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llaborate.duke-energy.com/sites/2022KYGRC/KyPSC Case No 202200xxx KY Electric Rate Case/Discovery/AG 1st Set Data Requests/AG-DR-01-096 Attachments/"/>
    </mc:Choice>
  </mc:AlternateContent>
  <xr:revisionPtr revIDLastSave="0" documentId="13_ncr:1_{68573922-861D-43D5-95C4-5CBA800892AF}" xr6:coauthVersionLast="47" xr6:coauthVersionMax="47" xr10:uidLastSave="{00000000-0000-0000-0000-000000000000}"/>
  <bookViews>
    <workbookView xWindow="-110" yWindow="-110" windowWidth="19420" windowHeight="10420" xr2:uid="{380F1B84-F6C2-4429-9D16-9D4C5F56779A}"/>
  </bookViews>
  <sheets>
    <sheet name="Biweekly Earnings" sheetId="2" r:id="rId1"/>
    <sheet name="Semi-monthly Earnings" sheetId="3" r:id="rId2"/>
    <sheet name="Biweekly Deductions" sheetId="6" r:id="rId3"/>
    <sheet name="Semi-monthlyDeductions " sheetId="7" r:id="rId4"/>
    <sheet name="Biweekly Taxes" sheetId="4" r:id="rId5"/>
    <sheet name="Semi-monthly Taxes" sheetId="5" r:id="rId6"/>
  </sheets>
  <definedNames>
    <definedName name="_xlnm._FilterDatabase" localSheetId="2" hidden="1">'Biweekly Deductions'!$A$9:$W$2848</definedName>
    <definedName name="_xlnm._FilterDatabase" localSheetId="0" hidden="1">'Biweekly Earnings'!$A$9:$T$61</definedName>
    <definedName name="_xlnm._FilterDatabase" localSheetId="5" hidden="1">'Semi-monthly Taxes'!$A$9:$R$9</definedName>
    <definedName name="_xlnm._FilterDatabase" localSheetId="3" hidden="1">'Semi-monthlyDeductions '!$A$9:$W$1873</definedName>
    <definedName name="_xlnm.Print_Area" localSheetId="2">'Biweekly Deductions'!$A$1:$P$132</definedName>
    <definedName name="_xlnm.Print_Area" localSheetId="0">'Biweekly Earnings'!$A$1:$P$81</definedName>
    <definedName name="_xlnm.Print_Area" localSheetId="4">'Biweekly Taxes'!$A$1:$P$60</definedName>
    <definedName name="_xlnm.Print_Area" localSheetId="1">'Semi-monthly Earnings'!$A$1:$P$41</definedName>
    <definedName name="_xlnm.Print_Area" localSheetId="5">'Semi-monthly Taxes'!$A$1:$R$60</definedName>
    <definedName name="_xlnm.Print_Area" localSheetId="3">'Semi-monthlyDeductions '!$A$1:$P$60</definedName>
    <definedName name="_xlnm.Print_Titles" localSheetId="2">'Biweekly Deductions'!$1:$9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5137" i="5" l="1"/>
  <c r="Q5137" i="5" s="1"/>
  <c r="L5137" i="5"/>
  <c r="G5135" i="5"/>
  <c r="G5136" i="5" s="1"/>
  <c r="K5137" i="5"/>
  <c r="J5137" i="5"/>
  <c r="G5702" i="4"/>
  <c r="G5703" i="4" s="1"/>
  <c r="K5704" i="4"/>
  <c r="O5704" i="4" s="1"/>
  <c r="J5704" i="4"/>
  <c r="J1884" i="7"/>
  <c r="J1885" i="7"/>
  <c r="J1883" i="7"/>
  <c r="G1884" i="7"/>
  <c r="O2886" i="6"/>
  <c r="O2885" i="6"/>
  <c r="K2887" i="6"/>
  <c r="O2887" i="6" s="1"/>
  <c r="K2886" i="6"/>
  <c r="K2885" i="6"/>
  <c r="J2887" i="6"/>
  <c r="J2886" i="6"/>
  <c r="J2885" i="6"/>
  <c r="F2886" i="6"/>
  <c r="P2886" i="6" s="1"/>
  <c r="F2885" i="6"/>
  <c r="P2885" i="6" s="1"/>
  <c r="G5137" i="5" l="1"/>
  <c r="R5137" i="5" s="1"/>
  <c r="F2887" i="6"/>
  <c r="P2887" i="6" s="1"/>
  <c r="G5704" i="4" l="1"/>
  <c r="P5704" i="4" s="1"/>
  <c r="D39" i="3" l="1"/>
  <c r="C39" i="3"/>
  <c r="E34" i="3" s="1"/>
  <c r="E66" i="2"/>
  <c r="D68" i="2"/>
  <c r="D69" i="2" s="1"/>
  <c r="F2848" i="6"/>
  <c r="F2889" i="6" s="1"/>
  <c r="F2890" i="6" s="1"/>
  <c r="G5133" i="5"/>
  <c r="G5139" i="5" s="1"/>
  <c r="G5140" i="5" s="1"/>
  <c r="G5700" i="4"/>
  <c r="G5706" i="4" s="1"/>
  <c r="G5707" i="4" s="1"/>
  <c r="K1881" i="7"/>
  <c r="O1881" i="7" s="1"/>
  <c r="P1881" i="7" s="1"/>
  <c r="J1881" i="7"/>
  <c r="K1880" i="7"/>
  <c r="O1880" i="7" s="1"/>
  <c r="P1880" i="7" s="1"/>
  <c r="J1880" i="7"/>
  <c r="G1880" i="7"/>
  <c r="K1879" i="7"/>
  <c r="O1879" i="7" s="1"/>
  <c r="J1879" i="7"/>
  <c r="G1879" i="7"/>
  <c r="K1878" i="7"/>
  <c r="O1878" i="7" s="1"/>
  <c r="P1878" i="7" s="1"/>
  <c r="J1878" i="7"/>
  <c r="G1878" i="7"/>
  <c r="K1877" i="7"/>
  <c r="O1877" i="7" s="1"/>
  <c r="J1877" i="7"/>
  <c r="G1877" i="7"/>
  <c r="K1876" i="7"/>
  <c r="O1876" i="7" s="1"/>
  <c r="P1876" i="7" s="1"/>
  <c r="J1876" i="7"/>
  <c r="K1872" i="7"/>
  <c r="O1872" i="7" s="1"/>
  <c r="P1872" i="7" s="1"/>
  <c r="J1872" i="7"/>
  <c r="K1871" i="7"/>
  <c r="O1871" i="7" s="1"/>
  <c r="P1871" i="7" s="1"/>
  <c r="J1871" i="7"/>
  <c r="K1870" i="7"/>
  <c r="O1870" i="7" s="1"/>
  <c r="P1870" i="7" s="1"/>
  <c r="J1870" i="7"/>
  <c r="K1869" i="7"/>
  <c r="O1869" i="7" s="1"/>
  <c r="P1869" i="7" s="1"/>
  <c r="J1869" i="7"/>
  <c r="K1868" i="7"/>
  <c r="O1868" i="7" s="1"/>
  <c r="P1868" i="7" s="1"/>
  <c r="J1868" i="7"/>
  <c r="K1867" i="7"/>
  <c r="O1867" i="7" s="1"/>
  <c r="P1867" i="7" s="1"/>
  <c r="J1867" i="7"/>
  <c r="K1866" i="7"/>
  <c r="O1866" i="7" s="1"/>
  <c r="P1866" i="7" s="1"/>
  <c r="J1866" i="7"/>
  <c r="K1865" i="7"/>
  <c r="O1865" i="7" s="1"/>
  <c r="P1865" i="7" s="1"/>
  <c r="J1865" i="7"/>
  <c r="K1864" i="7"/>
  <c r="O1864" i="7" s="1"/>
  <c r="J1864" i="7"/>
  <c r="G1864" i="7"/>
  <c r="K1863" i="7"/>
  <c r="O1863" i="7" s="1"/>
  <c r="P1863" i="7" s="1"/>
  <c r="J1863" i="7"/>
  <c r="K1862" i="7"/>
  <c r="O1862" i="7" s="1"/>
  <c r="P1862" i="7" s="1"/>
  <c r="J1862" i="7"/>
  <c r="K1861" i="7"/>
  <c r="O1861" i="7" s="1"/>
  <c r="P1861" i="7" s="1"/>
  <c r="J1861" i="7"/>
  <c r="K1860" i="7"/>
  <c r="O1860" i="7" s="1"/>
  <c r="P1860" i="7" s="1"/>
  <c r="J1860" i="7"/>
  <c r="K1859" i="7"/>
  <c r="O1859" i="7" s="1"/>
  <c r="J1859" i="7"/>
  <c r="G1859" i="7"/>
  <c r="K1858" i="7"/>
  <c r="O1858" i="7" s="1"/>
  <c r="P1858" i="7" s="1"/>
  <c r="J1858" i="7"/>
  <c r="K1857" i="7"/>
  <c r="O1857" i="7" s="1"/>
  <c r="P1857" i="7" s="1"/>
  <c r="J1857" i="7"/>
  <c r="K1856" i="7"/>
  <c r="O1856" i="7" s="1"/>
  <c r="P1856" i="7" s="1"/>
  <c r="J1856" i="7"/>
  <c r="K1855" i="7"/>
  <c r="O1855" i="7" s="1"/>
  <c r="P1855" i="7" s="1"/>
  <c r="J1855" i="7"/>
  <c r="K1854" i="7"/>
  <c r="O1854" i="7" s="1"/>
  <c r="J1854" i="7"/>
  <c r="G1854" i="7"/>
  <c r="K1853" i="7"/>
  <c r="O1853" i="7" s="1"/>
  <c r="P1853" i="7" s="1"/>
  <c r="J1853" i="7"/>
  <c r="K1852" i="7"/>
  <c r="O1852" i="7" s="1"/>
  <c r="J1852" i="7"/>
  <c r="G1852" i="7"/>
  <c r="K1851" i="7"/>
  <c r="O1851" i="7" s="1"/>
  <c r="P1851" i="7" s="1"/>
  <c r="J1851" i="7"/>
  <c r="G1851" i="7"/>
  <c r="K1850" i="7"/>
  <c r="O1850" i="7" s="1"/>
  <c r="P1850" i="7" s="1"/>
  <c r="J1850" i="7"/>
  <c r="K1849" i="7"/>
  <c r="O1849" i="7" s="1"/>
  <c r="J1849" i="7"/>
  <c r="G1849" i="7"/>
  <c r="K1848" i="7"/>
  <c r="O1848" i="7" s="1"/>
  <c r="P1848" i="7" s="1"/>
  <c r="J1848" i="7"/>
  <c r="K1847" i="7"/>
  <c r="O1847" i="7" s="1"/>
  <c r="P1847" i="7" s="1"/>
  <c r="J1847" i="7"/>
  <c r="K1846" i="7"/>
  <c r="O1846" i="7" s="1"/>
  <c r="J1846" i="7"/>
  <c r="G1846" i="7"/>
  <c r="K1845" i="7"/>
  <c r="O1845" i="7" s="1"/>
  <c r="P1845" i="7" s="1"/>
  <c r="J1845" i="7"/>
  <c r="K1844" i="7"/>
  <c r="O1844" i="7" s="1"/>
  <c r="P1844" i="7" s="1"/>
  <c r="J1844" i="7"/>
  <c r="K1843" i="7"/>
  <c r="O1843" i="7" s="1"/>
  <c r="P1843" i="7" s="1"/>
  <c r="J1843" i="7"/>
  <c r="K1842" i="7"/>
  <c r="O1842" i="7" s="1"/>
  <c r="P1842" i="7" s="1"/>
  <c r="J1842" i="7"/>
  <c r="K1841" i="7"/>
  <c r="O1841" i="7" s="1"/>
  <c r="P1841" i="7" s="1"/>
  <c r="J1841" i="7"/>
  <c r="K1840" i="7"/>
  <c r="O1840" i="7" s="1"/>
  <c r="P1840" i="7" s="1"/>
  <c r="J1840" i="7"/>
  <c r="K1839" i="7"/>
  <c r="O1839" i="7" s="1"/>
  <c r="P1839" i="7" s="1"/>
  <c r="J1839" i="7"/>
  <c r="K1838" i="7"/>
  <c r="O1838" i="7" s="1"/>
  <c r="P1838" i="7" s="1"/>
  <c r="J1838" i="7"/>
  <c r="K1837" i="7"/>
  <c r="O1837" i="7" s="1"/>
  <c r="P1837" i="7" s="1"/>
  <c r="J1837" i="7"/>
  <c r="K1836" i="7"/>
  <c r="O1836" i="7" s="1"/>
  <c r="P1836" i="7" s="1"/>
  <c r="J1836" i="7"/>
  <c r="K1835" i="7"/>
  <c r="O1835" i="7" s="1"/>
  <c r="P1835" i="7" s="1"/>
  <c r="J1835" i="7"/>
  <c r="K1834" i="7"/>
  <c r="O1834" i="7" s="1"/>
  <c r="P1834" i="7" s="1"/>
  <c r="J1834" i="7"/>
  <c r="K1833" i="7"/>
  <c r="O1833" i="7" s="1"/>
  <c r="P1833" i="7" s="1"/>
  <c r="J1833" i="7"/>
  <c r="K1832" i="7"/>
  <c r="O1832" i="7" s="1"/>
  <c r="P1832" i="7" s="1"/>
  <c r="J1832" i="7"/>
  <c r="K1831" i="7"/>
  <c r="O1831" i="7" s="1"/>
  <c r="P1831" i="7" s="1"/>
  <c r="J1831" i="7"/>
  <c r="K1830" i="7"/>
  <c r="O1830" i="7" s="1"/>
  <c r="P1830" i="7" s="1"/>
  <c r="J1830" i="7"/>
  <c r="K1829" i="7"/>
  <c r="O1829" i="7" s="1"/>
  <c r="P1829" i="7" s="1"/>
  <c r="J1829" i="7"/>
  <c r="K1828" i="7"/>
  <c r="O1828" i="7" s="1"/>
  <c r="P1828" i="7" s="1"/>
  <c r="J1828" i="7"/>
  <c r="K1827" i="7"/>
  <c r="O1827" i="7" s="1"/>
  <c r="P1827" i="7" s="1"/>
  <c r="J1827" i="7"/>
  <c r="K1826" i="7"/>
  <c r="O1826" i="7" s="1"/>
  <c r="P1826" i="7" s="1"/>
  <c r="J1826" i="7"/>
  <c r="K1825" i="7"/>
  <c r="O1825" i="7" s="1"/>
  <c r="P1825" i="7" s="1"/>
  <c r="J1825" i="7"/>
  <c r="K1824" i="7"/>
  <c r="O1824" i="7" s="1"/>
  <c r="P1824" i="7" s="1"/>
  <c r="J1824" i="7"/>
  <c r="K1823" i="7"/>
  <c r="O1823" i="7" s="1"/>
  <c r="P1823" i="7" s="1"/>
  <c r="J1823" i="7"/>
  <c r="K1822" i="7"/>
  <c r="O1822" i="7" s="1"/>
  <c r="P1822" i="7" s="1"/>
  <c r="J1822" i="7"/>
  <c r="K1821" i="7"/>
  <c r="O1821" i="7" s="1"/>
  <c r="J1821" i="7"/>
  <c r="G1821" i="7"/>
  <c r="K1820" i="7"/>
  <c r="O1820" i="7" s="1"/>
  <c r="P1820" i="7" s="1"/>
  <c r="J1820" i="7"/>
  <c r="K1819" i="7"/>
  <c r="O1819" i="7" s="1"/>
  <c r="P1819" i="7" s="1"/>
  <c r="J1819" i="7"/>
  <c r="K1818" i="7"/>
  <c r="O1818" i="7" s="1"/>
  <c r="J1818" i="7"/>
  <c r="G1818" i="7"/>
  <c r="K1817" i="7"/>
  <c r="O1817" i="7" s="1"/>
  <c r="P1817" i="7" s="1"/>
  <c r="J1817" i="7"/>
  <c r="K1816" i="7"/>
  <c r="O1816" i="7" s="1"/>
  <c r="P1816" i="7" s="1"/>
  <c r="J1816" i="7"/>
  <c r="K1815" i="7"/>
  <c r="O1815" i="7" s="1"/>
  <c r="P1815" i="7" s="1"/>
  <c r="J1815" i="7"/>
  <c r="K1814" i="7"/>
  <c r="O1814" i="7" s="1"/>
  <c r="J1814" i="7"/>
  <c r="G1814" i="7"/>
  <c r="K1813" i="7"/>
  <c r="O1813" i="7" s="1"/>
  <c r="P1813" i="7" s="1"/>
  <c r="J1813" i="7"/>
  <c r="K1812" i="7"/>
  <c r="O1812" i="7" s="1"/>
  <c r="P1812" i="7" s="1"/>
  <c r="J1812" i="7"/>
  <c r="K1811" i="7"/>
  <c r="O1811" i="7" s="1"/>
  <c r="J1811" i="7"/>
  <c r="G1811" i="7"/>
  <c r="K1810" i="7"/>
  <c r="O1810" i="7" s="1"/>
  <c r="P1810" i="7" s="1"/>
  <c r="J1810" i="7"/>
  <c r="K1809" i="7"/>
  <c r="O1809" i="7" s="1"/>
  <c r="J1809" i="7"/>
  <c r="G1809" i="7"/>
  <c r="K1808" i="7"/>
  <c r="O1808" i="7" s="1"/>
  <c r="J1808" i="7"/>
  <c r="G1808" i="7"/>
  <c r="K1807" i="7"/>
  <c r="O1807" i="7" s="1"/>
  <c r="P1807" i="7" s="1"/>
  <c r="J1807" i="7"/>
  <c r="K1806" i="7"/>
  <c r="O1806" i="7" s="1"/>
  <c r="J1806" i="7"/>
  <c r="G1806" i="7"/>
  <c r="K1805" i="7"/>
  <c r="O1805" i="7" s="1"/>
  <c r="P1805" i="7" s="1"/>
  <c r="J1805" i="7"/>
  <c r="K1804" i="7"/>
  <c r="O1804" i="7" s="1"/>
  <c r="P1804" i="7" s="1"/>
  <c r="J1804" i="7"/>
  <c r="K1803" i="7"/>
  <c r="O1803" i="7" s="1"/>
  <c r="J1803" i="7"/>
  <c r="G1803" i="7"/>
  <c r="K1802" i="7"/>
  <c r="O1802" i="7" s="1"/>
  <c r="P1802" i="7" s="1"/>
  <c r="J1802" i="7"/>
  <c r="K1801" i="7"/>
  <c r="O1801" i="7" s="1"/>
  <c r="P1801" i="7" s="1"/>
  <c r="J1801" i="7"/>
  <c r="K1800" i="7"/>
  <c r="O1800" i="7" s="1"/>
  <c r="P1800" i="7" s="1"/>
  <c r="J1800" i="7"/>
  <c r="K1799" i="7"/>
  <c r="O1799" i="7" s="1"/>
  <c r="P1799" i="7" s="1"/>
  <c r="J1799" i="7"/>
  <c r="K1798" i="7"/>
  <c r="O1798" i="7" s="1"/>
  <c r="P1798" i="7" s="1"/>
  <c r="J1798" i="7"/>
  <c r="K1797" i="7"/>
  <c r="O1797" i="7" s="1"/>
  <c r="P1797" i="7" s="1"/>
  <c r="J1797" i="7"/>
  <c r="K1796" i="7"/>
  <c r="O1796" i="7" s="1"/>
  <c r="P1796" i="7" s="1"/>
  <c r="J1796" i="7"/>
  <c r="K1795" i="7"/>
  <c r="O1795" i="7" s="1"/>
  <c r="P1795" i="7" s="1"/>
  <c r="J1795" i="7"/>
  <c r="K1794" i="7"/>
  <c r="O1794" i="7" s="1"/>
  <c r="P1794" i="7" s="1"/>
  <c r="J1794" i="7"/>
  <c r="K1793" i="7"/>
  <c r="O1793" i="7" s="1"/>
  <c r="P1793" i="7" s="1"/>
  <c r="J1793" i="7"/>
  <c r="K1792" i="7"/>
  <c r="O1792" i="7" s="1"/>
  <c r="P1792" i="7" s="1"/>
  <c r="J1792" i="7"/>
  <c r="K1791" i="7"/>
  <c r="O1791" i="7" s="1"/>
  <c r="P1791" i="7" s="1"/>
  <c r="J1791" i="7"/>
  <c r="K1790" i="7"/>
  <c r="O1790" i="7" s="1"/>
  <c r="P1790" i="7" s="1"/>
  <c r="J1790" i="7"/>
  <c r="K1789" i="7"/>
  <c r="O1789" i="7" s="1"/>
  <c r="P1789" i="7" s="1"/>
  <c r="J1789" i="7"/>
  <c r="K1788" i="7"/>
  <c r="O1788" i="7" s="1"/>
  <c r="P1788" i="7" s="1"/>
  <c r="J1788" i="7"/>
  <c r="K1787" i="7"/>
  <c r="O1787" i="7" s="1"/>
  <c r="P1787" i="7" s="1"/>
  <c r="J1787" i="7"/>
  <c r="K1786" i="7"/>
  <c r="O1786" i="7" s="1"/>
  <c r="P1786" i="7" s="1"/>
  <c r="J1786" i="7"/>
  <c r="K1785" i="7"/>
  <c r="O1785" i="7" s="1"/>
  <c r="P1785" i="7" s="1"/>
  <c r="J1785" i="7"/>
  <c r="K1784" i="7"/>
  <c r="O1784" i="7" s="1"/>
  <c r="P1784" i="7" s="1"/>
  <c r="J1784" i="7"/>
  <c r="K1783" i="7"/>
  <c r="O1783" i="7" s="1"/>
  <c r="P1783" i="7" s="1"/>
  <c r="J1783" i="7"/>
  <c r="K1782" i="7"/>
  <c r="O1782" i="7" s="1"/>
  <c r="P1782" i="7" s="1"/>
  <c r="J1782" i="7"/>
  <c r="K1781" i="7"/>
  <c r="O1781" i="7" s="1"/>
  <c r="P1781" i="7" s="1"/>
  <c r="J1781" i="7"/>
  <c r="K1780" i="7"/>
  <c r="O1780" i="7" s="1"/>
  <c r="P1780" i="7" s="1"/>
  <c r="J1780" i="7"/>
  <c r="K1779" i="7"/>
  <c r="O1779" i="7" s="1"/>
  <c r="P1779" i="7" s="1"/>
  <c r="J1779" i="7"/>
  <c r="K1778" i="7"/>
  <c r="O1778" i="7" s="1"/>
  <c r="P1778" i="7" s="1"/>
  <c r="J1778" i="7"/>
  <c r="K1777" i="7"/>
  <c r="O1777" i="7" s="1"/>
  <c r="P1777" i="7" s="1"/>
  <c r="J1777" i="7"/>
  <c r="K1776" i="7"/>
  <c r="O1776" i="7" s="1"/>
  <c r="P1776" i="7" s="1"/>
  <c r="J1776" i="7"/>
  <c r="K1775" i="7"/>
  <c r="O1775" i="7" s="1"/>
  <c r="P1775" i="7" s="1"/>
  <c r="J1775" i="7"/>
  <c r="K1774" i="7"/>
  <c r="O1774" i="7" s="1"/>
  <c r="P1774" i="7" s="1"/>
  <c r="J1774" i="7"/>
  <c r="K1773" i="7"/>
  <c r="O1773" i="7" s="1"/>
  <c r="P1773" i="7" s="1"/>
  <c r="J1773" i="7"/>
  <c r="K1772" i="7"/>
  <c r="O1772" i="7" s="1"/>
  <c r="P1772" i="7" s="1"/>
  <c r="J1772" i="7"/>
  <c r="K1771" i="7"/>
  <c r="O1771" i="7" s="1"/>
  <c r="P1771" i="7" s="1"/>
  <c r="J1771" i="7"/>
  <c r="K1770" i="7"/>
  <c r="O1770" i="7" s="1"/>
  <c r="P1770" i="7" s="1"/>
  <c r="J1770" i="7"/>
  <c r="K1769" i="7"/>
  <c r="O1769" i="7" s="1"/>
  <c r="P1769" i="7" s="1"/>
  <c r="J1769" i="7"/>
  <c r="K1768" i="7"/>
  <c r="O1768" i="7" s="1"/>
  <c r="P1768" i="7" s="1"/>
  <c r="J1768" i="7"/>
  <c r="K1767" i="7"/>
  <c r="O1767" i="7" s="1"/>
  <c r="P1767" i="7" s="1"/>
  <c r="J1767" i="7"/>
  <c r="K1766" i="7"/>
  <c r="O1766" i="7" s="1"/>
  <c r="P1766" i="7" s="1"/>
  <c r="J1766" i="7"/>
  <c r="K1765" i="7"/>
  <c r="O1765" i="7" s="1"/>
  <c r="P1765" i="7" s="1"/>
  <c r="J1765" i="7"/>
  <c r="K1764" i="7"/>
  <c r="O1764" i="7" s="1"/>
  <c r="P1764" i="7" s="1"/>
  <c r="J1764" i="7"/>
  <c r="K1763" i="7"/>
  <c r="O1763" i="7" s="1"/>
  <c r="P1763" i="7" s="1"/>
  <c r="J1763" i="7"/>
  <c r="K1762" i="7"/>
  <c r="O1762" i="7" s="1"/>
  <c r="P1762" i="7" s="1"/>
  <c r="J1762" i="7"/>
  <c r="K1761" i="7"/>
  <c r="O1761" i="7" s="1"/>
  <c r="P1761" i="7" s="1"/>
  <c r="J1761" i="7"/>
  <c r="K1760" i="7"/>
  <c r="O1760" i="7" s="1"/>
  <c r="P1760" i="7" s="1"/>
  <c r="J1760" i="7"/>
  <c r="K1759" i="7"/>
  <c r="O1759" i="7" s="1"/>
  <c r="P1759" i="7" s="1"/>
  <c r="J1759" i="7"/>
  <c r="K1758" i="7"/>
  <c r="O1758" i="7" s="1"/>
  <c r="P1758" i="7" s="1"/>
  <c r="J1758" i="7"/>
  <c r="K1757" i="7"/>
  <c r="O1757" i="7" s="1"/>
  <c r="J1757" i="7"/>
  <c r="G1757" i="7"/>
  <c r="K1756" i="7"/>
  <c r="O1756" i="7" s="1"/>
  <c r="P1756" i="7" s="1"/>
  <c r="J1756" i="7"/>
  <c r="K1755" i="7"/>
  <c r="O1755" i="7" s="1"/>
  <c r="P1755" i="7" s="1"/>
  <c r="J1755" i="7"/>
  <c r="K1754" i="7"/>
  <c r="O1754" i="7" s="1"/>
  <c r="P1754" i="7" s="1"/>
  <c r="J1754" i="7"/>
  <c r="K1753" i="7"/>
  <c r="O1753" i="7" s="1"/>
  <c r="P1753" i="7" s="1"/>
  <c r="J1753" i="7"/>
  <c r="K1752" i="7"/>
  <c r="O1752" i="7" s="1"/>
  <c r="J1752" i="7"/>
  <c r="G1752" i="7"/>
  <c r="K1751" i="7"/>
  <c r="O1751" i="7" s="1"/>
  <c r="P1751" i="7" s="1"/>
  <c r="J1751" i="7"/>
  <c r="K1750" i="7"/>
  <c r="O1750" i="7" s="1"/>
  <c r="P1750" i="7" s="1"/>
  <c r="J1750" i="7"/>
  <c r="K1749" i="7"/>
  <c r="O1749" i="7" s="1"/>
  <c r="P1749" i="7" s="1"/>
  <c r="J1749" i="7"/>
  <c r="K1748" i="7"/>
  <c r="O1748" i="7" s="1"/>
  <c r="J1748" i="7"/>
  <c r="G1748" i="7"/>
  <c r="K1747" i="7"/>
  <c r="O1747" i="7" s="1"/>
  <c r="P1747" i="7" s="1"/>
  <c r="J1747" i="7"/>
  <c r="K1746" i="7"/>
  <c r="O1746" i="7" s="1"/>
  <c r="J1746" i="7"/>
  <c r="G1746" i="7"/>
  <c r="K1745" i="7"/>
  <c r="O1745" i="7" s="1"/>
  <c r="J1745" i="7"/>
  <c r="G1745" i="7"/>
  <c r="K1744" i="7"/>
  <c r="O1744" i="7" s="1"/>
  <c r="P1744" i="7" s="1"/>
  <c r="J1744" i="7"/>
  <c r="K1743" i="7"/>
  <c r="O1743" i="7" s="1"/>
  <c r="J1743" i="7"/>
  <c r="G1743" i="7"/>
  <c r="K1742" i="7"/>
  <c r="O1742" i="7" s="1"/>
  <c r="P1742" i="7" s="1"/>
  <c r="J1742" i="7"/>
  <c r="K1741" i="7"/>
  <c r="O1741" i="7" s="1"/>
  <c r="P1741" i="7" s="1"/>
  <c r="J1741" i="7"/>
  <c r="K1740" i="7"/>
  <c r="O1740" i="7" s="1"/>
  <c r="J1740" i="7"/>
  <c r="G1740" i="7"/>
  <c r="K1739" i="7"/>
  <c r="O1739" i="7" s="1"/>
  <c r="P1739" i="7" s="1"/>
  <c r="J1739" i="7"/>
  <c r="K1738" i="7"/>
  <c r="O1738" i="7" s="1"/>
  <c r="P1738" i="7" s="1"/>
  <c r="J1738" i="7"/>
  <c r="K1737" i="7"/>
  <c r="O1737" i="7" s="1"/>
  <c r="P1737" i="7" s="1"/>
  <c r="J1737" i="7"/>
  <c r="K1736" i="7"/>
  <c r="O1736" i="7" s="1"/>
  <c r="P1736" i="7" s="1"/>
  <c r="J1736" i="7"/>
  <c r="K1735" i="7"/>
  <c r="O1735" i="7" s="1"/>
  <c r="P1735" i="7" s="1"/>
  <c r="J1735" i="7"/>
  <c r="K1734" i="7"/>
  <c r="O1734" i="7" s="1"/>
  <c r="P1734" i="7" s="1"/>
  <c r="J1734" i="7"/>
  <c r="K1733" i="7"/>
  <c r="O1733" i="7" s="1"/>
  <c r="P1733" i="7" s="1"/>
  <c r="J1733" i="7"/>
  <c r="K1732" i="7"/>
  <c r="O1732" i="7" s="1"/>
  <c r="P1732" i="7" s="1"/>
  <c r="J1732" i="7"/>
  <c r="K1731" i="7"/>
  <c r="O1731" i="7" s="1"/>
  <c r="P1731" i="7" s="1"/>
  <c r="J1731" i="7"/>
  <c r="K1730" i="7"/>
  <c r="O1730" i="7" s="1"/>
  <c r="P1730" i="7" s="1"/>
  <c r="J1730" i="7"/>
  <c r="K1729" i="7"/>
  <c r="O1729" i="7" s="1"/>
  <c r="P1729" i="7" s="1"/>
  <c r="J1729" i="7"/>
  <c r="K1728" i="7"/>
  <c r="O1728" i="7" s="1"/>
  <c r="P1728" i="7" s="1"/>
  <c r="J1728" i="7"/>
  <c r="K1727" i="7"/>
  <c r="O1727" i="7" s="1"/>
  <c r="P1727" i="7" s="1"/>
  <c r="J1727" i="7"/>
  <c r="K1726" i="7"/>
  <c r="O1726" i="7" s="1"/>
  <c r="P1726" i="7" s="1"/>
  <c r="J1726" i="7"/>
  <c r="K1725" i="7"/>
  <c r="O1725" i="7" s="1"/>
  <c r="P1725" i="7" s="1"/>
  <c r="J1725" i="7"/>
  <c r="K1724" i="7"/>
  <c r="O1724" i="7" s="1"/>
  <c r="P1724" i="7" s="1"/>
  <c r="J1724" i="7"/>
  <c r="K1723" i="7"/>
  <c r="O1723" i="7" s="1"/>
  <c r="P1723" i="7" s="1"/>
  <c r="J1723" i="7"/>
  <c r="K1722" i="7"/>
  <c r="O1722" i="7" s="1"/>
  <c r="P1722" i="7" s="1"/>
  <c r="J1722" i="7"/>
  <c r="K1721" i="7"/>
  <c r="O1721" i="7" s="1"/>
  <c r="P1721" i="7" s="1"/>
  <c r="J1721" i="7"/>
  <c r="K1720" i="7"/>
  <c r="O1720" i="7" s="1"/>
  <c r="P1720" i="7" s="1"/>
  <c r="J1720" i="7"/>
  <c r="K1719" i="7"/>
  <c r="O1719" i="7" s="1"/>
  <c r="P1719" i="7" s="1"/>
  <c r="J1719" i="7"/>
  <c r="K1718" i="7"/>
  <c r="O1718" i="7" s="1"/>
  <c r="P1718" i="7" s="1"/>
  <c r="J1718" i="7"/>
  <c r="K1717" i="7"/>
  <c r="O1717" i="7" s="1"/>
  <c r="P1717" i="7" s="1"/>
  <c r="J1717" i="7"/>
  <c r="K1716" i="7"/>
  <c r="O1716" i="7" s="1"/>
  <c r="P1716" i="7" s="1"/>
  <c r="J1716" i="7"/>
  <c r="K1715" i="7"/>
  <c r="O1715" i="7" s="1"/>
  <c r="P1715" i="7" s="1"/>
  <c r="J1715" i="7"/>
  <c r="K1714" i="7"/>
  <c r="O1714" i="7" s="1"/>
  <c r="P1714" i="7" s="1"/>
  <c r="J1714" i="7"/>
  <c r="K1713" i="7"/>
  <c r="O1713" i="7" s="1"/>
  <c r="P1713" i="7" s="1"/>
  <c r="J1713" i="7"/>
  <c r="K1712" i="7"/>
  <c r="O1712" i="7" s="1"/>
  <c r="P1712" i="7" s="1"/>
  <c r="J1712" i="7"/>
  <c r="K1711" i="7"/>
  <c r="O1711" i="7" s="1"/>
  <c r="P1711" i="7" s="1"/>
  <c r="J1711" i="7"/>
  <c r="K1710" i="7"/>
  <c r="O1710" i="7" s="1"/>
  <c r="P1710" i="7" s="1"/>
  <c r="J1710" i="7"/>
  <c r="K1709" i="7"/>
  <c r="O1709" i="7" s="1"/>
  <c r="P1709" i="7" s="1"/>
  <c r="J1709" i="7"/>
  <c r="K1708" i="7"/>
  <c r="O1708" i="7" s="1"/>
  <c r="P1708" i="7" s="1"/>
  <c r="J1708" i="7"/>
  <c r="K1707" i="7"/>
  <c r="O1707" i="7" s="1"/>
  <c r="P1707" i="7" s="1"/>
  <c r="J1707" i="7"/>
  <c r="K1706" i="7"/>
  <c r="O1706" i="7" s="1"/>
  <c r="P1706" i="7" s="1"/>
  <c r="J1706" i="7"/>
  <c r="K1705" i="7"/>
  <c r="O1705" i="7" s="1"/>
  <c r="P1705" i="7" s="1"/>
  <c r="J1705" i="7"/>
  <c r="K1704" i="7"/>
  <c r="O1704" i="7" s="1"/>
  <c r="P1704" i="7" s="1"/>
  <c r="J1704" i="7"/>
  <c r="K1703" i="7"/>
  <c r="O1703" i="7" s="1"/>
  <c r="P1703" i="7" s="1"/>
  <c r="J1703" i="7"/>
  <c r="K1702" i="7"/>
  <c r="O1702" i="7" s="1"/>
  <c r="P1702" i="7" s="1"/>
  <c r="J1702" i="7"/>
  <c r="K1701" i="7"/>
  <c r="O1701" i="7" s="1"/>
  <c r="P1701" i="7" s="1"/>
  <c r="J1701" i="7"/>
  <c r="K1700" i="7"/>
  <c r="O1700" i="7" s="1"/>
  <c r="P1700" i="7" s="1"/>
  <c r="J1700" i="7"/>
  <c r="K1699" i="7"/>
  <c r="O1699" i="7" s="1"/>
  <c r="P1699" i="7" s="1"/>
  <c r="J1699" i="7"/>
  <c r="K1698" i="7"/>
  <c r="O1698" i="7" s="1"/>
  <c r="P1698" i="7" s="1"/>
  <c r="J1698" i="7"/>
  <c r="K1697" i="7"/>
  <c r="O1697" i="7" s="1"/>
  <c r="P1697" i="7" s="1"/>
  <c r="J1697" i="7"/>
  <c r="K1696" i="7"/>
  <c r="O1696" i="7" s="1"/>
  <c r="P1696" i="7" s="1"/>
  <c r="J1696" i="7"/>
  <c r="K1695" i="7"/>
  <c r="O1695" i="7" s="1"/>
  <c r="J1695" i="7"/>
  <c r="G1695" i="7"/>
  <c r="K1694" i="7"/>
  <c r="O1694" i="7" s="1"/>
  <c r="P1694" i="7" s="1"/>
  <c r="J1694" i="7"/>
  <c r="K1693" i="7"/>
  <c r="O1693" i="7" s="1"/>
  <c r="P1693" i="7" s="1"/>
  <c r="J1693" i="7"/>
  <c r="K1692" i="7"/>
  <c r="O1692" i="7" s="1"/>
  <c r="J1692" i="7"/>
  <c r="G1692" i="7"/>
  <c r="K1691" i="7"/>
  <c r="O1691" i="7" s="1"/>
  <c r="P1691" i="7" s="1"/>
  <c r="J1691" i="7"/>
  <c r="K1690" i="7"/>
  <c r="O1690" i="7" s="1"/>
  <c r="P1690" i="7" s="1"/>
  <c r="J1690" i="7"/>
  <c r="K1689" i="7"/>
  <c r="O1689" i="7" s="1"/>
  <c r="P1689" i="7" s="1"/>
  <c r="J1689" i="7"/>
  <c r="K1688" i="7"/>
  <c r="O1688" i="7" s="1"/>
  <c r="J1688" i="7"/>
  <c r="G1688" i="7"/>
  <c r="K1687" i="7"/>
  <c r="O1687" i="7" s="1"/>
  <c r="P1687" i="7" s="1"/>
  <c r="J1687" i="7"/>
  <c r="K1686" i="7"/>
  <c r="O1686" i="7" s="1"/>
  <c r="P1686" i="7" s="1"/>
  <c r="J1686" i="7"/>
  <c r="K1685" i="7"/>
  <c r="O1685" i="7" s="1"/>
  <c r="P1685" i="7" s="1"/>
  <c r="J1685" i="7"/>
  <c r="K1684" i="7"/>
  <c r="O1684" i="7" s="1"/>
  <c r="J1684" i="7"/>
  <c r="G1684" i="7"/>
  <c r="K1683" i="7"/>
  <c r="O1683" i="7" s="1"/>
  <c r="P1683" i="7" s="1"/>
  <c r="J1683" i="7"/>
  <c r="K1682" i="7"/>
  <c r="O1682" i="7" s="1"/>
  <c r="J1682" i="7"/>
  <c r="G1682" i="7"/>
  <c r="K1681" i="7"/>
  <c r="O1681" i="7" s="1"/>
  <c r="J1681" i="7"/>
  <c r="G1681" i="7"/>
  <c r="K1680" i="7"/>
  <c r="O1680" i="7" s="1"/>
  <c r="P1680" i="7" s="1"/>
  <c r="J1680" i="7"/>
  <c r="K1679" i="7"/>
  <c r="O1679" i="7" s="1"/>
  <c r="J1679" i="7"/>
  <c r="G1679" i="7"/>
  <c r="K1678" i="7"/>
  <c r="O1678" i="7" s="1"/>
  <c r="P1678" i="7" s="1"/>
  <c r="J1678" i="7"/>
  <c r="K1677" i="7"/>
  <c r="O1677" i="7" s="1"/>
  <c r="P1677" i="7" s="1"/>
  <c r="J1677" i="7"/>
  <c r="K1676" i="7"/>
  <c r="O1676" i="7" s="1"/>
  <c r="J1676" i="7"/>
  <c r="G1676" i="7"/>
  <c r="K1675" i="7"/>
  <c r="O1675" i="7" s="1"/>
  <c r="P1675" i="7" s="1"/>
  <c r="J1675" i="7"/>
  <c r="K1674" i="7"/>
  <c r="O1674" i="7" s="1"/>
  <c r="P1674" i="7" s="1"/>
  <c r="J1674" i="7"/>
  <c r="K1673" i="7"/>
  <c r="O1673" i="7" s="1"/>
  <c r="P1673" i="7" s="1"/>
  <c r="J1673" i="7"/>
  <c r="K1672" i="7"/>
  <c r="O1672" i="7" s="1"/>
  <c r="P1672" i="7" s="1"/>
  <c r="J1672" i="7"/>
  <c r="K1671" i="7"/>
  <c r="O1671" i="7" s="1"/>
  <c r="P1671" i="7" s="1"/>
  <c r="J1671" i="7"/>
  <c r="K1670" i="7"/>
  <c r="O1670" i="7" s="1"/>
  <c r="P1670" i="7" s="1"/>
  <c r="J1670" i="7"/>
  <c r="K1669" i="7"/>
  <c r="O1669" i="7" s="1"/>
  <c r="P1669" i="7" s="1"/>
  <c r="J1669" i="7"/>
  <c r="K1668" i="7"/>
  <c r="O1668" i="7" s="1"/>
  <c r="P1668" i="7" s="1"/>
  <c r="J1668" i="7"/>
  <c r="K1667" i="7"/>
  <c r="O1667" i="7" s="1"/>
  <c r="P1667" i="7" s="1"/>
  <c r="J1667" i="7"/>
  <c r="K1666" i="7"/>
  <c r="O1666" i="7" s="1"/>
  <c r="P1666" i="7" s="1"/>
  <c r="J1666" i="7"/>
  <c r="K1665" i="7"/>
  <c r="O1665" i="7" s="1"/>
  <c r="P1665" i="7" s="1"/>
  <c r="J1665" i="7"/>
  <c r="K1664" i="7"/>
  <c r="O1664" i="7" s="1"/>
  <c r="P1664" i="7" s="1"/>
  <c r="J1664" i="7"/>
  <c r="K1663" i="7"/>
  <c r="O1663" i="7" s="1"/>
  <c r="P1663" i="7" s="1"/>
  <c r="J1663" i="7"/>
  <c r="K1662" i="7"/>
  <c r="O1662" i="7" s="1"/>
  <c r="P1662" i="7" s="1"/>
  <c r="J1662" i="7"/>
  <c r="K1661" i="7"/>
  <c r="O1661" i="7" s="1"/>
  <c r="P1661" i="7" s="1"/>
  <c r="J1661" i="7"/>
  <c r="K1660" i="7"/>
  <c r="O1660" i="7" s="1"/>
  <c r="P1660" i="7" s="1"/>
  <c r="J1660" i="7"/>
  <c r="K1659" i="7"/>
  <c r="O1659" i="7" s="1"/>
  <c r="P1659" i="7" s="1"/>
  <c r="J1659" i="7"/>
  <c r="K1658" i="7"/>
  <c r="O1658" i="7" s="1"/>
  <c r="P1658" i="7" s="1"/>
  <c r="J1658" i="7"/>
  <c r="K1657" i="7"/>
  <c r="O1657" i="7" s="1"/>
  <c r="P1657" i="7" s="1"/>
  <c r="J1657" i="7"/>
  <c r="K1656" i="7"/>
  <c r="O1656" i="7" s="1"/>
  <c r="P1656" i="7" s="1"/>
  <c r="J1656" i="7"/>
  <c r="K1655" i="7"/>
  <c r="O1655" i="7" s="1"/>
  <c r="P1655" i="7" s="1"/>
  <c r="J1655" i="7"/>
  <c r="K1654" i="7"/>
  <c r="O1654" i="7" s="1"/>
  <c r="P1654" i="7" s="1"/>
  <c r="J1654" i="7"/>
  <c r="K1653" i="7"/>
  <c r="O1653" i="7" s="1"/>
  <c r="P1653" i="7" s="1"/>
  <c r="J1653" i="7"/>
  <c r="K1652" i="7"/>
  <c r="O1652" i="7" s="1"/>
  <c r="P1652" i="7" s="1"/>
  <c r="J1652" i="7"/>
  <c r="K1651" i="7"/>
  <c r="O1651" i="7" s="1"/>
  <c r="P1651" i="7" s="1"/>
  <c r="J1651" i="7"/>
  <c r="K1650" i="7"/>
  <c r="O1650" i="7" s="1"/>
  <c r="P1650" i="7" s="1"/>
  <c r="J1650" i="7"/>
  <c r="K1649" i="7"/>
  <c r="O1649" i="7" s="1"/>
  <c r="P1649" i="7" s="1"/>
  <c r="J1649" i="7"/>
  <c r="K1648" i="7"/>
  <c r="O1648" i="7" s="1"/>
  <c r="P1648" i="7" s="1"/>
  <c r="J1648" i="7"/>
  <c r="K1647" i="7"/>
  <c r="O1647" i="7" s="1"/>
  <c r="P1647" i="7" s="1"/>
  <c r="J1647" i="7"/>
  <c r="K1646" i="7"/>
  <c r="O1646" i="7" s="1"/>
  <c r="P1646" i="7" s="1"/>
  <c r="J1646" i="7"/>
  <c r="K1645" i="7"/>
  <c r="O1645" i="7" s="1"/>
  <c r="P1645" i="7" s="1"/>
  <c r="J1645" i="7"/>
  <c r="K1644" i="7"/>
  <c r="O1644" i="7" s="1"/>
  <c r="P1644" i="7" s="1"/>
  <c r="J1644" i="7"/>
  <c r="K1643" i="7"/>
  <c r="O1643" i="7" s="1"/>
  <c r="P1643" i="7" s="1"/>
  <c r="J1643" i="7"/>
  <c r="K1642" i="7"/>
  <c r="O1642" i="7" s="1"/>
  <c r="P1642" i="7" s="1"/>
  <c r="J1642" i="7"/>
  <c r="K1641" i="7"/>
  <c r="O1641" i="7" s="1"/>
  <c r="P1641" i="7" s="1"/>
  <c r="J1641" i="7"/>
  <c r="K1640" i="7"/>
  <c r="O1640" i="7" s="1"/>
  <c r="P1640" i="7" s="1"/>
  <c r="J1640" i="7"/>
  <c r="K1639" i="7"/>
  <c r="O1639" i="7" s="1"/>
  <c r="P1639" i="7" s="1"/>
  <c r="J1639" i="7"/>
  <c r="K1638" i="7"/>
  <c r="O1638" i="7" s="1"/>
  <c r="P1638" i="7" s="1"/>
  <c r="J1638" i="7"/>
  <c r="K1637" i="7"/>
  <c r="O1637" i="7" s="1"/>
  <c r="P1637" i="7" s="1"/>
  <c r="J1637" i="7"/>
  <c r="K1636" i="7"/>
  <c r="O1636" i="7" s="1"/>
  <c r="P1636" i="7" s="1"/>
  <c r="J1636" i="7"/>
  <c r="K1635" i="7"/>
  <c r="O1635" i="7" s="1"/>
  <c r="P1635" i="7" s="1"/>
  <c r="J1635" i="7"/>
  <c r="K1634" i="7"/>
  <c r="O1634" i="7" s="1"/>
  <c r="P1634" i="7" s="1"/>
  <c r="J1634" i="7"/>
  <c r="K1633" i="7"/>
  <c r="O1633" i="7" s="1"/>
  <c r="P1633" i="7" s="1"/>
  <c r="J1633" i="7"/>
  <c r="K1632" i="7"/>
  <c r="O1632" i="7" s="1"/>
  <c r="P1632" i="7" s="1"/>
  <c r="J1632" i="7"/>
  <c r="K1631" i="7"/>
  <c r="O1631" i="7" s="1"/>
  <c r="P1631" i="7" s="1"/>
  <c r="J1631" i="7"/>
  <c r="K1630" i="7"/>
  <c r="O1630" i="7" s="1"/>
  <c r="P1630" i="7" s="1"/>
  <c r="J1630" i="7"/>
  <c r="K1629" i="7"/>
  <c r="O1629" i="7" s="1"/>
  <c r="J1629" i="7"/>
  <c r="G1629" i="7"/>
  <c r="K1628" i="7"/>
  <c r="O1628" i="7" s="1"/>
  <c r="P1628" i="7" s="1"/>
  <c r="J1628" i="7"/>
  <c r="K1627" i="7"/>
  <c r="O1627" i="7" s="1"/>
  <c r="P1627" i="7" s="1"/>
  <c r="J1627" i="7"/>
  <c r="K1626" i="7"/>
  <c r="O1626" i="7" s="1"/>
  <c r="P1626" i="7" s="1"/>
  <c r="J1626" i="7"/>
  <c r="K1625" i="7"/>
  <c r="O1625" i="7" s="1"/>
  <c r="P1625" i="7" s="1"/>
  <c r="J1625" i="7"/>
  <c r="K1624" i="7"/>
  <c r="O1624" i="7" s="1"/>
  <c r="J1624" i="7"/>
  <c r="G1624" i="7"/>
  <c r="K1623" i="7"/>
  <c r="O1623" i="7" s="1"/>
  <c r="P1623" i="7" s="1"/>
  <c r="J1623" i="7"/>
  <c r="K1622" i="7"/>
  <c r="O1622" i="7" s="1"/>
  <c r="P1622" i="7" s="1"/>
  <c r="J1622" i="7"/>
  <c r="K1621" i="7"/>
  <c r="O1621" i="7" s="1"/>
  <c r="P1621" i="7" s="1"/>
  <c r="J1621" i="7"/>
  <c r="K1620" i="7"/>
  <c r="O1620" i="7" s="1"/>
  <c r="J1620" i="7"/>
  <c r="G1620" i="7"/>
  <c r="K1619" i="7"/>
  <c r="O1619" i="7" s="1"/>
  <c r="P1619" i="7" s="1"/>
  <c r="J1619" i="7"/>
  <c r="K1618" i="7"/>
  <c r="O1618" i="7" s="1"/>
  <c r="J1618" i="7"/>
  <c r="G1618" i="7"/>
  <c r="K1617" i="7"/>
  <c r="O1617" i="7" s="1"/>
  <c r="J1617" i="7"/>
  <c r="G1617" i="7"/>
  <c r="K1616" i="7"/>
  <c r="O1616" i="7" s="1"/>
  <c r="P1616" i="7" s="1"/>
  <c r="J1616" i="7"/>
  <c r="K1615" i="7"/>
  <c r="O1615" i="7" s="1"/>
  <c r="J1615" i="7"/>
  <c r="G1615" i="7"/>
  <c r="K1614" i="7"/>
  <c r="O1614" i="7" s="1"/>
  <c r="P1614" i="7" s="1"/>
  <c r="J1614" i="7"/>
  <c r="K1613" i="7"/>
  <c r="O1613" i="7" s="1"/>
  <c r="P1613" i="7" s="1"/>
  <c r="J1613" i="7"/>
  <c r="K1612" i="7"/>
  <c r="O1612" i="7" s="1"/>
  <c r="J1612" i="7"/>
  <c r="G1612" i="7"/>
  <c r="K1611" i="7"/>
  <c r="O1611" i="7" s="1"/>
  <c r="P1611" i="7" s="1"/>
  <c r="J1611" i="7"/>
  <c r="K1610" i="7"/>
  <c r="O1610" i="7" s="1"/>
  <c r="P1610" i="7" s="1"/>
  <c r="J1610" i="7"/>
  <c r="K1609" i="7"/>
  <c r="O1609" i="7" s="1"/>
  <c r="P1609" i="7" s="1"/>
  <c r="J1609" i="7"/>
  <c r="K1608" i="7"/>
  <c r="O1608" i="7" s="1"/>
  <c r="P1608" i="7" s="1"/>
  <c r="J1608" i="7"/>
  <c r="K1607" i="7"/>
  <c r="O1607" i="7" s="1"/>
  <c r="P1607" i="7" s="1"/>
  <c r="J1607" i="7"/>
  <c r="K1606" i="7"/>
  <c r="O1606" i="7" s="1"/>
  <c r="P1606" i="7" s="1"/>
  <c r="J1606" i="7"/>
  <c r="K1605" i="7"/>
  <c r="O1605" i="7" s="1"/>
  <c r="P1605" i="7" s="1"/>
  <c r="J1605" i="7"/>
  <c r="K1604" i="7"/>
  <c r="O1604" i="7" s="1"/>
  <c r="P1604" i="7" s="1"/>
  <c r="J1604" i="7"/>
  <c r="K1603" i="7"/>
  <c r="O1603" i="7" s="1"/>
  <c r="P1603" i="7" s="1"/>
  <c r="J1603" i="7"/>
  <c r="K1602" i="7"/>
  <c r="O1602" i="7" s="1"/>
  <c r="P1602" i="7" s="1"/>
  <c r="J1602" i="7"/>
  <c r="K1601" i="7"/>
  <c r="O1601" i="7" s="1"/>
  <c r="P1601" i="7" s="1"/>
  <c r="J1601" i="7"/>
  <c r="K1600" i="7"/>
  <c r="O1600" i="7" s="1"/>
  <c r="P1600" i="7" s="1"/>
  <c r="J1600" i="7"/>
  <c r="K1599" i="7"/>
  <c r="O1599" i="7" s="1"/>
  <c r="P1599" i="7" s="1"/>
  <c r="J1599" i="7"/>
  <c r="K1598" i="7"/>
  <c r="O1598" i="7" s="1"/>
  <c r="P1598" i="7" s="1"/>
  <c r="J1598" i="7"/>
  <c r="K1597" i="7"/>
  <c r="O1597" i="7" s="1"/>
  <c r="P1597" i="7" s="1"/>
  <c r="J1597" i="7"/>
  <c r="K1596" i="7"/>
  <c r="O1596" i="7" s="1"/>
  <c r="P1596" i="7" s="1"/>
  <c r="J1596" i="7"/>
  <c r="K1595" i="7"/>
  <c r="O1595" i="7" s="1"/>
  <c r="P1595" i="7" s="1"/>
  <c r="J1595" i="7"/>
  <c r="K1594" i="7"/>
  <c r="O1594" i="7" s="1"/>
  <c r="P1594" i="7" s="1"/>
  <c r="J1594" i="7"/>
  <c r="K1593" i="7"/>
  <c r="O1593" i="7" s="1"/>
  <c r="P1593" i="7" s="1"/>
  <c r="J1593" i="7"/>
  <c r="K1592" i="7"/>
  <c r="O1592" i="7" s="1"/>
  <c r="P1592" i="7" s="1"/>
  <c r="J1592" i="7"/>
  <c r="K1591" i="7"/>
  <c r="O1591" i="7" s="1"/>
  <c r="P1591" i="7" s="1"/>
  <c r="J1591" i="7"/>
  <c r="K1590" i="7"/>
  <c r="O1590" i="7" s="1"/>
  <c r="P1590" i="7" s="1"/>
  <c r="J1590" i="7"/>
  <c r="K1589" i="7"/>
  <c r="O1589" i="7" s="1"/>
  <c r="P1589" i="7" s="1"/>
  <c r="J1589" i="7"/>
  <c r="K1588" i="7"/>
  <c r="O1588" i="7" s="1"/>
  <c r="P1588" i="7" s="1"/>
  <c r="J1588" i="7"/>
  <c r="K1587" i="7"/>
  <c r="O1587" i="7" s="1"/>
  <c r="P1587" i="7" s="1"/>
  <c r="J1587" i="7"/>
  <c r="K1586" i="7"/>
  <c r="O1586" i="7" s="1"/>
  <c r="P1586" i="7" s="1"/>
  <c r="J1586" i="7"/>
  <c r="K1585" i="7"/>
  <c r="O1585" i="7" s="1"/>
  <c r="P1585" i="7" s="1"/>
  <c r="J1585" i="7"/>
  <c r="K1584" i="7"/>
  <c r="O1584" i="7" s="1"/>
  <c r="P1584" i="7" s="1"/>
  <c r="J1584" i="7"/>
  <c r="K1583" i="7"/>
  <c r="O1583" i="7" s="1"/>
  <c r="P1583" i="7" s="1"/>
  <c r="J1583" i="7"/>
  <c r="K1582" i="7"/>
  <c r="O1582" i="7" s="1"/>
  <c r="P1582" i="7" s="1"/>
  <c r="J1582" i="7"/>
  <c r="K1581" i="7"/>
  <c r="O1581" i="7" s="1"/>
  <c r="P1581" i="7" s="1"/>
  <c r="J1581" i="7"/>
  <c r="K1580" i="7"/>
  <c r="O1580" i="7" s="1"/>
  <c r="P1580" i="7" s="1"/>
  <c r="J1580" i="7"/>
  <c r="K1579" i="7"/>
  <c r="O1579" i="7" s="1"/>
  <c r="P1579" i="7" s="1"/>
  <c r="J1579" i="7"/>
  <c r="K1578" i="7"/>
  <c r="O1578" i="7" s="1"/>
  <c r="P1578" i="7" s="1"/>
  <c r="J1578" i="7"/>
  <c r="K1577" i="7"/>
  <c r="O1577" i="7" s="1"/>
  <c r="P1577" i="7" s="1"/>
  <c r="J1577" i="7"/>
  <c r="K1576" i="7"/>
  <c r="O1576" i="7" s="1"/>
  <c r="P1576" i="7" s="1"/>
  <c r="J1576" i="7"/>
  <c r="K1575" i="7"/>
  <c r="O1575" i="7" s="1"/>
  <c r="P1575" i="7" s="1"/>
  <c r="J1575" i="7"/>
  <c r="K1574" i="7"/>
  <c r="O1574" i="7" s="1"/>
  <c r="P1574" i="7" s="1"/>
  <c r="J1574" i="7"/>
  <c r="K1573" i="7"/>
  <c r="O1573" i="7" s="1"/>
  <c r="P1573" i="7" s="1"/>
  <c r="J1573" i="7"/>
  <c r="K1572" i="7"/>
  <c r="O1572" i="7" s="1"/>
  <c r="P1572" i="7" s="1"/>
  <c r="J1572" i="7"/>
  <c r="K1571" i="7"/>
  <c r="O1571" i="7" s="1"/>
  <c r="P1571" i="7" s="1"/>
  <c r="J1571" i="7"/>
  <c r="K1570" i="7"/>
  <c r="O1570" i="7" s="1"/>
  <c r="P1570" i="7" s="1"/>
  <c r="J1570" i="7"/>
  <c r="K1569" i="7"/>
  <c r="O1569" i="7" s="1"/>
  <c r="P1569" i="7" s="1"/>
  <c r="J1569" i="7"/>
  <c r="K1568" i="7"/>
  <c r="O1568" i="7" s="1"/>
  <c r="P1568" i="7" s="1"/>
  <c r="J1568" i="7"/>
  <c r="K1567" i="7"/>
  <c r="O1567" i="7" s="1"/>
  <c r="P1567" i="7" s="1"/>
  <c r="J1567" i="7"/>
  <c r="K1566" i="7"/>
  <c r="O1566" i="7" s="1"/>
  <c r="P1566" i="7" s="1"/>
  <c r="J1566" i="7"/>
  <c r="K1565" i="7"/>
  <c r="O1565" i="7" s="1"/>
  <c r="P1565" i="7" s="1"/>
  <c r="J1565" i="7"/>
  <c r="K1564" i="7"/>
  <c r="O1564" i="7" s="1"/>
  <c r="P1564" i="7" s="1"/>
  <c r="J1564" i="7"/>
  <c r="K1563" i="7"/>
  <c r="O1563" i="7" s="1"/>
  <c r="P1563" i="7" s="1"/>
  <c r="J1563" i="7"/>
  <c r="K1562" i="7"/>
  <c r="O1562" i="7" s="1"/>
  <c r="P1562" i="7" s="1"/>
  <c r="J1562" i="7"/>
  <c r="K1561" i="7"/>
  <c r="O1561" i="7" s="1"/>
  <c r="P1561" i="7" s="1"/>
  <c r="J1561" i="7"/>
  <c r="K1560" i="7"/>
  <c r="O1560" i="7" s="1"/>
  <c r="P1560" i="7" s="1"/>
  <c r="J1560" i="7"/>
  <c r="K1559" i="7"/>
  <c r="O1559" i="7" s="1"/>
  <c r="P1559" i="7" s="1"/>
  <c r="J1559" i="7"/>
  <c r="K1558" i="7"/>
  <c r="O1558" i="7" s="1"/>
  <c r="P1558" i="7" s="1"/>
  <c r="J1558" i="7"/>
  <c r="K1557" i="7"/>
  <c r="O1557" i="7" s="1"/>
  <c r="P1557" i="7" s="1"/>
  <c r="J1557" i="7"/>
  <c r="K1556" i="7"/>
  <c r="O1556" i="7" s="1"/>
  <c r="P1556" i="7" s="1"/>
  <c r="J1556" i="7"/>
  <c r="K1555" i="7"/>
  <c r="O1555" i="7" s="1"/>
  <c r="P1555" i="7" s="1"/>
  <c r="J1555" i="7"/>
  <c r="K1554" i="7"/>
  <c r="O1554" i="7" s="1"/>
  <c r="P1554" i="7" s="1"/>
  <c r="J1554" i="7"/>
  <c r="K1553" i="7"/>
  <c r="O1553" i="7" s="1"/>
  <c r="P1553" i="7" s="1"/>
  <c r="J1553" i="7"/>
  <c r="K1552" i="7"/>
  <c r="O1552" i="7" s="1"/>
  <c r="P1552" i="7" s="1"/>
  <c r="J1552" i="7"/>
  <c r="K1551" i="7"/>
  <c r="O1551" i="7" s="1"/>
  <c r="P1551" i="7" s="1"/>
  <c r="J1551" i="7"/>
  <c r="K1550" i="7"/>
  <c r="O1550" i="7" s="1"/>
  <c r="P1550" i="7" s="1"/>
  <c r="J1550" i="7"/>
  <c r="K1549" i="7"/>
  <c r="O1549" i="7" s="1"/>
  <c r="P1549" i="7" s="1"/>
  <c r="J1549" i="7"/>
  <c r="K1548" i="7"/>
  <c r="O1548" i="7" s="1"/>
  <c r="P1548" i="7" s="1"/>
  <c r="J1548" i="7"/>
  <c r="K1547" i="7"/>
  <c r="O1547" i="7" s="1"/>
  <c r="P1547" i="7" s="1"/>
  <c r="J1547" i="7"/>
  <c r="K1546" i="7"/>
  <c r="O1546" i="7" s="1"/>
  <c r="P1546" i="7" s="1"/>
  <c r="J1546" i="7"/>
  <c r="K1545" i="7"/>
  <c r="O1545" i="7" s="1"/>
  <c r="P1545" i="7" s="1"/>
  <c r="J1545" i="7"/>
  <c r="K1544" i="7"/>
  <c r="O1544" i="7" s="1"/>
  <c r="P1544" i="7" s="1"/>
  <c r="J1544" i="7"/>
  <c r="K1543" i="7"/>
  <c r="O1543" i="7" s="1"/>
  <c r="P1543" i="7" s="1"/>
  <c r="J1543" i="7"/>
  <c r="K1542" i="7"/>
  <c r="O1542" i="7" s="1"/>
  <c r="P1542" i="7" s="1"/>
  <c r="J1542" i="7"/>
  <c r="K1541" i="7"/>
  <c r="O1541" i="7" s="1"/>
  <c r="J1541" i="7"/>
  <c r="G1541" i="7"/>
  <c r="K1540" i="7"/>
  <c r="O1540" i="7" s="1"/>
  <c r="P1540" i="7" s="1"/>
  <c r="J1540" i="7"/>
  <c r="K1539" i="7"/>
  <c r="O1539" i="7" s="1"/>
  <c r="P1539" i="7" s="1"/>
  <c r="J1539" i="7"/>
  <c r="K1538" i="7"/>
  <c r="O1538" i="7" s="1"/>
  <c r="J1538" i="7"/>
  <c r="G1538" i="7"/>
  <c r="K1537" i="7"/>
  <c r="O1537" i="7" s="1"/>
  <c r="P1537" i="7" s="1"/>
  <c r="J1537" i="7"/>
  <c r="K1536" i="7"/>
  <c r="O1536" i="7" s="1"/>
  <c r="P1536" i="7" s="1"/>
  <c r="J1536" i="7"/>
  <c r="K1535" i="7"/>
  <c r="O1535" i="7" s="1"/>
  <c r="P1535" i="7" s="1"/>
  <c r="J1535" i="7"/>
  <c r="K1534" i="7"/>
  <c r="O1534" i="7" s="1"/>
  <c r="J1534" i="7"/>
  <c r="G1534" i="7"/>
  <c r="K1533" i="7"/>
  <c r="O1533" i="7" s="1"/>
  <c r="P1533" i="7" s="1"/>
  <c r="J1533" i="7"/>
  <c r="K1532" i="7"/>
  <c r="O1532" i="7" s="1"/>
  <c r="P1532" i="7" s="1"/>
  <c r="J1532" i="7"/>
  <c r="K1531" i="7"/>
  <c r="O1531" i="7" s="1"/>
  <c r="J1531" i="7"/>
  <c r="G1531" i="7"/>
  <c r="K1530" i="7"/>
  <c r="O1530" i="7" s="1"/>
  <c r="P1530" i="7" s="1"/>
  <c r="J1530" i="7"/>
  <c r="K1529" i="7"/>
  <c r="O1529" i="7" s="1"/>
  <c r="J1529" i="7"/>
  <c r="G1529" i="7"/>
  <c r="K1528" i="7"/>
  <c r="O1528" i="7" s="1"/>
  <c r="J1528" i="7"/>
  <c r="G1528" i="7"/>
  <c r="K1527" i="7"/>
  <c r="O1527" i="7" s="1"/>
  <c r="P1527" i="7" s="1"/>
  <c r="J1527" i="7"/>
  <c r="K1526" i="7"/>
  <c r="O1526" i="7" s="1"/>
  <c r="J1526" i="7"/>
  <c r="G1526" i="7"/>
  <c r="K1525" i="7"/>
  <c r="O1525" i="7" s="1"/>
  <c r="P1525" i="7" s="1"/>
  <c r="J1525" i="7"/>
  <c r="K1524" i="7"/>
  <c r="O1524" i="7" s="1"/>
  <c r="P1524" i="7" s="1"/>
  <c r="J1524" i="7"/>
  <c r="K1523" i="7"/>
  <c r="O1523" i="7" s="1"/>
  <c r="J1523" i="7"/>
  <c r="G1523" i="7"/>
  <c r="K1522" i="7"/>
  <c r="O1522" i="7" s="1"/>
  <c r="P1522" i="7" s="1"/>
  <c r="J1522" i="7"/>
  <c r="K1521" i="7"/>
  <c r="O1521" i="7" s="1"/>
  <c r="P1521" i="7" s="1"/>
  <c r="J1521" i="7"/>
  <c r="K1520" i="7"/>
  <c r="O1520" i="7" s="1"/>
  <c r="P1520" i="7" s="1"/>
  <c r="J1520" i="7"/>
  <c r="K1519" i="7"/>
  <c r="O1519" i="7" s="1"/>
  <c r="P1519" i="7" s="1"/>
  <c r="J1519" i="7"/>
  <c r="K1518" i="7"/>
  <c r="O1518" i="7" s="1"/>
  <c r="P1518" i="7" s="1"/>
  <c r="J1518" i="7"/>
  <c r="K1517" i="7"/>
  <c r="O1517" i="7" s="1"/>
  <c r="P1517" i="7" s="1"/>
  <c r="J1517" i="7"/>
  <c r="K1516" i="7"/>
  <c r="O1516" i="7" s="1"/>
  <c r="P1516" i="7" s="1"/>
  <c r="J1516" i="7"/>
  <c r="K1515" i="7"/>
  <c r="O1515" i="7" s="1"/>
  <c r="P1515" i="7" s="1"/>
  <c r="J1515" i="7"/>
  <c r="K1514" i="7"/>
  <c r="O1514" i="7" s="1"/>
  <c r="P1514" i="7" s="1"/>
  <c r="J1514" i="7"/>
  <c r="K1513" i="7"/>
  <c r="O1513" i="7" s="1"/>
  <c r="P1513" i="7" s="1"/>
  <c r="J1513" i="7"/>
  <c r="K1512" i="7"/>
  <c r="O1512" i="7" s="1"/>
  <c r="P1512" i="7" s="1"/>
  <c r="J1512" i="7"/>
  <c r="K1511" i="7"/>
  <c r="O1511" i="7" s="1"/>
  <c r="P1511" i="7" s="1"/>
  <c r="J1511" i="7"/>
  <c r="K1510" i="7"/>
  <c r="O1510" i="7" s="1"/>
  <c r="P1510" i="7" s="1"/>
  <c r="J1510" i="7"/>
  <c r="K1509" i="7"/>
  <c r="O1509" i="7" s="1"/>
  <c r="P1509" i="7" s="1"/>
  <c r="J1509" i="7"/>
  <c r="K1508" i="7"/>
  <c r="O1508" i="7" s="1"/>
  <c r="P1508" i="7" s="1"/>
  <c r="J1508" i="7"/>
  <c r="K1507" i="7"/>
  <c r="O1507" i="7" s="1"/>
  <c r="P1507" i="7" s="1"/>
  <c r="J1507" i="7"/>
  <c r="K1506" i="7"/>
  <c r="O1506" i="7" s="1"/>
  <c r="P1506" i="7" s="1"/>
  <c r="J1506" i="7"/>
  <c r="K1505" i="7"/>
  <c r="O1505" i="7" s="1"/>
  <c r="P1505" i="7" s="1"/>
  <c r="J1505" i="7"/>
  <c r="K1504" i="7"/>
  <c r="O1504" i="7" s="1"/>
  <c r="P1504" i="7" s="1"/>
  <c r="J1504" i="7"/>
  <c r="K1503" i="7"/>
  <c r="O1503" i="7" s="1"/>
  <c r="P1503" i="7" s="1"/>
  <c r="J1503" i="7"/>
  <c r="K1502" i="7"/>
  <c r="O1502" i="7" s="1"/>
  <c r="P1502" i="7" s="1"/>
  <c r="J1502" i="7"/>
  <c r="K1501" i="7"/>
  <c r="O1501" i="7" s="1"/>
  <c r="P1501" i="7" s="1"/>
  <c r="J1501" i="7"/>
  <c r="K1500" i="7"/>
  <c r="O1500" i="7" s="1"/>
  <c r="P1500" i="7" s="1"/>
  <c r="J1500" i="7"/>
  <c r="K1499" i="7"/>
  <c r="O1499" i="7" s="1"/>
  <c r="P1499" i="7" s="1"/>
  <c r="J1499" i="7"/>
  <c r="K1498" i="7"/>
  <c r="O1498" i="7" s="1"/>
  <c r="P1498" i="7" s="1"/>
  <c r="J1498" i="7"/>
  <c r="K1497" i="7"/>
  <c r="O1497" i="7" s="1"/>
  <c r="P1497" i="7" s="1"/>
  <c r="J1497" i="7"/>
  <c r="K1496" i="7"/>
  <c r="O1496" i="7" s="1"/>
  <c r="P1496" i="7" s="1"/>
  <c r="J1496" i="7"/>
  <c r="K1495" i="7"/>
  <c r="O1495" i="7" s="1"/>
  <c r="P1495" i="7" s="1"/>
  <c r="J1495" i="7"/>
  <c r="K1494" i="7"/>
  <c r="O1494" i="7" s="1"/>
  <c r="P1494" i="7" s="1"/>
  <c r="J1494" i="7"/>
  <c r="K1493" i="7"/>
  <c r="O1493" i="7" s="1"/>
  <c r="P1493" i="7" s="1"/>
  <c r="J1493" i="7"/>
  <c r="K1492" i="7"/>
  <c r="O1492" i="7" s="1"/>
  <c r="P1492" i="7" s="1"/>
  <c r="J1492" i="7"/>
  <c r="K1491" i="7"/>
  <c r="O1491" i="7" s="1"/>
  <c r="P1491" i="7" s="1"/>
  <c r="J1491" i="7"/>
  <c r="K1490" i="7"/>
  <c r="O1490" i="7" s="1"/>
  <c r="P1490" i="7" s="1"/>
  <c r="J1490" i="7"/>
  <c r="K1489" i="7"/>
  <c r="O1489" i="7" s="1"/>
  <c r="P1489" i="7" s="1"/>
  <c r="J1489" i="7"/>
  <c r="K1488" i="7"/>
  <c r="O1488" i="7" s="1"/>
  <c r="P1488" i="7" s="1"/>
  <c r="J1488" i="7"/>
  <c r="K1487" i="7"/>
  <c r="O1487" i="7" s="1"/>
  <c r="P1487" i="7" s="1"/>
  <c r="J1487" i="7"/>
  <c r="K1486" i="7"/>
  <c r="O1486" i="7" s="1"/>
  <c r="P1486" i="7" s="1"/>
  <c r="J1486" i="7"/>
  <c r="K1485" i="7"/>
  <c r="O1485" i="7" s="1"/>
  <c r="P1485" i="7" s="1"/>
  <c r="J1485" i="7"/>
  <c r="K1484" i="7"/>
  <c r="O1484" i="7" s="1"/>
  <c r="P1484" i="7" s="1"/>
  <c r="J1484" i="7"/>
  <c r="K1483" i="7"/>
  <c r="O1483" i="7" s="1"/>
  <c r="P1483" i="7" s="1"/>
  <c r="J1483" i="7"/>
  <c r="K1482" i="7"/>
  <c r="O1482" i="7" s="1"/>
  <c r="P1482" i="7" s="1"/>
  <c r="J1482" i="7"/>
  <c r="K1481" i="7"/>
  <c r="O1481" i="7" s="1"/>
  <c r="P1481" i="7" s="1"/>
  <c r="J1481" i="7"/>
  <c r="K1480" i="7"/>
  <c r="O1480" i="7" s="1"/>
  <c r="P1480" i="7" s="1"/>
  <c r="J1480" i="7"/>
  <c r="K1479" i="7"/>
  <c r="O1479" i="7" s="1"/>
  <c r="P1479" i="7" s="1"/>
  <c r="J1479" i="7"/>
  <c r="K1478" i="7"/>
  <c r="O1478" i="7" s="1"/>
  <c r="P1478" i="7" s="1"/>
  <c r="J1478" i="7"/>
  <c r="K1477" i="7"/>
  <c r="O1477" i="7" s="1"/>
  <c r="P1477" i="7" s="1"/>
  <c r="J1477" i="7"/>
  <c r="K1476" i="7"/>
  <c r="O1476" i="7" s="1"/>
  <c r="P1476" i="7" s="1"/>
  <c r="J1476" i="7"/>
  <c r="K1475" i="7"/>
  <c r="O1475" i="7" s="1"/>
  <c r="P1475" i="7" s="1"/>
  <c r="J1475" i="7"/>
  <c r="K1474" i="7"/>
  <c r="O1474" i="7" s="1"/>
  <c r="P1474" i="7" s="1"/>
  <c r="J1474" i="7"/>
  <c r="K1473" i="7"/>
  <c r="O1473" i="7" s="1"/>
  <c r="P1473" i="7" s="1"/>
  <c r="J1473" i="7"/>
  <c r="K1472" i="7"/>
  <c r="O1472" i="7" s="1"/>
  <c r="P1472" i="7" s="1"/>
  <c r="J1472" i="7"/>
  <c r="K1471" i="7"/>
  <c r="O1471" i="7" s="1"/>
  <c r="P1471" i="7" s="1"/>
  <c r="J1471" i="7"/>
  <c r="K1470" i="7"/>
  <c r="O1470" i="7" s="1"/>
  <c r="P1470" i="7" s="1"/>
  <c r="J1470" i="7"/>
  <c r="K1469" i="7"/>
  <c r="O1469" i="7" s="1"/>
  <c r="P1469" i="7" s="1"/>
  <c r="J1469" i="7"/>
  <c r="K1468" i="7"/>
  <c r="O1468" i="7" s="1"/>
  <c r="P1468" i="7" s="1"/>
  <c r="J1468" i="7"/>
  <c r="K1467" i="7"/>
  <c r="O1467" i="7" s="1"/>
  <c r="P1467" i="7" s="1"/>
  <c r="J1467" i="7"/>
  <c r="K1466" i="7"/>
  <c r="O1466" i="7" s="1"/>
  <c r="P1466" i="7" s="1"/>
  <c r="J1466" i="7"/>
  <c r="K1465" i="7"/>
  <c r="O1465" i="7" s="1"/>
  <c r="P1465" i="7" s="1"/>
  <c r="J1465" i="7"/>
  <c r="K1464" i="7"/>
  <c r="O1464" i="7" s="1"/>
  <c r="P1464" i="7" s="1"/>
  <c r="J1464" i="7"/>
  <c r="K1463" i="7"/>
  <c r="O1463" i="7" s="1"/>
  <c r="P1463" i="7" s="1"/>
  <c r="J1463" i="7"/>
  <c r="K1462" i="7"/>
  <c r="O1462" i="7" s="1"/>
  <c r="P1462" i="7" s="1"/>
  <c r="J1462" i="7"/>
  <c r="K1461" i="7"/>
  <c r="O1461" i="7" s="1"/>
  <c r="P1461" i="7" s="1"/>
  <c r="J1461" i="7"/>
  <c r="K1460" i="7"/>
  <c r="O1460" i="7" s="1"/>
  <c r="P1460" i="7" s="1"/>
  <c r="J1460" i="7"/>
  <c r="K1459" i="7"/>
  <c r="O1459" i="7" s="1"/>
  <c r="P1459" i="7" s="1"/>
  <c r="J1459" i="7"/>
  <c r="K1458" i="7"/>
  <c r="O1458" i="7" s="1"/>
  <c r="P1458" i="7" s="1"/>
  <c r="J1458" i="7"/>
  <c r="K1457" i="7"/>
  <c r="O1457" i="7" s="1"/>
  <c r="P1457" i="7" s="1"/>
  <c r="J1457" i="7"/>
  <c r="K1456" i="7"/>
  <c r="O1456" i="7" s="1"/>
  <c r="P1456" i="7" s="1"/>
  <c r="J1456" i="7"/>
  <c r="K1455" i="7"/>
  <c r="O1455" i="7" s="1"/>
  <c r="P1455" i="7" s="1"/>
  <c r="J1455" i="7"/>
  <c r="K1454" i="7"/>
  <c r="O1454" i="7" s="1"/>
  <c r="P1454" i="7" s="1"/>
  <c r="J1454" i="7"/>
  <c r="K1453" i="7"/>
  <c r="O1453" i="7" s="1"/>
  <c r="J1453" i="7"/>
  <c r="G1453" i="7"/>
  <c r="K1452" i="7"/>
  <c r="O1452" i="7" s="1"/>
  <c r="P1452" i="7" s="1"/>
  <c r="J1452" i="7"/>
  <c r="K1451" i="7"/>
  <c r="O1451" i="7" s="1"/>
  <c r="P1451" i="7" s="1"/>
  <c r="J1451" i="7"/>
  <c r="K1450" i="7"/>
  <c r="O1450" i="7" s="1"/>
  <c r="P1450" i="7" s="1"/>
  <c r="J1450" i="7"/>
  <c r="K1449" i="7"/>
  <c r="O1449" i="7" s="1"/>
  <c r="P1449" i="7" s="1"/>
  <c r="J1449" i="7"/>
  <c r="K1448" i="7"/>
  <c r="O1448" i="7" s="1"/>
  <c r="J1448" i="7"/>
  <c r="G1448" i="7"/>
  <c r="K1447" i="7"/>
  <c r="O1447" i="7" s="1"/>
  <c r="P1447" i="7" s="1"/>
  <c r="J1447" i="7"/>
  <c r="K1446" i="7"/>
  <c r="O1446" i="7" s="1"/>
  <c r="P1446" i="7" s="1"/>
  <c r="J1446" i="7"/>
  <c r="K1445" i="7"/>
  <c r="O1445" i="7" s="1"/>
  <c r="P1445" i="7" s="1"/>
  <c r="J1445" i="7"/>
  <c r="K1444" i="7"/>
  <c r="O1444" i="7" s="1"/>
  <c r="J1444" i="7"/>
  <c r="G1444" i="7"/>
  <c r="K1443" i="7"/>
  <c r="O1443" i="7" s="1"/>
  <c r="P1443" i="7" s="1"/>
  <c r="J1443" i="7"/>
  <c r="K1442" i="7"/>
  <c r="O1442" i="7" s="1"/>
  <c r="J1442" i="7"/>
  <c r="G1442" i="7"/>
  <c r="K1441" i="7"/>
  <c r="O1441" i="7" s="1"/>
  <c r="J1441" i="7"/>
  <c r="G1441" i="7"/>
  <c r="K1440" i="7"/>
  <c r="O1440" i="7" s="1"/>
  <c r="P1440" i="7" s="1"/>
  <c r="J1440" i="7"/>
  <c r="K1439" i="7"/>
  <c r="O1439" i="7" s="1"/>
  <c r="J1439" i="7"/>
  <c r="G1439" i="7"/>
  <c r="K1438" i="7"/>
  <c r="O1438" i="7" s="1"/>
  <c r="P1438" i="7" s="1"/>
  <c r="J1438" i="7"/>
  <c r="K1437" i="7"/>
  <c r="O1437" i="7" s="1"/>
  <c r="P1437" i="7" s="1"/>
  <c r="J1437" i="7"/>
  <c r="K1436" i="7"/>
  <c r="O1436" i="7" s="1"/>
  <c r="J1436" i="7"/>
  <c r="G1436" i="7"/>
  <c r="K1435" i="7"/>
  <c r="O1435" i="7" s="1"/>
  <c r="P1435" i="7" s="1"/>
  <c r="J1435" i="7"/>
  <c r="K1434" i="7"/>
  <c r="O1434" i="7" s="1"/>
  <c r="P1434" i="7" s="1"/>
  <c r="J1434" i="7"/>
  <c r="K1433" i="7"/>
  <c r="O1433" i="7" s="1"/>
  <c r="P1433" i="7" s="1"/>
  <c r="J1433" i="7"/>
  <c r="K1432" i="7"/>
  <c r="O1432" i="7" s="1"/>
  <c r="P1432" i="7" s="1"/>
  <c r="J1432" i="7"/>
  <c r="K1431" i="7"/>
  <c r="O1431" i="7" s="1"/>
  <c r="P1431" i="7" s="1"/>
  <c r="J1431" i="7"/>
  <c r="K1430" i="7"/>
  <c r="O1430" i="7" s="1"/>
  <c r="P1430" i="7" s="1"/>
  <c r="J1430" i="7"/>
  <c r="K1429" i="7"/>
  <c r="O1429" i="7" s="1"/>
  <c r="P1429" i="7" s="1"/>
  <c r="J1429" i="7"/>
  <c r="K1428" i="7"/>
  <c r="O1428" i="7" s="1"/>
  <c r="P1428" i="7" s="1"/>
  <c r="J1428" i="7"/>
  <c r="K1427" i="7"/>
  <c r="O1427" i="7" s="1"/>
  <c r="P1427" i="7" s="1"/>
  <c r="J1427" i="7"/>
  <c r="K1426" i="7"/>
  <c r="O1426" i="7" s="1"/>
  <c r="P1426" i="7" s="1"/>
  <c r="J1426" i="7"/>
  <c r="K1425" i="7"/>
  <c r="O1425" i="7" s="1"/>
  <c r="P1425" i="7" s="1"/>
  <c r="J1425" i="7"/>
  <c r="K1424" i="7"/>
  <c r="O1424" i="7" s="1"/>
  <c r="P1424" i="7" s="1"/>
  <c r="J1424" i="7"/>
  <c r="K1423" i="7"/>
  <c r="O1423" i="7" s="1"/>
  <c r="P1423" i="7" s="1"/>
  <c r="J1423" i="7"/>
  <c r="K1422" i="7"/>
  <c r="O1422" i="7" s="1"/>
  <c r="P1422" i="7" s="1"/>
  <c r="J1422" i="7"/>
  <c r="K1421" i="7"/>
  <c r="O1421" i="7" s="1"/>
  <c r="P1421" i="7" s="1"/>
  <c r="J1421" i="7"/>
  <c r="K1420" i="7"/>
  <c r="O1420" i="7" s="1"/>
  <c r="P1420" i="7" s="1"/>
  <c r="J1420" i="7"/>
  <c r="K1419" i="7"/>
  <c r="O1419" i="7" s="1"/>
  <c r="P1419" i="7" s="1"/>
  <c r="J1419" i="7"/>
  <c r="K1418" i="7"/>
  <c r="O1418" i="7" s="1"/>
  <c r="P1418" i="7" s="1"/>
  <c r="J1418" i="7"/>
  <c r="K1417" i="7"/>
  <c r="O1417" i="7" s="1"/>
  <c r="P1417" i="7" s="1"/>
  <c r="J1417" i="7"/>
  <c r="K1416" i="7"/>
  <c r="O1416" i="7" s="1"/>
  <c r="P1416" i="7" s="1"/>
  <c r="J1416" i="7"/>
  <c r="K1415" i="7"/>
  <c r="O1415" i="7" s="1"/>
  <c r="P1415" i="7" s="1"/>
  <c r="J1415" i="7"/>
  <c r="K1414" i="7"/>
  <c r="O1414" i="7" s="1"/>
  <c r="P1414" i="7" s="1"/>
  <c r="J1414" i="7"/>
  <c r="K1413" i="7"/>
  <c r="O1413" i="7" s="1"/>
  <c r="P1413" i="7" s="1"/>
  <c r="J1413" i="7"/>
  <c r="K1412" i="7"/>
  <c r="O1412" i="7" s="1"/>
  <c r="P1412" i="7" s="1"/>
  <c r="J1412" i="7"/>
  <c r="K1411" i="7"/>
  <c r="O1411" i="7" s="1"/>
  <c r="P1411" i="7" s="1"/>
  <c r="J1411" i="7"/>
  <c r="K1410" i="7"/>
  <c r="O1410" i="7" s="1"/>
  <c r="P1410" i="7" s="1"/>
  <c r="J1410" i="7"/>
  <c r="K1409" i="7"/>
  <c r="O1409" i="7" s="1"/>
  <c r="P1409" i="7" s="1"/>
  <c r="J1409" i="7"/>
  <c r="K1408" i="7"/>
  <c r="O1408" i="7" s="1"/>
  <c r="P1408" i="7" s="1"/>
  <c r="J1408" i="7"/>
  <c r="K1407" i="7"/>
  <c r="O1407" i="7" s="1"/>
  <c r="P1407" i="7" s="1"/>
  <c r="J1407" i="7"/>
  <c r="K1406" i="7"/>
  <c r="O1406" i="7" s="1"/>
  <c r="P1406" i="7" s="1"/>
  <c r="J1406" i="7"/>
  <c r="K1405" i="7"/>
  <c r="O1405" i="7" s="1"/>
  <c r="P1405" i="7" s="1"/>
  <c r="J1405" i="7"/>
  <c r="K1404" i="7"/>
  <c r="O1404" i="7" s="1"/>
  <c r="P1404" i="7" s="1"/>
  <c r="J1404" i="7"/>
  <c r="K1403" i="7"/>
  <c r="O1403" i="7" s="1"/>
  <c r="P1403" i="7" s="1"/>
  <c r="J1403" i="7"/>
  <c r="K1402" i="7"/>
  <c r="O1402" i="7" s="1"/>
  <c r="P1402" i="7" s="1"/>
  <c r="J1402" i="7"/>
  <c r="K1401" i="7"/>
  <c r="O1401" i="7" s="1"/>
  <c r="P1401" i="7" s="1"/>
  <c r="J1401" i="7"/>
  <c r="K1400" i="7"/>
  <c r="O1400" i="7" s="1"/>
  <c r="P1400" i="7" s="1"/>
  <c r="J1400" i="7"/>
  <c r="K1399" i="7"/>
  <c r="O1399" i="7" s="1"/>
  <c r="P1399" i="7" s="1"/>
  <c r="J1399" i="7"/>
  <c r="K1398" i="7"/>
  <c r="O1398" i="7" s="1"/>
  <c r="P1398" i="7" s="1"/>
  <c r="J1398" i="7"/>
  <c r="K1397" i="7"/>
  <c r="O1397" i="7" s="1"/>
  <c r="P1397" i="7" s="1"/>
  <c r="J1397" i="7"/>
  <c r="K1396" i="7"/>
  <c r="O1396" i="7" s="1"/>
  <c r="P1396" i="7" s="1"/>
  <c r="J1396" i="7"/>
  <c r="K1395" i="7"/>
  <c r="O1395" i="7" s="1"/>
  <c r="P1395" i="7" s="1"/>
  <c r="J1395" i="7"/>
  <c r="K1394" i="7"/>
  <c r="O1394" i="7" s="1"/>
  <c r="P1394" i="7" s="1"/>
  <c r="J1394" i="7"/>
  <c r="K1393" i="7"/>
  <c r="O1393" i="7" s="1"/>
  <c r="P1393" i="7" s="1"/>
  <c r="J1393" i="7"/>
  <c r="K1392" i="7"/>
  <c r="O1392" i="7" s="1"/>
  <c r="P1392" i="7" s="1"/>
  <c r="J1392" i="7"/>
  <c r="K1391" i="7"/>
  <c r="O1391" i="7" s="1"/>
  <c r="P1391" i="7" s="1"/>
  <c r="J1391" i="7"/>
  <c r="K1390" i="7"/>
  <c r="O1390" i="7" s="1"/>
  <c r="P1390" i="7" s="1"/>
  <c r="J1390" i="7"/>
  <c r="K1389" i="7"/>
  <c r="O1389" i="7" s="1"/>
  <c r="P1389" i="7" s="1"/>
  <c r="J1389" i="7"/>
  <c r="K1388" i="7"/>
  <c r="O1388" i="7" s="1"/>
  <c r="P1388" i="7" s="1"/>
  <c r="J1388" i="7"/>
  <c r="K1387" i="7"/>
  <c r="O1387" i="7" s="1"/>
  <c r="P1387" i="7" s="1"/>
  <c r="J1387" i="7"/>
  <c r="K1386" i="7"/>
  <c r="O1386" i="7" s="1"/>
  <c r="P1386" i="7" s="1"/>
  <c r="J1386" i="7"/>
  <c r="K1385" i="7"/>
  <c r="O1385" i="7" s="1"/>
  <c r="P1385" i="7" s="1"/>
  <c r="J1385" i="7"/>
  <c r="K1384" i="7"/>
  <c r="O1384" i="7" s="1"/>
  <c r="P1384" i="7" s="1"/>
  <c r="J1384" i="7"/>
  <c r="K1383" i="7"/>
  <c r="O1383" i="7" s="1"/>
  <c r="P1383" i="7" s="1"/>
  <c r="J1383" i="7"/>
  <c r="K1382" i="7"/>
  <c r="O1382" i="7" s="1"/>
  <c r="P1382" i="7" s="1"/>
  <c r="J1382" i="7"/>
  <c r="K1381" i="7"/>
  <c r="O1381" i="7" s="1"/>
  <c r="P1381" i="7" s="1"/>
  <c r="J1381" i="7"/>
  <c r="K1380" i="7"/>
  <c r="O1380" i="7" s="1"/>
  <c r="P1380" i="7" s="1"/>
  <c r="J1380" i="7"/>
  <c r="K1379" i="7"/>
  <c r="O1379" i="7" s="1"/>
  <c r="P1379" i="7" s="1"/>
  <c r="J1379" i="7"/>
  <c r="K1378" i="7"/>
  <c r="O1378" i="7" s="1"/>
  <c r="P1378" i="7" s="1"/>
  <c r="J1378" i="7"/>
  <c r="K1377" i="7"/>
  <c r="O1377" i="7" s="1"/>
  <c r="P1377" i="7" s="1"/>
  <c r="J1377" i="7"/>
  <c r="K1376" i="7"/>
  <c r="O1376" i="7" s="1"/>
  <c r="P1376" i="7" s="1"/>
  <c r="J1376" i="7"/>
  <c r="K1375" i="7"/>
  <c r="O1375" i="7" s="1"/>
  <c r="P1375" i="7" s="1"/>
  <c r="J1375" i="7"/>
  <c r="K1374" i="7"/>
  <c r="O1374" i="7" s="1"/>
  <c r="P1374" i="7" s="1"/>
  <c r="J1374" i="7"/>
  <c r="K1373" i="7"/>
  <c r="O1373" i="7" s="1"/>
  <c r="P1373" i="7" s="1"/>
  <c r="J1373" i="7"/>
  <c r="K1372" i="7"/>
  <c r="O1372" i="7" s="1"/>
  <c r="P1372" i="7" s="1"/>
  <c r="J1372" i="7"/>
  <c r="K1371" i="7"/>
  <c r="O1371" i="7" s="1"/>
  <c r="P1371" i="7" s="1"/>
  <c r="J1371" i="7"/>
  <c r="K1370" i="7"/>
  <c r="O1370" i="7" s="1"/>
  <c r="P1370" i="7" s="1"/>
  <c r="J1370" i="7"/>
  <c r="K1369" i="7"/>
  <c r="O1369" i="7" s="1"/>
  <c r="P1369" i="7" s="1"/>
  <c r="J1369" i="7"/>
  <c r="K1368" i="7"/>
  <c r="O1368" i="7" s="1"/>
  <c r="P1368" i="7" s="1"/>
  <c r="J1368" i="7"/>
  <c r="K1367" i="7"/>
  <c r="O1367" i="7" s="1"/>
  <c r="P1367" i="7" s="1"/>
  <c r="J1367" i="7"/>
  <c r="K1366" i="7"/>
  <c r="O1366" i="7" s="1"/>
  <c r="P1366" i="7" s="1"/>
  <c r="J1366" i="7"/>
  <c r="K1365" i="7"/>
  <c r="O1365" i="7" s="1"/>
  <c r="P1365" i="7" s="1"/>
  <c r="J1365" i="7"/>
  <c r="K1364" i="7"/>
  <c r="O1364" i="7" s="1"/>
  <c r="P1364" i="7" s="1"/>
  <c r="J1364" i="7"/>
  <c r="K1363" i="7"/>
  <c r="O1363" i="7" s="1"/>
  <c r="P1363" i="7" s="1"/>
  <c r="J1363" i="7"/>
  <c r="K1362" i="7"/>
  <c r="O1362" i="7" s="1"/>
  <c r="J1362" i="7"/>
  <c r="G1362" i="7"/>
  <c r="K1361" i="7"/>
  <c r="O1361" i="7" s="1"/>
  <c r="P1361" i="7" s="1"/>
  <c r="J1361" i="7"/>
  <c r="K1360" i="7"/>
  <c r="O1360" i="7" s="1"/>
  <c r="P1360" i="7" s="1"/>
  <c r="J1360" i="7"/>
  <c r="K1359" i="7"/>
  <c r="O1359" i="7" s="1"/>
  <c r="J1359" i="7"/>
  <c r="G1359" i="7"/>
  <c r="K1358" i="7"/>
  <c r="O1358" i="7" s="1"/>
  <c r="P1358" i="7" s="1"/>
  <c r="J1358" i="7"/>
  <c r="K1357" i="7"/>
  <c r="O1357" i="7" s="1"/>
  <c r="P1357" i="7" s="1"/>
  <c r="J1357" i="7"/>
  <c r="K1356" i="7"/>
  <c r="O1356" i="7" s="1"/>
  <c r="P1356" i="7" s="1"/>
  <c r="J1356" i="7"/>
  <c r="K1355" i="7"/>
  <c r="O1355" i="7" s="1"/>
  <c r="J1355" i="7"/>
  <c r="G1355" i="7"/>
  <c r="K1354" i="7"/>
  <c r="O1354" i="7" s="1"/>
  <c r="P1354" i="7" s="1"/>
  <c r="J1354" i="7"/>
  <c r="K1353" i="7"/>
  <c r="O1353" i="7" s="1"/>
  <c r="P1353" i="7" s="1"/>
  <c r="J1353" i="7"/>
  <c r="K1352" i="7"/>
  <c r="O1352" i="7" s="1"/>
  <c r="J1352" i="7"/>
  <c r="G1352" i="7"/>
  <c r="K1351" i="7"/>
  <c r="O1351" i="7" s="1"/>
  <c r="P1351" i="7" s="1"/>
  <c r="J1351" i="7"/>
  <c r="K1350" i="7"/>
  <c r="O1350" i="7" s="1"/>
  <c r="J1350" i="7"/>
  <c r="G1350" i="7"/>
  <c r="K1349" i="7"/>
  <c r="O1349" i="7" s="1"/>
  <c r="J1349" i="7"/>
  <c r="G1349" i="7"/>
  <c r="K1348" i="7"/>
  <c r="O1348" i="7" s="1"/>
  <c r="P1348" i="7" s="1"/>
  <c r="J1348" i="7"/>
  <c r="K1347" i="7"/>
  <c r="O1347" i="7" s="1"/>
  <c r="J1347" i="7"/>
  <c r="G1347" i="7"/>
  <c r="K1346" i="7"/>
  <c r="O1346" i="7" s="1"/>
  <c r="P1346" i="7" s="1"/>
  <c r="J1346" i="7"/>
  <c r="K1345" i="7"/>
  <c r="O1345" i="7" s="1"/>
  <c r="P1345" i="7" s="1"/>
  <c r="J1345" i="7"/>
  <c r="K1344" i="7"/>
  <c r="O1344" i="7" s="1"/>
  <c r="J1344" i="7"/>
  <c r="G1344" i="7"/>
  <c r="K1343" i="7"/>
  <c r="O1343" i="7" s="1"/>
  <c r="P1343" i="7" s="1"/>
  <c r="J1343" i="7"/>
  <c r="K1342" i="7"/>
  <c r="O1342" i="7" s="1"/>
  <c r="P1342" i="7" s="1"/>
  <c r="J1342" i="7"/>
  <c r="K1341" i="7"/>
  <c r="O1341" i="7" s="1"/>
  <c r="P1341" i="7" s="1"/>
  <c r="J1341" i="7"/>
  <c r="K1340" i="7"/>
  <c r="O1340" i="7" s="1"/>
  <c r="P1340" i="7" s="1"/>
  <c r="J1340" i="7"/>
  <c r="K1339" i="7"/>
  <c r="O1339" i="7" s="1"/>
  <c r="P1339" i="7" s="1"/>
  <c r="J1339" i="7"/>
  <c r="K1338" i="7"/>
  <c r="O1338" i="7" s="1"/>
  <c r="P1338" i="7" s="1"/>
  <c r="J1338" i="7"/>
  <c r="K1337" i="7"/>
  <c r="O1337" i="7" s="1"/>
  <c r="P1337" i="7" s="1"/>
  <c r="J1337" i="7"/>
  <c r="K1336" i="7"/>
  <c r="O1336" i="7" s="1"/>
  <c r="P1336" i="7" s="1"/>
  <c r="J1336" i="7"/>
  <c r="K1335" i="7"/>
  <c r="O1335" i="7" s="1"/>
  <c r="P1335" i="7" s="1"/>
  <c r="J1335" i="7"/>
  <c r="K1334" i="7"/>
  <c r="O1334" i="7" s="1"/>
  <c r="P1334" i="7" s="1"/>
  <c r="J1334" i="7"/>
  <c r="K1333" i="7"/>
  <c r="O1333" i="7" s="1"/>
  <c r="P1333" i="7" s="1"/>
  <c r="J1333" i="7"/>
  <c r="K1332" i="7"/>
  <c r="O1332" i="7" s="1"/>
  <c r="P1332" i="7" s="1"/>
  <c r="J1332" i="7"/>
  <c r="K1331" i="7"/>
  <c r="O1331" i="7" s="1"/>
  <c r="P1331" i="7" s="1"/>
  <c r="J1331" i="7"/>
  <c r="K1330" i="7"/>
  <c r="O1330" i="7" s="1"/>
  <c r="P1330" i="7" s="1"/>
  <c r="J1330" i="7"/>
  <c r="K1329" i="7"/>
  <c r="O1329" i="7" s="1"/>
  <c r="P1329" i="7" s="1"/>
  <c r="J1329" i="7"/>
  <c r="K1328" i="7"/>
  <c r="O1328" i="7" s="1"/>
  <c r="P1328" i="7" s="1"/>
  <c r="J1328" i="7"/>
  <c r="K1327" i="7"/>
  <c r="O1327" i="7" s="1"/>
  <c r="P1327" i="7" s="1"/>
  <c r="J1327" i="7"/>
  <c r="K1326" i="7"/>
  <c r="O1326" i="7" s="1"/>
  <c r="P1326" i="7" s="1"/>
  <c r="J1326" i="7"/>
  <c r="K1325" i="7"/>
  <c r="O1325" i="7" s="1"/>
  <c r="P1325" i="7" s="1"/>
  <c r="J1325" i="7"/>
  <c r="K1324" i="7"/>
  <c r="O1324" i="7" s="1"/>
  <c r="P1324" i="7" s="1"/>
  <c r="J1324" i="7"/>
  <c r="K1323" i="7"/>
  <c r="O1323" i="7" s="1"/>
  <c r="P1323" i="7" s="1"/>
  <c r="J1323" i="7"/>
  <c r="K1322" i="7"/>
  <c r="O1322" i="7" s="1"/>
  <c r="P1322" i="7" s="1"/>
  <c r="J1322" i="7"/>
  <c r="K1321" i="7"/>
  <c r="O1321" i="7" s="1"/>
  <c r="P1321" i="7" s="1"/>
  <c r="J1321" i="7"/>
  <c r="K1320" i="7"/>
  <c r="O1320" i="7" s="1"/>
  <c r="P1320" i="7" s="1"/>
  <c r="J1320" i="7"/>
  <c r="K1319" i="7"/>
  <c r="O1319" i="7" s="1"/>
  <c r="P1319" i="7" s="1"/>
  <c r="J1319" i="7"/>
  <c r="K1318" i="7"/>
  <c r="O1318" i="7" s="1"/>
  <c r="P1318" i="7" s="1"/>
  <c r="J1318" i="7"/>
  <c r="K1317" i="7"/>
  <c r="O1317" i="7" s="1"/>
  <c r="P1317" i="7" s="1"/>
  <c r="J1317" i="7"/>
  <c r="K1316" i="7"/>
  <c r="O1316" i="7" s="1"/>
  <c r="P1316" i="7" s="1"/>
  <c r="J1316" i="7"/>
  <c r="K1315" i="7"/>
  <c r="O1315" i="7" s="1"/>
  <c r="P1315" i="7" s="1"/>
  <c r="J1315" i="7"/>
  <c r="K1314" i="7"/>
  <c r="O1314" i="7" s="1"/>
  <c r="P1314" i="7" s="1"/>
  <c r="J1314" i="7"/>
  <c r="K1313" i="7"/>
  <c r="O1313" i="7" s="1"/>
  <c r="P1313" i="7" s="1"/>
  <c r="J1313" i="7"/>
  <c r="K1312" i="7"/>
  <c r="O1312" i="7" s="1"/>
  <c r="P1312" i="7" s="1"/>
  <c r="J1312" i="7"/>
  <c r="K1311" i="7"/>
  <c r="O1311" i="7" s="1"/>
  <c r="P1311" i="7" s="1"/>
  <c r="J1311" i="7"/>
  <c r="K1310" i="7"/>
  <c r="O1310" i="7" s="1"/>
  <c r="P1310" i="7" s="1"/>
  <c r="J1310" i="7"/>
  <c r="K1309" i="7"/>
  <c r="O1309" i="7" s="1"/>
  <c r="P1309" i="7" s="1"/>
  <c r="J1309" i="7"/>
  <c r="K1308" i="7"/>
  <c r="O1308" i="7" s="1"/>
  <c r="P1308" i="7" s="1"/>
  <c r="J1308" i="7"/>
  <c r="K1307" i="7"/>
  <c r="O1307" i="7" s="1"/>
  <c r="P1307" i="7" s="1"/>
  <c r="J1307" i="7"/>
  <c r="K1306" i="7"/>
  <c r="O1306" i="7" s="1"/>
  <c r="P1306" i="7" s="1"/>
  <c r="J1306" i="7"/>
  <c r="K1305" i="7"/>
  <c r="O1305" i="7" s="1"/>
  <c r="P1305" i="7" s="1"/>
  <c r="J1305" i="7"/>
  <c r="K1304" i="7"/>
  <c r="O1304" i="7" s="1"/>
  <c r="P1304" i="7" s="1"/>
  <c r="J1304" i="7"/>
  <c r="K1303" i="7"/>
  <c r="O1303" i="7" s="1"/>
  <c r="P1303" i="7" s="1"/>
  <c r="J1303" i="7"/>
  <c r="K1302" i="7"/>
  <c r="O1302" i="7" s="1"/>
  <c r="P1302" i="7" s="1"/>
  <c r="J1302" i="7"/>
  <c r="K1301" i="7"/>
  <c r="O1301" i="7" s="1"/>
  <c r="P1301" i="7" s="1"/>
  <c r="J1301" i="7"/>
  <c r="K1300" i="7"/>
  <c r="O1300" i="7" s="1"/>
  <c r="P1300" i="7" s="1"/>
  <c r="J1300" i="7"/>
  <c r="K1299" i="7"/>
  <c r="O1299" i="7" s="1"/>
  <c r="P1299" i="7" s="1"/>
  <c r="J1299" i="7"/>
  <c r="K1298" i="7"/>
  <c r="O1298" i="7" s="1"/>
  <c r="P1298" i="7" s="1"/>
  <c r="J1298" i="7"/>
  <c r="K1297" i="7"/>
  <c r="O1297" i="7" s="1"/>
  <c r="P1297" i="7" s="1"/>
  <c r="J1297" i="7"/>
  <c r="K1296" i="7"/>
  <c r="O1296" i="7" s="1"/>
  <c r="P1296" i="7" s="1"/>
  <c r="J1296" i="7"/>
  <c r="K1295" i="7"/>
  <c r="O1295" i="7" s="1"/>
  <c r="P1295" i="7" s="1"/>
  <c r="J1295" i="7"/>
  <c r="K1294" i="7"/>
  <c r="O1294" i="7" s="1"/>
  <c r="P1294" i="7" s="1"/>
  <c r="J1294" i="7"/>
  <c r="K1293" i="7"/>
  <c r="O1293" i="7" s="1"/>
  <c r="P1293" i="7" s="1"/>
  <c r="J1293" i="7"/>
  <c r="K1292" i="7"/>
  <c r="O1292" i="7" s="1"/>
  <c r="P1292" i="7" s="1"/>
  <c r="J1292" i="7"/>
  <c r="K1291" i="7"/>
  <c r="O1291" i="7" s="1"/>
  <c r="P1291" i="7" s="1"/>
  <c r="J1291" i="7"/>
  <c r="K1290" i="7"/>
  <c r="O1290" i="7" s="1"/>
  <c r="P1290" i="7" s="1"/>
  <c r="J1290" i="7"/>
  <c r="K1289" i="7"/>
  <c r="O1289" i="7" s="1"/>
  <c r="P1289" i="7" s="1"/>
  <c r="J1289" i="7"/>
  <c r="K1288" i="7"/>
  <c r="O1288" i="7" s="1"/>
  <c r="P1288" i="7" s="1"/>
  <c r="J1288" i="7"/>
  <c r="K1287" i="7"/>
  <c r="O1287" i="7" s="1"/>
  <c r="P1287" i="7" s="1"/>
  <c r="J1287" i="7"/>
  <c r="K1286" i="7"/>
  <c r="O1286" i="7" s="1"/>
  <c r="P1286" i="7" s="1"/>
  <c r="J1286" i="7"/>
  <c r="K1285" i="7"/>
  <c r="O1285" i="7" s="1"/>
  <c r="P1285" i="7" s="1"/>
  <c r="J1285" i="7"/>
  <c r="K1284" i="7"/>
  <c r="O1284" i="7" s="1"/>
  <c r="P1284" i="7" s="1"/>
  <c r="J1284" i="7"/>
  <c r="K1283" i="7"/>
  <c r="O1283" i="7" s="1"/>
  <c r="P1283" i="7" s="1"/>
  <c r="J1283" i="7"/>
  <c r="K1282" i="7"/>
  <c r="O1282" i="7" s="1"/>
  <c r="P1282" i="7" s="1"/>
  <c r="J1282" i="7"/>
  <c r="K1281" i="7"/>
  <c r="O1281" i="7" s="1"/>
  <c r="P1281" i="7" s="1"/>
  <c r="J1281" i="7"/>
  <c r="K1280" i="7"/>
  <c r="O1280" i="7" s="1"/>
  <c r="P1280" i="7" s="1"/>
  <c r="J1280" i="7"/>
  <c r="K1279" i="7"/>
  <c r="O1279" i="7" s="1"/>
  <c r="P1279" i="7" s="1"/>
  <c r="J1279" i="7"/>
  <c r="K1278" i="7"/>
  <c r="O1278" i="7" s="1"/>
  <c r="J1278" i="7"/>
  <c r="G1278" i="7"/>
  <c r="K1277" i="7"/>
  <c r="O1277" i="7" s="1"/>
  <c r="P1277" i="7" s="1"/>
  <c r="J1277" i="7"/>
  <c r="K1276" i="7"/>
  <c r="O1276" i="7" s="1"/>
  <c r="P1276" i="7" s="1"/>
  <c r="J1276" i="7"/>
  <c r="K1275" i="7"/>
  <c r="O1275" i="7" s="1"/>
  <c r="P1275" i="7" s="1"/>
  <c r="J1275" i="7"/>
  <c r="K1274" i="7"/>
  <c r="O1274" i="7" s="1"/>
  <c r="P1274" i="7" s="1"/>
  <c r="J1274" i="7"/>
  <c r="K1273" i="7"/>
  <c r="O1273" i="7" s="1"/>
  <c r="J1273" i="7"/>
  <c r="G1273" i="7"/>
  <c r="K1272" i="7"/>
  <c r="O1272" i="7" s="1"/>
  <c r="P1272" i="7" s="1"/>
  <c r="J1272" i="7"/>
  <c r="K1271" i="7"/>
  <c r="O1271" i="7" s="1"/>
  <c r="P1271" i="7" s="1"/>
  <c r="J1271" i="7"/>
  <c r="K1270" i="7"/>
  <c r="O1270" i="7" s="1"/>
  <c r="P1270" i="7" s="1"/>
  <c r="J1270" i="7"/>
  <c r="K1269" i="7"/>
  <c r="O1269" i="7" s="1"/>
  <c r="J1269" i="7"/>
  <c r="G1269" i="7"/>
  <c r="K1268" i="7"/>
  <c r="O1268" i="7" s="1"/>
  <c r="P1268" i="7" s="1"/>
  <c r="J1268" i="7"/>
  <c r="K1267" i="7"/>
  <c r="O1267" i="7" s="1"/>
  <c r="J1267" i="7"/>
  <c r="G1267" i="7"/>
  <c r="K1266" i="7"/>
  <c r="O1266" i="7" s="1"/>
  <c r="J1266" i="7"/>
  <c r="G1266" i="7"/>
  <c r="K1265" i="7"/>
  <c r="O1265" i="7" s="1"/>
  <c r="P1265" i="7" s="1"/>
  <c r="J1265" i="7"/>
  <c r="K1264" i="7"/>
  <c r="O1264" i="7" s="1"/>
  <c r="J1264" i="7"/>
  <c r="G1264" i="7"/>
  <c r="K1263" i="7"/>
  <c r="O1263" i="7" s="1"/>
  <c r="P1263" i="7" s="1"/>
  <c r="J1263" i="7"/>
  <c r="K1262" i="7"/>
  <c r="O1262" i="7" s="1"/>
  <c r="P1262" i="7" s="1"/>
  <c r="J1262" i="7"/>
  <c r="K1261" i="7"/>
  <c r="O1261" i="7" s="1"/>
  <c r="J1261" i="7"/>
  <c r="G1261" i="7"/>
  <c r="K1260" i="7"/>
  <c r="O1260" i="7" s="1"/>
  <c r="P1260" i="7" s="1"/>
  <c r="J1260" i="7"/>
  <c r="K1259" i="7"/>
  <c r="O1259" i="7" s="1"/>
  <c r="P1259" i="7" s="1"/>
  <c r="J1259" i="7"/>
  <c r="K1258" i="7"/>
  <c r="O1258" i="7" s="1"/>
  <c r="P1258" i="7" s="1"/>
  <c r="J1258" i="7"/>
  <c r="K1257" i="7"/>
  <c r="O1257" i="7" s="1"/>
  <c r="P1257" i="7" s="1"/>
  <c r="J1257" i="7"/>
  <c r="K1256" i="7"/>
  <c r="O1256" i="7" s="1"/>
  <c r="P1256" i="7" s="1"/>
  <c r="J1256" i="7"/>
  <c r="K1255" i="7"/>
  <c r="O1255" i="7" s="1"/>
  <c r="P1255" i="7" s="1"/>
  <c r="J1255" i="7"/>
  <c r="K1254" i="7"/>
  <c r="O1254" i="7" s="1"/>
  <c r="P1254" i="7" s="1"/>
  <c r="J1254" i="7"/>
  <c r="K1253" i="7"/>
  <c r="O1253" i="7" s="1"/>
  <c r="P1253" i="7" s="1"/>
  <c r="J1253" i="7"/>
  <c r="K1252" i="7"/>
  <c r="O1252" i="7" s="1"/>
  <c r="P1252" i="7" s="1"/>
  <c r="J1252" i="7"/>
  <c r="K1251" i="7"/>
  <c r="O1251" i="7" s="1"/>
  <c r="P1251" i="7" s="1"/>
  <c r="J1251" i="7"/>
  <c r="K1250" i="7"/>
  <c r="O1250" i="7" s="1"/>
  <c r="P1250" i="7" s="1"/>
  <c r="J1250" i="7"/>
  <c r="K1249" i="7"/>
  <c r="O1249" i="7" s="1"/>
  <c r="P1249" i="7" s="1"/>
  <c r="J1249" i="7"/>
  <c r="K1248" i="7"/>
  <c r="O1248" i="7" s="1"/>
  <c r="P1248" i="7" s="1"/>
  <c r="J1248" i="7"/>
  <c r="K1247" i="7"/>
  <c r="O1247" i="7" s="1"/>
  <c r="P1247" i="7" s="1"/>
  <c r="J1247" i="7"/>
  <c r="K1246" i="7"/>
  <c r="O1246" i="7" s="1"/>
  <c r="P1246" i="7" s="1"/>
  <c r="J1246" i="7"/>
  <c r="K1245" i="7"/>
  <c r="O1245" i="7" s="1"/>
  <c r="P1245" i="7" s="1"/>
  <c r="J1245" i="7"/>
  <c r="K1244" i="7"/>
  <c r="O1244" i="7" s="1"/>
  <c r="P1244" i="7" s="1"/>
  <c r="J1244" i="7"/>
  <c r="K1243" i="7"/>
  <c r="O1243" i="7" s="1"/>
  <c r="P1243" i="7" s="1"/>
  <c r="J1243" i="7"/>
  <c r="K1242" i="7"/>
  <c r="O1242" i="7" s="1"/>
  <c r="P1242" i="7" s="1"/>
  <c r="J1242" i="7"/>
  <c r="K1241" i="7"/>
  <c r="O1241" i="7" s="1"/>
  <c r="P1241" i="7" s="1"/>
  <c r="J1241" i="7"/>
  <c r="K1240" i="7"/>
  <c r="O1240" i="7" s="1"/>
  <c r="P1240" i="7" s="1"/>
  <c r="J1240" i="7"/>
  <c r="K1239" i="7"/>
  <c r="O1239" i="7" s="1"/>
  <c r="P1239" i="7" s="1"/>
  <c r="J1239" i="7"/>
  <c r="K1238" i="7"/>
  <c r="O1238" i="7" s="1"/>
  <c r="P1238" i="7" s="1"/>
  <c r="J1238" i="7"/>
  <c r="K1237" i="7"/>
  <c r="O1237" i="7" s="1"/>
  <c r="P1237" i="7" s="1"/>
  <c r="J1237" i="7"/>
  <c r="K1236" i="7"/>
  <c r="O1236" i="7" s="1"/>
  <c r="P1236" i="7" s="1"/>
  <c r="J1236" i="7"/>
  <c r="K1235" i="7"/>
  <c r="O1235" i="7" s="1"/>
  <c r="P1235" i="7" s="1"/>
  <c r="J1235" i="7"/>
  <c r="K1234" i="7"/>
  <c r="O1234" i="7" s="1"/>
  <c r="P1234" i="7" s="1"/>
  <c r="J1234" i="7"/>
  <c r="K1233" i="7"/>
  <c r="O1233" i="7" s="1"/>
  <c r="P1233" i="7" s="1"/>
  <c r="J1233" i="7"/>
  <c r="K1232" i="7"/>
  <c r="O1232" i="7" s="1"/>
  <c r="P1232" i="7" s="1"/>
  <c r="J1232" i="7"/>
  <c r="K1231" i="7"/>
  <c r="O1231" i="7" s="1"/>
  <c r="P1231" i="7" s="1"/>
  <c r="J1231" i="7"/>
  <c r="K1230" i="7"/>
  <c r="O1230" i="7" s="1"/>
  <c r="P1230" i="7" s="1"/>
  <c r="J1230" i="7"/>
  <c r="K1229" i="7"/>
  <c r="O1229" i="7" s="1"/>
  <c r="P1229" i="7" s="1"/>
  <c r="J1229" i="7"/>
  <c r="K1228" i="7"/>
  <c r="O1228" i="7" s="1"/>
  <c r="P1228" i="7" s="1"/>
  <c r="J1228" i="7"/>
  <c r="K1227" i="7"/>
  <c r="O1227" i="7" s="1"/>
  <c r="P1227" i="7" s="1"/>
  <c r="J1227" i="7"/>
  <c r="K1226" i="7"/>
  <c r="O1226" i="7" s="1"/>
  <c r="P1226" i="7" s="1"/>
  <c r="J1226" i="7"/>
  <c r="K1225" i="7"/>
  <c r="O1225" i="7" s="1"/>
  <c r="P1225" i="7" s="1"/>
  <c r="J1225" i="7"/>
  <c r="K1224" i="7"/>
  <c r="O1224" i="7" s="1"/>
  <c r="P1224" i="7" s="1"/>
  <c r="J1224" i="7"/>
  <c r="K1223" i="7"/>
  <c r="O1223" i="7" s="1"/>
  <c r="P1223" i="7" s="1"/>
  <c r="J1223" i="7"/>
  <c r="K1222" i="7"/>
  <c r="O1222" i="7" s="1"/>
  <c r="P1222" i="7" s="1"/>
  <c r="J1222" i="7"/>
  <c r="K1221" i="7"/>
  <c r="O1221" i="7" s="1"/>
  <c r="P1221" i="7" s="1"/>
  <c r="J1221" i="7"/>
  <c r="K1220" i="7"/>
  <c r="O1220" i="7" s="1"/>
  <c r="P1220" i="7" s="1"/>
  <c r="J1220" i="7"/>
  <c r="K1219" i="7"/>
  <c r="O1219" i="7" s="1"/>
  <c r="P1219" i="7" s="1"/>
  <c r="J1219" i="7"/>
  <c r="K1218" i="7"/>
  <c r="O1218" i="7" s="1"/>
  <c r="P1218" i="7" s="1"/>
  <c r="J1218" i="7"/>
  <c r="K1217" i="7"/>
  <c r="O1217" i="7" s="1"/>
  <c r="P1217" i="7" s="1"/>
  <c r="J1217" i="7"/>
  <c r="K1216" i="7"/>
  <c r="O1216" i="7" s="1"/>
  <c r="P1216" i="7" s="1"/>
  <c r="J1216" i="7"/>
  <c r="K1215" i="7"/>
  <c r="O1215" i="7" s="1"/>
  <c r="P1215" i="7" s="1"/>
  <c r="J1215" i="7"/>
  <c r="K1214" i="7"/>
  <c r="O1214" i="7" s="1"/>
  <c r="P1214" i="7" s="1"/>
  <c r="J1214" i="7"/>
  <c r="K1213" i="7"/>
  <c r="O1213" i="7" s="1"/>
  <c r="P1213" i="7" s="1"/>
  <c r="J1213" i="7"/>
  <c r="K1212" i="7"/>
  <c r="O1212" i="7" s="1"/>
  <c r="P1212" i="7" s="1"/>
  <c r="J1212" i="7"/>
  <c r="K1211" i="7"/>
  <c r="O1211" i="7" s="1"/>
  <c r="P1211" i="7" s="1"/>
  <c r="J1211" i="7"/>
  <c r="K1210" i="7"/>
  <c r="O1210" i="7" s="1"/>
  <c r="P1210" i="7" s="1"/>
  <c r="J1210" i="7"/>
  <c r="K1209" i="7"/>
  <c r="O1209" i="7" s="1"/>
  <c r="P1209" i="7" s="1"/>
  <c r="J1209" i="7"/>
  <c r="K1208" i="7"/>
  <c r="O1208" i="7" s="1"/>
  <c r="P1208" i="7" s="1"/>
  <c r="J1208" i="7"/>
  <c r="K1207" i="7"/>
  <c r="O1207" i="7" s="1"/>
  <c r="P1207" i="7" s="1"/>
  <c r="J1207" i="7"/>
  <c r="K1206" i="7"/>
  <c r="O1206" i="7" s="1"/>
  <c r="P1206" i="7" s="1"/>
  <c r="J1206" i="7"/>
  <c r="K1205" i="7"/>
  <c r="O1205" i="7" s="1"/>
  <c r="P1205" i="7" s="1"/>
  <c r="J1205" i="7"/>
  <c r="K1204" i="7"/>
  <c r="O1204" i="7" s="1"/>
  <c r="P1204" i="7" s="1"/>
  <c r="J1204" i="7"/>
  <c r="K1203" i="7"/>
  <c r="O1203" i="7" s="1"/>
  <c r="P1203" i="7" s="1"/>
  <c r="J1203" i="7"/>
  <c r="K1202" i="7"/>
  <c r="O1202" i="7" s="1"/>
  <c r="P1202" i="7" s="1"/>
  <c r="J1202" i="7"/>
  <c r="K1201" i="7"/>
  <c r="O1201" i="7" s="1"/>
  <c r="P1201" i="7" s="1"/>
  <c r="J1201" i="7"/>
  <c r="K1200" i="7"/>
  <c r="O1200" i="7" s="1"/>
  <c r="P1200" i="7" s="1"/>
  <c r="J1200" i="7"/>
  <c r="K1199" i="7"/>
  <c r="O1199" i="7" s="1"/>
  <c r="P1199" i="7" s="1"/>
  <c r="J1199" i="7"/>
  <c r="K1198" i="7"/>
  <c r="O1198" i="7" s="1"/>
  <c r="P1198" i="7" s="1"/>
  <c r="J1198" i="7"/>
  <c r="K1197" i="7"/>
  <c r="O1197" i="7" s="1"/>
  <c r="P1197" i="7" s="1"/>
  <c r="J1197" i="7"/>
  <c r="K1196" i="7"/>
  <c r="O1196" i="7" s="1"/>
  <c r="P1196" i="7" s="1"/>
  <c r="J1196" i="7"/>
  <c r="K1195" i="7"/>
  <c r="O1195" i="7" s="1"/>
  <c r="P1195" i="7" s="1"/>
  <c r="J1195" i="7"/>
  <c r="K1194" i="7"/>
  <c r="O1194" i="7" s="1"/>
  <c r="P1194" i="7" s="1"/>
  <c r="J1194" i="7"/>
  <c r="K1193" i="7"/>
  <c r="O1193" i="7" s="1"/>
  <c r="P1193" i="7" s="1"/>
  <c r="J1193" i="7"/>
  <c r="K1192" i="7"/>
  <c r="O1192" i="7" s="1"/>
  <c r="P1192" i="7" s="1"/>
  <c r="J1192" i="7"/>
  <c r="K1191" i="7"/>
  <c r="O1191" i="7" s="1"/>
  <c r="P1191" i="7" s="1"/>
  <c r="J1191" i="7"/>
  <c r="K1190" i="7"/>
  <c r="O1190" i="7" s="1"/>
  <c r="J1190" i="7"/>
  <c r="G1190" i="7"/>
  <c r="K1189" i="7"/>
  <c r="O1189" i="7" s="1"/>
  <c r="P1189" i="7" s="1"/>
  <c r="J1189" i="7"/>
  <c r="K1188" i="7"/>
  <c r="O1188" i="7" s="1"/>
  <c r="P1188" i="7" s="1"/>
  <c r="J1188" i="7"/>
  <c r="K1187" i="7"/>
  <c r="O1187" i="7" s="1"/>
  <c r="J1187" i="7"/>
  <c r="G1187" i="7"/>
  <c r="K1186" i="7"/>
  <c r="O1186" i="7" s="1"/>
  <c r="P1186" i="7" s="1"/>
  <c r="J1186" i="7"/>
  <c r="K1185" i="7"/>
  <c r="O1185" i="7" s="1"/>
  <c r="P1185" i="7" s="1"/>
  <c r="J1185" i="7"/>
  <c r="K1184" i="7"/>
  <c r="O1184" i="7" s="1"/>
  <c r="P1184" i="7" s="1"/>
  <c r="J1184" i="7"/>
  <c r="K1183" i="7"/>
  <c r="O1183" i="7" s="1"/>
  <c r="J1183" i="7"/>
  <c r="G1183" i="7"/>
  <c r="K1182" i="7"/>
  <c r="O1182" i="7" s="1"/>
  <c r="P1182" i="7" s="1"/>
  <c r="J1182" i="7"/>
  <c r="K1181" i="7"/>
  <c r="O1181" i="7" s="1"/>
  <c r="P1181" i="7" s="1"/>
  <c r="J1181" i="7"/>
  <c r="K1180" i="7"/>
  <c r="O1180" i="7" s="1"/>
  <c r="J1180" i="7"/>
  <c r="G1180" i="7"/>
  <c r="K1179" i="7"/>
  <c r="O1179" i="7" s="1"/>
  <c r="P1179" i="7" s="1"/>
  <c r="J1179" i="7"/>
  <c r="K1178" i="7"/>
  <c r="O1178" i="7" s="1"/>
  <c r="J1178" i="7"/>
  <c r="G1178" i="7"/>
  <c r="K1177" i="7"/>
  <c r="O1177" i="7" s="1"/>
  <c r="J1177" i="7"/>
  <c r="G1177" i="7"/>
  <c r="K1176" i="7"/>
  <c r="O1176" i="7" s="1"/>
  <c r="P1176" i="7" s="1"/>
  <c r="J1176" i="7"/>
  <c r="K1175" i="7"/>
  <c r="O1175" i="7" s="1"/>
  <c r="J1175" i="7"/>
  <c r="G1175" i="7"/>
  <c r="K1174" i="7"/>
  <c r="O1174" i="7" s="1"/>
  <c r="P1174" i="7" s="1"/>
  <c r="J1174" i="7"/>
  <c r="K1173" i="7"/>
  <c r="O1173" i="7" s="1"/>
  <c r="P1173" i="7" s="1"/>
  <c r="J1173" i="7"/>
  <c r="K1172" i="7"/>
  <c r="O1172" i="7" s="1"/>
  <c r="J1172" i="7"/>
  <c r="G1172" i="7"/>
  <c r="K1171" i="7"/>
  <c r="O1171" i="7" s="1"/>
  <c r="P1171" i="7" s="1"/>
  <c r="J1171" i="7"/>
  <c r="K1170" i="7"/>
  <c r="O1170" i="7" s="1"/>
  <c r="P1170" i="7" s="1"/>
  <c r="J1170" i="7"/>
  <c r="K1169" i="7"/>
  <c r="O1169" i="7" s="1"/>
  <c r="P1169" i="7" s="1"/>
  <c r="J1169" i="7"/>
  <c r="K1168" i="7"/>
  <c r="O1168" i="7" s="1"/>
  <c r="P1168" i="7" s="1"/>
  <c r="J1168" i="7"/>
  <c r="K1167" i="7"/>
  <c r="O1167" i="7" s="1"/>
  <c r="P1167" i="7" s="1"/>
  <c r="J1167" i="7"/>
  <c r="K1166" i="7"/>
  <c r="O1166" i="7" s="1"/>
  <c r="P1166" i="7" s="1"/>
  <c r="J1166" i="7"/>
  <c r="K1165" i="7"/>
  <c r="O1165" i="7" s="1"/>
  <c r="P1165" i="7" s="1"/>
  <c r="J1165" i="7"/>
  <c r="K1164" i="7"/>
  <c r="O1164" i="7" s="1"/>
  <c r="P1164" i="7" s="1"/>
  <c r="J1164" i="7"/>
  <c r="K1163" i="7"/>
  <c r="O1163" i="7" s="1"/>
  <c r="P1163" i="7" s="1"/>
  <c r="J1163" i="7"/>
  <c r="K1162" i="7"/>
  <c r="O1162" i="7" s="1"/>
  <c r="P1162" i="7" s="1"/>
  <c r="J1162" i="7"/>
  <c r="K1161" i="7"/>
  <c r="O1161" i="7" s="1"/>
  <c r="P1161" i="7" s="1"/>
  <c r="J1161" i="7"/>
  <c r="K1160" i="7"/>
  <c r="O1160" i="7" s="1"/>
  <c r="P1160" i="7" s="1"/>
  <c r="J1160" i="7"/>
  <c r="K1159" i="7"/>
  <c r="O1159" i="7" s="1"/>
  <c r="P1159" i="7" s="1"/>
  <c r="J1159" i="7"/>
  <c r="K1158" i="7"/>
  <c r="O1158" i="7" s="1"/>
  <c r="P1158" i="7" s="1"/>
  <c r="J1158" i="7"/>
  <c r="K1157" i="7"/>
  <c r="O1157" i="7" s="1"/>
  <c r="P1157" i="7" s="1"/>
  <c r="J1157" i="7"/>
  <c r="K1156" i="7"/>
  <c r="O1156" i="7" s="1"/>
  <c r="P1156" i="7" s="1"/>
  <c r="J1156" i="7"/>
  <c r="K1155" i="7"/>
  <c r="O1155" i="7" s="1"/>
  <c r="P1155" i="7" s="1"/>
  <c r="J1155" i="7"/>
  <c r="K1154" i="7"/>
  <c r="O1154" i="7" s="1"/>
  <c r="P1154" i="7" s="1"/>
  <c r="J1154" i="7"/>
  <c r="K1153" i="7"/>
  <c r="O1153" i="7" s="1"/>
  <c r="P1153" i="7" s="1"/>
  <c r="J1153" i="7"/>
  <c r="K1152" i="7"/>
  <c r="O1152" i="7" s="1"/>
  <c r="P1152" i="7" s="1"/>
  <c r="J1152" i="7"/>
  <c r="K1151" i="7"/>
  <c r="O1151" i="7" s="1"/>
  <c r="P1151" i="7" s="1"/>
  <c r="J1151" i="7"/>
  <c r="K1150" i="7"/>
  <c r="O1150" i="7" s="1"/>
  <c r="P1150" i="7" s="1"/>
  <c r="J1150" i="7"/>
  <c r="K1149" i="7"/>
  <c r="O1149" i="7" s="1"/>
  <c r="P1149" i="7" s="1"/>
  <c r="J1149" i="7"/>
  <c r="K1148" i="7"/>
  <c r="O1148" i="7" s="1"/>
  <c r="P1148" i="7" s="1"/>
  <c r="J1148" i="7"/>
  <c r="K1147" i="7"/>
  <c r="O1147" i="7" s="1"/>
  <c r="P1147" i="7" s="1"/>
  <c r="J1147" i="7"/>
  <c r="K1146" i="7"/>
  <c r="O1146" i="7" s="1"/>
  <c r="P1146" i="7" s="1"/>
  <c r="J1146" i="7"/>
  <c r="K1145" i="7"/>
  <c r="O1145" i="7" s="1"/>
  <c r="P1145" i="7" s="1"/>
  <c r="J1145" i="7"/>
  <c r="K1144" i="7"/>
  <c r="O1144" i="7" s="1"/>
  <c r="P1144" i="7" s="1"/>
  <c r="J1144" i="7"/>
  <c r="K1143" i="7"/>
  <c r="O1143" i="7" s="1"/>
  <c r="P1143" i="7" s="1"/>
  <c r="J1143" i="7"/>
  <c r="K1142" i="7"/>
  <c r="O1142" i="7" s="1"/>
  <c r="P1142" i="7" s="1"/>
  <c r="J1142" i="7"/>
  <c r="K1141" i="7"/>
  <c r="O1141" i="7" s="1"/>
  <c r="P1141" i="7" s="1"/>
  <c r="J1141" i="7"/>
  <c r="K1140" i="7"/>
  <c r="O1140" i="7" s="1"/>
  <c r="P1140" i="7" s="1"/>
  <c r="J1140" i="7"/>
  <c r="K1139" i="7"/>
  <c r="O1139" i="7" s="1"/>
  <c r="P1139" i="7" s="1"/>
  <c r="J1139" i="7"/>
  <c r="K1138" i="7"/>
  <c r="O1138" i="7" s="1"/>
  <c r="P1138" i="7" s="1"/>
  <c r="J1138" i="7"/>
  <c r="K1137" i="7"/>
  <c r="O1137" i="7" s="1"/>
  <c r="P1137" i="7" s="1"/>
  <c r="J1137" i="7"/>
  <c r="K1136" i="7"/>
  <c r="O1136" i="7" s="1"/>
  <c r="P1136" i="7" s="1"/>
  <c r="J1136" i="7"/>
  <c r="K1135" i="7"/>
  <c r="O1135" i="7" s="1"/>
  <c r="P1135" i="7" s="1"/>
  <c r="J1135" i="7"/>
  <c r="K1134" i="7"/>
  <c r="O1134" i="7" s="1"/>
  <c r="P1134" i="7" s="1"/>
  <c r="J1134" i="7"/>
  <c r="K1133" i="7"/>
  <c r="O1133" i="7" s="1"/>
  <c r="P1133" i="7" s="1"/>
  <c r="J1133" i="7"/>
  <c r="K1132" i="7"/>
  <c r="O1132" i="7" s="1"/>
  <c r="P1132" i="7" s="1"/>
  <c r="J1132" i="7"/>
  <c r="K1131" i="7"/>
  <c r="O1131" i="7" s="1"/>
  <c r="P1131" i="7" s="1"/>
  <c r="J1131" i="7"/>
  <c r="K1130" i="7"/>
  <c r="O1130" i="7" s="1"/>
  <c r="P1130" i="7" s="1"/>
  <c r="J1130" i="7"/>
  <c r="K1129" i="7"/>
  <c r="O1129" i="7" s="1"/>
  <c r="P1129" i="7" s="1"/>
  <c r="J1129" i="7"/>
  <c r="K1128" i="7"/>
  <c r="O1128" i="7" s="1"/>
  <c r="P1128" i="7" s="1"/>
  <c r="J1128" i="7"/>
  <c r="K1127" i="7"/>
  <c r="O1127" i="7" s="1"/>
  <c r="P1127" i="7" s="1"/>
  <c r="J1127" i="7"/>
  <c r="K1126" i="7"/>
  <c r="O1126" i="7" s="1"/>
  <c r="P1126" i="7" s="1"/>
  <c r="J1126" i="7"/>
  <c r="K1125" i="7"/>
  <c r="O1125" i="7" s="1"/>
  <c r="P1125" i="7" s="1"/>
  <c r="J1125" i="7"/>
  <c r="K1124" i="7"/>
  <c r="O1124" i="7" s="1"/>
  <c r="P1124" i="7" s="1"/>
  <c r="J1124" i="7"/>
  <c r="K1123" i="7"/>
  <c r="O1123" i="7" s="1"/>
  <c r="P1123" i="7" s="1"/>
  <c r="J1123" i="7"/>
  <c r="K1122" i="7"/>
  <c r="O1122" i="7" s="1"/>
  <c r="P1122" i="7" s="1"/>
  <c r="J1122" i="7"/>
  <c r="K1121" i="7"/>
  <c r="O1121" i="7" s="1"/>
  <c r="P1121" i="7" s="1"/>
  <c r="J1121" i="7"/>
  <c r="K1120" i="7"/>
  <c r="O1120" i="7" s="1"/>
  <c r="P1120" i="7" s="1"/>
  <c r="J1120" i="7"/>
  <c r="K1119" i="7"/>
  <c r="O1119" i="7" s="1"/>
  <c r="P1119" i="7" s="1"/>
  <c r="J1119" i="7"/>
  <c r="K1118" i="7"/>
  <c r="O1118" i="7" s="1"/>
  <c r="P1118" i="7" s="1"/>
  <c r="J1118" i="7"/>
  <c r="K1117" i="7"/>
  <c r="O1117" i="7" s="1"/>
  <c r="P1117" i="7" s="1"/>
  <c r="J1117" i="7"/>
  <c r="K1116" i="7"/>
  <c r="O1116" i="7" s="1"/>
  <c r="P1116" i="7" s="1"/>
  <c r="J1116" i="7"/>
  <c r="K1115" i="7"/>
  <c r="O1115" i="7" s="1"/>
  <c r="P1115" i="7" s="1"/>
  <c r="J1115" i="7"/>
  <c r="K1114" i="7"/>
  <c r="O1114" i="7" s="1"/>
  <c r="P1114" i="7" s="1"/>
  <c r="J1114" i="7"/>
  <c r="K1113" i="7"/>
  <c r="O1113" i="7" s="1"/>
  <c r="P1113" i="7" s="1"/>
  <c r="J1113" i="7"/>
  <c r="K1112" i="7"/>
  <c r="O1112" i="7" s="1"/>
  <c r="P1112" i="7" s="1"/>
  <c r="J1112" i="7"/>
  <c r="K1111" i="7"/>
  <c r="O1111" i="7" s="1"/>
  <c r="P1111" i="7" s="1"/>
  <c r="J1111" i="7"/>
  <c r="K1110" i="7"/>
  <c r="O1110" i="7" s="1"/>
  <c r="P1110" i="7" s="1"/>
  <c r="J1110" i="7"/>
  <c r="K1109" i="7"/>
  <c r="O1109" i="7" s="1"/>
  <c r="P1109" i="7" s="1"/>
  <c r="J1109" i="7"/>
  <c r="K1108" i="7"/>
  <c r="O1108" i="7" s="1"/>
  <c r="P1108" i="7" s="1"/>
  <c r="J1108" i="7"/>
  <c r="K1107" i="7"/>
  <c r="O1107" i="7" s="1"/>
  <c r="P1107" i="7" s="1"/>
  <c r="J1107" i="7"/>
  <c r="K1106" i="7"/>
  <c r="O1106" i="7" s="1"/>
  <c r="P1106" i="7" s="1"/>
  <c r="J1106" i="7"/>
  <c r="K1105" i="7"/>
  <c r="O1105" i="7" s="1"/>
  <c r="P1105" i="7" s="1"/>
  <c r="J1105" i="7"/>
  <c r="K1104" i="7"/>
  <c r="O1104" i="7" s="1"/>
  <c r="P1104" i="7" s="1"/>
  <c r="J1104" i="7"/>
  <c r="K1103" i="7"/>
  <c r="O1103" i="7" s="1"/>
  <c r="P1103" i="7" s="1"/>
  <c r="J1103" i="7"/>
  <c r="K1102" i="7"/>
  <c r="O1102" i="7" s="1"/>
  <c r="P1102" i="7" s="1"/>
  <c r="J1102" i="7"/>
  <c r="K1101" i="7"/>
  <c r="O1101" i="7" s="1"/>
  <c r="P1101" i="7" s="1"/>
  <c r="J1101" i="7"/>
  <c r="K1100" i="7"/>
  <c r="O1100" i="7" s="1"/>
  <c r="P1100" i="7" s="1"/>
  <c r="J1100" i="7"/>
  <c r="K1099" i="7"/>
  <c r="O1099" i="7" s="1"/>
  <c r="P1099" i="7" s="1"/>
  <c r="J1099" i="7"/>
  <c r="K1098" i="7"/>
  <c r="O1098" i="7" s="1"/>
  <c r="P1098" i="7" s="1"/>
  <c r="J1098" i="7"/>
  <c r="K1097" i="7"/>
  <c r="O1097" i="7" s="1"/>
  <c r="J1097" i="7"/>
  <c r="G1097" i="7"/>
  <c r="K1096" i="7"/>
  <c r="O1096" i="7" s="1"/>
  <c r="P1096" i="7" s="1"/>
  <c r="J1096" i="7"/>
  <c r="K1095" i="7"/>
  <c r="O1095" i="7" s="1"/>
  <c r="P1095" i="7" s="1"/>
  <c r="J1095" i="7"/>
  <c r="K1094" i="7"/>
  <c r="O1094" i="7" s="1"/>
  <c r="P1094" i="7" s="1"/>
  <c r="J1094" i="7"/>
  <c r="K1093" i="7"/>
  <c r="O1093" i="7" s="1"/>
  <c r="P1093" i="7" s="1"/>
  <c r="J1093" i="7"/>
  <c r="K1092" i="7"/>
  <c r="O1092" i="7" s="1"/>
  <c r="J1092" i="7"/>
  <c r="G1092" i="7"/>
  <c r="K1091" i="7"/>
  <c r="O1091" i="7" s="1"/>
  <c r="P1091" i="7" s="1"/>
  <c r="J1091" i="7"/>
  <c r="K1090" i="7"/>
  <c r="O1090" i="7" s="1"/>
  <c r="P1090" i="7" s="1"/>
  <c r="J1090" i="7"/>
  <c r="K1089" i="7"/>
  <c r="O1089" i="7" s="1"/>
  <c r="P1089" i="7" s="1"/>
  <c r="J1089" i="7"/>
  <c r="K1088" i="7"/>
  <c r="O1088" i="7" s="1"/>
  <c r="J1088" i="7"/>
  <c r="G1088" i="7"/>
  <c r="K1087" i="7"/>
  <c r="O1087" i="7" s="1"/>
  <c r="P1087" i="7" s="1"/>
  <c r="J1087" i="7"/>
  <c r="K1086" i="7"/>
  <c r="O1086" i="7" s="1"/>
  <c r="J1086" i="7"/>
  <c r="G1086" i="7"/>
  <c r="K1085" i="7"/>
  <c r="O1085" i="7" s="1"/>
  <c r="J1085" i="7"/>
  <c r="G1085" i="7"/>
  <c r="K1084" i="7"/>
  <c r="O1084" i="7" s="1"/>
  <c r="P1084" i="7" s="1"/>
  <c r="J1084" i="7"/>
  <c r="K1083" i="7"/>
  <c r="O1083" i="7" s="1"/>
  <c r="J1083" i="7"/>
  <c r="G1083" i="7"/>
  <c r="K1082" i="7"/>
  <c r="O1082" i="7" s="1"/>
  <c r="P1082" i="7" s="1"/>
  <c r="J1082" i="7"/>
  <c r="K1081" i="7"/>
  <c r="O1081" i="7" s="1"/>
  <c r="P1081" i="7" s="1"/>
  <c r="J1081" i="7"/>
  <c r="K1080" i="7"/>
  <c r="O1080" i="7" s="1"/>
  <c r="J1080" i="7"/>
  <c r="G1080" i="7"/>
  <c r="K1079" i="7"/>
  <c r="O1079" i="7" s="1"/>
  <c r="P1079" i="7" s="1"/>
  <c r="J1079" i="7"/>
  <c r="K1078" i="7"/>
  <c r="O1078" i="7" s="1"/>
  <c r="P1078" i="7" s="1"/>
  <c r="J1078" i="7"/>
  <c r="K1077" i="7"/>
  <c r="O1077" i="7" s="1"/>
  <c r="P1077" i="7" s="1"/>
  <c r="J1077" i="7"/>
  <c r="K1076" i="7"/>
  <c r="O1076" i="7" s="1"/>
  <c r="P1076" i="7" s="1"/>
  <c r="J1076" i="7"/>
  <c r="K1075" i="7"/>
  <c r="O1075" i="7" s="1"/>
  <c r="P1075" i="7" s="1"/>
  <c r="J1075" i="7"/>
  <c r="K1074" i="7"/>
  <c r="O1074" i="7" s="1"/>
  <c r="P1074" i="7" s="1"/>
  <c r="J1074" i="7"/>
  <c r="K1073" i="7"/>
  <c r="O1073" i="7" s="1"/>
  <c r="P1073" i="7" s="1"/>
  <c r="J1073" i="7"/>
  <c r="K1072" i="7"/>
  <c r="O1072" i="7" s="1"/>
  <c r="P1072" i="7" s="1"/>
  <c r="J1072" i="7"/>
  <c r="K1071" i="7"/>
  <c r="O1071" i="7" s="1"/>
  <c r="P1071" i="7" s="1"/>
  <c r="J1071" i="7"/>
  <c r="K1070" i="7"/>
  <c r="O1070" i="7" s="1"/>
  <c r="P1070" i="7" s="1"/>
  <c r="J1070" i="7"/>
  <c r="K1069" i="7"/>
  <c r="O1069" i="7" s="1"/>
  <c r="P1069" i="7" s="1"/>
  <c r="J1069" i="7"/>
  <c r="K1068" i="7"/>
  <c r="O1068" i="7" s="1"/>
  <c r="P1068" i="7" s="1"/>
  <c r="J1068" i="7"/>
  <c r="K1067" i="7"/>
  <c r="O1067" i="7" s="1"/>
  <c r="P1067" i="7" s="1"/>
  <c r="J1067" i="7"/>
  <c r="K1066" i="7"/>
  <c r="O1066" i="7" s="1"/>
  <c r="P1066" i="7" s="1"/>
  <c r="J1066" i="7"/>
  <c r="K1065" i="7"/>
  <c r="O1065" i="7" s="1"/>
  <c r="P1065" i="7" s="1"/>
  <c r="J1065" i="7"/>
  <c r="K1064" i="7"/>
  <c r="O1064" i="7" s="1"/>
  <c r="P1064" i="7" s="1"/>
  <c r="J1064" i="7"/>
  <c r="K1063" i="7"/>
  <c r="O1063" i="7" s="1"/>
  <c r="P1063" i="7" s="1"/>
  <c r="J1063" i="7"/>
  <c r="K1062" i="7"/>
  <c r="O1062" i="7" s="1"/>
  <c r="P1062" i="7" s="1"/>
  <c r="J1062" i="7"/>
  <c r="K1061" i="7"/>
  <c r="O1061" i="7" s="1"/>
  <c r="P1061" i="7" s="1"/>
  <c r="J1061" i="7"/>
  <c r="K1060" i="7"/>
  <c r="O1060" i="7" s="1"/>
  <c r="P1060" i="7" s="1"/>
  <c r="J1060" i="7"/>
  <c r="K1059" i="7"/>
  <c r="O1059" i="7" s="1"/>
  <c r="P1059" i="7" s="1"/>
  <c r="J1059" i="7"/>
  <c r="K1058" i="7"/>
  <c r="O1058" i="7" s="1"/>
  <c r="P1058" i="7" s="1"/>
  <c r="J1058" i="7"/>
  <c r="K1057" i="7"/>
  <c r="O1057" i="7" s="1"/>
  <c r="P1057" i="7" s="1"/>
  <c r="J1057" i="7"/>
  <c r="K1056" i="7"/>
  <c r="O1056" i="7" s="1"/>
  <c r="P1056" i="7" s="1"/>
  <c r="J1056" i="7"/>
  <c r="K1055" i="7"/>
  <c r="O1055" i="7" s="1"/>
  <c r="P1055" i="7" s="1"/>
  <c r="J1055" i="7"/>
  <c r="K1054" i="7"/>
  <c r="O1054" i="7" s="1"/>
  <c r="P1054" i="7" s="1"/>
  <c r="J1054" i="7"/>
  <c r="K1053" i="7"/>
  <c r="O1053" i="7" s="1"/>
  <c r="P1053" i="7" s="1"/>
  <c r="J1053" i="7"/>
  <c r="K1052" i="7"/>
  <c r="O1052" i="7" s="1"/>
  <c r="P1052" i="7" s="1"/>
  <c r="J1052" i="7"/>
  <c r="K1051" i="7"/>
  <c r="O1051" i="7" s="1"/>
  <c r="P1051" i="7" s="1"/>
  <c r="J1051" i="7"/>
  <c r="K1050" i="7"/>
  <c r="O1050" i="7" s="1"/>
  <c r="P1050" i="7" s="1"/>
  <c r="J1050" i="7"/>
  <c r="K1049" i="7"/>
  <c r="O1049" i="7" s="1"/>
  <c r="P1049" i="7" s="1"/>
  <c r="J1049" i="7"/>
  <c r="K1048" i="7"/>
  <c r="O1048" i="7" s="1"/>
  <c r="P1048" i="7" s="1"/>
  <c r="J1048" i="7"/>
  <c r="K1047" i="7"/>
  <c r="O1047" i="7" s="1"/>
  <c r="P1047" i="7" s="1"/>
  <c r="J1047" i="7"/>
  <c r="K1046" i="7"/>
  <c r="O1046" i="7" s="1"/>
  <c r="P1046" i="7" s="1"/>
  <c r="J1046" i="7"/>
  <c r="K1045" i="7"/>
  <c r="O1045" i="7" s="1"/>
  <c r="P1045" i="7" s="1"/>
  <c r="J1045" i="7"/>
  <c r="K1044" i="7"/>
  <c r="O1044" i="7" s="1"/>
  <c r="P1044" i="7" s="1"/>
  <c r="J1044" i="7"/>
  <c r="K1043" i="7"/>
  <c r="O1043" i="7" s="1"/>
  <c r="P1043" i="7" s="1"/>
  <c r="J1043" i="7"/>
  <c r="K1042" i="7"/>
  <c r="O1042" i="7" s="1"/>
  <c r="P1042" i="7" s="1"/>
  <c r="J1042" i="7"/>
  <c r="K1041" i="7"/>
  <c r="O1041" i="7" s="1"/>
  <c r="P1041" i="7" s="1"/>
  <c r="J1041" i="7"/>
  <c r="K1040" i="7"/>
  <c r="O1040" i="7" s="1"/>
  <c r="P1040" i="7" s="1"/>
  <c r="J1040" i="7"/>
  <c r="K1039" i="7"/>
  <c r="O1039" i="7" s="1"/>
  <c r="P1039" i="7" s="1"/>
  <c r="J1039" i="7"/>
  <c r="K1038" i="7"/>
  <c r="O1038" i="7" s="1"/>
  <c r="P1038" i="7" s="1"/>
  <c r="J1038" i="7"/>
  <c r="K1037" i="7"/>
  <c r="O1037" i="7" s="1"/>
  <c r="P1037" i="7" s="1"/>
  <c r="J1037" i="7"/>
  <c r="K1036" i="7"/>
  <c r="O1036" i="7" s="1"/>
  <c r="P1036" i="7" s="1"/>
  <c r="J1036" i="7"/>
  <c r="K1035" i="7"/>
  <c r="O1035" i="7" s="1"/>
  <c r="P1035" i="7" s="1"/>
  <c r="J1035" i="7"/>
  <c r="K1034" i="7"/>
  <c r="O1034" i="7" s="1"/>
  <c r="P1034" i="7" s="1"/>
  <c r="J1034" i="7"/>
  <c r="K1033" i="7"/>
  <c r="O1033" i="7" s="1"/>
  <c r="P1033" i="7" s="1"/>
  <c r="J1033" i="7"/>
  <c r="K1032" i="7"/>
  <c r="O1032" i="7" s="1"/>
  <c r="P1032" i="7" s="1"/>
  <c r="J1032" i="7"/>
  <c r="K1031" i="7"/>
  <c r="O1031" i="7" s="1"/>
  <c r="P1031" i="7" s="1"/>
  <c r="J1031" i="7"/>
  <c r="K1030" i="7"/>
  <c r="O1030" i="7" s="1"/>
  <c r="P1030" i="7" s="1"/>
  <c r="J1030" i="7"/>
  <c r="K1029" i="7"/>
  <c r="O1029" i="7" s="1"/>
  <c r="P1029" i="7" s="1"/>
  <c r="J1029" i="7"/>
  <c r="K1028" i="7"/>
  <c r="O1028" i="7" s="1"/>
  <c r="P1028" i="7" s="1"/>
  <c r="J1028" i="7"/>
  <c r="K1027" i="7"/>
  <c r="O1027" i="7" s="1"/>
  <c r="P1027" i="7" s="1"/>
  <c r="J1027" i="7"/>
  <c r="K1026" i="7"/>
  <c r="O1026" i="7" s="1"/>
  <c r="P1026" i="7" s="1"/>
  <c r="J1026" i="7"/>
  <c r="K1025" i="7"/>
  <c r="O1025" i="7" s="1"/>
  <c r="P1025" i="7" s="1"/>
  <c r="J1025" i="7"/>
  <c r="K1024" i="7"/>
  <c r="O1024" i="7" s="1"/>
  <c r="P1024" i="7" s="1"/>
  <c r="J1024" i="7"/>
  <c r="K1023" i="7"/>
  <c r="O1023" i="7" s="1"/>
  <c r="P1023" i="7" s="1"/>
  <c r="J1023" i="7"/>
  <c r="K1022" i="7"/>
  <c r="O1022" i="7" s="1"/>
  <c r="P1022" i="7" s="1"/>
  <c r="J1022" i="7"/>
  <c r="K1021" i="7"/>
  <c r="O1021" i="7" s="1"/>
  <c r="P1021" i="7" s="1"/>
  <c r="J1021" i="7"/>
  <c r="K1020" i="7"/>
  <c r="O1020" i="7" s="1"/>
  <c r="P1020" i="7" s="1"/>
  <c r="J1020" i="7"/>
  <c r="K1019" i="7"/>
  <c r="O1019" i="7" s="1"/>
  <c r="P1019" i="7" s="1"/>
  <c r="J1019" i="7"/>
  <c r="K1018" i="7"/>
  <c r="O1018" i="7" s="1"/>
  <c r="P1018" i="7" s="1"/>
  <c r="J1018" i="7"/>
  <c r="K1017" i="7"/>
  <c r="O1017" i="7" s="1"/>
  <c r="P1017" i="7" s="1"/>
  <c r="J1017" i="7"/>
  <c r="K1016" i="7"/>
  <c r="O1016" i="7" s="1"/>
  <c r="P1016" i="7" s="1"/>
  <c r="J1016" i="7"/>
  <c r="K1015" i="7"/>
  <c r="O1015" i="7" s="1"/>
  <c r="P1015" i="7" s="1"/>
  <c r="J1015" i="7"/>
  <c r="K1014" i="7"/>
  <c r="O1014" i="7" s="1"/>
  <c r="P1014" i="7" s="1"/>
  <c r="J1014" i="7"/>
  <c r="K1013" i="7"/>
  <c r="O1013" i="7" s="1"/>
  <c r="P1013" i="7" s="1"/>
  <c r="J1013" i="7"/>
  <c r="K1012" i="7"/>
  <c r="O1012" i="7" s="1"/>
  <c r="P1012" i="7" s="1"/>
  <c r="J1012" i="7"/>
  <c r="K1011" i="7"/>
  <c r="O1011" i="7" s="1"/>
  <c r="P1011" i="7" s="1"/>
  <c r="J1011" i="7"/>
  <c r="K1010" i="7"/>
  <c r="O1010" i="7" s="1"/>
  <c r="P1010" i="7" s="1"/>
  <c r="J1010" i="7"/>
  <c r="K1009" i="7"/>
  <c r="O1009" i="7" s="1"/>
  <c r="P1009" i="7" s="1"/>
  <c r="J1009" i="7"/>
  <c r="K1008" i="7"/>
  <c r="O1008" i="7" s="1"/>
  <c r="P1008" i="7" s="1"/>
  <c r="J1008" i="7"/>
  <c r="K1007" i="7"/>
  <c r="O1007" i="7" s="1"/>
  <c r="P1007" i="7" s="1"/>
  <c r="J1007" i="7"/>
  <c r="K1006" i="7"/>
  <c r="O1006" i="7" s="1"/>
  <c r="P1006" i="7" s="1"/>
  <c r="J1006" i="7"/>
  <c r="K1005" i="7"/>
  <c r="O1005" i="7" s="1"/>
  <c r="P1005" i="7" s="1"/>
  <c r="J1005" i="7"/>
  <c r="K1004" i="7"/>
  <c r="O1004" i="7" s="1"/>
  <c r="P1004" i="7" s="1"/>
  <c r="J1004" i="7"/>
  <c r="K1003" i="7"/>
  <c r="O1003" i="7" s="1"/>
  <c r="P1003" i="7" s="1"/>
  <c r="J1003" i="7"/>
  <c r="K1002" i="7"/>
  <c r="O1002" i="7" s="1"/>
  <c r="P1002" i="7" s="1"/>
  <c r="J1002" i="7"/>
  <c r="K1001" i="7"/>
  <c r="O1001" i="7" s="1"/>
  <c r="P1001" i="7" s="1"/>
  <c r="J1001" i="7"/>
  <c r="K1000" i="7"/>
  <c r="O1000" i="7" s="1"/>
  <c r="P1000" i="7" s="1"/>
  <c r="J1000" i="7"/>
  <c r="K999" i="7"/>
  <c r="O999" i="7" s="1"/>
  <c r="P999" i="7" s="1"/>
  <c r="J999" i="7"/>
  <c r="K998" i="7"/>
  <c r="O998" i="7" s="1"/>
  <c r="P998" i="7" s="1"/>
  <c r="J998" i="7"/>
  <c r="K997" i="7"/>
  <c r="O997" i="7" s="1"/>
  <c r="P997" i="7" s="1"/>
  <c r="J997" i="7"/>
  <c r="K996" i="7"/>
  <c r="O996" i="7" s="1"/>
  <c r="P996" i="7" s="1"/>
  <c r="J996" i="7"/>
  <c r="K995" i="7"/>
  <c r="O995" i="7" s="1"/>
  <c r="P995" i="7" s="1"/>
  <c r="J995" i="7"/>
  <c r="K994" i="7"/>
  <c r="O994" i="7" s="1"/>
  <c r="P994" i="7" s="1"/>
  <c r="J994" i="7"/>
  <c r="K993" i="7"/>
  <c r="O993" i="7" s="1"/>
  <c r="P993" i="7" s="1"/>
  <c r="J993" i="7"/>
  <c r="K992" i="7"/>
  <c r="O992" i="7" s="1"/>
  <c r="P992" i="7" s="1"/>
  <c r="J992" i="7"/>
  <c r="K991" i="7"/>
  <c r="O991" i="7" s="1"/>
  <c r="P991" i="7" s="1"/>
  <c r="J991" i="7"/>
  <c r="K990" i="7"/>
  <c r="O990" i="7" s="1"/>
  <c r="P990" i="7" s="1"/>
  <c r="J990" i="7"/>
  <c r="K989" i="7"/>
  <c r="O989" i="7" s="1"/>
  <c r="P989" i="7" s="1"/>
  <c r="J989" i="7"/>
  <c r="K988" i="7"/>
  <c r="O988" i="7" s="1"/>
  <c r="P988" i="7" s="1"/>
  <c r="J988" i="7"/>
  <c r="K987" i="7"/>
  <c r="O987" i="7" s="1"/>
  <c r="P987" i="7" s="1"/>
  <c r="J987" i="7"/>
  <c r="K986" i="7"/>
  <c r="O986" i="7" s="1"/>
  <c r="P986" i="7" s="1"/>
  <c r="J986" i="7"/>
  <c r="K985" i="7"/>
  <c r="O985" i="7" s="1"/>
  <c r="P985" i="7" s="1"/>
  <c r="J985" i="7"/>
  <c r="K984" i="7"/>
  <c r="O984" i="7" s="1"/>
  <c r="P984" i="7" s="1"/>
  <c r="J984" i="7"/>
  <c r="K983" i="7"/>
  <c r="O983" i="7" s="1"/>
  <c r="P983" i="7" s="1"/>
  <c r="J983" i="7"/>
  <c r="K982" i="7"/>
  <c r="O982" i="7" s="1"/>
  <c r="P982" i="7" s="1"/>
  <c r="J982" i="7"/>
  <c r="K981" i="7"/>
  <c r="O981" i="7" s="1"/>
  <c r="P981" i="7" s="1"/>
  <c r="J981" i="7"/>
  <c r="K980" i="7"/>
  <c r="O980" i="7" s="1"/>
  <c r="P980" i="7" s="1"/>
  <c r="J980" i="7"/>
  <c r="K979" i="7"/>
  <c r="O979" i="7" s="1"/>
  <c r="P979" i="7" s="1"/>
  <c r="J979" i="7"/>
  <c r="K978" i="7"/>
  <c r="O978" i="7" s="1"/>
  <c r="J978" i="7"/>
  <c r="G978" i="7"/>
  <c r="K977" i="7"/>
  <c r="O977" i="7" s="1"/>
  <c r="P977" i="7" s="1"/>
  <c r="J977" i="7"/>
  <c r="K976" i="7"/>
  <c r="O976" i="7" s="1"/>
  <c r="P976" i="7" s="1"/>
  <c r="J976" i="7"/>
  <c r="K975" i="7"/>
  <c r="O975" i="7" s="1"/>
  <c r="J975" i="7"/>
  <c r="G975" i="7"/>
  <c r="K974" i="7"/>
  <c r="O974" i="7" s="1"/>
  <c r="P974" i="7" s="1"/>
  <c r="J974" i="7"/>
  <c r="K973" i="7"/>
  <c r="O973" i="7" s="1"/>
  <c r="P973" i="7" s="1"/>
  <c r="J973" i="7"/>
  <c r="K972" i="7"/>
  <c r="O972" i="7" s="1"/>
  <c r="P972" i="7" s="1"/>
  <c r="J972" i="7"/>
  <c r="K971" i="7"/>
  <c r="O971" i="7" s="1"/>
  <c r="J971" i="7"/>
  <c r="G971" i="7"/>
  <c r="K970" i="7"/>
  <c r="O970" i="7" s="1"/>
  <c r="P970" i="7" s="1"/>
  <c r="J970" i="7"/>
  <c r="K969" i="7"/>
  <c r="O969" i="7" s="1"/>
  <c r="P969" i="7" s="1"/>
  <c r="J969" i="7"/>
  <c r="K968" i="7"/>
  <c r="O968" i="7" s="1"/>
  <c r="J968" i="7"/>
  <c r="G968" i="7"/>
  <c r="K967" i="7"/>
  <c r="O967" i="7" s="1"/>
  <c r="P967" i="7" s="1"/>
  <c r="J967" i="7"/>
  <c r="K966" i="7"/>
  <c r="O966" i="7" s="1"/>
  <c r="J966" i="7"/>
  <c r="G966" i="7"/>
  <c r="K965" i="7"/>
  <c r="O965" i="7" s="1"/>
  <c r="J965" i="7"/>
  <c r="G965" i="7"/>
  <c r="K964" i="7"/>
  <c r="O964" i="7" s="1"/>
  <c r="P964" i="7" s="1"/>
  <c r="J964" i="7"/>
  <c r="K963" i="7"/>
  <c r="O963" i="7" s="1"/>
  <c r="P963" i="7" s="1"/>
  <c r="J963" i="7"/>
  <c r="G963" i="7"/>
  <c r="K962" i="7"/>
  <c r="O962" i="7" s="1"/>
  <c r="P962" i="7" s="1"/>
  <c r="J962" i="7"/>
  <c r="K961" i="7"/>
  <c r="O961" i="7" s="1"/>
  <c r="P961" i="7" s="1"/>
  <c r="J961" i="7"/>
  <c r="K960" i="7"/>
  <c r="O960" i="7" s="1"/>
  <c r="J960" i="7"/>
  <c r="G960" i="7"/>
  <c r="K959" i="7"/>
  <c r="O959" i="7" s="1"/>
  <c r="P959" i="7" s="1"/>
  <c r="J959" i="7"/>
  <c r="K958" i="7"/>
  <c r="O958" i="7" s="1"/>
  <c r="P958" i="7" s="1"/>
  <c r="J958" i="7"/>
  <c r="K957" i="7"/>
  <c r="O957" i="7" s="1"/>
  <c r="P957" i="7" s="1"/>
  <c r="J957" i="7"/>
  <c r="K956" i="7"/>
  <c r="O956" i="7" s="1"/>
  <c r="P956" i="7" s="1"/>
  <c r="J956" i="7"/>
  <c r="K955" i="7"/>
  <c r="O955" i="7" s="1"/>
  <c r="P955" i="7" s="1"/>
  <c r="J955" i="7"/>
  <c r="K954" i="7"/>
  <c r="O954" i="7" s="1"/>
  <c r="P954" i="7" s="1"/>
  <c r="J954" i="7"/>
  <c r="K953" i="7"/>
  <c r="O953" i="7" s="1"/>
  <c r="P953" i="7" s="1"/>
  <c r="J953" i="7"/>
  <c r="K952" i="7"/>
  <c r="O952" i="7" s="1"/>
  <c r="P952" i="7" s="1"/>
  <c r="J952" i="7"/>
  <c r="K951" i="7"/>
  <c r="O951" i="7" s="1"/>
  <c r="P951" i="7" s="1"/>
  <c r="J951" i="7"/>
  <c r="K950" i="7"/>
  <c r="O950" i="7" s="1"/>
  <c r="P950" i="7" s="1"/>
  <c r="J950" i="7"/>
  <c r="K949" i="7"/>
  <c r="O949" i="7" s="1"/>
  <c r="P949" i="7" s="1"/>
  <c r="J949" i="7"/>
  <c r="K948" i="7"/>
  <c r="O948" i="7" s="1"/>
  <c r="P948" i="7" s="1"/>
  <c r="J948" i="7"/>
  <c r="K947" i="7"/>
  <c r="O947" i="7" s="1"/>
  <c r="P947" i="7" s="1"/>
  <c r="J947" i="7"/>
  <c r="K946" i="7"/>
  <c r="O946" i="7" s="1"/>
  <c r="P946" i="7" s="1"/>
  <c r="J946" i="7"/>
  <c r="K945" i="7"/>
  <c r="O945" i="7" s="1"/>
  <c r="P945" i="7" s="1"/>
  <c r="J945" i="7"/>
  <c r="K944" i="7"/>
  <c r="O944" i="7" s="1"/>
  <c r="P944" i="7" s="1"/>
  <c r="J944" i="7"/>
  <c r="K943" i="7"/>
  <c r="O943" i="7" s="1"/>
  <c r="P943" i="7" s="1"/>
  <c r="J943" i="7"/>
  <c r="K942" i="7"/>
  <c r="O942" i="7" s="1"/>
  <c r="P942" i="7" s="1"/>
  <c r="J942" i="7"/>
  <c r="K941" i="7"/>
  <c r="O941" i="7" s="1"/>
  <c r="P941" i="7" s="1"/>
  <c r="J941" i="7"/>
  <c r="K940" i="7"/>
  <c r="O940" i="7" s="1"/>
  <c r="P940" i="7" s="1"/>
  <c r="J940" i="7"/>
  <c r="K939" i="7"/>
  <c r="O939" i="7" s="1"/>
  <c r="P939" i="7" s="1"/>
  <c r="J939" i="7"/>
  <c r="K938" i="7"/>
  <c r="O938" i="7" s="1"/>
  <c r="P938" i="7" s="1"/>
  <c r="J938" i="7"/>
  <c r="K937" i="7"/>
  <c r="O937" i="7" s="1"/>
  <c r="P937" i="7" s="1"/>
  <c r="J937" i="7"/>
  <c r="K936" i="7"/>
  <c r="O936" i="7" s="1"/>
  <c r="P936" i="7" s="1"/>
  <c r="J936" i="7"/>
  <c r="K935" i="7"/>
  <c r="O935" i="7" s="1"/>
  <c r="P935" i="7" s="1"/>
  <c r="J935" i="7"/>
  <c r="K934" i="7"/>
  <c r="O934" i="7" s="1"/>
  <c r="P934" i="7" s="1"/>
  <c r="J934" i="7"/>
  <c r="K933" i="7"/>
  <c r="O933" i="7" s="1"/>
  <c r="P933" i="7" s="1"/>
  <c r="J933" i="7"/>
  <c r="K932" i="7"/>
  <c r="O932" i="7" s="1"/>
  <c r="P932" i="7" s="1"/>
  <c r="J932" i="7"/>
  <c r="K931" i="7"/>
  <c r="O931" i="7" s="1"/>
  <c r="P931" i="7" s="1"/>
  <c r="J931" i="7"/>
  <c r="K930" i="7"/>
  <c r="O930" i="7" s="1"/>
  <c r="P930" i="7" s="1"/>
  <c r="J930" i="7"/>
  <c r="K929" i="7"/>
  <c r="O929" i="7" s="1"/>
  <c r="P929" i="7" s="1"/>
  <c r="J929" i="7"/>
  <c r="K928" i="7"/>
  <c r="O928" i="7" s="1"/>
  <c r="P928" i="7" s="1"/>
  <c r="J928" i="7"/>
  <c r="K927" i="7"/>
  <c r="O927" i="7" s="1"/>
  <c r="P927" i="7" s="1"/>
  <c r="J927" i="7"/>
  <c r="K926" i="7"/>
  <c r="O926" i="7" s="1"/>
  <c r="P926" i="7" s="1"/>
  <c r="J926" i="7"/>
  <c r="K925" i="7"/>
  <c r="O925" i="7" s="1"/>
  <c r="P925" i="7" s="1"/>
  <c r="J925" i="7"/>
  <c r="K924" i="7"/>
  <c r="O924" i="7" s="1"/>
  <c r="P924" i="7" s="1"/>
  <c r="J924" i="7"/>
  <c r="K923" i="7"/>
  <c r="O923" i="7" s="1"/>
  <c r="P923" i="7" s="1"/>
  <c r="J923" i="7"/>
  <c r="K922" i="7"/>
  <c r="O922" i="7" s="1"/>
  <c r="P922" i="7" s="1"/>
  <c r="J922" i="7"/>
  <c r="K921" i="7"/>
  <c r="O921" i="7" s="1"/>
  <c r="P921" i="7" s="1"/>
  <c r="J921" i="7"/>
  <c r="K920" i="7"/>
  <c r="O920" i="7" s="1"/>
  <c r="P920" i="7" s="1"/>
  <c r="J920" i="7"/>
  <c r="K919" i="7"/>
  <c r="O919" i="7" s="1"/>
  <c r="P919" i="7" s="1"/>
  <c r="J919" i="7"/>
  <c r="K918" i="7"/>
  <c r="O918" i="7" s="1"/>
  <c r="P918" i="7" s="1"/>
  <c r="J918" i="7"/>
  <c r="K917" i="7"/>
  <c r="O917" i="7" s="1"/>
  <c r="P917" i="7" s="1"/>
  <c r="J917" i="7"/>
  <c r="K916" i="7"/>
  <c r="O916" i="7" s="1"/>
  <c r="P916" i="7" s="1"/>
  <c r="J916" i="7"/>
  <c r="K915" i="7"/>
  <c r="O915" i="7" s="1"/>
  <c r="P915" i="7" s="1"/>
  <c r="J915" i="7"/>
  <c r="K914" i="7"/>
  <c r="O914" i="7" s="1"/>
  <c r="P914" i="7" s="1"/>
  <c r="J914" i="7"/>
  <c r="K913" i="7"/>
  <c r="O913" i="7" s="1"/>
  <c r="P913" i="7" s="1"/>
  <c r="J913" i="7"/>
  <c r="K912" i="7"/>
  <c r="O912" i="7" s="1"/>
  <c r="P912" i="7" s="1"/>
  <c r="J912" i="7"/>
  <c r="K911" i="7"/>
  <c r="O911" i="7" s="1"/>
  <c r="P911" i="7" s="1"/>
  <c r="J911" i="7"/>
  <c r="K910" i="7"/>
  <c r="O910" i="7" s="1"/>
  <c r="P910" i="7" s="1"/>
  <c r="J910" i="7"/>
  <c r="K909" i="7"/>
  <c r="O909" i="7" s="1"/>
  <c r="J909" i="7"/>
  <c r="G909" i="7"/>
  <c r="K908" i="7"/>
  <c r="O908" i="7" s="1"/>
  <c r="P908" i="7" s="1"/>
  <c r="J908" i="7"/>
  <c r="K907" i="7"/>
  <c r="O907" i="7" s="1"/>
  <c r="P907" i="7" s="1"/>
  <c r="J907" i="7"/>
  <c r="K906" i="7"/>
  <c r="O906" i="7" s="1"/>
  <c r="P906" i="7" s="1"/>
  <c r="J906" i="7"/>
  <c r="K905" i="7"/>
  <c r="O905" i="7" s="1"/>
  <c r="P905" i="7" s="1"/>
  <c r="J905" i="7"/>
  <c r="K904" i="7"/>
  <c r="O904" i="7" s="1"/>
  <c r="J904" i="7"/>
  <c r="G904" i="7"/>
  <c r="K903" i="7"/>
  <c r="O903" i="7" s="1"/>
  <c r="P903" i="7" s="1"/>
  <c r="J903" i="7"/>
  <c r="K902" i="7"/>
  <c r="O902" i="7" s="1"/>
  <c r="P902" i="7" s="1"/>
  <c r="J902" i="7"/>
  <c r="K901" i="7"/>
  <c r="O901" i="7" s="1"/>
  <c r="P901" i="7" s="1"/>
  <c r="J901" i="7"/>
  <c r="K900" i="7"/>
  <c r="O900" i="7" s="1"/>
  <c r="J900" i="7"/>
  <c r="G900" i="7"/>
  <c r="K899" i="7"/>
  <c r="O899" i="7" s="1"/>
  <c r="P899" i="7" s="1"/>
  <c r="J899" i="7"/>
  <c r="K898" i="7"/>
  <c r="O898" i="7" s="1"/>
  <c r="J898" i="7"/>
  <c r="G898" i="7"/>
  <c r="K897" i="7"/>
  <c r="O897" i="7" s="1"/>
  <c r="J897" i="7"/>
  <c r="G897" i="7"/>
  <c r="K896" i="7"/>
  <c r="O896" i="7" s="1"/>
  <c r="P896" i="7" s="1"/>
  <c r="J896" i="7"/>
  <c r="K895" i="7"/>
  <c r="O895" i="7" s="1"/>
  <c r="J895" i="7"/>
  <c r="G895" i="7"/>
  <c r="K894" i="7"/>
  <c r="O894" i="7" s="1"/>
  <c r="P894" i="7" s="1"/>
  <c r="J894" i="7"/>
  <c r="K893" i="7"/>
  <c r="O893" i="7" s="1"/>
  <c r="P893" i="7" s="1"/>
  <c r="J893" i="7"/>
  <c r="K892" i="7"/>
  <c r="O892" i="7" s="1"/>
  <c r="J892" i="7"/>
  <c r="G892" i="7"/>
  <c r="K891" i="7"/>
  <c r="O891" i="7" s="1"/>
  <c r="P891" i="7" s="1"/>
  <c r="J891" i="7"/>
  <c r="K890" i="7"/>
  <c r="O890" i="7" s="1"/>
  <c r="P890" i="7" s="1"/>
  <c r="J890" i="7"/>
  <c r="K889" i="7"/>
  <c r="O889" i="7" s="1"/>
  <c r="P889" i="7" s="1"/>
  <c r="J889" i="7"/>
  <c r="K888" i="7"/>
  <c r="O888" i="7" s="1"/>
  <c r="P888" i="7" s="1"/>
  <c r="J888" i="7"/>
  <c r="K887" i="7"/>
  <c r="O887" i="7" s="1"/>
  <c r="P887" i="7" s="1"/>
  <c r="J887" i="7"/>
  <c r="K886" i="7"/>
  <c r="O886" i="7" s="1"/>
  <c r="P886" i="7" s="1"/>
  <c r="J886" i="7"/>
  <c r="K885" i="7"/>
  <c r="O885" i="7" s="1"/>
  <c r="P885" i="7" s="1"/>
  <c r="J885" i="7"/>
  <c r="K884" i="7"/>
  <c r="O884" i="7" s="1"/>
  <c r="P884" i="7" s="1"/>
  <c r="J884" i="7"/>
  <c r="K883" i="7"/>
  <c r="O883" i="7" s="1"/>
  <c r="P883" i="7" s="1"/>
  <c r="J883" i="7"/>
  <c r="K882" i="7"/>
  <c r="O882" i="7" s="1"/>
  <c r="P882" i="7" s="1"/>
  <c r="J882" i="7"/>
  <c r="K881" i="7"/>
  <c r="O881" i="7" s="1"/>
  <c r="P881" i="7" s="1"/>
  <c r="J881" i="7"/>
  <c r="K880" i="7"/>
  <c r="O880" i="7" s="1"/>
  <c r="P880" i="7" s="1"/>
  <c r="J880" i="7"/>
  <c r="K879" i="7"/>
  <c r="O879" i="7" s="1"/>
  <c r="P879" i="7" s="1"/>
  <c r="J879" i="7"/>
  <c r="K878" i="7"/>
  <c r="O878" i="7" s="1"/>
  <c r="P878" i="7" s="1"/>
  <c r="J878" i="7"/>
  <c r="K877" i="7"/>
  <c r="O877" i="7" s="1"/>
  <c r="P877" i="7" s="1"/>
  <c r="J877" i="7"/>
  <c r="K876" i="7"/>
  <c r="O876" i="7" s="1"/>
  <c r="P876" i="7" s="1"/>
  <c r="J876" i="7"/>
  <c r="K875" i="7"/>
  <c r="O875" i="7" s="1"/>
  <c r="P875" i="7" s="1"/>
  <c r="J875" i="7"/>
  <c r="K874" i="7"/>
  <c r="O874" i="7" s="1"/>
  <c r="P874" i="7" s="1"/>
  <c r="J874" i="7"/>
  <c r="K873" i="7"/>
  <c r="O873" i="7" s="1"/>
  <c r="P873" i="7" s="1"/>
  <c r="J873" i="7"/>
  <c r="K872" i="7"/>
  <c r="O872" i="7" s="1"/>
  <c r="P872" i="7" s="1"/>
  <c r="J872" i="7"/>
  <c r="K871" i="7"/>
  <c r="O871" i="7" s="1"/>
  <c r="P871" i="7" s="1"/>
  <c r="J871" i="7"/>
  <c r="K870" i="7"/>
  <c r="O870" i="7" s="1"/>
  <c r="P870" i="7" s="1"/>
  <c r="J870" i="7"/>
  <c r="K869" i="7"/>
  <c r="O869" i="7" s="1"/>
  <c r="P869" i="7" s="1"/>
  <c r="J869" i="7"/>
  <c r="K868" i="7"/>
  <c r="O868" i="7" s="1"/>
  <c r="P868" i="7" s="1"/>
  <c r="J868" i="7"/>
  <c r="K867" i="7"/>
  <c r="O867" i="7" s="1"/>
  <c r="P867" i="7" s="1"/>
  <c r="J867" i="7"/>
  <c r="K866" i="7"/>
  <c r="O866" i="7" s="1"/>
  <c r="P866" i="7" s="1"/>
  <c r="J866" i="7"/>
  <c r="K865" i="7"/>
  <c r="O865" i="7" s="1"/>
  <c r="P865" i="7" s="1"/>
  <c r="J865" i="7"/>
  <c r="K864" i="7"/>
  <c r="O864" i="7" s="1"/>
  <c r="P864" i="7" s="1"/>
  <c r="J864" i="7"/>
  <c r="K863" i="7"/>
  <c r="O863" i="7" s="1"/>
  <c r="P863" i="7" s="1"/>
  <c r="J863" i="7"/>
  <c r="K862" i="7"/>
  <c r="O862" i="7" s="1"/>
  <c r="P862" i="7" s="1"/>
  <c r="J862" i="7"/>
  <c r="K861" i="7"/>
  <c r="O861" i="7" s="1"/>
  <c r="P861" i="7" s="1"/>
  <c r="J861" i="7"/>
  <c r="K860" i="7"/>
  <c r="O860" i="7" s="1"/>
  <c r="P860" i="7" s="1"/>
  <c r="J860" i="7"/>
  <c r="K859" i="7"/>
  <c r="O859" i="7" s="1"/>
  <c r="P859" i="7" s="1"/>
  <c r="J859" i="7"/>
  <c r="K858" i="7"/>
  <c r="O858" i="7" s="1"/>
  <c r="P858" i="7" s="1"/>
  <c r="J858" i="7"/>
  <c r="K857" i="7"/>
  <c r="O857" i="7" s="1"/>
  <c r="P857" i="7" s="1"/>
  <c r="J857" i="7"/>
  <c r="K856" i="7"/>
  <c r="O856" i="7" s="1"/>
  <c r="P856" i="7" s="1"/>
  <c r="J856" i="7"/>
  <c r="K855" i="7"/>
  <c r="O855" i="7" s="1"/>
  <c r="P855" i="7" s="1"/>
  <c r="J855" i="7"/>
  <c r="K854" i="7"/>
  <c r="O854" i="7" s="1"/>
  <c r="P854" i="7" s="1"/>
  <c r="J854" i="7"/>
  <c r="K853" i="7"/>
  <c r="O853" i="7" s="1"/>
  <c r="P853" i="7" s="1"/>
  <c r="J853" i="7"/>
  <c r="K852" i="7"/>
  <c r="O852" i="7" s="1"/>
  <c r="P852" i="7" s="1"/>
  <c r="J852" i="7"/>
  <c r="K851" i="7"/>
  <c r="O851" i="7" s="1"/>
  <c r="P851" i="7" s="1"/>
  <c r="J851" i="7"/>
  <c r="K850" i="7"/>
  <c r="O850" i="7" s="1"/>
  <c r="P850" i="7" s="1"/>
  <c r="J850" i="7"/>
  <c r="K849" i="7"/>
  <c r="O849" i="7" s="1"/>
  <c r="P849" i="7" s="1"/>
  <c r="J849" i="7"/>
  <c r="K848" i="7"/>
  <c r="O848" i="7" s="1"/>
  <c r="P848" i="7" s="1"/>
  <c r="J848" i="7"/>
  <c r="K847" i="7"/>
  <c r="O847" i="7" s="1"/>
  <c r="P847" i="7" s="1"/>
  <c r="J847" i="7"/>
  <c r="K846" i="7"/>
  <c r="O846" i="7" s="1"/>
  <c r="P846" i="7" s="1"/>
  <c r="J846" i="7"/>
  <c r="K845" i="7"/>
  <c r="O845" i="7" s="1"/>
  <c r="P845" i="7" s="1"/>
  <c r="J845" i="7"/>
  <c r="K844" i="7"/>
  <c r="O844" i="7" s="1"/>
  <c r="P844" i="7" s="1"/>
  <c r="J844" i="7"/>
  <c r="K843" i="7"/>
  <c r="O843" i="7" s="1"/>
  <c r="P843" i="7" s="1"/>
  <c r="J843" i="7"/>
  <c r="K842" i="7"/>
  <c r="O842" i="7" s="1"/>
  <c r="P842" i="7" s="1"/>
  <c r="J842" i="7"/>
  <c r="K841" i="7"/>
  <c r="O841" i="7" s="1"/>
  <c r="P841" i="7" s="1"/>
  <c r="J841" i="7"/>
  <c r="K840" i="7"/>
  <c r="O840" i="7" s="1"/>
  <c r="P840" i="7" s="1"/>
  <c r="J840" i="7"/>
  <c r="K839" i="7"/>
  <c r="O839" i="7" s="1"/>
  <c r="P839" i="7" s="1"/>
  <c r="J839" i="7"/>
  <c r="K838" i="7"/>
  <c r="O838" i="7" s="1"/>
  <c r="P838" i="7" s="1"/>
  <c r="J838" i="7"/>
  <c r="K837" i="7"/>
  <c r="O837" i="7" s="1"/>
  <c r="P837" i="7" s="1"/>
  <c r="J837" i="7"/>
  <c r="K836" i="7"/>
  <c r="O836" i="7" s="1"/>
  <c r="P836" i="7" s="1"/>
  <c r="J836" i="7"/>
  <c r="K835" i="7"/>
  <c r="O835" i="7" s="1"/>
  <c r="P835" i="7" s="1"/>
  <c r="J835" i="7"/>
  <c r="K834" i="7"/>
  <c r="O834" i="7" s="1"/>
  <c r="P834" i="7" s="1"/>
  <c r="J834" i="7"/>
  <c r="K833" i="7"/>
  <c r="O833" i="7" s="1"/>
  <c r="P833" i="7" s="1"/>
  <c r="J833" i="7"/>
  <c r="K832" i="7"/>
  <c r="O832" i="7" s="1"/>
  <c r="J832" i="7"/>
  <c r="G832" i="7"/>
  <c r="K831" i="7"/>
  <c r="O831" i="7" s="1"/>
  <c r="P831" i="7" s="1"/>
  <c r="J831" i="7"/>
  <c r="K830" i="7"/>
  <c r="O830" i="7" s="1"/>
  <c r="P830" i="7" s="1"/>
  <c r="J830" i="7"/>
  <c r="K829" i="7"/>
  <c r="O829" i="7" s="1"/>
  <c r="J829" i="7"/>
  <c r="G829" i="7"/>
  <c r="K828" i="7"/>
  <c r="O828" i="7" s="1"/>
  <c r="P828" i="7" s="1"/>
  <c r="J828" i="7"/>
  <c r="K827" i="7"/>
  <c r="O827" i="7" s="1"/>
  <c r="P827" i="7" s="1"/>
  <c r="J827" i="7"/>
  <c r="K826" i="7"/>
  <c r="O826" i="7" s="1"/>
  <c r="P826" i="7" s="1"/>
  <c r="J826" i="7"/>
  <c r="K825" i="7"/>
  <c r="O825" i="7" s="1"/>
  <c r="J825" i="7"/>
  <c r="G825" i="7"/>
  <c r="K824" i="7"/>
  <c r="O824" i="7" s="1"/>
  <c r="P824" i="7" s="1"/>
  <c r="J824" i="7"/>
  <c r="K823" i="7"/>
  <c r="O823" i="7" s="1"/>
  <c r="P823" i="7" s="1"/>
  <c r="J823" i="7"/>
  <c r="K822" i="7"/>
  <c r="O822" i="7" s="1"/>
  <c r="J822" i="7"/>
  <c r="G822" i="7"/>
  <c r="K821" i="7"/>
  <c r="O821" i="7" s="1"/>
  <c r="P821" i="7" s="1"/>
  <c r="J821" i="7"/>
  <c r="K820" i="7"/>
  <c r="O820" i="7" s="1"/>
  <c r="J820" i="7"/>
  <c r="G820" i="7"/>
  <c r="K819" i="7"/>
  <c r="O819" i="7" s="1"/>
  <c r="J819" i="7"/>
  <c r="G819" i="7"/>
  <c r="K818" i="7"/>
  <c r="O818" i="7" s="1"/>
  <c r="P818" i="7" s="1"/>
  <c r="J818" i="7"/>
  <c r="K817" i="7"/>
  <c r="O817" i="7" s="1"/>
  <c r="J817" i="7"/>
  <c r="G817" i="7"/>
  <c r="K816" i="7"/>
  <c r="O816" i="7" s="1"/>
  <c r="P816" i="7" s="1"/>
  <c r="J816" i="7"/>
  <c r="K815" i="7"/>
  <c r="O815" i="7" s="1"/>
  <c r="P815" i="7" s="1"/>
  <c r="J815" i="7"/>
  <c r="K814" i="7"/>
  <c r="O814" i="7" s="1"/>
  <c r="J814" i="7"/>
  <c r="G814" i="7"/>
  <c r="K813" i="7"/>
  <c r="O813" i="7" s="1"/>
  <c r="P813" i="7" s="1"/>
  <c r="J813" i="7"/>
  <c r="K812" i="7"/>
  <c r="O812" i="7" s="1"/>
  <c r="P812" i="7" s="1"/>
  <c r="J812" i="7"/>
  <c r="K811" i="7"/>
  <c r="O811" i="7" s="1"/>
  <c r="P811" i="7" s="1"/>
  <c r="J811" i="7"/>
  <c r="K810" i="7"/>
  <c r="O810" i="7" s="1"/>
  <c r="P810" i="7" s="1"/>
  <c r="J810" i="7"/>
  <c r="K809" i="7"/>
  <c r="O809" i="7" s="1"/>
  <c r="P809" i="7" s="1"/>
  <c r="J809" i="7"/>
  <c r="K808" i="7"/>
  <c r="O808" i="7" s="1"/>
  <c r="P808" i="7" s="1"/>
  <c r="J808" i="7"/>
  <c r="K807" i="7"/>
  <c r="O807" i="7" s="1"/>
  <c r="P807" i="7" s="1"/>
  <c r="J807" i="7"/>
  <c r="K806" i="7"/>
  <c r="O806" i="7" s="1"/>
  <c r="P806" i="7" s="1"/>
  <c r="J806" i="7"/>
  <c r="K805" i="7"/>
  <c r="O805" i="7" s="1"/>
  <c r="P805" i="7" s="1"/>
  <c r="J805" i="7"/>
  <c r="K804" i="7"/>
  <c r="O804" i="7" s="1"/>
  <c r="P804" i="7" s="1"/>
  <c r="J804" i="7"/>
  <c r="K803" i="7"/>
  <c r="O803" i="7" s="1"/>
  <c r="P803" i="7" s="1"/>
  <c r="J803" i="7"/>
  <c r="K802" i="7"/>
  <c r="O802" i="7" s="1"/>
  <c r="P802" i="7" s="1"/>
  <c r="J802" i="7"/>
  <c r="K801" i="7"/>
  <c r="O801" i="7" s="1"/>
  <c r="P801" i="7" s="1"/>
  <c r="J801" i="7"/>
  <c r="K800" i="7"/>
  <c r="O800" i="7" s="1"/>
  <c r="P800" i="7" s="1"/>
  <c r="J800" i="7"/>
  <c r="K799" i="7"/>
  <c r="O799" i="7" s="1"/>
  <c r="P799" i="7" s="1"/>
  <c r="J799" i="7"/>
  <c r="K798" i="7"/>
  <c r="O798" i="7" s="1"/>
  <c r="P798" i="7" s="1"/>
  <c r="J798" i="7"/>
  <c r="K797" i="7"/>
  <c r="O797" i="7" s="1"/>
  <c r="P797" i="7" s="1"/>
  <c r="J797" i="7"/>
  <c r="K796" i="7"/>
  <c r="O796" i="7" s="1"/>
  <c r="P796" i="7" s="1"/>
  <c r="J796" i="7"/>
  <c r="K795" i="7"/>
  <c r="O795" i="7" s="1"/>
  <c r="P795" i="7" s="1"/>
  <c r="J795" i="7"/>
  <c r="K794" i="7"/>
  <c r="O794" i="7" s="1"/>
  <c r="P794" i="7" s="1"/>
  <c r="J794" i="7"/>
  <c r="K793" i="7"/>
  <c r="O793" i="7" s="1"/>
  <c r="P793" i="7" s="1"/>
  <c r="J793" i="7"/>
  <c r="K792" i="7"/>
  <c r="O792" i="7" s="1"/>
  <c r="P792" i="7" s="1"/>
  <c r="J792" i="7"/>
  <c r="K791" i="7"/>
  <c r="O791" i="7" s="1"/>
  <c r="P791" i="7" s="1"/>
  <c r="J791" i="7"/>
  <c r="K790" i="7"/>
  <c r="O790" i="7" s="1"/>
  <c r="P790" i="7" s="1"/>
  <c r="J790" i="7"/>
  <c r="K789" i="7"/>
  <c r="O789" i="7" s="1"/>
  <c r="P789" i="7" s="1"/>
  <c r="J789" i="7"/>
  <c r="K788" i="7"/>
  <c r="O788" i="7" s="1"/>
  <c r="P788" i="7" s="1"/>
  <c r="J788" i="7"/>
  <c r="K787" i="7"/>
  <c r="O787" i="7" s="1"/>
  <c r="P787" i="7" s="1"/>
  <c r="J787" i="7"/>
  <c r="K786" i="7"/>
  <c r="O786" i="7" s="1"/>
  <c r="P786" i="7" s="1"/>
  <c r="J786" i="7"/>
  <c r="K785" i="7"/>
  <c r="O785" i="7" s="1"/>
  <c r="P785" i="7" s="1"/>
  <c r="J785" i="7"/>
  <c r="K784" i="7"/>
  <c r="O784" i="7" s="1"/>
  <c r="P784" i="7" s="1"/>
  <c r="J784" i="7"/>
  <c r="K783" i="7"/>
  <c r="O783" i="7" s="1"/>
  <c r="P783" i="7" s="1"/>
  <c r="J783" i="7"/>
  <c r="K782" i="7"/>
  <c r="O782" i="7" s="1"/>
  <c r="P782" i="7" s="1"/>
  <c r="J782" i="7"/>
  <c r="K781" i="7"/>
  <c r="O781" i="7" s="1"/>
  <c r="P781" i="7" s="1"/>
  <c r="J781" i="7"/>
  <c r="K780" i="7"/>
  <c r="O780" i="7" s="1"/>
  <c r="P780" i="7" s="1"/>
  <c r="J780" i="7"/>
  <c r="K779" i="7"/>
  <c r="O779" i="7" s="1"/>
  <c r="P779" i="7" s="1"/>
  <c r="J779" i="7"/>
  <c r="K778" i="7"/>
  <c r="O778" i="7" s="1"/>
  <c r="P778" i="7" s="1"/>
  <c r="J778" i="7"/>
  <c r="K777" i="7"/>
  <c r="O777" i="7" s="1"/>
  <c r="P777" i="7" s="1"/>
  <c r="J777" i="7"/>
  <c r="K776" i="7"/>
  <c r="O776" i="7" s="1"/>
  <c r="P776" i="7" s="1"/>
  <c r="J776" i="7"/>
  <c r="K775" i="7"/>
  <c r="O775" i="7" s="1"/>
  <c r="P775" i="7" s="1"/>
  <c r="J775" i="7"/>
  <c r="K774" i="7"/>
  <c r="O774" i="7" s="1"/>
  <c r="P774" i="7" s="1"/>
  <c r="J774" i="7"/>
  <c r="K773" i="7"/>
  <c r="O773" i="7" s="1"/>
  <c r="P773" i="7" s="1"/>
  <c r="J773" i="7"/>
  <c r="K772" i="7"/>
  <c r="O772" i="7" s="1"/>
  <c r="P772" i="7" s="1"/>
  <c r="J772" i="7"/>
  <c r="K771" i="7"/>
  <c r="O771" i="7" s="1"/>
  <c r="P771" i="7" s="1"/>
  <c r="J771" i="7"/>
  <c r="K770" i="7"/>
  <c r="O770" i="7" s="1"/>
  <c r="P770" i="7" s="1"/>
  <c r="J770" i="7"/>
  <c r="K769" i="7"/>
  <c r="O769" i="7" s="1"/>
  <c r="P769" i="7" s="1"/>
  <c r="J769" i="7"/>
  <c r="K768" i="7"/>
  <c r="O768" i="7" s="1"/>
  <c r="P768" i="7" s="1"/>
  <c r="J768" i="7"/>
  <c r="K767" i="7"/>
  <c r="O767" i="7" s="1"/>
  <c r="P767" i="7" s="1"/>
  <c r="J767" i="7"/>
  <c r="K766" i="7"/>
  <c r="O766" i="7" s="1"/>
  <c r="P766" i="7" s="1"/>
  <c r="J766" i="7"/>
  <c r="K765" i="7"/>
  <c r="O765" i="7" s="1"/>
  <c r="P765" i="7" s="1"/>
  <c r="J765" i="7"/>
  <c r="K764" i="7"/>
  <c r="O764" i="7" s="1"/>
  <c r="P764" i="7" s="1"/>
  <c r="J764" i="7"/>
  <c r="K763" i="7"/>
  <c r="O763" i="7" s="1"/>
  <c r="P763" i="7" s="1"/>
  <c r="J763" i="7"/>
  <c r="K762" i="7"/>
  <c r="O762" i="7" s="1"/>
  <c r="P762" i="7" s="1"/>
  <c r="J762" i="7"/>
  <c r="K761" i="7"/>
  <c r="O761" i="7" s="1"/>
  <c r="P761" i="7" s="1"/>
  <c r="J761" i="7"/>
  <c r="K760" i="7"/>
  <c r="O760" i="7" s="1"/>
  <c r="P760" i="7" s="1"/>
  <c r="J760" i="7"/>
  <c r="K759" i="7"/>
  <c r="O759" i="7" s="1"/>
  <c r="P759" i="7" s="1"/>
  <c r="J759" i="7"/>
  <c r="K758" i="7"/>
  <c r="O758" i="7" s="1"/>
  <c r="P758" i="7" s="1"/>
  <c r="J758" i="7"/>
  <c r="K757" i="7"/>
  <c r="O757" i="7" s="1"/>
  <c r="P757" i="7" s="1"/>
  <c r="J757" i="7"/>
  <c r="K756" i="7"/>
  <c r="O756" i="7" s="1"/>
  <c r="P756" i="7" s="1"/>
  <c r="J756" i="7"/>
  <c r="K755" i="7"/>
  <c r="O755" i="7" s="1"/>
  <c r="P755" i="7" s="1"/>
  <c r="J755" i="7"/>
  <c r="K754" i="7"/>
  <c r="O754" i="7" s="1"/>
  <c r="P754" i="7" s="1"/>
  <c r="J754" i="7"/>
  <c r="K753" i="7"/>
  <c r="O753" i="7" s="1"/>
  <c r="P753" i="7" s="1"/>
  <c r="J753" i="7"/>
  <c r="K752" i="7"/>
  <c r="O752" i="7" s="1"/>
  <c r="P752" i="7" s="1"/>
  <c r="J752" i="7"/>
  <c r="K751" i="7"/>
  <c r="O751" i="7" s="1"/>
  <c r="P751" i="7" s="1"/>
  <c r="J751" i="7"/>
  <c r="K750" i="7"/>
  <c r="O750" i="7" s="1"/>
  <c r="P750" i="7" s="1"/>
  <c r="J750" i="7"/>
  <c r="K749" i="7"/>
  <c r="O749" i="7" s="1"/>
  <c r="P749" i="7" s="1"/>
  <c r="J749" i="7"/>
  <c r="K748" i="7"/>
  <c r="O748" i="7" s="1"/>
  <c r="P748" i="7" s="1"/>
  <c r="J748" i="7"/>
  <c r="K747" i="7"/>
  <c r="O747" i="7" s="1"/>
  <c r="P747" i="7" s="1"/>
  <c r="J747" i="7"/>
  <c r="K746" i="7"/>
  <c r="O746" i="7" s="1"/>
  <c r="P746" i="7" s="1"/>
  <c r="J746" i="7"/>
  <c r="K745" i="7"/>
  <c r="O745" i="7" s="1"/>
  <c r="P745" i="7" s="1"/>
  <c r="J745" i="7"/>
  <c r="K744" i="7"/>
  <c r="O744" i="7" s="1"/>
  <c r="P744" i="7" s="1"/>
  <c r="J744" i="7"/>
  <c r="K743" i="7"/>
  <c r="O743" i="7" s="1"/>
  <c r="P743" i="7" s="1"/>
  <c r="J743" i="7"/>
  <c r="K742" i="7"/>
  <c r="O742" i="7" s="1"/>
  <c r="P742" i="7" s="1"/>
  <c r="J742" i="7"/>
  <c r="K741" i="7"/>
  <c r="O741" i="7" s="1"/>
  <c r="P741" i="7" s="1"/>
  <c r="J741" i="7"/>
  <c r="K740" i="7"/>
  <c r="O740" i="7" s="1"/>
  <c r="P740" i="7" s="1"/>
  <c r="J740" i="7"/>
  <c r="K739" i="7"/>
  <c r="O739" i="7" s="1"/>
  <c r="P739" i="7" s="1"/>
  <c r="J739" i="7"/>
  <c r="K738" i="7"/>
  <c r="O738" i="7" s="1"/>
  <c r="J738" i="7"/>
  <c r="G738" i="7"/>
  <c r="K737" i="7"/>
  <c r="O737" i="7" s="1"/>
  <c r="P737" i="7" s="1"/>
  <c r="J737" i="7"/>
  <c r="K736" i="7"/>
  <c r="O736" i="7" s="1"/>
  <c r="P736" i="7" s="1"/>
  <c r="J736" i="7"/>
  <c r="K735" i="7"/>
  <c r="O735" i="7" s="1"/>
  <c r="P735" i="7" s="1"/>
  <c r="J735" i="7"/>
  <c r="K734" i="7"/>
  <c r="O734" i="7" s="1"/>
  <c r="P734" i="7" s="1"/>
  <c r="J734" i="7"/>
  <c r="K733" i="7"/>
  <c r="O733" i="7" s="1"/>
  <c r="J733" i="7"/>
  <c r="G733" i="7"/>
  <c r="K732" i="7"/>
  <c r="O732" i="7" s="1"/>
  <c r="P732" i="7" s="1"/>
  <c r="J732" i="7"/>
  <c r="K731" i="7"/>
  <c r="O731" i="7" s="1"/>
  <c r="P731" i="7" s="1"/>
  <c r="J731" i="7"/>
  <c r="K730" i="7"/>
  <c r="O730" i="7" s="1"/>
  <c r="P730" i="7" s="1"/>
  <c r="J730" i="7"/>
  <c r="K729" i="7"/>
  <c r="O729" i="7" s="1"/>
  <c r="J729" i="7"/>
  <c r="G729" i="7"/>
  <c r="K728" i="7"/>
  <c r="O728" i="7" s="1"/>
  <c r="P728" i="7" s="1"/>
  <c r="J728" i="7"/>
  <c r="K727" i="7"/>
  <c r="O727" i="7" s="1"/>
  <c r="J727" i="7"/>
  <c r="G727" i="7"/>
  <c r="K726" i="7"/>
  <c r="O726" i="7" s="1"/>
  <c r="J726" i="7"/>
  <c r="G726" i="7"/>
  <c r="K725" i="7"/>
  <c r="O725" i="7" s="1"/>
  <c r="P725" i="7" s="1"/>
  <c r="J725" i="7"/>
  <c r="K724" i="7"/>
  <c r="O724" i="7" s="1"/>
  <c r="J724" i="7"/>
  <c r="G724" i="7"/>
  <c r="K723" i="7"/>
  <c r="O723" i="7" s="1"/>
  <c r="P723" i="7" s="1"/>
  <c r="J723" i="7"/>
  <c r="K722" i="7"/>
  <c r="O722" i="7" s="1"/>
  <c r="P722" i="7" s="1"/>
  <c r="J722" i="7"/>
  <c r="K721" i="7"/>
  <c r="O721" i="7" s="1"/>
  <c r="J721" i="7"/>
  <c r="G721" i="7"/>
  <c r="K720" i="7"/>
  <c r="O720" i="7" s="1"/>
  <c r="P720" i="7" s="1"/>
  <c r="J720" i="7"/>
  <c r="K719" i="7"/>
  <c r="O719" i="7" s="1"/>
  <c r="P719" i="7" s="1"/>
  <c r="J719" i="7"/>
  <c r="K718" i="7"/>
  <c r="O718" i="7" s="1"/>
  <c r="P718" i="7" s="1"/>
  <c r="J718" i="7"/>
  <c r="K717" i="7"/>
  <c r="O717" i="7" s="1"/>
  <c r="P717" i="7" s="1"/>
  <c r="J717" i="7"/>
  <c r="K716" i="7"/>
  <c r="O716" i="7" s="1"/>
  <c r="P716" i="7" s="1"/>
  <c r="J716" i="7"/>
  <c r="K715" i="7"/>
  <c r="O715" i="7" s="1"/>
  <c r="P715" i="7" s="1"/>
  <c r="J715" i="7"/>
  <c r="K714" i="7"/>
  <c r="O714" i="7" s="1"/>
  <c r="P714" i="7" s="1"/>
  <c r="J714" i="7"/>
  <c r="K713" i="7"/>
  <c r="O713" i="7" s="1"/>
  <c r="P713" i="7" s="1"/>
  <c r="J713" i="7"/>
  <c r="K712" i="7"/>
  <c r="O712" i="7" s="1"/>
  <c r="P712" i="7" s="1"/>
  <c r="J712" i="7"/>
  <c r="K711" i="7"/>
  <c r="O711" i="7" s="1"/>
  <c r="P711" i="7" s="1"/>
  <c r="J711" i="7"/>
  <c r="K710" i="7"/>
  <c r="O710" i="7" s="1"/>
  <c r="P710" i="7" s="1"/>
  <c r="J710" i="7"/>
  <c r="K709" i="7"/>
  <c r="O709" i="7" s="1"/>
  <c r="P709" i="7" s="1"/>
  <c r="J709" i="7"/>
  <c r="K708" i="7"/>
  <c r="O708" i="7" s="1"/>
  <c r="P708" i="7" s="1"/>
  <c r="J708" i="7"/>
  <c r="K707" i="7"/>
  <c r="O707" i="7" s="1"/>
  <c r="P707" i="7" s="1"/>
  <c r="J707" i="7"/>
  <c r="K706" i="7"/>
  <c r="O706" i="7" s="1"/>
  <c r="P706" i="7" s="1"/>
  <c r="J706" i="7"/>
  <c r="K705" i="7"/>
  <c r="O705" i="7" s="1"/>
  <c r="P705" i="7" s="1"/>
  <c r="J705" i="7"/>
  <c r="K704" i="7"/>
  <c r="O704" i="7" s="1"/>
  <c r="P704" i="7" s="1"/>
  <c r="J704" i="7"/>
  <c r="K703" i="7"/>
  <c r="O703" i="7" s="1"/>
  <c r="P703" i="7" s="1"/>
  <c r="J703" i="7"/>
  <c r="K702" i="7"/>
  <c r="O702" i="7" s="1"/>
  <c r="P702" i="7" s="1"/>
  <c r="J702" i="7"/>
  <c r="K701" i="7"/>
  <c r="O701" i="7" s="1"/>
  <c r="P701" i="7" s="1"/>
  <c r="J701" i="7"/>
  <c r="K700" i="7"/>
  <c r="O700" i="7" s="1"/>
  <c r="P700" i="7" s="1"/>
  <c r="J700" i="7"/>
  <c r="K699" i="7"/>
  <c r="O699" i="7" s="1"/>
  <c r="P699" i="7" s="1"/>
  <c r="J699" i="7"/>
  <c r="K698" i="7"/>
  <c r="O698" i="7" s="1"/>
  <c r="P698" i="7" s="1"/>
  <c r="J698" i="7"/>
  <c r="K697" i="7"/>
  <c r="O697" i="7" s="1"/>
  <c r="P697" i="7" s="1"/>
  <c r="J697" i="7"/>
  <c r="K696" i="7"/>
  <c r="O696" i="7" s="1"/>
  <c r="P696" i="7" s="1"/>
  <c r="J696" i="7"/>
  <c r="K695" i="7"/>
  <c r="O695" i="7" s="1"/>
  <c r="P695" i="7" s="1"/>
  <c r="J695" i="7"/>
  <c r="K694" i="7"/>
  <c r="O694" i="7" s="1"/>
  <c r="P694" i="7" s="1"/>
  <c r="J694" i="7"/>
  <c r="K693" i="7"/>
  <c r="O693" i="7" s="1"/>
  <c r="P693" i="7" s="1"/>
  <c r="J693" i="7"/>
  <c r="K692" i="7"/>
  <c r="O692" i="7" s="1"/>
  <c r="P692" i="7" s="1"/>
  <c r="J692" i="7"/>
  <c r="K691" i="7"/>
  <c r="O691" i="7" s="1"/>
  <c r="P691" i="7" s="1"/>
  <c r="J691" i="7"/>
  <c r="K690" i="7"/>
  <c r="O690" i="7" s="1"/>
  <c r="P690" i="7" s="1"/>
  <c r="J690" i="7"/>
  <c r="K689" i="7"/>
  <c r="O689" i="7" s="1"/>
  <c r="P689" i="7" s="1"/>
  <c r="J689" i="7"/>
  <c r="K688" i="7"/>
  <c r="O688" i="7" s="1"/>
  <c r="P688" i="7" s="1"/>
  <c r="J688" i="7"/>
  <c r="K687" i="7"/>
  <c r="O687" i="7" s="1"/>
  <c r="P687" i="7" s="1"/>
  <c r="J687" i="7"/>
  <c r="K686" i="7"/>
  <c r="O686" i="7" s="1"/>
  <c r="P686" i="7" s="1"/>
  <c r="J686" i="7"/>
  <c r="K685" i="7"/>
  <c r="O685" i="7" s="1"/>
  <c r="P685" i="7" s="1"/>
  <c r="J685" i="7"/>
  <c r="K684" i="7"/>
  <c r="O684" i="7" s="1"/>
  <c r="P684" i="7" s="1"/>
  <c r="J684" i="7"/>
  <c r="K683" i="7"/>
  <c r="O683" i="7" s="1"/>
  <c r="P683" i="7" s="1"/>
  <c r="J683" i="7"/>
  <c r="K682" i="7"/>
  <c r="O682" i="7" s="1"/>
  <c r="P682" i="7" s="1"/>
  <c r="J682" i="7"/>
  <c r="K681" i="7"/>
  <c r="O681" i="7" s="1"/>
  <c r="P681" i="7" s="1"/>
  <c r="J681" i="7"/>
  <c r="K680" i="7"/>
  <c r="O680" i="7" s="1"/>
  <c r="P680" i="7" s="1"/>
  <c r="J680" i="7"/>
  <c r="K679" i="7"/>
  <c r="O679" i="7" s="1"/>
  <c r="P679" i="7" s="1"/>
  <c r="J679" i="7"/>
  <c r="K678" i="7"/>
  <c r="O678" i="7" s="1"/>
  <c r="P678" i="7" s="1"/>
  <c r="J678" i="7"/>
  <c r="K677" i="7"/>
  <c r="O677" i="7" s="1"/>
  <c r="P677" i="7" s="1"/>
  <c r="J677" i="7"/>
  <c r="K676" i="7"/>
  <c r="O676" i="7" s="1"/>
  <c r="P676" i="7" s="1"/>
  <c r="J676" i="7"/>
  <c r="K675" i="7"/>
  <c r="O675" i="7" s="1"/>
  <c r="P675" i="7" s="1"/>
  <c r="J675" i="7"/>
  <c r="K674" i="7"/>
  <c r="O674" i="7" s="1"/>
  <c r="P674" i="7" s="1"/>
  <c r="J674" i="7"/>
  <c r="K673" i="7"/>
  <c r="O673" i="7" s="1"/>
  <c r="P673" i="7" s="1"/>
  <c r="J673" i="7"/>
  <c r="K672" i="7"/>
  <c r="O672" i="7" s="1"/>
  <c r="P672" i="7" s="1"/>
  <c r="J672" i="7"/>
  <c r="K671" i="7"/>
  <c r="O671" i="7" s="1"/>
  <c r="P671" i="7" s="1"/>
  <c r="J671" i="7"/>
  <c r="K670" i="7"/>
  <c r="O670" i="7" s="1"/>
  <c r="P670" i="7" s="1"/>
  <c r="J670" i="7"/>
  <c r="K669" i="7"/>
  <c r="O669" i="7" s="1"/>
  <c r="P669" i="7" s="1"/>
  <c r="J669" i="7"/>
  <c r="K668" i="7"/>
  <c r="O668" i="7" s="1"/>
  <c r="P668" i="7" s="1"/>
  <c r="J668" i="7"/>
  <c r="K667" i="7"/>
  <c r="O667" i="7" s="1"/>
  <c r="P667" i="7" s="1"/>
  <c r="J667" i="7"/>
  <c r="K666" i="7"/>
  <c r="O666" i="7" s="1"/>
  <c r="P666" i="7" s="1"/>
  <c r="J666" i="7"/>
  <c r="K665" i="7"/>
  <c r="O665" i="7" s="1"/>
  <c r="P665" i="7" s="1"/>
  <c r="J665" i="7"/>
  <c r="K664" i="7"/>
  <c r="O664" i="7" s="1"/>
  <c r="P664" i="7" s="1"/>
  <c r="J664" i="7"/>
  <c r="K663" i="7"/>
  <c r="O663" i="7" s="1"/>
  <c r="P663" i="7" s="1"/>
  <c r="J663" i="7"/>
  <c r="K662" i="7"/>
  <c r="O662" i="7" s="1"/>
  <c r="P662" i="7" s="1"/>
  <c r="J662" i="7"/>
  <c r="K661" i="7"/>
  <c r="O661" i="7" s="1"/>
  <c r="P661" i="7" s="1"/>
  <c r="J661" i="7"/>
  <c r="K660" i="7"/>
  <c r="O660" i="7" s="1"/>
  <c r="P660" i="7" s="1"/>
  <c r="J660" i="7"/>
  <c r="K659" i="7"/>
  <c r="O659" i="7" s="1"/>
  <c r="P659" i="7" s="1"/>
  <c r="J659" i="7"/>
  <c r="K658" i="7"/>
  <c r="O658" i="7" s="1"/>
  <c r="P658" i="7" s="1"/>
  <c r="J658" i="7"/>
  <c r="K657" i="7"/>
  <c r="O657" i="7" s="1"/>
  <c r="P657" i="7" s="1"/>
  <c r="J657" i="7"/>
  <c r="K656" i="7"/>
  <c r="O656" i="7" s="1"/>
  <c r="P656" i="7" s="1"/>
  <c r="J656" i="7"/>
  <c r="K655" i="7"/>
  <c r="O655" i="7" s="1"/>
  <c r="P655" i="7" s="1"/>
  <c r="J655" i="7"/>
  <c r="K654" i="7"/>
  <c r="O654" i="7" s="1"/>
  <c r="P654" i="7" s="1"/>
  <c r="J654" i="7"/>
  <c r="K653" i="7"/>
  <c r="O653" i="7" s="1"/>
  <c r="P653" i="7" s="1"/>
  <c r="J653" i="7"/>
  <c r="K652" i="7"/>
  <c r="O652" i="7" s="1"/>
  <c r="P652" i="7" s="1"/>
  <c r="J652" i="7"/>
  <c r="K651" i="7"/>
  <c r="O651" i="7" s="1"/>
  <c r="P651" i="7" s="1"/>
  <c r="J651" i="7"/>
  <c r="K650" i="7"/>
  <c r="O650" i="7" s="1"/>
  <c r="P650" i="7" s="1"/>
  <c r="J650" i="7"/>
  <c r="K649" i="7"/>
  <c r="O649" i="7" s="1"/>
  <c r="J649" i="7"/>
  <c r="G649" i="7"/>
  <c r="K648" i="7"/>
  <c r="O648" i="7" s="1"/>
  <c r="P648" i="7" s="1"/>
  <c r="J648" i="7"/>
  <c r="K647" i="7"/>
  <c r="O647" i="7" s="1"/>
  <c r="P647" i="7" s="1"/>
  <c r="J647" i="7"/>
  <c r="K646" i="7"/>
  <c r="O646" i="7" s="1"/>
  <c r="J646" i="7"/>
  <c r="G646" i="7"/>
  <c r="K645" i="7"/>
  <c r="O645" i="7" s="1"/>
  <c r="J645" i="7"/>
  <c r="G645" i="7"/>
  <c r="K644" i="7"/>
  <c r="O644" i="7" s="1"/>
  <c r="P644" i="7" s="1"/>
  <c r="J644" i="7"/>
  <c r="K643" i="7"/>
  <c r="O643" i="7" s="1"/>
  <c r="P643" i="7" s="1"/>
  <c r="J643" i="7"/>
  <c r="K642" i="7"/>
  <c r="O642" i="7" s="1"/>
  <c r="J642" i="7"/>
  <c r="G642" i="7"/>
  <c r="K641" i="7"/>
  <c r="O641" i="7" s="1"/>
  <c r="P641" i="7" s="1"/>
  <c r="J641" i="7"/>
  <c r="K640" i="7"/>
  <c r="O640" i="7" s="1"/>
  <c r="P640" i="7" s="1"/>
  <c r="J640" i="7"/>
  <c r="K639" i="7"/>
  <c r="O639" i="7" s="1"/>
  <c r="J639" i="7"/>
  <c r="G639" i="7"/>
  <c r="K638" i="7"/>
  <c r="O638" i="7" s="1"/>
  <c r="P638" i="7" s="1"/>
  <c r="J638" i="7"/>
  <c r="K637" i="7"/>
  <c r="O637" i="7" s="1"/>
  <c r="J637" i="7"/>
  <c r="G637" i="7"/>
  <c r="K636" i="7"/>
  <c r="O636" i="7" s="1"/>
  <c r="J636" i="7"/>
  <c r="G636" i="7"/>
  <c r="K635" i="7"/>
  <c r="O635" i="7" s="1"/>
  <c r="P635" i="7" s="1"/>
  <c r="J635" i="7"/>
  <c r="K634" i="7"/>
  <c r="O634" i="7" s="1"/>
  <c r="J634" i="7"/>
  <c r="G634" i="7"/>
  <c r="K633" i="7"/>
  <c r="O633" i="7" s="1"/>
  <c r="P633" i="7" s="1"/>
  <c r="J633" i="7"/>
  <c r="K632" i="7"/>
  <c r="O632" i="7" s="1"/>
  <c r="P632" i="7" s="1"/>
  <c r="J632" i="7"/>
  <c r="K631" i="7"/>
  <c r="O631" i="7" s="1"/>
  <c r="J631" i="7"/>
  <c r="G631" i="7"/>
  <c r="K630" i="7"/>
  <c r="O630" i="7" s="1"/>
  <c r="P630" i="7" s="1"/>
  <c r="J630" i="7"/>
  <c r="K629" i="7"/>
  <c r="O629" i="7" s="1"/>
  <c r="P629" i="7" s="1"/>
  <c r="J629" i="7"/>
  <c r="K628" i="7"/>
  <c r="O628" i="7" s="1"/>
  <c r="P628" i="7" s="1"/>
  <c r="J628" i="7"/>
  <c r="K627" i="7"/>
  <c r="O627" i="7" s="1"/>
  <c r="P627" i="7" s="1"/>
  <c r="J627" i="7"/>
  <c r="K626" i="7"/>
  <c r="O626" i="7" s="1"/>
  <c r="P626" i="7" s="1"/>
  <c r="J626" i="7"/>
  <c r="K625" i="7"/>
  <c r="O625" i="7" s="1"/>
  <c r="P625" i="7" s="1"/>
  <c r="J625" i="7"/>
  <c r="K624" i="7"/>
  <c r="O624" i="7" s="1"/>
  <c r="P624" i="7" s="1"/>
  <c r="J624" i="7"/>
  <c r="K623" i="7"/>
  <c r="O623" i="7" s="1"/>
  <c r="P623" i="7" s="1"/>
  <c r="J623" i="7"/>
  <c r="K622" i="7"/>
  <c r="O622" i="7" s="1"/>
  <c r="P622" i="7" s="1"/>
  <c r="J622" i="7"/>
  <c r="K621" i="7"/>
  <c r="O621" i="7" s="1"/>
  <c r="P621" i="7" s="1"/>
  <c r="J621" i="7"/>
  <c r="K620" i="7"/>
  <c r="O620" i="7" s="1"/>
  <c r="P620" i="7" s="1"/>
  <c r="J620" i="7"/>
  <c r="K619" i="7"/>
  <c r="O619" i="7" s="1"/>
  <c r="P619" i="7" s="1"/>
  <c r="J619" i="7"/>
  <c r="K618" i="7"/>
  <c r="O618" i="7" s="1"/>
  <c r="P618" i="7" s="1"/>
  <c r="J618" i="7"/>
  <c r="K617" i="7"/>
  <c r="O617" i="7" s="1"/>
  <c r="P617" i="7" s="1"/>
  <c r="J617" i="7"/>
  <c r="K616" i="7"/>
  <c r="O616" i="7" s="1"/>
  <c r="P616" i="7" s="1"/>
  <c r="J616" i="7"/>
  <c r="K615" i="7"/>
  <c r="O615" i="7" s="1"/>
  <c r="P615" i="7" s="1"/>
  <c r="J615" i="7"/>
  <c r="K614" i="7"/>
  <c r="O614" i="7" s="1"/>
  <c r="P614" i="7" s="1"/>
  <c r="J614" i="7"/>
  <c r="K613" i="7"/>
  <c r="O613" i="7" s="1"/>
  <c r="P613" i="7" s="1"/>
  <c r="J613" i="7"/>
  <c r="K612" i="7"/>
  <c r="O612" i="7" s="1"/>
  <c r="P612" i="7" s="1"/>
  <c r="J612" i="7"/>
  <c r="K611" i="7"/>
  <c r="O611" i="7" s="1"/>
  <c r="P611" i="7" s="1"/>
  <c r="J611" i="7"/>
  <c r="K610" i="7"/>
  <c r="O610" i="7" s="1"/>
  <c r="P610" i="7" s="1"/>
  <c r="J610" i="7"/>
  <c r="K609" i="7"/>
  <c r="O609" i="7" s="1"/>
  <c r="P609" i="7" s="1"/>
  <c r="J609" i="7"/>
  <c r="K608" i="7"/>
  <c r="O608" i="7" s="1"/>
  <c r="P608" i="7" s="1"/>
  <c r="J608" i="7"/>
  <c r="K607" i="7"/>
  <c r="O607" i="7" s="1"/>
  <c r="P607" i="7" s="1"/>
  <c r="J607" i="7"/>
  <c r="K606" i="7"/>
  <c r="O606" i="7" s="1"/>
  <c r="P606" i="7" s="1"/>
  <c r="J606" i="7"/>
  <c r="K605" i="7"/>
  <c r="O605" i="7" s="1"/>
  <c r="P605" i="7" s="1"/>
  <c r="J605" i="7"/>
  <c r="K604" i="7"/>
  <c r="O604" i="7" s="1"/>
  <c r="P604" i="7" s="1"/>
  <c r="J604" i="7"/>
  <c r="K603" i="7"/>
  <c r="O603" i="7" s="1"/>
  <c r="P603" i="7" s="1"/>
  <c r="J603" i="7"/>
  <c r="K602" i="7"/>
  <c r="O602" i="7" s="1"/>
  <c r="P602" i="7" s="1"/>
  <c r="J602" i="7"/>
  <c r="K601" i="7"/>
  <c r="O601" i="7" s="1"/>
  <c r="P601" i="7" s="1"/>
  <c r="J601" i="7"/>
  <c r="K600" i="7"/>
  <c r="O600" i="7" s="1"/>
  <c r="P600" i="7" s="1"/>
  <c r="J600" i="7"/>
  <c r="K599" i="7"/>
  <c r="O599" i="7" s="1"/>
  <c r="P599" i="7" s="1"/>
  <c r="J599" i="7"/>
  <c r="K598" i="7"/>
  <c r="O598" i="7" s="1"/>
  <c r="P598" i="7" s="1"/>
  <c r="J598" i="7"/>
  <c r="K597" i="7"/>
  <c r="O597" i="7" s="1"/>
  <c r="P597" i="7" s="1"/>
  <c r="J597" i="7"/>
  <c r="K596" i="7"/>
  <c r="O596" i="7" s="1"/>
  <c r="P596" i="7" s="1"/>
  <c r="J596" i="7"/>
  <c r="K595" i="7"/>
  <c r="O595" i="7" s="1"/>
  <c r="P595" i="7" s="1"/>
  <c r="J595" i="7"/>
  <c r="K594" i="7"/>
  <c r="O594" i="7" s="1"/>
  <c r="P594" i="7" s="1"/>
  <c r="J594" i="7"/>
  <c r="K593" i="7"/>
  <c r="O593" i="7" s="1"/>
  <c r="P593" i="7" s="1"/>
  <c r="J593" i="7"/>
  <c r="K592" i="7"/>
  <c r="O592" i="7" s="1"/>
  <c r="P592" i="7" s="1"/>
  <c r="J592" i="7"/>
  <c r="K591" i="7"/>
  <c r="O591" i="7" s="1"/>
  <c r="P591" i="7" s="1"/>
  <c r="J591" i="7"/>
  <c r="K590" i="7"/>
  <c r="O590" i="7" s="1"/>
  <c r="P590" i="7" s="1"/>
  <c r="J590" i="7"/>
  <c r="K589" i="7"/>
  <c r="O589" i="7" s="1"/>
  <c r="P589" i="7" s="1"/>
  <c r="J589" i="7"/>
  <c r="K588" i="7"/>
  <c r="O588" i="7" s="1"/>
  <c r="P588" i="7" s="1"/>
  <c r="J588" i="7"/>
  <c r="K587" i="7"/>
  <c r="O587" i="7" s="1"/>
  <c r="P587" i="7" s="1"/>
  <c r="J587" i="7"/>
  <c r="K586" i="7"/>
  <c r="O586" i="7" s="1"/>
  <c r="P586" i="7" s="1"/>
  <c r="J586" i="7"/>
  <c r="K585" i="7"/>
  <c r="O585" i="7" s="1"/>
  <c r="P585" i="7" s="1"/>
  <c r="J585" i="7"/>
  <c r="K584" i="7"/>
  <c r="O584" i="7" s="1"/>
  <c r="P584" i="7" s="1"/>
  <c r="J584" i="7"/>
  <c r="K583" i="7"/>
  <c r="O583" i="7" s="1"/>
  <c r="P583" i="7" s="1"/>
  <c r="J583" i="7"/>
  <c r="K582" i="7"/>
  <c r="O582" i="7" s="1"/>
  <c r="P582" i="7" s="1"/>
  <c r="J582" i="7"/>
  <c r="K581" i="7"/>
  <c r="O581" i="7" s="1"/>
  <c r="P581" i="7" s="1"/>
  <c r="J581" i="7"/>
  <c r="K580" i="7"/>
  <c r="O580" i="7" s="1"/>
  <c r="P580" i="7" s="1"/>
  <c r="J580" i="7"/>
  <c r="K579" i="7"/>
  <c r="O579" i="7" s="1"/>
  <c r="P579" i="7" s="1"/>
  <c r="J579" i="7"/>
  <c r="K578" i="7"/>
  <c r="O578" i="7" s="1"/>
  <c r="P578" i="7" s="1"/>
  <c r="J578" i="7"/>
  <c r="K577" i="7"/>
  <c r="O577" i="7" s="1"/>
  <c r="P577" i="7" s="1"/>
  <c r="J577" i="7"/>
  <c r="K576" i="7"/>
  <c r="O576" i="7" s="1"/>
  <c r="P576" i="7" s="1"/>
  <c r="J576" i="7"/>
  <c r="K575" i="7"/>
  <c r="O575" i="7" s="1"/>
  <c r="P575" i="7" s="1"/>
  <c r="J575" i="7"/>
  <c r="K574" i="7"/>
  <c r="O574" i="7" s="1"/>
  <c r="P574" i="7" s="1"/>
  <c r="J574" i="7"/>
  <c r="K573" i="7"/>
  <c r="O573" i="7" s="1"/>
  <c r="P573" i="7" s="1"/>
  <c r="J573" i="7"/>
  <c r="K572" i="7"/>
  <c r="O572" i="7" s="1"/>
  <c r="P572" i="7" s="1"/>
  <c r="J572" i="7"/>
  <c r="K571" i="7"/>
  <c r="O571" i="7" s="1"/>
  <c r="P571" i="7" s="1"/>
  <c r="J571" i="7"/>
  <c r="K570" i="7"/>
  <c r="O570" i="7" s="1"/>
  <c r="P570" i="7" s="1"/>
  <c r="J570" i="7"/>
  <c r="K569" i="7"/>
  <c r="O569" i="7" s="1"/>
  <c r="P569" i="7" s="1"/>
  <c r="J569" i="7"/>
  <c r="K568" i="7"/>
  <c r="O568" i="7" s="1"/>
  <c r="P568" i="7" s="1"/>
  <c r="J568" i="7"/>
  <c r="K567" i="7"/>
  <c r="O567" i="7" s="1"/>
  <c r="P567" i="7" s="1"/>
  <c r="J567" i="7"/>
  <c r="K566" i="7"/>
  <c r="O566" i="7" s="1"/>
  <c r="P566" i="7" s="1"/>
  <c r="J566" i="7"/>
  <c r="K565" i="7"/>
  <c r="O565" i="7" s="1"/>
  <c r="P565" i="7" s="1"/>
  <c r="J565" i="7"/>
  <c r="K564" i="7"/>
  <c r="O564" i="7" s="1"/>
  <c r="P564" i="7" s="1"/>
  <c r="J564" i="7"/>
  <c r="K563" i="7"/>
  <c r="O563" i="7" s="1"/>
  <c r="P563" i="7" s="1"/>
  <c r="J563" i="7"/>
  <c r="K562" i="7"/>
  <c r="O562" i="7" s="1"/>
  <c r="P562" i="7" s="1"/>
  <c r="J562" i="7"/>
  <c r="K561" i="7"/>
  <c r="O561" i="7" s="1"/>
  <c r="P561" i="7" s="1"/>
  <c r="J561" i="7"/>
  <c r="K560" i="7"/>
  <c r="O560" i="7" s="1"/>
  <c r="P560" i="7" s="1"/>
  <c r="J560" i="7"/>
  <c r="K559" i="7"/>
  <c r="O559" i="7" s="1"/>
  <c r="P559" i="7" s="1"/>
  <c r="J559" i="7"/>
  <c r="K558" i="7"/>
  <c r="O558" i="7" s="1"/>
  <c r="P558" i="7" s="1"/>
  <c r="J558" i="7"/>
  <c r="K557" i="7"/>
  <c r="O557" i="7" s="1"/>
  <c r="J557" i="7"/>
  <c r="G557" i="7"/>
  <c r="K556" i="7"/>
  <c r="O556" i="7" s="1"/>
  <c r="P556" i="7" s="1"/>
  <c r="J556" i="7"/>
  <c r="K555" i="7"/>
  <c r="O555" i="7" s="1"/>
  <c r="J555" i="7"/>
  <c r="G555" i="7"/>
  <c r="K554" i="7"/>
  <c r="O554" i="7" s="1"/>
  <c r="P554" i="7" s="1"/>
  <c r="J554" i="7"/>
  <c r="K553" i="7"/>
  <c r="O553" i="7" s="1"/>
  <c r="P553" i="7" s="1"/>
  <c r="J553" i="7"/>
  <c r="K552" i="7"/>
  <c r="O552" i="7" s="1"/>
  <c r="J552" i="7"/>
  <c r="G552" i="7"/>
  <c r="K551" i="7"/>
  <c r="O551" i="7" s="1"/>
  <c r="P551" i="7" s="1"/>
  <c r="J551" i="7"/>
  <c r="K550" i="7"/>
  <c r="O550" i="7" s="1"/>
  <c r="P550" i="7" s="1"/>
  <c r="J550" i="7"/>
  <c r="K549" i="7"/>
  <c r="O549" i="7" s="1"/>
  <c r="P549" i="7" s="1"/>
  <c r="J549" i="7"/>
  <c r="K548" i="7"/>
  <c r="O548" i="7" s="1"/>
  <c r="J548" i="7"/>
  <c r="G548" i="7"/>
  <c r="K547" i="7"/>
  <c r="O547" i="7" s="1"/>
  <c r="P547" i="7" s="1"/>
  <c r="J547" i="7"/>
  <c r="K546" i="7"/>
  <c r="O546" i="7" s="1"/>
  <c r="J546" i="7"/>
  <c r="G546" i="7"/>
  <c r="K545" i="7"/>
  <c r="O545" i="7" s="1"/>
  <c r="J545" i="7"/>
  <c r="G545" i="7"/>
  <c r="K544" i="7"/>
  <c r="O544" i="7" s="1"/>
  <c r="P544" i="7" s="1"/>
  <c r="J544" i="7"/>
  <c r="K543" i="7"/>
  <c r="O543" i="7" s="1"/>
  <c r="J543" i="7"/>
  <c r="G543" i="7"/>
  <c r="K542" i="7"/>
  <c r="O542" i="7" s="1"/>
  <c r="P542" i="7" s="1"/>
  <c r="J542" i="7"/>
  <c r="K541" i="7"/>
  <c r="O541" i="7" s="1"/>
  <c r="P541" i="7" s="1"/>
  <c r="J541" i="7"/>
  <c r="K540" i="7"/>
  <c r="O540" i="7" s="1"/>
  <c r="J540" i="7"/>
  <c r="G540" i="7"/>
  <c r="K539" i="7"/>
  <c r="O539" i="7" s="1"/>
  <c r="P539" i="7" s="1"/>
  <c r="J539" i="7"/>
  <c r="K538" i="7"/>
  <c r="O538" i="7" s="1"/>
  <c r="P538" i="7" s="1"/>
  <c r="J538" i="7"/>
  <c r="K537" i="7"/>
  <c r="O537" i="7" s="1"/>
  <c r="P537" i="7" s="1"/>
  <c r="J537" i="7"/>
  <c r="K536" i="7"/>
  <c r="O536" i="7" s="1"/>
  <c r="P536" i="7" s="1"/>
  <c r="J536" i="7"/>
  <c r="K535" i="7"/>
  <c r="O535" i="7" s="1"/>
  <c r="P535" i="7" s="1"/>
  <c r="J535" i="7"/>
  <c r="K534" i="7"/>
  <c r="O534" i="7" s="1"/>
  <c r="P534" i="7" s="1"/>
  <c r="J534" i="7"/>
  <c r="K533" i="7"/>
  <c r="O533" i="7" s="1"/>
  <c r="P533" i="7" s="1"/>
  <c r="J533" i="7"/>
  <c r="K532" i="7"/>
  <c r="O532" i="7" s="1"/>
  <c r="P532" i="7" s="1"/>
  <c r="J532" i="7"/>
  <c r="K531" i="7"/>
  <c r="O531" i="7" s="1"/>
  <c r="P531" i="7" s="1"/>
  <c r="J531" i="7"/>
  <c r="K530" i="7"/>
  <c r="O530" i="7" s="1"/>
  <c r="P530" i="7" s="1"/>
  <c r="J530" i="7"/>
  <c r="K529" i="7"/>
  <c r="O529" i="7" s="1"/>
  <c r="P529" i="7" s="1"/>
  <c r="J529" i="7"/>
  <c r="K528" i="7"/>
  <c r="O528" i="7" s="1"/>
  <c r="P528" i="7" s="1"/>
  <c r="J528" i="7"/>
  <c r="K527" i="7"/>
  <c r="O527" i="7" s="1"/>
  <c r="P527" i="7" s="1"/>
  <c r="J527" i="7"/>
  <c r="K526" i="7"/>
  <c r="O526" i="7" s="1"/>
  <c r="P526" i="7" s="1"/>
  <c r="J526" i="7"/>
  <c r="K525" i="7"/>
  <c r="O525" i="7" s="1"/>
  <c r="P525" i="7" s="1"/>
  <c r="J525" i="7"/>
  <c r="K524" i="7"/>
  <c r="O524" i="7" s="1"/>
  <c r="P524" i="7" s="1"/>
  <c r="J524" i="7"/>
  <c r="K523" i="7"/>
  <c r="O523" i="7" s="1"/>
  <c r="P523" i="7" s="1"/>
  <c r="J523" i="7"/>
  <c r="K522" i="7"/>
  <c r="O522" i="7" s="1"/>
  <c r="P522" i="7" s="1"/>
  <c r="J522" i="7"/>
  <c r="K521" i="7"/>
  <c r="O521" i="7" s="1"/>
  <c r="P521" i="7" s="1"/>
  <c r="J521" i="7"/>
  <c r="K520" i="7"/>
  <c r="O520" i="7" s="1"/>
  <c r="P520" i="7" s="1"/>
  <c r="J520" i="7"/>
  <c r="K519" i="7"/>
  <c r="O519" i="7" s="1"/>
  <c r="P519" i="7" s="1"/>
  <c r="J519" i="7"/>
  <c r="K518" i="7"/>
  <c r="O518" i="7" s="1"/>
  <c r="P518" i="7" s="1"/>
  <c r="J518" i="7"/>
  <c r="K517" i="7"/>
  <c r="O517" i="7" s="1"/>
  <c r="P517" i="7" s="1"/>
  <c r="J517" i="7"/>
  <c r="K516" i="7"/>
  <c r="O516" i="7" s="1"/>
  <c r="P516" i="7" s="1"/>
  <c r="J516" i="7"/>
  <c r="K515" i="7"/>
  <c r="O515" i="7" s="1"/>
  <c r="P515" i="7" s="1"/>
  <c r="J515" i="7"/>
  <c r="K514" i="7"/>
  <c r="O514" i="7" s="1"/>
  <c r="P514" i="7" s="1"/>
  <c r="J514" i="7"/>
  <c r="K513" i="7"/>
  <c r="O513" i="7" s="1"/>
  <c r="P513" i="7" s="1"/>
  <c r="J513" i="7"/>
  <c r="K512" i="7"/>
  <c r="O512" i="7" s="1"/>
  <c r="P512" i="7" s="1"/>
  <c r="J512" i="7"/>
  <c r="K511" i="7"/>
  <c r="O511" i="7" s="1"/>
  <c r="P511" i="7" s="1"/>
  <c r="J511" i="7"/>
  <c r="K510" i="7"/>
  <c r="O510" i="7" s="1"/>
  <c r="P510" i="7" s="1"/>
  <c r="J510" i="7"/>
  <c r="K509" i="7"/>
  <c r="O509" i="7" s="1"/>
  <c r="P509" i="7" s="1"/>
  <c r="J509" i="7"/>
  <c r="K508" i="7"/>
  <c r="O508" i="7" s="1"/>
  <c r="P508" i="7" s="1"/>
  <c r="J508" i="7"/>
  <c r="K507" i="7"/>
  <c r="O507" i="7" s="1"/>
  <c r="P507" i="7" s="1"/>
  <c r="J507" i="7"/>
  <c r="K506" i="7"/>
  <c r="O506" i="7" s="1"/>
  <c r="P506" i="7" s="1"/>
  <c r="J506" i="7"/>
  <c r="K505" i="7"/>
  <c r="O505" i="7" s="1"/>
  <c r="P505" i="7" s="1"/>
  <c r="J505" i="7"/>
  <c r="K504" i="7"/>
  <c r="O504" i="7" s="1"/>
  <c r="P504" i="7" s="1"/>
  <c r="J504" i="7"/>
  <c r="K503" i="7"/>
  <c r="O503" i="7" s="1"/>
  <c r="P503" i="7" s="1"/>
  <c r="J503" i="7"/>
  <c r="K502" i="7"/>
  <c r="O502" i="7" s="1"/>
  <c r="P502" i="7" s="1"/>
  <c r="J502" i="7"/>
  <c r="K501" i="7"/>
  <c r="O501" i="7" s="1"/>
  <c r="P501" i="7" s="1"/>
  <c r="J501" i="7"/>
  <c r="K500" i="7"/>
  <c r="O500" i="7" s="1"/>
  <c r="P500" i="7" s="1"/>
  <c r="J500" i="7"/>
  <c r="K499" i="7"/>
  <c r="O499" i="7" s="1"/>
  <c r="P499" i="7" s="1"/>
  <c r="J499" i="7"/>
  <c r="K498" i="7"/>
  <c r="O498" i="7" s="1"/>
  <c r="P498" i="7" s="1"/>
  <c r="J498" i="7"/>
  <c r="K497" i="7"/>
  <c r="O497" i="7" s="1"/>
  <c r="P497" i="7" s="1"/>
  <c r="J497" i="7"/>
  <c r="K496" i="7"/>
  <c r="O496" i="7" s="1"/>
  <c r="P496" i="7" s="1"/>
  <c r="J496" i="7"/>
  <c r="K495" i="7"/>
  <c r="O495" i="7" s="1"/>
  <c r="P495" i="7" s="1"/>
  <c r="J495" i="7"/>
  <c r="K494" i="7"/>
  <c r="O494" i="7" s="1"/>
  <c r="P494" i="7" s="1"/>
  <c r="J494" i="7"/>
  <c r="K493" i="7"/>
  <c r="O493" i="7" s="1"/>
  <c r="P493" i="7" s="1"/>
  <c r="J493" i="7"/>
  <c r="K492" i="7"/>
  <c r="O492" i="7" s="1"/>
  <c r="P492" i="7" s="1"/>
  <c r="J492" i="7"/>
  <c r="K491" i="7"/>
  <c r="O491" i="7" s="1"/>
  <c r="P491" i="7" s="1"/>
  <c r="J491" i="7"/>
  <c r="K490" i="7"/>
  <c r="O490" i="7" s="1"/>
  <c r="P490" i="7" s="1"/>
  <c r="J490" i="7"/>
  <c r="K489" i="7"/>
  <c r="O489" i="7" s="1"/>
  <c r="P489" i="7" s="1"/>
  <c r="J489" i="7"/>
  <c r="K488" i="7"/>
  <c r="O488" i="7" s="1"/>
  <c r="P488" i="7" s="1"/>
  <c r="J488" i="7"/>
  <c r="K487" i="7"/>
  <c r="O487" i="7" s="1"/>
  <c r="P487" i="7" s="1"/>
  <c r="J487" i="7"/>
  <c r="K486" i="7"/>
  <c r="O486" i="7" s="1"/>
  <c r="P486" i="7" s="1"/>
  <c r="J486" i="7"/>
  <c r="K485" i="7"/>
  <c r="O485" i="7" s="1"/>
  <c r="P485" i="7" s="1"/>
  <c r="J485" i="7"/>
  <c r="K484" i="7"/>
  <c r="O484" i="7" s="1"/>
  <c r="P484" i="7" s="1"/>
  <c r="J484" i="7"/>
  <c r="K483" i="7"/>
  <c r="O483" i="7" s="1"/>
  <c r="P483" i="7" s="1"/>
  <c r="J483" i="7"/>
  <c r="K482" i="7"/>
  <c r="O482" i="7" s="1"/>
  <c r="P482" i="7" s="1"/>
  <c r="J482" i="7"/>
  <c r="K481" i="7"/>
  <c r="O481" i="7" s="1"/>
  <c r="P481" i="7" s="1"/>
  <c r="J481" i="7"/>
  <c r="K480" i="7"/>
  <c r="O480" i="7" s="1"/>
  <c r="P480" i="7" s="1"/>
  <c r="J480" i="7"/>
  <c r="K479" i="7"/>
  <c r="O479" i="7" s="1"/>
  <c r="P479" i="7" s="1"/>
  <c r="J479" i="7"/>
  <c r="K478" i="7"/>
  <c r="O478" i="7" s="1"/>
  <c r="P478" i="7" s="1"/>
  <c r="J478" i="7"/>
  <c r="K477" i="7"/>
  <c r="O477" i="7" s="1"/>
  <c r="P477" i="7" s="1"/>
  <c r="J477" i="7"/>
  <c r="K476" i="7"/>
  <c r="O476" i="7" s="1"/>
  <c r="P476" i="7" s="1"/>
  <c r="J476" i="7"/>
  <c r="K475" i="7"/>
  <c r="O475" i="7" s="1"/>
  <c r="P475" i="7" s="1"/>
  <c r="J475" i="7"/>
  <c r="K474" i="7"/>
  <c r="O474" i="7" s="1"/>
  <c r="P474" i="7" s="1"/>
  <c r="J474" i="7"/>
  <c r="K473" i="7"/>
  <c r="O473" i="7" s="1"/>
  <c r="P473" i="7" s="1"/>
  <c r="J473" i="7"/>
  <c r="K472" i="7"/>
  <c r="O472" i="7" s="1"/>
  <c r="P472" i="7" s="1"/>
  <c r="J472" i="7"/>
  <c r="K471" i="7"/>
  <c r="O471" i="7" s="1"/>
  <c r="P471" i="7" s="1"/>
  <c r="J471" i="7"/>
  <c r="K470" i="7"/>
  <c r="O470" i="7" s="1"/>
  <c r="P470" i="7" s="1"/>
  <c r="J470" i="7"/>
  <c r="K469" i="7"/>
  <c r="O469" i="7" s="1"/>
  <c r="J469" i="7"/>
  <c r="G469" i="7"/>
  <c r="K468" i="7"/>
  <c r="O468" i="7" s="1"/>
  <c r="P468" i="7" s="1"/>
  <c r="J468" i="7"/>
  <c r="K467" i="7"/>
  <c r="O467" i="7" s="1"/>
  <c r="P467" i="7" s="1"/>
  <c r="J467" i="7"/>
  <c r="K466" i="7"/>
  <c r="O466" i="7" s="1"/>
  <c r="J466" i="7"/>
  <c r="G466" i="7"/>
  <c r="K465" i="7"/>
  <c r="O465" i="7" s="1"/>
  <c r="J465" i="7"/>
  <c r="G465" i="7"/>
  <c r="K464" i="7"/>
  <c r="O464" i="7" s="1"/>
  <c r="P464" i="7" s="1"/>
  <c r="J464" i="7"/>
  <c r="K463" i="7"/>
  <c r="O463" i="7" s="1"/>
  <c r="P463" i="7" s="1"/>
  <c r="J463" i="7"/>
  <c r="K462" i="7"/>
  <c r="O462" i="7" s="1"/>
  <c r="J462" i="7"/>
  <c r="G462" i="7"/>
  <c r="K461" i="7"/>
  <c r="O461" i="7" s="1"/>
  <c r="P461" i="7" s="1"/>
  <c r="J461" i="7"/>
  <c r="K460" i="7"/>
  <c r="O460" i="7" s="1"/>
  <c r="P460" i="7" s="1"/>
  <c r="J460" i="7"/>
  <c r="K459" i="7"/>
  <c r="O459" i="7" s="1"/>
  <c r="J459" i="7"/>
  <c r="G459" i="7"/>
  <c r="K458" i="7"/>
  <c r="O458" i="7" s="1"/>
  <c r="P458" i="7" s="1"/>
  <c r="J458" i="7"/>
  <c r="K457" i="7"/>
  <c r="O457" i="7" s="1"/>
  <c r="J457" i="7"/>
  <c r="G457" i="7"/>
  <c r="K456" i="7"/>
  <c r="O456" i="7" s="1"/>
  <c r="P456" i="7" s="1"/>
  <c r="J456" i="7"/>
  <c r="K455" i="7"/>
  <c r="O455" i="7" s="1"/>
  <c r="P455" i="7" s="1"/>
  <c r="J455" i="7"/>
  <c r="K454" i="7"/>
  <c r="O454" i="7" s="1"/>
  <c r="J454" i="7"/>
  <c r="G454" i="7"/>
  <c r="K453" i="7"/>
  <c r="O453" i="7" s="1"/>
  <c r="P453" i="7" s="1"/>
  <c r="J453" i="7"/>
  <c r="K452" i="7"/>
  <c r="O452" i="7" s="1"/>
  <c r="P452" i="7" s="1"/>
  <c r="J452" i="7"/>
  <c r="K451" i="7"/>
  <c r="O451" i="7" s="1"/>
  <c r="J451" i="7"/>
  <c r="G451" i="7"/>
  <c r="K450" i="7"/>
  <c r="O450" i="7" s="1"/>
  <c r="P450" i="7" s="1"/>
  <c r="J450" i="7"/>
  <c r="K449" i="7"/>
  <c r="O449" i="7" s="1"/>
  <c r="P449" i="7" s="1"/>
  <c r="J449" i="7"/>
  <c r="K448" i="7"/>
  <c r="O448" i="7" s="1"/>
  <c r="P448" i="7" s="1"/>
  <c r="J448" i="7"/>
  <c r="K447" i="7"/>
  <c r="O447" i="7" s="1"/>
  <c r="P447" i="7" s="1"/>
  <c r="J447" i="7"/>
  <c r="K446" i="7"/>
  <c r="O446" i="7" s="1"/>
  <c r="P446" i="7" s="1"/>
  <c r="J446" i="7"/>
  <c r="K445" i="7"/>
  <c r="O445" i="7" s="1"/>
  <c r="P445" i="7" s="1"/>
  <c r="J445" i="7"/>
  <c r="K444" i="7"/>
  <c r="O444" i="7" s="1"/>
  <c r="P444" i="7" s="1"/>
  <c r="J444" i="7"/>
  <c r="K443" i="7"/>
  <c r="O443" i="7" s="1"/>
  <c r="P443" i="7" s="1"/>
  <c r="J443" i="7"/>
  <c r="K442" i="7"/>
  <c r="O442" i="7" s="1"/>
  <c r="P442" i="7" s="1"/>
  <c r="J442" i="7"/>
  <c r="K441" i="7"/>
  <c r="O441" i="7" s="1"/>
  <c r="P441" i="7" s="1"/>
  <c r="J441" i="7"/>
  <c r="K440" i="7"/>
  <c r="O440" i="7" s="1"/>
  <c r="P440" i="7" s="1"/>
  <c r="J440" i="7"/>
  <c r="K439" i="7"/>
  <c r="O439" i="7" s="1"/>
  <c r="P439" i="7" s="1"/>
  <c r="J439" i="7"/>
  <c r="K438" i="7"/>
  <c r="O438" i="7" s="1"/>
  <c r="P438" i="7" s="1"/>
  <c r="J438" i="7"/>
  <c r="K437" i="7"/>
  <c r="O437" i="7" s="1"/>
  <c r="P437" i="7" s="1"/>
  <c r="J437" i="7"/>
  <c r="K436" i="7"/>
  <c r="O436" i="7" s="1"/>
  <c r="P436" i="7" s="1"/>
  <c r="J436" i="7"/>
  <c r="K435" i="7"/>
  <c r="O435" i="7" s="1"/>
  <c r="P435" i="7" s="1"/>
  <c r="J435" i="7"/>
  <c r="K434" i="7"/>
  <c r="O434" i="7" s="1"/>
  <c r="P434" i="7" s="1"/>
  <c r="J434" i="7"/>
  <c r="K433" i="7"/>
  <c r="O433" i="7" s="1"/>
  <c r="P433" i="7" s="1"/>
  <c r="J433" i="7"/>
  <c r="K432" i="7"/>
  <c r="O432" i="7" s="1"/>
  <c r="P432" i="7" s="1"/>
  <c r="J432" i="7"/>
  <c r="K431" i="7"/>
  <c r="O431" i="7" s="1"/>
  <c r="P431" i="7" s="1"/>
  <c r="J431" i="7"/>
  <c r="K430" i="7"/>
  <c r="O430" i="7" s="1"/>
  <c r="P430" i="7" s="1"/>
  <c r="J430" i="7"/>
  <c r="K429" i="7"/>
  <c r="O429" i="7" s="1"/>
  <c r="P429" i="7" s="1"/>
  <c r="J429" i="7"/>
  <c r="K428" i="7"/>
  <c r="O428" i="7" s="1"/>
  <c r="P428" i="7" s="1"/>
  <c r="J428" i="7"/>
  <c r="K427" i="7"/>
  <c r="O427" i="7" s="1"/>
  <c r="P427" i="7" s="1"/>
  <c r="J427" i="7"/>
  <c r="K426" i="7"/>
  <c r="O426" i="7" s="1"/>
  <c r="P426" i="7" s="1"/>
  <c r="J426" i="7"/>
  <c r="K425" i="7"/>
  <c r="O425" i="7" s="1"/>
  <c r="P425" i="7" s="1"/>
  <c r="J425" i="7"/>
  <c r="K424" i="7"/>
  <c r="O424" i="7" s="1"/>
  <c r="P424" i="7" s="1"/>
  <c r="J424" i="7"/>
  <c r="K423" i="7"/>
  <c r="O423" i="7" s="1"/>
  <c r="P423" i="7" s="1"/>
  <c r="J423" i="7"/>
  <c r="K422" i="7"/>
  <c r="O422" i="7" s="1"/>
  <c r="P422" i="7" s="1"/>
  <c r="J422" i="7"/>
  <c r="K421" i="7"/>
  <c r="O421" i="7" s="1"/>
  <c r="P421" i="7" s="1"/>
  <c r="J421" i="7"/>
  <c r="K420" i="7"/>
  <c r="O420" i="7" s="1"/>
  <c r="P420" i="7" s="1"/>
  <c r="J420" i="7"/>
  <c r="K419" i="7"/>
  <c r="O419" i="7" s="1"/>
  <c r="P419" i="7" s="1"/>
  <c r="J419" i="7"/>
  <c r="K418" i="7"/>
  <c r="O418" i="7" s="1"/>
  <c r="P418" i="7" s="1"/>
  <c r="J418" i="7"/>
  <c r="K417" i="7"/>
  <c r="O417" i="7" s="1"/>
  <c r="P417" i="7" s="1"/>
  <c r="J417" i="7"/>
  <c r="K416" i="7"/>
  <c r="O416" i="7" s="1"/>
  <c r="P416" i="7" s="1"/>
  <c r="J416" i="7"/>
  <c r="K415" i="7"/>
  <c r="O415" i="7" s="1"/>
  <c r="P415" i="7" s="1"/>
  <c r="J415" i="7"/>
  <c r="K414" i="7"/>
  <c r="O414" i="7" s="1"/>
  <c r="P414" i="7" s="1"/>
  <c r="J414" i="7"/>
  <c r="K413" i="7"/>
  <c r="O413" i="7" s="1"/>
  <c r="P413" i="7" s="1"/>
  <c r="J413" i="7"/>
  <c r="K412" i="7"/>
  <c r="O412" i="7" s="1"/>
  <c r="P412" i="7" s="1"/>
  <c r="J412" i="7"/>
  <c r="K411" i="7"/>
  <c r="O411" i="7" s="1"/>
  <c r="P411" i="7" s="1"/>
  <c r="J411" i="7"/>
  <c r="K410" i="7"/>
  <c r="O410" i="7" s="1"/>
  <c r="P410" i="7" s="1"/>
  <c r="J410" i="7"/>
  <c r="K409" i="7"/>
  <c r="O409" i="7" s="1"/>
  <c r="P409" i="7" s="1"/>
  <c r="J409" i="7"/>
  <c r="K408" i="7"/>
  <c r="O408" i="7" s="1"/>
  <c r="P408" i="7" s="1"/>
  <c r="J408" i="7"/>
  <c r="K407" i="7"/>
  <c r="O407" i="7" s="1"/>
  <c r="P407" i="7" s="1"/>
  <c r="J407" i="7"/>
  <c r="K406" i="7"/>
  <c r="O406" i="7" s="1"/>
  <c r="P406" i="7" s="1"/>
  <c r="J406" i="7"/>
  <c r="K405" i="7"/>
  <c r="O405" i="7" s="1"/>
  <c r="P405" i="7" s="1"/>
  <c r="J405" i="7"/>
  <c r="K404" i="7"/>
  <c r="O404" i="7" s="1"/>
  <c r="P404" i="7" s="1"/>
  <c r="J404" i="7"/>
  <c r="K403" i="7"/>
  <c r="O403" i="7" s="1"/>
  <c r="P403" i="7" s="1"/>
  <c r="J403" i="7"/>
  <c r="K402" i="7"/>
  <c r="O402" i="7" s="1"/>
  <c r="P402" i="7" s="1"/>
  <c r="J402" i="7"/>
  <c r="K401" i="7"/>
  <c r="O401" i="7" s="1"/>
  <c r="P401" i="7" s="1"/>
  <c r="J401" i="7"/>
  <c r="K400" i="7"/>
  <c r="O400" i="7" s="1"/>
  <c r="P400" i="7" s="1"/>
  <c r="J400" i="7"/>
  <c r="K399" i="7"/>
  <c r="O399" i="7" s="1"/>
  <c r="P399" i="7" s="1"/>
  <c r="J399" i="7"/>
  <c r="K398" i="7"/>
  <c r="O398" i="7" s="1"/>
  <c r="P398" i="7" s="1"/>
  <c r="J398" i="7"/>
  <c r="K397" i="7"/>
  <c r="O397" i="7" s="1"/>
  <c r="P397" i="7" s="1"/>
  <c r="J397" i="7"/>
  <c r="K396" i="7"/>
  <c r="O396" i="7" s="1"/>
  <c r="P396" i="7" s="1"/>
  <c r="J396" i="7"/>
  <c r="K395" i="7"/>
  <c r="O395" i="7" s="1"/>
  <c r="P395" i="7" s="1"/>
  <c r="J395" i="7"/>
  <c r="K394" i="7"/>
  <c r="O394" i="7" s="1"/>
  <c r="P394" i="7" s="1"/>
  <c r="J394" i="7"/>
  <c r="K393" i="7"/>
  <c r="O393" i="7" s="1"/>
  <c r="P393" i="7" s="1"/>
  <c r="J393" i="7"/>
  <c r="K392" i="7"/>
  <c r="O392" i="7" s="1"/>
  <c r="P392" i="7" s="1"/>
  <c r="J392" i="7"/>
  <c r="K391" i="7"/>
  <c r="O391" i="7" s="1"/>
  <c r="P391" i="7" s="1"/>
  <c r="J391" i="7"/>
  <c r="K390" i="7"/>
  <c r="O390" i="7" s="1"/>
  <c r="P390" i="7" s="1"/>
  <c r="J390" i="7"/>
  <c r="K389" i="7"/>
  <c r="O389" i="7" s="1"/>
  <c r="P389" i="7" s="1"/>
  <c r="J389" i="7"/>
  <c r="K388" i="7"/>
  <c r="O388" i="7" s="1"/>
  <c r="P388" i="7" s="1"/>
  <c r="J388" i="7"/>
  <c r="K387" i="7"/>
  <c r="O387" i="7" s="1"/>
  <c r="P387" i="7" s="1"/>
  <c r="J387" i="7"/>
  <c r="K386" i="7"/>
  <c r="O386" i="7" s="1"/>
  <c r="P386" i="7" s="1"/>
  <c r="J386" i="7"/>
  <c r="K385" i="7"/>
  <c r="O385" i="7" s="1"/>
  <c r="P385" i="7" s="1"/>
  <c r="J385" i="7"/>
  <c r="K384" i="7"/>
  <c r="O384" i="7" s="1"/>
  <c r="P384" i="7" s="1"/>
  <c r="J384" i="7"/>
  <c r="K383" i="7"/>
  <c r="O383" i="7" s="1"/>
  <c r="P383" i="7" s="1"/>
  <c r="J383" i="7"/>
  <c r="K382" i="7"/>
  <c r="O382" i="7" s="1"/>
  <c r="J382" i="7"/>
  <c r="G382" i="7"/>
  <c r="K381" i="7"/>
  <c r="O381" i="7" s="1"/>
  <c r="P381" i="7" s="1"/>
  <c r="J381" i="7"/>
  <c r="K380" i="7"/>
  <c r="O380" i="7" s="1"/>
  <c r="J380" i="7"/>
  <c r="G380" i="7"/>
  <c r="K379" i="7"/>
  <c r="O379" i="7" s="1"/>
  <c r="P379" i="7" s="1"/>
  <c r="J379" i="7"/>
  <c r="K378" i="7"/>
  <c r="O378" i="7" s="1"/>
  <c r="P378" i="7" s="1"/>
  <c r="J378" i="7"/>
  <c r="K377" i="7"/>
  <c r="O377" i="7" s="1"/>
  <c r="J377" i="7"/>
  <c r="G377" i="7"/>
  <c r="K376" i="7"/>
  <c r="O376" i="7" s="1"/>
  <c r="P376" i="7" s="1"/>
  <c r="J376" i="7"/>
  <c r="K375" i="7"/>
  <c r="O375" i="7" s="1"/>
  <c r="P375" i="7" s="1"/>
  <c r="J375" i="7"/>
  <c r="K374" i="7"/>
  <c r="O374" i="7" s="1"/>
  <c r="P374" i="7" s="1"/>
  <c r="J374" i="7"/>
  <c r="K373" i="7"/>
  <c r="O373" i="7" s="1"/>
  <c r="J373" i="7"/>
  <c r="G373" i="7"/>
  <c r="K372" i="7"/>
  <c r="O372" i="7" s="1"/>
  <c r="P372" i="7" s="1"/>
  <c r="J372" i="7"/>
  <c r="K371" i="7"/>
  <c r="O371" i="7" s="1"/>
  <c r="J371" i="7"/>
  <c r="G371" i="7"/>
  <c r="K370" i="7"/>
  <c r="O370" i="7" s="1"/>
  <c r="P370" i="7" s="1"/>
  <c r="J370" i="7"/>
  <c r="K369" i="7"/>
  <c r="O369" i="7" s="1"/>
  <c r="P369" i="7" s="1"/>
  <c r="J369" i="7"/>
  <c r="K368" i="7"/>
  <c r="O368" i="7" s="1"/>
  <c r="J368" i="7"/>
  <c r="G368" i="7"/>
  <c r="K367" i="7"/>
  <c r="O367" i="7" s="1"/>
  <c r="P367" i="7" s="1"/>
  <c r="J367" i="7"/>
  <c r="K366" i="7"/>
  <c r="O366" i="7" s="1"/>
  <c r="P366" i="7" s="1"/>
  <c r="J366" i="7"/>
  <c r="K365" i="7"/>
  <c r="O365" i="7" s="1"/>
  <c r="J365" i="7"/>
  <c r="G365" i="7"/>
  <c r="K364" i="7"/>
  <c r="O364" i="7" s="1"/>
  <c r="P364" i="7" s="1"/>
  <c r="J364" i="7"/>
  <c r="K363" i="7"/>
  <c r="O363" i="7" s="1"/>
  <c r="P363" i="7" s="1"/>
  <c r="J363" i="7"/>
  <c r="K362" i="7"/>
  <c r="O362" i="7" s="1"/>
  <c r="P362" i="7" s="1"/>
  <c r="J362" i="7"/>
  <c r="K361" i="7"/>
  <c r="O361" i="7" s="1"/>
  <c r="P361" i="7" s="1"/>
  <c r="J361" i="7"/>
  <c r="K360" i="7"/>
  <c r="O360" i="7" s="1"/>
  <c r="P360" i="7" s="1"/>
  <c r="J360" i="7"/>
  <c r="K359" i="7"/>
  <c r="O359" i="7" s="1"/>
  <c r="P359" i="7" s="1"/>
  <c r="J359" i="7"/>
  <c r="K358" i="7"/>
  <c r="O358" i="7" s="1"/>
  <c r="P358" i="7" s="1"/>
  <c r="J358" i="7"/>
  <c r="K357" i="7"/>
  <c r="O357" i="7" s="1"/>
  <c r="P357" i="7" s="1"/>
  <c r="J357" i="7"/>
  <c r="K356" i="7"/>
  <c r="O356" i="7" s="1"/>
  <c r="P356" i="7" s="1"/>
  <c r="J356" i="7"/>
  <c r="K355" i="7"/>
  <c r="O355" i="7" s="1"/>
  <c r="P355" i="7" s="1"/>
  <c r="J355" i="7"/>
  <c r="K354" i="7"/>
  <c r="O354" i="7" s="1"/>
  <c r="P354" i="7" s="1"/>
  <c r="J354" i="7"/>
  <c r="K353" i="7"/>
  <c r="O353" i="7" s="1"/>
  <c r="P353" i="7" s="1"/>
  <c r="J353" i="7"/>
  <c r="K352" i="7"/>
  <c r="O352" i="7" s="1"/>
  <c r="P352" i="7" s="1"/>
  <c r="J352" i="7"/>
  <c r="K351" i="7"/>
  <c r="O351" i="7" s="1"/>
  <c r="P351" i="7" s="1"/>
  <c r="J351" i="7"/>
  <c r="K350" i="7"/>
  <c r="O350" i="7" s="1"/>
  <c r="P350" i="7" s="1"/>
  <c r="J350" i="7"/>
  <c r="K349" i="7"/>
  <c r="O349" i="7" s="1"/>
  <c r="P349" i="7" s="1"/>
  <c r="J349" i="7"/>
  <c r="K348" i="7"/>
  <c r="O348" i="7" s="1"/>
  <c r="P348" i="7" s="1"/>
  <c r="J348" i="7"/>
  <c r="K347" i="7"/>
  <c r="O347" i="7" s="1"/>
  <c r="P347" i="7" s="1"/>
  <c r="J347" i="7"/>
  <c r="K346" i="7"/>
  <c r="O346" i="7" s="1"/>
  <c r="P346" i="7" s="1"/>
  <c r="J346" i="7"/>
  <c r="K345" i="7"/>
  <c r="O345" i="7" s="1"/>
  <c r="P345" i="7" s="1"/>
  <c r="J345" i="7"/>
  <c r="K344" i="7"/>
  <c r="O344" i="7" s="1"/>
  <c r="P344" i="7" s="1"/>
  <c r="J344" i="7"/>
  <c r="K343" i="7"/>
  <c r="O343" i="7" s="1"/>
  <c r="P343" i="7" s="1"/>
  <c r="J343" i="7"/>
  <c r="K342" i="7"/>
  <c r="O342" i="7" s="1"/>
  <c r="P342" i="7" s="1"/>
  <c r="J342" i="7"/>
  <c r="K341" i="7"/>
  <c r="O341" i="7" s="1"/>
  <c r="P341" i="7" s="1"/>
  <c r="J341" i="7"/>
  <c r="K340" i="7"/>
  <c r="O340" i="7" s="1"/>
  <c r="P340" i="7" s="1"/>
  <c r="J340" i="7"/>
  <c r="K339" i="7"/>
  <c r="O339" i="7" s="1"/>
  <c r="P339" i="7" s="1"/>
  <c r="J339" i="7"/>
  <c r="K338" i="7"/>
  <c r="O338" i="7" s="1"/>
  <c r="P338" i="7" s="1"/>
  <c r="J338" i="7"/>
  <c r="K337" i="7"/>
  <c r="O337" i="7" s="1"/>
  <c r="P337" i="7" s="1"/>
  <c r="J337" i="7"/>
  <c r="K336" i="7"/>
  <c r="O336" i="7" s="1"/>
  <c r="P336" i="7" s="1"/>
  <c r="J336" i="7"/>
  <c r="K335" i="7"/>
  <c r="O335" i="7" s="1"/>
  <c r="P335" i="7" s="1"/>
  <c r="J335" i="7"/>
  <c r="K334" i="7"/>
  <c r="O334" i="7" s="1"/>
  <c r="P334" i="7" s="1"/>
  <c r="J334" i="7"/>
  <c r="K333" i="7"/>
  <c r="O333" i="7" s="1"/>
  <c r="P333" i="7" s="1"/>
  <c r="J333" i="7"/>
  <c r="K332" i="7"/>
  <c r="O332" i="7" s="1"/>
  <c r="P332" i="7" s="1"/>
  <c r="J332" i="7"/>
  <c r="K331" i="7"/>
  <c r="O331" i="7" s="1"/>
  <c r="P331" i="7" s="1"/>
  <c r="J331" i="7"/>
  <c r="K330" i="7"/>
  <c r="O330" i="7" s="1"/>
  <c r="P330" i="7" s="1"/>
  <c r="J330" i="7"/>
  <c r="K329" i="7"/>
  <c r="O329" i="7" s="1"/>
  <c r="P329" i="7" s="1"/>
  <c r="J329" i="7"/>
  <c r="K328" i="7"/>
  <c r="O328" i="7" s="1"/>
  <c r="P328" i="7" s="1"/>
  <c r="J328" i="7"/>
  <c r="K327" i="7"/>
  <c r="O327" i="7" s="1"/>
  <c r="P327" i="7" s="1"/>
  <c r="J327" i="7"/>
  <c r="K326" i="7"/>
  <c r="O326" i="7" s="1"/>
  <c r="P326" i="7" s="1"/>
  <c r="J326" i="7"/>
  <c r="K325" i="7"/>
  <c r="O325" i="7" s="1"/>
  <c r="P325" i="7" s="1"/>
  <c r="J325" i="7"/>
  <c r="K324" i="7"/>
  <c r="O324" i="7" s="1"/>
  <c r="P324" i="7" s="1"/>
  <c r="J324" i="7"/>
  <c r="K323" i="7"/>
  <c r="O323" i="7" s="1"/>
  <c r="P323" i="7" s="1"/>
  <c r="J323" i="7"/>
  <c r="K322" i="7"/>
  <c r="O322" i="7" s="1"/>
  <c r="P322" i="7" s="1"/>
  <c r="J322" i="7"/>
  <c r="K321" i="7"/>
  <c r="O321" i="7" s="1"/>
  <c r="P321" i="7" s="1"/>
  <c r="J321" i="7"/>
  <c r="K320" i="7"/>
  <c r="O320" i="7" s="1"/>
  <c r="P320" i="7" s="1"/>
  <c r="J320" i="7"/>
  <c r="K319" i="7"/>
  <c r="O319" i="7" s="1"/>
  <c r="P319" i="7" s="1"/>
  <c r="J319" i="7"/>
  <c r="K318" i="7"/>
  <c r="O318" i="7" s="1"/>
  <c r="P318" i="7" s="1"/>
  <c r="J318" i="7"/>
  <c r="K317" i="7"/>
  <c r="O317" i="7" s="1"/>
  <c r="P317" i="7" s="1"/>
  <c r="J317" i="7"/>
  <c r="K316" i="7"/>
  <c r="O316" i="7" s="1"/>
  <c r="P316" i="7" s="1"/>
  <c r="J316" i="7"/>
  <c r="K315" i="7"/>
  <c r="O315" i="7" s="1"/>
  <c r="P315" i="7" s="1"/>
  <c r="J315" i="7"/>
  <c r="K314" i="7"/>
  <c r="O314" i="7" s="1"/>
  <c r="P314" i="7" s="1"/>
  <c r="J314" i="7"/>
  <c r="K313" i="7"/>
  <c r="O313" i="7" s="1"/>
  <c r="P313" i="7" s="1"/>
  <c r="J313" i="7"/>
  <c r="K312" i="7"/>
  <c r="O312" i="7" s="1"/>
  <c r="P312" i="7" s="1"/>
  <c r="J312" i="7"/>
  <c r="K311" i="7"/>
  <c r="O311" i="7" s="1"/>
  <c r="P311" i="7" s="1"/>
  <c r="J311" i="7"/>
  <c r="K310" i="7"/>
  <c r="O310" i="7" s="1"/>
  <c r="P310" i="7" s="1"/>
  <c r="J310" i="7"/>
  <c r="K309" i="7"/>
  <c r="O309" i="7" s="1"/>
  <c r="P309" i="7" s="1"/>
  <c r="J309" i="7"/>
  <c r="K308" i="7"/>
  <c r="O308" i="7" s="1"/>
  <c r="P308" i="7" s="1"/>
  <c r="J308" i="7"/>
  <c r="K307" i="7"/>
  <c r="O307" i="7" s="1"/>
  <c r="P307" i="7" s="1"/>
  <c r="J307" i="7"/>
  <c r="K306" i="7"/>
  <c r="O306" i="7" s="1"/>
  <c r="P306" i="7" s="1"/>
  <c r="J306" i="7"/>
  <c r="K305" i="7"/>
  <c r="O305" i="7" s="1"/>
  <c r="P305" i="7" s="1"/>
  <c r="J305" i="7"/>
  <c r="K304" i="7"/>
  <c r="O304" i="7" s="1"/>
  <c r="P304" i="7" s="1"/>
  <c r="J304" i="7"/>
  <c r="K303" i="7"/>
  <c r="O303" i="7" s="1"/>
  <c r="P303" i="7" s="1"/>
  <c r="J303" i="7"/>
  <c r="K302" i="7"/>
  <c r="O302" i="7" s="1"/>
  <c r="P302" i="7" s="1"/>
  <c r="J302" i="7"/>
  <c r="K301" i="7"/>
  <c r="O301" i="7" s="1"/>
  <c r="P301" i="7" s="1"/>
  <c r="J301" i="7"/>
  <c r="K300" i="7"/>
  <c r="O300" i="7" s="1"/>
  <c r="P300" i="7" s="1"/>
  <c r="J300" i="7"/>
  <c r="K299" i="7"/>
  <c r="O299" i="7" s="1"/>
  <c r="P299" i="7" s="1"/>
  <c r="J299" i="7"/>
  <c r="K298" i="7"/>
  <c r="O298" i="7" s="1"/>
  <c r="P298" i="7" s="1"/>
  <c r="J298" i="7"/>
  <c r="K297" i="7"/>
  <c r="O297" i="7" s="1"/>
  <c r="P297" i="7" s="1"/>
  <c r="J297" i="7"/>
  <c r="K296" i="7"/>
  <c r="O296" i="7" s="1"/>
  <c r="P296" i="7" s="1"/>
  <c r="J296" i="7"/>
  <c r="K295" i="7"/>
  <c r="O295" i="7" s="1"/>
  <c r="J295" i="7"/>
  <c r="G295" i="7"/>
  <c r="K294" i="7"/>
  <c r="O294" i="7" s="1"/>
  <c r="P294" i="7" s="1"/>
  <c r="J294" i="7"/>
  <c r="K293" i="7"/>
  <c r="O293" i="7" s="1"/>
  <c r="P293" i="7" s="1"/>
  <c r="J293" i="7"/>
  <c r="K292" i="7"/>
  <c r="O292" i="7" s="1"/>
  <c r="J292" i="7"/>
  <c r="G292" i="7"/>
  <c r="K291" i="7"/>
  <c r="O291" i="7" s="1"/>
  <c r="J291" i="7"/>
  <c r="G291" i="7"/>
  <c r="K290" i="7"/>
  <c r="O290" i="7" s="1"/>
  <c r="P290" i="7" s="1"/>
  <c r="J290" i="7"/>
  <c r="K289" i="7"/>
  <c r="O289" i="7" s="1"/>
  <c r="P289" i="7" s="1"/>
  <c r="J289" i="7"/>
  <c r="K288" i="7"/>
  <c r="O288" i="7" s="1"/>
  <c r="J288" i="7"/>
  <c r="G288" i="7"/>
  <c r="K287" i="7"/>
  <c r="O287" i="7" s="1"/>
  <c r="P287" i="7" s="1"/>
  <c r="J287" i="7"/>
  <c r="K286" i="7"/>
  <c r="O286" i="7" s="1"/>
  <c r="J286" i="7"/>
  <c r="G286" i="7"/>
  <c r="K285" i="7"/>
  <c r="O285" i="7" s="1"/>
  <c r="J285" i="7"/>
  <c r="G285" i="7"/>
  <c r="K284" i="7"/>
  <c r="O284" i="7" s="1"/>
  <c r="J284" i="7"/>
  <c r="G284" i="7"/>
  <c r="K283" i="7"/>
  <c r="O283" i="7" s="1"/>
  <c r="P283" i="7" s="1"/>
  <c r="J283" i="7"/>
  <c r="K282" i="7"/>
  <c r="O282" i="7" s="1"/>
  <c r="J282" i="7"/>
  <c r="G282" i="7"/>
  <c r="K281" i="7"/>
  <c r="O281" i="7" s="1"/>
  <c r="P281" i="7" s="1"/>
  <c r="J281" i="7"/>
  <c r="K280" i="7"/>
  <c r="O280" i="7" s="1"/>
  <c r="P280" i="7" s="1"/>
  <c r="J280" i="7"/>
  <c r="K279" i="7"/>
  <c r="O279" i="7" s="1"/>
  <c r="J279" i="7"/>
  <c r="G279" i="7"/>
  <c r="K278" i="7"/>
  <c r="O278" i="7" s="1"/>
  <c r="P278" i="7" s="1"/>
  <c r="J278" i="7"/>
  <c r="K277" i="7"/>
  <c r="O277" i="7" s="1"/>
  <c r="P277" i="7" s="1"/>
  <c r="J277" i="7"/>
  <c r="K276" i="7"/>
  <c r="O276" i="7" s="1"/>
  <c r="J276" i="7"/>
  <c r="G276" i="7"/>
  <c r="K275" i="7"/>
  <c r="O275" i="7" s="1"/>
  <c r="P275" i="7" s="1"/>
  <c r="J275" i="7"/>
  <c r="K274" i="7"/>
  <c r="O274" i="7" s="1"/>
  <c r="P274" i="7" s="1"/>
  <c r="J274" i="7"/>
  <c r="K273" i="7"/>
  <c r="O273" i="7" s="1"/>
  <c r="P273" i="7" s="1"/>
  <c r="J273" i="7"/>
  <c r="K272" i="7"/>
  <c r="O272" i="7" s="1"/>
  <c r="P272" i="7" s="1"/>
  <c r="J272" i="7"/>
  <c r="K271" i="7"/>
  <c r="O271" i="7" s="1"/>
  <c r="P271" i="7" s="1"/>
  <c r="J271" i="7"/>
  <c r="K270" i="7"/>
  <c r="O270" i="7" s="1"/>
  <c r="P270" i="7" s="1"/>
  <c r="J270" i="7"/>
  <c r="K269" i="7"/>
  <c r="O269" i="7" s="1"/>
  <c r="P269" i="7" s="1"/>
  <c r="J269" i="7"/>
  <c r="K268" i="7"/>
  <c r="O268" i="7" s="1"/>
  <c r="P268" i="7" s="1"/>
  <c r="J268" i="7"/>
  <c r="K267" i="7"/>
  <c r="O267" i="7" s="1"/>
  <c r="P267" i="7" s="1"/>
  <c r="J267" i="7"/>
  <c r="K266" i="7"/>
  <c r="O266" i="7" s="1"/>
  <c r="P266" i="7" s="1"/>
  <c r="J266" i="7"/>
  <c r="K265" i="7"/>
  <c r="O265" i="7" s="1"/>
  <c r="P265" i="7" s="1"/>
  <c r="J265" i="7"/>
  <c r="K264" i="7"/>
  <c r="O264" i="7" s="1"/>
  <c r="P264" i="7" s="1"/>
  <c r="J264" i="7"/>
  <c r="K263" i="7"/>
  <c r="O263" i="7" s="1"/>
  <c r="P263" i="7" s="1"/>
  <c r="J263" i="7"/>
  <c r="K262" i="7"/>
  <c r="O262" i="7" s="1"/>
  <c r="P262" i="7" s="1"/>
  <c r="J262" i="7"/>
  <c r="K261" i="7"/>
  <c r="O261" i="7" s="1"/>
  <c r="P261" i="7" s="1"/>
  <c r="J261" i="7"/>
  <c r="K260" i="7"/>
  <c r="O260" i="7" s="1"/>
  <c r="P260" i="7" s="1"/>
  <c r="J260" i="7"/>
  <c r="K259" i="7"/>
  <c r="O259" i="7" s="1"/>
  <c r="P259" i="7" s="1"/>
  <c r="J259" i="7"/>
  <c r="K258" i="7"/>
  <c r="O258" i="7" s="1"/>
  <c r="P258" i="7" s="1"/>
  <c r="J258" i="7"/>
  <c r="K257" i="7"/>
  <c r="O257" i="7" s="1"/>
  <c r="P257" i="7" s="1"/>
  <c r="J257" i="7"/>
  <c r="K256" i="7"/>
  <c r="O256" i="7" s="1"/>
  <c r="P256" i="7" s="1"/>
  <c r="J256" i="7"/>
  <c r="K255" i="7"/>
  <c r="O255" i="7" s="1"/>
  <c r="P255" i="7" s="1"/>
  <c r="J255" i="7"/>
  <c r="K254" i="7"/>
  <c r="O254" i="7" s="1"/>
  <c r="P254" i="7" s="1"/>
  <c r="J254" i="7"/>
  <c r="K253" i="7"/>
  <c r="O253" i="7" s="1"/>
  <c r="P253" i="7" s="1"/>
  <c r="J253" i="7"/>
  <c r="K252" i="7"/>
  <c r="O252" i="7" s="1"/>
  <c r="P252" i="7" s="1"/>
  <c r="J252" i="7"/>
  <c r="K251" i="7"/>
  <c r="O251" i="7" s="1"/>
  <c r="P251" i="7" s="1"/>
  <c r="J251" i="7"/>
  <c r="K250" i="7"/>
  <c r="O250" i="7" s="1"/>
  <c r="P250" i="7" s="1"/>
  <c r="J250" i="7"/>
  <c r="K249" i="7"/>
  <c r="O249" i="7" s="1"/>
  <c r="P249" i="7" s="1"/>
  <c r="J249" i="7"/>
  <c r="K248" i="7"/>
  <c r="O248" i="7" s="1"/>
  <c r="P248" i="7" s="1"/>
  <c r="J248" i="7"/>
  <c r="K247" i="7"/>
  <c r="O247" i="7" s="1"/>
  <c r="P247" i="7" s="1"/>
  <c r="J247" i="7"/>
  <c r="K246" i="7"/>
  <c r="O246" i="7" s="1"/>
  <c r="P246" i="7" s="1"/>
  <c r="J246" i="7"/>
  <c r="K245" i="7"/>
  <c r="O245" i="7" s="1"/>
  <c r="P245" i="7" s="1"/>
  <c r="J245" i="7"/>
  <c r="K244" i="7"/>
  <c r="O244" i="7" s="1"/>
  <c r="P244" i="7" s="1"/>
  <c r="J244" i="7"/>
  <c r="K243" i="7"/>
  <c r="O243" i="7" s="1"/>
  <c r="P243" i="7" s="1"/>
  <c r="J243" i="7"/>
  <c r="K242" i="7"/>
  <c r="O242" i="7" s="1"/>
  <c r="P242" i="7" s="1"/>
  <c r="J242" i="7"/>
  <c r="K241" i="7"/>
  <c r="O241" i="7" s="1"/>
  <c r="P241" i="7" s="1"/>
  <c r="J241" i="7"/>
  <c r="K240" i="7"/>
  <c r="O240" i="7" s="1"/>
  <c r="P240" i="7" s="1"/>
  <c r="J240" i="7"/>
  <c r="K239" i="7"/>
  <c r="O239" i="7" s="1"/>
  <c r="J239" i="7"/>
  <c r="G239" i="7"/>
  <c r="K238" i="7"/>
  <c r="O238" i="7" s="1"/>
  <c r="J238" i="7"/>
  <c r="G238" i="7"/>
  <c r="K237" i="7"/>
  <c r="O237" i="7" s="1"/>
  <c r="J237" i="7"/>
  <c r="G237" i="7"/>
  <c r="K236" i="7"/>
  <c r="O236" i="7" s="1"/>
  <c r="J236" i="7"/>
  <c r="G236" i="7"/>
  <c r="K235" i="7"/>
  <c r="O235" i="7" s="1"/>
  <c r="P235" i="7" s="1"/>
  <c r="J235" i="7"/>
  <c r="K234" i="7"/>
  <c r="O234" i="7" s="1"/>
  <c r="P234" i="7" s="1"/>
  <c r="J234" i="7"/>
  <c r="K233" i="7"/>
  <c r="O233" i="7" s="1"/>
  <c r="P233" i="7" s="1"/>
  <c r="J233" i="7"/>
  <c r="K232" i="7"/>
  <c r="O232" i="7" s="1"/>
  <c r="P232" i="7" s="1"/>
  <c r="J232" i="7"/>
  <c r="K231" i="7"/>
  <c r="O231" i="7" s="1"/>
  <c r="P231" i="7" s="1"/>
  <c r="J231" i="7"/>
  <c r="K230" i="7"/>
  <c r="O230" i="7" s="1"/>
  <c r="P230" i="7" s="1"/>
  <c r="J230" i="7"/>
  <c r="K229" i="7"/>
  <c r="O229" i="7" s="1"/>
  <c r="P229" i="7" s="1"/>
  <c r="J229" i="7"/>
  <c r="K228" i="7"/>
  <c r="O228" i="7" s="1"/>
  <c r="P228" i="7" s="1"/>
  <c r="J228" i="7"/>
  <c r="K227" i="7"/>
  <c r="O227" i="7" s="1"/>
  <c r="P227" i="7" s="1"/>
  <c r="J227" i="7"/>
  <c r="K226" i="7"/>
  <c r="O226" i="7" s="1"/>
  <c r="P226" i="7" s="1"/>
  <c r="J226" i="7"/>
  <c r="K225" i="7"/>
  <c r="O225" i="7" s="1"/>
  <c r="J225" i="7"/>
  <c r="G225" i="7"/>
  <c r="K224" i="7"/>
  <c r="O224" i="7" s="1"/>
  <c r="P224" i="7" s="1"/>
  <c r="J224" i="7"/>
  <c r="K223" i="7"/>
  <c r="O223" i="7" s="1"/>
  <c r="J223" i="7"/>
  <c r="G223" i="7"/>
  <c r="K222" i="7"/>
  <c r="O222" i="7" s="1"/>
  <c r="P222" i="7" s="1"/>
  <c r="J222" i="7"/>
  <c r="K221" i="7"/>
  <c r="O221" i="7" s="1"/>
  <c r="P221" i="7" s="1"/>
  <c r="J221" i="7"/>
  <c r="K220" i="7"/>
  <c r="O220" i="7" s="1"/>
  <c r="J220" i="7"/>
  <c r="G220" i="7"/>
  <c r="K219" i="7"/>
  <c r="O219" i="7" s="1"/>
  <c r="P219" i="7" s="1"/>
  <c r="J219" i="7"/>
  <c r="K218" i="7"/>
  <c r="O218" i="7" s="1"/>
  <c r="P218" i="7" s="1"/>
  <c r="J218" i="7"/>
  <c r="K217" i="7"/>
  <c r="O217" i="7" s="1"/>
  <c r="P217" i="7" s="1"/>
  <c r="J217" i="7"/>
  <c r="K216" i="7"/>
  <c r="O216" i="7" s="1"/>
  <c r="J216" i="7"/>
  <c r="G216" i="7"/>
  <c r="K215" i="7"/>
  <c r="O215" i="7" s="1"/>
  <c r="J215" i="7"/>
  <c r="G215" i="7"/>
  <c r="K214" i="7"/>
  <c r="O214" i="7" s="1"/>
  <c r="J214" i="7"/>
  <c r="G214" i="7"/>
  <c r="K213" i="7"/>
  <c r="O213" i="7" s="1"/>
  <c r="P213" i="7" s="1"/>
  <c r="J213" i="7"/>
  <c r="K212" i="7"/>
  <c r="O212" i="7" s="1"/>
  <c r="J212" i="7"/>
  <c r="G212" i="7"/>
  <c r="K211" i="7"/>
  <c r="O211" i="7" s="1"/>
  <c r="P211" i="7" s="1"/>
  <c r="J211" i="7"/>
  <c r="K210" i="7"/>
  <c r="O210" i="7" s="1"/>
  <c r="P210" i="7" s="1"/>
  <c r="J210" i="7"/>
  <c r="K209" i="7"/>
  <c r="O209" i="7" s="1"/>
  <c r="J209" i="7"/>
  <c r="G209" i="7"/>
  <c r="K208" i="7"/>
  <c r="O208" i="7" s="1"/>
  <c r="P208" i="7" s="1"/>
  <c r="J208" i="7"/>
  <c r="K207" i="7"/>
  <c r="O207" i="7" s="1"/>
  <c r="P207" i="7" s="1"/>
  <c r="J207" i="7"/>
  <c r="K206" i="7"/>
  <c r="O206" i="7" s="1"/>
  <c r="P206" i="7" s="1"/>
  <c r="J206" i="7"/>
  <c r="K205" i="7"/>
  <c r="O205" i="7" s="1"/>
  <c r="P205" i="7" s="1"/>
  <c r="J205" i="7"/>
  <c r="K204" i="7"/>
  <c r="O204" i="7" s="1"/>
  <c r="P204" i="7" s="1"/>
  <c r="J204" i="7"/>
  <c r="K203" i="7"/>
  <c r="O203" i="7" s="1"/>
  <c r="J203" i="7"/>
  <c r="G203" i="7"/>
  <c r="K202" i="7"/>
  <c r="O202" i="7" s="1"/>
  <c r="J202" i="7"/>
  <c r="G202" i="7"/>
  <c r="K201" i="7"/>
  <c r="O201" i="7" s="1"/>
  <c r="P201" i="7" s="1"/>
  <c r="J201" i="7"/>
  <c r="K200" i="7"/>
  <c r="O200" i="7" s="1"/>
  <c r="P200" i="7" s="1"/>
  <c r="J200" i="7"/>
  <c r="K199" i="7"/>
  <c r="O199" i="7" s="1"/>
  <c r="P199" i="7" s="1"/>
  <c r="J199" i="7"/>
  <c r="K198" i="7"/>
  <c r="O198" i="7" s="1"/>
  <c r="P198" i="7" s="1"/>
  <c r="J198" i="7"/>
  <c r="K197" i="7"/>
  <c r="O197" i="7" s="1"/>
  <c r="P197" i="7" s="1"/>
  <c r="J197" i="7"/>
  <c r="K196" i="7"/>
  <c r="O196" i="7" s="1"/>
  <c r="P196" i="7" s="1"/>
  <c r="J196" i="7"/>
  <c r="K195" i="7"/>
  <c r="O195" i="7" s="1"/>
  <c r="P195" i="7" s="1"/>
  <c r="J195" i="7"/>
  <c r="K194" i="7"/>
  <c r="O194" i="7" s="1"/>
  <c r="P194" i="7" s="1"/>
  <c r="J194" i="7"/>
  <c r="K193" i="7"/>
  <c r="O193" i="7" s="1"/>
  <c r="P193" i="7" s="1"/>
  <c r="J193" i="7"/>
  <c r="K192" i="7"/>
  <c r="O192" i="7" s="1"/>
  <c r="P192" i="7" s="1"/>
  <c r="J192" i="7"/>
  <c r="K191" i="7"/>
  <c r="O191" i="7" s="1"/>
  <c r="P191" i="7" s="1"/>
  <c r="J191" i="7"/>
  <c r="K190" i="7"/>
  <c r="O190" i="7" s="1"/>
  <c r="P190" i="7" s="1"/>
  <c r="J190" i="7"/>
  <c r="K189" i="7"/>
  <c r="O189" i="7" s="1"/>
  <c r="P189" i="7" s="1"/>
  <c r="J189" i="7"/>
  <c r="K188" i="7"/>
  <c r="O188" i="7" s="1"/>
  <c r="P188" i="7" s="1"/>
  <c r="J188" i="7"/>
  <c r="K187" i="7"/>
  <c r="O187" i="7" s="1"/>
  <c r="P187" i="7" s="1"/>
  <c r="J187" i="7"/>
  <c r="K186" i="7"/>
  <c r="O186" i="7" s="1"/>
  <c r="P186" i="7" s="1"/>
  <c r="J186" i="7"/>
  <c r="K185" i="7"/>
  <c r="O185" i="7" s="1"/>
  <c r="P185" i="7" s="1"/>
  <c r="J185" i="7"/>
  <c r="K184" i="7"/>
  <c r="O184" i="7" s="1"/>
  <c r="P184" i="7" s="1"/>
  <c r="J184" i="7"/>
  <c r="K183" i="7"/>
  <c r="O183" i="7" s="1"/>
  <c r="P183" i="7" s="1"/>
  <c r="J183" i="7"/>
  <c r="K182" i="7"/>
  <c r="O182" i="7" s="1"/>
  <c r="P182" i="7" s="1"/>
  <c r="J182" i="7"/>
  <c r="K181" i="7"/>
  <c r="O181" i="7" s="1"/>
  <c r="P181" i="7" s="1"/>
  <c r="J181" i="7"/>
  <c r="K180" i="7"/>
  <c r="O180" i="7" s="1"/>
  <c r="P180" i="7" s="1"/>
  <c r="J180" i="7"/>
  <c r="K179" i="7"/>
  <c r="O179" i="7" s="1"/>
  <c r="J179" i="7"/>
  <c r="G179" i="7"/>
  <c r="K178" i="7"/>
  <c r="O178" i="7" s="1"/>
  <c r="P178" i="7" s="1"/>
  <c r="J178" i="7"/>
  <c r="K177" i="7"/>
  <c r="O177" i="7" s="1"/>
  <c r="P177" i="7" s="1"/>
  <c r="J177" i="7"/>
  <c r="K176" i="7"/>
  <c r="O176" i="7" s="1"/>
  <c r="J176" i="7"/>
  <c r="G176" i="7"/>
  <c r="K175" i="7"/>
  <c r="O175" i="7" s="1"/>
  <c r="J175" i="7"/>
  <c r="G175" i="7"/>
  <c r="K174" i="7"/>
  <c r="O174" i="7" s="1"/>
  <c r="P174" i="7" s="1"/>
  <c r="J174" i="7"/>
  <c r="K173" i="7"/>
  <c r="O173" i="7" s="1"/>
  <c r="J173" i="7"/>
  <c r="G173" i="7"/>
  <c r="K172" i="7"/>
  <c r="O172" i="7" s="1"/>
  <c r="P172" i="7" s="1"/>
  <c r="J172" i="7"/>
  <c r="K171" i="7"/>
  <c r="O171" i="7" s="1"/>
  <c r="J171" i="7"/>
  <c r="G171" i="7"/>
  <c r="K170" i="7"/>
  <c r="O170" i="7" s="1"/>
  <c r="J170" i="7"/>
  <c r="G170" i="7"/>
  <c r="K169" i="7"/>
  <c r="O169" i="7" s="1"/>
  <c r="J169" i="7"/>
  <c r="G169" i="7"/>
  <c r="K168" i="7"/>
  <c r="O168" i="7" s="1"/>
  <c r="P168" i="7" s="1"/>
  <c r="J168" i="7"/>
  <c r="K167" i="7"/>
  <c r="O167" i="7" s="1"/>
  <c r="J167" i="7"/>
  <c r="G167" i="7"/>
  <c r="K166" i="7"/>
  <c r="O166" i="7" s="1"/>
  <c r="P166" i="7" s="1"/>
  <c r="J166" i="7"/>
  <c r="K165" i="7"/>
  <c r="O165" i="7" s="1"/>
  <c r="P165" i="7" s="1"/>
  <c r="J165" i="7"/>
  <c r="K164" i="7"/>
  <c r="O164" i="7" s="1"/>
  <c r="J164" i="7"/>
  <c r="G164" i="7"/>
  <c r="K163" i="7"/>
  <c r="O163" i="7" s="1"/>
  <c r="P163" i="7" s="1"/>
  <c r="J163" i="7"/>
  <c r="K162" i="7"/>
  <c r="O162" i="7" s="1"/>
  <c r="P162" i="7" s="1"/>
  <c r="J162" i="7"/>
  <c r="K161" i="7"/>
  <c r="O161" i="7" s="1"/>
  <c r="P161" i="7" s="1"/>
  <c r="J161" i="7"/>
  <c r="K160" i="7"/>
  <c r="O160" i="7" s="1"/>
  <c r="P160" i="7" s="1"/>
  <c r="J160" i="7"/>
  <c r="K159" i="7"/>
  <c r="O159" i="7" s="1"/>
  <c r="P159" i="7" s="1"/>
  <c r="J159" i="7"/>
  <c r="K158" i="7"/>
  <c r="O158" i="7" s="1"/>
  <c r="J158" i="7"/>
  <c r="G158" i="7"/>
  <c r="K157" i="7"/>
  <c r="O157" i="7" s="1"/>
  <c r="J157" i="7"/>
  <c r="G157" i="7"/>
  <c r="K156" i="7"/>
  <c r="O156" i="7" s="1"/>
  <c r="P156" i="7" s="1"/>
  <c r="J156" i="7"/>
  <c r="K155" i="7"/>
  <c r="O155" i="7" s="1"/>
  <c r="P155" i="7" s="1"/>
  <c r="J155" i="7"/>
  <c r="K154" i="7"/>
  <c r="O154" i="7" s="1"/>
  <c r="P154" i="7" s="1"/>
  <c r="J154" i="7"/>
  <c r="K153" i="7"/>
  <c r="O153" i="7" s="1"/>
  <c r="P153" i="7" s="1"/>
  <c r="J153" i="7"/>
  <c r="K152" i="7"/>
  <c r="O152" i="7" s="1"/>
  <c r="P152" i="7" s="1"/>
  <c r="J152" i="7"/>
  <c r="K151" i="7"/>
  <c r="O151" i="7" s="1"/>
  <c r="P151" i="7" s="1"/>
  <c r="J151" i="7"/>
  <c r="K150" i="7"/>
  <c r="O150" i="7" s="1"/>
  <c r="P150" i="7" s="1"/>
  <c r="J150" i="7"/>
  <c r="K149" i="7"/>
  <c r="O149" i="7" s="1"/>
  <c r="P149" i="7" s="1"/>
  <c r="J149" i="7"/>
  <c r="K148" i="7"/>
  <c r="O148" i="7" s="1"/>
  <c r="P148" i="7" s="1"/>
  <c r="J148" i="7"/>
  <c r="K147" i="7"/>
  <c r="O147" i="7" s="1"/>
  <c r="P147" i="7" s="1"/>
  <c r="J147" i="7"/>
  <c r="K146" i="7"/>
  <c r="O146" i="7" s="1"/>
  <c r="P146" i="7" s="1"/>
  <c r="J146" i="7"/>
  <c r="K145" i="7"/>
  <c r="O145" i="7" s="1"/>
  <c r="P145" i="7" s="1"/>
  <c r="J145" i="7"/>
  <c r="K144" i="7"/>
  <c r="O144" i="7" s="1"/>
  <c r="P144" i="7" s="1"/>
  <c r="J144" i="7"/>
  <c r="K143" i="7"/>
  <c r="O143" i="7" s="1"/>
  <c r="P143" i="7" s="1"/>
  <c r="J143" i="7"/>
  <c r="K142" i="7"/>
  <c r="O142" i="7" s="1"/>
  <c r="P142" i="7" s="1"/>
  <c r="J142" i="7"/>
  <c r="K141" i="7"/>
  <c r="O141" i="7" s="1"/>
  <c r="P141" i="7" s="1"/>
  <c r="J141" i="7"/>
  <c r="K140" i="7"/>
  <c r="O140" i="7" s="1"/>
  <c r="P140" i="7" s="1"/>
  <c r="J140" i="7"/>
  <c r="K139" i="7"/>
  <c r="O139" i="7" s="1"/>
  <c r="P139" i="7" s="1"/>
  <c r="J139" i="7"/>
  <c r="K138" i="7"/>
  <c r="O138" i="7" s="1"/>
  <c r="P138" i="7" s="1"/>
  <c r="J138" i="7"/>
  <c r="K137" i="7"/>
  <c r="O137" i="7" s="1"/>
  <c r="P137" i="7" s="1"/>
  <c r="J137" i="7"/>
  <c r="K136" i="7"/>
  <c r="O136" i="7" s="1"/>
  <c r="P136" i="7" s="1"/>
  <c r="J136" i="7"/>
  <c r="K135" i="7"/>
  <c r="O135" i="7" s="1"/>
  <c r="P135" i="7" s="1"/>
  <c r="J135" i="7"/>
  <c r="K134" i="7"/>
  <c r="O134" i="7" s="1"/>
  <c r="P134" i="7" s="1"/>
  <c r="J134" i="7"/>
  <c r="K133" i="7"/>
  <c r="O133" i="7" s="1"/>
  <c r="P133" i="7" s="1"/>
  <c r="J133" i="7"/>
  <c r="K132" i="7"/>
  <c r="O132" i="7" s="1"/>
  <c r="P132" i="7" s="1"/>
  <c r="J132" i="7"/>
  <c r="K131" i="7"/>
  <c r="O131" i="7" s="1"/>
  <c r="P131" i="7" s="1"/>
  <c r="J131" i="7"/>
  <c r="K130" i="7"/>
  <c r="O130" i="7" s="1"/>
  <c r="P130" i="7" s="1"/>
  <c r="J130" i="7"/>
  <c r="K129" i="7"/>
  <c r="O129" i="7" s="1"/>
  <c r="P129" i="7" s="1"/>
  <c r="J129" i="7"/>
  <c r="K128" i="7"/>
  <c r="O128" i="7" s="1"/>
  <c r="P128" i="7" s="1"/>
  <c r="J128" i="7"/>
  <c r="K127" i="7"/>
  <c r="O127" i="7" s="1"/>
  <c r="P127" i="7" s="1"/>
  <c r="J127" i="7"/>
  <c r="K126" i="7"/>
  <c r="O126" i="7" s="1"/>
  <c r="P126" i="7" s="1"/>
  <c r="J126" i="7"/>
  <c r="K125" i="7"/>
  <c r="O125" i="7" s="1"/>
  <c r="P125" i="7" s="1"/>
  <c r="J125" i="7"/>
  <c r="G125" i="7"/>
  <c r="K124" i="7"/>
  <c r="O124" i="7" s="1"/>
  <c r="P124" i="7" s="1"/>
  <c r="J124" i="7"/>
  <c r="K123" i="7"/>
  <c r="O123" i="7" s="1"/>
  <c r="P123" i="7" s="1"/>
  <c r="J123" i="7"/>
  <c r="K122" i="7"/>
  <c r="O122" i="7" s="1"/>
  <c r="J122" i="7"/>
  <c r="G122" i="7"/>
  <c r="K121" i="7"/>
  <c r="O121" i="7" s="1"/>
  <c r="P121" i="7" s="1"/>
  <c r="J121" i="7"/>
  <c r="K120" i="7"/>
  <c r="O120" i="7" s="1"/>
  <c r="P120" i="7" s="1"/>
  <c r="J120" i="7"/>
  <c r="K119" i="7"/>
  <c r="O119" i="7" s="1"/>
  <c r="P119" i="7" s="1"/>
  <c r="J119" i="7"/>
  <c r="K118" i="7"/>
  <c r="O118" i="7" s="1"/>
  <c r="P118" i="7" s="1"/>
  <c r="J118" i="7"/>
  <c r="K117" i="7"/>
  <c r="O117" i="7" s="1"/>
  <c r="P117" i="7" s="1"/>
  <c r="J117" i="7"/>
  <c r="K116" i="7"/>
  <c r="O116" i="7" s="1"/>
  <c r="J116" i="7"/>
  <c r="G116" i="7"/>
  <c r="K115" i="7"/>
  <c r="O115" i="7" s="1"/>
  <c r="J115" i="7"/>
  <c r="G115" i="7"/>
  <c r="K114" i="7"/>
  <c r="O114" i="7" s="1"/>
  <c r="J114" i="7"/>
  <c r="G114" i="7"/>
  <c r="K113" i="7"/>
  <c r="O113" i="7" s="1"/>
  <c r="P113" i="7" s="1"/>
  <c r="J113" i="7"/>
  <c r="K112" i="7"/>
  <c r="O112" i="7" s="1"/>
  <c r="J112" i="7"/>
  <c r="G112" i="7"/>
  <c r="K111" i="7"/>
  <c r="O111" i="7" s="1"/>
  <c r="P111" i="7" s="1"/>
  <c r="J111" i="7"/>
  <c r="K110" i="7"/>
  <c r="O110" i="7" s="1"/>
  <c r="P110" i="7" s="1"/>
  <c r="J110" i="7"/>
  <c r="K109" i="7"/>
  <c r="O109" i="7" s="1"/>
  <c r="J109" i="7"/>
  <c r="G109" i="7"/>
  <c r="K108" i="7"/>
  <c r="O108" i="7" s="1"/>
  <c r="P108" i="7" s="1"/>
  <c r="J108" i="7"/>
  <c r="K107" i="7"/>
  <c r="O107" i="7" s="1"/>
  <c r="P107" i="7" s="1"/>
  <c r="J107" i="7"/>
  <c r="K106" i="7"/>
  <c r="O106" i="7" s="1"/>
  <c r="P106" i="7" s="1"/>
  <c r="J106" i="7"/>
  <c r="K105" i="7"/>
  <c r="O105" i="7" s="1"/>
  <c r="P105" i="7" s="1"/>
  <c r="J105" i="7"/>
  <c r="K104" i="7"/>
  <c r="O104" i="7" s="1"/>
  <c r="P104" i="7" s="1"/>
  <c r="J104" i="7"/>
  <c r="K103" i="7"/>
  <c r="O103" i="7" s="1"/>
  <c r="J103" i="7"/>
  <c r="G103" i="7"/>
  <c r="K102" i="7"/>
  <c r="O102" i="7" s="1"/>
  <c r="J102" i="7"/>
  <c r="G102" i="7"/>
  <c r="K101" i="7"/>
  <c r="O101" i="7" s="1"/>
  <c r="P101" i="7" s="1"/>
  <c r="J101" i="7"/>
  <c r="K100" i="7"/>
  <c r="O100" i="7" s="1"/>
  <c r="P100" i="7" s="1"/>
  <c r="J100" i="7"/>
  <c r="K99" i="7"/>
  <c r="O99" i="7" s="1"/>
  <c r="P99" i="7" s="1"/>
  <c r="J99" i="7"/>
  <c r="K98" i="7"/>
  <c r="O98" i="7" s="1"/>
  <c r="P98" i="7" s="1"/>
  <c r="J98" i="7"/>
  <c r="K97" i="7"/>
  <c r="O97" i="7" s="1"/>
  <c r="J97" i="7"/>
  <c r="G97" i="7"/>
  <c r="K96" i="7"/>
  <c r="O96" i="7" s="1"/>
  <c r="P96" i="7" s="1"/>
  <c r="J96" i="7"/>
  <c r="K95" i="7"/>
  <c r="O95" i="7" s="1"/>
  <c r="J95" i="7"/>
  <c r="G95" i="7"/>
  <c r="K94" i="7"/>
  <c r="O94" i="7" s="1"/>
  <c r="P94" i="7" s="1"/>
  <c r="J94" i="7"/>
  <c r="K93" i="7"/>
  <c r="O93" i="7" s="1"/>
  <c r="P93" i="7" s="1"/>
  <c r="J93" i="7"/>
  <c r="K92" i="7"/>
  <c r="O92" i="7" s="1"/>
  <c r="J92" i="7"/>
  <c r="G92" i="7"/>
  <c r="K91" i="7"/>
  <c r="O91" i="7" s="1"/>
  <c r="J91" i="7"/>
  <c r="G91" i="7"/>
  <c r="K90" i="7"/>
  <c r="O90" i="7" s="1"/>
  <c r="J90" i="7"/>
  <c r="G90" i="7"/>
  <c r="K89" i="7"/>
  <c r="O89" i="7" s="1"/>
  <c r="J89" i="7"/>
  <c r="G89" i="7"/>
  <c r="K88" i="7"/>
  <c r="O88" i="7" s="1"/>
  <c r="J88" i="7"/>
  <c r="G88" i="7"/>
  <c r="K87" i="7"/>
  <c r="O87" i="7" s="1"/>
  <c r="J87" i="7"/>
  <c r="G87" i="7"/>
  <c r="K86" i="7"/>
  <c r="O86" i="7" s="1"/>
  <c r="P86" i="7" s="1"/>
  <c r="J86" i="7"/>
  <c r="K85" i="7"/>
  <c r="O85" i="7" s="1"/>
  <c r="P85" i="7" s="1"/>
  <c r="J85" i="7"/>
  <c r="K84" i="7"/>
  <c r="O84" i="7" s="1"/>
  <c r="P84" i="7" s="1"/>
  <c r="J84" i="7"/>
  <c r="K83" i="7"/>
  <c r="O83" i="7" s="1"/>
  <c r="P83" i="7" s="1"/>
  <c r="J83" i="7"/>
  <c r="K82" i="7"/>
  <c r="O82" i="7" s="1"/>
  <c r="P82" i="7" s="1"/>
  <c r="J82" i="7"/>
  <c r="K81" i="7"/>
  <c r="O81" i="7" s="1"/>
  <c r="P81" i="7" s="1"/>
  <c r="J81" i="7"/>
  <c r="K80" i="7"/>
  <c r="O80" i="7" s="1"/>
  <c r="P80" i="7" s="1"/>
  <c r="J80" i="7"/>
  <c r="K79" i="7"/>
  <c r="O79" i="7" s="1"/>
  <c r="P79" i="7" s="1"/>
  <c r="J79" i="7"/>
  <c r="K78" i="7"/>
  <c r="O78" i="7" s="1"/>
  <c r="P78" i="7" s="1"/>
  <c r="J78" i="7"/>
  <c r="K77" i="7"/>
  <c r="O77" i="7" s="1"/>
  <c r="P77" i="7" s="1"/>
  <c r="J77" i="7"/>
  <c r="K76" i="7"/>
  <c r="O76" i="7" s="1"/>
  <c r="P76" i="7" s="1"/>
  <c r="J76" i="7"/>
  <c r="K75" i="7"/>
  <c r="O75" i="7" s="1"/>
  <c r="P75" i="7" s="1"/>
  <c r="J75" i="7"/>
  <c r="K74" i="7"/>
  <c r="O74" i="7" s="1"/>
  <c r="P74" i="7" s="1"/>
  <c r="J74" i="7"/>
  <c r="K73" i="7"/>
  <c r="O73" i="7" s="1"/>
  <c r="P73" i="7" s="1"/>
  <c r="J73" i="7"/>
  <c r="K72" i="7"/>
  <c r="O72" i="7" s="1"/>
  <c r="P72" i="7" s="1"/>
  <c r="J72" i="7"/>
  <c r="K71" i="7"/>
  <c r="O71" i="7" s="1"/>
  <c r="P71" i="7" s="1"/>
  <c r="J71" i="7"/>
  <c r="K70" i="7"/>
  <c r="O70" i="7" s="1"/>
  <c r="J70" i="7"/>
  <c r="G70" i="7"/>
  <c r="K69" i="7"/>
  <c r="O69" i="7" s="1"/>
  <c r="P69" i="7" s="1"/>
  <c r="J69" i="7"/>
  <c r="K68" i="7"/>
  <c r="O68" i="7" s="1"/>
  <c r="P68" i="7" s="1"/>
  <c r="J68" i="7"/>
  <c r="K67" i="7"/>
  <c r="O67" i="7" s="1"/>
  <c r="J67" i="7"/>
  <c r="G67" i="7"/>
  <c r="K66" i="7"/>
  <c r="O66" i="7" s="1"/>
  <c r="P66" i="7" s="1"/>
  <c r="J66" i="7"/>
  <c r="G66" i="7"/>
  <c r="K65" i="7"/>
  <c r="O65" i="7" s="1"/>
  <c r="P65" i="7" s="1"/>
  <c r="J65" i="7"/>
  <c r="K64" i="7"/>
  <c r="O64" i="7" s="1"/>
  <c r="J64" i="7"/>
  <c r="G64" i="7"/>
  <c r="K63" i="7"/>
  <c r="O63" i="7" s="1"/>
  <c r="P63" i="7" s="1"/>
  <c r="J63" i="7"/>
  <c r="K62" i="7"/>
  <c r="O62" i="7" s="1"/>
  <c r="J62" i="7"/>
  <c r="G62" i="7"/>
  <c r="K61" i="7"/>
  <c r="O61" i="7" s="1"/>
  <c r="J61" i="7"/>
  <c r="G61" i="7"/>
  <c r="K60" i="7"/>
  <c r="O60" i="7" s="1"/>
  <c r="J60" i="7"/>
  <c r="G60" i="7"/>
  <c r="K59" i="7"/>
  <c r="O59" i="7" s="1"/>
  <c r="J59" i="7"/>
  <c r="G59" i="7"/>
  <c r="K58" i="7"/>
  <c r="O58" i="7" s="1"/>
  <c r="P58" i="7" s="1"/>
  <c r="J58" i="7"/>
  <c r="K57" i="7"/>
  <c r="O57" i="7" s="1"/>
  <c r="J57" i="7"/>
  <c r="G57" i="7"/>
  <c r="K56" i="7"/>
  <c r="O56" i="7" s="1"/>
  <c r="P56" i="7" s="1"/>
  <c r="J56" i="7"/>
  <c r="K55" i="7"/>
  <c r="O55" i="7" s="1"/>
  <c r="P55" i="7" s="1"/>
  <c r="J55" i="7"/>
  <c r="K54" i="7"/>
  <c r="O54" i="7" s="1"/>
  <c r="J54" i="7"/>
  <c r="G54" i="7"/>
  <c r="K53" i="7"/>
  <c r="O53" i="7" s="1"/>
  <c r="P53" i="7" s="1"/>
  <c r="J53" i="7"/>
  <c r="K52" i="7"/>
  <c r="O52" i="7" s="1"/>
  <c r="P52" i="7" s="1"/>
  <c r="J52" i="7"/>
  <c r="K51" i="7"/>
  <c r="O51" i="7" s="1"/>
  <c r="P51" i="7" s="1"/>
  <c r="J51" i="7"/>
  <c r="K50" i="7"/>
  <c r="O50" i="7" s="1"/>
  <c r="P50" i="7" s="1"/>
  <c r="J50" i="7"/>
  <c r="K49" i="7"/>
  <c r="O49" i="7" s="1"/>
  <c r="P49" i="7" s="1"/>
  <c r="J49" i="7"/>
  <c r="K48" i="7"/>
  <c r="O48" i="7" s="1"/>
  <c r="J48" i="7"/>
  <c r="G48" i="7"/>
  <c r="K47" i="7"/>
  <c r="O47" i="7" s="1"/>
  <c r="J47" i="7"/>
  <c r="G47" i="7"/>
  <c r="K46" i="7"/>
  <c r="O46" i="7" s="1"/>
  <c r="P46" i="7" s="1"/>
  <c r="J46" i="7"/>
  <c r="K45" i="7"/>
  <c r="O45" i="7" s="1"/>
  <c r="P45" i="7" s="1"/>
  <c r="J45" i="7"/>
  <c r="K44" i="7"/>
  <c r="O44" i="7" s="1"/>
  <c r="P44" i="7" s="1"/>
  <c r="J44" i="7"/>
  <c r="K43" i="7"/>
  <c r="O43" i="7" s="1"/>
  <c r="P43" i="7" s="1"/>
  <c r="J43" i="7"/>
  <c r="K42" i="7"/>
  <c r="O42" i="7" s="1"/>
  <c r="P42" i="7" s="1"/>
  <c r="J42" i="7"/>
  <c r="K41" i="7"/>
  <c r="O41" i="7" s="1"/>
  <c r="P41" i="7" s="1"/>
  <c r="J41" i="7"/>
  <c r="K40" i="7"/>
  <c r="O40" i="7" s="1"/>
  <c r="P40" i="7" s="1"/>
  <c r="J40" i="7"/>
  <c r="K39" i="7"/>
  <c r="O39" i="7" s="1"/>
  <c r="P39" i="7" s="1"/>
  <c r="J39" i="7"/>
  <c r="K38" i="7"/>
  <c r="O38" i="7" s="1"/>
  <c r="P38" i="7" s="1"/>
  <c r="J38" i="7"/>
  <c r="K37" i="7"/>
  <c r="O37" i="7" s="1"/>
  <c r="P37" i="7" s="1"/>
  <c r="J37" i="7"/>
  <c r="K36" i="7"/>
  <c r="O36" i="7" s="1"/>
  <c r="P36" i="7" s="1"/>
  <c r="J36" i="7"/>
  <c r="K35" i="7"/>
  <c r="O35" i="7" s="1"/>
  <c r="P35" i="7" s="1"/>
  <c r="J35" i="7"/>
  <c r="K34" i="7"/>
  <c r="O34" i="7" s="1"/>
  <c r="P34" i="7" s="1"/>
  <c r="J34" i="7"/>
  <c r="K33" i="7"/>
  <c r="O33" i="7" s="1"/>
  <c r="P33" i="7" s="1"/>
  <c r="J33" i="7"/>
  <c r="K32" i="7"/>
  <c r="O32" i="7" s="1"/>
  <c r="P32" i="7" s="1"/>
  <c r="J32" i="7"/>
  <c r="K31" i="7"/>
  <c r="O31" i="7" s="1"/>
  <c r="P31" i="7" s="1"/>
  <c r="J31" i="7"/>
  <c r="K30" i="7"/>
  <c r="O30" i="7" s="1"/>
  <c r="P30" i="7" s="1"/>
  <c r="J30" i="7"/>
  <c r="K29" i="7"/>
  <c r="O29" i="7" s="1"/>
  <c r="P29" i="7" s="1"/>
  <c r="J29" i="7"/>
  <c r="K28" i="7"/>
  <c r="O28" i="7" s="1"/>
  <c r="P28" i="7" s="1"/>
  <c r="J28" i="7"/>
  <c r="K27" i="7"/>
  <c r="O27" i="7" s="1"/>
  <c r="P27" i="7" s="1"/>
  <c r="J27" i="7"/>
  <c r="K26" i="7"/>
  <c r="O26" i="7" s="1"/>
  <c r="P26" i="7" s="1"/>
  <c r="J26" i="7"/>
  <c r="K25" i="7"/>
  <c r="O25" i="7" s="1"/>
  <c r="P25" i="7" s="1"/>
  <c r="J25" i="7"/>
  <c r="K24" i="7"/>
  <c r="O24" i="7" s="1"/>
  <c r="P24" i="7" s="1"/>
  <c r="J24" i="7"/>
  <c r="K23" i="7"/>
  <c r="O23" i="7" s="1"/>
  <c r="P23" i="7" s="1"/>
  <c r="J23" i="7"/>
  <c r="K22" i="7"/>
  <c r="O22" i="7" s="1"/>
  <c r="P22" i="7" s="1"/>
  <c r="J22" i="7"/>
  <c r="K21" i="7"/>
  <c r="O21" i="7" s="1"/>
  <c r="P21" i="7" s="1"/>
  <c r="J21" i="7"/>
  <c r="K20" i="7"/>
  <c r="O20" i="7" s="1"/>
  <c r="P20" i="7" s="1"/>
  <c r="J20" i="7"/>
  <c r="K19" i="7"/>
  <c r="O19" i="7" s="1"/>
  <c r="P19" i="7" s="1"/>
  <c r="J19" i="7"/>
  <c r="K18" i="7"/>
  <c r="O18" i="7" s="1"/>
  <c r="P18" i="7" s="1"/>
  <c r="J18" i="7"/>
  <c r="K17" i="7"/>
  <c r="O17" i="7" s="1"/>
  <c r="P17" i="7" s="1"/>
  <c r="J17" i="7"/>
  <c r="K16" i="7"/>
  <c r="O16" i="7" s="1"/>
  <c r="P16" i="7" s="1"/>
  <c r="J16" i="7"/>
  <c r="K15" i="7"/>
  <c r="O15" i="7" s="1"/>
  <c r="P15" i="7" s="1"/>
  <c r="J15" i="7"/>
  <c r="K14" i="7"/>
  <c r="O14" i="7" s="1"/>
  <c r="P14" i="7" s="1"/>
  <c r="J14" i="7"/>
  <c r="K13" i="7"/>
  <c r="O13" i="7" s="1"/>
  <c r="P13" i="7" s="1"/>
  <c r="J13" i="7"/>
  <c r="K12" i="7"/>
  <c r="O12" i="7" s="1"/>
  <c r="P12" i="7" s="1"/>
  <c r="J12" i="7"/>
  <c r="K11" i="7"/>
  <c r="O11" i="7" s="1"/>
  <c r="P11" i="7" s="1"/>
  <c r="J11" i="7"/>
  <c r="K10" i="7"/>
  <c r="O10" i="7" s="1"/>
  <c r="P10" i="7" s="1"/>
  <c r="J10" i="7"/>
  <c r="K2847" i="6"/>
  <c r="O2847" i="6" s="1"/>
  <c r="P2847" i="6" s="1"/>
  <c r="J2847" i="6"/>
  <c r="K2846" i="6"/>
  <c r="O2846" i="6" s="1"/>
  <c r="P2846" i="6" s="1"/>
  <c r="J2846" i="6"/>
  <c r="K2845" i="6"/>
  <c r="O2845" i="6" s="1"/>
  <c r="P2845" i="6" s="1"/>
  <c r="J2845" i="6"/>
  <c r="K2844" i="6"/>
  <c r="O2844" i="6" s="1"/>
  <c r="P2844" i="6" s="1"/>
  <c r="J2844" i="6"/>
  <c r="K2843" i="6"/>
  <c r="O2843" i="6" s="1"/>
  <c r="P2843" i="6" s="1"/>
  <c r="J2843" i="6"/>
  <c r="K2842" i="6"/>
  <c r="O2842" i="6" s="1"/>
  <c r="P2842" i="6" s="1"/>
  <c r="J2842" i="6"/>
  <c r="K2841" i="6"/>
  <c r="O2841" i="6" s="1"/>
  <c r="P2841" i="6" s="1"/>
  <c r="J2841" i="6"/>
  <c r="K2840" i="6"/>
  <c r="O2840" i="6" s="1"/>
  <c r="P2840" i="6" s="1"/>
  <c r="J2840" i="6"/>
  <c r="K2839" i="6"/>
  <c r="O2839" i="6" s="1"/>
  <c r="P2839" i="6" s="1"/>
  <c r="J2839" i="6"/>
  <c r="K2838" i="6"/>
  <c r="O2838" i="6" s="1"/>
  <c r="P2838" i="6" s="1"/>
  <c r="J2838" i="6"/>
  <c r="K2837" i="6"/>
  <c r="O2837" i="6" s="1"/>
  <c r="P2837" i="6" s="1"/>
  <c r="J2837" i="6"/>
  <c r="K2836" i="6"/>
  <c r="O2836" i="6" s="1"/>
  <c r="P2836" i="6" s="1"/>
  <c r="J2836" i="6"/>
  <c r="K2835" i="6"/>
  <c r="O2835" i="6" s="1"/>
  <c r="P2835" i="6" s="1"/>
  <c r="J2835" i="6"/>
  <c r="K2834" i="6"/>
  <c r="O2834" i="6" s="1"/>
  <c r="P2834" i="6" s="1"/>
  <c r="J2834" i="6"/>
  <c r="K2833" i="6"/>
  <c r="O2833" i="6" s="1"/>
  <c r="P2833" i="6" s="1"/>
  <c r="J2833" i="6"/>
  <c r="K2832" i="6"/>
  <c r="O2832" i="6" s="1"/>
  <c r="P2832" i="6" s="1"/>
  <c r="J2832" i="6"/>
  <c r="K2831" i="6"/>
  <c r="O2831" i="6" s="1"/>
  <c r="P2831" i="6" s="1"/>
  <c r="J2831" i="6"/>
  <c r="K2830" i="6"/>
  <c r="O2830" i="6" s="1"/>
  <c r="P2830" i="6" s="1"/>
  <c r="J2830" i="6"/>
  <c r="K2829" i="6"/>
  <c r="O2829" i="6" s="1"/>
  <c r="P2829" i="6" s="1"/>
  <c r="J2829" i="6"/>
  <c r="K2828" i="6"/>
  <c r="O2828" i="6" s="1"/>
  <c r="P2828" i="6" s="1"/>
  <c r="J2828" i="6"/>
  <c r="K2827" i="6"/>
  <c r="O2827" i="6" s="1"/>
  <c r="P2827" i="6" s="1"/>
  <c r="J2827" i="6"/>
  <c r="K2826" i="6"/>
  <c r="O2826" i="6" s="1"/>
  <c r="P2826" i="6" s="1"/>
  <c r="J2826" i="6"/>
  <c r="K2825" i="6"/>
  <c r="O2825" i="6" s="1"/>
  <c r="P2825" i="6" s="1"/>
  <c r="J2825" i="6"/>
  <c r="K2824" i="6"/>
  <c r="O2824" i="6" s="1"/>
  <c r="P2824" i="6" s="1"/>
  <c r="J2824" i="6"/>
  <c r="K2823" i="6"/>
  <c r="O2823" i="6" s="1"/>
  <c r="P2823" i="6" s="1"/>
  <c r="J2823" i="6"/>
  <c r="K2822" i="6"/>
  <c r="O2822" i="6" s="1"/>
  <c r="P2822" i="6" s="1"/>
  <c r="J2822" i="6"/>
  <c r="K2821" i="6"/>
  <c r="O2821" i="6" s="1"/>
  <c r="P2821" i="6" s="1"/>
  <c r="J2821" i="6"/>
  <c r="K2820" i="6"/>
  <c r="O2820" i="6" s="1"/>
  <c r="P2820" i="6" s="1"/>
  <c r="J2820" i="6"/>
  <c r="K2819" i="6"/>
  <c r="O2819" i="6" s="1"/>
  <c r="P2819" i="6" s="1"/>
  <c r="J2819" i="6"/>
  <c r="K2818" i="6"/>
  <c r="O2818" i="6" s="1"/>
  <c r="P2818" i="6" s="1"/>
  <c r="J2818" i="6"/>
  <c r="K2817" i="6"/>
  <c r="O2817" i="6" s="1"/>
  <c r="P2817" i="6" s="1"/>
  <c r="J2817" i="6"/>
  <c r="K2816" i="6"/>
  <c r="O2816" i="6" s="1"/>
  <c r="P2816" i="6" s="1"/>
  <c r="J2816" i="6"/>
  <c r="K2815" i="6"/>
  <c r="O2815" i="6" s="1"/>
  <c r="P2815" i="6" s="1"/>
  <c r="J2815" i="6"/>
  <c r="K2814" i="6"/>
  <c r="O2814" i="6" s="1"/>
  <c r="P2814" i="6" s="1"/>
  <c r="J2814" i="6"/>
  <c r="K2813" i="6"/>
  <c r="O2813" i="6" s="1"/>
  <c r="P2813" i="6" s="1"/>
  <c r="J2813" i="6"/>
  <c r="K2812" i="6"/>
  <c r="O2812" i="6" s="1"/>
  <c r="P2812" i="6" s="1"/>
  <c r="J2812" i="6"/>
  <c r="K2811" i="6"/>
  <c r="O2811" i="6" s="1"/>
  <c r="P2811" i="6" s="1"/>
  <c r="J2811" i="6"/>
  <c r="K2810" i="6"/>
  <c r="O2810" i="6" s="1"/>
  <c r="P2810" i="6" s="1"/>
  <c r="J2810" i="6"/>
  <c r="K2809" i="6"/>
  <c r="O2809" i="6" s="1"/>
  <c r="P2809" i="6" s="1"/>
  <c r="J2809" i="6"/>
  <c r="K2808" i="6"/>
  <c r="O2808" i="6" s="1"/>
  <c r="P2808" i="6" s="1"/>
  <c r="J2808" i="6"/>
  <c r="K2807" i="6"/>
  <c r="O2807" i="6" s="1"/>
  <c r="P2807" i="6" s="1"/>
  <c r="J2807" i="6"/>
  <c r="K2806" i="6"/>
  <c r="O2806" i="6" s="1"/>
  <c r="P2806" i="6" s="1"/>
  <c r="J2806" i="6"/>
  <c r="K2805" i="6"/>
  <c r="O2805" i="6" s="1"/>
  <c r="P2805" i="6" s="1"/>
  <c r="J2805" i="6"/>
  <c r="K2804" i="6"/>
  <c r="O2804" i="6" s="1"/>
  <c r="P2804" i="6" s="1"/>
  <c r="J2804" i="6"/>
  <c r="K2803" i="6"/>
  <c r="O2803" i="6" s="1"/>
  <c r="P2803" i="6" s="1"/>
  <c r="J2803" i="6"/>
  <c r="K2802" i="6"/>
  <c r="O2802" i="6" s="1"/>
  <c r="P2802" i="6" s="1"/>
  <c r="J2802" i="6"/>
  <c r="K2801" i="6"/>
  <c r="O2801" i="6" s="1"/>
  <c r="P2801" i="6" s="1"/>
  <c r="J2801" i="6"/>
  <c r="K2800" i="6"/>
  <c r="O2800" i="6" s="1"/>
  <c r="P2800" i="6" s="1"/>
  <c r="J2800" i="6"/>
  <c r="K2799" i="6"/>
  <c r="O2799" i="6" s="1"/>
  <c r="P2799" i="6" s="1"/>
  <c r="J2799" i="6"/>
  <c r="K2798" i="6"/>
  <c r="O2798" i="6" s="1"/>
  <c r="P2798" i="6" s="1"/>
  <c r="J2798" i="6"/>
  <c r="K2797" i="6"/>
  <c r="O2797" i="6" s="1"/>
  <c r="P2797" i="6" s="1"/>
  <c r="J2797" i="6"/>
  <c r="K2796" i="6"/>
  <c r="O2796" i="6" s="1"/>
  <c r="P2796" i="6" s="1"/>
  <c r="J2796" i="6"/>
  <c r="K2795" i="6"/>
  <c r="O2795" i="6" s="1"/>
  <c r="P2795" i="6" s="1"/>
  <c r="J2795" i="6"/>
  <c r="K2794" i="6"/>
  <c r="O2794" i="6" s="1"/>
  <c r="P2794" i="6" s="1"/>
  <c r="J2794" i="6"/>
  <c r="K2793" i="6"/>
  <c r="O2793" i="6" s="1"/>
  <c r="P2793" i="6" s="1"/>
  <c r="J2793" i="6"/>
  <c r="K2792" i="6"/>
  <c r="O2792" i="6" s="1"/>
  <c r="P2792" i="6" s="1"/>
  <c r="J2792" i="6"/>
  <c r="K2791" i="6"/>
  <c r="O2791" i="6" s="1"/>
  <c r="P2791" i="6" s="1"/>
  <c r="J2791" i="6"/>
  <c r="K2790" i="6"/>
  <c r="O2790" i="6" s="1"/>
  <c r="P2790" i="6" s="1"/>
  <c r="J2790" i="6"/>
  <c r="K2789" i="6"/>
  <c r="O2789" i="6" s="1"/>
  <c r="P2789" i="6" s="1"/>
  <c r="J2789" i="6"/>
  <c r="K2788" i="6"/>
  <c r="O2788" i="6" s="1"/>
  <c r="P2788" i="6" s="1"/>
  <c r="J2788" i="6"/>
  <c r="K2787" i="6"/>
  <c r="O2787" i="6" s="1"/>
  <c r="P2787" i="6" s="1"/>
  <c r="J2787" i="6"/>
  <c r="K2786" i="6"/>
  <c r="O2786" i="6" s="1"/>
  <c r="P2786" i="6" s="1"/>
  <c r="J2786" i="6"/>
  <c r="K2785" i="6"/>
  <c r="O2785" i="6" s="1"/>
  <c r="P2785" i="6" s="1"/>
  <c r="J2785" i="6"/>
  <c r="K2784" i="6"/>
  <c r="O2784" i="6" s="1"/>
  <c r="P2784" i="6" s="1"/>
  <c r="J2784" i="6"/>
  <c r="K2783" i="6"/>
  <c r="O2783" i="6" s="1"/>
  <c r="P2783" i="6" s="1"/>
  <c r="J2783" i="6"/>
  <c r="K2782" i="6"/>
  <c r="O2782" i="6" s="1"/>
  <c r="P2782" i="6" s="1"/>
  <c r="J2782" i="6"/>
  <c r="K2781" i="6"/>
  <c r="O2781" i="6" s="1"/>
  <c r="P2781" i="6" s="1"/>
  <c r="J2781" i="6"/>
  <c r="K2780" i="6"/>
  <c r="O2780" i="6" s="1"/>
  <c r="P2780" i="6" s="1"/>
  <c r="J2780" i="6"/>
  <c r="K2779" i="6"/>
  <c r="O2779" i="6" s="1"/>
  <c r="P2779" i="6" s="1"/>
  <c r="J2779" i="6"/>
  <c r="K2778" i="6"/>
  <c r="O2778" i="6" s="1"/>
  <c r="P2778" i="6" s="1"/>
  <c r="J2778" i="6"/>
  <c r="K2777" i="6"/>
  <c r="O2777" i="6" s="1"/>
  <c r="P2777" i="6" s="1"/>
  <c r="J2777" i="6"/>
  <c r="K2776" i="6"/>
  <c r="O2776" i="6" s="1"/>
  <c r="P2776" i="6" s="1"/>
  <c r="J2776" i="6"/>
  <c r="K2775" i="6"/>
  <c r="O2775" i="6" s="1"/>
  <c r="P2775" i="6" s="1"/>
  <c r="J2775" i="6"/>
  <c r="K2774" i="6"/>
  <c r="O2774" i="6" s="1"/>
  <c r="P2774" i="6" s="1"/>
  <c r="J2774" i="6"/>
  <c r="K2773" i="6"/>
  <c r="O2773" i="6" s="1"/>
  <c r="P2773" i="6" s="1"/>
  <c r="J2773" i="6"/>
  <c r="K2772" i="6"/>
  <c r="O2772" i="6" s="1"/>
  <c r="P2772" i="6" s="1"/>
  <c r="J2772" i="6"/>
  <c r="K2771" i="6"/>
  <c r="O2771" i="6" s="1"/>
  <c r="P2771" i="6" s="1"/>
  <c r="J2771" i="6"/>
  <c r="K2770" i="6"/>
  <c r="O2770" i="6" s="1"/>
  <c r="P2770" i="6" s="1"/>
  <c r="J2770" i="6"/>
  <c r="K2769" i="6"/>
  <c r="O2769" i="6" s="1"/>
  <c r="P2769" i="6" s="1"/>
  <c r="J2769" i="6"/>
  <c r="K2768" i="6"/>
  <c r="O2768" i="6" s="1"/>
  <c r="P2768" i="6" s="1"/>
  <c r="J2768" i="6"/>
  <c r="K2767" i="6"/>
  <c r="O2767" i="6" s="1"/>
  <c r="P2767" i="6" s="1"/>
  <c r="J2767" i="6"/>
  <c r="K2766" i="6"/>
  <c r="O2766" i="6" s="1"/>
  <c r="P2766" i="6" s="1"/>
  <c r="J2766" i="6"/>
  <c r="K2765" i="6"/>
  <c r="O2765" i="6" s="1"/>
  <c r="P2765" i="6" s="1"/>
  <c r="J2765" i="6"/>
  <c r="K2764" i="6"/>
  <c r="O2764" i="6" s="1"/>
  <c r="P2764" i="6" s="1"/>
  <c r="J2764" i="6"/>
  <c r="K2763" i="6"/>
  <c r="O2763" i="6" s="1"/>
  <c r="P2763" i="6" s="1"/>
  <c r="J2763" i="6"/>
  <c r="K2762" i="6"/>
  <c r="O2762" i="6" s="1"/>
  <c r="P2762" i="6" s="1"/>
  <c r="J2762" i="6"/>
  <c r="K2761" i="6"/>
  <c r="O2761" i="6" s="1"/>
  <c r="P2761" i="6" s="1"/>
  <c r="J2761" i="6"/>
  <c r="K2760" i="6"/>
  <c r="O2760" i="6" s="1"/>
  <c r="P2760" i="6" s="1"/>
  <c r="J2760" i="6"/>
  <c r="K2759" i="6"/>
  <c r="O2759" i="6" s="1"/>
  <c r="P2759" i="6" s="1"/>
  <c r="J2759" i="6"/>
  <c r="K2758" i="6"/>
  <c r="O2758" i="6" s="1"/>
  <c r="P2758" i="6" s="1"/>
  <c r="J2758" i="6"/>
  <c r="K2757" i="6"/>
  <c r="O2757" i="6" s="1"/>
  <c r="P2757" i="6" s="1"/>
  <c r="J2757" i="6"/>
  <c r="K2756" i="6"/>
  <c r="O2756" i="6" s="1"/>
  <c r="P2756" i="6" s="1"/>
  <c r="J2756" i="6"/>
  <c r="K2755" i="6"/>
  <c r="O2755" i="6" s="1"/>
  <c r="P2755" i="6" s="1"/>
  <c r="J2755" i="6"/>
  <c r="K2754" i="6"/>
  <c r="O2754" i="6" s="1"/>
  <c r="P2754" i="6" s="1"/>
  <c r="J2754" i="6"/>
  <c r="K2753" i="6"/>
  <c r="O2753" i="6" s="1"/>
  <c r="P2753" i="6" s="1"/>
  <c r="J2753" i="6"/>
  <c r="K2752" i="6"/>
  <c r="O2752" i="6" s="1"/>
  <c r="P2752" i="6" s="1"/>
  <c r="J2752" i="6"/>
  <c r="K2751" i="6"/>
  <c r="O2751" i="6" s="1"/>
  <c r="P2751" i="6" s="1"/>
  <c r="J2751" i="6"/>
  <c r="K2750" i="6"/>
  <c r="O2750" i="6" s="1"/>
  <c r="P2750" i="6" s="1"/>
  <c r="J2750" i="6"/>
  <c r="K2749" i="6"/>
  <c r="O2749" i="6" s="1"/>
  <c r="P2749" i="6" s="1"/>
  <c r="J2749" i="6"/>
  <c r="K2748" i="6"/>
  <c r="O2748" i="6" s="1"/>
  <c r="P2748" i="6" s="1"/>
  <c r="J2748" i="6"/>
  <c r="K2747" i="6"/>
  <c r="O2747" i="6" s="1"/>
  <c r="P2747" i="6" s="1"/>
  <c r="J2747" i="6"/>
  <c r="K2746" i="6"/>
  <c r="O2746" i="6" s="1"/>
  <c r="P2746" i="6" s="1"/>
  <c r="J2746" i="6"/>
  <c r="K2745" i="6"/>
  <c r="O2745" i="6" s="1"/>
  <c r="P2745" i="6" s="1"/>
  <c r="J2745" i="6"/>
  <c r="K2744" i="6"/>
  <c r="O2744" i="6" s="1"/>
  <c r="P2744" i="6" s="1"/>
  <c r="J2744" i="6"/>
  <c r="K2743" i="6"/>
  <c r="O2743" i="6" s="1"/>
  <c r="P2743" i="6" s="1"/>
  <c r="J2743" i="6"/>
  <c r="K2742" i="6"/>
  <c r="O2742" i="6" s="1"/>
  <c r="P2742" i="6" s="1"/>
  <c r="J2742" i="6"/>
  <c r="K2741" i="6"/>
  <c r="O2741" i="6" s="1"/>
  <c r="P2741" i="6" s="1"/>
  <c r="J2741" i="6"/>
  <c r="K2740" i="6"/>
  <c r="O2740" i="6" s="1"/>
  <c r="P2740" i="6" s="1"/>
  <c r="J2740" i="6"/>
  <c r="K2739" i="6"/>
  <c r="O2739" i="6" s="1"/>
  <c r="P2739" i="6" s="1"/>
  <c r="J2739" i="6"/>
  <c r="K2738" i="6"/>
  <c r="O2738" i="6" s="1"/>
  <c r="P2738" i="6" s="1"/>
  <c r="J2738" i="6"/>
  <c r="K2737" i="6"/>
  <c r="O2737" i="6" s="1"/>
  <c r="P2737" i="6" s="1"/>
  <c r="J2737" i="6"/>
  <c r="K2736" i="6"/>
  <c r="O2736" i="6" s="1"/>
  <c r="P2736" i="6" s="1"/>
  <c r="J2736" i="6"/>
  <c r="K2735" i="6"/>
  <c r="O2735" i="6" s="1"/>
  <c r="P2735" i="6" s="1"/>
  <c r="J2735" i="6"/>
  <c r="K2734" i="6"/>
  <c r="O2734" i="6" s="1"/>
  <c r="P2734" i="6" s="1"/>
  <c r="J2734" i="6"/>
  <c r="K2733" i="6"/>
  <c r="O2733" i="6" s="1"/>
  <c r="P2733" i="6" s="1"/>
  <c r="J2733" i="6"/>
  <c r="K2732" i="6"/>
  <c r="O2732" i="6" s="1"/>
  <c r="P2732" i="6" s="1"/>
  <c r="J2732" i="6"/>
  <c r="K2731" i="6"/>
  <c r="O2731" i="6" s="1"/>
  <c r="P2731" i="6" s="1"/>
  <c r="J2731" i="6"/>
  <c r="K2730" i="6"/>
  <c r="O2730" i="6" s="1"/>
  <c r="P2730" i="6" s="1"/>
  <c r="J2730" i="6"/>
  <c r="K2729" i="6"/>
  <c r="O2729" i="6" s="1"/>
  <c r="P2729" i="6" s="1"/>
  <c r="J2729" i="6"/>
  <c r="K2728" i="6"/>
  <c r="O2728" i="6" s="1"/>
  <c r="P2728" i="6" s="1"/>
  <c r="J2728" i="6"/>
  <c r="K2727" i="6"/>
  <c r="O2727" i="6" s="1"/>
  <c r="P2727" i="6" s="1"/>
  <c r="J2727" i="6"/>
  <c r="K2726" i="6"/>
  <c r="O2726" i="6" s="1"/>
  <c r="P2726" i="6" s="1"/>
  <c r="J2726" i="6"/>
  <c r="K2725" i="6"/>
  <c r="O2725" i="6" s="1"/>
  <c r="P2725" i="6" s="1"/>
  <c r="J2725" i="6"/>
  <c r="K2724" i="6"/>
  <c r="O2724" i="6" s="1"/>
  <c r="P2724" i="6" s="1"/>
  <c r="J2724" i="6"/>
  <c r="K2723" i="6"/>
  <c r="O2723" i="6" s="1"/>
  <c r="P2723" i="6" s="1"/>
  <c r="J2723" i="6"/>
  <c r="K2722" i="6"/>
  <c r="O2722" i="6" s="1"/>
  <c r="P2722" i="6" s="1"/>
  <c r="J2722" i="6"/>
  <c r="K2721" i="6"/>
  <c r="O2721" i="6" s="1"/>
  <c r="P2721" i="6" s="1"/>
  <c r="J2721" i="6"/>
  <c r="K2720" i="6"/>
  <c r="O2720" i="6" s="1"/>
  <c r="P2720" i="6" s="1"/>
  <c r="J2720" i="6"/>
  <c r="K2719" i="6"/>
  <c r="O2719" i="6" s="1"/>
  <c r="P2719" i="6" s="1"/>
  <c r="J2719" i="6"/>
  <c r="K2718" i="6"/>
  <c r="O2718" i="6" s="1"/>
  <c r="P2718" i="6" s="1"/>
  <c r="J2718" i="6"/>
  <c r="K2717" i="6"/>
  <c r="O2717" i="6" s="1"/>
  <c r="P2717" i="6" s="1"/>
  <c r="J2717" i="6"/>
  <c r="K2716" i="6"/>
  <c r="O2716" i="6" s="1"/>
  <c r="P2716" i="6" s="1"/>
  <c r="J2716" i="6"/>
  <c r="K2715" i="6"/>
  <c r="O2715" i="6" s="1"/>
  <c r="P2715" i="6" s="1"/>
  <c r="J2715" i="6"/>
  <c r="K2714" i="6"/>
  <c r="O2714" i="6" s="1"/>
  <c r="P2714" i="6" s="1"/>
  <c r="J2714" i="6"/>
  <c r="K2713" i="6"/>
  <c r="O2713" i="6" s="1"/>
  <c r="P2713" i="6" s="1"/>
  <c r="J2713" i="6"/>
  <c r="K2712" i="6"/>
  <c r="O2712" i="6" s="1"/>
  <c r="P2712" i="6" s="1"/>
  <c r="J2712" i="6"/>
  <c r="K2711" i="6"/>
  <c r="O2711" i="6" s="1"/>
  <c r="P2711" i="6" s="1"/>
  <c r="J2711" i="6"/>
  <c r="K2710" i="6"/>
  <c r="O2710" i="6" s="1"/>
  <c r="P2710" i="6" s="1"/>
  <c r="J2710" i="6"/>
  <c r="K2709" i="6"/>
  <c r="O2709" i="6" s="1"/>
  <c r="P2709" i="6" s="1"/>
  <c r="J2709" i="6"/>
  <c r="K2708" i="6"/>
  <c r="O2708" i="6" s="1"/>
  <c r="P2708" i="6" s="1"/>
  <c r="J2708" i="6"/>
  <c r="K2707" i="6"/>
  <c r="O2707" i="6" s="1"/>
  <c r="P2707" i="6" s="1"/>
  <c r="J2707" i="6"/>
  <c r="K2706" i="6"/>
  <c r="O2706" i="6" s="1"/>
  <c r="P2706" i="6" s="1"/>
  <c r="J2706" i="6"/>
  <c r="K2705" i="6"/>
  <c r="O2705" i="6" s="1"/>
  <c r="P2705" i="6" s="1"/>
  <c r="J2705" i="6"/>
  <c r="K2704" i="6"/>
  <c r="O2704" i="6" s="1"/>
  <c r="P2704" i="6" s="1"/>
  <c r="J2704" i="6"/>
  <c r="K2703" i="6"/>
  <c r="O2703" i="6" s="1"/>
  <c r="P2703" i="6" s="1"/>
  <c r="J2703" i="6"/>
  <c r="K2702" i="6"/>
  <c r="O2702" i="6" s="1"/>
  <c r="P2702" i="6" s="1"/>
  <c r="J2702" i="6"/>
  <c r="K2701" i="6"/>
  <c r="O2701" i="6" s="1"/>
  <c r="P2701" i="6" s="1"/>
  <c r="J2701" i="6"/>
  <c r="K2700" i="6"/>
  <c r="O2700" i="6" s="1"/>
  <c r="P2700" i="6" s="1"/>
  <c r="J2700" i="6"/>
  <c r="K2699" i="6"/>
  <c r="O2699" i="6" s="1"/>
  <c r="P2699" i="6" s="1"/>
  <c r="J2699" i="6"/>
  <c r="K2698" i="6"/>
  <c r="O2698" i="6" s="1"/>
  <c r="P2698" i="6" s="1"/>
  <c r="J2698" i="6"/>
  <c r="K2697" i="6"/>
  <c r="O2697" i="6" s="1"/>
  <c r="P2697" i="6" s="1"/>
  <c r="J2697" i="6"/>
  <c r="K2696" i="6"/>
  <c r="O2696" i="6" s="1"/>
  <c r="P2696" i="6" s="1"/>
  <c r="J2696" i="6"/>
  <c r="K2695" i="6"/>
  <c r="O2695" i="6" s="1"/>
  <c r="P2695" i="6" s="1"/>
  <c r="J2695" i="6"/>
  <c r="K2694" i="6"/>
  <c r="O2694" i="6" s="1"/>
  <c r="P2694" i="6" s="1"/>
  <c r="J2694" i="6"/>
  <c r="K2693" i="6"/>
  <c r="O2693" i="6" s="1"/>
  <c r="P2693" i="6" s="1"/>
  <c r="J2693" i="6"/>
  <c r="K2692" i="6"/>
  <c r="O2692" i="6" s="1"/>
  <c r="P2692" i="6" s="1"/>
  <c r="J2692" i="6"/>
  <c r="K2691" i="6"/>
  <c r="O2691" i="6" s="1"/>
  <c r="P2691" i="6" s="1"/>
  <c r="J2691" i="6"/>
  <c r="K2690" i="6"/>
  <c r="O2690" i="6" s="1"/>
  <c r="P2690" i="6" s="1"/>
  <c r="J2690" i="6"/>
  <c r="K2689" i="6"/>
  <c r="O2689" i="6" s="1"/>
  <c r="P2689" i="6" s="1"/>
  <c r="J2689" i="6"/>
  <c r="K2688" i="6"/>
  <c r="O2688" i="6" s="1"/>
  <c r="P2688" i="6" s="1"/>
  <c r="J2688" i="6"/>
  <c r="K2687" i="6"/>
  <c r="O2687" i="6" s="1"/>
  <c r="P2687" i="6" s="1"/>
  <c r="J2687" i="6"/>
  <c r="K2686" i="6"/>
  <c r="O2686" i="6" s="1"/>
  <c r="P2686" i="6" s="1"/>
  <c r="J2686" i="6"/>
  <c r="K2685" i="6"/>
  <c r="O2685" i="6" s="1"/>
  <c r="P2685" i="6" s="1"/>
  <c r="J2685" i="6"/>
  <c r="K2684" i="6"/>
  <c r="O2684" i="6" s="1"/>
  <c r="P2684" i="6" s="1"/>
  <c r="J2684" i="6"/>
  <c r="K2683" i="6"/>
  <c r="O2683" i="6" s="1"/>
  <c r="P2683" i="6" s="1"/>
  <c r="J2683" i="6"/>
  <c r="K2682" i="6"/>
  <c r="O2682" i="6" s="1"/>
  <c r="P2682" i="6" s="1"/>
  <c r="J2682" i="6"/>
  <c r="K2681" i="6"/>
  <c r="O2681" i="6" s="1"/>
  <c r="P2681" i="6" s="1"/>
  <c r="J2681" i="6"/>
  <c r="K2680" i="6"/>
  <c r="O2680" i="6" s="1"/>
  <c r="P2680" i="6" s="1"/>
  <c r="J2680" i="6"/>
  <c r="K2679" i="6"/>
  <c r="O2679" i="6" s="1"/>
  <c r="P2679" i="6" s="1"/>
  <c r="J2679" i="6"/>
  <c r="K2678" i="6"/>
  <c r="O2678" i="6" s="1"/>
  <c r="P2678" i="6" s="1"/>
  <c r="J2678" i="6"/>
  <c r="K2677" i="6"/>
  <c r="O2677" i="6" s="1"/>
  <c r="P2677" i="6" s="1"/>
  <c r="J2677" i="6"/>
  <c r="K2676" i="6"/>
  <c r="O2676" i="6" s="1"/>
  <c r="P2676" i="6" s="1"/>
  <c r="J2676" i="6"/>
  <c r="K2675" i="6"/>
  <c r="O2675" i="6" s="1"/>
  <c r="P2675" i="6" s="1"/>
  <c r="J2675" i="6"/>
  <c r="K2674" i="6"/>
  <c r="O2674" i="6" s="1"/>
  <c r="P2674" i="6" s="1"/>
  <c r="J2674" i="6"/>
  <c r="K2673" i="6"/>
  <c r="O2673" i="6" s="1"/>
  <c r="P2673" i="6" s="1"/>
  <c r="J2673" i="6"/>
  <c r="K2672" i="6"/>
  <c r="O2672" i="6" s="1"/>
  <c r="P2672" i="6" s="1"/>
  <c r="J2672" i="6"/>
  <c r="K2671" i="6"/>
  <c r="O2671" i="6" s="1"/>
  <c r="P2671" i="6" s="1"/>
  <c r="J2671" i="6"/>
  <c r="K2670" i="6"/>
  <c r="O2670" i="6" s="1"/>
  <c r="P2670" i="6" s="1"/>
  <c r="J2670" i="6"/>
  <c r="K2669" i="6"/>
  <c r="O2669" i="6" s="1"/>
  <c r="P2669" i="6" s="1"/>
  <c r="J2669" i="6"/>
  <c r="K2668" i="6"/>
  <c r="O2668" i="6" s="1"/>
  <c r="P2668" i="6" s="1"/>
  <c r="J2668" i="6"/>
  <c r="K2667" i="6"/>
  <c r="O2667" i="6" s="1"/>
  <c r="P2667" i="6" s="1"/>
  <c r="J2667" i="6"/>
  <c r="K2666" i="6"/>
  <c r="O2666" i="6" s="1"/>
  <c r="P2666" i="6" s="1"/>
  <c r="J2666" i="6"/>
  <c r="K2665" i="6"/>
  <c r="O2665" i="6" s="1"/>
  <c r="P2665" i="6" s="1"/>
  <c r="J2665" i="6"/>
  <c r="K2664" i="6"/>
  <c r="O2664" i="6" s="1"/>
  <c r="P2664" i="6" s="1"/>
  <c r="J2664" i="6"/>
  <c r="K2663" i="6"/>
  <c r="O2663" i="6" s="1"/>
  <c r="P2663" i="6" s="1"/>
  <c r="J2663" i="6"/>
  <c r="K2662" i="6"/>
  <c r="O2662" i="6" s="1"/>
  <c r="P2662" i="6" s="1"/>
  <c r="J2662" i="6"/>
  <c r="K2661" i="6"/>
  <c r="O2661" i="6" s="1"/>
  <c r="P2661" i="6" s="1"/>
  <c r="J2661" i="6"/>
  <c r="K2660" i="6"/>
  <c r="O2660" i="6" s="1"/>
  <c r="P2660" i="6" s="1"/>
  <c r="J2660" i="6"/>
  <c r="K2659" i="6"/>
  <c r="O2659" i="6" s="1"/>
  <c r="P2659" i="6" s="1"/>
  <c r="J2659" i="6"/>
  <c r="K2658" i="6"/>
  <c r="O2658" i="6" s="1"/>
  <c r="P2658" i="6" s="1"/>
  <c r="J2658" i="6"/>
  <c r="K2657" i="6"/>
  <c r="O2657" i="6" s="1"/>
  <c r="P2657" i="6" s="1"/>
  <c r="J2657" i="6"/>
  <c r="K2656" i="6"/>
  <c r="O2656" i="6" s="1"/>
  <c r="P2656" i="6" s="1"/>
  <c r="J2656" i="6"/>
  <c r="K2655" i="6"/>
  <c r="O2655" i="6" s="1"/>
  <c r="P2655" i="6" s="1"/>
  <c r="J2655" i="6"/>
  <c r="K2654" i="6"/>
  <c r="O2654" i="6" s="1"/>
  <c r="P2654" i="6" s="1"/>
  <c r="J2654" i="6"/>
  <c r="K2653" i="6"/>
  <c r="O2653" i="6" s="1"/>
  <c r="P2653" i="6" s="1"/>
  <c r="J2653" i="6"/>
  <c r="K2652" i="6"/>
  <c r="O2652" i="6" s="1"/>
  <c r="P2652" i="6" s="1"/>
  <c r="J2652" i="6"/>
  <c r="K2651" i="6"/>
  <c r="O2651" i="6" s="1"/>
  <c r="P2651" i="6" s="1"/>
  <c r="J2651" i="6"/>
  <c r="K2650" i="6"/>
  <c r="O2650" i="6" s="1"/>
  <c r="P2650" i="6" s="1"/>
  <c r="J2650" i="6"/>
  <c r="K2649" i="6"/>
  <c r="O2649" i="6" s="1"/>
  <c r="P2649" i="6" s="1"/>
  <c r="J2649" i="6"/>
  <c r="K2648" i="6"/>
  <c r="O2648" i="6" s="1"/>
  <c r="P2648" i="6" s="1"/>
  <c r="J2648" i="6"/>
  <c r="K2647" i="6"/>
  <c r="O2647" i="6" s="1"/>
  <c r="P2647" i="6" s="1"/>
  <c r="J2647" i="6"/>
  <c r="K2646" i="6"/>
  <c r="O2646" i="6" s="1"/>
  <c r="P2646" i="6" s="1"/>
  <c r="J2646" i="6"/>
  <c r="K2645" i="6"/>
  <c r="O2645" i="6" s="1"/>
  <c r="P2645" i="6" s="1"/>
  <c r="J2645" i="6"/>
  <c r="K2644" i="6"/>
  <c r="O2644" i="6" s="1"/>
  <c r="P2644" i="6" s="1"/>
  <c r="J2644" i="6"/>
  <c r="K2643" i="6"/>
  <c r="O2643" i="6" s="1"/>
  <c r="P2643" i="6" s="1"/>
  <c r="J2643" i="6"/>
  <c r="K2642" i="6"/>
  <c r="O2642" i="6" s="1"/>
  <c r="P2642" i="6" s="1"/>
  <c r="J2642" i="6"/>
  <c r="K2641" i="6"/>
  <c r="O2641" i="6" s="1"/>
  <c r="P2641" i="6" s="1"/>
  <c r="J2641" i="6"/>
  <c r="K2640" i="6"/>
  <c r="O2640" i="6" s="1"/>
  <c r="P2640" i="6" s="1"/>
  <c r="J2640" i="6"/>
  <c r="K2639" i="6"/>
  <c r="O2639" i="6" s="1"/>
  <c r="P2639" i="6" s="1"/>
  <c r="J2639" i="6"/>
  <c r="K2638" i="6"/>
  <c r="O2638" i="6" s="1"/>
  <c r="P2638" i="6" s="1"/>
  <c r="J2638" i="6"/>
  <c r="K2637" i="6"/>
  <c r="O2637" i="6" s="1"/>
  <c r="P2637" i="6" s="1"/>
  <c r="J2637" i="6"/>
  <c r="K2636" i="6"/>
  <c r="O2636" i="6" s="1"/>
  <c r="P2636" i="6" s="1"/>
  <c r="J2636" i="6"/>
  <c r="K2635" i="6"/>
  <c r="O2635" i="6" s="1"/>
  <c r="P2635" i="6" s="1"/>
  <c r="J2635" i="6"/>
  <c r="K2634" i="6"/>
  <c r="O2634" i="6" s="1"/>
  <c r="P2634" i="6" s="1"/>
  <c r="J2634" i="6"/>
  <c r="K2633" i="6"/>
  <c r="O2633" i="6" s="1"/>
  <c r="P2633" i="6" s="1"/>
  <c r="J2633" i="6"/>
  <c r="K2632" i="6"/>
  <c r="O2632" i="6" s="1"/>
  <c r="P2632" i="6" s="1"/>
  <c r="J2632" i="6"/>
  <c r="K2631" i="6"/>
  <c r="O2631" i="6" s="1"/>
  <c r="P2631" i="6" s="1"/>
  <c r="J2631" i="6"/>
  <c r="K2630" i="6"/>
  <c r="O2630" i="6" s="1"/>
  <c r="P2630" i="6" s="1"/>
  <c r="J2630" i="6"/>
  <c r="K2629" i="6"/>
  <c r="O2629" i="6" s="1"/>
  <c r="P2629" i="6" s="1"/>
  <c r="J2629" i="6"/>
  <c r="K2628" i="6"/>
  <c r="O2628" i="6" s="1"/>
  <c r="P2628" i="6" s="1"/>
  <c r="J2628" i="6"/>
  <c r="K2627" i="6"/>
  <c r="O2627" i="6" s="1"/>
  <c r="P2627" i="6" s="1"/>
  <c r="J2627" i="6"/>
  <c r="K2626" i="6"/>
  <c r="O2626" i="6" s="1"/>
  <c r="P2626" i="6" s="1"/>
  <c r="J2626" i="6"/>
  <c r="K2625" i="6"/>
  <c r="O2625" i="6" s="1"/>
  <c r="P2625" i="6" s="1"/>
  <c r="J2625" i="6"/>
  <c r="K2624" i="6"/>
  <c r="O2624" i="6" s="1"/>
  <c r="P2624" i="6" s="1"/>
  <c r="J2624" i="6"/>
  <c r="K2623" i="6"/>
  <c r="O2623" i="6" s="1"/>
  <c r="P2623" i="6" s="1"/>
  <c r="J2623" i="6"/>
  <c r="K2622" i="6"/>
  <c r="O2622" i="6" s="1"/>
  <c r="P2622" i="6" s="1"/>
  <c r="J2622" i="6"/>
  <c r="K2621" i="6"/>
  <c r="O2621" i="6" s="1"/>
  <c r="P2621" i="6" s="1"/>
  <c r="J2621" i="6"/>
  <c r="K2620" i="6"/>
  <c r="O2620" i="6" s="1"/>
  <c r="P2620" i="6" s="1"/>
  <c r="J2620" i="6"/>
  <c r="K2619" i="6"/>
  <c r="O2619" i="6" s="1"/>
  <c r="P2619" i="6" s="1"/>
  <c r="J2619" i="6"/>
  <c r="K2618" i="6"/>
  <c r="O2618" i="6" s="1"/>
  <c r="P2618" i="6" s="1"/>
  <c r="J2618" i="6"/>
  <c r="K2617" i="6"/>
  <c r="O2617" i="6" s="1"/>
  <c r="P2617" i="6" s="1"/>
  <c r="J2617" i="6"/>
  <c r="K2616" i="6"/>
  <c r="O2616" i="6" s="1"/>
  <c r="P2616" i="6" s="1"/>
  <c r="J2616" i="6"/>
  <c r="K2615" i="6"/>
  <c r="O2615" i="6" s="1"/>
  <c r="P2615" i="6" s="1"/>
  <c r="J2615" i="6"/>
  <c r="K2614" i="6"/>
  <c r="O2614" i="6" s="1"/>
  <c r="P2614" i="6" s="1"/>
  <c r="J2614" i="6"/>
  <c r="K2613" i="6"/>
  <c r="O2613" i="6" s="1"/>
  <c r="P2613" i="6" s="1"/>
  <c r="J2613" i="6"/>
  <c r="K2612" i="6"/>
  <c r="O2612" i="6" s="1"/>
  <c r="P2612" i="6" s="1"/>
  <c r="J2612" i="6"/>
  <c r="K2611" i="6"/>
  <c r="O2611" i="6" s="1"/>
  <c r="P2611" i="6" s="1"/>
  <c r="J2611" i="6"/>
  <c r="K2610" i="6"/>
  <c r="O2610" i="6" s="1"/>
  <c r="P2610" i="6" s="1"/>
  <c r="J2610" i="6"/>
  <c r="K2609" i="6"/>
  <c r="O2609" i="6" s="1"/>
  <c r="P2609" i="6" s="1"/>
  <c r="J2609" i="6"/>
  <c r="K2608" i="6"/>
  <c r="O2608" i="6" s="1"/>
  <c r="P2608" i="6" s="1"/>
  <c r="J2608" i="6"/>
  <c r="K2607" i="6"/>
  <c r="O2607" i="6" s="1"/>
  <c r="P2607" i="6" s="1"/>
  <c r="J2607" i="6"/>
  <c r="K2606" i="6"/>
  <c r="O2606" i="6" s="1"/>
  <c r="P2606" i="6" s="1"/>
  <c r="J2606" i="6"/>
  <c r="K2605" i="6"/>
  <c r="O2605" i="6" s="1"/>
  <c r="P2605" i="6" s="1"/>
  <c r="J2605" i="6"/>
  <c r="K2604" i="6"/>
  <c r="O2604" i="6" s="1"/>
  <c r="P2604" i="6" s="1"/>
  <c r="J2604" i="6"/>
  <c r="K2603" i="6"/>
  <c r="O2603" i="6" s="1"/>
  <c r="P2603" i="6" s="1"/>
  <c r="J2603" i="6"/>
  <c r="K2602" i="6"/>
  <c r="O2602" i="6" s="1"/>
  <c r="P2602" i="6" s="1"/>
  <c r="J2602" i="6"/>
  <c r="K2601" i="6"/>
  <c r="O2601" i="6" s="1"/>
  <c r="P2601" i="6" s="1"/>
  <c r="J2601" i="6"/>
  <c r="K2600" i="6"/>
  <c r="O2600" i="6" s="1"/>
  <c r="P2600" i="6" s="1"/>
  <c r="J2600" i="6"/>
  <c r="K2599" i="6"/>
  <c r="O2599" i="6" s="1"/>
  <c r="P2599" i="6" s="1"/>
  <c r="J2599" i="6"/>
  <c r="K2598" i="6"/>
  <c r="O2598" i="6" s="1"/>
  <c r="P2598" i="6" s="1"/>
  <c r="J2598" i="6"/>
  <c r="K2597" i="6"/>
  <c r="O2597" i="6" s="1"/>
  <c r="P2597" i="6" s="1"/>
  <c r="J2597" i="6"/>
  <c r="K2596" i="6"/>
  <c r="O2596" i="6" s="1"/>
  <c r="P2596" i="6" s="1"/>
  <c r="J2596" i="6"/>
  <c r="K2595" i="6"/>
  <c r="O2595" i="6" s="1"/>
  <c r="P2595" i="6" s="1"/>
  <c r="J2595" i="6"/>
  <c r="K2594" i="6"/>
  <c r="O2594" i="6" s="1"/>
  <c r="P2594" i="6" s="1"/>
  <c r="J2594" i="6"/>
  <c r="K2593" i="6"/>
  <c r="O2593" i="6" s="1"/>
  <c r="P2593" i="6" s="1"/>
  <c r="J2593" i="6"/>
  <c r="K2592" i="6"/>
  <c r="O2592" i="6" s="1"/>
  <c r="P2592" i="6" s="1"/>
  <c r="J2592" i="6"/>
  <c r="K2591" i="6"/>
  <c r="O2591" i="6" s="1"/>
  <c r="P2591" i="6" s="1"/>
  <c r="J2591" i="6"/>
  <c r="K2590" i="6"/>
  <c r="O2590" i="6" s="1"/>
  <c r="P2590" i="6" s="1"/>
  <c r="J2590" i="6"/>
  <c r="K2589" i="6"/>
  <c r="O2589" i="6" s="1"/>
  <c r="P2589" i="6" s="1"/>
  <c r="J2589" i="6"/>
  <c r="K2588" i="6"/>
  <c r="O2588" i="6" s="1"/>
  <c r="P2588" i="6" s="1"/>
  <c r="J2588" i="6"/>
  <c r="K2587" i="6"/>
  <c r="O2587" i="6" s="1"/>
  <c r="P2587" i="6" s="1"/>
  <c r="J2587" i="6"/>
  <c r="K2586" i="6"/>
  <c r="O2586" i="6" s="1"/>
  <c r="P2586" i="6" s="1"/>
  <c r="J2586" i="6"/>
  <c r="K2585" i="6"/>
  <c r="O2585" i="6" s="1"/>
  <c r="P2585" i="6" s="1"/>
  <c r="J2585" i="6"/>
  <c r="K2584" i="6"/>
  <c r="O2584" i="6" s="1"/>
  <c r="P2584" i="6" s="1"/>
  <c r="J2584" i="6"/>
  <c r="K2583" i="6"/>
  <c r="O2583" i="6" s="1"/>
  <c r="P2583" i="6" s="1"/>
  <c r="J2583" i="6"/>
  <c r="K2582" i="6"/>
  <c r="O2582" i="6" s="1"/>
  <c r="P2582" i="6" s="1"/>
  <c r="J2582" i="6"/>
  <c r="K2581" i="6"/>
  <c r="O2581" i="6" s="1"/>
  <c r="P2581" i="6" s="1"/>
  <c r="J2581" i="6"/>
  <c r="K2580" i="6"/>
  <c r="O2580" i="6" s="1"/>
  <c r="P2580" i="6" s="1"/>
  <c r="J2580" i="6"/>
  <c r="K2579" i="6"/>
  <c r="O2579" i="6" s="1"/>
  <c r="P2579" i="6" s="1"/>
  <c r="J2579" i="6"/>
  <c r="K2578" i="6"/>
  <c r="O2578" i="6" s="1"/>
  <c r="P2578" i="6" s="1"/>
  <c r="J2578" i="6"/>
  <c r="K2577" i="6"/>
  <c r="O2577" i="6" s="1"/>
  <c r="P2577" i="6" s="1"/>
  <c r="J2577" i="6"/>
  <c r="K2576" i="6"/>
  <c r="O2576" i="6" s="1"/>
  <c r="P2576" i="6" s="1"/>
  <c r="J2576" i="6"/>
  <c r="K2575" i="6"/>
  <c r="O2575" i="6" s="1"/>
  <c r="P2575" i="6" s="1"/>
  <c r="J2575" i="6"/>
  <c r="K2574" i="6"/>
  <c r="O2574" i="6" s="1"/>
  <c r="P2574" i="6" s="1"/>
  <c r="J2574" i="6"/>
  <c r="K2573" i="6"/>
  <c r="O2573" i="6" s="1"/>
  <c r="P2573" i="6" s="1"/>
  <c r="J2573" i="6"/>
  <c r="K2572" i="6"/>
  <c r="O2572" i="6" s="1"/>
  <c r="P2572" i="6" s="1"/>
  <c r="J2572" i="6"/>
  <c r="K2571" i="6"/>
  <c r="O2571" i="6" s="1"/>
  <c r="P2571" i="6" s="1"/>
  <c r="J2571" i="6"/>
  <c r="K2570" i="6"/>
  <c r="O2570" i="6" s="1"/>
  <c r="P2570" i="6" s="1"/>
  <c r="J2570" i="6"/>
  <c r="K2569" i="6"/>
  <c r="O2569" i="6" s="1"/>
  <c r="P2569" i="6" s="1"/>
  <c r="J2569" i="6"/>
  <c r="K2568" i="6"/>
  <c r="O2568" i="6" s="1"/>
  <c r="P2568" i="6" s="1"/>
  <c r="J2568" i="6"/>
  <c r="K2567" i="6"/>
  <c r="O2567" i="6" s="1"/>
  <c r="P2567" i="6" s="1"/>
  <c r="J2567" i="6"/>
  <c r="K2566" i="6"/>
  <c r="O2566" i="6" s="1"/>
  <c r="P2566" i="6" s="1"/>
  <c r="J2566" i="6"/>
  <c r="K2565" i="6"/>
  <c r="O2565" i="6" s="1"/>
  <c r="P2565" i="6" s="1"/>
  <c r="J2565" i="6"/>
  <c r="K2564" i="6"/>
  <c r="O2564" i="6" s="1"/>
  <c r="P2564" i="6" s="1"/>
  <c r="J2564" i="6"/>
  <c r="K2563" i="6"/>
  <c r="O2563" i="6" s="1"/>
  <c r="P2563" i="6" s="1"/>
  <c r="J2563" i="6"/>
  <c r="K2562" i="6"/>
  <c r="O2562" i="6" s="1"/>
  <c r="P2562" i="6" s="1"/>
  <c r="J2562" i="6"/>
  <c r="K2561" i="6"/>
  <c r="O2561" i="6" s="1"/>
  <c r="P2561" i="6" s="1"/>
  <c r="J2561" i="6"/>
  <c r="K2560" i="6"/>
  <c r="O2560" i="6" s="1"/>
  <c r="P2560" i="6" s="1"/>
  <c r="J2560" i="6"/>
  <c r="K2559" i="6"/>
  <c r="O2559" i="6" s="1"/>
  <c r="P2559" i="6" s="1"/>
  <c r="J2559" i="6"/>
  <c r="K2558" i="6"/>
  <c r="O2558" i="6" s="1"/>
  <c r="P2558" i="6" s="1"/>
  <c r="J2558" i="6"/>
  <c r="K2557" i="6"/>
  <c r="O2557" i="6" s="1"/>
  <c r="P2557" i="6" s="1"/>
  <c r="J2557" i="6"/>
  <c r="K2556" i="6"/>
  <c r="O2556" i="6" s="1"/>
  <c r="P2556" i="6" s="1"/>
  <c r="J2556" i="6"/>
  <c r="K2555" i="6"/>
  <c r="O2555" i="6" s="1"/>
  <c r="P2555" i="6" s="1"/>
  <c r="J2555" i="6"/>
  <c r="K2554" i="6"/>
  <c r="O2554" i="6" s="1"/>
  <c r="P2554" i="6" s="1"/>
  <c r="J2554" i="6"/>
  <c r="K2553" i="6"/>
  <c r="O2553" i="6" s="1"/>
  <c r="P2553" i="6" s="1"/>
  <c r="J2553" i="6"/>
  <c r="K2552" i="6"/>
  <c r="O2552" i="6" s="1"/>
  <c r="P2552" i="6" s="1"/>
  <c r="J2552" i="6"/>
  <c r="K2551" i="6"/>
  <c r="O2551" i="6" s="1"/>
  <c r="P2551" i="6" s="1"/>
  <c r="J2551" i="6"/>
  <c r="K2550" i="6"/>
  <c r="O2550" i="6" s="1"/>
  <c r="P2550" i="6" s="1"/>
  <c r="J2550" i="6"/>
  <c r="K2549" i="6"/>
  <c r="O2549" i="6" s="1"/>
  <c r="P2549" i="6" s="1"/>
  <c r="J2549" i="6"/>
  <c r="K2548" i="6"/>
  <c r="O2548" i="6" s="1"/>
  <c r="P2548" i="6" s="1"/>
  <c r="J2548" i="6"/>
  <c r="K2547" i="6"/>
  <c r="O2547" i="6" s="1"/>
  <c r="P2547" i="6" s="1"/>
  <c r="J2547" i="6"/>
  <c r="K2546" i="6"/>
  <c r="O2546" i="6" s="1"/>
  <c r="P2546" i="6" s="1"/>
  <c r="J2546" i="6"/>
  <c r="K2545" i="6"/>
  <c r="O2545" i="6" s="1"/>
  <c r="P2545" i="6" s="1"/>
  <c r="J2545" i="6"/>
  <c r="K2544" i="6"/>
  <c r="O2544" i="6" s="1"/>
  <c r="P2544" i="6" s="1"/>
  <c r="J2544" i="6"/>
  <c r="K2543" i="6"/>
  <c r="O2543" i="6" s="1"/>
  <c r="P2543" i="6" s="1"/>
  <c r="J2543" i="6"/>
  <c r="K2542" i="6"/>
  <c r="O2542" i="6" s="1"/>
  <c r="P2542" i="6" s="1"/>
  <c r="J2542" i="6"/>
  <c r="K2541" i="6"/>
  <c r="O2541" i="6" s="1"/>
  <c r="P2541" i="6" s="1"/>
  <c r="J2541" i="6"/>
  <c r="K2540" i="6"/>
  <c r="O2540" i="6" s="1"/>
  <c r="P2540" i="6" s="1"/>
  <c r="J2540" i="6"/>
  <c r="K2539" i="6"/>
  <c r="O2539" i="6" s="1"/>
  <c r="P2539" i="6" s="1"/>
  <c r="J2539" i="6"/>
  <c r="K2538" i="6"/>
  <c r="O2538" i="6" s="1"/>
  <c r="P2538" i="6" s="1"/>
  <c r="J2538" i="6"/>
  <c r="K2537" i="6"/>
  <c r="O2537" i="6" s="1"/>
  <c r="P2537" i="6" s="1"/>
  <c r="J2537" i="6"/>
  <c r="K2536" i="6"/>
  <c r="O2536" i="6" s="1"/>
  <c r="P2536" i="6" s="1"/>
  <c r="J2536" i="6"/>
  <c r="K2535" i="6"/>
  <c r="O2535" i="6" s="1"/>
  <c r="P2535" i="6" s="1"/>
  <c r="J2535" i="6"/>
  <c r="K2534" i="6"/>
  <c r="O2534" i="6" s="1"/>
  <c r="P2534" i="6" s="1"/>
  <c r="J2534" i="6"/>
  <c r="K2533" i="6"/>
  <c r="O2533" i="6" s="1"/>
  <c r="P2533" i="6" s="1"/>
  <c r="J2533" i="6"/>
  <c r="K2532" i="6"/>
  <c r="O2532" i="6" s="1"/>
  <c r="P2532" i="6" s="1"/>
  <c r="J2532" i="6"/>
  <c r="K2531" i="6"/>
  <c r="O2531" i="6" s="1"/>
  <c r="P2531" i="6" s="1"/>
  <c r="J2531" i="6"/>
  <c r="K2530" i="6"/>
  <c r="O2530" i="6" s="1"/>
  <c r="P2530" i="6" s="1"/>
  <c r="J2530" i="6"/>
  <c r="K2529" i="6"/>
  <c r="O2529" i="6" s="1"/>
  <c r="P2529" i="6" s="1"/>
  <c r="J2529" i="6"/>
  <c r="K2528" i="6"/>
  <c r="O2528" i="6" s="1"/>
  <c r="P2528" i="6" s="1"/>
  <c r="J2528" i="6"/>
  <c r="K2527" i="6"/>
  <c r="O2527" i="6" s="1"/>
  <c r="P2527" i="6" s="1"/>
  <c r="J2527" i="6"/>
  <c r="K2526" i="6"/>
  <c r="O2526" i="6" s="1"/>
  <c r="P2526" i="6" s="1"/>
  <c r="J2526" i="6"/>
  <c r="K2525" i="6"/>
  <c r="O2525" i="6" s="1"/>
  <c r="P2525" i="6" s="1"/>
  <c r="J2525" i="6"/>
  <c r="K2524" i="6"/>
  <c r="O2524" i="6" s="1"/>
  <c r="P2524" i="6" s="1"/>
  <c r="J2524" i="6"/>
  <c r="K2523" i="6"/>
  <c r="O2523" i="6" s="1"/>
  <c r="P2523" i="6" s="1"/>
  <c r="J2523" i="6"/>
  <c r="K2522" i="6"/>
  <c r="O2522" i="6" s="1"/>
  <c r="P2522" i="6" s="1"/>
  <c r="J2522" i="6"/>
  <c r="K2521" i="6"/>
  <c r="O2521" i="6" s="1"/>
  <c r="P2521" i="6" s="1"/>
  <c r="J2521" i="6"/>
  <c r="K2520" i="6"/>
  <c r="O2520" i="6" s="1"/>
  <c r="P2520" i="6" s="1"/>
  <c r="J2520" i="6"/>
  <c r="K2519" i="6"/>
  <c r="O2519" i="6" s="1"/>
  <c r="P2519" i="6" s="1"/>
  <c r="J2519" i="6"/>
  <c r="K2518" i="6"/>
  <c r="O2518" i="6" s="1"/>
  <c r="P2518" i="6" s="1"/>
  <c r="J2518" i="6"/>
  <c r="K2517" i="6"/>
  <c r="O2517" i="6" s="1"/>
  <c r="P2517" i="6" s="1"/>
  <c r="J2517" i="6"/>
  <c r="K2516" i="6"/>
  <c r="O2516" i="6" s="1"/>
  <c r="P2516" i="6" s="1"/>
  <c r="J2516" i="6"/>
  <c r="K2515" i="6"/>
  <c r="O2515" i="6" s="1"/>
  <c r="P2515" i="6" s="1"/>
  <c r="J2515" i="6"/>
  <c r="K2514" i="6"/>
  <c r="O2514" i="6" s="1"/>
  <c r="P2514" i="6" s="1"/>
  <c r="J2514" i="6"/>
  <c r="K2513" i="6"/>
  <c r="O2513" i="6" s="1"/>
  <c r="P2513" i="6" s="1"/>
  <c r="J2513" i="6"/>
  <c r="K2512" i="6"/>
  <c r="O2512" i="6" s="1"/>
  <c r="P2512" i="6" s="1"/>
  <c r="J2512" i="6"/>
  <c r="K2511" i="6"/>
  <c r="O2511" i="6" s="1"/>
  <c r="P2511" i="6" s="1"/>
  <c r="J2511" i="6"/>
  <c r="K2510" i="6"/>
  <c r="O2510" i="6" s="1"/>
  <c r="P2510" i="6" s="1"/>
  <c r="J2510" i="6"/>
  <c r="K2509" i="6"/>
  <c r="O2509" i="6" s="1"/>
  <c r="P2509" i="6" s="1"/>
  <c r="J2509" i="6"/>
  <c r="K2508" i="6"/>
  <c r="O2508" i="6" s="1"/>
  <c r="P2508" i="6" s="1"/>
  <c r="J2508" i="6"/>
  <c r="K2507" i="6"/>
  <c r="O2507" i="6" s="1"/>
  <c r="P2507" i="6" s="1"/>
  <c r="J2507" i="6"/>
  <c r="K2506" i="6"/>
  <c r="O2506" i="6" s="1"/>
  <c r="P2506" i="6" s="1"/>
  <c r="J2506" i="6"/>
  <c r="K2505" i="6"/>
  <c r="O2505" i="6" s="1"/>
  <c r="P2505" i="6" s="1"/>
  <c r="J2505" i="6"/>
  <c r="K2504" i="6"/>
  <c r="O2504" i="6" s="1"/>
  <c r="P2504" i="6" s="1"/>
  <c r="J2504" i="6"/>
  <c r="K2503" i="6"/>
  <c r="O2503" i="6" s="1"/>
  <c r="P2503" i="6" s="1"/>
  <c r="J2503" i="6"/>
  <c r="K2502" i="6"/>
  <c r="O2502" i="6" s="1"/>
  <c r="P2502" i="6" s="1"/>
  <c r="J2502" i="6"/>
  <c r="K2501" i="6"/>
  <c r="O2501" i="6" s="1"/>
  <c r="P2501" i="6" s="1"/>
  <c r="J2501" i="6"/>
  <c r="K2500" i="6"/>
  <c r="O2500" i="6" s="1"/>
  <c r="P2500" i="6" s="1"/>
  <c r="J2500" i="6"/>
  <c r="K2499" i="6"/>
  <c r="O2499" i="6" s="1"/>
  <c r="P2499" i="6" s="1"/>
  <c r="J2499" i="6"/>
  <c r="K2498" i="6"/>
  <c r="O2498" i="6" s="1"/>
  <c r="P2498" i="6" s="1"/>
  <c r="J2498" i="6"/>
  <c r="K2497" i="6"/>
  <c r="O2497" i="6" s="1"/>
  <c r="P2497" i="6" s="1"/>
  <c r="J2497" i="6"/>
  <c r="K2496" i="6"/>
  <c r="O2496" i="6" s="1"/>
  <c r="P2496" i="6" s="1"/>
  <c r="J2496" i="6"/>
  <c r="K2495" i="6"/>
  <c r="O2495" i="6" s="1"/>
  <c r="P2495" i="6" s="1"/>
  <c r="J2495" i="6"/>
  <c r="K2494" i="6"/>
  <c r="O2494" i="6" s="1"/>
  <c r="P2494" i="6" s="1"/>
  <c r="J2494" i="6"/>
  <c r="K2493" i="6"/>
  <c r="O2493" i="6" s="1"/>
  <c r="P2493" i="6" s="1"/>
  <c r="J2493" i="6"/>
  <c r="K2492" i="6"/>
  <c r="O2492" i="6" s="1"/>
  <c r="P2492" i="6" s="1"/>
  <c r="J2492" i="6"/>
  <c r="K2491" i="6"/>
  <c r="O2491" i="6" s="1"/>
  <c r="P2491" i="6" s="1"/>
  <c r="J2491" i="6"/>
  <c r="K2490" i="6"/>
  <c r="O2490" i="6" s="1"/>
  <c r="P2490" i="6" s="1"/>
  <c r="J2490" i="6"/>
  <c r="K2489" i="6"/>
  <c r="O2489" i="6" s="1"/>
  <c r="P2489" i="6" s="1"/>
  <c r="J2489" i="6"/>
  <c r="K2488" i="6"/>
  <c r="O2488" i="6" s="1"/>
  <c r="P2488" i="6" s="1"/>
  <c r="J2488" i="6"/>
  <c r="K2487" i="6"/>
  <c r="O2487" i="6" s="1"/>
  <c r="P2487" i="6" s="1"/>
  <c r="J2487" i="6"/>
  <c r="K2486" i="6"/>
  <c r="O2486" i="6" s="1"/>
  <c r="P2486" i="6" s="1"/>
  <c r="J2486" i="6"/>
  <c r="K2485" i="6"/>
  <c r="O2485" i="6" s="1"/>
  <c r="P2485" i="6" s="1"/>
  <c r="J2485" i="6"/>
  <c r="K2484" i="6"/>
  <c r="O2484" i="6" s="1"/>
  <c r="P2484" i="6" s="1"/>
  <c r="J2484" i="6"/>
  <c r="K2483" i="6"/>
  <c r="O2483" i="6" s="1"/>
  <c r="P2483" i="6" s="1"/>
  <c r="J2483" i="6"/>
  <c r="K2482" i="6"/>
  <c r="O2482" i="6" s="1"/>
  <c r="P2482" i="6" s="1"/>
  <c r="J2482" i="6"/>
  <c r="K2481" i="6"/>
  <c r="O2481" i="6" s="1"/>
  <c r="P2481" i="6" s="1"/>
  <c r="J2481" i="6"/>
  <c r="K2480" i="6"/>
  <c r="O2480" i="6" s="1"/>
  <c r="P2480" i="6" s="1"/>
  <c r="J2480" i="6"/>
  <c r="K2479" i="6"/>
  <c r="O2479" i="6" s="1"/>
  <c r="P2479" i="6" s="1"/>
  <c r="J2479" i="6"/>
  <c r="K2478" i="6"/>
  <c r="O2478" i="6" s="1"/>
  <c r="P2478" i="6" s="1"/>
  <c r="J2478" i="6"/>
  <c r="K2477" i="6"/>
  <c r="O2477" i="6" s="1"/>
  <c r="P2477" i="6" s="1"/>
  <c r="J2477" i="6"/>
  <c r="K2476" i="6"/>
  <c r="O2476" i="6" s="1"/>
  <c r="P2476" i="6" s="1"/>
  <c r="J2476" i="6"/>
  <c r="K2475" i="6"/>
  <c r="O2475" i="6" s="1"/>
  <c r="P2475" i="6" s="1"/>
  <c r="J2475" i="6"/>
  <c r="K2474" i="6"/>
  <c r="O2474" i="6" s="1"/>
  <c r="P2474" i="6" s="1"/>
  <c r="J2474" i="6"/>
  <c r="K2473" i="6"/>
  <c r="O2473" i="6" s="1"/>
  <c r="P2473" i="6" s="1"/>
  <c r="J2473" i="6"/>
  <c r="K2472" i="6"/>
  <c r="O2472" i="6" s="1"/>
  <c r="P2472" i="6" s="1"/>
  <c r="J2472" i="6"/>
  <c r="K2471" i="6"/>
  <c r="O2471" i="6" s="1"/>
  <c r="P2471" i="6" s="1"/>
  <c r="J2471" i="6"/>
  <c r="K2470" i="6"/>
  <c r="O2470" i="6" s="1"/>
  <c r="P2470" i="6" s="1"/>
  <c r="J2470" i="6"/>
  <c r="K2469" i="6"/>
  <c r="O2469" i="6" s="1"/>
  <c r="P2469" i="6" s="1"/>
  <c r="J2469" i="6"/>
  <c r="K2468" i="6"/>
  <c r="O2468" i="6" s="1"/>
  <c r="P2468" i="6" s="1"/>
  <c r="J2468" i="6"/>
  <c r="K2467" i="6"/>
  <c r="O2467" i="6" s="1"/>
  <c r="P2467" i="6" s="1"/>
  <c r="J2467" i="6"/>
  <c r="K2466" i="6"/>
  <c r="O2466" i="6" s="1"/>
  <c r="P2466" i="6" s="1"/>
  <c r="J2466" i="6"/>
  <c r="K2465" i="6"/>
  <c r="O2465" i="6" s="1"/>
  <c r="P2465" i="6" s="1"/>
  <c r="J2465" i="6"/>
  <c r="K2464" i="6"/>
  <c r="O2464" i="6" s="1"/>
  <c r="P2464" i="6" s="1"/>
  <c r="J2464" i="6"/>
  <c r="K2463" i="6"/>
  <c r="O2463" i="6" s="1"/>
  <c r="P2463" i="6" s="1"/>
  <c r="J2463" i="6"/>
  <c r="K2462" i="6"/>
  <c r="O2462" i="6" s="1"/>
  <c r="P2462" i="6" s="1"/>
  <c r="J2462" i="6"/>
  <c r="K2461" i="6"/>
  <c r="O2461" i="6" s="1"/>
  <c r="P2461" i="6" s="1"/>
  <c r="J2461" i="6"/>
  <c r="K2460" i="6"/>
  <c r="O2460" i="6" s="1"/>
  <c r="P2460" i="6" s="1"/>
  <c r="J2460" i="6"/>
  <c r="K2459" i="6"/>
  <c r="O2459" i="6" s="1"/>
  <c r="P2459" i="6" s="1"/>
  <c r="J2459" i="6"/>
  <c r="K2458" i="6"/>
  <c r="O2458" i="6" s="1"/>
  <c r="P2458" i="6" s="1"/>
  <c r="J2458" i="6"/>
  <c r="K2457" i="6"/>
  <c r="O2457" i="6" s="1"/>
  <c r="P2457" i="6" s="1"/>
  <c r="J2457" i="6"/>
  <c r="K2456" i="6"/>
  <c r="O2456" i="6" s="1"/>
  <c r="P2456" i="6" s="1"/>
  <c r="J2456" i="6"/>
  <c r="K2455" i="6"/>
  <c r="O2455" i="6" s="1"/>
  <c r="P2455" i="6" s="1"/>
  <c r="J2455" i="6"/>
  <c r="K2454" i="6"/>
  <c r="O2454" i="6" s="1"/>
  <c r="P2454" i="6" s="1"/>
  <c r="J2454" i="6"/>
  <c r="K2453" i="6"/>
  <c r="O2453" i="6" s="1"/>
  <c r="P2453" i="6" s="1"/>
  <c r="J2453" i="6"/>
  <c r="K2452" i="6"/>
  <c r="O2452" i="6" s="1"/>
  <c r="P2452" i="6" s="1"/>
  <c r="J2452" i="6"/>
  <c r="K2451" i="6"/>
  <c r="O2451" i="6" s="1"/>
  <c r="P2451" i="6" s="1"/>
  <c r="J2451" i="6"/>
  <c r="K2450" i="6"/>
  <c r="O2450" i="6" s="1"/>
  <c r="P2450" i="6" s="1"/>
  <c r="J2450" i="6"/>
  <c r="K2449" i="6"/>
  <c r="O2449" i="6" s="1"/>
  <c r="P2449" i="6" s="1"/>
  <c r="J2449" i="6"/>
  <c r="K2448" i="6"/>
  <c r="O2448" i="6" s="1"/>
  <c r="P2448" i="6" s="1"/>
  <c r="J2448" i="6"/>
  <c r="K2447" i="6"/>
  <c r="O2447" i="6" s="1"/>
  <c r="P2447" i="6" s="1"/>
  <c r="J2447" i="6"/>
  <c r="K2446" i="6"/>
  <c r="O2446" i="6" s="1"/>
  <c r="P2446" i="6" s="1"/>
  <c r="J2446" i="6"/>
  <c r="K2445" i="6"/>
  <c r="O2445" i="6" s="1"/>
  <c r="P2445" i="6" s="1"/>
  <c r="J2445" i="6"/>
  <c r="K2444" i="6"/>
  <c r="O2444" i="6" s="1"/>
  <c r="P2444" i="6" s="1"/>
  <c r="J2444" i="6"/>
  <c r="K2443" i="6"/>
  <c r="O2443" i="6" s="1"/>
  <c r="P2443" i="6" s="1"/>
  <c r="J2443" i="6"/>
  <c r="K2442" i="6"/>
  <c r="O2442" i="6" s="1"/>
  <c r="P2442" i="6" s="1"/>
  <c r="J2442" i="6"/>
  <c r="K2441" i="6"/>
  <c r="O2441" i="6" s="1"/>
  <c r="P2441" i="6" s="1"/>
  <c r="J2441" i="6"/>
  <c r="K2440" i="6"/>
  <c r="O2440" i="6" s="1"/>
  <c r="P2440" i="6" s="1"/>
  <c r="J2440" i="6"/>
  <c r="K2439" i="6"/>
  <c r="O2439" i="6" s="1"/>
  <c r="P2439" i="6" s="1"/>
  <c r="J2439" i="6"/>
  <c r="K2438" i="6"/>
  <c r="O2438" i="6" s="1"/>
  <c r="P2438" i="6" s="1"/>
  <c r="J2438" i="6"/>
  <c r="K2437" i="6"/>
  <c r="O2437" i="6" s="1"/>
  <c r="P2437" i="6" s="1"/>
  <c r="J2437" i="6"/>
  <c r="K2436" i="6"/>
  <c r="O2436" i="6" s="1"/>
  <c r="P2436" i="6" s="1"/>
  <c r="J2436" i="6"/>
  <c r="K2435" i="6"/>
  <c r="O2435" i="6" s="1"/>
  <c r="P2435" i="6" s="1"/>
  <c r="J2435" i="6"/>
  <c r="K2434" i="6"/>
  <c r="O2434" i="6" s="1"/>
  <c r="P2434" i="6" s="1"/>
  <c r="J2434" i="6"/>
  <c r="K2433" i="6"/>
  <c r="O2433" i="6" s="1"/>
  <c r="P2433" i="6" s="1"/>
  <c r="J2433" i="6"/>
  <c r="K2432" i="6"/>
  <c r="O2432" i="6" s="1"/>
  <c r="P2432" i="6" s="1"/>
  <c r="J2432" i="6"/>
  <c r="K2431" i="6"/>
  <c r="O2431" i="6" s="1"/>
  <c r="P2431" i="6" s="1"/>
  <c r="J2431" i="6"/>
  <c r="K2430" i="6"/>
  <c r="O2430" i="6" s="1"/>
  <c r="P2430" i="6" s="1"/>
  <c r="J2430" i="6"/>
  <c r="K2429" i="6"/>
  <c r="O2429" i="6" s="1"/>
  <c r="P2429" i="6" s="1"/>
  <c r="J2429" i="6"/>
  <c r="K2428" i="6"/>
  <c r="O2428" i="6" s="1"/>
  <c r="P2428" i="6" s="1"/>
  <c r="J2428" i="6"/>
  <c r="K2427" i="6"/>
  <c r="O2427" i="6" s="1"/>
  <c r="P2427" i="6" s="1"/>
  <c r="J2427" i="6"/>
  <c r="K2426" i="6"/>
  <c r="O2426" i="6" s="1"/>
  <c r="P2426" i="6" s="1"/>
  <c r="J2426" i="6"/>
  <c r="K2425" i="6"/>
  <c r="O2425" i="6" s="1"/>
  <c r="P2425" i="6" s="1"/>
  <c r="J2425" i="6"/>
  <c r="K2424" i="6"/>
  <c r="O2424" i="6" s="1"/>
  <c r="P2424" i="6" s="1"/>
  <c r="J2424" i="6"/>
  <c r="K2423" i="6"/>
  <c r="O2423" i="6" s="1"/>
  <c r="P2423" i="6" s="1"/>
  <c r="J2423" i="6"/>
  <c r="K2422" i="6"/>
  <c r="O2422" i="6" s="1"/>
  <c r="P2422" i="6" s="1"/>
  <c r="J2422" i="6"/>
  <c r="K2421" i="6"/>
  <c r="O2421" i="6" s="1"/>
  <c r="P2421" i="6" s="1"/>
  <c r="J2421" i="6"/>
  <c r="K2420" i="6"/>
  <c r="O2420" i="6" s="1"/>
  <c r="P2420" i="6" s="1"/>
  <c r="J2420" i="6"/>
  <c r="K2419" i="6"/>
  <c r="O2419" i="6" s="1"/>
  <c r="P2419" i="6" s="1"/>
  <c r="J2419" i="6"/>
  <c r="K2418" i="6"/>
  <c r="O2418" i="6" s="1"/>
  <c r="P2418" i="6" s="1"/>
  <c r="J2418" i="6"/>
  <c r="K2417" i="6"/>
  <c r="O2417" i="6" s="1"/>
  <c r="P2417" i="6" s="1"/>
  <c r="J2417" i="6"/>
  <c r="K2416" i="6"/>
  <c r="O2416" i="6" s="1"/>
  <c r="P2416" i="6" s="1"/>
  <c r="J2416" i="6"/>
  <c r="K2415" i="6"/>
  <c r="O2415" i="6" s="1"/>
  <c r="P2415" i="6" s="1"/>
  <c r="J2415" i="6"/>
  <c r="K2414" i="6"/>
  <c r="O2414" i="6" s="1"/>
  <c r="P2414" i="6" s="1"/>
  <c r="J2414" i="6"/>
  <c r="K2413" i="6"/>
  <c r="O2413" i="6" s="1"/>
  <c r="P2413" i="6" s="1"/>
  <c r="J2413" i="6"/>
  <c r="K2412" i="6"/>
  <c r="O2412" i="6" s="1"/>
  <c r="P2412" i="6" s="1"/>
  <c r="J2412" i="6"/>
  <c r="K2411" i="6"/>
  <c r="O2411" i="6" s="1"/>
  <c r="P2411" i="6" s="1"/>
  <c r="J2411" i="6"/>
  <c r="K2410" i="6"/>
  <c r="O2410" i="6" s="1"/>
  <c r="P2410" i="6" s="1"/>
  <c r="J2410" i="6"/>
  <c r="K2409" i="6"/>
  <c r="O2409" i="6" s="1"/>
  <c r="P2409" i="6" s="1"/>
  <c r="J2409" i="6"/>
  <c r="K2408" i="6"/>
  <c r="O2408" i="6" s="1"/>
  <c r="P2408" i="6" s="1"/>
  <c r="J2408" i="6"/>
  <c r="K2407" i="6"/>
  <c r="O2407" i="6" s="1"/>
  <c r="P2407" i="6" s="1"/>
  <c r="J2407" i="6"/>
  <c r="K2406" i="6"/>
  <c r="O2406" i="6" s="1"/>
  <c r="P2406" i="6" s="1"/>
  <c r="J2406" i="6"/>
  <c r="K2405" i="6"/>
  <c r="O2405" i="6" s="1"/>
  <c r="P2405" i="6" s="1"/>
  <c r="J2405" i="6"/>
  <c r="K2404" i="6"/>
  <c r="O2404" i="6" s="1"/>
  <c r="P2404" i="6" s="1"/>
  <c r="J2404" i="6"/>
  <c r="K2403" i="6"/>
  <c r="O2403" i="6" s="1"/>
  <c r="P2403" i="6" s="1"/>
  <c r="J2403" i="6"/>
  <c r="K2402" i="6"/>
  <c r="O2402" i="6" s="1"/>
  <c r="P2402" i="6" s="1"/>
  <c r="J2402" i="6"/>
  <c r="K2401" i="6"/>
  <c r="O2401" i="6" s="1"/>
  <c r="P2401" i="6" s="1"/>
  <c r="J2401" i="6"/>
  <c r="K2400" i="6"/>
  <c r="O2400" i="6" s="1"/>
  <c r="P2400" i="6" s="1"/>
  <c r="J2400" i="6"/>
  <c r="K2399" i="6"/>
  <c r="O2399" i="6" s="1"/>
  <c r="P2399" i="6" s="1"/>
  <c r="J2399" i="6"/>
  <c r="K2398" i="6"/>
  <c r="O2398" i="6" s="1"/>
  <c r="P2398" i="6" s="1"/>
  <c r="J2398" i="6"/>
  <c r="K2397" i="6"/>
  <c r="O2397" i="6" s="1"/>
  <c r="P2397" i="6" s="1"/>
  <c r="J2397" i="6"/>
  <c r="K2396" i="6"/>
  <c r="O2396" i="6" s="1"/>
  <c r="P2396" i="6" s="1"/>
  <c r="J2396" i="6"/>
  <c r="K2395" i="6"/>
  <c r="O2395" i="6" s="1"/>
  <c r="P2395" i="6" s="1"/>
  <c r="J2395" i="6"/>
  <c r="K2394" i="6"/>
  <c r="O2394" i="6" s="1"/>
  <c r="P2394" i="6" s="1"/>
  <c r="J2394" i="6"/>
  <c r="K2393" i="6"/>
  <c r="O2393" i="6" s="1"/>
  <c r="P2393" i="6" s="1"/>
  <c r="J2393" i="6"/>
  <c r="K2392" i="6"/>
  <c r="O2392" i="6" s="1"/>
  <c r="P2392" i="6" s="1"/>
  <c r="J2392" i="6"/>
  <c r="K2391" i="6"/>
  <c r="O2391" i="6" s="1"/>
  <c r="P2391" i="6" s="1"/>
  <c r="J2391" i="6"/>
  <c r="K2390" i="6"/>
  <c r="O2390" i="6" s="1"/>
  <c r="P2390" i="6" s="1"/>
  <c r="J2390" i="6"/>
  <c r="K2389" i="6"/>
  <c r="O2389" i="6" s="1"/>
  <c r="P2389" i="6" s="1"/>
  <c r="J2389" i="6"/>
  <c r="K2388" i="6"/>
  <c r="O2388" i="6" s="1"/>
  <c r="P2388" i="6" s="1"/>
  <c r="J2388" i="6"/>
  <c r="K2387" i="6"/>
  <c r="O2387" i="6" s="1"/>
  <c r="P2387" i="6" s="1"/>
  <c r="J2387" i="6"/>
  <c r="K2386" i="6"/>
  <c r="O2386" i="6" s="1"/>
  <c r="P2386" i="6" s="1"/>
  <c r="J2386" i="6"/>
  <c r="K2385" i="6"/>
  <c r="O2385" i="6" s="1"/>
  <c r="P2385" i="6" s="1"/>
  <c r="J2385" i="6"/>
  <c r="K2384" i="6"/>
  <c r="O2384" i="6" s="1"/>
  <c r="P2384" i="6" s="1"/>
  <c r="J2384" i="6"/>
  <c r="K2383" i="6"/>
  <c r="O2383" i="6" s="1"/>
  <c r="P2383" i="6" s="1"/>
  <c r="J2383" i="6"/>
  <c r="K2382" i="6"/>
  <c r="O2382" i="6" s="1"/>
  <c r="P2382" i="6" s="1"/>
  <c r="J2382" i="6"/>
  <c r="K2381" i="6"/>
  <c r="O2381" i="6" s="1"/>
  <c r="P2381" i="6" s="1"/>
  <c r="J2381" i="6"/>
  <c r="K2380" i="6"/>
  <c r="O2380" i="6" s="1"/>
  <c r="P2380" i="6" s="1"/>
  <c r="J2380" i="6"/>
  <c r="K2379" i="6"/>
  <c r="O2379" i="6" s="1"/>
  <c r="P2379" i="6" s="1"/>
  <c r="J2379" i="6"/>
  <c r="K2378" i="6"/>
  <c r="O2378" i="6" s="1"/>
  <c r="P2378" i="6" s="1"/>
  <c r="J2378" i="6"/>
  <c r="K2377" i="6"/>
  <c r="O2377" i="6" s="1"/>
  <c r="P2377" i="6" s="1"/>
  <c r="J2377" i="6"/>
  <c r="K2376" i="6"/>
  <c r="O2376" i="6" s="1"/>
  <c r="P2376" i="6" s="1"/>
  <c r="J2376" i="6"/>
  <c r="K2375" i="6"/>
  <c r="O2375" i="6" s="1"/>
  <c r="P2375" i="6" s="1"/>
  <c r="J2375" i="6"/>
  <c r="K2374" i="6"/>
  <c r="O2374" i="6" s="1"/>
  <c r="P2374" i="6" s="1"/>
  <c r="J2374" i="6"/>
  <c r="K2373" i="6"/>
  <c r="O2373" i="6" s="1"/>
  <c r="P2373" i="6" s="1"/>
  <c r="J2373" i="6"/>
  <c r="K2372" i="6"/>
  <c r="O2372" i="6" s="1"/>
  <c r="P2372" i="6" s="1"/>
  <c r="J2372" i="6"/>
  <c r="K2371" i="6"/>
  <c r="O2371" i="6" s="1"/>
  <c r="P2371" i="6" s="1"/>
  <c r="J2371" i="6"/>
  <c r="K2370" i="6"/>
  <c r="O2370" i="6" s="1"/>
  <c r="P2370" i="6" s="1"/>
  <c r="J2370" i="6"/>
  <c r="K2369" i="6"/>
  <c r="O2369" i="6" s="1"/>
  <c r="P2369" i="6" s="1"/>
  <c r="J2369" i="6"/>
  <c r="K2368" i="6"/>
  <c r="O2368" i="6" s="1"/>
  <c r="P2368" i="6" s="1"/>
  <c r="J2368" i="6"/>
  <c r="K2367" i="6"/>
  <c r="O2367" i="6" s="1"/>
  <c r="P2367" i="6" s="1"/>
  <c r="J2367" i="6"/>
  <c r="K2366" i="6"/>
  <c r="O2366" i="6" s="1"/>
  <c r="P2366" i="6" s="1"/>
  <c r="J2366" i="6"/>
  <c r="K2365" i="6"/>
  <c r="O2365" i="6" s="1"/>
  <c r="P2365" i="6" s="1"/>
  <c r="J2365" i="6"/>
  <c r="K2364" i="6"/>
  <c r="O2364" i="6" s="1"/>
  <c r="P2364" i="6" s="1"/>
  <c r="J2364" i="6"/>
  <c r="K2363" i="6"/>
  <c r="O2363" i="6" s="1"/>
  <c r="P2363" i="6" s="1"/>
  <c r="J2363" i="6"/>
  <c r="K2362" i="6"/>
  <c r="O2362" i="6" s="1"/>
  <c r="P2362" i="6" s="1"/>
  <c r="J2362" i="6"/>
  <c r="K2361" i="6"/>
  <c r="O2361" i="6" s="1"/>
  <c r="P2361" i="6" s="1"/>
  <c r="J2361" i="6"/>
  <c r="K2360" i="6"/>
  <c r="O2360" i="6" s="1"/>
  <c r="P2360" i="6" s="1"/>
  <c r="J2360" i="6"/>
  <c r="K2359" i="6"/>
  <c r="O2359" i="6" s="1"/>
  <c r="P2359" i="6" s="1"/>
  <c r="J2359" i="6"/>
  <c r="K2358" i="6"/>
  <c r="O2358" i="6" s="1"/>
  <c r="P2358" i="6" s="1"/>
  <c r="J2358" i="6"/>
  <c r="K2357" i="6"/>
  <c r="O2357" i="6" s="1"/>
  <c r="P2357" i="6" s="1"/>
  <c r="J2357" i="6"/>
  <c r="K2356" i="6"/>
  <c r="O2356" i="6" s="1"/>
  <c r="P2356" i="6" s="1"/>
  <c r="J2356" i="6"/>
  <c r="K2355" i="6"/>
  <c r="O2355" i="6" s="1"/>
  <c r="P2355" i="6" s="1"/>
  <c r="J2355" i="6"/>
  <c r="K2354" i="6"/>
  <c r="O2354" i="6" s="1"/>
  <c r="P2354" i="6" s="1"/>
  <c r="J2354" i="6"/>
  <c r="K2353" i="6"/>
  <c r="O2353" i="6" s="1"/>
  <c r="P2353" i="6" s="1"/>
  <c r="J2353" i="6"/>
  <c r="K2352" i="6"/>
  <c r="O2352" i="6" s="1"/>
  <c r="P2352" i="6" s="1"/>
  <c r="J2352" i="6"/>
  <c r="K2351" i="6"/>
  <c r="O2351" i="6" s="1"/>
  <c r="P2351" i="6" s="1"/>
  <c r="J2351" i="6"/>
  <c r="K2350" i="6"/>
  <c r="O2350" i="6" s="1"/>
  <c r="P2350" i="6" s="1"/>
  <c r="J2350" i="6"/>
  <c r="K2349" i="6"/>
  <c r="O2349" i="6" s="1"/>
  <c r="P2349" i="6" s="1"/>
  <c r="J2349" i="6"/>
  <c r="K2348" i="6"/>
  <c r="O2348" i="6" s="1"/>
  <c r="P2348" i="6" s="1"/>
  <c r="J2348" i="6"/>
  <c r="K2347" i="6"/>
  <c r="O2347" i="6" s="1"/>
  <c r="P2347" i="6" s="1"/>
  <c r="J2347" i="6"/>
  <c r="K2346" i="6"/>
  <c r="O2346" i="6" s="1"/>
  <c r="P2346" i="6" s="1"/>
  <c r="J2346" i="6"/>
  <c r="K2345" i="6"/>
  <c r="O2345" i="6" s="1"/>
  <c r="P2345" i="6" s="1"/>
  <c r="J2345" i="6"/>
  <c r="K2344" i="6"/>
  <c r="O2344" i="6" s="1"/>
  <c r="P2344" i="6" s="1"/>
  <c r="J2344" i="6"/>
  <c r="K2343" i="6"/>
  <c r="O2343" i="6" s="1"/>
  <c r="P2343" i="6" s="1"/>
  <c r="J2343" i="6"/>
  <c r="K2342" i="6"/>
  <c r="O2342" i="6" s="1"/>
  <c r="P2342" i="6" s="1"/>
  <c r="J2342" i="6"/>
  <c r="K2341" i="6"/>
  <c r="O2341" i="6" s="1"/>
  <c r="P2341" i="6" s="1"/>
  <c r="J2341" i="6"/>
  <c r="K2340" i="6"/>
  <c r="O2340" i="6" s="1"/>
  <c r="P2340" i="6" s="1"/>
  <c r="J2340" i="6"/>
  <c r="K2339" i="6"/>
  <c r="O2339" i="6" s="1"/>
  <c r="P2339" i="6" s="1"/>
  <c r="J2339" i="6"/>
  <c r="K2338" i="6"/>
  <c r="O2338" i="6" s="1"/>
  <c r="P2338" i="6" s="1"/>
  <c r="J2338" i="6"/>
  <c r="K2337" i="6"/>
  <c r="O2337" i="6" s="1"/>
  <c r="P2337" i="6" s="1"/>
  <c r="J2337" i="6"/>
  <c r="K2336" i="6"/>
  <c r="O2336" i="6" s="1"/>
  <c r="P2336" i="6" s="1"/>
  <c r="J2336" i="6"/>
  <c r="K2335" i="6"/>
  <c r="O2335" i="6" s="1"/>
  <c r="P2335" i="6" s="1"/>
  <c r="J2335" i="6"/>
  <c r="K2334" i="6"/>
  <c r="O2334" i="6" s="1"/>
  <c r="P2334" i="6" s="1"/>
  <c r="J2334" i="6"/>
  <c r="K2333" i="6"/>
  <c r="O2333" i="6" s="1"/>
  <c r="P2333" i="6" s="1"/>
  <c r="J2333" i="6"/>
  <c r="K2332" i="6"/>
  <c r="O2332" i="6" s="1"/>
  <c r="P2332" i="6" s="1"/>
  <c r="J2332" i="6"/>
  <c r="K2331" i="6"/>
  <c r="O2331" i="6" s="1"/>
  <c r="P2331" i="6" s="1"/>
  <c r="J2331" i="6"/>
  <c r="K2330" i="6"/>
  <c r="O2330" i="6" s="1"/>
  <c r="P2330" i="6" s="1"/>
  <c r="J2330" i="6"/>
  <c r="K2329" i="6"/>
  <c r="O2329" i="6" s="1"/>
  <c r="P2329" i="6" s="1"/>
  <c r="J2329" i="6"/>
  <c r="K2328" i="6"/>
  <c r="O2328" i="6" s="1"/>
  <c r="P2328" i="6" s="1"/>
  <c r="J2328" i="6"/>
  <c r="K2327" i="6"/>
  <c r="O2327" i="6" s="1"/>
  <c r="P2327" i="6" s="1"/>
  <c r="J2327" i="6"/>
  <c r="K2326" i="6"/>
  <c r="O2326" i="6" s="1"/>
  <c r="P2326" i="6" s="1"/>
  <c r="J2326" i="6"/>
  <c r="K2325" i="6"/>
  <c r="O2325" i="6" s="1"/>
  <c r="P2325" i="6" s="1"/>
  <c r="J2325" i="6"/>
  <c r="K2324" i="6"/>
  <c r="O2324" i="6" s="1"/>
  <c r="P2324" i="6" s="1"/>
  <c r="J2324" i="6"/>
  <c r="K2323" i="6"/>
  <c r="O2323" i="6" s="1"/>
  <c r="P2323" i="6" s="1"/>
  <c r="J2323" i="6"/>
  <c r="K2322" i="6"/>
  <c r="O2322" i="6" s="1"/>
  <c r="P2322" i="6" s="1"/>
  <c r="J2322" i="6"/>
  <c r="K2321" i="6"/>
  <c r="O2321" i="6" s="1"/>
  <c r="P2321" i="6" s="1"/>
  <c r="J2321" i="6"/>
  <c r="K2320" i="6"/>
  <c r="O2320" i="6" s="1"/>
  <c r="P2320" i="6" s="1"/>
  <c r="J2320" i="6"/>
  <c r="K2319" i="6"/>
  <c r="O2319" i="6" s="1"/>
  <c r="P2319" i="6" s="1"/>
  <c r="J2319" i="6"/>
  <c r="K2318" i="6"/>
  <c r="O2318" i="6" s="1"/>
  <c r="P2318" i="6" s="1"/>
  <c r="J2318" i="6"/>
  <c r="K2317" i="6"/>
  <c r="O2317" i="6" s="1"/>
  <c r="P2317" i="6" s="1"/>
  <c r="J2317" i="6"/>
  <c r="K2316" i="6"/>
  <c r="O2316" i="6" s="1"/>
  <c r="P2316" i="6" s="1"/>
  <c r="J2316" i="6"/>
  <c r="K2315" i="6"/>
  <c r="O2315" i="6" s="1"/>
  <c r="P2315" i="6" s="1"/>
  <c r="J2315" i="6"/>
  <c r="K2314" i="6"/>
  <c r="O2314" i="6" s="1"/>
  <c r="P2314" i="6" s="1"/>
  <c r="J2314" i="6"/>
  <c r="K2313" i="6"/>
  <c r="O2313" i="6" s="1"/>
  <c r="P2313" i="6" s="1"/>
  <c r="J2313" i="6"/>
  <c r="K2312" i="6"/>
  <c r="O2312" i="6" s="1"/>
  <c r="P2312" i="6" s="1"/>
  <c r="J2312" i="6"/>
  <c r="K2311" i="6"/>
  <c r="O2311" i="6" s="1"/>
  <c r="P2311" i="6" s="1"/>
  <c r="J2311" i="6"/>
  <c r="K2310" i="6"/>
  <c r="O2310" i="6" s="1"/>
  <c r="P2310" i="6" s="1"/>
  <c r="J2310" i="6"/>
  <c r="K2309" i="6"/>
  <c r="O2309" i="6" s="1"/>
  <c r="P2309" i="6" s="1"/>
  <c r="J2309" i="6"/>
  <c r="K2308" i="6"/>
  <c r="O2308" i="6" s="1"/>
  <c r="P2308" i="6" s="1"/>
  <c r="J2308" i="6"/>
  <c r="K2307" i="6"/>
  <c r="O2307" i="6" s="1"/>
  <c r="P2307" i="6" s="1"/>
  <c r="J2307" i="6"/>
  <c r="K2306" i="6"/>
  <c r="O2306" i="6" s="1"/>
  <c r="P2306" i="6" s="1"/>
  <c r="J2306" i="6"/>
  <c r="K2305" i="6"/>
  <c r="O2305" i="6" s="1"/>
  <c r="P2305" i="6" s="1"/>
  <c r="J2305" i="6"/>
  <c r="K2304" i="6"/>
  <c r="O2304" i="6" s="1"/>
  <c r="P2304" i="6" s="1"/>
  <c r="J2304" i="6"/>
  <c r="K2303" i="6"/>
  <c r="O2303" i="6" s="1"/>
  <c r="P2303" i="6" s="1"/>
  <c r="J2303" i="6"/>
  <c r="K2302" i="6"/>
  <c r="O2302" i="6" s="1"/>
  <c r="P2302" i="6" s="1"/>
  <c r="J2302" i="6"/>
  <c r="K2301" i="6"/>
  <c r="O2301" i="6" s="1"/>
  <c r="P2301" i="6" s="1"/>
  <c r="J2301" i="6"/>
  <c r="K2300" i="6"/>
  <c r="O2300" i="6" s="1"/>
  <c r="P2300" i="6" s="1"/>
  <c r="J2300" i="6"/>
  <c r="K2299" i="6"/>
  <c r="O2299" i="6" s="1"/>
  <c r="P2299" i="6" s="1"/>
  <c r="J2299" i="6"/>
  <c r="K2298" i="6"/>
  <c r="O2298" i="6" s="1"/>
  <c r="P2298" i="6" s="1"/>
  <c r="J2298" i="6"/>
  <c r="K2297" i="6"/>
  <c r="O2297" i="6" s="1"/>
  <c r="P2297" i="6" s="1"/>
  <c r="J2297" i="6"/>
  <c r="K2296" i="6"/>
  <c r="O2296" i="6" s="1"/>
  <c r="P2296" i="6" s="1"/>
  <c r="J2296" i="6"/>
  <c r="K2295" i="6"/>
  <c r="O2295" i="6" s="1"/>
  <c r="P2295" i="6" s="1"/>
  <c r="J2295" i="6"/>
  <c r="K2294" i="6"/>
  <c r="O2294" i="6" s="1"/>
  <c r="P2294" i="6" s="1"/>
  <c r="J2294" i="6"/>
  <c r="K2293" i="6"/>
  <c r="O2293" i="6" s="1"/>
  <c r="P2293" i="6" s="1"/>
  <c r="J2293" i="6"/>
  <c r="K2292" i="6"/>
  <c r="O2292" i="6" s="1"/>
  <c r="P2292" i="6" s="1"/>
  <c r="J2292" i="6"/>
  <c r="K2291" i="6"/>
  <c r="O2291" i="6" s="1"/>
  <c r="P2291" i="6" s="1"/>
  <c r="J2291" i="6"/>
  <c r="K2290" i="6"/>
  <c r="O2290" i="6" s="1"/>
  <c r="P2290" i="6" s="1"/>
  <c r="J2290" i="6"/>
  <c r="K2289" i="6"/>
  <c r="O2289" i="6" s="1"/>
  <c r="P2289" i="6" s="1"/>
  <c r="J2289" i="6"/>
  <c r="K2288" i="6"/>
  <c r="O2288" i="6" s="1"/>
  <c r="P2288" i="6" s="1"/>
  <c r="J2288" i="6"/>
  <c r="K2287" i="6"/>
  <c r="O2287" i="6" s="1"/>
  <c r="P2287" i="6" s="1"/>
  <c r="J2287" i="6"/>
  <c r="K2286" i="6"/>
  <c r="O2286" i="6" s="1"/>
  <c r="P2286" i="6" s="1"/>
  <c r="J2286" i="6"/>
  <c r="K2285" i="6"/>
  <c r="O2285" i="6" s="1"/>
  <c r="P2285" i="6" s="1"/>
  <c r="J2285" i="6"/>
  <c r="K2284" i="6"/>
  <c r="O2284" i="6" s="1"/>
  <c r="P2284" i="6" s="1"/>
  <c r="J2284" i="6"/>
  <c r="K2283" i="6"/>
  <c r="O2283" i="6" s="1"/>
  <c r="P2283" i="6" s="1"/>
  <c r="J2283" i="6"/>
  <c r="K2282" i="6"/>
  <c r="O2282" i="6" s="1"/>
  <c r="P2282" i="6" s="1"/>
  <c r="J2282" i="6"/>
  <c r="K2281" i="6"/>
  <c r="O2281" i="6" s="1"/>
  <c r="P2281" i="6" s="1"/>
  <c r="J2281" i="6"/>
  <c r="K2280" i="6"/>
  <c r="O2280" i="6" s="1"/>
  <c r="P2280" i="6" s="1"/>
  <c r="J2280" i="6"/>
  <c r="K2279" i="6"/>
  <c r="O2279" i="6" s="1"/>
  <c r="P2279" i="6" s="1"/>
  <c r="J2279" i="6"/>
  <c r="K2278" i="6"/>
  <c r="O2278" i="6" s="1"/>
  <c r="P2278" i="6" s="1"/>
  <c r="J2278" i="6"/>
  <c r="K2277" i="6"/>
  <c r="O2277" i="6" s="1"/>
  <c r="P2277" i="6" s="1"/>
  <c r="J2277" i="6"/>
  <c r="K2276" i="6"/>
  <c r="O2276" i="6" s="1"/>
  <c r="P2276" i="6" s="1"/>
  <c r="J2276" i="6"/>
  <c r="K2275" i="6"/>
  <c r="O2275" i="6" s="1"/>
  <c r="P2275" i="6" s="1"/>
  <c r="J2275" i="6"/>
  <c r="K2274" i="6"/>
  <c r="O2274" i="6" s="1"/>
  <c r="P2274" i="6" s="1"/>
  <c r="J2274" i="6"/>
  <c r="K2273" i="6"/>
  <c r="O2273" i="6" s="1"/>
  <c r="P2273" i="6" s="1"/>
  <c r="J2273" i="6"/>
  <c r="K2272" i="6"/>
  <c r="O2272" i="6" s="1"/>
  <c r="P2272" i="6" s="1"/>
  <c r="J2272" i="6"/>
  <c r="K2271" i="6"/>
  <c r="O2271" i="6" s="1"/>
  <c r="P2271" i="6" s="1"/>
  <c r="J2271" i="6"/>
  <c r="K2270" i="6"/>
  <c r="O2270" i="6" s="1"/>
  <c r="P2270" i="6" s="1"/>
  <c r="J2270" i="6"/>
  <c r="K2269" i="6"/>
  <c r="O2269" i="6" s="1"/>
  <c r="P2269" i="6" s="1"/>
  <c r="J2269" i="6"/>
  <c r="K2268" i="6"/>
  <c r="O2268" i="6" s="1"/>
  <c r="P2268" i="6" s="1"/>
  <c r="J2268" i="6"/>
  <c r="K2267" i="6"/>
  <c r="O2267" i="6" s="1"/>
  <c r="P2267" i="6" s="1"/>
  <c r="J2267" i="6"/>
  <c r="K2266" i="6"/>
  <c r="O2266" i="6" s="1"/>
  <c r="P2266" i="6" s="1"/>
  <c r="J2266" i="6"/>
  <c r="K2265" i="6"/>
  <c r="O2265" i="6" s="1"/>
  <c r="P2265" i="6" s="1"/>
  <c r="J2265" i="6"/>
  <c r="K2264" i="6"/>
  <c r="O2264" i="6" s="1"/>
  <c r="P2264" i="6" s="1"/>
  <c r="J2264" i="6"/>
  <c r="K2263" i="6"/>
  <c r="O2263" i="6" s="1"/>
  <c r="P2263" i="6" s="1"/>
  <c r="J2263" i="6"/>
  <c r="K2262" i="6"/>
  <c r="O2262" i="6" s="1"/>
  <c r="P2262" i="6" s="1"/>
  <c r="J2262" i="6"/>
  <c r="K2261" i="6"/>
  <c r="O2261" i="6" s="1"/>
  <c r="P2261" i="6" s="1"/>
  <c r="J2261" i="6"/>
  <c r="K2260" i="6"/>
  <c r="O2260" i="6" s="1"/>
  <c r="P2260" i="6" s="1"/>
  <c r="J2260" i="6"/>
  <c r="K2259" i="6"/>
  <c r="O2259" i="6" s="1"/>
  <c r="P2259" i="6" s="1"/>
  <c r="J2259" i="6"/>
  <c r="K2258" i="6"/>
  <c r="O2258" i="6" s="1"/>
  <c r="P2258" i="6" s="1"/>
  <c r="J2258" i="6"/>
  <c r="K2257" i="6"/>
  <c r="O2257" i="6" s="1"/>
  <c r="P2257" i="6" s="1"/>
  <c r="J2257" i="6"/>
  <c r="K2256" i="6"/>
  <c r="O2256" i="6" s="1"/>
  <c r="P2256" i="6" s="1"/>
  <c r="J2256" i="6"/>
  <c r="K2255" i="6"/>
  <c r="O2255" i="6" s="1"/>
  <c r="P2255" i="6" s="1"/>
  <c r="J2255" i="6"/>
  <c r="K2254" i="6"/>
  <c r="O2254" i="6" s="1"/>
  <c r="P2254" i="6" s="1"/>
  <c r="J2254" i="6"/>
  <c r="K2253" i="6"/>
  <c r="O2253" i="6" s="1"/>
  <c r="P2253" i="6" s="1"/>
  <c r="J2253" i="6"/>
  <c r="K2252" i="6"/>
  <c r="O2252" i="6" s="1"/>
  <c r="P2252" i="6" s="1"/>
  <c r="J2252" i="6"/>
  <c r="K2251" i="6"/>
  <c r="O2251" i="6" s="1"/>
  <c r="P2251" i="6" s="1"/>
  <c r="J2251" i="6"/>
  <c r="K2250" i="6"/>
  <c r="O2250" i="6" s="1"/>
  <c r="P2250" i="6" s="1"/>
  <c r="J2250" i="6"/>
  <c r="K2249" i="6"/>
  <c r="O2249" i="6" s="1"/>
  <c r="P2249" i="6" s="1"/>
  <c r="J2249" i="6"/>
  <c r="K2248" i="6"/>
  <c r="O2248" i="6" s="1"/>
  <c r="P2248" i="6" s="1"/>
  <c r="J2248" i="6"/>
  <c r="K2247" i="6"/>
  <c r="O2247" i="6" s="1"/>
  <c r="P2247" i="6" s="1"/>
  <c r="J2247" i="6"/>
  <c r="K2246" i="6"/>
  <c r="O2246" i="6" s="1"/>
  <c r="P2246" i="6" s="1"/>
  <c r="J2246" i="6"/>
  <c r="K2245" i="6"/>
  <c r="O2245" i="6" s="1"/>
  <c r="P2245" i="6" s="1"/>
  <c r="J2245" i="6"/>
  <c r="K2244" i="6"/>
  <c r="O2244" i="6" s="1"/>
  <c r="P2244" i="6" s="1"/>
  <c r="J2244" i="6"/>
  <c r="K2243" i="6"/>
  <c r="O2243" i="6" s="1"/>
  <c r="P2243" i="6" s="1"/>
  <c r="J2243" i="6"/>
  <c r="K2242" i="6"/>
  <c r="O2242" i="6" s="1"/>
  <c r="P2242" i="6" s="1"/>
  <c r="J2242" i="6"/>
  <c r="K2241" i="6"/>
  <c r="O2241" i="6" s="1"/>
  <c r="P2241" i="6" s="1"/>
  <c r="J2241" i="6"/>
  <c r="K2240" i="6"/>
  <c r="O2240" i="6" s="1"/>
  <c r="P2240" i="6" s="1"/>
  <c r="J2240" i="6"/>
  <c r="K2239" i="6"/>
  <c r="O2239" i="6" s="1"/>
  <c r="P2239" i="6" s="1"/>
  <c r="J2239" i="6"/>
  <c r="K2238" i="6"/>
  <c r="O2238" i="6" s="1"/>
  <c r="P2238" i="6" s="1"/>
  <c r="J2238" i="6"/>
  <c r="K2237" i="6"/>
  <c r="O2237" i="6" s="1"/>
  <c r="P2237" i="6" s="1"/>
  <c r="J2237" i="6"/>
  <c r="K2236" i="6"/>
  <c r="O2236" i="6" s="1"/>
  <c r="P2236" i="6" s="1"/>
  <c r="J2236" i="6"/>
  <c r="K2235" i="6"/>
  <c r="O2235" i="6" s="1"/>
  <c r="P2235" i="6" s="1"/>
  <c r="J2235" i="6"/>
  <c r="K2234" i="6"/>
  <c r="O2234" i="6" s="1"/>
  <c r="P2234" i="6" s="1"/>
  <c r="J2234" i="6"/>
  <c r="K2233" i="6"/>
  <c r="O2233" i="6" s="1"/>
  <c r="P2233" i="6" s="1"/>
  <c r="J2233" i="6"/>
  <c r="K2232" i="6"/>
  <c r="O2232" i="6" s="1"/>
  <c r="P2232" i="6" s="1"/>
  <c r="J2232" i="6"/>
  <c r="K2231" i="6"/>
  <c r="O2231" i="6" s="1"/>
  <c r="P2231" i="6" s="1"/>
  <c r="J2231" i="6"/>
  <c r="K2230" i="6"/>
  <c r="O2230" i="6" s="1"/>
  <c r="P2230" i="6" s="1"/>
  <c r="J2230" i="6"/>
  <c r="K2229" i="6"/>
  <c r="O2229" i="6" s="1"/>
  <c r="P2229" i="6" s="1"/>
  <c r="J2229" i="6"/>
  <c r="K2228" i="6"/>
  <c r="O2228" i="6" s="1"/>
  <c r="P2228" i="6" s="1"/>
  <c r="J2228" i="6"/>
  <c r="K2227" i="6"/>
  <c r="O2227" i="6" s="1"/>
  <c r="P2227" i="6" s="1"/>
  <c r="J2227" i="6"/>
  <c r="K2226" i="6"/>
  <c r="O2226" i="6" s="1"/>
  <c r="P2226" i="6" s="1"/>
  <c r="J2226" i="6"/>
  <c r="K2225" i="6"/>
  <c r="O2225" i="6" s="1"/>
  <c r="P2225" i="6" s="1"/>
  <c r="J2225" i="6"/>
  <c r="K2224" i="6"/>
  <c r="O2224" i="6" s="1"/>
  <c r="P2224" i="6" s="1"/>
  <c r="J2224" i="6"/>
  <c r="K2223" i="6"/>
  <c r="O2223" i="6" s="1"/>
  <c r="P2223" i="6" s="1"/>
  <c r="J2223" i="6"/>
  <c r="K2222" i="6"/>
  <c r="O2222" i="6" s="1"/>
  <c r="P2222" i="6" s="1"/>
  <c r="J2222" i="6"/>
  <c r="K2221" i="6"/>
  <c r="O2221" i="6" s="1"/>
  <c r="P2221" i="6" s="1"/>
  <c r="J2221" i="6"/>
  <c r="K2220" i="6"/>
  <c r="O2220" i="6" s="1"/>
  <c r="P2220" i="6" s="1"/>
  <c r="J2220" i="6"/>
  <c r="K2219" i="6"/>
  <c r="O2219" i="6" s="1"/>
  <c r="P2219" i="6" s="1"/>
  <c r="J2219" i="6"/>
  <c r="K2218" i="6"/>
  <c r="O2218" i="6" s="1"/>
  <c r="P2218" i="6" s="1"/>
  <c r="J2218" i="6"/>
  <c r="K2217" i="6"/>
  <c r="O2217" i="6" s="1"/>
  <c r="P2217" i="6" s="1"/>
  <c r="J2217" i="6"/>
  <c r="K2216" i="6"/>
  <c r="O2216" i="6" s="1"/>
  <c r="P2216" i="6" s="1"/>
  <c r="J2216" i="6"/>
  <c r="K2215" i="6"/>
  <c r="O2215" i="6" s="1"/>
  <c r="P2215" i="6" s="1"/>
  <c r="J2215" i="6"/>
  <c r="K2214" i="6"/>
  <c r="O2214" i="6" s="1"/>
  <c r="P2214" i="6" s="1"/>
  <c r="J2214" i="6"/>
  <c r="K2213" i="6"/>
  <c r="O2213" i="6" s="1"/>
  <c r="P2213" i="6" s="1"/>
  <c r="J2213" i="6"/>
  <c r="K2212" i="6"/>
  <c r="O2212" i="6" s="1"/>
  <c r="P2212" i="6" s="1"/>
  <c r="J2212" i="6"/>
  <c r="K2211" i="6"/>
  <c r="O2211" i="6" s="1"/>
  <c r="P2211" i="6" s="1"/>
  <c r="J2211" i="6"/>
  <c r="K2210" i="6"/>
  <c r="O2210" i="6" s="1"/>
  <c r="P2210" i="6" s="1"/>
  <c r="J2210" i="6"/>
  <c r="K2209" i="6"/>
  <c r="O2209" i="6" s="1"/>
  <c r="P2209" i="6" s="1"/>
  <c r="J2209" i="6"/>
  <c r="K2208" i="6"/>
  <c r="O2208" i="6" s="1"/>
  <c r="P2208" i="6" s="1"/>
  <c r="J2208" i="6"/>
  <c r="K2207" i="6"/>
  <c r="O2207" i="6" s="1"/>
  <c r="P2207" i="6" s="1"/>
  <c r="J2207" i="6"/>
  <c r="K2206" i="6"/>
  <c r="O2206" i="6" s="1"/>
  <c r="P2206" i="6" s="1"/>
  <c r="J2206" i="6"/>
  <c r="K2205" i="6"/>
  <c r="O2205" i="6" s="1"/>
  <c r="P2205" i="6" s="1"/>
  <c r="J2205" i="6"/>
  <c r="K2204" i="6"/>
  <c r="O2204" i="6" s="1"/>
  <c r="P2204" i="6" s="1"/>
  <c r="J2204" i="6"/>
  <c r="K2203" i="6"/>
  <c r="O2203" i="6" s="1"/>
  <c r="P2203" i="6" s="1"/>
  <c r="J2203" i="6"/>
  <c r="K2202" i="6"/>
  <c r="O2202" i="6" s="1"/>
  <c r="P2202" i="6" s="1"/>
  <c r="J2202" i="6"/>
  <c r="K2201" i="6"/>
  <c r="O2201" i="6" s="1"/>
  <c r="P2201" i="6" s="1"/>
  <c r="J2201" i="6"/>
  <c r="K2200" i="6"/>
  <c r="O2200" i="6" s="1"/>
  <c r="P2200" i="6" s="1"/>
  <c r="J2200" i="6"/>
  <c r="K2199" i="6"/>
  <c r="O2199" i="6" s="1"/>
  <c r="P2199" i="6" s="1"/>
  <c r="J2199" i="6"/>
  <c r="K2198" i="6"/>
  <c r="O2198" i="6" s="1"/>
  <c r="P2198" i="6" s="1"/>
  <c r="J2198" i="6"/>
  <c r="K2197" i="6"/>
  <c r="O2197" i="6" s="1"/>
  <c r="P2197" i="6" s="1"/>
  <c r="J2197" i="6"/>
  <c r="K2196" i="6"/>
  <c r="O2196" i="6" s="1"/>
  <c r="P2196" i="6" s="1"/>
  <c r="J2196" i="6"/>
  <c r="K2195" i="6"/>
  <c r="O2195" i="6" s="1"/>
  <c r="P2195" i="6" s="1"/>
  <c r="J2195" i="6"/>
  <c r="K2194" i="6"/>
  <c r="O2194" i="6" s="1"/>
  <c r="P2194" i="6" s="1"/>
  <c r="J2194" i="6"/>
  <c r="K2193" i="6"/>
  <c r="O2193" i="6" s="1"/>
  <c r="P2193" i="6" s="1"/>
  <c r="J2193" i="6"/>
  <c r="K2192" i="6"/>
  <c r="O2192" i="6" s="1"/>
  <c r="P2192" i="6" s="1"/>
  <c r="J2192" i="6"/>
  <c r="K2191" i="6"/>
  <c r="O2191" i="6" s="1"/>
  <c r="P2191" i="6" s="1"/>
  <c r="J2191" i="6"/>
  <c r="K2190" i="6"/>
  <c r="O2190" i="6" s="1"/>
  <c r="P2190" i="6" s="1"/>
  <c r="J2190" i="6"/>
  <c r="K2189" i="6"/>
  <c r="O2189" i="6" s="1"/>
  <c r="P2189" i="6" s="1"/>
  <c r="J2189" i="6"/>
  <c r="K2188" i="6"/>
  <c r="O2188" i="6" s="1"/>
  <c r="P2188" i="6" s="1"/>
  <c r="J2188" i="6"/>
  <c r="K2187" i="6"/>
  <c r="O2187" i="6" s="1"/>
  <c r="P2187" i="6" s="1"/>
  <c r="J2187" i="6"/>
  <c r="K2186" i="6"/>
  <c r="O2186" i="6" s="1"/>
  <c r="P2186" i="6" s="1"/>
  <c r="J2186" i="6"/>
  <c r="K2185" i="6"/>
  <c r="O2185" i="6" s="1"/>
  <c r="P2185" i="6" s="1"/>
  <c r="J2185" i="6"/>
  <c r="K2184" i="6"/>
  <c r="O2184" i="6" s="1"/>
  <c r="P2184" i="6" s="1"/>
  <c r="J2184" i="6"/>
  <c r="K2183" i="6"/>
  <c r="O2183" i="6" s="1"/>
  <c r="P2183" i="6" s="1"/>
  <c r="J2183" i="6"/>
  <c r="K2182" i="6"/>
  <c r="O2182" i="6" s="1"/>
  <c r="P2182" i="6" s="1"/>
  <c r="J2182" i="6"/>
  <c r="K2181" i="6"/>
  <c r="O2181" i="6" s="1"/>
  <c r="P2181" i="6" s="1"/>
  <c r="J2181" i="6"/>
  <c r="K2180" i="6"/>
  <c r="O2180" i="6" s="1"/>
  <c r="P2180" i="6" s="1"/>
  <c r="J2180" i="6"/>
  <c r="K2179" i="6"/>
  <c r="O2179" i="6" s="1"/>
  <c r="P2179" i="6" s="1"/>
  <c r="J2179" i="6"/>
  <c r="K2178" i="6"/>
  <c r="O2178" i="6" s="1"/>
  <c r="P2178" i="6" s="1"/>
  <c r="J2178" i="6"/>
  <c r="K2177" i="6"/>
  <c r="O2177" i="6" s="1"/>
  <c r="P2177" i="6" s="1"/>
  <c r="J2177" i="6"/>
  <c r="K2176" i="6"/>
  <c r="O2176" i="6" s="1"/>
  <c r="P2176" i="6" s="1"/>
  <c r="J2176" i="6"/>
  <c r="K2175" i="6"/>
  <c r="O2175" i="6" s="1"/>
  <c r="P2175" i="6" s="1"/>
  <c r="J2175" i="6"/>
  <c r="K2174" i="6"/>
  <c r="O2174" i="6" s="1"/>
  <c r="P2174" i="6" s="1"/>
  <c r="J2174" i="6"/>
  <c r="K2173" i="6"/>
  <c r="O2173" i="6" s="1"/>
  <c r="P2173" i="6" s="1"/>
  <c r="J2173" i="6"/>
  <c r="K2172" i="6"/>
  <c r="O2172" i="6" s="1"/>
  <c r="P2172" i="6" s="1"/>
  <c r="J2172" i="6"/>
  <c r="K2171" i="6"/>
  <c r="O2171" i="6" s="1"/>
  <c r="P2171" i="6" s="1"/>
  <c r="J2171" i="6"/>
  <c r="K2170" i="6"/>
  <c r="O2170" i="6" s="1"/>
  <c r="P2170" i="6" s="1"/>
  <c r="J2170" i="6"/>
  <c r="K2169" i="6"/>
  <c r="O2169" i="6" s="1"/>
  <c r="P2169" i="6" s="1"/>
  <c r="J2169" i="6"/>
  <c r="K2168" i="6"/>
  <c r="O2168" i="6" s="1"/>
  <c r="P2168" i="6" s="1"/>
  <c r="J2168" i="6"/>
  <c r="K2167" i="6"/>
  <c r="O2167" i="6" s="1"/>
  <c r="P2167" i="6" s="1"/>
  <c r="J2167" i="6"/>
  <c r="K2166" i="6"/>
  <c r="O2166" i="6" s="1"/>
  <c r="P2166" i="6" s="1"/>
  <c r="J2166" i="6"/>
  <c r="K2165" i="6"/>
  <c r="O2165" i="6" s="1"/>
  <c r="P2165" i="6" s="1"/>
  <c r="J2165" i="6"/>
  <c r="K2164" i="6"/>
  <c r="O2164" i="6" s="1"/>
  <c r="P2164" i="6" s="1"/>
  <c r="J2164" i="6"/>
  <c r="K2163" i="6"/>
  <c r="O2163" i="6" s="1"/>
  <c r="P2163" i="6" s="1"/>
  <c r="J2163" i="6"/>
  <c r="K2162" i="6"/>
  <c r="O2162" i="6" s="1"/>
  <c r="P2162" i="6" s="1"/>
  <c r="J2162" i="6"/>
  <c r="K2161" i="6"/>
  <c r="O2161" i="6" s="1"/>
  <c r="P2161" i="6" s="1"/>
  <c r="J2161" i="6"/>
  <c r="K2160" i="6"/>
  <c r="O2160" i="6" s="1"/>
  <c r="P2160" i="6" s="1"/>
  <c r="J2160" i="6"/>
  <c r="K2159" i="6"/>
  <c r="O2159" i="6" s="1"/>
  <c r="P2159" i="6" s="1"/>
  <c r="J2159" i="6"/>
  <c r="K2158" i="6"/>
  <c r="O2158" i="6" s="1"/>
  <c r="P2158" i="6" s="1"/>
  <c r="J2158" i="6"/>
  <c r="K2157" i="6"/>
  <c r="O2157" i="6" s="1"/>
  <c r="P2157" i="6" s="1"/>
  <c r="J2157" i="6"/>
  <c r="K2156" i="6"/>
  <c r="O2156" i="6" s="1"/>
  <c r="P2156" i="6" s="1"/>
  <c r="J2156" i="6"/>
  <c r="K2155" i="6"/>
  <c r="O2155" i="6" s="1"/>
  <c r="P2155" i="6" s="1"/>
  <c r="J2155" i="6"/>
  <c r="K2154" i="6"/>
  <c r="O2154" i="6" s="1"/>
  <c r="P2154" i="6" s="1"/>
  <c r="J2154" i="6"/>
  <c r="K2153" i="6"/>
  <c r="O2153" i="6" s="1"/>
  <c r="P2153" i="6" s="1"/>
  <c r="J2153" i="6"/>
  <c r="K2152" i="6"/>
  <c r="O2152" i="6" s="1"/>
  <c r="P2152" i="6" s="1"/>
  <c r="J2152" i="6"/>
  <c r="K2151" i="6"/>
  <c r="O2151" i="6" s="1"/>
  <c r="P2151" i="6" s="1"/>
  <c r="J2151" i="6"/>
  <c r="K2150" i="6"/>
  <c r="O2150" i="6" s="1"/>
  <c r="P2150" i="6" s="1"/>
  <c r="J2150" i="6"/>
  <c r="K2149" i="6"/>
  <c r="O2149" i="6" s="1"/>
  <c r="P2149" i="6" s="1"/>
  <c r="J2149" i="6"/>
  <c r="K2148" i="6"/>
  <c r="O2148" i="6" s="1"/>
  <c r="P2148" i="6" s="1"/>
  <c r="J2148" i="6"/>
  <c r="K2147" i="6"/>
  <c r="O2147" i="6" s="1"/>
  <c r="P2147" i="6" s="1"/>
  <c r="J2147" i="6"/>
  <c r="K2146" i="6"/>
  <c r="O2146" i="6" s="1"/>
  <c r="P2146" i="6" s="1"/>
  <c r="J2146" i="6"/>
  <c r="K2145" i="6"/>
  <c r="O2145" i="6" s="1"/>
  <c r="P2145" i="6" s="1"/>
  <c r="J2145" i="6"/>
  <c r="K2144" i="6"/>
  <c r="O2144" i="6" s="1"/>
  <c r="P2144" i="6" s="1"/>
  <c r="J2144" i="6"/>
  <c r="K2143" i="6"/>
  <c r="O2143" i="6" s="1"/>
  <c r="P2143" i="6" s="1"/>
  <c r="J2143" i="6"/>
  <c r="K2142" i="6"/>
  <c r="O2142" i="6" s="1"/>
  <c r="P2142" i="6" s="1"/>
  <c r="J2142" i="6"/>
  <c r="K2141" i="6"/>
  <c r="O2141" i="6" s="1"/>
  <c r="P2141" i="6" s="1"/>
  <c r="J2141" i="6"/>
  <c r="K2140" i="6"/>
  <c r="O2140" i="6" s="1"/>
  <c r="P2140" i="6" s="1"/>
  <c r="J2140" i="6"/>
  <c r="K2139" i="6"/>
  <c r="O2139" i="6" s="1"/>
  <c r="P2139" i="6" s="1"/>
  <c r="J2139" i="6"/>
  <c r="K2138" i="6"/>
  <c r="O2138" i="6" s="1"/>
  <c r="P2138" i="6" s="1"/>
  <c r="J2138" i="6"/>
  <c r="K2137" i="6"/>
  <c r="O2137" i="6" s="1"/>
  <c r="P2137" i="6" s="1"/>
  <c r="J2137" i="6"/>
  <c r="K2136" i="6"/>
  <c r="O2136" i="6" s="1"/>
  <c r="P2136" i="6" s="1"/>
  <c r="J2136" i="6"/>
  <c r="K2135" i="6"/>
  <c r="O2135" i="6" s="1"/>
  <c r="P2135" i="6" s="1"/>
  <c r="J2135" i="6"/>
  <c r="K2134" i="6"/>
  <c r="O2134" i="6" s="1"/>
  <c r="P2134" i="6" s="1"/>
  <c r="J2134" i="6"/>
  <c r="K2133" i="6"/>
  <c r="O2133" i="6" s="1"/>
  <c r="P2133" i="6" s="1"/>
  <c r="J2133" i="6"/>
  <c r="K2132" i="6"/>
  <c r="O2132" i="6" s="1"/>
  <c r="P2132" i="6" s="1"/>
  <c r="J2132" i="6"/>
  <c r="K2131" i="6"/>
  <c r="O2131" i="6" s="1"/>
  <c r="P2131" i="6" s="1"/>
  <c r="J2131" i="6"/>
  <c r="K2130" i="6"/>
  <c r="O2130" i="6" s="1"/>
  <c r="P2130" i="6" s="1"/>
  <c r="J2130" i="6"/>
  <c r="K2129" i="6"/>
  <c r="O2129" i="6" s="1"/>
  <c r="P2129" i="6" s="1"/>
  <c r="J2129" i="6"/>
  <c r="K2128" i="6"/>
  <c r="O2128" i="6" s="1"/>
  <c r="P2128" i="6" s="1"/>
  <c r="J2128" i="6"/>
  <c r="K2127" i="6"/>
  <c r="O2127" i="6" s="1"/>
  <c r="P2127" i="6" s="1"/>
  <c r="J2127" i="6"/>
  <c r="K2126" i="6"/>
  <c r="O2126" i="6" s="1"/>
  <c r="P2126" i="6" s="1"/>
  <c r="J2126" i="6"/>
  <c r="K2125" i="6"/>
  <c r="O2125" i="6" s="1"/>
  <c r="P2125" i="6" s="1"/>
  <c r="J2125" i="6"/>
  <c r="K2124" i="6"/>
  <c r="O2124" i="6" s="1"/>
  <c r="P2124" i="6" s="1"/>
  <c r="J2124" i="6"/>
  <c r="K2123" i="6"/>
  <c r="O2123" i="6" s="1"/>
  <c r="P2123" i="6" s="1"/>
  <c r="J2123" i="6"/>
  <c r="K2122" i="6"/>
  <c r="O2122" i="6" s="1"/>
  <c r="P2122" i="6" s="1"/>
  <c r="J2122" i="6"/>
  <c r="K2121" i="6"/>
  <c r="O2121" i="6" s="1"/>
  <c r="P2121" i="6" s="1"/>
  <c r="J2121" i="6"/>
  <c r="K2120" i="6"/>
  <c r="O2120" i="6" s="1"/>
  <c r="P2120" i="6" s="1"/>
  <c r="J2120" i="6"/>
  <c r="K2119" i="6"/>
  <c r="O2119" i="6" s="1"/>
  <c r="P2119" i="6" s="1"/>
  <c r="J2119" i="6"/>
  <c r="K2118" i="6"/>
  <c r="O2118" i="6" s="1"/>
  <c r="P2118" i="6" s="1"/>
  <c r="J2118" i="6"/>
  <c r="K2117" i="6"/>
  <c r="O2117" i="6" s="1"/>
  <c r="P2117" i="6" s="1"/>
  <c r="J2117" i="6"/>
  <c r="K2116" i="6"/>
  <c r="O2116" i="6" s="1"/>
  <c r="P2116" i="6" s="1"/>
  <c r="J2116" i="6"/>
  <c r="K2115" i="6"/>
  <c r="O2115" i="6" s="1"/>
  <c r="P2115" i="6" s="1"/>
  <c r="J2115" i="6"/>
  <c r="K2114" i="6"/>
  <c r="O2114" i="6" s="1"/>
  <c r="P2114" i="6" s="1"/>
  <c r="J2114" i="6"/>
  <c r="K2113" i="6"/>
  <c r="O2113" i="6" s="1"/>
  <c r="P2113" i="6" s="1"/>
  <c r="J2113" i="6"/>
  <c r="K2112" i="6"/>
  <c r="O2112" i="6" s="1"/>
  <c r="P2112" i="6" s="1"/>
  <c r="J2112" i="6"/>
  <c r="K2111" i="6"/>
  <c r="O2111" i="6" s="1"/>
  <c r="P2111" i="6" s="1"/>
  <c r="J2111" i="6"/>
  <c r="K2110" i="6"/>
  <c r="O2110" i="6" s="1"/>
  <c r="P2110" i="6" s="1"/>
  <c r="J2110" i="6"/>
  <c r="K2109" i="6"/>
  <c r="O2109" i="6" s="1"/>
  <c r="P2109" i="6" s="1"/>
  <c r="J2109" i="6"/>
  <c r="K2108" i="6"/>
  <c r="O2108" i="6" s="1"/>
  <c r="P2108" i="6" s="1"/>
  <c r="J2108" i="6"/>
  <c r="K2107" i="6"/>
  <c r="O2107" i="6" s="1"/>
  <c r="P2107" i="6" s="1"/>
  <c r="J2107" i="6"/>
  <c r="K2106" i="6"/>
  <c r="O2106" i="6" s="1"/>
  <c r="P2106" i="6" s="1"/>
  <c r="J2106" i="6"/>
  <c r="K2105" i="6"/>
  <c r="O2105" i="6" s="1"/>
  <c r="P2105" i="6" s="1"/>
  <c r="J2105" i="6"/>
  <c r="K2104" i="6"/>
  <c r="O2104" i="6" s="1"/>
  <c r="P2104" i="6" s="1"/>
  <c r="J2104" i="6"/>
  <c r="K2103" i="6"/>
  <c r="O2103" i="6" s="1"/>
  <c r="P2103" i="6" s="1"/>
  <c r="J2103" i="6"/>
  <c r="K2102" i="6"/>
  <c r="O2102" i="6" s="1"/>
  <c r="P2102" i="6" s="1"/>
  <c r="J2102" i="6"/>
  <c r="K2101" i="6"/>
  <c r="O2101" i="6" s="1"/>
  <c r="P2101" i="6" s="1"/>
  <c r="J2101" i="6"/>
  <c r="K2100" i="6"/>
  <c r="O2100" i="6" s="1"/>
  <c r="P2100" i="6" s="1"/>
  <c r="J2100" i="6"/>
  <c r="K2099" i="6"/>
  <c r="O2099" i="6" s="1"/>
  <c r="P2099" i="6" s="1"/>
  <c r="J2099" i="6"/>
  <c r="K2098" i="6"/>
  <c r="O2098" i="6" s="1"/>
  <c r="P2098" i="6" s="1"/>
  <c r="J2098" i="6"/>
  <c r="K2097" i="6"/>
  <c r="O2097" i="6" s="1"/>
  <c r="P2097" i="6" s="1"/>
  <c r="J2097" i="6"/>
  <c r="K2096" i="6"/>
  <c r="O2096" i="6" s="1"/>
  <c r="P2096" i="6" s="1"/>
  <c r="J2096" i="6"/>
  <c r="K2095" i="6"/>
  <c r="O2095" i="6" s="1"/>
  <c r="P2095" i="6" s="1"/>
  <c r="J2095" i="6"/>
  <c r="K2094" i="6"/>
  <c r="O2094" i="6" s="1"/>
  <c r="P2094" i="6" s="1"/>
  <c r="J2094" i="6"/>
  <c r="K2093" i="6"/>
  <c r="O2093" i="6" s="1"/>
  <c r="P2093" i="6" s="1"/>
  <c r="J2093" i="6"/>
  <c r="K2092" i="6"/>
  <c r="O2092" i="6" s="1"/>
  <c r="P2092" i="6" s="1"/>
  <c r="J2092" i="6"/>
  <c r="K2091" i="6"/>
  <c r="O2091" i="6" s="1"/>
  <c r="P2091" i="6" s="1"/>
  <c r="J2091" i="6"/>
  <c r="K2090" i="6"/>
  <c r="O2090" i="6" s="1"/>
  <c r="P2090" i="6" s="1"/>
  <c r="J2090" i="6"/>
  <c r="K2089" i="6"/>
  <c r="O2089" i="6" s="1"/>
  <c r="P2089" i="6" s="1"/>
  <c r="J2089" i="6"/>
  <c r="K2088" i="6"/>
  <c r="O2088" i="6" s="1"/>
  <c r="P2088" i="6" s="1"/>
  <c r="J2088" i="6"/>
  <c r="K2087" i="6"/>
  <c r="O2087" i="6" s="1"/>
  <c r="P2087" i="6" s="1"/>
  <c r="J2087" i="6"/>
  <c r="K2086" i="6"/>
  <c r="O2086" i="6" s="1"/>
  <c r="P2086" i="6" s="1"/>
  <c r="J2086" i="6"/>
  <c r="K2085" i="6"/>
  <c r="O2085" i="6" s="1"/>
  <c r="P2085" i="6" s="1"/>
  <c r="J2085" i="6"/>
  <c r="K2084" i="6"/>
  <c r="O2084" i="6" s="1"/>
  <c r="P2084" i="6" s="1"/>
  <c r="J2084" i="6"/>
  <c r="K2083" i="6"/>
  <c r="O2083" i="6" s="1"/>
  <c r="P2083" i="6" s="1"/>
  <c r="J2083" i="6"/>
  <c r="K2082" i="6"/>
  <c r="O2082" i="6" s="1"/>
  <c r="P2082" i="6" s="1"/>
  <c r="J2082" i="6"/>
  <c r="K2081" i="6"/>
  <c r="O2081" i="6" s="1"/>
  <c r="P2081" i="6" s="1"/>
  <c r="J2081" i="6"/>
  <c r="K2080" i="6"/>
  <c r="O2080" i="6" s="1"/>
  <c r="P2080" i="6" s="1"/>
  <c r="J2080" i="6"/>
  <c r="K2079" i="6"/>
  <c r="O2079" i="6" s="1"/>
  <c r="P2079" i="6" s="1"/>
  <c r="J2079" i="6"/>
  <c r="K2078" i="6"/>
  <c r="O2078" i="6" s="1"/>
  <c r="P2078" i="6" s="1"/>
  <c r="J2078" i="6"/>
  <c r="K2077" i="6"/>
  <c r="O2077" i="6" s="1"/>
  <c r="P2077" i="6" s="1"/>
  <c r="J2077" i="6"/>
  <c r="K2076" i="6"/>
  <c r="O2076" i="6" s="1"/>
  <c r="P2076" i="6" s="1"/>
  <c r="J2076" i="6"/>
  <c r="K2075" i="6"/>
  <c r="O2075" i="6" s="1"/>
  <c r="P2075" i="6" s="1"/>
  <c r="J2075" i="6"/>
  <c r="K2074" i="6"/>
  <c r="O2074" i="6" s="1"/>
  <c r="P2074" i="6" s="1"/>
  <c r="J2074" i="6"/>
  <c r="K2073" i="6"/>
  <c r="O2073" i="6" s="1"/>
  <c r="P2073" i="6" s="1"/>
  <c r="J2073" i="6"/>
  <c r="K2072" i="6"/>
  <c r="O2072" i="6" s="1"/>
  <c r="P2072" i="6" s="1"/>
  <c r="J2072" i="6"/>
  <c r="K2071" i="6"/>
  <c r="O2071" i="6" s="1"/>
  <c r="P2071" i="6" s="1"/>
  <c r="J2071" i="6"/>
  <c r="K2070" i="6"/>
  <c r="O2070" i="6" s="1"/>
  <c r="P2070" i="6" s="1"/>
  <c r="J2070" i="6"/>
  <c r="K2069" i="6"/>
  <c r="O2069" i="6" s="1"/>
  <c r="P2069" i="6" s="1"/>
  <c r="J2069" i="6"/>
  <c r="K2068" i="6"/>
  <c r="O2068" i="6" s="1"/>
  <c r="P2068" i="6" s="1"/>
  <c r="J2068" i="6"/>
  <c r="K2067" i="6"/>
  <c r="O2067" i="6" s="1"/>
  <c r="P2067" i="6" s="1"/>
  <c r="J2067" i="6"/>
  <c r="K2066" i="6"/>
  <c r="O2066" i="6" s="1"/>
  <c r="P2066" i="6" s="1"/>
  <c r="J2066" i="6"/>
  <c r="K2065" i="6"/>
  <c r="O2065" i="6" s="1"/>
  <c r="P2065" i="6" s="1"/>
  <c r="J2065" i="6"/>
  <c r="K2064" i="6"/>
  <c r="O2064" i="6" s="1"/>
  <c r="P2064" i="6" s="1"/>
  <c r="J2064" i="6"/>
  <c r="K2063" i="6"/>
  <c r="O2063" i="6" s="1"/>
  <c r="P2063" i="6" s="1"/>
  <c r="J2063" i="6"/>
  <c r="K2062" i="6"/>
  <c r="O2062" i="6" s="1"/>
  <c r="P2062" i="6" s="1"/>
  <c r="J2062" i="6"/>
  <c r="K2061" i="6"/>
  <c r="O2061" i="6" s="1"/>
  <c r="P2061" i="6" s="1"/>
  <c r="J2061" i="6"/>
  <c r="K2060" i="6"/>
  <c r="O2060" i="6" s="1"/>
  <c r="P2060" i="6" s="1"/>
  <c r="J2060" i="6"/>
  <c r="K2059" i="6"/>
  <c r="O2059" i="6" s="1"/>
  <c r="P2059" i="6" s="1"/>
  <c r="J2059" i="6"/>
  <c r="K2058" i="6"/>
  <c r="O2058" i="6" s="1"/>
  <c r="P2058" i="6" s="1"/>
  <c r="J2058" i="6"/>
  <c r="K2057" i="6"/>
  <c r="O2057" i="6" s="1"/>
  <c r="P2057" i="6" s="1"/>
  <c r="J2057" i="6"/>
  <c r="K2056" i="6"/>
  <c r="O2056" i="6" s="1"/>
  <c r="P2056" i="6" s="1"/>
  <c r="J2056" i="6"/>
  <c r="K2055" i="6"/>
  <c r="O2055" i="6" s="1"/>
  <c r="P2055" i="6" s="1"/>
  <c r="J2055" i="6"/>
  <c r="K2054" i="6"/>
  <c r="O2054" i="6" s="1"/>
  <c r="P2054" i="6" s="1"/>
  <c r="J2054" i="6"/>
  <c r="K2053" i="6"/>
  <c r="O2053" i="6" s="1"/>
  <c r="P2053" i="6" s="1"/>
  <c r="J2053" i="6"/>
  <c r="K2052" i="6"/>
  <c r="O2052" i="6" s="1"/>
  <c r="P2052" i="6" s="1"/>
  <c r="J2052" i="6"/>
  <c r="K2051" i="6"/>
  <c r="O2051" i="6" s="1"/>
  <c r="P2051" i="6" s="1"/>
  <c r="J2051" i="6"/>
  <c r="K2050" i="6"/>
  <c r="O2050" i="6" s="1"/>
  <c r="P2050" i="6" s="1"/>
  <c r="J2050" i="6"/>
  <c r="K2049" i="6"/>
  <c r="O2049" i="6" s="1"/>
  <c r="P2049" i="6" s="1"/>
  <c r="J2049" i="6"/>
  <c r="K2048" i="6"/>
  <c r="O2048" i="6" s="1"/>
  <c r="P2048" i="6" s="1"/>
  <c r="J2048" i="6"/>
  <c r="K2047" i="6"/>
  <c r="O2047" i="6" s="1"/>
  <c r="P2047" i="6" s="1"/>
  <c r="J2047" i="6"/>
  <c r="K2046" i="6"/>
  <c r="O2046" i="6" s="1"/>
  <c r="P2046" i="6" s="1"/>
  <c r="J2046" i="6"/>
  <c r="K2045" i="6"/>
  <c r="O2045" i="6" s="1"/>
  <c r="P2045" i="6" s="1"/>
  <c r="J2045" i="6"/>
  <c r="K2044" i="6"/>
  <c r="O2044" i="6" s="1"/>
  <c r="P2044" i="6" s="1"/>
  <c r="J2044" i="6"/>
  <c r="K2043" i="6"/>
  <c r="O2043" i="6" s="1"/>
  <c r="P2043" i="6" s="1"/>
  <c r="J2043" i="6"/>
  <c r="K2042" i="6"/>
  <c r="O2042" i="6" s="1"/>
  <c r="P2042" i="6" s="1"/>
  <c r="J2042" i="6"/>
  <c r="K2041" i="6"/>
  <c r="O2041" i="6" s="1"/>
  <c r="P2041" i="6" s="1"/>
  <c r="J2041" i="6"/>
  <c r="K2040" i="6"/>
  <c r="O2040" i="6" s="1"/>
  <c r="P2040" i="6" s="1"/>
  <c r="J2040" i="6"/>
  <c r="K2039" i="6"/>
  <c r="O2039" i="6" s="1"/>
  <c r="P2039" i="6" s="1"/>
  <c r="J2039" i="6"/>
  <c r="K2038" i="6"/>
  <c r="O2038" i="6" s="1"/>
  <c r="P2038" i="6" s="1"/>
  <c r="J2038" i="6"/>
  <c r="K2037" i="6"/>
  <c r="O2037" i="6" s="1"/>
  <c r="P2037" i="6" s="1"/>
  <c r="J2037" i="6"/>
  <c r="K2036" i="6"/>
  <c r="O2036" i="6" s="1"/>
  <c r="P2036" i="6" s="1"/>
  <c r="J2036" i="6"/>
  <c r="K2035" i="6"/>
  <c r="O2035" i="6" s="1"/>
  <c r="P2035" i="6" s="1"/>
  <c r="J2035" i="6"/>
  <c r="K2034" i="6"/>
  <c r="O2034" i="6" s="1"/>
  <c r="P2034" i="6" s="1"/>
  <c r="J2034" i="6"/>
  <c r="K2033" i="6"/>
  <c r="O2033" i="6" s="1"/>
  <c r="P2033" i="6" s="1"/>
  <c r="J2033" i="6"/>
  <c r="K2032" i="6"/>
  <c r="O2032" i="6" s="1"/>
  <c r="P2032" i="6" s="1"/>
  <c r="J2032" i="6"/>
  <c r="K2031" i="6"/>
  <c r="O2031" i="6" s="1"/>
  <c r="P2031" i="6" s="1"/>
  <c r="J2031" i="6"/>
  <c r="K2030" i="6"/>
  <c r="O2030" i="6" s="1"/>
  <c r="P2030" i="6" s="1"/>
  <c r="J2030" i="6"/>
  <c r="K2029" i="6"/>
  <c r="O2029" i="6" s="1"/>
  <c r="P2029" i="6" s="1"/>
  <c r="J2029" i="6"/>
  <c r="K2028" i="6"/>
  <c r="O2028" i="6" s="1"/>
  <c r="P2028" i="6" s="1"/>
  <c r="J2028" i="6"/>
  <c r="K2027" i="6"/>
  <c r="O2027" i="6" s="1"/>
  <c r="P2027" i="6" s="1"/>
  <c r="J2027" i="6"/>
  <c r="K2026" i="6"/>
  <c r="O2026" i="6" s="1"/>
  <c r="P2026" i="6" s="1"/>
  <c r="J2026" i="6"/>
  <c r="K2025" i="6"/>
  <c r="O2025" i="6" s="1"/>
  <c r="P2025" i="6" s="1"/>
  <c r="J2025" i="6"/>
  <c r="K2024" i="6"/>
  <c r="O2024" i="6" s="1"/>
  <c r="P2024" i="6" s="1"/>
  <c r="J2024" i="6"/>
  <c r="K2023" i="6"/>
  <c r="O2023" i="6" s="1"/>
  <c r="P2023" i="6" s="1"/>
  <c r="J2023" i="6"/>
  <c r="K2022" i="6"/>
  <c r="O2022" i="6" s="1"/>
  <c r="P2022" i="6" s="1"/>
  <c r="J2022" i="6"/>
  <c r="K2021" i="6"/>
  <c r="O2021" i="6" s="1"/>
  <c r="P2021" i="6" s="1"/>
  <c r="J2021" i="6"/>
  <c r="K2020" i="6"/>
  <c r="O2020" i="6" s="1"/>
  <c r="P2020" i="6" s="1"/>
  <c r="J2020" i="6"/>
  <c r="K2019" i="6"/>
  <c r="O2019" i="6" s="1"/>
  <c r="P2019" i="6" s="1"/>
  <c r="J2019" i="6"/>
  <c r="K2018" i="6"/>
  <c r="O2018" i="6" s="1"/>
  <c r="P2018" i="6" s="1"/>
  <c r="J2018" i="6"/>
  <c r="K2017" i="6"/>
  <c r="O2017" i="6" s="1"/>
  <c r="P2017" i="6" s="1"/>
  <c r="J2017" i="6"/>
  <c r="K2016" i="6"/>
  <c r="O2016" i="6" s="1"/>
  <c r="P2016" i="6" s="1"/>
  <c r="J2016" i="6"/>
  <c r="K2015" i="6"/>
  <c r="O2015" i="6" s="1"/>
  <c r="P2015" i="6" s="1"/>
  <c r="J2015" i="6"/>
  <c r="K2014" i="6"/>
  <c r="O2014" i="6" s="1"/>
  <c r="P2014" i="6" s="1"/>
  <c r="J2014" i="6"/>
  <c r="K2013" i="6"/>
  <c r="O2013" i="6" s="1"/>
  <c r="P2013" i="6" s="1"/>
  <c r="J2013" i="6"/>
  <c r="K2012" i="6"/>
  <c r="O2012" i="6" s="1"/>
  <c r="P2012" i="6" s="1"/>
  <c r="J2012" i="6"/>
  <c r="K2011" i="6"/>
  <c r="O2011" i="6" s="1"/>
  <c r="P2011" i="6" s="1"/>
  <c r="J2011" i="6"/>
  <c r="K2010" i="6"/>
  <c r="O2010" i="6" s="1"/>
  <c r="P2010" i="6" s="1"/>
  <c r="J2010" i="6"/>
  <c r="K2009" i="6"/>
  <c r="O2009" i="6" s="1"/>
  <c r="P2009" i="6" s="1"/>
  <c r="J2009" i="6"/>
  <c r="K2008" i="6"/>
  <c r="O2008" i="6" s="1"/>
  <c r="P2008" i="6" s="1"/>
  <c r="J2008" i="6"/>
  <c r="K2007" i="6"/>
  <c r="O2007" i="6" s="1"/>
  <c r="P2007" i="6" s="1"/>
  <c r="J2007" i="6"/>
  <c r="K2006" i="6"/>
  <c r="O2006" i="6" s="1"/>
  <c r="P2006" i="6" s="1"/>
  <c r="J2006" i="6"/>
  <c r="K2005" i="6"/>
  <c r="O2005" i="6" s="1"/>
  <c r="P2005" i="6" s="1"/>
  <c r="J2005" i="6"/>
  <c r="K2004" i="6"/>
  <c r="O2004" i="6" s="1"/>
  <c r="P2004" i="6" s="1"/>
  <c r="J2004" i="6"/>
  <c r="K2003" i="6"/>
  <c r="O2003" i="6" s="1"/>
  <c r="P2003" i="6" s="1"/>
  <c r="J2003" i="6"/>
  <c r="K2002" i="6"/>
  <c r="O2002" i="6" s="1"/>
  <c r="P2002" i="6" s="1"/>
  <c r="J2002" i="6"/>
  <c r="K2001" i="6"/>
  <c r="O2001" i="6" s="1"/>
  <c r="P2001" i="6" s="1"/>
  <c r="J2001" i="6"/>
  <c r="K2000" i="6"/>
  <c r="O2000" i="6" s="1"/>
  <c r="P2000" i="6" s="1"/>
  <c r="J2000" i="6"/>
  <c r="K1999" i="6"/>
  <c r="O1999" i="6" s="1"/>
  <c r="P1999" i="6" s="1"/>
  <c r="J1999" i="6"/>
  <c r="K1998" i="6"/>
  <c r="O1998" i="6" s="1"/>
  <c r="P1998" i="6" s="1"/>
  <c r="J1998" i="6"/>
  <c r="K1997" i="6"/>
  <c r="O1997" i="6" s="1"/>
  <c r="P1997" i="6" s="1"/>
  <c r="J1997" i="6"/>
  <c r="K1996" i="6"/>
  <c r="O1996" i="6" s="1"/>
  <c r="P1996" i="6" s="1"/>
  <c r="J1996" i="6"/>
  <c r="K1995" i="6"/>
  <c r="O1995" i="6" s="1"/>
  <c r="P1995" i="6" s="1"/>
  <c r="J1995" i="6"/>
  <c r="K1994" i="6"/>
  <c r="O1994" i="6" s="1"/>
  <c r="P1994" i="6" s="1"/>
  <c r="J1994" i="6"/>
  <c r="K1993" i="6"/>
  <c r="O1993" i="6" s="1"/>
  <c r="P1993" i="6" s="1"/>
  <c r="J1993" i="6"/>
  <c r="K1992" i="6"/>
  <c r="O1992" i="6" s="1"/>
  <c r="P1992" i="6" s="1"/>
  <c r="J1992" i="6"/>
  <c r="K1991" i="6"/>
  <c r="O1991" i="6" s="1"/>
  <c r="P1991" i="6" s="1"/>
  <c r="J1991" i="6"/>
  <c r="K1990" i="6"/>
  <c r="O1990" i="6" s="1"/>
  <c r="P1990" i="6" s="1"/>
  <c r="J1990" i="6"/>
  <c r="K1989" i="6"/>
  <c r="O1989" i="6" s="1"/>
  <c r="P1989" i="6" s="1"/>
  <c r="J1989" i="6"/>
  <c r="K1988" i="6"/>
  <c r="O1988" i="6" s="1"/>
  <c r="P1988" i="6" s="1"/>
  <c r="J1988" i="6"/>
  <c r="K1987" i="6"/>
  <c r="O1987" i="6" s="1"/>
  <c r="P1987" i="6" s="1"/>
  <c r="J1987" i="6"/>
  <c r="K1986" i="6"/>
  <c r="O1986" i="6" s="1"/>
  <c r="P1986" i="6" s="1"/>
  <c r="J1986" i="6"/>
  <c r="K1985" i="6"/>
  <c r="O1985" i="6" s="1"/>
  <c r="P1985" i="6" s="1"/>
  <c r="J1985" i="6"/>
  <c r="K1984" i="6"/>
  <c r="O1984" i="6" s="1"/>
  <c r="P1984" i="6" s="1"/>
  <c r="J1984" i="6"/>
  <c r="K1983" i="6"/>
  <c r="O1983" i="6" s="1"/>
  <c r="P1983" i="6" s="1"/>
  <c r="J1983" i="6"/>
  <c r="K1982" i="6"/>
  <c r="O1982" i="6" s="1"/>
  <c r="P1982" i="6" s="1"/>
  <c r="J1982" i="6"/>
  <c r="K1981" i="6"/>
  <c r="O1981" i="6" s="1"/>
  <c r="P1981" i="6" s="1"/>
  <c r="J1981" i="6"/>
  <c r="K1980" i="6"/>
  <c r="O1980" i="6" s="1"/>
  <c r="P1980" i="6" s="1"/>
  <c r="J1980" i="6"/>
  <c r="K1979" i="6"/>
  <c r="O1979" i="6" s="1"/>
  <c r="P1979" i="6" s="1"/>
  <c r="J1979" i="6"/>
  <c r="K1978" i="6"/>
  <c r="O1978" i="6" s="1"/>
  <c r="P1978" i="6" s="1"/>
  <c r="J1978" i="6"/>
  <c r="K1977" i="6"/>
  <c r="O1977" i="6" s="1"/>
  <c r="P1977" i="6" s="1"/>
  <c r="J1977" i="6"/>
  <c r="K1976" i="6"/>
  <c r="O1976" i="6" s="1"/>
  <c r="P1976" i="6" s="1"/>
  <c r="J1976" i="6"/>
  <c r="K1975" i="6"/>
  <c r="O1975" i="6" s="1"/>
  <c r="P1975" i="6" s="1"/>
  <c r="J1975" i="6"/>
  <c r="K1974" i="6"/>
  <c r="O1974" i="6" s="1"/>
  <c r="P1974" i="6" s="1"/>
  <c r="J1974" i="6"/>
  <c r="K1973" i="6"/>
  <c r="O1973" i="6" s="1"/>
  <c r="P1973" i="6" s="1"/>
  <c r="J1973" i="6"/>
  <c r="K1972" i="6"/>
  <c r="O1972" i="6" s="1"/>
  <c r="P1972" i="6" s="1"/>
  <c r="J1972" i="6"/>
  <c r="K1971" i="6"/>
  <c r="O1971" i="6" s="1"/>
  <c r="P1971" i="6" s="1"/>
  <c r="J1971" i="6"/>
  <c r="K1970" i="6"/>
  <c r="O1970" i="6" s="1"/>
  <c r="P1970" i="6" s="1"/>
  <c r="J1970" i="6"/>
  <c r="K1969" i="6"/>
  <c r="O1969" i="6" s="1"/>
  <c r="P1969" i="6" s="1"/>
  <c r="J1969" i="6"/>
  <c r="K1968" i="6"/>
  <c r="O1968" i="6" s="1"/>
  <c r="P1968" i="6" s="1"/>
  <c r="J1968" i="6"/>
  <c r="K1967" i="6"/>
  <c r="O1967" i="6" s="1"/>
  <c r="P1967" i="6" s="1"/>
  <c r="J1967" i="6"/>
  <c r="K1966" i="6"/>
  <c r="O1966" i="6" s="1"/>
  <c r="P1966" i="6" s="1"/>
  <c r="J1966" i="6"/>
  <c r="K1965" i="6"/>
  <c r="O1965" i="6" s="1"/>
  <c r="P1965" i="6" s="1"/>
  <c r="J1965" i="6"/>
  <c r="K1964" i="6"/>
  <c r="O1964" i="6" s="1"/>
  <c r="P1964" i="6" s="1"/>
  <c r="J1964" i="6"/>
  <c r="K1963" i="6"/>
  <c r="O1963" i="6" s="1"/>
  <c r="P1963" i="6" s="1"/>
  <c r="J1963" i="6"/>
  <c r="K1962" i="6"/>
  <c r="O1962" i="6" s="1"/>
  <c r="P1962" i="6" s="1"/>
  <c r="J1962" i="6"/>
  <c r="K1961" i="6"/>
  <c r="O1961" i="6" s="1"/>
  <c r="P1961" i="6" s="1"/>
  <c r="J1961" i="6"/>
  <c r="K1960" i="6"/>
  <c r="O1960" i="6" s="1"/>
  <c r="P1960" i="6" s="1"/>
  <c r="J1960" i="6"/>
  <c r="K1959" i="6"/>
  <c r="O1959" i="6" s="1"/>
  <c r="P1959" i="6" s="1"/>
  <c r="J1959" i="6"/>
  <c r="K1958" i="6"/>
  <c r="O1958" i="6" s="1"/>
  <c r="P1958" i="6" s="1"/>
  <c r="J1958" i="6"/>
  <c r="K1957" i="6"/>
  <c r="O1957" i="6" s="1"/>
  <c r="P1957" i="6" s="1"/>
  <c r="J1957" i="6"/>
  <c r="K1956" i="6"/>
  <c r="O1956" i="6" s="1"/>
  <c r="P1956" i="6" s="1"/>
  <c r="J1956" i="6"/>
  <c r="K1955" i="6"/>
  <c r="O1955" i="6" s="1"/>
  <c r="P1955" i="6" s="1"/>
  <c r="J1955" i="6"/>
  <c r="K1954" i="6"/>
  <c r="O1954" i="6" s="1"/>
  <c r="P1954" i="6" s="1"/>
  <c r="J1954" i="6"/>
  <c r="K1953" i="6"/>
  <c r="O1953" i="6" s="1"/>
  <c r="P1953" i="6" s="1"/>
  <c r="J1953" i="6"/>
  <c r="K1952" i="6"/>
  <c r="O1952" i="6" s="1"/>
  <c r="P1952" i="6" s="1"/>
  <c r="J1952" i="6"/>
  <c r="K1951" i="6"/>
  <c r="O1951" i="6" s="1"/>
  <c r="P1951" i="6" s="1"/>
  <c r="J1951" i="6"/>
  <c r="K1950" i="6"/>
  <c r="O1950" i="6" s="1"/>
  <c r="P1950" i="6" s="1"/>
  <c r="J1950" i="6"/>
  <c r="K1949" i="6"/>
  <c r="O1949" i="6" s="1"/>
  <c r="P1949" i="6" s="1"/>
  <c r="J1949" i="6"/>
  <c r="K1948" i="6"/>
  <c r="O1948" i="6" s="1"/>
  <c r="P1948" i="6" s="1"/>
  <c r="J1948" i="6"/>
  <c r="K1947" i="6"/>
  <c r="O1947" i="6" s="1"/>
  <c r="P1947" i="6" s="1"/>
  <c r="J1947" i="6"/>
  <c r="K1946" i="6"/>
  <c r="O1946" i="6" s="1"/>
  <c r="P1946" i="6" s="1"/>
  <c r="J1946" i="6"/>
  <c r="K1945" i="6"/>
  <c r="O1945" i="6" s="1"/>
  <c r="P1945" i="6" s="1"/>
  <c r="J1945" i="6"/>
  <c r="K1944" i="6"/>
  <c r="O1944" i="6" s="1"/>
  <c r="P1944" i="6" s="1"/>
  <c r="J1944" i="6"/>
  <c r="K1943" i="6"/>
  <c r="O1943" i="6" s="1"/>
  <c r="P1943" i="6" s="1"/>
  <c r="J1943" i="6"/>
  <c r="K1942" i="6"/>
  <c r="O1942" i="6" s="1"/>
  <c r="P1942" i="6" s="1"/>
  <c r="J1942" i="6"/>
  <c r="K1941" i="6"/>
  <c r="O1941" i="6" s="1"/>
  <c r="P1941" i="6" s="1"/>
  <c r="J1941" i="6"/>
  <c r="K1940" i="6"/>
  <c r="O1940" i="6" s="1"/>
  <c r="P1940" i="6" s="1"/>
  <c r="J1940" i="6"/>
  <c r="K1939" i="6"/>
  <c r="O1939" i="6" s="1"/>
  <c r="P1939" i="6" s="1"/>
  <c r="J1939" i="6"/>
  <c r="K1938" i="6"/>
  <c r="O1938" i="6" s="1"/>
  <c r="P1938" i="6" s="1"/>
  <c r="J1938" i="6"/>
  <c r="K1937" i="6"/>
  <c r="O1937" i="6" s="1"/>
  <c r="P1937" i="6" s="1"/>
  <c r="J1937" i="6"/>
  <c r="K1936" i="6"/>
  <c r="O1936" i="6" s="1"/>
  <c r="P1936" i="6" s="1"/>
  <c r="J1936" i="6"/>
  <c r="K1935" i="6"/>
  <c r="O1935" i="6" s="1"/>
  <c r="P1935" i="6" s="1"/>
  <c r="J1935" i="6"/>
  <c r="K1934" i="6"/>
  <c r="O1934" i="6" s="1"/>
  <c r="P1934" i="6" s="1"/>
  <c r="J1934" i="6"/>
  <c r="K1933" i="6"/>
  <c r="O1933" i="6" s="1"/>
  <c r="P1933" i="6" s="1"/>
  <c r="J1933" i="6"/>
  <c r="K1932" i="6"/>
  <c r="O1932" i="6" s="1"/>
  <c r="P1932" i="6" s="1"/>
  <c r="J1932" i="6"/>
  <c r="K1931" i="6"/>
  <c r="O1931" i="6" s="1"/>
  <c r="P1931" i="6" s="1"/>
  <c r="J1931" i="6"/>
  <c r="K1930" i="6"/>
  <c r="O1930" i="6" s="1"/>
  <c r="P1930" i="6" s="1"/>
  <c r="J1930" i="6"/>
  <c r="K1929" i="6"/>
  <c r="O1929" i="6" s="1"/>
  <c r="P1929" i="6" s="1"/>
  <c r="J1929" i="6"/>
  <c r="K1928" i="6"/>
  <c r="O1928" i="6" s="1"/>
  <c r="P1928" i="6" s="1"/>
  <c r="J1928" i="6"/>
  <c r="K1927" i="6"/>
  <c r="O1927" i="6" s="1"/>
  <c r="P1927" i="6" s="1"/>
  <c r="J1927" i="6"/>
  <c r="K1926" i="6"/>
  <c r="O1926" i="6" s="1"/>
  <c r="P1926" i="6" s="1"/>
  <c r="J1926" i="6"/>
  <c r="K1925" i="6"/>
  <c r="O1925" i="6" s="1"/>
  <c r="P1925" i="6" s="1"/>
  <c r="J1925" i="6"/>
  <c r="K1924" i="6"/>
  <c r="O1924" i="6" s="1"/>
  <c r="P1924" i="6" s="1"/>
  <c r="J1924" i="6"/>
  <c r="K1923" i="6"/>
  <c r="O1923" i="6" s="1"/>
  <c r="P1923" i="6" s="1"/>
  <c r="J1923" i="6"/>
  <c r="K1922" i="6"/>
  <c r="O1922" i="6" s="1"/>
  <c r="P1922" i="6" s="1"/>
  <c r="J1922" i="6"/>
  <c r="K1921" i="6"/>
  <c r="O1921" i="6" s="1"/>
  <c r="P1921" i="6" s="1"/>
  <c r="J1921" i="6"/>
  <c r="K1920" i="6"/>
  <c r="O1920" i="6" s="1"/>
  <c r="P1920" i="6" s="1"/>
  <c r="J1920" i="6"/>
  <c r="K1919" i="6"/>
  <c r="O1919" i="6" s="1"/>
  <c r="P1919" i="6" s="1"/>
  <c r="J1919" i="6"/>
  <c r="K1918" i="6"/>
  <c r="O1918" i="6" s="1"/>
  <c r="P1918" i="6" s="1"/>
  <c r="J1918" i="6"/>
  <c r="K1917" i="6"/>
  <c r="O1917" i="6" s="1"/>
  <c r="P1917" i="6" s="1"/>
  <c r="J1917" i="6"/>
  <c r="K1916" i="6"/>
  <c r="O1916" i="6" s="1"/>
  <c r="P1916" i="6" s="1"/>
  <c r="J1916" i="6"/>
  <c r="K1915" i="6"/>
  <c r="O1915" i="6" s="1"/>
  <c r="P1915" i="6" s="1"/>
  <c r="J1915" i="6"/>
  <c r="K1914" i="6"/>
  <c r="O1914" i="6" s="1"/>
  <c r="P1914" i="6" s="1"/>
  <c r="J1914" i="6"/>
  <c r="K1913" i="6"/>
  <c r="O1913" i="6" s="1"/>
  <c r="P1913" i="6" s="1"/>
  <c r="J1913" i="6"/>
  <c r="K1912" i="6"/>
  <c r="O1912" i="6" s="1"/>
  <c r="P1912" i="6" s="1"/>
  <c r="J1912" i="6"/>
  <c r="K1911" i="6"/>
  <c r="O1911" i="6" s="1"/>
  <c r="P1911" i="6" s="1"/>
  <c r="J1911" i="6"/>
  <c r="K1910" i="6"/>
  <c r="O1910" i="6" s="1"/>
  <c r="P1910" i="6" s="1"/>
  <c r="J1910" i="6"/>
  <c r="K1909" i="6"/>
  <c r="O1909" i="6" s="1"/>
  <c r="P1909" i="6" s="1"/>
  <c r="J1909" i="6"/>
  <c r="K1908" i="6"/>
  <c r="O1908" i="6" s="1"/>
  <c r="P1908" i="6" s="1"/>
  <c r="J1908" i="6"/>
  <c r="K1907" i="6"/>
  <c r="O1907" i="6" s="1"/>
  <c r="P1907" i="6" s="1"/>
  <c r="J1907" i="6"/>
  <c r="K1906" i="6"/>
  <c r="O1906" i="6" s="1"/>
  <c r="P1906" i="6" s="1"/>
  <c r="J1906" i="6"/>
  <c r="K1905" i="6"/>
  <c r="O1905" i="6" s="1"/>
  <c r="P1905" i="6" s="1"/>
  <c r="J1905" i="6"/>
  <c r="K1904" i="6"/>
  <c r="O1904" i="6" s="1"/>
  <c r="P1904" i="6" s="1"/>
  <c r="J1904" i="6"/>
  <c r="K1903" i="6"/>
  <c r="O1903" i="6" s="1"/>
  <c r="P1903" i="6" s="1"/>
  <c r="J1903" i="6"/>
  <c r="K1902" i="6"/>
  <c r="O1902" i="6" s="1"/>
  <c r="P1902" i="6" s="1"/>
  <c r="J1902" i="6"/>
  <c r="K1901" i="6"/>
  <c r="O1901" i="6" s="1"/>
  <c r="P1901" i="6" s="1"/>
  <c r="J1901" i="6"/>
  <c r="K1900" i="6"/>
  <c r="O1900" i="6" s="1"/>
  <c r="P1900" i="6" s="1"/>
  <c r="J1900" i="6"/>
  <c r="K1899" i="6"/>
  <c r="O1899" i="6" s="1"/>
  <c r="P1899" i="6" s="1"/>
  <c r="J1899" i="6"/>
  <c r="K1898" i="6"/>
  <c r="O1898" i="6" s="1"/>
  <c r="P1898" i="6" s="1"/>
  <c r="J1898" i="6"/>
  <c r="K1897" i="6"/>
  <c r="O1897" i="6" s="1"/>
  <c r="P1897" i="6" s="1"/>
  <c r="J1897" i="6"/>
  <c r="K1896" i="6"/>
  <c r="O1896" i="6" s="1"/>
  <c r="P1896" i="6" s="1"/>
  <c r="J1896" i="6"/>
  <c r="K1895" i="6"/>
  <c r="O1895" i="6" s="1"/>
  <c r="P1895" i="6" s="1"/>
  <c r="J1895" i="6"/>
  <c r="K1894" i="6"/>
  <c r="O1894" i="6" s="1"/>
  <c r="P1894" i="6" s="1"/>
  <c r="J1894" i="6"/>
  <c r="K1893" i="6"/>
  <c r="O1893" i="6" s="1"/>
  <c r="P1893" i="6" s="1"/>
  <c r="J1893" i="6"/>
  <c r="K1892" i="6"/>
  <c r="O1892" i="6" s="1"/>
  <c r="P1892" i="6" s="1"/>
  <c r="J1892" i="6"/>
  <c r="K1891" i="6"/>
  <c r="O1891" i="6" s="1"/>
  <c r="P1891" i="6" s="1"/>
  <c r="J1891" i="6"/>
  <c r="K1890" i="6"/>
  <c r="O1890" i="6" s="1"/>
  <c r="P1890" i="6" s="1"/>
  <c r="J1890" i="6"/>
  <c r="K1889" i="6"/>
  <c r="O1889" i="6" s="1"/>
  <c r="P1889" i="6" s="1"/>
  <c r="J1889" i="6"/>
  <c r="K1888" i="6"/>
  <c r="O1888" i="6" s="1"/>
  <c r="P1888" i="6" s="1"/>
  <c r="J1888" i="6"/>
  <c r="K1887" i="6"/>
  <c r="O1887" i="6" s="1"/>
  <c r="P1887" i="6" s="1"/>
  <c r="J1887" i="6"/>
  <c r="K1886" i="6"/>
  <c r="O1886" i="6" s="1"/>
  <c r="P1886" i="6" s="1"/>
  <c r="J1886" i="6"/>
  <c r="K1885" i="6"/>
  <c r="O1885" i="6" s="1"/>
  <c r="P1885" i="6" s="1"/>
  <c r="J1885" i="6"/>
  <c r="K1884" i="6"/>
  <c r="O1884" i="6" s="1"/>
  <c r="P1884" i="6" s="1"/>
  <c r="J1884" i="6"/>
  <c r="K1883" i="6"/>
  <c r="O1883" i="6" s="1"/>
  <c r="P1883" i="6" s="1"/>
  <c r="J1883" i="6"/>
  <c r="K1882" i="6"/>
  <c r="O1882" i="6" s="1"/>
  <c r="P1882" i="6" s="1"/>
  <c r="J1882" i="6"/>
  <c r="K1881" i="6"/>
  <c r="O1881" i="6" s="1"/>
  <c r="P1881" i="6" s="1"/>
  <c r="J1881" i="6"/>
  <c r="K1880" i="6"/>
  <c r="O1880" i="6" s="1"/>
  <c r="P1880" i="6" s="1"/>
  <c r="J1880" i="6"/>
  <c r="K1879" i="6"/>
  <c r="O1879" i="6" s="1"/>
  <c r="P1879" i="6" s="1"/>
  <c r="J1879" i="6"/>
  <c r="K1878" i="6"/>
  <c r="O1878" i="6" s="1"/>
  <c r="P1878" i="6" s="1"/>
  <c r="J1878" i="6"/>
  <c r="K1877" i="6"/>
  <c r="O1877" i="6" s="1"/>
  <c r="P1877" i="6" s="1"/>
  <c r="J1877" i="6"/>
  <c r="K1876" i="6"/>
  <c r="O1876" i="6" s="1"/>
  <c r="P1876" i="6" s="1"/>
  <c r="J1876" i="6"/>
  <c r="K1875" i="6"/>
  <c r="O1875" i="6" s="1"/>
  <c r="P1875" i="6" s="1"/>
  <c r="J1875" i="6"/>
  <c r="K1874" i="6"/>
  <c r="O1874" i="6" s="1"/>
  <c r="P1874" i="6" s="1"/>
  <c r="J1874" i="6"/>
  <c r="K1873" i="6"/>
  <c r="O1873" i="6" s="1"/>
  <c r="P1873" i="6" s="1"/>
  <c r="J1873" i="6"/>
  <c r="K1872" i="6"/>
  <c r="O1872" i="6" s="1"/>
  <c r="P1872" i="6" s="1"/>
  <c r="J1872" i="6"/>
  <c r="K1871" i="6"/>
  <c r="O1871" i="6" s="1"/>
  <c r="P1871" i="6" s="1"/>
  <c r="J1871" i="6"/>
  <c r="K1870" i="6"/>
  <c r="O1870" i="6" s="1"/>
  <c r="P1870" i="6" s="1"/>
  <c r="J1870" i="6"/>
  <c r="K1869" i="6"/>
  <c r="O1869" i="6" s="1"/>
  <c r="P1869" i="6" s="1"/>
  <c r="J1869" i="6"/>
  <c r="K1868" i="6"/>
  <c r="O1868" i="6" s="1"/>
  <c r="P1868" i="6" s="1"/>
  <c r="J1868" i="6"/>
  <c r="K1867" i="6"/>
  <c r="O1867" i="6" s="1"/>
  <c r="P1867" i="6" s="1"/>
  <c r="J1867" i="6"/>
  <c r="K1866" i="6"/>
  <c r="O1866" i="6" s="1"/>
  <c r="P1866" i="6" s="1"/>
  <c r="J1866" i="6"/>
  <c r="K1865" i="6"/>
  <c r="O1865" i="6" s="1"/>
  <c r="P1865" i="6" s="1"/>
  <c r="J1865" i="6"/>
  <c r="K1864" i="6"/>
  <c r="O1864" i="6" s="1"/>
  <c r="P1864" i="6" s="1"/>
  <c r="J1864" i="6"/>
  <c r="K1863" i="6"/>
  <c r="O1863" i="6" s="1"/>
  <c r="P1863" i="6" s="1"/>
  <c r="J1863" i="6"/>
  <c r="K1862" i="6"/>
  <c r="O1862" i="6" s="1"/>
  <c r="P1862" i="6" s="1"/>
  <c r="J1862" i="6"/>
  <c r="K1861" i="6"/>
  <c r="O1861" i="6" s="1"/>
  <c r="P1861" i="6" s="1"/>
  <c r="J1861" i="6"/>
  <c r="K1860" i="6"/>
  <c r="O1860" i="6" s="1"/>
  <c r="P1860" i="6" s="1"/>
  <c r="J1860" i="6"/>
  <c r="K1859" i="6"/>
  <c r="O1859" i="6" s="1"/>
  <c r="P1859" i="6" s="1"/>
  <c r="J1859" i="6"/>
  <c r="K1858" i="6"/>
  <c r="O1858" i="6" s="1"/>
  <c r="P1858" i="6" s="1"/>
  <c r="J1858" i="6"/>
  <c r="K1857" i="6"/>
  <c r="O1857" i="6" s="1"/>
  <c r="P1857" i="6" s="1"/>
  <c r="J1857" i="6"/>
  <c r="K1856" i="6"/>
  <c r="O1856" i="6" s="1"/>
  <c r="P1856" i="6" s="1"/>
  <c r="J1856" i="6"/>
  <c r="K1855" i="6"/>
  <c r="O1855" i="6" s="1"/>
  <c r="P1855" i="6" s="1"/>
  <c r="J1855" i="6"/>
  <c r="K1854" i="6"/>
  <c r="O1854" i="6" s="1"/>
  <c r="P1854" i="6" s="1"/>
  <c r="J1854" i="6"/>
  <c r="K1853" i="6"/>
  <c r="O1853" i="6" s="1"/>
  <c r="P1853" i="6" s="1"/>
  <c r="J1853" i="6"/>
  <c r="K1852" i="6"/>
  <c r="O1852" i="6" s="1"/>
  <c r="P1852" i="6" s="1"/>
  <c r="J1852" i="6"/>
  <c r="K1851" i="6"/>
  <c r="O1851" i="6" s="1"/>
  <c r="P1851" i="6" s="1"/>
  <c r="J1851" i="6"/>
  <c r="K1850" i="6"/>
  <c r="O1850" i="6" s="1"/>
  <c r="P1850" i="6" s="1"/>
  <c r="J1850" i="6"/>
  <c r="K1849" i="6"/>
  <c r="O1849" i="6" s="1"/>
  <c r="P1849" i="6" s="1"/>
  <c r="J1849" i="6"/>
  <c r="K1848" i="6"/>
  <c r="O1848" i="6" s="1"/>
  <c r="P1848" i="6" s="1"/>
  <c r="J1848" i="6"/>
  <c r="K1847" i="6"/>
  <c r="O1847" i="6" s="1"/>
  <c r="P1847" i="6" s="1"/>
  <c r="J1847" i="6"/>
  <c r="K1846" i="6"/>
  <c r="O1846" i="6" s="1"/>
  <c r="P1846" i="6" s="1"/>
  <c r="J1846" i="6"/>
  <c r="K1845" i="6"/>
  <c r="O1845" i="6" s="1"/>
  <c r="P1845" i="6" s="1"/>
  <c r="J1845" i="6"/>
  <c r="K1844" i="6"/>
  <c r="O1844" i="6" s="1"/>
  <c r="P1844" i="6" s="1"/>
  <c r="J1844" i="6"/>
  <c r="K1843" i="6"/>
  <c r="O1843" i="6" s="1"/>
  <c r="P1843" i="6" s="1"/>
  <c r="J1843" i="6"/>
  <c r="K1842" i="6"/>
  <c r="O1842" i="6" s="1"/>
  <c r="P1842" i="6" s="1"/>
  <c r="J1842" i="6"/>
  <c r="K1841" i="6"/>
  <c r="O1841" i="6" s="1"/>
  <c r="P1841" i="6" s="1"/>
  <c r="J1841" i="6"/>
  <c r="K1840" i="6"/>
  <c r="O1840" i="6" s="1"/>
  <c r="P1840" i="6" s="1"/>
  <c r="J1840" i="6"/>
  <c r="K1839" i="6"/>
  <c r="O1839" i="6" s="1"/>
  <c r="P1839" i="6" s="1"/>
  <c r="J1839" i="6"/>
  <c r="K1838" i="6"/>
  <c r="O1838" i="6" s="1"/>
  <c r="P1838" i="6" s="1"/>
  <c r="J1838" i="6"/>
  <c r="K1837" i="6"/>
  <c r="O1837" i="6" s="1"/>
  <c r="P1837" i="6" s="1"/>
  <c r="J1837" i="6"/>
  <c r="K1836" i="6"/>
  <c r="O1836" i="6" s="1"/>
  <c r="P1836" i="6" s="1"/>
  <c r="J1836" i="6"/>
  <c r="K1835" i="6"/>
  <c r="O1835" i="6" s="1"/>
  <c r="P1835" i="6" s="1"/>
  <c r="J1835" i="6"/>
  <c r="K1834" i="6"/>
  <c r="O1834" i="6" s="1"/>
  <c r="P1834" i="6" s="1"/>
  <c r="J1834" i="6"/>
  <c r="K1833" i="6"/>
  <c r="O1833" i="6" s="1"/>
  <c r="P1833" i="6" s="1"/>
  <c r="J1833" i="6"/>
  <c r="K1832" i="6"/>
  <c r="O1832" i="6" s="1"/>
  <c r="P1832" i="6" s="1"/>
  <c r="J1832" i="6"/>
  <c r="K1831" i="6"/>
  <c r="O1831" i="6" s="1"/>
  <c r="P1831" i="6" s="1"/>
  <c r="J1831" i="6"/>
  <c r="K1830" i="6"/>
  <c r="O1830" i="6" s="1"/>
  <c r="P1830" i="6" s="1"/>
  <c r="J1830" i="6"/>
  <c r="K1829" i="6"/>
  <c r="O1829" i="6" s="1"/>
  <c r="P1829" i="6" s="1"/>
  <c r="J1829" i="6"/>
  <c r="K1828" i="6"/>
  <c r="O1828" i="6" s="1"/>
  <c r="P1828" i="6" s="1"/>
  <c r="J1828" i="6"/>
  <c r="K1827" i="6"/>
  <c r="O1827" i="6" s="1"/>
  <c r="P1827" i="6" s="1"/>
  <c r="J1827" i="6"/>
  <c r="K1826" i="6"/>
  <c r="O1826" i="6" s="1"/>
  <c r="P1826" i="6" s="1"/>
  <c r="J1826" i="6"/>
  <c r="K1825" i="6"/>
  <c r="O1825" i="6" s="1"/>
  <c r="P1825" i="6" s="1"/>
  <c r="J1825" i="6"/>
  <c r="K1824" i="6"/>
  <c r="O1824" i="6" s="1"/>
  <c r="P1824" i="6" s="1"/>
  <c r="J1824" i="6"/>
  <c r="K1823" i="6"/>
  <c r="O1823" i="6" s="1"/>
  <c r="P1823" i="6" s="1"/>
  <c r="J1823" i="6"/>
  <c r="K1822" i="6"/>
  <c r="O1822" i="6" s="1"/>
  <c r="P1822" i="6" s="1"/>
  <c r="J1822" i="6"/>
  <c r="K1821" i="6"/>
  <c r="O1821" i="6" s="1"/>
  <c r="P1821" i="6" s="1"/>
  <c r="J1821" i="6"/>
  <c r="K1820" i="6"/>
  <c r="O1820" i="6" s="1"/>
  <c r="P1820" i="6" s="1"/>
  <c r="J1820" i="6"/>
  <c r="K1819" i="6"/>
  <c r="O1819" i="6" s="1"/>
  <c r="P1819" i="6" s="1"/>
  <c r="J1819" i="6"/>
  <c r="K1818" i="6"/>
  <c r="O1818" i="6" s="1"/>
  <c r="P1818" i="6" s="1"/>
  <c r="J1818" i="6"/>
  <c r="K1817" i="6"/>
  <c r="O1817" i="6" s="1"/>
  <c r="P1817" i="6" s="1"/>
  <c r="J1817" i="6"/>
  <c r="K1816" i="6"/>
  <c r="O1816" i="6" s="1"/>
  <c r="P1816" i="6" s="1"/>
  <c r="J1816" i="6"/>
  <c r="K1815" i="6"/>
  <c r="O1815" i="6" s="1"/>
  <c r="P1815" i="6" s="1"/>
  <c r="J1815" i="6"/>
  <c r="K1814" i="6"/>
  <c r="O1814" i="6" s="1"/>
  <c r="P1814" i="6" s="1"/>
  <c r="J1814" i="6"/>
  <c r="K1813" i="6"/>
  <c r="O1813" i="6" s="1"/>
  <c r="P1813" i="6" s="1"/>
  <c r="J1813" i="6"/>
  <c r="K1812" i="6"/>
  <c r="O1812" i="6" s="1"/>
  <c r="P1812" i="6" s="1"/>
  <c r="J1812" i="6"/>
  <c r="K1811" i="6"/>
  <c r="O1811" i="6" s="1"/>
  <c r="P1811" i="6" s="1"/>
  <c r="J1811" i="6"/>
  <c r="K1810" i="6"/>
  <c r="O1810" i="6" s="1"/>
  <c r="P1810" i="6" s="1"/>
  <c r="J1810" i="6"/>
  <c r="K1809" i="6"/>
  <c r="O1809" i="6" s="1"/>
  <c r="P1809" i="6" s="1"/>
  <c r="J1809" i="6"/>
  <c r="K1808" i="6"/>
  <c r="O1808" i="6" s="1"/>
  <c r="P1808" i="6" s="1"/>
  <c r="J1808" i="6"/>
  <c r="K1807" i="6"/>
  <c r="O1807" i="6" s="1"/>
  <c r="P1807" i="6" s="1"/>
  <c r="J1807" i="6"/>
  <c r="K1806" i="6"/>
  <c r="O1806" i="6" s="1"/>
  <c r="P1806" i="6" s="1"/>
  <c r="J1806" i="6"/>
  <c r="K1805" i="6"/>
  <c r="O1805" i="6" s="1"/>
  <c r="P1805" i="6" s="1"/>
  <c r="J1805" i="6"/>
  <c r="K1804" i="6"/>
  <c r="O1804" i="6" s="1"/>
  <c r="P1804" i="6" s="1"/>
  <c r="J1804" i="6"/>
  <c r="K1803" i="6"/>
  <c r="O1803" i="6" s="1"/>
  <c r="P1803" i="6" s="1"/>
  <c r="J1803" i="6"/>
  <c r="K1802" i="6"/>
  <c r="O1802" i="6" s="1"/>
  <c r="P1802" i="6" s="1"/>
  <c r="J1802" i="6"/>
  <c r="K1801" i="6"/>
  <c r="O1801" i="6" s="1"/>
  <c r="P1801" i="6" s="1"/>
  <c r="J1801" i="6"/>
  <c r="K1800" i="6"/>
  <c r="O1800" i="6" s="1"/>
  <c r="P1800" i="6" s="1"/>
  <c r="J1800" i="6"/>
  <c r="K1799" i="6"/>
  <c r="O1799" i="6" s="1"/>
  <c r="P1799" i="6" s="1"/>
  <c r="J1799" i="6"/>
  <c r="K1798" i="6"/>
  <c r="O1798" i="6" s="1"/>
  <c r="P1798" i="6" s="1"/>
  <c r="J1798" i="6"/>
  <c r="K1797" i="6"/>
  <c r="O1797" i="6" s="1"/>
  <c r="P1797" i="6" s="1"/>
  <c r="J1797" i="6"/>
  <c r="K1796" i="6"/>
  <c r="O1796" i="6" s="1"/>
  <c r="P1796" i="6" s="1"/>
  <c r="J1796" i="6"/>
  <c r="K1795" i="6"/>
  <c r="O1795" i="6" s="1"/>
  <c r="P1795" i="6" s="1"/>
  <c r="J1795" i="6"/>
  <c r="K1794" i="6"/>
  <c r="O1794" i="6" s="1"/>
  <c r="P1794" i="6" s="1"/>
  <c r="J1794" i="6"/>
  <c r="K1793" i="6"/>
  <c r="O1793" i="6" s="1"/>
  <c r="P1793" i="6" s="1"/>
  <c r="J1793" i="6"/>
  <c r="K1792" i="6"/>
  <c r="O1792" i="6" s="1"/>
  <c r="P1792" i="6" s="1"/>
  <c r="J1792" i="6"/>
  <c r="K1791" i="6"/>
  <c r="O1791" i="6" s="1"/>
  <c r="P1791" i="6" s="1"/>
  <c r="J1791" i="6"/>
  <c r="K1790" i="6"/>
  <c r="O1790" i="6" s="1"/>
  <c r="P1790" i="6" s="1"/>
  <c r="J1790" i="6"/>
  <c r="K1789" i="6"/>
  <c r="O1789" i="6" s="1"/>
  <c r="P1789" i="6" s="1"/>
  <c r="J1789" i="6"/>
  <c r="K1788" i="6"/>
  <c r="O1788" i="6" s="1"/>
  <c r="P1788" i="6" s="1"/>
  <c r="J1788" i="6"/>
  <c r="K1787" i="6"/>
  <c r="O1787" i="6" s="1"/>
  <c r="P1787" i="6" s="1"/>
  <c r="J1787" i="6"/>
  <c r="K1786" i="6"/>
  <c r="O1786" i="6" s="1"/>
  <c r="P1786" i="6" s="1"/>
  <c r="J1786" i="6"/>
  <c r="K1785" i="6"/>
  <c r="O1785" i="6" s="1"/>
  <c r="P1785" i="6" s="1"/>
  <c r="J1785" i="6"/>
  <c r="K1784" i="6"/>
  <c r="O1784" i="6" s="1"/>
  <c r="P1784" i="6" s="1"/>
  <c r="J1784" i="6"/>
  <c r="K1783" i="6"/>
  <c r="O1783" i="6" s="1"/>
  <c r="P1783" i="6" s="1"/>
  <c r="J1783" i="6"/>
  <c r="K1782" i="6"/>
  <c r="O1782" i="6" s="1"/>
  <c r="P1782" i="6" s="1"/>
  <c r="J1782" i="6"/>
  <c r="K1781" i="6"/>
  <c r="O1781" i="6" s="1"/>
  <c r="P1781" i="6" s="1"/>
  <c r="J1781" i="6"/>
  <c r="K1780" i="6"/>
  <c r="O1780" i="6" s="1"/>
  <c r="P1780" i="6" s="1"/>
  <c r="J1780" i="6"/>
  <c r="K1779" i="6"/>
  <c r="O1779" i="6" s="1"/>
  <c r="P1779" i="6" s="1"/>
  <c r="J1779" i="6"/>
  <c r="K1778" i="6"/>
  <c r="O1778" i="6" s="1"/>
  <c r="P1778" i="6" s="1"/>
  <c r="J1778" i="6"/>
  <c r="K1777" i="6"/>
  <c r="O1777" i="6" s="1"/>
  <c r="P1777" i="6" s="1"/>
  <c r="J1777" i="6"/>
  <c r="K1776" i="6"/>
  <c r="O1776" i="6" s="1"/>
  <c r="P1776" i="6" s="1"/>
  <c r="J1776" i="6"/>
  <c r="K1775" i="6"/>
  <c r="O1775" i="6" s="1"/>
  <c r="P1775" i="6" s="1"/>
  <c r="J1775" i="6"/>
  <c r="K1774" i="6"/>
  <c r="O1774" i="6" s="1"/>
  <c r="P1774" i="6" s="1"/>
  <c r="J1774" i="6"/>
  <c r="K1773" i="6"/>
  <c r="O1773" i="6" s="1"/>
  <c r="P1773" i="6" s="1"/>
  <c r="J1773" i="6"/>
  <c r="K1772" i="6"/>
  <c r="O1772" i="6" s="1"/>
  <c r="P1772" i="6" s="1"/>
  <c r="J1772" i="6"/>
  <c r="K1771" i="6"/>
  <c r="O1771" i="6" s="1"/>
  <c r="P1771" i="6" s="1"/>
  <c r="J1771" i="6"/>
  <c r="K1770" i="6"/>
  <c r="O1770" i="6" s="1"/>
  <c r="P1770" i="6" s="1"/>
  <c r="J1770" i="6"/>
  <c r="K1769" i="6"/>
  <c r="O1769" i="6" s="1"/>
  <c r="P1769" i="6" s="1"/>
  <c r="J1769" i="6"/>
  <c r="K1768" i="6"/>
  <c r="O1768" i="6" s="1"/>
  <c r="P1768" i="6" s="1"/>
  <c r="J1768" i="6"/>
  <c r="K1767" i="6"/>
  <c r="O1767" i="6" s="1"/>
  <c r="P1767" i="6" s="1"/>
  <c r="J1767" i="6"/>
  <c r="K1766" i="6"/>
  <c r="O1766" i="6" s="1"/>
  <c r="P1766" i="6" s="1"/>
  <c r="J1766" i="6"/>
  <c r="K1765" i="6"/>
  <c r="O1765" i="6" s="1"/>
  <c r="P1765" i="6" s="1"/>
  <c r="J1765" i="6"/>
  <c r="K1764" i="6"/>
  <c r="O1764" i="6" s="1"/>
  <c r="P1764" i="6" s="1"/>
  <c r="J1764" i="6"/>
  <c r="K1763" i="6"/>
  <c r="O1763" i="6" s="1"/>
  <c r="P1763" i="6" s="1"/>
  <c r="J1763" i="6"/>
  <c r="K1762" i="6"/>
  <c r="O1762" i="6" s="1"/>
  <c r="P1762" i="6" s="1"/>
  <c r="J1762" i="6"/>
  <c r="K1761" i="6"/>
  <c r="O1761" i="6" s="1"/>
  <c r="P1761" i="6" s="1"/>
  <c r="J1761" i="6"/>
  <c r="K1760" i="6"/>
  <c r="O1760" i="6" s="1"/>
  <c r="P1760" i="6" s="1"/>
  <c r="J1760" i="6"/>
  <c r="K1759" i="6"/>
  <c r="O1759" i="6" s="1"/>
  <c r="P1759" i="6" s="1"/>
  <c r="J1759" i="6"/>
  <c r="K1758" i="6"/>
  <c r="O1758" i="6" s="1"/>
  <c r="P1758" i="6" s="1"/>
  <c r="J1758" i="6"/>
  <c r="K1757" i="6"/>
  <c r="O1757" i="6" s="1"/>
  <c r="P1757" i="6" s="1"/>
  <c r="J1757" i="6"/>
  <c r="K1756" i="6"/>
  <c r="O1756" i="6" s="1"/>
  <c r="P1756" i="6" s="1"/>
  <c r="J1756" i="6"/>
  <c r="K1755" i="6"/>
  <c r="O1755" i="6" s="1"/>
  <c r="P1755" i="6" s="1"/>
  <c r="J1755" i="6"/>
  <c r="K1754" i="6"/>
  <c r="O1754" i="6" s="1"/>
  <c r="P1754" i="6" s="1"/>
  <c r="J1754" i="6"/>
  <c r="K1753" i="6"/>
  <c r="O1753" i="6" s="1"/>
  <c r="P1753" i="6" s="1"/>
  <c r="J1753" i="6"/>
  <c r="K1752" i="6"/>
  <c r="O1752" i="6" s="1"/>
  <c r="P1752" i="6" s="1"/>
  <c r="J1752" i="6"/>
  <c r="K1751" i="6"/>
  <c r="O1751" i="6" s="1"/>
  <c r="P1751" i="6" s="1"/>
  <c r="J1751" i="6"/>
  <c r="K1750" i="6"/>
  <c r="O1750" i="6" s="1"/>
  <c r="P1750" i="6" s="1"/>
  <c r="J1750" i="6"/>
  <c r="K1749" i="6"/>
  <c r="O1749" i="6" s="1"/>
  <c r="P1749" i="6" s="1"/>
  <c r="J1749" i="6"/>
  <c r="K1748" i="6"/>
  <c r="O1748" i="6" s="1"/>
  <c r="P1748" i="6" s="1"/>
  <c r="J1748" i="6"/>
  <c r="K1747" i="6"/>
  <c r="O1747" i="6" s="1"/>
  <c r="P1747" i="6" s="1"/>
  <c r="J1747" i="6"/>
  <c r="K1746" i="6"/>
  <c r="O1746" i="6" s="1"/>
  <c r="P1746" i="6" s="1"/>
  <c r="J1746" i="6"/>
  <c r="K1745" i="6"/>
  <c r="O1745" i="6" s="1"/>
  <c r="P1745" i="6" s="1"/>
  <c r="J1745" i="6"/>
  <c r="K1744" i="6"/>
  <c r="O1744" i="6" s="1"/>
  <c r="P1744" i="6" s="1"/>
  <c r="J1744" i="6"/>
  <c r="K1743" i="6"/>
  <c r="O1743" i="6" s="1"/>
  <c r="P1743" i="6" s="1"/>
  <c r="J1743" i="6"/>
  <c r="K1742" i="6"/>
  <c r="O1742" i="6" s="1"/>
  <c r="P1742" i="6" s="1"/>
  <c r="J1742" i="6"/>
  <c r="K1741" i="6"/>
  <c r="O1741" i="6" s="1"/>
  <c r="P1741" i="6" s="1"/>
  <c r="J1741" i="6"/>
  <c r="K1740" i="6"/>
  <c r="O1740" i="6" s="1"/>
  <c r="P1740" i="6" s="1"/>
  <c r="J1740" i="6"/>
  <c r="K1739" i="6"/>
  <c r="O1739" i="6" s="1"/>
  <c r="P1739" i="6" s="1"/>
  <c r="J1739" i="6"/>
  <c r="K1738" i="6"/>
  <c r="O1738" i="6" s="1"/>
  <c r="P1738" i="6" s="1"/>
  <c r="J1738" i="6"/>
  <c r="K1737" i="6"/>
  <c r="O1737" i="6" s="1"/>
  <c r="P1737" i="6" s="1"/>
  <c r="J1737" i="6"/>
  <c r="K1736" i="6"/>
  <c r="O1736" i="6" s="1"/>
  <c r="P1736" i="6" s="1"/>
  <c r="J1736" i="6"/>
  <c r="K1735" i="6"/>
  <c r="O1735" i="6" s="1"/>
  <c r="P1735" i="6" s="1"/>
  <c r="J1735" i="6"/>
  <c r="K1734" i="6"/>
  <c r="O1734" i="6" s="1"/>
  <c r="P1734" i="6" s="1"/>
  <c r="J1734" i="6"/>
  <c r="K1733" i="6"/>
  <c r="O1733" i="6" s="1"/>
  <c r="P1733" i="6" s="1"/>
  <c r="J1733" i="6"/>
  <c r="K1732" i="6"/>
  <c r="O1732" i="6" s="1"/>
  <c r="P1732" i="6" s="1"/>
  <c r="J1732" i="6"/>
  <c r="K1731" i="6"/>
  <c r="O1731" i="6" s="1"/>
  <c r="P1731" i="6" s="1"/>
  <c r="J1731" i="6"/>
  <c r="K1730" i="6"/>
  <c r="O1730" i="6" s="1"/>
  <c r="P1730" i="6" s="1"/>
  <c r="J1730" i="6"/>
  <c r="K1729" i="6"/>
  <c r="O1729" i="6" s="1"/>
  <c r="P1729" i="6" s="1"/>
  <c r="J1729" i="6"/>
  <c r="K1728" i="6"/>
  <c r="O1728" i="6" s="1"/>
  <c r="P1728" i="6" s="1"/>
  <c r="J1728" i="6"/>
  <c r="K1727" i="6"/>
  <c r="O1727" i="6" s="1"/>
  <c r="P1727" i="6" s="1"/>
  <c r="J1727" i="6"/>
  <c r="K1726" i="6"/>
  <c r="O1726" i="6" s="1"/>
  <c r="P1726" i="6" s="1"/>
  <c r="J1726" i="6"/>
  <c r="K1725" i="6"/>
  <c r="O1725" i="6" s="1"/>
  <c r="P1725" i="6" s="1"/>
  <c r="J1725" i="6"/>
  <c r="K1724" i="6"/>
  <c r="O1724" i="6" s="1"/>
  <c r="P1724" i="6" s="1"/>
  <c r="J1724" i="6"/>
  <c r="K1723" i="6"/>
  <c r="O1723" i="6" s="1"/>
  <c r="P1723" i="6" s="1"/>
  <c r="J1723" i="6"/>
  <c r="K1722" i="6"/>
  <c r="O1722" i="6" s="1"/>
  <c r="P1722" i="6" s="1"/>
  <c r="J1722" i="6"/>
  <c r="K1721" i="6"/>
  <c r="O1721" i="6" s="1"/>
  <c r="P1721" i="6" s="1"/>
  <c r="J1721" i="6"/>
  <c r="K1720" i="6"/>
  <c r="O1720" i="6" s="1"/>
  <c r="P1720" i="6" s="1"/>
  <c r="J1720" i="6"/>
  <c r="K1719" i="6"/>
  <c r="O1719" i="6" s="1"/>
  <c r="P1719" i="6" s="1"/>
  <c r="J1719" i="6"/>
  <c r="K1718" i="6"/>
  <c r="O1718" i="6" s="1"/>
  <c r="P1718" i="6" s="1"/>
  <c r="J1718" i="6"/>
  <c r="K1717" i="6"/>
  <c r="O1717" i="6" s="1"/>
  <c r="P1717" i="6" s="1"/>
  <c r="J1717" i="6"/>
  <c r="K1716" i="6"/>
  <c r="O1716" i="6" s="1"/>
  <c r="P1716" i="6" s="1"/>
  <c r="J1716" i="6"/>
  <c r="K1715" i="6"/>
  <c r="O1715" i="6" s="1"/>
  <c r="P1715" i="6" s="1"/>
  <c r="J1715" i="6"/>
  <c r="K1714" i="6"/>
  <c r="O1714" i="6" s="1"/>
  <c r="P1714" i="6" s="1"/>
  <c r="J1714" i="6"/>
  <c r="K1713" i="6"/>
  <c r="O1713" i="6" s="1"/>
  <c r="P1713" i="6" s="1"/>
  <c r="J1713" i="6"/>
  <c r="K1712" i="6"/>
  <c r="O1712" i="6" s="1"/>
  <c r="P1712" i="6" s="1"/>
  <c r="J1712" i="6"/>
  <c r="K1711" i="6"/>
  <c r="O1711" i="6" s="1"/>
  <c r="P1711" i="6" s="1"/>
  <c r="J1711" i="6"/>
  <c r="K1710" i="6"/>
  <c r="O1710" i="6" s="1"/>
  <c r="P1710" i="6" s="1"/>
  <c r="J1710" i="6"/>
  <c r="K1709" i="6"/>
  <c r="O1709" i="6" s="1"/>
  <c r="P1709" i="6" s="1"/>
  <c r="J1709" i="6"/>
  <c r="K1708" i="6"/>
  <c r="O1708" i="6" s="1"/>
  <c r="P1708" i="6" s="1"/>
  <c r="J1708" i="6"/>
  <c r="K1707" i="6"/>
  <c r="O1707" i="6" s="1"/>
  <c r="P1707" i="6" s="1"/>
  <c r="J1707" i="6"/>
  <c r="K1706" i="6"/>
  <c r="O1706" i="6" s="1"/>
  <c r="P1706" i="6" s="1"/>
  <c r="J1706" i="6"/>
  <c r="K1705" i="6"/>
  <c r="O1705" i="6" s="1"/>
  <c r="P1705" i="6" s="1"/>
  <c r="J1705" i="6"/>
  <c r="K1704" i="6"/>
  <c r="O1704" i="6" s="1"/>
  <c r="P1704" i="6" s="1"/>
  <c r="J1704" i="6"/>
  <c r="K1703" i="6"/>
  <c r="O1703" i="6" s="1"/>
  <c r="P1703" i="6" s="1"/>
  <c r="J1703" i="6"/>
  <c r="K1702" i="6"/>
  <c r="O1702" i="6" s="1"/>
  <c r="P1702" i="6" s="1"/>
  <c r="J1702" i="6"/>
  <c r="K1701" i="6"/>
  <c r="O1701" i="6" s="1"/>
  <c r="P1701" i="6" s="1"/>
  <c r="J1701" i="6"/>
  <c r="K1700" i="6"/>
  <c r="O1700" i="6" s="1"/>
  <c r="P1700" i="6" s="1"/>
  <c r="J1700" i="6"/>
  <c r="K1699" i="6"/>
  <c r="O1699" i="6" s="1"/>
  <c r="P1699" i="6" s="1"/>
  <c r="J1699" i="6"/>
  <c r="K1698" i="6"/>
  <c r="O1698" i="6" s="1"/>
  <c r="P1698" i="6" s="1"/>
  <c r="J1698" i="6"/>
  <c r="K1697" i="6"/>
  <c r="O1697" i="6" s="1"/>
  <c r="P1697" i="6" s="1"/>
  <c r="J1697" i="6"/>
  <c r="K1696" i="6"/>
  <c r="O1696" i="6" s="1"/>
  <c r="P1696" i="6" s="1"/>
  <c r="J1696" i="6"/>
  <c r="K1695" i="6"/>
  <c r="O1695" i="6" s="1"/>
  <c r="P1695" i="6" s="1"/>
  <c r="J1695" i="6"/>
  <c r="K1694" i="6"/>
  <c r="O1694" i="6" s="1"/>
  <c r="P1694" i="6" s="1"/>
  <c r="J1694" i="6"/>
  <c r="K1693" i="6"/>
  <c r="O1693" i="6" s="1"/>
  <c r="P1693" i="6" s="1"/>
  <c r="J1693" i="6"/>
  <c r="K1692" i="6"/>
  <c r="O1692" i="6" s="1"/>
  <c r="P1692" i="6" s="1"/>
  <c r="J1692" i="6"/>
  <c r="K1691" i="6"/>
  <c r="O1691" i="6" s="1"/>
  <c r="P1691" i="6" s="1"/>
  <c r="J1691" i="6"/>
  <c r="K1690" i="6"/>
  <c r="O1690" i="6" s="1"/>
  <c r="P1690" i="6" s="1"/>
  <c r="J1690" i="6"/>
  <c r="K1689" i="6"/>
  <c r="O1689" i="6" s="1"/>
  <c r="P1689" i="6" s="1"/>
  <c r="J1689" i="6"/>
  <c r="K1688" i="6"/>
  <c r="O1688" i="6" s="1"/>
  <c r="P1688" i="6" s="1"/>
  <c r="J1688" i="6"/>
  <c r="K1687" i="6"/>
  <c r="O1687" i="6" s="1"/>
  <c r="P1687" i="6" s="1"/>
  <c r="J1687" i="6"/>
  <c r="K1686" i="6"/>
  <c r="O1686" i="6" s="1"/>
  <c r="P1686" i="6" s="1"/>
  <c r="J1686" i="6"/>
  <c r="K1685" i="6"/>
  <c r="O1685" i="6" s="1"/>
  <c r="P1685" i="6" s="1"/>
  <c r="J1685" i="6"/>
  <c r="K1684" i="6"/>
  <c r="O1684" i="6" s="1"/>
  <c r="P1684" i="6" s="1"/>
  <c r="J1684" i="6"/>
  <c r="K1683" i="6"/>
  <c r="O1683" i="6" s="1"/>
  <c r="P1683" i="6" s="1"/>
  <c r="J1683" i="6"/>
  <c r="K1682" i="6"/>
  <c r="O1682" i="6" s="1"/>
  <c r="P1682" i="6" s="1"/>
  <c r="J1682" i="6"/>
  <c r="K1681" i="6"/>
  <c r="O1681" i="6" s="1"/>
  <c r="P1681" i="6" s="1"/>
  <c r="J1681" i="6"/>
  <c r="K1680" i="6"/>
  <c r="O1680" i="6" s="1"/>
  <c r="P1680" i="6" s="1"/>
  <c r="J1680" i="6"/>
  <c r="K1679" i="6"/>
  <c r="O1679" i="6" s="1"/>
  <c r="P1679" i="6" s="1"/>
  <c r="J1679" i="6"/>
  <c r="K1678" i="6"/>
  <c r="O1678" i="6" s="1"/>
  <c r="P1678" i="6" s="1"/>
  <c r="J1678" i="6"/>
  <c r="K1677" i="6"/>
  <c r="O1677" i="6" s="1"/>
  <c r="P1677" i="6" s="1"/>
  <c r="J1677" i="6"/>
  <c r="K1676" i="6"/>
  <c r="O1676" i="6" s="1"/>
  <c r="P1676" i="6" s="1"/>
  <c r="J1676" i="6"/>
  <c r="K1675" i="6"/>
  <c r="O1675" i="6" s="1"/>
  <c r="P1675" i="6" s="1"/>
  <c r="J1675" i="6"/>
  <c r="K1674" i="6"/>
  <c r="O1674" i="6" s="1"/>
  <c r="P1674" i="6" s="1"/>
  <c r="J1674" i="6"/>
  <c r="K1673" i="6"/>
  <c r="O1673" i="6" s="1"/>
  <c r="P1673" i="6" s="1"/>
  <c r="J1673" i="6"/>
  <c r="K1672" i="6"/>
  <c r="O1672" i="6" s="1"/>
  <c r="P1672" i="6" s="1"/>
  <c r="J1672" i="6"/>
  <c r="K1671" i="6"/>
  <c r="O1671" i="6" s="1"/>
  <c r="P1671" i="6" s="1"/>
  <c r="J1671" i="6"/>
  <c r="K1670" i="6"/>
  <c r="O1670" i="6" s="1"/>
  <c r="P1670" i="6" s="1"/>
  <c r="J1670" i="6"/>
  <c r="K1669" i="6"/>
  <c r="O1669" i="6" s="1"/>
  <c r="P1669" i="6" s="1"/>
  <c r="J1669" i="6"/>
  <c r="K1668" i="6"/>
  <c r="O1668" i="6" s="1"/>
  <c r="P1668" i="6" s="1"/>
  <c r="J1668" i="6"/>
  <c r="K1667" i="6"/>
  <c r="O1667" i="6" s="1"/>
  <c r="P1667" i="6" s="1"/>
  <c r="J1667" i="6"/>
  <c r="K1666" i="6"/>
  <c r="O1666" i="6" s="1"/>
  <c r="P1666" i="6" s="1"/>
  <c r="J1666" i="6"/>
  <c r="K1665" i="6"/>
  <c r="O1665" i="6" s="1"/>
  <c r="P1665" i="6" s="1"/>
  <c r="J1665" i="6"/>
  <c r="K1664" i="6"/>
  <c r="O1664" i="6" s="1"/>
  <c r="P1664" i="6" s="1"/>
  <c r="J1664" i="6"/>
  <c r="K1663" i="6"/>
  <c r="O1663" i="6" s="1"/>
  <c r="P1663" i="6" s="1"/>
  <c r="J1663" i="6"/>
  <c r="K1662" i="6"/>
  <c r="O1662" i="6" s="1"/>
  <c r="P1662" i="6" s="1"/>
  <c r="J1662" i="6"/>
  <c r="K1661" i="6"/>
  <c r="O1661" i="6" s="1"/>
  <c r="P1661" i="6" s="1"/>
  <c r="J1661" i="6"/>
  <c r="K1660" i="6"/>
  <c r="O1660" i="6" s="1"/>
  <c r="P1660" i="6" s="1"/>
  <c r="J1660" i="6"/>
  <c r="K1659" i="6"/>
  <c r="O1659" i="6" s="1"/>
  <c r="P1659" i="6" s="1"/>
  <c r="J1659" i="6"/>
  <c r="K1658" i="6"/>
  <c r="O1658" i="6" s="1"/>
  <c r="P1658" i="6" s="1"/>
  <c r="J1658" i="6"/>
  <c r="K1657" i="6"/>
  <c r="O1657" i="6" s="1"/>
  <c r="P1657" i="6" s="1"/>
  <c r="J1657" i="6"/>
  <c r="K1656" i="6"/>
  <c r="O1656" i="6" s="1"/>
  <c r="P1656" i="6" s="1"/>
  <c r="J1656" i="6"/>
  <c r="K1655" i="6"/>
  <c r="O1655" i="6" s="1"/>
  <c r="P1655" i="6" s="1"/>
  <c r="J1655" i="6"/>
  <c r="K1654" i="6"/>
  <c r="O1654" i="6" s="1"/>
  <c r="P1654" i="6" s="1"/>
  <c r="J1654" i="6"/>
  <c r="K1653" i="6"/>
  <c r="O1653" i="6" s="1"/>
  <c r="P1653" i="6" s="1"/>
  <c r="J1653" i="6"/>
  <c r="K1652" i="6"/>
  <c r="O1652" i="6" s="1"/>
  <c r="P1652" i="6" s="1"/>
  <c r="J1652" i="6"/>
  <c r="K1651" i="6"/>
  <c r="O1651" i="6" s="1"/>
  <c r="P1651" i="6" s="1"/>
  <c r="J1651" i="6"/>
  <c r="K1650" i="6"/>
  <c r="O1650" i="6" s="1"/>
  <c r="P1650" i="6" s="1"/>
  <c r="J1650" i="6"/>
  <c r="K1649" i="6"/>
  <c r="O1649" i="6" s="1"/>
  <c r="P1649" i="6" s="1"/>
  <c r="J1649" i="6"/>
  <c r="K1648" i="6"/>
  <c r="O1648" i="6" s="1"/>
  <c r="P1648" i="6" s="1"/>
  <c r="J1648" i="6"/>
  <c r="K1647" i="6"/>
  <c r="O1647" i="6" s="1"/>
  <c r="P1647" i="6" s="1"/>
  <c r="J1647" i="6"/>
  <c r="K1646" i="6"/>
  <c r="O1646" i="6" s="1"/>
  <c r="P1646" i="6" s="1"/>
  <c r="J1646" i="6"/>
  <c r="K1645" i="6"/>
  <c r="O1645" i="6" s="1"/>
  <c r="P1645" i="6" s="1"/>
  <c r="J1645" i="6"/>
  <c r="K1644" i="6"/>
  <c r="O1644" i="6" s="1"/>
  <c r="P1644" i="6" s="1"/>
  <c r="J1644" i="6"/>
  <c r="K1643" i="6"/>
  <c r="O1643" i="6" s="1"/>
  <c r="P1643" i="6" s="1"/>
  <c r="J1643" i="6"/>
  <c r="K1642" i="6"/>
  <c r="O1642" i="6" s="1"/>
  <c r="P1642" i="6" s="1"/>
  <c r="J1642" i="6"/>
  <c r="K1641" i="6"/>
  <c r="O1641" i="6" s="1"/>
  <c r="P1641" i="6" s="1"/>
  <c r="J1641" i="6"/>
  <c r="K1640" i="6"/>
  <c r="O1640" i="6" s="1"/>
  <c r="P1640" i="6" s="1"/>
  <c r="J1640" i="6"/>
  <c r="K1639" i="6"/>
  <c r="O1639" i="6" s="1"/>
  <c r="P1639" i="6" s="1"/>
  <c r="J1639" i="6"/>
  <c r="K1638" i="6"/>
  <c r="O1638" i="6" s="1"/>
  <c r="P1638" i="6" s="1"/>
  <c r="J1638" i="6"/>
  <c r="K1637" i="6"/>
  <c r="O1637" i="6" s="1"/>
  <c r="P1637" i="6" s="1"/>
  <c r="J1637" i="6"/>
  <c r="K1636" i="6"/>
  <c r="O1636" i="6" s="1"/>
  <c r="P1636" i="6" s="1"/>
  <c r="J1636" i="6"/>
  <c r="K1635" i="6"/>
  <c r="O1635" i="6" s="1"/>
  <c r="P1635" i="6" s="1"/>
  <c r="J1635" i="6"/>
  <c r="K1634" i="6"/>
  <c r="O1634" i="6" s="1"/>
  <c r="P1634" i="6" s="1"/>
  <c r="J1634" i="6"/>
  <c r="K1633" i="6"/>
  <c r="O1633" i="6" s="1"/>
  <c r="P1633" i="6" s="1"/>
  <c r="J1633" i="6"/>
  <c r="K1632" i="6"/>
  <c r="O1632" i="6" s="1"/>
  <c r="P1632" i="6" s="1"/>
  <c r="J1632" i="6"/>
  <c r="K1631" i="6"/>
  <c r="O1631" i="6" s="1"/>
  <c r="P1631" i="6" s="1"/>
  <c r="J1631" i="6"/>
  <c r="K1630" i="6"/>
  <c r="O1630" i="6" s="1"/>
  <c r="P1630" i="6" s="1"/>
  <c r="J1630" i="6"/>
  <c r="K1629" i="6"/>
  <c r="O1629" i="6" s="1"/>
  <c r="P1629" i="6" s="1"/>
  <c r="J1629" i="6"/>
  <c r="K1628" i="6"/>
  <c r="O1628" i="6" s="1"/>
  <c r="P1628" i="6" s="1"/>
  <c r="J1628" i="6"/>
  <c r="K1627" i="6"/>
  <c r="O1627" i="6" s="1"/>
  <c r="P1627" i="6" s="1"/>
  <c r="J1627" i="6"/>
  <c r="K1626" i="6"/>
  <c r="O1626" i="6" s="1"/>
  <c r="P1626" i="6" s="1"/>
  <c r="J1626" i="6"/>
  <c r="K1625" i="6"/>
  <c r="O1625" i="6" s="1"/>
  <c r="P1625" i="6" s="1"/>
  <c r="J1625" i="6"/>
  <c r="K1624" i="6"/>
  <c r="O1624" i="6" s="1"/>
  <c r="P1624" i="6" s="1"/>
  <c r="J1624" i="6"/>
  <c r="K1623" i="6"/>
  <c r="O1623" i="6" s="1"/>
  <c r="P1623" i="6" s="1"/>
  <c r="J1623" i="6"/>
  <c r="K1622" i="6"/>
  <c r="O1622" i="6" s="1"/>
  <c r="P1622" i="6" s="1"/>
  <c r="J1622" i="6"/>
  <c r="K1621" i="6"/>
  <c r="O1621" i="6" s="1"/>
  <c r="P1621" i="6" s="1"/>
  <c r="J1621" i="6"/>
  <c r="K1620" i="6"/>
  <c r="O1620" i="6" s="1"/>
  <c r="P1620" i="6" s="1"/>
  <c r="J1620" i="6"/>
  <c r="K1619" i="6"/>
  <c r="O1619" i="6" s="1"/>
  <c r="P1619" i="6" s="1"/>
  <c r="J1619" i="6"/>
  <c r="K1618" i="6"/>
  <c r="O1618" i="6" s="1"/>
  <c r="P1618" i="6" s="1"/>
  <c r="J1618" i="6"/>
  <c r="K1617" i="6"/>
  <c r="O1617" i="6" s="1"/>
  <c r="P1617" i="6" s="1"/>
  <c r="J1617" i="6"/>
  <c r="K1616" i="6"/>
  <c r="O1616" i="6" s="1"/>
  <c r="P1616" i="6" s="1"/>
  <c r="J1616" i="6"/>
  <c r="K1615" i="6"/>
  <c r="O1615" i="6" s="1"/>
  <c r="P1615" i="6" s="1"/>
  <c r="J1615" i="6"/>
  <c r="K1614" i="6"/>
  <c r="O1614" i="6" s="1"/>
  <c r="P1614" i="6" s="1"/>
  <c r="J1614" i="6"/>
  <c r="K1613" i="6"/>
  <c r="O1613" i="6" s="1"/>
  <c r="P1613" i="6" s="1"/>
  <c r="J1613" i="6"/>
  <c r="K1612" i="6"/>
  <c r="O1612" i="6" s="1"/>
  <c r="P1612" i="6" s="1"/>
  <c r="J1612" i="6"/>
  <c r="K1611" i="6"/>
  <c r="O1611" i="6" s="1"/>
  <c r="P1611" i="6" s="1"/>
  <c r="J1611" i="6"/>
  <c r="K1610" i="6"/>
  <c r="O1610" i="6" s="1"/>
  <c r="P1610" i="6" s="1"/>
  <c r="J1610" i="6"/>
  <c r="K1609" i="6"/>
  <c r="O1609" i="6" s="1"/>
  <c r="P1609" i="6" s="1"/>
  <c r="J1609" i="6"/>
  <c r="K1608" i="6"/>
  <c r="O1608" i="6" s="1"/>
  <c r="P1608" i="6" s="1"/>
  <c r="J1608" i="6"/>
  <c r="K1607" i="6"/>
  <c r="O1607" i="6" s="1"/>
  <c r="P1607" i="6" s="1"/>
  <c r="J1607" i="6"/>
  <c r="K1606" i="6"/>
  <c r="O1606" i="6" s="1"/>
  <c r="P1606" i="6" s="1"/>
  <c r="J1606" i="6"/>
  <c r="K1605" i="6"/>
  <c r="O1605" i="6" s="1"/>
  <c r="P1605" i="6" s="1"/>
  <c r="J1605" i="6"/>
  <c r="K1604" i="6"/>
  <c r="O1604" i="6" s="1"/>
  <c r="P1604" i="6" s="1"/>
  <c r="J1604" i="6"/>
  <c r="K1603" i="6"/>
  <c r="O1603" i="6" s="1"/>
  <c r="P1603" i="6" s="1"/>
  <c r="J1603" i="6"/>
  <c r="K1602" i="6"/>
  <c r="O1602" i="6" s="1"/>
  <c r="P1602" i="6" s="1"/>
  <c r="J1602" i="6"/>
  <c r="K1601" i="6"/>
  <c r="O1601" i="6" s="1"/>
  <c r="P1601" i="6" s="1"/>
  <c r="J1601" i="6"/>
  <c r="K1600" i="6"/>
  <c r="O1600" i="6" s="1"/>
  <c r="P1600" i="6" s="1"/>
  <c r="J1600" i="6"/>
  <c r="K1599" i="6"/>
  <c r="O1599" i="6" s="1"/>
  <c r="P1599" i="6" s="1"/>
  <c r="J1599" i="6"/>
  <c r="K1598" i="6"/>
  <c r="O1598" i="6" s="1"/>
  <c r="P1598" i="6" s="1"/>
  <c r="J1598" i="6"/>
  <c r="K1597" i="6"/>
  <c r="O1597" i="6" s="1"/>
  <c r="P1597" i="6" s="1"/>
  <c r="J1597" i="6"/>
  <c r="K1596" i="6"/>
  <c r="O1596" i="6" s="1"/>
  <c r="P1596" i="6" s="1"/>
  <c r="J1596" i="6"/>
  <c r="K1595" i="6"/>
  <c r="O1595" i="6" s="1"/>
  <c r="P1595" i="6" s="1"/>
  <c r="J1595" i="6"/>
  <c r="K1594" i="6"/>
  <c r="O1594" i="6" s="1"/>
  <c r="P1594" i="6" s="1"/>
  <c r="J1594" i="6"/>
  <c r="K1593" i="6"/>
  <c r="O1593" i="6" s="1"/>
  <c r="P1593" i="6" s="1"/>
  <c r="J1593" i="6"/>
  <c r="K1592" i="6"/>
  <c r="O1592" i="6" s="1"/>
  <c r="P1592" i="6" s="1"/>
  <c r="J1592" i="6"/>
  <c r="K1591" i="6"/>
  <c r="O1591" i="6" s="1"/>
  <c r="P1591" i="6" s="1"/>
  <c r="J1591" i="6"/>
  <c r="K1590" i="6"/>
  <c r="O1590" i="6" s="1"/>
  <c r="P1590" i="6" s="1"/>
  <c r="J1590" i="6"/>
  <c r="K1589" i="6"/>
  <c r="O1589" i="6" s="1"/>
  <c r="P1589" i="6" s="1"/>
  <c r="J1589" i="6"/>
  <c r="K1588" i="6"/>
  <c r="O1588" i="6" s="1"/>
  <c r="P1588" i="6" s="1"/>
  <c r="J1588" i="6"/>
  <c r="K1587" i="6"/>
  <c r="O1587" i="6" s="1"/>
  <c r="P1587" i="6" s="1"/>
  <c r="J1587" i="6"/>
  <c r="K1586" i="6"/>
  <c r="O1586" i="6" s="1"/>
  <c r="P1586" i="6" s="1"/>
  <c r="J1586" i="6"/>
  <c r="K1585" i="6"/>
  <c r="O1585" i="6" s="1"/>
  <c r="P1585" i="6" s="1"/>
  <c r="J1585" i="6"/>
  <c r="K1584" i="6"/>
  <c r="O1584" i="6" s="1"/>
  <c r="P1584" i="6" s="1"/>
  <c r="J1584" i="6"/>
  <c r="K1583" i="6"/>
  <c r="O1583" i="6" s="1"/>
  <c r="P1583" i="6" s="1"/>
  <c r="J1583" i="6"/>
  <c r="K1582" i="6"/>
  <c r="O1582" i="6" s="1"/>
  <c r="P1582" i="6" s="1"/>
  <c r="J1582" i="6"/>
  <c r="K1581" i="6"/>
  <c r="O1581" i="6" s="1"/>
  <c r="P1581" i="6" s="1"/>
  <c r="J1581" i="6"/>
  <c r="K1580" i="6"/>
  <c r="O1580" i="6" s="1"/>
  <c r="P1580" i="6" s="1"/>
  <c r="J1580" i="6"/>
  <c r="K1579" i="6"/>
  <c r="O1579" i="6" s="1"/>
  <c r="P1579" i="6" s="1"/>
  <c r="J1579" i="6"/>
  <c r="K1578" i="6"/>
  <c r="O1578" i="6" s="1"/>
  <c r="P1578" i="6" s="1"/>
  <c r="J1578" i="6"/>
  <c r="K1577" i="6"/>
  <c r="O1577" i="6" s="1"/>
  <c r="P1577" i="6" s="1"/>
  <c r="J1577" i="6"/>
  <c r="K1576" i="6"/>
  <c r="O1576" i="6" s="1"/>
  <c r="P1576" i="6" s="1"/>
  <c r="J1576" i="6"/>
  <c r="K1575" i="6"/>
  <c r="O1575" i="6" s="1"/>
  <c r="P1575" i="6" s="1"/>
  <c r="J1575" i="6"/>
  <c r="K1574" i="6"/>
  <c r="O1574" i="6" s="1"/>
  <c r="P1574" i="6" s="1"/>
  <c r="J1574" i="6"/>
  <c r="K1573" i="6"/>
  <c r="O1573" i="6" s="1"/>
  <c r="P1573" i="6" s="1"/>
  <c r="J1573" i="6"/>
  <c r="K1572" i="6"/>
  <c r="O1572" i="6" s="1"/>
  <c r="P1572" i="6" s="1"/>
  <c r="J1572" i="6"/>
  <c r="K1571" i="6"/>
  <c r="O1571" i="6" s="1"/>
  <c r="P1571" i="6" s="1"/>
  <c r="J1571" i="6"/>
  <c r="K1570" i="6"/>
  <c r="O1570" i="6" s="1"/>
  <c r="P1570" i="6" s="1"/>
  <c r="J1570" i="6"/>
  <c r="K1569" i="6"/>
  <c r="O1569" i="6" s="1"/>
  <c r="P1569" i="6" s="1"/>
  <c r="J1569" i="6"/>
  <c r="K1568" i="6"/>
  <c r="O1568" i="6" s="1"/>
  <c r="P1568" i="6" s="1"/>
  <c r="J1568" i="6"/>
  <c r="K1567" i="6"/>
  <c r="O1567" i="6" s="1"/>
  <c r="P1567" i="6" s="1"/>
  <c r="J1567" i="6"/>
  <c r="K1566" i="6"/>
  <c r="O1566" i="6" s="1"/>
  <c r="P1566" i="6" s="1"/>
  <c r="J1566" i="6"/>
  <c r="K1565" i="6"/>
  <c r="O1565" i="6" s="1"/>
  <c r="P1565" i="6" s="1"/>
  <c r="J1565" i="6"/>
  <c r="K1564" i="6"/>
  <c r="O1564" i="6" s="1"/>
  <c r="P1564" i="6" s="1"/>
  <c r="J1564" i="6"/>
  <c r="K1563" i="6"/>
  <c r="O1563" i="6" s="1"/>
  <c r="P1563" i="6" s="1"/>
  <c r="J1563" i="6"/>
  <c r="K1562" i="6"/>
  <c r="O1562" i="6" s="1"/>
  <c r="P1562" i="6" s="1"/>
  <c r="J1562" i="6"/>
  <c r="K1561" i="6"/>
  <c r="O1561" i="6" s="1"/>
  <c r="P1561" i="6" s="1"/>
  <c r="J1561" i="6"/>
  <c r="K1560" i="6"/>
  <c r="O1560" i="6" s="1"/>
  <c r="P1560" i="6" s="1"/>
  <c r="J1560" i="6"/>
  <c r="K1559" i="6"/>
  <c r="O1559" i="6" s="1"/>
  <c r="P1559" i="6" s="1"/>
  <c r="J1559" i="6"/>
  <c r="K1558" i="6"/>
  <c r="O1558" i="6" s="1"/>
  <c r="P1558" i="6" s="1"/>
  <c r="J1558" i="6"/>
  <c r="K1557" i="6"/>
  <c r="O1557" i="6" s="1"/>
  <c r="P1557" i="6" s="1"/>
  <c r="J1557" i="6"/>
  <c r="K1556" i="6"/>
  <c r="O1556" i="6" s="1"/>
  <c r="P1556" i="6" s="1"/>
  <c r="J1556" i="6"/>
  <c r="K1555" i="6"/>
  <c r="O1555" i="6" s="1"/>
  <c r="P1555" i="6" s="1"/>
  <c r="J1555" i="6"/>
  <c r="K1554" i="6"/>
  <c r="O1554" i="6" s="1"/>
  <c r="P1554" i="6" s="1"/>
  <c r="J1554" i="6"/>
  <c r="K1553" i="6"/>
  <c r="O1553" i="6" s="1"/>
  <c r="P1553" i="6" s="1"/>
  <c r="J1553" i="6"/>
  <c r="K1552" i="6"/>
  <c r="O1552" i="6" s="1"/>
  <c r="P1552" i="6" s="1"/>
  <c r="J1552" i="6"/>
  <c r="K1551" i="6"/>
  <c r="O1551" i="6" s="1"/>
  <c r="P1551" i="6" s="1"/>
  <c r="J1551" i="6"/>
  <c r="K1550" i="6"/>
  <c r="O1550" i="6" s="1"/>
  <c r="P1550" i="6" s="1"/>
  <c r="J1550" i="6"/>
  <c r="K1549" i="6"/>
  <c r="O1549" i="6" s="1"/>
  <c r="P1549" i="6" s="1"/>
  <c r="J1549" i="6"/>
  <c r="K1548" i="6"/>
  <c r="O1548" i="6" s="1"/>
  <c r="P1548" i="6" s="1"/>
  <c r="J1548" i="6"/>
  <c r="K1547" i="6"/>
  <c r="O1547" i="6" s="1"/>
  <c r="P1547" i="6" s="1"/>
  <c r="J1547" i="6"/>
  <c r="K1546" i="6"/>
  <c r="O1546" i="6" s="1"/>
  <c r="P1546" i="6" s="1"/>
  <c r="J1546" i="6"/>
  <c r="K1545" i="6"/>
  <c r="O1545" i="6" s="1"/>
  <c r="P1545" i="6" s="1"/>
  <c r="J1545" i="6"/>
  <c r="K1544" i="6"/>
  <c r="O1544" i="6" s="1"/>
  <c r="P1544" i="6" s="1"/>
  <c r="J1544" i="6"/>
  <c r="K1543" i="6"/>
  <c r="O1543" i="6" s="1"/>
  <c r="P1543" i="6" s="1"/>
  <c r="J1543" i="6"/>
  <c r="K1542" i="6"/>
  <c r="O1542" i="6" s="1"/>
  <c r="P1542" i="6" s="1"/>
  <c r="J1542" i="6"/>
  <c r="K1541" i="6"/>
  <c r="O1541" i="6" s="1"/>
  <c r="P1541" i="6" s="1"/>
  <c r="J1541" i="6"/>
  <c r="K1540" i="6"/>
  <c r="O1540" i="6" s="1"/>
  <c r="P1540" i="6" s="1"/>
  <c r="J1540" i="6"/>
  <c r="K1539" i="6"/>
  <c r="O1539" i="6" s="1"/>
  <c r="P1539" i="6" s="1"/>
  <c r="J1539" i="6"/>
  <c r="K1538" i="6"/>
  <c r="O1538" i="6" s="1"/>
  <c r="P1538" i="6" s="1"/>
  <c r="J1538" i="6"/>
  <c r="K1537" i="6"/>
  <c r="O1537" i="6" s="1"/>
  <c r="P1537" i="6" s="1"/>
  <c r="J1537" i="6"/>
  <c r="K1536" i="6"/>
  <c r="O1536" i="6" s="1"/>
  <c r="P1536" i="6" s="1"/>
  <c r="J1536" i="6"/>
  <c r="K1535" i="6"/>
  <c r="O1535" i="6" s="1"/>
  <c r="P1535" i="6" s="1"/>
  <c r="J1535" i="6"/>
  <c r="K1534" i="6"/>
  <c r="O1534" i="6" s="1"/>
  <c r="P1534" i="6" s="1"/>
  <c r="J1534" i="6"/>
  <c r="K1533" i="6"/>
  <c r="O1533" i="6" s="1"/>
  <c r="P1533" i="6" s="1"/>
  <c r="J1533" i="6"/>
  <c r="K1532" i="6"/>
  <c r="O1532" i="6" s="1"/>
  <c r="P1532" i="6" s="1"/>
  <c r="J1532" i="6"/>
  <c r="K1531" i="6"/>
  <c r="O1531" i="6" s="1"/>
  <c r="P1531" i="6" s="1"/>
  <c r="J1531" i="6"/>
  <c r="K1530" i="6"/>
  <c r="O1530" i="6" s="1"/>
  <c r="P1530" i="6" s="1"/>
  <c r="J1530" i="6"/>
  <c r="K1529" i="6"/>
  <c r="O1529" i="6" s="1"/>
  <c r="P1529" i="6" s="1"/>
  <c r="J1529" i="6"/>
  <c r="K1528" i="6"/>
  <c r="O1528" i="6" s="1"/>
  <c r="P1528" i="6" s="1"/>
  <c r="J1528" i="6"/>
  <c r="K1527" i="6"/>
  <c r="O1527" i="6" s="1"/>
  <c r="P1527" i="6" s="1"/>
  <c r="J1527" i="6"/>
  <c r="K1526" i="6"/>
  <c r="O1526" i="6" s="1"/>
  <c r="P1526" i="6" s="1"/>
  <c r="J1526" i="6"/>
  <c r="K1525" i="6"/>
  <c r="O1525" i="6" s="1"/>
  <c r="P1525" i="6" s="1"/>
  <c r="J1525" i="6"/>
  <c r="K1524" i="6"/>
  <c r="O1524" i="6" s="1"/>
  <c r="P1524" i="6" s="1"/>
  <c r="J1524" i="6"/>
  <c r="K1523" i="6"/>
  <c r="O1523" i="6" s="1"/>
  <c r="P1523" i="6" s="1"/>
  <c r="J1523" i="6"/>
  <c r="K1522" i="6"/>
  <c r="O1522" i="6" s="1"/>
  <c r="P1522" i="6" s="1"/>
  <c r="J1522" i="6"/>
  <c r="K1521" i="6"/>
  <c r="O1521" i="6" s="1"/>
  <c r="P1521" i="6" s="1"/>
  <c r="J1521" i="6"/>
  <c r="K1520" i="6"/>
  <c r="O1520" i="6" s="1"/>
  <c r="P1520" i="6" s="1"/>
  <c r="J1520" i="6"/>
  <c r="K1519" i="6"/>
  <c r="O1519" i="6" s="1"/>
  <c r="P1519" i="6" s="1"/>
  <c r="J1519" i="6"/>
  <c r="K1518" i="6"/>
  <c r="O1518" i="6" s="1"/>
  <c r="P1518" i="6" s="1"/>
  <c r="J1518" i="6"/>
  <c r="K1517" i="6"/>
  <c r="O1517" i="6" s="1"/>
  <c r="P1517" i="6" s="1"/>
  <c r="J1517" i="6"/>
  <c r="K1516" i="6"/>
  <c r="O1516" i="6" s="1"/>
  <c r="P1516" i="6" s="1"/>
  <c r="J1516" i="6"/>
  <c r="K1515" i="6"/>
  <c r="O1515" i="6" s="1"/>
  <c r="P1515" i="6" s="1"/>
  <c r="J1515" i="6"/>
  <c r="K1514" i="6"/>
  <c r="O1514" i="6" s="1"/>
  <c r="P1514" i="6" s="1"/>
  <c r="J1514" i="6"/>
  <c r="K1513" i="6"/>
  <c r="O1513" i="6" s="1"/>
  <c r="P1513" i="6" s="1"/>
  <c r="J1513" i="6"/>
  <c r="K1512" i="6"/>
  <c r="O1512" i="6" s="1"/>
  <c r="P1512" i="6" s="1"/>
  <c r="J1512" i="6"/>
  <c r="K1511" i="6"/>
  <c r="O1511" i="6" s="1"/>
  <c r="P1511" i="6" s="1"/>
  <c r="J1511" i="6"/>
  <c r="K1510" i="6"/>
  <c r="O1510" i="6" s="1"/>
  <c r="P1510" i="6" s="1"/>
  <c r="J1510" i="6"/>
  <c r="K1509" i="6"/>
  <c r="O1509" i="6" s="1"/>
  <c r="P1509" i="6" s="1"/>
  <c r="J1509" i="6"/>
  <c r="K1508" i="6"/>
  <c r="O1508" i="6" s="1"/>
  <c r="P1508" i="6" s="1"/>
  <c r="J1508" i="6"/>
  <c r="K1507" i="6"/>
  <c r="O1507" i="6" s="1"/>
  <c r="P1507" i="6" s="1"/>
  <c r="J1507" i="6"/>
  <c r="K1506" i="6"/>
  <c r="O1506" i="6" s="1"/>
  <c r="P1506" i="6" s="1"/>
  <c r="J1506" i="6"/>
  <c r="K1505" i="6"/>
  <c r="O1505" i="6" s="1"/>
  <c r="P1505" i="6" s="1"/>
  <c r="J1505" i="6"/>
  <c r="K1504" i="6"/>
  <c r="O1504" i="6" s="1"/>
  <c r="P1504" i="6" s="1"/>
  <c r="J1504" i="6"/>
  <c r="K1503" i="6"/>
  <c r="O1503" i="6" s="1"/>
  <c r="P1503" i="6" s="1"/>
  <c r="J1503" i="6"/>
  <c r="K1502" i="6"/>
  <c r="O1502" i="6" s="1"/>
  <c r="P1502" i="6" s="1"/>
  <c r="J1502" i="6"/>
  <c r="K1501" i="6"/>
  <c r="O1501" i="6" s="1"/>
  <c r="P1501" i="6" s="1"/>
  <c r="J1501" i="6"/>
  <c r="K1500" i="6"/>
  <c r="O1500" i="6" s="1"/>
  <c r="P1500" i="6" s="1"/>
  <c r="J1500" i="6"/>
  <c r="K1499" i="6"/>
  <c r="O1499" i="6" s="1"/>
  <c r="P1499" i="6" s="1"/>
  <c r="J1499" i="6"/>
  <c r="K1498" i="6"/>
  <c r="O1498" i="6" s="1"/>
  <c r="P1498" i="6" s="1"/>
  <c r="J1498" i="6"/>
  <c r="K1497" i="6"/>
  <c r="O1497" i="6" s="1"/>
  <c r="P1497" i="6" s="1"/>
  <c r="J1497" i="6"/>
  <c r="K1496" i="6"/>
  <c r="O1496" i="6" s="1"/>
  <c r="P1496" i="6" s="1"/>
  <c r="J1496" i="6"/>
  <c r="K1495" i="6"/>
  <c r="O1495" i="6" s="1"/>
  <c r="P1495" i="6" s="1"/>
  <c r="J1495" i="6"/>
  <c r="K1494" i="6"/>
  <c r="O1494" i="6" s="1"/>
  <c r="P1494" i="6" s="1"/>
  <c r="J1494" i="6"/>
  <c r="K1493" i="6"/>
  <c r="O1493" i="6" s="1"/>
  <c r="P1493" i="6" s="1"/>
  <c r="J1493" i="6"/>
  <c r="K1492" i="6"/>
  <c r="O1492" i="6" s="1"/>
  <c r="P1492" i="6" s="1"/>
  <c r="J1492" i="6"/>
  <c r="K1491" i="6"/>
  <c r="O1491" i="6" s="1"/>
  <c r="P1491" i="6" s="1"/>
  <c r="J1491" i="6"/>
  <c r="K1490" i="6"/>
  <c r="O1490" i="6" s="1"/>
  <c r="P1490" i="6" s="1"/>
  <c r="J1490" i="6"/>
  <c r="K1489" i="6"/>
  <c r="O1489" i="6" s="1"/>
  <c r="P1489" i="6" s="1"/>
  <c r="J1489" i="6"/>
  <c r="K1488" i="6"/>
  <c r="O1488" i="6" s="1"/>
  <c r="P1488" i="6" s="1"/>
  <c r="J1488" i="6"/>
  <c r="K1487" i="6"/>
  <c r="O1487" i="6" s="1"/>
  <c r="P1487" i="6" s="1"/>
  <c r="J1487" i="6"/>
  <c r="K1486" i="6"/>
  <c r="O1486" i="6" s="1"/>
  <c r="P1486" i="6" s="1"/>
  <c r="J1486" i="6"/>
  <c r="K1485" i="6"/>
  <c r="O1485" i="6" s="1"/>
  <c r="P1485" i="6" s="1"/>
  <c r="J1485" i="6"/>
  <c r="K1484" i="6"/>
  <c r="O1484" i="6" s="1"/>
  <c r="P1484" i="6" s="1"/>
  <c r="J1484" i="6"/>
  <c r="K1483" i="6"/>
  <c r="O1483" i="6" s="1"/>
  <c r="P1483" i="6" s="1"/>
  <c r="J1483" i="6"/>
  <c r="K1482" i="6"/>
  <c r="O1482" i="6" s="1"/>
  <c r="P1482" i="6" s="1"/>
  <c r="J1482" i="6"/>
  <c r="K1481" i="6"/>
  <c r="O1481" i="6" s="1"/>
  <c r="P1481" i="6" s="1"/>
  <c r="J1481" i="6"/>
  <c r="K1480" i="6"/>
  <c r="O1480" i="6" s="1"/>
  <c r="P1480" i="6" s="1"/>
  <c r="J1480" i="6"/>
  <c r="K1479" i="6"/>
  <c r="O1479" i="6" s="1"/>
  <c r="P1479" i="6" s="1"/>
  <c r="J1479" i="6"/>
  <c r="K1478" i="6"/>
  <c r="O1478" i="6" s="1"/>
  <c r="P1478" i="6" s="1"/>
  <c r="J1478" i="6"/>
  <c r="K1477" i="6"/>
  <c r="O1477" i="6" s="1"/>
  <c r="P1477" i="6" s="1"/>
  <c r="J1477" i="6"/>
  <c r="K1476" i="6"/>
  <c r="O1476" i="6" s="1"/>
  <c r="P1476" i="6" s="1"/>
  <c r="J1476" i="6"/>
  <c r="K1475" i="6"/>
  <c r="O1475" i="6" s="1"/>
  <c r="P1475" i="6" s="1"/>
  <c r="J1475" i="6"/>
  <c r="K1474" i="6"/>
  <c r="O1474" i="6" s="1"/>
  <c r="P1474" i="6" s="1"/>
  <c r="J1474" i="6"/>
  <c r="K1473" i="6"/>
  <c r="O1473" i="6" s="1"/>
  <c r="P1473" i="6" s="1"/>
  <c r="J1473" i="6"/>
  <c r="K1472" i="6"/>
  <c r="O1472" i="6" s="1"/>
  <c r="P1472" i="6" s="1"/>
  <c r="J1472" i="6"/>
  <c r="K1471" i="6"/>
  <c r="O1471" i="6" s="1"/>
  <c r="P1471" i="6" s="1"/>
  <c r="J1471" i="6"/>
  <c r="K1470" i="6"/>
  <c r="O1470" i="6" s="1"/>
  <c r="P1470" i="6" s="1"/>
  <c r="J1470" i="6"/>
  <c r="K1469" i="6"/>
  <c r="O1469" i="6" s="1"/>
  <c r="P1469" i="6" s="1"/>
  <c r="J1469" i="6"/>
  <c r="K1468" i="6"/>
  <c r="O1468" i="6" s="1"/>
  <c r="P1468" i="6" s="1"/>
  <c r="J1468" i="6"/>
  <c r="K1467" i="6"/>
  <c r="O1467" i="6" s="1"/>
  <c r="P1467" i="6" s="1"/>
  <c r="J1467" i="6"/>
  <c r="K1466" i="6"/>
  <c r="O1466" i="6" s="1"/>
  <c r="P1466" i="6" s="1"/>
  <c r="J1466" i="6"/>
  <c r="K1465" i="6"/>
  <c r="O1465" i="6" s="1"/>
  <c r="P1465" i="6" s="1"/>
  <c r="J1465" i="6"/>
  <c r="K1464" i="6"/>
  <c r="O1464" i="6" s="1"/>
  <c r="P1464" i="6" s="1"/>
  <c r="J1464" i="6"/>
  <c r="K1463" i="6"/>
  <c r="O1463" i="6" s="1"/>
  <c r="P1463" i="6" s="1"/>
  <c r="J1463" i="6"/>
  <c r="K1462" i="6"/>
  <c r="O1462" i="6" s="1"/>
  <c r="P1462" i="6" s="1"/>
  <c r="J1462" i="6"/>
  <c r="K1461" i="6"/>
  <c r="O1461" i="6" s="1"/>
  <c r="P1461" i="6" s="1"/>
  <c r="J1461" i="6"/>
  <c r="K1460" i="6"/>
  <c r="O1460" i="6" s="1"/>
  <c r="P1460" i="6" s="1"/>
  <c r="J1460" i="6"/>
  <c r="K1459" i="6"/>
  <c r="O1459" i="6" s="1"/>
  <c r="P1459" i="6" s="1"/>
  <c r="J1459" i="6"/>
  <c r="K1458" i="6"/>
  <c r="O1458" i="6" s="1"/>
  <c r="P1458" i="6" s="1"/>
  <c r="J1458" i="6"/>
  <c r="K1457" i="6"/>
  <c r="O1457" i="6" s="1"/>
  <c r="P1457" i="6" s="1"/>
  <c r="J1457" i="6"/>
  <c r="K1456" i="6"/>
  <c r="O1456" i="6" s="1"/>
  <c r="P1456" i="6" s="1"/>
  <c r="J1456" i="6"/>
  <c r="K1455" i="6"/>
  <c r="O1455" i="6" s="1"/>
  <c r="P1455" i="6" s="1"/>
  <c r="J1455" i="6"/>
  <c r="K1454" i="6"/>
  <c r="O1454" i="6" s="1"/>
  <c r="P1454" i="6" s="1"/>
  <c r="J1454" i="6"/>
  <c r="K1453" i="6"/>
  <c r="O1453" i="6" s="1"/>
  <c r="P1453" i="6" s="1"/>
  <c r="J1453" i="6"/>
  <c r="K1452" i="6"/>
  <c r="O1452" i="6" s="1"/>
  <c r="P1452" i="6" s="1"/>
  <c r="J1452" i="6"/>
  <c r="K1451" i="6"/>
  <c r="O1451" i="6" s="1"/>
  <c r="P1451" i="6" s="1"/>
  <c r="J1451" i="6"/>
  <c r="K1450" i="6"/>
  <c r="O1450" i="6" s="1"/>
  <c r="P1450" i="6" s="1"/>
  <c r="J1450" i="6"/>
  <c r="K1449" i="6"/>
  <c r="O1449" i="6" s="1"/>
  <c r="P1449" i="6" s="1"/>
  <c r="J1449" i="6"/>
  <c r="K1448" i="6"/>
  <c r="O1448" i="6" s="1"/>
  <c r="P1448" i="6" s="1"/>
  <c r="J1448" i="6"/>
  <c r="K1447" i="6"/>
  <c r="O1447" i="6" s="1"/>
  <c r="P1447" i="6" s="1"/>
  <c r="J1447" i="6"/>
  <c r="K1446" i="6"/>
  <c r="O1446" i="6" s="1"/>
  <c r="P1446" i="6" s="1"/>
  <c r="J1446" i="6"/>
  <c r="K1445" i="6"/>
  <c r="O1445" i="6" s="1"/>
  <c r="P1445" i="6" s="1"/>
  <c r="J1445" i="6"/>
  <c r="K1444" i="6"/>
  <c r="O1444" i="6" s="1"/>
  <c r="P1444" i="6" s="1"/>
  <c r="J1444" i="6"/>
  <c r="K1443" i="6"/>
  <c r="O1443" i="6" s="1"/>
  <c r="P1443" i="6" s="1"/>
  <c r="J1443" i="6"/>
  <c r="K1442" i="6"/>
  <c r="O1442" i="6" s="1"/>
  <c r="P1442" i="6" s="1"/>
  <c r="J1442" i="6"/>
  <c r="K1441" i="6"/>
  <c r="O1441" i="6" s="1"/>
  <c r="P1441" i="6" s="1"/>
  <c r="J1441" i="6"/>
  <c r="K1440" i="6"/>
  <c r="O1440" i="6" s="1"/>
  <c r="P1440" i="6" s="1"/>
  <c r="J1440" i="6"/>
  <c r="K1439" i="6"/>
  <c r="O1439" i="6" s="1"/>
  <c r="P1439" i="6" s="1"/>
  <c r="J1439" i="6"/>
  <c r="K1438" i="6"/>
  <c r="O1438" i="6" s="1"/>
  <c r="P1438" i="6" s="1"/>
  <c r="J1438" i="6"/>
  <c r="K1437" i="6"/>
  <c r="O1437" i="6" s="1"/>
  <c r="P1437" i="6" s="1"/>
  <c r="J1437" i="6"/>
  <c r="K1436" i="6"/>
  <c r="O1436" i="6" s="1"/>
  <c r="P1436" i="6" s="1"/>
  <c r="J1436" i="6"/>
  <c r="K1435" i="6"/>
  <c r="O1435" i="6" s="1"/>
  <c r="P1435" i="6" s="1"/>
  <c r="J1435" i="6"/>
  <c r="K1434" i="6"/>
  <c r="O1434" i="6" s="1"/>
  <c r="P1434" i="6" s="1"/>
  <c r="J1434" i="6"/>
  <c r="K1433" i="6"/>
  <c r="O1433" i="6" s="1"/>
  <c r="P1433" i="6" s="1"/>
  <c r="J1433" i="6"/>
  <c r="K1432" i="6"/>
  <c r="O1432" i="6" s="1"/>
  <c r="P1432" i="6" s="1"/>
  <c r="J1432" i="6"/>
  <c r="K1431" i="6"/>
  <c r="O1431" i="6" s="1"/>
  <c r="P1431" i="6" s="1"/>
  <c r="J1431" i="6"/>
  <c r="K1430" i="6"/>
  <c r="O1430" i="6" s="1"/>
  <c r="P1430" i="6" s="1"/>
  <c r="J1430" i="6"/>
  <c r="K1429" i="6"/>
  <c r="O1429" i="6" s="1"/>
  <c r="P1429" i="6" s="1"/>
  <c r="J1429" i="6"/>
  <c r="K1428" i="6"/>
  <c r="O1428" i="6" s="1"/>
  <c r="P1428" i="6" s="1"/>
  <c r="J1428" i="6"/>
  <c r="K1427" i="6"/>
  <c r="O1427" i="6" s="1"/>
  <c r="P1427" i="6" s="1"/>
  <c r="J1427" i="6"/>
  <c r="K1426" i="6"/>
  <c r="O1426" i="6" s="1"/>
  <c r="P1426" i="6" s="1"/>
  <c r="J1426" i="6"/>
  <c r="K1425" i="6"/>
  <c r="O1425" i="6" s="1"/>
  <c r="P1425" i="6" s="1"/>
  <c r="J1425" i="6"/>
  <c r="K1424" i="6"/>
  <c r="O1424" i="6" s="1"/>
  <c r="P1424" i="6" s="1"/>
  <c r="J1424" i="6"/>
  <c r="K1423" i="6"/>
  <c r="O1423" i="6" s="1"/>
  <c r="P1423" i="6" s="1"/>
  <c r="J1423" i="6"/>
  <c r="K1422" i="6"/>
  <c r="O1422" i="6" s="1"/>
  <c r="P1422" i="6" s="1"/>
  <c r="J1422" i="6"/>
  <c r="K1421" i="6"/>
  <c r="O1421" i="6" s="1"/>
  <c r="P1421" i="6" s="1"/>
  <c r="J1421" i="6"/>
  <c r="K1420" i="6"/>
  <c r="O1420" i="6" s="1"/>
  <c r="P1420" i="6" s="1"/>
  <c r="J1420" i="6"/>
  <c r="K1419" i="6"/>
  <c r="O1419" i="6" s="1"/>
  <c r="P1419" i="6" s="1"/>
  <c r="J1419" i="6"/>
  <c r="K1418" i="6"/>
  <c r="O1418" i="6" s="1"/>
  <c r="P1418" i="6" s="1"/>
  <c r="J1418" i="6"/>
  <c r="K1417" i="6"/>
  <c r="O1417" i="6" s="1"/>
  <c r="P1417" i="6" s="1"/>
  <c r="J1417" i="6"/>
  <c r="K1416" i="6"/>
  <c r="O1416" i="6" s="1"/>
  <c r="P1416" i="6" s="1"/>
  <c r="J1416" i="6"/>
  <c r="K1415" i="6"/>
  <c r="O1415" i="6" s="1"/>
  <c r="P1415" i="6" s="1"/>
  <c r="J1415" i="6"/>
  <c r="K1414" i="6"/>
  <c r="O1414" i="6" s="1"/>
  <c r="P1414" i="6" s="1"/>
  <c r="J1414" i="6"/>
  <c r="K1413" i="6"/>
  <c r="O1413" i="6" s="1"/>
  <c r="P1413" i="6" s="1"/>
  <c r="J1413" i="6"/>
  <c r="K1412" i="6"/>
  <c r="O1412" i="6" s="1"/>
  <c r="P1412" i="6" s="1"/>
  <c r="J1412" i="6"/>
  <c r="K1411" i="6"/>
  <c r="O1411" i="6" s="1"/>
  <c r="P1411" i="6" s="1"/>
  <c r="J1411" i="6"/>
  <c r="K1410" i="6"/>
  <c r="O1410" i="6" s="1"/>
  <c r="P1410" i="6" s="1"/>
  <c r="J1410" i="6"/>
  <c r="K1409" i="6"/>
  <c r="O1409" i="6" s="1"/>
  <c r="P1409" i="6" s="1"/>
  <c r="J1409" i="6"/>
  <c r="K1408" i="6"/>
  <c r="O1408" i="6" s="1"/>
  <c r="P1408" i="6" s="1"/>
  <c r="J1408" i="6"/>
  <c r="K1407" i="6"/>
  <c r="O1407" i="6" s="1"/>
  <c r="P1407" i="6" s="1"/>
  <c r="J1407" i="6"/>
  <c r="K1406" i="6"/>
  <c r="O1406" i="6" s="1"/>
  <c r="P1406" i="6" s="1"/>
  <c r="J1406" i="6"/>
  <c r="K1405" i="6"/>
  <c r="O1405" i="6" s="1"/>
  <c r="P1405" i="6" s="1"/>
  <c r="J1405" i="6"/>
  <c r="K1404" i="6"/>
  <c r="O1404" i="6" s="1"/>
  <c r="P1404" i="6" s="1"/>
  <c r="J1404" i="6"/>
  <c r="K1403" i="6"/>
  <c r="O1403" i="6" s="1"/>
  <c r="P1403" i="6" s="1"/>
  <c r="J1403" i="6"/>
  <c r="K1402" i="6"/>
  <c r="O1402" i="6" s="1"/>
  <c r="P1402" i="6" s="1"/>
  <c r="J1402" i="6"/>
  <c r="K1401" i="6"/>
  <c r="O1401" i="6" s="1"/>
  <c r="P1401" i="6" s="1"/>
  <c r="J1401" i="6"/>
  <c r="K1400" i="6"/>
  <c r="O1400" i="6" s="1"/>
  <c r="P1400" i="6" s="1"/>
  <c r="J1400" i="6"/>
  <c r="K1399" i="6"/>
  <c r="O1399" i="6" s="1"/>
  <c r="P1399" i="6" s="1"/>
  <c r="J1399" i="6"/>
  <c r="K1398" i="6"/>
  <c r="O1398" i="6" s="1"/>
  <c r="P1398" i="6" s="1"/>
  <c r="J1398" i="6"/>
  <c r="K1397" i="6"/>
  <c r="O1397" i="6" s="1"/>
  <c r="P1397" i="6" s="1"/>
  <c r="J1397" i="6"/>
  <c r="K1396" i="6"/>
  <c r="O1396" i="6" s="1"/>
  <c r="P1396" i="6" s="1"/>
  <c r="J1396" i="6"/>
  <c r="K1395" i="6"/>
  <c r="O1395" i="6" s="1"/>
  <c r="P1395" i="6" s="1"/>
  <c r="J1395" i="6"/>
  <c r="K1394" i="6"/>
  <c r="O1394" i="6" s="1"/>
  <c r="P1394" i="6" s="1"/>
  <c r="J1394" i="6"/>
  <c r="K1393" i="6"/>
  <c r="O1393" i="6" s="1"/>
  <c r="P1393" i="6" s="1"/>
  <c r="J1393" i="6"/>
  <c r="K1392" i="6"/>
  <c r="O1392" i="6" s="1"/>
  <c r="P1392" i="6" s="1"/>
  <c r="J1392" i="6"/>
  <c r="K1391" i="6"/>
  <c r="O1391" i="6" s="1"/>
  <c r="P1391" i="6" s="1"/>
  <c r="J1391" i="6"/>
  <c r="K1390" i="6"/>
  <c r="O1390" i="6" s="1"/>
  <c r="P1390" i="6" s="1"/>
  <c r="J1390" i="6"/>
  <c r="K1389" i="6"/>
  <c r="O1389" i="6" s="1"/>
  <c r="P1389" i="6" s="1"/>
  <c r="J1389" i="6"/>
  <c r="K1388" i="6"/>
  <c r="O1388" i="6" s="1"/>
  <c r="P1388" i="6" s="1"/>
  <c r="J1388" i="6"/>
  <c r="K1387" i="6"/>
  <c r="O1387" i="6" s="1"/>
  <c r="P1387" i="6" s="1"/>
  <c r="J1387" i="6"/>
  <c r="K1386" i="6"/>
  <c r="O1386" i="6" s="1"/>
  <c r="P1386" i="6" s="1"/>
  <c r="J1386" i="6"/>
  <c r="K1385" i="6"/>
  <c r="O1385" i="6" s="1"/>
  <c r="P1385" i="6" s="1"/>
  <c r="J1385" i="6"/>
  <c r="K1384" i="6"/>
  <c r="O1384" i="6" s="1"/>
  <c r="P1384" i="6" s="1"/>
  <c r="J1384" i="6"/>
  <c r="K1383" i="6"/>
  <c r="O1383" i="6" s="1"/>
  <c r="P1383" i="6" s="1"/>
  <c r="J1383" i="6"/>
  <c r="K1382" i="6"/>
  <c r="O1382" i="6" s="1"/>
  <c r="P1382" i="6" s="1"/>
  <c r="J1382" i="6"/>
  <c r="K1381" i="6"/>
  <c r="O1381" i="6" s="1"/>
  <c r="P1381" i="6" s="1"/>
  <c r="J1381" i="6"/>
  <c r="K1380" i="6"/>
  <c r="O1380" i="6" s="1"/>
  <c r="P1380" i="6" s="1"/>
  <c r="J1380" i="6"/>
  <c r="K1379" i="6"/>
  <c r="O1379" i="6" s="1"/>
  <c r="P1379" i="6" s="1"/>
  <c r="J1379" i="6"/>
  <c r="K1378" i="6"/>
  <c r="O1378" i="6" s="1"/>
  <c r="P1378" i="6" s="1"/>
  <c r="J1378" i="6"/>
  <c r="K1377" i="6"/>
  <c r="O1377" i="6" s="1"/>
  <c r="P1377" i="6" s="1"/>
  <c r="J1377" i="6"/>
  <c r="K1376" i="6"/>
  <c r="O1376" i="6" s="1"/>
  <c r="P1376" i="6" s="1"/>
  <c r="J1376" i="6"/>
  <c r="K1375" i="6"/>
  <c r="O1375" i="6" s="1"/>
  <c r="P1375" i="6" s="1"/>
  <c r="J1375" i="6"/>
  <c r="K1374" i="6"/>
  <c r="O1374" i="6" s="1"/>
  <c r="P1374" i="6" s="1"/>
  <c r="J1374" i="6"/>
  <c r="K1373" i="6"/>
  <c r="O1373" i="6" s="1"/>
  <c r="P1373" i="6" s="1"/>
  <c r="J1373" i="6"/>
  <c r="K1372" i="6"/>
  <c r="O1372" i="6" s="1"/>
  <c r="P1372" i="6" s="1"/>
  <c r="J1372" i="6"/>
  <c r="K1371" i="6"/>
  <c r="O1371" i="6" s="1"/>
  <c r="P1371" i="6" s="1"/>
  <c r="J1371" i="6"/>
  <c r="K1370" i="6"/>
  <c r="O1370" i="6" s="1"/>
  <c r="P1370" i="6" s="1"/>
  <c r="J1370" i="6"/>
  <c r="K1369" i="6"/>
  <c r="O1369" i="6" s="1"/>
  <c r="P1369" i="6" s="1"/>
  <c r="J1369" i="6"/>
  <c r="K1368" i="6"/>
  <c r="O1368" i="6" s="1"/>
  <c r="P1368" i="6" s="1"/>
  <c r="J1368" i="6"/>
  <c r="K1367" i="6"/>
  <c r="O1367" i="6" s="1"/>
  <c r="P1367" i="6" s="1"/>
  <c r="J1367" i="6"/>
  <c r="K1366" i="6"/>
  <c r="O1366" i="6" s="1"/>
  <c r="P1366" i="6" s="1"/>
  <c r="J1366" i="6"/>
  <c r="K1365" i="6"/>
  <c r="O1365" i="6" s="1"/>
  <c r="P1365" i="6" s="1"/>
  <c r="J1365" i="6"/>
  <c r="K1364" i="6"/>
  <c r="O1364" i="6" s="1"/>
  <c r="P1364" i="6" s="1"/>
  <c r="J1364" i="6"/>
  <c r="K1363" i="6"/>
  <c r="O1363" i="6" s="1"/>
  <c r="P1363" i="6" s="1"/>
  <c r="J1363" i="6"/>
  <c r="K1362" i="6"/>
  <c r="O1362" i="6" s="1"/>
  <c r="P1362" i="6" s="1"/>
  <c r="J1362" i="6"/>
  <c r="K1361" i="6"/>
  <c r="O1361" i="6" s="1"/>
  <c r="P1361" i="6" s="1"/>
  <c r="J1361" i="6"/>
  <c r="K1360" i="6"/>
  <c r="O1360" i="6" s="1"/>
  <c r="P1360" i="6" s="1"/>
  <c r="J1360" i="6"/>
  <c r="K1359" i="6"/>
  <c r="O1359" i="6" s="1"/>
  <c r="P1359" i="6" s="1"/>
  <c r="J1359" i="6"/>
  <c r="K1358" i="6"/>
  <c r="O1358" i="6" s="1"/>
  <c r="P1358" i="6" s="1"/>
  <c r="J1358" i="6"/>
  <c r="K1357" i="6"/>
  <c r="O1357" i="6" s="1"/>
  <c r="P1357" i="6" s="1"/>
  <c r="J1357" i="6"/>
  <c r="K1356" i="6"/>
  <c r="O1356" i="6" s="1"/>
  <c r="P1356" i="6" s="1"/>
  <c r="J1356" i="6"/>
  <c r="K1355" i="6"/>
  <c r="O1355" i="6" s="1"/>
  <c r="P1355" i="6" s="1"/>
  <c r="J1355" i="6"/>
  <c r="K1354" i="6"/>
  <c r="O1354" i="6" s="1"/>
  <c r="P1354" i="6" s="1"/>
  <c r="J1354" i="6"/>
  <c r="K1353" i="6"/>
  <c r="O1353" i="6" s="1"/>
  <c r="P1353" i="6" s="1"/>
  <c r="J1353" i="6"/>
  <c r="K1352" i="6"/>
  <c r="O1352" i="6" s="1"/>
  <c r="P1352" i="6" s="1"/>
  <c r="J1352" i="6"/>
  <c r="K1351" i="6"/>
  <c r="O1351" i="6" s="1"/>
  <c r="P1351" i="6" s="1"/>
  <c r="J1351" i="6"/>
  <c r="K1350" i="6"/>
  <c r="O1350" i="6" s="1"/>
  <c r="P1350" i="6" s="1"/>
  <c r="J1350" i="6"/>
  <c r="K1349" i="6"/>
  <c r="O1349" i="6" s="1"/>
  <c r="P1349" i="6" s="1"/>
  <c r="J1349" i="6"/>
  <c r="K1348" i="6"/>
  <c r="O1348" i="6" s="1"/>
  <c r="P1348" i="6" s="1"/>
  <c r="J1348" i="6"/>
  <c r="K1347" i="6"/>
  <c r="O1347" i="6" s="1"/>
  <c r="P1347" i="6" s="1"/>
  <c r="J1347" i="6"/>
  <c r="K1346" i="6"/>
  <c r="O1346" i="6" s="1"/>
  <c r="P1346" i="6" s="1"/>
  <c r="J1346" i="6"/>
  <c r="K1345" i="6"/>
  <c r="O1345" i="6" s="1"/>
  <c r="P1345" i="6" s="1"/>
  <c r="J1345" i="6"/>
  <c r="K1344" i="6"/>
  <c r="O1344" i="6" s="1"/>
  <c r="P1344" i="6" s="1"/>
  <c r="J1344" i="6"/>
  <c r="K1343" i="6"/>
  <c r="O1343" i="6" s="1"/>
  <c r="P1343" i="6" s="1"/>
  <c r="J1343" i="6"/>
  <c r="K1342" i="6"/>
  <c r="O1342" i="6" s="1"/>
  <c r="P1342" i="6" s="1"/>
  <c r="J1342" i="6"/>
  <c r="K1341" i="6"/>
  <c r="O1341" i="6" s="1"/>
  <c r="P1341" i="6" s="1"/>
  <c r="J1341" i="6"/>
  <c r="K1340" i="6"/>
  <c r="O1340" i="6" s="1"/>
  <c r="P1340" i="6" s="1"/>
  <c r="J1340" i="6"/>
  <c r="K1339" i="6"/>
  <c r="O1339" i="6" s="1"/>
  <c r="P1339" i="6" s="1"/>
  <c r="J1339" i="6"/>
  <c r="K1338" i="6"/>
  <c r="O1338" i="6" s="1"/>
  <c r="P1338" i="6" s="1"/>
  <c r="J1338" i="6"/>
  <c r="K1337" i="6"/>
  <c r="O1337" i="6" s="1"/>
  <c r="P1337" i="6" s="1"/>
  <c r="J1337" i="6"/>
  <c r="K1336" i="6"/>
  <c r="O1336" i="6" s="1"/>
  <c r="P1336" i="6" s="1"/>
  <c r="J1336" i="6"/>
  <c r="K1335" i="6"/>
  <c r="O1335" i="6" s="1"/>
  <c r="P1335" i="6" s="1"/>
  <c r="J1335" i="6"/>
  <c r="K1334" i="6"/>
  <c r="O1334" i="6" s="1"/>
  <c r="P1334" i="6" s="1"/>
  <c r="J1334" i="6"/>
  <c r="K1333" i="6"/>
  <c r="O1333" i="6" s="1"/>
  <c r="P1333" i="6" s="1"/>
  <c r="J1333" i="6"/>
  <c r="K1332" i="6"/>
  <c r="O1332" i="6" s="1"/>
  <c r="P1332" i="6" s="1"/>
  <c r="J1332" i="6"/>
  <c r="K1331" i="6"/>
  <c r="O1331" i="6" s="1"/>
  <c r="P1331" i="6" s="1"/>
  <c r="J1331" i="6"/>
  <c r="K1330" i="6"/>
  <c r="O1330" i="6" s="1"/>
  <c r="P1330" i="6" s="1"/>
  <c r="J1330" i="6"/>
  <c r="K1329" i="6"/>
  <c r="O1329" i="6" s="1"/>
  <c r="P1329" i="6" s="1"/>
  <c r="J1329" i="6"/>
  <c r="K1328" i="6"/>
  <c r="O1328" i="6" s="1"/>
  <c r="P1328" i="6" s="1"/>
  <c r="J1328" i="6"/>
  <c r="K1327" i="6"/>
  <c r="O1327" i="6" s="1"/>
  <c r="P1327" i="6" s="1"/>
  <c r="J1327" i="6"/>
  <c r="K1326" i="6"/>
  <c r="O1326" i="6" s="1"/>
  <c r="P1326" i="6" s="1"/>
  <c r="J1326" i="6"/>
  <c r="K1325" i="6"/>
  <c r="O1325" i="6" s="1"/>
  <c r="P1325" i="6" s="1"/>
  <c r="J1325" i="6"/>
  <c r="K1324" i="6"/>
  <c r="O1324" i="6" s="1"/>
  <c r="P1324" i="6" s="1"/>
  <c r="J1324" i="6"/>
  <c r="K1323" i="6"/>
  <c r="O1323" i="6" s="1"/>
  <c r="P1323" i="6" s="1"/>
  <c r="J1323" i="6"/>
  <c r="K1322" i="6"/>
  <c r="O1322" i="6" s="1"/>
  <c r="P1322" i="6" s="1"/>
  <c r="J1322" i="6"/>
  <c r="K1321" i="6"/>
  <c r="O1321" i="6" s="1"/>
  <c r="P1321" i="6" s="1"/>
  <c r="J1321" i="6"/>
  <c r="K1320" i="6"/>
  <c r="O1320" i="6" s="1"/>
  <c r="P1320" i="6" s="1"/>
  <c r="J1320" i="6"/>
  <c r="K1319" i="6"/>
  <c r="O1319" i="6" s="1"/>
  <c r="P1319" i="6" s="1"/>
  <c r="J1319" i="6"/>
  <c r="K1318" i="6"/>
  <c r="O1318" i="6" s="1"/>
  <c r="P1318" i="6" s="1"/>
  <c r="J1318" i="6"/>
  <c r="K1317" i="6"/>
  <c r="O1317" i="6" s="1"/>
  <c r="P1317" i="6" s="1"/>
  <c r="J1317" i="6"/>
  <c r="K1316" i="6"/>
  <c r="O1316" i="6" s="1"/>
  <c r="P1316" i="6" s="1"/>
  <c r="J1316" i="6"/>
  <c r="K1315" i="6"/>
  <c r="O1315" i="6" s="1"/>
  <c r="P1315" i="6" s="1"/>
  <c r="J1315" i="6"/>
  <c r="K1314" i="6"/>
  <c r="O1314" i="6" s="1"/>
  <c r="P1314" i="6" s="1"/>
  <c r="J1314" i="6"/>
  <c r="K1313" i="6"/>
  <c r="O1313" i="6" s="1"/>
  <c r="P1313" i="6" s="1"/>
  <c r="J1313" i="6"/>
  <c r="K1312" i="6"/>
  <c r="O1312" i="6" s="1"/>
  <c r="P1312" i="6" s="1"/>
  <c r="J1312" i="6"/>
  <c r="K1311" i="6"/>
  <c r="O1311" i="6" s="1"/>
  <c r="P1311" i="6" s="1"/>
  <c r="J1311" i="6"/>
  <c r="K1310" i="6"/>
  <c r="O1310" i="6" s="1"/>
  <c r="P1310" i="6" s="1"/>
  <c r="J1310" i="6"/>
  <c r="K1309" i="6"/>
  <c r="O1309" i="6" s="1"/>
  <c r="P1309" i="6" s="1"/>
  <c r="J1309" i="6"/>
  <c r="K1308" i="6"/>
  <c r="O1308" i="6" s="1"/>
  <c r="P1308" i="6" s="1"/>
  <c r="J1308" i="6"/>
  <c r="K1307" i="6"/>
  <c r="O1307" i="6" s="1"/>
  <c r="P1307" i="6" s="1"/>
  <c r="J1307" i="6"/>
  <c r="K1306" i="6"/>
  <c r="O1306" i="6" s="1"/>
  <c r="P1306" i="6" s="1"/>
  <c r="J1306" i="6"/>
  <c r="K1305" i="6"/>
  <c r="O1305" i="6" s="1"/>
  <c r="P1305" i="6" s="1"/>
  <c r="J1305" i="6"/>
  <c r="K1304" i="6"/>
  <c r="O1304" i="6" s="1"/>
  <c r="P1304" i="6" s="1"/>
  <c r="J1304" i="6"/>
  <c r="K1303" i="6"/>
  <c r="O1303" i="6" s="1"/>
  <c r="P1303" i="6" s="1"/>
  <c r="J1303" i="6"/>
  <c r="K1302" i="6"/>
  <c r="O1302" i="6" s="1"/>
  <c r="P1302" i="6" s="1"/>
  <c r="J1302" i="6"/>
  <c r="K1301" i="6"/>
  <c r="O1301" i="6" s="1"/>
  <c r="P1301" i="6" s="1"/>
  <c r="J1301" i="6"/>
  <c r="K1300" i="6"/>
  <c r="O1300" i="6" s="1"/>
  <c r="P1300" i="6" s="1"/>
  <c r="J1300" i="6"/>
  <c r="K1299" i="6"/>
  <c r="O1299" i="6" s="1"/>
  <c r="P1299" i="6" s="1"/>
  <c r="J1299" i="6"/>
  <c r="K1298" i="6"/>
  <c r="O1298" i="6" s="1"/>
  <c r="P1298" i="6" s="1"/>
  <c r="J1298" i="6"/>
  <c r="K1297" i="6"/>
  <c r="O1297" i="6" s="1"/>
  <c r="P1297" i="6" s="1"/>
  <c r="J1297" i="6"/>
  <c r="K1296" i="6"/>
  <c r="O1296" i="6" s="1"/>
  <c r="P1296" i="6" s="1"/>
  <c r="J1296" i="6"/>
  <c r="K1295" i="6"/>
  <c r="O1295" i="6" s="1"/>
  <c r="P1295" i="6" s="1"/>
  <c r="J1295" i="6"/>
  <c r="K1294" i="6"/>
  <c r="O1294" i="6" s="1"/>
  <c r="P1294" i="6" s="1"/>
  <c r="J1294" i="6"/>
  <c r="K1293" i="6"/>
  <c r="O1293" i="6" s="1"/>
  <c r="P1293" i="6" s="1"/>
  <c r="J1293" i="6"/>
  <c r="K1292" i="6"/>
  <c r="O1292" i="6" s="1"/>
  <c r="P1292" i="6" s="1"/>
  <c r="J1292" i="6"/>
  <c r="K1291" i="6"/>
  <c r="O1291" i="6" s="1"/>
  <c r="P1291" i="6" s="1"/>
  <c r="J1291" i="6"/>
  <c r="K1290" i="6"/>
  <c r="O1290" i="6" s="1"/>
  <c r="P1290" i="6" s="1"/>
  <c r="J1290" i="6"/>
  <c r="K1289" i="6"/>
  <c r="O1289" i="6" s="1"/>
  <c r="P1289" i="6" s="1"/>
  <c r="J1289" i="6"/>
  <c r="K1288" i="6"/>
  <c r="O1288" i="6" s="1"/>
  <c r="P1288" i="6" s="1"/>
  <c r="J1288" i="6"/>
  <c r="K1287" i="6"/>
  <c r="O1287" i="6" s="1"/>
  <c r="P1287" i="6" s="1"/>
  <c r="J1287" i="6"/>
  <c r="K1286" i="6"/>
  <c r="O1286" i="6" s="1"/>
  <c r="P1286" i="6" s="1"/>
  <c r="J1286" i="6"/>
  <c r="K1285" i="6"/>
  <c r="O1285" i="6" s="1"/>
  <c r="P1285" i="6" s="1"/>
  <c r="J1285" i="6"/>
  <c r="K1284" i="6"/>
  <c r="O1284" i="6" s="1"/>
  <c r="P1284" i="6" s="1"/>
  <c r="J1284" i="6"/>
  <c r="K1283" i="6"/>
  <c r="O1283" i="6" s="1"/>
  <c r="P1283" i="6" s="1"/>
  <c r="J1283" i="6"/>
  <c r="K1282" i="6"/>
  <c r="O1282" i="6" s="1"/>
  <c r="P1282" i="6" s="1"/>
  <c r="J1282" i="6"/>
  <c r="K1281" i="6"/>
  <c r="O1281" i="6" s="1"/>
  <c r="P1281" i="6" s="1"/>
  <c r="J1281" i="6"/>
  <c r="K1280" i="6"/>
  <c r="O1280" i="6" s="1"/>
  <c r="P1280" i="6" s="1"/>
  <c r="J1280" i="6"/>
  <c r="K1279" i="6"/>
  <c r="O1279" i="6" s="1"/>
  <c r="P1279" i="6" s="1"/>
  <c r="J1279" i="6"/>
  <c r="K1278" i="6"/>
  <c r="O1278" i="6" s="1"/>
  <c r="P1278" i="6" s="1"/>
  <c r="J1278" i="6"/>
  <c r="K1277" i="6"/>
  <c r="O1277" i="6" s="1"/>
  <c r="P1277" i="6" s="1"/>
  <c r="J1277" i="6"/>
  <c r="K1276" i="6"/>
  <c r="O1276" i="6" s="1"/>
  <c r="P1276" i="6" s="1"/>
  <c r="J1276" i="6"/>
  <c r="K1275" i="6"/>
  <c r="O1275" i="6" s="1"/>
  <c r="P1275" i="6" s="1"/>
  <c r="J1275" i="6"/>
  <c r="K1274" i="6"/>
  <c r="O1274" i="6" s="1"/>
  <c r="P1274" i="6" s="1"/>
  <c r="J1274" i="6"/>
  <c r="K1273" i="6"/>
  <c r="O1273" i="6" s="1"/>
  <c r="P1273" i="6" s="1"/>
  <c r="J1273" i="6"/>
  <c r="K1272" i="6"/>
  <c r="O1272" i="6" s="1"/>
  <c r="P1272" i="6" s="1"/>
  <c r="J1272" i="6"/>
  <c r="K1271" i="6"/>
  <c r="O1271" i="6" s="1"/>
  <c r="P1271" i="6" s="1"/>
  <c r="J1271" i="6"/>
  <c r="K1270" i="6"/>
  <c r="O1270" i="6" s="1"/>
  <c r="P1270" i="6" s="1"/>
  <c r="J1270" i="6"/>
  <c r="K1269" i="6"/>
  <c r="O1269" i="6" s="1"/>
  <c r="P1269" i="6" s="1"/>
  <c r="J1269" i="6"/>
  <c r="K1268" i="6"/>
  <c r="O1268" i="6" s="1"/>
  <c r="P1268" i="6" s="1"/>
  <c r="J1268" i="6"/>
  <c r="K1267" i="6"/>
  <c r="O1267" i="6" s="1"/>
  <c r="P1267" i="6" s="1"/>
  <c r="J1267" i="6"/>
  <c r="K1266" i="6"/>
  <c r="O1266" i="6" s="1"/>
  <c r="P1266" i="6" s="1"/>
  <c r="J1266" i="6"/>
  <c r="K1265" i="6"/>
  <c r="O1265" i="6" s="1"/>
  <c r="P1265" i="6" s="1"/>
  <c r="J1265" i="6"/>
  <c r="K1264" i="6"/>
  <c r="O1264" i="6" s="1"/>
  <c r="P1264" i="6" s="1"/>
  <c r="J1264" i="6"/>
  <c r="K1263" i="6"/>
  <c r="O1263" i="6" s="1"/>
  <c r="P1263" i="6" s="1"/>
  <c r="J1263" i="6"/>
  <c r="K1262" i="6"/>
  <c r="O1262" i="6" s="1"/>
  <c r="P1262" i="6" s="1"/>
  <c r="J1262" i="6"/>
  <c r="K1261" i="6"/>
  <c r="O1261" i="6" s="1"/>
  <c r="P1261" i="6" s="1"/>
  <c r="J1261" i="6"/>
  <c r="K1260" i="6"/>
  <c r="O1260" i="6" s="1"/>
  <c r="P1260" i="6" s="1"/>
  <c r="J1260" i="6"/>
  <c r="K1259" i="6"/>
  <c r="O1259" i="6" s="1"/>
  <c r="P1259" i="6" s="1"/>
  <c r="J1259" i="6"/>
  <c r="K1258" i="6"/>
  <c r="O1258" i="6" s="1"/>
  <c r="P1258" i="6" s="1"/>
  <c r="J1258" i="6"/>
  <c r="K1257" i="6"/>
  <c r="O1257" i="6" s="1"/>
  <c r="P1257" i="6" s="1"/>
  <c r="J1257" i="6"/>
  <c r="K1256" i="6"/>
  <c r="O1256" i="6" s="1"/>
  <c r="P1256" i="6" s="1"/>
  <c r="J1256" i="6"/>
  <c r="K1255" i="6"/>
  <c r="O1255" i="6" s="1"/>
  <c r="P1255" i="6" s="1"/>
  <c r="J1255" i="6"/>
  <c r="K1254" i="6"/>
  <c r="O1254" i="6" s="1"/>
  <c r="P1254" i="6" s="1"/>
  <c r="J1254" i="6"/>
  <c r="K1253" i="6"/>
  <c r="O1253" i="6" s="1"/>
  <c r="P1253" i="6" s="1"/>
  <c r="J1253" i="6"/>
  <c r="K1252" i="6"/>
  <c r="O1252" i="6" s="1"/>
  <c r="P1252" i="6" s="1"/>
  <c r="J1252" i="6"/>
  <c r="K1251" i="6"/>
  <c r="O1251" i="6" s="1"/>
  <c r="P1251" i="6" s="1"/>
  <c r="J1251" i="6"/>
  <c r="K1250" i="6"/>
  <c r="O1250" i="6" s="1"/>
  <c r="P1250" i="6" s="1"/>
  <c r="J1250" i="6"/>
  <c r="K1249" i="6"/>
  <c r="O1249" i="6" s="1"/>
  <c r="P1249" i="6" s="1"/>
  <c r="J1249" i="6"/>
  <c r="K1248" i="6"/>
  <c r="O1248" i="6" s="1"/>
  <c r="P1248" i="6" s="1"/>
  <c r="J1248" i="6"/>
  <c r="K1247" i="6"/>
  <c r="O1247" i="6" s="1"/>
  <c r="P1247" i="6" s="1"/>
  <c r="J1247" i="6"/>
  <c r="K1246" i="6"/>
  <c r="O1246" i="6" s="1"/>
  <c r="P1246" i="6" s="1"/>
  <c r="J1246" i="6"/>
  <c r="K1245" i="6"/>
  <c r="O1245" i="6" s="1"/>
  <c r="P1245" i="6" s="1"/>
  <c r="J1245" i="6"/>
  <c r="K1244" i="6"/>
  <c r="O1244" i="6" s="1"/>
  <c r="P1244" i="6" s="1"/>
  <c r="J1244" i="6"/>
  <c r="K1243" i="6"/>
  <c r="O1243" i="6" s="1"/>
  <c r="P1243" i="6" s="1"/>
  <c r="J1243" i="6"/>
  <c r="K1242" i="6"/>
  <c r="O1242" i="6" s="1"/>
  <c r="P1242" i="6" s="1"/>
  <c r="J1242" i="6"/>
  <c r="K1241" i="6"/>
  <c r="O1241" i="6" s="1"/>
  <c r="P1241" i="6" s="1"/>
  <c r="J1241" i="6"/>
  <c r="K1240" i="6"/>
  <c r="O1240" i="6" s="1"/>
  <c r="P1240" i="6" s="1"/>
  <c r="J1240" i="6"/>
  <c r="K1239" i="6"/>
  <c r="O1239" i="6" s="1"/>
  <c r="P1239" i="6" s="1"/>
  <c r="J1239" i="6"/>
  <c r="K1238" i="6"/>
  <c r="O1238" i="6" s="1"/>
  <c r="P1238" i="6" s="1"/>
  <c r="J1238" i="6"/>
  <c r="K1237" i="6"/>
  <c r="O1237" i="6" s="1"/>
  <c r="P1237" i="6" s="1"/>
  <c r="J1237" i="6"/>
  <c r="K1236" i="6"/>
  <c r="O1236" i="6" s="1"/>
  <c r="P1236" i="6" s="1"/>
  <c r="J1236" i="6"/>
  <c r="K1235" i="6"/>
  <c r="O1235" i="6" s="1"/>
  <c r="P1235" i="6" s="1"/>
  <c r="J1235" i="6"/>
  <c r="K1234" i="6"/>
  <c r="O1234" i="6" s="1"/>
  <c r="P1234" i="6" s="1"/>
  <c r="J1234" i="6"/>
  <c r="K1233" i="6"/>
  <c r="O1233" i="6" s="1"/>
  <c r="P1233" i="6" s="1"/>
  <c r="J1233" i="6"/>
  <c r="K1232" i="6"/>
  <c r="O1232" i="6" s="1"/>
  <c r="P1232" i="6" s="1"/>
  <c r="J1232" i="6"/>
  <c r="K1231" i="6"/>
  <c r="O1231" i="6" s="1"/>
  <c r="P1231" i="6" s="1"/>
  <c r="J1231" i="6"/>
  <c r="K1230" i="6"/>
  <c r="O1230" i="6" s="1"/>
  <c r="P1230" i="6" s="1"/>
  <c r="J1230" i="6"/>
  <c r="K1229" i="6"/>
  <c r="O1229" i="6" s="1"/>
  <c r="P1229" i="6" s="1"/>
  <c r="J1229" i="6"/>
  <c r="K1228" i="6"/>
  <c r="O1228" i="6" s="1"/>
  <c r="P1228" i="6" s="1"/>
  <c r="J1228" i="6"/>
  <c r="K1227" i="6"/>
  <c r="O1227" i="6" s="1"/>
  <c r="P1227" i="6" s="1"/>
  <c r="J1227" i="6"/>
  <c r="K1226" i="6"/>
  <c r="O1226" i="6" s="1"/>
  <c r="P1226" i="6" s="1"/>
  <c r="J1226" i="6"/>
  <c r="K1225" i="6"/>
  <c r="O1225" i="6" s="1"/>
  <c r="P1225" i="6" s="1"/>
  <c r="J1225" i="6"/>
  <c r="K1224" i="6"/>
  <c r="O1224" i="6" s="1"/>
  <c r="P1224" i="6" s="1"/>
  <c r="J1224" i="6"/>
  <c r="K1223" i="6"/>
  <c r="O1223" i="6" s="1"/>
  <c r="P1223" i="6" s="1"/>
  <c r="J1223" i="6"/>
  <c r="K1222" i="6"/>
  <c r="O1222" i="6" s="1"/>
  <c r="P1222" i="6" s="1"/>
  <c r="J1222" i="6"/>
  <c r="K1221" i="6"/>
  <c r="O1221" i="6" s="1"/>
  <c r="P1221" i="6" s="1"/>
  <c r="J1221" i="6"/>
  <c r="K1220" i="6"/>
  <c r="O1220" i="6" s="1"/>
  <c r="P1220" i="6" s="1"/>
  <c r="J1220" i="6"/>
  <c r="K1219" i="6"/>
  <c r="O1219" i="6" s="1"/>
  <c r="P1219" i="6" s="1"/>
  <c r="J1219" i="6"/>
  <c r="K1218" i="6"/>
  <c r="O1218" i="6" s="1"/>
  <c r="P1218" i="6" s="1"/>
  <c r="J1218" i="6"/>
  <c r="K1217" i="6"/>
  <c r="O1217" i="6" s="1"/>
  <c r="P1217" i="6" s="1"/>
  <c r="J1217" i="6"/>
  <c r="K1216" i="6"/>
  <c r="O1216" i="6" s="1"/>
  <c r="P1216" i="6" s="1"/>
  <c r="J1216" i="6"/>
  <c r="K1215" i="6"/>
  <c r="O1215" i="6" s="1"/>
  <c r="P1215" i="6" s="1"/>
  <c r="J1215" i="6"/>
  <c r="K1214" i="6"/>
  <c r="O1214" i="6" s="1"/>
  <c r="P1214" i="6" s="1"/>
  <c r="J1214" i="6"/>
  <c r="K1213" i="6"/>
  <c r="O1213" i="6" s="1"/>
  <c r="P1213" i="6" s="1"/>
  <c r="J1213" i="6"/>
  <c r="K1212" i="6"/>
  <c r="O1212" i="6" s="1"/>
  <c r="P1212" i="6" s="1"/>
  <c r="J1212" i="6"/>
  <c r="K1211" i="6"/>
  <c r="O1211" i="6" s="1"/>
  <c r="P1211" i="6" s="1"/>
  <c r="J1211" i="6"/>
  <c r="K1210" i="6"/>
  <c r="O1210" i="6" s="1"/>
  <c r="P1210" i="6" s="1"/>
  <c r="J1210" i="6"/>
  <c r="K1209" i="6"/>
  <c r="O1209" i="6" s="1"/>
  <c r="P1209" i="6" s="1"/>
  <c r="J1209" i="6"/>
  <c r="K1208" i="6"/>
  <c r="O1208" i="6" s="1"/>
  <c r="P1208" i="6" s="1"/>
  <c r="J1208" i="6"/>
  <c r="K1207" i="6"/>
  <c r="O1207" i="6" s="1"/>
  <c r="P1207" i="6" s="1"/>
  <c r="J1207" i="6"/>
  <c r="K1206" i="6"/>
  <c r="O1206" i="6" s="1"/>
  <c r="P1206" i="6" s="1"/>
  <c r="J1206" i="6"/>
  <c r="K1205" i="6"/>
  <c r="O1205" i="6" s="1"/>
  <c r="P1205" i="6" s="1"/>
  <c r="J1205" i="6"/>
  <c r="K1204" i="6"/>
  <c r="O1204" i="6" s="1"/>
  <c r="P1204" i="6" s="1"/>
  <c r="J1204" i="6"/>
  <c r="K1203" i="6"/>
  <c r="O1203" i="6" s="1"/>
  <c r="P1203" i="6" s="1"/>
  <c r="J1203" i="6"/>
  <c r="K1202" i="6"/>
  <c r="O1202" i="6" s="1"/>
  <c r="P1202" i="6" s="1"/>
  <c r="J1202" i="6"/>
  <c r="K1201" i="6"/>
  <c r="O1201" i="6" s="1"/>
  <c r="P1201" i="6" s="1"/>
  <c r="J1201" i="6"/>
  <c r="K1200" i="6"/>
  <c r="O1200" i="6" s="1"/>
  <c r="P1200" i="6" s="1"/>
  <c r="J1200" i="6"/>
  <c r="K1199" i="6"/>
  <c r="O1199" i="6" s="1"/>
  <c r="P1199" i="6" s="1"/>
  <c r="J1199" i="6"/>
  <c r="K1198" i="6"/>
  <c r="O1198" i="6" s="1"/>
  <c r="P1198" i="6" s="1"/>
  <c r="J1198" i="6"/>
  <c r="K1197" i="6"/>
  <c r="O1197" i="6" s="1"/>
  <c r="P1197" i="6" s="1"/>
  <c r="J1197" i="6"/>
  <c r="K1196" i="6"/>
  <c r="O1196" i="6" s="1"/>
  <c r="P1196" i="6" s="1"/>
  <c r="J1196" i="6"/>
  <c r="K1195" i="6"/>
  <c r="O1195" i="6" s="1"/>
  <c r="P1195" i="6" s="1"/>
  <c r="J1195" i="6"/>
  <c r="K1194" i="6"/>
  <c r="O1194" i="6" s="1"/>
  <c r="P1194" i="6" s="1"/>
  <c r="J1194" i="6"/>
  <c r="K1193" i="6"/>
  <c r="O1193" i="6" s="1"/>
  <c r="P1193" i="6" s="1"/>
  <c r="J1193" i="6"/>
  <c r="K1192" i="6"/>
  <c r="O1192" i="6" s="1"/>
  <c r="P1192" i="6" s="1"/>
  <c r="J1192" i="6"/>
  <c r="K1191" i="6"/>
  <c r="O1191" i="6" s="1"/>
  <c r="P1191" i="6" s="1"/>
  <c r="J1191" i="6"/>
  <c r="K1190" i="6"/>
  <c r="O1190" i="6" s="1"/>
  <c r="P1190" i="6" s="1"/>
  <c r="J1190" i="6"/>
  <c r="K1189" i="6"/>
  <c r="O1189" i="6" s="1"/>
  <c r="P1189" i="6" s="1"/>
  <c r="J1189" i="6"/>
  <c r="K1188" i="6"/>
  <c r="O1188" i="6" s="1"/>
  <c r="P1188" i="6" s="1"/>
  <c r="J1188" i="6"/>
  <c r="K1187" i="6"/>
  <c r="O1187" i="6" s="1"/>
  <c r="P1187" i="6" s="1"/>
  <c r="J1187" i="6"/>
  <c r="K1186" i="6"/>
  <c r="O1186" i="6" s="1"/>
  <c r="P1186" i="6" s="1"/>
  <c r="J1186" i="6"/>
  <c r="K1185" i="6"/>
  <c r="O1185" i="6" s="1"/>
  <c r="P1185" i="6" s="1"/>
  <c r="J1185" i="6"/>
  <c r="K1184" i="6"/>
  <c r="O1184" i="6" s="1"/>
  <c r="P1184" i="6" s="1"/>
  <c r="J1184" i="6"/>
  <c r="K1183" i="6"/>
  <c r="O1183" i="6" s="1"/>
  <c r="P1183" i="6" s="1"/>
  <c r="J1183" i="6"/>
  <c r="K1182" i="6"/>
  <c r="O1182" i="6" s="1"/>
  <c r="P1182" i="6" s="1"/>
  <c r="J1182" i="6"/>
  <c r="K1181" i="6"/>
  <c r="O1181" i="6" s="1"/>
  <c r="P1181" i="6" s="1"/>
  <c r="J1181" i="6"/>
  <c r="K1180" i="6"/>
  <c r="O1180" i="6" s="1"/>
  <c r="P1180" i="6" s="1"/>
  <c r="J1180" i="6"/>
  <c r="K1179" i="6"/>
  <c r="O1179" i="6" s="1"/>
  <c r="P1179" i="6" s="1"/>
  <c r="J1179" i="6"/>
  <c r="K1178" i="6"/>
  <c r="O1178" i="6" s="1"/>
  <c r="P1178" i="6" s="1"/>
  <c r="J1178" i="6"/>
  <c r="K1177" i="6"/>
  <c r="O1177" i="6" s="1"/>
  <c r="P1177" i="6" s="1"/>
  <c r="J1177" i="6"/>
  <c r="K1176" i="6"/>
  <c r="O1176" i="6" s="1"/>
  <c r="P1176" i="6" s="1"/>
  <c r="J1176" i="6"/>
  <c r="K1175" i="6"/>
  <c r="O1175" i="6" s="1"/>
  <c r="P1175" i="6" s="1"/>
  <c r="J1175" i="6"/>
  <c r="K1174" i="6"/>
  <c r="O1174" i="6" s="1"/>
  <c r="P1174" i="6" s="1"/>
  <c r="J1174" i="6"/>
  <c r="K1173" i="6"/>
  <c r="O1173" i="6" s="1"/>
  <c r="P1173" i="6" s="1"/>
  <c r="J1173" i="6"/>
  <c r="K1172" i="6"/>
  <c r="O1172" i="6" s="1"/>
  <c r="P1172" i="6" s="1"/>
  <c r="J1172" i="6"/>
  <c r="K1171" i="6"/>
  <c r="O1171" i="6" s="1"/>
  <c r="P1171" i="6" s="1"/>
  <c r="J1171" i="6"/>
  <c r="K1170" i="6"/>
  <c r="O1170" i="6" s="1"/>
  <c r="P1170" i="6" s="1"/>
  <c r="J1170" i="6"/>
  <c r="K1169" i="6"/>
  <c r="O1169" i="6" s="1"/>
  <c r="P1169" i="6" s="1"/>
  <c r="J1169" i="6"/>
  <c r="K1168" i="6"/>
  <c r="O1168" i="6" s="1"/>
  <c r="P1168" i="6" s="1"/>
  <c r="J1168" i="6"/>
  <c r="K1167" i="6"/>
  <c r="O1167" i="6" s="1"/>
  <c r="P1167" i="6" s="1"/>
  <c r="J1167" i="6"/>
  <c r="K1166" i="6"/>
  <c r="O1166" i="6" s="1"/>
  <c r="P1166" i="6" s="1"/>
  <c r="J1166" i="6"/>
  <c r="K1165" i="6"/>
  <c r="O1165" i="6" s="1"/>
  <c r="P1165" i="6" s="1"/>
  <c r="J1165" i="6"/>
  <c r="K1164" i="6"/>
  <c r="O1164" i="6" s="1"/>
  <c r="P1164" i="6" s="1"/>
  <c r="J1164" i="6"/>
  <c r="K1163" i="6"/>
  <c r="O1163" i="6" s="1"/>
  <c r="P1163" i="6" s="1"/>
  <c r="J1163" i="6"/>
  <c r="K1162" i="6"/>
  <c r="O1162" i="6" s="1"/>
  <c r="P1162" i="6" s="1"/>
  <c r="J1162" i="6"/>
  <c r="K1161" i="6"/>
  <c r="O1161" i="6" s="1"/>
  <c r="P1161" i="6" s="1"/>
  <c r="J1161" i="6"/>
  <c r="K1160" i="6"/>
  <c r="O1160" i="6" s="1"/>
  <c r="P1160" i="6" s="1"/>
  <c r="J1160" i="6"/>
  <c r="K1159" i="6"/>
  <c r="O1159" i="6" s="1"/>
  <c r="P1159" i="6" s="1"/>
  <c r="J1159" i="6"/>
  <c r="K1158" i="6"/>
  <c r="O1158" i="6" s="1"/>
  <c r="P1158" i="6" s="1"/>
  <c r="J1158" i="6"/>
  <c r="K1157" i="6"/>
  <c r="O1157" i="6" s="1"/>
  <c r="P1157" i="6" s="1"/>
  <c r="J1157" i="6"/>
  <c r="K1156" i="6"/>
  <c r="O1156" i="6" s="1"/>
  <c r="P1156" i="6" s="1"/>
  <c r="J1156" i="6"/>
  <c r="K1155" i="6"/>
  <c r="O1155" i="6" s="1"/>
  <c r="P1155" i="6" s="1"/>
  <c r="J1155" i="6"/>
  <c r="K1154" i="6"/>
  <c r="O1154" i="6" s="1"/>
  <c r="P1154" i="6" s="1"/>
  <c r="J1154" i="6"/>
  <c r="K1153" i="6"/>
  <c r="O1153" i="6" s="1"/>
  <c r="P1153" i="6" s="1"/>
  <c r="J1153" i="6"/>
  <c r="K1152" i="6"/>
  <c r="O1152" i="6" s="1"/>
  <c r="P1152" i="6" s="1"/>
  <c r="J1152" i="6"/>
  <c r="K1151" i="6"/>
  <c r="O1151" i="6" s="1"/>
  <c r="P1151" i="6" s="1"/>
  <c r="J1151" i="6"/>
  <c r="K1150" i="6"/>
  <c r="O1150" i="6" s="1"/>
  <c r="P1150" i="6" s="1"/>
  <c r="J1150" i="6"/>
  <c r="K1149" i="6"/>
  <c r="O1149" i="6" s="1"/>
  <c r="P1149" i="6" s="1"/>
  <c r="J1149" i="6"/>
  <c r="K1148" i="6"/>
  <c r="O1148" i="6" s="1"/>
  <c r="P1148" i="6" s="1"/>
  <c r="J1148" i="6"/>
  <c r="K1147" i="6"/>
  <c r="O1147" i="6" s="1"/>
  <c r="P1147" i="6" s="1"/>
  <c r="J1147" i="6"/>
  <c r="K1146" i="6"/>
  <c r="O1146" i="6" s="1"/>
  <c r="P1146" i="6" s="1"/>
  <c r="J1146" i="6"/>
  <c r="K1145" i="6"/>
  <c r="O1145" i="6" s="1"/>
  <c r="P1145" i="6" s="1"/>
  <c r="J1145" i="6"/>
  <c r="K1144" i="6"/>
  <c r="O1144" i="6" s="1"/>
  <c r="P1144" i="6" s="1"/>
  <c r="J1144" i="6"/>
  <c r="K1143" i="6"/>
  <c r="O1143" i="6" s="1"/>
  <c r="P1143" i="6" s="1"/>
  <c r="J1143" i="6"/>
  <c r="K1142" i="6"/>
  <c r="O1142" i="6" s="1"/>
  <c r="P1142" i="6" s="1"/>
  <c r="J1142" i="6"/>
  <c r="K1141" i="6"/>
  <c r="O1141" i="6" s="1"/>
  <c r="P1141" i="6" s="1"/>
  <c r="J1141" i="6"/>
  <c r="K1140" i="6"/>
  <c r="O1140" i="6" s="1"/>
  <c r="P1140" i="6" s="1"/>
  <c r="J1140" i="6"/>
  <c r="K1139" i="6"/>
  <c r="O1139" i="6" s="1"/>
  <c r="P1139" i="6" s="1"/>
  <c r="J1139" i="6"/>
  <c r="K1138" i="6"/>
  <c r="O1138" i="6" s="1"/>
  <c r="P1138" i="6" s="1"/>
  <c r="J1138" i="6"/>
  <c r="K1137" i="6"/>
  <c r="O1137" i="6" s="1"/>
  <c r="P1137" i="6" s="1"/>
  <c r="J1137" i="6"/>
  <c r="K1136" i="6"/>
  <c r="O1136" i="6" s="1"/>
  <c r="P1136" i="6" s="1"/>
  <c r="J1136" i="6"/>
  <c r="K1135" i="6"/>
  <c r="O1135" i="6" s="1"/>
  <c r="P1135" i="6" s="1"/>
  <c r="J1135" i="6"/>
  <c r="K1134" i="6"/>
  <c r="O1134" i="6" s="1"/>
  <c r="P1134" i="6" s="1"/>
  <c r="J1134" i="6"/>
  <c r="K1133" i="6"/>
  <c r="O1133" i="6" s="1"/>
  <c r="P1133" i="6" s="1"/>
  <c r="J1133" i="6"/>
  <c r="K1132" i="6"/>
  <c r="O1132" i="6" s="1"/>
  <c r="P1132" i="6" s="1"/>
  <c r="J1132" i="6"/>
  <c r="K1131" i="6"/>
  <c r="O1131" i="6" s="1"/>
  <c r="P1131" i="6" s="1"/>
  <c r="J1131" i="6"/>
  <c r="K1130" i="6"/>
  <c r="O1130" i="6" s="1"/>
  <c r="P1130" i="6" s="1"/>
  <c r="J1130" i="6"/>
  <c r="K1129" i="6"/>
  <c r="O1129" i="6" s="1"/>
  <c r="P1129" i="6" s="1"/>
  <c r="J1129" i="6"/>
  <c r="K1128" i="6"/>
  <c r="O1128" i="6" s="1"/>
  <c r="P1128" i="6" s="1"/>
  <c r="J1128" i="6"/>
  <c r="K1127" i="6"/>
  <c r="O1127" i="6" s="1"/>
  <c r="P1127" i="6" s="1"/>
  <c r="J1127" i="6"/>
  <c r="K1126" i="6"/>
  <c r="O1126" i="6" s="1"/>
  <c r="P1126" i="6" s="1"/>
  <c r="J1126" i="6"/>
  <c r="K1125" i="6"/>
  <c r="O1125" i="6" s="1"/>
  <c r="P1125" i="6" s="1"/>
  <c r="J1125" i="6"/>
  <c r="K1124" i="6"/>
  <c r="O1124" i="6" s="1"/>
  <c r="P1124" i="6" s="1"/>
  <c r="J1124" i="6"/>
  <c r="K1123" i="6"/>
  <c r="O1123" i="6" s="1"/>
  <c r="P1123" i="6" s="1"/>
  <c r="J1123" i="6"/>
  <c r="K1122" i="6"/>
  <c r="O1122" i="6" s="1"/>
  <c r="P1122" i="6" s="1"/>
  <c r="J1122" i="6"/>
  <c r="K1121" i="6"/>
  <c r="O1121" i="6" s="1"/>
  <c r="P1121" i="6" s="1"/>
  <c r="J1121" i="6"/>
  <c r="K1120" i="6"/>
  <c r="O1120" i="6" s="1"/>
  <c r="P1120" i="6" s="1"/>
  <c r="J1120" i="6"/>
  <c r="K1119" i="6"/>
  <c r="O1119" i="6" s="1"/>
  <c r="P1119" i="6" s="1"/>
  <c r="J1119" i="6"/>
  <c r="K1118" i="6"/>
  <c r="O1118" i="6" s="1"/>
  <c r="P1118" i="6" s="1"/>
  <c r="J1118" i="6"/>
  <c r="K1117" i="6"/>
  <c r="O1117" i="6" s="1"/>
  <c r="P1117" i="6" s="1"/>
  <c r="J1117" i="6"/>
  <c r="K1116" i="6"/>
  <c r="O1116" i="6" s="1"/>
  <c r="P1116" i="6" s="1"/>
  <c r="J1116" i="6"/>
  <c r="K1115" i="6"/>
  <c r="O1115" i="6" s="1"/>
  <c r="P1115" i="6" s="1"/>
  <c r="J1115" i="6"/>
  <c r="K1114" i="6"/>
  <c r="O1114" i="6" s="1"/>
  <c r="P1114" i="6" s="1"/>
  <c r="J1114" i="6"/>
  <c r="K1113" i="6"/>
  <c r="O1113" i="6" s="1"/>
  <c r="P1113" i="6" s="1"/>
  <c r="J1113" i="6"/>
  <c r="K1112" i="6"/>
  <c r="O1112" i="6" s="1"/>
  <c r="P1112" i="6" s="1"/>
  <c r="J1112" i="6"/>
  <c r="K1111" i="6"/>
  <c r="O1111" i="6" s="1"/>
  <c r="P1111" i="6" s="1"/>
  <c r="J1111" i="6"/>
  <c r="K1110" i="6"/>
  <c r="O1110" i="6" s="1"/>
  <c r="P1110" i="6" s="1"/>
  <c r="J1110" i="6"/>
  <c r="K1109" i="6"/>
  <c r="O1109" i="6" s="1"/>
  <c r="P1109" i="6" s="1"/>
  <c r="J1109" i="6"/>
  <c r="K1108" i="6"/>
  <c r="O1108" i="6" s="1"/>
  <c r="P1108" i="6" s="1"/>
  <c r="J1108" i="6"/>
  <c r="K1107" i="6"/>
  <c r="O1107" i="6" s="1"/>
  <c r="P1107" i="6" s="1"/>
  <c r="J1107" i="6"/>
  <c r="K1106" i="6"/>
  <c r="O1106" i="6" s="1"/>
  <c r="P1106" i="6" s="1"/>
  <c r="J1106" i="6"/>
  <c r="K1105" i="6"/>
  <c r="O1105" i="6" s="1"/>
  <c r="P1105" i="6" s="1"/>
  <c r="J1105" i="6"/>
  <c r="K1104" i="6"/>
  <c r="O1104" i="6" s="1"/>
  <c r="P1104" i="6" s="1"/>
  <c r="J1104" i="6"/>
  <c r="K1103" i="6"/>
  <c r="O1103" i="6" s="1"/>
  <c r="P1103" i="6" s="1"/>
  <c r="J1103" i="6"/>
  <c r="K1102" i="6"/>
  <c r="O1102" i="6" s="1"/>
  <c r="P1102" i="6" s="1"/>
  <c r="J1102" i="6"/>
  <c r="K1101" i="6"/>
  <c r="O1101" i="6" s="1"/>
  <c r="P1101" i="6" s="1"/>
  <c r="J1101" i="6"/>
  <c r="K1100" i="6"/>
  <c r="O1100" i="6" s="1"/>
  <c r="P1100" i="6" s="1"/>
  <c r="J1100" i="6"/>
  <c r="K1099" i="6"/>
  <c r="O1099" i="6" s="1"/>
  <c r="P1099" i="6" s="1"/>
  <c r="J1099" i="6"/>
  <c r="K1098" i="6"/>
  <c r="O1098" i="6" s="1"/>
  <c r="P1098" i="6" s="1"/>
  <c r="J1098" i="6"/>
  <c r="K1097" i="6"/>
  <c r="O1097" i="6" s="1"/>
  <c r="P1097" i="6" s="1"/>
  <c r="J1097" i="6"/>
  <c r="K1096" i="6"/>
  <c r="O1096" i="6" s="1"/>
  <c r="P1096" i="6" s="1"/>
  <c r="J1096" i="6"/>
  <c r="K1095" i="6"/>
  <c r="O1095" i="6" s="1"/>
  <c r="P1095" i="6" s="1"/>
  <c r="J1095" i="6"/>
  <c r="K1094" i="6"/>
  <c r="O1094" i="6" s="1"/>
  <c r="P1094" i="6" s="1"/>
  <c r="J1094" i="6"/>
  <c r="K1093" i="6"/>
  <c r="O1093" i="6" s="1"/>
  <c r="P1093" i="6" s="1"/>
  <c r="J1093" i="6"/>
  <c r="K1092" i="6"/>
  <c r="O1092" i="6" s="1"/>
  <c r="P1092" i="6" s="1"/>
  <c r="J1092" i="6"/>
  <c r="K1091" i="6"/>
  <c r="O1091" i="6" s="1"/>
  <c r="P1091" i="6" s="1"/>
  <c r="J1091" i="6"/>
  <c r="K1090" i="6"/>
  <c r="O1090" i="6" s="1"/>
  <c r="P1090" i="6" s="1"/>
  <c r="J1090" i="6"/>
  <c r="K1089" i="6"/>
  <c r="O1089" i="6" s="1"/>
  <c r="P1089" i="6" s="1"/>
  <c r="J1089" i="6"/>
  <c r="K1088" i="6"/>
  <c r="O1088" i="6" s="1"/>
  <c r="P1088" i="6" s="1"/>
  <c r="J1088" i="6"/>
  <c r="K1087" i="6"/>
  <c r="O1087" i="6" s="1"/>
  <c r="P1087" i="6" s="1"/>
  <c r="J1087" i="6"/>
  <c r="K1086" i="6"/>
  <c r="O1086" i="6" s="1"/>
  <c r="P1086" i="6" s="1"/>
  <c r="J1086" i="6"/>
  <c r="K1085" i="6"/>
  <c r="O1085" i="6" s="1"/>
  <c r="P1085" i="6" s="1"/>
  <c r="J1085" i="6"/>
  <c r="K1084" i="6"/>
  <c r="O1084" i="6" s="1"/>
  <c r="P1084" i="6" s="1"/>
  <c r="J1084" i="6"/>
  <c r="K1083" i="6"/>
  <c r="O1083" i="6" s="1"/>
  <c r="P1083" i="6" s="1"/>
  <c r="J1083" i="6"/>
  <c r="K1082" i="6"/>
  <c r="O1082" i="6" s="1"/>
  <c r="P1082" i="6" s="1"/>
  <c r="J1082" i="6"/>
  <c r="K1081" i="6"/>
  <c r="O1081" i="6" s="1"/>
  <c r="P1081" i="6" s="1"/>
  <c r="J1081" i="6"/>
  <c r="K1080" i="6"/>
  <c r="O1080" i="6" s="1"/>
  <c r="P1080" i="6" s="1"/>
  <c r="J1080" i="6"/>
  <c r="K1079" i="6"/>
  <c r="O1079" i="6" s="1"/>
  <c r="P1079" i="6" s="1"/>
  <c r="J1079" i="6"/>
  <c r="K1078" i="6"/>
  <c r="O1078" i="6" s="1"/>
  <c r="P1078" i="6" s="1"/>
  <c r="J1078" i="6"/>
  <c r="K1077" i="6"/>
  <c r="O1077" i="6" s="1"/>
  <c r="P1077" i="6" s="1"/>
  <c r="J1077" i="6"/>
  <c r="K1076" i="6"/>
  <c r="O1076" i="6" s="1"/>
  <c r="P1076" i="6" s="1"/>
  <c r="J1076" i="6"/>
  <c r="K1075" i="6"/>
  <c r="O1075" i="6" s="1"/>
  <c r="P1075" i="6" s="1"/>
  <c r="J1075" i="6"/>
  <c r="K1074" i="6"/>
  <c r="O1074" i="6" s="1"/>
  <c r="P1074" i="6" s="1"/>
  <c r="J1074" i="6"/>
  <c r="K1073" i="6"/>
  <c r="O1073" i="6" s="1"/>
  <c r="P1073" i="6" s="1"/>
  <c r="J1073" i="6"/>
  <c r="K1072" i="6"/>
  <c r="O1072" i="6" s="1"/>
  <c r="P1072" i="6" s="1"/>
  <c r="J1072" i="6"/>
  <c r="K1071" i="6"/>
  <c r="O1071" i="6" s="1"/>
  <c r="P1071" i="6" s="1"/>
  <c r="J1071" i="6"/>
  <c r="K1070" i="6"/>
  <c r="O1070" i="6" s="1"/>
  <c r="P1070" i="6" s="1"/>
  <c r="J1070" i="6"/>
  <c r="K1069" i="6"/>
  <c r="O1069" i="6" s="1"/>
  <c r="P1069" i="6" s="1"/>
  <c r="J1069" i="6"/>
  <c r="K1068" i="6"/>
  <c r="O1068" i="6" s="1"/>
  <c r="P1068" i="6" s="1"/>
  <c r="J1068" i="6"/>
  <c r="K1067" i="6"/>
  <c r="O1067" i="6" s="1"/>
  <c r="P1067" i="6" s="1"/>
  <c r="J1067" i="6"/>
  <c r="K1066" i="6"/>
  <c r="O1066" i="6" s="1"/>
  <c r="P1066" i="6" s="1"/>
  <c r="J1066" i="6"/>
  <c r="K1065" i="6"/>
  <c r="O1065" i="6" s="1"/>
  <c r="P1065" i="6" s="1"/>
  <c r="J1065" i="6"/>
  <c r="K1064" i="6"/>
  <c r="O1064" i="6" s="1"/>
  <c r="P1064" i="6" s="1"/>
  <c r="J1064" i="6"/>
  <c r="K1063" i="6"/>
  <c r="O1063" i="6" s="1"/>
  <c r="P1063" i="6" s="1"/>
  <c r="J1063" i="6"/>
  <c r="K1062" i="6"/>
  <c r="O1062" i="6" s="1"/>
  <c r="P1062" i="6" s="1"/>
  <c r="J1062" i="6"/>
  <c r="K1061" i="6"/>
  <c r="O1061" i="6" s="1"/>
  <c r="P1061" i="6" s="1"/>
  <c r="J1061" i="6"/>
  <c r="K1060" i="6"/>
  <c r="O1060" i="6" s="1"/>
  <c r="P1060" i="6" s="1"/>
  <c r="J1060" i="6"/>
  <c r="K1059" i="6"/>
  <c r="O1059" i="6" s="1"/>
  <c r="P1059" i="6" s="1"/>
  <c r="J1059" i="6"/>
  <c r="K1058" i="6"/>
  <c r="O1058" i="6" s="1"/>
  <c r="P1058" i="6" s="1"/>
  <c r="J1058" i="6"/>
  <c r="K1057" i="6"/>
  <c r="O1057" i="6" s="1"/>
  <c r="P1057" i="6" s="1"/>
  <c r="J1057" i="6"/>
  <c r="K1056" i="6"/>
  <c r="O1056" i="6" s="1"/>
  <c r="P1056" i="6" s="1"/>
  <c r="J1056" i="6"/>
  <c r="K1055" i="6"/>
  <c r="O1055" i="6" s="1"/>
  <c r="P1055" i="6" s="1"/>
  <c r="J1055" i="6"/>
  <c r="K1054" i="6"/>
  <c r="O1054" i="6" s="1"/>
  <c r="P1054" i="6" s="1"/>
  <c r="J1054" i="6"/>
  <c r="K1053" i="6"/>
  <c r="O1053" i="6" s="1"/>
  <c r="P1053" i="6" s="1"/>
  <c r="J1053" i="6"/>
  <c r="K1052" i="6"/>
  <c r="O1052" i="6" s="1"/>
  <c r="P1052" i="6" s="1"/>
  <c r="J1052" i="6"/>
  <c r="K1051" i="6"/>
  <c r="O1051" i="6" s="1"/>
  <c r="P1051" i="6" s="1"/>
  <c r="J1051" i="6"/>
  <c r="K1050" i="6"/>
  <c r="O1050" i="6" s="1"/>
  <c r="P1050" i="6" s="1"/>
  <c r="J1050" i="6"/>
  <c r="K1049" i="6"/>
  <c r="O1049" i="6" s="1"/>
  <c r="P1049" i="6" s="1"/>
  <c r="J1049" i="6"/>
  <c r="K1048" i="6"/>
  <c r="O1048" i="6" s="1"/>
  <c r="P1048" i="6" s="1"/>
  <c r="J1048" i="6"/>
  <c r="K1047" i="6"/>
  <c r="O1047" i="6" s="1"/>
  <c r="P1047" i="6" s="1"/>
  <c r="J1047" i="6"/>
  <c r="K1046" i="6"/>
  <c r="O1046" i="6" s="1"/>
  <c r="P1046" i="6" s="1"/>
  <c r="J1046" i="6"/>
  <c r="K1045" i="6"/>
  <c r="O1045" i="6" s="1"/>
  <c r="P1045" i="6" s="1"/>
  <c r="J1045" i="6"/>
  <c r="K1044" i="6"/>
  <c r="O1044" i="6" s="1"/>
  <c r="P1044" i="6" s="1"/>
  <c r="J1044" i="6"/>
  <c r="K1043" i="6"/>
  <c r="O1043" i="6" s="1"/>
  <c r="P1043" i="6" s="1"/>
  <c r="J1043" i="6"/>
  <c r="K1042" i="6"/>
  <c r="O1042" i="6" s="1"/>
  <c r="P1042" i="6" s="1"/>
  <c r="J1042" i="6"/>
  <c r="K1041" i="6"/>
  <c r="O1041" i="6" s="1"/>
  <c r="P1041" i="6" s="1"/>
  <c r="J1041" i="6"/>
  <c r="K1040" i="6"/>
  <c r="O1040" i="6" s="1"/>
  <c r="P1040" i="6" s="1"/>
  <c r="J1040" i="6"/>
  <c r="K1039" i="6"/>
  <c r="O1039" i="6" s="1"/>
  <c r="P1039" i="6" s="1"/>
  <c r="J1039" i="6"/>
  <c r="K1038" i="6"/>
  <c r="O1038" i="6" s="1"/>
  <c r="P1038" i="6" s="1"/>
  <c r="J1038" i="6"/>
  <c r="K1037" i="6"/>
  <c r="O1037" i="6" s="1"/>
  <c r="P1037" i="6" s="1"/>
  <c r="J1037" i="6"/>
  <c r="K1036" i="6"/>
  <c r="O1036" i="6" s="1"/>
  <c r="P1036" i="6" s="1"/>
  <c r="J1036" i="6"/>
  <c r="K1035" i="6"/>
  <c r="O1035" i="6" s="1"/>
  <c r="P1035" i="6" s="1"/>
  <c r="J1035" i="6"/>
  <c r="K1034" i="6"/>
  <c r="O1034" i="6" s="1"/>
  <c r="P1034" i="6" s="1"/>
  <c r="J1034" i="6"/>
  <c r="K1033" i="6"/>
  <c r="O1033" i="6" s="1"/>
  <c r="P1033" i="6" s="1"/>
  <c r="J1033" i="6"/>
  <c r="K1032" i="6"/>
  <c r="O1032" i="6" s="1"/>
  <c r="P1032" i="6" s="1"/>
  <c r="J1032" i="6"/>
  <c r="K1031" i="6"/>
  <c r="O1031" i="6" s="1"/>
  <c r="P1031" i="6" s="1"/>
  <c r="J1031" i="6"/>
  <c r="K1030" i="6"/>
  <c r="O1030" i="6" s="1"/>
  <c r="P1030" i="6" s="1"/>
  <c r="J1030" i="6"/>
  <c r="K1029" i="6"/>
  <c r="O1029" i="6" s="1"/>
  <c r="P1029" i="6" s="1"/>
  <c r="J1029" i="6"/>
  <c r="K1028" i="6"/>
  <c r="O1028" i="6" s="1"/>
  <c r="P1028" i="6" s="1"/>
  <c r="J1028" i="6"/>
  <c r="K1027" i="6"/>
  <c r="O1027" i="6" s="1"/>
  <c r="P1027" i="6" s="1"/>
  <c r="J1027" i="6"/>
  <c r="K1026" i="6"/>
  <c r="O1026" i="6" s="1"/>
  <c r="P1026" i="6" s="1"/>
  <c r="J1026" i="6"/>
  <c r="K1025" i="6"/>
  <c r="O1025" i="6" s="1"/>
  <c r="P1025" i="6" s="1"/>
  <c r="J1025" i="6"/>
  <c r="K1024" i="6"/>
  <c r="O1024" i="6" s="1"/>
  <c r="P1024" i="6" s="1"/>
  <c r="J1024" i="6"/>
  <c r="K1023" i="6"/>
  <c r="O1023" i="6" s="1"/>
  <c r="P1023" i="6" s="1"/>
  <c r="J1023" i="6"/>
  <c r="K1022" i="6"/>
  <c r="O1022" i="6" s="1"/>
  <c r="P1022" i="6" s="1"/>
  <c r="J1022" i="6"/>
  <c r="K1021" i="6"/>
  <c r="O1021" i="6" s="1"/>
  <c r="P1021" i="6" s="1"/>
  <c r="J1021" i="6"/>
  <c r="K1020" i="6"/>
  <c r="O1020" i="6" s="1"/>
  <c r="P1020" i="6" s="1"/>
  <c r="J1020" i="6"/>
  <c r="K1019" i="6"/>
  <c r="O1019" i="6" s="1"/>
  <c r="P1019" i="6" s="1"/>
  <c r="J1019" i="6"/>
  <c r="K1018" i="6"/>
  <c r="O1018" i="6" s="1"/>
  <c r="P1018" i="6" s="1"/>
  <c r="J1018" i="6"/>
  <c r="K1017" i="6"/>
  <c r="O1017" i="6" s="1"/>
  <c r="P1017" i="6" s="1"/>
  <c r="J1017" i="6"/>
  <c r="K1016" i="6"/>
  <c r="O1016" i="6" s="1"/>
  <c r="P1016" i="6" s="1"/>
  <c r="J1016" i="6"/>
  <c r="K1015" i="6"/>
  <c r="O1015" i="6" s="1"/>
  <c r="P1015" i="6" s="1"/>
  <c r="J1015" i="6"/>
  <c r="K1014" i="6"/>
  <c r="O1014" i="6" s="1"/>
  <c r="P1014" i="6" s="1"/>
  <c r="J1014" i="6"/>
  <c r="K1013" i="6"/>
  <c r="O1013" i="6" s="1"/>
  <c r="P1013" i="6" s="1"/>
  <c r="J1013" i="6"/>
  <c r="K1012" i="6"/>
  <c r="O1012" i="6" s="1"/>
  <c r="P1012" i="6" s="1"/>
  <c r="J1012" i="6"/>
  <c r="K1011" i="6"/>
  <c r="O1011" i="6" s="1"/>
  <c r="P1011" i="6" s="1"/>
  <c r="J1011" i="6"/>
  <c r="K1010" i="6"/>
  <c r="O1010" i="6" s="1"/>
  <c r="P1010" i="6" s="1"/>
  <c r="J1010" i="6"/>
  <c r="K1009" i="6"/>
  <c r="O1009" i="6" s="1"/>
  <c r="P1009" i="6" s="1"/>
  <c r="J1009" i="6"/>
  <c r="K1008" i="6"/>
  <c r="O1008" i="6" s="1"/>
  <c r="P1008" i="6" s="1"/>
  <c r="J1008" i="6"/>
  <c r="K1007" i="6"/>
  <c r="O1007" i="6" s="1"/>
  <c r="P1007" i="6" s="1"/>
  <c r="J1007" i="6"/>
  <c r="K1006" i="6"/>
  <c r="O1006" i="6" s="1"/>
  <c r="P1006" i="6" s="1"/>
  <c r="J1006" i="6"/>
  <c r="K1005" i="6"/>
  <c r="O1005" i="6" s="1"/>
  <c r="P1005" i="6" s="1"/>
  <c r="J1005" i="6"/>
  <c r="K1004" i="6"/>
  <c r="O1004" i="6" s="1"/>
  <c r="P1004" i="6" s="1"/>
  <c r="J1004" i="6"/>
  <c r="K1003" i="6"/>
  <c r="O1003" i="6" s="1"/>
  <c r="P1003" i="6" s="1"/>
  <c r="J1003" i="6"/>
  <c r="K1002" i="6"/>
  <c r="O1002" i="6" s="1"/>
  <c r="P1002" i="6" s="1"/>
  <c r="J1002" i="6"/>
  <c r="K1001" i="6"/>
  <c r="O1001" i="6" s="1"/>
  <c r="P1001" i="6" s="1"/>
  <c r="J1001" i="6"/>
  <c r="K1000" i="6"/>
  <c r="O1000" i="6" s="1"/>
  <c r="P1000" i="6" s="1"/>
  <c r="J1000" i="6"/>
  <c r="K999" i="6"/>
  <c r="O999" i="6" s="1"/>
  <c r="P999" i="6" s="1"/>
  <c r="J999" i="6"/>
  <c r="K998" i="6"/>
  <c r="O998" i="6" s="1"/>
  <c r="P998" i="6" s="1"/>
  <c r="J998" i="6"/>
  <c r="K997" i="6"/>
  <c r="O997" i="6" s="1"/>
  <c r="P997" i="6" s="1"/>
  <c r="J997" i="6"/>
  <c r="K996" i="6"/>
  <c r="O996" i="6" s="1"/>
  <c r="P996" i="6" s="1"/>
  <c r="J996" i="6"/>
  <c r="K995" i="6"/>
  <c r="O995" i="6" s="1"/>
  <c r="P995" i="6" s="1"/>
  <c r="J995" i="6"/>
  <c r="K994" i="6"/>
  <c r="O994" i="6" s="1"/>
  <c r="P994" i="6" s="1"/>
  <c r="J994" i="6"/>
  <c r="K993" i="6"/>
  <c r="O993" i="6" s="1"/>
  <c r="P993" i="6" s="1"/>
  <c r="J993" i="6"/>
  <c r="K992" i="6"/>
  <c r="O992" i="6" s="1"/>
  <c r="P992" i="6" s="1"/>
  <c r="J992" i="6"/>
  <c r="K991" i="6"/>
  <c r="O991" i="6" s="1"/>
  <c r="P991" i="6" s="1"/>
  <c r="J991" i="6"/>
  <c r="K990" i="6"/>
  <c r="O990" i="6" s="1"/>
  <c r="P990" i="6" s="1"/>
  <c r="J990" i="6"/>
  <c r="K989" i="6"/>
  <c r="O989" i="6" s="1"/>
  <c r="P989" i="6" s="1"/>
  <c r="J989" i="6"/>
  <c r="K988" i="6"/>
  <c r="O988" i="6" s="1"/>
  <c r="P988" i="6" s="1"/>
  <c r="J988" i="6"/>
  <c r="K987" i="6"/>
  <c r="O987" i="6" s="1"/>
  <c r="P987" i="6" s="1"/>
  <c r="J987" i="6"/>
  <c r="K986" i="6"/>
  <c r="O986" i="6" s="1"/>
  <c r="P986" i="6" s="1"/>
  <c r="J986" i="6"/>
  <c r="K985" i="6"/>
  <c r="O985" i="6" s="1"/>
  <c r="P985" i="6" s="1"/>
  <c r="J985" i="6"/>
  <c r="K984" i="6"/>
  <c r="O984" i="6" s="1"/>
  <c r="P984" i="6" s="1"/>
  <c r="J984" i="6"/>
  <c r="K983" i="6"/>
  <c r="O983" i="6" s="1"/>
  <c r="P983" i="6" s="1"/>
  <c r="J983" i="6"/>
  <c r="K982" i="6"/>
  <c r="O982" i="6" s="1"/>
  <c r="P982" i="6" s="1"/>
  <c r="J982" i="6"/>
  <c r="K981" i="6"/>
  <c r="O981" i="6" s="1"/>
  <c r="P981" i="6" s="1"/>
  <c r="J981" i="6"/>
  <c r="K980" i="6"/>
  <c r="O980" i="6" s="1"/>
  <c r="P980" i="6" s="1"/>
  <c r="J980" i="6"/>
  <c r="K979" i="6"/>
  <c r="O979" i="6" s="1"/>
  <c r="P979" i="6" s="1"/>
  <c r="J979" i="6"/>
  <c r="K978" i="6"/>
  <c r="O978" i="6" s="1"/>
  <c r="P978" i="6" s="1"/>
  <c r="J978" i="6"/>
  <c r="K977" i="6"/>
  <c r="O977" i="6" s="1"/>
  <c r="P977" i="6" s="1"/>
  <c r="J977" i="6"/>
  <c r="K976" i="6"/>
  <c r="O976" i="6" s="1"/>
  <c r="P976" i="6" s="1"/>
  <c r="J976" i="6"/>
  <c r="K975" i="6"/>
  <c r="O975" i="6" s="1"/>
  <c r="P975" i="6" s="1"/>
  <c r="J975" i="6"/>
  <c r="K974" i="6"/>
  <c r="O974" i="6" s="1"/>
  <c r="P974" i="6" s="1"/>
  <c r="J974" i="6"/>
  <c r="K973" i="6"/>
  <c r="O973" i="6" s="1"/>
  <c r="P973" i="6" s="1"/>
  <c r="J973" i="6"/>
  <c r="K972" i="6"/>
  <c r="O972" i="6" s="1"/>
  <c r="P972" i="6" s="1"/>
  <c r="J972" i="6"/>
  <c r="K971" i="6"/>
  <c r="O971" i="6" s="1"/>
  <c r="P971" i="6" s="1"/>
  <c r="J971" i="6"/>
  <c r="K970" i="6"/>
  <c r="O970" i="6" s="1"/>
  <c r="P970" i="6" s="1"/>
  <c r="J970" i="6"/>
  <c r="K969" i="6"/>
  <c r="O969" i="6" s="1"/>
  <c r="P969" i="6" s="1"/>
  <c r="J969" i="6"/>
  <c r="K968" i="6"/>
  <c r="O968" i="6" s="1"/>
  <c r="P968" i="6" s="1"/>
  <c r="J968" i="6"/>
  <c r="K967" i="6"/>
  <c r="O967" i="6" s="1"/>
  <c r="P967" i="6" s="1"/>
  <c r="J967" i="6"/>
  <c r="K966" i="6"/>
  <c r="O966" i="6" s="1"/>
  <c r="P966" i="6" s="1"/>
  <c r="J966" i="6"/>
  <c r="K965" i="6"/>
  <c r="O965" i="6" s="1"/>
  <c r="P965" i="6" s="1"/>
  <c r="J965" i="6"/>
  <c r="K964" i="6"/>
  <c r="O964" i="6" s="1"/>
  <c r="P964" i="6" s="1"/>
  <c r="J964" i="6"/>
  <c r="K963" i="6"/>
  <c r="O963" i="6" s="1"/>
  <c r="P963" i="6" s="1"/>
  <c r="J963" i="6"/>
  <c r="K962" i="6"/>
  <c r="O962" i="6" s="1"/>
  <c r="P962" i="6" s="1"/>
  <c r="J962" i="6"/>
  <c r="K961" i="6"/>
  <c r="O961" i="6" s="1"/>
  <c r="P961" i="6" s="1"/>
  <c r="J961" i="6"/>
  <c r="K960" i="6"/>
  <c r="O960" i="6" s="1"/>
  <c r="P960" i="6" s="1"/>
  <c r="J960" i="6"/>
  <c r="K959" i="6"/>
  <c r="O959" i="6" s="1"/>
  <c r="P959" i="6" s="1"/>
  <c r="J959" i="6"/>
  <c r="K958" i="6"/>
  <c r="O958" i="6" s="1"/>
  <c r="P958" i="6" s="1"/>
  <c r="J958" i="6"/>
  <c r="K957" i="6"/>
  <c r="O957" i="6" s="1"/>
  <c r="P957" i="6" s="1"/>
  <c r="J957" i="6"/>
  <c r="K956" i="6"/>
  <c r="O956" i="6" s="1"/>
  <c r="P956" i="6" s="1"/>
  <c r="J956" i="6"/>
  <c r="K955" i="6"/>
  <c r="O955" i="6" s="1"/>
  <c r="P955" i="6" s="1"/>
  <c r="J955" i="6"/>
  <c r="K954" i="6"/>
  <c r="O954" i="6" s="1"/>
  <c r="P954" i="6" s="1"/>
  <c r="J954" i="6"/>
  <c r="K953" i="6"/>
  <c r="O953" i="6" s="1"/>
  <c r="P953" i="6" s="1"/>
  <c r="J953" i="6"/>
  <c r="K952" i="6"/>
  <c r="O952" i="6" s="1"/>
  <c r="P952" i="6" s="1"/>
  <c r="J952" i="6"/>
  <c r="K951" i="6"/>
  <c r="O951" i="6" s="1"/>
  <c r="P951" i="6" s="1"/>
  <c r="J951" i="6"/>
  <c r="K950" i="6"/>
  <c r="O950" i="6" s="1"/>
  <c r="P950" i="6" s="1"/>
  <c r="J950" i="6"/>
  <c r="K949" i="6"/>
  <c r="O949" i="6" s="1"/>
  <c r="P949" i="6" s="1"/>
  <c r="J949" i="6"/>
  <c r="K948" i="6"/>
  <c r="O948" i="6" s="1"/>
  <c r="P948" i="6" s="1"/>
  <c r="J948" i="6"/>
  <c r="K947" i="6"/>
  <c r="O947" i="6" s="1"/>
  <c r="P947" i="6" s="1"/>
  <c r="J947" i="6"/>
  <c r="K946" i="6"/>
  <c r="O946" i="6" s="1"/>
  <c r="P946" i="6" s="1"/>
  <c r="J946" i="6"/>
  <c r="K945" i="6"/>
  <c r="O945" i="6" s="1"/>
  <c r="P945" i="6" s="1"/>
  <c r="J945" i="6"/>
  <c r="K944" i="6"/>
  <c r="O944" i="6" s="1"/>
  <c r="P944" i="6" s="1"/>
  <c r="J944" i="6"/>
  <c r="K943" i="6"/>
  <c r="O943" i="6" s="1"/>
  <c r="P943" i="6" s="1"/>
  <c r="J943" i="6"/>
  <c r="K942" i="6"/>
  <c r="O942" i="6" s="1"/>
  <c r="P942" i="6" s="1"/>
  <c r="J942" i="6"/>
  <c r="K941" i="6"/>
  <c r="O941" i="6" s="1"/>
  <c r="P941" i="6" s="1"/>
  <c r="J941" i="6"/>
  <c r="K940" i="6"/>
  <c r="O940" i="6" s="1"/>
  <c r="P940" i="6" s="1"/>
  <c r="J940" i="6"/>
  <c r="K939" i="6"/>
  <c r="O939" i="6" s="1"/>
  <c r="P939" i="6" s="1"/>
  <c r="J939" i="6"/>
  <c r="K938" i="6"/>
  <c r="O938" i="6" s="1"/>
  <c r="P938" i="6" s="1"/>
  <c r="J938" i="6"/>
  <c r="K937" i="6"/>
  <c r="O937" i="6" s="1"/>
  <c r="P937" i="6" s="1"/>
  <c r="J937" i="6"/>
  <c r="K936" i="6"/>
  <c r="O936" i="6" s="1"/>
  <c r="P936" i="6" s="1"/>
  <c r="J936" i="6"/>
  <c r="K935" i="6"/>
  <c r="O935" i="6" s="1"/>
  <c r="P935" i="6" s="1"/>
  <c r="J935" i="6"/>
  <c r="K934" i="6"/>
  <c r="O934" i="6" s="1"/>
  <c r="P934" i="6" s="1"/>
  <c r="J934" i="6"/>
  <c r="K933" i="6"/>
  <c r="O933" i="6" s="1"/>
  <c r="P933" i="6" s="1"/>
  <c r="J933" i="6"/>
  <c r="K932" i="6"/>
  <c r="O932" i="6" s="1"/>
  <c r="P932" i="6" s="1"/>
  <c r="J932" i="6"/>
  <c r="K931" i="6"/>
  <c r="O931" i="6" s="1"/>
  <c r="P931" i="6" s="1"/>
  <c r="J931" i="6"/>
  <c r="K930" i="6"/>
  <c r="O930" i="6" s="1"/>
  <c r="P930" i="6" s="1"/>
  <c r="J930" i="6"/>
  <c r="K929" i="6"/>
  <c r="O929" i="6" s="1"/>
  <c r="P929" i="6" s="1"/>
  <c r="J929" i="6"/>
  <c r="K928" i="6"/>
  <c r="O928" i="6" s="1"/>
  <c r="P928" i="6" s="1"/>
  <c r="J928" i="6"/>
  <c r="K927" i="6"/>
  <c r="O927" i="6" s="1"/>
  <c r="P927" i="6" s="1"/>
  <c r="J927" i="6"/>
  <c r="K926" i="6"/>
  <c r="O926" i="6" s="1"/>
  <c r="P926" i="6" s="1"/>
  <c r="J926" i="6"/>
  <c r="K925" i="6"/>
  <c r="O925" i="6" s="1"/>
  <c r="P925" i="6" s="1"/>
  <c r="J925" i="6"/>
  <c r="K924" i="6"/>
  <c r="O924" i="6" s="1"/>
  <c r="P924" i="6" s="1"/>
  <c r="J924" i="6"/>
  <c r="K923" i="6"/>
  <c r="O923" i="6" s="1"/>
  <c r="P923" i="6" s="1"/>
  <c r="J923" i="6"/>
  <c r="K922" i="6"/>
  <c r="O922" i="6" s="1"/>
  <c r="P922" i="6" s="1"/>
  <c r="J922" i="6"/>
  <c r="K921" i="6"/>
  <c r="O921" i="6" s="1"/>
  <c r="P921" i="6" s="1"/>
  <c r="J921" i="6"/>
  <c r="K920" i="6"/>
  <c r="O920" i="6" s="1"/>
  <c r="P920" i="6" s="1"/>
  <c r="J920" i="6"/>
  <c r="K919" i="6"/>
  <c r="O919" i="6" s="1"/>
  <c r="P919" i="6" s="1"/>
  <c r="J919" i="6"/>
  <c r="K918" i="6"/>
  <c r="O918" i="6" s="1"/>
  <c r="P918" i="6" s="1"/>
  <c r="J918" i="6"/>
  <c r="K917" i="6"/>
  <c r="O917" i="6" s="1"/>
  <c r="P917" i="6" s="1"/>
  <c r="J917" i="6"/>
  <c r="K916" i="6"/>
  <c r="O916" i="6" s="1"/>
  <c r="P916" i="6" s="1"/>
  <c r="J916" i="6"/>
  <c r="K915" i="6"/>
  <c r="O915" i="6" s="1"/>
  <c r="P915" i="6" s="1"/>
  <c r="J915" i="6"/>
  <c r="K914" i="6"/>
  <c r="O914" i="6" s="1"/>
  <c r="P914" i="6" s="1"/>
  <c r="J914" i="6"/>
  <c r="K913" i="6"/>
  <c r="O913" i="6" s="1"/>
  <c r="P913" i="6" s="1"/>
  <c r="J913" i="6"/>
  <c r="K912" i="6"/>
  <c r="O912" i="6" s="1"/>
  <c r="P912" i="6" s="1"/>
  <c r="J912" i="6"/>
  <c r="K911" i="6"/>
  <c r="O911" i="6" s="1"/>
  <c r="P911" i="6" s="1"/>
  <c r="J911" i="6"/>
  <c r="K910" i="6"/>
  <c r="O910" i="6" s="1"/>
  <c r="P910" i="6" s="1"/>
  <c r="J910" i="6"/>
  <c r="K909" i="6"/>
  <c r="O909" i="6" s="1"/>
  <c r="P909" i="6" s="1"/>
  <c r="J909" i="6"/>
  <c r="K908" i="6"/>
  <c r="O908" i="6" s="1"/>
  <c r="P908" i="6" s="1"/>
  <c r="J908" i="6"/>
  <c r="K907" i="6"/>
  <c r="O907" i="6" s="1"/>
  <c r="P907" i="6" s="1"/>
  <c r="J907" i="6"/>
  <c r="K906" i="6"/>
  <c r="O906" i="6" s="1"/>
  <c r="P906" i="6" s="1"/>
  <c r="J906" i="6"/>
  <c r="K905" i="6"/>
  <c r="O905" i="6" s="1"/>
  <c r="P905" i="6" s="1"/>
  <c r="J905" i="6"/>
  <c r="K904" i="6"/>
  <c r="O904" i="6" s="1"/>
  <c r="P904" i="6" s="1"/>
  <c r="J904" i="6"/>
  <c r="K903" i="6"/>
  <c r="O903" i="6" s="1"/>
  <c r="P903" i="6" s="1"/>
  <c r="J903" i="6"/>
  <c r="K902" i="6"/>
  <c r="O902" i="6" s="1"/>
  <c r="P902" i="6" s="1"/>
  <c r="J902" i="6"/>
  <c r="K901" i="6"/>
  <c r="O901" i="6" s="1"/>
  <c r="P901" i="6" s="1"/>
  <c r="J901" i="6"/>
  <c r="K900" i="6"/>
  <c r="O900" i="6" s="1"/>
  <c r="P900" i="6" s="1"/>
  <c r="J900" i="6"/>
  <c r="K899" i="6"/>
  <c r="O899" i="6" s="1"/>
  <c r="P899" i="6" s="1"/>
  <c r="J899" i="6"/>
  <c r="K898" i="6"/>
  <c r="O898" i="6" s="1"/>
  <c r="P898" i="6" s="1"/>
  <c r="J898" i="6"/>
  <c r="K897" i="6"/>
  <c r="O897" i="6" s="1"/>
  <c r="P897" i="6" s="1"/>
  <c r="J897" i="6"/>
  <c r="K896" i="6"/>
  <c r="O896" i="6" s="1"/>
  <c r="P896" i="6" s="1"/>
  <c r="J896" i="6"/>
  <c r="K895" i="6"/>
  <c r="O895" i="6" s="1"/>
  <c r="P895" i="6" s="1"/>
  <c r="J895" i="6"/>
  <c r="K894" i="6"/>
  <c r="O894" i="6" s="1"/>
  <c r="P894" i="6" s="1"/>
  <c r="J894" i="6"/>
  <c r="K893" i="6"/>
  <c r="O893" i="6" s="1"/>
  <c r="P893" i="6" s="1"/>
  <c r="J893" i="6"/>
  <c r="K892" i="6"/>
  <c r="O892" i="6" s="1"/>
  <c r="P892" i="6" s="1"/>
  <c r="J892" i="6"/>
  <c r="K891" i="6"/>
  <c r="O891" i="6" s="1"/>
  <c r="P891" i="6" s="1"/>
  <c r="J891" i="6"/>
  <c r="K890" i="6"/>
  <c r="O890" i="6" s="1"/>
  <c r="P890" i="6" s="1"/>
  <c r="J890" i="6"/>
  <c r="K889" i="6"/>
  <c r="O889" i="6" s="1"/>
  <c r="P889" i="6" s="1"/>
  <c r="J889" i="6"/>
  <c r="K888" i="6"/>
  <c r="O888" i="6" s="1"/>
  <c r="P888" i="6" s="1"/>
  <c r="J888" i="6"/>
  <c r="K887" i="6"/>
  <c r="O887" i="6" s="1"/>
  <c r="P887" i="6" s="1"/>
  <c r="J887" i="6"/>
  <c r="K886" i="6"/>
  <c r="O886" i="6" s="1"/>
  <c r="P886" i="6" s="1"/>
  <c r="J886" i="6"/>
  <c r="K885" i="6"/>
  <c r="O885" i="6" s="1"/>
  <c r="P885" i="6" s="1"/>
  <c r="J885" i="6"/>
  <c r="K884" i="6"/>
  <c r="O884" i="6" s="1"/>
  <c r="P884" i="6" s="1"/>
  <c r="J884" i="6"/>
  <c r="K883" i="6"/>
  <c r="O883" i="6" s="1"/>
  <c r="P883" i="6" s="1"/>
  <c r="J883" i="6"/>
  <c r="K882" i="6"/>
  <c r="O882" i="6" s="1"/>
  <c r="P882" i="6" s="1"/>
  <c r="J882" i="6"/>
  <c r="K881" i="6"/>
  <c r="O881" i="6" s="1"/>
  <c r="P881" i="6" s="1"/>
  <c r="J881" i="6"/>
  <c r="K880" i="6"/>
  <c r="O880" i="6" s="1"/>
  <c r="P880" i="6" s="1"/>
  <c r="J880" i="6"/>
  <c r="K879" i="6"/>
  <c r="O879" i="6" s="1"/>
  <c r="P879" i="6" s="1"/>
  <c r="J879" i="6"/>
  <c r="K878" i="6"/>
  <c r="O878" i="6" s="1"/>
  <c r="P878" i="6" s="1"/>
  <c r="J878" i="6"/>
  <c r="K877" i="6"/>
  <c r="O877" i="6" s="1"/>
  <c r="P877" i="6" s="1"/>
  <c r="J877" i="6"/>
  <c r="K876" i="6"/>
  <c r="O876" i="6" s="1"/>
  <c r="P876" i="6" s="1"/>
  <c r="J876" i="6"/>
  <c r="K875" i="6"/>
  <c r="O875" i="6" s="1"/>
  <c r="P875" i="6" s="1"/>
  <c r="J875" i="6"/>
  <c r="K874" i="6"/>
  <c r="O874" i="6" s="1"/>
  <c r="P874" i="6" s="1"/>
  <c r="J874" i="6"/>
  <c r="K873" i="6"/>
  <c r="O873" i="6" s="1"/>
  <c r="P873" i="6" s="1"/>
  <c r="J873" i="6"/>
  <c r="K872" i="6"/>
  <c r="O872" i="6" s="1"/>
  <c r="P872" i="6" s="1"/>
  <c r="J872" i="6"/>
  <c r="K871" i="6"/>
  <c r="O871" i="6" s="1"/>
  <c r="P871" i="6" s="1"/>
  <c r="J871" i="6"/>
  <c r="K870" i="6"/>
  <c r="O870" i="6" s="1"/>
  <c r="P870" i="6" s="1"/>
  <c r="J870" i="6"/>
  <c r="K869" i="6"/>
  <c r="O869" i="6" s="1"/>
  <c r="P869" i="6" s="1"/>
  <c r="J869" i="6"/>
  <c r="K868" i="6"/>
  <c r="O868" i="6" s="1"/>
  <c r="P868" i="6" s="1"/>
  <c r="J868" i="6"/>
  <c r="K867" i="6"/>
  <c r="O867" i="6" s="1"/>
  <c r="P867" i="6" s="1"/>
  <c r="J867" i="6"/>
  <c r="K866" i="6"/>
  <c r="O866" i="6" s="1"/>
  <c r="P866" i="6" s="1"/>
  <c r="J866" i="6"/>
  <c r="K865" i="6"/>
  <c r="O865" i="6" s="1"/>
  <c r="P865" i="6" s="1"/>
  <c r="J865" i="6"/>
  <c r="K864" i="6"/>
  <c r="O864" i="6" s="1"/>
  <c r="P864" i="6" s="1"/>
  <c r="J864" i="6"/>
  <c r="K863" i="6"/>
  <c r="O863" i="6" s="1"/>
  <c r="P863" i="6" s="1"/>
  <c r="J863" i="6"/>
  <c r="K862" i="6"/>
  <c r="O862" i="6" s="1"/>
  <c r="P862" i="6" s="1"/>
  <c r="J862" i="6"/>
  <c r="K861" i="6"/>
  <c r="O861" i="6" s="1"/>
  <c r="P861" i="6" s="1"/>
  <c r="J861" i="6"/>
  <c r="K860" i="6"/>
  <c r="O860" i="6" s="1"/>
  <c r="P860" i="6" s="1"/>
  <c r="J860" i="6"/>
  <c r="K859" i="6"/>
  <c r="O859" i="6" s="1"/>
  <c r="P859" i="6" s="1"/>
  <c r="J859" i="6"/>
  <c r="K858" i="6"/>
  <c r="O858" i="6" s="1"/>
  <c r="P858" i="6" s="1"/>
  <c r="J858" i="6"/>
  <c r="K857" i="6"/>
  <c r="O857" i="6" s="1"/>
  <c r="P857" i="6" s="1"/>
  <c r="J857" i="6"/>
  <c r="K856" i="6"/>
  <c r="O856" i="6" s="1"/>
  <c r="P856" i="6" s="1"/>
  <c r="J856" i="6"/>
  <c r="K855" i="6"/>
  <c r="O855" i="6" s="1"/>
  <c r="P855" i="6" s="1"/>
  <c r="J855" i="6"/>
  <c r="K854" i="6"/>
  <c r="O854" i="6" s="1"/>
  <c r="P854" i="6" s="1"/>
  <c r="J854" i="6"/>
  <c r="K853" i="6"/>
  <c r="O853" i="6" s="1"/>
  <c r="P853" i="6" s="1"/>
  <c r="J853" i="6"/>
  <c r="K852" i="6"/>
  <c r="O852" i="6" s="1"/>
  <c r="P852" i="6" s="1"/>
  <c r="J852" i="6"/>
  <c r="K851" i="6"/>
  <c r="O851" i="6" s="1"/>
  <c r="P851" i="6" s="1"/>
  <c r="J851" i="6"/>
  <c r="K850" i="6"/>
  <c r="O850" i="6" s="1"/>
  <c r="P850" i="6" s="1"/>
  <c r="J850" i="6"/>
  <c r="K849" i="6"/>
  <c r="O849" i="6" s="1"/>
  <c r="P849" i="6" s="1"/>
  <c r="J849" i="6"/>
  <c r="K848" i="6"/>
  <c r="O848" i="6" s="1"/>
  <c r="P848" i="6" s="1"/>
  <c r="J848" i="6"/>
  <c r="K847" i="6"/>
  <c r="O847" i="6" s="1"/>
  <c r="P847" i="6" s="1"/>
  <c r="J847" i="6"/>
  <c r="K846" i="6"/>
  <c r="O846" i="6" s="1"/>
  <c r="P846" i="6" s="1"/>
  <c r="J846" i="6"/>
  <c r="K845" i="6"/>
  <c r="O845" i="6" s="1"/>
  <c r="P845" i="6" s="1"/>
  <c r="J845" i="6"/>
  <c r="K844" i="6"/>
  <c r="O844" i="6" s="1"/>
  <c r="P844" i="6" s="1"/>
  <c r="J844" i="6"/>
  <c r="K843" i="6"/>
  <c r="O843" i="6" s="1"/>
  <c r="P843" i="6" s="1"/>
  <c r="J843" i="6"/>
  <c r="K842" i="6"/>
  <c r="O842" i="6" s="1"/>
  <c r="P842" i="6" s="1"/>
  <c r="J842" i="6"/>
  <c r="K841" i="6"/>
  <c r="O841" i="6" s="1"/>
  <c r="P841" i="6" s="1"/>
  <c r="J841" i="6"/>
  <c r="K840" i="6"/>
  <c r="O840" i="6" s="1"/>
  <c r="P840" i="6" s="1"/>
  <c r="J840" i="6"/>
  <c r="K839" i="6"/>
  <c r="O839" i="6" s="1"/>
  <c r="P839" i="6" s="1"/>
  <c r="J839" i="6"/>
  <c r="K838" i="6"/>
  <c r="O838" i="6" s="1"/>
  <c r="P838" i="6" s="1"/>
  <c r="J838" i="6"/>
  <c r="K837" i="6"/>
  <c r="O837" i="6" s="1"/>
  <c r="P837" i="6" s="1"/>
  <c r="J837" i="6"/>
  <c r="K836" i="6"/>
  <c r="O836" i="6" s="1"/>
  <c r="P836" i="6" s="1"/>
  <c r="J836" i="6"/>
  <c r="K835" i="6"/>
  <c r="O835" i="6" s="1"/>
  <c r="P835" i="6" s="1"/>
  <c r="J835" i="6"/>
  <c r="K834" i="6"/>
  <c r="O834" i="6" s="1"/>
  <c r="P834" i="6" s="1"/>
  <c r="J834" i="6"/>
  <c r="K833" i="6"/>
  <c r="O833" i="6" s="1"/>
  <c r="P833" i="6" s="1"/>
  <c r="J833" i="6"/>
  <c r="K832" i="6"/>
  <c r="O832" i="6" s="1"/>
  <c r="P832" i="6" s="1"/>
  <c r="J832" i="6"/>
  <c r="K831" i="6"/>
  <c r="O831" i="6" s="1"/>
  <c r="P831" i="6" s="1"/>
  <c r="J831" i="6"/>
  <c r="K830" i="6"/>
  <c r="O830" i="6" s="1"/>
  <c r="P830" i="6" s="1"/>
  <c r="J830" i="6"/>
  <c r="K829" i="6"/>
  <c r="O829" i="6" s="1"/>
  <c r="P829" i="6" s="1"/>
  <c r="J829" i="6"/>
  <c r="K828" i="6"/>
  <c r="O828" i="6" s="1"/>
  <c r="P828" i="6" s="1"/>
  <c r="J828" i="6"/>
  <c r="K827" i="6"/>
  <c r="O827" i="6" s="1"/>
  <c r="P827" i="6" s="1"/>
  <c r="J827" i="6"/>
  <c r="K826" i="6"/>
  <c r="O826" i="6" s="1"/>
  <c r="P826" i="6" s="1"/>
  <c r="J826" i="6"/>
  <c r="K825" i="6"/>
  <c r="O825" i="6" s="1"/>
  <c r="P825" i="6" s="1"/>
  <c r="J825" i="6"/>
  <c r="K824" i="6"/>
  <c r="O824" i="6" s="1"/>
  <c r="P824" i="6" s="1"/>
  <c r="J824" i="6"/>
  <c r="K823" i="6"/>
  <c r="O823" i="6" s="1"/>
  <c r="P823" i="6" s="1"/>
  <c r="J823" i="6"/>
  <c r="K822" i="6"/>
  <c r="O822" i="6" s="1"/>
  <c r="P822" i="6" s="1"/>
  <c r="J822" i="6"/>
  <c r="K821" i="6"/>
  <c r="O821" i="6" s="1"/>
  <c r="P821" i="6" s="1"/>
  <c r="J821" i="6"/>
  <c r="K820" i="6"/>
  <c r="O820" i="6" s="1"/>
  <c r="P820" i="6" s="1"/>
  <c r="J820" i="6"/>
  <c r="K819" i="6"/>
  <c r="O819" i="6" s="1"/>
  <c r="P819" i="6" s="1"/>
  <c r="J819" i="6"/>
  <c r="K818" i="6"/>
  <c r="O818" i="6" s="1"/>
  <c r="P818" i="6" s="1"/>
  <c r="J818" i="6"/>
  <c r="K817" i="6"/>
  <c r="O817" i="6" s="1"/>
  <c r="P817" i="6" s="1"/>
  <c r="J817" i="6"/>
  <c r="K816" i="6"/>
  <c r="O816" i="6" s="1"/>
  <c r="P816" i="6" s="1"/>
  <c r="J816" i="6"/>
  <c r="K815" i="6"/>
  <c r="O815" i="6" s="1"/>
  <c r="P815" i="6" s="1"/>
  <c r="J815" i="6"/>
  <c r="K814" i="6"/>
  <c r="O814" i="6" s="1"/>
  <c r="P814" i="6" s="1"/>
  <c r="J814" i="6"/>
  <c r="K813" i="6"/>
  <c r="O813" i="6" s="1"/>
  <c r="P813" i="6" s="1"/>
  <c r="J813" i="6"/>
  <c r="K812" i="6"/>
  <c r="O812" i="6" s="1"/>
  <c r="P812" i="6" s="1"/>
  <c r="J812" i="6"/>
  <c r="K811" i="6"/>
  <c r="O811" i="6" s="1"/>
  <c r="P811" i="6" s="1"/>
  <c r="J811" i="6"/>
  <c r="K810" i="6"/>
  <c r="O810" i="6" s="1"/>
  <c r="P810" i="6" s="1"/>
  <c r="J810" i="6"/>
  <c r="K809" i="6"/>
  <c r="O809" i="6" s="1"/>
  <c r="P809" i="6" s="1"/>
  <c r="J809" i="6"/>
  <c r="K808" i="6"/>
  <c r="O808" i="6" s="1"/>
  <c r="P808" i="6" s="1"/>
  <c r="J808" i="6"/>
  <c r="K807" i="6"/>
  <c r="O807" i="6" s="1"/>
  <c r="P807" i="6" s="1"/>
  <c r="J807" i="6"/>
  <c r="K806" i="6"/>
  <c r="O806" i="6" s="1"/>
  <c r="P806" i="6" s="1"/>
  <c r="J806" i="6"/>
  <c r="K805" i="6"/>
  <c r="O805" i="6" s="1"/>
  <c r="P805" i="6" s="1"/>
  <c r="J805" i="6"/>
  <c r="K804" i="6"/>
  <c r="O804" i="6" s="1"/>
  <c r="P804" i="6" s="1"/>
  <c r="J804" i="6"/>
  <c r="K803" i="6"/>
  <c r="O803" i="6" s="1"/>
  <c r="P803" i="6" s="1"/>
  <c r="J803" i="6"/>
  <c r="K802" i="6"/>
  <c r="O802" i="6" s="1"/>
  <c r="P802" i="6" s="1"/>
  <c r="J802" i="6"/>
  <c r="K801" i="6"/>
  <c r="O801" i="6" s="1"/>
  <c r="P801" i="6" s="1"/>
  <c r="J801" i="6"/>
  <c r="K800" i="6"/>
  <c r="O800" i="6" s="1"/>
  <c r="P800" i="6" s="1"/>
  <c r="J800" i="6"/>
  <c r="K799" i="6"/>
  <c r="O799" i="6" s="1"/>
  <c r="P799" i="6" s="1"/>
  <c r="J799" i="6"/>
  <c r="K798" i="6"/>
  <c r="O798" i="6" s="1"/>
  <c r="P798" i="6" s="1"/>
  <c r="J798" i="6"/>
  <c r="K797" i="6"/>
  <c r="O797" i="6" s="1"/>
  <c r="P797" i="6" s="1"/>
  <c r="J797" i="6"/>
  <c r="K796" i="6"/>
  <c r="O796" i="6" s="1"/>
  <c r="P796" i="6" s="1"/>
  <c r="J796" i="6"/>
  <c r="K795" i="6"/>
  <c r="O795" i="6" s="1"/>
  <c r="P795" i="6" s="1"/>
  <c r="J795" i="6"/>
  <c r="K794" i="6"/>
  <c r="O794" i="6" s="1"/>
  <c r="P794" i="6" s="1"/>
  <c r="J794" i="6"/>
  <c r="K793" i="6"/>
  <c r="O793" i="6" s="1"/>
  <c r="P793" i="6" s="1"/>
  <c r="J793" i="6"/>
  <c r="K792" i="6"/>
  <c r="O792" i="6" s="1"/>
  <c r="P792" i="6" s="1"/>
  <c r="J792" i="6"/>
  <c r="K791" i="6"/>
  <c r="O791" i="6" s="1"/>
  <c r="P791" i="6" s="1"/>
  <c r="J791" i="6"/>
  <c r="K790" i="6"/>
  <c r="O790" i="6" s="1"/>
  <c r="P790" i="6" s="1"/>
  <c r="J790" i="6"/>
  <c r="K789" i="6"/>
  <c r="O789" i="6" s="1"/>
  <c r="P789" i="6" s="1"/>
  <c r="J789" i="6"/>
  <c r="K788" i="6"/>
  <c r="O788" i="6" s="1"/>
  <c r="P788" i="6" s="1"/>
  <c r="J788" i="6"/>
  <c r="K787" i="6"/>
  <c r="O787" i="6" s="1"/>
  <c r="P787" i="6" s="1"/>
  <c r="J787" i="6"/>
  <c r="K786" i="6"/>
  <c r="O786" i="6" s="1"/>
  <c r="P786" i="6" s="1"/>
  <c r="J786" i="6"/>
  <c r="K785" i="6"/>
  <c r="O785" i="6" s="1"/>
  <c r="P785" i="6" s="1"/>
  <c r="J785" i="6"/>
  <c r="K784" i="6"/>
  <c r="O784" i="6" s="1"/>
  <c r="P784" i="6" s="1"/>
  <c r="J784" i="6"/>
  <c r="K783" i="6"/>
  <c r="O783" i="6" s="1"/>
  <c r="P783" i="6" s="1"/>
  <c r="J783" i="6"/>
  <c r="K782" i="6"/>
  <c r="O782" i="6" s="1"/>
  <c r="P782" i="6" s="1"/>
  <c r="J782" i="6"/>
  <c r="K781" i="6"/>
  <c r="O781" i="6" s="1"/>
  <c r="P781" i="6" s="1"/>
  <c r="J781" i="6"/>
  <c r="K780" i="6"/>
  <c r="O780" i="6" s="1"/>
  <c r="P780" i="6" s="1"/>
  <c r="J780" i="6"/>
  <c r="K779" i="6"/>
  <c r="O779" i="6" s="1"/>
  <c r="P779" i="6" s="1"/>
  <c r="J779" i="6"/>
  <c r="K778" i="6"/>
  <c r="O778" i="6" s="1"/>
  <c r="P778" i="6" s="1"/>
  <c r="J778" i="6"/>
  <c r="K777" i="6"/>
  <c r="O777" i="6" s="1"/>
  <c r="P777" i="6" s="1"/>
  <c r="J777" i="6"/>
  <c r="K776" i="6"/>
  <c r="O776" i="6" s="1"/>
  <c r="P776" i="6" s="1"/>
  <c r="J776" i="6"/>
  <c r="K775" i="6"/>
  <c r="O775" i="6" s="1"/>
  <c r="P775" i="6" s="1"/>
  <c r="J775" i="6"/>
  <c r="K774" i="6"/>
  <c r="O774" i="6" s="1"/>
  <c r="P774" i="6" s="1"/>
  <c r="J774" i="6"/>
  <c r="K773" i="6"/>
  <c r="O773" i="6" s="1"/>
  <c r="P773" i="6" s="1"/>
  <c r="J773" i="6"/>
  <c r="K772" i="6"/>
  <c r="O772" i="6" s="1"/>
  <c r="P772" i="6" s="1"/>
  <c r="J772" i="6"/>
  <c r="K771" i="6"/>
  <c r="O771" i="6" s="1"/>
  <c r="P771" i="6" s="1"/>
  <c r="J771" i="6"/>
  <c r="K770" i="6"/>
  <c r="O770" i="6" s="1"/>
  <c r="P770" i="6" s="1"/>
  <c r="J770" i="6"/>
  <c r="K769" i="6"/>
  <c r="O769" i="6" s="1"/>
  <c r="P769" i="6" s="1"/>
  <c r="J769" i="6"/>
  <c r="K768" i="6"/>
  <c r="O768" i="6" s="1"/>
  <c r="P768" i="6" s="1"/>
  <c r="J768" i="6"/>
  <c r="K767" i="6"/>
  <c r="O767" i="6" s="1"/>
  <c r="P767" i="6" s="1"/>
  <c r="J767" i="6"/>
  <c r="K766" i="6"/>
  <c r="O766" i="6" s="1"/>
  <c r="P766" i="6" s="1"/>
  <c r="J766" i="6"/>
  <c r="K765" i="6"/>
  <c r="O765" i="6" s="1"/>
  <c r="P765" i="6" s="1"/>
  <c r="J765" i="6"/>
  <c r="K764" i="6"/>
  <c r="O764" i="6" s="1"/>
  <c r="P764" i="6" s="1"/>
  <c r="J764" i="6"/>
  <c r="K763" i="6"/>
  <c r="O763" i="6" s="1"/>
  <c r="P763" i="6" s="1"/>
  <c r="J763" i="6"/>
  <c r="K762" i="6"/>
  <c r="O762" i="6" s="1"/>
  <c r="P762" i="6" s="1"/>
  <c r="J762" i="6"/>
  <c r="K761" i="6"/>
  <c r="O761" i="6" s="1"/>
  <c r="P761" i="6" s="1"/>
  <c r="J761" i="6"/>
  <c r="K760" i="6"/>
  <c r="O760" i="6" s="1"/>
  <c r="P760" i="6" s="1"/>
  <c r="J760" i="6"/>
  <c r="K759" i="6"/>
  <c r="O759" i="6" s="1"/>
  <c r="P759" i="6" s="1"/>
  <c r="J759" i="6"/>
  <c r="K758" i="6"/>
  <c r="O758" i="6" s="1"/>
  <c r="P758" i="6" s="1"/>
  <c r="J758" i="6"/>
  <c r="K757" i="6"/>
  <c r="O757" i="6" s="1"/>
  <c r="P757" i="6" s="1"/>
  <c r="J757" i="6"/>
  <c r="K756" i="6"/>
  <c r="O756" i="6" s="1"/>
  <c r="P756" i="6" s="1"/>
  <c r="J756" i="6"/>
  <c r="K755" i="6"/>
  <c r="O755" i="6" s="1"/>
  <c r="P755" i="6" s="1"/>
  <c r="J755" i="6"/>
  <c r="K754" i="6"/>
  <c r="O754" i="6" s="1"/>
  <c r="P754" i="6" s="1"/>
  <c r="J754" i="6"/>
  <c r="K753" i="6"/>
  <c r="O753" i="6" s="1"/>
  <c r="P753" i="6" s="1"/>
  <c r="J753" i="6"/>
  <c r="K752" i="6"/>
  <c r="O752" i="6" s="1"/>
  <c r="P752" i="6" s="1"/>
  <c r="J752" i="6"/>
  <c r="K751" i="6"/>
  <c r="O751" i="6" s="1"/>
  <c r="P751" i="6" s="1"/>
  <c r="J751" i="6"/>
  <c r="K750" i="6"/>
  <c r="O750" i="6" s="1"/>
  <c r="P750" i="6" s="1"/>
  <c r="J750" i="6"/>
  <c r="K749" i="6"/>
  <c r="O749" i="6" s="1"/>
  <c r="P749" i="6" s="1"/>
  <c r="J749" i="6"/>
  <c r="K748" i="6"/>
  <c r="O748" i="6" s="1"/>
  <c r="P748" i="6" s="1"/>
  <c r="J748" i="6"/>
  <c r="K747" i="6"/>
  <c r="O747" i="6" s="1"/>
  <c r="P747" i="6" s="1"/>
  <c r="J747" i="6"/>
  <c r="K746" i="6"/>
  <c r="O746" i="6" s="1"/>
  <c r="P746" i="6" s="1"/>
  <c r="J746" i="6"/>
  <c r="K745" i="6"/>
  <c r="O745" i="6" s="1"/>
  <c r="P745" i="6" s="1"/>
  <c r="J745" i="6"/>
  <c r="K744" i="6"/>
  <c r="O744" i="6" s="1"/>
  <c r="P744" i="6" s="1"/>
  <c r="J744" i="6"/>
  <c r="K743" i="6"/>
  <c r="O743" i="6" s="1"/>
  <c r="P743" i="6" s="1"/>
  <c r="J743" i="6"/>
  <c r="K742" i="6"/>
  <c r="O742" i="6" s="1"/>
  <c r="P742" i="6" s="1"/>
  <c r="J742" i="6"/>
  <c r="K741" i="6"/>
  <c r="O741" i="6" s="1"/>
  <c r="P741" i="6" s="1"/>
  <c r="J741" i="6"/>
  <c r="K740" i="6"/>
  <c r="O740" i="6" s="1"/>
  <c r="P740" i="6" s="1"/>
  <c r="J740" i="6"/>
  <c r="K739" i="6"/>
  <c r="O739" i="6" s="1"/>
  <c r="P739" i="6" s="1"/>
  <c r="J739" i="6"/>
  <c r="K738" i="6"/>
  <c r="O738" i="6" s="1"/>
  <c r="P738" i="6" s="1"/>
  <c r="J738" i="6"/>
  <c r="K737" i="6"/>
  <c r="O737" i="6" s="1"/>
  <c r="P737" i="6" s="1"/>
  <c r="J737" i="6"/>
  <c r="K736" i="6"/>
  <c r="O736" i="6" s="1"/>
  <c r="P736" i="6" s="1"/>
  <c r="J736" i="6"/>
  <c r="K735" i="6"/>
  <c r="O735" i="6" s="1"/>
  <c r="P735" i="6" s="1"/>
  <c r="J735" i="6"/>
  <c r="K734" i="6"/>
  <c r="O734" i="6" s="1"/>
  <c r="P734" i="6" s="1"/>
  <c r="J734" i="6"/>
  <c r="K733" i="6"/>
  <c r="O733" i="6" s="1"/>
  <c r="P733" i="6" s="1"/>
  <c r="J733" i="6"/>
  <c r="K732" i="6"/>
  <c r="O732" i="6" s="1"/>
  <c r="P732" i="6" s="1"/>
  <c r="J732" i="6"/>
  <c r="K731" i="6"/>
  <c r="O731" i="6" s="1"/>
  <c r="P731" i="6" s="1"/>
  <c r="J731" i="6"/>
  <c r="K730" i="6"/>
  <c r="O730" i="6" s="1"/>
  <c r="P730" i="6" s="1"/>
  <c r="J730" i="6"/>
  <c r="K729" i="6"/>
  <c r="O729" i="6" s="1"/>
  <c r="P729" i="6" s="1"/>
  <c r="J729" i="6"/>
  <c r="K728" i="6"/>
  <c r="O728" i="6" s="1"/>
  <c r="P728" i="6" s="1"/>
  <c r="J728" i="6"/>
  <c r="K727" i="6"/>
  <c r="O727" i="6" s="1"/>
  <c r="P727" i="6" s="1"/>
  <c r="J727" i="6"/>
  <c r="K726" i="6"/>
  <c r="O726" i="6" s="1"/>
  <c r="P726" i="6" s="1"/>
  <c r="J726" i="6"/>
  <c r="K725" i="6"/>
  <c r="O725" i="6" s="1"/>
  <c r="P725" i="6" s="1"/>
  <c r="J725" i="6"/>
  <c r="K724" i="6"/>
  <c r="O724" i="6" s="1"/>
  <c r="P724" i="6" s="1"/>
  <c r="J724" i="6"/>
  <c r="K723" i="6"/>
  <c r="O723" i="6" s="1"/>
  <c r="P723" i="6" s="1"/>
  <c r="J723" i="6"/>
  <c r="K722" i="6"/>
  <c r="O722" i="6" s="1"/>
  <c r="P722" i="6" s="1"/>
  <c r="J722" i="6"/>
  <c r="K721" i="6"/>
  <c r="O721" i="6" s="1"/>
  <c r="P721" i="6" s="1"/>
  <c r="J721" i="6"/>
  <c r="K720" i="6"/>
  <c r="O720" i="6" s="1"/>
  <c r="P720" i="6" s="1"/>
  <c r="J720" i="6"/>
  <c r="K719" i="6"/>
  <c r="O719" i="6" s="1"/>
  <c r="P719" i="6" s="1"/>
  <c r="J719" i="6"/>
  <c r="K718" i="6"/>
  <c r="O718" i="6" s="1"/>
  <c r="P718" i="6" s="1"/>
  <c r="J718" i="6"/>
  <c r="K717" i="6"/>
  <c r="O717" i="6" s="1"/>
  <c r="P717" i="6" s="1"/>
  <c r="J717" i="6"/>
  <c r="K716" i="6"/>
  <c r="O716" i="6" s="1"/>
  <c r="P716" i="6" s="1"/>
  <c r="J716" i="6"/>
  <c r="K715" i="6"/>
  <c r="O715" i="6" s="1"/>
  <c r="P715" i="6" s="1"/>
  <c r="J715" i="6"/>
  <c r="K714" i="6"/>
  <c r="O714" i="6" s="1"/>
  <c r="P714" i="6" s="1"/>
  <c r="J714" i="6"/>
  <c r="K713" i="6"/>
  <c r="O713" i="6" s="1"/>
  <c r="P713" i="6" s="1"/>
  <c r="J713" i="6"/>
  <c r="K712" i="6"/>
  <c r="O712" i="6" s="1"/>
  <c r="P712" i="6" s="1"/>
  <c r="J712" i="6"/>
  <c r="K711" i="6"/>
  <c r="O711" i="6" s="1"/>
  <c r="P711" i="6" s="1"/>
  <c r="J711" i="6"/>
  <c r="K710" i="6"/>
  <c r="O710" i="6" s="1"/>
  <c r="P710" i="6" s="1"/>
  <c r="J710" i="6"/>
  <c r="K709" i="6"/>
  <c r="O709" i="6" s="1"/>
  <c r="P709" i="6" s="1"/>
  <c r="J709" i="6"/>
  <c r="K708" i="6"/>
  <c r="O708" i="6" s="1"/>
  <c r="P708" i="6" s="1"/>
  <c r="J708" i="6"/>
  <c r="K707" i="6"/>
  <c r="O707" i="6" s="1"/>
  <c r="P707" i="6" s="1"/>
  <c r="J707" i="6"/>
  <c r="K706" i="6"/>
  <c r="O706" i="6" s="1"/>
  <c r="P706" i="6" s="1"/>
  <c r="J706" i="6"/>
  <c r="K705" i="6"/>
  <c r="O705" i="6" s="1"/>
  <c r="P705" i="6" s="1"/>
  <c r="J705" i="6"/>
  <c r="K704" i="6"/>
  <c r="O704" i="6" s="1"/>
  <c r="P704" i="6" s="1"/>
  <c r="J704" i="6"/>
  <c r="K703" i="6"/>
  <c r="O703" i="6" s="1"/>
  <c r="P703" i="6" s="1"/>
  <c r="J703" i="6"/>
  <c r="K702" i="6"/>
  <c r="O702" i="6" s="1"/>
  <c r="P702" i="6" s="1"/>
  <c r="J702" i="6"/>
  <c r="K701" i="6"/>
  <c r="O701" i="6" s="1"/>
  <c r="P701" i="6" s="1"/>
  <c r="J701" i="6"/>
  <c r="K700" i="6"/>
  <c r="O700" i="6" s="1"/>
  <c r="P700" i="6" s="1"/>
  <c r="J700" i="6"/>
  <c r="K699" i="6"/>
  <c r="O699" i="6" s="1"/>
  <c r="P699" i="6" s="1"/>
  <c r="J699" i="6"/>
  <c r="K698" i="6"/>
  <c r="O698" i="6" s="1"/>
  <c r="P698" i="6" s="1"/>
  <c r="J698" i="6"/>
  <c r="K697" i="6"/>
  <c r="O697" i="6" s="1"/>
  <c r="P697" i="6" s="1"/>
  <c r="J697" i="6"/>
  <c r="K696" i="6"/>
  <c r="O696" i="6" s="1"/>
  <c r="P696" i="6" s="1"/>
  <c r="J696" i="6"/>
  <c r="K695" i="6"/>
  <c r="O695" i="6" s="1"/>
  <c r="P695" i="6" s="1"/>
  <c r="J695" i="6"/>
  <c r="K694" i="6"/>
  <c r="O694" i="6" s="1"/>
  <c r="P694" i="6" s="1"/>
  <c r="J694" i="6"/>
  <c r="K693" i="6"/>
  <c r="O693" i="6" s="1"/>
  <c r="P693" i="6" s="1"/>
  <c r="J693" i="6"/>
  <c r="K692" i="6"/>
  <c r="O692" i="6" s="1"/>
  <c r="P692" i="6" s="1"/>
  <c r="J692" i="6"/>
  <c r="K691" i="6"/>
  <c r="O691" i="6" s="1"/>
  <c r="P691" i="6" s="1"/>
  <c r="J691" i="6"/>
  <c r="K690" i="6"/>
  <c r="O690" i="6" s="1"/>
  <c r="P690" i="6" s="1"/>
  <c r="J690" i="6"/>
  <c r="K689" i="6"/>
  <c r="O689" i="6" s="1"/>
  <c r="P689" i="6" s="1"/>
  <c r="J689" i="6"/>
  <c r="K688" i="6"/>
  <c r="O688" i="6" s="1"/>
  <c r="P688" i="6" s="1"/>
  <c r="J688" i="6"/>
  <c r="K687" i="6"/>
  <c r="O687" i="6" s="1"/>
  <c r="P687" i="6" s="1"/>
  <c r="J687" i="6"/>
  <c r="K686" i="6"/>
  <c r="O686" i="6" s="1"/>
  <c r="P686" i="6" s="1"/>
  <c r="J686" i="6"/>
  <c r="K685" i="6"/>
  <c r="O685" i="6" s="1"/>
  <c r="P685" i="6" s="1"/>
  <c r="J685" i="6"/>
  <c r="K684" i="6"/>
  <c r="O684" i="6" s="1"/>
  <c r="P684" i="6" s="1"/>
  <c r="J684" i="6"/>
  <c r="K683" i="6"/>
  <c r="O683" i="6" s="1"/>
  <c r="P683" i="6" s="1"/>
  <c r="J683" i="6"/>
  <c r="K682" i="6"/>
  <c r="O682" i="6" s="1"/>
  <c r="P682" i="6" s="1"/>
  <c r="J682" i="6"/>
  <c r="K681" i="6"/>
  <c r="O681" i="6" s="1"/>
  <c r="P681" i="6" s="1"/>
  <c r="J681" i="6"/>
  <c r="K680" i="6"/>
  <c r="O680" i="6" s="1"/>
  <c r="P680" i="6" s="1"/>
  <c r="J680" i="6"/>
  <c r="K679" i="6"/>
  <c r="O679" i="6" s="1"/>
  <c r="P679" i="6" s="1"/>
  <c r="J679" i="6"/>
  <c r="K678" i="6"/>
  <c r="O678" i="6" s="1"/>
  <c r="P678" i="6" s="1"/>
  <c r="J678" i="6"/>
  <c r="K677" i="6"/>
  <c r="O677" i="6" s="1"/>
  <c r="P677" i="6" s="1"/>
  <c r="J677" i="6"/>
  <c r="K676" i="6"/>
  <c r="O676" i="6" s="1"/>
  <c r="P676" i="6" s="1"/>
  <c r="J676" i="6"/>
  <c r="K675" i="6"/>
  <c r="O675" i="6" s="1"/>
  <c r="P675" i="6" s="1"/>
  <c r="J675" i="6"/>
  <c r="K674" i="6"/>
  <c r="O674" i="6" s="1"/>
  <c r="P674" i="6" s="1"/>
  <c r="J674" i="6"/>
  <c r="K673" i="6"/>
  <c r="O673" i="6" s="1"/>
  <c r="P673" i="6" s="1"/>
  <c r="J673" i="6"/>
  <c r="K672" i="6"/>
  <c r="O672" i="6" s="1"/>
  <c r="P672" i="6" s="1"/>
  <c r="J672" i="6"/>
  <c r="K671" i="6"/>
  <c r="O671" i="6" s="1"/>
  <c r="P671" i="6" s="1"/>
  <c r="J671" i="6"/>
  <c r="K670" i="6"/>
  <c r="O670" i="6" s="1"/>
  <c r="P670" i="6" s="1"/>
  <c r="J670" i="6"/>
  <c r="K669" i="6"/>
  <c r="O669" i="6" s="1"/>
  <c r="P669" i="6" s="1"/>
  <c r="J669" i="6"/>
  <c r="K668" i="6"/>
  <c r="O668" i="6" s="1"/>
  <c r="P668" i="6" s="1"/>
  <c r="J668" i="6"/>
  <c r="K667" i="6"/>
  <c r="O667" i="6" s="1"/>
  <c r="P667" i="6" s="1"/>
  <c r="J667" i="6"/>
  <c r="K666" i="6"/>
  <c r="O666" i="6" s="1"/>
  <c r="P666" i="6" s="1"/>
  <c r="J666" i="6"/>
  <c r="K665" i="6"/>
  <c r="O665" i="6" s="1"/>
  <c r="P665" i="6" s="1"/>
  <c r="J665" i="6"/>
  <c r="K664" i="6"/>
  <c r="O664" i="6" s="1"/>
  <c r="P664" i="6" s="1"/>
  <c r="J664" i="6"/>
  <c r="K663" i="6"/>
  <c r="O663" i="6" s="1"/>
  <c r="P663" i="6" s="1"/>
  <c r="J663" i="6"/>
  <c r="K662" i="6"/>
  <c r="O662" i="6" s="1"/>
  <c r="P662" i="6" s="1"/>
  <c r="J662" i="6"/>
  <c r="K661" i="6"/>
  <c r="O661" i="6" s="1"/>
  <c r="P661" i="6" s="1"/>
  <c r="J661" i="6"/>
  <c r="K660" i="6"/>
  <c r="O660" i="6" s="1"/>
  <c r="P660" i="6" s="1"/>
  <c r="J660" i="6"/>
  <c r="K659" i="6"/>
  <c r="O659" i="6" s="1"/>
  <c r="P659" i="6" s="1"/>
  <c r="J659" i="6"/>
  <c r="K658" i="6"/>
  <c r="O658" i="6" s="1"/>
  <c r="P658" i="6" s="1"/>
  <c r="J658" i="6"/>
  <c r="K657" i="6"/>
  <c r="O657" i="6" s="1"/>
  <c r="P657" i="6" s="1"/>
  <c r="J657" i="6"/>
  <c r="K656" i="6"/>
  <c r="O656" i="6" s="1"/>
  <c r="P656" i="6" s="1"/>
  <c r="J656" i="6"/>
  <c r="K655" i="6"/>
  <c r="O655" i="6" s="1"/>
  <c r="P655" i="6" s="1"/>
  <c r="J655" i="6"/>
  <c r="K654" i="6"/>
  <c r="O654" i="6" s="1"/>
  <c r="P654" i="6" s="1"/>
  <c r="J654" i="6"/>
  <c r="K653" i="6"/>
  <c r="O653" i="6" s="1"/>
  <c r="P653" i="6" s="1"/>
  <c r="J653" i="6"/>
  <c r="K652" i="6"/>
  <c r="O652" i="6" s="1"/>
  <c r="P652" i="6" s="1"/>
  <c r="J652" i="6"/>
  <c r="K651" i="6"/>
  <c r="O651" i="6" s="1"/>
  <c r="P651" i="6" s="1"/>
  <c r="J651" i="6"/>
  <c r="K650" i="6"/>
  <c r="O650" i="6" s="1"/>
  <c r="P650" i="6" s="1"/>
  <c r="J650" i="6"/>
  <c r="K649" i="6"/>
  <c r="O649" i="6" s="1"/>
  <c r="P649" i="6" s="1"/>
  <c r="J649" i="6"/>
  <c r="K648" i="6"/>
  <c r="O648" i="6" s="1"/>
  <c r="P648" i="6" s="1"/>
  <c r="J648" i="6"/>
  <c r="K647" i="6"/>
  <c r="O647" i="6" s="1"/>
  <c r="P647" i="6" s="1"/>
  <c r="J647" i="6"/>
  <c r="K646" i="6"/>
  <c r="O646" i="6" s="1"/>
  <c r="P646" i="6" s="1"/>
  <c r="J646" i="6"/>
  <c r="K645" i="6"/>
  <c r="O645" i="6" s="1"/>
  <c r="P645" i="6" s="1"/>
  <c r="J645" i="6"/>
  <c r="K644" i="6"/>
  <c r="O644" i="6" s="1"/>
  <c r="P644" i="6" s="1"/>
  <c r="J644" i="6"/>
  <c r="K643" i="6"/>
  <c r="O643" i="6" s="1"/>
  <c r="P643" i="6" s="1"/>
  <c r="J643" i="6"/>
  <c r="K642" i="6"/>
  <c r="O642" i="6" s="1"/>
  <c r="P642" i="6" s="1"/>
  <c r="J642" i="6"/>
  <c r="K641" i="6"/>
  <c r="O641" i="6" s="1"/>
  <c r="P641" i="6" s="1"/>
  <c r="J641" i="6"/>
  <c r="K640" i="6"/>
  <c r="O640" i="6" s="1"/>
  <c r="P640" i="6" s="1"/>
  <c r="J640" i="6"/>
  <c r="K639" i="6"/>
  <c r="O639" i="6" s="1"/>
  <c r="P639" i="6" s="1"/>
  <c r="J639" i="6"/>
  <c r="K638" i="6"/>
  <c r="O638" i="6" s="1"/>
  <c r="P638" i="6" s="1"/>
  <c r="J638" i="6"/>
  <c r="K637" i="6"/>
  <c r="O637" i="6" s="1"/>
  <c r="P637" i="6" s="1"/>
  <c r="J637" i="6"/>
  <c r="K636" i="6"/>
  <c r="O636" i="6" s="1"/>
  <c r="P636" i="6" s="1"/>
  <c r="J636" i="6"/>
  <c r="K635" i="6"/>
  <c r="O635" i="6" s="1"/>
  <c r="P635" i="6" s="1"/>
  <c r="J635" i="6"/>
  <c r="K634" i="6"/>
  <c r="O634" i="6" s="1"/>
  <c r="P634" i="6" s="1"/>
  <c r="J634" i="6"/>
  <c r="K633" i="6"/>
  <c r="O633" i="6" s="1"/>
  <c r="P633" i="6" s="1"/>
  <c r="J633" i="6"/>
  <c r="K632" i="6"/>
  <c r="O632" i="6" s="1"/>
  <c r="P632" i="6" s="1"/>
  <c r="J632" i="6"/>
  <c r="K631" i="6"/>
  <c r="O631" i="6" s="1"/>
  <c r="P631" i="6" s="1"/>
  <c r="J631" i="6"/>
  <c r="K630" i="6"/>
  <c r="O630" i="6" s="1"/>
  <c r="P630" i="6" s="1"/>
  <c r="J630" i="6"/>
  <c r="K629" i="6"/>
  <c r="O629" i="6" s="1"/>
  <c r="P629" i="6" s="1"/>
  <c r="J629" i="6"/>
  <c r="K628" i="6"/>
  <c r="O628" i="6" s="1"/>
  <c r="P628" i="6" s="1"/>
  <c r="J628" i="6"/>
  <c r="K627" i="6"/>
  <c r="O627" i="6" s="1"/>
  <c r="P627" i="6" s="1"/>
  <c r="J627" i="6"/>
  <c r="K626" i="6"/>
  <c r="O626" i="6" s="1"/>
  <c r="P626" i="6" s="1"/>
  <c r="J626" i="6"/>
  <c r="K625" i="6"/>
  <c r="O625" i="6" s="1"/>
  <c r="P625" i="6" s="1"/>
  <c r="J625" i="6"/>
  <c r="K624" i="6"/>
  <c r="O624" i="6" s="1"/>
  <c r="P624" i="6" s="1"/>
  <c r="J624" i="6"/>
  <c r="K623" i="6"/>
  <c r="O623" i="6" s="1"/>
  <c r="P623" i="6" s="1"/>
  <c r="J623" i="6"/>
  <c r="K622" i="6"/>
  <c r="O622" i="6" s="1"/>
  <c r="P622" i="6" s="1"/>
  <c r="J622" i="6"/>
  <c r="K621" i="6"/>
  <c r="O621" i="6" s="1"/>
  <c r="P621" i="6" s="1"/>
  <c r="J621" i="6"/>
  <c r="K620" i="6"/>
  <c r="O620" i="6" s="1"/>
  <c r="P620" i="6" s="1"/>
  <c r="J620" i="6"/>
  <c r="K619" i="6"/>
  <c r="O619" i="6" s="1"/>
  <c r="P619" i="6" s="1"/>
  <c r="J619" i="6"/>
  <c r="K618" i="6"/>
  <c r="O618" i="6" s="1"/>
  <c r="P618" i="6" s="1"/>
  <c r="J618" i="6"/>
  <c r="K617" i="6"/>
  <c r="O617" i="6" s="1"/>
  <c r="P617" i="6" s="1"/>
  <c r="J617" i="6"/>
  <c r="K616" i="6"/>
  <c r="O616" i="6" s="1"/>
  <c r="P616" i="6" s="1"/>
  <c r="J616" i="6"/>
  <c r="K615" i="6"/>
  <c r="O615" i="6" s="1"/>
  <c r="P615" i="6" s="1"/>
  <c r="J615" i="6"/>
  <c r="K614" i="6"/>
  <c r="O614" i="6" s="1"/>
  <c r="P614" i="6" s="1"/>
  <c r="J614" i="6"/>
  <c r="K613" i="6"/>
  <c r="O613" i="6" s="1"/>
  <c r="P613" i="6" s="1"/>
  <c r="J613" i="6"/>
  <c r="K612" i="6"/>
  <c r="O612" i="6" s="1"/>
  <c r="P612" i="6" s="1"/>
  <c r="J612" i="6"/>
  <c r="K611" i="6"/>
  <c r="O611" i="6" s="1"/>
  <c r="P611" i="6" s="1"/>
  <c r="J611" i="6"/>
  <c r="K610" i="6"/>
  <c r="O610" i="6" s="1"/>
  <c r="P610" i="6" s="1"/>
  <c r="J610" i="6"/>
  <c r="K609" i="6"/>
  <c r="O609" i="6" s="1"/>
  <c r="P609" i="6" s="1"/>
  <c r="J609" i="6"/>
  <c r="K608" i="6"/>
  <c r="O608" i="6" s="1"/>
  <c r="P608" i="6" s="1"/>
  <c r="J608" i="6"/>
  <c r="K607" i="6"/>
  <c r="O607" i="6" s="1"/>
  <c r="P607" i="6" s="1"/>
  <c r="J607" i="6"/>
  <c r="K606" i="6"/>
  <c r="O606" i="6" s="1"/>
  <c r="P606" i="6" s="1"/>
  <c r="J606" i="6"/>
  <c r="K605" i="6"/>
  <c r="O605" i="6" s="1"/>
  <c r="P605" i="6" s="1"/>
  <c r="J605" i="6"/>
  <c r="K604" i="6"/>
  <c r="O604" i="6" s="1"/>
  <c r="P604" i="6" s="1"/>
  <c r="J604" i="6"/>
  <c r="K603" i="6"/>
  <c r="O603" i="6" s="1"/>
  <c r="P603" i="6" s="1"/>
  <c r="J603" i="6"/>
  <c r="K602" i="6"/>
  <c r="O602" i="6" s="1"/>
  <c r="P602" i="6" s="1"/>
  <c r="J602" i="6"/>
  <c r="K601" i="6"/>
  <c r="O601" i="6" s="1"/>
  <c r="P601" i="6" s="1"/>
  <c r="J601" i="6"/>
  <c r="K600" i="6"/>
  <c r="O600" i="6" s="1"/>
  <c r="P600" i="6" s="1"/>
  <c r="J600" i="6"/>
  <c r="K599" i="6"/>
  <c r="O599" i="6" s="1"/>
  <c r="P599" i="6" s="1"/>
  <c r="J599" i="6"/>
  <c r="K598" i="6"/>
  <c r="O598" i="6" s="1"/>
  <c r="P598" i="6" s="1"/>
  <c r="J598" i="6"/>
  <c r="K597" i="6"/>
  <c r="O597" i="6" s="1"/>
  <c r="P597" i="6" s="1"/>
  <c r="J597" i="6"/>
  <c r="K596" i="6"/>
  <c r="O596" i="6" s="1"/>
  <c r="P596" i="6" s="1"/>
  <c r="J596" i="6"/>
  <c r="K595" i="6"/>
  <c r="O595" i="6" s="1"/>
  <c r="P595" i="6" s="1"/>
  <c r="J595" i="6"/>
  <c r="K594" i="6"/>
  <c r="O594" i="6" s="1"/>
  <c r="P594" i="6" s="1"/>
  <c r="J594" i="6"/>
  <c r="K593" i="6"/>
  <c r="O593" i="6" s="1"/>
  <c r="P593" i="6" s="1"/>
  <c r="J593" i="6"/>
  <c r="K592" i="6"/>
  <c r="O592" i="6" s="1"/>
  <c r="P592" i="6" s="1"/>
  <c r="J592" i="6"/>
  <c r="K591" i="6"/>
  <c r="O591" i="6" s="1"/>
  <c r="P591" i="6" s="1"/>
  <c r="J591" i="6"/>
  <c r="K590" i="6"/>
  <c r="O590" i="6" s="1"/>
  <c r="P590" i="6" s="1"/>
  <c r="J590" i="6"/>
  <c r="K589" i="6"/>
  <c r="O589" i="6" s="1"/>
  <c r="P589" i="6" s="1"/>
  <c r="J589" i="6"/>
  <c r="K588" i="6"/>
  <c r="O588" i="6" s="1"/>
  <c r="P588" i="6" s="1"/>
  <c r="J588" i="6"/>
  <c r="K587" i="6"/>
  <c r="O587" i="6" s="1"/>
  <c r="P587" i="6" s="1"/>
  <c r="J587" i="6"/>
  <c r="K586" i="6"/>
  <c r="O586" i="6" s="1"/>
  <c r="P586" i="6" s="1"/>
  <c r="J586" i="6"/>
  <c r="K585" i="6"/>
  <c r="O585" i="6" s="1"/>
  <c r="P585" i="6" s="1"/>
  <c r="J585" i="6"/>
  <c r="K584" i="6"/>
  <c r="O584" i="6" s="1"/>
  <c r="P584" i="6" s="1"/>
  <c r="J584" i="6"/>
  <c r="K583" i="6"/>
  <c r="O583" i="6" s="1"/>
  <c r="P583" i="6" s="1"/>
  <c r="J583" i="6"/>
  <c r="K582" i="6"/>
  <c r="O582" i="6" s="1"/>
  <c r="P582" i="6" s="1"/>
  <c r="J582" i="6"/>
  <c r="K581" i="6"/>
  <c r="O581" i="6" s="1"/>
  <c r="P581" i="6" s="1"/>
  <c r="J581" i="6"/>
  <c r="K580" i="6"/>
  <c r="O580" i="6" s="1"/>
  <c r="P580" i="6" s="1"/>
  <c r="J580" i="6"/>
  <c r="K579" i="6"/>
  <c r="O579" i="6" s="1"/>
  <c r="P579" i="6" s="1"/>
  <c r="J579" i="6"/>
  <c r="K578" i="6"/>
  <c r="O578" i="6" s="1"/>
  <c r="P578" i="6" s="1"/>
  <c r="J578" i="6"/>
  <c r="K577" i="6"/>
  <c r="O577" i="6" s="1"/>
  <c r="P577" i="6" s="1"/>
  <c r="J577" i="6"/>
  <c r="K576" i="6"/>
  <c r="O576" i="6" s="1"/>
  <c r="P576" i="6" s="1"/>
  <c r="J576" i="6"/>
  <c r="K575" i="6"/>
  <c r="O575" i="6" s="1"/>
  <c r="P575" i="6" s="1"/>
  <c r="J575" i="6"/>
  <c r="K574" i="6"/>
  <c r="O574" i="6" s="1"/>
  <c r="P574" i="6" s="1"/>
  <c r="J574" i="6"/>
  <c r="K573" i="6"/>
  <c r="O573" i="6" s="1"/>
  <c r="P573" i="6" s="1"/>
  <c r="J573" i="6"/>
  <c r="K572" i="6"/>
  <c r="O572" i="6" s="1"/>
  <c r="P572" i="6" s="1"/>
  <c r="J572" i="6"/>
  <c r="K571" i="6"/>
  <c r="O571" i="6" s="1"/>
  <c r="P571" i="6" s="1"/>
  <c r="J571" i="6"/>
  <c r="K570" i="6"/>
  <c r="O570" i="6" s="1"/>
  <c r="P570" i="6" s="1"/>
  <c r="J570" i="6"/>
  <c r="K569" i="6"/>
  <c r="O569" i="6" s="1"/>
  <c r="P569" i="6" s="1"/>
  <c r="J569" i="6"/>
  <c r="K568" i="6"/>
  <c r="O568" i="6" s="1"/>
  <c r="P568" i="6" s="1"/>
  <c r="J568" i="6"/>
  <c r="K567" i="6"/>
  <c r="O567" i="6" s="1"/>
  <c r="P567" i="6" s="1"/>
  <c r="J567" i="6"/>
  <c r="K566" i="6"/>
  <c r="O566" i="6" s="1"/>
  <c r="P566" i="6" s="1"/>
  <c r="J566" i="6"/>
  <c r="K565" i="6"/>
  <c r="O565" i="6" s="1"/>
  <c r="P565" i="6" s="1"/>
  <c r="J565" i="6"/>
  <c r="K564" i="6"/>
  <c r="O564" i="6" s="1"/>
  <c r="P564" i="6" s="1"/>
  <c r="J564" i="6"/>
  <c r="K563" i="6"/>
  <c r="O563" i="6" s="1"/>
  <c r="P563" i="6" s="1"/>
  <c r="J563" i="6"/>
  <c r="K562" i="6"/>
  <c r="O562" i="6" s="1"/>
  <c r="P562" i="6" s="1"/>
  <c r="J562" i="6"/>
  <c r="K561" i="6"/>
  <c r="O561" i="6" s="1"/>
  <c r="P561" i="6" s="1"/>
  <c r="J561" i="6"/>
  <c r="K560" i="6"/>
  <c r="O560" i="6" s="1"/>
  <c r="P560" i="6" s="1"/>
  <c r="J560" i="6"/>
  <c r="K559" i="6"/>
  <c r="O559" i="6" s="1"/>
  <c r="P559" i="6" s="1"/>
  <c r="J559" i="6"/>
  <c r="K558" i="6"/>
  <c r="O558" i="6" s="1"/>
  <c r="P558" i="6" s="1"/>
  <c r="J558" i="6"/>
  <c r="K557" i="6"/>
  <c r="O557" i="6" s="1"/>
  <c r="P557" i="6" s="1"/>
  <c r="J557" i="6"/>
  <c r="K556" i="6"/>
  <c r="O556" i="6" s="1"/>
  <c r="P556" i="6" s="1"/>
  <c r="J556" i="6"/>
  <c r="K555" i="6"/>
  <c r="O555" i="6" s="1"/>
  <c r="P555" i="6" s="1"/>
  <c r="J555" i="6"/>
  <c r="K554" i="6"/>
  <c r="O554" i="6" s="1"/>
  <c r="P554" i="6" s="1"/>
  <c r="J554" i="6"/>
  <c r="K553" i="6"/>
  <c r="O553" i="6" s="1"/>
  <c r="P553" i="6" s="1"/>
  <c r="J553" i="6"/>
  <c r="K552" i="6"/>
  <c r="O552" i="6" s="1"/>
  <c r="P552" i="6" s="1"/>
  <c r="J552" i="6"/>
  <c r="K551" i="6"/>
  <c r="O551" i="6" s="1"/>
  <c r="P551" i="6" s="1"/>
  <c r="J551" i="6"/>
  <c r="K550" i="6"/>
  <c r="O550" i="6" s="1"/>
  <c r="P550" i="6" s="1"/>
  <c r="J550" i="6"/>
  <c r="K549" i="6"/>
  <c r="O549" i="6" s="1"/>
  <c r="P549" i="6" s="1"/>
  <c r="J549" i="6"/>
  <c r="K548" i="6"/>
  <c r="O548" i="6" s="1"/>
  <c r="P548" i="6" s="1"/>
  <c r="J548" i="6"/>
  <c r="K547" i="6"/>
  <c r="O547" i="6" s="1"/>
  <c r="P547" i="6" s="1"/>
  <c r="J547" i="6"/>
  <c r="K546" i="6"/>
  <c r="O546" i="6" s="1"/>
  <c r="P546" i="6" s="1"/>
  <c r="J546" i="6"/>
  <c r="K545" i="6"/>
  <c r="O545" i="6" s="1"/>
  <c r="P545" i="6" s="1"/>
  <c r="J545" i="6"/>
  <c r="K544" i="6"/>
  <c r="O544" i="6" s="1"/>
  <c r="P544" i="6" s="1"/>
  <c r="J544" i="6"/>
  <c r="K543" i="6"/>
  <c r="O543" i="6" s="1"/>
  <c r="P543" i="6" s="1"/>
  <c r="J543" i="6"/>
  <c r="K542" i="6"/>
  <c r="O542" i="6" s="1"/>
  <c r="P542" i="6" s="1"/>
  <c r="J542" i="6"/>
  <c r="K541" i="6"/>
  <c r="O541" i="6" s="1"/>
  <c r="P541" i="6" s="1"/>
  <c r="J541" i="6"/>
  <c r="K540" i="6"/>
  <c r="O540" i="6" s="1"/>
  <c r="P540" i="6" s="1"/>
  <c r="J540" i="6"/>
  <c r="K539" i="6"/>
  <c r="O539" i="6" s="1"/>
  <c r="P539" i="6" s="1"/>
  <c r="J539" i="6"/>
  <c r="K538" i="6"/>
  <c r="O538" i="6" s="1"/>
  <c r="P538" i="6" s="1"/>
  <c r="J538" i="6"/>
  <c r="K537" i="6"/>
  <c r="O537" i="6" s="1"/>
  <c r="P537" i="6" s="1"/>
  <c r="J537" i="6"/>
  <c r="K536" i="6"/>
  <c r="O536" i="6" s="1"/>
  <c r="P536" i="6" s="1"/>
  <c r="J536" i="6"/>
  <c r="K535" i="6"/>
  <c r="O535" i="6" s="1"/>
  <c r="P535" i="6" s="1"/>
  <c r="J535" i="6"/>
  <c r="K534" i="6"/>
  <c r="O534" i="6" s="1"/>
  <c r="P534" i="6" s="1"/>
  <c r="J534" i="6"/>
  <c r="K533" i="6"/>
  <c r="O533" i="6" s="1"/>
  <c r="P533" i="6" s="1"/>
  <c r="J533" i="6"/>
  <c r="K532" i="6"/>
  <c r="O532" i="6" s="1"/>
  <c r="P532" i="6" s="1"/>
  <c r="J532" i="6"/>
  <c r="K531" i="6"/>
  <c r="O531" i="6" s="1"/>
  <c r="P531" i="6" s="1"/>
  <c r="J531" i="6"/>
  <c r="K530" i="6"/>
  <c r="O530" i="6" s="1"/>
  <c r="P530" i="6" s="1"/>
  <c r="J530" i="6"/>
  <c r="K529" i="6"/>
  <c r="O529" i="6" s="1"/>
  <c r="P529" i="6" s="1"/>
  <c r="J529" i="6"/>
  <c r="K528" i="6"/>
  <c r="O528" i="6" s="1"/>
  <c r="P528" i="6" s="1"/>
  <c r="J528" i="6"/>
  <c r="K527" i="6"/>
  <c r="O527" i="6" s="1"/>
  <c r="P527" i="6" s="1"/>
  <c r="J527" i="6"/>
  <c r="K526" i="6"/>
  <c r="O526" i="6" s="1"/>
  <c r="P526" i="6" s="1"/>
  <c r="J526" i="6"/>
  <c r="K525" i="6"/>
  <c r="O525" i="6" s="1"/>
  <c r="P525" i="6" s="1"/>
  <c r="J525" i="6"/>
  <c r="K524" i="6"/>
  <c r="O524" i="6" s="1"/>
  <c r="P524" i="6" s="1"/>
  <c r="J524" i="6"/>
  <c r="K523" i="6"/>
  <c r="O523" i="6" s="1"/>
  <c r="P523" i="6" s="1"/>
  <c r="J523" i="6"/>
  <c r="K522" i="6"/>
  <c r="O522" i="6" s="1"/>
  <c r="P522" i="6" s="1"/>
  <c r="J522" i="6"/>
  <c r="K521" i="6"/>
  <c r="O521" i="6" s="1"/>
  <c r="P521" i="6" s="1"/>
  <c r="J521" i="6"/>
  <c r="K520" i="6"/>
  <c r="O520" i="6" s="1"/>
  <c r="P520" i="6" s="1"/>
  <c r="J520" i="6"/>
  <c r="K519" i="6"/>
  <c r="O519" i="6" s="1"/>
  <c r="P519" i="6" s="1"/>
  <c r="J519" i="6"/>
  <c r="K518" i="6"/>
  <c r="O518" i="6" s="1"/>
  <c r="P518" i="6" s="1"/>
  <c r="J518" i="6"/>
  <c r="K517" i="6"/>
  <c r="O517" i="6" s="1"/>
  <c r="P517" i="6" s="1"/>
  <c r="J517" i="6"/>
  <c r="K516" i="6"/>
  <c r="O516" i="6" s="1"/>
  <c r="P516" i="6" s="1"/>
  <c r="J516" i="6"/>
  <c r="K515" i="6"/>
  <c r="O515" i="6" s="1"/>
  <c r="P515" i="6" s="1"/>
  <c r="J515" i="6"/>
  <c r="K514" i="6"/>
  <c r="O514" i="6" s="1"/>
  <c r="P514" i="6" s="1"/>
  <c r="J514" i="6"/>
  <c r="K513" i="6"/>
  <c r="O513" i="6" s="1"/>
  <c r="P513" i="6" s="1"/>
  <c r="J513" i="6"/>
  <c r="K512" i="6"/>
  <c r="O512" i="6" s="1"/>
  <c r="P512" i="6" s="1"/>
  <c r="J512" i="6"/>
  <c r="K511" i="6"/>
  <c r="O511" i="6" s="1"/>
  <c r="P511" i="6" s="1"/>
  <c r="J511" i="6"/>
  <c r="K510" i="6"/>
  <c r="O510" i="6" s="1"/>
  <c r="P510" i="6" s="1"/>
  <c r="J510" i="6"/>
  <c r="K509" i="6"/>
  <c r="O509" i="6" s="1"/>
  <c r="P509" i="6" s="1"/>
  <c r="J509" i="6"/>
  <c r="K508" i="6"/>
  <c r="O508" i="6" s="1"/>
  <c r="P508" i="6" s="1"/>
  <c r="J508" i="6"/>
  <c r="K507" i="6"/>
  <c r="O507" i="6" s="1"/>
  <c r="P507" i="6" s="1"/>
  <c r="J507" i="6"/>
  <c r="K506" i="6"/>
  <c r="O506" i="6" s="1"/>
  <c r="P506" i="6" s="1"/>
  <c r="J506" i="6"/>
  <c r="K505" i="6"/>
  <c r="O505" i="6" s="1"/>
  <c r="P505" i="6" s="1"/>
  <c r="J505" i="6"/>
  <c r="K504" i="6"/>
  <c r="O504" i="6" s="1"/>
  <c r="P504" i="6" s="1"/>
  <c r="J504" i="6"/>
  <c r="K503" i="6"/>
  <c r="O503" i="6" s="1"/>
  <c r="P503" i="6" s="1"/>
  <c r="J503" i="6"/>
  <c r="K502" i="6"/>
  <c r="O502" i="6" s="1"/>
  <c r="P502" i="6" s="1"/>
  <c r="J502" i="6"/>
  <c r="K501" i="6"/>
  <c r="O501" i="6" s="1"/>
  <c r="P501" i="6" s="1"/>
  <c r="J501" i="6"/>
  <c r="K500" i="6"/>
  <c r="O500" i="6" s="1"/>
  <c r="P500" i="6" s="1"/>
  <c r="J500" i="6"/>
  <c r="K499" i="6"/>
  <c r="O499" i="6" s="1"/>
  <c r="P499" i="6" s="1"/>
  <c r="J499" i="6"/>
  <c r="K498" i="6"/>
  <c r="O498" i="6" s="1"/>
  <c r="P498" i="6" s="1"/>
  <c r="J498" i="6"/>
  <c r="K497" i="6"/>
  <c r="O497" i="6" s="1"/>
  <c r="P497" i="6" s="1"/>
  <c r="J497" i="6"/>
  <c r="K496" i="6"/>
  <c r="O496" i="6" s="1"/>
  <c r="P496" i="6" s="1"/>
  <c r="J496" i="6"/>
  <c r="K495" i="6"/>
  <c r="O495" i="6" s="1"/>
  <c r="P495" i="6" s="1"/>
  <c r="J495" i="6"/>
  <c r="K494" i="6"/>
  <c r="O494" i="6" s="1"/>
  <c r="P494" i="6" s="1"/>
  <c r="J494" i="6"/>
  <c r="K493" i="6"/>
  <c r="O493" i="6" s="1"/>
  <c r="P493" i="6" s="1"/>
  <c r="J493" i="6"/>
  <c r="K492" i="6"/>
  <c r="O492" i="6" s="1"/>
  <c r="P492" i="6" s="1"/>
  <c r="J492" i="6"/>
  <c r="K491" i="6"/>
  <c r="O491" i="6" s="1"/>
  <c r="P491" i="6" s="1"/>
  <c r="J491" i="6"/>
  <c r="K490" i="6"/>
  <c r="O490" i="6" s="1"/>
  <c r="P490" i="6" s="1"/>
  <c r="J490" i="6"/>
  <c r="K489" i="6"/>
  <c r="O489" i="6" s="1"/>
  <c r="P489" i="6" s="1"/>
  <c r="J489" i="6"/>
  <c r="K488" i="6"/>
  <c r="O488" i="6" s="1"/>
  <c r="P488" i="6" s="1"/>
  <c r="J488" i="6"/>
  <c r="K487" i="6"/>
  <c r="O487" i="6" s="1"/>
  <c r="P487" i="6" s="1"/>
  <c r="J487" i="6"/>
  <c r="K486" i="6"/>
  <c r="O486" i="6" s="1"/>
  <c r="P486" i="6" s="1"/>
  <c r="J486" i="6"/>
  <c r="K485" i="6"/>
  <c r="O485" i="6" s="1"/>
  <c r="P485" i="6" s="1"/>
  <c r="J485" i="6"/>
  <c r="K484" i="6"/>
  <c r="O484" i="6" s="1"/>
  <c r="P484" i="6" s="1"/>
  <c r="J484" i="6"/>
  <c r="K483" i="6"/>
  <c r="O483" i="6" s="1"/>
  <c r="P483" i="6" s="1"/>
  <c r="J483" i="6"/>
  <c r="K482" i="6"/>
  <c r="O482" i="6" s="1"/>
  <c r="P482" i="6" s="1"/>
  <c r="J482" i="6"/>
  <c r="K481" i="6"/>
  <c r="O481" i="6" s="1"/>
  <c r="P481" i="6" s="1"/>
  <c r="J481" i="6"/>
  <c r="K480" i="6"/>
  <c r="O480" i="6" s="1"/>
  <c r="P480" i="6" s="1"/>
  <c r="J480" i="6"/>
  <c r="K479" i="6"/>
  <c r="O479" i="6" s="1"/>
  <c r="P479" i="6" s="1"/>
  <c r="J479" i="6"/>
  <c r="K478" i="6"/>
  <c r="O478" i="6" s="1"/>
  <c r="P478" i="6" s="1"/>
  <c r="J478" i="6"/>
  <c r="K477" i="6"/>
  <c r="O477" i="6" s="1"/>
  <c r="P477" i="6" s="1"/>
  <c r="J477" i="6"/>
  <c r="K476" i="6"/>
  <c r="O476" i="6" s="1"/>
  <c r="P476" i="6" s="1"/>
  <c r="J476" i="6"/>
  <c r="K475" i="6"/>
  <c r="O475" i="6" s="1"/>
  <c r="P475" i="6" s="1"/>
  <c r="J475" i="6"/>
  <c r="K474" i="6"/>
  <c r="O474" i="6" s="1"/>
  <c r="P474" i="6" s="1"/>
  <c r="J474" i="6"/>
  <c r="K473" i="6"/>
  <c r="O473" i="6" s="1"/>
  <c r="P473" i="6" s="1"/>
  <c r="J473" i="6"/>
  <c r="K472" i="6"/>
  <c r="O472" i="6" s="1"/>
  <c r="P472" i="6" s="1"/>
  <c r="J472" i="6"/>
  <c r="K471" i="6"/>
  <c r="O471" i="6" s="1"/>
  <c r="P471" i="6" s="1"/>
  <c r="J471" i="6"/>
  <c r="K470" i="6"/>
  <c r="O470" i="6" s="1"/>
  <c r="P470" i="6" s="1"/>
  <c r="J470" i="6"/>
  <c r="K469" i="6"/>
  <c r="O469" i="6" s="1"/>
  <c r="P469" i="6" s="1"/>
  <c r="J469" i="6"/>
  <c r="K468" i="6"/>
  <c r="O468" i="6" s="1"/>
  <c r="P468" i="6" s="1"/>
  <c r="J468" i="6"/>
  <c r="K467" i="6"/>
  <c r="O467" i="6" s="1"/>
  <c r="P467" i="6" s="1"/>
  <c r="J467" i="6"/>
  <c r="K466" i="6"/>
  <c r="O466" i="6" s="1"/>
  <c r="P466" i="6" s="1"/>
  <c r="J466" i="6"/>
  <c r="K465" i="6"/>
  <c r="O465" i="6" s="1"/>
  <c r="P465" i="6" s="1"/>
  <c r="J465" i="6"/>
  <c r="K464" i="6"/>
  <c r="O464" i="6" s="1"/>
  <c r="P464" i="6" s="1"/>
  <c r="J464" i="6"/>
  <c r="K463" i="6"/>
  <c r="O463" i="6" s="1"/>
  <c r="P463" i="6" s="1"/>
  <c r="J463" i="6"/>
  <c r="K462" i="6"/>
  <c r="O462" i="6" s="1"/>
  <c r="P462" i="6" s="1"/>
  <c r="J462" i="6"/>
  <c r="K461" i="6"/>
  <c r="O461" i="6" s="1"/>
  <c r="P461" i="6" s="1"/>
  <c r="J461" i="6"/>
  <c r="K460" i="6"/>
  <c r="O460" i="6" s="1"/>
  <c r="P460" i="6" s="1"/>
  <c r="J460" i="6"/>
  <c r="K459" i="6"/>
  <c r="O459" i="6" s="1"/>
  <c r="P459" i="6" s="1"/>
  <c r="J459" i="6"/>
  <c r="K458" i="6"/>
  <c r="O458" i="6" s="1"/>
  <c r="P458" i="6" s="1"/>
  <c r="J458" i="6"/>
  <c r="K457" i="6"/>
  <c r="O457" i="6" s="1"/>
  <c r="P457" i="6" s="1"/>
  <c r="J457" i="6"/>
  <c r="K456" i="6"/>
  <c r="O456" i="6" s="1"/>
  <c r="P456" i="6" s="1"/>
  <c r="J456" i="6"/>
  <c r="K455" i="6"/>
  <c r="O455" i="6" s="1"/>
  <c r="P455" i="6" s="1"/>
  <c r="J455" i="6"/>
  <c r="K454" i="6"/>
  <c r="O454" i="6" s="1"/>
  <c r="P454" i="6" s="1"/>
  <c r="J454" i="6"/>
  <c r="K453" i="6"/>
  <c r="O453" i="6" s="1"/>
  <c r="P453" i="6" s="1"/>
  <c r="J453" i="6"/>
  <c r="K452" i="6"/>
  <c r="O452" i="6" s="1"/>
  <c r="P452" i="6" s="1"/>
  <c r="J452" i="6"/>
  <c r="K451" i="6"/>
  <c r="O451" i="6" s="1"/>
  <c r="P451" i="6" s="1"/>
  <c r="J451" i="6"/>
  <c r="K450" i="6"/>
  <c r="O450" i="6" s="1"/>
  <c r="P450" i="6" s="1"/>
  <c r="J450" i="6"/>
  <c r="K449" i="6"/>
  <c r="O449" i="6" s="1"/>
  <c r="P449" i="6" s="1"/>
  <c r="J449" i="6"/>
  <c r="K448" i="6"/>
  <c r="O448" i="6" s="1"/>
  <c r="P448" i="6" s="1"/>
  <c r="J448" i="6"/>
  <c r="K447" i="6"/>
  <c r="O447" i="6" s="1"/>
  <c r="P447" i="6" s="1"/>
  <c r="J447" i="6"/>
  <c r="K446" i="6"/>
  <c r="O446" i="6" s="1"/>
  <c r="P446" i="6" s="1"/>
  <c r="J446" i="6"/>
  <c r="K445" i="6"/>
  <c r="O445" i="6" s="1"/>
  <c r="P445" i="6" s="1"/>
  <c r="J445" i="6"/>
  <c r="K444" i="6"/>
  <c r="O444" i="6" s="1"/>
  <c r="P444" i="6" s="1"/>
  <c r="J444" i="6"/>
  <c r="K443" i="6"/>
  <c r="O443" i="6" s="1"/>
  <c r="P443" i="6" s="1"/>
  <c r="J443" i="6"/>
  <c r="K442" i="6"/>
  <c r="O442" i="6" s="1"/>
  <c r="P442" i="6" s="1"/>
  <c r="J442" i="6"/>
  <c r="K441" i="6"/>
  <c r="O441" i="6" s="1"/>
  <c r="P441" i="6" s="1"/>
  <c r="J441" i="6"/>
  <c r="K440" i="6"/>
  <c r="O440" i="6" s="1"/>
  <c r="P440" i="6" s="1"/>
  <c r="J440" i="6"/>
  <c r="K439" i="6"/>
  <c r="O439" i="6" s="1"/>
  <c r="P439" i="6" s="1"/>
  <c r="J439" i="6"/>
  <c r="K438" i="6"/>
  <c r="O438" i="6" s="1"/>
  <c r="P438" i="6" s="1"/>
  <c r="J438" i="6"/>
  <c r="K437" i="6"/>
  <c r="O437" i="6" s="1"/>
  <c r="P437" i="6" s="1"/>
  <c r="J437" i="6"/>
  <c r="K436" i="6"/>
  <c r="O436" i="6" s="1"/>
  <c r="P436" i="6" s="1"/>
  <c r="J436" i="6"/>
  <c r="K435" i="6"/>
  <c r="O435" i="6" s="1"/>
  <c r="P435" i="6" s="1"/>
  <c r="J435" i="6"/>
  <c r="K434" i="6"/>
  <c r="O434" i="6" s="1"/>
  <c r="P434" i="6" s="1"/>
  <c r="J434" i="6"/>
  <c r="K433" i="6"/>
  <c r="O433" i="6" s="1"/>
  <c r="P433" i="6" s="1"/>
  <c r="J433" i="6"/>
  <c r="K432" i="6"/>
  <c r="O432" i="6" s="1"/>
  <c r="P432" i="6" s="1"/>
  <c r="J432" i="6"/>
  <c r="K431" i="6"/>
  <c r="O431" i="6" s="1"/>
  <c r="P431" i="6" s="1"/>
  <c r="J431" i="6"/>
  <c r="K430" i="6"/>
  <c r="O430" i="6" s="1"/>
  <c r="P430" i="6" s="1"/>
  <c r="J430" i="6"/>
  <c r="K429" i="6"/>
  <c r="O429" i="6" s="1"/>
  <c r="P429" i="6" s="1"/>
  <c r="J429" i="6"/>
  <c r="K428" i="6"/>
  <c r="O428" i="6" s="1"/>
  <c r="P428" i="6" s="1"/>
  <c r="J428" i="6"/>
  <c r="K427" i="6"/>
  <c r="O427" i="6" s="1"/>
  <c r="P427" i="6" s="1"/>
  <c r="J427" i="6"/>
  <c r="K426" i="6"/>
  <c r="O426" i="6" s="1"/>
  <c r="P426" i="6" s="1"/>
  <c r="J426" i="6"/>
  <c r="K425" i="6"/>
  <c r="O425" i="6" s="1"/>
  <c r="P425" i="6" s="1"/>
  <c r="J425" i="6"/>
  <c r="K424" i="6"/>
  <c r="O424" i="6" s="1"/>
  <c r="P424" i="6" s="1"/>
  <c r="J424" i="6"/>
  <c r="K423" i="6"/>
  <c r="O423" i="6" s="1"/>
  <c r="P423" i="6" s="1"/>
  <c r="J423" i="6"/>
  <c r="K422" i="6"/>
  <c r="O422" i="6" s="1"/>
  <c r="P422" i="6" s="1"/>
  <c r="J422" i="6"/>
  <c r="K421" i="6"/>
  <c r="O421" i="6" s="1"/>
  <c r="P421" i="6" s="1"/>
  <c r="J421" i="6"/>
  <c r="K420" i="6"/>
  <c r="O420" i="6" s="1"/>
  <c r="P420" i="6" s="1"/>
  <c r="J420" i="6"/>
  <c r="K419" i="6"/>
  <c r="O419" i="6" s="1"/>
  <c r="P419" i="6" s="1"/>
  <c r="J419" i="6"/>
  <c r="K418" i="6"/>
  <c r="O418" i="6" s="1"/>
  <c r="P418" i="6" s="1"/>
  <c r="J418" i="6"/>
  <c r="K417" i="6"/>
  <c r="O417" i="6" s="1"/>
  <c r="P417" i="6" s="1"/>
  <c r="J417" i="6"/>
  <c r="K416" i="6"/>
  <c r="O416" i="6" s="1"/>
  <c r="P416" i="6" s="1"/>
  <c r="J416" i="6"/>
  <c r="K415" i="6"/>
  <c r="O415" i="6" s="1"/>
  <c r="P415" i="6" s="1"/>
  <c r="J415" i="6"/>
  <c r="K414" i="6"/>
  <c r="O414" i="6" s="1"/>
  <c r="P414" i="6" s="1"/>
  <c r="J414" i="6"/>
  <c r="K413" i="6"/>
  <c r="O413" i="6" s="1"/>
  <c r="P413" i="6" s="1"/>
  <c r="J413" i="6"/>
  <c r="K412" i="6"/>
  <c r="O412" i="6" s="1"/>
  <c r="P412" i="6" s="1"/>
  <c r="J412" i="6"/>
  <c r="K411" i="6"/>
  <c r="O411" i="6" s="1"/>
  <c r="P411" i="6" s="1"/>
  <c r="J411" i="6"/>
  <c r="K410" i="6"/>
  <c r="O410" i="6" s="1"/>
  <c r="P410" i="6" s="1"/>
  <c r="J410" i="6"/>
  <c r="K409" i="6"/>
  <c r="O409" i="6" s="1"/>
  <c r="P409" i="6" s="1"/>
  <c r="J409" i="6"/>
  <c r="K408" i="6"/>
  <c r="O408" i="6" s="1"/>
  <c r="P408" i="6" s="1"/>
  <c r="J408" i="6"/>
  <c r="K407" i="6"/>
  <c r="O407" i="6" s="1"/>
  <c r="P407" i="6" s="1"/>
  <c r="J407" i="6"/>
  <c r="K406" i="6"/>
  <c r="O406" i="6" s="1"/>
  <c r="P406" i="6" s="1"/>
  <c r="J406" i="6"/>
  <c r="K405" i="6"/>
  <c r="O405" i="6" s="1"/>
  <c r="P405" i="6" s="1"/>
  <c r="J405" i="6"/>
  <c r="K404" i="6"/>
  <c r="O404" i="6" s="1"/>
  <c r="P404" i="6" s="1"/>
  <c r="J404" i="6"/>
  <c r="K403" i="6"/>
  <c r="O403" i="6" s="1"/>
  <c r="P403" i="6" s="1"/>
  <c r="J403" i="6"/>
  <c r="K402" i="6"/>
  <c r="O402" i="6" s="1"/>
  <c r="P402" i="6" s="1"/>
  <c r="J402" i="6"/>
  <c r="K401" i="6"/>
  <c r="O401" i="6" s="1"/>
  <c r="P401" i="6" s="1"/>
  <c r="J401" i="6"/>
  <c r="K400" i="6"/>
  <c r="O400" i="6" s="1"/>
  <c r="P400" i="6" s="1"/>
  <c r="J400" i="6"/>
  <c r="K399" i="6"/>
  <c r="O399" i="6" s="1"/>
  <c r="P399" i="6" s="1"/>
  <c r="J399" i="6"/>
  <c r="K398" i="6"/>
  <c r="O398" i="6" s="1"/>
  <c r="P398" i="6" s="1"/>
  <c r="J398" i="6"/>
  <c r="K397" i="6"/>
  <c r="O397" i="6" s="1"/>
  <c r="P397" i="6" s="1"/>
  <c r="J397" i="6"/>
  <c r="K396" i="6"/>
  <c r="O396" i="6" s="1"/>
  <c r="P396" i="6" s="1"/>
  <c r="J396" i="6"/>
  <c r="K395" i="6"/>
  <c r="O395" i="6" s="1"/>
  <c r="P395" i="6" s="1"/>
  <c r="J395" i="6"/>
  <c r="K394" i="6"/>
  <c r="O394" i="6" s="1"/>
  <c r="P394" i="6" s="1"/>
  <c r="J394" i="6"/>
  <c r="K393" i="6"/>
  <c r="O393" i="6" s="1"/>
  <c r="P393" i="6" s="1"/>
  <c r="J393" i="6"/>
  <c r="K392" i="6"/>
  <c r="O392" i="6" s="1"/>
  <c r="P392" i="6" s="1"/>
  <c r="J392" i="6"/>
  <c r="K391" i="6"/>
  <c r="O391" i="6" s="1"/>
  <c r="P391" i="6" s="1"/>
  <c r="J391" i="6"/>
  <c r="K390" i="6"/>
  <c r="O390" i="6" s="1"/>
  <c r="P390" i="6" s="1"/>
  <c r="J390" i="6"/>
  <c r="K389" i="6"/>
  <c r="O389" i="6" s="1"/>
  <c r="P389" i="6" s="1"/>
  <c r="J389" i="6"/>
  <c r="K388" i="6"/>
  <c r="O388" i="6" s="1"/>
  <c r="P388" i="6" s="1"/>
  <c r="J388" i="6"/>
  <c r="K387" i="6"/>
  <c r="O387" i="6" s="1"/>
  <c r="P387" i="6" s="1"/>
  <c r="J387" i="6"/>
  <c r="K386" i="6"/>
  <c r="O386" i="6" s="1"/>
  <c r="P386" i="6" s="1"/>
  <c r="J386" i="6"/>
  <c r="K385" i="6"/>
  <c r="O385" i="6" s="1"/>
  <c r="P385" i="6" s="1"/>
  <c r="J385" i="6"/>
  <c r="K384" i="6"/>
  <c r="O384" i="6" s="1"/>
  <c r="P384" i="6" s="1"/>
  <c r="J384" i="6"/>
  <c r="K383" i="6"/>
  <c r="O383" i="6" s="1"/>
  <c r="P383" i="6" s="1"/>
  <c r="J383" i="6"/>
  <c r="K382" i="6"/>
  <c r="O382" i="6" s="1"/>
  <c r="P382" i="6" s="1"/>
  <c r="J382" i="6"/>
  <c r="K381" i="6"/>
  <c r="O381" i="6" s="1"/>
  <c r="P381" i="6" s="1"/>
  <c r="J381" i="6"/>
  <c r="K380" i="6"/>
  <c r="O380" i="6" s="1"/>
  <c r="P380" i="6" s="1"/>
  <c r="J380" i="6"/>
  <c r="K379" i="6"/>
  <c r="O379" i="6" s="1"/>
  <c r="P379" i="6" s="1"/>
  <c r="J379" i="6"/>
  <c r="K378" i="6"/>
  <c r="O378" i="6" s="1"/>
  <c r="P378" i="6" s="1"/>
  <c r="J378" i="6"/>
  <c r="K377" i="6"/>
  <c r="O377" i="6" s="1"/>
  <c r="P377" i="6" s="1"/>
  <c r="J377" i="6"/>
  <c r="K376" i="6"/>
  <c r="O376" i="6" s="1"/>
  <c r="P376" i="6" s="1"/>
  <c r="J376" i="6"/>
  <c r="K375" i="6"/>
  <c r="O375" i="6" s="1"/>
  <c r="P375" i="6" s="1"/>
  <c r="J375" i="6"/>
  <c r="K374" i="6"/>
  <c r="O374" i="6" s="1"/>
  <c r="P374" i="6" s="1"/>
  <c r="J374" i="6"/>
  <c r="K373" i="6"/>
  <c r="O373" i="6" s="1"/>
  <c r="P373" i="6" s="1"/>
  <c r="J373" i="6"/>
  <c r="K372" i="6"/>
  <c r="O372" i="6" s="1"/>
  <c r="P372" i="6" s="1"/>
  <c r="J372" i="6"/>
  <c r="K371" i="6"/>
  <c r="O371" i="6" s="1"/>
  <c r="P371" i="6" s="1"/>
  <c r="J371" i="6"/>
  <c r="K370" i="6"/>
  <c r="O370" i="6" s="1"/>
  <c r="P370" i="6" s="1"/>
  <c r="J370" i="6"/>
  <c r="K369" i="6"/>
  <c r="O369" i="6" s="1"/>
  <c r="P369" i="6" s="1"/>
  <c r="J369" i="6"/>
  <c r="K368" i="6"/>
  <c r="O368" i="6" s="1"/>
  <c r="P368" i="6" s="1"/>
  <c r="J368" i="6"/>
  <c r="K367" i="6"/>
  <c r="O367" i="6" s="1"/>
  <c r="P367" i="6" s="1"/>
  <c r="J367" i="6"/>
  <c r="K366" i="6"/>
  <c r="O366" i="6" s="1"/>
  <c r="P366" i="6" s="1"/>
  <c r="J366" i="6"/>
  <c r="K365" i="6"/>
  <c r="O365" i="6" s="1"/>
  <c r="P365" i="6" s="1"/>
  <c r="J365" i="6"/>
  <c r="K364" i="6"/>
  <c r="O364" i="6" s="1"/>
  <c r="P364" i="6" s="1"/>
  <c r="J364" i="6"/>
  <c r="K363" i="6"/>
  <c r="O363" i="6" s="1"/>
  <c r="P363" i="6" s="1"/>
  <c r="J363" i="6"/>
  <c r="K362" i="6"/>
  <c r="O362" i="6" s="1"/>
  <c r="P362" i="6" s="1"/>
  <c r="J362" i="6"/>
  <c r="K361" i="6"/>
  <c r="O361" i="6" s="1"/>
  <c r="P361" i="6" s="1"/>
  <c r="J361" i="6"/>
  <c r="K360" i="6"/>
  <c r="O360" i="6" s="1"/>
  <c r="P360" i="6" s="1"/>
  <c r="J360" i="6"/>
  <c r="K359" i="6"/>
  <c r="O359" i="6" s="1"/>
  <c r="P359" i="6" s="1"/>
  <c r="J359" i="6"/>
  <c r="K358" i="6"/>
  <c r="O358" i="6" s="1"/>
  <c r="P358" i="6" s="1"/>
  <c r="J358" i="6"/>
  <c r="K357" i="6"/>
  <c r="O357" i="6" s="1"/>
  <c r="P357" i="6" s="1"/>
  <c r="J357" i="6"/>
  <c r="K356" i="6"/>
  <c r="O356" i="6" s="1"/>
  <c r="P356" i="6" s="1"/>
  <c r="J356" i="6"/>
  <c r="K355" i="6"/>
  <c r="O355" i="6" s="1"/>
  <c r="P355" i="6" s="1"/>
  <c r="J355" i="6"/>
  <c r="K354" i="6"/>
  <c r="O354" i="6" s="1"/>
  <c r="P354" i="6" s="1"/>
  <c r="J354" i="6"/>
  <c r="K353" i="6"/>
  <c r="O353" i="6" s="1"/>
  <c r="P353" i="6" s="1"/>
  <c r="J353" i="6"/>
  <c r="K352" i="6"/>
  <c r="O352" i="6" s="1"/>
  <c r="P352" i="6" s="1"/>
  <c r="J352" i="6"/>
  <c r="K351" i="6"/>
  <c r="O351" i="6" s="1"/>
  <c r="P351" i="6" s="1"/>
  <c r="J351" i="6"/>
  <c r="K350" i="6"/>
  <c r="O350" i="6" s="1"/>
  <c r="P350" i="6" s="1"/>
  <c r="J350" i="6"/>
  <c r="K349" i="6"/>
  <c r="O349" i="6" s="1"/>
  <c r="P349" i="6" s="1"/>
  <c r="J349" i="6"/>
  <c r="K348" i="6"/>
  <c r="O348" i="6" s="1"/>
  <c r="P348" i="6" s="1"/>
  <c r="J348" i="6"/>
  <c r="K347" i="6"/>
  <c r="O347" i="6" s="1"/>
  <c r="P347" i="6" s="1"/>
  <c r="J347" i="6"/>
  <c r="K346" i="6"/>
  <c r="O346" i="6" s="1"/>
  <c r="P346" i="6" s="1"/>
  <c r="J346" i="6"/>
  <c r="K345" i="6"/>
  <c r="O345" i="6" s="1"/>
  <c r="P345" i="6" s="1"/>
  <c r="J345" i="6"/>
  <c r="K344" i="6"/>
  <c r="O344" i="6" s="1"/>
  <c r="P344" i="6" s="1"/>
  <c r="J344" i="6"/>
  <c r="K343" i="6"/>
  <c r="O343" i="6" s="1"/>
  <c r="P343" i="6" s="1"/>
  <c r="J343" i="6"/>
  <c r="K342" i="6"/>
  <c r="O342" i="6" s="1"/>
  <c r="P342" i="6" s="1"/>
  <c r="J342" i="6"/>
  <c r="K341" i="6"/>
  <c r="O341" i="6" s="1"/>
  <c r="P341" i="6" s="1"/>
  <c r="J341" i="6"/>
  <c r="K340" i="6"/>
  <c r="O340" i="6" s="1"/>
  <c r="P340" i="6" s="1"/>
  <c r="J340" i="6"/>
  <c r="K339" i="6"/>
  <c r="O339" i="6" s="1"/>
  <c r="P339" i="6" s="1"/>
  <c r="J339" i="6"/>
  <c r="K338" i="6"/>
  <c r="O338" i="6" s="1"/>
  <c r="P338" i="6" s="1"/>
  <c r="J338" i="6"/>
  <c r="K337" i="6"/>
  <c r="O337" i="6" s="1"/>
  <c r="P337" i="6" s="1"/>
  <c r="J337" i="6"/>
  <c r="K336" i="6"/>
  <c r="O336" i="6" s="1"/>
  <c r="P336" i="6" s="1"/>
  <c r="J336" i="6"/>
  <c r="K335" i="6"/>
  <c r="O335" i="6" s="1"/>
  <c r="P335" i="6" s="1"/>
  <c r="J335" i="6"/>
  <c r="K334" i="6"/>
  <c r="O334" i="6" s="1"/>
  <c r="P334" i="6" s="1"/>
  <c r="J334" i="6"/>
  <c r="K333" i="6"/>
  <c r="O333" i="6" s="1"/>
  <c r="P333" i="6" s="1"/>
  <c r="J333" i="6"/>
  <c r="K332" i="6"/>
  <c r="O332" i="6" s="1"/>
  <c r="P332" i="6" s="1"/>
  <c r="J332" i="6"/>
  <c r="K331" i="6"/>
  <c r="O331" i="6" s="1"/>
  <c r="P331" i="6" s="1"/>
  <c r="J331" i="6"/>
  <c r="K330" i="6"/>
  <c r="O330" i="6" s="1"/>
  <c r="P330" i="6" s="1"/>
  <c r="J330" i="6"/>
  <c r="K329" i="6"/>
  <c r="O329" i="6" s="1"/>
  <c r="P329" i="6" s="1"/>
  <c r="J329" i="6"/>
  <c r="K328" i="6"/>
  <c r="O328" i="6" s="1"/>
  <c r="P328" i="6" s="1"/>
  <c r="J328" i="6"/>
  <c r="K327" i="6"/>
  <c r="O327" i="6" s="1"/>
  <c r="P327" i="6" s="1"/>
  <c r="J327" i="6"/>
  <c r="K326" i="6"/>
  <c r="O326" i="6" s="1"/>
  <c r="P326" i="6" s="1"/>
  <c r="J326" i="6"/>
  <c r="K325" i="6"/>
  <c r="O325" i="6" s="1"/>
  <c r="P325" i="6" s="1"/>
  <c r="J325" i="6"/>
  <c r="K324" i="6"/>
  <c r="O324" i="6" s="1"/>
  <c r="P324" i="6" s="1"/>
  <c r="J324" i="6"/>
  <c r="K323" i="6"/>
  <c r="O323" i="6" s="1"/>
  <c r="P323" i="6" s="1"/>
  <c r="J323" i="6"/>
  <c r="K322" i="6"/>
  <c r="O322" i="6" s="1"/>
  <c r="P322" i="6" s="1"/>
  <c r="J322" i="6"/>
  <c r="K321" i="6"/>
  <c r="O321" i="6" s="1"/>
  <c r="P321" i="6" s="1"/>
  <c r="J321" i="6"/>
  <c r="K320" i="6"/>
  <c r="O320" i="6" s="1"/>
  <c r="P320" i="6" s="1"/>
  <c r="J320" i="6"/>
  <c r="K319" i="6"/>
  <c r="O319" i="6" s="1"/>
  <c r="P319" i="6" s="1"/>
  <c r="J319" i="6"/>
  <c r="K318" i="6"/>
  <c r="O318" i="6" s="1"/>
  <c r="P318" i="6" s="1"/>
  <c r="J318" i="6"/>
  <c r="K317" i="6"/>
  <c r="O317" i="6" s="1"/>
  <c r="P317" i="6" s="1"/>
  <c r="J317" i="6"/>
  <c r="K316" i="6"/>
  <c r="O316" i="6" s="1"/>
  <c r="P316" i="6" s="1"/>
  <c r="J316" i="6"/>
  <c r="K315" i="6"/>
  <c r="O315" i="6" s="1"/>
  <c r="P315" i="6" s="1"/>
  <c r="J315" i="6"/>
  <c r="K314" i="6"/>
  <c r="O314" i="6" s="1"/>
  <c r="P314" i="6" s="1"/>
  <c r="J314" i="6"/>
  <c r="K313" i="6"/>
  <c r="O313" i="6" s="1"/>
  <c r="P313" i="6" s="1"/>
  <c r="J313" i="6"/>
  <c r="K312" i="6"/>
  <c r="O312" i="6" s="1"/>
  <c r="P312" i="6" s="1"/>
  <c r="J312" i="6"/>
  <c r="K311" i="6"/>
  <c r="O311" i="6" s="1"/>
  <c r="P311" i="6" s="1"/>
  <c r="J311" i="6"/>
  <c r="K310" i="6"/>
  <c r="O310" i="6" s="1"/>
  <c r="P310" i="6" s="1"/>
  <c r="J310" i="6"/>
  <c r="K309" i="6"/>
  <c r="O309" i="6" s="1"/>
  <c r="P309" i="6" s="1"/>
  <c r="J309" i="6"/>
  <c r="K308" i="6"/>
  <c r="O308" i="6" s="1"/>
  <c r="P308" i="6" s="1"/>
  <c r="J308" i="6"/>
  <c r="K307" i="6"/>
  <c r="O307" i="6" s="1"/>
  <c r="P307" i="6" s="1"/>
  <c r="J307" i="6"/>
  <c r="K306" i="6"/>
  <c r="O306" i="6" s="1"/>
  <c r="P306" i="6" s="1"/>
  <c r="J306" i="6"/>
  <c r="K305" i="6"/>
  <c r="O305" i="6" s="1"/>
  <c r="P305" i="6" s="1"/>
  <c r="J305" i="6"/>
  <c r="K304" i="6"/>
  <c r="O304" i="6" s="1"/>
  <c r="P304" i="6" s="1"/>
  <c r="J304" i="6"/>
  <c r="K303" i="6"/>
  <c r="O303" i="6" s="1"/>
  <c r="P303" i="6" s="1"/>
  <c r="J303" i="6"/>
  <c r="K302" i="6"/>
  <c r="O302" i="6" s="1"/>
  <c r="P302" i="6" s="1"/>
  <c r="J302" i="6"/>
  <c r="K301" i="6"/>
  <c r="O301" i="6" s="1"/>
  <c r="P301" i="6" s="1"/>
  <c r="J301" i="6"/>
  <c r="K300" i="6"/>
  <c r="O300" i="6" s="1"/>
  <c r="P300" i="6" s="1"/>
  <c r="J300" i="6"/>
  <c r="K299" i="6"/>
  <c r="O299" i="6" s="1"/>
  <c r="P299" i="6" s="1"/>
  <c r="J299" i="6"/>
  <c r="K298" i="6"/>
  <c r="O298" i="6" s="1"/>
  <c r="P298" i="6" s="1"/>
  <c r="J298" i="6"/>
  <c r="K297" i="6"/>
  <c r="O297" i="6" s="1"/>
  <c r="P297" i="6" s="1"/>
  <c r="J297" i="6"/>
  <c r="K296" i="6"/>
  <c r="O296" i="6" s="1"/>
  <c r="P296" i="6" s="1"/>
  <c r="J296" i="6"/>
  <c r="K295" i="6"/>
  <c r="O295" i="6" s="1"/>
  <c r="P295" i="6" s="1"/>
  <c r="J295" i="6"/>
  <c r="K294" i="6"/>
  <c r="O294" i="6" s="1"/>
  <c r="P294" i="6" s="1"/>
  <c r="J294" i="6"/>
  <c r="K293" i="6"/>
  <c r="O293" i="6" s="1"/>
  <c r="P293" i="6" s="1"/>
  <c r="J293" i="6"/>
  <c r="K292" i="6"/>
  <c r="O292" i="6" s="1"/>
  <c r="P292" i="6" s="1"/>
  <c r="J292" i="6"/>
  <c r="K291" i="6"/>
  <c r="O291" i="6" s="1"/>
  <c r="P291" i="6" s="1"/>
  <c r="J291" i="6"/>
  <c r="K290" i="6"/>
  <c r="O290" i="6" s="1"/>
  <c r="P290" i="6" s="1"/>
  <c r="J290" i="6"/>
  <c r="K289" i="6"/>
  <c r="O289" i="6" s="1"/>
  <c r="P289" i="6" s="1"/>
  <c r="J289" i="6"/>
  <c r="K288" i="6"/>
  <c r="O288" i="6" s="1"/>
  <c r="P288" i="6" s="1"/>
  <c r="J288" i="6"/>
  <c r="K287" i="6"/>
  <c r="O287" i="6" s="1"/>
  <c r="P287" i="6" s="1"/>
  <c r="J287" i="6"/>
  <c r="K286" i="6"/>
  <c r="O286" i="6" s="1"/>
  <c r="P286" i="6" s="1"/>
  <c r="J286" i="6"/>
  <c r="K285" i="6"/>
  <c r="O285" i="6" s="1"/>
  <c r="P285" i="6" s="1"/>
  <c r="J285" i="6"/>
  <c r="K284" i="6"/>
  <c r="O284" i="6" s="1"/>
  <c r="P284" i="6" s="1"/>
  <c r="J284" i="6"/>
  <c r="K283" i="6"/>
  <c r="O283" i="6" s="1"/>
  <c r="P283" i="6" s="1"/>
  <c r="J283" i="6"/>
  <c r="K282" i="6"/>
  <c r="O282" i="6" s="1"/>
  <c r="P282" i="6" s="1"/>
  <c r="J282" i="6"/>
  <c r="K281" i="6"/>
  <c r="O281" i="6" s="1"/>
  <c r="P281" i="6" s="1"/>
  <c r="J281" i="6"/>
  <c r="K280" i="6"/>
  <c r="O280" i="6" s="1"/>
  <c r="P280" i="6" s="1"/>
  <c r="J280" i="6"/>
  <c r="K279" i="6"/>
  <c r="O279" i="6" s="1"/>
  <c r="P279" i="6" s="1"/>
  <c r="J279" i="6"/>
  <c r="K278" i="6"/>
  <c r="O278" i="6" s="1"/>
  <c r="P278" i="6" s="1"/>
  <c r="J278" i="6"/>
  <c r="K277" i="6"/>
  <c r="O277" i="6" s="1"/>
  <c r="P277" i="6" s="1"/>
  <c r="J277" i="6"/>
  <c r="K276" i="6"/>
  <c r="O276" i="6" s="1"/>
  <c r="P276" i="6" s="1"/>
  <c r="J276" i="6"/>
  <c r="K275" i="6"/>
  <c r="O275" i="6" s="1"/>
  <c r="P275" i="6" s="1"/>
  <c r="J275" i="6"/>
  <c r="K274" i="6"/>
  <c r="O274" i="6" s="1"/>
  <c r="P274" i="6" s="1"/>
  <c r="J274" i="6"/>
  <c r="K273" i="6"/>
  <c r="O273" i="6" s="1"/>
  <c r="P273" i="6" s="1"/>
  <c r="J273" i="6"/>
  <c r="K272" i="6"/>
  <c r="O272" i="6" s="1"/>
  <c r="P272" i="6" s="1"/>
  <c r="J272" i="6"/>
  <c r="K271" i="6"/>
  <c r="O271" i="6" s="1"/>
  <c r="P271" i="6" s="1"/>
  <c r="J271" i="6"/>
  <c r="K270" i="6"/>
  <c r="O270" i="6" s="1"/>
  <c r="P270" i="6" s="1"/>
  <c r="J270" i="6"/>
  <c r="K269" i="6"/>
  <c r="O269" i="6" s="1"/>
  <c r="P269" i="6" s="1"/>
  <c r="J269" i="6"/>
  <c r="K268" i="6"/>
  <c r="O268" i="6" s="1"/>
  <c r="P268" i="6" s="1"/>
  <c r="J268" i="6"/>
  <c r="K267" i="6"/>
  <c r="O267" i="6" s="1"/>
  <c r="P267" i="6" s="1"/>
  <c r="J267" i="6"/>
  <c r="K266" i="6"/>
  <c r="O266" i="6" s="1"/>
  <c r="P266" i="6" s="1"/>
  <c r="J266" i="6"/>
  <c r="K265" i="6"/>
  <c r="O265" i="6" s="1"/>
  <c r="P265" i="6" s="1"/>
  <c r="J265" i="6"/>
  <c r="K264" i="6"/>
  <c r="O264" i="6" s="1"/>
  <c r="P264" i="6" s="1"/>
  <c r="J264" i="6"/>
  <c r="K263" i="6"/>
  <c r="O263" i="6" s="1"/>
  <c r="P263" i="6" s="1"/>
  <c r="J263" i="6"/>
  <c r="K262" i="6"/>
  <c r="O262" i="6" s="1"/>
  <c r="P262" i="6" s="1"/>
  <c r="J262" i="6"/>
  <c r="K261" i="6"/>
  <c r="O261" i="6" s="1"/>
  <c r="P261" i="6" s="1"/>
  <c r="J261" i="6"/>
  <c r="K260" i="6"/>
  <c r="O260" i="6" s="1"/>
  <c r="P260" i="6" s="1"/>
  <c r="J260" i="6"/>
  <c r="K259" i="6"/>
  <c r="O259" i="6" s="1"/>
  <c r="P259" i="6" s="1"/>
  <c r="J259" i="6"/>
  <c r="K258" i="6"/>
  <c r="O258" i="6" s="1"/>
  <c r="P258" i="6" s="1"/>
  <c r="J258" i="6"/>
  <c r="K257" i="6"/>
  <c r="O257" i="6" s="1"/>
  <c r="P257" i="6" s="1"/>
  <c r="J257" i="6"/>
  <c r="K256" i="6"/>
  <c r="O256" i="6" s="1"/>
  <c r="P256" i="6" s="1"/>
  <c r="J256" i="6"/>
  <c r="K255" i="6"/>
  <c r="O255" i="6" s="1"/>
  <c r="P255" i="6" s="1"/>
  <c r="J255" i="6"/>
  <c r="K254" i="6"/>
  <c r="O254" i="6" s="1"/>
  <c r="P254" i="6" s="1"/>
  <c r="J254" i="6"/>
  <c r="K253" i="6"/>
  <c r="O253" i="6" s="1"/>
  <c r="P253" i="6" s="1"/>
  <c r="J253" i="6"/>
  <c r="K252" i="6"/>
  <c r="O252" i="6" s="1"/>
  <c r="P252" i="6" s="1"/>
  <c r="J252" i="6"/>
  <c r="K251" i="6"/>
  <c r="O251" i="6" s="1"/>
  <c r="P251" i="6" s="1"/>
  <c r="J251" i="6"/>
  <c r="K250" i="6"/>
  <c r="O250" i="6" s="1"/>
  <c r="P250" i="6" s="1"/>
  <c r="J250" i="6"/>
  <c r="K249" i="6"/>
  <c r="O249" i="6" s="1"/>
  <c r="P249" i="6" s="1"/>
  <c r="J249" i="6"/>
  <c r="K248" i="6"/>
  <c r="O248" i="6" s="1"/>
  <c r="P248" i="6" s="1"/>
  <c r="J248" i="6"/>
  <c r="K247" i="6"/>
  <c r="O247" i="6" s="1"/>
  <c r="P247" i="6" s="1"/>
  <c r="J247" i="6"/>
  <c r="K246" i="6"/>
  <c r="O246" i="6" s="1"/>
  <c r="P246" i="6" s="1"/>
  <c r="J246" i="6"/>
  <c r="K245" i="6"/>
  <c r="O245" i="6" s="1"/>
  <c r="P245" i="6" s="1"/>
  <c r="J245" i="6"/>
  <c r="K244" i="6"/>
  <c r="O244" i="6" s="1"/>
  <c r="P244" i="6" s="1"/>
  <c r="J244" i="6"/>
  <c r="K243" i="6"/>
  <c r="O243" i="6" s="1"/>
  <c r="P243" i="6" s="1"/>
  <c r="J243" i="6"/>
  <c r="K242" i="6"/>
  <c r="O242" i="6" s="1"/>
  <c r="P242" i="6" s="1"/>
  <c r="J242" i="6"/>
  <c r="K241" i="6"/>
  <c r="O241" i="6" s="1"/>
  <c r="P241" i="6" s="1"/>
  <c r="J241" i="6"/>
  <c r="K240" i="6"/>
  <c r="O240" i="6" s="1"/>
  <c r="P240" i="6" s="1"/>
  <c r="J240" i="6"/>
  <c r="K239" i="6"/>
  <c r="O239" i="6" s="1"/>
  <c r="P239" i="6" s="1"/>
  <c r="J239" i="6"/>
  <c r="K238" i="6"/>
  <c r="O238" i="6" s="1"/>
  <c r="P238" i="6" s="1"/>
  <c r="J238" i="6"/>
  <c r="K237" i="6"/>
  <c r="O237" i="6" s="1"/>
  <c r="P237" i="6" s="1"/>
  <c r="J237" i="6"/>
  <c r="K236" i="6"/>
  <c r="O236" i="6" s="1"/>
  <c r="P236" i="6" s="1"/>
  <c r="J236" i="6"/>
  <c r="K235" i="6"/>
  <c r="O235" i="6" s="1"/>
  <c r="P235" i="6" s="1"/>
  <c r="J235" i="6"/>
  <c r="K234" i="6"/>
  <c r="O234" i="6" s="1"/>
  <c r="P234" i="6" s="1"/>
  <c r="J234" i="6"/>
  <c r="K233" i="6"/>
  <c r="O233" i="6" s="1"/>
  <c r="P233" i="6" s="1"/>
  <c r="J233" i="6"/>
  <c r="K232" i="6"/>
  <c r="O232" i="6" s="1"/>
  <c r="P232" i="6" s="1"/>
  <c r="J232" i="6"/>
  <c r="K231" i="6"/>
  <c r="O231" i="6" s="1"/>
  <c r="P231" i="6" s="1"/>
  <c r="J231" i="6"/>
  <c r="K230" i="6"/>
  <c r="O230" i="6" s="1"/>
  <c r="P230" i="6" s="1"/>
  <c r="J230" i="6"/>
  <c r="K229" i="6"/>
  <c r="O229" i="6" s="1"/>
  <c r="P229" i="6" s="1"/>
  <c r="J229" i="6"/>
  <c r="K228" i="6"/>
  <c r="O228" i="6" s="1"/>
  <c r="P228" i="6" s="1"/>
  <c r="J228" i="6"/>
  <c r="K227" i="6"/>
  <c r="O227" i="6" s="1"/>
  <c r="P227" i="6" s="1"/>
  <c r="J227" i="6"/>
  <c r="K226" i="6"/>
  <c r="O226" i="6" s="1"/>
  <c r="P226" i="6" s="1"/>
  <c r="J226" i="6"/>
  <c r="K225" i="6"/>
  <c r="O225" i="6" s="1"/>
  <c r="P225" i="6" s="1"/>
  <c r="J225" i="6"/>
  <c r="K224" i="6"/>
  <c r="O224" i="6" s="1"/>
  <c r="P224" i="6" s="1"/>
  <c r="J224" i="6"/>
  <c r="K223" i="6"/>
  <c r="O223" i="6" s="1"/>
  <c r="P223" i="6" s="1"/>
  <c r="J223" i="6"/>
  <c r="K222" i="6"/>
  <c r="O222" i="6" s="1"/>
  <c r="P222" i="6" s="1"/>
  <c r="J222" i="6"/>
  <c r="K221" i="6"/>
  <c r="O221" i="6" s="1"/>
  <c r="P221" i="6" s="1"/>
  <c r="J221" i="6"/>
  <c r="K220" i="6"/>
  <c r="O220" i="6" s="1"/>
  <c r="P220" i="6" s="1"/>
  <c r="J220" i="6"/>
  <c r="K219" i="6"/>
  <c r="O219" i="6" s="1"/>
  <c r="P219" i="6" s="1"/>
  <c r="J219" i="6"/>
  <c r="K218" i="6"/>
  <c r="O218" i="6" s="1"/>
  <c r="P218" i="6" s="1"/>
  <c r="J218" i="6"/>
  <c r="K217" i="6"/>
  <c r="O217" i="6" s="1"/>
  <c r="P217" i="6" s="1"/>
  <c r="J217" i="6"/>
  <c r="K216" i="6"/>
  <c r="O216" i="6" s="1"/>
  <c r="P216" i="6" s="1"/>
  <c r="J216" i="6"/>
  <c r="K215" i="6"/>
  <c r="O215" i="6" s="1"/>
  <c r="P215" i="6" s="1"/>
  <c r="J215" i="6"/>
  <c r="K214" i="6"/>
  <c r="O214" i="6" s="1"/>
  <c r="P214" i="6" s="1"/>
  <c r="J214" i="6"/>
  <c r="K213" i="6"/>
  <c r="O213" i="6" s="1"/>
  <c r="P213" i="6" s="1"/>
  <c r="J213" i="6"/>
  <c r="K212" i="6"/>
  <c r="O212" i="6" s="1"/>
  <c r="P212" i="6" s="1"/>
  <c r="J212" i="6"/>
  <c r="K211" i="6"/>
  <c r="O211" i="6" s="1"/>
  <c r="P211" i="6" s="1"/>
  <c r="J211" i="6"/>
  <c r="K210" i="6"/>
  <c r="O210" i="6" s="1"/>
  <c r="P210" i="6" s="1"/>
  <c r="J210" i="6"/>
  <c r="K209" i="6"/>
  <c r="O209" i="6" s="1"/>
  <c r="P209" i="6" s="1"/>
  <c r="J209" i="6"/>
  <c r="K208" i="6"/>
  <c r="O208" i="6" s="1"/>
  <c r="P208" i="6" s="1"/>
  <c r="J208" i="6"/>
  <c r="K207" i="6"/>
  <c r="O207" i="6" s="1"/>
  <c r="P207" i="6" s="1"/>
  <c r="J207" i="6"/>
  <c r="K206" i="6"/>
  <c r="O206" i="6" s="1"/>
  <c r="P206" i="6" s="1"/>
  <c r="J206" i="6"/>
  <c r="K205" i="6"/>
  <c r="O205" i="6" s="1"/>
  <c r="P205" i="6" s="1"/>
  <c r="J205" i="6"/>
  <c r="K204" i="6"/>
  <c r="O204" i="6" s="1"/>
  <c r="P204" i="6" s="1"/>
  <c r="J204" i="6"/>
  <c r="K203" i="6"/>
  <c r="O203" i="6" s="1"/>
  <c r="P203" i="6" s="1"/>
  <c r="J203" i="6"/>
  <c r="K202" i="6"/>
  <c r="O202" i="6" s="1"/>
  <c r="P202" i="6" s="1"/>
  <c r="J202" i="6"/>
  <c r="K201" i="6"/>
  <c r="O201" i="6" s="1"/>
  <c r="P201" i="6" s="1"/>
  <c r="J201" i="6"/>
  <c r="K200" i="6"/>
  <c r="O200" i="6" s="1"/>
  <c r="P200" i="6" s="1"/>
  <c r="J200" i="6"/>
  <c r="K199" i="6"/>
  <c r="O199" i="6" s="1"/>
  <c r="P199" i="6" s="1"/>
  <c r="J199" i="6"/>
  <c r="K198" i="6"/>
  <c r="O198" i="6" s="1"/>
  <c r="P198" i="6" s="1"/>
  <c r="J198" i="6"/>
  <c r="K197" i="6"/>
  <c r="O197" i="6" s="1"/>
  <c r="P197" i="6" s="1"/>
  <c r="J197" i="6"/>
  <c r="K196" i="6"/>
  <c r="O196" i="6" s="1"/>
  <c r="P196" i="6" s="1"/>
  <c r="J196" i="6"/>
  <c r="K195" i="6"/>
  <c r="O195" i="6" s="1"/>
  <c r="P195" i="6" s="1"/>
  <c r="J195" i="6"/>
  <c r="K194" i="6"/>
  <c r="O194" i="6" s="1"/>
  <c r="P194" i="6" s="1"/>
  <c r="J194" i="6"/>
  <c r="K193" i="6"/>
  <c r="O193" i="6" s="1"/>
  <c r="P193" i="6" s="1"/>
  <c r="J193" i="6"/>
  <c r="K192" i="6"/>
  <c r="O192" i="6" s="1"/>
  <c r="P192" i="6" s="1"/>
  <c r="J192" i="6"/>
  <c r="K191" i="6"/>
  <c r="O191" i="6" s="1"/>
  <c r="P191" i="6" s="1"/>
  <c r="J191" i="6"/>
  <c r="K190" i="6"/>
  <c r="O190" i="6" s="1"/>
  <c r="P190" i="6" s="1"/>
  <c r="J190" i="6"/>
  <c r="K189" i="6"/>
  <c r="O189" i="6" s="1"/>
  <c r="P189" i="6" s="1"/>
  <c r="J189" i="6"/>
  <c r="K188" i="6"/>
  <c r="O188" i="6" s="1"/>
  <c r="P188" i="6" s="1"/>
  <c r="J188" i="6"/>
  <c r="K187" i="6"/>
  <c r="O187" i="6" s="1"/>
  <c r="P187" i="6" s="1"/>
  <c r="J187" i="6"/>
  <c r="K186" i="6"/>
  <c r="O186" i="6" s="1"/>
  <c r="P186" i="6" s="1"/>
  <c r="J186" i="6"/>
  <c r="K185" i="6"/>
  <c r="O185" i="6" s="1"/>
  <c r="P185" i="6" s="1"/>
  <c r="J185" i="6"/>
  <c r="K184" i="6"/>
  <c r="O184" i="6" s="1"/>
  <c r="P184" i="6" s="1"/>
  <c r="J184" i="6"/>
  <c r="K183" i="6"/>
  <c r="O183" i="6" s="1"/>
  <c r="P183" i="6" s="1"/>
  <c r="J183" i="6"/>
  <c r="K182" i="6"/>
  <c r="O182" i="6" s="1"/>
  <c r="P182" i="6" s="1"/>
  <c r="J182" i="6"/>
  <c r="K181" i="6"/>
  <c r="O181" i="6" s="1"/>
  <c r="P181" i="6" s="1"/>
  <c r="J181" i="6"/>
  <c r="K180" i="6"/>
  <c r="O180" i="6" s="1"/>
  <c r="P180" i="6" s="1"/>
  <c r="J180" i="6"/>
  <c r="K179" i="6"/>
  <c r="O179" i="6" s="1"/>
  <c r="P179" i="6" s="1"/>
  <c r="J179" i="6"/>
  <c r="K178" i="6"/>
  <c r="O178" i="6" s="1"/>
  <c r="P178" i="6" s="1"/>
  <c r="J178" i="6"/>
  <c r="K177" i="6"/>
  <c r="O177" i="6" s="1"/>
  <c r="P177" i="6" s="1"/>
  <c r="J177" i="6"/>
  <c r="K176" i="6"/>
  <c r="O176" i="6" s="1"/>
  <c r="P176" i="6" s="1"/>
  <c r="J176" i="6"/>
  <c r="K175" i="6"/>
  <c r="O175" i="6" s="1"/>
  <c r="P175" i="6" s="1"/>
  <c r="J175" i="6"/>
  <c r="K174" i="6"/>
  <c r="O174" i="6" s="1"/>
  <c r="P174" i="6" s="1"/>
  <c r="J174" i="6"/>
  <c r="K173" i="6"/>
  <c r="O173" i="6" s="1"/>
  <c r="P173" i="6" s="1"/>
  <c r="J173" i="6"/>
  <c r="K172" i="6"/>
  <c r="O172" i="6" s="1"/>
  <c r="P172" i="6" s="1"/>
  <c r="J172" i="6"/>
  <c r="K171" i="6"/>
  <c r="O171" i="6" s="1"/>
  <c r="P171" i="6" s="1"/>
  <c r="J171" i="6"/>
  <c r="K170" i="6"/>
  <c r="O170" i="6" s="1"/>
  <c r="P170" i="6" s="1"/>
  <c r="J170" i="6"/>
  <c r="K169" i="6"/>
  <c r="O169" i="6" s="1"/>
  <c r="P169" i="6" s="1"/>
  <c r="J169" i="6"/>
  <c r="K168" i="6"/>
  <c r="O168" i="6" s="1"/>
  <c r="P168" i="6" s="1"/>
  <c r="J168" i="6"/>
  <c r="K167" i="6"/>
  <c r="O167" i="6" s="1"/>
  <c r="P167" i="6" s="1"/>
  <c r="J167" i="6"/>
  <c r="K166" i="6"/>
  <c r="O166" i="6" s="1"/>
  <c r="P166" i="6" s="1"/>
  <c r="J166" i="6"/>
  <c r="K165" i="6"/>
  <c r="O165" i="6" s="1"/>
  <c r="P165" i="6" s="1"/>
  <c r="J165" i="6"/>
  <c r="K164" i="6"/>
  <c r="O164" i="6" s="1"/>
  <c r="P164" i="6" s="1"/>
  <c r="J164" i="6"/>
  <c r="K163" i="6"/>
  <c r="O163" i="6" s="1"/>
  <c r="P163" i="6" s="1"/>
  <c r="J163" i="6"/>
  <c r="K162" i="6"/>
  <c r="O162" i="6" s="1"/>
  <c r="P162" i="6" s="1"/>
  <c r="J162" i="6"/>
  <c r="K161" i="6"/>
  <c r="O161" i="6" s="1"/>
  <c r="P161" i="6" s="1"/>
  <c r="J161" i="6"/>
  <c r="K160" i="6"/>
  <c r="O160" i="6" s="1"/>
  <c r="P160" i="6" s="1"/>
  <c r="J160" i="6"/>
  <c r="K159" i="6"/>
  <c r="O159" i="6" s="1"/>
  <c r="P159" i="6" s="1"/>
  <c r="J159" i="6"/>
  <c r="K158" i="6"/>
  <c r="O158" i="6" s="1"/>
  <c r="P158" i="6" s="1"/>
  <c r="J158" i="6"/>
  <c r="K157" i="6"/>
  <c r="O157" i="6" s="1"/>
  <c r="P157" i="6" s="1"/>
  <c r="J157" i="6"/>
  <c r="K156" i="6"/>
  <c r="O156" i="6" s="1"/>
  <c r="P156" i="6" s="1"/>
  <c r="J156" i="6"/>
  <c r="K155" i="6"/>
  <c r="O155" i="6" s="1"/>
  <c r="P155" i="6" s="1"/>
  <c r="J155" i="6"/>
  <c r="K154" i="6"/>
  <c r="O154" i="6" s="1"/>
  <c r="P154" i="6" s="1"/>
  <c r="J154" i="6"/>
  <c r="K153" i="6"/>
  <c r="O153" i="6" s="1"/>
  <c r="P153" i="6" s="1"/>
  <c r="J153" i="6"/>
  <c r="K152" i="6"/>
  <c r="O152" i="6" s="1"/>
  <c r="P152" i="6" s="1"/>
  <c r="J152" i="6"/>
  <c r="K151" i="6"/>
  <c r="O151" i="6" s="1"/>
  <c r="P151" i="6" s="1"/>
  <c r="J151" i="6"/>
  <c r="K150" i="6"/>
  <c r="O150" i="6" s="1"/>
  <c r="P150" i="6" s="1"/>
  <c r="J150" i="6"/>
  <c r="K149" i="6"/>
  <c r="O149" i="6" s="1"/>
  <c r="P149" i="6" s="1"/>
  <c r="J149" i="6"/>
  <c r="K148" i="6"/>
  <c r="O148" i="6" s="1"/>
  <c r="P148" i="6" s="1"/>
  <c r="J148" i="6"/>
  <c r="K147" i="6"/>
  <c r="O147" i="6" s="1"/>
  <c r="P147" i="6" s="1"/>
  <c r="J147" i="6"/>
  <c r="K146" i="6"/>
  <c r="O146" i="6" s="1"/>
  <c r="P146" i="6" s="1"/>
  <c r="J146" i="6"/>
  <c r="K145" i="6"/>
  <c r="O145" i="6" s="1"/>
  <c r="P145" i="6" s="1"/>
  <c r="J145" i="6"/>
  <c r="K144" i="6"/>
  <c r="O144" i="6" s="1"/>
  <c r="P144" i="6" s="1"/>
  <c r="J144" i="6"/>
  <c r="K143" i="6"/>
  <c r="O143" i="6" s="1"/>
  <c r="P143" i="6" s="1"/>
  <c r="J143" i="6"/>
  <c r="K142" i="6"/>
  <c r="O142" i="6" s="1"/>
  <c r="P142" i="6" s="1"/>
  <c r="J142" i="6"/>
  <c r="K141" i="6"/>
  <c r="O141" i="6" s="1"/>
  <c r="P141" i="6" s="1"/>
  <c r="J141" i="6"/>
  <c r="K140" i="6"/>
  <c r="O140" i="6" s="1"/>
  <c r="P140" i="6" s="1"/>
  <c r="J140" i="6"/>
  <c r="K139" i="6"/>
  <c r="O139" i="6" s="1"/>
  <c r="P139" i="6" s="1"/>
  <c r="J139" i="6"/>
  <c r="K138" i="6"/>
  <c r="O138" i="6" s="1"/>
  <c r="P138" i="6" s="1"/>
  <c r="J138" i="6"/>
  <c r="K137" i="6"/>
  <c r="O137" i="6" s="1"/>
  <c r="P137" i="6" s="1"/>
  <c r="J137" i="6"/>
  <c r="K136" i="6"/>
  <c r="O136" i="6" s="1"/>
  <c r="P136" i="6" s="1"/>
  <c r="J136" i="6"/>
  <c r="K135" i="6"/>
  <c r="O135" i="6" s="1"/>
  <c r="P135" i="6" s="1"/>
  <c r="J135" i="6"/>
  <c r="K134" i="6"/>
  <c r="O134" i="6" s="1"/>
  <c r="P134" i="6" s="1"/>
  <c r="J134" i="6"/>
  <c r="K133" i="6"/>
  <c r="O133" i="6" s="1"/>
  <c r="P133" i="6" s="1"/>
  <c r="J133" i="6"/>
  <c r="K132" i="6"/>
  <c r="O132" i="6" s="1"/>
  <c r="P132" i="6" s="1"/>
  <c r="J132" i="6"/>
  <c r="K131" i="6"/>
  <c r="O131" i="6" s="1"/>
  <c r="P131" i="6" s="1"/>
  <c r="J131" i="6"/>
  <c r="K130" i="6"/>
  <c r="O130" i="6" s="1"/>
  <c r="P130" i="6" s="1"/>
  <c r="J130" i="6"/>
  <c r="K129" i="6"/>
  <c r="O129" i="6" s="1"/>
  <c r="P129" i="6" s="1"/>
  <c r="J129" i="6"/>
  <c r="K128" i="6"/>
  <c r="O128" i="6" s="1"/>
  <c r="P128" i="6" s="1"/>
  <c r="J128" i="6"/>
  <c r="K127" i="6"/>
  <c r="O127" i="6" s="1"/>
  <c r="P127" i="6" s="1"/>
  <c r="J127" i="6"/>
  <c r="K126" i="6"/>
  <c r="O126" i="6" s="1"/>
  <c r="P126" i="6" s="1"/>
  <c r="J126" i="6"/>
  <c r="K125" i="6"/>
  <c r="O125" i="6" s="1"/>
  <c r="P125" i="6" s="1"/>
  <c r="J125" i="6"/>
  <c r="K124" i="6"/>
  <c r="O124" i="6" s="1"/>
  <c r="P124" i="6" s="1"/>
  <c r="J124" i="6"/>
  <c r="K123" i="6"/>
  <c r="O123" i="6" s="1"/>
  <c r="P123" i="6" s="1"/>
  <c r="J123" i="6"/>
  <c r="K122" i="6"/>
  <c r="O122" i="6" s="1"/>
  <c r="P122" i="6" s="1"/>
  <c r="J122" i="6"/>
  <c r="K121" i="6"/>
  <c r="O121" i="6" s="1"/>
  <c r="P121" i="6" s="1"/>
  <c r="J121" i="6"/>
  <c r="K120" i="6"/>
  <c r="O120" i="6" s="1"/>
  <c r="P120" i="6" s="1"/>
  <c r="J120" i="6"/>
  <c r="K119" i="6"/>
  <c r="O119" i="6" s="1"/>
  <c r="P119" i="6" s="1"/>
  <c r="J119" i="6"/>
  <c r="K118" i="6"/>
  <c r="O118" i="6" s="1"/>
  <c r="P118" i="6" s="1"/>
  <c r="J118" i="6"/>
  <c r="K117" i="6"/>
  <c r="O117" i="6" s="1"/>
  <c r="P117" i="6" s="1"/>
  <c r="J117" i="6"/>
  <c r="K116" i="6"/>
  <c r="O116" i="6" s="1"/>
  <c r="P116" i="6" s="1"/>
  <c r="J116" i="6"/>
  <c r="K115" i="6"/>
  <c r="O115" i="6" s="1"/>
  <c r="P115" i="6" s="1"/>
  <c r="J115" i="6"/>
  <c r="K114" i="6"/>
  <c r="O114" i="6" s="1"/>
  <c r="P114" i="6" s="1"/>
  <c r="J114" i="6"/>
  <c r="K113" i="6"/>
  <c r="O113" i="6" s="1"/>
  <c r="P113" i="6" s="1"/>
  <c r="J113" i="6"/>
  <c r="K112" i="6"/>
  <c r="O112" i="6" s="1"/>
  <c r="P112" i="6" s="1"/>
  <c r="J112" i="6"/>
  <c r="K111" i="6"/>
  <c r="O111" i="6" s="1"/>
  <c r="P111" i="6" s="1"/>
  <c r="J111" i="6"/>
  <c r="K110" i="6"/>
  <c r="O110" i="6" s="1"/>
  <c r="P110" i="6" s="1"/>
  <c r="J110" i="6"/>
  <c r="K109" i="6"/>
  <c r="O109" i="6" s="1"/>
  <c r="P109" i="6" s="1"/>
  <c r="J109" i="6"/>
  <c r="K108" i="6"/>
  <c r="O108" i="6" s="1"/>
  <c r="P108" i="6" s="1"/>
  <c r="J108" i="6"/>
  <c r="K107" i="6"/>
  <c r="O107" i="6" s="1"/>
  <c r="P107" i="6" s="1"/>
  <c r="J107" i="6"/>
  <c r="K106" i="6"/>
  <c r="O106" i="6" s="1"/>
  <c r="P106" i="6" s="1"/>
  <c r="J106" i="6"/>
  <c r="K105" i="6"/>
  <c r="O105" i="6" s="1"/>
  <c r="P105" i="6" s="1"/>
  <c r="J105" i="6"/>
  <c r="K104" i="6"/>
  <c r="O104" i="6" s="1"/>
  <c r="P104" i="6" s="1"/>
  <c r="J104" i="6"/>
  <c r="K103" i="6"/>
  <c r="O103" i="6" s="1"/>
  <c r="P103" i="6" s="1"/>
  <c r="J103" i="6"/>
  <c r="K102" i="6"/>
  <c r="O102" i="6" s="1"/>
  <c r="P102" i="6" s="1"/>
  <c r="J102" i="6"/>
  <c r="K101" i="6"/>
  <c r="O101" i="6" s="1"/>
  <c r="P101" i="6" s="1"/>
  <c r="J101" i="6"/>
  <c r="K100" i="6"/>
  <c r="O100" i="6" s="1"/>
  <c r="P100" i="6" s="1"/>
  <c r="J100" i="6"/>
  <c r="K99" i="6"/>
  <c r="O99" i="6" s="1"/>
  <c r="P99" i="6" s="1"/>
  <c r="J99" i="6"/>
  <c r="K98" i="6"/>
  <c r="O98" i="6" s="1"/>
  <c r="P98" i="6" s="1"/>
  <c r="J98" i="6"/>
  <c r="K97" i="6"/>
  <c r="O97" i="6" s="1"/>
  <c r="P97" i="6" s="1"/>
  <c r="J97" i="6"/>
  <c r="K96" i="6"/>
  <c r="O96" i="6" s="1"/>
  <c r="P96" i="6" s="1"/>
  <c r="J96" i="6"/>
  <c r="K95" i="6"/>
  <c r="O95" i="6" s="1"/>
  <c r="P95" i="6" s="1"/>
  <c r="J95" i="6"/>
  <c r="K94" i="6"/>
  <c r="O94" i="6" s="1"/>
  <c r="P94" i="6" s="1"/>
  <c r="J94" i="6"/>
  <c r="K93" i="6"/>
  <c r="O93" i="6" s="1"/>
  <c r="P93" i="6" s="1"/>
  <c r="J93" i="6"/>
  <c r="K92" i="6"/>
  <c r="O92" i="6" s="1"/>
  <c r="P92" i="6" s="1"/>
  <c r="J92" i="6"/>
  <c r="K91" i="6"/>
  <c r="O91" i="6" s="1"/>
  <c r="P91" i="6" s="1"/>
  <c r="J91" i="6"/>
  <c r="K90" i="6"/>
  <c r="O90" i="6" s="1"/>
  <c r="P90" i="6" s="1"/>
  <c r="J90" i="6"/>
  <c r="K89" i="6"/>
  <c r="O89" i="6" s="1"/>
  <c r="P89" i="6" s="1"/>
  <c r="J89" i="6"/>
  <c r="K88" i="6"/>
  <c r="O88" i="6" s="1"/>
  <c r="P88" i="6" s="1"/>
  <c r="J88" i="6"/>
  <c r="K87" i="6"/>
  <c r="O87" i="6" s="1"/>
  <c r="P87" i="6" s="1"/>
  <c r="J87" i="6"/>
  <c r="K86" i="6"/>
  <c r="O86" i="6" s="1"/>
  <c r="P86" i="6" s="1"/>
  <c r="J86" i="6"/>
  <c r="K85" i="6"/>
  <c r="O85" i="6" s="1"/>
  <c r="P85" i="6" s="1"/>
  <c r="J85" i="6"/>
  <c r="K84" i="6"/>
  <c r="O84" i="6" s="1"/>
  <c r="P84" i="6" s="1"/>
  <c r="J84" i="6"/>
  <c r="K83" i="6"/>
  <c r="O83" i="6" s="1"/>
  <c r="P83" i="6" s="1"/>
  <c r="J83" i="6"/>
  <c r="K82" i="6"/>
  <c r="O82" i="6" s="1"/>
  <c r="P82" i="6" s="1"/>
  <c r="J82" i="6"/>
  <c r="K81" i="6"/>
  <c r="O81" i="6" s="1"/>
  <c r="P81" i="6" s="1"/>
  <c r="J81" i="6"/>
  <c r="K80" i="6"/>
  <c r="O80" i="6" s="1"/>
  <c r="P80" i="6" s="1"/>
  <c r="J80" i="6"/>
  <c r="K79" i="6"/>
  <c r="O79" i="6" s="1"/>
  <c r="P79" i="6" s="1"/>
  <c r="J79" i="6"/>
  <c r="K78" i="6"/>
  <c r="O78" i="6" s="1"/>
  <c r="P78" i="6" s="1"/>
  <c r="J78" i="6"/>
  <c r="K77" i="6"/>
  <c r="O77" i="6" s="1"/>
  <c r="P77" i="6" s="1"/>
  <c r="J77" i="6"/>
  <c r="K76" i="6"/>
  <c r="O76" i="6" s="1"/>
  <c r="P76" i="6" s="1"/>
  <c r="J76" i="6"/>
  <c r="K75" i="6"/>
  <c r="O75" i="6" s="1"/>
  <c r="P75" i="6" s="1"/>
  <c r="J75" i="6"/>
  <c r="K74" i="6"/>
  <c r="O74" i="6" s="1"/>
  <c r="P74" i="6" s="1"/>
  <c r="J74" i="6"/>
  <c r="K73" i="6"/>
  <c r="O73" i="6" s="1"/>
  <c r="P73" i="6" s="1"/>
  <c r="J73" i="6"/>
  <c r="K72" i="6"/>
  <c r="O72" i="6" s="1"/>
  <c r="P72" i="6" s="1"/>
  <c r="J72" i="6"/>
  <c r="K71" i="6"/>
  <c r="O71" i="6" s="1"/>
  <c r="P71" i="6" s="1"/>
  <c r="J71" i="6"/>
  <c r="K70" i="6"/>
  <c r="O70" i="6" s="1"/>
  <c r="P70" i="6" s="1"/>
  <c r="J70" i="6"/>
  <c r="K69" i="6"/>
  <c r="O69" i="6" s="1"/>
  <c r="P69" i="6" s="1"/>
  <c r="J69" i="6"/>
  <c r="K68" i="6"/>
  <c r="O68" i="6" s="1"/>
  <c r="P68" i="6" s="1"/>
  <c r="J68" i="6"/>
  <c r="K67" i="6"/>
  <c r="O67" i="6" s="1"/>
  <c r="P67" i="6" s="1"/>
  <c r="J67" i="6"/>
  <c r="K66" i="6"/>
  <c r="O66" i="6" s="1"/>
  <c r="P66" i="6" s="1"/>
  <c r="J66" i="6"/>
  <c r="K65" i="6"/>
  <c r="O65" i="6" s="1"/>
  <c r="P65" i="6" s="1"/>
  <c r="J65" i="6"/>
  <c r="K64" i="6"/>
  <c r="O64" i="6" s="1"/>
  <c r="P64" i="6" s="1"/>
  <c r="J64" i="6"/>
  <c r="K63" i="6"/>
  <c r="O63" i="6" s="1"/>
  <c r="P63" i="6" s="1"/>
  <c r="J63" i="6"/>
  <c r="K62" i="6"/>
  <c r="O62" i="6" s="1"/>
  <c r="P62" i="6" s="1"/>
  <c r="J62" i="6"/>
  <c r="K61" i="6"/>
  <c r="O61" i="6" s="1"/>
  <c r="P61" i="6" s="1"/>
  <c r="J61" i="6"/>
  <c r="K60" i="6"/>
  <c r="O60" i="6" s="1"/>
  <c r="P60" i="6" s="1"/>
  <c r="J60" i="6"/>
  <c r="K59" i="6"/>
  <c r="O59" i="6" s="1"/>
  <c r="P59" i="6" s="1"/>
  <c r="J59" i="6"/>
  <c r="K58" i="6"/>
  <c r="O58" i="6" s="1"/>
  <c r="P58" i="6" s="1"/>
  <c r="J58" i="6"/>
  <c r="K57" i="6"/>
  <c r="O57" i="6" s="1"/>
  <c r="P57" i="6" s="1"/>
  <c r="J57" i="6"/>
  <c r="K56" i="6"/>
  <c r="O56" i="6" s="1"/>
  <c r="P56" i="6" s="1"/>
  <c r="J56" i="6"/>
  <c r="K55" i="6"/>
  <c r="O55" i="6" s="1"/>
  <c r="P55" i="6" s="1"/>
  <c r="J55" i="6"/>
  <c r="K54" i="6"/>
  <c r="O54" i="6" s="1"/>
  <c r="P54" i="6" s="1"/>
  <c r="J54" i="6"/>
  <c r="K53" i="6"/>
  <c r="O53" i="6" s="1"/>
  <c r="P53" i="6" s="1"/>
  <c r="J53" i="6"/>
  <c r="K52" i="6"/>
  <c r="O52" i="6" s="1"/>
  <c r="P52" i="6" s="1"/>
  <c r="J52" i="6"/>
  <c r="K51" i="6"/>
  <c r="O51" i="6" s="1"/>
  <c r="P51" i="6" s="1"/>
  <c r="J51" i="6"/>
  <c r="K50" i="6"/>
  <c r="O50" i="6" s="1"/>
  <c r="P50" i="6" s="1"/>
  <c r="J50" i="6"/>
  <c r="K49" i="6"/>
  <c r="O49" i="6" s="1"/>
  <c r="P49" i="6" s="1"/>
  <c r="J49" i="6"/>
  <c r="K48" i="6"/>
  <c r="O48" i="6" s="1"/>
  <c r="P48" i="6" s="1"/>
  <c r="J48" i="6"/>
  <c r="K47" i="6"/>
  <c r="O47" i="6" s="1"/>
  <c r="P47" i="6" s="1"/>
  <c r="J47" i="6"/>
  <c r="K46" i="6"/>
  <c r="O46" i="6" s="1"/>
  <c r="P46" i="6" s="1"/>
  <c r="J46" i="6"/>
  <c r="K45" i="6"/>
  <c r="O45" i="6" s="1"/>
  <c r="P45" i="6" s="1"/>
  <c r="J45" i="6"/>
  <c r="K44" i="6"/>
  <c r="O44" i="6" s="1"/>
  <c r="P44" i="6" s="1"/>
  <c r="J44" i="6"/>
  <c r="K43" i="6"/>
  <c r="O43" i="6" s="1"/>
  <c r="P43" i="6" s="1"/>
  <c r="J43" i="6"/>
  <c r="K42" i="6"/>
  <c r="O42" i="6" s="1"/>
  <c r="P42" i="6" s="1"/>
  <c r="J42" i="6"/>
  <c r="K41" i="6"/>
  <c r="O41" i="6" s="1"/>
  <c r="P41" i="6" s="1"/>
  <c r="J41" i="6"/>
  <c r="K40" i="6"/>
  <c r="O40" i="6" s="1"/>
  <c r="P40" i="6" s="1"/>
  <c r="J40" i="6"/>
  <c r="K39" i="6"/>
  <c r="O39" i="6" s="1"/>
  <c r="P39" i="6" s="1"/>
  <c r="J39" i="6"/>
  <c r="K38" i="6"/>
  <c r="O38" i="6" s="1"/>
  <c r="P38" i="6" s="1"/>
  <c r="J38" i="6"/>
  <c r="K37" i="6"/>
  <c r="O37" i="6" s="1"/>
  <c r="P37" i="6" s="1"/>
  <c r="J37" i="6"/>
  <c r="K36" i="6"/>
  <c r="O36" i="6" s="1"/>
  <c r="P36" i="6" s="1"/>
  <c r="J36" i="6"/>
  <c r="K35" i="6"/>
  <c r="O35" i="6" s="1"/>
  <c r="P35" i="6" s="1"/>
  <c r="J35" i="6"/>
  <c r="K34" i="6"/>
  <c r="O34" i="6" s="1"/>
  <c r="P34" i="6" s="1"/>
  <c r="J34" i="6"/>
  <c r="K33" i="6"/>
  <c r="O33" i="6" s="1"/>
  <c r="P33" i="6" s="1"/>
  <c r="J33" i="6"/>
  <c r="K32" i="6"/>
  <c r="O32" i="6" s="1"/>
  <c r="P32" i="6" s="1"/>
  <c r="J32" i="6"/>
  <c r="K31" i="6"/>
  <c r="O31" i="6" s="1"/>
  <c r="P31" i="6" s="1"/>
  <c r="J31" i="6"/>
  <c r="K30" i="6"/>
  <c r="O30" i="6" s="1"/>
  <c r="P30" i="6" s="1"/>
  <c r="J30" i="6"/>
  <c r="K29" i="6"/>
  <c r="O29" i="6" s="1"/>
  <c r="P29" i="6" s="1"/>
  <c r="J29" i="6"/>
  <c r="K28" i="6"/>
  <c r="O28" i="6" s="1"/>
  <c r="P28" i="6" s="1"/>
  <c r="J28" i="6"/>
  <c r="K27" i="6"/>
  <c r="O27" i="6" s="1"/>
  <c r="P27" i="6" s="1"/>
  <c r="J27" i="6"/>
  <c r="K26" i="6"/>
  <c r="O26" i="6" s="1"/>
  <c r="P26" i="6" s="1"/>
  <c r="J26" i="6"/>
  <c r="K25" i="6"/>
  <c r="O25" i="6" s="1"/>
  <c r="P25" i="6" s="1"/>
  <c r="J25" i="6"/>
  <c r="K24" i="6"/>
  <c r="O24" i="6" s="1"/>
  <c r="P24" i="6" s="1"/>
  <c r="J24" i="6"/>
  <c r="K23" i="6"/>
  <c r="O23" i="6" s="1"/>
  <c r="P23" i="6" s="1"/>
  <c r="J23" i="6"/>
  <c r="K22" i="6"/>
  <c r="O22" i="6" s="1"/>
  <c r="P22" i="6" s="1"/>
  <c r="J22" i="6"/>
  <c r="K21" i="6"/>
  <c r="O21" i="6" s="1"/>
  <c r="P21" i="6" s="1"/>
  <c r="J21" i="6"/>
  <c r="K20" i="6"/>
  <c r="O20" i="6" s="1"/>
  <c r="P20" i="6" s="1"/>
  <c r="J20" i="6"/>
  <c r="K19" i="6"/>
  <c r="O19" i="6" s="1"/>
  <c r="P19" i="6" s="1"/>
  <c r="J19" i="6"/>
  <c r="K18" i="6"/>
  <c r="O18" i="6" s="1"/>
  <c r="P18" i="6" s="1"/>
  <c r="J18" i="6"/>
  <c r="K17" i="6"/>
  <c r="O17" i="6" s="1"/>
  <c r="P17" i="6" s="1"/>
  <c r="J17" i="6"/>
  <c r="K16" i="6"/>
  <c r="O16" i="6" s="1"/>
  <c r="P16" i="6" s="1"/>
  <c r="J16" i="6"/>
  <c r="K15" i="6"/>
  <c r="O15" i="6" s="1"/>
  <c r="P15" i="6" s="1"/>
  <c r="J15" i="6"/>
  <c r="K14" i="6"/>
  <c r="O14" i="6" s="1"/>
  <c r="P14" i="6" s="1"/>
  <c r="J14" i="6"/>
  <c r="K13" i="6"/>
  <c r="O13" i="6" s="1"/>
  <c r="P13" i="6" s="1"/>
  <c r="J13" i="6"/>
  <c r="K12" i="6"/>
  <c r="O12" i="6" s="1"/>
  <c r="P12" i="6" s="1"/>
  <c r="J12" i="6"/>
  <c r="K11" i="6"/>
  <c r="O11" i="6" s="1"/>
  <c r="P11" i="6" s="1"/>
  <c r="J11" i="6"/>
  <c r="K10" i="6"/>
  <c r="O10" i="6" s="1"/>
  <c r="P10" i="6" s="1"/>
  <c r="J10" i="6"/>
  <c r="G1883" i="7" l="1"/>
  <c r="G1885" i="7" s="1"/>
  <c r="P1879" i="7"/>
  <c r="G1873" i="7"/>
  <c r="G1887" i="7" s="1"/>
  <c r="G1888" i="7" s="1"/>
  <c r="P1877" i="7"/>
  <c r="P1883" i="7" s="1"/>
  <c r="P1884" i="7"/>
  <c r="P1349" i="7"/>
  <c r="P1190" i="7"/>
  <c r="P212" i="7"/>
  <c r="P215" i="7"/>
  <c r="P555" i="7"/>
  <c r="P279" i="7"/>
  <c r="P173" i="7"/>
  <c r="P276" i="7"/>
  <c r="P543" i="7"/>
  <c r="P1442" i="7"/>
  <c r="P368" i="7"/>
  <c r="P724" i="7"/>
  <c r="P1538" i="7"/>
  <c r="P216" i="7"/>
  <c r="P1618" i="7"/>
  <c r="P284" i="7"/>
  <c r="P1809" i="7"/>
  <c r="P114" i="7"/>
  <c r="P202" i="7"/>
  <c r="P285" i="7"/>
  <c r="P288" i="7"/>
  <c r="P637" i="7"/>
  <c r="P1526" i="7"/>
  <c r="P1092" i="7"/>
  <c r="P1803" i="7"/>
  <c r="P1814" i="7"/>
  <c r="P122" i="7"/>
  <c r="P157" i="7"/>
  <c r="P645" i="7"/>
  <c r="P733" i="7"/>
  <c r="P1355" i="7"/>
  <c r="P1612" i="7"/>
  <c r="P95" i="7"/>
  <c r="P459" i="7"/>
  <c r="P1183" i="7"/>
  <c r="P48" i="7"/>
  <c r="P59" i="7"/>
  <c r="P87" i="7"/>
  <c r="P158" i="7"/>
  <c r="P382" i="7"/>
  <c r="P721" i="7"/>
  <c r="P2848" i="6"/>
  <c r="P2889" i="6" s="1"/>
  <c r="P1187" i="7"/>
  <c r="P729" i="7"/>
  <c r="P1808" i="7"/>
  <c r="P897" i="7"/>
  <c r="P380" i="7"/>
  <c r="P822" i="7"/>
  <c r="P1359" i="7"/>
  <c r="P1347" i="7"/>
  <c r="P176" i="7"/>
  <c r="P286" i="7"/>
  <c r="P646" i="7"/>
  <c r="P819" i="7"/>
  <c r="P971" i="7"/>
  <c r="P70" i="7"/>
  <c r="P239" i="7"/>
  <c r="P552" i="7"/>
  <c r="P631" i="7"/>
  <c r="P1083" i="7"/>
  <c r="P1266" i="7"/>
  <c r="P64" i="7"/>
  <c r="P67" i="7"/>
  <c r="P291" i="7"/>
  <c r="P978" i="7"/>
  <c r="P1080" i="7"/>
  <c r="P1541" i="7"/>
  <c r="P1682" i="7"/>
  <c r="P1695" i="7"/>
  <c r="P1748" i="7"/>
  <c r="P825" i="7"/>
  <c r="P975" i="7"/>
  <c r="P1692" i="7"/>
  <c r="P209" i="7"/>
  <c r="P726" i="7"/>
  <c r="P1352" i="7"/>
  <c r="P727" i="7"/>
  <c r="P892" i="7"/>
  <c r="P1269" i="7"/>
  <c r="P1531" i="7"/>
  <c r="P1818" i="7"/>
  <c r="P1846" i="7"/>
  <c r="P175" i="7"/>
  <c r="P1362" i="7"/>
  <c r="P1811" i="7"/>
  <c r="P115" i="7"/>
  <c r="P817" i="7"/>
  <c r="P820" i="7"/>
  <c r="P909" i="7"/>
  <c r="P1745" i="7"/>
  <c r="P1854" i="7"/>
  <c r="P169" i="7"/>
  <c r="P179" i="7"/>
  <c r="P371" i="7"/>
  <c r="P642" i="7"/>
  <c r="P814" i="7"/>
  <c r="P1620" i="7"/>
  <c r="P1681" i="7"/>
  <c r="P1864" i="7"/>
  <c r="P103" i="7"/>
  <c r="P636" i="7"/>
  <c r="P649" i="7"/>
  <c r="P968" i="7"/>
  <c r="P1097" i="7"/>
  <c r="P1172" i="7"/>
  <c r="P1267" i="7"/>
  <c r="P1350" i="7"/>
  <c r="P1441" i="7"/>
  <c r="P1617" i="7"/>
  <c r="P1684" i="7"/>
  <c r="P92" i="7"/>
  <c r="P282" i="7"/>
  <c r="P292" i="7"/>
  <c r="P295" i="7"/>
  <c r="P365" i="7"/>
  <c r="P898" i="7"/>
  <c r="P1344" i="7"/>
  <c r="P1444" i="7"/>
  <c r="P1624" i="7"/>
  <c r="P1746" i="7"/>
  <c r="P1849" i="7"/>
  <c r="P466" i="7"/>
  <c r="P61" i="7"/>
  <c r="P109" i="7"/>
  <c r="P214" i="7"/>
  <c r="P237" i="7"/>
  <c r="P469" i="7"/>
  <c r="P102" i="7"/>
  <c r="P112" i="7"/>
  <c r="P171" i="7"/>
  <c r="P373" i="7"/>
  <c r="P545" i="7"/>
  <c r="P91" i="7"/>
  <c r="P90" i="7"/>
  <c r="P89" i="7"/>
  <c r="P54" i="7"/>
  <c r="P97" i="7"/>
  <c r="P164" i="7"/>
  <c r="P540" i="7"/>
  <c r="P832" i="7"/>
  <c r="P47" i="7"/>
  <c r="P57" i="7"/>
  <c r="P62" i="7"/>
  <c r="P167" i="7"/>
  <c r="P220" i="7"/>
  <c r="P236" i="7"/>
  <c r="P238" i="7"/>
  <c r="P1752" i="7"/>
  <c r="P116" i="7"/>
  <c r="P170" i="7"/>
  <c r="P223" i="7"/>
  <c r="P457" i="7"/>
  <c r="P1086" i="7"/>
  <c r="P1177" i="7"/>
  <c r="P1436" i="7"/>
  <c r="P1439" i="7"/>
  <c r="P900" i="7"/>
  <c r="P1175" i="7"/>
  <c r="P829" i="7"/>
  <c r="P1178" i="7"/>
  <c r="P1528" i="7"/>
  <c r="P639" i="7"/>
  <c r="P1085" i="7"/>
  <c r="P1523" i="7"/>
  <c r="P1534" i="7"/>
  <c r="P203" i="7"/>
  <c r="P88" i="7"/>
  <c r="P225" i="7"/>
  <c r="P60" i="7"/>
  <c r="P451" i="7"/>
  <c r="P454" i="7"/>
  <c r="P462" i="7"/>
  <c r="P465" i="7"/>
  <c r="P548" i="7"/>
  <c r="P377" i="7"/>
  <c r="P557" i="7"/>
  <c r="P546" i="7"/>
  <c r="P738" i="7"/>
  <c r="P634" i="7"/>
  <c r="P904" i="7"/>
  <c r="P966" i="7"/>
  <c r="P895" i="7"/>
  <c r="P960" i="7"/>
  <c r="P965" i="7"/>
  <c r="P1088" i="7"/>
  <c r="P1180" i="7"/>
  <c r="P1261" i="7"/>
  <c r="P1273" i="7"/>
  <c r="P1278" i="7"/>
  <c r="P1264" i="7"/>
  <c r="P1453" i="7"/>
  <c r="P1448" i="7"/>
  <c r="P1529" i="7"/>
  <c r="P1629" i="7"/>
  <c r="P1615" i="7"/>
  <c r="P1676" i="7"/>
  <c r="P1688" i="7"/>
  <c r="P1757" i="7"/>
  <c r="P1679" i="7"/>
  <c r="P1806" i="7"/>
  <c r="P1740" i="7"/>
  <c r="P1743" i="7"/>
  <c r="P1852" i="7"/>
  <c r="P1859" i="7"/>
  <c r="P1821" i="7"/>
  <c r="C41" i="3"/>
  <c r="D41" i="3" s="1"/>
  <c r="D40" i="3" s="1"/>
  <c r="D36" i="3"/>
  <c r="D37" i="3" s="1"/>
  <c r="C36" i="3"/>
  <c r="C37" i="3" s="1"/>
  <c r="H64" i="2"/>
  <c r="J64" i="2"/>
  <c r="N64" i="2" s="1"/>
  <c r="P64" i="2" s="1"/>
  <c r="H65" i="2"/>
  <c r="J65" i="2"/>
  <c r="N65" i="2" s="1"/>
  <c r="P65" i="2" s="1"/>
  <c r="C77" i="2"/>
  <c r="D77" i="2" s="1"/>
  <c r="D76" i="2" s="1"/>
  <c r="C73" i="2"/>
  <c r="D73" i="2" s="1"/>
  <c r="D72" i="2" s="1"/>
  <c r="P1885" i="7" l="1"/>
  <c r="P2890" i="6"/>
  <c r="O2890" i="6" s="1"/>
  <c r="O2889" i="6"/>
  <c r="P1873" i="7"/>
  <c r="P1887" i="7" s="1"/>
  <c r="P1888" i="7" s="1"/>
  <c r="L11" i="5"/>
  <c r="M11" i="5"/>
  <c r="Q11" i="5" s="1"/>
  <c r="R11" i="5" s="1"/>
  <c r="L12" i="5"/>
  <c r="M12" i="5"/>
  <c r="Q12" i="5" s="1"/>
  <c r="R12" i="5" s="1"/>
  <c r="L13" i="5"/>
  <c r="M13" i="5"/>
  <c r="Q13" i="5" s="1"/>
  <c r="R13" i="5" s="1"/>
  <c r="L14" i="5"/>
  <c r="M14" i="5"/>
  <c r="Q14" i="5" s="1"/>
  <c r="R14" i="5" s="1"/>
  <c r="L15" i="5"/>
  <c r="M15" i="5"/>
  <c r="Q15" i="5" s="1"/>
  <c r="R15" i="5" s="1"/>
  <c r="L16" i="5"/>
  <c r="M16" i="5"/>
  <c r="Q16" i="5" s="1"/>
  <c r="R16" i="5" s="1"/>
  <c r="L17" i="5"/>
  <c r="M17" i="5"/>
  <c r="Q17" i="5" s="1"/>
  <c r="R17" i="5" s="1"/>
  <c r="L18" i="5"/>
  <c r="M18" i="5"/>
  <c r="Q18" i="5" s="1"/>
  <c r="R18" i="5" s="1"/>
  <c r="L19" i="5"/>
  <c r="M19" i="5"/>
  <c r="Q19" i="5" s="1"/>
  <c r="R19" i="5" s="1"/>
  <c r="L20" i="5"/>
  <c r="M20" i="5"/>
  <c r="Q20" i="5" s="1"/>
  <c r="R20" i="5" s="1"/>
  <c r="L21" i="5"/>
  <c r="M21" i="5"/>
  <c r="Q21" i="5" s="1"/>
  <c r="R21" i="5" s="1"/>
  <c r="L22" i="5"/>
  <c r="M22" i="5"/>
  <c r="Q22" i="5" s="1"/>
  <c r="R22" i="5" s="1"/>
  <c r="L23" i="5"/>
  <c r="M23" i="5"/>
  <c r="Q23" i="5" s="1"/>
  <c r="R23" i="5" s="1"/>
  <c r="L24" i="5"/>
  <c r="M24" i="5"/>
  <c r="Q24" i="5" s="1"/>
  <c r="R24" i="5" s="1"/>
  <c r="L25" i="5"/>
  <c r="M25" i="5"/>
  <c r="Q25" i="5" s="1"/>
  <c r="R25" i="5" s="1"/>
  <c r="L26" i="5"/>
  <c r="M26" i="5"/>
  <c r="Q26" i="5" s="1"/>
  <c r="R26" i="5" s="1"/>
  <c r="L27" i="5"/>
  <c r="M27" i="5"/>
  <c r="Q27" i="5" s="1"/>
  <c r="R27" i="5" s="1"/>
  <c r="L28" i="5"/>
  <c r="M28" i="5"/>
  <c r="Q28" i="5" s="1"/>
  <c r="R28" i="5" s="1"/>
  <c r="L29" i="5"/>
  <c r="M29" i="5"/>
  <c r="Q29" i="5" s="1"/>
  <c r="R29" i="5" s="1"/>
  <c r="L30" i="5"/>
  <c r="M30" i="5"/>
  <c r="Q30" i="5" s="1"/>
  <c r="R30" i="5" s="1"/>
  <c r="L31" i="5"/>
  <c r="M31" i="5"/>
  <c r="Q31" i="5" s="1"/>
  <c r="R31" i="5" s="1"/>
  <c r="L32" i="5"/>
  <c r="M32" i="5"/>
  <c r="Q32" i="5" s="1"/>
  <c r="R32" i="5" s="1"/>
  <c r="L33" i="5"/>
  <c r="M33" i="5"/>
  <c r="Q33" i="5" s="1"/>
  <c r="R33" i="5" s="1"/>
  <c r="L34" i="5"/>
  <c r="M34" i="5"/>
  <c r="Q34" i="5" s="1"/>
  <c r="R34" i="5" s="1"/>
  <c r="L35" i="5"/>
  <c r="M35" i="5"/>
  <c r="Q35" i="5" s="1"/>
  <c r="R35" i="5" s="1"/>
  <c r="L36" i="5"/>
  <c r="M36" i="5"/>
  <c r="Q36" i="5" s="1"/>
  <c r="R36" i="5" s="1"/>
  <c r="L37" i="5"/>
  <c r="M37" i="5"/>
  <c r="Q37" i="5" s="1"/>
  <c r="R37" i="5" s="1"/>
  <c r="L38" i="5"/>
  <c r="M38" i="5"/>
  <c r="Q38" i="5" s="1"/>
  <c r="R38" i="5" s="1"/>
  <c r="L39" i="5"/>
  <c r="M39" i="5"/>
  <c r="Q39" i="5" s="1"/>
  <c r="R39" i="5" s="1"/>
  <c r="L40" i="5"/>
  <c r="M40" i="5"/>
  <c r="Q40" i="5" s="1"/>
  <c r="R40" i="5" s="1"/>
  <c r="L41" i="5"/>
  <c r="M41" i="5"/>
  <c r="Q41" i="5" s="1"/>
  <c r="R41" i="5" s="1"/>
  <c r="L42" i="5"/>
  <c r="M42" i="5"/>
  <c r="Q42" i="5" s="1"/>
  <c r="R42" i="5" s="1"/>
  <c r="L43" i="5"/>
  <c r="M43" i="5"/>
  <c r="Q43" i="5" s="1"/>
  <c r="R43" i="5" s="1"/>
  <c r="L44" i="5"/>
  <c r="M44" i="5"/>
  <c r="Q44" i="5" s="1"/>
  <c r="R44" i="5" s="1"/>
  <c r="L45" i="5"/>
  <c r="M45" i="5"/>
  <c r="Q45" i="5" s="1"/>
  <c r="R45" i="5" s="1"/>
  <c r="L46" i="5"/>
  <c r="M46" i="5"/>
  <c r="Q46" i="5" s="1"/>
  <c r="R46" i="5" s="1"/>
  <c r="L47" i="5"/>
  <c r="M47" i="5"/>
  <c r="Q47" i="5" s="1"/>
  <c r="R47" i="5" s="1"/>
  <c r="L48" i="5"/>
  <c r="M48" i="5"/>
  <c r="Q48" i="5" s="1"/>
  <c r="R48" i="5" s="1"/>
  <c r="L49" i="5"/>
  <c r="M49" i="5"/>
  <c r="Q49" i="5" s="1"/>
  <c r="R49" i="5" s="1"/>
  <c r="L50" i="5"/>
  <c r="M50" i="5"/>
  <c r="Q50" i="5" s="1"/>
  <c r="R50" i="5" s="1"/>
  <c r="L51" i="5"/>
  <c r="M51" i="5"/>
  <c r="Q51" i="5" s="1"/>
  <c r="R51" i="5" s="1"/>
  <c r="L52" i="5"/>
  <c r="M52" i="5"/>
  <c r="Q52" i="5" s="1"/>
  <c r="R52" i="5" s="1"/>
  <c r="L53" i="5"/>
  <c r="M53" i="5"/>
  <c r="Q53" i="5" s="1"/>
  <c r="R53" i="5" s="1"/>
  <c r="L54" i="5"/>
  <c r="M54" i="5"/>
  <c r="Q54" i="5" s="1"/>
  <c r="R54" i="5" s="1"/>
  <c r="L55" i="5"/>
  <c r="M55" i="5"/>
  <c r="Q55" i="5" s="1"/>
  <c r="R55" i="5" s="1"/>
  <c r="L56" i="5"/>
  <c r="M56" i="5"/>
  <c r="Q56" i="5" s="1"/>
  <c r="R56" i="5" s="1"/>
  <c r="L57" i="5"/>
  <c r="M57" i="5"/>
  <c r="Q57" i="5" s="1"/>
  <c r="R57" i="5" s="1"/>
  <c r="L58" i="5"/>
  <c r="M58" i="5"/>
  <c r="Q58" i="5" s="1"/>
  <c r="R58" i="5" s="1"/>
  <c r="L59" i="5"/>
  <c r="M59" i="5"/>
  <c r="Q59" i="5" s="1"/>
  <c r="R59" i="5" s="1"/>
  <c r="L60" i="5"/>
  <c r="M60" i="5"/>
  <c r="Q60" i="5" s="1"/>
  <c r="R60" i="5" s="1"/>
  <c r="L61" i="5"/>
  <c r="M61" i="5"/>
  <c r="Q61" i="5" s="1"/>
  <c r="R61" i="5" s="1"/>
  <c r="L62" i="5"/>
  <c r="M62" i="5"/>
  <c r="Q62" i="5" s="1"/>
  <c r="R62" i="5" s="1"/>
  <c r="L63" i="5"/>
  <c r="M63" i="5"/>
  <c r="Q63" i="5" s="1"/>
  <c r="R63" i="5" s="1"/>
  <c r="L64" i="5"/>
  <c r="M64" i="5"/>
  <c r="Q64" i="5" s="1"/>
  <c r="R64" i="5" s="1"/>
  <c r="L65" i="5"/>
  <c r="M65" i="5"/>
  <c r="Q65" i="5" s="1"/>
  <c r="R65" i="5" s="1"/>
  <c r="L66" i="5"/>
  <c r="M66" i="5"/>
  <c r="Q66" i="5" s="1"/>
  <c r="R66" i="5" s="1"/>
  <c r="L67" i="5"/>
  <c r="M67" i="5"/>
  <c r="Q67" i="5" s="1"/>
  <c r="R67" i="5" s="1"/>
  <c r="L68" i="5"/>
  <c r="M68" i="5"/>
  <c r="Q68" i="5" s="1"/>
  <c r="R68" i="5" s="1"/>
  <c r="L69" i="5"/>
  <c r="M69" i="5"/>
  <c r="Q69" i="5" s="1"/>
  <c r="R69" i="5" s="1"/>
  <c r="L70" i="5"/>
  <c r="M70" i="5"/>
  <c r="Q70" i="5" s="1"/>
  <c r="R70" i="5" s="1"/>
  <c r="L71" i="5"/>
  <c r="M71" i="5"/>
  <c r="Q71" i="5" s="1"/>
  <c r="R71" i="5" s="1"/>
  <c r="L72" i="5"/>
  <c r="M72" i="5"/>
  <c r="Q72" i="5" s="1"/>
  <c r="R72" i="5" s="1"/>
  <c r="L73" i="5"/>
  <c r="M73" i="5"/>
  <c r="Q73" i="5" s="1"/>
  <c r="R73" i="5" s="1"/>
  <c r="L74" i="5"/>
  <c r="M74" i="5"/>
  <c r="Q74" i="5" s="1"/>
  <c r="R74" i="5" s="1"/>
  <c r="L75" i="5"/>
  <c r="M75" i="5"/>
  <c r="Q75" i="5" s="1"/>
  <c r="R75" i="5" s="1"/>
  <c r="L76" i="5"/>
  <c r="M76" i="5"/>
  <c r="Q76" i="5" s="1"/>
  <c r="R76" i="5" s="1"/>
  <c r="L77" i="5"/>
  <c r="M77" i="5"/>
  <c r="Q77" i="5" s="1"/>
  <c r="R77" i="5" s="1"/>
  <c r="L78" i="5"/>
  <c r="M78" i="5"/>
  <c r="Q78" i="5" s="1"/>
  <c r="R78" i="5" s="1"/>
  <c r="L79" i="5"/>
  <c r="M79" i="5"/>
  <c r="Q79" i="5" s="1"/>
  <c r="R79" i="5" s="1"/>
  <c r="L80" i="5"/>
  <c r="M80" i="5"/>
  <c r="Q80" i="5" s="1"/>
  <c r="R80" i="5" s="1"/>
  <c r="L81" i="5"/>
  <c r="M81" i="5"/>
  <c r="Q81" i="5" s="1"/>
  <c r="R81" i="5" s="1"/>
  <c r="L82" i="5"/>
  <c r="M82" i="5"/>
  <c r="Q82" i="5" s="1"/>
  <c r="R82" i="5" s="1"/>
  <c r="L83" i="5"/>
  <c r="M83" i="5"/>
  <c r="Q83" i="5" s="1"/>
  <c r="R83" i="5" s="1"/>
  <c r="L84" i="5"/>
  <c r="M84" i="5"/>
  <c r="Q84" i="5" s="1"/>
  <c r="R84" i="5" s="1"/>
  <c r="L85" i="5"/>
  <c r="M85" i="5"/>
  <c r="Q85" i="5" s="1"/>
  <c r="R85" i="5" s="1"/>
  <c r="L86" i="5"/>
  <c r="M86" i="5"/>
  <c r="Q86" i="5" s="1"/>
  <c r="R86" i="5" s="1"/>
  <c r="L87" i="5"/>
  <c r="M87" i="5"/>
  <c r="Q87" i="5" s="1"/>
  <c r="R87" i="5" s="1"/>
  <c r="L88" i="5"/>
  <c r="M88" i="5"/>
  <c r="Q88" i="5" s="1"/>
  <c r="R88" i="5" s="1"/>
  <c r="L89" i="5"/>
  <c r="M89" i="5"/>
  <c r="Q89" i="5" s="1"/>
  <c r="R89" i="5" s="1"/>
  <c r="L90" i="5"/>
  <c r="M90" i="5"/>
  <c r="Q90" i="5" s="1"/>
  <c r="R90" i="5" s="1"/>
  <c r="L91" i="5"/>
  <c r="M91" i="5"/>
  <c r="Q91" i="5" s="1"/>
  <c r="R91" i="5" s="1"/>
  <c r="L92" i="5"/>
  <c r="M92" i="5"/>
  <c r="Q92" i="5" s="1"/>
  <c r="R92" i="5" s="1"/>
  <c r="L93" i="5"/>
  <c r="M93" i="5"/>
  <c r="Q93" i="5" s="1"/>
  <c r="R93" i="5" s="1"/>
  <c r="L94" i="5"/>
  <c r="M94" i="5"/>
  <c r="Q94" i="5" s="1"/>
  <c r="R94" i="5" s="1"/>
  <c r="L95" i="5"/>
  <c r="M95" i="5"/>
  <c r="Q95" i="5" s="1"/>
  <c r="R95" i="5" s="1"/>
  <c r="L96" i="5"/>
  <c r="M96" i="5"/>
  <c r="Q96" i="5" s="1"/>
  <c r="R96" i="5" s="1"/>
  <c r="L97" i="5"/>
  <c r="M97" i="5"/>
  <c r="Q97" i="5" s="1"/>
  <c r="R97" i="5" s="1"/>
  <c r="L98" i="5"/>
  <c r="M98" i="5"/>
  <c r="Q98" i="5" s="1"/>
  <c r="R98" i="5" s="1"/>
  <c r="L99" i="5"/>
  <c r="M99" i="5"/>
  <c r="Q99" i="5" s="1"/>
  <c r="R99" i="5" s="1"/>
  <c r="L100" i="5"/>
  <c r="M100" i="5"/>
  <c r="Q100" i="5" s="1"/>
  <c r="R100" i="5" s="1"/>
  <c r="L101" i="5"/>
  <c r="M101" i="5"/>
  <c r="Q101" i="5" s="1"/>
  <c r="R101" i="5" s="1"/>
  <c r="L102" i="5"/>
  <c r="M102" i="5"/>
  <c r="Q102" i="5" s="1"/>
  <c r="R102" i="5" s="1"/>
  <c r="L103" i="5"/>
  <c r="M103" i="5"/>
  <c r="Q103" i="5" s="1"/>
  <c r="R103" i="5" s="1"/>
  <c r="L104" i="5"/>
  <c r="M104" i="5"/>
  <c r="Q104" i="5" s="1"/>
  <c r="R104" i="5" s="1"/>
  <c r="L105" i="5"/>
  <c r="M105" i="5"/>
  <c r="Q105" i="5" s="1"/>
  <c r="R105" i="5" s="1"/>
  <c r="L106" i="5"/>
  <c r="M106" i="5"/>
  <c r="Q106" i="5" s="1"/>
  <c r="R106" i="5" s="1"/>
  <c r="L107" i="5"/>
  <c r="M107" i="5"/>
  <c r="Q107" i="5" s="1"/>
  <c r="R107" i="5" s="1"/>
  <c r="L108" i="5"/>
  <c r="M108" i="5"/>
  <c r="Q108" i="5" s="1"/>
  <c r="R108" i="5" s="1"/>
  <c r="L109" i="5"/>
  <c r="M109" i="5"/>
  <c r="Q109" i="5" s="1"/>
  <c r="R109" i="5" s="1"/>
  <c r="L110" i="5"/>
  <c r="M110" i="5"/>
  <c r="Q110" i="5" s="1"/>
  <c r="R110" i="5" s="1"/>
  <c r="L111" i="5"/>
  <c r="M111" i="5"/>
  <c r="Q111" i="5" s="1"/>
  <c r="R111" i="5" s="1"/>
  <c r="L112" i="5"/>
  <c r="M112" i="5"/>
  <c r="Q112" i="5" s="1"/>
  <c r="R112" i="5" s="1"/>
  <c r="L113" i="5"/>
  <c r="M113" i="5"/>
  <c r="Q113" i="5" s="1"/>
  <c r="R113" i="5" s="1"/>
  <c r="L114" i="5"/>
  <c r="M114" i="5"/>
  <c r="Q114" i="5" s="1"/>
  <c r="R114" i="5" s="1"/>
  <c r="L115" i="5"/>
  <c r="M115" i="5"/>
  <c r="Q115" i="5" s="1"/>
  <c r="R115" i="5" s="1"/>
  <c r="L116" i="5"/>
  <c r="M116" i="5"/>
  <c r="Q116" i="5" s="1"/>
  <c r="R116" i="5" s="1"/>
  <c r="L117" i="5"/>
  <c r="M117" i="5"/>
  <c r="Q117" i="5" s="1"/>
  <c r="R117" i="5" s="1"/>
  <c r="L118" i="5"/>
  <c r="M118" i="5"/>
  <c r="Q118" i="5" s="1"/>
  <c r="R118" i="5" s="1"/>
  <c r="L119" i="5"/>
  <c r="M119" i="5"/>
  <c r="Q119" i="5" s="1"/>
  <c r="R119" i="5" s="1"/>
  <c r="L120" i="5"/>
  <c r="M120" i="5"/>
  <c r="Q120" i="5" s="1"/>
  <c r="R120" i="5" s="1"/>
  <c r="L121" i="5"/>
  <c r="M121" i="5"/>
  <c r="Q121" i="5" s="1"/>
  <c r="R121" i="5" s="1"/>
  <c r="L122" i="5"/>
  <c r="M122" i="5"/>
  <c r="Q122" i="5" s="1"/>
  <c r="R122" i="5" s="1"/>
  <c r="L123" i="5"/>
  <c r="M123" i="5"/>
  <c r="Q123" i="5" s="1"/>
  <c r="R123" i="5" s="1"/>
  <c r="L124" i="5"/>
  <c r="M124" i="5"/>
  <c r="Q124" i="5" s="1"/>
  <c r="R124" i="5" s="1"/>
  <c r="L125" i="5"/>
  <c r="M125" i="5"/>
  <c r="Q125" i="5" s="1"/>
  <c r="R125" i="5" s="1"/>
  <c r="L126" i="5"/>
  <c r="M126" i="5"/>
  <c r="Q126" i="5" s="1"/>
  <c r="R126" i="5" s="1"/>
  <c r="L127" i="5"/>
  <c r="M127" i="5"/>
  <c r="Q127" i="5" s="1"/>
  <c r="R127" i="5" s="1"/>
  <c r="L128" i="5"/>
  <c r="M128" i="5"/>
  <c r="Q128" i="5" s="1"/>
  <c r="R128" i="5" s="1"/>
  <c r="L129" i="5"/>
  <c r="M129" i="5"/>
  <c r="Q129" i="5" s="1"/>
  <c r="R129" i="5" s="1"/>
  <c r="L130" i="5"/>
  <c r="M130" i="5"/>
  <c r="Q130" i="5" s="1"/>
  <c r="R130" i="5" s="1"/>
  <c r="L131" i="5"/>
  <c r="M131" i="5"/>
  <c r="Q131" i="5" s="1"/>
  <c r="R131" i="5" s="1"/>
  <c r="L132" i="5"/>
  <c r="M132" i="5"/>
  <c r="Q132" i="5" s="1"/>
  <c r="R132" i="5" s="1"/>
  <c r="L133" i="5"/>
  <c r="M133" i="5"/>
  <c r="Q133" i="5" s="1"/>
  <c r="R133" i="5" s="1"/>
  <c r="L134" i="5"/>
  <c r="M134" i="5"/>
  <c r="Q134" i="5" s="1"/>
  <c r="R134" i="5" s="1"/>
  <c r="L135" i="5"/>
  <c r="M135" i="5"/>
  <c r="Q135" i="5" s="1"/>
  <c r="R135" i="5" s="1"/>
  <c r="L136" i="5"/>
  <c r="M136" i="5"/>
  <c r="Q136" i="5" s="1"/>
  <c r="R136" i="5" s="1"/>
  <c r="L137" i="5"/>
  <c r="M137" i="5"/>
  <c r="Q137" i="5" s="1"/>
  <c r="R137" i="5" s="1"/>
  <c r="L138" i="5"/>
  <c r="M138" i="5"/>
  <c r="Q138" i="5" s="1"/>
  <c r="R138" i="5" s="1"/>
  <c r="L139" i="5"/>
  <c r="M139" i="5"/>
  <c r="Q139" i="5" s="1"/>
  <c r="R139" i="5" s="1"/>
  <c r="L140" i="5"/>
  <c r="M140" i="5"/>
  <c r="Q140" i="5" s="1"/>
  <c r="R140" i="5" s="1"/>
  <c r="L141" i="5"/>
  <c r="M141" i="5"/>
  <c r="Q141" i="5" s="1"/>
  <c r="R141" i="5" s="1"/>
  <c r="L142" i="5"/>
  <c r="M142" i="5"/>
  <c r="Q142" i="5" s="1"/>
  <c r="R142" i="5" s="1"/>
  <c r="L143" i="5"/>
  <c r="M143" i="5"/>
  <c r="Q143" i="5" s="1"/>
  <c r="R143" i="5" s="1"/>
  <c r="L144" i="5"/>
  <c r="M144" i="5"/>
  <c r="Q144" i="5" s="1"/>
  <c r="R144" i="5" s="1"/>
  <c r="L145" i="5"/>
  <c r="M145" i="5"/>
  <c r="Q145" i="5" s="1"/>
  <c r="R145" i="5" s="1"/>
  <c r="L146" i="5"/>
  <c r="M146" i="5"/>
  <c r="Q146" i="5" s="1"/>
  <c r="R146" i="5" s="1"/>
  <c r="L147" i="5"/>
  <c r="M147" i="5"/>
  <c r="Q147" i="5" s="1"/>
  <c r="R147" i="5" s="1"/>
  <c r="L148" i="5"/>
  <c r="M148" i="5"/>
  <c r="Q148" i="5" s="1"/>
  <c r="R148" i="5" s="1"/>
  <c r="L149" i="5"/>
  <c r="M149" i="5"/>
  <c r="Q149" i="5" s="1"/>
  <c r="R149" i="5" s="1"/>
  <c r="L150" i="5"/>
  <c r="M150" i="5"/>
  <c r="Q150" i="5" s="1"/>
  <c r="R150" i="5" s="1"/>
  <c r="L151" i="5"/>
  <c r="M151" i="5"/>
  <c r="Q151" i="5" s="1"/>
  <c r="R151" i="5" s="1"/>
  <c r="L152" i="5"/>
  <c r="M152" i="5"/>
  <c r="Q152" i="5" s="1"/>
  <c r="R152" i="5" s="1"/>
  <c r="L153" i="5"/>
  <c r="M153" i="5"/>
  <c r="Q153" i="5" s="1"/>
  <c r="R153" i="5" s="1"/>
  <c r="L154" i="5"/>
  <c r="M154" i="5"/>
  <c r="Q154" i="5" s="1"/>
  <c r="R154" i="5" s="1"/>
  <c r="L155" i="5"/>
  <c r="M155" i="5"/>
  <c r="Q155" i="5" s="1"/>
  <c r="R155" i="5" s="1"/>
  <c r="L156" i="5"/>
  <c r="M156" i="5"/>
  <c r="Q156" i="5" s="1"/>
  <c r="R156" i="5" s="1"/>
  <c r="L157" i="5"/>
  <c r="M157" i="5"/>
  <c r="Q157" i="5" s="1"/>
  <c r="R157" i="5" s="1"/>
  <c r="L158" i="5"/>
  <c r="M158" i="5"/>
  <c r="Q158" i="5" s="1"/>
  <c r="R158" i="5" s="1"/>
  <c r="L159" i="5"/>
  <c r="M159" i="5"/>
  <c r="Q159" i="5" s="1"/>
  <c r="R159" i="5" s="1"/>
  <c r="L160" i="5"/>
  <c r="M160" i="5"/>
  <c r="Q160" i="5" s="1"/>
  <c r="R160" i="5" s="1"/>
  <c r="L161" i="5"/>
  <c r="M161" i="5"/>
  <c r="Q161" i="5" s="1"/>
  <c r="R161" i="5" s="1"/>
  <c r="L162" i="5"/>
  <c r="M162" i="5"/>
  <c r="Q162" i="5" s="1"/>
  <c r="R162" i="5" s="1"/>
  <c r="L163" i="5"/>
  <c r="M163" i="5"/>
  <c r="Q163" i="5" s="1"/>
  <c r="R163" i="5" s="1"/>
  <c r="L164" i="5"/>
  <c r="M164" i="5"/>
  <c r="Q164" i="5" s="1"/>
  <c r="R164" i="5" s="1"/>
  <c r="L165" i="5"/>
  <c r="M165" i="5"/>
  <c r="Q165" i="5" s="1"/>
  <c r="R165" i="5" s="1"/>
  <c r="L166" i="5"/>
  <c r="M166" i="5"/>
  <c r="Q166" i="5" s="1"/>
  <c r="R166" i="5" s="1"/>
  <c r="L167" i="5"/>
  <c r="M167" i="5"/>
  <c r="Q167" i="5" s="1"/>
  <c r="R167" i="5" s="1"/>
  <c r="L168" i="5"/>
  <c r="M168" i="5"/>
  <c r="Q168" i="5" s="1"/>
  <c r="R168" i="5" s="1"/>
  <c r="L169" i="5"/>
  <c r="M169" i="5"/>
  <c r="Q169" i="5" s="1"/>
  <c r="R169" i="5" s="1"/>
  <c r="L170" i="5"/>
  <c r="M170" i="5"/>
  <c r="Q170" i="5" s="1"/>
  <c r="R170" i="5" s="1"/>
  <c r="L171" i="5"/>
  <c r="M171" i="5"/>
  <c r="Q171" i="5" s="1"/>
  <c r="R171" i="5" s="1"/>
  <c r="L172" i="5"/>
  <c r="M172" i="5"/>
  <c r="Q172" i="5" s="1"/>
  <c r="R172" i="5" s="1"/>
  <c r="L173" i="5"/>
  <c r="M173" i="5"/>
  <c r="Q173" i="5" s="1"/>
  <c r="R173" i="5" s="1"/>
  <c r="L174" i="5"/>
  <c r="M174" i="5"/>
  <c r="Q174" i="5" s="1"/>
  <c r="R174" i="5" s="1"/>
  <c r="L175" i="5"/>
  <c r="M175" i="5"/>
  <c r="Q175" i="5" s="1"/>
  <c r="R175" i="5" s="1"/>
  <c r="L176" i="5"/>
  <c r="M176" i="5"/>
  <c r="Q176" i="5" s="1"/>
  <c r="R176" i="5" s="1"/>
  <c r="L177" i="5"/>
  <c r="M177" i="5"/>
  <c r="Q177" i="5" s="1"/>
  <c r="R177" i="5" s="1"/>
  <c r="L178" i="5"/>
  <c r="M178" i="5"/>
  <c r="Q178" i="5" s="1"/>
  <c r="R178" i="5" s="1"/>
  <c r="L179" i="5"/>
  <c r="M179" i="5"/>
  <c r="Q179" i="5" s="1"/>
  <c r="R179" i="5" s="1"/>
  <c r="L180" i="5"/>
  <c r="M180" i="5"/>
  <c r="Q180" i="5" s="1"/>
  <c r="R180" i="5" s="1"/>
  <c r="L181" i="5"/>
  <c r="M181" i="5"/>
  <c r="Q181" i="5" s="1"/>
  <c r="R181" i="5" s="1"/>
  <c r="L182" i="5"/>
  <c r="M182" i="5"/>
  <c r="Q182" i="5" s="1"/>
  <c r="R182" i="5" s="1"/>
  <c r="L183" i="5"/>
  <c r="M183" i="5"/>
  <c r="Q183" i="5" s="1"/>
  <c r="R183" i="5" s="1"/>
  <c r="L184" i="5"/>
  <c r="M184" i="5"/>
  <c r="Q184" i="5" s="1"/>
  <c r="R184" i="5" s="1"/>
  <c r="L185" i="5"/>
  <c r="M185" i="5"/>
  <c r="Q185" i="5" s="1"/>
  <c r="R185" i="5" s="1"/>
  <c r="L186" i="5"/>
  <c r="M186" i="5"/>
  <c r="Q186" i="5" s="1"/>
  <c r="R186" i="5" s="1"/>
  <c r="L187" i="5"/>
  <c r="M187" i="5"/>
  <c r="Q187" i="5" s="1"/>
  <c r="R187" i="5" s="1"/>
  <c r="L188" i="5"/>
  <c r="M188" i="5"/>
  <c r="Q188" i="5" s="1"/>
  <c r="R188" i="5" s="1"/>
  <c r="L189" i="5"/>
  <c r="M189" i="5"/>
  <c r="Q189" i="5" s="1"/>
  <c r="R189" i="5" s="1"/>
  <c r="L190" i="5"/>
  <c r="M190" i="5"/>
  <c r="Q190" i="5" s="1"/>
  <c r="R190" i="5" s="1"/>
  <c r="L191" i="5"/>
  <c r="M191" i="5"/>
  <c r="Q191" i="5" s="1"/>
  <c r="R191" i="5" s="1"/>
  <c r="L192" i="5"/>
  <c r="M192" i="5"/>
  <c r="Q192" i="5" s="1"/>
  <c r="R192" i="5" s="1"/>
  <c r="L193" i="5"/>
  <c r="M193" i="5"/>
  <c r="Q193" i="5" s="1"/>
  <c r="R193" i="5" s="1"/>
  <c r="L194" i="5"/>
  <c r="M194" i="5"/>
  <c r="Q194" i="5" s="1"/>
  <c r="R194" i="5" s="1"/>
  <c r="L195" i="5"/>
  <c r="M195" i="5"/>
  <c r="Q195" i="5" s="1"/>
  <c r="R195" i="5" s="1"/>
  <c r="L196" i="5"/>
  <c r="M196" i="5"/>
  <c r="Q196" i="5" s="1"/>
  <c r="R196" i="5" s="1"/>
  <c r="L197" i="5"/>
  <c r="M197" i="5"/>
  <c r="Q197" i="5" s="1"/>
  <c r="R197" i="5" s="1"/>
  <c r="L198" i="5"/>
  <c r="M198" i="5"/>
  <c r="Q198" i="5" s="1"/>
  <c r="R198" i="5" s="1"/>
  <c r="L199" i="5"/>
  <c r="M199" i="5"/>
  <c r="Q199" i="5" s="1"/>
  <c r="R199" i="5" s="1"/>
  <c r="L200" i="5"/>
  <c r="M200" i="5"/>
  <c r="Q200" i="5" s="1"/>
  <c r="R200" i="5" s="1"/>
  <c r="L201" i="5"/>
  <c r="M201" i="5"/>
  <c r="Q201" i="5" s="1"/>
  <c r="R201" i="5" s="1"/>
  <c r="L202" i="5"/>
  <c r="M202" i="5"/>
  <c r="Q202" i="5" s="1"/>
  <c r="R202" i="5" s="1"/>
  <c r="L203" i="5"/>
  <c r="M203" i="5"/>
  <c r="Q203" i="5" s="1"/>
  <c r="R203" i="5" s="1"/>
  <c r="L204" i="5"/>
  <c r="M204" i="5"/>
  <c r="Q204" i="5" s="1"/>
  <c r="R204" i="5" s="1"/>
  <c r="L205" i="5"/>
  <c r="M205" i="5"/>
  <c r="Q205" i="5" s="1"/>
  <c r="R205" i="5" s="1"/>
  <c r="L206" i="5"/>
  <c r="M206" i="5"/>
  <c r="Q206" i="5" s="1"/>
  <c r="R206" i="5" s="1"/>
  <c r="L207" i="5"/>
  <c r="M207" i="5"/>
  <c r="Q207" i="5" s="1"/>
  <c r="R207" i="5" s="1"/>
  <c r="L208" i="5"/>
  <c r="M208" i="5"/>
  <c r="Q208" i="5" s="1"/>
  <c r="R208" i="5" s="1"/>
  <c r="L209" i="5"/>
  <c r="M209" i="5"/>
  <c r="Q209" i="5" s="1"/>
  <c r="R209" i="5" s="1"/>
  <c r="L210" i="5"/>
  <c r="M210" i="5"/>
  <c r="Q210" i="5" s="1"/>
  <c r="R210" i="5" s="1"/>
  <c r="L211" i="5"/>
  <c r="M211" i="5"/>
  <c r="Q211" i="5" s="1"/>
  <c r="R211" i="5" s="1"/>
  <c r="L212" i="5"/>
  <c r="M212" i="5"/>
  <c r="Q212" i="5" s="1"/>
  <c r="R212" i="5" s="1"/>
  <c r="L213" i="5"/>
  <c r="M213" i="5"/>
  <c r="Q213" i="5" s="1"/>
  <c r="R213" i="5" s="1"/>
  <c r="L214" i="5"/>
  <c r="M214" i="5"/>
  <c r="Q214" i="5" s="1"/>
  <c r="R214" i="5" s="1"/>
  <c r="L215" i="5"/>
  <c r="M215" i="5"/>
  <c r="Q215" i="5" s="1"/>
  <c r="R215" i="5" s="1"/>
  <c r="L216" i="5"/>
  <c r="M216" i="5"/>
  <c r="Q216" i="5" s="1"/>
  <c r="R216" i="5" s="1"/>
  <c r="L217" i="5"/>
  <c r="M217" i="5"/>
  <c r="Q217" i="5" s="1"/>
  <c r="R217" i="5" s="1"/>
  <c r="L218" i="5"/>
  <c r="M218" i="5"/>
  <c r="Q218" i="5" s="1"/>
  <c r="R218" i="5" s="1"/>
  <c r="L219" i="5"/>
  <c r="M219" i="5"/>
  <c r="Q219" i="5" s="1"/>
  <c r="R219" i="5" s="1"/>
  <c r="L220" i="5"/>
  <c r="M220" i="5"/>
  <c r="Q220" i="5" s="1"/>
  <c r="R220" i="5" s="1"/>
  <c r="L221" i="5"/>
  <c r="M221" i="5"/>
  <c r="Q221" i="5" s="1"/>
  <c r="R221" i="5" s="1"/>
  <c r="L222" i="5"/>
  <c r="M222" i="5"/>
  <c r="Q222" i="5" s="1"/>
  <c r="R222" i="5" s="1"/>
  <c r="L223" i="5"/>
  <c r="M223" i="5"/>
  <c r="Q223" i="5" s="1"/>
  <c r="R223" i="5" s="1"/>
  <c r="L224" i="5"/>
  <c r="M224" i="5"/>
  <c r="Q224" i="5" s="1"/>
  <c r="R224" i="5" s="1"/>
  <c r="L225" i="5"/>
  <c r="M225" i="5"/>
  <c r="Q225" i="5" s="1"/>
  <c r="R225" i="5" s="1"/>
  <c r="L226" i="5"/>
  <c r="M226" i="5"/>
  <c r="Q226" i="5" s="1"/>
  <c r="R226" i="5" s="1"/>
  <c r="L227" i="5"/>
  <c r="M227" i="5"/>
  <c r="Q227" i="5" s="1"/>
  <c r="R227" i="5" s="1"/>
  <c r="L228" i="5"/>
  <c r="M228" i="5"/>
  <c r="Q228" i="5" s="1"/>
  <c r="R228" i="5" s="1"/>
  <c r="L229" i="5"/>
  <c r="M229" i="5"/>
  <c r="Q229" i="5" s="1"/>
  <c r="R229" i="5" s="1"/>
  <c r="L230" i="5"/>
  <c r="M230" i="5"/>
  <c r="Q230" i="5" s="1"/>
  <c r="R230" i="5" s="1"/>
  <c r="L231" i="5"/>
  <c r="M231" i="5"/>
  <c r="Q231" i="5" s="1"/>
  <c r="R231" i="5" s="1"/>
  <c r="L232" i="5"/>
  <c r="M232" i="5"/>
  <c r="Q232" i="5" s="1"/>
  <c r="R232" i="5" s="1"/>
  <c r="L233" i="5"/>
  <c r="M233" i="5"/>
  <c r="Q233" i="5" s="1"/>
  <c r="R233" i="5" s="1"/>
  <c r="L234" i="5"/>
  <c r="M234" i="5"/>
  <c r="Q234" i="5" s="1"/>
  <c r="R234" i="5" s="1"/>
  <c r="L235" i="5"/>
  <c r="M235" i="5"/>
  <c r="Q235" i="5" s="1"/>
  <c r="R235" i="5" s="1"/>
  <c r="L236" i="5"/>
  <c r="M236" i="5"/>
  <c r="Q236" i="5" s="1"/>
  <c r="R236" i="5" s="1"/>
  <c r="L237" i="5"/>
  <c r="M237" i="5"/>
  <c r="Q237" i="5" s="1"/>
  <c r="R237" i="5" s="1"/>
  <c r="L238" i="5"/>
  <c r="M238" i="5"/>
  <c r="Q238" i="5" s="1"/>
  <c r="R238" i="5" s="1"/>
  <c r="L239" i="5"/>
  <c r="M239" i="5"/>
  <c r="Q239" i="5" s="1"/>
  <c r="R239" i="5" s="1"/>
  <c r="L240" i="5"/>
  <c r="M240" i="5"/>
  <c r="Q240" i="5" s="1"/>
  <c r="R240" i="5" s="1"/>
  <c r="L241" i="5"/>
  <c r="M241" i="5"/>
  <c r="Q241" i="5" s="1"/>
  <c r="R241" i="5" s="1"/>
  <c r="L242" i="5"/>
  <c r="M242" i="5"/>
  <c r="Q242" i="5" s="1"/>
  <c r="R242" i="5" s="1"/>
  <c r="L243" i="5"/>
  <c r="M243" i="5"/>
  <c r="Q243" i="5" s="1"/>
  <c r="R243" i="5" s="1"/>
  <c r="L244" i="5"/>
  <c r="M244" i="5"/>
  <c r="Q244" i="5" s="1"/>
  <c r="R244" i="5" s="1"/>
  <c r="L245" i="5"/>
  <c r="M245" i="5"/>
  <c r="Q245" i="5" s="1"/>
  <c r="R245" i="5" s="1"/>
  <c r="L246" i="5"/>
  <c r="M246" i="5"/>
  <c r="Q246" i="5" s="1"/>
  <c r="R246" i="5" s="1"/>
  <c r="L247" i="5"/>
  <c r="M247" i="5"/>
  <c r="Q247" i="5" s="1"/>
  <c r="R247" i="5" s="1"/>
  <c r="L248" i="5"/>
  <c r="M248" i="5"/>
  <c r="Q248" i="5" s="1"/>
  <c r="R248" i="5" s="1"/>
  <c r="L249" i="5"/>
  <c r="M249" i="5"/>
  <c r="Q249" i="5" s="1"/>
  <c r="R249" i="5" s="1"/>
  <c r="L250" i="5"/>
  <c r="M250" i="5"/>
  <c r="Q250" i="5" s="1"/>
  <c r="R250" i="5" s="1"/>
  <c r="L251" i="5"/>
  <c r="M251" i="5"/>
  <c r="Q251" i="5" s="1"/>
  <c r="R251" i="5" s="1"/>
  <c r="L252" i="5"/>
  <c r="M252" i="5"/>
  <c r="Q252" i="5" s="1"/>
  <c r="R252" i="5" s="1"/>
  <c r="L253" i="5"/>
  <c r="M253" i="5"/>
  <c r="Q253" i="5" s="1"/>
  <c r="R253" i="5" s="1"/>
  <c r="L254" i="5"/>
  <c r="M254" i="5"/>
  <c r="Q254" i="5" s="1"/>
  <c r="R254" i="5" s="1"/>
  <c r="L255" i="5"/>
  <c r="M255" i="5"/>
  <c r="Q255" i="5" s="1"/>
  <c r="R255" i="5" s="1"/>
  <c r="L256" i="5"/>
  <c r="M256" i="5"/>
  <c r="Q256" i="5" s="1"/>
  <c r="R256" i="5" s="1"/>
  <c r="L257" i="5"/>
  <c r="M257" i="5"/>
  <c r="Q257" i="5" s="1"/>
  <c r="R257" i="5" s="1"/>
  <c r="L258" i="5"/>
  <c r="M258" i="5"/>
  <c r="Q258" i="5" s="1"/>
  <c r="R258" i="5" s="1"/>
  <c r="L259" i="5"/>
  <c r="M259" i="5"/>
  <c r="Q259" i="5" s="1"/>
  <c r="R259" i="5" s="1"/>
  <c r="L260" i="5"/>
  <c r="M260" i="5"/>
  <c r="Q260" i="5" s="1"/>
  <c r="R260" i="5" s="1"/>
  <c r="L261" i="5"/>
  <c r="M261" i="5"/>
  <c r="Q261" i="5" s="1"/>
  <c r="R261" i="5" s="1"/>
  <c r="L262" i="5"/>
  <c r="M262" i="5"/>
  <c r="Q262" i="5" s="1"/>
  <c r="R262" i="5" s="1"/>
  <c r="L263" i="5"/>
  <c r="M263" i="5"/>
  <c r="Q263" i="5" s="1"/>
  <c r="R263" i="5" s="1"/>
  <c r="L264" i="5"/>
  <c r="M264" i="5"/>
  <c r="Q264" i="5" s="1"/>
  <c r="R264" i="5" s="1"/>
  <c r="L265" i="5"/>
  <c r="M265" i="5"/>
  <c r="Q265" i="5" s="1"/>
  <c r="R265" i="5" s="1"/>
  <c r="L266" i="5"/>
  <c r="M266" i="5"/>
  <c r="Q266" i="5" s="1"/>
  <c r="R266" i="5" s="1"/>
  <c r="L267" i="5"/>
  <c r="M267" i="5"/>
  <c r="Q267" i="5" s="1"/>
  <c r="R267" i="5" s="1"/>
  <c r="L268" i="5"/>
  <c r="M268" i="5"/>
  <c r="Q268" i="5" s="1"/>
  <c r="R268" i="5" s="1"/>
  <c r="L269" i="5"/>
  <c r="M269" i="5"/>
  <c r="Q269" i="5" s="1"/>
  <c r="R269" i="5" s="1"/>
  <c r="L270" i="5"/>
  <c r="M270" i="5"/>
  <c r="Q270" i="5" s="1"/>
  <c r="R270" i="5" s="1"/>
  <c r="L271" i="5"/>
  <c r="M271" i="5"/>
  <c r="Q271" i="5" s="1"/>
  <c r="R271" i="5" s="1"/>
  <c r="L272" i="5"/>
  <c r="M272" i="5"/>
  <c r="Q272" i="5" s="1"/>
  <c r="R272" i="5" s="1"/>
  <c r="L273" i="5"/>
  <c r="M273" i="5"/>
  <c r="Q273" i="5" s="1"/>
  <c r="R273" i="5" s="1"/>
  <c r="L274" i="5"/>
  <c r="M274" i="5"/>
  <c r="Q274" i="5" s="1"/>
  <c r="R274" i="5" s="1"/>
  <c r="L275" i="5"/>
  <c r="M275" i="5"/>
  <c r="Q275" i="5" s="1"/>
  <c r="R275" i="5" s="1"/>
  <c r="L276" i="5"/>
  <c r="M276" i="5"/>
  <c r="Q276" i="5" s="1"/>
  <c r="R276" i="5" s="1"/>
  <c r="L277" i="5"/>
  <c r="M277" i="5"/>
  <c r="Q277" i="5" s="1"/>
  <c r="R277" i="5" s="1"/>
  <c r="L278" i="5"/>
  <c r="M278" i="5"/>
  <c r="Q278" i="5" s="1"/>
  <c r="R278" i="5" s="1"/>
  <c r="L279" i="5"/>
  <c r="M279" i="5"/>
  <c r="Q279" i="5" s="1"/>
  <c r="R279" i="5" s="1"/>
  <c r="L280" i="5"/>
  <c r="M280" i="5"/>
  <c r="Q280" i="5" s="1"/>
  <c r="R280" i="5" s="1"/>
  <c r="L281" i="5"/>
  <c r="M281" i="5"/>
  <c r="Q281" i="5" s="1"/>
  <c r="R281" i="5" s="1"/>
  <c r="L282" i="5"/>
  <c r="M282" i="5"/>
  <c r="Q282" i="5" s="1"/>
  <c r="R282" i="5" s="1"/>
  <c r="L283" i="5"/>
  <c r="M283" i="5"/>
  <c r="Q283" i="5" s="1"/>
  <c r="R283" i="5" s="1"/>
  <c r="L284" i="5"/>
  <c r="M284" i="5"/>
  <c r="Q284" i="5" s="1"/>
  <c r="R284" i="5" s="1"/>
  <c r="L285" i="5"/>
  <c r="M285" i="5"/>
  <c r="Q285" i="5" s="1"/>
  <c r="R285" i="5" s="1"/>
  <c r="L286" i="5"/>
  <c r="M286" i="5"/>
  <c r="Q286" i="5" s="1"/>
  <c r="R286" i="5" s="1"/>
  <c r="L287" i="5"/>
  <c r="M287" i="5"/>
  <c r="Q287" i="5" s="1"/>
  <c r="R287" i="5" s="1"/>
  <c r="L288" i="5"/>
  <c r="M288" i="5"/>
  <c r="Q288" i="5" s="1"/>
  <c r="R288" i="5" s="1"/>
  <c r="L289" i="5"/>
  <c r="M289" i="5"/>
  <c r="Q289" i="5" s="1"/>
  <c r="R289" i="5" s="1"/>
  <c r="L290" i="5"/>
  <c r="M290" i="5"/>
  <c r="Q290" i="5" s="1"/>
  <c r="R290" i="5" s="1"/>
  <c r="L291" i="5"/>
  <c r="M291" i="5"/>
  <c r="Q291" i="5" s="1"/>
  <c r="R291" i="5" s="1"/>
  <c r="L292" i="5"/>
  <c r="M292" i="5"/>
  <c r="Q292" i="5" s="1"/>
  <c r="R292" i="5" s="1"/>
  <c r="L293" i="5"/>
  <c r="M293" i="5"/>
  <c r="Q293" i="5" s="1"/>
  <c r="R293" i="5" s="1"/>
  <c r="L294" i="5"/>
  <c r="M294" i="5"/>
  <c r="Q294" i="5" s="1"/>
  <c r="R294" i="5" s="1"/>
  <c r="L295" i="5"/>
  <c r="M295" i="5"/>
  <c r="Q295" i="5" s="1"/>
  <c r="R295" i="5" s="1"/>
  <c r="L296" i="5"/>
  <c r="M296" i="5"/>
  <c r="Q296" i="5" s="1"/>
  <c r="R296" i="5" s="1"/>
  <c r="L297" i="5"/>
  <c r="M297" i="5"/>
  <c r="Q297" i="5" s="1"/>
  <c r="R297" i="5" s="1"/>
  <c r="L298" i="5"/>
  <c r="M298" i="5"/>
  <c r="Q298" i="5" s="1"/>
  <c r="R298" i="5" s="1"/>
  <c r="L299" i="5"/>
  <c r="M299" i="5"/>
  <c r="Q299" i="5" s="1"/>
  <c r="R299" i="5" s="1"/>
  <c r="L300" i="5"/>
  <c r="M300" i="5"/>
  <c r="Q300" i="5" s="1"/>
  <c r="R300" i="5" s="1"/>
  <c r="L301" i="5"/>
  <c r="M301" i="5"/>
  <c r="Q301" i="5" s="1"/>
  <c r="R301" i="5" s="1"/>
  <c r="L302" i="5"/>
  <c r="M302" i="5"/>
  <c r="Q302" i="5" s="1"/>
  <c r="R302" i="5" s="1"/>
  <c r="L303" i="5"/>
  <c r="M303" i="5"/>
  <c r="Q303" i="5" s="1"/>
  <c r="R303" i="5" s="1"/>
  <c r="L304" i="5"/>
  <c r="M304" i="5"/>
  <c r="Q304" i="5" s="1"/>
  <c r="R304" i="5" s="1"/>
  <c r="L305" i="5"/>
  <c r="M305" i="5"/>
  <c r="Q305" i="5" s="1"/>
  <c r="R305" i="5" s="1"/>
  <c r="L306" i="5"/>
  <c r="M306" i="5"/>
  <c r="Q306" i="5" s="1"/>
  <c r="R306" i="5" s="1"/>
  <c r="L307" i="5"/>
  <c r="M307" i="5"/>
  <c r="Q307" i="5" s="1"/>
  <c r="R307" i="5" s="1"/>
  <c r="L308" i="5"/>
  <c r="M308" i="5"/>
  <c r="Q308" i="5" s="1"/>
  <c r="R308" i="5" s="1"/>
  <c r="L309" i="5"/>
  <c r="M309" i="5"/>
  <c r="Q309" i="5" s="1"/>
  <c r="R309" i="5" s="1"/>
  <c r="L310" i="5"/>
  <c r="M310" i="5"/>
  <c r="Q310" i="5" s="1"/>
  <c r="R310" i="5" s="1"/>
  <c r="L311" i="5"/>
  <c r="M311" i="5"/>
  <c r="Q311" i="5" s="1"/>
  <c r="R311" i="5" s="1"/>
  <c r="L312" i="5"/>
  <c r="M312" i="5"/>
  <c r="Q312" i="5" s="1"/>
  <c r="R312" i="5" s="1"/>
  <c r="L313" i="5"/>
  <c r="M313" i="5"/>
  <c r="Q313" i="5" s="1"/>
  <c r="R313" i="5" s="1"/>
  <c r="L314" i="5"/>
  <c r="M314" i="5"/>
  <c r="Q314" i="5" s="1"/>
  <c r="R314" i="5" s="1"/>
  <c r="L315" i="5"/>
  <c r="M315" i="5"/>
  <c r="Q315" i="5" s="1"/>
  <c r="R315" i="5" s="1"/>
  <c r="L316" i="5"/>
  <c r="M316" i="5"/>
  <c r="Q316" i="5" s="1"/>
  <c r="R316" i="5" s="1"/>
  <c r="L317" i="5"/>
  <c r="M317" i="5"/>
  <c r="Q317" i="5" s="1"/>
  <c r="R317" i="5" s="1"/>
  <c r="L318" i="5"/>
  <c r="M318" i="5"/>
  <c r="Q318" i="5" s="1"/>
  <c r="R318" i="5" s="1"/>
  <c r="L319" i="5"/>
  <c r="M319" i="5"/>
  <c r="Q319" i="5" s="1"/>
  <c r="R319" i="5" s="1"/>
  <c r="L320" i="5"/>
  <c r="M320" i="5"/>
  <c r="Q320" i="5" s="1"/>
  <c r="R320" i="5" s="1"/>
  <c r="L321" i="5"/>
  <c r="M321" i="5"/>
  <c r="Q321" i="5" s="1"/>
  <c r="R321" i="5" s="1"/>
  <c r="L322" i="5"/>
  <c r="M322" i="5"/>
  <c r="Q322" i="5" s="1"/>
  <c r="R322" i="5" s="1"/>
  <c r="L323" i="5"/>
  <c r="M323" i="5"/>
  <c r="Q323" i="5" s="1"/>
  <c r="R323" i="5" s="1"/>
  <c r="L324" i="5"/>
  <c r="M324" i="5"/>
  <c r="Q324" i="5" s="1"/>
  <c r="R324" i="5" s="1"/>
  <c r="L325" i="5"/>
  <c r="M325" i="5"/>
  <c r="Q325" i="5" s="1"/>
  <c r="R325" i="5" s="1"/>
  <c r="L326" i="5"/>
  <c r="M326" i="5"/>
  <c r="Q326" i="5" s="1"/>
  <c r="R326" i="5" s="1"/>
  <c r="L327" i="5"/>
  <c r="M327" i="5"/>
  <c r="Q327" i="5" s="1"/>
  <c r="R327" i="5" s="1"/>
  <c r="L328" i="5"/>
  <c r="M328" i="5"/>
  <c r="Q328" i="5" s="1"/>
  <c r="R328" i="5" s="1"/>
  <c r="L329" i="5"/>
  <c r="M329" i="5"/>
  <c r="Q329" i="5" s="1"/>
  <c r="R329" i="5" s="1"/>
  <c r="L330" i="5"/>
  <c r="M330" i="5"/>
  <c r="Q330" i="5" s="1"/>
  <c r="R330" i="5" s="1"/>
  <c r="L331" i="5"/>
  <c r="M331" i="5"/>
  <c r="Q331" i="5" s="1"/>
  <c r="R331" i="5" s="1"/>
  <c r="L332" i="5"/>
  <c r="M332" i="5"/>
  <c r="Q332" i="5" s="1"/>
  <c r="R332" i="5" s="1"/>
  <c r="L333" i="5"/>
  <c r="M333" i="5"/>
  <c r="Q333" i="5" s="1"/>
  <c r="R333" i="5" s="1"/>
  <c r="L334" i="5"/>
  <c r="M334" i="5"/>
  <c r="Q334" i="5" s="1"/>
  <c r="R334" i="5" s="1"/>
  <c r="L335" i="5"/>
  <c r="M335" i="5"/>
  <c r="Q335" i="5" s="1"/>
  <c r="R335" i="5" s="1"/>
  <c r="L336" i="5"/>
  <c r="M336" i="5"/>
  <c r="Q336" i="5" s="1"/>
  <c r="R336" i="5" s="1"/>
  <c r="L337" i="5"/>
  <c r="M337" i="5"/>
  <c r="Q337" i="5" s="1"/>
  <c r="R337" i="5" s="1"/>
  <c r="L338" i="5"/>
  <c r="M338" i="5"/>
  <c r="Q338" i="5" s="1"/>
  <c r="R338" i="5" s="1"/>
  <c r="L339" i="5"/>
  <c r="M339" i="5"/>
  <c r="Q339" i="5" s="1"/>
  <c r="R339" i="5" s="1"/>
  <c r="L340" i="5"/>
  <c r="M340" i="5"/>
  <c r="Q340" i="5" s="1"/>
  <c r="R340" i="5" s="1"/>
  <c r="L341" i="5"/>
  <c r="M341" i="5"/>
  <c r="Q341" i="5" s="1"/>
  <c r="R341" i="5" s="1"/>
  <c r="L342" i="5"/>
  <c r="M342" i="5"/>
  <c r="Q342" i="5" s="1"/>
  <c r="R342" i="5" s="1"/>
  <c r="L343" i="5"/>
  <c r="M343" i="5"/>
  <c r="Q343" i="5" s="1"/>
  <c r="R343" i="5" s="1"/>
  <c r="L344" i="5"/>
  <c r="M344" i="5"/>
  <c r="Q344" i="5" s="1"/>
  <c r="R344" i="5" s="1"/>
  <c r="L345" i="5"/>
  <c r="M345" i="5"/>
  <c r="Q345" i="5" s="1"/>
  <c r="R345" i="5" s="1"/>
  <c r="L346" i="5"/>
  <c r="M346" i="5"/>
  <c r="Q346" i="5" s="1"/>
  <c r="R346" i="5" s="1"/>
  <c r="L347" i="5"/>
  <c r="M347" i="5"/>
  <c r="Q347" i="5" s="1"/>
  <c r="R347" i="5" s="1"/>
  <c r="L348" i="5"/>
  <c r="M348" i="5"/>
  <c r="Q348" i="5" s="1"/>
  <c r="R348" i="5" s="1"/>
  <c r="L349" i="5"/>
  <c r="M349" i="5"/>
  <c r="Q349" i="5" s="1"/>
  <c r="R349" i="5" s="1"/>
  <c r="L350" i="5"/>
  <c r="M350" i="5"/>
  <c r="Q350" i="5" s="1"/>
  <c r="R350" i="5" s="1"/>
  <c r="L351" i="5"/>
  <c r="M351" i="5"/>
  <c r="Q351" i="5" s="1"/>
  <c r="R351" i="5" s="1"/>
  <c r="L352" i="5"/>
  <c r="M352" i="5"/>
  <c r="Q352" i="5" s="1"/>
  <c r="R352" i="5" s="1"/>
  <c r="L353" i="5"/>
  <c r="M353" i="5"/>
  <c r="Q353" i="5" s="1"/>
  <c r="R353" i="5" s="1"/>
  <c r="L354" i="5"/>
  <c r="M354" i="5"/>
  <c r="Q354" i="5" s="1"/>
  <c r="R354" i="5" s="1"/>
  <c r="L355" i="5"/>
  <c r="M355" i="5"/>
  <c r="Q355" i="5" s="1"/>
  <c r="R355" i="5" s="1"/>
  <c r="L356" i="5"/>
  <c r="M356" i="5"/>
  <c r="Q356" i="5" s="1"/>
  <c r="R356" i="5" s="1"/>
  <c r="L357" i="5"/>
  <c r="M357" i="5"/>
  <c r="Q357" i="5" s="1"/>
  <c r="R357" i="5" s="1"/>
  <c r="L358" i="5"/>
  <c r="M358" i="5"/>
  <c r="Q358" i="5" s="1"/>
  <c r="R358" i="5" s="1"/>
  <c r="L359" i="5"/>
  <c r="M359" i="5"/>
  <c r="Q359" i="5" s="1"/>
  <c r="R359" i="5" s="1"/>
  <c r="L360" i="5"/>
  <c r="M360" i="5"/>
  <c r="Q360" i="5" s="1"/>
  <c r="R360" i="5" s="1"/>
  <c r="L361" i="5"/>
  <c r="M361" i="5"/>
  <c r="Q361" i="5" s="1"/>
  <c r="R361" i="5" s="1"/>
  <c r="L362" i="5"/>
  <c r="M362" i="5"/>
  <c r="Q362" i="5" s="1"/>
  <c r="R362" i="5" s="1"/>
  <c r="L363" i="5"/>
  <c r="M363" i="5"/>
  <c r="Q363" i="5" s="1"/>
  <c r="R363" i="5" s="1"/>
  <c r="L364" i="5"/>
  <c r="M364" i="5"/>
  <c r="Q364" i="5" s="1"/>
  <c r="R364" i="5" s="1"/>
  <c r="L365" i="5"/>
  <c r="M365" i="5"/>
  <c r="Q365" i="5" s="1"/>
  <c r="R365" i="5" s="1"/>
  <c r="L366" i="5"/>
  <c r="M366" i="5"/>
  <c r="Q366" i="5" s="1"/>
  <c r="R366" i="5" s="1"/>
  <c r="L367" i="5"/>
  <c r="M367" i="5"/>
  <c r="Q367" i="5" s="1"/>
  <c r="R367" i="5" s="1"/>
  <c r="L368" i="5"/>
  <c r="M368" i="5"/>
  <c r="Q368" i="5" s="1"/>
  <c r="R368" i="5" s="1"/>
  <c r="L369" i="5"/>
  <c r="M369" i="5"/>
  <c r="Q369" i="5" s="1"/>
  <c r="R369" i="5" s="1"/>
  <c r="L370" i="5"/>
  <c r="M370" i="5"/>
  <c r="Q370" i="5" s="1"/>
  <c r="R370" i="5" s="1"/>
  <c r="L371" i="5"/>
  <c r="M371" i="5"/>
  <c r="Q371" i="5" s="1"/>
  <c r="R371" i="5" s="1"/>
  <c r="L372" i="5"/>
  <c r="M372" i="5"/>
  <c r="Q372" i="5" s="1"/>
  <c r="R372" i="5" s="1"/>
  <c r="L373" i="5"/>
  <c r="M373" i="5"/>
  <c r="Q373" i="5" s="1"/>
  <c r="R373" i="5" s="1"/>
  <c r="L374" i="5"/>
  <c r="M374" i="5"/>
  <c r="Q374" i="5" s="1"/>
  <c r="R374" i="5" s="1"/>
  <c r="L375" i="5"/>
  <c r="M375" i="5"/>
  <c r="Q375" i="5" s="1"/>
  <c r="R375" i="5" s="1"/>
  <c r="L376" i="5"/>
  <c r="M376" i="5"/>
  <c r="Q376" i="5" s="1"/>
  <c r="R376" i="5" s="1"/>
  <c r="L377" i="5"/>
  <c r="M377" i="5"/>
  <c r="Q377" i="5" s="1"/>
  <c r="R377" i="5" s="1"/>
  <c r="L378" i="5"/>
  <c r="M378" i="5"/>
  <c r="Q378" i="5" s="1"/>
  <c r="R378" i="5" s="1"/>
  <c r="L379" i="5"/>
  <c r="M379" i="5"/>
  <c r="Q379" i="5" s="1"/>
  <c r="R379" i="5" s="1"/>
  <c r="L380" i="5"/>
  <c r="M380" i="5"/>
  <c r="Q380" i="5" s="1"/>
  <c r="R380" i="5" s="1"/>
  <c r="L381" i="5"/>
  <c r="M381" i="5"/>
  <c r="Q381" i="5" s="1"/>
  <c r="R381" i="5" s="1"/>
  <c r="L382" i="5"/>
  <c r="M382" i="5"/>
  <c r="Q382" i="5" s="1"/>
  <c r="R382" i="5" s="1"/>
  <c r="L383" i="5"/>
  <c r="M383" i="5"/>
  <c r="Q383" i="5" s="1"/>
  <c r="R383" i="5" s="1"/>
  <c r="L384" i="5"/>
  <c r="M384" i="5"/>
  <c r="Q384" i="5" s="1"/>
  <c r="R384" i="5" s="1"/>
  <c r="L385" i="5"/>
  <c r="M385" i="5"/>
  <c r="Q385" i="5" s="1"/>
  <c r="R385" i="5" s="1"/>
  <c r="L386" i="5"/>
  <c r="M386" i="5"/>
  <c r="Q386" i="5" s="1"/>
  <c r="R386" i="5" s="1"/>
  <c r="L387" i="5"/>
  <c r="M387" i="5"/>
  <c r="Q387" i="5" s="1"/>
  <c r="R387" i="5" s="1"/>
  <c r="L388" i="5"/>
  <c r="M388" i="5"/>
  <c r="Q388" i="5" s="1"/>
  <c r="R388" i="5" s="1"/>
  <c r="L389" i="5"/>
  <c r="M389" i="5"/>
  <c r="Q389" i="5" s="1"/>
  <c r="R389" i="5" s="1"/>
  <c r="L390" i="5"/>
  <c r="M390" i="5"/>
  <c r="Q390" i="5" s="1"/>
  <c r="R390" i="5" s="1"/>
  <c r="L391" i="5"/>
  <c r="M391" i="5"/>
  <c r="Q391" i="5" s="1"/>
  <c r="R391" i="5" s="1"/>
  <c r="L392" i="5"/>
  <c r="M392" i="5"/>
  <c r="Q392" i="5" s="1"/>
  <c r="R392" i="5" s="1"/>
  <c r="L393" i="5"/>
  <c r="M393" i="5"/>
  <c r="Q393" i="5" s="1"/>
  <c r="R393" i="5" s="1"/>
  <c r="L394" i="5"/>
  <c r="M394" i="5"/>
  <c r="Q394" i="5" s="1"/>
  <c r="R394" i="5" s="1"/>
  <c r="L395" i="5"/>
  <c r="M395" i="5"/>
  <c r="Q395" i="5" s="1"/>
  <c r="R395" i="5" s="1"/>
  <c r="L396" i="5"/>
  <c r="M396" i="5"/>
  <c r="Q396" i="5" s="1"/>
  <c r="R396" i="5" s="1"/>
  <c r="L397" i="5"/>
  <c r="M397" i="5"/>
  <c r="Q397" i="5" s="1"/>
  <c r="R397" i="5" s="1"/>
  <c r="L398" i="5"/>
  <c r="M398" i="5"/>
  <c r="Q398" i="5" s="1"/>
  <c r="R398" i="5" s="1"/>
  <c r="L399" i="5"/>
  <c r="M399" i="5"/>
  <c r="Q399" i="5" s="1"/>
  <c r="R399" i="5" s="1"/>
  <c r="L400" i="5"/>
  <c r="M400" i="5"/>
  <c r="Q400" i="5" s="1"/>
  <c r="R400" i="5" s="1"/>
  <c r="L401" i="5"/>
  <c r="M401" i="5"/>
  <c r="Q401" i="5" s="1"/>
  <c r="R401" i="5" s="1"/>
  <c r="L402" i="5"/>
  <c r="M402" i="5"/>
  <c r="Q402" i="5" s="1"/>
  <c r="R402" i="5" s="1"/>
  <c r="L403" i="5"/>
  <c r="M403" i="5"/>
  <c r="Q403" i="5" s="1"/>
  <c r="R403" i="5" s="1"/>
  <c r="L404" i="5"/>
  <c r="M404" i="5"/>
  <c r="Q404" i="5" s="1"/>
  <c r="R404" i="5" s="1"/>
  <c r="L405" i="5"/>
  <c r="M405" i="5"/>
  <c r="Q405" i="5" s="1"/>
  <c r="R405" i="5" s="1"/>
  <c r="L406" i="5"/>
  <c r="M406" i="5"/>
  <c r="Q406" i="5" s="1"/>
  <c r="R406" i="5" s="1"/>
  <c r="L407" i="5"/>
  <c r="M407" i="5"/>
  <c r="Q407" i="5" s="1"/>
  <c r="R407" i="5" s="1"/>
  <c r="L408" i="5"/>
  <c r="M408" i="5"/>
  <c r="Q408" i="5" s="1"/>
  <c r="R408" i="5" s="1"/>
  <c r="L409" i="5"/>
  <c r="M409" i="5"/>
  <c r="Q409" i="5" s="1"/>
  <c r="R409" i="5" s="1"/>
  <c r="L410" i="5"/>
  <c r="M410" i="5"/>
  <c r="Q410" i="5" s="1"/>
  <c r="R410" i="5" s="1"/>
  <c r="L411" i="5"/>
  <c r="M411" i="5"/>
  <c r="Q411" i="5" s="1"/>
  <c r="R411" i="5" s="1"/>
  <c r="L412" i="5"/>
  <c r="M412" i="5"/>
  <c r="Q412" i="5" s="1"/>
  <c r="R412" i="5" s="1"/>
  <c r="L413" i="5"/>
  <c r="M413" i="5"/>
  <c r="Q413" i="5" s="1"/>
  <c r="R413" i="5" s="1"/>
  <c r="L414" i="5"/>
  <c r="M414" i="5"/>
  <c r="Q414" i="5" s="1"/>
  <c r="R414" i="5" s="1"/>
  <c r="L415" i="5"/>
  <c r="M415" i="5"/>
  <c r="Q415" i="5" s="1"/>
  <c r="R415" i="5" s="1"/>
  <c r="L416" i="5"/>
  <c r="M416" i="5"/>
  <c r="Q416" i="5" s="1"/>
  <c r="R416" i="5" s="1"/>
  <c r="L417" i="5"/>
  <c r="M417" i="5"/>
  <c r="Q417" i="5" s="1"/>
  <c r="R417" i="5" s="1"/>
  <c r="L418" i="5"/>
  <c r="M418" i="5"/>
  <c r="Q418" i="5" s="1"/>
  <c r="R418" i="5" s="1"/>
  <c r="L419" i="5"/>
  <c r="M419" i="5"/>
  <c r="Q419" i="5" s="1"/>
  <c r="R419" i="5" s="1"/>
  <c r="L420" i="5"/>
  <c r="M420" i="5"/>
  <c r="Q420" i="5" s="1"/>
  <c r="R420" i="5" s="1"/>
  <c r="L421" i="5"/>
  <c r="M421" i="5"/>
  <c r="Q421" i="5" s="1"/>
  <c r="R421" i="5" s="1"/>
  <c r="L422" i="5"/>
  <c r="M422" i="5"/>
  <c r="Q422" i="5" s="1"/>
  <c r="R422" i="5" s="1"/>
  <c r="L423" i="5"/>
  <c r="M423" i="5"/>
  <c r="Q423" i="5" s="1"/>
  <c r="R423" i="5" s="1"/>
  <c r="L424" i="5"/>
  <c r="M424" i="5"/>
  <c r="Q424" i="5" s="1"/>
  <c r="R424" i="5" s="1"/>
  <c r="L425" i="5"/>
  <c r="M425" i="5"/>
  <c r="Q425" i="5" s="1"/>
  <c r="R425" i="5" s="1"/>
  <c r="L426" i="5"/>
  <c r="M426" i="5"/>
  <c r="Q426" i="5" s="1"/>
  <c r="R426" i="5" s="1"/>
  <c r="L427" i="5"/>
  <c r="M427" i="5"/>
  <c r="Q427" i="5" s="1"/>
  <c r="R427" i="5" s="1"/>
  <c r="L428" i="5"/>
  <c r="M428" i="5"/>
  <c r="Q428" i="5" s="1"/>
  <c r="R428" i="5" s="1"/>
  <c r="L429" i="5"/>
  <c r="M429" i="5"/>
  <c r="Q429" i="5" s="1"/>
  <c r="R429" i="5" s="1"/>
  <c r="L430" i="5"/>
  <c r="M430" i="5"/>
  <c r="Q430" i="5" s="1"/>
  <c r="R430" i="5" s="1"/>
  <c r="L431" i="5"/>
  <c r="M431" i="5"/>
  <c r="Q431" i="5" s="1"/>
  <c r="R431" i="5" s="1"/>
  <c r="L432" i="5"/>
  <c r="M432" i="5"/>
  <c r="Q432" i="5" s="1"/>
  <c r="R432" i="5" s="1"/>
  <c r="L433" i="5"/>
  <c r="M433" i="5"/>
  <c r="Q433" i="5" s="1"/>
  <c r="R433" i="5" s="1"/>
  <c r="L434" i="5"/>
  <c r="M434" i="5"/>
  <c r="Q434" i="5" s="1"/>
  <c r="R434" i="5" s="1"/>
  <c r="L435" i="5"/>
  <c r="M435" i="5"/>
  <c r="Q435" i="5" s="1"/>
  <c r="R435" i="5" s="1"/>
  <c r="L436" i="5"/>
  <c r="M436" i="5"/>
  <c r="Q436" i="5" s="1"/>
  <c r="R436" i="5" s="1"/>
  <c r="L437" i="5"/>
  <c r="M437" i="5"/>
  <c r="Q437" i="5" s="1"/>
  <c r="R437" i="5" s="1"/>
  <c r="L438" i="5"/>
  <c r="M438" i="5"/>
  <c r="Q438" i="5" s="1"/>
  <c r="R438" i="5" s="1"/>
  <c r="L439" i="5"/>
  <c r="M439" i="5"/>
  <c r="Q439" i="5" s="1"/>
  <c r="R439" i="5" s="1"/>
  <c r="L440" i="5"/>
  <c r="M440" i="5"/>
  <c r="Q440" i="5" s="1"/>
  <c r="R440" i="5" s="1"/>
  <c r="L441" i="5"/>
  <c r="M441" i="5"/>
  <c r="Q441" i="5" s="1"/>
  <c r="R441" i="5" s="1"/>
  <c r="L442" i="5"/>
  <c r="M442" i="5"/>
  <c r="Q442" i="5" s="1"/>
  <c r="R442" i="5" s="1"/>
  <c r="L443" i="5"/>
  <c r="M443" i="5"/>
  <c r="Q443" i="5" s="1"/>
  <c r="R443" i="5" s="1"/>
  <c r="L444" i="5"/>
  <c r="M444" i="5"/>
  <c r="Q444" i="5" s="1"/>
  <c r="R444" i="5" s="1"/>
  <c r="L445" i="5"/>
  <c r="M445" i="5"/>
  <c r="Q445" i="5" s="1"/>
  <c r="R445" i="5" s="1"/>
  <c r="L446" i="5"/>
  <c r="M446" i="5"/>
  <c r="Q446" i="5" s="1"/>
  <c r="R446" i="5" s="1"/>
  <c r="L447" i="5"/>
  <c r="M447" i="5"/>
  <c r="Q447" i="5" s="1"/>
  <c r="R447" i="5" s="1"/>
  <c r="L448" i="5"/>
  <c r="M448" i="5"/>
  <c r="Q448" i="5" s="1"/>
  <c r="R448" i="5" s="1"/>
  <c r="L449" i="5"/>
  <c r="M449" i="5"/>
  <c r="Q449" i="5" s="1"/>
  <c r="R449" i="5" s="1"/>
  <c r="L450" i="5"/>
  <c r="M450" i="5"/>
  <c r="Q450" i="5" s="1"/>
  <c r="R450" i="5" s="1"/>
  <c r="L451" i="5"/>
  <c r="M451" i="5"/>
  <c r="Q451" i="5" s="1"/>
  <c r="R451" i="5" s="1"/>
  <c r="L452" i="5"/>
  <c r="M452" i="5"/>
  <c r="Q452" i="5" s="1"/>
  <c r="R452" i="5" s="1"/>
  <c r="L453" i="5"/>
  <c r="M453" i="5"/>
  <c r="Q453" i="5" s="1"/>
  <c r="R453" i="5" s="1"/>
  <c r="L454" i="5"/>
  <c r="M454" i="5"/>
  <c r="Q454" i="5" s="1"/>
  <c r="R454" i="5" s="1"/>
  <c r="L455" i="5"/>
  <c r="M455" i="5"/>
  <c r="Q455" i="5" s="1"/>
  <c r="R455" i="5" s="1"/>
  <c r="L456" i="5"/>
  <c r="M456" i="5"/>
  <c r="Q456" i="5" s="1"/>
  <c r="R456" i="5" s="1"/>
  <c r="L457" i="5"/>
  <c r="M457" i="5"/>
  <c r="Q457" i="5" s="1"/>
  <c r="R457" i="5" s="1"/>
  <c r="L458" i="5"/>
  <c r="M458" i="5"/>
  <c r="Q458" i="5" s="1"/>
  <c r="R458" i="5" s="1"/>
  <c r="L459" i="5"/>
  <c r="M459" i="5"/>
  <c r="Q459" i="5" s="1"/>
  <c r="R459" i="5" s="1"/>
  <c r="L460" i="5"/>
  <c r="M460" i="5"/>
  <c r="Q460" i="5" s="1"/>
  <c r="R460" i="5" s="1"/>
  <c r="L461" i="5"/>
  <c r="M461" i="5"/>
  <c r="Q461" i="5" s="1"/>
  <c r="R461" i="5" s="1"/>
  <c r="L462" i="5"/>
  <c r="M462" i="5"/>
  <c r="Q462" i="5" s="1"/>
  <c r="R462" i="5" s="1"/>
  <c r="L463" i="5"/>
  <c r="M463" i="5"/>
  <c r="Q463" i="5" s="1"/>
  <c r="R463" i="5" s="1"/>
  <c r="L464" i="5"/>
  <c r="M464" i="5"/>
  <c r="Q464" i="5" s="1"/>
  <c r="R464" i="5" s="1"/>
  <c r="L465" i="5"/>
  <c r="M465" i="5"/>
  <c r="Q465" i="5" s="1"/>
  <c r="R465" i="5" s="1"/>
  <c r="L466" i="5"/>
  <c r="M466" i="5"/>
  <c r="Q466" i="5" s="1"/>
  <c r="R466" i="5" s="1"/>
  <c r="L467" i="5"/>
  <c r="M467" i="5"/>
  <c r="Q467" i="5" s="1"/>
  <c r="R467" i="5" s="1"/>
  <c r="L468" i="5"/>
  <c r="M468" i="5"/>
  <c r="Q468" i="5" s="1"/>
  <c r="R468" i="5" s="1"/>
  <c r="L469" i="5"/>
  <c r="M469" i="5"/>
  <c r="Q469" i="5" s="1"/>
  <c r="R469" i="5" s="1"/>
  <c r="L470" i="5"/>
  <c r="M470" i="5"/>
  <c r="Q470" i="5" s="1"/>
  <c r="R470" i="5" s="1"/>
  <c r="L471" i="5"/>
  <c r="M471" i="5"/>
  <c r="Q471" i="5" s="1"/>
  <c r="R471" i="5" s="1"/>
  <c r="L472" i="5"/>
  <c r="M472" i="5"/>
  <c r="Q472" i="5" s="1"/>
  <c r="R472" i="5" s="1"/>
  <c r="L473" i="5"/>
  <c r="M473" i="5"/>
  <c r="Q473" i="5" s="1"/>
  <c r="R473" i="5" s="1"/>
  <c r="L474" i="5"/>
  <c r="M474" i="5"/>
  <c r="Q474" i="5" s="1"/>
  <c r="R474" i="5" s="1"/>
  <c r="L475" i="5"/>
  <c r="M475" i="5"/>
  <c r="Q475" i="5" s="1"/>
  <c r="R475" i="5" s="1"/>
  <c r="L476" i="5"/>
  <c r="M476" i="5"/>
  <c r="Q476" i="5" s="1"/>
  <c r="R476" i="5" s="1"/>
  <c r="L477" i="5"/>
  <c r="M477" i="5"/>
  <c r="Q477" i="5" s="1"/>
  <c r="R477" i="5" s="1"/>
  <c r="L478" i="5"/>
  <c r="M478" i="5"/>
  <c r="Q478" i="5" s="1"/>
  <c r="R478" i="5" s="1"/>
  <c r="L479" i="5"/>
  <c r="M479" i="5"/>
  <c r="Q479" i="5" s="1"/>
  <c r="R479" i="5" s="1"/>
  <c r="L480" i="5"/>
  <c r="M480" i="5"/>
  <c r="Q480" i="5" s="1"/>
  <c r="R480" i="5" s="1"/>
  <c r="L481" i="5"/>
  <c r="M481" i="5"/>
  <c r="Q481" i="5" s="1"/>
  <c r="R481" i="5" s="1"/>
  <c r="L482" i="5"/>
  <c r="M482" i="5"/>
  <c r="Q482" i="5" s="1"/>
  <c r="R482" i="5" s="1"/>
  <c r="L483" i="5"/>
  <c r="M483" i="5"/>
  <c r="Q483" i="5" s="1"/>
  <c r="R483" i="5" s="1"/>
  <c r="L484" i="5"/>
  <c r="M484" i="5"/>
  <c r="Q484" i="5" s="1"/>
  <c r="R484" i="5" s="1"/>
  <c r="L485" i="5"/>
  <c r="M485" i="5"/>
  <c r="Q485" i="5" s="1"/>
  <c r="R485" i="5" s="1"/>
  <c r="L486" i="5"/>
  <c r="M486" i="5"/>
  <c r="Q486" i="5" s="1"/>
  <c r="R486" i="5" s="1"/>
  <c r="L487" i="5"/>
  <c r="M487" i="5"/>
  <c r="Q487" i="5" s="1"/>
  <c r="R487" i="5" s="1"/>
  <c r="L488" i="5"/>
  <c r="M488" i="5"/>
  <c r="Q488" i="5" s="1"/>
  <c r="R488" i="5" s="1"/>
  <c r="L489" i="5"/>
  <c r="M489" i="5"/>
  <c r="Q489" i="5" s="1"/>
  <c r="R489" i="5" s="1"/>
  <c r="L490" i="5"/>
  <c r="M490" i="5"/>
  <c r="Q490" i="5" s="1"/>
  <c r="R490" i="5" s="1"/>
  <c r="L491" i="5"/>
  <c r="M491" i="5"/>
  <c r="Q491" i="5" s="1"/>
  <c r="R491" i="5" s="1"/>
  <c r="L492" i="5"/>
  <c r="M492" i="5"/>
  <c r="Q492" i="5" s="1"/>
  <c r="R492" i="5" s="1"/>
  <c r="L493" i="5"/>
  <c r="M493" i="5"/>
  <c r="Q493" i="5" s="1"/>
  <c r="R493" i="5" s="1"/>
  <c r="L494" i="5"/>
  <c r="M494" i="5"/>
  <c r="Q494" i="5" s="1"/>
  <c r="R494" i="5" s="1"/>
  <c r="L495" i="5"/>
  <c r="M495" i="5"/>
  <c r="Q495" i="5" s="1"/>
  <c r="R495" i="5" s="1"/>
  <c r="L496" i="5"/>
  <c r="M496" i="5"/>
  <c r="Q496" i="5" s="1"/>
  <c r="R496" i="5" s="1"/>
  <c r="L497" i="5"/>
  <c r="M497" i="5"/>
  <c r="Q497" i="5" s="1"/>
  <c r="R497" i="5" s="1"/>
  <c r="L498" i="5"/>
  <c r="M498" i="5"/>
  <c r="Q498" i="5" s="1"/>
  <c r="R498" i="5" s="1"/>
  <c r="L499" i="5"/>
  <c r="M499" i="5"/>
  <c r="Q499" i="5" s="1"/>
  <c r="R499" i="5" s="1"/>
  <c r="L500" i="5"/>
  <c r="M500" i="5"/>
  <c r="Q500" i="5" s="1"/>
  <c r="R500" i="5" s="1"/>
  <c r="L501" i="5"/>
  <c r="M501" i="5"/>
  <c r="Q501" i="5" s="1"/>
  <c r="R501" i="5" s="1"/>
  <c r="L502" i="5"/>
  <c r="M502" i="5"/>
  <c r="Q502" i="5" s="1"/>
  <c r="R502" i="5" s="1"/>
  <c r="L503" i="5"/>
  <c r="M503" i="5"/>
  <c r="Q503" i="5" s="1"/>
  <c r="R503" i="5" s="1"/>
  <c r="L504" i="5"/>
  <c r="M504" i="5"/>
  <c r="Q504" i="5" s="1"/>
  <c r="R504" i="5" s="1"/>
  <c r="L505" i="5"/>
  <c r="M505" i="5"/>
  <c r="Q505" i="5" s="1"/>
  <c r="R505" i="5" s="1"/>
  <c r="L506" i="5"/>
  <c r="M506" i="5"/>
  <c r="Q506" i="5" s="1"/>
  <c r="R506" i="5" s="1"/>
  <c r="L507" i="5"/>
  <c r="M507" i="5"/>
  <c r="Q507" i="5" s="1"/>
  <c r="R507" i="5" s="1"/>
  <c r="L508" i="5"/>
  <c r="M508" i="5"/>
  <c r="Q508" i="5" s="1"/>
  <c r="R508" i="5" s="1"/>
  <c r="L509" i="5"/>
  <c r="M509" i="5"/>
  <c r="Q509" i="5" s="1"/>
  <c r="R509" i="5" s="1"/>
  <c r="L510" i="5"/>
  <c r="M510" i="5"/>
  <c r="Q510" i="5" s="1"/>
  <c r="R510" i="5" s="1"/>
  <c r="L511" i="5"/>
  <c r="M511" i="5"/>
  <c r="Q511" i="5" s="1"/>
  <c r="R511" i="5" s="1"/>
  <c r="L512" i="5"/>
  <c r="M512" i="5"/>
  <c r="Q512" i="5" s="1"/>
  <c r="R512" i="5" s="1"/>
  <c r="L513" i="5"/>
  <c r="M513" i="5"/>
  <c r="Q513" i="5" s="1"/>
  <c r="R513" i="5" s="1"/>
  <c r="L514" i="5"/>
  <c r="M514" i="5"/>
  <c r="Q514" i="5" s="1"/>
  <c r="R514" i="5" s="1"/>
  <c r="L515" i="5"/>
  <c r="M515" i="5"/>
  <c r="Q515" i="5" s="1"/>
  <c r="R515" i="5" s="1"/>
  <c r="L516" i="5"/>
  <c r="M516" i="5"/>
  <c r="Q516" i="5" s="1"/>
  <c r="R516" i="5" s="1"/>
  <c r="L517" i="5"/>
  <c r="M517" i="5"/>
  <c r="Q517" i="5" s="1"/>
  <c r="R517" i="5" s="1"/>
  <c r="L518" i="5"/>
  <c r="M518" i="5"/>
  <c r="Q518" i="5" s="1"/>
  <c r="R518" i="5" s="1"/>
  <c r="L519" i="5"/>
  <c r="M519" i="5"/>
  <c r="Q519" i="5" s="1"/>
  <c r="R519" i="5" s="1"/>
  <c r="L520" i="5"/>
  <c r="M520" i="5"/>
  <c r="Q520" i="5" s="1"/>
  <c r="R520" i="5" s="1"/>
  <c r="L521" i="5"/>
  <c r="M521" i="5"/>
  <c r="Q521" i="5" s="1"/>
  <c r="R521" i="5" s="1"/>
  <c r="L522" i="5"/>
  <c r="M522" i="5"/>
  <c r="Q522" i="5" s="1"/>
  <c r="R522" i="5" s="1"/>
  <c r="L523" i="5"/>
  <c r="M523" i="5"/>
  <c r="Q523" i="5" s="1"/>
  <c r="R523" i="5" s="1"/>
  <c r="L524" i="5"/>
  <c r="M524" i="5"/>
  <c r="Q524" i="5" s="1"/>
  <c r="R524" i="5" s="1"/>
  <c r="L525" i="5"/>
  <c r="M525" i="5"/>
  <c r="Q525" i="5" s="1"/>
  <c r="R525" i="5" s="1"/>
  <c r="L526" i="5"/>
  <c r="M526" i="5"/>
  <c r="Q526" i="5" s="1"/>
  <c r="R526" i="5" s="1"/>
  <c r="L527" i="5"/>
  <c r="M527" i="5"/>
  <c r="Q527" i="5" s="1"/>
  <c r="R527" i="5" s="1"/>
  <c r="L528" i="5"/>
  <c r="M528" i="5"/>
  <c r="Q528" i="5" s="1"/>
  <c r="R528" i="5" s="1"/>
  <c r="L529" i="5"/>
  <c r="M529" i="5"/>
  <c r="Q529" i="5" s="1"/>
  <c r="R529" i="5" s="1"/>
  <c r="L530" i="5"/>
  <c r="M530" i="5"/>
  <c r="Q530" i="5" s="1"/>
  <c r="R530" i="5" s="1"/>
  <c r="L531" i="5"/>
  <c r="M531" i="5"/>
  <c r="Q531" i="5" s="1"/>
  <c r="R531" i="5" s="1"/>
  <c r="L532" i="5"/>
  <c r="M532" i="5"/>
  <c r="Q532" i="5" s="1"/>
  <c r="R532" i="5" s="1"/>
  <c r="L533" i="5"/>
  <c r="M533" i="5"/>
  <c r="Q533" i="5" s="1"/>
  <c r="R533" i="5" s="1"/>
  <c r="L534" i="5"/>
  <c r="M534" i="5"/>
  <c r="Q534" i="5" s="1"/>
  <c r="R534" i="5" s="1"/>
  <c r="L535" i="5"/>
  <c r="M535" i="5"/>
  <c r="Q535" i="5" s="1"/>
  <c r="R535" i="5" s="1"/>
  <c r="L536" i="5"/>
  <c r="M536" i="5"/>
  <c r="Q536" i="5" s="1"/>
  <c r="R536" i="5" s="1"/>
  <c r="L537" i="5"/>
  <c r="M537" i="5"/>
  <c r="Q537" i="5" s="1"/>
  <c r="R537" i="5" s="1"/>
  <c r="L538" i="5"/>
  <c r="M538" i="5"/>
  <c r="Q538" i="5" s="1"/>
  <c r="R538" i="5" s="1"/>
  <c r="L539" i="5"/>
  <c r="M539" i="5"/>
  <c r="Q539" i="5" s="1"/>
  <c r="R539" i="5" s="1"/>
  <c r="L540" i="5"/>
  <c r="M540" i="5"/>
  <c r="Q540" i="5" s="1"/>
  <c r="R540" i="5" s="1"/>
  <c r="L541" i="5"/>
  <c r="M541" i="5"/>
  <c r="Q541" i="5" s="1"/>
  <c r="R541" i="5" s="1"/>
  <c r="L542" i="5"/>
  <c r="M542" i="5"/>
  <c r="Q542" i="5" s="1"/>
  <c r="R542" i="5" s="1"/>
  <c r="L543" i="5"/>
  <c r="M543" i="5"/>
  <c r="Q543" i="5" s="1"/>
  <c r="R543" i="5" s="1"/>
  <c r="L544" i="5"/>
  <c r="M544" i="5"/>
  <c r="Q544" i="5" s="1"/>
  <c r="R544" i="5" s="1"/>
  <c r="L545" i="5"/>
  <c r="M545" i="5"/>
  <c r="Q545" i="5" s="1"/>
  <c r="R545" i="5" s="1"/>
  <c r="L546" i="5"/>
  <c r="M546" i="5"/>
  <c r="Q546" i="5" s="1"/>
  <c r="R546" i="5" s="1"/>
  <c r="L547" i="5"/>
  <c r="M547" i="5"/>
  <c r="Q547" i="5" s="1"/>
  <c r="R547" i="5" s="1"/>
  <c r="L548" i="5"/>
  <c r="M548" i="5"/>
  <c r="Q548" i="5" s="1"/>
  <c r="R548" i="5" s="1"/>
  <c r="L549" i="5"/>
  <c r="M549" i="5"/>
  <c r="Q549" i="5" s="1"/>
  <c r="R549" i="5" s="1"/>
  <c r="L550" i="5"/>
  <c r="M550" i="5"/>
  <c r="Q550" i="5" s="1"/>
  <c r="R550" i="5" s="1"/>
  <c r="L551" i="5"/>
  <c r="M551" i="5"/>
  <c r="Q551" i="5" s="1"/>
  <c r="R551" i="5" s="1"/>
  <c r="L552" i="5"/>
  <c r="M552" i="5"/>
  <c r="Q552" i="5" s="1"/>
  <c r="R552" i="5" s="1"/>
  <c r="L553" i="5"/>
  <c r="M553" i="5"/>
  <c r="Q553" i="5" s="1"/>
  <c r="R553" i="5" s="1"/>
  <c r="L554" i="5"/>
  <c r="M554" i="5"/>
  <c r="Q554" i="5" s="1"/>
  <c r="R554" i="5" s="1"/>
  <c r="L555" i="5"/>
  <c r="M555" i="5"/>
  <c r="Q555" i="5" s="1"/>
  <c r="R555" i="5" s="1"/>
  <c r="L556" i="5"/>
  <c r="M556" i="5"/>
  <c r="Q556" i="5" s="1"/>
  <c r="R556" i="5" s="1"/>
  <c r="L557" i="5"/>
  <c r="M557" i="5"/>
  <c r="Q557" i="5" s="1"/>
  <c r="R557" i="5" s="1"/>
  <c r="L558" i="5"/>
  <c r="M558" i="5"/>
  <c r="Q558" i="5" s="1"/>
  <c r="R558" i="5" s="1"/>
  <c r="L559" i="5"/>
  <c r="M559" i="5"/>
  <c r="Q559" i="5" s="1"/>
  <c r="R559" i="5" s="1"/>
  <c r="L560" i="5"/>
  <c r="M560" i="5"/>
  <c r="Q560" i="5" s="1"/>
  <c r="R560" i="5" s="1"/>
  <c r="L561" i="5"/>
  <c r="M561" i="5"/>
  <c r="Q561" i="5" s="1"/>
  <c r="R561" i="5" s="1"/>
  <c r="L562" i="5"/>
  <c r="M562" i="5"/>
  <c r="Q562" i="5" s="1"/>
  <c r="R562" i="5" s="1"/>
  <c r="L563" i="5"/>
  <c r="M563" i="5"/>
  <c r="Q563" i="5" s="1"/>
  <c r="R563" i="5" s="1"/>
  <c r="L564" i="5"/>
  <c r="M564" i="5"/>
  <c r="Q564" i="5" s="1"/>
  <c r="R564" i="5" s="1"/>
  <c r="L565" i="5"/>
  <c r="M565" i="5"/>
  <c r="Q565" i="5" s="1"/>
  <c r="R565" i="5" s="1"/>
  <c r="L566" i="5"/>
  <c r="M566" i="5"/>
  <c r="Q566" i="5" s="1"/>
  <c r="R566" i="5" s="1"/>
  <c r="L567" i="5"/>
  <c r="M567" i="5"/>
  <c r="Q567" i="5" s="1"/>
  <c r="R567" i="5" s="1"/>
  <c r="L568" i="5"/>
  <c r="M568" i="5"/>
  <c r="Q568" i="5" s="1"/>
  <c r="R568" i="5" s="1"/>
  <c r="L569" i="5"/>
  <c r="M569" i="5"/>
  <c r="Q569" i="5" s="1"/>
  <c r="R569" i="5" s="1"/>
  <c r="L570" i="5"/>
  <c r="M570" i="5"/>
  <c r="Q570" i="5" s="1"/>
  <c r="R570" i="5" s="1"/>
  <c r="L571" i="5"/>
  <c r="M571" i="5"/>
  <c r="Q571" i="5" s="1"/>
  <c r="R571" i="5" s="1"/>
  <c r="L572" i="5"/>
  <c r="M572" i="5"/>
  <c r="Q572" i="5" s="1"/>
  <c r="R572" i="5" s="1"/>
  <c r="L573" i="5"/>
  <c r="M573" i="5"/>
  <c r="Q573" i="5" s="1"/>
  <c r="R573" i="5" s="1"/>
  <c r="L574" i="5"/>
  <c r="M574" i="5"/>
  <c r="Q574" i="5" s="1"/>
  <c r="R574" i="5" s="1"/>
  <c r="L575" i="5"/>
  <c r="M575" i="5"/>
  <c r="Q575" i="5" s="1"/>
  <c r="R575" i="5" s="1"/>
  <c r="L576" i="5"/>
  <c r="M576" i="5"/>
  <c r="Q576" i="5" s="1"/>
  <c r="R576" i="5" s="1"/>
  <c r="L577" i="5"/>
  <c r="M577" i="5"/>
  <c r="Q577" i="5" s="1"/>
  <c r="R577" i="5" s="1"/>
  <c r="L578" i="5"/>
  <c r="M578" i="5"/>
  <c r="Q578" i="5" s="1"/>
  <c r="R578" i="5" s="1"/>
  <c r="L579" i="5"/>
  <c r="M579" i="5"/>
  <c r="Q579" i="5" s="1"/>
  <c r="R579" i="5" s="1"/>
  <c r="L580" i="5"/>
  <c r="M580" i="5"/>
  <c r="Q580" i="5" s="1"/>
  <c r="R580" i="5" s="1"/>
  <c r="L581" i="5"/>
  <c r="M581" i="5"/>
  <c r="Q581" i="5" s="1"/>
  <c r="R581" i="5" s="1"/>
  <c r="L582" i="5"/>
  <c r="M582" i="5"/>
  <c r="Q582" i="5" s="1"/>
  <c r="R582" i="5" s="1"/>
  <c r="L583" i="5"/>
  <c r="M583" i="5"/>
  <c r="Q583" i="5" s="1"/>
  <c r="R583" i="5" s="1"/>
  <c r="L584" i="5"/>
  <c r="M584" i="5"/>
  <c r="Q584" i="5" s="1"/>
  <c r="R584" i="5" s="1"/>
  <c r="L585" i="5"/>
  <c r="M585" i="5"/>
  <c r="Q585" i="5" s="1"/>
  <c r="R585" i="5" s="1"/>
  <c r="L586" i="5"/>
  <c r="M586" i="5"/>
  <c r="Q586" i="5" s="1"/>
  <c r="R586" i="5" s="1"/>
  <c r="L587" i="5"/>
  <c r="M587" i="5"/>
  <c r="Q587" i="5" s="1"/>
  <c r="R587" i="5" s="1"/>
  <c r="L588" i="5"/>
  <c r="M588" i="5"/>
  <c r="Q588" i="5" s="1"/>
  <c r="R588" i="5" s="1"/>
  <c r="L589" i="5"/>
  <c r="M589" i="5"/>
  <c r="Q589" i="5" s="1"/>
  <c r="R589" i="5" s="1"/>
  <c r="L590" i="5"/>
  <c r="M590" i="5"/>
  <c r="Q590" i="5" s="1"/>
  <c r="R590" i="5" s="1"/>
  <c r="L591" i="5"/>
  <c r="M591" i="5"/>
  <c r="Q591" i="5" s="1"/>
  <c r="R591" i="5" s="1"/>
  <c r="L592" i="5"/>
  <c r="M592" i="5"/>
  <c r="Q592" i="5" s="1"/>
  <c r="R592" i="5" s="1"/>
  <c r="L593" i="5"/>
  <c r="M593" i="5"/>
  <c r="Q593" i="5" s="1"/>
  <c r="R593" i="5" s="1"/>
  <c r="L594" i="5"/>
  <c r="M594" i="5"/>
  <c r="Q594" i="5" s="1"/>
  <c r="R594" i="5" s="1"/>
  <c r="L595" i="5"/>
  <c r="M595" i="5"/>
  <c r="Q595" i="5" s="1"/>
  <c r="R595" i="5" s="1"/>
  <c r="L596" i="5"/>
  <c r="M596" i="5"/>
  <c r="Q596" i="5" s="1"/>
  <c r="R596" i="5" s="1"/>
  <c r="L597" i="5"/>
  <c r="M597" i="5"/>
  <c r="Q597" i="5" s="1"/>
  <c r="R597" i="5" s="1"/>
  <c r="L598" i="5"/>
  <c r="M598" i="5"/>
  <c r="Q598" i="5" s="1"/>
  <c r="R598" i="5" s="1"/>
  <c r="L599" i="5"/>
  <c r="M599" i="5"/>
  <c r="Q599" i="5" s="1"/>
  <c r="R599" i="5" s="1"/>
  <c r="L600" i="5"/>
  <c r="M600" i="5"/>
  <c r="Q600" i="5" s="1"/>
  <c r="R600" i="5" s="1"/>
  <c r="L601" i="5"/>
  <c r="M601" i="5"/>
  <c r="Q601" i="5" s="1"/>
  <c r="R601" i="5" s="1"/>
  <c r="L602" i="5"/>
  <c r="M602" i="5"/>
  <c r="Q602" i="5" s="1"/>
  <c r="R602" i="5" s="1"/>
  <c r="L603" i="5"/>
  <c r="M603" i="5"/>
  <c r="Q603" i="5" s="1"/>
  <c r="R603" i="5" s="1"/>
  <c r="L604" i="5"/>
  <c r="M604" i="5"/>
  <c r="Q604" i="5" s="1"/>
  <c r="R604" i="5" s="1"/>
  <c r="L605" i="5"/>
  <c r="M605" i="5"/>
  <c r="Q605" i="5" s="1"/>
  <c r="R605" i="5" s="1"/>
  <c r="L606" i="5"/>
  <c r="M606" i="5"/>
  <c r="Q606" i="5" s="1"/>
  <c r="R606" i="5" s="1"/>
  <c r="L607" i="5"/>
  <c r="M607" i="5"/>
  <c r="Q607" i="5" s="1"/>
  <c r="R607" i="5" s="1"/>
  <c r="L608" i="5"/>
  <c r="M608" i="5"/>
  <c r="Q608" i="5" s="1"/>
  <c r="R608" i="5" s="1"/>
  <c r="L609" i="5"/>
  <c r="M609" i="5"/>
  <c r="Q609" i="5" s="1"/>
  <c r="R609" i="5" s="1"/>
  <c r="L610" i="5"/>
  <c r="M610" i="5"/>
  <c r="Q610" i="5" s="1"/>
  <c r="R610" i="5" s="1"/>
  <c r="L611" i="5"/>
  <c r="M611" i="5"/>
  <c r="Q611" i="5" s="1"/>
  <c r="R611" i="5" s="1"/>
  <c r="L612" i="5"/>
  <c r="M612" i="5"/>
  <c r="Q612" i="5" s="1"/>
  <c r="R612" i="5" s="1"/>
  <c r="L613" i="5"/>
  <c r="M613" i="5"/>
  <c r="Q613" i="5" s="1"/>
  <c r="R613" i="5" s="1"/>
  <c r="L614" i="5"/>
  <c r="M614" i="5"/>
  <c r="Q614" i="5" s="1"/>
  <c r="R614" i="5" s="1"/>
  <c r="L615" i="5"/>
  <c r="M615" i="5"/>
  <c r="Q615" i="5" s="1"/>
  <c r="R615" i="5" s="1"/>
  <c r="L616" i="5"/>
  <c r="M616" i="5"/>
  <c r="Q616" i="5" s="1"/>
  <c r="R616" i="5" s="1"/>
  <c r="L617" i="5"/>
  <c r="M617" i="5"/>
  <c r="Q617" i="5" s="1"/>
  <c r="R617" i="5" s="1"/>
  <c r="L618" i="5"/>
  <c r="M618" i="5"/>
  <c r="Q618" i="5" s="1"/>
  <c r="R618" i="5" s="1"/>
  <c r="L619" i="5"/>
  <c r="M619" i="5"/>
  <c r="Q619" i="5" s="1"/>
  <c r="R619" i="5" s="1"/>
  <c r="L620" i="5"/>
  <c r="M620" i="5"/>
  <c r="Q620" i="5" s="1"/>
  <c r="R620" i="5" s="1"/>
  <c r="L621" i="5"/>
  <c r="M621" i="5"/>
  <c r="Q621" i="5" s="1"/>
  <c r="R621" i="5" s="1"/>
  <c r="L622" i="5"/>
  <c r="M622" i="5"/>
  <c r="Q622" i="5" s="1"/>
  <c r="R622" i="5" s="1"/>
  <c r="L623" i="5"/>
  <c r="M623" i="5"/>
  <c r="Q623" i="5" s="1"/>
  <c r="R623" i="5" s="1"/>
  <c r="L624" i="5"/>
  <c r="M624" i="5"/>
  <c r="Q624" i="5" s="1"/>
  <c r="R624" i="5" s="1"/>
  <c r="L625" i="5"/>
  <c r="M625" i="5"/>
  <c r="Q625" i="5" s="1"/>
  <c r="R625" i="5" s="1"/>
  <c r="L626" i="5"/>
  <c r="M626" i="5"/>
  <c r="Q626" i="5" s="1"/>
  <c r="R626" i="5" s="1"/>
  <c r="L627" i="5"/>
  <c r="M627" i="5"/>
  <c r="Q627" i="5" s="1"/>
  <c r="R627" i="5" s="1"/>
  <c r="L628" i="5"/>
  <c r="M628" i="5"/>
  <c r="Q628" i="5" s="1"/>
  <c r="R628" i="5" s="1"/>
  <c r="L629" i="5"/>
  <c r="M629" i="5"/>
  <c r="Q629" i="5" s="1"/>
  <c r="R629" i="5" s="1"/>
  <c r="L630" i="5"/>
  <c r="M630" i="5"/>
  <c r="Q630" i="5" s="1"/>
  <c r="R630" i="5" s="1"/>
  <c r="L631" i="5"/>
  <c r="M631" i="5"/>
  <c r="Q631" i="5" s="1"/>
  <c r="R631" i="5" s="1"/>
  <c r="L632" i="5"/>
  <c r="M632" i="5"/>
  <c r="Q632" i="5" s="1"/>
  <c r="R632" i="5" s="1"/>
  <c r="L633" i="5"/>
  <c r="M633" i="5"/>
  <c r="Q633" i="5" s="1"/>
  <c r="R633" i="5" s="1"/>
  <c r="L634" i="5"/>
  <c r="M634" i="5"/>
  <c r="Q634" i="5" s="1"/>
  <c r="R634" i="5" s="1"/>
  <c r="L635" i="5"/>
  <c r="M635" i="5"/>
  <c r="Q635" i="5" s="1"/>
  <c r="R635" i="5" s="1"/>
  <c r="L636" i="5"/>
  <c r="M636" i="5"/>
  <c r="Q636" i="5" s="1"/>
  <c r="R636" i="5" s="1"/>
  <c r="L637" i="5"/>
  <c r="M637" i="5"/>
  <c r="Q637" i="5" s="1"/>
  <c r="R637" i="5" s="1"/>
  <c r="L638" i="5"/>
  <c r="M638" i="5"/>
  <c r="Q638" i="5" s="1"/>
  <c r="R638" i="5" s="1"/>
  <c r="L639" i="5"/>
  <c r="M639" i="5"/>
  <c r="Q639" i="5" s="1"/>
  <c r="R639" i="5" s="1"/>
  <c r="L640" i="5"/>
  <c r="M640" i="5"/>
  <c r="Q640" i="5" s="1"/>
  <c r="R640" i="5" s="1"/>
  <c r="L641" i="5"/>
  <c r="M641" i="5"/>
  <c r="Q641" i="5" s="1"/>
  <c r="R641" i="5" s="1"/>
  <c r="L642" i="5"/>
  <c r="M642" i="5"/>
  <c r="Q642" i="5" s="1"/>
  <c r="R642" i="5" s="1"/>
  <c r="L643" i="5"/>
  <c r="M643" i="5"/>
  <c r="Q643" i="5" s="1"/>
  <c r="R643" i="5" s="1"/>
  <c r="L644" i="5"/>
  <c r="M644" i="5"/>
  <c r="Q644" i="5" s="1"/>
  <c r="R644" i="5" s="1"/>
  <c r="L645" i="5"/>
  <c r="M645" i="5"/>
  <c r="Q645" i="5" s="1"/>
  <c r="R645" i="5" s="1"/>
  <c r="L646" i="5"/>
  <c r="M646" i="5"/>
  <c r="Q646" i="5" s="1"/>
  <c r="R646" i="5" s="1"/>
  <c r="L647" i="5"/>
  <c r="M647" i="5"/>
  <c r="Q647" i="5" s="1"/>
  <c r="R647" i="5" s="1"/>
  <c r="L648" i="5"/>
  <c r="M648" i="5"/>
  <c r="Q648" i="5" s="1"/>
  <c r="R648" i="5" s="1"/>
  <c r="L649" i="5"/>
  <c r="M649" i="5"/>
  <c r="Q649" i="5" s="1"/>
  <c r="R649" i="5" s="1"/>
  <c r="L650" i="5"/>
  <c r="M650" i="5"/>
  <c r="Q650" i="5" s="1"/>
  <c r="R650" i="5" s="1"/>
  <c r="L651" i="5"/>
  <c r="M651" i="5"/>
  <c r="Q651" i="5" s="1"/>
  <c r="R651" i="5" s="1"/>
  <c r="L652" i="5"/>
  <c r="M652" i="5"/>
  <c r="Q652" i="5" s="1"/>
  <c r="R652" i="5" s="1"/>
  <c r="L653" i="5"/>
  <c r="M653" i="5"/>
  <c r="Q653" i="5" s="1"/>
  <c r="R653" i="5" s="1"/>
  <c r="L654" i="5"/>
  <c r="M654" i="5"/>
  <c r="Q654" i="5" s="1"/>
  <c r="R654" i="5" s="1"/>
  <c r="L655" i="5"/>
  <c r="M655" i="5"/>
  <c r="Q655" i="5" s="1"/>
  <c r="R655" i="5" s="1"/>
  <c r="L656" i="5"/>
  <c r="M656" i="5"/>
  <c r="Q656" i="5" s="1"/>
  <c r="R656" i="5" s="1"/>
  <c r="L657" i="5"/>
  <c r="M657" i="5"/>
  <c r="Q657" i="5" s="1"/>
  <c r="R657" i="5" s="1"/>
  <c r="L658" i="5"/>
  <c r="M658" i="5"/>
  <c r="Q658" i="5" s="1"/>
  <c r="R658" i="5" s="1"/>
  <c r="L659" i="5"/>
  <c r="M659" i="5"/>
  <c r="Q659" i="5" s="1"/>
  <c r="R659" i="5" s="1"/>
  <c r="L660" i="5"/>
  <c r="M660" i="5"/>
  <c r="Q660" i="5" s="1"/>
  <c r="R660" i="5" s="1"/>
  <c r="L661" i="5"/>
  <c r="M661" i="5"/>
  <c r="Q661" i="5" s="1"/>
  <c r="R661" i="5" s="1"/>
  <c r="L662" i="5"/>
  <c r="M662" i="5"/>
  <c r="Q662" i="5" s="1"/>
  <c r="R662" i="5" s="1"/>
  <c r="L663" i="5"/>
  <c r="M663" i="5"/>
  <c r="Q663" i="5" s="1"/>
  <c r="R663" i="5" s="1"/>
  <c r="L664" i="5"/>
  <c r="M664" i="5"/>
  <c r="Q664" i="5" s="1"/>
  <c r="R664" i="5" s="1"/>
  <c r="L665" i="5"/>
  <c r="M665" i="5"/>
  <c r="Q665" i="5" s="1"/>
  <c r="R665" i="5" s="1"/>
  <c r="L666" i="5"/>
  <c r="M666" i="5"/>
  <c r="Q666" i="5" s="1"/>
  <c r="R666" i="5" s="1"/>
  <c r="L667" i="5"/>
  <c r="M667" i="5"/>
  <c r="Q667" i="5" s="1"/>
  <c r="R667" i="5" s="1"/>
  <c r="L668" i="5"/>
  <c r="M668" i="5"/>
  <c r="Q668" i="5" s="1"/>
  <c r="R668" i="5" s="1"/>
  <c r="L669" i="5"/>
  <c r="M669" i="5"/>
  <c r="Q669" i="5" s="1"/>
  <c r="R669" i="5" s="1"/>
  <c r="L670" i="5"/>
  <c r="M670" i="5"/>
  <c r="Q670" i="5" s="1"/>
  <c r="R670" i="5" s="1"/>
  <c r="L671" i="5"/>
  <c r="M671" i="5"/>
  <c r="Q671" i="5" s="1"/>
  <c r="R671" i="5" s="1"/>
  <c r="L672" i="5"/>
  <c r="M672" i="5"/>
  <c r="Q672" i="5" s="1"/>
  <c r="R672" i="5" s="1"/>
  <c r="L673" i="5"/>
  <c r="M673" i="5"/>
  <c r="Q673" i="5" s="1"/>
  <c r="R673" i="5" s="1"/>
  <c r="L674" i="5"/>
  <c r="M674" i="5"/>
  <c r="Q674" i="5" s="1"/>
  <c r="R674" i="5" s="1"/>
  <c r="L675" i="5"/>
  <c r="M675" i="5"/>
  <c r="Q675" i="5" s="1"/>
  <c r="R675" i="5" s="1"/>
  <c r="L676" i="5"/>
  <c r="M676" i="5"/>
  <c r="Q676" i="5" s="1"/>
  <c r="R676" i="5" s="1"/>
  <c r="L677" i="5"/>
  <c r="M677" i="5"/>
  <c r="Q677" i="5" s="1"/>
  <c r="R677" i="5" s="1"/>
  <c r="L678" i="5"/>
  <c r="M678" i="5"/>
  <c r="Q678" i="5" s="1"/>
  <c r="R678" i="5" s="1"/>
  <c r="L679" i="5"/>
  <c r="M679" i="5"/>
  <c r="Q679" i="5" s="1"/>
  <c r="R679" i="5" s="1"/>
  <c r="L680" i="5"/>
  <c r="M680" i="5"/>
  <c r="Q680" i="5" s="1"/>
  <c r="R680" i="5" s="1"/>
  <c r="L681" i="5"/>
  <c r="M681" i="5"/>
  <c r="Q681" i="5" s="1"/>
  <c r="R681" i="5" s="1"/>
  <c r="L682" i="5"/>
  <c r="M682" i="5"/>
  <c r="Q682" i="5" s="1"/>
  <c r="R682" i="5" s="1"/>
  <c r="L683" i="5"/>
  <c r="M683" i="5"/>
  <c r="Q683" i="5" s="1"/>
  <c r="R683" i="5" s="1"/>
  <c r="L684" i="5"/>
  <c r="M684" i="5"/>
  <c r="Q684" i="5" s="1"/>
  <c r="R684" i="5" s="1"/>
  <c r="L685" i="5"/>
  <c r="M685" i="5"/>
  <c r="Q685" i="5" s="1"/>
  <c r="R685" i="5" s="1"/>
  <c r="L686" i="5"/>
  <c r="M686" i="5"/>
  <c r="Q686" i="5" s="1"/>
  <c r="R686" i="5" s="1"/>
  <c r="L687" i="5"/>
  <c r="M687" i="5"/>
  <c r="Q687" i="5" s="1"/>
  <c r="R687" i="5" s="1"/>
  <c r="L688" i="5"/>
  <c r="M688" i="5"/>
  <c r="Q688" i="5" s="1"/>
  <c r="R688" i="5" s="1"/>
  <c r="L689" i="5"/>
  <c r="M689" i="5"/>
  <c r="Q689" i="5" s="1"/>
  <c r="R689" i="5" s="1"/>
  <c r="L690" i="5"/>
  <c r="M690" i="5"/>
  <c r="Q690" i="5" s="1"/>
  <c r="R690" i="5" s="1"/>
  <c r="L691" i="5"/>
  <c r="M691" i="5"/>
  <c r="Q691" i="5" s="1"/>
  <c r="R691" i="5" s="1"/>
  <c r="L692" i="5"/>
  <c r="M692" i="5"/>
  <c r="Q692" i="5" s="1"/>
  <c r="R692" i="5" s="1"/>
  <c r="L693" i="5"/>
  <c r="M693" i="5"/>
  <c r="Q693" i="5" s="1"/>
  <c r="R693" i="5" s="1"/>
  <c r="L694" i="5"/>
  <c r="M694" i="5"/>
  <c r="Q694" i="5" s="1"/>
  <c r="R694" i="5" s="1"/>
  <c r="L695" i="5"/>
  <c r="M695" i="5"/>
  <c r="Q695" i="5" s="1"/>
  <c r="R695" i="5" s="1"/>
  <c r="L696" i="5"/>
  <c r="M696" i="5"/>
  <c r="Q696" i="5" s="1"/>
  <c r="R696" i="5" s="1"/>
  <c r="L697" i="5"/>
  <c r="M697" i="5"/>
  <c r="Q697" i="5" s="1"/>
  <c r="R697" i="5" s="1"/>
  <c r="L698" i="5"/>
  <c r="M698" i="5"/>
  <c r="Q698" i="5" s="1"/>
  <c r="R698" i="5" s="1"/>
  <c r="L699" i="5"/>
  <c r="M699" i="5"/>
  <c r="Q699" i="5" s="1"/>
  <c r="R699" i="5" s="1"/>
  <c r="L700" i="5"/>
  <c r="M700" i="5"/>
  <c r="Q700" i="5" s="1"/>
  <c r="R700" i="5" s="1"/>
  <c r="L701" i="5"/>
  <c r="M701" i="5"/>
  <c r="Q701" i="5" s="1"/>
  <c r="R701" i="5" s="1"/>
  <c r="L702" i="5"/>
  <c r="M702" i="5"/>
  <c r="Q702" i="5" s="1"/>
  <c r="R702" i="5" s="1"/>
  <c r="L703" i="5"/>
  <c r="M703" i="5"/>
  <c r="Q703" i="5" s="1"/>
  <c r="R703" i="5" s="1"/>
  <c r="L704" i="5"/>
  <c r="M704" i="5"/>
  <c r="Q704" i="5" s="1"/>
  <c r="R704" i="5" s="1"/>
  <c r="L705" i="5"/>
  <c r="M705" i="5"/>
  <c r="Q705" i="5" s="1"/>
  <c r="R705" i="5" s="1"/>
  <c r="L706" i="5"/>
  <c r="M706" i="5"/>
  <c r="Q706" i="5" s="1"/>
  <c r="R706" i="5" s="1"/>
  <c r="L707" i="5"/>
  <c r="M707" i="5"/>
  <c r="Q707" i="5" s="1"/>
  <c r="R707" i="5" s="1"/>
  <c r="L708" i="5"/>
  <c r="M708" i="5"/>
  <c r="Q708" i="5" s="1"/>
  <c r="R708" i="5" s="1"/>
  <c r="L709" i="5"/>
  <c r="M709" i="5"/>
  <c r="Q709" i="5" s="1"/>
  <c r="R709" i="5" s="1"/>
  <c r="L710" i="5"/>
  <c r="M710" i="5"/>
  <c r="Q710" i="5" s="1"/>
  <c r="R710" i="5" s="1"/>
  <c r="L711" i="5"/>
  <c r="M711" i="5"/>
  <c r="Q711" i="5" s="1"/>
  <c r="R711" i="5" s="1"/>
  <c r="L712" i="5"/>
  <c r="M712" i="5"/>
  <c r="Q712" i="5" s="1"/>
  <c r="R712" i="5" s="1"/>
  <c r="L713" i="5"/>
  <c r="M713" i="5"/>
  <c r="Q713" i="5" s="1"/>
  <c r="R713" i="5" s="1"/>
  <c r="L714" i="5"/>
  <c r="M714" i="5"/>
  <c r="Q714" i="5" s="1"/>
  <c r="R714" i="5" s="1"/>
  <c r="L715" i="5"/>
  <c r="M715" i="5"/>
  <c r="Q715" i="5" s="1"/>
  <c r="R715" i="5" s="1"/>
  <c r="L716" i="5"/>
  <c r="M716" i="5"/>
  <c r="Q716" i="5" s="1"/>
  <c r="R716" i="5" s="1"/>
  <c r="L717" i="5"/>
  <c r="M717" i="5"/>
  <c r="Q717" i="5" s="1"/>
  <c r="R717" i="5" s="1"/>
  <c r="L718" i="5"/>
  <c r="M718" i="5"/>
  <c r="Q718" i="5" s="1"/>
  <c r="R718" i="5" s="1"/>
  <c r="L719" i="5"/>
  <c r="M719" i="5"/>
  <c r="Q719" i="5" s="1"/>
  <c r="R719" i="5" s="1"/>
  <c r="L720" i="5"/>
  <c r="M720" i="5"/>
  <c r="Q720" i="5" s="1"/>
  <c r="R720" i="5" s="1"/>
  <c r="L721" i="5"/>
  <c r="M721" i="5"/>
  <c r="Q721" i="5" s="1"/>
  <c r="R721" i="5" s="1"/>
  <c r="L722" i="5"/>
  <c r="M722" i="5"/>
  <c r="Q722" i="5" s="1"/>
  <c r="R722" i="5" s="1"/>
  <c r="L723" i="5"/>
  <c r="M723" i="5"/>
  <c r="Q723" i="5" s="1"/>
  <c r="R723" i="5" s="1"/>
  <c r="L724" i="5"/>
  <c r="M724" i="5"/>
  <c r="Q724" i="5" s="1"/>
  <c r="R724" i="5" s="1"/>
  <c r="L725" i="5"/>
  <c r="M725" i="5"/>
  <c r="Q725" i="5" s="1"/>
  <c r="R725" i="5" s="1"/>
  <c r="L726" i="5"/>
  <c r="M726" i="5"/>
  <c r="Q726" i="5" s="1"/>
  <c r="R726" i="5" s="1"/>
  <c r="L727" i="5"/>
  <c r="M727" i="5"/>
  <c r="Q727" i="5" s="1"/>
  <c r="R727" i="5" s="1"/>
  <c r="L728" i="5"/>
  <c r="M728" i="5"/>
  <c r="Q728" i="5" s="1"/>
  <c r="R728" i="5" s="1"/>
  <c r="L729" i="5"/>
  <c r="M729" i="5"/>
  <c r="Q729" i="5" s="1"/>
  <c r="R729" i="5" s="1"/>
  <c r="L730" i="5"/>
  <c r="M730" i="5"/>
  <c r="Q730" i="5" s="1"/>
  <c r="R730" i="5" s="1"/>
  <c r="L731" i="5"/>
  <c r="M731" i="5"/>
  <c r="Q731" i="5" s="1"/>
  <c r="R731" i="5" s="1"/>
  <c r="L732" i="5"/>
  <c r="M732" i="5"/>
  <c r="Q732" i="5" s="1"/>
  <c r="R732" i="5" s="1"/>
  <c r="L733" i="5"/>
  <c r="M733" i="5"/>
  <c r="Q733" i="5" s="1"/>
  <c r="R733" i="5" s="1"/>
  <c r="L734" i="5"/>
  <c r="M734" i="5"/>
  <c r="Q734" i="5" s="1"/>
  <c r="R734" i="5" s="1"/>
  <c r="L735" i="5"/>
  <c r="M735" i="5"/>
  <c r="Q735" i="5" s="1"/>
  <c r="R735" i="5" s="1"/>
  <c r="L736" i="5"/>
  <c r="M736" i="5"/>
  <c r="Q736" i="5" s="1"/>
  <c r="R736" i="5" s="1"/>
  <c r="L737" i="5"/>
  <c r="M737" i="5"/>
  <c r="Q737" i="5" s="1"/>
  <c r="R737" i="5" s="1"/>
  <c r="L738" i="5"/>
  <c r="M738" i="5"/>
  <c r="Q738" i="5" s="1"/>
  <c r="R738" i="5" s="1"/>
  <c r="L739" i="5"/>
  <c r="M739" i="5"/>
  <c r="Q739" i="5" s="1"/>
  <c r="R739" i="5" s="1"/>
  <c r="L740" i="5"/>
  <c r="M740" i="5"/>
  <c r="Q740" i="5" s="1"/>
  <c r="R740" i="5" s="1"/>
  <c r="L741" i="5"/>
  <c r="M741" i="5"/>
  <c r="Q741" i="5" s="1"/>
  <c r="R741" i="5" s="1"/>
  <c r="L742" i="5"/>
  <c r="M742" i="5"/>
  <c r="Q742" i="5" s="1"/>
  <c r="R742" i="5" s="1"/>
  <c r="L743" i="5"/>
  <c r="M743" i="5"/>
  <c r="Q743" i="5" s="1"/>
  <c r="R743" i="5" s="1"/>
  <c r="L744" i="5"/>
  <c r="M744" i="5"/>
  <c r="Q744" i="5" s="1"/>
  <c r="R744" i="5" s="1"/>
  <c r="L745" i="5"/>
  <c r="M745" i="5"/>
  <c r="Q745" i="5" s="1"/>
  <c r="R745" i="5" s="1"/>
  <c r="L746" i="5"/>
  <c r="M746" i="5"/>
  <c r="Q746" i="5" s="1"/>
  <c r="R746" i="5" s="1"/>
  <c r="L747" i="5"/>
  <c r="M747" i="5"/>
  <c r="Q747" i="5" s="1"/>
  <c r="R747" i="5" s="1"/>
  <c r="L748" i="5"/>
  <c r="M748" i="5"/>
  <c r="Q748" i="5" s="1"/>
  <c r="R748" i="5" s="1"/>
  <c r="L749" i="5"/>
  <c r="M749" i="5"/>
  <c r="Q749" i="5" s="1"/>
  <c r="R749" i="5" s="1"/>
  <c r="L750" i="5"/>
  <c r="M750" i="5"/>
  <c r="Q750" i="5" s="1"/>
  <c r="R750" i="5" s="1"/>
  <c r="L751" i="5"/>
  <c r="M751" i="5"/>
  <c r="Q751" i="5" s="1"/>
  <c r="R751" i="5" s="1"/>
  <c r="L752" i="5"/>
  <c r="M752" i="5"/>
  <c r="Q752" i="5" s="1"/>
  <c r="R752" i="5" s="1"/>
  <c r="L753" i="5"/>
  <c r="M753" i="5"/>
  <c r="Q753" i="5" s="1"/>
  <c r="R753" i="5" s="1"/>
  <c r="L754" i="5"/>
  <c r="M754" i="5"/>
  <c r="Q754" i="5" s="1"/>
  <c r="R754" i="5" s="1"/>
  <c r="L755" i="5"/>
  <c r="M755" i="5"/>
  <c r="Q755" i="5" s="1"/>
  <c r="R755" i="5" s="1"/>
  <c r="L756" i="5"/>
  <c r="M756" i="5"/>
  <c r="Q756" i="5" s="1"/>
  <c r="R756" i="5" s="1"/>
  <c r="L757" i="5"/>
  <c r="M757" i="5"/>
  <c r="Q757" i="5" s="1"/>
  <c r="R757" i="5" s="1"/>
  <c r="L758" i="5"/>
  <c r="M758" i="5"/>
  <c r="Q758" i="5" s="1"/>
  <c r="R758" i="5" s="1"/>
  <c r="L759" i="5"/>
  <c r="M759" i="5"/>
  <c r="Q759" i="5" s="1"/>
  <c r="R759" i="5" s="1"/>
  <c r="L760" i="5"/>
  <c r="M760" i="5"/>
  <c r="Q760" i="5" s="1"/>
  <c r="R760" i="5" s="1"/>
  <c r="L761" i="5"/>
  <c r="M761" i="5"/>
  <c r="Q761" i="5" s="1"/>
  <c r="R761" i="5" s="1"/>
  <c r="L762" i="5"/>
  <c r="M762" i="5"/>
  <c r="Q762" i="5" s="1"/>
  <c r="R762" i="5" s="1"/>
  <c r="L763" i="5"/>
  <c r="M763" i="5"/>
  <c r="Q763" i="5" s="1"/>
  <c r="R763" i="5" s="1"/>
  <c r="L764" i="5"/>
  <c r="M764" i="5"/>
  <c r="Q764" i="5" s="1"/>
  <c r="R764" i="5" s="1"/>
  <c r="L765" i="5"/>
  <c r="M765" i="5"/>
  <c r="Q765" i="5" s="1"/>
  <c r="R765" i="5" s="1"/>
  <c r="L766" i="5"/>
  <c r="M766" i="5"/>
  <c r="Q766" i="5" s="1"/>
  <c r="R766" i="5" s="1"/>
  <c r="L767" i="5"/>
  <c r="M767" i="5"/>
  <c r="Q767" i="5" s="1"/>
  <c r="R767" i="5" s="1"/>
  <c r="L768" i="5"/>
  <c r="M768" i="5"/>
  <c r="Q768" i="5" s="1"/>
  <c r="R768" i="5" s="1"/>
  <c r="L769" i="5"/>
  <c r="M769" i="5"/>
  <c r="Q769" i="5" s="1"/>
  <c r="R769" i="5" s="1"/>
  <c r="L770" i="5"/>
  <c r="M770" i="5"/>
  <c r="Q770" i="5" s="1"/>
  <c r="R770" i="5" s="1"/>
  <c r="L771" i="5"/>
  <c r="M771" i="5"/>
  <c r="Q771" i="5" s="1"/>
  <c r="R771" i="5" s="1"/>
  <c r="L772" i="5"/>
  <c r="M772" i="5"/>
  <c r="Q772" i="5" s="1"/>
  <c r="R772" i="5" s="1"/>
  <c r="L773" i="5"/>
  <c r="M773" i="5"/>
  <c r="Q773" i="5" s="1"/>
  <c r="R773" i="5" s="1"/>
  <c r="L774" i="5"/>
  <c r="M774" i="5"/>
  <c r="Q774" i="5" s="1"/>
  <c r="R774" i="5" s="1"/>
  <c r="L775" i="5"/>
  <c r="M775" i="5"/>
  <c r="Q775" i="5" s="1"/>
  <c r="R775" i="5" s="1"/>
  <c r="L776" i="5"/>
  <c r="M776" i="5"/>
  <c r="Q776" i="5" s="1"/>
  <c r="R776" i="5" s="1"/>
  <c r="L777" i="5"/>
  <c r="M777" i="5"/>
  <c r="Q777" i="5" s="1"/>
  <c r="R777" i="5" s="1"/>
  <c r="L778" i="5"/>
  <c r="M778" i="5"/>
  <c r="Q778" i="5" s="1"/>
  <c r="R778" i="5" s="1"/>
  <c r="L779" i="5"/>
  <c r="M779" i="5"/>
  <c r="Q779" i="5" s="1"/>
  <c r="R779" i="5" s="1"/>
  <c r="L780" i="5"/>
  <c r="M780" i="5"/>
  <c r="Q780" i="5" s="1"/>
  <c r="R780" i="5" s="1"/>
  <c r="L781" i="5"/>
  <c r="M781" i="5"/>
  <c r="Q781" i="5" s="1"/>
  <c r="R781" i="5" s="1"/>
  <c r="L782" i="5"/>
  <c r="M782" i="5"/>
  <c r="Q782" i="5" s="1"/>
  <c r="R782" i="5" s="1"/>
  <c r="L783" i="5"/>
  <c r="M783" i="5"/>
  <c r="Q783" i="5" s="1"/>
  <c r="R783" i="5" s="1"/>
  <c r="L784" i="5"/>
  <c r="M784" i="5"/>
  <c r="Q784" i="5" s="1"/>
  <c r="R784" i="5" s="1"/>
  <c r="L785" i="5"/>
  <c r="M785" i="5"/>
  <c r="Q785" i="5" s="1"/>
  <c r="R785" i="5" s="1"/>
  <c r="L786" i="5"/>
  <c r="M786" i="5"/>
  <c r="Q786" i="5" s="1"/>
  <c r="R786" i="5" s="1"/>
  <c r="L787" i="5"/>
  <c r="M787" i="5"/>
  <c r="Q787" i="5" s="1"/>
  <c r="R787" i="5" s="1"/>
  <c r="L788" i="5"/>
  <c r="M788" i="5"/>
  <c r="Q788" i="5" s="1"/>
  <c r="R788" i="5" s="1"/>
  <c r="L789" i="5"/>
  <c r="M789" i="5"/>
  <c r="Q789" i="5" s="1"/>
  <c r="R789" i="5" s="1"/>
  <c r="L790" i="5"/>
  <c r="M790" i="5"/>
  <c r="Q790" i="5" s="1"/>
  <c r="R790" i="5" s="1"/>
  <c r="L791" i="5"/>
  <c r="M791" i="5"/>
  <c r="Q791" i="5" s="1"/>
  <c r="R791" i="5" s="1"/>
  <c r="L792" i="5"/>
  <c r="M792" i="5"/>
  <c r="Q792" i="5" s="1"/>
  <c r="R792" i="5" s="1"/>
  <c r="L793" i="5"/>
  <c r="M793" i="5"/>
  <c r="Q793" i="5" s="1"/>
  <c r="R793" i="5" s="1"/>
  <c r="L794" i="5"/>
  <c r="M794" i="5"/>
  <c r="Q794" i="5" s="1"/>
  <c r="R794" i="5" s="1"/>
  <c r="L795" i="5"/>
  <c r="M795" i="5"/>
  <c r="Q795" i="5" s="1"/>
  <c r="R795" i="5" s="1"/>
  <c r="L796" i="5"/>
  <c r="M796" i="5"/>
  <c r="Q796" i="5" s="1"/>
  <c r="R796" i="5" s="1"/>
  <c r="L797" i="5"/>
  <c r="M797" i="5"/>
  <c r="Q797" i="5" s="1"/>
  <c r="R797" i="5" s="1"/>
  <c r="L798" i="5"/>
  <c r="M798" i="5"/>
  <c r="Q798" i="5" s="1"/>
  <c r="R798" i="5" s="1"/>
  <c r="L799" i="5"/>
  <c r="M799" i="5"/>
  <c r="Q799" i="5" s="1"/>
  <c r="R799" i="5" s="1"/>
  <c r="L800" i="5"/>
  <c r="M800" i="5"/>
  <c r="Q800" i="5" s="1"/>
  <c r="R800" i="5" s="1"/>
  <c r="L801" i="5"/>
  <c r="M801" i="5"/>
  <c r="Q801" i="5" s="1"/>
  <c r="R801" i="5" s="1"/>
  <c r="L802" i="5"/>
  <c r="M802" i="5"/>
  <c r="Q802" i="5" s="1"/>
  <c r="R802" i="5" s="1"/>
  <c r="L803" i="5"/>
  <c r="M803" i="5"/>
  <c r="Q803" i="5" s="1"/>
  <c r="R803" i="5" s="1"/>
  <c r="L804" i="5"/>
  <c r="M804" i="5"/>
  <c r="Q804" i="5" s="1"/>
  <c r="R804" i="5" s="1"/>
  <c r="L805" i="5"/>
  <c r="M805" i="5"/>
  <c r="Q805" i="5" s="1"/>
  <c r="R805" i="5" s="1"/>
  <c r="L806" i="5"/>
  <c r="M806" i="5"/>
  <c r="Q806" i="5" s="1"/>
  <c r="R806" i="5" s="1"/>
  <c r="L807" i="5"/>
  <c r="M807" i="5"/>
  <c r="Q807" i="5" s="1"/>
  <c r="R807" i="5" s="1"/>
  <c r="L808" i="5"/>
  <c r="M808" i="5"/>
  <c r="Q808" i="5" s="1"/>
  <c r="R808" i="5" s="1"/>
  <c r="L809" i="5"/>
  <c r="M809" i="5"/>
  <c r="Q809" i="5" s="1"/>
  <c r="R809" i="5" s="1"/>
  <c r="L810" i="5"/>
  <c r="M810" i="5"/>
  <c r="Q810" i="5" s="1"/>
  <c r="R810" i="5" s="1"/>
  <c r="L811" i="5"/>
  <c r="M811" i="5"/>
  <c r="Q811" i="5" s="1"/>
  <c r="R811" i="5" s="1"/>
  <c r="L812" i="5"/>
  <c r="M812" i="5"/>
  <c r="Q812" i="5" s="1"/>
  <c r="R812" i="5" s="1"/>
  <c r="L813" i="5"/>
  <c r="M813" i="5"/>
  <c r="Q813" i="5" s="1"/>
  <c r="R813" i="5" s="1"/>
  <c r="L814" i="5"/>
  <c r="M814" i="5"/>
  <c r="Q814" i="5" s="1"/>
  <c r="R814" i="5" s="1"/>
  <c r="L815" i="5"/>
  <c r="M815" i="5"/>
  <c r="Q815" i="5" s="1"/>
  <c r="R815" i="5" s="1"/>
  <c r="L816" i="5"/>
  <c r="M816" i="5"/>
  <c r="Q816" i="5" s="1"/>
  <c r="R816" i="5" s="1"/>
  <c r="L817" i="5"/>
  <c r="M817" i="5"/>
  <c r="Q817" i="5" s="1"/>
  <c r="R817" i="5" s="1"/>
  <c r="L818" i="5"/>
  <c r="M818" i="5"/>
  <c r="Q818" i="5" s="1"/>
  <c r="R818" i="5" s="1"/>
  <c r="L819" i="5"/>
  <c r="M819" i="5"/>
  <c r="Q819" i="5" s="1"/>
  <c r="R819" i="5" s="1"/>
  <c r="L820" i="5"/>
  <c r="M820" i="5"/>
  <c r="Q820" i="5" s="1"/>
  <c r="R820" i="5" s="1"/>
  <c r="L821" i="5"/>
  <c r="M821" i="5"/>
  <c r="Q821" i="5" s="1"/>
  <c r="R821" i="5" s="1"/>
  <c r="L822" i="5"/>
  <c r="M822" i="5"/>
  <c r="Q822" i="5" s="1"/>
  <c r="R822" i="5" s="1"/>
  <c r="L823" i="5"/>
  <c r="M823" i="5"/>
  <c r="Q823" i="5" s="1"/>
  <c r="R823" i="5" s="1"/>
  <c r="L824" i="5"/>
  <c r="M824" i="5"/>
  <c r="Q824" i="5" s="1"/>
  <c r="R824" i="5" s="1"/>
  <c r="L825" i="5"/>
  <c r="M825" i="5"/>
  <c r="Q825" i="5" s="1"/>
  <c r="R825" i="5" s="1"/>
  <c r="L826" i="5"/>
  <c r="M826" i="5"/>
  <c r="Q826" i="5" s="1"/>
  <c r="R826" i="5" s="1"/>
  <c r="L827" i="5"/>
  <c r="M827" i="5"/>
  <c r="Q827" i="5" s="1"/>
  <c r="R827" i="5" s="1"/>
  <c r="L828" i="5"/>
  <c r="M828" i="5"/>
  <c r="Q828" i="5" s="1"/>
  <c r="R828" i="5" s="1"/>
  <c r="L829" i="5"/>
  <c r="M829" i="5"/>
  <c r="Q829" i="5" s="1"/>
  <c r="R829" i="5" s="1"/>
  <c r="L830" i="5"/>
  <c r="M830" i="5"/>
  <c r="Q830" i="5" s="1"/>
  <c r="R830" i="5" s="1"/>
  <c r="L831" i="5"/>
  <c r="M831" i="5"/>
  <c r="Q831" i="5" s="1"/>
  <c r="R831" i="5" s="1"/>
  <c r="L832" i="5"/>
  <c r="M832" i="5"/>
  <c r="Q832" i="5" s="1"/>
  <c r="R832" i="5" s="1"/>
  <c r="L833" i="5"/>
  <c r="M833" i="5"/>
  <c r="Q833" i="5" s="1"/>
  <c r="R833" i="5" s="1"/>
  <c r="L834" i="5"/>
  <c r="M834" i="5"/>
  <c r="Q834" i="5" s="1"/>
  <c r="R834" i="5" s="1"/>
  <c r="L835" i="5"/>
  <c r="M835" i="5"/>
  <c r="Q835" i="5" s="1"/>
  <c r="R835" i="5" s="1"/>
  <c r="L836" i="5"/>
  <c r="M836" i="5"/>
  <c r="Q836" i="5" s="1"/>
  <c r="R836" i="5" s="1"/>
  <c r="L837" i="5"/>
  <c r="M837" i="5"/>
  <c r="Q837" i="5" s="1"/>
  <c r="R837" i="5" s="1"/>
  <c r="L838" i="5"/>
  <c r="M838" i="5"/>
  <c r="Q838" i="5" s="1"/>
  <c r="R838" i="5" s="1"/>
  <c r="L839" i="5"/>
  <c r="M839" i="5"/>
  <c r="Q839" i="5" s="1"/>
  <c r="R839" i="5" s="1"/>
  <c r="L840" i="5"/>
  <c r="M840" i="5"/>
  <c r="Q840" i="5" s="1"/>
  <c r="R840" i="5" s="1"/>
  <c r="L841" i="5"/>
  <c r="M841" i="5"/>
  <c r="Q841" i="5" s="1"/>
  <c r="R841" i="5" s="1"/>
  <c r="L842" i="5"/>
  <c r="M842" i="5"/>
  <c r="Q842" i="5" s="1"/>
  <c r="R842" i="5" s="1"/>
  <c r="L843" i="5"/>
  <c r="M843" i="5"/>
  <c r="Q843" i="5" s="1"/>
  <c r="R843" i="5" s="1"/>
  <c r="L844" i="5"/>
  <c r="M844" i="5"/>
  <c r="Q844" i="5" s="1"/>
  <c r="R844" i="5" s="1"/>
  <c r="L845" i="5"/>
  <c r="M845" i="5"/>
  <c r="Q845" i="5" s="1"/>
  <c r="R845" i="5" s="1"/>
  <c r="L846" i="5"/>
  <c r="M846" i="5"/>
  <c r="Q846" i="5" s="1"/>
  <c r="R846" i="5" s="1"/>
  <c r="L847" i="5"/>
  <c r="M847" i="5"/>
  <c r="Q847" i="5" s="1"/>
  <c r="R847" i="5" s="1"/>
  <c r="L848" i="5"/>
  <c r="M848" i="5"/>
  <c r="Q848" i="5" s="1"/>
  <c r="R848" i="5" s="1"/>
  <c r="L849" i="5"/>
  <c r="M849" i="5"/>
  <c r="Q849" i="5" s="1"/>
  <c r="R849" i="5" s="1"/>
  <c r="L850" i="5"/>
  <c r="M850" i="5"/>
  <c r="Q850" i="5" s="1"/>
  <c r="R850" i="5" s="1"/>
  <c r="L851" i="5"/>
  <c r="M851" i="5"/>
  <c r="Q851" i="5" s="1"/>
  <c r="R851" i="5" s="1"/>
  <c r="L852" i="5"/>
  <c r="M852" i="5"/>
  <c r="Q852" i="5" s="1"/>
  <c r="R852" i="5" s="1"/>
  <c r="L853" i="5"/>
  <c r="M853" i="5"/>
  <c r="Q853" i="5" s="1"/>
  <c r="R853" i="5" s="1"/>
  <c r="L854" i="5"/>
  <c r="M854" i="5"/>
  <c r="Q854" i="5" s="1"/>
  <c r="R854" i="5" s="1"/>
  <c r="L855" i="5"/>
  <c r="M855" i="5"/>
  <c r="Q855" i="5" s="1"/>
  <c r="R855" i="5" s="1"/>
  <c r="L856" i="5"/>
  <c r="M856" i="5"/>
  <c r="Q856" i="5" s="1"/>
  <c r="R856" i="5" s="1"/>
  <c r="L857" i="5"/>
  <c r="M857" i="5"/>
  <c r="Q857" i="5" s="1"/>
  <c r="R857" i="5" s="1"/>
  <c r="L858" i="5"/>
  <c r="M858" i="5"/>
  <c r="Q858" i="5" s="1"/>
  <c r="R858" i="5" s="1"/>
  <c r="L859" i="5"/>
  <c r="M859" i="5"/>
  <c r="Q859" i="5" s="1"/>
  <c r="R859" i="5" s="1"/>
  <c r="L860" i="5"/>
  <c r="M860" i="5"/>
  <c r="Q860" i="5" s="1"/>
  <c r="R860" i="5" s="1"/>
  <c r="L861" i="5"/>
  <c r="M861" i="5"/>
  <c r="Q861" i="5" s="1"/>
  <c r="R861" i="5" s="1"/>
  <c r="L862" i="5"/>
  <c r="M862" i="5"/>
  <c r="Q862" i="5" s="1"/>
  <c r="R862" i="5" s="1"/>
  <c r="L863" i="5"/>
  <c r="M863" i="5"/>
  <c r="Q863" i="5" s="1"/>
  <c r="R863" i="5" s="1"/>
  <c r="L864" i="5"/>
  <c r="M864" i="5"/>
  <c r="Q864" i="5" s="1"/>
  <c r="R864" i="5" s="1"/>
  <c r="L865" i="5"/>
  <c r="M865" i="5"/>
  <c r="Q865" i="5" s="1"/>
  <c r="R865" i="5" s="1"/>
  <c r="L866" i="5"/>
  <c r="M866" i="5"/>
  <c r="Q866" i="5" s="1"/>
  <c r="R866" i="5" s="1"/>
  <c r="L867" i="5"/>
  <c r="M867" i="5"/>
  <c r="Q867" i="5" s="1"/>
  <c r="R867" i="5" s="1"/>
  <c r="L868" i="5"/>
  <c r="M868" i="5"/>
  <c r="Q868" i="5" s="1"/>
  <c r="R868" i="5" s="1"/>
  <c r="L869" i="5"/>
  <c r="M869" i="5"/>
  <c r="Q869" i="5" s="1"/>
  <c r="R869" i="5" s="1"/>
  <c r="L870" i="5"/>
  <c r="M870" i="5"/>
  <c r="Q870" i="5" s="1"/>
  <c r="R870" i="5" s="1"/>
  <c r="L871" i="5"/>
  <c r="M871" i="5"/>
  <c r="Q871" i="5" s="1"/>
  <c r="R871" i="5" s="1"/>
  <c r="L872" i="5"/>
  <c r="M872" i="5"/>
  <c r="Q872" i="5" s="1"/>
  <c r="R872" i="5" s="1"/>
  <c r="L873" i="5"/>
  <c r="M873" i="5"/>
  <c r="Q873" i="5" s="1"/>
  <c r="R873" i="5" s="1"/>
  <c r="L874" i="5"/>
  <c r="M874" i="5"/>
  <c r="Q874" i="5" s="1"/>
  <c r="R874" i="5" s="1"/>
  <c r="L875" i="5"/>
  <c r="M875" i="5"/>
  <c r="Q875" i="5" s="1"/>
  <c r="R875" i="5" s="1"/>
  <c r="L876" i="5"/>
  <c r="M876" i="5"/>
  <c r="Q876" i="5" s="1"/>
  <c r="R876" i="5" s="1"/>
  <c r="L877" i="5"/>
  <c r="M877" i="5"/>
  <c r="Q877" i="5" s="1"/>
  <c r="R877" i="5" s="1"/>
  <c r="L878" i="5"/>
  <c r="M878" i="5"/>
  <c r="Q878" i="5" s="1"/>
  <c r="R878" i="5" s="1"/>
  <c r="L879" i="5"/>
  <c r="M879" i="5"/>
  <c r="Q879" i="5" s="1"/>
  <c r="R879" i="5" s="1"/>
  <c r="L880" i="5"/>
  <c r="M880" i="5"/>
  <c r="Q880" i="5" s="1"/>
  <c r="R880" i="5" s="1"/>
  <c r="L881" i="5"/>
  <c r="M881" i="5"/>
  <c r="Q881" i="5" s="1"/>
  <c r="R881" i="5" s="1"/>
  <c r="L882" i="5"/>
  <c r="M882" i="5"/>
  <c r="Q882" i="5" s="1"/>
  <c r="R882" i="5" s="1"/>
  <c r="L883" i="5"/>
  <c r="M883" i="5"/>
  <c r="Q883" i="5" s="1"/>
  <c r="R883" i="5" s="1"/>
  <c r="L884" i="5"/>
  <c r="M884" i="5"/>
  <c r="Q884" i="5" s="1"/>
  <c r="R884" i="5" s="1"/>
  <c r="L885" i="5"/>
  <c r="M885" i="5"/>
  <c r="Q885" i="5" s="1"/>
  <c r="R885" i="5" s="1"/>
  <c r="L886" i="5"/>
  <c r="M886" i="5"/>
  <c r="Q886" i="5" s="1"/>
  <c r="R886" i="5" s="1"/>
  <c r="L887" i="5"/>
  <c r="M887" i="5"/>
  <c r="Q887" i="5" s="1"/>
  <c r="R887" i="5" s="1"/>
  <c r="L888" i="5"/>
  <c r="M888" i="5"/>
  <c r="Q888" i="5" s="1"/>
  <c r="R888" i="5" s="1"/>
  <c r="L889" i="5"/>
  <c r="M889" i="5"/>
  <c r="Q889" i="5" s="1"/>
  <c r="R889" i="5" s="1"/>
  <c r="L890" i="5"/>
  <c r="M890" i="5"/>
  <c r="Q890" i="5" s="1"/>
  <c r="R890" i="5" s="1"/>
  <c r="L891" i="5"/>
  <c r="M891" i="5"/>
  <c r="Q891" i="5" s="1"/>
  <c r="R891" i="5" s="1"/>
  <c r="L892" i="5"/>
  <c r="M892" i="5"/>
  <c r="Q892" i="5" s="1"/>
  <c r="R892" i="5" s="1"/>
  <c r="L893" i="5"/>
  <c r="M893" i="5"/>
  <c r="Q893" i="5" s="1"/>
  <c r="R893" i="5" s="1"/>
  <c r="L894" i="5"/>
  <c r="M894" i="5"/>
  <c r="Q894" i="5" s="1"/>
  <c r="R894" i="5" s="1"/>
  <c r="L895" i="5"/>
  <c r="M895" i="5"/>
  <c r="Q895" i="5" s="1"/>
  <c r="R895" i="5" s="1"/>
  <c r="L896" i="5"/>
  <c r="M896" i="5"/>
  <c r="Q896" i="5" s="1"/>
  <c r="R896" i="5" s="1"/>
  <c r="L897" i="5"/>
  <c r="M897" i="5"/>
  <c r="Q897" i="5" s="1"/>
  <c r="R897" i="5" s="1"/>
  <c r="L898" i="5"/>
  <c r="M898" i="5"/>
  <c r="Q898" i="5" s="1"/>
  <c r="R898" i="5" s="1"/>
  <c r="L899" i="5"/>
  <c r="M899" i="5"/>
  <c r="Q899" i="5" s="1"/>
  <c r="R899" i="5" s="1"/>
  <c r="L900" i="5"/>
  <c r="M900" i="5"/>
  <c r="Q900" i="5" s="1"/>
  <c r="R900" i="5" s="1"/>
  <c r="L901" i="5"/>
  <c r="M901" i="5"/>
  <c r="Q901" i="5" s="1"/>
  <c r="R901" i="5" s="1"/>
  <c r="L902" i="5"/>
  <c r="M902" i="5"/>
  <c r="Q902" i="5" s="1"/>
  <c r="R902" i="5" s="1"/>
  <c r="L903" i="5"/>
  <c r="M903" i="5"/>
  <c r="Q903" i="5" s="1"/>
  <c r="R903" i="5" s="1"/>
  <c r="L904" i="5"/>
  <c r="M904" i="5"/>
  <c r="Q904" i="5" s="1"/>
  <c r="R904" i="5" s="1"/>
  <c r="L905" i="5"/>
  <c r="M905" i="5"/>
  <c r="Q905" i="5" s="1"/>
  <c r="R905" i="5" s="1"/>
  <c r="L906" i="5"/>
  <c r="M906" i="5"/>
  <c r="Q906" i="5" s="1"/>
  <c r="R906" i="5" s="1"/>
  <c r="L907" i="5"/>
  <c r="M907" i="5"/>
  <c r="Q907" i="5" s="1"/>
  <c r="R907" i="5" s="1"/>
  <c r="L908" i="5"/>
  <c r="M908" i="5"/>
  <c r="Q908" i="5" s="1"/>
  <c r="R908" i="5" s="1"/>
  <c r="L909" i="5"/>
  <c r="M909" i="5"/>
  <c r="Q909" i="5" s="1"/>
  <c r="R909" i="5" s="1"/>
  <c r="L910" i="5"/>
  <c r="M910" i="5"/>
  <c r="Q910" i="5" s="1"/>
  <c r="R910" i="5" s="1"/>
  <c r="L911" i="5"/>
  <c r="M911" i="5"/>
  <c r="Q911" i="5" s="1"/>
  <c r="R911" i="5" s="1"/>
  <c r="L912" i="5"/>
  <c r="M912" i="5"/>
  <c r="Q912" i="5" s="1"/>
  <c r="R912" i="5" s="1"/>
  <c r="L913" i="5"/>
  <c r="M913" i="5"/>
  <c r="Q913" i="5" s="1"/>
  <c r="R913" i="5" s="1"/>
  <c r="L914" i="5"/>
  <c r="M914" i="5"/>
  <c r="Q914" i="5" s="1"/>
  <c r="R914" i="5" s="1"/>
  <c r="L915" i="5"/>
  <c r="M915" i="5"/>
  <c r="Q915" i="5" s="1"/>
  <c r="R915" i="5" s="1"/>
  <c r="L916" i="5"/>
  <c r="M916" i="5"/>
  <c r="Q916" i="5" s="1"/>
  <c r="R916" i="5" s="1"/>
  <c r="L917" i="5"/>
  <c r="M917" i="5"/>
  <c r="Q917" i="5" s="1"/>
  <c r="R917" i="5" s="1"/>
  <c r="L918" i="5"/>
  <c r="M918" i="5"/>
  <c r="Q918" i="5" s="1"/>
  <c r="R918" i="5" s="1"/>
  <c r="L919" i="5"/>
  <c r="M919" i="5"/>
  <c r="Q919" i="5" s="1"/>
  <c r="R919" i="5" s="1"/>
  <c r="L920" i="5"/>
  <c r="M920" i="5"/>
  <c r="Q920" i="5" s="1"/>
  <c r="R920" i="5" s="1"/>
  <c r="L921" i="5"/>
  <c r="M921" i="5"/>
  <c r="Q921" i="5" s="1"/>
  <c r="R921" i="5" s="1"/>
  <c r="L922" i="5"/>
  <c r="M922" i="5"/>
  <c r="Q922" i="5" s="1"/>
  <c r="R922" i="5" s="1"/>
  <c r="L923" i="5"/>
  <c r="M923" i="5"/>
  <c r="Q923" i="5" s="1"/>
  <c r="R923" i="5" s="1"/>
  <c r="L924" i="5"/>
  <c r="M924" i="5"/>
  <c r="Q924" i="5" s="1"/>
  <c r="R924" i="5" s="1"/>
  <c r="L925" i="5"/>
  <c r="M925" i="5"/>
  <c r="Q925" i="5" s="1"/>
  <c r="R925" i="5" s="1"/>
  <c r="L926" i="5"/>
  <c r="M926" i="5"/>
  <c r="Q926" i="5" s="1"/>
  <c r="R926" i="5" s="1"/>
  <c r="L927" i="5"/>
  <c r="M927" i="5"/>
  <c r="Q927" i="5" s="1"/>
  <c r="R927" i="5" s="1"/>
  <c r="L928" i="5"/>
  <c r="M928" i="5"/>
  <c r="Q928" i="5" s="1"/>
  <c r="R928" i="5" s="1"/>
  <c r="L929" i="5"/>
  <c r="M929" i="5"/>
  <c r="Q929" i="5" s="1"/>
  <c r="R929" i="5" s="1"/>
  <c r="L930" i="5"/>
  <c r="M930" i="5"/>
  <c r="Q930" i="5" s="1"/>
  <c r="R930" i="5" s="1"/>
  <c r="L931" i="5"/>
  <c r="M931" i="5"/>
  <c r="Q931" i="5" s="1"/>
  <c r="R931" i="5" s="1"/>
  <c r="L932" i="5"/>
  <c r="M932" i="5"/>
  <c r="Q932" i="5" s="1"/>
  <c r="R932" i="5" s="1"/>
  <c r="L933" i="5"/>
  <c r="M933" i="5"/>
  <c r="Q933" i="5" s="1"/>
  <c r="R933" i="5" s="1"/>
  <c r="L934" i="5"/>
  <c r="M934" i="5"/>
  <c r="Q934" i="5" s="1"/>
  <c r="R934" i="5" s="1"/>
  <c r="L935" i="5"/>
  <c r="M935" i="5"/>
  <c r="Q935" i="5" s="1"/>
  <c r="R935" i="5" s="1"/>
  <c r="L936" i="5"/>
  <c r="M936" i="5"/>
  <c r="Q936" i="5" s="1"/>
  <c r="R936" i="5" s="1"/>
  <c r="L937" i="5"/>
  <c r="M937" i="5"/>
  <c r="Q937" i="5" s="1"/>
  <c r="R937" i="5" s="1"/>
  <c r="L938" i="5"/>
  <c r="M938" i="5"/>
  <c r="Q938" i="5" s="1"/>
  <c r="R938" i="5" s="1"/>
  <c r="L939" i="5"/>
  <c r="M939" i="5"/>
  <c r="Q939" i="5" s="1"/>
  <c r="R939" i="5" s="1"/>
  <c r="L940" i="5"/>
  <c r="M940" i="5"/>
  <c r="Q940" i="5" s="1"/>
  <c r="R940" i="5" s="1"/>
  <c r="L941" i="5"/>
  <c r="M941" i="5"/>
  <c r="Q941" i="5" s="1"/>
  <c r="R941" i="5" s="1"/>
  <c r="L942" i="5"/>
  <c r="M942" i="5"/>
  <c r="Q942" i="5" s="1"/>
  <c r="R942" i="5" s="1"/>
  <c r="L943" i="5"/>
  <c r="M943" i="5"/>
  <c r="Q943" i="5" s="1"/>
  <c r="R943" i="5" s="1"/>
  <c r="L944" i="5"/>
  <c r="M944" i="5"/>
  <c r="Q944" i="5" s="1"/>
  <c r="R944" i="5" s="1"/>
  <c r="L945" i="5"/>
  <c r="M945" i="5"/>
  <c r="Q945" i="5" s="1"/>
  <c r="R945" i="5" s="1"/>
  <c r="L946" i="5"/>
  <c r="M946" i="5"/>
  <c r="Q946" i="5" s="1"/>
  <c r="R946" i="5" s="1"/>
  <c r="L947" i="5"/>
  <c r="M947" i="5"/>
  <c r="Q947" i="5" s="1"/>
  <c r="R947" i="5" s="1"/>
  <c r="L948" i="5"/>
  <c r="M948" i="5"/>
  <c r="Q948" i="5" s="1"/>
  <c r="R948" i="5" s="1"/>
  <c r="L949" i="5"/>
  <c r="M949" i="5"/>
  <c r="Q949" i="5" s="1"/>
  <c r="R949" i="5" s="1"/>
  <c r="L950" i="5"/>
  <c r="M950" i="5"/>
  <c r="Q950" i="5" s="1"/>
  <c r="R950" i="5" s="1"/>
  <c r="L951" i="5"/>
  <c r="M951" i="5"/>
  <c r="Q951" i="5" s="1"/>
  <c r="R951" i="5" s="1"/>
  <c r="L952" i="5"/>
  <c r="M952" i="5"/>
  <c r="Q952" i="5" s="1"/>
  <c r="R952" i="5" s="1"/>
  <c r="L953" i="5"/>
  <c r="M953" i="5"/>
  <c r="Q953" i="5" s="1"/>
  <c r="R953" i="5" s="1"/>
  <c r="L954" i="5"/>
  <c r="M954" i="5"/>
  <c r="Q954" i="5" s="1"/>
  <c r="R954" i="5" s="1"/>
  <c r="L955" i="5"/>
  <c r="M955" i="5"/>
  <c r="Q955" i="5" s="1"/>
  <c r="R955" i="5" s="1"/>
  <c r="L956" i="5"/>
  <c r="M956" i="5"/>
  <c r="Q956" i="5" s="1"/>
  <c r="R956" i="5" s="1"/>
  <c r="L957" i="5"/>
  <c r="M957" i="5"/>
  <c r="Q957" i="5" s="1"/>
  <c r="R957" i="5" s="1"/>
  <c r="L958" i="5"/>
  <c r="M958" i="5"/>
  <c r="Q958" i="5" s="1"/>
  <c r="R958" i="5" s="1"/>
  <c r="L959" i="5"/>
  <c r="M959" i="5"/>
  <c r="Q959" i="5" s="1"/>
  <c r="R959" i="5" s="1"/>
  <c r="L960" i="5"/>
  <c r="M960" i="5"/>
  <c r="Q960" i="5" s="1"/>
  <c r="R960" i="5" s="1"/>
  <c r="L961" i="5"/>
  <c r="M961" i="5"/>
  <c r="Q961" i="5" s="1"/>
  <c r="R961" i="5" s="1"/>
  <c r="L962" i="5"/>
  <c r="M962" i="5"/>
  <c r="Q962" i="5" s="1"/>
  <c r="R962" i="5" s="1"/>
  <c r="L963" i="5"/>
  <c r="M963" i="5"/>
  <c r="Q963" i="5" s="1"/>
  <c r="R963" i="5" s="1"/>
  <c r="L964" i="5"/>
  <c r="M964" i="5"/>
  <c r="Q964" i="5" s="1"/>
  <c r="R964" i="5" s="1"/>
  <c r="L965" i="5"/>
  <c r="M965" i="5"/>
  <c r="Q965" i="5" s="1"/>
  <c r="R965" i="5" s="1"/>
  <c r="L966" i="5"/>
  <c r="M966" i="5"/>
  <c r="Q966" i="5" s="1"/>
  <c r="R966" i="5" s="1"/>
  <c r="L967" i="5"/>
  <c r="M967" i="5"/>
  <c r="Q967" i="5" s="1"/>
  <c r="R967" i="5" s="1"/>
  <c r="L968" i="5"/>
  <c r="M968" i="5"/>
  <c r="Q968" i="5" s="1"/>
  <c r="R968" i="5" s="1"/>
  <c r="L969" i="5"/>
  <c r="M969" i="5"/>
  <c r="Q969" i="5" s="1"/>
  <c r="R969" i="5" s="1"/>
  <c r="L970" i="5"/>
  <c r="M970" i="5"/>
  <c r="Q970" i="5" s="1"/>
  <c r="R970" i="5" s="1"/>
  <c r="L971" i="5"/>
  <c r="M971" i="5"/>
  <c r="Q971" i="5" s="1"/>
  <c r="R971" i="5" s="1"/>
  <c r="L972" i="5"/>
  <c r="M972" i="5"/>
  <c r="Q972" i="5" s="1"/>
  <c r="R972" i="5" s="1"/>
  <c r="L973" i="5"/>
  <c r="M973" i="5"/>
  <c r="Q973" i="5" s="1"/>
  <c r="R973" i="5" s="1"/>
  <c r="L974" i="5"/>
  <c r="M974" i="5"/>
  <c r="Q974" i="5" s="1"/>
  <c r="R974" i="5" s="1"/>
  <c r="L975" i="5"/>
  <c r="M975" i="5"/>
  <c r="Q975" i="5" s="1"/>
  <c r="R975" i="5" s="1"/>
  <c r="L976" i="5"/>
  <c r="M976" i="5"/>
  <c r="Q976" i="5" s="1"/>
  <c r="R976" i="5" s="1"/>
  <c r="L977" i="5"/>
  <c r="M977" i="5"/>
  <c r="Q977" i="5" s="1"/>
  <c r="R977" i="5" s="1"/>
  <c r="L978" i="5"/>
  <c r="M978" i="5"/>
  <c r="Q978" i="5" s="1"/>
  <c r="R978" i="5" s="1"/>
  <c r="L979" i="5"/>
  <c r="M979" i="5"/>
  <c r="Q979" i="5" s="1"/>
  <c r="R979" i="5" s="1"/>
  <c r="L980" i="5"/>
  <c r="M980" i="5"/>
  <c r="Q980" i="5" s="1"/>
  <c r="R980" i="5" s="1"/>
  <c r="L981" i="5"/>
  <c r="M981" i="5"/>
  <c r="Q981" i="5" s="1"/>
  <c r="R981" i="5" s="1"/>
  <c r="L982" i="5"/>
  <c r="M982" i="5"/>
  <c r="Q982" i="5" s="1"/>
  <c r="R982" i="5" s="1"/>
  <c r="L983" i="5"/>
  <c r="M983" i="5"/>
  <c r="Q983" i="5" s="1"/>
  <c r="R983" i="5" s="1"/>
  <c r="L984" i="5"/>
  <c r="M984" i="5"/>
  <c r="Q984" i="5" s="1"/>
  <c r="R984" i="5" s="1"/>
  <c r="L985" i="5"/>
  <c r="M985" i="5"/>
  <c r="Q985" i="5" s="1"/>
  <c r="R985" i="5" s="1"/>
  <c r="L986" i="5"/>
  <c r="M986" i="5"/>
  <c r="Q986" i="5" s="1"/>
  <c r="R986" i="5" s="1"/>
  <c r="L987" i="5"/>
  <c r="M987" i="5"/>
  <c r="Q987" i="5" s="1"/>
  <c r="R987" i="5" s="1"/>
  <c r="L988" i="5"/>
  <c r="M988" i="5"/>
  <c r="Q988" i="5" s="1"/>
  <c r="R988" i="5" s="1"/>
  <c r="L989" i="5"/>
  <c r="M989" i="5"/>
  <c r="Q989" i="5" s="1"/>
  <c r="R989" i="5" s="1"/>
  <c r="L990" i="5"/>
  <c r="M990" i="5"/>
  <c r="Q990" i="5" s="1"/>
  <c r="R990" i="5" s="1"/>
  <c r="L991" i="5"/>
  <c r="M991" i="5"/>
  <c r="Q991" i="5" s="1"/>
  <c r="R991" i="5" s="1"/>
  <c r="L992" i="5"/>
  <c r="M992" i="5"/>
  <c r="Q992" i="5" s="1"/>
  <c r="R992" i="5" s="1"/>
  <c r="L993" i="5"/>
  <c r="M993" i="5"/>
  <c r="Q993" i="5" s="1"/>
  <c r="R993" i="5" s="1"/>
  <c r="L994" i="5"/>
  <c r="M994" i="5"/>
  <c r="Q994" i="5" s="1"/>
  <c r="R994" i="5" s="1"/>
  <c r="L995" i="5"/>
  <c r="M995" i="5"/>
  <c r="Q995" i="5" s="1"/>
  <c r="R995" i="5" s="1"/>
  <c r="L996" i="5"/>
  <c r="M996" i="5"/>
  <c r="Q996" i="5" s="1"/>
  <c r="R996" i="5" s="1"/>
  <c r="L997" i="5"/>
  <c r="M997" i="5"/>
  <c r="Q997" i="5" s="1"/>
  <c r="R997" i="5" s="1"/>
  <c r="L998" i="5"/>
  <c r="M998" i="5"/>
  <c r="Q998" i="5" s="1"/>
  <c r="R998" i="5" s="1"/>
  <c r="L999" i="5"/>
  <c r="M999" i="5"/>
  <c r="Q999" i="5" s="1"/>
  <c r="R999" i="5" s="1"/>
  <c r="L1000" i="5"/>
  <c r="M1000" i="5"/>
  <c r="Q1000" i="5" s="1"/>
  <c r="R1000" i="5" s="1"/>
  <c r="L1001" i="5"/>
  <c r="M1001" i="5"/>
  <c r="Q1001" i="5" s="1"/>
  <c r="R1001" i="5" s="1"/>
  <c r="L1002" i="5"/>
  <c r="M1002" i="5"/>
  <c r="Q1002" i="5" s="1"/>
  <c r="R1002" i="5" s="1"/>
  <c r="L1003" i="5"/>
  <c r="M1003" i="5"/>
  <c r="Q1003" i="5" s="1"/>
  <c r="R1003" i="5" s="1"/>
  <c r="L1004" i="5"/>
  <c r="M1004" i="5"/>
  <c r="Q1004" i="5" s="1"/>
  <c r="R1004" i="5" s="1"/>
  <c r="L1005" i="5"/>
  <c r="M1005" i="5"/>
  <c r="Q1005" i="5" s="1"/>
  <c r="R1005" i="5" s="1"/>
  <c r="L1006" i="5"/>
  <c r="M1006" i="5"/>
  <c r="Q1006" i="5" s="1"/>
  <c r="R1006" i="5" s="1"/>
  <c r="L1007" i="5"/>
  <c r="M1007" i="5"/>
  <c r="Q1007" i="5" s="1"/>
  <c r="R1007" i="5" s="1"/>
  <c r="L1008" i="5"/>
  <c r="M1008" i="5"/>
  <c r="Q1008" i="5" s="1"/>
  <c r="R1008" i="5" s="1"/>
  <c r="L1009" i="5"/>
  <c r="M1009" i="5"/>
  <c r="Q1009" i="5" s="1"/>
  <c r="R1009" i="5" s="1"/>
  <c r="L1010" i="5"/>
  <c r="M1010" i="5"/>
  <c r="Q1010" i="5" s="1"/>
  <c r="R1010" i="5" s="1"/>
  <c r="L1011" i="5"/>
  <c r="M1011" i="5"/>
  <c r="Q1011" i="5" s="1"/>
  <c r="R1011" i="5" s="1"/>
  <c r="L1012" i="5"/>
  <c r="M1012" i="5"/>
  <c r="Q1012" i="5" s="1"/>
  <c r="R1012" i="5" s="1"/>
  <c r="L1013" i="5"/>
  <c r="M1013" i="5"/>
  <c r="Q1013" i="5" s="1"/>
  <c r="R1013" i="5" s="1"/>
  <c r="L1014" i="5"/>
  <c r="M1014" i="5"/>
  <c r="Q1014" i="5" s="1"/>
  <c r="R1014" i="5" s="1"/>
  <c r="L1015" i="5"/>
  <c r="M1015" i="5"/>
  <c r="Q1015" i="5" s="1"/>
  <c r="R1015" i="5" s="1"/>
  <c r="L1016" i="5"/>
  <c r="M1016" i="5"/>
  <c r="Q1016" i="5" s="1"/>
  <c r="R1016" i="5" s="1"/>
  <c r="L1017" i="5"/>
  <c r="M1017" i="5"/>
  <c r="Q1017" i="5" s="1"/>
  <c r="R1017" i="5" s="1"/>
  <c r="L1018" i="5"/>
  <c r="M1018" i="5"/>
  <c r="Q1018" i="5" s="1"/>
  <c r="R1018" i="5" s="1"/>
  <c r="L1019" i="5"/>
  <c r="M1019" i="5"/>
  <c r="Q1019" i="5" s="1"/>
  <c r="R1019" i="5" s="1"/>
  <c r="L1020" i="5"/>
  <c r="M1020" i="5"/>
  <c r="Q1020" i="5" s="1"/>
  <c r="R1020" i="5" s="1"/>
  <c r="L1021" i="5"/>
  <c r="M1021" i="5"/>
  <c r="Q1021" i="5" s="1"/>
  <c r="R1021" i="5" s="1"/>
  <c r="L1022" i="5"/>
  <c r="M1022" i="5"/>
  <c r="Q1022" i="5" s="1"/>
  <c r="R1022" i="5" s="1"/>
  <c r="L1023" i="5"/>
  <c r="M1023" i="5"/>
  <c r="Q1023" i="5" s="1"/>
  <c r="R1023" i="5" s="1"/>
  <c r="L1024" i="5"/>
  <c r="M1024" i="5"/>
  <c r="Q1024" i="5" s="1"/>
  <c r="R1024" i="5" s="1"/>
  <c r="L1025" i="5"/>
  <c r="M1025" i="5"/>
  <c r="Q1025" i="5" s="1"/>
  <c r="R1025" i="5" s="1"/>
  <c r="L1026" i="5"/>
  <c r="M1026" i="5"/>
  <c r="Q1026" i="5" s="1"/>
  <c r="R1026" i="5" s="1"/>
  <c r="L1027" i="5"/>
  <c r="M1027" i="5"/>
  <c r="Q1027" i="5" s="1"/>
  <c r="R1027" i="5" s="1"/>
  <c r="L1028" i="5"/>
  <c r="M1028" i="5"/>
  <c r="Q1028" i="5" s="1"/>
  <c r="R1028" i="5" s="1"/>
  <c r="L1029" i="5"/>
  <c r="M1029" i="5"/>
  <c r="Q1029" i="5" s="1"/>
  <c r="R1029" i="5" s="1"/>
  <c r="L1030" i="5"/>
  <c r="M1030" i="5"/>
  <c r="Q1030" i="5" s="1"/>
  <c r="R1030" i="5" s="1"/>
  <c r="L1031" i="5"/>
  <c r="M1031" i="5"/>
  <c r="Q1031" i="5" s="1"/>
  <c r="R1031" i="5" s="1"/>
  <c r="L1032" i="5"/>
  <c r="M1032" i="5"/>
  <c r="Q1032" i="5" s="1"/>
  <c r="R1032" i="5" s="1"/>
  <c r="L1033" i="5"/>
  <c r="M1033" i="5"/>
  <c r="Q1033" i="5" s="1"/>
  <c r="R1033" i="5" s="1"/>
  <c r="L1034" i="5"/>
  <c r="M1034" i="5"/>
  <c r="Q1034" i="5" s="1"/>
  <c r="R1034" i="5" s="1"/>
  <c r="L1035" i="5"/>
  <c r="M1035" i="5"/>
  <c r="Q1035" i="5" s="1"/>
  <c r="R1035" i="5" s="1"/>
  <c r="L1036" i="5"/>
  <c r="M1036" i="5"/>
  <c r="Q1036" i="5" s="1"/>
  <c r="R1036" i="5" s="1"/>
  <c r="L1037" i="5"/>
  <c r="M1037" i="5"/>
  <c r="Q1037" i="5" s="1"/>
  <c r="R1037" i="5" s="1"/>
  <c r="L1038" i="5"/>
  <c r="M1038" i="5"/>
  <c r="Q1038" i="5" s="1"/>
  <c r="R1038" i="5" s="1"/>
  <c r="L1039" i="5"/>
  <c r="M1039" i="5"/>
  <c r="Q1039" i="5" s="1"/>
  <c r="R1039" i="5" s="1"/>
  <c r="L1040" i="5"/>
  <c r="M1040" i="5"/>
  <c r="Q1040" i="5" s="1"/>
  <c r="R1040" i="5" s="1"/>
  <c r="L1041" i="5"/>
  <c r="M1041" i="5"/>
  <c r="Q1041" i="5" s="1"/>
  <c r="R1041" i="5" s="1"/>
  <c r="L1042" i="5"/>
  <c r="M1042" i="5"/>
  <c r="Q1042" i="5" s="1"/>
  <c r="R1042" i="5" s="1"/>
  <c r="L1043" i="5"/>
  <c r="M1043" i="5"/>
  <c r="Q1043" i="5" s="1"/>
  <c r="R1043" i="5" s="1"/>
  <c r="L1044" i="5"/>
  <c r="M1044" i="5"/>
  <c r="Q1044" i="5" s="1"/>
  <c r="R1044" i="5" s="1"/>
  <c r="L1045" i="5"/>
  <c r="M1045" i="5"/>
  <c r="Q1045" i="5" s="1"/>
  <c r="R1045" i="5" s="1"/>
  <c r="L1046" i="5"/>
  <c r="M1046" i="5"/>
  <c r="Q1046" i="5" s="1"/>
  <c r="R1046" i="5" s="1"/>
  <c r="L1047" i="5"/>
  <c r="M1047" i="5"/>
  <c r="Q1047" i="5" s="1"/>
  <c r="R1047" i="5" s="1"/>
  <c r="L1048" i="5"/>
  <c r="M1048" i="5"/>
  <c r="Q1048" i="5" s="1"/>
  <c r="R1048" i="5" s="1"/>
  <c r="L1049" i="5"/>
  <c r="M1049" i="5"/>
  <c r="Q1049" i="5" s="1"/>
  <c r="R1049" i="5" s="1"/>
  <c r="L1050" i="5"/>
  <c r="M1050" i="5"/>
  <c r="Q1050" i="5" s="1"/>
  <c r="R1050" i="5" s="1"/>
  <c r="L1051" i="5"/>
  <c r="M1051" i="5"/>
  <c r="Q1051" i="5" s="1"/>
  <c r="R1051" i="5" s="1"/>
  <c r="L1052" i="5"/>
  <c r="M1052" i="5"/>
  <c r="Q1052" i="5" s="1"/>
  <c r="R1052" i="5" s="1"/>
  <c r="L1053" i="5"/>
  <c r="M1053" i="5"/>
  <c r="Q1053" i="5" s="1"/>
  <c r="R1053" i="5" s="1"/>
  <c r="L1054" i="5"/>
  <c r="M1054" i="5"/>
  <c r="Q1054" i="5" s="1"/>
  <c r="R1054" i="5" s="1"/>
  <c r="L1055" i="5"/>
  <c r="M1055" i="5"/>
  <c r="Q1055" i="5" s="1"/>
  <c r="R1055" i="5" s="1"/>
  <c r="L1056" i="5"/>
  <c r="M1056" i="5"/>
  <c r="Q1056" i="5" s="1"/>
  <c r="R1056" i="5" s="1"/>
  <c r="L1057" i="5"/>
  <c r="M1057" i="5"/>
  <c r="Q1057" i="5" s="1"/>
  <c r="R1057" i="5" s="1"/>
  <c r="L1058" i="5"/>
  <c r="M1058" i="5"/>
  <c r="Q1058" i="5" s="1"/>
  <c r="R1058" i="5" s="1"/>
  <c r="L1059" i="5"/>
  <c r="M1059" i="5"/>
  <c r="Q1059" i="5" s="1"/>
  <c r="R1059" i="5" s="1"/>
  <c r="L1060" i="5"/>
  <c r="M1060" i="5"/>
  <c r="Q1060" i="5" s="1"/>
  <c r="R1060" i="5" s="1"/>
  <c r="L1061" i="5"/>
  <c r="M1061" i="5"/>
  <c r="Q1061" i="5" s="1"/>
  <c r="R1061" i="5" s="1"/>
  <c r="L1062" i="5"/>
  <c r="M1062" i="5"/>
  <c r="Q1062" i="5" s="1"/>
  <c r="R1062" i="5" s="1"/>
  <c r="L1063" i="5"/>
  <c r="M1063" i="5"/>
  <c r="Q1063" i="5" s="1"/>
  <c r="R1063" i="5" s="1"/>
  <c r="L1064" i="5"/>
  <c r="M1064" i="5"/>
  <c r="Q1064" i="5" s="1"/>
  <c r="R1064" i="5" s="1"/>
  <c r="L1065" i="5"/>
  <c r="M1065" i="5"/>
  <c r="Q1065" i="5" s="1"/>
  <c r="R1065" i="5" s="1"/>
  <c r="L1066" i="5"/>
  <c r="M1066" i="5"/>
  <c r="Q1066" i="5" s="1"/>
  <c r="R1066" i="5" s="1"/>
  <c r="L1067" i="5"/>
  <c r="M1067" i="5"/>
  <c r="Q1067" i="5" s="1"/>
  <c r="R1067" i="5" s="1"/>
  <c r="L1068" i="5"/>
  <c r="M1068" i="5"/>
  <c r="Q1068" i="5" s="1"/>
  <c r="R1068" i="5" s="1"/>
  <c r="L1069" i="5"/>
  <c r="M1069" i="5"/>
  <c r="Q1069" i="5" s="1"/>
  <c r="R1069" i="5" s="1"/>
  <c r="L1070" i="5"/>
  <c r="M1070" i="5"/>
  <c r="Q1070" i="5" s="1"/>
  <c r="R1070" i="5" s="1"/>
  <c r="L1071" i="5"/>
  <c r="M1071" i="5"/>
  <c r="Q1071" i="5" s="1"/>
  <c r="R1071" i="5" s="1"/>
  <c r="L1072" i="5"/>
  <c r="M1072" i="5"/>
  <c r="Q1072" i="5" s="1"/>
  <c r="R1072" i="5" s="1"/>
  <c r="L1073" i="5"/>
  <c r="M1073" i="5"/>
  <c r="Q1073" i="5" s="1"/>
  <c r="R1073" i="5" s="1"/>
  <c r="L1074" i="5"/>
  <c r="M1074" i="5"/>
  <c r="Q1074" i="5" s="1"/>
  <c r="R1074" i="5" s="1"/>
  <c r="L1075" i="5"/>
  <c r="M1075" i="5"/>
  <c r="Q1075" i="5" s="1"/>
  <c r="R1075" i="5" s="1"/>
  <c r="L1076" i="5"/>
  <c r="M1076" i="5"/>
  <c r="Q1076" i="5" s="1"/>
  <c r="R1076" i="5" s="1"/>
  <c r="L1077" i="5"/>
  <c r="M1077" i="5"/>
  <c r="Q1077" i="5" s="1"/>
  <c r="R1077" i="5" s="1"/>
  <c r="L1078" i="5"/>
  <c r="M1078" i="5"/>
  <c r="Q1078" i="5" s="1"/>
  <c r="R1078" i="5" s="1"/>
  <c r="L1079" i="5"/>
  <c r="M1079" i="5"/>
  <c r="Q1079" i="5" s="1"/>
  <c r="R1079" i="5" s="1"/>
  <c r="L1080" i="5"/>
  <c r="M1080" i="5"/>
  <c r="Q1080" i="5" s="1"/>
  <c r="R1080" i="5" s="1"/>
  <c r="L1081" i="5"/>
  <c r="M1081" i="5"/>
  <c r="Q1081" i="5" s="1"/>
  <c r="R1081" i="5" s="1"/>
  <c r="L1082" i="5"/>
  <c r="M1082" i="5"/>
  <c r="Q1082" i="5" s="1"/>
  <c r="R1082" i="5" s="1"/>
  <c r="L1083" i="5"/>
  <c r="M1083" i="5"/>
  <c r="Q1083" i="5" s="1"/>
  <c r="R1083" i="5" s="1"/>
  <c r="L1084" i="5"/>
  <c r="M1084" i="5"/>
  <c r="Q1084" i="5" s="1"/>
  <c r="R1084" i="5" s="1"/>
  <c r="L1085" i="5"/>
  <c r="M1085" i="5"/>
  <c r="Q1085" i="5" s="1"/>
  <c r="R1085" i="5" s="1"/>
  <c r="L1086" i="5"/>
  <c r="M1086" i="5"/>
  <c r="Q1086" i="5" s="1"/>
  <c r="R1086" i="5" s="1"/>
  <c r="L1087" i="5"/>
  <c r="M1087" i="5"/>
  <c r="Q1087" i="5" s="1"/>
  <c r="R1087" i="5" s="1"/>
  <c r="L1088" i="5"/>
  <c r="M1088" i="5"/>
  <c r="Q1088" i="5" s="1"/>
  <c r="R1088" i="5" s="1"/>
  <c r="L1089" i="5"/>
  <c r="M1089" i="5"/>
  <c r="Q1089" i="5" s="1"/>
  <c r="R1089" i="5" s="1"/>
  <c r="L1090" i="5"/>
  <c r="M1090" i="5"/>
  <c r="Q1090" i="5" s="1"/>
  <c r="R1090" i="5" s="1"/>
  <c r="L1091" i="5"/>
  <c r="M1091" i="5"/>
  <c r="Q1091" i="5" s="1"/>
  <c r="R1091" i="5" s="1"/>
  <c r="L1092" i="5"/>
  <c r="M1092" i="5"/>
  <c r="Q1092" i="5" s="1"/>
  <c r="R1092" i="5" s="1"/>
  <c r="L1093" i="5"/>
  <c r="M1093" i="5"/>
  <c r="Q1093" i="5" s="1"/>
  <c r="R1093" i="5" s="1"/>
  <c r="L1094" i="5"/>
  <c r="M1094" i="5"/>
  <c r="Q1094" i="5" s="1"/>
  <c r="R1094" i="5" s="1"/>
  <c r="L1095" i="5"/>
  <c r="M1095" i="5"/>
  <c r="Q1095" i="5" s="1"/>
  <c r="R1095" i="5" s="1"/>
  <c r="L1096" i="5"/>
  <c r="M1096" i="5"/>
  <c r="Q1096" i="5" s="1"/>
  <c r="R1096" i="5" s="1"/>
  <c r="L1097" i="5"/>
  <c r="M1097" i="5"/>
  <c r="Q1097" i="5" s="1"/>
  <c r="R1097" i="5" s="1"/>
  <c r="L1098" i="5"/>
  <c r="M1098" i="5"/>
  <c r="Q1098" i="5" s="1"/>
  <c r="R1098" i="5" s="1"/>
  <c r="L1099" i="5"/>
  <c r="M1099" i="5"/>
  <c r="Q1099" i="5" s="1"/>
  <c r="R1099" i="5" s="1"/>
  <c r="L1100" i="5"/>
  <c r="M1100" i="5"/>
  <c r="Q1100" i="5" s="1"/>
  <c r="R1100" i="5" s="1"/>
  <c r="L1101" i="5"/>
  <c r="M1101" i="5"/>
  <c r="Q1101" i="5" s="1"/>
  <c r="R1101" i="5" s="1"/>
  <c r="L1102" i="5"/>
  <c r="M1102" i="5"/>
  <c r="Q1102" i="5" s="1"/>
  <c r="R1102" i="5" s="1"/>
  <c r="L1103" i="5"/>
  <c r="M1103" i="5"/>
  <c r="Q1103" i="5" s="1"/>
  <c r="R1103" i="5" s="1"/>
  <c r="L1104" i="5"/>
  <c r="M1104" i="5"/>
  <c r="Q1104" i="5" s="1"/>
  <c r="R1104" i="5" s="1"/>
  <c r="L1105" i="5"/>
  <c r="M1105" i="5"/>
  <c r="Q1105" i="5" s="1"/>
  <c r="R1105" i="5" s="1"/>
  <c r="L1106" i="5"/>
  <c r="M1106" i="5"/>
  <c r="Q1106" i="5" s="1"/>
  <c r="R1106" i="5" s="1"/>
  <c r="L1107" i="5"/>
  <c r="M1107" i="5"/>
  <c r="Q1107" i="5" s="1"/>
  <c r="R1107" i="5" s="1"/>
  <c r="L1108" i="5"/>
  <c r="M1108" i="5"/>
  <c r="Q1108" i="5" s="1"/>
  <c r="R1108" i="5" s="1"/>
  <c r="L1109" i="5"/>
  <c r="M1109" i="5"/>
  <c r="Q1109" i="5" s="1"/>
  <c r="R1109" i="5" s="1"/>
  <c r="L1110" i="5"/>
  <c r="M1110" i="5"/>
  <c r="Q1110" i="5" s="1"/>
  <c r="R1110" i="5" s="1"/>
  <c r="L1111" i="5"/>
  <c r="M1111" i="5"/>
  <c r="Q1111" i="5" s="1"/>
  <c r="R1111" i="5" s="1"/>
  <c r="L1112" i="5"/>
  <c r="M1112" i="5"/>
  <c r="Q1112" i="5" s="1"/>
  <c r="R1112" i="5" s="1"/>
  <c r="L1113" i="5"/>
  <c r="M1113" i="5"/>
  <c r="Q1113" i="5" s="1"/>
  <c r="R1113" i="5" s="1"/>
  <c r="L1114" i="5"/>
  <c r="M1114" i="5"/>
  <c r="Q1114" i="5" s="1"/>
  <c r="R1114" i="5" s="1"/>
  <c r="L1115" i="5"/>
  <c r="M1115" i="5"/>
  <c r="Q1115" i="5" s="1"/>
  <c r="R1115" i="5" s="1"/>
  <c r="L1116" i="5"/>
  <c r="M1116" i="5"/>
  <c r="Q1116" i="5" s="1"/>
  <c r="R1116" i="5" s="1"/>
  <c r="L1117" i="5"/>
  <c r="M1117" i="5"/>
  <c r="Q1117" i="5" s="1"/>
  <c r="R1117" i="5" s="1"/>
  <c r="L1118" i="5"/>
  <c r="M1118" i="5"/>
  <c r="Q1118" i="5" s="1"/>
  <c r="R1118" i="5" s="1"/>
  <c r="L1119" i="5"/>
  <c r="M1119" i="5"/>
  <c r="Q1119" i="5" s="1"/>
  <c r="R1119" i="5" s="1"/>
  <c r="L1120" i="5"/>
  <c r="M1120" i="5"/>
  <c r="Q1120" i="5" s="1"/>
  <c r="R1120" i="5" s="1"/>
  <c r="L1121" i="5"/>
  <c r="M1121" i="5"/>
  <c r="Q1121" i="5" s="1"/>
  <c r="R1121" i="5" s="1"/>
  <c r="L1122" i="5"/>
  <c r="M1122" i="5"/>
  <c r="Q1122" i="5" s="1"/>
  <c r="R1122" i="5" s="1"/>
  <c r="L1123" i="5"/>
  <c r="M1123" i="5"/>
  <c r="Q1123" i="5" s="1"/>
  <c r="R1123" i="5" s="1"/>
  <c r="L1124" i="5"/>
  <c r="M1124" i="5"/>
  <c r="Q1124" i="5" s="1"/>
  <c r="R1124" i="5" s="1"/>
  <c r="L1125" i="5"/>
  <c r="M1125" i="5"/>
  <c r="Q1125" i="5" s="1"/>
  <c r="R1125" i="5" s="1"/>
  <c r="L1126" i="5"/>
  <c r="M1126" i="5"/>
  <c r="Q1126" i="5" s="1"/>
  <c r="R1126" i="5" s="1"/>
  <c r="L1127" i="5"/>
  <c r="M1127" i="5"/>
  <c r="Q1127" i="5" s="1"/>
  <c r="R1127" i="5" s="1"/>
  <c r="L1128" i="5"/>
  <c r="M1128" i="5"/>
  <c r="Q1128" i="5" s="1"/>
  <c r="R1128" i="5" s="1"/>
  <c r="L1129" i="5"/>
  <c r="M1129" i="5"/>
  <c r="Q1129" i="5" s="1"/>
  <c r="R1129" i="5" s="1"/>
  <c r="L1130" i="5"/>
  <c r="M1130" i="5"/>
  <c r="Q1130" i="5" s="1"/>
  <c r="R1130" i="5" s="1"/>
  <c r="L1131" i="5"/>
  <c r="M1131" i="5"/>
  <c r="Q1131" i="5" s="1"/>
  <c r="R1131" i="5" s="1"/>
  <c r="L1132" i="5"/>
  <c r="M1132" i="5"/>
  <c r="Q1132" i="5" s="1"/>
  <c r="R1132" i="5" s="1"/>
  <c r="L1133" i="5"/>
  <c r="M1133" i="5"/>
  <c r="Q1133" i="5" s="1"/>
  <c r="R1133" i="5" s="1"/>
  <c r="L1134" i="5"/>
  <c r="M1134" i="5"/>
  <c r="Q1134" i="5" s="1"/>
  <c r="R1134" i="5" s="1"/>
  <c r="L1135" i="5"/>
  <c r="M1135" i="5"/>
  <c r="Q1135" i="5" s="1"/>
  <c r="R1135" i="5" s="1"/>
  <c r="L1136" i="5"/>
  <c r="M1136" i="5"/>
  <c r="Q1136" i="5" s="1"/>
  <c r="R1136" i="5" s="1"/>
  <c r="L1137" i="5"/>
  <c r="M1137" i="5"/>
  <c r="Q1137" i="5" s="1"/>
  <c r="R1137" i="5" s="1"/>
  <c r="L1138" i="5"/>
  <c r="M1138" i="5"/>
  <c r="Q1138" i="5" s="1"/>
  <c r="R1138" i="5" s="1"/>
  <c r="L1139" i="5"/>
  <c r="M1139" i="5"/>
  <c r="Q1139" i="5" s="1"/>
  <c r="R1139" i="5" s="1"/>
  <c r="L1140" i="5"/>
  <c r="M1140" i="5"/>
  <c r="Q1140" i="5" s="1"/>
  <c r="R1140" i="5" s="1"/>
  <c r="L1141" i="5"/>
  <c r="M1141" i="5"/>
  <c r="Q1141" i="5" s="1"/>
  <c r="R1141" i="5" s="1"/>
  <c r="L1142" i="5"/>
  <c r="M1142" i="5"/>
  <c r="Q1142" i="5" s="1"/>
  <c r="R1142" i="5" s="1"/>
  <c r="L1143" i="5"/>
  <c r="M1143" i="5"/>
  <c r="Q1143" i="5" s="1"/>
  <c r="R1143" i="5" s="1"/>
  <c r="L1144" i="5"/>
  <c r="M1144" i="5"/>
  <c r="Q1144" i="5" s="1"/>
  <c r="R1144" i="5" s="1"/>
  <c r="L1145" i="5"/>
  <c r="M1145" i="5"/>
  <c r="Q1145" i="5" s="1"/>
  <c r="R1145" i="5" s="1"/>
  <c r="L1146" i="5"/>
  <c r="M1146" i="5"/>
  <c r="Q1146" i="5" s="1"/>
  <c r="R1146" i="5" s="1"/>
  <c r="L1147" i="5"/>
  <c r="M1147" i="5"/>
  <c r="Q1147" i="5" s="1"/>
  <c r="R1147" i="5" s="1"/>
  <c r="L1148" i="5"/>
  <c r="M1148" i="5"/>
  <c r="Q1148" i="5" s="1"/>
  <c r="R1148" i="5" s="1"/>
  <c r="L1149" i="5"/>
  <c r="M1149" i="5"/>
  <c r="Q1149" i="5" s="1"/>
  <c r="R1149" i="5" s="1"/>
  <c r="L1150" i="5"/>
  <c r="M1150" i="5"/>
  <c r="Q1150" i="5" s="1"/>
  <c r="R1150" i="5" s="1"/>
  <c r="L1151" i="5"/>
  <c r="M1151" i="5"/>
  <c r="Q1151" i="5" s="1"/>
  <c r="R1151" i="5" s="1"/>
  <c r="L1152" i="5"/>
  <c r="M1152" i="5"/>
  <c r="Q1152" i="5" s="1"/>
  <c r="R1152" i="5" s="1"/>
  <c r="L1153" i="5"/>
  <c r="M1153" i="5"/>
  <c r="Q1153" i="5" s="1"/>
  <c r="R1153" i="5" s="1"/>
  <c r="L1154" i="5"/>
  <c r="M1154" i="5"/>
  <c r="Q1154" i="5" s="1"/>
  <c r="R1154" i="5" s="1"/>
  <c r="L1155" i="5"/>
  <c r="M1155" i="5"/>
  <c r="Q1155" i="5" s="1"/>
  <c r="R1155" i="5" s="1"/>
  <c r="L1156" i="5"/>
  <c r="M1156" i="5"/>
  <c r="Q1156" i="5" s="1"/>
  <c r="R1156" i="5" s="1"/>
  <c r="L1157" i="5"/>
  <c r="M1157" i="5"/>
  <c r="Q1157" i="5" s="1"/>
  <c r="R1157" i="5" s="1"/>
  <c r="L1158" i="5"/>
  <c r="M1158" i="5"/>
  <c r="Q1158" i="5" s="1"/>
  <c r="R1158" i="5" s="1"/>
  <c r="L1159" i="5"/>
  <c r="M1159" i="5"/>
  <c r="Q1159" i="5" s="1"/>
  <c r="R1159" i="5" s="1"/>
  <c r="L1160" i="5"/>
  <c r="M1160" i="5"/>
  <c r="Q1160" i="5" s="1"/>
  <c r="R1160" i="5" s="1"/>
  <c r="L1161" i="5"/>
  <c r="M1161" i="5"/>
  <c r="Q1161" i="5" s="1"/>
  <c r="R1161" i="5" s="1"/>
  <c r="L1162" i="5"/>
  <c r="M1162" i="5"/>
  <c r="Q1162" i="5" s="1"/>
  <c r="R1162" i="5" s="1"/>
  <c r="L1163" i="5"/>
  <c r="M1163" i="5"/>
  <c r="Q1163" i="5" s="1"/>
  <c r="R1163" i="5" s="1"/>
  <c r="L1164" i="5"/>
  <c r="M1164" i="5"/>
  <c r="Q1164" i="5" s="1"/>
  <c r="R1164" i="5" s="1"/>
  <c r="L1165" i="5"/>
  <c r="M1165" i="5"/>
  <c r="Q1165" i="5" s="1"/>
  <c r="R1165" i="5" s="1"/>
  <c r="L1166" i="5"/>
  <c r="M1166" i="5"/>
  <c r="Q1166" i="5" s="1"/>
  <c r="R1166" i="5" s="1"/>
  <c r="L1167" i="5"/>
  <c r="M1167" i="5"/>
  <c r="Q1167" i="5" s="1"/>
  <c r="R1167" i="5" s="1"/>
  <c r="L1168" i="5"/>
  <c r="M1168" i="5"/>
  <c r="Q1168" i="5" s="1"/>
  <c r="R1168" i="5" s="1"/>
  <c r="L1169" i="5"/>
  <c r="M1169" i="5"/>
  <c r="Q1169" i="5" s="1"/>
  <c r="R1169" i="5" s="1"/>
  <c r="L1170" i="5"/>
  <c r="M1170" i="5"/>
  <c r="Q1170" i="5" s="1"/>
  <c r="R1170" i="5" s="1"/>
  <c r="L1171" i="5"/>
  <c r="M1171" i="5"/>
  <c r="Q1171" i="5" s="1"/>
  <c r="R1171" i="5" s="1"/>
  <c r="L1172" i="5"/>
  <c r="M1172" i="5"/>
  <c r="Q1172" i="5" s="1"/>
  <c r="R1172" i="5" s="1"/>
  <c r="L1173" i="5"/>
  <c r="M1173" i="5"/>
  <c r="Q1173" i="5" s="1"/>
  <c r="R1173" i="5" s="1"/>
  <c r="L1174" i="5"/>
  <c r="M1174" i="5"/>
  <c r="Q1174" i="5" s="1"/>
  <c r="R1174" i="5" s="1"/>
  <c r="L1175" i="5"/>
  <c r="M1175" i="5"/>
  <c r="Q1175" i="5" s="1"/>
  <c r="R1175" i="5" s="1"/>
  <c r="L1176" i="5"/>
  <c r="M1176" i="5"/>
  <c r="Q1176" i="5" s="1"/>
  <c r="R1176" i="5" s="1"/>
  <c r="L1177" i="5"/>
  <c r="M1177" i="5"/>
  <c r="Q1177" i="5" s="1"/>
  <c r="R1177" i="5" s="1"/>
  <c r="L1178" i="5"/>
  <c r="M1178" i="5"/>
  <c r="Q1178" i="5" s="1"/>
  <c r="R1178" i="5" s="1"/>
  <c r="L1179" i="5"/>
  <c r="M1179" i="5"/>
  <c r="Q1179" i="5" s="1"/>
  <c r="R1179" i="5" s="1"/>
  <c r="L1180" i="5"/>
  <c r="M1180" i="5"/>
  <c r="Q1180" i="5" s="1"/>
  <c r="R1180" i="5" s="1"/>
  <c r="L1181" i="5"/>
  <c r="M1181" i="5"/>
  <c r="Q1181" i="5" s="1"/>
  <c r="R1181" i="5" s="1"/>
  <c r="L1182" i="5"/>
  <c r="M1182" i="5"/>
  <c r="Q1182" i="5" s="1"/>
  <c r="R1182" i="5" s="1"/>
  <c r="L1183" i="5"/>
  <c r="M1183" i="5"/>
  <c r="Q1183" i="5" s="1"/>
  <c r="R1183" i="5" s="1"/>
  <c r="L1184" i="5"/>
  <c r="M1184" i="5"/>
  <c r="Q1184" i="5" s="1"/>
  <c r="R1184" i="5" s="1"/>
  <c r="L1185" i="5"/>
  <c r="M1185" i="5"/>
  <c r="Q1185" i="5" s="1"/>
  <c r="R1185" i="5" s="1"/>
  <c r="L1186" i="5"/>
  <c r="M1186" i="5"/>
  <c r="Q1186" i="5" s="1"/>
  <c r="R1186" i="5" s="1"/>
  <c r="L1187" i="5"/>
  <c r="M1187" i="5"/>
  <c r="Q1187" i="5" s="1"/>
  <c r="R1187" i="5" s="1"/>
  <c r="L1188" i="5"/>
  <c r="M1188" i="5"/>
  <c r="Q1188" i="5" s="1"/>
  <c r="R1188" i="5" s="1"/>
  <c r="L1189" i="5"/>
  <c r="M1189" i="5"/>
  <c r="Q1189" i="5" s="1"/>
  <c r="R1189" i="5" s="1"/>
  <c r="L1190" i="5"/>
  <c r="M1190" i="5"/>
  <c r="Q1190" i="5" s="1"/>
  <c r="R1190" i="5" s="1"/>
  <c r="L1191" i="5"/>
  <c r="M1191" i="5"/>
  <c r="Q1191" i="5" s="1"/>
  <c r="R1191" i="5" s="1"/>
  <c r="L1192" i="5"/>
  <c r="M1192" i="5"/>
  <c r="Q1192" i="5" s="1"/>
  <c r="R1192" i="5" s="1"/>
  <c r="L1193" i="5"/>
  <c r="M1193" i="5"/>
  <c r="Q1193" i="5" s="1"/>
  <c r="R1193" i="5" s="1"/>
  <c r="L1194" i="5"/>
  <c r="M1194" i="5"/>
  <c r="Q1194" i="5" s="1"/>
  <c r="R1194" i="5" s="1"/>
  <c r="L1195" i="5"/>
  <c r="M1195" i="5"/>
  <c r="Q1195" i="5" s="1"/>
  <c r="R1195" i="5" s="1"/>
  <c r="L1196" i="5"/>
  <c r="M1196" i="5"/>
  <c r="Q1196" i="5" s="1"/>
  <c r="R1196" i="5" s="1"/>
  <c r="L1197" i="5"/>
  <c r="M1197" i="5"/>
  <c r="Q1197" i="5" s="1"/>
  <c r="R1197" i="5" s="1"/>
  <c r="L1198" i="5"/>
  <c r="M1198" i="5"/>
  <c r="Q1198" i="5" s="1"/>
  <c r="R1198" i="5" s="1"/>
  <c r="L1199" i="5"/>
  <c r="M1199" i="5"/>
  <c r="Q1199" i="5" s="1"/>
  <c r="R1199" i="5" s="1"/>
  <c r="L1200" i="5"/>
  <c r="M1200" i="5"/>
  <c r="Q1200" i="5" s="1"/>
  <c r="R1200" i="5" s="1"/>
  <c r="L1201" i="5"/>
  <c r="M1201" i="5"/>
  <c r="Q1201" i="5" s="1"/>
  <c r="R1201" i="5" s="1"/>
  <c r="L1202" i="5"/>
  <c r="M1202" i="5"/>
  <c r="Q1202" i="5" s="1"/>
  <c r="R1202" i="5" s="1"/>
  <c r="L1203" i="5"/>
  <c r="M1203" i="5"/>
  <c r="Q1203" i="5" s="1"/>
  <c r="R1203" i="5" s="1"/>
  <c r="L1204" i="5"/>
  <c r="M1204" i="5"/>
  <c r="Q1204" i="5" s="1"/>
  <c r="R1204" i="5" s="1"/>
  <c r="L1205" i="5"/>
  <c r="M1205" i="5"/>
  <c r="Q1205" i="5" s="1"/>
  <c r="R1205" i="5" s="1"/>
  <c r="L1206" i="5"/>
  <c r="M1206" i="5"/>
  <c r="Q1206" i="5" s="1"/>
  <c r="R1206" i="5" s="1"/>
  <c r="L1207" i="5"/>
  <c r="M1207" i="5"/>
  <c r="Q1207" i="5" s="1"/>
  <c r="R1207" i="5" s="1"/>
  <c r="L1208" i="5"/>
  <c r="M1208" i="5"/>
  <c r="Q1208" i="5" s="1"/>
  <c r="R1208" i="5" s="1"/>
  <c r="L1209" i="5"/>
  <c r="M1209" i="5"/>
  <c r="Q1209" i="5" s="1"/>
  <c r="R1209" i="5" s="1"/>
  <c r="L1210" i="5"/>
  <c r="M1210" i="5"/>
  <c r="Q1210" i="5" s="1"/>
  <c r="R1210" i="5" s="1"/>
  <c r="L1211" i="5"/>
  <c r="M1211" i="5"/>
  <c r="Q1211" i="5" s="1"/>
  <c r="R1211" i="5" s="1"/>
  <c r="L1212" i="5"/>
  <c r="M1212" i="5"/>
  <c r="Q1212" i="5" s="1"/>
  <c r="R1212" i="5" s="1"/>
  <c r="L1213" i="5"/>
  <c r="M1213" i="5"/>
  <c r="Q1213" i="5" s="1"/>
  <c r="R1213" i="5" s="1"/>
  <c r="L1214" i="5"/>
  <c r="M1214" i="5"/>
  <c r="Q1214" i="5" s="1"/>
  <c r="R1214" i="5" s="1"/>
  <c r="L1215" i="5"/>
  <c r="M1215" i="5"/>
  <c r="Q1215" i="5" s="1"/>
  <c r="R1215" i="5" s="1"/>
  <c r="L1216" i="5"/>
  <c r="M1216" i="5"/>
  <c r="Q1216" i="5" s="1"/>
  <c r="R1216" i="5" s="1"/>
  <c r="L1217" i="5"/>
  <c r="M1217" i="5"/>
  <c r="Q1217" i="5" s="1"/>
  <c r="R1217" i="5" s="1"/>
  <c r="L1218" i="5"/>
  <c r="M1218" i="5"/>
  <c r="Q1218" i="5" s="1"/>
  <c r="R1218" i="5" s="1"/>
  <c r="L1219" i="5"/>
  <c r="M1219" i="5"/>
  <c r="Q1219" i="5" s="1"/>
  <c r="R1219" i="5" s="1"/>
  <c r="L1220" i="5"/>
  <c r="M1220" i="5"/>
  <c r="Q1220" i="5" s="1"/>
  <c r="R1220" i="5" s="1"/>
  <c r="L1221" i="5"/>
  <c r="M1221" i="5"/>
  <c r="Q1221" i="5" s="1"/>
  <c r="R1221" i="5" s="1"/>
  <c r="L1222" i="5"/>
  <c r="M1222" i="5"/>
  <c r="Q1222" i="5" s="1"/>
  <c r="R1222" i="5" s="1"/>
  <c r="L1223" i="5"/>
  <c r="M1223" i="5"/>
  <c r="Q1223" i="5" s="1"/>
  <c r="R1223" i="5" s="1"/>
  <c r="L1224" i="5"/>
  <c r="M1224" i="5"/>
  <c r="Q1224" i="5" s="1"/>
  <c r="R1224" i="5" s="1"/>
  <c r="L1225" i="5"/>
  <c r="M1225" i="5"/>
  <c r="Q1225" i="5" s="1"/>
  <c r="R1225" i="5" s="1"/>
  <c r="L1226" i="5"/>
  <c r="M1226" i="5"/>
  <c r="Q1226" i="5" s="1"/>
  <c r="R1226" i="5" s="1"/>
  <c r="L1227" i="5"/>
  <c r="M1227" i="5"/>
  <c r="Q1227" i="5" s="1"/>
  <c r="R1227" i="5" s="1"/>
  <c r="L1228" i="5"/>
  <c r="M1228" i="5"/>
  <c r="Q1228" i="5" s="1"/>
  <c r="R1228" i="5" s="1"/>
  <c r="L1229" i="5"/>
  <c r="M1229" i="5"/>
  <c r="Q1229" i="5" s="1"/>
  <c r="R1229" i="5" s="1"/>
  <c r="L1230" i="5"/>
  <c r="M1230" i="5"/>
  <c r="Q1230" i="5" s="1"/>
  <c r="R1230" i="5" s="1"/>
  <c r="L1231" i="5"/>
  <c r="M1231" i="5"/>
  <c r="Q1231" i="5" s="1"/>
  <c r="R1231" i="5" s="1"/>
  <c r="L1232" i="5"/>
  <c r="M1232" i="5"/>
  <c r="Q1232" i="5" s="1"/>
  <c r="R1232" i="5" s="1"/>
  <c r="L1233" i="5"/>
  <c r="M1233" i="5"/>
  <c r="Q1233" i="5" s="1"/>
  <c r="R1233" i="5" s="1"/>
  <c r="L1234" i="5"/>
  <c r="M1234" i="5"/>
  <c r="Q1234" i="5" s="1"/>
  <c r="R1234" i="5" s="1"/>
  <c r="L1235" i="5"/>
  <c r="M1235" i="5"/>
  <c r="Q1235" i="5" s="1"/>
  <c r="R1235" i="5" s="1"/>
  <c r="L1236" i="5"/>
  <c r="M1236" i="5"/>
  <c r="Q1236" i="5" s="1"/>
  <c r="R1236" i="5" s="1"/>
  <c r="L1237" i="5"/>
  <c r="M1237" i="5"/>
  <c r="Q1237" i="5" s="1"/>
  <c r="R1237" i="5" s="1"/>
  <c r="L1238" i="5"/>
  <c r="M1238" i="5"/>
  <c r="Q1238" i="5" s="1"/>
  <c r="R1238" i="5" s="1"/>
  <c r="L1239" i="5"/>
  <c r="M1239" i="5"/>
  <c r="Q1239" i="5" s="1"/>
  <c r="R1239" i="5" s="1"/>
  <c r="L1240" i="5"/>
  <c r="M1240" i="5"/>
  <c r="Q1240" i="5" s="1"/>
  <c r="R1240" i="5" s="1"/>
  <c r="L1241" i="5"/>
  <c r="M1241" i="5"/>
  <c r="Q1241" i="5" s="1"/>
  <c r="R1241" i="5" s="1"/>
  <c r="L1242" i="5"/>
  <c r="M1242" i="5"/>
  <c r="Q1242" i="5" s="1"/>
  <c r="R1242" i="5" s="1"/>
  <c r="L1243" i="5"/>
  <c r="M1243" i="5"/>
  <c r="Q1243" i="5" s="1"/>
  <c r="R1243" i="5" s="1"/>
  <c r="L1244" i="5"/>
  <c r="M1244" i="5"/>
  <c r="Q1244" i="5" s="1"/>
  <c r="R1244" i="5" s="1"/>
  <c r="L1245" i="5"/>
  <c r="M1245" i="5"/>
  <c r="Q1245" i="5" s="1"/>
  <c r="R1245" i="5" s="1"/>
  <c r="L1246" i="5"/>
  <c r="M1246" i="5"/>
  <c r="Q1246" i="5" s="1"/>
  <c r="R1246" i="5" s="1"/>
  <c r="L1247" i="5"/>
  <c r="M1247" i="5"/>
  <c r="Q1247" i="5" s="1"/>
  <c r="R1247" i="5" s="1"/>
  <c r="L1248" i="5"/>
  <c r="M1248" i="5"/>
  <c r="Q1248" i="5" s="1"/>
  <c r="R1248" i="5" s="1"/>
  <c r="L1249" i="5"/>
  <c r="M1249" i="5"/>
  <c r="Q1249" i="5" s="1"/>
  <c r="R1249" i="5" s="1"/>
  <c r="L1250" i="5"/>
  <c r="M1250" i="5"/>
  <c r="Q1250" i="5" s="1"/>
  <c r="R1250" i="5" s="1"/>
  <c r="L1251" i="5"/>
  <c r="M1251" i="5"/>
  <c r="Q1251" i="5" s="1"/>
  <c r="R1251" i="5" s="1"/>
  <c r="L1252" i="5"/>
  <c r="M1252" i="5"/>
  <c r="Q1252" i="5" s="1"/>
  <c r="R1252" i="5" s="1"/>
  <c r="L1253" i="5"/>
  <c r="M1253" i="5"/>
  <c r="Q1253" i="5" s="1"/>
  <c r="R1253" i="5" s="1"/>
  <c r="L1254" i="5"/>
  <c r="M1254" i="5"/>
  <c r="Q1254" i="5" s="1"/>
  <c r="R1254" i="5" s="1"/>
  <c r="L1255" i="5"/>
  <c r="M1255" i="5"/>
  <c r="Q1255" i="5" s="1"/>
  <c r="R1255" i="5" s="1"/>
  <c r="L1256" i="5"/>
  <c r="M1256" i="5"/>
  <c r="Q1256" i="5" s="1"/>
  <c r="R1256" i="5" s="1"/>
  <c r="L1257" i="5"/>
  <c r="M1257" i="5"/>
  <c r="Q1257" i="5" s="1"/>
  <c r="R1257" i="5" s="1"/>
  <c r="L1258" i="5"/>
  <c r="M1258" i="5"/>
  <c r="Q1258" i="5" s="1"/>
  <c r="R1258" i="5" s="1"/>
  <c r="L1259" i="5"/>
  <c r="M1259" i="5"/>
  <c r="Q1259" i="5" s="1"/>
  <c r="R1259" i="5" s="1"/>
  <c r="L1260" i="5"/>
  <c r="M1260" i="5"/>
  <c r="Q1260" i="5" s="1"/>
  <c r="R1260" i="5" s="1"/>
  <c r="L1261" i="5"/>
  <c r="M1261" i="5"/>
  <c r="Q1261" i="5" s="1"/>
  <c r="R1261" i="5" s="1"/>
  <c r="L1262" i="5"/>
  <c r="M1262" i="5"/>
  <c r="Q1262" i="5" s="1"/>
  <c r="R1262" i="5" s="1"/>
  <c r="L1263" i="5"/>
  <c r="M1263" i="5"/>
  <c r="Q1263" i="5" s="1"/>
  <c r="R1263" i="5" s="1"/>
  <c r="L1264" i="5"/>
  <c r="M1264" i="5"/>
  <c r="Q1264" i="5" s="1"/>
  <c r="R1264" i="5" s="1"/>
  <c r="L1265" i="5"/>
  <c r="M1265" i="5"/>
  <c r="Q1265" i="5" s="1"/>
  <c r="R1265" i="5" s="1"/>
  <c r="L1266" i="5"/>
  <c r="M1266" i="5"/>
  <c r="Q1266" i="5" s="1"/>
  <c r="R1266" i="5" s="1"/>
  <c r="L1267" i="5"/>
  <c r="M1267" i="5"/>
  <c r="Q1267" i="5" s="1"/>
  <c r="R1267" i="5" s="1"/>
  <c r="L1268" i="5"/>
  <c r="M1268" i="5"/>
  <c r="Q1268" i="5" s="1"/>
  <c r="R1268" i="5" s="1"/>
  <c r="L1269" i="5"/>
  <c r="M1269" i="5"/>
  <c r="Q1269" i="5" s="1"/>
  <c r="R1269" i="5" s="1"/>
  <c r="L1270" i="5"/>
  <c r="M1270" i="5"/>
  <c r="Q1270" i="5" s="1"/>
  <c r="R1270" i="5" s="1"/>
  <c r="L1271" i="5"/>
  <c r="M1271" i="5"/>
  <c r="Q1271" i="5" s="1"/>
  <c r="R1271" i="5" s="1"/>
  <c r="L1272" i="5"/>
  <c r="M1272" i="5"/>
  <c r="Q1272" i="5" s="1"/>
  <c r="R1272" i="5" s="1"/>
  <c r="L1273" i="5"/>
  <c r="M1273" i="5"/>
  <c r="Q1273" i="5" s="1"/>
  <c r="R1273" i="5" s="1"/>
  <c r="L1274" i="5"/>
  <c r="M1274" i="5"/>
  <c r="Q1274" i="5" s="1"/>
  <c r="R1274" i="5" s="1"/>
  <c r="L1275" i="5"/>
  <c r="M1275" i="5"/>
  <c r="Q1275" i="5" s="1"/>
  <c r="R1275" i="5" s="1"/>
  <c r="L1276" i="5"/>
  <c r="M1276" i="5"/>
  <c r="Q1276" i="5" s="1"/>
  <c r="R1276" i="5" s="1"/>
  <c r="L1277" i="5"/>
  <c r="M1277" i="5"/>
  <c r="Q1277" i="5" s="1"/>
  <c r="R1277" i="5" s="1"/>
  <c r="L1278" i="5"/>
  <c r="M1278" i="5"/>
  <c r="Q1278" i="5" s="1"/>
  <c r="R1278" i="5" s="1"/>
  <c r="L1279" i="5"/>
  <c r="M1279" i="5"/>
  <c r="Q1279" i="5" s="1"/>
  <c r="R1279" i="5" s="1"/>
  <c r="L1280" i="5"/>
  <c r="M1280" i="5"/>
  <c r="Q1280" i="5" s="1"/>
  <c r="R1280" i="5" s="1"/>
  <c r="L1281" i="5"/>
  <c r="M1281" i="5"/>
  <c r="Q1281" i="5" s="1"/>
  <c r="R1281" i="5" s="1"/>
  <c r="L1282" i="5"/>
  <c r="M1282" i="5"/>
  <c r="Q1282" i="5" s="1"/>
  <c r="R1282" i="5" s="1"/>
  <c r="L1283" i="5"/>
  <c r="M1283" i="5"/>
  <c r="Q1283" i="5" s="1"/>
  <c r="R1283" i="5" s="1"/>
  <c r="L1284" i="5"/>
  <c r="M1284" i="5"/>
  <c r="Q1284" i="5" s="1"/>
  <c r="R1284" i="5" s="1"/>
  <c r="L1285" i="5"/>
  <c r="M1285" i="5"/>
  <c r="Q1285" i="5" s="1"/>
  <c r="R1285" i="5" s="1"/>
  <c r="L1286" i="5"/>
  <c r="M1286" i="5"/>
  <c r="Q1286" i="5" s="1"/>
  <c r="R1286" i="5" s="1"/>
  <c r="L1287" i="5"/>
  <c r="M1287" i="5"/>
  <c r="Q1287" i="5" s="1"/>
  <c r="R1287" i="5" s="1"/>
  <c r="L1288" i="5"/>
  <c r="M1288" i="5"/>
  <c r="Q1288" i="5" s="1"/>
  <c r="R1288" i="5" s="1"/>
  <c r="L1289" i="5"/>
  <c r="M1289" i="5"/>
  <c r="Q1289" i="5" s="1"/>
  <c r="R1289" i="5" s="1"/>
  <c r="L1290" i="5"/>
  <c r="M1290" i="5"/>
  <c r="Q1290" i="5" s="1"/>
  <c r="R1290" i="5" s="1"/>
  <c r="L1291" i="5"/>
  <c r="M1291" i="5"/>
  <c r="Q1291" i="5" s="1"/>
  <c r="R1291" i="5" s="1"/>
  <c r="L1292" i="5"/>
  <c r="M1292" i="5"/>
  <c r="Q1292" i="5" s="1"/>
  <c r="R1292" i="5" s="1"/>
  <c r="L1293" i="5"/>
  <c r="M1293" i="5"/>
  <c r="Q1293" i="5" s="1"/>
  <c r="R1293" i="5" s="1"/>
  <c r="L1294" i="5"/>
  <c r="M1294" i="5"/>
  <c r="Q1294" i="5" s="1"/>
  <c r="R1294" i="5" s="1"/>
  <c r="L1295" i="5"/>
  <c r="M1295" i="5"/>
  <c r="Q1295" i="5" s="1"/>
  <c r="R1295" i="5" s="1"/>
  <c r="L1296" i="5"/>
  <c r="M1296" i="5"/>
  <c r="Q1296" i="5" s="1"/>
  <c r="R1296" i="5" s="1"/>
  <c r="L1297" i="5"/>
  <c r="M1297" i="5"/>
  <c r="Q1297" i="5" s="1"/>
  <c r="R1297" i="5" s="1"/>
  <c r="L1298" i="5"/>
  <c r="M1298" i="5"/>
  <c r="Q1298" i="5" s="1"/>
  <c r="R1298" i="5" s="1"/>
  <c r="L1299" i="5"/>
  <c r="M1299" i="5"/>
  <c r="Q1299" i="5" s="1"/>
  <c r="R1299" i="5" s="1"/>
  <c r="L1300" i="5"/>
  <c r="M1300" i="5"/>
  <c r="Q1300" i="5" s="1"/>
  <c r="R1300" i="5" s="1"/>
  <c r="L1301" i="5"/>
  <c r="M1301" i="5"/>
  <c r="Q1301" i="5" s="1"/>
  <c r="R1301" i="5" s="1"/>
  <c r="L1302" i="5"/>
  <c r="M1302" i="5"/>
  <c r="Q1302" i="5" s="1"/>
  <c r="R1302" i="5" s="1"/>
  <c r="L1303" i="5"/>
  <c r="M1303" i="5"/>
  <c r="Q1303" i="5" s="1"/>
  <c r="R1303" i="5" s="1"/>
  <c r="L1304" i="5"/>
  <c r="M1304" i="5"/>
  <c r="Q1304" i="5" s="1"/>
  <c r="R1304" i="5" s="1"/>
  <c r="L1305" i="5"/>
  <c r="M1305" i="5"/>
  <c r="Q1305" i="5" s="1"/>
  <c r="R1305" i="5" s="1"/>
  <c r="L1306" i="5"/>
  <c r="M1306" i="5"/>
  <c r="Q1306" i="5" s="1"/>
  <c r="R1306" i="5" s="1"/>
  <c r="L1307" i="5"/>
  <c r="M1307" i="5"/>
  <c r="Q1307" i="5" s="1"/>
  <c r="R1307" i="5" s="1"/>
  <c r="L1308" i="5"/>
  <c r="M1308" i="5"/>
  <c r="Q1308" i="5" s="1"/>
  <c r="R1308" i="5" s="1"/>
  <c r="L1309" i="5"/>
  <c r="M1309" i="5"/>
  <c r="Q1309" i="5" s="1"/>
  <c r="R1309" i="5" s="1"/>
  <c r="L1310" i="5"/>
  <c r="M1310" i="5"/>
  <c r="Q1310" i="5" s="1"/>
  <c r="R1310" i="5" s="1"/>
  <c r="L1311" i="5"/>
  <c r="M1311" i="5"/>
  <c r="Q1311" i="5" s="1"/>
  <c r="R1311" i="5" s="1"/>
  <c r="L1312" i="5"/>
  <c r="M1312" i="5"/>
  <c r="Q1312" i="5" s="1"/>
  <c r="R1312" i="5" s="1"/>
  <c r="L1313" i="5"/>
  <c r="M1313" i="5"/>
  <c r="Q1313" i="5" s="1"/>
  <c r="R1313" i="5" s="1"/>
  <c r="L1314" i="5"/>
  <c r="M1314" i="5"/>
  <c r="Q1314" i="5" s="1"/>
  <c r="R1314" i="5" s="1"/>
  <c r="L1315" i="5"/>
  <c r="M1315" i="5"/>
  <c r="Q1315" i="5" s="1"/>
  <c r="R1315" i="5" s="1"/>
  <c r="L1316" i="5"/>
  <c r="M1316" i="5"/>
  <c r="Q1316" i="5" s="1"/>
  <c r="R1316" i="5" s="1"/>
  <c r="L1317" i="5"/>
  <c r="M1317" i="5"/>
  <c r="Q1317" i="5" s="1"/>
  <c r="R1317" i="5" s="1"/>
  <c r="L1318" i="5"/>
  <c r="M1318" i="5"/>
  <c r="Q1318" i="5" s="1"/>
  <c r="R1318" i="5" s="1"/>
  <c r="L1319" i="5"/>
  <c r="M1319" i="5"/>
  <c r="Q1319" i="5" s="1"/>
  <c r="R1319" i="5" s="1"/>
  <c r="L1320" i="5"/>
  <c r="M1320" i="5"/>
  <c r="Q1320" i="5" s="1"/>
  <c r="R1320" i="5" s="1"/>
  <c r="L1321" i="5"/>
  <c r="M1321" i="5"/>
  <c r="Q1321" i="5" s="1"/>
  <c r="R1321" i="5" s="1"/>
  <c r="L1322" i="5"/>
  <c r="M1322" i="5"/>
  <c r="Q1322" i="5" s="1"/>
  <c r="R1322" i="5" s="1"/>
  <c r="L1323" i="5"/>
  <c r="M1323" i="5"/>
  <c r="Q1323" i="5" s="1"/>
  <c r="R1323" i="5" s="1"/>
  <c r="L1324" i="5"/>
  <c r="M1324" i="5"/>
  <c r="Q1324" i="5" s="1"/>
  <c r="R1324" i="5" s="1"/>
  <c r="L1325" i="5"/>
  <c r="M1325" i="5"/>
  <c r="Q1325" i="5" s="1"/>
  <c r="R1325" i="5" s="1"/>
  <c r="L1326" i="5"/>
  <c r="M1326" i="5"/>
  <c r="Q1326" i="5" s="1"/>
  <c r="R1326" i="5" s="1"/>
  <c r="L1327" i="5"/>
  <c r="M1327" i="5"/>
  <c r="Q1327" i="5" s="1"/>
  <c r="R1327" i="5" s="1"/>
  <c r="L1328" i="5"/>
  <c r="M1328" i="5"/>
  <c r="Q1328" i="5" s="1"/>
  <c r="R1328" i="5" s="1"/>
  <c r="L1329" i="5"/>
  <c r="M1329" i="5"/>
  <c r="Q1329" i="5" s="1"/>
  <c r="R1329" i="5" s="1"/>
  <c r="L1330" i="5"/>
  <c r="M1330" i="5"/>
  <c r="Q1330" i="5" s="1"/>
  <c r="R1330" i="5" s="1"/>
  <c r="L1331" i="5"/>
  <c r="M1331" i="5"/>
  <c r="Q1331" i="5" s="1"/>
  <c r="R1331" i="5" s="1"/>
  <c r="L1332" i="5"/>
  <c r="M1332" i="5"/>
  <c r="Q1332" i="5" s="1"/>
  <c r="R1332" i="5" s="1"/>
  <c r="L1333" i="5"/>
  <c r="M1333" i="5"/>
  <c r="Q1333" i="5" s="1"/>
  <c r="R1333" i="5" s="1"/>
  <c r="L1334" i="5"/>
  <c r="M1334" i="5"/>
  <c r="Q1334" i="5" s="1"/>
  <c r="R1334" i="5" s="1"/>
  <c r="L1335" i="5"/>
  <c r="M1335" i="5"/>
  <c r="Q1335" i="5" s="1"/>
  <c r="R1335" i="5" s="1"/>
  <c r="L1336" i="5"/>
  <c r="M1336" i="5"/>
  <c r="Q1336" i="5" s="1"/>
  <c r="R1336" i="5" s="1"/>
  <c r="L1337" i="5"/>
  <c r="M1337" i="5"/>
  <c r="Q1337" i="5" s="1"/>
  <c r="R1337" i="5" s="1"/>
  <c r="L1338" i="5"/>
  <c r="M1338" i="5"/>
  <c r="Q1338" i="5" s="1"/>
  <c r="R1338" i="5" s="1"/>
  <c r="L1339" i="5"/>
  <c r="M1339" i="5"/>
  <c r="Q1339" i="5" s="1"/>
  <c r="R1339" i="5" s="1"/>
  <c r="L1340" i="5"/>
  <c r="M1340" i="5"/>
  <c r="Q1340" i="5" s="1"/>
  <c r="R1340" i="5" s="1"/>
  <c r="L1341" i="5"/>
  <c r="M1341" i="5"/>
  <c r="Q1341" i="5" s="1"/>
  <c r="R1341" i="5" s="1"/>
  <c r="L1342" i="5"/>
  <c r="M1342" i="5"/>
  <c r="Q1342" i="5" s="1"/>
  <c r="R1342" i="5" s="1"/>
  <c r="L1343" i="5"/>
  <c r="M1343" i="5"/>
  <c r="Q1343" i="5" s="1"/>
  <c r="R1343" i="5" s="1"/>
  <c r="L1344" i="5"/>
  <c r="M1344" i="5"/>
  <c r="Q1344" i="5" s="1"/>
  <c r="R1344" i="5" s="1"/>
  <c r="L1345" i="5"/>
  <c r="M1345" i="5"/>
  <c r="Q1345" i="5" s="1"/>
  <c r="R1345" i="5" s="1"/>
  <c r="L1346" i="5"/>
  <c r="M1346" i="5"/>
  <c r="Q1346" i="5" s="1"/>
  <c r="R1346" i="5" s="1"/>
  <c r="L1347" i="5"/>
  <c r="M1347" i="5"/>
  <c r="Q1347" i="5" s="1"/>
  <c r="R1347" i="5" s="1"/>
  <c r="L1348" i="5"/>
  <c r="M1348" i="5"/>
  <c r="Q1348" i="5" s="1"/>
  <c r="R1348" i="5" s="1"/>
  <c r="L1349" i="5"/>
  <c r="M1349" i="5"/>
  <c r="Q1349" i="5" s="1"/>
  <c r="R1349" i="5" s="1"/>
  <c r="L1350" i="5"/>
  <c r="M1350" i="5"/>
  <c r="Q1350" i="5" s="1"/>
  <c r="R1350" i="5" s="1"/>
  <c r="L1351" i="5"/>
  <c r="M1351" i="5"/>
  <c r="Q1351" i="5" s="1"/>
  <c r="R1351" i="5" s="1"/>
  <c r="L1352" i="5"/>
  <c r="M1352" i="5"/>
  <c r="Q1352" i="5" s="1"/>
  <c r="R1352" i="5" s="1"/>
  <c r="L1353" i="5"/>
  <c r="M1353" i="5"/>
  <c r="Q1353" i="5" s="1"/>
  <c r="R1353" i="5" s="1"/>
  <c r="L1354" i="5"/>
  <c r="M1354" i="5"/>
  <c r="Q1354" i="5" s="1"/>
  <c r="R1354" i="5" s="1"/>
  <c r="L1355" i="5"/>
  <c r="M1355" i="5"/>
  <c r="Q1355" i="5" s="1"/>
  <c r="R1355" i="5" s="1"/>
  <c r="L1356" i="5"/>
  <c r="M1356" i="5"/>
  <c r="Q1356" i="5" s="1"/>
  <c r="R1356" i="5" s="1"/>
  <c r="L1357" i="5"/>
  <c r="M1357" i="5"/>
  <c r="Q1357" i="5" s="1"/>
  <c r="R1357" i="5" s="1"/>
  <c r="L1358" i="5"/>
  <c r="M1358" i="5"/>
  <c r="Q1358" i="5" s="1"/>
  <c r="R1358" i="5" s="1"/>
  <c r="L1359" i="5"/>
  <c r="M1359" i="5"/>
  <c r="Q1359" i="5" s="1"/>
  <c r="R1359" i="5" s="1"/>
  <c r="L1360" i="5"/>
  <c r="M1360" i="5"/>
  <c r="Q1360" i="5" s="1"/>
  <c r="R1360" i="5" s="1"/>
  <c r="L1361" i="5"/>
  <c r="M1361" i="5"/>
  <c r="Q1361" i="5" s="1"/>
  <c r="R1361" i="5" s="1"/>
  <c r="L1362" i="5"/>
  <c r="M1362" i="5"/>
  <c r="Q1362" i="5" s="1"/>
  <c r="R1362" i="5" s="1"/>
  <c r="L1363" i="5"/>
  <c r="M1363" i="5"/>
  <c r="Q1363" i="5" s="1"/>
  <c r="R1363" i="5" s="1"/>
  <c r="L1364" i="5"/>
  <c r="M1364" i="5"/>
  <c r="Q1364" i="5" s="1"/>
  <c r="R1364" i="5" s="1"/>
  <c r="L1365" i="5"/>
  <c r="M1365" i="5"/>
  <c r="Q1365" i="5" s="1"/>
  <c r="R1365" i="5" s="1"/>
  <c r="L1366" i="5"/>
  <c r="M1366" i="5"/>
  <c r="Q1366" i="5" s="1"/>
  <c r="R1366" i="5" s="1"/>
  <c r="L1367" i="5"/>
  <c r="M1367" i="5"/>
  <c r="Q1367" i="5" s="1"/>
  <c r="R1367" i="5" s="1"/>
  <c r="L1368" i="5"/>
  <c r="M1368" i="5"/>
  <c r="Q1368" i="5" s="1"/>
  <c r="R1368" i="5" s="1"/>
  <c r="L1369" i="5"/>
  <c r="M1369" i="5"/>
  <c r="Q1369" i="5" s="1"/>
  <c r="R1369" i="5" s="1"/>
  <c r="L1370" i="5"/>
  <c r="M1370" i="5"/>
  <c r="Q1370" i="5" s="1"/>
  <c r="R1370" i="5" s="1"/>
  <c r="L1371" i="5"/>
  <c r="M1371" i="5"/>
  <c r="Q1371" i="5" s="1"/>
  <c r="R1371" i="5" s="1"/>
  <c r="L1372" i="5"/>
  <c r="M1372" i="5"/>
  <c r="Q1372" i="5" s="1"/>
  <c r="R1372" i="5" s="1"/>
  <c r="L1373" i="5"/>
  <c r="M1373" i="5"/>
  <c r="Q1373" i="5" s="1"/>
  <c r="R1373" i="5" s="1"/>
  <c r="L1374" i="5"/>
  <c r="M1374" i="5"/>
  <c r="Q1374" i="5" s="1"/>
  <c r="R1374" i="5" s="1"/>
  <c r="L1375" i="5"/>
  <c r="M1375" i="5"/>
  <c r="Q1375" i="5" s="1"/>
  <c r="R1375" i="5" s="1"/>
  <c r="L1376" i="5"/>
  <c r="M1376" i="5"/>
  <c r="Q1376" i="5" s="1"/>
  <c r="R1376" i="5" s="1"/>
  <c r="L1377" i="5"/>
  <c r="M1377" i="5"/>
  <c r="Q1377" i="5" s="1"/>
  <c r="R1377" i="5" s="1"/>
  <c r="L1378" i="5"/>
  <c r="M1378" i="5"/>
  <c r="Q1378" i="5" s="1"/>
  <c r="R1378" i="5" s="1"/>
  <c r="L1379" i="5"/>
  <c r="M1379" i="5"/>
  <c r="Q1379" i="5" s="1"/>
  <c r="R1379" i="5" s="1"/>
  <c r="L1380" i="5"/>
  <c r="M1380" i="5"/>
  <c r="Q1380" i="5" s="1"/>
  <c r="R1380" i="5" s="1"/>
  <c r="L1381" i="5"/>
  <c r="M1381" i="5"/>
  <c r="Q1381" i="5" s="1"/>
  <c r="R1381" i="5" s="1"/>
  <c r="L1382" i="5"/>
  <c r="M1382" i="5"/>
  <c r="Q1382" i="5" s="1"/>
  <c r="R1382" i="5" s="1"/>
  <c r="L1383" i="5"/>
  <c r="M1383" i="5"/>
  <c r="Q1383" i="5" s="1"/>
  <c r="R1383" i="5" s="1"/>
  <c r="L1384" i="5"/>
  <c r="M1384" i="5"/>
  <c r="Q1384" i="5" s="1"/>
  <c r="R1384" i="5" s="1"/>
  <c r="L1385" i="5"/>
  <c r="M1385" i="5"/>
  <c r="Q1385" i="5" s="1"/>
  <c r="R1385" i="5" s="1"/>
  <c r="L1386" i="5"/>
  <c r="M1386" i="5"/>
  <c r="Q1386" i="5" s="1"/>
  <c r="R1386" i="5" s="1"/>
  <c r="L1387" i="5"/>
  <c r="M1387" i="5"/>
  <c r="Q1387" i="5" s="1"/>
  <c r="R1387" i="5" s="1"/>
  <c r="L1388" i="5"/>
  <c r="M1388" i="5"/>
  <c r="Q1388" i="5" s="1"/>
  <c r="R1388" i="5" s="1"/>
  <c r="L1389" i="5"/>
  <c r="M1389" i="5"/>
  <c r="Q1389" i="5" s="1"/>
  <c r="R1389" i="5" s="1"/>
  <c r="L1390" i="5"/>
  <c r="M1390" i="5"/>
  <c r="Q1390" i="5" s="1"/>
  <c r="R1390" i="5" s="1"/>
  <c r="L1391" i="5"/>
  <c r="M1391" i="5"/>
  <c r="Q1391" i="5" s="1"/>
  <c r="R1391" i="5" s="1"/>
  <c r="L1392" i="5"/>
  <c r="M1392" i="5"/>
  <c r="Q1392" i="5" s="1"/>
  <c r="R1392" i="5" s="1"/>
  <c r="L1393" i="5"/>
  <c r="M1393" i="5"/>
  <c r="Q1393" i="5" s="1"/>
  <c r="R1393" i="5" s="1"/>
  <c r="L1394" i="5"/>
  <c r="M1394" i="5"/>
  <c r="Q1394" i="5" s="1"/>
  <c r="R1394" i="5" s="1"/>
  <c r="L1395" i="5"/>
  <c r="M1395" i="5"/>
  <c r="Q1395" i="5" s="1"/>
  <c r="R1395" i="5" s="1"/>
  <c r="L1396" i="5"/>
  <c r="M1396" i="5"/>
  <c r="Q1396" i="5" s="1"/>
  <c r="R1396" i="5" s="1"/>
  <c r="L1397" i="5"/>
  <c r="M1397" i="5"/>
  <c r="Q1397" i="5" s="1"/>
  <c r="R1397" i="5" s="1"/>
  <c r="L1398" i="5"/>
  <c r="M1398" i="5"/>
  <c r="Q1398" i="5" s="1"/>
  <c r="R1398" i="5" s="1"/>
  <c r="L1399" i="5"/>
  <c r="M1399" i="5"/>
  <c r="Q1399" i="5" s="1"/>
  <c r="R1399" i="5" s="1"/>
  <c r="L1400" i="5"/>
  <c r="M1400" i="5"/>
  <c r="Q1400" i="5" s="1"/>
  <c r="R1400" i="5" s="1"/>
  <c r="L1401" i="5"/>
  <c r="M1401" i="5"/>
  <c r="Q1401" i="5" s="1"/>
  <c r="R1401" i="5" s="1"/>
  <c r="L1402" i="5"/>
  <c r="M1402" i="5"/>
  <c r="Q1402" i="5" s="1"/>
  <c r="R1402" i="5" s="1"/>
  <c r="L1403" i="5"/>
  <c r="M1403" i="5"/>
  <c r="Q1403" i="5" s="1"/>
  <c r="R1403" i="5" s="1"/>
  <c r="L1404" i="5"/>
  <c r="M1404" i="5"/>
  <c r="Q1404" i="5" s="1"/>
  <c r="R1404" i="5" s="1"/>
  <c r="L1405" i="5"/>
  <c r="M1405" i="5"/>
  <c r="Q1405" i="5" s="1"/>
  <c r="R1405" i="5" s="1"/>
  <c r="L1406" i="5"/>
  <c r="M1406" i="5"/>
  <c r="Q1406" i="5" s="1"/>
  <c r="R1406" i="5" s="1"/>
  <c r="L1407" i="5"/>
  <c r="M1407" i="5"/>
  <c r="Q1407" i="5" s="1"/>
  <c r="R1407" i="5" s="1"/>
  <c r="L1408" i="5"/>
  <c r="M1408" i="5"/>
  <c r="Q1408" i="5" s="1"/>
  <c r="R1408" i="5" s="1"/>
  <c r="L1409" i="5"/>
  <c r="M1409" i="5"/>
  <c r="Q1409" i="5" s="1"/>
  <c r="R1409" i="5" s="1"/>
  <c r="L1410" i="5"/>
  <c r="M1410" i="5"/>
  <c r="Q1410" i="5" s="1"/>
  <c r="R1410" i="5" s="1"/>
  <c r="L1411" i="5"/>
  <c r="M1411" i="5"/>
  <c r="Q1411" i="5" s="1"/>
  <c r="R1411" i="5" s="1"/>
  <c r="L1412" i="5"/>
  <c r="M1412" i="5"/>
  <c r="Q1412" i="5" s="1"/>
  <c r="R1412" i="5" s="1"/>
  <c r="L1413" i="5"/>
  <c r="M1413" i="5"/>
  <c r="Q1413" i="5" s="1"/>
  <c r="R1413" i="5" s="1"/>
  <c r="L1414" i="5"/>
  <c r="M1414" i="5"/>
  <c r="Q1414" i="5" s="1"/>
  <c r="R1414" i="5" s="1"/>
  <c r="L1415" i="5"/>
  <c r="M1415" i="5"/>
  <c r="Q1415" i="5" s="1"/>
  <c r="R1415" i="5" s="1"/>
  <c r="L1416" i="5"/>
  <c r="M1416" i="5"/>
  <c r="Q1416" i="5" s="1"/>
  <c r="R1416" i="5" s="1"/>
  <c r="L1417" i="5"/>
  <c r="M1417" i="5"/>
  <c r="Q1417" i="5" s="1"/>
  <c r="R1417" i="5" s="1"/>
  <c r="L1418" i="5"/>
  <c r="M1418" i="5"/>
  <c r="Q1418" i="5" s="1"/>
  <c r="R1418" i="5" s="1"/>
  <c r="L1419" i="5"/>
  <c r="M1419" i="5"/>
  <c r="Q1419" i="5" s="1"/>
  <c r="R1419" i="5" s="1"/>
  <c r="L1420" i="5"/>
  <c r="M1420" i="5"/>
  <c r="Q1420" i="5" s="1"/>
  <c r="R1420" i="5" s="1"/>
  <c r="L1421" i="5"/>
  <c r="M1421" i="5"/>
  <c r="Q1421" i="5" s="1"/>
  <c r="R1421" i="5" s="1"/>
  <c r="L1422" i="5"/>
  <c r="M1422" i="5"/>
  <c r="Q1422" i="5" s="1"/>
  <c r="R1422" i="5" s="1"/>
  <c r="L1423" i="5"/>
  <c r="M1423" i="5"/>
  <c r="Q1423" i="5" s="1"/>
  <c r="R1423" i="5" s="1"/>
  <c r="L1424" i="5"/>
  <c r="M1424" i="5"/>
  <c r="Q1424" i="5" s="1"/>
  <c r="R1424" i="5" s="1"/>
  <c r="L1425" i="5"/>
  <c r="M1425" i="5"/>
  <c r="Q1425" i="5" s="1"/>
  <c r="R1425" i="5" s="1"/>
  <c r="L1426" i="5"/>
  <c r="M1426" i="5"/>
  <c r="Q1426" i="5" s="1"/>
  <c r="R1426" i="5" s="1"/>
  <c r="L1427" i="5"/>
  <c r="M1427" i="5"/>
  <c r="Q1427" i="5" s="1"/>
  <c r="R1427" i="5" s="1"/>
  <c r="L1428" i="5"/>
  <c r="M1428" i="5"/>
  <c r="Q1428" i="5" s="1"/>
  <c r="R1428" i="5" s="1"/>
  <c r="L1429" i="5"/>
  <c r="M1429" i="5"/>
  <c r="Q1429" i="5" s="1"/>
  <c r="R1429" i="5" s="1"/>
  <c r="L1430" i="5"/>
  <c r="M1430" i="5"/>
  <c r="Q1430" i="5" s="1"/>
  <c r="R1430" i="5" s="1"/>
  <c r="L1431" i="5"/>
  <c r="M1431" i="5"/>
  <c r="Q1431" i="5" s="1"/>
  <c r="R1431" i="5" s="1"/>
  <c r="L1432" i="5"/>
  <c r="M1432" i="5"/>
  <c r="Q1432" i="5" s="1"/>
  <c r="R1432" i="5" s="1"/>
  <c r="L1433" i="5"/>
  <c r="M1433" i="5"/>
  <c r="Q1433" i="5" s="1"/>
  <c r="R1433" i="5" s="1"/>
  <c r="L1434" i="5"/>
  <c r="M1434" i="5"/>
  <c r="Q1434" i="5" s="1"/>
  <c r="R1434" i="5" s="1"/>
  <c r="L1435" i="5"/>
  <c r="M1435" i="5"/>
  <c r="Q1435" i="5" s="1"/>
  <c r="R1435" i="5" s="1"/>
  <c r="L1436" i="5"/>
  <c r="M1436" i="5"/>
  <c r="Q1436" i="5" s="1"/>
  <c r="R1436" i="5" s="1"/>
  <c r="L1437" i="5"/>
  <c r="M1437" i="5"/>
  <c r="Q1437" i="5" s="1"/>
  <c r="R1437" i="5" s="1"/>
  <c r="L1438" i="5"/>
  <c r="M1438" i="5"/>
  <c r="Q1438" i="5" s="1"/>
  <c r="R1438" i="5" s="1"/>
  <c r="L1439" i="5"/>
  <c r="M1439" i="5"/>
  <c r="Q1439" i="5" s="1"/>
  <c r="R1439" i="5" s="1"/>
  <c r="L1440" i="5"/>
  <c r="M1440" i="5"/>
  <c r="Q1440" i="5" s="1"/>
  <c r="R1440" i="5" s="1"/>
  <c r="L1441" i="5"/>
  <c r="M1441" i="5"/>
  <c r="Q1441" i="5" s="1"/>
  <c r="R1441" i="5" s="1"/>
  <c r="L1442" i="5"/>
  <c r="M1442" i="5"/>
  <c r="Q1442" i="5" s="1"/>
  <c r="R1442" i="5" s="1"/>
  <c r="L1443" i="5"/>
  <c r="M1443" i="5"/>
  <c r="Q1443" i="5" s="1"/>
  <c r="R1443" i="5" s="1"/>
  <c r="L1444" i="5"/>
  <c r="M1444" i="5"/>
  <c r="Q1444" i="5" s="1"/>
  <c r="R1444" i="5" s="1"/>
  <c r="L1445" i="5"/>
  <c r="M1445" i="5"/>
  <c r="Q1445" i="5" s="1"/>
  <c r="R1445" i="5" s="1"/>
  <c r="L1446" i="5"/>
  <c r="M1446" i="5"/>
  <c r="Q1446" i="5" s="1"/>
  <c r="R1446" i="5" s="1"/>
  <c r="L1447" i="5"/>
  <c r="M1447" i="5"/>
  <c r="Q1447" i="5" s="1"/>
  <c r="R1447" i="5" s="1"/>
  <c r="L1448" i="5"/>
  <c r="M1448" i="5"/>
  <c r="Q1448" i="5" s="1"/>
  <c r="R1448" i="5" s="1"/>
  <c r="L1449" i="5"/>
  <c r="M1449" i="5"/>
  <c r="Q1449" i="5" s="1"/>
  <c r="R1449" i="5" s="1"/>
  <c r="L1450" i="5"/>
  <c r="M1450" i="5"/>
  <c r="Q1450" i="5" s="1"/>
  <c r="R1450" i="5" s="1"/>
  <c r="L1451" i="5"/>
  <c r="M1451" i="5"/>
  <c r="Q1451" i="5" s="1"/>
  <c r="R1451" i="5" s="1"/>
  <c r="L1452" i="5"/>
  <c r="M1452" i="5"/>
  <c r="Q1452" i="5" s="1"/>
  <c r="R1452" i="5" s="1"/>
  <c r="L1453" i="5"/>
  <c r="M1453" i="5"/>
  <c r="Q1453" i="5" s="1"/>
  <c r="R1453" i="5" s="1"/>
  <c r="L1454" i="5"/>
  <c r="M1454" i="5"/>
  <c r="Q1454" i="5" s="1"/>
  <c r="R1454" i="5" s="1"/>
  <c r="L1455" i="5"/>
  <c r="M1455" i="5"/>
  <c r="Q1455" i="5" s="1"/>
  <c r="R1455" i="5" s="1"/>
  <c r="L1456" i="5"/>
  <c r="M1456" i="5"/>
  <c r="Q1456" i="5" s="1"/>
  <c r="R1456" i="5" s="1"/>
  <c r="L1457" i="5"/>
  <c r="M1457" i="5"/>
  <c r="Q1457" i="5" s="1"/>
  <c r="R1457" i="5" s="1"/>
  <c r="L1458" i="5"/>
  <c r="M1458" i="5"/>
  <c r="Q1458" i="5" s="1"/>
  <c r="R1458" i="5" s="1"/>
  <c r="L1459" i="5"/>
  <c r="M1459" i="5"/>
  <c r="Q1459" i="5" s="1"/>
  <c r="R1459" i="5" s="1"/>
  <c r="L1460" i="5"/>
  <c r="M1460" i="5"/>
  <c r="Q1460" i="5" s="1"/>
  <c r="R1460" i="5" s="1"/>
  <c r="L1461" i="5"/>
  <c r="M1461" i="5"/>
  <c r="Q1461" i="5" s="1"/>
  <c r="R1461" i="5" s="1"/>
  <c r="L1462" i="5"/>
  <c r="M1462" i="5"/>
  <c r="Q1462" i="5" s="1"/>
  <c r="R1462" i="5" s="1"/>
  <c r="L1463" i="5"/>
  <c r="M1463" i="5"/>
  <c r="Q1463" i="5" s="1"/>
  <c r="R1463" i="5" s="1"/>
  <c r="L1464" i="5"/>
  <c r="M1464" i="5"/>
  <c r="Q1464" i="5" s="1"/>
  <c r="R1464" i="5" s="1"/>
  <c r="L1465" i="5"/>
  <c r="M1465" i="5"/>
  <c r="Q1465" i="5" s="1"/>
  <c r="R1465" i="5" s="1"/>
  <c r="L1466" i="5"/>
  <c r="M1466" i="5"/>
  <c r="Q1466" i="5" s="1"/>
  <c r="R1466" i="5" s="1"/>
  <c r="L1467" i="5"/>
  <c r="M1467" i="5"/>
  <c r="Q1467" i="5" s="1"/>
  <c r="R1467" i="5" s="1"/>
  <c r="L1468" i="5"/>
  <c r="M1468" i="5"/>
  <c r="Q1468" i="5" s="1"/>
  <c r="R1468" i="5" s="1"/>
  <c r="L1469" i="5"/>
  <c r="M1469" i="5"/>
  <c r="Q1469" i="5" s="1"/>
  <c r="R1469" i="5" s="1"/>
  <c r="L1470" i="5"/>
  <c r="M1470" i="5"/>
  <c r="Q1470" i="5" s="1"/>
  <c r="R1470" i="5" s="1"/>
  <c r="L1471" i="5"/>
  <c r="M1471" i="5"/>
  <c r="Q1471" i="5" s="1"/>
  <c r="R1471" i="5" s="1"/>
  <c r="L1472" i="5"/>
  <c r="M1472" i="5"/>
  <c r="Q1472" i="5" s="1"/>
  <c r="R1472" i="5" s="1"/>
  <c r="L1473" i="5"/>
  <c r="M1473" i="5"/>
  <c r="Q1473" i="5" s="1"/>
  <c r="R1473" i="5" s="1"/>
  <c r="L1474" i="5"/>
  <c r="M1474" i="5"/>
  <c r="Q1474" i="5" s="1"/>
  <c r="R1474" i="5" s="1"/>
  <c r="L1475" i="5"/>
  <c r="M1475" i="5"/>
  <c r="Q1475" i="5" s="1"/>
  <c r="R1475" i="5" s="1"/>
  <c r="L1476" i="5"/>
  <c r="M1476" i="5"/>
  <c r="Q1476" i="5" s="1"/>
  <c r="R1476" i="5" s="1"/>
  <c r="L1477" i="5"/>
  <c r="M1477" i="5"/>
  <c r="Q1477" i="5" s="1"/>
  <c r="R1477" i="5" s="1"/>
  <c r="L1478" i="5"/>
  <c r="M1478" i="5"/>
  <c r="Q1478" i="5" s="1"/>
  <c r="R1478" i="5" s="1"/>
  <c r="L1479" i="5"/>
  <c r="M1479" i="5"/>
  <c r="Q1479" i="5" s="1"/>
  <c r="R1479" i="5" s="1"/>
  <c r="L1480" i="5"/>
  <c r="M1480" i="5"/>
  <c r="Q1480" i="5" s="1"/>
  <c r="R1480" i="5" s="1"/>
  <c r="L1481" i="5"/>
  <c r="M1481" i="5"/>
  <c r="Q1481" i="5" s="1"/>
  <c r="R1481" i="5" s="1"/>
  <c r="L1482" i="5"/>
  <c r="M1482" i="5"/>
  <c r="Q1482" i="5" s="1"/>
  <c r="R1482" i="5" s="1"/>
  <c r="L1483" i="5"/>
  <c r="M1483" i="5"/>
  <c r="Q1483" i="5" s="1"/>
  <c r="R1483" i="5" s="1"/>
  <c r="L1484" i="5"/>
  <c r="M1484" i="5"/>
  <c r="Q1484" i="5" s="1"/>
  <c r="R1484" i="5" s="1"/>
  <c r="L1485" i="5"/>
  <c r="M1485" i="5"/>
  <c r="Q1485" i="5" s="1"/>
  <c r="R1485" i="5" s="1"/>
  <c r="L1486" i="5"/>
  <c r="M1486" i="5"/>
  <c r="Q1486" i="5" s="1"/>
  <c r="R1486" i="5" s="1"/>
  <c r="L1487" i="5"/>
  <c r="M1487" i="5"/>
  <c r="Q1487" i="5" s="1"/>
  <c r="R1487" i="5" s="1"/>
  <c r="L1488" i="5"/>
  <c r="M1488" i="5"/>
  <c r="Q1488" i="5" s="1"/>
  <c r="R1488" i="5" s="1"/>
  <c r="L1489" i="5"/>
  <c r="M1489" i="5"/>
  <c r="Q1489" i="5" s="1"/>
  <c r="R1489" i="5" s="1"/>
  <c r="L1490" i="5"/>
  <c r="M1490" i="5"/>
  <c r="Q1490" i="5" s="1"/>
  <c r="R1490" i="5" s="1"/>
  <c r="L1491" i="5"/>
  <c r="M1491" i="5"/>
  <c r="Q1491" i="5" s="1"/>
  <c r="R1491" i="5" s="1"/>
  <c r="L1492" i="5"/>
  <c r="M1492" i="5"/>
  <c r="Q1492" i="5" s="1"/>
  <c r="R1492" i="5" s="1"/>
  <c r="L1493" i="5"/>
  <c r="M1493" i="5"/>
  <c r="Q1493" i="5" s="1"/>
  <c r="R1493" i="5" s="1"/>
  <c r="L1494" i="5"/>
  <c r="M1494" i="5"/>
  <c r="Q1494" i="5" s="1"/>
  <c r="R1494" i="5" s="1"/>
  <c r="L1495" i="5"/>
  <c r="M1495" i="5"/>
  <c r="Q1495" i="5" s="1"/>
  <c r="R1495" i="5" s="1"/>
  <c r="L1496" i="5"/>
  <c r="M1496" i="5"/>
  <c r="Q1496" i="5" s="1"/>
  <c r="R1496" i="5" s="1"/>
  <c r="L1497" i="5"/>
  <c r="M1497" i="5"/>
  <c r="Q1497" i="5" s="1"/>
  <c r="R1497" i="5" s="1"/>
  <c r="L1498" i="5"/>
  <c r="M1498" i="5"/>
  <c r="Q1498" i="5" s="1"/>
  <c r="R1498" i="5" s="1"/>
  <c r="L1499" i="5"/>
  <c r="M1499" i="5"/>
  <c r="Q1499" i="5" s="1"/>
  <c r="R1499" i="5" s="1"/>
  <c r="L1500" i="5"/>
  <c r="M1500" i="5"/>
  <c r="Q1500" i="5" s="1"/>
  <c r="R1500" i="5" s="1"/>
  <c r="L1501" i="5"/>
  <c r="M1501" i="5"/>
  <c r="Q1501" i="5" s="1"/>
  <c r="R1501" i="5" s="1"/>
  <c r="L1502" i="5"/>
  <c r="M1502" i="5"/>
  <c r="Q1502" i="5" s="1"/>
  <c r="R1502" i="5" s="1"/>
  <c r="L1503" i="5"/>
  <c r="M1503" i="5"/>
  <c r="Q1503" i="5" s="1"/>
  <c r="R1503" i="5" s="1"/>
  <c r="L1504" i="5"/>
  <c r="M1504" i="5"/>
  <c r="Q1504" i="5" s="1"/>
  <c r="R1504" i="5" s="1"/>
  <c r="L1505" i="5"/>
  <c r="M1505" i="5"/>
  <c r="Q1505" i="5" s="1"/>
  <c r="R1505" i="5" s="1"/>
  <c r="L1506" i="5"/>
  <c r="M1506" i="5"/>
  <c r="Q1506" i="5" s="1"/>
  <c r="R1506" i="5" s="1"/>
  <c r="L1507" i="5"/>
  <c r="M1507" i="5"/>
  <c r="Q1507" i="5" s="1"/>
  <c r="R1507" i="5" s="1"/>
  <c r="L1508" i="5"/>
  <c r="M1508" i="5"/>
  <c r="Q1508" i="5" s="1"/>
  <c r="R1508" i="5" s="1"/>
  <c r="L1509" i="5"/>
  <c r="M1509" i="5"/>
  <c r="Q1509" i="5" s="1"/>
  <c r="R1509" i="5" s="1"/>
  <c r="L1510" i="5"/>
  <c r="M1510" i="5"/>
  <c r="Q1510" i="5" s="1"/>
  <c r="R1510" i="5" s="1"/>
  <c r="L1511" i="5"/>
  <c r="M1511" i="5"/>
  <c r="Q1511" i="5" s="1"/>
  <c r="R1511" i="5" s="1"/>
  <c r="L1512" i="5"/>
  <c r="M1512" i="5"/>
  <c r="Q1512" i="5" s="1"/>
  <c r="R1512" i="5" s="1"/>
  <c r="L1513" i="5"/>
  <c r="M1513" i="5"/>
  <c r="Q1513" i="5" s="1"/>
  <c r="R1513" i="5" s="1"/>
  <c r="L1514" i="5"/>
  <c r="M1514" i="5"/>
  <c r="Q1514" i="5" s="1"/>
  <c r="R1514" i="5" s="1"/>
  <c r="L1515" i="5"/>
  <c r="M1515" i="5"/>
  <c r="Q1515" i="5" s="1"/>
  <c r="R1515" i="5" s="1"/>
  <c r="L1516" i="5"/>
  <c r="M1516" i="5"/>
  <c r="Q1516" i="5" s="1"/>
  <c r="R1516" i="5" s="1"/>
  <c r="L1517" i="5"/>
  <c r="M1517" i="5"/>
  <c r="Q1517" i="5" s="1"/>
  <c r="R1517" i="5" s="1"/>
  <c r="L1518" i="5"/>
  <c r="M1518" i="5"/>
  <c r="Q1518" i="5" s="1"/>
  <c r="R1518" i="5" s="1"/>
  <c r="L1519" i="5"/>
  <c r="M1519" i="5"/>
  <c r="Q1519" i="5" s="1"/>
  <c r="R1519" i="5" s="1"/>
  <c r="L1520" i="5"/>
  <c r="M1520" i="5"/>
  <c r="Q1520" i="5" s="1"/>
  <c r="R1520" i="5" s="1"/>
  <c r="L1521" i="5"/>
  <c r="M1521" i="5"/>
  <c r="Q1521" i="5" s="1"/>
  <c r="R1521" i="5" s="1"/>
  <c r="L1522" i="5"/>
  <c r="M1522" i="5"/>
  <c r="Q1522" i="5" s="1"/>
  <c r="R1522" i="5" s="1"/>
  <c r="L1523" i="5"/>
  <c r="M1523" i="5"/>
  <c r="Q1523" i="5" s="1"/>
  <c r="R1523" i="5" s="1"/>
  <c r="L1524" i="5"/>
  <c r="M1524" i="5"/>
  <c r="Q1524" i="5" s="1"/>
  <c r="R1524" i="5" s="1"/>
  <c r="L1525" i="5"/>
  <c r="M1525" i="5"/>
  <c r="Q1525" i="5" s="1"/>
  <c r="R1525" i="5" s="1"/>
  <c r="L1526" i="5"/>
  <c r="M1526" i="5"/>
  <c r="Q1526" i="5" s="1"/>
  <c r="R1526" i="5" s="1"/>
  <c r="L1527" i="5"/>
  <c r="M1527" i="5"/>
  <c r="Q1527" i="5" s="1"/>
  <c r="R1527" i="5" s="1"/>
  <c r="L1528" i="5"/>
  <c r="M1528" i="5"/>
  <c r="Q1528" i="5" s="1"/>
  <c r="R1528" i="5" s="1"/>
  <c r="L1529" i="5"/>
  <c r="M1529" i="5"/>
  <c r="Q1529" i="5" s="1"/>
  <c r="R1529" i="5" s="1"/>
  <c r="L1530" i="5"/>
  <c r="M1530" i="5"/>
  <c r="Q1530" i="5" s="1"/>
  <c r="R1530" i="5" s="1"/>
  <c r="L1531" i="5"/>
  <c r="M1531" i="5"/>
  <c r="Q1531" i="5" s="1"/>
  <c r="R1531" i="5" s="1"/>
  <c r="L1532" i="5"/>
  <c r="M1532" i="5"/>
  <c r="Q1532" i="5" s="1"/>
  <c r="R1532" i="5" s="1"/>
  <c r="L1533" i="5"/>
  <c r="M1533" i="5"/>
  <c r="Q1533" i="5" s="1"/>
  <c r="R1533" i="5" s="1"/>
  <c r="L1534" i="5"/>
  <c r="M1534" i="5"/>
  <c r="Q1534" i="5" s="1"/>
  <c r="R1534" i="5" s="1"/>
  <c r="L1535" i="5"/>
  <c r="M1535" i="5"/>
  <c r="Q1535" i="5" s="1"/>
  <c r="R1535" i="5" s="1"/>
  <c r="L1536" i="5"/>
  <c r="M1536" i="5"/>
  <c r="Q1536" i="5" s="1"/>
  <c r="R1536" i="5" s="1"/>
  <c r="L1537" i="5"/>
  <c r="M1537" i="5"/>
  <c r="Q1537" i="5" s="1"/>
  <c r="R1537" i="5" s="1"/>
  <c r="L1538" i="5"/>
  <c r="M1538" i="5"/>
  <c r="Q1538" i="5" s="1"/>
  <c r="R1538" i="5" s="1"/>
  <c r="L1539" i="5"/>
  <c r="M1539" i="5"/>
  <c r="Q1539" i="5" s="1"/>
  <c r="R1539" i="5" s="1"/>
  <c r="L1540" i="5"/>
  <c r="M1540" i="5"/>
  <c r="Q1540" i="5" s="1"/>
  <c r="R1540" i="5" s="1"/>
  <c r="L1541" i="5"/>
  <c r="M1541" i="5"/>
  <c r="Q1541" i="5" s="1"/>
  <c r="R1541" i="5" s="1"/>
  <c r="L1542" i="5"/>
  <c r="M1542" i="5"/>
  <c r="Q1542" i="5" s="1"/>
  <c r="R1542" i="5" s="1"/>
  <c r="L1543" i="5"/>
  <c r="M1543" i="5"/>
  <c r="Q1543" i="5" s="1"/>
  <c r="R1543" i="5" s="1"/>
  <c r="L1544" i="5"/>
  <c r="M1544" i="5"/>
  <c r="Q1544" i="5" s="1"/>
  <c r="R1544" i="5" s="1"/>
  <c r="L1545" i="5"/>
  <c r="M1545" i="5"/>
  <c r="Q1545" i="5" s="1"/>
  <c r="R1545" i="5" s="1"/>
  <c r="L1546" i="5"/>
  <c r="M1546" i="5"/>
  <c r="Q1546" i="5" s="1"/>
  <c r="R1546" i="5" s="1"/>
  <c r="L1547" i="5"/>
  <c r="M1547" i="5"/>
  <c r="Q1547" i="5" s="1"/>
  <c r="R1547" i="5" s="1"/>
  <c r="L1548" i="5"/>
  <c r="M1548" i="5"/>
  <c r="Q1548" i="5" s="1"/>
  <c r="R1548" i="5" s="1"/>
  <c r="L1549" i="5"/>
  <c r="M1549" i="5"/>
  <c r="Q1549" i="5" s="1"/>
  <c r="R1549" i="5" s="1"/>
  <c r="L1550" i="5"/>
  <c r="M1550" i="5"/>
  <c r="Q1550" i="5" s="1"/>
  <c r="R1550" i="5" s="1"/>
  <c r="L1551" i="5"/>
  <c r="M1551" i="5"/>
  <c r="Q1551" i="5" s="1"/>
  <c r="R1551" i="5" s="1"/>
  <c r="L1552" i="5"/>
  <c r="M1552" i="5"/>
  <c r="Q1552" i="5" s="1"/>
  <c r="R1552" i="5" s="1"/>
  <c r="L1553" i="5"/>
  <c r="M1553" i="5"/>
  <c r="Q1553" i="5" s="1"/>
  <c r="R1553" i="5" s="1"/>
  <c r="L1554" i="5"/>
  <c r="M1554" i="5"/>
  <c r="Q1554" i="5" s="1"/>
  <c r="R1554" i="5" s="1"/>
  <c r="L1555" i="5"/>
  <c r="M1555" i="5"/>
  <c r="Q1555" i="5" s="1"/>
  <c r="R1555" i="5" s="1"/>
  <c r="L1556" i="5"/>
  <c r="M1556" i="5"/>
  <c r="Q1556" i="5" s="1"/>
  <c r="R1556" i="5" s="1"/>
  <c r="L1557" i="5"/>
  <c r="M1557" i="5"/>
  <c r="Q1557" i="5" s="1"/>
  <c r="R1557" i="5" s="1"/>
  <c r="L1558" i="5"/>
  <c r="M1558" i="5"/>
  <c r="Q1558" i="5" s="1"/>
  <c r="R1558" i="5" s="1"/>
  <c r="L1559" i="5"/>
  <c r="M1559" i="5"/>
  <c r="Q1559" i="5" s="1"/>
  <c r="R1559" i="5" s="1"/>
  <c r="L1560" i="5"/>
  <c r="M1560" i="5"/>
  <c r="Q1560" i="5" s="1"/>
  <c r="R1560" i="5" s="1"/>
  <c r="L1561" i="5"/>
  <c r="M1561" i="5"/>
  <c r="Q1561" i="5" s="1"/>
  <c r="R1561" i="5" s="1"/>
  <c r="L1562" i="5"/>
  <c r="M1562" i="5"/>
  <c r="Q1562" i="5" s="1"/>
  <c r="R1562" i="5" s="1"/>
  <c r="L1563" i="5"/>
  <c r="M1563" i="5"/>
  <c r="Q1563" i="5" s="1"/>
  <c r="R1563" i="5" s="1"/>
  <c r="L1564" i="5"/>
  <c r="M1564" i="5"/>
  <c r="Q1564" i="5" s="1"/>
  <c r="R1564" i="5" s="1"/>
  <c r="L1565" i="5"/>
  <c r="M1565" i="5"/>
  <c r="Q1565" i="5" s="1"/>
  <c r="R1565" i="5" s="1"/>
  <c r="L1566" i="5"/>
  <c r="M1566" i="5"/>
  <c r="Q1566" i="5" s="1"/>
  <c r="R1566" i="5" s="1"/>
  <c r="L1567" i="5"/>
  <c r="M1567" i="5"/>
  <c r="Q1567" i="5" s="1"/>
  <c r="R1567" i="5" s="1"/>
  <c r="L1568" i="5"/>
  <c r="M1568" i="5"/>
  <c r="Q1568" i="5" s="1"/>
  <c r="R1568" i="5" s="1"/>
  <c r="L1569" i="5"/>
  <c r="M1569" i="5"/>
  <c r="Q1569" i="5" s="1"/>
  <c r="R1569" i="5" s="1"/>
  <c r="L1570" i="5"/>
  <c r="M1570" i="5"/>
  <c r="Q1570" i="5" s="1"/>
  <c r="R1570" i="5" s="1"/>
  <c r="L1571" i="5"/>
  <c r="M1571" i="5"/>
  <c r="Q1571" i="5" s="1"/>
  <c r="R1571" i="5" s="1"/>
  <c r="L1572" i="5"/>
  <c r="M1572" i="5"/>
  <c r="Q1572" i="5" s="1"/>
  <c r="R1572" i="5" s="1"/>
  <c r="L1573" i="5"/>
  <c r="M1573" i="5"/>
  <c r="Q1573" i="5" s="1"/>
  <c r="R1573" i="5" s="1"/>
  <c r="L1574" i="5"/>
  <c r="M1574" i="5"/>
  <c r="Q1574" i="5" s="1"/>
  <c r="R1574" i="5" s="1"/>
  <c r="L1575" i="5"/>
  <c r="M1575" i="5"/>
  <c r="Q1575" i="5" s="1"/>
  <c r="R1575" i="5" s="1"/>
  <c r="L1576" i="5"/>
  <c r="M1576" i="5"/>
  <c r="Q1576" i="5" s="1"/>
  <c r="R1576" i="5" s="1"/>
  <c r="L1577" i="5"/>
  <c r="M1577" i="5"/>
  <c r="Q1577" i="5" s="1"/>
  <c r="R1577" i="5" s="1"/>
  <c r="L1578" i="5"/>
  <c r="M1578" i="5"/>
  <c r="Q1578" i="5" s="1"/>
  <c r="R1578" i="5" s="1"/>
  <c r="L1579" i="5"/>
  <c r="M1579" i="5"/>
  <c r="Q1579" i="5" s="1"/>
  <c r="R1579" i="5" s="1"/>
  <c r="L1580" i="5"/>
  <c r="M1580" i="5"/>
  <c r="Q1580" i="5" s="1"/>
  <c r="R1580" i="5" s="1"/>
  <c r="L1581" i="5"/>
  <c r="M1581" i="5"/>
  <c r="Q1581" i="5" s="1"/>
  <c r="R1581" i="5" s="1"/>
  <c r="L1582" i="5"/>
  <c r="M1582" i="5"/>
  <c r="Q1582" i="5" s="1"/>
  <c r="R1582" i="5" s="1"/>
  <c r="L1583" i="5"/>
  <c r="M1583" i="5"/>
  <c r="Q1583" i="5" s="1"/>
  <c r="R1583" i="5" s="1"/>
  <c r="L1584" i="5"/>
  <c r="M1584" i="5"/>
  <c r="Q1584" i="5" s="1"/>
  <c r="R1584" i="5" s="1"/>
  <c r="L1585" i="5"/>
  <c r="M1585" i="5"/>
  <c r="Q1585" i="5" s="1"/>
  <c r="R1585" i="5" s="1"/>
  <c r="L1586" i="5"/>
  <c r="M1586" i="5"/>
  <c r="Q1586" i="5" s="1"/>
  <c r="R1586" i="5" s="1"/>
  <c r="L1587" i="5"/>
  <c r="M1587" i="5"/>
  <c r="Q1587" i="5" s="1"/>
  <c r="R1587" i="5" s="1"/>
  <c r="L1588" i="5"/>
  <c r="M1588" i="5"/>
  <c r="Q1588" i="5" s="1"/>
  <c r="R1588" i="5" s="1"/>
  <c r="L1589" i="5"/>
  <c r="M1589" i="5"/>
  <c r="Q1589" i="5" s="1"/>
  <c r="R1589" i="5" s="1"/>
  <c r="L1590" i="5"/>
  <c r="M1590" i="5"/>
  <c r="Q1590" i="5" s="1"/>
  <c r="R1590" i="5" s="1"/>
  <c r="L1591" i="5"/>
  <c r="M1591" i="5"/>
  <c r="Q1591" i="5" s="1"/>
  <c r="R1591" i="5" s="1"/>
  <c r="L1592" i="5"/>
  <c r="M1592" i="5"/>
  <c r="Q1592" i="5" s="1"/>
  <c r="R1592" i="5" s="1"/>
  <c r="L1593" i="5"/>
  <c r="M1593" i="5"/>
  <c r="Q1593" i="5" s="1"/>
  <c r="R1593" i="5" s="1"/>
  <c r="L1594" i="5"/>
  <c r="M1594" i="5"/>
  <c r="Q1594" i="5" s="1"/>
  <c r="R1594" i="5" s="1"/>
  <c r="L1595" i="5"/>
  <c r="M1595" i="5"/>
  <c r="Q1595" i="5" s="1"/>
  <c r="R1595" i="5" s="1"/>
  <c r="L1596" i="5"/>
  <c r="M1596" i="5"/>
  <c r="Q1596" i="5" s="1"/>
  <c r="R1596" i="5" s="1"/>
  <c r="L1597" i="5"/>
  <c r="M1597" i="5"/>
  <c r="Q1597" i="5" s="1"/>
  <c r="R1597" i="5" s="1"/>
  <c r="L1598" i="5"/>
  <c r="M1598" i="5"/>
  <c r="Q1598" i="5" s="1"/>
  <c r="R1598" i="5" s="1"/>
  <c r="L1599" i="5"/>
  <c r="M1599" i="5"/>
  <c r="Q1599" i="5" s="1"/>
  <c r="R1599" i="5" s="1"/>
  <c r="L1600" i="5"/>
  <c r="M1600" i="5"/>
  <c r="Q1600" i="5" s="1"/>
  <c r="R1600" i="5" s="1"/>
  <c r="L1601" i="5"/>
  <c r="M1601" i="5"/>
  <c r="Q1601" i="5" s="1"/>
  <c r="R1601" i="5" s="1"/>
  <c r="L1602" i="5"/>
  <c r="M1602" i="5"/>
  <c r="Q1602" i="5" s="1"/>
  <c r="R1602" i="5" s="1"/>
  <c r="L1603" i="5"/>
  <c r="M1603" i="5"/>
  <c r="Q1603" i="5" s="1"/>
  <c r="R1603" i="5" s="1"/>
  <c r="L1604" i="5"/>
  <c r="M1604" i="5"/>
  <c r="Q1604" i="5" s="1"/>
  <c r="R1604" i="5" s="1"/>
  <c r="L1605" i="5"/>
  <c r="M1605" i="5"/>
  <c r="Q1605" i="5" s="1"/>
  <c r="R1605" i="5" s="1"/>
  <c r="L1606" i="5"/>
  <c r="M1606" i="5"/>
  <c r="Q1606" i="5" s="1"/>
  <c r="R1606" i="5" s="1"/>
  <c r="L1607" i="5"/>
  <c r="M1607" i="5"/>
  <c r="Q1607" i="5" s="1"/>
  <c r="R1607" i="5" s="1"/>
  <c r="L1608" i="5"/>
  <c r="M1608" i="5"/>
  <c r="Q1608" i="5" s="1"/>
  <c r="R1608" i="5" s="1"/>
  <c r="L1609" i="5"/>
  <c r="M1609" i="5"/>
  <c r="Q1609" i="5" s="1"/>
  <c r="R1609" i="5" s="1"/>
  <c r="L1610" i="5"/>
  <c r="M1610" i="5"/>
  <c r="Q1610" i="5" s="1"/>
  <c r="R1610" i="5" s="1"/>
  <c r="L1611" i="5"/>
  <c r="M1611" i="5"/>
  <c r="Q1611" i="5" s="1"/>
  <c r="R1611" i="5" s="1"/>
  <c r="L1612" i="5"/>
  <c r="M1612" i="5"/>
  <c r="Q1612" i="5" s="1"/>
  <c r="R1612" i="5" s="1"/>
  <c r="L1613" i="5"/>
  <c r="M1613" i="5"/>
  <c r="Q1613" i="5" s="1"/>
  <c r="R1613" i="5" s="1"/>
  <c r="L1614" i="5"/>
  <c r="M1614" i="5"/>
  <c r="Q1614" i="5" s="1"/>
  <c r="R1614" i="5" s="1"/>
  <c r="L1615" i="5"/>
  <c r="M1615" i="5"/>
  <c r="Q1615" i="5" s="1"/>
  <c r="R1615" i="5" s="1"/>
  <c r="L1616" i="5"/>
  <c r="M1616" i="5"/>
  <c r="Q1616" i="5" s="1"/>
  <c r="R1616" i="5" s="1"/>
  <c r="L1617" i="5"/>
  <c r="M1617" i="5"/>
  <c r="Q1617" i="5" s="1"/>
  <c r="R1617" i="5" s="1"/>
  <c r="L1618" i="5"/>
  <c r="M1618" i="5"/>
  <c r="Q1618" i="5" s="1"/>
  <c r="R1618" i="5" s="1"/>
  <c r="L1619" i="5"/>
  <c r="M1619" i="5"/>
  <c r="Q1619" i="5" s="1"/>
  <c r="R1619" i="5" s="1"/>
  <c r="L1620" i="5"/>
  <c r="M1620" i="5"/>
  <c r="Q1620" i="5" s="1"/>
  <c r="R1620" i="5" s="1"/>
  <c r="L1621" i="5"/>
  <c r="M1621" i="5"/>
  <c r="Q1621" i="5" s="1"/>
  <c r="R1621" i="5" s="1"/>
  <c r="L1622" i="5"/>
  <c r="M1622" i="5"/>
  <c r="Q1622" i="5" s="1"/>
  <c r="R1622" i="5" s="1"/>
  <c r="L1623" i="5"/>
  <c r="M1623" i="5"/>
  <c r="Q1623" i="5" s="1"/>
  <c r="R1623" i="5" s="1"/>
  <c r="L1624" i="5"/>
  <c r="M1624" i="5"/>
  <c r="Q1624" i="5" s="1"/>
  <c r="R1624" i="5" s="1"/>
  <c r="L1625" i="5"/>
  <c r="M1625" i="5"/>
  <c r="Q1625" i="5" s="1"/>
  <c r="R1625" i="5" s="1"/>
  <c r="L1626" i="5"/>
  <c r="M1626" i="5"/>
  <c r="Q1626" i="5" s="1"/>
  <c r="R1626" i="5" s="1"/>
  <c r="L1627" i="5"/>
  <c r="M1627" i="5"/>
  <c r="Q1627" i="5" s="1"/>
  <c r="R1627" i="5" s="1"/>
  <c r="L1628" i="5"/>
  <c r="M1628" i="5"/>
  <c r="Q1628" i="5" s="1"/>
  <c r="R1628" i="5" s="1"/>
  <c r="L1629" i="5"/>
  <c r="M1629" i="5"/>
  <c r="Q1629" i="5" s="1"/>
  <c r="R1629" i="5" s="1"/>
  <c r="L1630" i="5"/>
  <c r="M1630" i="5"/>
  <c r="Q1630" i="5" s="1"/>
  <c r="R1630" i="5" s="1"/>
  <c r="L1631" i="5"/>
  <c r="M1631" i="5"/>
  <c r="Q1631" i="5" s="1"/>
  <c r="R1631" i="5" s="1"/>
  <c r="L1632" i="5"/>
  <c r="M1632" i="5"/>
  <c r="Q1632" i="5" s="1"/>
  <c r="R1632" i="5" s="1"/>
  <c r="L1633" i="5"/>
  <c r="M1633" i="5"/>
  <c r="Q1633" i="5" s="1"/>
  <c r="R1633" i="5" s="1"/>
  <c r="L1634" i="5"/>
  <c r="M1634" i="5"/>
  <c r="Q1634" i="5" s="1"/>
  <c r="R1634" i="5" s="1"/>
  <c r="L1635" i="5"/>
  <c r="M1635" i="5"/>
  <c r="Q1635" i="5" s="1"/>
  <c r="R1635" i="5" s="1"/>
  <c r="L1636" i="5"/>
  <c r="M1636" i="5"/>
  <c r="Q1636" i="5" s="1"/>
  <c r="R1636" i="5" s="1"/>
  <c r="L1637" i="5"/>
  <c r="M1637" i="5"/>
  <c r="Q1637" i="5" s="1"/>
  <c r="R1637" i="5" s="1"/>
  <c r="L1638" i="5"/>
  <c r="M1638" i="5"/>
  <c r="Q1638" i="5" s="1"/>
  <c r="R1638" i="5" s="1"/>
  <c r="L1639" i="5"/>
  <c r="M1639" i="5"/>
  <c r="Q1639" i="5" s="1"/>
  <c r="R1639" i="5" s="1"/>
  <c r="L1640" i="5"/>
  <c r="M1640" i="5"/>
  <c r="Q1640" i="5" s="1"/>
  <c r="R1640" i="5" s="1"/>
  <c r="L1641" i="5"/>
  <c r="M1641" i="5"/>
  <c r="Q1641" i="5" s="1"/>
  <c r="R1641" i="5" s="1"/>
  <c r="L1642" i="5"/>
  <c r="M1642" i="5"/>
  <c r="Q1642" i="5" s="1"/>
  <c r="R1642" i="5" s="1"/>
  <c r="L1643" i="5"/>
  <c r="M1643" i="5"/>
  <c r="Q1643" i="5" s="1"/>
  <c r="R1643" i="5" s="1"/>
  <c r="L1644" i="5"/>
  <c r="M1644" i="5"/>
  <c r="Q1644" i="5" s="1"/>
  <c r="R1644" i="5" s="1"/>
  <c r="L1645" i="5"/>
  <c r="M1645" i="5"/>
  <c r="Q1645" i="5" s="1"/>
  <c r="R1645" i="5" s="1"/>
  <c r="L1646" i="5"/>
  <c r="M1646" i="5"/>
  <c r="Q1646" i="5" s="1"/>
  <c r="R1646" i="5" s="1"/>
  <c r="L1647" i="5"/>
  <c r="M1647" i="5"/>
  <c r="Q1647" i="5" s="1"/>
  <c r="R1647" i="5" s="1"/>
  <c r="L1648" i="5"/>
  <c r="M1648" i="5"/>
  <c r="Q1648" i="5" s="1"/>
  <c r="R1648" i="5" s="1"/>
  <c r="L1649" i="5"/>
  <c r="M1649" i="5"/>
  <c r="Q1649" i="5" s="1"/>
  <c r="R1649" i="5" s="1"/>
  <c r="L1650" i="5"/>
  <c r="M1650" i="5"/>
  <c r="Q1650" i="5" s="1"/>
  <c r="R1650" i="5" s="1"/>
  <c r="L1651" i="5"/>
  <c r="M1651" i="5"/>
  <c r="Q1651" i="5" s="1"/>
  <c r="R1651" i="5" s="1"/>
  <c r="L1652" i="5"/>
  <c r="M1652" i="5"/>
  <c r="Q1652" i="5" s="1"/>
  <c r="R1652" i="5" s="1"/>
  <c r="L1653" i="5"/>
  <c r="M1653" i="5"/>
  <c r="Q1653" i="5" s="1"/>
  <c r="R1653" i="5" s="1"/>
  <c r="L1654" i="5"/>
  <c r="M1654" i="5"/>
  <c r="Q1654" i="5" s="1"/>
  <c r="R1654" i="5" s="1"/>
  <c r="L1655" i="5"/>
  <c r="M1655" i="5"/>
  <c r="Q1655" i="5" s="1"/>
  <c r="R1655" i="5" s="1"/>
  <c r="L1656" i="5"/>
  <c r="M1656" i="5"/>
  <c r="Q1656" i="5" s="1"/>
  <c r="R1656" i="5" s="1"/>
  <c r="L1657" i="5"/>
  <c r="M1657" i="5"/>
  <c r="Q1657" i="5" s="1"/>
  <c r="R1657" i="5" s="1"/>
  <c r="L1658" i="5"/>
  <c r="M1658" i="5"/>
  <c r="Q1658" i="5" s="1"/>
  <c r="R1658" i="5" s="1"/>
  <c r="L1659" i="5"/>
  <c r="M1659" i="5"/>
  <c r="Q1659" i="5" s="1"/>
  <c r="R1659" i="5" s="1"/>
  <c r="L1660" i="5"/>
  <c r="M1660" i="5"/>
  <c r="Q1660" i="5" s="1"/>
  <c r="R1660" i="5" s="1"/>
  <c r="L1661" i="5"/>
  <c r="M1661" i="5"/>
  <c r="Q1661" i="5" s="1"/>
  <c r="R1661" i="5" s="1"/>
  <c r="L1662" i="5"/>
  <c r="M1662" i="5"/>
  <c r="Q1662" i="5" s="1"/>
  <c r="R1662" i="5" s="1"/>
  <c r="L1663" i="5"/>
  <c r="M1663" i="5"/>
  <c r="Q1663" i="5" s="1"/>
  <c r="R1663" i="5" s="1"/>
  <c r="L1664" i="5"/>
  <c r="M1664" i="5"/>
  <c r="Q1664" i="5" s="1"/>
  <c r="R1664" i="5" s="1"/>
  <c r="L1665" i="5"/>
  <c r="M1665" i="5"/>
  <c r="Q1665" i="5" s="1"/>
  <c r="R1665" i="5" s="1"/>
  <c r="L1666" i="5"/>
  <c r="M1666" i="5"/>
  <c r="Q1666" i="5" s="1"/>
  <c r="R1666" i="5" s="1"/>
  <c r="L1667" i="5"/>
  <c r="M1667" i="5"/>
  <c r="Q1667" i="5" s="1"/>
  <c r="R1667" i="5" s="1"/>
  <c r="L1668" i="5"/>
  <c r="M1668" i="5"/>
  <c r="Q1668" i="5" s="1"/>
  <c r="R1668" i="5" s="1"/>
  <c r="L1669" i="5"/>
  <c r="M1669" i="5"/>
  <c r="Q1669" i="5" s="1"/>
  <c r="R1669" i="5" s="1"/>
  <c r="L1670" i="5"/>
  <c r="M1670" i="5"/>
  <c r="Q1670" i="5" s="1"/>
  <c r="R1670" i="5" s="1"/>
  <c r="L1671" i="5"/>
  <c r="M1671" i="5"/>
  <c r="Q1671" i="5" s="1"/>
  <c r="R1671" i="5" s="1"/>
  <c r="L1672" i="5"/>
  <c r="M1672" i="5"/>
  <c r="Q1672" i="5" s="1"/>
  <c r="R1672" i="5" s="1"/>
  <c r="L1673" i="5"/>
  <c r="M1673" i="5"/>
  <c r="Q1673" i="5" s="1"/>
  <c r="R1673" i="5" s="1"/>
  <c r="L1674" i="5"/>
  <c r="M1674" i="5"/>
  <c r="Q1674" i="5" s="1"/>
  <c r="R1674" i="5" s="1"/>
  <c r="L1675" i="5"/>
  <c r="M1675" i="5"/>
  <c r="Q1675" i="5" s="1"/>
  <c r="R1675" i="5" s="1"/>
  <c r="L1676" i="5"/>
  <c r="M1676" i="5"/>
  <c r="Q1676" i="5" s="1"/>
  <c r="R1676" i="5" s="1"/>
  <c r="L1677" i="5"/>
  <c r="M1677" i="5"/>
  <c r="Q1677" i="5" s="1"/>
  <c r="R1677" i="5" s="1"/>
  <c r="L1678" i="5"/>
  <c r="M1678" i="5"/>
  <c r="Q1678" i="5" s="1"/>
  <c r="R1678" i="5" s="1"/>
  <c r="L1679" i="5"/>
  <c r="M1679" i="5"/>
  <c r="Q1679" i="5" s="1"/>
  <c r="R1679" i="5" s="1"/>
  <c r="L1680" i="5"/>
  <c r="M1680" i="5"/>
  <c r="Q1680" i="5" s="1"/>
  <c r="R1680" i="5" s="1"/>
  <c r="L1681" i="5"/>
  <c r="M1681" i="5"/>
  <c r="Q1681" i="5" s="1"/>
  <c r="R1681" i="5" s="1"/>
  <c r="L1682" i="5"/>
  <c r="M1682" i="5"/>
  <c r="Q1682" i="5" s="1"/>
  <c r="R1682" i="5" s="1"/>
  <c r="L1683" i="5"/>
  <c r="M1683" i="5"/>
  <c r="Q1683" i="5" s="1"/>
  <c r="R1683" i="5" s="1"/>
  <c r="L1684" i="5"/>
  <c r="M1684" i="5"/>
  <c r="Q1684" i="5" s="1"/>
  <c r="R1684" i="5" s="1"/>
  <c r="L1685" i="5"/>
  <c r="M1685" i="5"/>
  <c r="Q1685" i="5" s="1"/>
  <c r="R1685" i="5" s="1"/>
  <c r="L1686" i="5"/>
  <c r="M1686" i="5"/>
  <c r="Q1686" i="5" s="1"/>
  <c r="R1686" i="5" s="1"/>
  <c r="L1687" i="5"/>
  <c r="M1687" i="5"/>
  <c r="Q1687" i="5" s="1"/>
  <c r="R1687" i="5" s="1"/>
  <c r="L1688" i="5"/>
  <c r="M1688" i="5"/>
  <c r="Q1688" i="5" s="1"/>
  <c r="R1688" i="5" s="1"/>
  <c r="L1689" i="5"/>
  <c r="M1689" i="5"/>
  <c r="Q1689" i="5" s="1"/>
  <c r="R1689" i="5" s="1"/>
  <c r="L1690" i="5"/>
  <c r="M1690" i="5"/>
  <c r="Q1690" i="5" s="1"/>
  <c r="R1690" i="5" s="1"/>
  <c r="L1691" i="5"/>
  <c r="M1691" i="5"/>
  <c r="Q1691" i="5" s="1"/>
  <c r="R1691" i="5" s="1"/>
  <c r="L1692" i="5"/>
  <c r="M1692" i="5"/>
  <c r="Q1692" i="5" s="1"/>
  <c r="R1692" i="5" s="1"/>
  <c r="L1693" i="5"/>
  <c r="M1693" i="5"/>
  <c r="Q1693" i="5" s="1"/>
  <c r="R1693" i="5" s="1"/>
  <c r="L1694" i="5"/>
  <c r="M1694" i="5"/>
  <c r="Q1694" i="5" s="1"/>
  <c r="R1694" i="5" s="1"/>
  <c r="L1695" i="5"/>
  <c r="M1695" i="5"/>
  <c r="Q1695" i="5" s="1"/>
  <c r="R1695" i="5" s="1"/>
  <c r="L1696" i="5"/>
  <c r="M1696" i="5"/>
  <c r="Q1696" i="5" s="1"/>
  <c r="R1696" i="5" s="1"/>
  <c r="L1697" i="5"/>
  <c r="M1697" i="5"/>
  <c r="Q1697" i="5" s="1"/>
  <c r="R1697" i="5" s="1"/>
  <c r="L1698" i="5"/>
  <c r="M1698" i="5"/>
  <c r="Q1698" i="5" s="1"/>
  <c r="R1698" i="5" s="1"/>
  <c r="L1699" i="5"/>
  <c r="M1699" i="5"/>
  <c r="Q1699" i="5" s="1"/>
  <c r="R1699" i="5" s="1"/>
  <c r="L1700" i="5"/>
  <c r="M1700" i="5"/>
  <c r="Q1700" i="5" s="1"/>
  <c r="R1700" i="5" s="1"/>
  <c r="L1701" i="5"/>
  <c r="M1701" i="5"/>
  <c r="Q1701" i="5" s="1"/>
  <c r="R1701" i="5" s="1"/>
  <c r="L1702" i="5"/>
  <c r="M1702" i="5"/>
  <c r="Q1702" i="5" s="1"/>
  <c r="R1702" i="5" s="1"/>
  <c r="L1703" i="5"/>
  <c r="M1703" i="5"/>
  <c r="Q1703" i="5" s="1"/>
  <c r="R1703" i="5" s="1"/>
  <c r="L1704" i="5"/>
  <c r="M1704" i="5"/>
  <c r="Q1704" i="5" s="1"/>
  <c r="R1704" i="5" s="1"/>
  <c r="L1705" i="5"/>
  <c r="M1705" i="5"/>
  <c r="Q1705" i="5" s="1"/>
  <c r="R1705" i="5" s="1"/>
  <c r="L1706" i="5"/>
  <c r="M1706" i="5"/>
  <c r="Q1706" i="5" s="1"/>
  <c r="R1706" i="5" s="1"/>
  <c r="L1707" i="5"/>
  <c r="M1707" i="5"/>
  <c r="Q1707" i="5" s="1"/>
  <c r="R1707" i="5" s="1"/>
  <c r="L1708" i="5"/>
  <c r="M1708" i="5"/>
  <c r="Q1708" i="5" s="1"/>
  <c r="R1708" i="5" s="1"/>
  <c r="L1709" i="5"/>
  <c r="M1709" i="5"/>
  <c r="Q1709" i="5" s="1"/>
  <c r="R1709" i="5" s="1"/>
  <c r="L1710" i="5"/>
  <c r="M1710" i="5"/>
  <c r="Q1710" i="5" s="1"/>
  <c r="R1710" i="5" s="1"/>
  <c r="L1711" i="5"/>
  <c r="M1711" i="5"/>
  <c r="Q1711" i="5" s="1"/>
  <c r="R1711" i="5" s="1"/>
  <c r="L1712" i="5"/>
  <c r="M1712" i="5"/>
  <c r="Q1712" i="5" s="1"/>
  <c r="R1712" i="5" s="1"/>
  <c r="L1713" i="5"/>
  <c r="M1713" i="5"/>
  <c r="Q1713" i="5" s="1"/>
  <c r="R1713" i="5" s="1"/>
  <c r="L1714" i="5"/>
  <c r="M1714" i="5"/>
  <c r="Q1714" i="5" s="1"/>
  <c r="R1714" i="5" s="1"/>
  <c r="L1715" i="5"/>
  <c r="M1715" i="5"/>
  <c r="Q1715" i="5" s="1"/>
  <c r="R1715" i="5" s="1"/>
  <c r="L1716" i="5"/>
  <c r="M1716" i="5"/>
  <c r="Q1716" i="5" s="1"/>
  <c r="R1716" i="5" s="1"/>
  <c r="L1717" i="5"/>
  <c r="M1717" i="5"/>
  <c r="Q1717" i="5" s="1"/>
  <c r="R1717" i="5" s="1"/>
  <c r="L1718" i="5"/>
  <c r="M1718" i="5"/>
  <c r="Q1718" i="5" s="1"/>
  <c r="R1718" i="5" s="1"/>
  <c r="L1719" i="5"/>
  <c r="M1719" i="5"/>
  <c r="Q1719" i="5" s="1"/>
  <c r="R1719" i="5" s="1"/>
  <c r="L1720" i="5"/>
  <c r="M1720" i="5"/>
  <c r="Q1720" i="5" s="1"/>
  <c r="R1720" i="5" s="1"/>
  <c r="L1721" i="5"/>
  <c r="M1721" i="5"/>
  <c r="Q1721" i="5" s="1"/>
  <c r="R1721" i="5" s="1"/>
  <c r="L1722" i="5"/>
  <c r="M1722" i="5"/>
  <c r="Q1722" i="5" s="1"/>
  <c r="R1722" i="5" s="1"/>
  <c r="L1723" i="5"/>
  <c r="M1723" i="5"/>
  <c r="Q1723" i="5" s="1"/>
  <c r="R1723" i="5" s="1"/>
  <c r="L1724" i="5"/>
  <c r="M1724" i="5"/>
  <c r="Q1724" i="5" s="1"/>
  <c r="R1724" i="5" s="1"/>
  <c r="L1725" i="5"/>
  <c r="M1725" i="5"/>
  <c r="Q1725" i="5" s="1"/>
  <c r="R1725" i="5" s="1"/>
  <c r="L1726" i="5"/>
  <c r="M1726" i="5"/>
  <c r="Q1726" i="5" s="1"/>
  <c r="R1726" i="5" s="1"/>
  <c r="L1727" i="5"/>
  <c r="M1727" i="5"/>
  <c r="Q1727" i="5" s="1"/>
  <c r="R1727" i="5" s="1"/>
  <c r="L1728" i="5"/>
  <c r="M1728" i="5"/>
  <c r="Q1728" i="5" s="1"/>
  <c r="R1728" i="5" s="1"/>
  <c r="L1729" i="5"/>
  <c r="M1729" i="5"/>
  <c r="Q1729" i="5" s="1"/>
  <c r="R1729" i="5" s="1"/>
  <c r="L1730" i="5"/>
  <c r="M1730" i="5"/>
  <c r="Q1730" i="5" s="1"/>
  <c r="R1730" i="5" s="1"/>
  <c r="L1731" i="5"/>
  <c r="M1731" i="5"/>
  <c r="Q1731" i="5" s="1"/>
  <c r="R1731" i="5" s="1"/>
  <c r="L1732" i="5"/>
  <c r="M1732" i="5"/>
  <c r="Q1732" i="5" s="1"/>
  <c r="R1732" i="5" s="1"/>
  <c r="L1733" i="5"/>
  <c r="M1733" i="5"/>
  <c r="Q1733" i="5" s="1"/>
  <c r="R1733" i="5" s="1"/>
  <c r="L1734" i="5"/>
  <c r="M1734" i="5"/>
  <c r="Q1734" i="5" s="1"/>
  <c r="R1734" i="5" s="1"/>
  <c r="L1735" i="5"/>
  <c r="M1735" i="5"/>
  <c r="Q1735" i="5" s="1"/>
  <c r="R1735" i="5" s="1"/>
  <c r="L1736" i="5"/>
  <c r="M1736" i="5"/>
  <c r="Q1736" i="5" s="1"/>
  <c r="R1736" i="5" s="1"/>
  <c r="L1737" i="5"/>
  <c r="M1737" i="5"/>
  <c r="Q1737" i="5" s="1"/>
  <c r="R1737" i="5" s="1"/>
  <c r="L1738" i="5"/>
  <c r="M1738" i="5"/>
  <c r="Q1738" i="5" s="1"/>
  <c r="R1738" i="5" s="1"/>
  <c r="L1739" i="5"/>
  <c r="M1739" i="5"/>
  <c r="Q1739" i="5" s="1"/>
  <c r="R1739" i="5" s="1"/>
  <c r="L1740" i="5"/>
  <c r="M1740" i="5"/>
  <c r="Q1740" i="5" s="1"/>
  <c r="R1740" i="5" s="1"/>
  <c r="L1741" i="5"/>
  <c r="M1741" i="5"/>
  <c r="Q1741" i="5" s="1"/>
  <c r="R1741" i="5" s="1"/>
  <c r="L1742" i="5"/>
  <c r="M1742" i="5"/>
  <c r="Q1742" i="5" s="1"/>
  <c r="R1742" i="5" s="1"/>
  <c r="L1743" i="5"/>
  <c r="M1743" i="5"/>
  <c r="Q1743" i="5" s="1"/>
  <c r="R1743" i="5" s="1"/>
  <c r="L1744" i="5"/>
  <c r="M1744" i="5"/>
  <c r="Q1744" i="5" s="1"/>
  <c r="R1744" i="5" s="1"/>
  <c r="L1745" i="5"/>
  <c r="M1745" i="5"/>
  <c r="Q1745" i="5" s="1"/>
  <c r="R1745" i="5" s="1"/>
  <c r="L1746" i="5"/>
  <c r="M1746" i="5"/>
  <c r="Q1746" i="5" s="1"/>
  <c r="R1746" i="5" s="1"/>
  <c r="L1747" i="5"/>
  <c r="M1747" i="5"/>
  <c r="Q1747" i="5" s="1"/>
  <c r="R1747" i="5" s="1"/>
  <c r="L1748" i="5"/>
  <c r="M1748" i="5"/>
  <c r="Q1748" i="5" s="1"/>
  <c r="R1748" i="5" s="1"/>
  <c r="L1749" i="5"/>
  <c r="M1749" i="5"/>
  <c r="Q1749" i="5" s="1"/>
  <c r="R1749" i="5" s="1"/>
  <c r="L1750" i="5"/>
  <c r="M1750" i="5"/>
  <c r="Q1750" i="5" s="1"/>
  <c r="R1750" i="5" s="1"/>
  <c r="L1751" i="5"/>
  <c r="M1751" i="5"/>
  <c r="Q1751" i="5" s="1"/>
  <c r="R1751" i="5" s="1"/>
  <c r="L1752" i="5"/>
  <c r="M1752" i="5"/>
  <c r="Q1752" i="5" s="1"/>
  <c r="R1752" i="5" s="1"/>
  <c r="L1753" i="5"/>
  <c r="M1753" i="5"/>
  <c r="Q1753" i="5" s="1"/>
  <c r="R1753" i="5" s="1"/>
  <c r="L1754" i="5"/>
  <c r="M1754" i="5"/>
  <c r="Q1754" i="5" s="1"/>
  <c r="R1754" i="5" s="1"/>
  <c r="L1755" i="5"/>
  <c r="M1755" i="5"/>
  <c r="Q1755" i="5" s="1"/>
  <c r="R1755" i="5" s="1"/>
  <c r="L1756" i="5"/>
  <c r="M1756" i="5"/>
  <c r="Q1756" i="5" s="1"/>
  <c r="R1756" i="5" s="1"/>
  <c r="L1757" i="5"/>
  <c r="M1757" i="5"/>
  <c r="Q1757" i="5" s="1"/>
  <c r="R1757" i="5" s="1"/>
  <c r="L1758" i="5"/>
  <c r="M1758" i="5"/>
  <c r="Q1758" i="5" s="1"/>
  <c r="R1758" i="5" s="1"/>
  <c r="L1759" i="5"/>
  <c r="M1759" i="5"/>
  <c r="Q1759" i="5" s="1"/>
  <c r="R1759" i="5" s="1"/>
  <c r="L1760" i="5"/>
  <c r="M1760" i="5"/>
  <c r="Q1760" i="5" s="1"/>
  <c r="R1760" i="5" s="1"/>
  <c r="L1761" i="5"/>
  <c r="M1761" i="5"/>
  <c r="Q1761" i="5" s="1"/>
  <c r="R1761" i="5" s="1"/>
  <c r="L1762" i="5"/>
  <c r="M1762" i="5"/>
  <c r="Q1762" i="5" s="1"/>
  <c r="R1762" i="5" s="1"/>
  <c r="L1763" i="5"/>
  <c r="M1763" i="5"/>
  <c r="Q1763" i="5" s="1"/>
  <c r="R1763" i="5" s="1"/>
  <c r="L1764" i="5"/>
  <c r="M1764" i="5"/>
  <c r="Q1764" i="5" s="1"/>
  <c r="R1764" i="5" s="1"/>
  <c r="L1765" i="5"/>
  <c r="M1765" i="5"/>
  <c r="Q1765" i="5" s="1"/>
  <c r="R1765" i="5" s="1"/>
  <c r="L1766" i="5"/>
  <c r="M1766" i="5"/>
  <c r="Q1766" i="5" s="1"/>
  <c r="R1766" i="5" s="1"/>
  <c r="L1767" i="5"/>
  <c r="M1767" i="5"/>
  <c r="Q1767" i="5" s="1"/>
  <c r="R1767" i="5" s="1"/>
  <c r="L1768" i="5"/>
  <c r="M1768" i="5"/>
  <c r="Q1768" i="5" s="1"/>
  <c r="R1768" i="5" s="1"/>
  <c r="L1769" i="5"/>
  <c r="M1769" i="5"/>
  <c r="Q1769" i="5" s="1"/>
  <c r="R1769" i="5" s="1"/>
  <c r="L1770" i="5"/>
  <c r="M1770" i="5"/>
  <c r="Q1770" i="5" s="1"/>
  <c r="R1770" i="5" s="1"/>
  <c r="L1771" i="5"/>
  <c r="M1771" i="5"/>
  <c r="Q1771" i="5" s="1"/>
  <c r="R1771" i="5" s="1"/>
  <c r="L1772" i="5"/>
  <c r="M1772" i="5"/>
  <c r="Q1772" i="5" s="1"/>
  <c r="R1772" i="5" s="1"/>
  <c r="L1773" i="5"/>
  <c r="M1773" i="5"/>
  <c r="Q1773" i="5" s="1"/>
  <c r="R1773" i="5" s="1"/>
  <c r="L1774" i="5"/>
  <c r="M1774" i="5"/>
  <c r="Q1774" i="5" s="1"/>
  <c r="R1774" i="5" s="1"/>
  <c r="L1775" i="5"/>
  <c r="M1775" i="5"/>
  <c r="Q1775" i="5" s="1"/>
  <c r="R1775" i="5" s="1"/>
  <c r="L1776" i="5"/>
  <c r="M1776" i="5"/>
  <c r="Q1776" i="5" s="1"/>
  <c r="R1776" i="5" s="1"/>
  <c r="L1777" i="5"/>
  <c r="M1777" i="5"/>
  <c r="Q1777" i="5" s="1"/>
  <c r="R1777" i="5" s="1"/>
  <c r="L1778" i="5"/>
  <c r="M1778" i="5"/>
  <c r="Q1778" i="5" s="1"/>
  <c r="R1778" i="5" s="1"/>
  <c r="L1779" i="5"/>
  <c r="M1779" i="5"/>
  <c r="Q1779" i="5" s="1"/>
  <c r="R1779" i="5" s="1"/>
  <c r="L1780" i="5"/>
  <c r="M1780" i="5"/>
  <c r="Q1780" i="5" s="1"/>
  <c r="R1780" i="5" s="1"/>
  <c r="L1781" i="5"/>
  <c r="M1781" i="5"/>
  <c r="Q1781" i="5" s="1"/>
  <c r="R1781" i="5" s="1"/>
  <c r="L1782" i="5"/>
  <c r="M1782" i="5"/>
  <c r="Q1782" i="5" s="1"/>
  <c r="R1782" i="5" s="1"/>
  <c r="L1783" i="5"/>
  <c r="M1783" i="5"/>
  <c r="Q1783" i="5" s="1"/>
  <c r="R1783" i="5" s="1"/>
  <c r="L1784" i="5"/>
  <c r="M1784" i="5"/>
  <c r="Q1784" i="5" s="1"/>
  <c r="R1784" i="5" s="1"/>
  <c r="L1785" i="5"/>
  <c r="M1785" i="5"/>
  <c r="Q1785" i="5" s="1"/>
  <c r="R1785" i="5" s="1"/>
  <c r="L1786" i="5"/>
  <c r="M1786" i="5"/>
  <c r="Q1786" i="5" s="1"/>
  <c r="R1786" i="5" s="1"/>
  <c r="L1787" i="5"/>
  <c r="M1787" i="5"/>
  <c r="Q1787" i="5" s="1"/>
  <c r="R1787" i="5" s="1"/>
  <c r="L1788" i="5"/>
  <c r="M1788" i="5"/>
  <c r="Q1788" i="5" s="1"/>
  <c r="R1788" i="5" s="1"/>
  <c r="L1789" i="5"/>
  <c r="M1789" i="5"/>
  <c r="Q1789" i="5" s="1"/>
  <c r="R1789" i="5" s="1"/>
  <c r="L1790" i="5"/>
  <c r="M1790" i="5"/>
  <c r="Q1790" i="5" s="1"/>
  <c r="R1790" i="5" s="1"/>
  <c r="L1791" i="5"/>
  <c r="M1791" i="5"/>
  <c r="Q1791" i="5" s="1"/>
  <c r="R1791" i="5" s="1"/>
  <c r="L1792" i="5"/>
  <c r="M1792" i="5"/>
  <c r="Q1792" i="5" s="1"/>
  <c r="R1792" i="5" s="1"/>
  <c r="L1793" i="5"/>
  <c r="M1793" i="5"/>
  <c r="Q1793" i="5" s="1"/>
  <c r="R1793" i="5" s="1"/>
  <c r="L1794" i="5"/>
  <c r="M1794" i="5"/>
  <c r="Q1794" i="5" s="1"/>
  <c r="R1794" i="5" s="1"/>
  <c r="L1795" i="5"/>
  <c r="M1795" i="5"/>
  <c r="Q1795" i="5" s="1"/>
  <c r="R1795" i="5" s="1"/>
  <c r="L1796" i="5"/>
  <c r="M1796" i="5"/>
  <c r="Q1796" i="5" s="1"/>
  <c r="R1796" i="5" s="1"/>
  <c r="L1797" i="5"/>
  <c r="M1797" i="5"/>
  <c r="Q1797" i="5" s="1"/>
  <c r="R1797" i="5" s="1"/>
  <c r="L1798" i="5"/>
  <c r="M1798" i="5"/>
  <c r="Q1798" i="5" s="1"/>
  <c r="R1798" i="5" s="1"/>
  <c r="L1799" i="5"/>
  <c r="M1799" i="5"/>
  <c r="Q1799" i="5" s="1"/>
  <c r="R1799" i="5" s="1"/>
  <c r="L1800" i="5"/>
  <c r="M1800" i="5"/>
  <c r="Q1800" i="5" s="1"/>
  <c r="R1800" i="5" s="1"/>
  <c r="L1801" i="5"/>
  <c r="M1801" i="5"/>
  <c r="Q1801" i="5" s="1"/>
  <c r="R1801" i="5" s="1"/>
  <c r="L1802" i="5"/>
  <c r="M1802" i="5"/>
  <c r="Q1802" i="5" s="1"/>
  <c r="R1802" i="5" s="1"/>
  <c r="L1803" i="5"/>
  <c r="M1803" i="5"/>
  <c r="Q1803" i="5" s="1"/>
  <c r="R1803" i="5" s="1"/>
  <c r="L1804" i="5"/>
  <c r="M1804" i="5"/>
  <c r="Q1804" i="5" s="1"/>
  <c r="R1804" i="5" s="1"/>
  <c r="L1805" i="5"/>
  <c r="M1805" i="5"/>
  <c r="Q1805" i="5" s="1"/>
  <c r="R1805" i="5" s="1"/>
  <c r="L1806" i="5"/>
  <c r="M1806" i="5"/>
  <c r="Q1806" i="5" s="1"/>
  <c r="R1806" i="5" s="1"/>
  <c r="L1807" i="5"/>
  <c r="M1807" i="5"/>
  <c r="Q1807" i="5" s="1"/>
  <c r="R1807" i="5" s="1"/>
  <c r="L1808" i="5"/>
  <c r="M1808" i="5"/>
  <c r="Q1808" i="5" s="1"/>
  <c r="R1808" i="5" s="1"/>
  <c r="L1809" i="5"/>
  <c r="M1809" i="5"/>
  <c r="Q1809" i="5" s="1"/>
  <c r="R1809" i="5" s="1"/>
  <c r="L1810" i="5"/>
  <c r="M1810" i="5"/>
  <c r="Q1810" i="5" s="1"/>
  <c r="R1810" i="5" s="1"/>
  <c r="L1811" i="5"/>
  <c r="M1811" i="5"/>
  <c r="Q1811" i="5" s="1"/>
  <c r="R1811" i="5" s="1"/>
  <c r="L1812" i="5"/>
  <c r="M1812" i="5"/>
  <c r="Q1812" i="5" s="1"/>
  <c r="R1812" i="5" s="1"/>
  <c r="L1813" i="5"/>
  <c r="M1813" i="5"/>
  <c r="Q1813" i="5" s="1"/>
  <c r="R1813" i="5" s="1"/>
  <c r="L1814" i="5"/>
  <c r="M1814" i="5"/>
  <c r="Q1814" i="5" s="1"/>
  <c r="R1814" i="5" s="1"/>
  <c r="L1815" i="5"/>
  <c r="M1815" i="5"/>
  <c r="Q1815" i="5" s="1"/>
  <c r="R1815" i="5" s="1"/>
  <c r="L1816" i="5"/>
  <c r="M1816" i="5"/>
  <c r="Q1816" i="5" s="1"/>
  <c r="R1816" i="5" s="1"/>
  <c r="L1817" i="5"/>
  <c r="M1817" i="5"/>
  <c r="Q1817" i="5" s="1"/>
  <c r="R1817" i="5" s="1"/>
  <c r="L1818" i="5"/>
  <c r="M1818" i="5"/>
  <c r="Q1818" i="5" s="1"/>
  <c r="R1818" i="5" s="1"/>
  <c r="L1819" i="5"/>
  <c r="M1819" i="5"/>
  <c r="Q1819" i="5" s="1"/>
  <c r="R1819" i="5" s="1"/>
  <c r="L1820" i="5"/>
  <c r="M1820" i="5"/>
  <c r="Q1820" i="5" s="1"/>
  <c r="R1820" i="5" s="1"/>
  <c r="L1821" i="5"/>
  <c r="M1821" i="5"/>
  <c r="Q1821" i="5" s="1"/>
  <c r="R1821" i="5" s="1"/>
  <c r="L1822" i="5"/>
  <c r="M1822" i="5"/>
  <c r="Q1822" i="5" s="1"/>
  <c r="R1822" i="5" s="1"/>
  <c r="L1823" i="5"/>
  <c r="M1823" i="5"/>
  <c r="Q1823" i="5" s="1"/>
  <c r="R1823" i="5" s="1"/>
  <c r="L1824" i="5"/>
  <c r="M1824" i="5"/>
  <c r="Q1824" i="5" s="1"/>
  <c r="R1824" i="5" s="1"/>
  <c r="L1825" i="5"/>
  <c r="M1825" i="5"/>
  <c r="Q1825" i="5" s="1"/>
  <c r="R1825" i="5" s="1"/>
  <c r="L1826" i="5"/>
  <c r="M1826" i="5"/>
  <c r="Q1826" i="5" s="1"/>
  <c r="R1826" i="5" s="1"/>
  <c r="L1827" i="5"/>
  <c r="M1827" i="5"/>
  <c r="Q1827" i="5" s="1"/>
  <c r="R1827" i="5" s="1"/>
  <c r="L1828" i="5"/>
  <c r="M1828" i="5"/>
  <c r="Q1828" i="5" s="1"/>
  <c r="R1828" i="5" s="1"/>
  <c r="L1829" i="5"/>
  <c r="M1829" i="5"/>
  <c r="Q1829" i="5" s="1"/>
  <c r="R1829" i="5" s="1"/>
  <c r="L1830" i="5"/>
  <c r="M1830" i="5"/>
  <c r="Q1830" i="5" s="1"/>
  <c r="R1830" i="5" s="1"/>
  <c r="L1831" i="5"/>
  <c r="M1831" i="5"/>
  <c r="Q1831" i="5" s="1"/>
  <c r="R1831" i="5" s="1"/>
  <c r="L1832" i="5"/>
  <c r="M1832" i="5"/>
  <c r="Q1832" i="5" s="1"/>
  <c r="R1832" i="5" s="1"/>
  <c r="L1833" i="5"/>
  <c r="M1833" i="5"/>
  <c r="Q1833" i="5" s="1"/>
  <c r="R1833" i="5" s="1"/>
  <c r="L1834" i="5"/>
  <c r="M1834" i="5"/>
  <c r="Q1834" i="5" s="1"/>
  <c r="R1834" i="5" s="1"/>
  <c r="L1835" i="5"/>
  <c r="M1835" i="5"/>
  <c r="Q1835" i="5" s="1"/>
  <c r="R1835" i="5" s="1"/>
  <c r="L1836" i="5"/>
  <c r="M1836" i="5"/>
  <c r="Q1836" i="5" s="1"/>
  <c r="R1836" i="5" s="1"/>
  <c r="L1837" i="5"/>
  <c r="M1837" i="5"/>
  <c r="Q1837" i="5" s="1"/>
  <c r="R1837" i="5" s="1"/>
  <c r="L1838" i="5"/>
  <c r="M1838" i="5"/>
  <c r="Q1838" i="5" s="1"/>
  <c r="R1838" i="5" s="1"/>
  <c r="L1839" i="5"/>
  <c r="M1839" i="5"/>
  <c r="Q1839" i="5" s="1"/>
  <c r="R1839" i="5" s="1"/>
  <c r="L1840" i="5"/>
  <c r="M1840" i="5"/>
  <c r="Q1840" i="5" s="1"/>
  <c r="R1840" i="5" s="1"/>
  <c r="L1841" i="5"/>
  <c r="M1841" i="5"/>
  <c r="Q1841" i="5" s="1"/>
  <c r="R1841" i="5" s="1"/>
  <c r="L1842" i="5"/>
  <c r="M1842" i="5"/>
  <c r="Q1842" i="5" s="1"/>
  <c r="R1842" i="5" s="1"/>
  <c r="L1843" i="5"/>
  <c r="M1843" i="5"/>
  <c r="Q1843" i="5" s="1"/>
  <c r="R1843" i="5" s="1"/>
  <c r="L1844" i="5"/>
  <c r="M1844" i="5"/>
  <c r="Q1844" i="5" s="1"/>
  <c r="R1844" i="5" s="1"/>
  <c r="L1845" i="5"/>
  <c r="M1845" i="5"/>
  <c r="Q1845" i="5" s="1"/>
  <c r="R1845" i="5" s="1"/>
  <c r="L1846" i="5"/>
  <c r="M1846" i="5"/>
  <c r="Q1846" i="5" s="1"/>
  <c r="R1846" i="5" s="1"/>
  <c r="L1847" i="5"/>
  <c r="M1847" i="5"/>
  <c r="Q1847" i="5" s="1"/>
  <c r="R1847" i="5" s="1"/>
  <c r="L1848" i="5"/>
  <c r="M1848" i="5"/>
  <c r="Q1848" i="5" s="1"/>
  <c r="R1848" i="5" s="1"/>
  <c r="L1849" i="5"/>
  <c r="M1849" i="5"/>
  <c r="Q1849" i="5" s="1"/>
  <c r="R1849" i="5" s="1"/>
  <c r="L1850" i="5"/>
  <c r="M1850" i="5"/>
  <c r="Q1850" i="5" s="1"/>
  <c r="R1850" i="5" s="1"/>
  <c r="L1851" i="5"/>
  <c r="M1851" i="5"/>
  <c r="Q1851" i="5" s="1"/>
  <c r="R1851" i="5" s="1"/>
  <c r="L1852" i="5"/>
  <c r="M1852" i="5"/>
  <c r="Q1852" i="5" s="1"/>
  <c r="R1852" i="5" s="1"/>
  <c r="L1853" i="5"/>
  <c r="M1853" i="5"/>
  <c r="Q1853" i="5" s="1"/>
  <c r="R1853" i="5" s="1"/>
  <c r="L1854" i="5"/>
  <c r="M1854" i="5"/>
  <c r="Q1854" i="5" s="1"/>
  <c r="R1854" i="5" s="1"/>
  <c r="L1855" i="5"/>
  <c r="M1855" i="5"/>
  <c r="Q1855" i="5" s="1"/>
  <c r="R1855" i="5" s="1"/>
  <c r="L1856" i="5"/>
  <c r="M1856" i="5"/>
  <c r="Q1856" i="5" s="1"/>
  <c r="R1856" i="5" s="1"/>
  <c r="L1857" i="5"/>
  <c r="M1857" i="5"/>
  <c r="Q1857" i="5" s="1"/>
  <c r="R1857" i="5" s="1"/>
  <c r="L1858" i="5"/>
  <c r="M1858" i="5"/>
  <c r="Q1858" i="5" s="1"/>
  <c r="R1858" i="5" s="1"/>
  <c r="L1859" i="5"/>
  <c r="M1859" i="5"/>
  <c r="Q1859" i="5" s="1"/>
  <c r="R1859" i="5" s="1"/>
  <c r="L1860" i="5"/>
  <c r="M1860" i="5"/>
  <c r="Q1860" i="5" s="1"/>
  <c r="R1860" i="5" s="1"/>
  <c r="L1861" i="5"/>
  <c r="M1861" i="5"/>
  <c r="Q1861" i="5" s="1"/>
  <c r="R1861" i="5" s="1"/>
  <c r="L1862" i="5"/>
  <c r="M1862" i="5"/>
  <c r="Q1862" i="5" s="1"/>
  <c r="R1862" i="5" s="1"/>
  <c r="L1863" i="5"/>
  <c r="M1863" i="5"/>
  <c r="Q1863" i="5" s="1"/>
  <c r="R1863" i="5" s="1"/>
  <c r="L1864" i="5"/>
  <c r="M1864" i="5"/>
  <c r="Q1864" i="5" s="1"/>
  <c r="R1864" i="5" s="1"/>
  <c r="L1865" i="5"/>
  <c r="M1865" i="5"/>
  <c r="Q1865" i="5" s="1"/>
  <c r="R1865" i="5" s="1"/>
  <c r="L1866" i="5"/>
  <c r="M1866" i="5"/>
  <c r="Q1866" i="5" s="1"/>
  <c r="R1866" i="5" s="1"/>
  <c r="L1867" i="5"/>
  <c r="M1867" i="5"/>
  <c r="Q1867" i="5" s="1"/>
  <c r="R1867" i="5" s="1"/>
  <c r="L1868" i="5"/>
  <c r="M1868" i="5"/>
  <c r="Q1868" i="5" s="1"/>
  <c r="R1868" i="5" s="1"/>
  <c r="L1869" i="5"/>
  <c r="M1869" i="5"/>
  <c r="Q1869" i="5" s="1"/>
  <c r="R1869" i="5" s="1"/>
  <c r="L1870" i="5"/>
  <c r="M1870" i="5"/>
  <c r="Q1870" i="5" s="1"/>
  <c r="R1870" i="5" s="1"/>
  <c r="L1871" i="5"/>
  <c r="M1871" i="5"/>
  <c r="Q1871" i="5" s="1"/>
  <c r="R1871" i="5" s="1"/>
  <c r="L1872" i="5"/>
  <c r="M1872" i="5"/>
  <c r="Q1872" i="5" s="1"/>
  <c r="R1872" i="5" s="1"/>
  <c r="L1873" i="5"/>
  <c r="M1873" i="5"/>
  <c r="Q1873" i="5" s="1"/>
  <c r="R1873" i="5" s="1"/>
  <c r="L1874" i="5"/>
  <c r="M1874" i="5"/>
  <c r="Q1874" i="5" s="1"/>
  <c r="R1874" i="5" s="1"/>
  <c r="L1875" i="5"/>
  <c r="M1875" i="5"/>
  <c r="Q1875" i="5" s="1"/>
  <c r="R1875" i="5" s="1"/>
  <c r="L1876" i="5"/>
  <c r="M1876" i="5"/>
  <c r="Q1876" i="5" s="1"/>
  <c r="R1876" i="5" s="1"/>
  <c r="L1877" i="5"/>
  <c r="M1877" i="5"/>
  <c r="Q1877" i="5" s="1"/>
  <c r="R1877" i="5" s="1"/>
  <c r="L1878" i="5"/>
  <c r="M1878" i="5"/>
  <c r="Q1878" i="5" s="1"/>
  <c r="R1878" i="5" s="1"/>
  <c r="L1879" i="5"/>
  <c r="M1879" i="5"/>
  <c r="Q1879" i="5" s="1"/>
  <c r="R1879" i="5" s="1"/>
  <c r="L1880" i="5"/>
  <c r="M1880" i="5"/>
  <c r="Q1880" i="5" s="1"/>
  <c r="R1880" i="5" s="1"/>
  <c r="L1881" i="5"/>
  <c r="M1881" i="5"/>
  <c r="Q1881" i="5" s="1"/>
  <c r="R1881" i="5" s="1"/>
  <c r="L1882" i="5"/>
  <c r="M1882" i="5"/>
  <c r="Q1882" i="5" s="1"/>
  <c r="R1882" i="5" s="1"/>
  <c r="L1883" i="5"/>
  <c r="M1883" i="5"/>
  <c r="Q1883" i="5" s="1"/>
  <c r="R1883" i="5" s="1"/>
  <c r="L1884" i="5"/>
  <c r="M1884" i="5"/>
  <c r="Q1884" i="5" s="1"/>
  <c r="R1884" i="5" s="1"/>
  <c r="L1885" i="5"/>
  <c r="M1885" i="5"/>
  <c r="Q1885" i="5" s="1"/>
  <c r="R1885" i="5" s="1"/>
  <c r="L1886" i="5"/>
  <c r="M1886" i="5"/>
  <c r="Q1886" i="5" s="1"/>
  <c r="R1886" i="5" s="1"/>
  <c r="L1887" i="5"/>
  <c r="M1887" i="5"/>
  <c r="Q1887" i="5" s="1"/>
  <c r="R1887" i="5" s="1"/>
  <c r="L1888" i="5"/>
  <c r="M1888" i="5"/>
  <c r="Q1888" i="5" s="1"/>
  <c r="R1888" i="5" s="1"/>
  <c r="L1889" i="5"/>
  <c r="M1889" i="5"/>
  <c r="Q1889" i="5" s="1"/>
  <c r="R1889" i="5" s="1"/>
  <c r="L1890" i="5"/>
  <c r="M1890" i="5"/>
  <c r="Q1890" i="5" s="1"/>
  <c r="R1890" i="5" s="1"/>
  <c r="L1891" i="5"/>
  <c r="M1891" i="5"/>
  <c r="Q1891" i="5" s="1"/>
  <c r="R1891" i="5" s="1"/>
  <c r="L1892" i="5"/>
  <c r="M1892" i="5"/>
  <c r="Q1892" i="5" s="1"/>
  <c r="R1892" i="5" s="1"/>
  <c r="L1893" i="5"/>
  <c r="M1893" i="5"/>
  <c r="Q1893" i="5" s="1"/>
  <c r="R1893" i="5" s="1"/>
  <c r="L1894" i="5"/>
  <c r="M1894" i="5"/>
  <c r="Q1894" i="5" s="1"/>
  <c r="R1894" i="5" s="1"/>
  <c r="L1895" i="5"/>
  <c r="M1895" i="5"/>
  <c r="Q1895" i="5" s="1"/>
  <c r="R1895" i="5" s="1"/>
  <c r="L1896" i="5"/>
  <c r="M1896" i="5"/>
  <c r="Q1896" i="5" s="1"/>
  <c r="R1896" i="5" s="1"/>
  <c r="L1897" i="5"/>
  <c r="M1897" i="5"/>
  <c r="Q1897" i="5" s="1"/>
  <c r="R1897" i="5" s="1"/>
  <c r="L1898" i="5"/>
  <c r="M1898" i="5"/>
  <c r="Q1898" i="5" s="1"/>
  <c r="R1898" i="5" s="1"/>
  <c r="L1899" i="5"/>
  <c r="M1899" i="5"/>
  <c r="Q1899" i="5" s="1"/>
  <c r="R1899" i="5" s="1"/>
  <c r="L1900" i="5"/>
  <c r="M1900" i="5"/>
  <c r="Q1900" i="5" s="1"/>
  <c r="R1900" i="5" s="1"/>
  <c r="L1901" i="5"/>
  <c r="M1901" i="5"/>
  <c r="Q1901" i="5" s="1"/>
  <c r="R1901" i="5" s="1"/>
  <c r="L1902" i="5"/>
  <c r="M1902" i="5"/>
  <c r="Q1902" i="5" s="1"/>
  <c r="R1902" i="5" s="1"/>
  <c r="L1903" i="5"/>
  <c r="M1903" i="5"/>
  <c r="Q1903" i="5" s="1"/>
  <c r="R1903" i="5" s="1"/>
  <c r="L1904" i="5"/>
  <c r="M1904" i="5"/>
  <c r="Q1904" i="5" s="1"/>
  <c r="R1904" i="5" s="1"/>
  <c r="L1905" i="5"/>
  <c r="M1905" i="5"/>
  <c r="Q1905" i="5" s="1"/>
  <c r="R1905" i="5" s="1"/>
  <c r="L1906" i="5"/>
  <c r="M1906" i="5"/>
  <c r="Q1906" i="5" s="1"/>
  <c r="R1906" i="5" s="1"/>
  <c r="L1907" i="5"/>
  <c r="M1907" i="5"/>
  <c r="Q1907" i="5" s="1"/>
  <c r="R1907" i="5" s="1"/>
  <c r="L1908" i="5"/>
  <c r="M1908" i="5"/>
  <c r="Q1908" i="5" s="1"/>
  <c r="R1908" i="5" s="1"/>
  <c r="L1909" i="5"/>
  <c r="M1909" i="5"/>
  <c r="Q1909" i="5" s="1"/>
  <c r="R1909" i="5" s="1"/>
  <c r="L1910" i="5"/>
  <c r="M1910" i="5"/>
  <c r="Q1910" i="5" s="1"/>
  <c r="R1910" i="5" s="1"/>
  <c r="L1911" i="5"/>
  <c r="M1911" i="5"/>
  <c r="Q1911" i="5" s="1"/>
  <c r="R1911" i="5" s="1"/>
  <c r="L1912" i="5"/>
  <c r="M1912" i="5"/>
  <c r="Q1912" i="5" s="1"/>
  <c r="R1912" i="5" s="1"/>
  <c r="L1913" i="5"/>
  <c r="M1913" i="5"/>
  <c r="Q1913" i="5" s="1"/>
  <c r="R1913" i="5" s="1"/>
  <c r="L1914" i="5"/>
  <c r="M1914" i="5"/>
  <c r="Q1914" i="5" s="1"/>
  <c r="R1914" i="5" s="1"/>
  <c r="L1915" i="5"/>
  <c r="M1915" i="5"/>
  <c r="Q1915" i="5" s="1"/>
  <c r="R1915" i="5" s="1"/>
  <c r="L1916" i="5"/>
  <c r="M1916" i="5"/>
  <c r="Q1916" i="5" s="1"/>
  <c r="R1916" i="5" s="1"/>
  <c r="L1917" i="5"/>
  <c r="M1917" i="5"/>
  <c r="Q1917" i="5" s="1"/>
  <c r="R1917" i="5" s="1"/>
  <c r="L1918" i="5"/>
  <c r="M1918" i="5"/>
  <c r="Q1918" i="5" s="1"/>
  <c r="R1918" i="5" s="1"/>
  <c r="L1919" i="5"/>
  <c r="M1919" i="5"/>
  <c r="Q1919" i="5" s="1"/>
  <c r="R1919" i="5" s="1"/>
  <c r="L1920" i="5"/>
  <c r="M1920" i="5"/>
  <c r="Q1920" i="5" s="1"/>
  <c r="R1920" i="5" s="1"/>
  <c r="L1921" i="5"/>
  <c r="M1921" i="5"/>
  <c r="Q1921" i="5" s="1"/>
  <c r="R1921" i="5" s="1"/>
  <c r="L1922" i="5"/>
  <c r="M1922" i="5"/>
  <c r="Q1922" i="5" s="1"/>
  <c r="R1922" i="5" s="1"/>
  <c r="L1923" i="5"/>
  <c r="M1923" i="5"/>
  <c r="Q1923" i="5" s="1"/>
  <c r="R1923" i="5" s="1"/>
  <c r="L1924" i="5"/>
  <c r="M1924" i="5"/>
  <c r="Q1924" i="5" s="1"/>
  <c r="R1924" i="5" s="1"/>
  <c r="L1925" i="5"/>
  <c r="M1925" i="5"/>
  <c r="Q1925" i="5" s="1"/>
  <c r="R1925" i="5" s="1"/>
  <c r="L1926" i="5"/>
  <c r="M1926" i="5"/>
  <c r="Q1926" i="5" s="1"/>
  <c r="R1926" i="5" s="1"/>
  <c r="L1927" i="5"/>
  <c r="M1927" i="5"/>
  <c r="Q1927" i="5" s="1"/>
  <c r="R1927" i="5" s="1"/>
  <c r="L1928" i="5"/>
  <c r="M1928" i="5"/>
  <c r="Q1928" i="5" s="1"/>
  <c r="R1928" i="5" s="1"/>
  <c r="L1929" i="5"/>
  <c r="M1929" i="5"/>
  <c r="Q1929" i="5" s="1"/>
  <c r="R1929" i="5" s="1"/>
  <c r="L1930" i="5"/>
  <c r="M1930" i="5"/>
  <c r="Q1930" i="5" s="1"/>
  <c r="R1930" i="5" s="1"/>
  <c r="L1931" i="5"/>
  <c r="M1931" i="5"/>
  <c r="Q1931" i="5" s="1"/>
  <c r="R1931" i="5" s="1"/>
  <c r="L1932" i="5"/>
  <c r="M1932" i="5"/>
  <c r="Q1932" i="5" s="1"/>
  <c r="R1932" i="5" s="1"/>
  <c r="L1933" i="5"/>
  <c r="M1933" i="5"/>
  <c r="Q1933" i="5" s="1"/>
  <c r="R1933" i="5" s="1"/>
  <c r="L1934" i="5"/>
  <c r="M1934" i="5"/>
  <c r="Q1934" i="5" s="1"/>
  <c r="R1934" i="5" s="1"/>
  <c r="L1935" i="5"/>
  <c r="M1935" i="5"/>
  <c r="Q1935" i="5" s="1"/>
  <c r="R1935" i="5" s="1"/>
  <c r="L1936" i="5"/>
  <c r="M1936" i="5"/>
  <c r="Q1936" i="5" s="1"/>
  <c r="R1936" i="5" s="1"/>
  <c r="L1937" i="5"/>
  <c r="M1937" i="5"/>
  <c r="Q1937" i="5" s="1"/>
  <c r="R1937" i="5" s="1"/>
  <c r="L1938" i="5"/>
  <c r="M1938" i="5"/>
  <c r="Q1938" i="5" s="1"/>
  <c r="R1938" i="5" s="1"/>
  <c r="L1939" i="5"/>
  <c r="M1939" i="5"/>
  <c r="Q1939" i="5" s="1"/>
  <c r="R1939" i="5" s="1"/>
  <c r="L1940" i="5"/>
  <c r="M1940" i="5"/>
  <c r="Q1940" i="5" s="1"/>
  <c r="R1940" i="5" s="1"/>
  <c r="L1941" i="5"/>
  <c r="M1941" i="5"/>
  <c r="Q1941" i="5" s="1"/>
  <c r="R1941" i="5" s="1"/>
  <c r="L1942" i="5"/>
  <c r="M1942" i="5"/>
  <c r="Q1942" i="5" s="1"/>
  <c r="R1942" i="5" s="1"/>
  <c r="L1943" i="5"/>
  <c r="M1943" i="5"/>
  <c r="Q1943" i="5" s="1"/>
  <c r="R1943" i="5" s="1"/>
  <c r="L1944" i="5"/>
  <c r="M1944" i="5"/>
  <c r="Q1944" i="5" s="1"/>
  <c r="R1944" i="5" s="1"/>
  <c r="L1945" i="5"/>
  <c r="M1945" i="5"/>
  <c r="Q1945" i="5" s="1"/>
  <c r="R1945" i="5" s="1"/>
  <c r="L1946" i="5"/>
  <c r="M1946" i="5"/>
  <c r="Q1946" i="5" s="1"/>
  <c r="R1946" i="5" s="1"/>
  <c r="L1947" i="5"/>
  <c r="M1947" i="5"/>
  <c r="Q1947" i="5" s="1"/>
  <c r="R1947" i="5" s="1"/>
  <c r="L1948" i="5"/>
  <c r="M1948" i="5"/>
  <c r="Q1948" i="5" s="1"/>
  <c r="R1948" i="5" s="1"/>
  <c r="L1949" i="5"/>
  <c r="M1949" i="5"/>
  <c r="Q1949" i="5" s="1"/>
  <c r="R1949" i="5" s="1"/>
  <c r="L1950" i="5"/>
  <c r="M1950" i="5"/>
  <c r="Q1950" i="5" s="1"/>
  <c r="R1950" i="5" s="1"/>
  <c r="L1951" i="5"/>
  <c r="M1951" i="5"/>
  <c r="Q1951" i="5" s="1"/>
  <c r="R1951" i="5" s="1"/>
  <c r="L1952" i="5"/>
  <c r="M1952" i="5"/>
  <c r="Q1952" i="5" s="1"/>
  <c r="R1952" i="5" s="1"/>
  <c r="L1953" i="5"/>
  <c r="M1953" i="5"/>
  <c r="Q1953" i="5" s="1"/>
  <c r="R1953" i="5" s="1"/>
  <c r="L1954" i="5"/>
  <c r="M1954" i="5"/>
  <c r="Q1954" i="5" s="1"/>
  <c r="R1954" i="5" s="1"/>
  <c r="L1955" i="5"/>
  <c r="M1955" i="5"/>
  <c r="Q1955" i="5" s="1"/>
  <c r="R1955" i="5" s="1"/>
  <c r="L1956" i="5"/>
  <c r="M1956" i="5"/>
  <c r="Q1956" i="5" s="1"/>
  <c r="R1956" i="5" s="1"/>
  <c r="L1957" i="5"/>
  <c r="M1957" i="5"/>
  <c r="Q1957" i="5" s="1"/>
  <c r="R1957" i="5" s="1"/>
  <c r="L1958" i="5"/>
  <c r="M1958" i="5"/>
  <c r="Q1958" i="5" s="1"/>
  <c r="R1958" i="5" s="1"/>
  <c r="L1959" i="5"/>
  <c r="M1959" i="5"/>
  <c r="Q1959" i="5" s="1"/>
  <c r="R1959" i="5" s="1"/>
  <c r="L1960" i="5"/>
  <c r="M1960" i="5"/>
  <c r="Q1960" i="5" s="1"/>
  <c r="R1960" i="5" s="1"/>
  <c r="L1961" i="5"/>
  <c r="M1961" i="5"/>
  <c r="Q1961" i="5" s="1"/>
  <c r="R1961" i="5" s="1"/>
  <c r="L1962" i="5"/>
  <c r="M1962" i="5"/>
  <c r="Q1962" i="5" s="1"/>
  <c r="R1962" i="5" s="1"/>
  <c r="L1963" i="5"/>
  <c r="M1963" i="5"/>
  <c r="Q1963" i="5" s="1"/>
  <c r="R1963" i="5" s="1"/>
  <c r="L1964" i="5"/>
  <c r="M1964" i="5"/>
  <c r="Q1964" i="5" s="1"/>
  <c r="R1964" i="5" s="1"/>
  <c r="L1965" i="5"/>
  <c r="M1965" i="5"/>
  <c r="Q1965" i="5" s="1"/>
  <c r="R1965" i="5" s="1"/>
  <c r="L1966" i="5"/>
  <c r="M1966" i="5"/>
  <c r="Q1966" i="5" s="1"/>
  <c r="R1966" i="5" s="1"/>
  <c r="L1967" i="5"/>
  <c r="M1967" i="5"/>
  <c r="Q1967" i="5" s="1"/>
  <c r="R1967" i="5" s="1"/>
  <c r="L1968" i="5"/>
  <c r="M1968" i="5"/>
  <c r="Q1968" i="5" s="1"/>
  <c r="R1968" i="5" s="1"/>
  <c r="L1969" i="5"/>
  <c r="M1969" i="5"/>
  <c r="Q1969" i="5" s="1"/>
  <c r="R1969" i="5" s="1"/>
  <c r="L1970" i="5"/>
  <c r="M1970" i="5"/>
  <c r="Q1970" i="5" s="1"/>
  <c r="R1970" i="5" s="1"/>
  <c r="L1971" i="5"/>
  <c r="M1971" i="5"/>
  <c r="Q1971" i="5" s="1"/>
  <c r="R1971" i="5" s="1"/>
  <c r="L1972" i="5"/>
  <c r="M1972" i="5"/>
  <c r="Q1972" i="5" s="1"/>
  <c r="R1972" i="5" s="1"/>
  <c r="L1973" i="5"/>
  <c r="M1973" i="5"/>
  <c r="Q1973" i="5" s="1"/>
  <c r="R1973" i="5" s="1"/>
  <c r="L1974" i="5"/>
  <c r="M1974" i="5"/>
  <c r="Q1974" i="5" s="1"/>
  <c r="R1974" i="5" s="1"/>
  <c r="L1975" i="5"/>
  <c r="M1975" i="5"/>
  <c r="Q1975" i="5" s="1"/>
  <c r="R1975" i="5" s="1"/>
  <c r="L1976" i="5"/>
  <c r="M1976" i="5"/>
  <c r="Q1976" i="5" s="1"/>
  <c r="R1976" i="5" s="1"/>
  <c r="L1977" i="5"/>
  <c r="M1977" i="5"/>
  <c r="Q1977" i="5" s="1"/>
  <c r="R1977" i="5" s="1"/>
  <c r="L1978" i="5"/>
  <c r="M1978" i="5"/>
  <c r="Q1978" i="5" s="1"/>
  <c r="R1978" i="5" s="1"/>
  <c r="L1979" i="5"/>
  <c r="M1979" i="5"/>
  <c r="Q1979" i="5" s="1"/>
  <c r="R1979" i="5" s="1"/>
  <c r="L1980" i="5"/>
  <c r="M1980" i="5"/>
  <c r="Q1980" i="5" s="1"/>
  <c r="R1980" i="5" s="1"/>
  <c r="L1981" i="5"/>
  <c r="M1981" i="5"/>
  <c r="Q1981" i="5" s="1"/>
  <c r="R1981" i="5" s="1"/>
  <c r="L1982" i="5"/>
  <c r="M1982" i="5"/>
  <c r="Q1982" i="5" s="1"/>
  <c r="R1982" i="5" s="1"/>
  <c r="L1983" i="5"/>
  <c r="M1983" i="5"/>
  <c r="Q1983" i="5" s="1"/>
  <c r="R1983" i="5" s="1"/>
  <c r="L1984" i="5"/>
  <c r="M1984" i="5"/>
  <c r="Q1984" i="5" s="1"/>
  <c r="R1984" i="5" s="1"/>
  <c r="L1985" i="5"/>
  <c r="M1985" i="5"/>
  <c r="Q1985" i="5" s="1"/>
  <c r="R1985" i="5" s="1"/>
  <c r="L1986" i="5"/>
  <c r="M1986" i="5"/>
  <c r="Q1986" i="5" s="1"/>
  <c r="R1986" i="5" s="1"/>
  <c r="L1987" i="5"/>
  <c r="M1987" i="5"/>
  <c r="Q1987" i="5" s="1"/>
  <c r="R1987" i="5" s="1"/>
  <c r="L1988" i="5"/>
  <c r="M1988" i="5"/>
  <c r="Q1988" i="5" s="1"/>
  <c r="R1988" i="5" s="1"/>
  <c r="L1989" i="5"/>
  <c r="M1989" i="5"/>
  <c r="Q1989" i="5" s="1"/>
  <c r="R1989" i="5" s="1"/>
  <c r="L1990" i="5"/>
  <c r="M1990" i="5"/>
  <c r="Q1990" i="5" s="1"/>
  <c r="R1990" i="5" s="1"/>
  <c r="L1991" i="5"/>
  <c r="M1991" i="5"/>
  <c r="Q1991" i="5" s="1"/>
  <c r="R1991" i="5" s="1"/>
  <c r="L1992" i="5"/>
  <c r="M1992" i="5"/>
  <c r="Q1992" i="5" s="1"/>
  <c r="R1992" i="5" s="1"/>
  <c r="L1993" i="5"/>
  <c r="M1993" i="5"/>
  <c r="Q1993" i="5" s="1"/>
  <c r="R1993" i="5" s="1"/>
  <c r="L1994" i="5"/>
  <c r="M1994" i="5"/>
  <c r="Q1994" i="5" s="1"/>
  <c r="R1994" i="5" s="1"/>
  <c r="L1995" i="5"/>
  <c r="M1995" i="5"/>
  <c r="Q1995" i="5" s="1"/>
  <c r="R1995" i="5" s="1"/>
  <c r="L1996" i="5"/>
  <c r="M1996" i="5"/>
  <c r="Q1996" i="5" s="1"/>
  <c r="R1996" i="5" s="1"/>
  <c r="L1997" i="5"/>
  <c r="M1997" i="5"/>
  <c r="Q1997" i="5" s="1"/>
  <c r="R1997" i="5" s="1"/>
  <c r="L1998" i="5"/>
  <c r="M1998" i="5"/>
  <c r="Q1998" i="5" s="1"/>
  <c r="R1998" i="5" s="1"/>
  <c r="L1999" i="5"/>
  <c r="M1999" i="5"/>
  <c r="Q1999" i="5" s="1"/>
  <c r="R1999" i="5" s="1"/>
  <c r="L2000" i="5"/>
  <c r="M2000" i="5"/>
  <c r="Q2000" i="5" s="1"/>
  <c r="R2000" i="5" s="1"/>
  <c r="L2001" i="5"/>
  <c r="M2001" i="5"/>
  <c r="Q2001" i="5" s="1"/>
  <c r="R2001" i="5" s="1"/>
  <c r="L2002" i="5"/>
  <c r="M2002" i="5"/>
  <c r="Q2002" i="5" s="1"/>
  <c r="R2002" i="5" s="1"/>
  <c r="L2003" i="5"/>
  <c r="M2003" i="5"/>
  <c r="Q2003" i="5" s="1"/>
  <c r="R2003" i="5" s="1"/>
  <c r="L2004" i="5"/>
  <c r="M2004" i="5"/>
  <c r="Q2004" i="5" s="1"/>
  <c r="R2004" i="5" s="1"/>
  <c r="L2005" i="5"/>
  <c r="M2005" i="5"/>
  <c r="Q2005" i="5" s="1"/>
  <c r="R2005" i="5" s="1"/>
  <c r="L2006" i="5"/>
  <c r="M2006" i="5"/>
  <c r="Q2006" i="5" s="1"/>
  <c r="R2006" i="5" s="1"/>
  <c r="L2007" i="5"/>
  <c r="M2007" i="5"/>
  <c r="Q2007" i="5" s="1"/>
  <c r="R2007" i="5" s="1"/>
  <c r="L2008" i="5"/>
  <c r="M2008" i="5"/>
  <c r="Q2008" i="5" s="1"/>
  <c r="R2008" i="5" s="1"/>
  <c r="L2009" i="5"/>
  <c r="M2009" i="5"/>
  <c r="Q2009" i="5" s="1"/>
  <c r="R2009" i="5" s="1"/>
  <c r="L2010" i="5"/>
  <c r="M2010" i="5"/>
  <c r="Q2010" i="5" s="1"/>
  <c r="R2010" i="5" s="1"/>
  <c r="L2011" i="5"/>
  <c r="M2011" i="5"/>
  <c r="Q2011" i="5" s="1"/>
  <c r="R2011" i="5" s="1"/>
  <c r="L2012" i="5"/>
  <c r="M2012" i="5"/>
  <c r="Q2012" i="5" s="1"/>
  <c r="R2012" i="5" s="1"/>
  <c r="L2013" i="5"/>
  <c r="M2013" i="5"/>
  <c r="Q2013" i="5" s="1"/>
  <c r="R2013" i="5" s="1"/>
  <c r="L2014" i="5"/>
  <c r="M2014" i="5"/>
  <c r="Q2014" i="5" s="1"/>
  <c r="R2014" i="5" s="1"/>
  <c r="L2015" i="5"/>
  <c r="M2015" i="5"/>
  <c r="Q2015" i="5" s="1"/>
  <c r="R2015" i="5" s="1"/>
  <c r="L2016" i="5"/>
  <c r="M2016" i="5"/>
  <c r="Q2016" i="5" s="1"/>
  <c r="R2016" i="5" s="1"/>
  <c r="L2017" i="5"/>
  <c r="M2017" i="5"/>
  <c r="Q2017" i="5" s="1"/>
  <c r="R2017" i="5" s="1"/>
  <c r="L2018" i="5"/>
  <c r="M2018" i="5"/>
  <c r="Q2018" i="5" s="1"/>
  <c r="R2018" i="5" s="1"/>
  <c r="L2019" i="5"/>
  <c r="M2019" i="5"/>
  <c r="Q2019" i="5" s="1"/>
  <c r="R2019" i="5" s="1"/>
  <c r="L2020" i="5"/>
  <c r="M2020" i="5"/>
  <c r="Q2020" i="5" s="1"/>
  <c r="R2020" i="5" s="1"/>
  <c r="L2021" i="5"/>
  <c r="M2021" i="5"/>
  <c r="Q2021" i="5" s="1"/>
  <c r="R2021" i="5" s="1"/>
  <c r="L2022" i="5"/>
  <c r="M2022" i="5"/>
  <c r="Q2022" i="5" s="1"/>
  <c r="R2022" i="5" s="1"/>
  <c r="L2023" i="5"/>
  <c r="M2023" i="5"/>
  <c r="Q2023" i="5" s="1"/>
  <c r="R2023" i="5" s="1"/>
  <c r="L2024" i="5"/>
  <c r="M2024" i="5"/>
  <c r="Q2024" i="5" s="1"/>
  <c r="R2024" i="5" s="1"/>
  <c r="L2025" i="5"/>
  <c r="M2025" i="5"/>
  <c r="Q2025" i="5" s="1"/>
  <c r="R2025" i="5" s="1"/>
  <c r="L2026" i="5"/>
  <c r="M2026" i="5"/>
  <c r="Q2026" i="5" s="1"/>
  <c r="R2026" i="5" s="1"/>
  <c r="L2027" i="5"/>
  <c r="M2027" i="5"/>
  <c r="Q2027" i="5" s="1"/>
  <c r="R2027" i="5" s="1"/>
  <c r="L2028" i="5"/>
  <c r="M2028" i="5"/>
  <c r="Q2028" i="5" s="1"/>
  <c r="R2028" i="5" s="1"/>
  <c r="L2029" i="5"/>
  <c r="M2029" i="5"/>
  <c r="Q2029" i="5" s="1"/>
  <c r="R2029" i="5" s="1"/>
  <c r="L2030" i="5"/>
  <c r="M2030" i="5"/>
  <c r="Q2030" i="5" s="1"/>
  <c r="R2030" i="5" s="1"/>
  <c r="L2031" i="5"/>
  <c r="M2031" i="5"/>
  <c r="Q2031" i="5" s="1"/>
  <c r="R2031" i="5" s="1"/>
  <c r="L2032" i="5"/>
  <c r="M2032" i="5"/>
  <c r="Q2032" i="5" s="1"/>
  <c r="R2032" i="5" s="1"/>
  <c r="L2033" i="5"/>
  <c r="M2033" i="5"/>
  <c r="Q2033" i="5" s="1"/>
  <c r="R2033" i="5" s="1"/>
  <c r="L2034" i="5"/>
  <c r="M2034" i="5"/>
  <c r="Q2034" i="5" s="1"/>
  <c r="R2034" i="5" s="1"/>
  <c r="L2035" i="5"/>
  <c r="M2035" i="5"/>
  <c r="Q2035" i="5" s="1"/>
  <c r="R2035" i="5" s="1"/>
  <c r="L2036" i="5"/>
  <c r="M2036" i="5"/>
  <c r="Q2036" i="5" s="1"/>
  <c r="R2036" i="5" s="1"/>
  <c r="L2037" i="5"/>
  <c r="M2037" i="5"/>
  <c r="Q2037" i="5" s="1"/>
  <c r="R2037" i="5" s="1"/>
  <c r="L2038" i="5"/>
  <c r="M2038" i="5"/>
  <c r="Q2038" i="5" s="1"/>
  <c r="R2038" i="5" s="1"/>
  <c r="L2039" i="5"/>
  <c r="M2039" i="5"/>
  <c r="Q2039" i="5" s="1"/>
  <c r="R2039" i="5" s="1"/>
  <c r="L2040" i="5"/>
  <c r="M2040" i="5"/>
  <c r="Q2040" i="5" s="1"/>
  <c r="R2040" i="5" s="1"/>
  <c r="L2041" i="5"/>
  <c r="M2041" i="5"/>
  <c r="Q2041" i="5" s="1"/>
  <c r="R2041" i="5" s="1"/>
  <c r="L2042" i="5"/>
  <c r="M2042" i="5"/>
  <c r="Q2042" i="5" s="1"/>
  <c r="R2042" i="5" s="1"/>
  <c r="L2043" i="5"/>
  <c r="M2043" i="5"/>
  <c r="Q2043" i="5" s="1"/>
  <c r="R2043" i="5" s="1"/>
  <c r="L2044" i="5"/>
  <c r="M2044" i="5"/>
  <c r="Q2044" i="5" s="1"/>
  <c r="R2044" i="5" s="1"/>
  <c r="L2045" i="5"/>
  <c r="M2045" i="5"/>
  <c r="Q2045" i="5" s="1"/>
  <c r="R2045" i="5" s="1"/>
  <c r="L2046" i="5"/>
  <c r="M2046" i="5"/>
  <c r="Q2046" i="5" s="1"/>
  <c r="R2046" i="5" s="1"/>
  <c r="L2047" i="5"/>
  <c r="M2047" i="5"/>
  <c r="Q2047" i="5" s="1"/>
  <c r="R2047" i="5" s="1"/>
  <c r="L2048" i="5"/>
  <c r="M2048" i="5"/>
  <c r="Q2048" i="5" s="1"/>
  <c r="R2048" i="5" s="1"/>
  <c r="L2049" i="5"/>
  <c r="M2049" i="5"/>
  <c r="Q2049" i="5" s="1"/>
  <c r="R2049" i="5" s="1"/>
  <c r="L2050" i="5"/>
  <c r="M2050" i="5"/>
  <c r="Q2050" i="5" s="1"/>
  <c r="R2050" i="5" s="1"/>
  <c r="L2051" i="5"/>
  <c r="M2051" i="5"/>
  <c r="Q2051" i="5" s="1"/>
  <c r="R2051" i="5" s="1"/>
  <c r="L2052" i="5"/>
  <c r="M2052" i="5"/>
  <c r="Q2052" i="5" s="1"/>
  <c r="R2052" i="5" s="1"/>
  <c r="L2053" i="5"/>
  <c r="M2053" i="5"/>
  <c r="Q2053" i="5" s="1"/>
  <c r="R2053" i="5" s="1"/>
  <c r="L2054" i="5"/>
  <c r="M2054" i="5"/>
  <c r="Q2054" i="5" s="1"/>
  <c r="R2054" i="5" s="1"/>
  <c r="L2055" i="5"/>
  <c r="M2055" i="5"/>
  <c r="Q2055" i="5" s="1"/>
  <c r="R2055" i="5" s="1"/>
  <c r="L2056" i="5"/>
  <c r="M2056" i="5"/>
  <c r="Q2056" i="5" s="1"/>
  <c r="R2056" i="5" s="1"/>
  <c r="L2057" i="5"/>
  <c r="M2057" i="5"/>
  <c r="Q2057" i="5" s="1"/>
  <c r="R2057" i="5" s="1"/>
  <c r="L2058" i="5"/>
  <c r="M2058" i="5"/>
  <c r="Q2058" i="5" s="1"/>
  <c r="R2058" i="5" s="1"/>
  <c r="L2059" i="5"/>
  <c r="M2059" i="5"/>
  <c r="Q2059" i="5" s="1"/>
  <c r="R2059" i="5" s="1"/>
  <c r="L2060" i="5"/>
  <c r="M2060" i="5"/>
  <c r="Q2060" i="5" s="1"/>
  <c r="R2060" i="5" s="1"/>
  <c r="L2061" i="5"/>
  <c r="M2061" i="5"/>
  <c r="Q2061" i="5" s="1"/>
  <c r="R2061" i="5" s="1"/>
  <c r="L2062" i="5"/>
  <c r="M2062" i="5"/>
  <c r="Q2062" i="5" s="1"/>
  <c r="R2062" i="5" s="1"/>
  <c r="L2063" i="5"/>
  <c r="M2063" i="5"/>
  <c r="Q2063" i="5" s="1"/>
  <c r="R2063" i="5" s="1"/>
  <c r="L2064" i="5"/>
  <c r="M2064" i="5"/>
  <c r="Q2064" i="5" s="1"/>
  <c r="R2064" i="5" s="1"/>
  <c r="L2065" i="5"/>
  <c r="M2065" i="5"/>
  <c r="Q2065" i="5" s="1"/>
  <c r="R2065" i="5" s="1"/>
  <c r="L2066" i="5"/>
  <c r="M2066" i="5"/>
  <c r="Q2066" i="5" s="1"/>
  <c r="R2066" i="5" s="1"/>
  <c r="L2067" i="5"/>
  <c r="M2067" i="5"/>
  <c r="Q2067" i="5" s="1"/>
  <c r="R2067" i="5" s="1"/>
  <c r="L2068" i="5"/>
  <c r="M2068" i="5"/>
  <c r="Q2068" i="5" s="1"/>
  <c r="R2068" i="5" s="1"/>
  <c r="L2069" i="5"/>
  <c r="M2069" i="5"/>
  <c r="Q2069" i="5" s="1"/>
  <c r="R2069" i="5" s="1"/>
  <c r="L2070" i="5"/>
  <c r="M2070" i="5"/>
  <c r="Q2070" i="5" s="1"/>
  <c r="R2070" i="5" s="1"/>
  <c r="L2071" i="5"/>
  <c r="M2071" i="5"/>
  <c r="Q2071" i="5" s="1"/>
  <c r="R2071" i="5" s="1"/>
  <c r="L2072" i="5"/>
  <c r="M2072" i="5"/>
  <c r="Q2072" i="5" s="1"/>
  <c r="R2072" i="5" s="1"/>
  <c r="L2073" i="5"/>
  <c r="M2073" i="5"/>
  <c r="Q2073" i="5" s="1"/>
  <c r="R2073" i="5" s="1"/>
  <c r="L2074" i="5"/>
  <c r="M2074" i="5"/>
  <c r="Q2074" i="5" s="1"/>
  <c r="R2074" i="5" s="1"/>
  <c r="L2075" i="5"/>
  <c r="M2075" i="5"/>
  <c r="Q2075" i="5" s="1"/>
  <c r="R2075" i="5" s="1"/>
  <c r="L2076" i="5"/>
  <c r="M2076" i="5"/>
  <c r="Q2076" i="5" s="1"/>
  <c r="R2076" i="5" s="1"/>
  <c r="L2077" i="5"/>
  <c r="M2077" i="5"/>
  <c r="Q2077" i="5" s="1"/>
  <c r="R2077" i="5" s="1"/>
  <c r="L2078" i="5"/>
  <c r="M2078" i="5"/>
  <c r="Q2078" i="5" s="1"/>
  <c r="R2078" i="5" s="1"/>
  <c r="L2079" i="5"/>
  <c r="M2079" i="5"/>
  <c r="Q2079" i="5" s="1"/>
  <c r="R2079" i="5" s="1"/>
  <c r="L2080" i="5"/>
  <c r="M2080" i="5"/>
  <c r="Q2080" i="5" s="1"/>
  <c r="R2080" i="5" s="1"/>
  <c r="L2081" i="5"/>
  <c r="M2081" i="5"/>
  <c r="Q2081" i="5" s="1"/>
  <c r="R2081" i="5" s="1"/>
  <c r="L2082" i="5"/>
  <c r="M2082" i="5"/>
  <c r="Q2082" i="5" s="1"/>
  <c r="R2082" i="5" s="1"/>
  <c r="L2083" i="5"/>
  <c r="M2083" i="5"/>
  <c r="Q2083" i="5" s="1"/>
  <c r="R2083" i="5" s="1"/>
  <c r="L2084" i="5"/>
  <c r="M2084" i="5"/>
  <c r="Q2084" i="5" s="1"/>
  <c r="R2084" i="5" s="1"/>
  <c r="L2085" i="5"/>
  <c r="M2085" i="5"/>
  <c r="Q2085" i="5" s="1"/>
  <c r="R2085" i="5" s="1"/>
  <c r="L2086" i="5"/>
  <c r="M2086" i="5"/>
  <c r="Q2086" i="5" s="1"/>
  <c r="R2086" i="5" s="1"/>
  <c r="L2087" i="5"/>
  <c r="M2087" i="5"/>
  <c r="Q2087" i="5" s="1"/>
  <c r="R2087" i="5" s="1"/>
  <c r="L2088" i="5"/>
  <c r="M2088" i="5"/>
  <c r="Q2088" i="5" s="1"/>
  <c r="R2088" i="5" s="1"/>
  <c r="L2089" i="5"/>
  <c r="M2089" i="5"/>
  <c r="Q2089" i="5" s="1"/>
  <c r="R2089" i="5" s="1"/>
  <c r="L2090" i="5"/>
  <c r="M2090" i="5"/>
  <c r="Q2090" i="5" s="1"/>
  <c r="R2090" i="5" s="1"/>
  <c r="L2091" i="5"/>
  <c r="M2091" i="5"/>
  <c r="Q2091" i="5" s="1"/>
  <c r="R2091" i="5" s="1"/>
  <c r="L2092" i="5"/>
  <c r="M2092" i="5"/>
  <c r="Q2092" i="5" s="1"/>
  <c r="R2092" i="5" s="1"/>
  <c r="L2093" i="5"/>
  <c r="M2093" i="5"/>
  <c r="Q2093" i="5" s="1"/>
  <c r="R2093" i="5" s="1"/>
  <c r="L2094" i="5"/>
  <c r="M2094" i="5"/>
  <c r="Q2094" i="5" s="1"/>
  <c r="R2094" i="5" s="1"/>
  <c r="L2095" i="5"/>
  <c r="M2095" i="5"/>
  <c r="Q2095" i="5" s="1"/>
  <c r="R2095" i="5" s="1"/>
  <c r="L2096" i="5"/>
  <c r="M2096" i="5"/>
  <c r="Q2096" i="5" s="1"/>
  <c r="R2096" i="5" s="1"/>
  <c r="L2097" i="5"/>
  <c r="M2097" i="5"/>
  <c r="Q2097" i="5" s="1"/>
  <c r="R2097" i="5" s="1"/>
  <c r="L2098" i="5"/>
  <c r="M2098" i="5"/>
  <c r="Q2098" i="5" s="1"/>
  <c r="R2098" i="5" s="1"/>
  <c r="L2099" i="5"/>
  <c r="M2099" i="5"/>
  <c r="Q2099" i="5" s="1"/>
  <c r="R2099" i="5" s="1"/>
  <c r="L2100" i="5"/>
  <c r="M2100" i="5"/>
  <c r="Q2100" i="5" s="1"/>
  <c r="R2100" i="5" s="1"/>
  <c r="L2101" i="5"/>
  <c r="M2101" i="5"/>
  <c r="Q2101" i="5" s="1"/>
  <c r="R2101" i="5" s="1"/>
  <c r="L2102" i="5"/>
  <c r="M2102" i="5"/>
  <c r="Q2102" i="5" s="1"/>
  <c r="R2102" i="5" s="1"/>
  <c r="L2103" i="5"/>
  <c r="M2103" i="5"/>
  <c r="Q2103" i="5" s="1"/>
  <c r="R2103" i="5" s="1"/>
  <c r="L2104" i="5"/>
  <c r="M2104" i="5"/>
  <c r="Q2104" i="5" s="1"/>
  <c r="R2104" i="5" s="1"/>
  <c r="L2105" i="5"/>
  <c r="M2105" i="5"/>
  <c r="Q2105" i="5" s="1"/>
  <c r="R2105" i="5" s="1"/>
  <c r="L2106" i="5"/>
  <c r="M2106" i="5"/>
  <c r="Q2106" i="5" s="1"/>
  <c r="R2106" i="5" s="1"/>
  <c r="L2107" i="5"/>
  <c r="M2107" i="5"/>
  <c r="Q2107" i="5" s="1"/>
  <c r="R2107" i="5" s="1"/>
  <c r="L2108" i="5"/>
  <c r="M2108" i="5"/>
  <c r="Q2108" i="5" s="1"/>
  <c r="R2108" i="5" s="1"/>
  <c r="L2109" i="5"/>
  <c r="M2109" i="5"/>
  <c r="Q2109" i="5" s="1"/>
  <c r="R2109" i="5" s="1"/>
  <c r="L2110" i="5"/>
  <c r="M2110" i="5"/>
  <c r="Q2110" i="5" s="1"/>
  <c r="R2110" i="5" s="1"/>
  <c r="L2111" i="5"/>
  <c r="M2111" i="5"/>
  <c r="Q2111" i="5" s="1"/>
  <c r="R2111" i="5" s="1"/>
  <c r="L2112" i="5"/>
  <c r="M2112" i="5"/>
  <c r="Q2112" i="5" s="1"/>
  <c r="R2112" i="5" s="1"/>
  <c r="L2113" i="5"/>
  <c r="M2113" i="5"/>
  <c r="Q2113" i="5" s="1"/>
  <c r="R2113" i="5" s="1"/>
  <c r="L2114" i="5"/>
  <c r="M2114" i="5"/>
  <c r="Q2114" i="5" s="1"/>
  <c r="R2114" i="5" s="1"/>
  <c r="L2115" i="5"/>
  <c r="M2115" i="5"/>
  <c r="Q2115" i="5" s="1"/>
  <c r="R2115" i="5" s="1"/>
  <c r="L2116" i="5"/>
  <c r="M2116" i="5"/>
  <c r="Q2116" i="5" s="1"/>
  <c r="R2116" i="5" s="1"/>
  <c r="L2117" i="5"/>
  <c r="M2117" i="5"/>
  <c r="Q2117" i="5" s="1"/>
  <c r="R2117" i="5" s="1"/>
  <c r="L2118" i="5"/>
  <c r="M2118" i="5"/>
  <c r="Q2118" i="5" s="1"/>
  <c r="R2118" i="5" s="1"/>
  <c r="L2119" i="5"/>
  <c r="M2119" i="5"/>
  <c r="Q2119" i="5" s="1"/>
  <c r="R2119" i="5" s="1"/>
  <c r="L2120" i="5"/>
  <c r="M2120" i="5"/>
  <c r="Q2120" i="5" s="1"/>
  <c r="R2120" i="5" s="1"/>
  <c r="L2121" i="5"/>
  <c r="M2121" i="5"/>
  <c r="Q2121" i="5" s="1"/>
  <c r="R2121" i="5" s="1"/>
  <c r="L2122" i="5"/>
  <c r="M2122" i="5"/>
  <c r="Q2122" i="5" s="1"/>
  <c r="R2122" i="5" s="1"/>
  <c r="L2123" i="5"/>
  <c r="M2123" i="5"/>
  <c r="Q2123" i="5" s="1"/>
  <c r="R2123" i="5" s="1"/>
  <c r="L2124" i="5"/>
  <c r="M2124" i="5"/>
  <c r="Q2124" i="5" s="1"/>
  <c r="R2124" i="5" s="1"/>
  <c r="L2125" i="5"/>
  <c r="M2125" i="5"/>
  <c r="Q2125" i="5" s="1"/>
  <c r="R2125" i="5" s="1"/>
  <c r="L2126" i="5"/>
  <c r="M2126" i="5"/>
  <c r="Q2126" i="5" s="1"/>
  <c r="R2126" i="5" s="1"/>
  <c r="L2127" i="5"/>
  <c r="M2127" i="5"/>
  <c r="Q2127" i="5" s="1"/>
  <c r="R2127" i="5" s="1"/>
  <c r="L2128" i="5"/>
  <c r="M2128" i="5"/>
  <c r="Q2128" i="5" s="1"/>
  <c r="R2128" i="5" s="1"/>
  <c r="L2129" i="5"/>
  <c r="M2129" i="5"/>
  <c r="Q2129" i="5" s="1"/>
  <c r="R2129" i="5" s="1"/>
  <c r="L2130" i="5"/>
  <c r="M2130" i="5"/>
  <c r="Q2130" i="5" s="1"/>
  <c r="R2130" i="5" s="1"/>
  <c r="L2131" i="5"/>
  <c r="M2131" i="5"/>
  <c r="Q2131" i="5" s="1"/>
  <c r="R2131" i="5" s="1"/>
  <c r="L2132" i="5"/>
  <c r="M2132" i="5"/>
  <c r="Q2132" i="5" s="1"/>
  <c r="R2132" i="5" s="1"/>
  <c r="L2133" i="5"/>
  <c r="M2133" i="5"/>
  <c r="Q2133" i="5" s="1"/>
  <c r="R2133" i="5" s="1"/>
  <c r="L2134" i="5"/>
  <c r="M2134" i="5"/>
  <c r="Q2134" i="5" s="1"/>
  <c r="R2134" i="5" s="1"/>
  <c r="L2135" i="5"/>
  <c r="M2135" i="5"/>
  <c r="Q2135" i="5" s="1"/>
  <c r="R2135" i="5" s="1"/>
  <c r="L2136" i="5"/>
  <c r="M2136" i="5"/>
  <c r="Q2136" i="5" s="1"/>
  <c r="R2136" i="5" s="1"/>
  <c r="L2137" i="5"/>
  <c r="M2137" i="5"/>
  <c r="Q2137" i="5" s="1"/>
  <c r="R2137" i="5" s="1"/>
  <c r="L2138" i="5"/>
  <c r="M2138" i="5"/>
  <c r="Q2138" i="5" s="1"/>
  <c r="R2138" i="5" s="1"/>
  <c r="L2139" i="5"/>
  <c r="M2139" i="5"/>
  <c r="Q2139" i="5" s="1"/>
  <c r="R2139" i="5" s="1"/>
  <c r="L2140" i="5"/>
  <c r="M2140" i="5"/>
  <c r="Q2140" i="5" s="1"/>
  <c r="R2140" i="5" s="1"/>
  <c r="L2141" i="5"/>
  <c r="M2141" i="5"/>
  <c r="Q2141" i="5" s="1"/>
  <c r="R2141" i="5" s="1"/>
  <c r="L2142" i="5"/>
  <c r="M2142" i="5"/>
  <c r="Q2142" i="5" s="1"/>
  <c r="R2142" i="5" s="1"/>
  <c r="L2143" i="5"/>
  <c r="M2143" i="5"/>
  <c r="Q2143" i="5" s="1"/>
  <c r="R2143" i="5" s="1"/>
  <c r="L2144" i="5"/>
  <c r="M2144" i="5"/>
  <c r="Q2144" i="5" s="1"/>
  <c r="R2144" i="5" s="1"/>
  <c r="L2145" i="5"/>
  <c r="M2145" i="5"/>
  <c r="Q2145" i="5" s="1"/>
  <c r="R2145" i="5" s="1"/>
  <c r="L2146" i="5"/>
  <c r="M2146" i="5"/>
  <c r="Q2146" i="5" s="1"/>
  <c r="R2146" i="5" s="1"/>
  <c r="L2147" i="5"/>
  <c r="M2147" i="5"/>
  <c r="Q2147" i="5" s="1"/>
  <c r="R2147" i="5" s="1"/>
  <c r="L2148" i="5"/>
  <c r="M2148" i="5"/>
  <c r="Q2148" i="5" s="1"/>
  <c r="R2148" i="5" s="1"/>
  <c r="L2149" i="5"/>
  <c r="M2149" i="5"/>
  <c r="Q2149" i="5" s="1"/>
  <c r="R2149" i="5" s="1"/>
  <c r="L2150" i="5"/>
  <c r="M2150" i="5"/>
  <c r="Q2150" i="5" s="1"/>
  <c r="R2150" i="5" s="1"/>
  <c r="L2151" i="5"/>
  <c r="M2151" i="5"/>
  <c r="Q2151" i="5" s="1"/>
  <c r="R2151" i="5" s="1"/>
  <c r="L2152" i="5"/>
  <c r="M2152" i="5"/>
  <c r="Q2152" i="5" s="1"/>
  <c r="R2152" i="5" s="1"/>
  <c r="L2153" i="5"/>
  <c r="M2153" i="5"/>
  <c r="Q2153" i="5" s="1"/>
  <c r="R2153" i="5" s="1"/>
  <c r="L2154" i="5"/>
  <c r="M2154" i="5"/>
  <c r="Q2154" i="5" s="1"/>
  <c r="R2154" i="5" s="1"/>
  <c r="L2155" i="5"/>
  <c r="M2155" i="5"/>
  <c r="Q2155" i="5" s="1"/>
  <c r="R2155" i="5" s="1"/>
  <c r="L2156" i="5"/>
  <c r="M2156" i="5"/>
  <c r="Q2156" i="5" s="1"/>
  <c r="R2156" i="5" s="1"/>
  <c r="L2157" i="5"/>
  <c r="M2157" i="5"/>
  <c r="Q2157" i="5" s="1"/>
  <c r="R2157" i="5" s="1"/>
  <c r="L2158" i="5"/>
  <c r="M2158" i="5"/>
  <c r="Q2158" i="5" s="1"/>
  <c r="R2158" i="5" s="1"/>
  <c r="L2159" i="5"/>
  <c r="M2159" i="5"/>
  <c r="Q2159" i="5" s="1"/>
  <c r="R2159" i="5" s="1"/>
  <c r="L2160" i="5"/>
  <c r="M2160" i="5"/>
  <c r="Q2160" i="5" s="1"/>
  <c r="R2160" i="5" s="1"/>
  <c r="L2161" i="5"/>
  <c r="M2161" i="5"/>
  <c r="Q2161" i="5" s="1"/>
  <c r="R2161" i="5" s="1"/>
  <c r="L2162" i="5"/>
  <c r="M2162" i="5"/>
  <c r="Q2162" i="5" s="1"/>
  <c r="R2162" i="5" s="1"/>
  <c r="L2163" i="5"/>
  <c r="M2163" i="5"/>
  <c r="Q2163" i="5" s="1"/>
  <c r="R2163" i="5" s="1"/>
  <c r="L2164" i="5"/>
  <c r="M2164" i="5"/>
  <c r="Q2164" i="5" s="1"/>
  <c r="R2164" i="5" s="1"/>
  <c r="L2165" i="5"/>
  <c r="M2165" i="5"/>
  <c r="Q2165" i="5" s="1"/>
  <c r="R2165" i="5" s="1"/>
  <c r="L2166" i="5"/>
  <c r="M2166" i="5"/>
  <c r="Q2166" i="5" s="1"/>
  <c r="R2166" i="5" s="1"/>
  <c r="L2167" i="5"/>
  <c r="M2167" i="5"/>
  <c r="Q2167" i="5" s="1"/>
  <c r="R2167" i="5" s="1"/>
  <c r="L2168" i="5"/>
  <c r="M2168" i="5"/>
  <c r="Q2168" i="5" s="1"/>
  <c r="R2168" i="5" s="1"/>
  <c r="L2169" i="5"/>
  <c r="M2169" i="5"/>
  <c r="Q2169" i="5" s="1"/>
  <c r="R2169" i="5" s="1"/>
  <c r="L2170" i="5"/>
  <c r="M2170" i="5"/>
  <c r="Q2170" i="5" s="1"/>
  <c r="R2170" i="5" s="1"/>
  <c r="L2171" i="5"/>
  <c r="M2171" i="5"/>
  <c r="Q2171" i="5" s="1"/>
  <c r="R2171" i="5" s="1"/>
  <c r="L2172" i="5"/>
  <c r="M2172" i="5"/>
  <c r="Q2172" i="5" s="1"/>
  <c r="R2172" i="5" s="1"/>
  <c r="L2173" i="5"/>
  <c r="M2173" i="5"/>
  <c r="Q2173" i="5" s="1"/>
  <c r="R2173" i="5" s="1"/>
  <c r="L2174" i="5"/>
  <c r="M2174" i="5"/>
  <c r="Q2174" i="5" s="1"/>
  <c r="R2174" i="5" s="1"/>
  <c r="L2175" i="5"/>
  <c r="M2175" i="5"/>
  <c r="Q2175" i="5" s="1"/>
  <c r="R2175" i="5" s="1"/>
  <c r="L2176" i="5"/>
  <c r="M2176" i="5"/>
  <c r="Q2176" i="5" s="1"/>
  <c r="R2176" i="5" s="1"/>
  <c r="L2177" i="5"/>
  <c r="M2177" i="5"/>
  <c r="Q2177" i="5" s="1"/>
  <c r="R2177" i="5" s="1"/>
  <c r="L2178" i="5"/>
  <c r="M2178" i="5"/>
  <c r="Q2178" i="5" s="1"/>
  <c r="R2178" i="5" s="1"/>
  <c r="L2179" i="5"/>
  <c r="M2179" i="5"/>
  <c r="Q2179" i="5" s="1"/>
  <c r="R2179" i="5" s="1"/>
  <c r="L2180" i="5"/>
  <c r="M2180" i="5"/>
  <c r="Q2180" i="5" s="1"/>
  <c r="R2180" i="5" s="1"/>
  <c r="L2181" i="5"/>
  <c r="M2181" i="5"/>
  <c r="Q2181" i="5" s="1"/>
  <c r="R2181" i="5" s="1"/>
  <c r="L2182" i="5"/>
  <c r="M2182" i="5"/>
  <c r="Q2182" i="5" s="1"/>
  <c r="R2182" i="5" s="1"/>
  <c r="L2183" i="5"/>
  <c r="M2183" i="5"/>
  <c r="Q2183" i="5" s="1"/>
  <c r="R2183" i="5" s="1"/>
  <c r="L2184" i="5"/>
  <c r="M2184" i="5"/>
  <c r="Q2184" i="5" s="1"/>
  <c r="R2184" i="5" s="1"/>
  <c r="L2185" i="5"/>
  <c r="M2185" i="5"/>
  <c r="Q2185" i="5" s="1"/>
  <c r="R2185" i="5" s="1"/>
  <c r="L2186" i="5"/>
  <c r="M2186" i="5"/>
  <c r="Q2186" i="5" s="1"/>
  <c r="R2186" i="5" s="1"/>
  <c r="L2187" i="5"/>
  <c r="M2187" i="5"/>
  <c r="Q2187" i="5" s="1"/>
  <c r="R2187" i="5" s="1"/>
  <c r="L2188" i="5"/>
  <c r="M2188" i="5"/>
  <c r="Q2188" i="5" s="1"/>
  <c r="R2188" i="5" s="1"/>
  <c r="L2189" i="5"/>
  <c r="M2189" i="5"/>
  <c r="Q2189" i="5" s="1"/>
  <c r="R2189" i="5" s="1"/>
  <c r="L2190" i="5"/>
  <c r="M2190" i="5"/>
  <c r="Q2190" i="5" s="1"/>
  <c r="R2190" i="5" s="1"/>
  <c r="L2191" i="5"/>
  <c r="M2191" i="5"/>
  <c r="Q2191" i="5" s="1"/>
  <c r="R2191" i="5" s="1"/>
  <c r="L2192" i="5"/>
  <c r="M2192" i="5"/>
  <c r="Q2192" i="5" s="1"/>
  <c r="R2192" i="5" s="1"/>
  <c r="L2193" i="5"/>
  <c r="M2193" i="5"/>
  <c r="Q2193" i="5" s="1"/>
  <c r="R2193" i="5" s="1"/>
  <c r="L2194" i="5"/>
  <c r="M2194" i="5"/>
  <c r="Q2194" i="5" s="1"/>
  <c r="R2194" i="5" s="1"/>
  <c r="L2195" i="5"/>
  <c r="M2195" i="5"/>
  <c r="Q2195" i="5" s="1"/>
  <c r="R2195" i="5" s="1"/>
  <c r="L2196" i="5"/>
  <c r="M2196" i="5"/>
  <c r="Q2196" i="5" s="1"/>
  <c r="R2196" i="5" s="1"/>
  <c r="L2197" i="5"/>
  <c r="M2197" i="5"/>
  <c r="Q2197" i="5" s="1"/>
  <c r="R2197" i="5" s="1"/>
  <c r="L2198" i="5"/>
  <c r="M2198" i="5"/>
  <c r="Q2198" i="5" s="1"/>
  <c r="R2198" i="5" s="1"/>
  <c r="L2199" i="5"/>
  <c r="M2199" i="5"/>
  <c r="Q2199" i="5" s="1"/>
  <c r="R2199" i="5" s="1"/>
  <c r="L2200" i="5"/>
  <c r="M2200" i="5"/>
  <c r="Q2200" i="5" s="1"/>
  <c r="R2200" i="5" s="1"/>
  <c r="L2201" i="5"/>
  <c r="M2201" i="5"/>
  <c r="Q2201" i="5" s="1"/>
  <c r="R2201" i="5" s="1"/>
  <c r="L2202" i="5"/>
  <c r="M2202" i="5"/>
  <c r="Q2202" i="5" s="1"/>
  <c r="R2202" i="5" s="1"/>
  <c r="L2203" i="5"/>
  <c r="M2203" i="5"/>
  <c r="Q2203" i="5" s="1"/>
  <c r="R2203" i="5" s="1"/>
  <c r="L2204" i="5"/>
  <c r="M2204" i="5"/>
  <c r="Q2204" i="5" s="1"/>
  <c r="R2204" i="5" s="1"/>
  <c r="L2205" i="5"/>
  <c r="M2205" i="5"/>
  <c r="Q2205" i="5" s="1"/>
  <c r="R2205" i="5" s="1"/>
  <c r="L2206" i="5"/>
  <c r="M2206" i="5"/>
  <c r="Q2206" i="5" s="1"/>
  <c r="R2206" i="5" s="1"/>
  <c r="L2207" i="5"/>
  <c r="M2207" i="5"/>
  <c r="Q2207" i="5" s="1"/>
  <c r="R2207" i="5" s="1"/>
  <c r="L2208" i="5"/>
  <c r="M2208" i="5"/>
  <c r="Q2208" i="5" s="1"/>
  <c r="R2208" i="5" s="1"/>
  <c r="L2209" i="5"/>
  <c r="M2209" i="5"/>
  <c r="Q2209" i="5" s="1"/>
  <c r="R2209" i="5" s="1"/>
  <c r="L2210" i="5"/>
  <c r="M2210" i="5"/>
  <c r="Q2210" i="5" s="1"/>
  <c r="R2210" i="5" s="1"/>
  <c r="L2211" i="5"/>
  <c r="M2211" i="5"/>
  <c r="Q2211" i="5" s="1"/>
  <c r="R2211" i="5" s="1"/>
  <c r="L2212" i="5"/>
  <c r="M2212" i="5"/>
  <c r="Q2212" i="5" s="1"/>
  <c r="R2212" i="5" s="1"/>
  <c r="L2213" i="5"/>
  <c r="M2213" i="5"/>
  <c r="Q2213" i="5" s="1"/>
  <c r="R2213" i="5" s="1"/>
  <c r="L2214" i="5"/>
  <c r="M2214" i="5"/>
  <c r="Q2214" i="5" s="1"/>
  <c r="R2214" i="5" s="1"/>
  <c r="L2215" i="5"/>
  <c r="M2215" i="5"/>
  <c r="Q2215" i="5" s="1"/>
  <c r="R2215" i="5" s="1"/>
  <c r="L2216" i="5"/>
  <c r="M2216" i="5"/>
  <c r="Q2216" i="5" s="1"/>
  <c r="R2216" i="5" s="1"/>
  <c r="L2217" i="5"/>
  <c r="M2217" i="5"/>
  <c r="Q2217" i="5" s="1"/>
  <c r="R2217" i="5" s="1"/>
  <c r="L2218" i="5"/>
  <c r="M2218" i="5"/>
  <c r="Q2218" i="5" s="1"/>
  <c r="R2218" i="5" s="1"/>
  <c r="L2219" i="5"/>
  <c r="M2219" i="5"/>
  <c r="Q2219" i="5" s="1"/>
  <c r="R2219" i="5" s="1"/>
  <c r="L2220" i="5"/>
  <c r="M2220" i="5"/>
  <c r="Q2220" i="5" s="1"/>
  <c r="R2220" i="5" s="1"/>
  <c r="L2221" i="5"/>
  <c r="M2221" i="5"/>
  <c r="Q2221" i="5" s="1"/>
  <c r="R2221" i="5" s="1"/>
  <c r="L2222" i="5"/>
  <c r="M2222" i="5"/>
  <c r="Q2222" i="5" s="1"/>
  <c r="R2222" i="5" s="1"/>
  <c r="L2223" i="5"/>
  <c r="M2223" i="5"/>
  <c r="Q2223" i="5" s="1"/>
  <c r="R2223" i="5" s="1"/>
  <c r="L2224" i="5"/>
  <c r="M2224" i="5"/>
  <c r="Q2224" i="5" s="1"/>
  <c r="R2224" i="5" s="1"/>
  <c r="L2225" i="5"/>
  <c r="M2225" i="5"/>
  <c r="Q2225" i="5" s="1"/>
  <c r="R2225" i="5" s="1"/>
  <c r="L2226" i="5"/>
  <c r="M2226" i="5"/>
  <c r="Q2226" i="5" s="1"/>
  <c r="R2226" i="5" s="1"/>
  <c r="L2227" i="5"/>
  <c r="M2227" i="5"/>
  <c r="Q2227" i="5" s="1"/>
  <c r="R2227" i="5" s="1"/>
  <c r="L2228" i="5"/>
  <c r="M2228" i="5"/>
  <c r="Q2228" i="5" s="1"/>
  <c r="R2228" i="5" s="1"/>
  <c r="L2229" i="5"/>
  <c r="M2229" i="5"/>
  <c r="Q2229" i="5" s="1"/>
  <c r="R2229" i="5" s="1"/>
  <c r="L2230" i="5"/>
  <c r="M2230" i="5"/>
  <c r="Q2230" i="5" s="1"/>
  <c r="R2230" i="5" s="1"/>
  <c r="L2231" i="5"/>
  <c r="M2231" i="5"/>
  <c r="Q2231" i="5" s="1"/>
  <c r="R2231" i="5" s="1"/>
  <c r="L2232" i="5"/>
  <c r="M2232" i="5"/>
  <c r="Q2232" i="5" s="1"/>
  <c r="R2232" i="5" s="1"/>
  <c r="L2233" i="5"/>
  <c r="M2233" i="5"/>
  <c r="Q2233" i="5" s="1"/>
  <c r="R2233" i="5" s="1"/>
  <c r="L2234" i="5"/>
  <c r="M2234" i="5"/>
  <c r="Q2234" i="5" s="1"/>
  <c r="R2234" i="5" s="1"/>
  <c r="L2235" i="5"/>
  <c r="M2235" i="5"/>
  <c r="Q2235" i="5" s="1"/>
  <c r="R2235" i="5" s="1"/>
  <c r="L2236" i="5"/>
  <c r="M2236" i="5"/>
  <c r="Q2236" i="5" s="1"/>
  <c r="R2236" i="5" s="1"/>
  <c r="L2237" i="5"/>
  <c r="M2237" i="5"/>
  <c r="Q2237" i="5" s="1"/>
  <c r="R2237" i="5" s="1"/>
  <c r="L2238" i="5"/>
  <c r="M2238" i="5"/>
  <c r="Q2238" i="5" s="1"/>
  <c r="R2238" i="5" s="1"/>
  <c r="L2239" i="5"/>
  <c r="M2239" i="5"/>
  <c r="Q2239" i="5" s="1"/>
  <c r="R2239" i="5" s="1"/>
  <c r="L2240" i="5"/>
  <c r="M2240" i="5"/>
  <c r="Q2240" i="5" s="1"/>
  <c r="R2240" i="5" s="1"/>
  <c r="L2241" i="5"/>
  <c r="M2241" i="5"/>
  <c r="Q2241" i="5" s="1"/>
  <c r="R2241" i="5" s="1"/>
  <c r="L2242" i="5"/>
  <c r="M2242" i="5"/>
  <c r="Q2242" i="5" s="1"/>
  <c r="R2242" i="5" s="1"/>
  <c r="L2243" i="5"/>
  <c r="M2243" i="5"/>
  <c r="Q2243" i="5" s="1"/>
  <c r="R2243" i="5" s="1"/>
  <c r="L2244" i="5"/>
  <c r="M2244" i="5"/>
  <c r="Q2244" i="5" s="1"/>
  <c r="R2244" i="5" s="1"/>
  <c r="L2245" i="5"/>
  <c r="M2245" i="5"/>
  <c r="Q2245" i="5" s="1"/>
  <c r="R2245" i="5" s="1"/>
  <c r="L2246" i="5"/>
  <c r="M2246" i="5"/>
  <c r="Q2246" i="5" s="1"/>
  <c r="R2246" i="5" s="1"/>
  <c r="L2247" i="5"/>
  <c r="M2247" i="5"/>
  <c r="Q2247" i="5" s="1"/>
  <c r="R2247" i="5" s="1"/>
  <c r="L2248" i="5"/>
  <c r="M2248" i="5"/>
  <c r="Q2248" i="5" s="1"/>
  <c r="R2248" i="5" s="1"/>
  <c r="L2249" i="5"/>
  <c r="M2249" i="5"/>
  <c r="Q2249" i="5" s="1"/>
  <c r="R2249" i="5" s="1"/>
  <c r="L2250" i="5"/>
  <c r="M2250" i="5"/>
  <c r="Q2250" i="5" s="1"/>
  <c r="R2250" i="5" s="1"/>
  <c r="L2251" i="5"/>
  <c r="M2251" i="5"/>
  <c r="Q2251" i="5" s="1"/>
  <c r="R2251" i="5" s="1"/>
  <c r="L2252" i="5"/>
  <c r="M2252" i="5"/>
  <c r="Q2252" i="5" s="1"/>
  <c r="R2252" i="5" s="1"/>
  <c r="L2253" i="5"/>
  <c r="M2253" i="5"/>
  <c r="Q2253" i="5" s="1"/>
  <c r="R2253" i="5" s="1"/>
  <c r="L2254" i="5"/>
  <c r="M2254" i="5"/>
  <c r="Q2254" i="5" s="1"/>
  <c r="R2254" i="5" s="1"/>
  <c r="L2255" i="5"/>
  <c r="M2255" i="5"/>
  <c r="Q2255" i="5" s="1"/>
  <c r="R2255" i="5" s="1"/>
  <c r="L2256" i="5"/>
  <c r="M2256" i="5"/>
  <c r="Q2256" i="5" s="1"/>
  <c r="R2256" i="5" s="1"/>
  <c r="L2257" i="5"/>
  <c r="M2257" i="5"/>
  <c r="Q2257" i="5" s="1"/>
  <c r="R2257" i="5" s="1"/>
  <c r="L2258" i="5"/>
  <c r="M2258" i="5"/>
  <c r="Q2258" i="5" s="1"/>
  <c r="R2258" i="5" s="1"/>
  <c r="L2259" i="5"/>
  <c r="M2259" i="5"/>
  <c r="Q2259" i="5" s="1"/>
  <c r="R2259" i="5" s="1"/>
  <c r="L2260" i="5"/>
  <c r="M2260" i="5"/>
  <c r="Q2260" i="5" s="1"/>
  <c r="R2260" i="5" s="1"/>
  <c r="L2261" i="5"/>
  <c r="M2261" i="5"/>
  <c r="Q2261" i="5" s="1"/>
  <c r="R2261" i="5" s="1"/>
  <c r="L2262" i="5"/>
  <c r="M2262" i="5"/>
  <c r="Q2262" i="5" s="1"/>
  <c r="R2262" i="5" s="1"/>
  <c r="L2263" i="5"/>
  <c r="M2263" i="5"/>
  <c r="Q2263" i="5" s="1"/>
  <c r="R2263" i="5" s="1"/>
  <c r="L2264" i="5"/>
  <c r="M2264" i="5"/>
  <c r="Q2264" i="5" s="1"/>
  <c r="R2264" i="5" s="1"/>
  <c r="L2265" i="5"/>
  <c r="M2265" i="5"/>
  <c r="Q2265" i="5" s="1"/>
  <c r="R2265" i="5" s="1"/>
  <c r="L2266" i="5"/>
  <c r="M2266" i="5"/>
  <c r="Q2266" i="5" s="1"/>
  <c r="R2266" i="5" s="1"/>
  <c r="L2267" i="5"/>
  <c r="M2267" i="5"/>
  <c r="Q2267" i="5" s="1"/>
  <c r="R2267" i="5" s="1"/>
  <c r="L2268" i="5"/>
  <c r="M2268" i="5"/>
  <c r="Q2268" i="5" s="1"/>
  <c r="R2268" i="5" s="1"/>
  <c r="L2269" i="5"/>
  <c r="M2269" i="5"/>
  <c r="Q2269" i="5" s="1"/>
  <c r="R2269" i="5" s="1"/>
  <c r="L2270" i="5"/>
  <c r="M2270" i="5"/>
  <c r="Q2270" i="5" s="1"/>
  <c r="R2270" i="5" s="1"/>
  <c r="L2271" i="5"/>
  <c r="M2271" i="5"/>
  <c r="Q2271" i="5" s="1"/>
  <c r="R2271" i="5" s="1"/>
  <c r="L2272" i="5"/>
  <c r="M2272" i="5"/>
  <c r="Q2272" i="5" s="1"/>
  <c r="R2272" i="5" s="1"/>
  <c r="L2273" i="5"/>
  <c r="M2273" i="5"/>
  <c r="Q2273" i="5" s="1"/>
  <c r="R2273" i="5" s="1"/>
  <c r="L2274" i="5"/>
  <c r="M2274" i="5"/>
  <c r="Q2274" i="5" s="1"/>
  <c r="R2274" i="5" s="1"/>
  <c r="L2275" i="5"/>
  <c r="M2275" i="5"/>
  <c r="Q2275" i="5" s="1"/>
  <c r="R2275" i="5" s="1"/>
  <c r="L2276" i="5"/>
  <c r="M2276" i="5"/>
  <c r="Q2276" i="5" s="1"/>
  <c r="R2276" i="5" s="1"/>
  <c r="L2277" i="5"/>
  <c r="M2277" i="5"/>
  <c r="Q2277" i="5" s="1"/>
  <c r="R2277" i="5" s="1"/>
  <c r="L2278" i="5"/>
  <c r="M2278" i="5"/>
  <c r="Q2278" i="5" s="1"/>
  <c r="R2278" i="5" s="1"/>
  <c r="L2279" i="5"/>
  <c r="M2279" i="5"/>
  <c r="Q2279" i="5" s="1"/>
  <c r="R2279" i="5" s="1"/>
  <c r="L2280" i="5"/>
  <c r="M2280" i="5"/>
  <c r="Q2280" i="5" s="1"/>
  <c r="R2280" i="5" s="1"/>
  <c r="L2281" i="5"/>
  <c r="M2281" i="5"/>
  <c r="Q2281" i="5" s="1"/>
  <c r="R2281" i="5" s="1"/>
  <c r="L2282" i="5"/>
  <c r="M2282" i="5"/>
  <c r="Q2282" i="5" s="1"/>
  <c r="R2282" i="5" s="1"/>
  <c r="L2283" i="5"/>
  <c r="M2283" i="5"/>
  <c r="Q2283" i="5" s="1"/>
  <c r="R2283" i="5" s="1"/>
  <c r="L2284" i="5"/>
  <c r="M2284" i="5"/>
  <c r="Q2284" i="5" s="1"/>
  <c r="R2284" i="5" s="1"/>
  <c r="L2285" i="5"/>
  <c r="M2285" i="5"/>
  <c r="Q2285" i="5" s="1"/>
  <c r="R2285" i="5" s="1"/>
  <c r="L2286" i="5"/>
  <c r="M2286" i="5"/>
  <c r="Q2286" i="5" s="1"/>
  <c r="R2286" i="5" s="1"/>
  <c r="L2287" i="5"/>
  <c r="M2287" i="5"/>
  <c r="Q2287" i="5" s="1"/>
  <c r="R2287" i="5" s="1"/>
  <c r="L2288" i="5"/>
  <c r="M2288" i="5"/>
  <c r="Q2288" i="5" s="1"/>
  <c r="R2288" i="5" s="1"/>
  <c r="L2289" i="5"/>
  <c r="M2289" i="5"/>
  <c r="Q2289" i="5" s="1"/>
  <c r="R2289" i="5" s="1"/>
  <c r="L2290" i="5"/>
  <c r="M2290" i="5"/>
  <c r="Q2290" i="5" s="1"/>
  <c r="R2290" i="5" s="1"/>
  <c r="L2291" i="5"/>
  <c r="M2291" i="5"/>
  <c r="Q2291" i="5" s="1"/>
  <c r="R2291" i="5" s="1"/>
  <c r="L2292" i="5"/>
  <c r="M2292" i="5"/>
  <c r="Q2292" i="5" s="1"/>
  <c r="R2292" i="5" s="1"/>
  <c r="L2293" i="5"/>
  <c r="M2293" i="5"/>
  <c r="Q2293" i="5" s="1"/>
  <c r="R2293" i="5" s="1"/>
  <c r="L2294" i="5"/>
  <c r="M2294" i="5"/>
  <c r="Q2294" i="5" s="1"/>
  <c r="R2294" i="5" s="1"/>
  <c r="L2295" i="5"/>
  <c r="M2295" i="5"/>
  <c r="Q2295" i="5" s="1"/>
  <c r="R2295" i="5" s="1"/>
  <c r="L2296" i="5"/>
  <c r="M2296" i="5"/>
  <c r="Q2296" i="5" s="1"/>
  <c r="R2296" i="5" s="1"/>
  <c r="L2297" i="5"/>
  <c r="M2297" i="5"/>
  <c r="Q2297" i="5" s="1"/>
  <c r="R2297" i="5" s="1"/>
  <c r="L2298" i="5"/>
  <c r="M2298" i="5"/>
  <c r="Q2298" i="5" s="1"/>
  <c r="R2298" i="5" s="1"/>
  <c r="L2299" i="5"/>
  <c r="M2299" i="5"/>
  <c r="Q2299" i="5" s="1"/>
  <c r="R2299" i="5" s="1"/>
  <c r="L2300" i="5"/>
  <c r="M2300" i="5"/>
  <c r="Q2300" i="5" s="1"/>
  <c r="R2300" i="5" s="1"/>
  <c r="L2301" i="5"/>
  <c r="M2301" i="5"/>
  <c r="Q2301" i="5" s="1"/>
  <c r="R2301" i="5" s="1"/>
  <c r="L2302" i="5"/>
  <c r="M2302" i="5"/>
  <c r="Q2302" i="5" s="1"/>
  <c r="R2302" i="5" s="1"/>
  <c r="L2303" i="5"/>
  <c r="M2303" i="5"/>
  <c r="Q2303" i="5" s="1"/>
  <c r="R2303" i="5" s="1"/>
  <c r="L2304" i="5"/>
  <c r="M2304" i="5"/>
  <c r="Q2304" i="5" s="1"/>
  <c r="R2304" i="5" s="1"/>
  <c r="L2305" i="5"/>
  <c r="M2305" i="5"/>
  <c r="Q2305" i="5" s="1"/>
  <c r="R2305" i="5" s="1"/>
  <c r="L2306" i="5"/>
  <c r="M2306" i="5"/>
  <c r="Q2306" i="5" s="1"/>
  <c r="R2306" i="5" s="1"/>
  <c r="L2307" i="5"/>
  <c r="M2307" i="5"/>
  <c r="Q2307" i="5" s="1"/>
  <c r="R2307" i="5" s="1"/>
  <c r="L2308" i="5"/>
  <c r="M2308" i="5"/>
  <c r="Q2308" i="5" s="1"/>
  <c r="R2308" i="5" s="1"/>
  <c r="L2309" i="5"/>
  <c r="M2309" i="5"/>
  <c r="Q2309" i="5" s="1"/>
  <c r="R2309" i="5" s="1"/>
  <c r="L2310" i="5"/>
  <c r="M2310" i="5"/>
  <c r="Q2310" i="5" s="1"/>
  <c r="R2310" i="5" s="1"/>
  <c r="L2311" i="5"/>
  <c r="M2311" i="5"/>
  <c r="Q2311" i="5" s="1"/>
  <c r="R2311" i="5" s="1"/>
  <c r="L2312" i="5"/>
  <c r="M2312" i="5"/>
  <c r="Q2312" i="5" s="1"/>
  <c r="R2312" i="5" s="1"/>
  <c r="L2313" i="5"/>
  <c r="M2313" i="5"/>
  <c r="Q2313" i="5" s="1"/>
  <c r="R2313" i="5" s="1"/>
  <c r="L2314" i="5"/>
  <c r="M2314" i="5"/>
  <c r="Q2314" i="5" s="1"/>
  <c r="R2314" i="5" s="1"/>
  <c r="L2315" i="5"/>
  <c r="M2315" i="5"/>
  <c r="Q2315" i="5" s="1"/>
  <c r="R2315" i="5" s="1"/>
  <c r="L2316" i="5"/>
  <c r="M2316" i="5"/>
  <c r="Q2316" i="5" s="1"/>
  <c r="R2316" i="5" s="1"/>
  <c r="L2317" i="5"/>
  <c r="M2317" i="5"/>
  <c r="Q2317" i="5" s="1"/>
  <c r="R2317" i="5" s="1"/>
  <c r="L2318" i="5"/>
  <c r="M2318" i="5"/>
  <c r="Q2318" i="5" s="1"/>
  <c r="R2318" i="5" s="1"/>
  <c r="L2319" i="5"/>
  <c r="M2319" i="5"/>
  <c r="Q2319" i="5" s="1"/>
  <c r="R2319" i="5" s="1"/>
  <c r="L2320" i="5"/>
  <c r="M2320" i="5"/>
  <c r="Q2320" i="5" s="1"/>
  <c r="R2320" i="5" s="1"/>
  <c r="L2321" i="5"/>
  <c r="M2321" i="5"/>
  <c r="Q2321" i="5" s="1"/>
  <c r="R2321" i="5" s="1"/>
  <c r="L2322" i="5"/>
  <c r="M2322" i="5"/>
  <c r="Q2322" i="5" s="1"/>
  <c r="R2322" i="5" s="1"/>
  <c r="L2323" i="5"/>
  <c r="M2323" i="5"/>
  <c r="Q2323" i="5" s="1"/>
  <c r="R2323" i="5" s="1"/>
  <c r="L2324" i="5"/>
  <c r="M2324" i="5"/>
  <c r="Q2324" i="5" s="1"/>
  <c r="R2324" i="5" s="1"/>
  <c r="L2325" i="5"/>
  <c r="M2325" i="5"/>
  <c r="Q2325" i="5" s="1"/>
  <c r="R2325" i="5" s="1"/>
  <c r="L2326" i="5"/>
  <c r="M2326" i="5"/>
  <c r="Q2326" i="5" s="1"/>
  <c r="R2326" i="5" s="1"/>
  <c r="L2327" i="5"/>
  <c r="M2327" i="5"/>
  <c r="Q2327" i="5" s="1"/>
  <c r="R2327" i="5" s="1"/>
  <c r="L2328" i="5"/>
  <c r="M2328" i="5"/>
  <c r="Q2328" i="5" s="1"/>
  <c r="R2328" i="5" s="1"/>
  <c r="L2329" i="5"/>
  <c r="M2329" i="5"/>
  <c r="Q2329" i="5" s="1"/>
  <c r="R2329" i="5" s="1"/>
  <c r="L2330" i="5"/>
  <c r="M2330" i="5"/>
  <c r="Q2330" i="5" s="1"/>
  <c r="R2330" i="5" s="1"/>
  <c r="L2331" i="5"/>
  <c r="M2331" i="5"/>
  <c r="Q2331" i="5" s="1"/>
  <c r="R2331" i="5" s="1"/>
  <c r="L2332" i="5"/>
  <c r="M2332" i="5"/>
  <c r="Q2332" i="5" s="1"/>
  <c r="R2332" i="5" s="1"/>
  <c r="L2333" i="5"/>
  <c r="M2333" i="5"/>
  <c r="Q2333" i="5" s="1"/>
  <c r="R2333" i="5" s="1"/>
  <c r="L2334" i="5"/>
  <c r="M2334" i="5"/>
  <c r="Q2334" i="5" s="1"/>
  <c r="R2334" i="5" s="1"/>
  <c r="L2335" i="5"/>
  <c r="M2335" i="5"/>
  <c r="Q2335" i="5" s="1"/>
  <c r="R2335" i="5" s="1"/>
  <c r="L2336" i="5"/>
  <c r="M2336" i="5"/>
  <c r="Q2336" i="5" s="1"/>
  <c r="R2336" i="5" s="1"/>
  <c r="L2337" i="5"/>
  <c r="M2337" i="5"/>
  <c r="Q2337" i="5" s="1"/>
  <c r="R2337" i="5" s="1"/>
  <c r="L2338" i="5"/>
  <c r="M2338" i="5"/>
  <c r="Q2338" i="5" s="1"/>
  <c r="R2338" i="5" s="1"/>
  <c r="L2339" i="5"/>
  <c r="M2339" i="5"/>
  <c r="Q2339" i="5" s="1"/>
  <c r="R2339" i="5" s="1"/>
  <c r="L2340" i="5"/>
  <c r="M2340" i="5"/>
  <c r="Q2340" i="5" s="1"/>
  <c r="R2340" i="5" s="1"/>
  <c r="L2341" i="5"/>
  <c r="M2341" i="5"/>
  <c r="Q2341" i="5" s="1"/>
  <c r="R2341" i="5" s="1"/>
  <c r="L2342" i="5"/>
  <c r="M2342" i="5"/>
  <c r="Q2342" i="5" s="1"/>
  <c r="R2342" i="5" s="1"/>
  <c r="L2343" i="5"/>
  <c r="M2343" i="5"/>
  <c r="Q2343" i="5" s="1"/>
  <c r="R2343" i="5" s="1"/>
  <c r="L2344" i="5"/>
  <c r="M2344" i="5"/>
  <c r="Q2344" i="5" s="1"/>
  <c r="R2344" i="5" s="1"/>
  <c r="L2345" i="5"/>
  <c r="M2345" i="5"/>
  <c r="Q2345" i="5" s="1"/>
  <c r="R2345" i="5" s="1"/>
  <c r="L2346" i="5"/>
  <c r="M2346" i="5"/>
  <c r="Q2346" i="5" s="1"/>
  <c r="R2346" i="5" s="1"/>
  <c r="L2347" i="5"/>
  <c r="M2347" i="5"/>
  <c r="Q2347" i="5" s="1"/>
  <c r="R2347" i="5" s="1"/>
  <c r="L2348" i="5"/>
  <c r="M2348" i="5"/>
  <c r="Q2348" i="5" s="1"/>
  <c r="R2348" i="5" s="1"/>
  <c r="L2349" i="5"/>
  <c r="M2349" i="5"/>
  <c r="Q2349" i="5" s="1"/>
  <c r="R2349" i="5" s="1"/>
  <c r="L2350" i="5"/>
  <c r="M2350" i="5"/>
  <c r="Q2350" i="5" s="1"/>
  <c r="R2350" i="5" s="1"/>
  <c r="L2351" i="5"/>
  <c r="M2351" i="5"/>
  <c r="Q2351" i="5" s="1"/>
  <c r="R2351" i="5" s="1"/>
  <c r="L2352" i="5"/>
  <c r="M2352" i="5"/>
  <c r="Q2352" i="5" s="1"/>
  <c r="R2352" i="5" s="1"/>
  <c r="L2353" i="5"/>
  <c r="M2353" i="5"/>
  <c r="Q2353" i="5" s="1"/>
  <c r="R2353" i="5" s="1"/>
  <c r="L2354" i="5"/>
  <c r="M2354" i="5"/>
  <c r="Q2354" i="5" s="1"/>
  <c r="R2354" i="5" s="1"/>
  <c r="L2355" i="5"/>
  <c r="M2355" i="5"/>
  <c r="Q2355" i="5" s="1"/>
  <c r="R2355" i="5" s="1"/>
  <c r="L2356" i="5"/>
  <c r="M2356" i="5"/>
  <c r="Q2356" i="5" s="1"/>
  <c r="R2356" i="5" s="1"/>
  <c r="L2357" i="5"/>
  <c r="M2357" i="5"/>
  <c r="Q2357" i="5" s="1"/>
  <c r="R2357" i="5" s="1"/>
  <c r="L2358" i="5"/>
  <c r="M2358" i="5"/>
  <c r="Q2358" i="5" s="1"/>
  <c r="R2358" i="5" s="1"/>
  <c r="L2359" i="5"/>
  <c r="M2359" i="5"/>
  <c r="Q2359" i="5" s="1"/>
  <c r="R2359" i="5" s="1"/>
  <c r="L2360" i="5"/>
  <c r="M2360" i="5"/>
  <c r="Q2360" i="5" s="1"/>
  <c r="R2360" i="5" s="1"/>
  <c r="L2361" i="5"/>
  <c r="M2361" i="5"/>
  <c r="Q2361" i="5" s="1"/>
  <c r="R2361" i="5" s="1"/>
  <c r="L2362" i="5"/>
  <c r="M2362" i="5"/>
  <c r="Q2362" i="5" s="1"/>
  <c r="R2362" i="5" s="1"/>
  <c r="L2363" i="5"/>
  <c r="M2363" i="5"/>
  <c r="Q2363" i="5" s="1"/>
  <c r="R2363" i="5" s="1"/>
  <c r="L2364" i="5"/>
  <c r="M2364" i="5"/>
  <c r="Q2364" i="5" s="1"/>
  <c r="R2364" i="5" s="1"/>
  <c r="L2365" i="5"/>
  <c r="M2365" i="5"/>
  <c r="Q2365" i="5" s="1"/>
  <c r="R2365" i="5" s="1"/>
  <c r="L2366" i="5"/>
  <c r="M2366" i="5"/>
  <c r="Q2366" i="5" s="1"/>
  <c r="R2366" i="5" s="1"/>
  <c r="L2367" i="5"/>
  <c r="M2367" i="5"/>
  <c r="Q2367" i="5" s="1"/>
  <c r="R2367" i="5" s="1"/>
  <c r="L2368" i="5"/>
  <c r="M2368" i="5"/>
  <c r="Q2368" i="5" s="1"/>
  <c r="R2368" i="5" s="1"/>
  <c r="L2369" i="5"/>
  <c r="M2369" i="5"/>
  <c r="Q2369" i="5" s="1"/>
  <c r="R2369" i="5" s="1"/>
  <c r="L2370" i="5"/>
  <c r="M2370" i="5"/>
  <c r="Q2370" i="5" s="1"/>
  <c r="R2370" i="5" s="1"/>
  <c r="L2371" i="5"/>
  <c r="M2371" i="5"/>
  <c r="Q2371" i="5" s="1"/>
  <c r="R2371" i="5" s="1"/>
  <c r="L2372" i="5"/>
  <c r="M2372" i="5"/>
  <c r="Q2372" i="5" s="1"/>
  <c r="R2372" i="5" s="1"/>
  <c r="L2373" i="5"/>
  <c r="M2373" i="5"/>
  <c r="Q2373" i="5" s="1"/>
  <c r="R2373" i="5" s="1"/>
  <c r="L2374" i="5"/>
  <c r="M2374" i="5"/>
  <c r="Q2374" i="5" s="1"/>
  <c r="R2374" i="5" s="1"/>
  <c r="L2375" i="5"/>
  <c r="M2375" i="5"/>
  <c r="Q2375" i="5" s="1"/>
  <c r="R2375" i="5" s="1"/>
  <c r="L2376" i="5"/>
  <c r="M2376" i="5"/>
  <c r="Q2376" i="5" s="1"/>
  <c r="R2376" i="5" s="1"/>
  <c r="L2377" i="5"/>
  <c r="M2377" i="5"/>
  <c r="Q2377" i="5" s="1"/>
  <c r="R2377" i="5" s="1"/>
  <c r="L2378" i="5"/>
  <c r="M2378" i="5"/>
  <c r="Q2378" i="5" s="1"/>
  <c r="R2378" i="5" s="1"/>
  <c r="L2379" i="5"/>
  <c r="M2379" i="5"/>
  <c r="Q2379" i="5" s="1"/>
  <c r="R2379" i="5" s="1"/>
  <c r="L2380" i="5"/>
  <c r="M2380" i="5"/>
  <c r="Q2380" i="5" s="1"/>
  <c r="R2380" i="5" s="1"/>
  <c r="L2381" i="5"/>
  <c r="M2381" i="5"/>
  <c r="Q2381" i="5" s="1"/>
  <c r="R2381" i="5" s="1"/>
  <c r="L2382" i="5"/>
  <c r="M2382" i="5"/>
  <c r="Q2382" i="5" s="1"/>
  <c r="R2382" i="5" s="1"/>
  <c r="L2383" i="5"/>
  <c r="M2383" i="5"/>
  <c r="Q2383" i="5" s="1"/>
  <c r="R2383" i="5" s="1"/>
  <c r="L2384" i="5"/>
  <c r="M2384" i="5"/>
  <c r="Q2384" i="5" s="1"/>
  <c r="R2384" i="5" s="1"/>
  <c r="L2385" i="5"/>
  <c r="M2385" i="5"/>
  <c r="Q2385" i="5" s="1"/>
  <c r="R2385" i="5" s="1"/>
  <c r="L2386" i="5"/>
  <c r="M2386" i="5"/>
  <c r="Q2386" i="5" s="1"/>
  <c r="R2386" i="5" s="1"/>
  <c r="L2387" i="5"/>
  <c r="M2387" i="5"/>
  <c r="Q2387" i="5" s="1"/>
  <c r="R2387" i="5" s="1"/>
  <c r="L2388" i="5"/>
  <c r="M2388" i="5"/>
  <c r="Q2388" i="5" s="1"/>
  <c r="R2388" i="5" s="1"/>
  <c r="L2389" i="5"/>
  <c r="M2389" i="5"/>
  <c r="Q2389" i="5" s="1"/>
  <c r="R2389" i="5" s="1"/>
  <c r="L2390" i="5"/>
  <c r="M2390" i="5"/>
  <c r="Q2390" i="5" s="1"/>
  <c r="R2390" i="5" s="1"/>
  <c r="L2391" i="5"/>
  <c r="M2391" i="5"/>
  <c r="Q2391" i="5" s="1"/>
  <c r="R2391" i="5" s="1"/>
  <c r="L2392" i="5"/>
  <c r="M2392" i="5"/>
  <c r="Q2392" i="5" s="1"/>
  <c r="R2392" i="5" s="1"/>
  <c r="L2393" i="5"/>
  <c r="M2393" i="5"/>
  <c r="Q2393" i="5" s="1"/>
  <c r="R2393" i="5" s="1"/>
  <c r="L2394" i="5"/>
  <c r="M2394" i="5"/>
  <c r="Q2394" i="5" s="1"/>
  <c r="R2394" i="5" s="1"/>
  <c r="L2395" i="5"/>
  <c r="M2395" i="5"/>
  <c r="Q2395" i="5" s="1"/>
  <c r="R2395" i="5" s="1"/>
  <c r="L2396" i="5"/>
  <c r="M2396" i="5"/>
  <c r="Q2396" i="5" s="1"/>
  <c r="R2396" i="5" s="1"/>
  <c r="L2397" i="5"/>
  <c r="M2397" i="5"/>
  <c r="Q2397" i="5" s="1"/>
  <c r="R2397" i="5" s="1"/>
  <c r="L2398" i="5"/>
  <c r="M2398" i="5"/>
  <c r="Q2398" i="5" s="1"/>
  <c r="R2398" i="5" s="1"/>
  <c r="L2399" i="5"/>
  <c r="M2399" i="5"/>
  <c r="Q2399" i="5" s="1"/>
  <c r="R2399" i="5" s="1"/>
  <c r="L2400" i="5"/>
  <c r="M2400" i="5"/>
  <c r="Q2400" i="5" s="1"/>
  <c r="R2400" i="5" s="1"/>
  <c r="L2401" i="5"/>
  <c r="M2401" i="5"/>
  <c r="Q2401" i="5" s="1"/>
  <c r="R2401" i="5" s="1"/>
  <c r="L2402" i="5"/>
  <c r="M2402" i="5"/>
  <c r="Q2402" i="5" s="1"/>
  <c r="R2402" i="5" s="1"/>
  <c r="L2403" i="5"/>
  <c r="M2403" i="5"/>
  <c r="Q2403" i="5" s="1"/>
  <c r="R2403" i="5" s="1"/>
  <c r="L2404" i="5"/>
  <c r="M2404" i="5"/>
  <c r="Q2404" i="5" s="1"/>
  <c r="R2404" i="5" s="1"/>
  <c r="L2405" i="5"/>
  <c r="M2405" i="5"/>
  <c r="Q2405" i="5" s="1"/>
  <c r="R2405" i="5" s="1"/>
  <c r="L2406" i="5"/>
  <c r="M2406" i="5"/>
  <c r="Q2406" i="5" s="1"/>
  <c r="R2406" i="5" s="1"/>
  <c r="L2407" i="5"/>
  <c r="M2407" i="5"/>
  <c r="Q2407" i="5" s="1"/>
  <c r="R2407" i="5" s="1"/>
  <c r="L2408" i="5"/>
  <c r="M2408" i="5"/>
  <c r="Q2408" i="5" s="1"/>
  <c r="R2408" i="5" s="1"/>
  <c r="L2409" i="5"/>
  <c r="M2409" i="5"/>
  <c r="Q2409" i="5" s="1"/>
  <c r="R2409" i="5" s="1"/>
  <c r="L2410" i="5"/>
  <c r="M2410" i="5"/>
  <c r="Q2410" i="5" s="1"/>
  <c r="R2410" i="5" s="1"/>
  <c r="L2411" i="5"/>
  <c r="M2411" i="5"/>
  <c r="Q2411" i="5" s="1"/>
  <c r="R2411" i="5" s="1"/>
  <c r="L2412" i="5"/>
  <c r="M2412" i="5"/>
  <c r="Q2412" i="5" s="1"/>
  <c r="R2412" i="5" s="1"/>
  <c r="L2413" i="5"/>
  <c r="M2413" i="5"/>
  <c r="Q2413" i="5" s="1"/>
  <c r="R2413" i="5" s="1"/>
  <c r="L2414" i="5"/>
  <c r="M2414" i="5"/>
  <c r="Q2414" i="5" s="1"/>
  <c r="R2414" i="5" s="1"/>
  <c r="L2415" i="5"/>
  <c r="M2415" i="5"/>
  <c r="Q2415" i="5" s="1"/>
  <c r="R2415" i="5" s="1"/>
  <c r="L2416" i="5"/>
  <c r="M2416" i="5"/>
  <c r="Q2416" i="5" s="1"/>
  <c r="R2416" i="5" s="1"/>
  <c r="L2417" i="5"/>
  <c r="M2417" i="5"/>
  <c r="Q2417" i="5" s="1"/>
  <c r="R2417" i="5" s="1"/>
  <c r="L2418" i="5"/>
  <c r="M2418" i="5"/>
  <c r="Q2418" i="5" s="1"/>
  <c r="R2418" i="5" s="1"/>
  <c r="L2419" i="5"/>
  <c r="M2419" i="5"/>
  <c r="Q2419" i="5" s="1"/>
  <c r="R2419" i="5" s="1"/>
  <c r="L2420" i="5"/>
  <c r="M2420" i="5"/>
  <c r="Q2420" i="5" s="1"/>
  <c r="R2420" i="5" s="1"/>
  <c r="L2421" i="5"/>
  <c r="M2421" i="5"/>
  <c r="Q2421" i="5" s="1"/>
  <c r="R2421" i="5" s="1"/>
  <c r="L2422" i="5"/>
  <c r="M2422" i="5"/>
  <c r="Q2422" i="5" s="1"/>
  <c r="R2422" i="5" s="1"/>
  <c r="L2423" i="5"/>
  <c r="M2423" i="5"/>
  <c r="Q2423" i="5" s="1"/>
  <c r="R2423" i="5" s="1"/>
  <c r="L2424" i="5"/>
  <c r="M2424" i="5"/>
  <c r="Q2424" i="5" s="1"/>
  <c r="R2424" i="5" s="1"/>
  <c r="L2425" i="5"/>
  <c r="M2425" i="5"/>
  <c r="Q2425" i="5" s="1"/>
  <c r="R2425" i="5" s="1"/>
  <c r="L2426" i="5"/>
  <c r="M2426" i="5"/>
  <c r="Q2426" i="5" s="1"/>
  <c r="R2426" i="5" s="1"/>
  <c r="L2427" i="5"/>
  <c r="M2427" i="5"/>
  <c r="Q2427" i="5" s="1"/>
  <c r="R2427" i="5" s="1"/>
  <c r="L2428" i="5"/>
  <c r="M2428" i="5"/>
  <c r="Q2428" i="5" s="1"/>
  <c r="R2428" i="5" s="1"/>
  <c r="L2429" i="5"/>
  <c r="M2429" i="5"/>
  <c r="Q2429" i="5" s="1"/>
  <c r="R2429" i="5" s="1"/>
  <c r="L2430" i="5"/>
  <c r="M2430" i="5"/>
  <c r="Q2430" i="5" s="1"/>
  <c r="R2430" i="5" s="1"/>
  <c r="L2431" i="5"/>
  <c r="M2431" i="5"/>
  <c r="Q2431" i="5" s="1"/>
  <c r="R2431" i="5" s="1"/>
  <c r="L2432" i="5"/>
  <c r="M2432" i="5"/>
  <c r="Q2432" i="5" s="1"/>
  <c r="R2432" i="5" s="1"/>
  <c r="L2433" i="5"/>
  <c r="M2433" i="5"/>
  <c r="Q2433" i="5" s="1"/>
  <c r="R2433" i="5" s="1"/>
  <c r="L2434" i="5"/>
  <c r="M2434" i="5"/>
  <c r="Q2434" i="5" s="1"/>
  <c r="R2434" i="5" s="1"/>
  <c r="L2435" i="5"/>
  <c r="M2435" i="5"/>
  <c r="Q2435" i="5" s="1"/>
  <c r="R2435" i="5" s="1"/>
  <c r="L2436" i="5"/>
  <c r="M2436" i="5"/>
  <c r="Q2436" i="5" s="1"/>
  <c r="R2436" i="5" s="1"/>
  <c r="L2437" i="5"/>
  <c r="M2437" i="5"/>
  <c r="Q2437" i="5" s="1"/>
  <c r="R2437" i="5" s="1"/>
  <c r="L2438" i="5"/>
  <c r="M2438" i="5"/>
  <c r="Q2438" i="5" s="1"/>
  <c r="R2438" i="5" s="1"/>
  <c r="L2439" i="5"/>
  <c r="M2439" i="5"/>
  <c r="Q2439" i="5" s="1"/>
  <c r="R2439" i="5" s="1"/>
  <c r="L2440" i="5"/>
  <c r="M2440" i="5"/>
  <c r="Q2440" i="5" s="1"/>
  <c r="R2440" i="5" s="1"/>
  <c r="L2441" i="5"/>
  <c r="M2441" i="5"/>
  <c r="Q2441" i="5" s="1"/>
  <c r="R2441" i="5" s="1"/>
  <c r="L2442" i="5"/>
  <c r="M2442" i="5"/>
  <c r="Q2442" i="5" s="1"/>
  <c r="R2442" i="5" s="1"/>
  <c r="L2443" i="5"/>
  <c r="M2443" i="5"/>
  <c r="Q2443" i="5" s="1"/>
  <c r="R2443" i="5" s="1"/>
  <c r="L2444" i="5"/>
  <c r="M2444" i="5"/>
  <c r="Q2444" i="5" s="1"/>
  <c r="R2444" i="5" s="1"/>
  <c r="L2445" i="5"/>
  <c r="M2445" i="5"/>
  <c r="Q2445" i="5" s="1"/>
  <c r="R2445" i="5" s="1"/>
  <c r="L2446" i="5"/>
  <c r="M2446" i="5"/>
  <c r="Q2446" i="5" s="1"/>
  <c r="R2446" i="5" s="1"/>
  <c r="L2447" i="5"/>
  <c r="M2447" i="5"/>
  <c r="Q2447" i="5" s="1"/>
  <c r="R2447" i="5" s="1"/>
  <c r="L2448" i="5"/>
  <c r="M2448" i="5"/>
  <c r="Q2448" i="5" s="1"/>
  <c r="R2448" i="5" s="1"/>
  <c r="L2449" i="5"/>
  <c r="M2449" i="5"/>
  <c r="Q2449" i="5" s="1"/>
  <c r="R2449" i="5" s="1"/>
  <c r="L2450" i="5"/>
  <c r="M2450" i="5"/>
  <c r="Q2450" i="5" s="1"/>
  <c r="R2450" i="5" s="1"/>
  <c r="L2451" i="5"/>
  <c r="M2451" i="5"/>
  <c r="Q2451" i="5" s="1"/>
  <c r="R2451" i="5" s="1"/>
  <c r="L2452" i="5"/>
  <c r="M2452" i="5"/>
  <c r="Q2452" i="5" s="1"/>
  <c r="R2452" i="5" s="1"/>
  <c r="L2453" i="5"/>
  <c r="M2453" i="5"/>
  <c r="Q2453" i="5" s="1"/>
  <c r="R2453" i="5" s="1"/>
  <c r="L2454" i="5"/>
  <c r="M2454" i="5"/>
  <c r="Q2454" i="5" s="1"/>
  <c r="R2454" i="5" s="1"/>
  <c r="L2455" i="5"/>
  <c r="M2455" i="5"/>
  <c r="Q2455" i="5" s="1"/>
  <c r="R2455" i="5" s="1"/>
  <c r="L2456" i="5"/>
  <c r="M2456" i="5"/>
  <c r="Q2456" i="5" s="1"/>
  <c r="R2456" i="5" s="1"/>
  <c r="L2457" i="5"/>
  <c r="M2457" i="5"/>
  <c r="Q2457" i="5" s="1"/>
  <c r="R2457" i="5" s="1"/>
  <c r="L2458" i="5"/>
  <c r="M2458" i="5"/>
  <c r="Q2458" i="5" s="1"/>
  <c r="R2458" i="5" s="1"/>
  <c r="L2459" i="5"/>
  <c r="M2459" i="5"/>
  <c r="Q2459" i="5" s="1"/>
  <c r="R2459" i="5" s="1"/>
  <c r="L2460" i="5"/>
  <c r="M2460" i="5"/>
  <c r="Q2460" i="5" s="1"/>
  <c r="R2460" i="5" s="1"/>
  <c r="L2461" i="5"/>
  <c r="M2461" i="5"/>
  <c r="Q2461" i="5" s="1"/>
  <c r="R2461" i="5" s="1"/>
  <c r="L2462" i="5"/>
  <c r="M2462" i="5"/>
  <c r="Q2462" i="5" s="1"/>
  <c r="R2462" i="5" s="1"/>
  <c r="L2463" i="5"/>
  <c r="M2463" i="5"/>
  <c r="Q2463" i="5" s="1"/>
  <c r="R2463" i="5" s="1"/>
  <c r="L2464" i="5"/>
  <c r="M2464" i="5"/>
  <c r="Q2464" i="5" s="1"/>
  <c r="R2464" i="5" s="1"/>
  <c r="L2465" i="5"/>
  <c r="M2465" i="5"/>
  <c r="Q2465" i="5" s="1"/>
  <c r="R2465" i="5" s="1"/>
  <c r="L2466" i="5"/>
  <c r="M2466" i="5"/>
  <c r="Q2466" i="5" s="1"/>
  <c r="R2466" i="5" s="1"/>
  <c r="L2467" i="5"/>
  <c r="M2467" i="5"/>
  <c r="Q2467" i="5" s="1"/>
  <c r="R2467" i="5" s="1"/>
  <c r="L2468" i="5"/>
  <c r="M2468" i="5"/>
  <c r="Q2468" i="5" s="1"/>
  <c r="R2468" i="5" s="1"/>
  <c r="L2469" i="5"/>
  <c r="M2469" i="5"/>
  <c r="Q2469" i="5" s="1"/>
  <c r="R2469" i="5" s="1"/>
  <c r="L2470" i="5"/>
  <c r="M2470" i="5"/>
  <c r="Q2470" i="5" s="1"/>
  <c r="R2470" i="5" s="1"/>
  <c r="L2471" i="5"/>
  <c r="M2471" i="5"/>
  <c r="Q2471" i="5" s="1"/>
  <c r="R2471" i="5" s="1"/>
  <c r="L2472" i="5"/>
  <c r="M2472" i="5"/>
  <c r="Q2472" i="5" s="1"/>
  <c r="R2472" i="5" s="1"/>
  <c r="L2473" i="5"/>
  <c r="M2473" i="5"/>
  <c r="Q2473" i="5" s="1"/>
  <c r="R2473" i="5" s="1"/>
  <c r="L2474" i="5"/>
  <c r="M2474" i="5"/>
  <c r="Q2474" i="5" s="1"/>
  <c r="R2474" i="5" s="1"/>
  <c r="L2475" i="5"/>
  <c r="M2475" i="5"/>
  <c r="Q2475" i="5" s="1"/>
  <c r="R2475" i="5" s="1"/>
  <c r="L2476" i="5"/>
  <c r="M2476" i="5"/>
  <c r="Q2476" i="5" s="1"/>
  <c r="R2476" i="5" s="1"/>
  <c r="L2477" i="5"/>
  <c r="M2477" i="5"/>
  <c r="Q2477" i="5" s="1"/>
  <c r="R2477" i="5" s="1"/>
  <c r="L2478" i="5"/>
  <c r="M2478" i="5"/>
  <c r="Q2478" i="5" s="1"/>
  <c r="R2478" i="5" s="1"/>
  <c r="L2479" i="5"/>
  <c r="M2479" i="5"/>
  <c r="Q2479" i="5" s="1"/>
  <c r="R2479" i="5" s="1"/>
  <c r="L2480" i="5"/>
  <c r="M2480" i="5"/>
  <c r="Q2480" i="5" s="1"/>
  <c r="R2480" i="5" s="1"/>
  <c r="L2481" i="5"/>
  <c r="M2481" i="5"/>
  <c r="Q2481" i="5" s="1"/>
  <c r="R2481" i="5" s="1"/>
  <c r="L2482" i="5"/>
  <c r="M2482" i="5"/>
  <c r="Q2482" i="5" s="1"/>
  <c r="R2482" i="5" s="1"/>
  <c r="L2483" i="5"/>
  <c r="M2483" i="5"/>
  <c r="Q2483" i="5" s="1"/>
  <c r="R2483" i="5" s="1"/>
  <c r="L2484" i="5"/>
  <c r="M2484" i="5"/>
  <c r="Q2484" i="5" s="1"/>
  <c r="R2484" i="5" s="1"/>
  <c r="L2485" i="5"/>
  <c r="M2485" i="5"/>
  <c r="Q2485" i="5" s="1"/>
  <c r="R2485" i="5" s="1"/>
  <c r="L2486" i="5"/>
  <c r="M2486" i="5"/>
  <c r="Q2486" i="5" s="1"/>
  <c r="R2486" i="5" s="1"/>
  <c r="L2487" i="5"/>
  <c r="M2487" i="5"/>
  <c r="Q2487" i="5" s="1"/>
  <c r="R2487" i="5" s="1"/>
  <c r="L2488" i="5"/>
  <c r="M2488" i="5"/>
  <c r="Q2488" i="5" s="1"/>
  <c r="R2488" i="5" s="1"/>
  <c r="L2489" i="5"/>
  <c r="M2489" i="5"/>
  <c r="Q2489" i="5" s="1"/>
  <c r="R2489" i="5" s="1"/>
  <c r="L2490" i="5"/>
  <c r="M2490" i="5"/>
  <c r="Q2490" i="5" s="1"/>
  <c r="R2490" i="5" s="1"/>
  <c r="L2491" i="5"/>
  <c r="M2491" i="5"/>
  <c r="Q2491" i="5" s="1"/>
  <c r="R2491" i="5" s="1"/>
  <c r="L2492" i="5"/>
  <c r="M2492" i="5"/>
  <c r="Q2492" i="5" s="1"/>
  <c r="R2492" i="5" s="1"/>
  <c r="L2493" i="5"/>
  <c r="M2493" i="5"/>
  <c r="Q2493" i="5" s="1"/>
  <c r="R2493" i="5" s="1"/>
  <c r="L2494" i="5"/>
  <c r="M2494" i="5"/>
  <c r="Q2494" i="5" s="1"/>
  <c r="R2494" i="5" s="1"/>
  <c r="L2495" i="5"/>
  <c r="M2495" i="5"/>
  <c r="Q2495" i="5" s="1"/>
  <c r="R2495" i="5" s="1"/>
  <c r="L2496" i="5"/>
  <c r="M2496" i="5"/>
  <c r="Q2496" i="5" s="1"/>
  <c r="R2496" i="5" s="1"/>
  <c r="L2497" i="5"/>
  <c r="M2497" i="5"/>
  <c r="Q2497" i="5" s="1"/>
  <c r="R2497" i="5" s="1"/>
  <c r="L2498" i="5"/>
  <c r="M2498" i="5"/>
  <c r="Q2498" i="5" s="1"/>
  <c r="R2498" i="5" s="1"/>
  <c r="L2499" i="5"/>
  <c r="M2499" i="5"/>
  <c r="Q2499" i="5" s="1"/>
  <c r="R2499" i="5" s="1"/>
  <c r="L2500" i="5"/>
  <c r="M2500" i="5"/>
  <c r="Q2500" i="5" s="1"/>
  <c r="R2500" i="5" s="1"/>
  <c r="L2501" i="5"/>
  <c r="M2501" i="5"/>
  <c r="Q2501" i="5" s="1"/>
  <c r="R2501" i="5" s="1"/>
  <c r="L2502" i="5"/>
  <c r="M2502" i="5"/>
  <c r="Q2502" i="5" s="1"/>
  <c r="R2502" i="5" s="1"/>
  <c r="L2503" i="5"/>
  <c r="M2503" i="5"/>
  <c r="Q2503" i="5" s="1"/>
  <c r="R2503" i="5" s="1"/>
  <c r="L2504" i="5"/>
  <c r="M2504" i="5"/>
  <c r="Q2504" i="5" s="1"/>
  <c r="R2504" i="5" s="1"/>
  <c r="L2505" i="5"/>
  <c r="M2505" i="5"/>
  <c r="Q2505" i="5" s="1"/>
  <c r="R2505" i="5" s="1"/>
  <c r="L2506" i="5"/>
  <c r="M2506" i="5"/>
  <c r="Q2506" i="5" s="1"/>
  <c r="R2506" i="5" s="1"/>
  <c r="L2507" i="5"/>
  <c r="M2507" i="5"/>
  <c r="Q2507" i="5" s="1"/>
  <c r="R2507" i="5" s="1"/>
  <c r="L2508" i="5"/>
  <c r="M2508" i="5"/>
  <c r="Q2508" i="5" s="1"/>
  <c r="R2508" i="5" s="1"/>
  <c r="L2509" i="5"/>
  <c r="M2509" i="5"/>
  <c r="Q2509" i="5" s="1"/>
  <c r="R2509" i="5" s="1"/>
  <c r="L2510" i="5"/>
  <c r="M2510" i="5"/>
  <c r="Q2510" i="5" s="1"/>
  <c r="R2510" i="5" s="1"/>
  <c r="L2511" i="5"/>
  <c r="M2511" i="5"/>
  <c r="Q2511" i="5" s="1"/>
  <c r="R2511" i="5" s="1"/>
  <c r="L2512" i="5"/>
  <c r="M2512" i="5"/>
  <c r="Q2512" i="5" s="1"/>
  <c r="R2512" i="5" s="1"/>
  <c r="L2513" i="5"/>
  <c r="M2513" i="5"/>
  <c r="Q2513" i="5" s="1"/>
  <c r="R2513" i="5" s="1"/>
  <c r="L2514" i="5"/>
  <c r="M2514" i="5"/>
  <c r="Q2514" i="5" s="1"/>
  <c r="R2514" i="5" s="1"/>
  <c r="L2515" i="5"/>
  <c r="M2515" i="5"/>
  <c r="Q2515" i="5" s="1"/>
  <c r="R2515" i="5" s="1"/>
  <c r="L2516" i="5"/>
  <c r="M2516" i="5"/>
  <c r="Q2516" i="5" s="1"/>
  <c r="R2516" i="5" s="1"/>
  <c r="L2517" i="5"/>
  <c r="M2517" i="5"/>
  <c r="Q2517" i="5" s="1"/>
  <c r="R2517" i="5" s="1"/>
  <c r="L2518" i="5"/>
  <c r="M2518" i="5"/>
  <c r="Q2518" i="5" s="1"/>
  <c r="R2518" i="5" s="1"/>
  <c r="L2519" i="5"/>
  <c r="M2519" i="5"/>
  <c r="Q2519" i="5" s="1"/>
  <c r="R2519" i="5" s="1"/>
  <c r="L2520" i="5"/>
  <c r="M2520" i="5"/>
  <c r="Q2520" i="5" s="1"/>
  <c r="R2520" i="5" s="1"/>
  <c r="L2521" i="5"/>
  <c r="M2521" i="5"/>
  <c r="Q2521" i="5" s="1"/>
  <c r="R2521" i="5" s="1"/>
  <c r="L2522" i="5"/>
  <c r="M2522" i="5"/>
  <c r="Q2522" i="5" s="1"/>
  <c r="R2522" i="5" s="1"/>
  <c r="L2523" i="5"/>
  <c r="M2523" i="5"/>
  <c r="Q2523" i="5" s="1"/>
  <c r="R2523" i="5" s="1"/>
  <c r="L2524" i="5"/>
  <c r="M2524" i="5"/>
  <c r="Q2524" i="5" s="1"/>
  <c r="R2524" i="5" s="1"/>
  <c r="L2525" i="5"/>
  <c r="M2525" i="5"/>
  <c r="Q2525" i="5" s="1"/>
  <c r="R2525" i="5" s="1"/>
  <c r="L2526" i="5"/>
  <c r="M2526" i="5"/>
  <c r="Q2526" i="5" s="1"/>
  <c r="R2526" i="5" s="1"/>
  <c r="L2527" i="5"/>
  <c r="M2527" i="5"/>
  <c r="Q2527" i="5" s="1"/>
  <c r="R2527" i="5" s="1"/>
  <c r="L2528" i="5"/>
  <c r="M2528" i="5"/>
  <c r="Q2528" i="5" s="1"/>
  <c r="R2528" i="5" s="1"/>
  <c r="L2529" i="5"/>
  <c r="M2529" i="5"/>
  <c r="Q2529" i="5" s="1"/>
  <c r="R2529" i="5" s="1"/>
  <c r="L2530" i="5"/>
  <c r="M2530" i="5"/>
  <c r="Q2530" i="5" s="1"/>
  <c r="R2530" i="5" s="1"/>
  <c r="L2531" i="5"/>
  <c r="M2531" i="5"/>
  <c r="Q2531" i="5" s="1"/>
  <c r="R2531" i="5" s="1"/>
  <c r="L2532" i="5"/>
  <c r="M2532" i="5"/>
  <c r="Q2532" i="5" s="1"/>
  <c r="R2532" i="5" s="1"/>
  <c r="L2533" i="5"/>
  <c r="M2533" i="5"/>
  <c r="Q2533" i="5" s="1"/>
  <c r="R2533" i="5" s="1"/>
  <c r="L2534" i="5"/>
  <c r="M2534" i="5"/>
  <c r="Q2534" i="5" s="1"/>
  <c r="R2534" i="5" s="1"/>
  <c r="L2535" i="5"/>
  <c r="M2535" i="5"/>
  <c r="Q2535" i="5" s="1"/>
  <c r="R2535" i="5" s="1"/>
  <c r="L2536" i="5"/>
  <c r="M2536" i="5"/>
  <c r="Q2536" i="5" s="1"/>
  <c r="R2536" i="5" s="1"/>
  <c r="L2537" i="5"/>
  <c r="M2537" i="5"/>
  <c r="Q2537" i="5" s="1"/>
  <c r="R2537" i="5" s="1"/>
  <c r="L2538" i="5"/>
  <c r="M2538" i="5"/>
  <c r="Q2538" i="5" s="1"/>
  <c r="R2538" i="5" s="1"/>
  <c r="L2539" i="5"/>
  <c r="M2539" i="5"/>
  <c r="Q2539" i="5" s="1"/>
  <c r="R2539" i="5" s="1"/>
  <c r="L2540" i="5"/>
  <c r="M2540" i="5"/>
  <c r="Q2540" i="5" s="1"/>
  <c r="R2540" i="5" s="1"/>
  <c r="L2541" i="5"/>
  <c r="M2541" i="5"/>
  <c r="Q2541" i="5" s="1"/>
  <c r="R2541" i="5" s="1"/>
  <c r="L2542" i="5"/>
  <c r="M2542" i="5"/>
  <c r="Q2542" i="5" s="1"/>
  <c r="R2542" i="5" s="1"/>
  <c r="L2543" i="5"/>
  <c r="M2543" i="5"/>
  <c r="Q2543" i="5" s="1"/>
  <c r="R2543" i="5" s="1"/>
  <c r="L2544" i="5"/>
  <c r="M2544" i="5"/>
  <c r="Q2544" i="5" s="1"/>
  <c r="R2544" i="5" s="1"/>
  <c r="L2545" i="5"/>
  <c r="M2545" i="5"/>
  <c r="Q2545" i="5" s="1"/>
  <c r="R2545" i="5" s="1"/>
  <c r="L2546" i="5"/>
  <c r="M2546" i="5"/>
  <c r="Q2546" i="5" s="1"/>
  <c r="R2546" i="5" s="1"/>
  <c r="L2547" i="5"/>
  <c r="M2547" i="5"/>
  <c r="Q2547" i="5" s="1"/>
  <c r="R2547" i="5" s="1"/>
  <c r="L2548" i="5"/>
  <c r="M2548" i="5"/>
  <c r="Q2548" i="5" s="1"/>
  <c r="R2548" i="5" s="1"/>
  <c r="L2549" i="5"/>
  <c r="M2549" i="5"/>
  <c r="Q2549" i="5" s="1"/>
  <c r="R2549" i="5" s="1"/>
  <c r="L2550" i="5"/>
  <c r="M2550" i="5"/>
  <c r="Q2550" i="5" s="1"/>
  <c r="R2550" i="5" s="1"/>
  <c r="L2551" i="5"/>
  <c r="M2551" i="5"/>
  <c r="Q2551" i="5" s="1"/>
  <c r="R2551" i="5" s="1"/>
  <c r="L2552" i="5"/>
  <c r="M2552" i="5"/>
  <c r="Q2552" i="5" s="1"/>
  <c r="R2552" i="5" s="1"/>
  <c r="L2553" i="5"/>
  <c r="M2553" i="5"/>
  <c r="Q2553" i="5" s="1"/>
  <c r="R2553" i="5" s="1"/>
  <c r="L2554" i="5"/>
  <c r="M2554" i="5"/>
  <c r="Q2554" i="5" s="1"/>
  <c r="R2554" i="5" s="1"/>
  <c r="L2555" i="5"/>
  <c r="M2555" i="5"/>
  <c r="Q2555" i="5" s="1"/>
  <c r="R2555" i="5" s="1"/>
  <c r="L2556" i="5"/>
  <c r="M2556" i="5"/>
  <c r="Q2556" i="5" s="1"/>
  <c r="R2556" i="5" s="1"/>
  <c r="L2557" i="5"/>
  <c r="M2557" i="5"/>
  <c r="Q2557" i="5" s="1"/>
  <c r="R2557" i="5" s="1"/>
  <c r="L2558" i="5"/>
  <c r="M2558" i="5"/>
  <c r="Q2558" i="5" s="1"/>
  <c r="R2558" i="5" s="1"/>
  <c r="L2559" i="5"/>
  <c r="M2559" i="5"/>
  <c r="Q2559" i="5" s="1"/>
  <c r="R2559" i="5" s="1"/>
  <c r="L2560" i="5"/>
  <c r="M2560" i="5"/>
  <c r="Q2560" i="5" s="1"/>
  <c r="R2560" i="5" s="1"/>
  <c r="L2561" i="5"/>
  <c r="M2561" i="5"/>
  <c r="Q2561" i="5" s="1"/>
  <c r="R2561" i="5" s="1"/>
  <c r="L2562" i="5"/>
  <c r="M2562" i="5"/>
  <c r="Q2562" i="5" s="1"/>
  <c r="R2562" i="5" s="1"/>
  <c r="L2563" i="5"/>
  <c r="M2563" i="5"/>
  <c r="Q2563" i="5" s="1"/>
  <c r="R2563" i="5" s="1"/>
  <c r="L2564" i="5"/>
  <c r="M2564" i="5"/>
  <c r="Q2564" i="5" s="1"/>
  <c r="R2564" i="5" s="1"/>
  <c r="L2565" i="5"/>
  <c r="M2565" i="5"/>
  <c r="Q2565" i="5" s="1"/>
  <c r="R2565" i="5" s="1"/>
  <c r="L2566" i="5"/>
  <c r="M2566" i="5"/>
  <c r="Q2566" i="5" s="1"/>
  <c r="R2566" i="5" s="1"/>
  <c r="L2567" i="5"/>
  <c r="M2567" i="5"/>
  <c r="Q2567" i="5" s="1"/>
  <c r="R2567" i="5" s="1"/>
  <c r="L2568" i="5"/>
  <c r="M2568" i="5"/>
  <c r="Q2568" i="5" s="1"/>
  <c r="R2568" i="5" s="1"/>
  <c r="L2569" i="5"/>
  <c r="M2569" i="5"/>
  <c r="Q2569" i="5" s="1"/>
  <c r="R2569" i="5" s="1"/>
  <c r="L2570" i="5"/>
  <c r="M2570" i="5"/>
  <c r="Q2570" i="5" s="1"/>
  <c r="R2570" i="5" s="1"/>
  <c r="L2571" i="5"/>
  <c r="M2571" i="5"/>
  <c r="Q2571" i="5" s="1"/>
  <c r="R2571" i="5" s="1"/>
  <c r="L2572" i="5"/>
  <c r="M2572" i="5"/>
  <c r="Q2572" i="5" s="1"/>
  <c r="R2572" i="5" s="1"/>
  <c r="L2573" i="5"/>
  <c r="M2573" i="5"/>
  <c r="Q2573" i="5" s="1"/>
  <c r="R2573" i="5" s="1"/>
  <c r="L2574" i="5"/>
  <c r="M2574" i="5"/>
  <c r="Q2574" i="5" s="1"/>
  <c r="R2574" i="5" s="1"/>
  <c r="L2575" i="5"/>
  <c r="M2575" i="5"/>
  <c r="Q2575" i="5" s="1"/>
  <c r="R2575" i="5" s="1"/>
  <c r="L2576" i="5"/>
  <c r="M2576" i="5"/>
  <c r="Q2576" i="5" s="1"/>
  <c r="R2576" i="5" s="1"/>
  <c r="L2577" i="5"/>
  <c r="M2577" i="5"/>
  <c r="Q2577" i="5" s="1"/>
  <c r="R2577" i="5" s="1"/>
  <c r="L2578" i="5"/>
  <c r="M2578" i="5"/>
  <c r="Q2578" i="5" s="1"/>
  <c r="R2578" i="5" s="1"/>
  <c r="L2579" i="5"/>
  <c r="M2579" i="5"/>
  <c r="Q2579" i="5" s="1"/>
  <c r="R2579" i="5" s="1"/>
  <c r="L2580" i="5"/>
  <c r="M2580" i="5"/>
  <c r="Q2580" i="5" s="1"/>
  <c r="R2580" i="5" s="1"/>
  <c r="L2581" i="5"/>
  <c r="M2581" i="5"/>
  <c r="Q2581" i="5" s="1"/>
  <c r="R2581" i="5" s="1"/>
  <c r="L2582" i="5"/>
  <c r="M2582" i="5"/>
  <c r="Q2582" i="5" s="1"/>
  <c r="R2582" i="5" s="1"/>
  <c r="L2583" i="5"/>
  <c r="M2583" i="5"/>
  <c r="Q2583" i="5" s="1"/>
  <c r="R2583" i="5" s="1"/>
  <c r="L2584" i="5"/>
  <c r="M2584" i="5"/>
  <c r="Q2584" i="5" s="1"/>
  <c r="R2584" i="5" s="1"/>
  <c r="L2585" i="5"/>
  <c r="M2585" i="5"/>
  <c r="Q2585" i="5" s="1"/>
  <c r="R2585" i="5" s="1"/>
  <c r="L2586" i="5"/>
  <c r="M2586" i="5"/>
  <c r="Q2586" i="5" s="1"/>
  <c r="R2586" i="5" s="1"/>
  <c r="L2587" i="5"/>
  <c r="M2587" i="5"/>
  <c r="Q2587" i="5" s="1"/>
  <c r="R2587" i="5" s="1"/>
  <c r="L2588" i="5"/>
  <c r="M2588" i="5"/>
  <c r="Q2588" i="5" s="1"/>
  <c r="R2588" i="5" s="1"/>
  <c r="L2589" i="5"/>
  <c r="M2589" i="5"/>
  <c r="Q2589" i="5" s="1"/>
  <c r="R2589" i="5" s="1"/>
  <c r="L2590" i="5"/>
  <c r="M2590" i="5"/>
  <c r="Q2590" i="5" s="1"/>
  <c r="R2590" i="5" s="1"/>
  <c r="L2591" i="5"/>
  <c r="M2591" i="5"/>
  <c r="Q2591" i="5" s="1"/>
  <c r="R2591" i="5" s="1"/>
  <c r="L2592" i="5"/>
  <c r="M2592" i="5"/>
  <c r="Q2592" i="5" s="1"/>
  <c r="R2592" i="5" s="1"/>
  <c r="L2593" i="5"/>
  <c r="M2593" i="5"/>
  <c r="Q2593" i="5" s="1"/>
  <c r="R2593" i="5" s="1"/>
  <c r="L2594" i="5"/>
  <c r="M2594" i="5"/>
  <c r="Q2594" i="5" s="1"/>
  <c r="R2594" i="5" s="1"/>
  <c r="L2595" i="5"/>
  <c r="M2595" i="5"/>
  <c r="Q2595" i="5" s="1"/>
  <c r="R2595" i="5" s="1"/>
  <c r="L2596" i="5"/>
  <c r="M2596" i="5"/>
  <c r="Q2596" i="5" s="1"/>
  <c r="R2596" i="5" s="1"/>
  <c r="L2597" i="5"/>
  <c r="M2597" i="5"/>
  <c r="Q2597" i="5" s="1"/>
  <c r="R2597" i="5" s="1"/>
  <c r="L2598" i="5"/>
  <c r="M2598" i="5"/>
  <c r="Q2598" i="5" s="1"/>
  <c r="R2598" i="5" s="1"/>
  <c r="L2599" i="5"/>
  <c r="M2599" i="5"/>
  <c r="Q2599" i="5" s="1"/>
  <c r="R2599" i="5" s="1"/>
  <c r="L2600" i="5"/>
  <c r="M2600" i="5"/>
  <c r="Q2600" i="5" s="1"/>
  <c r="R2600" i="5" s="1"/>
  <c r="L2601" i="5"/>
  <c r="M2601" i="5"/>
  <c r="Q2601" i="5" s="1"/>
  <c r="R2601" i="5" s="1"/>
  <c r="L2602" i="5"/>
  <c r="M2602" i="5"/>
  <c r="Q2602" i="5" s="1"/>
  <c r="R2602" i="5" s="1"/>
  <c r="L2603" i="5"/>
  <c r="M2603" i="5"/>
  <c r="Q2603" i="5" s="1"/>
  <c r="R2603" i="5" s="1"/>
  <c r="L2604" i="5"/>
  <c r="M2604" i="5"/>
  <c r="Q2604" i="5" s="1"/>
  <c r="R2604" i="5" s="1"/>
  <c r="L2605" i="5"/>
  <c r="M2605" i="5"/>
  <c r="Q2605" i="5" s="1"/>
  <c r="R2605" i="5" s="1"/>
  <c r="L2606" i="5"/>
  <c r="M2606" i="5"/>
  <c r="Q2606" i="5" s="1"/>
  <c r="R2606" i="5" s="1"/>
  <c r="L2607" i="5"/>
  <c r="M2607" i="5"/>
  <c r="Q2607" i="5" s="1"/>
  <c r="R2607" i="5" s="1"/>
  <c r="L2608" i="5"/>
  <c r="M2608" i="5"/>
  <c r="Q2608" i="5" s="1"/>
  <c r="R2608" i="5" s="1"/>
  <c r="L2609" i="5"/>
  <c r="M2609" i="5"/>
  <c r="Q2609" i="5" s="1"/>
  <c r="R2609" i="5" s="1"/>
  <c r="L2610" i="5"/>
  <c r="M2610" i="5"/>
  <c r="Q2610" i="5" s="1"/>
  <c r="R2610" i="5" s="1"/>
  <c r="L2611" i="5"/>
  <c r="M2611" i="5"/>
  <c r="Q2611" i="5" s="1"/>
  <c r="R2611" i="5" s="1"/>
  <c r="L2612" i="5"/>
  <c r="M2612" i="5"/>
  <c r="Q2612" i="5" s="1"/>
  <c r="R2612" i="5" s="1"/>
  <c r="L2613" i="5"/>
  <c r="M2613" i="5"/>
  <c r="Q2613" i="5" s="1"/>
  <c r="R2613" i="5" s="1"/>
  <c r="L2614" i="5"/>
  <c r="M2614" i="5"/>
  <c r="Q2614" i="5" s="1"/>
  <c r="R2614" i="5" s="1"/>
  <c r="L2615" i="5"/>
  <c r="M2615" i="5"/>
  <c r="Q2615" i="5" s="1"/>
  <c r="R2615" i="5" s="1"/>
  <c r="L2616" i="5"/>
  <c r="M2616" i="5"/>
  <c r="Q2616" i="5" s="1"/>
  <c r="R2616" i="5" s="1"/>
  <c r="L2617" i="5"/>
  <c r="M2617" i="5"/>
  <c r="Q2617" i="5" s="1"/>
  <c r="R2617" i="5" s="1"/>
  <c r="L2618" i="5"/>
  <c r="M2618" i="5"/>
  <c r="Q2618" i="5" s="1"/>
  <c r="R2618" i="5" s="1"/>
  <c r="L2619" i="5"/>
  <c r="M2619" i="5"/>
  <c r="Q2619" i="5" s="1"/>
  <c r="R2619" i="5" s="1"/>
  <c r="L2620" i="5"/>
  <c r="M2620" i="5"/>
  <c r="Q2620" i="5" s="1"/>
  <c r="R2620" i="5" s="1"/>
  <c r="L2621" i="5"/>
  <c r="M2621" i="5"/>
  <c r="Q2621" i="5" s="1"/>
  <c r="R2621" i="5" s="1"/>
  <c r="L2622" i="5"/>
  <c r="M2622" i="5"/>
  <c r="Q2622" i="5" s="1"/>
  <c r="R2622" i="5" s="1"/>
  <c r="L2623" i="5"/>
  <c r="M2623" i="5"/>
  <c r="Q2623" i="5" s="1"/>
  <c r="R2623" i="5" s="1"/>
  <c r="L2624" i="5"/>
  <c r="M2624" i="5"/>
  <c r="Q2624" i="5" s="1"/>
  <c r="R2624" i="5" s="1"/>
  <c r="L2625" i="5"/>
  <c r="M2625" i="5"/>
  <c r="Q2625" i="5" s="1"/>
  <c r="R2625" i="5" s="1"/>
  <c r="L2626" i="5"/>
  <c r="M2626" i="5"/>
  <c r="Q2626" i="5" s="1"/>
  <c r="R2626" i="5" s="1"/>
  <c r="L2627" i="5"/>
  <c r="M2627" i="5"/>
  <c r="Q2627" i="5" s="1"/>
  <c r="R2627" i="5" s="1"/>
  <c r="L2628" i="5"/>
  <c r="M2628" i="5"/>
  <c r="Q2628" i="5" s="1"/>
  <c r="R2628" i="5" s="1"/>
  <c r="L2629" i="5"/>
  <c r="M2629" i="5"/>
  <c r="Q2629" i="5" s="1"/>
  <c r="R2629" i="5" s="1"/>
  <c r="L2630" i="5"/>
  <c r="M2630" i="5"/>
  <c r="Q2630" i="5" s="1"/>
  <c r="R2630" i="5" s="1"/>
  <c r="L2631" i="5"/>
  <c r="M2631" i="5"/>
  <c r="Q2631" i="5" s="1"/>
  <c r="R2631" i="5" s="1"/>
  <c r="L2632" i="5"/>
  <c r="M2632" i="5"/>
  <c r="Q2632" i="5" s="1"/>
  <c r="R2632" i="5" s="1"/>
  <c r="L2633" i="5"/>
  <c r="M2633" i="5"/>
  <c r="Q2633" i="5" s="1"/>
  <c r="R2633" i="5" s="1"/>
  <c r="L2634" i="5"/>
  <c r="M2634" i="5"/>
  <c r="Q2634" i="5" s="1"/>
  <c r="R2634" i="5" s="1"/>
  <c r="L2635" i="5"/>
  <c r="M2635" i="5"/>
  <c r="Q2635" i="5" s="1"/>
  <c r="R2635" i="5" s="1"/>
  <c r="L2636" i="5"/>
  <c r="M2636" i="5"/>
  <c r="Q2636" i="5" s="1"/>
  <c r="R2636" i="5" s="1"/>
  <c r="L2637" i="5"/>
  <c r="M2637" i="5"/>
  <c r="Q2637" i="5" s="1"/>
  <c r="R2637" i="5" s="1"/>
  <c r="L2638" i="5"/>
  <c r="M2638" i="5"/>
  <c r="Q2638" i="5" s="1"/>
  <c r="R2638" i="5" s="1"/>
  <c r="L2639" i="5"/>
  <c r="M2639" i="5"/>
  <c r="Q2639" i="5" s="1"/>
  <c r="R2639" i="5" s="1"/>
  <c r="L2640" i="5"/>
  <c r="M2640" i="5"/>
  <c r="Q2640" i="5" s="1"/>
  <c r="R2640" i="5" s="1"/>
  <c r="L2641" i="5"/>
  <c r="M2641" i="5"/>
  <c r="Q2641" i="5" s="1"/>
  <c r="R2641" i="5" s="1"/>
  <c r="L2642" i="5"/>
  <c r="M2642" i="5"/>
  <c r="Q2642" i="5" s="1"/>
  <c r="R2642" i="5" s="1"/>
  <c r="L2643" i="5"/>
  <c r="M2643" i="5"/>
  <c r="Q2643" i="5" s="1"/>
  <c r="R2643" i="5" s="1"/>
  <c r="L2644" i="5"/>
  <c r="M2644" i="5"/>
  <c r="Q2644" i="5" s="1"/>
  <c r="R2644" i="5" s="1"/>
  <c r="L2645" i="5"/>
  <c r="M2645" i="5"/>
  <c r="Q2645" i="5" s="1"/>
  <c r="R2645" i="5" s="1"/>
  <c r="L2646" i="5"/>
  <c r="M2646" i="5"/>
  <c r="Q2646" i="5" s="1"/>
  <c r="R2646" i="5" s="1"/>
  <c r="L2647" i="5"/>
  <c r="M2647" i="5"/>
  <c r="Q2647" i="5" s="1"/>
  <c r="R2647" i="5" s="1"/>
  <c r="L2648" i="5"/>
  <c r="M2648" i="5"/>
  <c r="Q2648" i="5" s="1"/>
  <c r="R2648" i="5" s="1"/>
  <c r="L2649" i="5"/>
  <c r="M2649" i="5"/>
  <c r="Q2649" i="5" s="1"/>
  <c r="R2649" i="5" s="1"/>
  <c r="L2650" i="5"/>
  <c r="M2650" i="5"/>
  <c r="Q2650" i="5" s="1"/>
  <c r="R2650" i="5" s="1"/>
  <c r="L2651" i="5"/>
  <c r="M2651" i="5"/>
  <c r="Q2651" i="5" s="1"/>
  <c r="R2651" i="5" s="1"/>
  <c r="L2652" i="5"/>
  <c r="M2652" i="5"/>
  <c r="Q2652" i="5" s="1"/>
  <c r="R2652" i="5" s="1"/>
  <c r="L2653" i="5"/>
  <c r="M2653" i="5"/>
  <c r="Q2653" i="5" s="1"/>
  <c r="R2653" i="5" s="1"/>
  <c r="L2654" i="5"/>
  <c r="M2654" i="5"/>
  <c r="Q2654" i="5" s="1"/>
  <c r="R2654" i="5" s="1"/>
  <c r="L2655" i="5"/>
  <c r="M2655" i="5"/>
  <c r="Q2655" i="5" s="1"/>
  <c r="R2655" i="5" s="1"/>
  <c r="L2656" i="5"/>
  <c r="M2656" i="5"/>
  <c r="Q2656" i="5" s="1"/>
  <c r="R2656" i="5" s="1"/>
  <c r="L2657" i="5"/>
  <c r="M2657" i="5"/>
  <c r="Q2657" i="5" s="1"/>
  <c r="R2657" i="5" s="1"/>
  <c r="L2658" i="5"/>
  <c r="M2658" i="5"/>
  <c r="Q2658" i="5" s="1"/>
  <c r="R2658" i="5" s="1"/>
  <c r="L2659" i="5"/>
  <c r="M2659" i="5"/>
  <c r="Q2659" i="5" s="1"/>
  <c r="R2659" i="5" s="1"/>
  <c r="L2660" i="5"/>
  <c r="M2660" i="5"/>
  <c r="Q2660" i="5" s="1"/>
  <c r="R2660" i="5" s="1"/>
  <c r="L2661" i="5"/>
  <c r="M2661" i="5"/>
  <c r="Q2661" i="5" s="1"/>
  <c r="R2661" i="5" s="1"/>
  <c r="L2662" i="5"/>
  <c r="M2662" i="5"/>
  <c r="Q2662" i="5" s="1"/>
  <c r="R2662" i="5" s="1"/>
  <c r="L2663" i="5"/>
  <c r="M2663" i="5"/>
  <c r="Q2663" i="5" s="1"/>
  <c r="R2663" i="5" s="1"/>
  <c r="L2664" i="5"/>
  <c r="M2664" i="5"/>
  <c r="Q2664" i="5" s="1"/>
  <c r="R2664" i="5" s="1"/>
  <c r="L2665" i="5"/>
  <c r="M2665" i="5"/>
  <c r="Q2665" i="5" s="1"/>
  <c r="R2665" i="5" s="1"/>
  <c r="L2666" i="5"/>
  <c r="M2666" i="5"/>
  <c r="Q2666" i="5" s="1"/>
  <c r="R2666" i="5" s="1"/>
  <c r="L2667" i="5"/>
  <c r="M2667" i="5"/>
  <c r="Q2667" i="5" s="1"/>
  <c r="R2667" i="5" s="1"/>
  <c r="L2668" i="5"/>
  <c r="M2668" i="5"/>
  <c r="Q2668" i="5" s="1"/>
  <c r="R2668" i="5" s="1"/>
  <c r="L2669" i="5"/>
  <c r="M2669" i="5"/>
  <c r="Q2669" i="5" s="1"/>
  <c r="R2669" i="5" s="1"/>
  <c r="L2670" i="5"/>
  <c r="M2670" i="5"/>
  <c r="Q2670" i="5" s="1"/>
  <c r="R2670" i="5" s="1"/>
  <c r="L2671" i="5"/>
  <c r="M2671" i="5"/>
  <c r="Q2671" i="5" s="1"/>
  <c r="R2671" i="5" s="1"/>
  <c r="L2672" i="5"/>
  <c r="M2672" i="5"/>
  <c r="Q2672" i="5" s="1"/>
  <c r="R2672" i="5" s="1"/>
  <c r="L2673" i="5"/>
  <c r="M2673" i="5"/>
  <c r="Q2673" i="5" s="1"/>
  <c r="R2673" i="5" s="1"/>
  <c r="L2674" i="5"/>
  <c r="M2674" i="5"/>
  <c r="Q2674" i="5" s="1"/>
  <c r="R2674" i="5" s="1"/>
  <c r="L2675" i="5"/>
  <c r="M2675" i="5"/>
  <c r="Q2675" i="5" s="1"/>
  <c r="R2675" i="5" s="1"/>
  <c r="L2676" i="5"/>
  <c r="M2676" i="5"/>
  <c r="Q2676" i="5" s="1"/>
  <c r="R2676" i="5" s="1"/>
  <c r="L2677" i="5"/>
  <c r="M2677" i="5"/>
  <c r="Q2677" i="5" s="1"/>
  <c r="R2677" i="5" s="1"/>
  <c r="L2678" i="5"/>
  <c r="M2678" i="5"/>
  <c r="Q2678" i="5" s="1"/>
  <c r="R2678" i="5" s="1"/>
  <c r="L2679" i="5"/>
  <c r="M2679" i="5"/>
  <c r="Q2679" i="5" s="1"/>
  <c r="R2679" i="5" s="1"/>
  <c r="L2680" i="5"/>
  <c r="M2680" i="5"/>
  <c r="Q2680" i="5" s="1"/>
  <c r="R2680" i="5" s="1"/>
  <c r="L2681" i="5"/>
  <c r="M2681" i="5"/>
  <c r="Q2681" i="5" s="1"/>
  <c r="R2681" i="5" s="1"/>
  <c r="L2682" i="5"/>
  <c r="M2682" i="5"/>
  <c r="Q2682" i="5" s="1"/>
  <c r="R2682" i="5" s="1"/>
  <c r="L2683" i="5"/>
  <c r="M2683" i="5"/>
  <c r="Q2683" i="5" s="1"/>
  <c r="R2683" i="5" s="1"/>
  <c r="L2684" i="5"/>
  <c r="M2684" i="5"/>
  <c r="Q2684" i="5" s="1"/>
  <c r="R2684" i="5" s="1"/>
  <c r="L2685" i="5"/>
  <c r="M2685" i="5"/>
  <c r="Q2685" i="5" s="1"/>
  <c r="R2685" i="5" s="1"/>
  <c r="L2686" i="5"/>
  <c r="M2686" i="5"/>
  <c r="Q2686" i="5" s="1"/>
  <c r="R2686" i="5" s="1"/>
  <c r="L2687" i="5"/>
  <c r="M2687" i="5"/>
  <c r="Q2687" i="5" s="1"/>
  <c r="R2687" i="5" s="1"/>
  <c r="L2688" i="5"/>
  <c r="M2688" i="5"/>
  <c r="Q2688" i="5" s="1"/>
  <c r="R2688" i="5" s="1"/>
  <c r="L2689" i="5"/>
  <c r="M2689" i="5"/>
  <c r="Q2689" i="5" s="1"/>
  <c r="R2689" i="5" s="1"/>
  <c r="L2690" i="5"/>
  <c r="M2690" i="5"/>
  <c r="Q2690" i="5" s="1"/>
  <c r="R2690" i="5" s="1"/>
  <c r="L2691" i="5"/>
  <c r="M2691" i="5"/>
  <c r="Q2691" i="5" s="1"/>
  <c r="R2691" i="5" s="1"/>
  <c r="L2692" i="5"/>
  <c r="M2692" i="5"/>
  <c r="Q2692" i="5" s="1"/>
  <c r="R2692" i="5" s="1"/>
  <c r="L2693" i="5"/>
  <c r="M2693" i="5"/>
  <c r="Q2693" i="5" s="1"/>
  <c r="R2693" i="5" s="1"/>
  <c r="L2694" i="5"/>
  <c r="M2694" i="5"/>
  <c r="Q2694" i="5" s="1"/>
  <c r="R2694" i="5" s="1"/>
  <c r="L2695" i="5"/>
  <c r="M2695" i="5"/>
  <c r="Q2695" i="5" s="1"/>
  <c r="R2695" i="5" s="1"/>
  <c r="L2696" i="5"/>
  <c r="M2696" i="5"/>
  <c r="Q2696" i="5" s="1"/>
  <c r="R2696" i="5" s="1"/>
  <c r="L2697" i="5"/>
  <c r="M2697" i="5"/>
  <c r="Q2697" i="5" s="1"/>
  <c r="R2697" i="5" s="1"/>
  <c r="L2698" i="5"/>
  <c r="M2698" i="5"/>
  <c r="Q2698" i="5" s="1"/>
  <c r="R2698" i="5" s="1"/>
  <c r="L2699" i="5"/>
  <c r="M2699" i="5"/>
  <c r="Q2699" i="5" s="1"/>
  <c r="R2699" i="5" s="1"/>
  <c r="L2700" i="5"/>
  <c r="M2700" i="5"/>
  <c r="Q2700" i="5" s="1"/>
  <c r="R2700" i="5" s="1"/>
  <c r="L2701" i="5"/>
  <c r="M2701" i="5"/>
  <c r="Q2701" i="5" s="1"/>
  <c r="R2701" i="5" s="1"/>
  <c r="L2702" i="5"/>
  <c r="M2702" i="5"/>
  <c r="Q2702" i="5" s="1"/>
  <c r="R2702" i="5" s="1"/>
  <c r="L2703" i="5"/>
  <c r="M2703" i="5"/>
  <c r="Q2703" i="5" s="1"/>
  <c r="R2703" i="5" s="1"/>
  <c r="L2704" i="5"/>
  <c r="M2704" i="5"/>
  <c r="Q2704" i="5" s="1"/>
  <c r="R2704" i="5" s="1"/>
  <c r="L2705" i="5"/>
  <c r="M2705" i="5"/>
  <c r="Q2705" i="5" s="1"/>
  <c r="R2705" i="5" s="1"/>
  <c r="L2706" i="5"/>
  <c r="M2706" i="5"/>
  <c r="Q2706" i="5" s="1"/>
  <c r="R2706" i="5" s="1"/>
  <c r="L2707" i="5"/>
  <c r="M2707" i="5"/>
  <c r="Q2707" i="5" s="1"/>
  <c r="R2707" i="5" s="1"/>
  <c r="L2708" i="5"/>
  <c r="M2708" i="5"/>
  <c r="Q2708" i="5" s="1"/>
  <c r="R2708" i="5" s="1"/>
  <c r="L2709" i="5"/>
  <c r="M2709" i="5"/>
  <c r="Q2709" i="5" s="1"/>
  <c r="R2709" i="5" s="1"/>
  <c r="L2710" i="5"/>
  <c r="M2710" i="5"/>
  <c r="Q2710" i="5" s="1"/>
  <c r="R2710" i="5" s="1"/>
  <c r="L2711" i="5"/>
  <c r="M2711" i="5"/>
  <c r="Q2711" i="5" s="1"/>
  <c r="R2711" i="5" s="1"/>
  <c r="L2712" i="5"/>
  <c r="M2712" i="5"/>
  <c r="Q2712" i="5" s="1"/>
  <c r="R2712" i="5" s="1"/>
  <c r="L2713" i="5"/>
  <c r="M2713" i="5"/>
  <c r="Q2713" i="5" s="1"/>
  <c r="R2713" i="5" s="1"/>
  <c r="L2714" i="5"/>
  <c r="M2714" i="5"/>
  <c r="Q2714" i="5" s="1"/>
  <c r="R2714" i="5" s="1"/>
  <c r="L2715" i="5"/>
  <c r="M2715" i="5"/>
  <c r="Q2715" i="5" s="1"/>
  <c r="R2715" i="5" s="1"/>
  <c r="L2716" i="5"/>
  <c r="M2716" i="5"/>
  <c r="Q2716" i="5" s="1"/>
  <c r="R2716" i="5" s="1"/>
  <c r="L2717" i="5"/>
  <c r="M2717" i="5"/>
  <c r="Q2717" i="5" s="1"/>
  <c r="R2717" i="5" s="1"/>
  <c r="L2718" i="5"/>
  <c r="M2718" i="5"/>
  <c r="Q2718" i="5" s="1"/>
  <c r="R2718" i="5" s="1"/>
  <c r="L2719" i="5"/>
  <c r="M2719" i="5"/>
  <c r="Q2719" i="5" s="1"/>
  <c r="R2719" i="5" s="1"/>
  <c r="L2720" i="5"/>
  <c r="M2720" i="5"/>
  <c r="Q2720" i="5" s="1"/>
  <c r="R2720" i="5" s="1"/>
  <c r="L2721" i="5"/>
  <c r="M2721" i="5"/>
  <c r="Q2721" i="5" s="1"/>
  <c r="R2721" i="5" s="1"/>
  <c r="L2722" i="5"/>
  <c r="M2722" i="5"/>
  <c r="Q2722" i="5" s="1"/>
  <c r="R2722" i="5" s="1"/>
  <c r="L2723" i="5"/>
  <c r="M2723" i="5"/>
  <c r="Q2723" i="5" s="1"/>
  <c r="R2723" i="5" s="1"/>
  <c r="L2724" i="5"/>
  <c r="M2724" i="5"/>
  <c r="Q2724" i="5" s="1"/>
  <c r="R2724" i="5" s="1"/>
  <c r="L2725" i="5"/>
  <c r="M2725" i="5"/>
  <c r="Q2725" i="5" s="1"/>
  <c r="R2725" i="5" s="1"/>
  <c r="L2726" i="5"/>
  <c r="M2726" i="5"/>
  <c r="Q2726" i="5" s="1"/>
  <c r="R2726" i="5" s="1"/>
  <c r="L2727" i="5"/>
  <c r="M2727" i="5"/>
  <c r="Q2727" i="5" s="1"/>
  <c r="R2727" i="5" s="1"/>
  <c r="L2728" i="5"/>
  <c r="M2728" i="5"/>
  <c r="Q2728" i="5" s="1"/>
  <c r="R2728" i="5" s="1"/>
  <c r="L2729" i="5"/>
  <c r="M2729" i="5"/>
  <c r="Q2729" i="5" s="1"/>
  <c r="R2729" i="5" s="1"/>
  <c r="L2730" i="5"/>
  <c r="M2730" i="5"/>
  <c r="Q2730" i="5" s="1"/>
  <c r="R2730" i="5" s="1"/>
  <c r="L2731" i="5"/>
  <c r="M2731" i="5"/>
  <c r="Q2731" i="5" s="1"/>
  <c r="R2731" i="5" s="1"/>
  <c r="L2732" i="5"/>
  <c r="M2732" i="5"/>
  <c r="Q2732" i="5" s="1"/>
  <c r="R2732" i="5" s="1"/>
  <c r="L2733" i="5"/>
  <c r="M2733" i="5"/>
  <c r="Q2733" i="5" s="1"/>
  <c r="R2733" i="5" s="1"/>
  <c r="L2734" i="5"/>
  <c r="M2734" i="5"/>
  <c r="Q2734" i="5" s="1"/>
  <c r="R2734" i="5" s="1"/>
  <c r="L2735" i="5"/>
  <c r="M2735" i="5"/>
  <c r="Q2735" i="5" s="1"/>
  <c r="R2735" i="5" s="1"/>
  <c r="L2736" i="5"/>
  <c r="M2736" i="5"/>
  <c r="Q2736" i="5" s="1"/>
  <c r="R2736" i="5" s="1"/>
  <c r="L2737" i="5"/>
  <c r="M2737" i="5"/>
  <c r="Q2737" i="5" s="1"/>
  <c r="R2737" i="5" s="1"/>
  <c r="L2738" i="5"/>
  <c r="M2738" i="5"/>
  <c r="Q2738" i="5" s="1"/>
  <c r="R2738" i="5" s="1"/>
  <c r="L2739" i="5"/>
  <c r="M2739" i="5"/>
  <c r="Q2739" i="5" s="1"/>
  <c r="R2739" i="5" s="1"/>
  <c r="L2740" i="5"/>
  <c r="M2740" i="5"/>
  <c r="Q2740" i="5" s="1"/>
  <c r="R2740" i="5" s="1"/>
  <c r="L2741" i="5"/>
  <c r="M2741" i="5"/>
  <c r="Q2741" i="5" s="1"/>
  <c r="R2741" i="5" s="1"/>
  <c r="L2742" i="5"/>
  <c r="M2742" i="5"/>
  <c r="Q2742" i="5" s="1"/>
  <c r="R2742" i="5" s="1"/>
  <c r="L2743" i="5"/>
  <c r="M2743" i="5"/>
  <c r="Q2743" i="5" s="1"/>
  <c r="R2743" i="5" s="1"/>
  <c r="L2744" i="5"/>
  <c r="M2744" i="5"/>
  <c r="Q2744" i="5" s="1"/>
  <c r="R2744" i="5" s="1"/>
  <c r="L2745" i="5"/>
  <c r="M2745" i="5"/>
  <c r="Q2745" i="5" s="1"/>
  <c r="R2745" i="5" s="1"/>
  <c r="L2746" i="5"/>
  <c r="M2746" i="5"/>
  <c r="Q2746" i="5" s="1"/>
  <c r="R2746" i="5" s="1"/>
  <c r="L2747" i="5"/>
  <c r="M2747" i="5"/>
  <c r="Q2747" i="5" s="1"/>
  <c r="R2747" i="5" s="1"/>
  <c r="L2748" i="5"/>
  <c r="M2748" i="5"/>
  <c r="Q2748" i="5" s="1"/>
  <c r="R2748" i="5" s="1"/>
  <c r="L2749" i="5"/>
  <c r="M2749" i="5"/>
  <c r="Q2749" i="5" s="1"/>
  <c r="R2749" i="5" s="1"/>
  <c r="L2750" i="5"/>
  <c r="M2750" i="5"/>
  <c r="Q2750" i="5" s="1"/>
  <c r="R2750" i="5" s="1"/>
  <c r="L2751" i="5"/>
  <c r="M2751" i="5"/>
  <c r="Q2751" i="5" s="1"/>
  <c r="R2751" i="5" s="1"/>
  <c r="L2752" i="5"/>
  <c r="M2752" i="5"/>
  <c r="Q2752" i="5" s="1"/>
  <c r="R2752" i="5" s="1"/>
  <c r="L2753" i="5"/>
  <c r="M2753" i="5"/>
  <c r="Q2753" i="5" s="1"/>
  <c r="R2753" i="5" s="1"/>
  <c r="L2754" i="5"/>
  <c r="M2754" i="5"/>
  <c r="Q2754" i="5" s="1"/>
  <c r="R2754" i="5" s="1"/>
  <c r="L2755" i="5"/>
  <c r="M2755" i="5"/>
  <c r="Q2755" i="5" s="1"/>
  <c r="R2755" i="5" s="1"/>
  <c r="L2756" i="5"/>
  <c r="M2756" i="5"/>
  <c r="Q2756" i="5" s="1"/>
  <c r="R2756" i="5" s="1"/>
  <c r="L2757" i="5"/>
  <c r="M2757" i="5"/>
  <c r="Q2757" i="5" s="1"/>
  <c r="R2757" i="5" s="1"/>
  <c r="L2758" i="5"/>
  <c r="M2758" i="5"/>
  <c r="Q2758" i="5" s="1"/>
  <c r="R2758" i="5" s="1"/>
  <c r="L2759" i="5"/>
  <c r="M2759" i="5"/>
  <c r="Q2759" i="5" s="1"/>
  <c r="R2759" i="5" s="1"/>
  <c r="L2760" i="5"/>
  <c r="M2760" i="5"/>
  <c r="Q2760" i="5" s="1"/>
  <c r="R2760" i="5" s="1"/>
  <c r="L2761" i="5"/>
  <c r="M2761" i="5"/>
  <c r="Q2761" i="5" s="1"/>
  <c r="R2761" i="5" s="1"/>
  <c r="L2762" i="5"/>
  <c r="M2762" i="5"/>
  <c r="Q2762" i="5" s="1"/>
  <c r="R2762" i="5" s="1"/>
  <c r="L2763" i="5"/>
  <c r="M2763" i="5"/>
  <c r="Q2763" i="5" s="1"/>
  <c r="R2763" i="5" s="1"/>
  <c r="L2764" i="5"/>
  <c r="M2764" i="5"/>
  <c r="Q2764" i="5" s="1"/>
  <c r="R2764" i="5" s="1"/>
  <c r="L2765" i="5"/>
  <c r="M2765" i="5"/>
  <c r="Q2765" i="5" s="1"/>
  <c r="R2765" i="5" s="1"/>
  <c r="L2766" i="5"/>
  <c r="M2766" i="5"/>
  <c r="Q2766" i="5" s="1"/>
  <c r="R2766" i="5" s="1"/>
  <c r="L2767" i="5"/>
  <c r="M2767" i="5"/>
  <c r="Q2767" i="5" s="1"/>
  <c r="R2767" i="5" s="1"/>
  <c r="L2768" i="5"/>
  <c r="M2768" i="5"/>
  <c r="Q2768" i="5" s="1"/>
  <c r="R2768" i="5" s="1"/>
  <c r="L2769" i="5"/>
  <c r="M2769" i="5"/>
  <c r="Q2769" i="5" s="1"/>
  <c r="R2769" i="5" s="1"/>
  <c r="L2770" i="5"/>
  <c r="M2770" i="5"/>
  <c r="Q2770" i="5" s="1"/>
  <c r="R2770" i="5" s="1"/>
  <c r="L2771" i="5"/>
  <c r="M2771" i="5"/>
  <c r="Q2771" i="5" s="1"/>
  <c r="R2771" i="5" s="1"/>
  <c r="L2772" i="5"/>
  <c r="M2772" i="5"/>
  <c r="Q2772" i="5" s="1"/>
  <c r="R2772" i="5" s="1"/>
  <c r="L2773" i="5"/>
  <c r="M2773" i="5"/>
  <c r="Q2773" i="5" s="1"/>
  <c r="R2773" i="5" s="1"/>
  <c r="L2774" i="5"/>
  <c r="M2774" i="5"/>
  <c r="Q2774" i="5" s="1"/>
  <c r="R2774" i="5" s="1"/>
  <c r="L2775" i="5"/>
  <c r="M2775" i="5"/>
  <c r="Q2775" i="5" s="1"/>
  <c r="R2775" i="5" s="1"/>
  <c r="L2776" i="5"/>
  <c r="M2776" i="5"/>
  <c r="Q2776" i="5" s="1"/>
  <c r="R2776" i="5" s="1"/>
  <c r="L2777" i="5"/>
  <c r="M2777" i="5"/>
  <c r="Q2777" i="5" s="1"/>
  <c r="R2777" i="5" s="1"/>
  <c r="L2778" i="5"/>
  <c r="M2778" i="5"/>
  <c r="Q2778" i="5" s="1"/>
  <c r="R2778" i="5" s="1"/>
  <c r="L2779" i="5"/>
  <c r="M2779" i="5"/>
  <c r="Q2779" i="5" s="1"/>
  <c r="R2779" i="5" s="1"/>
  <c r="L2780" i="5"/>
  <c r="M2780" i="5"/>
  <c r="Q2780" i="5" s="1"/>
  <c r="R2780" i="5" s="1"/>
  <c r="L2781" i="5"/>
  <c r="M2781" i="5"/>
  <c r="Q2781" i="5" s="1"/>
  <c r="R2781" i="5" s="1"/>
  <c r="L2782" i="5"/>
  <c r="M2782" i="5"/>
  <c r="Q2782" i="5" s="1"/>
  <c r="R2782" i="5" s="1"/>
  <c r="L2783" i="5"/>
  <c r="M2783" i="5"/>
  <c r="Q2783" i="5" s="1"/>
  <c r="R2783" i="5" s="1"/>
  <c r="L2784" i="5"/>
  <c r="M2784" i="5"/>
  <c r="Q2784" i="5" s="1"/>
  <c r="R2784" i="5" s="1"/>
  <c r="L2785" i="5"/>
  <c r="M2785" i="5"/>
  <c r="Q2785" i="5" s="1"/>
  <c r="R2785" i="5" s="1"/>
  <c r="L2786" i="5"/>
  <c r="M2786" i="5"/>
  <c r="Q2786" i="5" s="1"/>
  <c r="R2786" i="5" s="1"/>
  <c r="L2787" i="5"/>
  <c r="M2787" i="5"/>
  <c r="Q2787" i="5" s="1"/>
  <c r="R2787" i="5" s="1"/>
  <c r="L2788" i="5"/>
  <c r="M2788" i="5"/>
  <c r="Q2788" i="5" s="1"/>
  <c r="R2788" i="5" s="1"/>
  <c r="L2789" i="5"/>
  <c r="M2789" i="5"/>
  <c r="Q2789" i="5" s="1"/>
  <c r="R2789" i="5" s="1"/>
  <c r="L2790" i="5"/>
  <c r="M2790" i="5"/>
  <c r="Q2790" i="5" s="1"/>
  <c r="R2790" i="5" s="1"/>
  <c r="L2791" i="5"/>
  <c r="M2791" i="5"/>
  <c r="Q2791" i="5" s="1"/>
  <c r="R2791" i="5" s="1"/>
  <c r="L2792" i="5"/>
  <c r="M2792" i="5"/>
  <c r="Q2792" i="5" s="1"/>
  <c r="R2792" i="5" s="1"/>
  <c r="L2793" i="5"/>
  <c r="M2793" i="5"/>
  <c r="Q2793" i="5" s="1"/>
  <c r="R2793" i="5" s="1"/>
  <c r="L2794" i="5"/>
  <c r="M2794" i="5"/>
  <c r="Q2794" i="5" s="1"/>
  <c r="R2794" i="5" s="1"/>
  <c r="L2795" i="5"/>
  <c r="M2795" i="5"/>
  <c r="Q2795" i="5" s="1"/>
  <c r="R2795" i="5" s="1"/>
  <c r="L2796" i="5"/>
  <c r="M2796" i="5"/>
  <c r="Q2796" i="5" s="1"/>
  <c r="R2796" i="5" s="1"/>
  <c r="L2797" i="5"/>
  <c r="M2797" i="5"/>
  <c r="Q2797" i="5" s="1"/>
  <c r="R2797" i="5" s="1"/>
  <c r="L2798" i="5"/>
  <c r="M2798" i="5"/>
  <c r="Q2798" i="5" s="1"/>
  <c r="R2798" i="5" s="1"/>
  <c r="L2799" i="5"/>
  <c r="M2799" i="5"/>
  <c r="Q2799" i="5" s="1"/>
  <c r="R2799" i="5" s="1"/>
  <c r="L2800" i="5"/>
  <c r="M2800" i="5"/>
  <c r="Q2800" i="5" s="1"/>
  <c r="R2800" i="5" s="1"/>
  <c r="L2801" i="5"/>
  <c r="M2801" i="5"/>
  <c r="Q2801" i="5" s="1"/>
  <c r="R2801" i="5" s="1"/>
  <c r="L2802" i="5"/>
  <c r="M2802" i="5"/>
  <c r="Q2802" i="5" s="1"/>
  <c r="R2802" i="5" s="1"/>
  <c r="L2803" i="5"/>
  <c r="M2803" i="5"/>
  <c r="Q2803" i="5" s="1"/>
  <c r="R2803" i="5" s="1"/>
  <c r="L2804" i="5"/>
  <c r="M2804" i="5"/>
  <c r="Q2804" i="5" s="1"/>
  <c r="R2804" i="5" s="1"/>
  <c r="L2805" i="5"/>
  <c r="M2805" i="5"/>
  <c r="Q2805" i="5" s="1"/>
  <c r="R2805" i="5" s="1"/>
  <c r="L2806" i="5"/>
  <c r="M2806" i="5"/>
  <c r="Q2806" i="5" s="1"/>
  <c r="R2806" i="5" s="1"/>
  <c r="L2807" i="5"/>
  <c r="M2807" i="5"/>
  <c r="Q2807" i="5" s="1"/>
  <c r="R2807" i="5" s="1"/>
  <c r="L2808" i="5"/>
  <c r="M2808" i="5"/>
  <c r="Q2808" i="5" s="1"/>
  <c r="R2808" i="5" s="1"/>
  <c r="L2809" i="5"/>
  <c r="M2809" i="5"/>
  <c r="Q2809" i="5" s="1"/>
  <c r="R2809" i="5" s="1"/>
  <c r="L2810" i="5"/>
  <c r="M2810" i="5"/>
  <c r="Q2810" i="5" s="1"/>
  <c r="R2810" i="5" s="1"/>
  <c r="L2811" i="5"/>
  <c r="M2811" i="5"/>
  <c r="Q2811" i="5" s="1"/>
  <c r="R2811" i="5" s="1"/>
  <c r="L2812" i="5"/>
  <c r="M2812" i="5"/>
  <c r="Q2812" i="5" s="1"/>
  <c r="R2812" i="5" s="1"/>
  <c r="L2813" i="5"/>
  <c r="M2813" i="5"/>
  <c r="Q2813" i="5" s="1"/>
  <c r="R2813" i="5" s="1"/>
  <c r="L2814" i="5"/>
  <c r="M2814" i="5"/>
  <c r="Q2814" i="5" s="1"/>
  <c r="R2814" i="5" s="1"/>
  <c r="L2815" i="5"/>
  <c r="M2815" i="5"/>
  <c r="Q2815" i="5" s="1"/>
  <c r="R2815" i="5" s="1"/>
  <c r="L2816" i="5"/>
  <c r="M2816" i="5"/>
  <c r="Q2816" i="5" s="1"/>
  <c r="R2816" i="5" s="1"/>
  <c r="L2817" i="5"/>
  <c r="M2817" i="5"/>
  <c r="Q2817" i="5" s="1"/>
  <c r="R2817" i="5" s="1"/>
  <c r="L2818" i="5"/>
  <c r="M2818" i="5"/>
  <c r="Q2818" i="5" s="1"/>
  <c r="R2818" i="5" s="1"/>
  <c r="L2819" i="5"/>
  <c r="M2819" i="5"/>
  <c r="Q2819" i="5" s="1"/>
  <c r="R2819" i="5" s="1"/>
  <c r="L2820" i="5"/>
  <c r="M2820" i="5"/>
  <c r="Q2820" i="5" s="1"/>
  <c r="R2820" i="5" s="1"/>
  <c r="L2821" i="5"/>
  <c r="M2821" i="5"/>
  <c r="Q2821" i="5" s="1"/>
  <c r="R2821" i="5" s="1"/>
  <c r="L2822" i="5"/>
  <c r="M2822" i="5"/>
  <c r="Q2822" i="5" s="1"/>
  <c r="R2822" i="5" s="1"/>
  <c r="L2823" i="5"/>
  <c r="M2823" i="5"/>
  <c r="Q2823" i="5" s="1"/>
  <c r="R2823" i="5" s="1"/>
  <c r="L2824" i="5"/>
  <c r="M2824" i="5"/>
  <c r="Q2824" i="5" s="1"/>
  <c r="R2824" i="5" s="1"/>
  <c r="L2825" i="5"/>
  <c r="M2825" i="5"/>
  <c r="Q2825" i="5" s="1"/>
  <c r="R2825" i="5" s="1"/>
  <c r="L2826" i="5"/>
  <c r="M2826" i="5"/>
  <c r="Q2826" i="5" s="1"/>
  <c r="R2826" i="5" s="1"/>
  <c r="L2827" i="5"/>
  <c r="M2827" i="5"/>
  <c r="Q2827" i="5" s="1"/>
  <c r="R2827" i="5" s="1"/>
  <c r="L2828" i="5"/>
  <c r="M2828" i="5"/>
  <c r="Q2828" i="5" s="1"/>
  <c r="R2828" i="5" s="1"/>
  <c r="L2829" i="5"/>
  <c r="M2829" i="5"/>
  <c r="Q2829" i="5" s="1"/>
  <c r="R2829" i="5" s="1"/>
  <c r="L2830" i="5"/>
  <c r="M2830" i="5"/>
  <c r="Q2830" i="5" s="1"/>
  <c r="R2830" i="5" s="1"/>
  <c r="L2831" i="5"/>
  <c r="M2831" i="5"/>
  <c r="Q2831" i="5" s="1"/>
  <c r="R2831" i="5" s="1"/>
  <c r="L2832" i="5"/>
  <c r="M2832" i="5"/>
  <c r="Q2832" i="5" s="1"/>
  <c r="R2832" i="5" s="1"/>
  <c r="L2833" i="5"/>
  <c r="M2833" i="5"/>
  <c r="Q2833" i="5" s="1"/>
  <c r="R2833" i="5" s="1"/>
  <c r="L2834" i="5"/>
  <c r="M2834" i="5"/>
  <c r="Q2834" i="5" s="1"/>
  <c r="R2834" i="5" s="1"/>
  <c r="L2835" i="5"/>
  <c r="M2835" i="5"/>
  <c r="Q2835" i="5" s="1"/>
  <c r="R2835" i="5" s="1"/>
  <c r="L2836" i="5"/>
  <c r="M2836" i="5"/>
  <c r="Q2836" i="5" s="1"/>
  <c r="R2836" i="5" s="1"/>
  <c r="L2837" i="5"/>
  <c r="M2837" i="5"/>
  <c r="Q2837" i="5" s="1"/>
  <c r="R2837" i="5" s="1"/>
  <c r="L2838" i="5"/>
  <c r="M2838" i="5"/>
  <c r="Q2838" i="5" s="1"/>
  <c r="R2838" i="5" s="1"/>
  <c r="L2839" i="5"/>
  <c r="M2839" i="5"/>
  <c r="Q2839" i="5" s="1"/>
  <c r="R2839" i="5" s="1"/>
  <c r="L2840" i="5"/>
  <c r="M2840" i="5"/>
  <c r="Q2840" i="5" s="1"/>
  <c r="R2840" i="5" s="1"/>
  <c r="L2841" i="5"/>
  <c r="M2841" i="5"/>
  <c r="Q2841" i="5" s="1"/>
  <c r="R2841" i="5" s="1"/>
  <c r="L2842" i="5"/>
  <c r="M2842" i="5"/>
  <c r="Q2842" i="5" s="1"/>
  <c r="R2842" i="5" s="1"/>
  <c r="L2843" i="5"/>
  <c r="M2843" i="5"/>
  <c r="Q2843" i="5" s="1"/>
  <c r="R2843" i="5" s="1"/>
  <c r="L2844" i="5"/>
  <c r="M2844" i="5"/>
  <c r="Q2844" i="5" s="1"/>
  <c r="R2844" i="5" s="1"/>
  <c r="L2845" i="5"/>
  <c r="M2845" i="5"/>
  <c r="Q2845" i="5" s="1"/>
  <c r="R2845" i="5" s="1"/>
  <c r="L2846" i="5"/>
  <c r="M2846" i="5"/>
  <c r="Q2846" i="5" s="1"/>
  <c r="R2846" i="5" s="1"/>
  <c r="L2847" i="5"/>
  <c r="M2847" i="5"/>
  <c r="Q2847" i="5" s="1"/>
  <c r="R2847" i="5" s="1"/>
  <c r="L2848" i="5"/>
  <c r="M2848" i="5"/>
  <c r="Q2848" i="5" s="1"/>
  <c r="R2848" i="5" s="1"/>
  <c r="L2849" i="5"/>
  <c r="M2849" i="5"/>
  <c r="Q2849" i="5" s="1"/>
  <c r="R2849" i="5" s="1"/>
  <c r="L2850" i="5"/>
  <c r="M2850" i="5"/>
  <c r="Q2850" i="5" s="1"/>
  <c r="R2850" i="5" s="1"/>
  <c r="L2851" i="5"/>
  <c r="M2851" i="5"/>
  <c r="Q2851" i="5" s="1"/>
  <c r="R2851" i="5" s="1"/>
  <c r="L2852" i="5"/>
  <c r="M2852" i="5"/>
  <c r="Q2852" i="5" s="1"/>
  <c r="R2852" i="5" s="1"/>
  <c r="L2853" i="5"/>
  <c r="M2853" i="5"/>
  <c r="Q2853" i="5" s="1"/>
  <c r="R2853" i="5" s="1"/>
  <c r="L2854" i="5"/>
  <c r="M2854" i="5"/>
  <c r="Q2854" i="5" s="1"/>
  <c r="R2854" i="5" s="1"/>
  <c r="L2855" i="5"/>
  <c r="M2855" i="5"/>
  <c r="Q2855" i="5" s="1"/>
  <c r="R2855" i="5" s="1"/>
  <c r="L2856" i="5"/>
  <c r="M2856" i="5"/>
  <c r="Q2856" i="5" s="1"/>
  <c r="R2856" i="5" s="1"/>
  <c r="L2857" i="5"/>
  <c r="M2857" i="5"/>
  <c r="Q2857" i="5" s="1"/>
  <c r="R2857" i="5" s="1"/>
  <c r="L2858" i="5"/>
  <c r="M2858" i="5"/>
  <c r="Q2858" i="5" s="1"/>
  <c r="R2858" i="5" s="1"/>
  <c r="L2859" i="5"/>
  <c r="M2859" i="5"/>
  <c r="Q2859" i="5" s="1"/>
  <c r="R2859" i="5" s="1"/>
  <c r="L2860" i="5"/>
  <c r="M2860" i="5"/>
  <c r="Q2860" i="5" s="1"/>
  <c r="R2860" i="5" s="1"/>
  <c r="L2861" i="5"/>
  <c r="M2861" i="5"/>
  <c r="Q2861" i="5" s="1"/>
  <c r="R2861" i="5" s="1"/>
  <c r="L2862" i="5"/>
  <c r="M2862" i="5"/>
  <c r="Q2862" i="5" s="1"/>
  <c r="R2862" i="5" s="1"/>
  <c r="L2863" i="5"/>
  <c r="M2863" i="5"/>
  <c r="Q2863" i="5" s="1"/>
  <c r="R2863" i="5" s="1"/>
  <c r="L2864" i="5"/>
  <c r="M2864" i="5"/>
  <c r="Q2864" i="5" s="1"/>
  <c r="R2864" i="5" s="1"/>
  <c r="L2865" i="5"/>
  <c r="M2865" i="5"/>
  <c r="Q2865" i="5" s="1"/>
  <c r="R2865" i="5" s="1"/>
  <c r="L2866" i="5"/>
  <c r="M2866" i="5"/>
  <c r="Q2866" i="5" s="1"/>
  <c r="R2866" i="5" s="1"/>
  <c r="L2867" i="5"/>
  <c r="M2867" i="5"/>
  <c r="Q2867" i="5" s="1"/>
  <c r="R2867" i="5" s="1"/>
  <c r="L2868" i="5"/>
  <c r="M2868" i="5"/>
  <c r="Q2868" i="5" s="1"/>
  <c r="R2868" i="5" s="1"/>
  <c r="L2869" i="5"/>
  <c r="M2869" i="5"/>
  <c r="Q2869" i="5" s="1"/>
  <c r="R2869" i="5" s="1"/>
  <c r="L2870" i="5"/>
  <c r="M2870" i="5"/>
  <c r="Q2870" i="5" s="1"/>
  <c r="R2870" i="5" s="1"/>
  <c r="L2871" i="5"/>
  <c r="M2871" i="5"/>
  <c r="Q2871" i="5" s="1"/>
  <c r="R2871" i="5" s="1"/>
  <c r="L2872" i="5"/>
  <c r="M2872" i="5"/>
  <c r="Q2872" i="5" s="1"/>
  <c r="R2872" i="5" s="1"/>
  <c r="L2873" i="5"/>
  <c r="M2873" i="5"/>
  <c r="Q2873" i="5" s="1"/>
  <c r="R2873" i="5" s="1"/>
  <c r="L2874" i="5"/>
  <c r="M2874" i="5"/>
  <c r="Q2874" i="5" s="1"/>
  <c r="R2874" i="5" s="1"/>
  <c r="L2875" i="5"/>
  <c r="M2875" i="5"/>
  <c r="Q2875" i="5" s="1"/>
  <c r="R2875" i="5" s="1"/>
  <c r="L2876" i="5"/>
  <c r="M2876" i="5"/>
  <c r="Q2876" i="5" s="1"/>
  <c r="R2876" i="5" s="1"/>
  <c r="L2877" i="5"/>
  <c r="M2877" i="5"/>
  <c r="Q2877" i="5" s="1"/>
  <c r="R2877" i="5" s="1"/>
  <c r="L2878" i="5"/>
  <c r="M2878" i="5"/>
  <c r="Q2878" i="5" s="1"/>
  <c r="R2878" i="5" s="1"/>
  <c r="L2879" i="5"/>
  <c r="M2879" i="5"/>
  <c r="Q2879" i="5" s="1"/>
  <c r="R2879" i="5" s="1"/>
  <c r="L2880" i="5"/>
  <c r="M2880" i="5"/>
  <c r="Q2880" i="5" s="1"/>
  <c r="R2880" i="5" s="1"/>
  <c r="L2881" i="5"/>
  <c r="M2881" i="5"/>
  <c r="Q2881" i="5" s="1"/>
  <c r="R2881" i="5" s="1"/>
  <c r="L2882" i="5"/>
  <c r="M2882" i="5"/>
  <c r="Q2882" i="5" s="1"/>
  <c r="R2882" i="5" s="1"/>
  <c r="L2883" i="5"/>
  <c r="M2883" i="5"/>
  <c r="Q2883" i="5" s="1"/>
  <c r="R2883" i="5" s="1"/>
  <c r="L2884" i="5"/>
  <c r="M2884" i="5"/>
  <c r="Q2884" i="5" s="1"/>
  <c r="R2884" i="5" s="1"/>
  <c r="L2885" i="5"/>
  <c r="M2885" i="5"/>
  <c r="Q2885" i="5" s="1"/>
  <c r="R2885" i="5" s="1"/>
  <c r="L2886" i="5"/>
  <c r="M2886" i="5"/>
  <c r="Q2886" i="5" s="1"/>
  <c r="R2886" i="5" s="1"/>
  <c r="L2887" i="5"/>
  <c r="M2887" i="5"/>
  <c r="Q2887" i="5" s="1"/>
  <c r="R2887" i="5" s="1"/>
  <c r="L2888" i="5"/>
  <c r="M2888" i="5"/>
  <c r="Q2888" i="5" s="1"/>
  <c r="R2888" i="5" s="1"/>
  <c r="L2889" i="5"/>
  <c r="M2889" i="5"/>
  <c r="Q2889" i="5" s="1"/>
  <c r="R2889" i="5" s="1"/>
  <c r="L2890" i="5"/>
  <c r="M2890" i="5"/>
  <c r="Q2890" i="5" s="1"/>
  <c r="R2890" i="5" s="1"/>
  <c r="L2891" i="5"/>
  <c r="M2891" i="5"/>
  <c r="Q2891" i="5" s="1"/>
  <c r="R2891" i="5" s="1"/>
  <c r="L2892" i="5"/>
  <c r="M2892" i="5"/>
  <c r="Q2892" i="5" s="1"/>
  <c r="R2892" i="5" s="1"/>
  <c r="L2893" i="5"/>
  <c r="M2893" i="5"/>
  <c r="Q2893" i="5" s="1"/>
  <c r="R2893" i="5" s="1"/>
  <c r="L2894" i="5"/>
  <c r="M2894" i="5"/>
  <c r="Q2894" i="5" s="1"/>
  <c r="R2894" i="5" s="1"/>
  <c r="L2895" i="5"/>
  <c r="M2895" i="5"/>
  <c r="Q2895" i="5" s="1"/>
  <c r="R2895" i="5" s="1"/>
  <c r="L2896" i="5"/>
  <c r="M2896" i="5"/>
  <c r="Q2896" i="5" s="1"/>
  <c r="R2896" i="5" s="1"/>
  <c r="L2897" i="5"/>
  <c r="M2897" i="5"/>
  <c r="Q2897" i="5" s="1"/>
  <c r="R2897" i="5" s="1"/>
  <c r="L2898" i="5"/>
  <c r="M2898" i="5"/>
  <c r="Q2898" i="5" s="1"/>
  <c r="R2898" i="5" s="1"/>
  <c r="L2899" i="5"/>
  <c r="M2899" i="5"/>
  <c r="Q2899" i="5" s="1"/>
  <c r="R2899" i="5" s="1"/>
  <c r="L2900" i="5"/>
  <c r="M2900" i="5"/>
  <c r="Q2900" i="5" s="1"/>
  <c r="R2900" i="5" s="1"/>
  <c r="L2901" i="5"/>
  <c r="M2901" i="5"/>
  <c r="Q2901" i="5" s="1"/>
  <c r="R2901" i="5" s="1"/>
  <c r="L2902" i="5"/>
  <c r="M2902" i="5"/>
  <c r="Q2902" i="5" s="1"/>
  <c r="R2902" i="5" s="1"/>
  <c r="L2903" i="5"/>
  <c r="M2903" i="5"/>
  <c r="Q2903" i="5" s="1"/>
  <c r="R2903" i="5" s="1"/>
  <c r="L2904" i="5"/>
  <c r="M2904" i="5"/>
  <c r="Q2904" i="5" s="1"/>
  <c r="R2904" i="5" s="1"/>
  <c r="L2905" i="5"/>
  <c r="M2905" i="5"/>
  <c r="Q2905" i="5" s="1"/>
  <c r="R2905" i="5" s="1"/>
  <c r="L2906" i="5"/>
  <c r="M2906" i="5"/>
  <c r="Q2906" i="5" s="1"/>
  <c r="R2906" i="5" s="1"/>
  <c r="L2907" i="5"/>
  <c r="M2907" i="5"/>
  <c r="Q2907" i="5" s="1"/>
  <c r="R2907" i="5" s="1"/>
  <c r="L2908" i="5"/>
  <c r="M2908" i="5"/>
  <c r="Q2908" i="5" s="1"/>
  <c r="R2908" i="5" s="1"/>
  <c r="L2909" i="5"/>
  <c r="M2909" i="5"/>
  <c r="Q2909" i="5" s="1"/>
  <c r="R2909" i="5" s="1"/>
  <c r="L2910" i="5"/>
  <c r="M2910" i="5"/>
  <c r="Q2910" i="5" s="1"/>
  <c r="R2910" i="5" s="1"/>
  <c r="L2911" i="5"/>
  <c r="M2911" i="5"/>
  <c r="Q2911" i="5" s="1"/>
  <c r="R2911" i="5" s="1"/>
  <c r="L2912" i="5"/>
  <c r="M2912" i="5"/>
  <c r="Q2912" i="5" s="1"/>
  <c r="R2912" i="5" s="1"/>
  <c r="L2913" i="5"/>
  <c r="M2913" i="5"/>
  <c r="Q2913" i="5" s="1"/>
  <c r="R2913" i="5" s="1"/>
  <c r="L2914" i="5"/>
  <c r="M2914" i="5"/>
  <c r="Q2914" i="5" s="1"/>
  <c r="R2914" i="5" s="1"/>
  <c r="L2915" i="5"/>
  <c r="M2915" i="5"/>
  <c r="Q2915" i="5" s="1"/>
  <c r="R2915" i="5" s="1"/>
  <c r="L2916" i="5"/>
  <c r="M2916" i="5"/>
  <c r="Q2916" i="5" s="1"/>
  <c r="R2916" i="5" s="1"/>
  <c r="L2917" i="5"/>
  <c r="M2917" i="5"/>
  <c r="Q2917" i="5" s="1"/>
  <c r="R2917" i="5" s="1"/>
  <c r="L2918" i="5"/>
  <c r="M2918" i="5"/>
  <c r="Q2918" i="5" s="1"/>
  <c r="R2918" i="5" s="1"/>
  <c r="L2919" i="5"/>
  <c r="M2919" i="5"/>
  <c r="Q2919" i="5" s="1"/>
  <c r="R2919" i="5" s="1"/>
  <c r="L2920" i="5"/>
  <c r="M2920" i="5"/>
  <c r="Q2920" i="5" s="1"/>
  <c r="R2920" i="5" s="1"/>
  <c r="L2921" i="5"/>
  <c r="M2921" i="5"/>
  <c r="Q2921" i="5" s="1"/>
  <c r="R2921" i="5" s="1"/>
  <c r="L2922" i="5"/>
  <c r="M2922" i="5"/>
  <c r="Q2922" i="5" s="1"/>
  <c r="R2922" i="5" s="1"/>
  <c r="L2923" i="5"/>
  <c r="M2923" i="5"/>
  <c r="Q2923" i="5" s="1"/>
  <c r="R2923" i="5" s="1"/>
  <c r="L2924" i="5"/>
  <c r="M2924" i="5"/>
  <c r="Q2924" i="5" s="1"/>
  <c r="R2924" i="5" s="1"/>
  <c r="L2925" i="5"/>
  <c r="M2925" i="5"/>
  <c r="Q2925" i="5" s="1"/>
  <c r="R2925" i="5" s="1"/>
  <c r="L2926" i="5"/>
  <c r="M2926" i="5"/>
  <c r="Q2926" i="5" s="1"/>
  <c r="R2926" i="5" s="1"/>
  <c r="L2927" i="5"/>
  <c r="M2927" i="5"/>
  <c r="Q2927" i="5" s="1"/>
  <c r="R2927" i="5" s="1"/>
  <c r="L2928" i="5"/>
  <c r="M2928" i="5"/>
  <c r="Q2928" i="5" s="1"/>
  <c r="R2928" i="5" s="1"/>
  <c r="L2929" i="5"/>
  <c r="M2929" i="5"/>
  <c r="Q2929" i="5" s="1"/>
  <c r="R2929" i="5" s="1"/>
  <c r="L2930" i="5"/>
  <c r="M2930" i="5"/>
  <c r="Q2930" i="5" s="1"/>
  <c r="R2930" i="5" s="1"/>
  <c r="L2931" i="5"/>
  <c r="M2931" i="5"/>
  <c r="Q2931" i="5" s="1"/>
  <c r="R2931" i="5" s="1"/>
  <c r="L2932" i="5"/>
  <c r="M2932" i="5"/>
  <c r="Q2932" i="5" s="1"/>
  <c r="R2932" i="5" s="1"/>
  <c r="L2933" i="5"/>
  <c r="M2933" i="5"/>
  <c r="Q2933" i="5" s="1"/>
  <c r="R2933" i="5" s="1"/>
  <c r="L2934" i="5"/>
  <c r="M2934" i="5"/>
  <c r="Q2934" i="5" s="1"/>
  <c r="R2934" i="5" s="1"/>
  <c r="L2935" i="5"/>
  <c r="M2935" i="5"/>
  <c r="Q2935" i="5" s="1"/>
  <c r="R2935" i="5" s="1"/>
  <c r="L2936" i="5"/>
  <c r="M2936" i="5"/>
  <c r="Q2936" i="5" s="1"/>
  <c r="R2936" i="5" s="1"/>
  <c r="L2937" i="5"/>
  <c r="M2937" i="5"/>
  <c r="Q2937" i="5" s="1"/>
  <c r="R2937" i="5" s="1"/>
  <c r="L2938" i="5"/>
  <c r="M2938" i="5"/>
  <c r="Q2938" i="5" s="1"/>
  <c r="R2938" i="5" s="1"/>
  <c r="L2939" i="5"/>
  <c r="M2939" i="5"/>
  <c r="Q2939" i="5" s="1"/>
  <c r="R2939" i="5" s="1"/>
  <c r="L2940" i="5"/>
  <c r="M2940" i="5"/>
  <c r="Q2940" i="5" s="1"/>
  <c r="R2940" i="5" s="1"/>
  <c r="L2941" i="5"/>
  <c r="M2941" i="5"/>
  <c r="Q2941" i="5" s="1"/>
  <c r="R2941" i="5" s="1"/>
  <c r="L2942" i="5"/>
  <c r="M2942" i="5"/>
  <c r="Q2942" i="5" s="1"/>
  <c r="R2942" i="5" s="1"/>
  <c r="L2943" i="5"/>
  <c r="M2943" i="5"/>
  <c r="Q2943" i="5" s="1"/>
  <c r="R2943" i="5" s="1"/>
  <c r="L2944" i="5"/>
  <c r="M2944" i="5"/>
  <c r="Q2944" i="5" s="1"/>
  <c r="R2944" i="5" s="1"/>
  <c r="L2945" i="5"/>
  <c r="M2945" i="5"/>
  <c r="Q2945" i="5" s="1"/>
  <c r="R2945" i="5" s="1"/>
  <c r="L2946" i="5"/>
  <c r="M2946" i="5"/>
  <c r="Q2946" i="5" s="1"/>
  <c r="R2946" i="5" s="1"/>
  <c r="L2947" i="5"/>
  <c r="M2947" i="5"/>
  <c r="Q2947" i="5" s="1"/>
  <c r="R2947" i="5" s="1"/>
  <c r="L2948" i="5"/>
  <c r="M2948" i="5"/>
  <c r="Q2948" i="5" s="1"/>
  <c r="R2948" i="5" s="1"/>
  <c r="L2949" i="5"/>
  <c r="M2949" i="5"/>
  <c r="Q2949" i="5" s="1"/>
  <c r="R2949" i="5" s="1"/>
  <c r="L2950" i="5"/>
  <c r="M2950" i="5"/>
  <c r="Q2950" i="5" s="1"/>
  <c r="R2950" i="5" s="1"/>
  <c r="L2951" i="5"/>
  <c r="M2951" i="5"/>
  <c r="Q2951" i="5" s="1"/>
  <c r="R2951" i="5" s="1"/>
  <c r="L2952" i="5"/>
  <c r="M2952" i="5"/>
  <c r="Q2952" i="5" s="1"/>
  <c r="R2952" i="5" s="1"/>
  <c r="L2953" i="5"/>
  <c r="M2953" i="5"/>
  <c r="Q2953" i="5" s="1"/>
  <c r="R2953" i="5" s="1"/>
  <c r="L2954" i="5"/>
  <c r="M2954" i="5"/>
  <c r="Q2954" i="5" s="1"/>
  <c r="R2954" i="5" s="1"/>
  <c r="L2955" i="5"/>
  <c r="M2955" i="5"/>
  <c r="Q2955" i="5" s="1"/>
  <c r="R2955" i="5" s="1"/>
  <c r="L2956" i="5"/>
  <c r="M2956" i="5"/>
  <c r="Q2956" i="5" s="1"/>
  <c r="R2956" i="5" s="1"/>
  <c r="L2957" i="5"/>
  <c r="M2957" i="5"/>
  <c r="Q2957" i="5" s="1"/>
  <c r="R2957" i="5" s="1"/>
  <c r="L2958" i="5"/>
  <c r="M2958" i="5"/>
  <c r="Q2958" i="5" s="1"/>
  <c r="R2958" i="5" s="1"/>
  <c r="L2959" i="5"/>
  <c r="M2959" i="5"/>
  <c r="Q2959" i="5" s="1"/>
  <c r="R2959" i="5" s="1"/>
  <c r="L2960" i="5"/>
  <c r="M2960" i="5"/>
  <c r="Q2960" i="5" s="1"/>
  <c r="R2960" i="5" s="1"/>
  <c r="L2961" i="5"/>
  <c r="M2961" i="5"/>
  <c r="Q2961" i="5" s="1"/>
  <c r="R2961" i="5" s="1"/>
  <c r="L2962" i="5"/>
  <c r="M2962" i="5"/>
  <c r="Q2962" i="5" s="1"/>
  <c r="R2962" i="5" s="1"/>
  <c r="L2963" i="5"/>
  <c r="M2963" i="5"/>
  <c r="Q2963" i="5" s="1"/>
  <c r="R2963" i="5" s="1"/>
  <c r="L2964" i="5"/>
  <c r="M2964" i="5"/>
  <c r="Q2964" i="5" s="1"/>
  <c r="R2964" i="5" s="1"/>
  <c r="L2965" i="5"/>
  <c r="M2965" i="5"/>
  <c r="Q2965" i="5" s="1"/>
  <c r="R2965" i="5" s="1"/>
  <c r="L2966" i="5"/>
  <c r="M2966" i="5"/>
  <c r="Q2966" i="5" s="1"/>
  <c r="R2966" i="5" s="1"/>
  <c r="L2967" i="5"/>
  <c r="M2967" i="5"/>
  <c r="Q2967" i="5" s="1"/>
  <c r="R2967" i="5" s="1"/>
  <c r="L2968" i="5"/>
  <c r="M2968" i="5"/>
  <c r="Q2968" i="5" s="1"/>
  <c r="R2968" i="5" s="1"/>
  <c r="L2969" i="5"/>
  <c r="M2969" i="5"/>
  <c r="Q2969" i="5" s="1"/>
  <c r="R2969" i="5" s="1"/>
  <c r="L2970" i="5"/>
  <c r="M2970" i="5"/>
  <c r="Q2970" i="5" s="1"/>
  <c r="R2970" i="5" s="1"/>
  <c r="L2971" i="5"/>
  <c r="M2971" i="5"/>
  <c r="Q2971" i="5" s="1"/>
  <c r="R2971" i="5" s="1"/>
  <c r="L2972" i="5"/>
  <c r="M2972" i="5"/>
  <c r="Q2972" i="5" s="1"/>
  <c r="R2972" i="5" s="1"/>
  <c r="L2973" i="5"/>
  <c r="M2973" i="5"/>
  <c r="Q2973" i="5" s="1"/>
  <c r="R2973" i="5" s="1"/>
  <c r="L2974" i="5"/>
  <c r="M2974" i="5"/>
  <c r="Q2974" i="5" s="1"/>
  <c r="R2974" i="5" s="1"/>
  <c r="L2975" i="5"/>
  <c r="M2975" i="5"/>
  <c r="Q2975" i="5" s="1"/>
  <c r="R2975" i="5" s="1"/>
  <c r="L2976" i="5"/>
  <c r="M2976" i="5"/>
  <c r="Q2976" i="5" s="1"/>
  <c r="R2976" i="5" s="1"/>
  <c r="L2977" i="5"/>
  <c r="M2977" i="5"/>
  <c r="Q2977" i="5" s="1"/>
  <c r="R2977" i="5" s="1"/>
  <c r="L2978" i="5"/>
  <c r="M2978" i="5"/>
  <c r="Q2978" i="5" s="1"/>
  <c r="R2978" i="5" s="1"/>
  <c r="L2979" i="5"/>
  <c r="M2979" i="5"/>
  <c r="Q2979" i="5" s="1"/>
  <c r="R2979" i="5" s="1"/>
  <c r="L2980" i="5"/>
  <c r="M2980" i="5"/>
  <c r="Q2980" i="5" s="1"/>
  <c r="R2980" i="5" s="1"/>
  <c r="L2981" i="5"/>
  <c r="M2981" i="5"/>
  <c r="Q2981" i="5" s="1"/>
  <c r="R2981" i="5" s="1"/>
  <c r="L2982" i="5"/>
  <c r="M2982" i="5"/>
  <c r="Q2982" i="5" s="1"/>
  <c r="R2982" i="5" s="1"/>
  <c r="L2983" i="5"/>
  <c r="M2983" i="5"/>
  <c r="Q2983" i="5" s="1"/>
  <c r="R2983" i="5" s="1"/>
  <c r="L2984" i="5"/>
  <c r="M2984" i="5"/>
  <c r="Q2984" i="5" s="1"/>
  <c r="R2984" i="5" s="1"/>
  <c r="L2985" i="5"/>
  <c r="M2985" i="5"/>
  <c r="Q2985" i="5" s="1"/>
  <c r="R2985" i="5" s="1"/>
  <c r="L2986" i="5"/>
  <c r="M2986" i="5"/>
  <c r="Q2986" i="5" s="1"/>
  <c r="R2986" i="5" s="1"/>
  <c r="L2987" i="5"/>
  <c r="M2987" i="5"/>
  <c r="Q2987" i="5" s="1"/>
  <c r="R2987" i="5" s="1"/>
  <c r="L2988" i="5"/>
  <c r="M2988" i="5"/>
  <c r="Q2988" i="5" s="1"/>
  <c r="R2988" i="5" s="1"/>
  <c r="L2989" i="5"/>
  <c r="M2989" i="5"/>
  <c r="Q2989" i="5" s="1"/>
  <c r="R2989" i="5" s="1"/>
  <c r="L2990" i="5"/>
  <c r="M2990" i="5"/>
  <c r="Q2990" i="5" s="1"/>
  <c r="R2990" i="5" s="1"/>
  <c r="L2991" i="5"/>
  <c r="M2991" i="5"/>
  <c r="Q2991" i="5" s="1"/>
  <c r="R2991" i="5" s="1"/>
  <c r="L2992" i="5"/>
  <c r="M2992" i="5"/>
  <c r="Q2992" i="5" s="1"/>
  <c r="R2992" i="5" s="1"/>
  <c r="L2993" i="5"/>
  <c r="M2993" i="5"/>
  <c r="Q2993" i="5" s="1"/>
  <c r="R2993" i="5" s="1"/>
  <c r="L2994" i="5"/>
  <c r="M2994" i="5"/>
  <c r="Q2994" i="5" s="1"/>
  <c r="R2994" i="5" s="1"/>
  <c r="L2995" i="5"/>
  <c r="M2995" i="5"/>
  <c r="Q2995" i="5" s="1"/>
  <c r="R2995" i="5" s="1"/>
  <c r="L2996" i="5"/>
  <c r="M2996" i="5"/>
  <c r="Q2996" i="5" s="1"/>
  <c r="R2996" i="5" s="1"/>
  <c r="L2997" i="5"/>
  <c r="M2997" i="5"/>
  <c r="Q2997" i="5" s="1"/>
  <c r="R2997" i="5" s="1"/>
  <c r="L2998" i="5"/>
  <c r="M2998" i="5"/>
  <c r="Q2998" i="5" s="1"/>
  <c r="R2998" i="5" s="1"/>
  <c r="L2999" i="5"/>
  <c r="M2999" i="5"/>
  <c r="Q2999" i="5" s="1"/>
  <c r="R2999" i="5" s="1"/>
  <c r="L3000" i="5"/>
  <c r="M3000" i="5"/>
  <c r="Q3000" i="5" s="1"/>
  <c r="R3000" i="5" s="1"/>
  <c r="L3001" i="5"/>
  <c r="M3001" i="5"/>
  <c r="Q3001" i="5" s="1"/>
  <c r="R3001" i="5" s="1"/>
  <c r="L3002" i="5"/>
  <c r="M3002" i="5"/>
  <c r="Q3002" i="5" s="1"/>
  <c r="R3002" i="5" s="1"/>
  <c r="L3003" i="5"/>
  <c r="M3003" i="5"/>
  <c r="Q3003" i="5" s="1"/>
  <c r="R3003" i="5" s="1"/>
  <c r="L3004" i="5"/>
  <c r="M3004" i="5"/>
  <c r="Q3004" i="5" s="1"/>
  <c r="R3004" i="5" s="1"/>
  <c r="L3005" i="5"/>
  <c r="M3005" i="5"/>
  <c r="Q3005" i="5" s="1"/>
  <c r="R3005" i="5" s="1"/>
  <c r="L3006" i="5"/>
  <c r="M3006" i="5"/>
  <c r="Q3006" i="5" s="1"/>
  <c r="R3006" i="5" s="1"/>
  <c r="L3007" i="5"/>
  <c r="M3007" i="5"/>
  <c r="Q3007" i="5" s="1"/>
  <c r="R3007" i="5" s="1"/>
  <c r="L3008" i="5"/>
  <c r="M3008" i="5"/>
  <c r="Q3008" i="5" s="1"/>
  <c r="R3008" i="5" s="1"/>
  <c r="L3009" i="5"/>
  <c r="M3009" i="5"/>
  <c r="Q3009" i="5" s="1"/>
  <c r="R3009" i="5" s="1"/>
  <c r="L3010" i="5"/>
  <c r="M3010" i="5"/>
  <c r="Q3010" i="5" s="1"/>
  <c r="R3010" i="5" s="1"/>
  <c r="L3011" i="5"/>
  <c r="M3011" i="5"/>
  <c r="Q3011" i="5" s="1"/>
  <c r="R3011" i="5" s="1"/>
  <c r="L3012" i="5"/>
  <c r="M3012" i="5"/>
  <c r="Q3012" i="5" s="1"/>
  <c r="R3012" i="5" s="1"/>
  <c r="L3013" i="5"/>
  <c r="M3013" i="5"/>
  <c r="Q3013" i="5" s="1"/>
  <c r="R3013" i="5" s="1"/>
  <c r="L3014" i="5"/>
  <c r="M3014" i="5"/>
  <c r="Q3014" i="5" s="1"/>
  <c r="R3014" i="5" s="1"/>
  <c r="L3015" i="5"/>
  <c r="M3015" i="5"/>
  <c r="Q3015" i="5" s="1"/>
  <c r="R3015" i="5" s="1"/>
  <c r="L3016" i="5"/>
  <c r="M3016" i="5"/>
  <c r="Q3016" i="5" s="1"/>
  <c r="R3016" i="5" s="1"/>
  <c r="L3017" i="5"/>
  <c r="M3017" i="5"/>
  <c r="Q3017" i="5" s="1"/>
  <c r="R3017" i="5" s="1"/>
  <c r="L3018" i="5"/>
  <c r="M3018" i="5"/>
  <c r="Q3018" i="5" s="1"/>
  <c r="R3018" i="5" s="1"/>
  <c r="L3019" i="5"/>
  <c r="M3019" i="5"/>
  <c r="Q3019" i="5" s="1"/>
  <c r="R3019" i="5" s="1"/>
  <c r="L3020" i="5"/>
  <c r="M3020" i="5"/>
  <c r="Q3020" i="5" s="1"/>
  <c r="R3020" i="5" s="1"/>
  <c r="L3021" i="5"/>
  <c r="M3021" i="5"/>
  <c r="Q3021" i="5" s="1"/>
  <c r="R3021" i="5" s="1"/>
  <c r="L3022" i="5"/>
  <c r="M3022" i="5"/>
  <c r="Q3022" i="5" s="1"/>
  <c r="R3022" i="5" s="1"/>
  <c r="L3023" i="5"/>
  <c r="M3023" i="5"/>
  <c r="Q3023" i="5" s="1"/>
  <c r="R3023" i="5" s="1"/>
  <c r="L3024" i="5"/>
  <c r="M3024" i="5"/>
  <c r="Q3024" i="5" s="1"/>
  <c r="R3024" i="5" s="1"/>
  <c r="L3025" i="5"/>
  <c r="M3025" i="5"/>
  <c r="Q3025" i="5" s="1"/>
  <c r="R3025" i="5" s="1"/>
  <c r="L3026" i="5"/>
  <c r="M3026" i="5"/>
  <c r="Q3026" i="5" s="1"/>
  <c r="R3026" i="5" s="1"/>
  <c r="L3027" i="5"/>
  <c r="M3027" i="5"/>
  <c r="Q3027" i="5" s="1"/>
  <c r="R3027" i="5" s="1"/>
  <c r="L3028" i="5"/>
  <c r="M3028" i="5"/>
  <c r="Q3028" i="5" s="1"/>
  <c r="R3028" i="5" s="1"/>
  <c r="L3029" i="5"/>
  <c r="M3029" i="5"/>
  <c r="Q3029" i="5" s="1"/>
  <c r="R3029" i="5" s="1"/>
  <c r="L3030" i="5"/>
  <c r="M3030" i="5"/>
  <c r="Q3030" i="5" s="1"/>
  <c r="R3030" i="5" s="1"/>
  <c r="L3031" i="5"/>
  <c r="M3031" i="5"/>
  <c r="Q3031" i="5" s="1"/>
  <c r="R3031" i="5" s="1"/>
  <c r="L3032" i="5"/>
  <c r="M3032" i="5"/>
  <c r="Q3032" i="5" s="1"/>
  <c r="R3032" i="5" s="1"/>
  <c r="L3033" i="5"/>
  <c r="M3033" i="5"/>
  <c r="Q3033" i="5" s="1"/>
  <c r="R3033" i="5" s="1"/>
  <c r="L3034" i="5"/>
  <c r="M3034" i="5"/>
  <c r="Q3034" i="5" s="1"/>
  <c r="R3034" i="5" s="1"/>
  <c r="L3035" i="5"/>
  <c r="M3035" i="5"/>
  <c r="Q3035" i="5" s="1"/>
  <c r="R3035" i="5" s="1"/>
  <c r="L3036" i="5"/>
  <c r="M3036" i="5"/>
  <c r="Q3036" i="5" s="1"/>
  <c r="R3036" i="5" s="1"/>
  <c r="L3037" i="5"/>
  <c r="M3037" i="5"/>
  <c r="Q3037" i="5" s="1"/>
  <c r="R3037" i="5" s="1"/>
  <c r="L3038" i="5"/>
  <c r="M3038" i="5"/>
  <c r="Q3038" i="5" s="1"/>
  <c r="R3038" i="5" s="1"/>
  <c r="L3039" i="5"/>
  <c r="M3039" i="5"/>
  <c r="Q3039" i="5" s="1"/>
  <c r="R3039" i="5" s="1"/>
  <c r="L3040" i="5"/>
  <c r="M3040" i="5"/>
  <c r="Q3040" i="5" s="1"/>
  <c r="R3040" i="5" s="1"/>
  <c r="L3041" i="5"/>
  <c r="M3041" i="5"/>
  <c r="Q3041" i="5" s="1"/>
  <c r="R3041" i="5" s="1"/>
  <c r="L3042" i="5"/>
  <c r="M3042" i="5"/>
  <c r="Q3042" i="5" s="1"/>
  <c r="R3042" i="5" s="1"/>
  <c r="L3043" i="5"/>
  <c r="M3043" i="5"/>
  <c r="Q3043" i="5" s="1"/>
  <c r="R3043" i="5" s="1"/>
  <c r="L3044" i="5"/>
  <c r="M3044" i="5"/>
  <c r="Q3044" i="5" s="1"/>
  <c r="R3044" i="5" s="1"/>
  <c r="L3045" i="5"/>
  <c r="M3045" i="5"/>
  <c r="Q3045" i="5" s="1"/>
  <c r="R3045" i="5" s="1"/>
  <c r="L3046" i="5"/>
  <c r="M3046" i="5"/>
  <c r="Q3046" i="5" s="1"/>
  <c r="R3046" i="5" s="1"/>
  <c r="L3047" i="5"/>
  <c r="M3047" i="5"/>
  <c r="Q3047" i="5" s="1"/>
  <c r="R3047" i="5" s="1"/>
  <c r="L3048" i="5"/>
  <c r="M3048" i="5"/>
  <c r="Q3048" i="5" s="1"/>
  <c r="R3048" i="5" s="1"/>
  <c r="L3049" i="5"/>
  <c r="M3049" i="5"/>
  <c r="Q3049" i="5" s="1"/>
  <c r="R3049" i="5" s="1"/>
  <c r="L3050" i="5"/>
  <c r="M3050" i="5"/>
  <c r="Q3050" i="5" s="1"/>
  <c r="R3050" i="5" s="1"/>
  <c r="L3051" i="5"/>
  <c r="M3051" i="5"/>
  <c r="Q3051" i="5" s="1"/>
  <c r="R3051" i="5" s="1"/>
  <c r="L3052" i="5"/>
  <c r="M3052" i="5"/>
  <c r="Q3052" i="5" s="1"/>
  <c r="R3052" i="5" s="1"/>
  <c r="L3053" i="5"/>
  <c r="M3053" i="5"/>
  <c r="Q3053" i="5" s="1"/>
  <c r="R3053" i="5" s="1"/>
  <c r="L3054" i="5"/>
  <c r="M3054" i="5"/>
  <c r="Q3054" i="5" s="1"/>
  <c r="R3054" i="5" s="1"/>
  <c r="L3055" i="5"/>
  <c r="M3055" i="5"/>
  <c r="Q3055" i="5" s="1"/>
  <c r="R3055" i="5" s="1"/>
  <c r="L3056" i="5"/>
  <c r="M3056" i="5"/>
  <c r="Q3056" i="5" s="1"/>
  <c r="R3056" i="5" s="1"/>
  <c r="L3057" i="5"/>
  <c r="M3057" i="5"/>
  <c r="Q3057" i="5" s="1"/>
  <c r="R3057" i="5" s="1"/>
  <c r="L3058" i="5"/>
  <c r="M3058" i="5"/>
  <c r="Q3058" i="5" s="1"/>
  <c r="R3058" i="5" s="1"/>
  <c r="L3059" i="5"/>
  <c r="M3059" i="5"/>
  <c r="Q3059" i="5" s="1"/>
  <c r="R3059" i="5" s="1"/>
  <c r="L3060" i="5"/>
  <c r="M3060" i="5"/>
  <c r="Q3060" i="5" s="1"/>
  <c r="R3060" i="5" s="1"/>
  <c r="L3061" i="5"/>
  <c r="M3061" i="5"/>
  <c r="Q3061" i="5" s="1"/>
  <c r="R3061" i="5" s="1"/>
  <c r="L3062" i="5"/>
  <c r="M3062" i="5"/>
  <c r="Q3062" i="5" s="1"/>
  <c r="R3062" i="5" s="1"/>
  <c r="L3063" i="5"/>
  <c r="M3063" i="5"/>
  <c r="Q3063" i="5" s="1"/>
  <c r="R3063" i="5" s="1"/>
  <c r="L3064" i="5"/>
  <c r="M3064" i="5"/>
  <c r="Q3064" i="5" s="1"/>
  <c r="R3064" i="5" s="1"/>
  <c r="L3065" i="5"/>
  <c r="M3065" i="5"/>
  <c r="Q3065" i="5" s="1"/>
  <c r="R3065" i="5" s="1"/>
  <c r="L3066" i="5"/>
  <c r="M3066" i="5"/>
  <c r="Q3066" i="5" s="1"/>
  <c r="R3066" i="5" s="1"/>
  <c r="L3067" i="5"/>
  <c r="M3067" i="5"/>
  <c r="Q3067" i="5" s="1"/>
  <c r="R3067" i="5" s="1"/>
  <c r="L3068" i="5"/>
  <c r="M3068" i="5"/>
  <c r="Q3068" i="5" s="1"/>
  <c r="R3068" i="5" s="1"/>
  <c r="L3069" i="5"/>
  <c r="M3069" i="5"/>
  <c r="Q3069" i="5" s="1"/>
  <c r="R3069" i="5" s="1"/>
  <c r="L3070" i="5"/>
  <c r="M3070" i="5"/>
  <c r="Q3070" i="5" s="1"/>
  <c r="R3070" i="5" s="1"/>
  <c r="L3071" i="5"/>
  <c r="M3071" i="5"/>
  <c r="Q3071" i="5" s="1"/>
  <c r="R3071" i="5" s="1"/>
  <c r="L3072" i="5"/>
  <c r="M3072" i="5"/>
  <c r="Q3072" i="5" s="1"/>
  <c r="R3072" i="5" s="1"/>
  <c r="L3073" i="5"/>
  <c r="M3073" i="5"/>
  <c r="Q3073" i="5" s="1"/>
  <c r="R3073" i="5" s="1"/>
  <c r="L3074" i="5"/>
  <c r="M3074" i="5"/>
  <c r="Q3074" i="5" s="1"/>
  <c r="R3074" i="5" s="1"/>
  <c r="L3075" i="5"/>
  <c r="M3075" i="5"/>
  <c r="Q3075" i="5" s="1"/>
  <c r="R3075" i="5" s="1"/>
  <c r="L3076" i="5"/>
  <c r="M3076" i="5"/>
  <c r="Q3076" i="5" s="1"/>
  <c r="R3076" i="5" s="1"/>
  <c r="L3077" i="5"/>
  <c r="M3077" i="5"/>
  <c r="Q3077" i="5" s="1"/>
  <c r="R3077" i="5" s="1"/>
  <c r="L3078" i="5"/>
  <c r="M3078" i="5"/>
  <c r="Q3078" i="5" s="1"/>
  <c r="R3078" i="5" s="1"/>
  <c r="L3079" i="5"/>
  <c r="M3079" i="5"/>
  <c r="Q3079" i="5" s="1"/>
  <c r="R3079" i="5" s="1"/>
  <c r="L3080" i="5"/>
  <c r="M3080" i="5"/>
  <c r="Q3080" i="5" s="1"/>
  <c r="R3080" i="5" s="1"/>
  <c r="L3081" i="5"/>
  <c r="M3081" i="5"/>
  <c r="Q3081" i="5" s="1"/>
  <c r="R3081" i="5" s="1"/>
  <c r="L3082" i="5"/>
  <c r="M3082" i="5"/>
  <c r="Q3082" i="5" s="1"/>
  <c r="R3082" i="5" s="1"/>
  <c r="L3083" i="5"/>
  <c r="M3083" i="5"/>
  <c r="Q3083" i="5" s="1"/>
  <c r="R3083" i="5" s="1"/>
  <c r="L3084" i="5"/>
  <c r="M3084" i="5"/>
  <c r="Q3084" i="5" s="1"/>
  <c r="R3084" i="5" s="1"/>
  <c r="L3085" i="5"/>
  <c r="M3085" i="5"/>
  <c r="Q3085" i="5" s="1"/>
  <c r="R3085" i="5" s="1"/>
  <c r="L3086" i="5"/>
  <c r="M3086" i="5"/>
  <c r="Q3086" i="5" s="1"/>
  <c r="R3086" i="5" s="1"/>
  <c r="L3087" i="5"/>
  <c r="M3087" i="5"/>
  <c r="Q3087" i="5" s="1"/>
  <c r="R3087" i="5" s="1"/>
  <c r="L3088" i="5"/>
  <c r="M3088" i="5"/>
  <c r="Q3088" i="5" s="1"/>
  <c r="R3088" i="5" s="1"/>
  <c r="L3089" i="5"/>
  <c r="M3089" i="5"/>
  <c r="Q3089" i="5" s="1"/>
  <c r="R3089" i="5" s="1"/>
  <c r="L3090" i="5"/>
  <c r="M3090" i="5"/>
  <c r="Q3090" i="5" s="1"/>
  <c r="R3090" i="5" s="1"/>
  <c r="L3091" i="5"/>
  <c r="M3091" i="5"/>
  <c r="Q3091" i="5" s="1"/>
  <c r="R3091" i="5" s="1"/>
  <c r="L3092" i="5"/>
  <c r="M3092" i="5"/>
  <c r="Q3092" i="5" s="1"/>
  <c r="R3092" i="5" s="1"/>
  <c r="L3093" i="5"/>
  <c r="M3093" i="5"/>
  <c r="Q3093" i="5" s="1"/>
  <c r="R3093" i="5" s="1"/>
  <c r="L3094" i="5"/>
  <c r="M3094" i="5"/>
  <c r="Q3094" i="5" s="1"/>
  <c r="R3094" i="5" s="1"/>
  <c r="L3095" i="5"/>
  <c r="M3095" i="5"/>
  <c r="Q3095" i="5" s="1"/>
  <c r="R3095" i="5" s="1"/>
  <c r="L3096" i="5"/>
  <c r="M3096" i="5"/>
  <c r="Q3096" i="5" s="1"/>
  <c r="R3096" i="5" s="1"/>
  <c r="L3097" i="5"/>
  <c r="M3097" i="5"/>
  <c r="Q3097" i="5" s="1"/>
  <c r="R3097" i="5" s="1"/>
  <c r="L3098" i="5"/>
  <c r="M3098" i="5"/>
  <c r="Q3098" i="5" s="1"/>
  <c r="R3098" i="5" s="1"/>
  <c r="L3099" i="5"/>
  <c r="M3099" i="5"/>
  <c r="Q3099" i="5" s="1"/>
  <c r="R3099" i="5" s="1"/>
  <c r="L3100" i="5"/>
  <c r="M3100" i="5"/>
  <c r="Q3100" i="5" s="1"/>
  <c r="R3100" i="5" s="1"/>
  <c r="L3101" i="5"/>
  <c r="M3101" i="5"/>
  <c r="Q3101" i="5" s="1"/>
  <c r="R3101" i="5" s="1"/>
  <c r="L3102" i="5"/>
  <c r="M3102" i="5"/>
  <c r="Q3102" i="5" s="1"/>
  <c r="R3102" i="5" s="1"/>
  <c r="L3103" i="5"/>
  <c r="M3103" i="5"/>
  <c r="Q3103" i="5" s="1"/>
  <c r="R3103" i="5" s="1"/>
  <c r="L3104" i="5"/>
  <c r="M3104" i="5"/>
  <c r="Q3104" i="5" s="1"/>
  <c r="R3104" i="5" s="1"/>
  <c r="L3105" i="5"/>
  <c r="M3105" i="5"/>
  <c r="Q3105" i="5" s="1"/>
  <c r="R3105" i="5" s="1"/>
  <c r="L3106" i="5"/>
  <c r="M3106" i="5"/>
  <c r="Q3106" i="5" s="1"/>
  <c r="R3106" i="5" s="1"/>
  <c r="L3107" i="5"/>
  <c r="M3107" i="5"/>
  <c r="Q3107" i="5" s="1"/>
  <c r="R3107" i="5" s="1"/>
  <c r="L3108" i="5"/>
  <c r="M3108" i="5"/>
  <c r="Q3108" i="5" s="1"/>
  <c r="R3108" i="5" s="1"/>
  <c r="L3109" i="5"/>
  <c r="M3109" i="5"/>
  <c r="Q3109" i="5" s="1"/>
  <c r="R3109" i="5" s="1"/>
  <c r="L3110" i="5"/>
  <c r="M3110" i="5"/>
  <c r="Q3110" i="5" s="1"/>
  <c r="R3110" i="5" s="1"/>
  <c r="L3111" i="5"/>
  <c r="M3111" i="5"/>
  <c r="Q3111" i="5" s="1"/>
  <c r="R3111" i="5" s="1"/>
  <c r="L3112" i="5"/>
  <c r="M3112" i="5"/>
  <c r="Q3112" i="5" s="1"/>
  <c r="R3112" i="5" s="1"/>
  <c r="L3113" i="5"/>
  <c r="M3113" i="5"/>
  <c r="Q3113" i="5" s="1"/>
  <c r="R3113" i="5" s="1"/>
  <c r="L3114" i="5"/>
  <c r="M3114" i="5"/>
  <c r="Q3114" i="5" s="1"/>
  <c r="R3114" i="5" s="1"/>
  <c r="L3115" i="5"/>
  <c r="M3115" i="5"/>
  <c r="Q3115" i="5" s="1"/>
  <c r="R3115" i="5" s="1"/>
  <c r="L3116" i="5"/>
  <c r="M3116" i="5"/>
  <c r="Q3116" i="5" s="1"/>
  <c r="R3116" i="5" s="1"/>
  <c r="L3117" i="5"/>
  <c r="M3117" i="5"/>
  <c r="Q3117" i="5" s="1"/>
  <c r="R3117" i="5" s="1"/>
  <c r="L3118" i="5"/>
  <c r="M3118" i="5"/>
  <c r="Q3118" i="5" s="1"/>
  <c r="R3118" i="5" s="1"/>
  <c r="L3119" i="5"/>
  <c r="M3119" i="5"/>
  <c r="Q3119" i="5" s="1"/>
  <c r="R3119" i="5" s="1"/>
  <c r="L3120" i="5"/>
  <c r="M3120" i="5"/>
  <c r="Q3120" i="5" s="1"/>
  <c r="R3120" i="5" s="1"/>
  <c r="L3121" i="5"/>
  <c r="M3121" i="5"/>
  <c r="Q3121" i="5" s="1"/>
  <c r="R3121" i="5" s="1"/>
  <c r="L3122" i="5"/>
  <c r="M3122" i="5"/>
  <c r="Q3122" i="5" s="1"/>
  <c r="R3122" i="5" s="1"/>
  <c r="L3123" i="5"/>
  <c r="M3123" i="5"/>
  <c r="Q3123" i="5" s="1"/>
  <c r="R3123" i="5" s="1"/>
  <c r="L3124" i="5"/>
  <c r="M3124" i="5"/>
  <c r="Q3124" i="5" s="1"/>
  <c r="R3124" i="5" s="1"/>
  <c r="L3125" i="5"/>
  <c r="M3125" i="5"/>
  <c r="Q3125" i="5" s="1"/>
  <c r="R3125" i="5" s="1"/>
  <c r="L3126" i="5"/>
  <c r="M3126" i="5"/>
  <c r="Q3126" i="5" s="1"/>
  <c r="R3126" i="5" s="1"/>
  <c r="L3127" i="5"/>
  <c r="M3127" i="5"/>
  <c r="Q3127" i="5" s="1"/>
  <c r="R3127" i="5" s="1"/>
  <c r="L3128" i="5"/>
  <c r="M3128" i="5"/>
  <c r="Q3128" i="5" s="1"/>
  <c r="R3128" i="5" s="1"/>
  <c r="L3129" i="5"/>
  <c r="M3129" i="5"/>
  <c r="Q3129" i="5" s="1"/>
  <c r="R3129" i="5" s="1"/>
  <c r="L3130" i="5"/>
  <c r="M3130" i="5"/>
  <c r="Q3130" i="5" s="1"/>
  <c r="R3130" i="5" s="1"/>
  <c r="L3131" i="5"/>
  <c r="M3131" i="5"/>
  <c r="Q3131" i="5" s="1"/>
  <c r="R3131" i="5" s="1"/>
  <c r="L3132" i="5"/>
  <c r="M3132" i="5"/>
  <c r="Q3132" i="5" s="1"/>
  <c r="R3132" i="5" s="1"/>
  <c r="L3133" i="5"/>
  <c r="M3133" i="5"/>
  <c r="Q3133" i="5" s="1"/>
  <c r="R3133" i="5" s="1"/>
  <c r="L3134" i="5"/>
  <c r="M3134" i="5"/>
  <c r="Q3134" i="5" s="1"/>
  <c r="R3134" i="5" s="1"/>
  <c r="L3135" i="5"/>
  <c r="M3135" i="5"/>
  <c r="Q3135" i="5" s="1"/>
  <c r="R3135" i="5" s="1"/>
  <c r="L3136" i="5"/>
  <c r="M3136" i="5"/>
  <c r="Q3136" i="5" s="1"/>
  <c r="R3136" i="5" s="1"/>
  <c r="L3137" i="5"/>
  <c r="M3137" i="5"/>
  <c r="Q3137" i="5" s="1"/>
  <c r="R3137" i="5" s="1"/>
  <c r="L3138" i="5"/>
  <c r="M3138" i="5"/>
  <c r="Q3138" i="5" s="1"/>
  <c r="R3138" i="5" s="1"/>
  <c r="L3139" i="5"/>
  <c r="M3139" i="5"/>
  <c r="Q3139" i="5" s="1"/>
  <c r="R3139" i="5" s="1"/>
  <c r="L3140" i="5"/>
  <c r="M3140" i="5"/>
  <c r="Q3140" i="5" s="1"/>
  <c r="R3140" i="5" s="1"/>
  <c r="L3141" i="5"/>
  <c r="M3141" i="5"/>
  <c r="Q3141" i="5" s="1"/>
  <c r="R3141" i="5" s="1"/>
  <c r="L3142" i="5"/>
  <c r="M3142" i="5"/>
  <c r="Q3142" i="5" s="1"/>
  <c r="R3142" i="5" s="1"/>
  <c r="L3143" i="5"/>
  <c r="M3143" i="5"/>
  <c r="Q3143" i="5" s="1"/>
  <c r="R3143" i="5" s="1"/>
  <c r="L3144" i="5"/>
  <c r="M3144" i="5"/>
  <c r="Q3144" i="5" s="1"/>
  <c r="R3144" i="5" s="1"/>
  <c r="L3145" i="5"/>
  <c r="M3145" i="5"/>
  <c r="Q3145" i="5" s="1"/>
  <c r="R3145" i="5" s="1"/>
  <c r="L3146" i="5"/>
  <c r="M3146" i="5"/>
  <c r="Q3146" i="5" s="1"/>
  <c r="R3146" i="5" s="1"/>
  <c r="L3147" i="5"/>
  <c r="M3147" i="5"/>
  <c r="Q3147" i="5" s="1"/>
  <c r="R3147" i="5" s="1"/>
  <c r="L3148" i="5"/>
  <c r="M3148" i="5"/>
  <c r="Q3148" i="5" s="1"/>
  <c r="R3148" i="5" s="1"/>
  <c r="L3149" i="5"/>
  <c r="M3149" i="5"/>
  <c r="Q3149" i="5" s="1"/>
  <c r="R3149" i="5" s="1"/>
  <c r="L3150" i="5"/>
  <c r="M3150" i="5"/>
  <c r="Q3150" i="5" s="1"/>
  <c r="R3150" i="5" s="1"/>
  <c r="L3151" i="5"/>
  <c r="M3151" i="5"/>
  <c r="Q3151" i="5" s="1"/>
  <c r="R3151" i="5" s="1"/>
  <c r="L3152" i="5"/>
  <c r="M3152" i="5"/>
  <c r="Q3152" i="5" s="1"/>
  <c r="R3152" i="5" s="1"/>
  <c r="L3153" i="5"/>
  <c r="M3153" i="5"/>
  <c r="Q3153" i="5" s="1"/>
  <c r="R3153" i="5" s="1"/>
  <c r="L3154" i="5"/>
  <c r="M3154" i="5"/>
  <c r="Q3154" i="5" s="1"/>
  <c r="R3154" i="5" s="1"/>
  <c r="L3155" i="5"/>
  <c r="M3155" i="5"/>
  <c r="Q3155" i="5" s="1"/>
  <c r="R3155" i="5" s="1"/>
  <c r="L3156" i="5"/>
  <c r="M3156" i="5"/>
  <c r="Q3156" i="5" s="1"/>
  <c r="R3156" i="5" s="1"/>
  <c r="L3157" i="5"/>
  <c r="M3157" i="5"/>
  <c r="Q3157" i="5" s="1"/>
  <c r="R3157" i="5" s="1"/>
  <c r="L3158" i="5"/>
  <c r="M3158" i="5"/>
  <c r="Q3158" i="5" s="1"/>
  <c r="R3158" i="5" s="1"/>
  <c r="L3159" i="5"/>
  <c r="M3159" i="5"/>
  <c r="Q3159" i="5" s="1"/>
  <c r="R3159" i="5" s="1"/>
  <c r="L3160" i="5"/>
  <c r="M3160" i="5"/>
  <c r="Q3160" i="5" s="1"/>
  <c r="R3160" i="5" s="1"/>
  <c r="L3161" i="5"/>
  <c r="M3161" i="5"/>
  <c r="Q3161" i="5" s="1"/>
  <c r="R3161" i="5" s="1"/>
  <c r="L3162" i="5"/>
  <c r="M3162" i="5"/>
  <c r="Q3162" i="5" s="1"/>
  <c r="R3162" i="5" s="1"/>
  <c r="L3163" i="5"/>
  <c r="M3163" i="5"/>
  <c r="Q3163" i="5" s="1"/>
  <c r="R3163" i="5" s="1"/>
  <c r="L3164" i="5"/>
  <c r="M3164" i="5"/>
  <c r="Q3164" i="5" s="1"/>
  <c r="R3164" i="5" s="1"/>
  <c r="L3165" i="5"/>
  <c r="M3165" i="5"/>
  <c r="Q3165" i="5" s="1"/>
  <c r="R3165" i="5" s="1"/>
  <c r="L3166" i="5"/>
  <c r="M3166" i="5"/>
  <c r="Q3166" i="5" s="1"/>
  <c r="R3166" i="5" s="1"/>
  <c r="L3167" i="5"/>
  <c r="M3167" i="5"/>
  <c r="Q3167" i="5" s="1"/>
  <c r="R3167" i="5" s="1"/>
  <c r="L3168" i="5"/>
  <c r="M3168" i="5"/>
  <c r="Q3168" i="5" s="1"/>
  <c r="R3168" i="5" s="1"/>
  <c r="L3169" i="5"/>
  <c r="M3169" i="5"/>
  <c r="Q3169" i="5" s="1"/>
  <c r="R3169" i="5" s="1"/>
  <c r="L3170" i="5"/>
  <c r="M3170" i="5"/>
  <c r="Q3170" i="5" s="1"/>
  <c r="R3170" i="5" s="1"/>
  <c r="L3171" i="5"/>
  <c r="M3171" i="5"/>
  <c r="Q3171" i="5" s="1"/>
  <c r="R3171" i="5" s="1"/>
  <c r="L3172" i="5"/>
  <c r="M3172" i="5"/>
  <c r="Q3172" i="5" s="1"/>
  <c r="R3172" i="5" s="1"/>
  <c r="L3173" i="5"/>
  <c r="M3173" i="5"/>
  <c r="Q3173" i="5" s="1"/>
  <c r="R3173" i="5" s="1"/>
  <c r="L3174" i="5"/>
  <c r="M3174" i="5"/>
  <c r="Q3174" i="5" s="1"/>
  <c r="R3174" i="5" s="1"/>
  <c r="L3175" i="5"/>
  <c r="M3175" i="5"/>
  <c r="Q3175" i="5" s="1"/>
  <c r="R3175" i="5" s="1"/>
  <c r="L3176" i="5"/>
  <c r="M3176" i="5"/>
  <c r="Q3176" i="5" s="1"/>
  <c r="R3176" i="5" s="1"/>
  <c r="L3177" i="5"/>
  <c r="M3177" i="5"/>
  <c r="Q3177" i="5" s="1"/>
  <c r="R3177" i="5" s="1"/>
  <c r="L3178" i="5"/>
  <c r="M3178" i="5"/>
  <c r="Q3178" i="5" s="1"/>
  <c r="R3178" i="5" s="1"/>
  <c r="L3179" i="5"/>
  <c r="M3179" i="5"/>
  <c r="Q3179" i="5" s="1"/>
  <c r="R3179" i="5" s="1"/>
  <c r="L3180" i="5"/>
  <c r="M3180" i="5"/>
  <c r="Q3180" i="5" s="1"/>
  <c r="R3180" i="5" s="1"/>
  <c r="L3181" i="5"/>
  <c r="M3181" i="5"/>
  <c r="Q3181" i="5" s="1"/>
  <c r="R3181" i="5" s="1"/>
  <c r="L3182" i="5"/>
  <c r="M3182" i="5"/>
  <c r="Q3182" i="5" s="1"/>
  <c r="R3182" i="5" s="1"/>
  <c r="L3183" i="5"/>
  <c r="M3183" i="5"/>
  <c r="Q3183" i="5" s="1"/>
  <c r="R3183" i="5" s="1"/>
  <c r="L3184" i="5"/>
  <c r="M3184" i="5"/>
  <c r="Q3184" i="5" s="1"/>
  <c r="R3184" i="5" s="1"/>
  <c r="L3185" i="5"/>
  <c r="M3185" i="5"/>
  <c r="Q3185" i="5" s="1"/>
  <c r="R3185" i="5" s="1"/>
  <c r="L3186" i="5"/>
  <c r="M3186" i="5"/>
  <c r="Q3186" i="5" s="1"/>
  <c r="R3186" i="5" s="1"/>
  <c r="L3187" i="5"/>
  <c r="M3187" i="5"/>
  <c r="Q3187" i="5" s="1"/>
  <c r="R3187" i="5" s="1"/>
  <c r="L3188" i="5"/>
  <c r="M3188" i="5"/>
  <c r="Q3188" i="5" s="1"/>
  <c r="R3188" i="5" s="1"/>
  <c r="L3189" i="5"/>
  <c r="M3189" i="5"/>
  <c r="Q3189" i="5" s="1"/>
  <c r="R3189" i="5" s="1"/>
  <c r="L3190" i="5"/>
  <c r="M3190" i="5"/>
  <c r="Q3190" i="5" s="1"/>
  <c r="R3190" i="5" s="1"/>
  <c r="L3191" i="5"/>
  <c r="M3191" i="5"/>
  <c r="Q3191" i="5" s="1"/>
  <c r="R3191" i="5" s="1"/>
  <c r="L3192" i="5"/>
  <c r="M3192" i="5"/>
  <c r="Q3192" i="5" s="1"/>
  <c r="R3192" i="5" s="1"/>
  <c r="L3193" i="5"/>
  <c r="M3193" i="5"/>
  <c r="Q3193" i="5" s="1"/>
  <c r="R3193" i="5" s="1"/>
  <c r="L3194" i="5"/>
  <c r="M3194" i="5"/>
  <c r="Q3194" i="5" s="1"/>
  <c r="R3194" i="5" s="1"/>
  <c r="L3195" i="5"/>
  <c r="M3195" i="5"/>
  <c r="Q3195" i="5" s="1"/>
  <c r="R3195" i="5" s="1"/>
  <c r="L3196" i="5"/>
  <c r="M3196" i="5"/>
  <c r="Q3196" i="5" s="1"/>
  <c r="R3196" i="5" s="1"/>
  <c r="L3197" i="5"/>
  <c r="M3197" i="5"/>
  <c r="Q3197" i="5" s="1"/>
  <c r="R3197" i="5" s="1"/>
  <c r="L3198" i="5"/>
  <c r="M3198" i="5"/>
  <c r="Q3198" i="5" s="1"/>
  <c r="R3198" i="5" s="1"/>
  <c r="L3199" i="5"/>
  <c r="M3199" i="5"/>
  <c r="Q3199" i="5" s="1"/>
  <c r="R3199" i="5" s="1"/>
  <c r="L3200" i="5"/>
  <c r="M3200" i="5"/>
  <c r="Q3200" i="5" s="1"/>
  <c r="R3200" i="5" s="1"/>
  <c r="L3201" i="5"/>
  <c r="M3201" i="5"/>
  <c r="Q3201" i="5" s="1"/>
  <c r="R3201" i="5" s="1"/>
  <c r="L3202" i="5"/>
  <c r="M3202" i="5"/>
  <c r="Q3202" i="5" s="1"/>
  <c r="R3202" i="5" s="1"/>
  <c r="L3203" i="5"/>
  <c r="M3203" i="5"/>
  <c r="Q3203" i="5" s="1"/>
  <c r="R3203" i="5" s="1"/>
  <c r="L3204" i="5"/>
  <c r="M3204" i="5"/>
  <c r="Q3204" i="5" s="1"/>
  <c r="R3204" i="5" s="1"/>
  <c r="L3205" i="5"/>
  <c r="M3205" i="5"/>
  <c r="Q3205" i="5" s="1"/>
  <c r="R3205" i="5" s="1"/>
  <c r="L3206" i="5"/>
  <c r="M3206" i="5"/>
  <c r="Q3206" i="5" s="1"/>
  <c r="R3206" i="5" s="1"/>
  <c r="L3207" i="5"/>
  <c r="M3207" i="5"/>
  <c r="Q3207" i="5" s="1"/>
  <c r="R3207" i="5" s="1"/>
  <c r="L3208" i="5"/>
  <c r="M3208" i="5"/>
  <c r="Q3208" i="5" s="1"/>
  <c r="R3208" i="5" s="1"/>
  <c r="L3209" i="5"/>
  <c r="M3209" i="5"/>
  <c r="Q3209" i="5" s="1"/>
  <c r="R3209" i="5" s="1"/>
  <c r="L3210" i="5"/>
  <c r="M3210" i="5"/>
  <c r="Q3210" i="5" s="1"/>
  <c r="R3210" i="5" s="1"/>
  <c r="L3211" i="5"/>
  <c r="M3211" i="5"/>
  <c r="Q3211" i="5" s="1"/>
  <c r="R3211" i="5" s="1"/>
  <c r="L3212" i="5"/>
  <c r="M3212" i="5"/>
  <c r="Q3212" i="5" s="1"/>
  <c r="R3212" i="5" s="1"/>
  <c r="L3213" i="5"/>
  <c r="M3213" i="5"/>
  <c r="Q3213" i="5" s="1"/>
  <c r="R3213" i="5" s="1"/>
  <c r="L3214" i="5"/>
  <c r="M3214" i="5"/>
  <c r="Q3214" i="5" s="1"/>
  <c r="R3214" i="5" s="1"/>
  <c r="L3215" i="5"/>
  <c r="M3215" i="5"/>
  <c r="Q3215" i="5" s="1"/>
  <c r="R3215" i="5" s="1"/>
  <c r="L3216" i="5"/>
  <c r="M3216" i="5"/>
  <c r="Q3216" i="5" s="1"/>
  <c r="R3216" i="5" s="1"/>
  <c r="L3217" i="5"/>
  <c r="M3217" i="5"/>
  <c r="Q3217" i="5" s="1"/>
  <c r="R3217" i="5" s="1"/>
  <c r="L3218" i="5"/>
  <c r="M3218" i="5"/>
  <c r="Q3218" i="5" s="1"/>
  <c r="R3218" i="5" s="1"/>
  <c r="L3219" i="5"/>
  <c r="M3219" i="5"/>
  <c r="Q3219" i="5" s="1"/>
  <c r="R3219" i="5" s="1"/>
  <c r="L3220" i="5"/>
  <c r="M3220" i="5"/>
  <c r="Q3220" i="5" s="1"/>
  <c r="R3220" i="5" s="1"/>
  <c r="L3221" i="5"/>
  <c r="M3221" i="5"/>
  <c r="Q3221" i="5" s="1"/>
  <c r="R3221" i="5" s="1"/>
  <c r="L3222" i="5"/>
  <c r="M3222" i="5"/>
  <c r="Q3222" i="5" s="1"/>
  <c r="R3222" i="5" s="1"/>
  <c r="L3223" i="5"/>
  <c r="M3223" i="5"/>
  <c r="Q3223" i="5" s="1"/>
  <c r="R3223" i="5" s="1"/>
  <c r="L3224" i="5"/>
  <c r="M3224" i="5"/>
  <c r="Q3224" i="5" s="1"/>
  <c r="R3224" i="5" s="1"/>
  <c r="L3225" i="5"/>
  <c r="M3225" i="5"/>
  <c r="Q3225" i="5" s="1"/>
  <c r="R3225" i="5" s="1"/>
  <c r="L3226" i="5"/>
  <c r="M3226" i="5"/>
  <c r="Q3226" i="5" s="1"/>
  <c r="R3226" i="5" s="1"/>
  <c r="L3227" i="5"/>
  <c r="M3227" i="5"/>
  <c r="Q3227" i="5" s="1"/>
  <c r="R3227" i="5" s="1"/>
  <c r="L3228" i="5"/>
  <c r="M3228" i="5"/>
  <c r="Q3228" i="5" s="1"/>
  <c r="R3228" i="5" s="1"/>
  <c r="L3229" i="5"/>
  <c r="M3229" i="5"/>
  <c r="Q3229" i="5" s="1"/>
  <c r="R3229" i="5" s="1"/>
  <c r="L3230" i="5"/>
  <c r="M3230" i="5"/>
  <c r="Q3230" i="5" s="1"/>
  <c r="R3230" i="5" s="1"/>
  <c r="L3231" i="5"/>
  <c r="M3231" i="5"/>
  <c r="Q3231" i="5" s="1"/>
  <c r="R3231" i="5" s="1"/>
  <c r="L3232" i="5"/>
  <c r="M3232" i="5"/>
  <c r="Q3232" i="5" s="1"/>
  <c r="R3232" i="5" s="1"/>
  <c r="L3233" i="5"/>
  <c r="M3233" i="5"/>
  <c r="Q3233" i="5" s="1"/>
  <c r="R3233" i="5" s="1"/>
  <c r="L3234" i="5"/>
  <c r="M3234" i="5"/>
  <c r="Q3234" i="5" s="1"/>
  <c r="R3234" i="5" s="1"/>
  <c r="L3235" i="5"/>
  <c r="M3235" i="5"/>
  <c r="Q3235" i="5" s="1"/>
  <c r="R3235" i="5" s="1"/>
  <c r="L3236" i="5"/>
  <c r="M3236" i="5"/>
  <c r="Q3236" i="5" s="1"/>
  <c r="R3236" i="5" s="1"/>
  <c r="L3237" i="5"/>
  <c r="M3237" i="5"/>
  <c r="Q3237" i="5" s="1"/>
  <c r="R3237" i="5" s="1"/>
  <c r="L3238" i="5"/>
  <c r="M3238" i="5"/>
  <c r="Q3238" i="5" s="1"/>
  <c r="R3238" i="5" s="1"/>
  <c r="L3239" i="5"/>
  <c r="M3239" i="5"/>
  <c r="Q3239" i="5" s="1"/>
  <c r="R3239" i="5" s="1"/>
  <c r="L3240" i="5"/>
  <c r="M3240" i="5"/>
  <c r="Q3240" i="5" s="1"/>
  <c r="R3240" i="5" s="1"/>
  <c r="L3241" i="5"/>
  <c r="M3241" i="5"/>
  <c r="Q3241" i="5" s="1"/>
  <c r="R3241" i="5" s="1"/>
  <c r="L3242" i="5"/>
  <c r="M3242" i="5"/>
  <c r="Q3242" i="5" s="1"/>
  <c r="R3242" i="5" s="1"/>
  <c r="L3243" i="5"/>
  <c r="M3243" i="5"/>
  <c r="Q3243" i="5" s="1"/>
  <c r="R3243" i="5" s="1"/>
  <c r="L3244" i="5"/>
  <c r="M3244" i="5"/>
  <c r="Q3244" i="5" s="1"/>
  <c r="R3244" i="5" s="1"/>
  <c r="L3245" i="5"/>
  <c r="M3245" i="5"/>
  <c r="Q3245" i="5" s="1"/>
  <c r="R3245" i="5" s="1"/>
  <c r="L3246" i="5"/>
  <c r="M3246" i="5"/>
  <c r="Q3246" i="5" s="1"/>
  <c r="R3246" i="5" s="1"/>
  <c r="L3247" i="5"/>
  <c r="M3247" i="5"/>
  <c r="Q3247" i="5" s="1"/>
  <c r="R3247" i="5" s="1"/>
  <c r="L3248" i="5"/>
  <c r="M3248" i="5"/>
  <c r="Q3248" i="5" s="1"/>
  <c r="R3248" i="5" s="1"/>
  <c r="L3249" i="5"/>
  <c r="M3249" i="5"/>
  <c r="Q3249" i="5" s="1"/>
  <c r="R3249" i="5" s="1"/>
  <c r="L3250" i="5"/>
  <c r="M3250" i="5"/>
  <c r="Q3250" i="5" s="1"/>
  <c r="R3250" i="5" s="1"/>
  <c r="L3251" i="5"/>
  <c r="M3251" i="5"/>
  <c r="Q3251" i="5" s="1"/>
  <c r="R3251" i="5" s="1"/>
  <c r="L3252" i="5"/>
  <c r="M3252" i="5"/>
  <c r="Q3252" i="5" s="1"/>
  <c r="R3252" i="5" s="1"/>
  <c r="L3253" i="5"/>
  <c r="M3253" i="5"/>
  <c r="Q3253" i="5" s="1"/>
  <c r="R3253" i="5" s="1"/>
  <c r="L3254" i="5"/>
  <c r="M3254" i="5"/>
  <c r="Q3254" i="5" s="1"/>
  <c r="R3254" i="5" s="1"/>
  <c r="L3255" i="5"/>
  <c r="M3255" i="5"/>
  <c r="Q3255" i="5" s="1"/>
  <c r="R3255" i="5" s="1"/>
  <c r="L3256" i="5"/>
  <c r="M3256" i="5"/>
  <c r="Q3256" i="5" s="1"/>
  <c r="R3256" i="5" s="1"/>
  <c r="L3257" i="5"/>
  <c r="M3257" i="5"/>
  <c r="Q3257" i="5" s="1"/>
  <c r="R3257" i="5" s="1"/>
  <c r="L3258" i="5"/>
  <c r="M3258" i="5"/>
  <c r="Q3258" i="5" s="1"/>
  <c r="R3258" i="5" s="1"/>
  <c r="L3259" i="5"/>
  <c r="M3259" i="5"/>
  <c r="Q3259" i="5" s="1"/>
  <c r="R3259" i="5" s="1"/>
  <c r="L3260" i="5"/>
  <c r="M3260" i="5"/>
  <c r="Q3260" i="5" s="1"/>
  <c r="R3260" i="5" s="1"/>
  <c r="L3261" i="5"/>
  <c r="M3261" i="5"/>
  <c r="Q3261" i="5" s="1"/>
  <c r="R3261" i="5" s="1"/>
  <c r="L3262" i="5"/>
  <c r="M3262" i="5"/>
  <c r="Q3262" i="5" s="1"/>
  <c r="R3262" i="5" s="1"/>
  <c r="L3263" i="5"/>
  <c r="M3263" i="5"/>
  <c r="Q3263" i="5" s="1"/>
  <c r="R3263" i="5" s="1"/>
  <c r="L3264" i="5"/>
  <c r="M3264" i="5"/>
  <c r="Q3264" i="5" s="1"/>
  <c r="R3264" i="5" s="1"/>
  <c r="L3265" i="5"/>
  <c r="M3265" i="5"/>
  <c r="Q3265" i="5" s="1"/>
  <c r="R3265" i="5" s="1"/>
  <c r="L3266" i="5"/>
  <c r="M3266" i="5"/>
  <c r="Q3266" i="5" s="1"/>
  <c r="R3266" i="5" s="1"/>
  <c r="L3267" i="5"/>
  <c r="M3267" i="5"/>
  <c r="Q3267" i="5" s="1"/>
  <c r="R3267" i="5" s="1"/>
  <c r="L3268" i="5"/>
  <c r="M3268" i="5"/>
  <c r="Q3268" i="5" s="1"/>
  <c r="R3268" i="5" s="1"/>
  <c r="L3269" i="5"/>
  <c r="M3269" i="5"/>
  <c r="Q3269" i="5" s="1"/>
  <c r="R3269" i="5" s="1"/>
  <c r="L3270" i="5"/>
  <c r="M3270" i="5"/>
  <c r="Q3270" i="5" s="1"/>
  <c r="R3270" i="5" s="1"/>
  <c r="L3271" i="5"/>
  <c r="M3271" i="5"/>
  <c r="Q3271" i="5" s="1"/>
  <c r="R3271" i="5" s="1"/>
  <c r="L3272" i="5"/>
  <c r="M3272" i="5"/>
  <c r="Q3272" i="5" s="1"/>
  <c r="R3272" i="5" s="1"/>
  <c r="L3273" i="5"/>
  <c r="M3273" i="5"/>
  <c r="Q3273" i="5" s="1"/>
  <c r="R3273" i="5" s="1"/>
  <c r="L3274" i="5"/>
  <c r="M3274" i="5"/>
  <c r="Q3274" i="5" s="1"/>
  <c r="R3274" i="5" s="1"/>
  <c r="L3275" i="5"/>
  <c r="M3275" i="5"/>
  <c r="Q3275" i="5" s="1"/>
  <c r="R3275" i="5" s="1"/>
  <c r="L3276" i="5"/>
  <c r="M3276" i="5"/>
  <c r="Q3276" i="5" s="1"/>
  <c r="R3276" i="5" s="1"/>
  <c r="L3277" i="5"/>
  <c r="M3277" i="5"/>
  <c r="Q3277" i="5" s="1"/>
  <c r="R3277" i="5" s="1"/>
  <c r="L3278" i="5"/>
  <c r="M3278" i="5"/>
  <c r="Q3278" i="5" s="1"/>
  <c r="R3278" i="5" s="1"/>
  <c r="L3279" i="5"/>
  <c r="M3279" i="5"/>
  <c r="Q3279" i="5" s="1"/>
  <c r="R3279" i="5" s="1"/>
  <c r="L3280" i="5"/>
  <c r="M3280" i="5"/>
  <c r="Q3280" i="5" s="1"/>
  <c r="R3280" i="5" s="1"/>
  <c r="L3281" i="5"/>
  <c r="M3281" i="5"/>
  <c r="Q3281" i="5" s="1"/>
  <c r="R3281" i="5" s="1"/>
  <c r="L3282" i="5"/>
  <c r="M3282" i="5"/>
  <c r="Q3282" i="5" s="1"/>
  <c r="R3282" i="5" s="1"/>
  <c r="L3283" i="5"/>
  <c r="M3283" i="5"/>
  <c r="Q3283" i="5" s="1"/>
  <c r="R3283" i="5" s="1"/>
  <c r="L3284" i="5"/>
  <c r="M3284" i="5"/>
  <c r="Q3284" i="5" s="1"/>
  <c r="R3284" i="5" s="1"/>
  <c r="L3285" i="5"/>
  <c r="M3285" i="5"/>
  <c r="Q3285" i="5" s="1"/>
  <c r="R3285" i="5" s="1"/>
  <c r="L3286" i="5"/>
  <c r="M3286" i="5"/>
  <c r="Q3286" i="5" s="1"/>
  <c r="R3286" i="5" s="1"/>
  <c r="L3287" i="5"/>
  <c r="M3287" i="5"/>
  <c r="Q3287" i="5" s="1"/>
  <c r="R3287" i="5" s="1"/>
  <c r="L3288" i="5"/>
  <c r="M3288" i="5"/>
  <c r="Q3288" i="5" s="1"/>
  <c r="R3288" i="5" s="1"/>
  <c r="L3289" i="5"/>
  <c r="M3289" i="5"/>
  <c r="Q3289" i="5" s="1"/>
  <c r="R3289" i="5" s="1"/>
  <c r="L3290" i="5"/>
  <c r="M3290" i="5"/>
  <c r="Q3290" i="5" s="1"/>
  <c r="R3290" i="5" s="1"/>
  <c r="L3291" i="5"/>
  <c r="M3291" i="5"/>
  <c r="Q3291" i="5" s="1"/>
  <c r="R3291" i="5" s="1"/>
  <c r="L3292" i="5"/>
  <c r="M3292" i="5"/>
  <c r="Q3292" i="5" s="1"/>
  <c r="R3292" i="5" s="1"/>
  <c r="L3293" i="5"/>
  <c r="M3293" i="5"/>
  <c r="Q3293" i="5" s="1"/>
  <c r="R3293" i="5" s="1"/>
  <c r="L3294" i="5"/>
  <c r="M3294" i="5"/>
  <c r="Q3294" i="5" s="1"/>
  <c r="R3294" i="5" s="1"/>
  <c r="L3295" i="5"/>
  <c r="M3295" i="5"/>
  <c r="Q3295" i="5" s="1"/>
  <c r="R3295" i="5" s="1"/>
  <c r="L3296" i="5"/>
  <c r="M3296" i="5"/>
  <c r="Q3296" i="5" s="1"/>
  <c r="R3296" i="5" s="1"/>
  <c r="L3297" i="5"/>
  <c r="M3297" i="5"/>
  <c r="Q3297" i="5" s="1"/>
  <c r="R3297" i="5" s="1"/>
  <c r="L3298" i="5"/>
  <c r="M3298" i="5"/>
  <c r="Q3298" i="5" s="1"/>
  <c r="R3298" i="5" s="1"/>
  <c r="L3299" i="5"/>
  <c r="M3299" i="5"/>
  <c r="Q3299" i="5" s="1"/>
  <c r="R3299" i="5" s="1"/>
  <c r="L3300" i="5"/>
  <c r="M3300" i="5"/>
  <c r="Q3300" i="5" s="1"/>
  <c r="R3300" i="5" s="1"/>
  <c r="L3301" i="5"/>
  <c r="M3301" i="5"/>
  <c r="Q3301" i="5" s="1"/>
  <c r="R3301" i="5" s="1"/>
  <c r="L3302" i="5"/>
  <c r="M3302" i="5"/>
  <c r="Q3302" i="5" s="1"/>
  <c r="R3302" i="5" s="1"/>
  <c r="L3303" i="5"/>
  <c r="M3303" i="5"/>
  <c r="Q3303" i="5" s="1"/>
  <c r="R3303" i="5" s="1"/>
  <c r="L3304" i="5"/>
  <c r="M3304" i="5"/>
  <c r="Q3304" i="5" s="1"/>
  <c r="R3304" i="5" s="1"/>
  <c r="L3305" i="5"/>
  <c r="M3305" i="5"/>
  <c r="Q3305" i="5" s="1"/>
  <c r="R3305" i="5" s="1"/>
  <c r="L3306" i="5"/>
  <c r="M3306" i="5"/>
  <c r="Q3306" i="5" s="1"/>
  <c r="R3306" i="5" s="1"/>
  <c r="L3307" i="5"/>
  <c r="M3307" i="5"/>
  <c r="Q3307" i="5" s="1"/>
  <c r="R3307" i="5" s="1"/>
  <c r="L3308" i="5"/>
  <c r="M3308" i="5"/>
  <c r="Q3308" i="5" s="1"/>
  <c r="R3308" i="5" s="1"/>
  <c r="L3309" i="5"/>
  <c r="M3309" i="5"/>
  <c r="Q3309" i="5" s="1"/>
  <c r="R3309" i="5" s="1"/>
  <c r="L3310" i="5"/>
  <c r="M3310" i="5"/>
  <c r="Q3310" i="5" s="1"/>
  <c r="R3310" i="5" s="1"/>
  <c r="L3311" i="5"/>
  <c r="M3311" i="5"/>
  <c r="Q3311" i="5" s="1"/>
  <c r="R3311" i="5" s="1"/>
  <c r="L3312" i="5"/>
  <c r="M3312" i="5"/>
  <c r="Q3312" i="5" s="1"/>
  <c r="R3312" i="5" s="1"/>
  <c r="L3313" i="5"/>
  <c r="M3313" i="5"/>
  <c r="Q3313" i="5" s="1"/>
  <c r="R3313" i="5" s="1"/>
  <c r="L3314" i="5"/>
  <c r="M3314" i="5"/>
  <c r="Q3314" i="5" s="1"/>
  <c r="R3314" i="5" s="1"/>
  <c r="L3315" i="5"/>
  <c r="M3315" i="5"/>
  <c r="Q3315" i="5" s="1"/>
  <c r="R3315" i="5" s="1"/>
  <c r="L3316" i="5"/>
  <c r="M3316" i="5"/>
  <c r="Q3316" i="5" s="1"/>
  <c r="R3316" i="5" s="1"/>
  <c r="L3317" i="5"/>
  <c r="M3317" i="5"/>
  <c r="Q3317" i="5" s="1"/>
  <c r="R3317" i="5" s="1"/>
  <c r="L3318" i="5"/>
  <c r="M3318" i="5"/>
  <c r="Q3318" i="5" s="1"/>
  <c r="R3318" i="5" s="1"/>
  <c r="L3319" i="5"/>
  <c r="M3319" i="5"/>
  <c r="Q3319" i="5" s="1"/>
  <c r="R3319" i="5" s="1"/>
  <c r="L3320" i="5"/>
  <c r="M3320" i="5"/>
  <c r="Q3320" i="5" s="1"/>
  <c r="R3320" i="5" s="1"/>
  <c r="L3321" i="5"/>
  <c r="M3321" i="5"/>
  <c r="Q3321" i="5" s="1"/>
  <c r="R3321" i="5" s="1"/>
  <c r="L3322" i="5"/>
  <c r="M3322" i="5"/>
  <c r="Q3322" i="5" s="1"/>
  <c r="R3322" i="5" s="1"/>
  <c r="L3323" i="5"/>
  <c r="M3323" i="5"/>
  <c r="Q3323" i="5" s="1"/>
  <c r="R3323" i="5" s="1"/>
  <c r="L3324" i="5"/>
  <c r="M3324" i="5"/>
  <c r="Q3324" i="5" s="1"/>
  <c r="R3324" i="5" s="1"/>
  <c r="L3325" i="5"/>
  <c r="M3325" i="5"/>
  <c r="Q3325" i="5" s="1"/>
  <c r="R3325" i="5" s="1"/>
  <c r="L3326" i="5"/>
  <c r="M3326" i="5"/>
  <c r="Q3326" i="5" s="1"/>
  <c r="R3326" i="5" s="1"/>
  <c r="L3327" i="5"/>
  <c r="M3327" i="5"/>
  <c r="Q3327" i="5" s="1"/>
  <c r="R3327" i="5" s="1"/>
  <c r="L3328" i="5"/>
  <c r="M3328" i="5"/>
  <c r="Q3328" i="5" s="1"/>
  <c r="R3328" i="5" s="1"/>
  <c r="L3329" i="5"/>
  <c r="M3329" i="5"/>
  <c r="Q3329" i="5" s="1"/>
  <c r="R3329" i="5" s="1"/>
  <c r="L3330" i="5"/>
  <c r="M3330" i="5"/>
  <c r="Q3330" i="5" s="1"/>
  <c r="R3330" i="5" s="1"/>
  <c r="L3331" i="5"/>
  <c r="M3331" i="5"/>
  <c r="Q3331" i="5" s="1"/>
  <c r="R3331" i="5" s="1"/>
  <c r="L3332" i="5"/>
  <c r="M3332" i="5"/>
  <c r="Q3332" i="5" s="1"/>
  <c r="R3332" i="5" s="1"/>
  <c r="L3333" i="5"/>
  <c r="M3333" i="5"/>
  <c r="Q3333" i="5" s="1"/>
  <c r="R3333" i="5" s="1"/>
  <c r="L3334" i="5"/>
  <c r="M3334" i="5"/>
  <c r="Q3334" i="5" s="1"/>
  <c r="R3334" i="5" s="1"/>
  <c r="L3335" i="5"/>
  <c r="M3335" i="5"/>
  <c r="Q3335" i="5" s="1"/>
  <c r="R3335" i="5" s="1"/>
  <c r="L3336" i="5"/>
  <c r="M3336" i="5"/>
  <c r="Q3336" i="5" s="1"/>
  <c r="R3336" i="5" s="1"/>
  <c r="L3337" i="5"/>
  <c r="M3337" i="5"/>
  <c r="Q3337" i="5" s="1"/>
  <c r="R3337" i="5" s="1"/>
  <c r="L3338" i="5"/>
  <c r="M3338" i="5"/>
  <c r="Q3338" i="5" s="1"/>
  <c r="R3338" i="5" s="1"/>
  <c r="L3339" i="5"/>
  <c r="M3339" i="5"/>
  <c r="Q3339" i="5" s="1"/>
  <c r="R3339" i="5" s="1"/>
  <c r="L3340" i="5"/>
  <c r="M3340" i="5"/>
  <c r="Q3340" i="5" s="1"/>
  <c r="R3340" i="5" s="1"/>
  <c r="L3341" i="5"/>
  <c r="M3341" i="5"/>
  <c r="Q3341" i="5" s="1"/>
  <c r="R3341" i="5" s="1"/>
  <c r="L3342" i="5"/>
  <c r="M3342" i="5"/>
  <c r="Q3342" i="5" s="1"/>
  <c r="R3342" i="5" s="1"/>
  <c r="L3343" i="5"/>
  <c r="M3343" i="5"/>
  <c r="Q3343" i="5" s="1"/>
  <c r="R3343" i="5" s="1"/>
  <c r="L3344" i="5"/>
  <c r="M3344" i="5"/>
  <c r="Q3344" i="5" s="1"/>
  <c r="R3344" i="5" s="1"/>
  <c r="L3345" i="5"/>
  <c r="M3345" i="5"/>
  <c r="Q3345" i="5" s="1"/>
  <c r="R3345" i="5" s="1"/>
  <c r="L3346" i="5"/>
  <c r="M3346" i="5"/>
  <c r="Q3346" i="5" s="1"/>
  <c r="R3346" i="5" s="1"/>
  <c r="L3347" i="5"/>
  <c r="M3347" i="5"/>
  <c r="Q3347" i="5" s="1"/>
  <c r="R3347" i="5" s="1"/>
  <c r="L3348" i="5"/>
  <c r="M3348" i="5"/>
  <c r="Q3348" i="5" s="1"/>
  <c r="R3348" i="5" s="1"/>
  <c r="L3349" i="5"/>
  <c r="M3349" i="5"/>
  <c r="Q3349" i="5" s="1"/>
  <c r="R3349" i="5" s="1"/>
  <c r="L3350" i="5"/>
  <c r="M3350" i="5"/>
  <c r="Q3350" i="5" s="1"/>
  <c r="R3350" i="5" s="1"/>
  <c r="L3351" i="5"/>
  <c r="M3351" i="5"/>
  <c r="Q3351" i="5" s="1"/>
  <c r="R3351" i="5" s="1"/>
  <c r="L3352" i="5"/>
  <c r="M3352" i="5"/>
  <c r="Q3352" i="5" s="1"/>
  <c r="R3352" i="5" s="1"/>
  <c r="L3353" i="5"/>
  <c r="M3353" i="5"/>
  <c r="Q3353" i="5" s="1"/>
  <c r="R3353" i="5" s="1"/>
  <c r="L3354" i="5"/>
  <c r="M3354" i="5"/>
  <c r="Q3354" i="5" s="1"/>
  <c r="R3354" i="5" s="1"/>
  <c r="L3355" i="5"/>
  <c r="M3355" i="5"/>
  <c r="Q3355" i="5" s="1"/>
  <c r="R3355" i="5" s="1"/>
  <c r="L3356" i="5"/>
  <c r="M3356" i="5"/>
  <c r="Q3356" i="5" s="1"/>
  <c r="R3356" i="5" s="1"/>
  <c r="L3357" i="5"/>
  <c r="M3357" i="5"/>
  <c r="Q3357" i="5" s="1"/>
  <c r="R3357" i="5" s="1"/>
  <c r="L3358" i="5"/>
  <c r="M3358" i="5"/>
  <c r="Q3358" i="5" s="1"/>
  <c r="R3358" i="5" s="1"/>
  <c r="L3359" i="5"/>
  <c r="M3359" i="5"/>
  <c r="Q3359" i="5" s="1"/>
  <c r="R3359" i="5" s="1"/>
  <c r="L3360" i="5"/>
  <c r="M3360" i="5"/>
  <c r="Q3360" i="5" s="1"/>
  <c r="R3360" i="5" s="1"/>
  <c r="L3361" i="5"/>
  <c r="M3361" i="5"/>
  <c r="Q3361" i="5" s="1"/>
  <c r="R3361" i="5" s="1"/>
  <c r="L3362" i="5"/>
  <c r="M3362" i="5"/>
  <c r="Q3362" i="5" s="1"/>
  <c r="R3362" i="5" s="1"/>
  <c r="L3363" i="5"/>
  <c r="M3363" i="5"/>
  <c r="Q3363" i="5" s="1"/>
  <c r="R3363" i="5" s="1"/>
  <c r="L3364" i="5"/>
  <c r="M3364" i="5"/>
  <c r="Q3364" i="5" s="1"/>
  <c r="R3364" i="5" s="1"/>
  <c r="L3365" i="5"/>
  <c r="M3365" i="5"/>
  <c r="Q3365" i="5" s="1"/>
  <c r="R3365" i="5" s="1"/>
  <c r="L3366" i="5"/>
  <c r="M3366" i="5"/>
  <c r="Q3366" i="5" s="1"/>
  <c r="R3366" i="5" s="1"/>
  <c r="L3367" i="5"/>
  <c r="M3367" i="5"/>
  <c r="Q3367" i="5" s="1"/>
  <c r="R3367" i="5" s="1"/>
  <c r="L3368" i="5"/>
  <c r="M3368" i="5"/>
  <c r="Q3368" i="5" s="1"/>
  <c r="R3368" i="5" s="1"/>
  <c r="L3369" i="5"/>
  <c r="M3369" i="5"/>
  <c r="Q3369" i="5" s="1"/>
  <c r="R3369" i="5" s="1"/>
  <c r="L3370" i="5"/>
  <c r="M3370" i="5"/>
  <c r="Q3370" i="5" s="1"/>
  <c r="R3370" i="5" s="1"/>
  <c r="L3371" i="5"/>
  <c r="M3371" i="5"/>
  <c r="Q3371" i="5" s="1"/>
  <c r="R3371" i="5" s="1"/>
  <c r="L3372" i="5"/>
  <c r="M3372" i="5"/>
  <c r="Q3372" i="5" s="1"/>
  <c r="R3372" i="5" s="1"/>
  <c r="L3373" i="5"/>
  <c r="M3373" i="5"/>
  <c r="Q3373" i="5" s="1"/>
  <c r="R3373" i="5" s="1"/>
  <c r="L3374" i="5"/>
  <c r="M3374" i="5"/>
  <c r="Q3374" i="5" s="1"/>
  <c r="R3374" i="5" s="1"/>
  <c r="L3375" i="5"/>
  <c r="M3375" i="5"/>
  <c r="Q3375" i="5" s="1"/>
  <c r="R3375" i="5" s="1"/>
  <c r="L3376" i="5"/>
  <c r="M3376" i="5"/>
  <c r="Q3376" i="5" s="1"/>
  <c r="R3376" i="5" s="1"/>
  <c r="L3377" i="5"/>
  <c r="M3377" i="5"/>
  <c r="Q3377" i="5" s="1"/>
  <c r="R3377" i="5" s="1"/>
  <c r="L3378" i="5"/>
  <c r="M3378" i="5"/>
  <c r="Q3378" i="5" s="1"/>
  <c r="R3378" i="5" s="1"/>
  <c r="L3379" i="5"/>
  <c r="M3379" i="5"/>
  <c r="Q3379" i="5" s="1"/>
  <c r="R3379" i="5" s="1"/>
  <c r="L3380" i="5"/>
  <c r="M3380" i="5"/>
  <c r="Q3380" i="5" s="1"/>
  <c r="R3380" i="5" s="1"/>
  <c r="L3381" i="5"/>
  <c r="M3381" i="5"/>
  <c r="Q3381" i="5" s="1"/>
  <c r="R3381" i="5" s="1"/>
  <c r="L3382" i="5"/>
  <c r="M3382" i="5"/>
  <c r="Q3382" i="5" s="1"/>
  <c r="R3382" i="5" s="1"/>
  <c r="L3383" i="5"/>
  <c r="M3383" i="5"/>
  <c r="Q3383" i="5" s="1"/>
  <c r="R3383" i="5" s="1"/>
  <c r="L3384" i="5"/>
  <c r="M3384" i="5"/>
  <c r="Q3384" i="5" s="1"/>
  <c r="R3384" i="5" s="1"/>
  <c r="L3385" i="5"/>
  <c r="M3385" i="5"/>
  <c r="Q3385" i="5" s="1"/>
  <c r="R3385" i="5" s="1"/>
  <c r="L3386" i="5"/>
  <c r="M3386" i="5"/>
  <c r="Q3386" i="5" s="1"/>
  <c r="R3386" i="5" s="1"/>
  <c r="L3387" i="5"/>
  <c r="M3387" i="5"/>
  <c r="Q3387" i="5" s="1"/>
  <c r="R3387" i="5" s="1"/>
  <c r="L3388" i="5"/>
  <c r="M3388" i="5"/>
  <c r="Q3388" i="5" s="1"/>
  <c r="R3388" i="5" s="1"/>
  <c r="L3389" i="5"/>
  <c r="M3389" i="5"/>
  <c r="Q3389" i="5" s="1"/>
  <c r="R3389" i="5" s="1"/>
  <c r="L3390" i="5"/>
  <c r="M3390" i="5"/>
  <c r="Q3390" i="5" s="1"/>
  <c r="R3390" i="5" s="1"/>
  <c r="L3391" i="5"/>
  <c r="M3391" i="5"/>
  <c r="Q3391" i="5" s="1"/>
  <c r="R3391" i="5" s="1"/>
  <c r="L3392" i="5"/>
  <c r="M3392" i="5"/>
  <c r="Q3392" i="5" s="1"/>
  <c r="R3392" i="5" s="1"/>
  <c r="L3393" i="5"/>
  <c r="M3393" i="5"/>
  <c r="Q3393" i="5" s="1"/>
  <c r="R3393" i="5" s="1"/>
  <c r="L3394" i="5"/>
  <c r="M3394" i="5"/>
  <c r="Q3394" i="5" s="1"/>
  <c r="R3394" i="5" s="1"/>
  <c r="L3395" i="5"/>
  <c r="M3395" i="5"/>
  <c r="Q3395" i="5" s="1"/>
  <c r="R3395" i="5" s="1"/>
  <c r="L3396" i="5"/>
  <c r="M3396" i="5"/>
  <c r="Q3396" i="5" s="1"/>
  <c r="R3396" i="5" s="1"/>
  <c r="L3397" i="5"/>
  <c r="M3397" i="5"/>
  <c r="Q3397" i="5" s="1"/>
  <c r="R3397" i="5" s="1"/>
  <c r="L3398" i="5"/>
  <c r="M3398" i="5"/>
  <c r="Q3398" i="5" s="1"/>
  <c r="R3398" i="5" s="1"/>
  <c r="L3399" i="5"/>
  <c r="M3399" i="5"/>
  <c r="Q3399" i="5" s="1"/>
  <c r="R3399" i="5" s="1"/>
  <c r="L3400" i="5"/>
  <c r="M3400" i="5"/>
  <c r="Q3400" i="5" s="1"/>
  <c r="R3400" i="5" s="1"/>
  <c r="L3401" i="5"/>
  <c r="M3401" i="5"/>
  <c r="Q3401" i="5" s="1"/>
  <c r="R3401" i="5" s="1"/>
  <c r="L3402" i="5"/>
  <c r="M3402" i="5"/>
  <c r="Q3402" i="5" s="1"/>
  <c r="R3402" i="5" s="1"/>
  <c r="L3403" i="5"/>
  <c r="M3403" i="5"/>
  <c r="Q3403" i="5" s="1"/>
  <c r="R3403" i="5" s="1"/>
  <c r="L3404" i="5"/>
  <c r="M3404" i="5"/>
  <c r="Q3404" i="5" s="1"/>
  <c r="R3404" i="5" s="1"/>
  <c r="L3405" i="5"/>
  <c r="M3405" i="5"/>
  <c r="Q3405" i="5" s="1"/>
  <c r="R3405" i="5" s="1"/>
  <c r="L3406" i="5"/>
  <c r="M3406" i="5"/>
  <c r="Q3406" i="5" s="1"/>
  <c r="R3406" i="5" s="1"/>
  <c r="L3407" i="5"/>
  <c r="M3407" i="5"/>
  <c r="Q3407" i="5" s="1"/>
  <c r="R3407" i="5" s="1"/>
  <c r="L3408" i="5"/>
  <c r="M3408" i="5"/>
  <c r="Q3408" i="5" s="1"/>
  <c r="R3408" i="5" s="1"/>
  <c r="L3409" i="5"/>
  <c r="M3409" i="5"/>
  <c r="Q3409" i="5" s="1"/>
  <c r="R3409" i="5" s="1"/>
  <c r="L3410" i="5"/>
  <c r="M3410" i="5"/>
  <c r="Q3410" i="5" s="1"/>
  <c r="R3410" i="5" s="1"/>
  <c r="L3411" i="5"/>
  <c r="M3411" i="5"/>
  <c r="Q3411" i="5" s="1"/>
  <c r="R3411" i="5" s="1"/>
  <c r="L3412" i="5"/>
  <c r="M3412" i="5"/>
  <c r="Q3412" i="5" s="1"/>
  <c r="R3412" i="5" s="1"/>
  <c r="L3413" i="5"/>
  <c r="M3413" i="5"/>
  <c r="Q3413" i="5" s="1"/>
  <c r="R3413" i="5" s="1"/>
  <c r="L3414" i="5"/>
  <c r="M3414" i="5"/>
  <c r="Q3414" i="5" s="1"/>
  <c r="R3414" i="5" s="1"/>
  <c r="L3415" i="5"/>
  <c r="M3415" i="5"/>
  <c r="Q3415" i="5" s="1"/>
  <c r="R3415" i="5" s="1"/>
  <c r="L3416" i="5"/>
  <c r="M3416" i="5"/>
  <c r="Q3416" i="5" s="1"/>
  <c r="R3416" i="5" s="1"/>
  <c r="L3417" i="5"/>
  <c r="M3417" i="5"/>
  <c r="Q3417" i="5" s="1"/>
  <c r="R3417" i="5" s="1"/>
  <c r="L3418" i="5"/>
  <c r="M3418" i="5"/>
  <c r="Q3418" i="5" s="1"/>
  <c r="R3418" i="5" s="1"/>
  <c r="L3419" i="5"/>
  <c r="M3419" i="5"/>
  <c r="Q3419" i="5" s="1"/>
  <c r="R3419" i="5" s="1"/>
  <c r="L3420" i="5"/>
  <c r="M3420" i="5"/>
  <c r="Q3420" i="5" s="1"/>
  <c r="R3420" i="5" s="1"/>
  <c r="L3421" i="5"/>
  <c r="M3421" i="5"/>
  <c r="Q3421" i="5" s="1"/>
  <c r="R3421" i="5" s="1"/>
  <c r="L3422" i="5"/>
  <c r="M3422" i="5"/>
  <c r="Q3422" i="5" s="1"/>
  <c r="R3422" i="5" s="1"/>
  <c r="L3423" i="5"/>
  <c r="M3423" i="5"/>
  <c r="Q3423" i="5" s="1"/>
  <c r="R3423" i="5" s="1"/>
  <c r="L3424" i="5"/>
  <c r="M3424" i="5"/>
  <c r="Q3424" i="5" s="1"/>
  <c r="R3424" i="5" s="1"/>
  <c r="L3425" i="5"/>
  <c r="M3425" i="5"/>
  <c r="Q3425" i="5" s="1"/>
  <c r="R3425" i="5" s="1"/>
  <c r="L3426" i="5"/>
  <c r="M3426" i="5"/>
  <c r="Q3426" i="5" s="1"/>
  <c r="R3426" i="5" s="1"/>
  <c r="L3427" i="5"/>
  <c r="M3427" i="5"/>
  <c r="Q3427" i="5" s="1"/>
  <c r="R3427" i="5" s="1"/>
  <c r="L3428" i="5"/>
  <c r="M3428" i="5"/>
  <c r="Q3428" i="5" s="1"/>
  <c r="R3428" i="5" s="1"/>
  <c r="L3429" i="5"/>
  <c r="M3429" i="5"/>
  <c r="Q3429" i="5" s="1"/>
  <c r="R3429" i="5" s="1"/>
  <c r="L3430" i="5"/>
  <c r="M3430" i="5"/>
  <c r="Q3430" i="5" s="1"/>
  <c r="R3430" i="5" s="1"/>
  <c r="L3431" i="5"/>
  <c r="M3431" i="5"/>
  <c r="Q3431" i="5" s="1"/>
  <c r="R3431" i="5" s="1"/>
  <c r="L3432" i="5"/>
  <c r="M3432" i="5"/>
  <c r="Q3432" i="5" s="1"/>
  <c r="R3432" i="5" s="1"/>
  <c r="L3433" i="5"/>
  <c r="M3433" i="5"/>
  <c r="Q3433" i="5" s="1"/>
  <c r="R3433" i="5" s="1"/>
  <c r="L3434" i="5"/>
  <c r="M3434" i="5"/>
  <c r="Q3434" i="5" s="1"/>
  <c r="R3434" i="5" s="1"/>
  <c r="L3435" i="5"/>
  <c r="M3435" i="5"/>
  <c r="Q3435" i="5" s="1"/>
  <c r="R3435" i="5" s="1"/>
  <c r="L3436" i="5"/>
  <c r="M3436" i="5"/>
  <c r="Q3436" i="5" s="1"/>
  <c r="R3436" i="5" s="1"/>
  <c r="L3437" i="5"/>
  <c r="M3437" i="5"/>
  <c r="Q3437" i="5" s="1"/>
  <c r="R3437" i="5" s="1"/>
  <c r="L3438" i="5"/>
  <c r="M3438" i="5"/>
  <c r="Q3438" i="5" s="1"/>
  <c r="R3438" i="5" s="1"/>
  <c r="L3439" i="5"/>
  <c r="M3439" i="5"/>
  <c r="Q3439" i="5" s="1"/>
  <c r="R3439" i="5" s="1"/>
  <c r="L3440" i="5"/>
  <c r="M3440" i="5"/>
  <c r="Q3440" i="5" s="1"/>
  <c r="R3440" i="5" s="1"/>
  <c r="L3441" i="5"/>
  <c r="M3441" i="5"/>
  <c r="Q3441" i="5" s="1"/>
  <c r="R3441" i="5" s="1"/>
  <c r="L3442" i="5"/>
  <c r="M3442" i="5"/>
  <c r="Q3442" i="5" s="1"/>
  <c r="R3442" i="5" s="1"/>
  <c r="L3443" i="5"/>
  <c r="M3443" i="5"/>
  <c r="Q3443" i="5" s="1"/>
  <c r="R3443" i="5" s="1"/>
  <c r="L3444" i="5"/>
  <c r="M3444" i="5"/>
  <c r="Q3444" i="5" s="1"/>
  <c r="R3444" i="5" s="1"/>
  <c r="L3445" i="5"/>
  <c r="M3445" i="5"/>
  <c r="Q3445" i="5" s="1"/>
  <c r="R3445" i="5" s="1"/>
  <c r="L3446" i="5"/>
  <c r="M3446" i="5"/>
  <c r="Q3446" i="5" s="1"/>
  <c r="R3446" i="5" s="1"/>
  <c r="L3447" i="5"/>
  <c r="M3447" i="5"/>
  <c r="Q3447" i="5" s="1"/>
  <c r="R3447" i="5" s="1"/>
  <c r="L3448" i="5"/>
  <c r="M3448" i="5"/>
  <c r="Q3448" i="5" s="1"/>
  <c r="R3448" i="5" s="1"/>
  <c r="L3449" i="5"/>
  <c r="M3449" i="5"/>
  <c r="Q3449" i="5" s="1"/>
  <c r="R3449" i="5" s="1"/>
  <c r="L3450" i="5"/>
  <c r="M3450" i="5"/>
  <c r="Q3450" i="5" s="1"/>
  <c r="R3450" i="5" s="1"/>
  <c r="L3451" i="5"/>
  <c r="M3451" i="5"/>
  <c r="Q3451" i="5" s="1"/>
  <c r="R3451" i="5" s="1"/>
  <c r="L3452" i="5"/>
  <c r="M3452" i="5"/>
  <c r="Q3452" i="5" s="1"/>
  <c r="R3452" i="5" s="1"/>
  <c r="L3453" i="5"/>
  <c r="M3453" i="5"/>
  <c r="Q3453" i="5" s="1"/>
  <c r="R3453" i="5" s="1"/>
  <c r="L3454" i="5"/>
  <c r="M3454" i="5"/>
  <c r="Q3454" i="5" s="1"/>
  <c r="R3454" i="5" s="1"/>
  <c r="L3455" i="5"/>
  <c r="M3455" i="5"/>
  <c r="Q3455" i="5" s="1"/>
  <c r="R3455" i="5" s="1"/>
  <c r="L3456" i="5"/>
  <c r="M3456" i="5"/>
  <c r="Q3456" i="5" s="1"/>
  <c r="R3456" i="5" s="1"/>
  <c r="L3457" i="5"/>
  <c r="M3457" i="5"/>
  <c r="Q3457" i="5" s="1"/>
  <c r="R3457" i="5" s="1"/>
  <c r="L3458" i="5"/>
  <c r="M3458" i="5"/>
  <c r="Q3458" i="5" s="1"/>
  <c r="R3458" i="5" s="1"/>
  <c r="L3459" i="5"/>
  <c r="M3459" i="5"/>
  <c r="Q3459" i="5" s="1"/>
  <c r="R3459" i="5" s="1"/>
  <c r="L3460" i="5"/>
  <c r="M3460" i="5"/>
  <c r="Q3460" i="5" s="1"/>
  <c r="R3460" i="5" s="1"/>
  <c r="L3461" i="5"/>
  <c r="M3461" i="5"/>
  <c r="Q3461" i="5" s="1"/>
  <c r="R3461" i="5" s="1"/>
  <c r="L3462" i="5"/>
  <c r="M3462" i="5"/>
  <c r="Q3462" i="5" s="1"/>
  <c r="R3462" i="5" s="1"/>
  <c r="L3463" i="5"/>
  <c r="M3463" i="5"/>
  <c r="Q3463" i="5" s="1"/>
  <c r="R3463" i="5" s="1"/>
  <c r="L3464" i="5"/>
  <c r="M3464" i="5"/>
  <c r="Q3464" i="5" s="1"/>
  <c r="R3464" i="5" s="1"/>
  <c r="L3465" i="5"/>
  <c r="M3465" i="5"/>
  <c r="Q3465" i="5" s="1"/>
  <c r="R3465" i="5" s="1"/>
  <c r="L3466" i="5"/>
  <c r="M3466" i="5"/>
  <c r="Q3466" i="5" s="1"/>
  <c r="R3466" i="5" s="1"/>
  <c r="L3467" i="5"/>
  <c r="M3467" i="5"/>
  <c r="Q3467" i="5" s="1"/>
  <c r="R3467" i="5" s="1"/>
  <c r="L3468" i="5"/>
  <c r="M3468" i="5"/>
  <c r="Q3468" i="5" s="1"/>
  <c r="R3468" i="5" s="1"/>
  <c r="L3469" i="5"/>
  <c r="M3469" i="5"/>
  <c r="Q3469" i="5" s="1"/>
  <c r="R3469" i="5" s="1"/>
  <c r="L3470" i="5"/>
  <c r="M3470" i="5"/>
  <c r="Q3470" i="5" s="1"/>
  <c r="R3470" i="5" s="1"/>
  <c r="L3471" i="5"/>
  <c r="M3471" i="5"/>
  <c r="Q3471" i="5" s="1"/>
  <c r="R3471" i="5" s="1"/>
  <c r="L3472" i="5"/>
  <c r="M3472" i="5"/>
  <c r="Q3472" i="5" s="1"/>
  <c r="R3472" i="5" s="1"/>
  <c r="L3473" i="5"/>
  <c r="M3473" i="5"/>
  <c r="Q3473" i="5" s="1"/>
  <c r="R3473" i="5" s="1"/>
  <c r="L3474" i="5"/>
  <c r="M3474" i="5"/>
  <c r="Q3474" i="5" s="1"/>
  <c r="R3474" i="5" s="1"/>
  <c r="L3475" i="5"/>
  <c r="M3475" i="5"/>
  <c r="Q3475" i="5" s="1"/>
  <c r="R3475" i="5" s="1"/>
  <c r="L3476" i="5"/>
  <c r="M3476" i="5"/>
  <c r="Q3476" i="5" s="1"/>
  <c r="R3476" i="5" s="1"/>
  <c r="L3477" i="5"/>
  <c r="M3477" i="5"/>
  <c r="Q3477" i="5" s="1"/>
  <c r="R3477" i="5" s="1"/>
  <c r="L3478" i="5"/>
  <c r="M3478" i="5"/>
  <c r="Q3478" i="5" s="1"/>
  <c r="R3478" i="5" s="1"/>
  <c r="L3479" i="5"/>
  <c r="M3479" i="5"/>
  <c r="Q3479" i="5" s="1"/>
  <c r="R3479" i="5" s="1"/>
  <c r="L3480" i="5"/>
  <c r="M3480" i="5"/>
  <c r="Q3480" i="5" s="1"/>
  <c r="R3480" i="5" s="1"/>
  <c r="L3481" i="5"/>
  <c r="M3481" i="5"/>
  <c r="Q3481" i="5" s="1"/>
  <c r="R3481" i="5" s="1"/>
  <c r="L3482" i="5"/>
  <c r="M3482" i="5"/>
  <c r="Q3482" i="5" s="1"/>
  <c r="R3482" i="5" s="1"/>
  <c r="L3483" i="5"/>
  <c r="M3483" i="5"/>
  <c r="Q3483" i="5" s="1"/>
  <c r="R3483" i="5" s="1"/>
  <c r="L3484" i="5"/>
  <c r="M3484" i="5"/>
  <c r="Q3484" i="5" s="1"/>
  <c r="R3484" i="5" s="1"/>
  <c r="L3485" i="5"/>
  <c r="M3485" i="5"/>
  <c r="Q3485" i="5" s="1"/>
  <c r="R3485" i="5" s="1"/>
  <c r="L3486" i="5"/>
  <c r="M3486" i="5"/>
  <c r="Q3486" i="5" s="1"/>
  <c r="R3486" i="5" s="1"/>
  <c r="L3487" i="5"/>
  <c r="M3487" i="5"/>
  <c r="Q3487" i="5" s="1"/>
  <c r="R3487" i="5" s="1"/>
  <c r="L3488" i="5"/>
  <c r="M3488" i="5"/>
  <c r="Q3488" i="5" s="1"/>
  <c r="R3488" i="5" s="1"/>
  <c r="L3489" i="5"/>
  <c r="M3489" i="5"/>
  <c r="Q3489" i="5" s="1"/>
  <c r="R3489" i="5" s="1"/>
  <c r="L3490" i="5"/>
  <c r="M3490" i="5"/>
  <c r="Q3490" i="5" s="1"/>
  <c r="R3490" i="5" s="1"/>
  <c r="L3491" i="5"/>
  <c r="M3491" i="5"/>
  <c r="Q3491" i="5" s="1"/>
  <c r="R3491" i="5" s="1"/>
  <c r="L3492" i="5"/>
  <c r="M3492" i="5"/>
  <c r="Q3492" i="5" s="1"/>
  <c r="R3492" i="5" s="1"/>
  <c r="L3493" i="5"/>
  <c r="M3493" i="5"/>
  <c r="Q3493" i="5" s="1"/>
  <c r="R3493" i="5" s="1"/>
  <c r="L3494" i="5"/>
  <c r="M3494" i="5"/>
  <c r="Q3494" i="5" s="1"/>
  <c r="R3494" i="5" s="1"/>
  <c r="L3495" i="5"/>
  <c r="M3495" i="5"/>
  <c r="Q3495" i="5" s="1"/>
  <c r="R3495" i="5" s="1"/>
  <c r="L3496" i="5"/>
  <c r="M3496" i="5"/>
  <c r="Q3496" i="5" s="1"/>
  <c r="R3496" i="5" s="1"/>
  <c r="L3497" i="5"/>
  <c r="M3497" i="5"/>
  <c r="Q3497" i="5" s="1"/>
  <c r="R3497" i="5" s="1"/>
  <c r="L3498" i="5"/>
  <c r="M3498" i="5"/>
  <c r="Q3498" i="5" s="1"/>
  <c r="R3498" i="5" s="1"/>
  <c r="L3499" i="5"/>
  <c r="M3499" i="5"/>
  <c r="Q3499" i="5" s="1"/>
  <c r="R3499" i="5" s="1"/>
  <c r="L3500" i="5"/>
  <c r="M3500" i="5"/>
  <c r="Q3500" i="5" s="1"/>
  <c r="R3500" i="5" s="1"/>
  <c r="L3501" i="5"/>
  <c r="M3501" i="5"/>
  <c r="Q3501" i="5" s="1"/>
  <c r="R3501" i="5" s="1"/>
  <c r="L3502" i="5"/>
  <c r="M3502" i="5"/>
  <c r="Q3502" i="5" s="1"/>
  <c r="R3502" i="5" s="1"/>
  <c r="L3503" i="5"/>
  <c r="M3503" i="5"/>
  <c r="Q3503" i="5" s="1"/>
  <c r="R3503" i="5" s="1"/>
  <c r="L3504" i="5"/>
  <c r="M3504" i="5"/>
  <c r="Q3504" i="5" s="1"/>
  <c r="R3504" i="5" s="1"/>
  <c r="L3505" i="5"/>
  <c r="M3505" i="5"/>
  <c r="Q3505" i="5" s="1"/>
  <c r="R3505" i="5" s="1"/>
  <c r="L3506" i="5"/>
  <c r="M3506" i="5"/>
  <c r="Q3506" i="5" s="1"/>
  <c r="R3506" i="5" s="1"/>
  <c r="L3507" i="5"/>
  <c r="M3507" i="5"/>
  <c r="Q3507" i="5" s="1"/>
  <c r="R3507" i="5" s="1"/>
  <c r="L3508" i="5"/>
  <c r="M3508" i="5"/>
  <c r="Q3508" i="5" s="1"/>
  <c r="R3508" i="5" s="1"/>
  <c r="L3509" i="5"/>
  <c r="M3509" i="5"/>
  <c r="Q3509" i="5" s="1"/>
  <c r="R3509" i="5" s="1"/>
  <c r="L3510" i="5"/>
  <c r="M3510" i="5"/>
  <c r="Q3510" i="5" s="1"/>
  <c r="R3510" i="5" s="1"/>
  <c r="L3511" i="5"/>
  <c r="M3511" i="5"/>
  <c r="Q3511" i="5" s="1"/>
  <c r="R3511" i="5" s="1"/>
  <c r="L3512" i="5"/>
  <c r="M3512" i="5"/>
  <c r="Q3512" i="5" s="1"/>
  <c r="R3512" i="5" s="1"/>
  <c r="L3513" i="5"/>
  <c r="M3513" i="5"/>
  <c r="Q3513" i="5" s="1"/>
  <c r="R3513" i="5" s="1"/>
  <c r="L3514" i="5"/>
  <c r="M3514" i="5"/>
  <c r="Q3514" i="5" s="1"/>
  <c r="R3514" i="5" s="1"/>
  <c r="L3515" i="5"/>
  <c r="M3515" i="5"/>
  <c r="Q3515" i="5" s="1"/>
  <c r="R3515" i="5" s="1"/>
  <c r="L3516" i="5"/>
  <c r="M3516" i="5"/>
  <c r="Q3516" i="5" s="1"/>
  <c r="R3516" i="5" s="1"/>
  <c r="L3517" i="5"/>
  <c r="M3517" i="5"/>
  <c r="Q3517" i="5" s="1"/>
  <c r="R3517" i="5" s="1"/>
  <c r="L3518" i="5"/>
  <c r="M3518" i="5"/>
  <c r="Q3518" i="5" s="1"/>
  <c r="R3518" i="5" s="1"/>
  <c r="L3519" i="5"/>
  <c r="M3519" i="5"/>
  <c r="Q3519" i="5" s="1"/>
  <c r="R3519" i="5" s="1"/>
  <c r="L3520" i="5"/>
  <c r="M3520" i="5"/>
  <c r="Q3520" i="5" s="1"/>
  <c r="R3520" i="5" s="1"/>
  <c r="L3521" i="5"/>
  <c r="M3521" i="5"/>
  <c r="Q3521" i="5" s="1"/>
  <c r="R3521" i="5" s="1"/>
  <c r="L3522" i="5"/>
  <c r="M3522" i="5"/>
  <c r="Q3522" i="5" s="1"/>
  <c r="R3522" i="5" s="1"/>
  <c r="L3523" i="5"/>
  <c r="M3523" i="5"/>
  <c r="Q3523" i="5" s="1"/>
  <c r="R3523" i="5" s="1"/>
  <c r="L3524" i="5"/>
  <c r="M3524" i="5"/>
  <c r="Q3524" i="5" s="1"/>
  <c r="R3524" i="5" s="1"/>
  <c r="L3525" i="5"/>
  <c r="M3525" i="5"/>
  <c r="Q3525" i="5" s="1"/>
  <c r="R3525" i="5" s="1"/>
  <c r="L3526" i="5"/>
  <c r="M3526" i="5"/>
  <c r="Q3526" i="5" s="1"/>
  <c r="R3526" i="5" s="1"/>
  <c r="L3527" i="5"/>
  <c r="M3527" i="5"/>
  <c r="Q3527" i="5" s="1"/>
  <c r="R3527" i="5" s="1"/>
  <c r="L3528" i="5"/>
  <c r="M3528" i="5"/>
  <c r="Q3528" i="5" s="1"/>
  <c r="R3528" i="5" s="1"/>
  <c r="L3529" i="5"/>
  <c r="M3529" i="5"/>
  <c r="Q3529" i="5" s="1"/>
  <c r="R3529" i="5" s="1"/>
  <c r="L3530" i="5"/>
  <c r="M3530" i="5"/>
  <c r="Q3530" i="5" s="1"/>
  <c r="R3530" i="5" s="1"/>
  <c r="L3531" i="5"/>
  <c r="M3531" i="5"/>
  <c r="Q3531" i="5" s="1"/>
  <c r="R3531" i="5" s="1"/>
  <c r="L3532" i="5"/>
  <c r="M3532" i="5"/>
  <c r="Q3532" i="5" s="1"/>
  <c r="R3532" i="5" s="1"/>
  <c r="L3533" i="5"/>
  <c r="M3533" i="5"/>
  <c r="Q3533" i="5" s="1"/>
  <c r="R3533" i="5" s="1"/>
  <c r="L3534" i="5"/>
  <c r="M3534" i="5"/>
  <c r="Q3534" i="5" s="1"/>
  <c r="R3534" i="5" s="1"/>
  <c r="L3535" i="5"/>
  <c r="M3535" i="5"/>
  <c r="Q3535" i="5" s="1"/>
  <c r="R3535" i="5" s="1"/>
  <c r="L3536" i="5"/>
  <c r="M3536" i="5"/>
  <c r="Q3536" i="5" s="1"/>
  <c r="R3536" i="5" s="1"/>
  <c r="L3537" i="5"/>
  <c r="M3537" i="5"/>
  <c r="Q3537" i="5" s="1"/>
  <c r="R3537" i="5" s="1"/>
  <c r="L3538" i="5"/>
  <c r="M3538" i="5"/>
  <c r="Q3538" i="5" s="1"/>
  <c r="R3538" i="5" s="1"/>
  <c r="L3539" i="5"/>
  <c r="M3539" i="5"/>
  <c r="Q3539" i="5" s="1"/>
  <c r="R3539" i="5" s="1"/>
  <c r="L3540" i="5"/>
  <c r="M3540" i="5"/>
  <c r="Q3540" i="5" s="1"/>
  <c r="R3540" i="5" s="1"/>
  <c r="L3541" i="5"/>
  <c r="M3541" i="5"/>
  <c r="Q3541" i="5" s="1"/>
  <c r="R3541" i="5" s="1"/>
  <c r="L3542" i="5"/>
  <c r="M3542" i="5"/>
  <c r="Q3542" i="5" s="1"/>
  <c r="R3542" i="5" s="1"/>
  <c r="L3543" i="5"/>
  <c r="M3543" i="5"/>
  <c r="Q3543" i="5" s="1"/>
  <c r="R3543" i="5" s="1"/>
  <c r="L3544" i="5"/>
  <c r="M3544" i="5"/>
  <c r="Q3544" i="5" s="1"/>
  <c r="R3544" i="5" s="1"/>
  <c r="L3545" i="5"/>
  <c r="M3545" i="5"/>
  <c r="Q3545" i="5" s="1"/>
  <c r="R3545" i="5" s="1"/>
  <c r="L3546" i="5"/>
  <c r="M3546" i="5"/>
  <c r="Q3546" i="5" s="1"/>
  <c r="R3546" i="5" s="1"/>
  <c r="L3547" i="5"/>
  <c r="M3547" i="5"/>
  <c r="Q3547" i="5" s="1"/>
  <c r="R3547" i="5" s="1"/>
  <c r="L3548" i="5"/>
  <c r="M3548" i="5"/>
  <c r="Q3548" i="5" s="1"/>
  <c r="R3548" i="5" s="1"/>
  <c r="L3549" i="5"/>
  <c r="M3549" i="5"/>
  <c r="Q3549" i="5" s="1"/>
  <c r="R3549" i="5" s="1"/>
  <c r="L3550" i="5"/>
  <c r="M3550" i="5"/>
  <c r="Q3550" i="5" s="1"/>
  <c r="R3550" i="5" s="1"/>
  <c r="L3551" i="5"/>
  <c r="M3551" i="5"/>
  <c r="Q3551" i="5" s="1"/>
  <c r="R3551" i="5" s="1"/>
  <c r="L3552" i="5"/>
  <c r="M3552" i="5"/>
  <c r="Q3552" i="5" s="1"/>
  <c r="R3552" i="5" s="1"/>
  <c r="L3553" i="5"/>
  <c r="M3553" i="5"/>
  <c r="Q3553" i="5" s="1"/>
  <c r="R3553" i="5" s="1"/>
  <c r="L3554" i="5"/>
  <c r="M3554" i="5"/>
  <c r="Q3554" i="5" s="1"/>
  <c r="R3554" i="5" s="1"/>
  <c r="L3555" i="5"/>
  <c r="M3555" i="5"/>
  <c r="Q3555" i="5" s="1"/>
  <c r="R3555" i="5" s="1"/>
  <c r="L3556" i="5"/>
  <c r="M3556" i="5"/>
  <c r="Q3556" i="5" s="1"/>
  <c r="R3556" i="5" s="1"/>
  <c r="L3557" i="5"/>
  <c r="M3557" i="5"/>
  <c r="Q3557" i="5" s="1"/>
  <c r="R3557" i="5" s="1"/>
  <c r="L3558" i="5"/>
  <c r="M3558" i="5"/>
  <c r="Q3558" i="5" s="1"/>
  <c r="R3558" i="5" s="1"/>
  <c r="L3559" i="5"/>
  <c r="M3559" i="5"/>
  <c r="Q3559" i="5" s="1"/>
  <c r="R3559" i="5" s="1"/>
  <c r="L3560" i="5"/>
  <c r="M3560" i="5"/>
  <c r="Q3560" i="5" s="1"/>
  <c r="R3560" i="5" s="1"/>
  <c r="L3561" i="5"/>
  <c r="M3561" i="5"/>
  <c r="Q3561" i="5" s="1"/>
  <c r="R3561" i="5" s="1"/>
  <c r="L3562" i="5"/>
  <c r="M3562" i="5"/>
  <c r="Q3562" i="5" s="1"/>
  <c r="R3562" i="5" s="1"/>
  <c r="L3563" i="5"/>
  <c r="M3563" i="5"/>
  <c r="Q3563" i="5" s="1"/>
  <c r="R3563" i="5" s="1"/>
  <c r="L3564" i="5"/>
  <c r="M3564" i="5"/>
  <c r="Q3564" i="5" s="1"/>
  <c r="R3564" i="5" s="1"/>
  <c r="L3565" i="5"/>
  <c r="M3565" i="5"/>
  <c r="Q3565" i="5" s="1"/>
  <c r="R3565" i="5" s="1"/>
  <c r="L3566" i="5"/>
  <c r="M3566" i="5"/>
  <c r="Q3566" i="5" s="1"/>
  <c r="R3566" i="5" s="1"/>
  <c r="L3567" i="5"/>
  <c r="M3567" i="5"/>
  <c r="Q3567" i="5" s="1"/>
  <c r="R3567" i="5" s="1"/>
  <c r="L3568" i="5"/>
  <c r="M3568" i="5"/>
  <c r="Q3568" i="5" s="1"/>
  <c r="R3568" i="5" s="1"/>
  <c r="L3569" i="5"/>
  <c r="M3569" i="5"/>
  <c r="Q3569" i="5" s="1"/>
  <c r="R3569" i="5" s="1"/>
  <c r="L3570" i="5"/>
  <c r="M3570" i="5"/>
  <c r="Q3570" i="5" s="1"/>
  <c r="R3570" i="5" s="1"/>
  <c r="L3571" i="5"/>
  <c r="M3571" i="5"/>
  <c r="Q3571" i="5" s="1"/>
  <c r="R3571" i="5" s="1"/>
  <c r="L3572" i="5"/>
  <c r="M3572" i="5"/>
  <c r="Q3572" i="5" s="1"/>
  <c r="R3572" i="5" s="1"/>
  <c r="L3573" i="5"/>
  <c r="M3573" i="5"/>
  <c r="Q3573" i="5" s="1"/>
  <c r="R3573" i="5" s="1"/>
  <c r="L3574" i="5"/>
  <c r="M3574" i="5"/>
  <c r="Q3574" i="5" s="1"/>
  <c r="R3574" i="5" s="1"/>
  <c r="L3575" i="5"/>
  <c r="M3575" i="5"/>
  <c r="Q3575" i="5" s="1"/>
  <c r="R3575" i="5" s="1"/>
  <c r="L3576" i="5"/>
  <c r="M3576" i="5"/>
  <c r="Q3576" i="5" s="1"/>
  <c r="R3576" i="5" s="1"/>
  <c r="L3577" i="5"/>
  <c r="M3577" i="5"/>
  <c r="Q3577" i="5" s="1"/>
  <c r="R3577" i="5" s="1"/>
  <c r="L3578" i="5"/>
  <c r="M3578" i="5"/>
  <c r="Q3578" i="5" s="1"/>
  <c r="R3578" i="5" s="1"/>
  <c r="L3579" i="5"/>
  <c r="M3579" i="5"/>
  <c r="Q3579" i="5" s="1"/>
  <c r="R3579" i="5" s="1"/>
  <c r="L3580" i="5"/>
  <c r="M3580" i="5"/>
  <c r="Q3580" i="5" s="1"/>
  <c r="R3580" i="5" s="1"/>
  <c r="L3581" i="5"/>
  <c r="M3581" i="5"/>
  <c r="Q3581" i="5" s="1"/>
  <c r="R3581" i="5" s="1"/>
  <c r="L3582" i="5"/>
  <c r="M3582" i="5"/>
  <c r="Q3582" i="5" s="1"/>
  <c r="R3582" i="5" s="1"/>
  <c r="L3583" i="5"/>
  <c r="M3583" i="5"/>
  <c r="Q3583" i="5" s="1"/>
  <c r="R3583" i="5" s="1"/>
  <c r="L3584" i="5"/>
  <c r="M3584" i="5"/>
  <c r="Q3584" i="5" s="1"/>
  <c r="R3584" i="5" s="1"/>
  <c r="L3585" i="5"/>
  <c r="M3585" i="5"/>
  <c r="Q3585" i="5" s="1"/>
  <c r="R3585" i="5" s="1"/>
  <c r="L3586" i="5"/>
  <c r="M3586" i="5"/>
  <c r="Q3586" i="5" s="1"/>
  <c r="R3586" i="5" s="1"/>
  <c r="L3587" i="5"/>
  <c r="M3587" i="5"/>
  <c r="Q3587" i="5" s="1"/>
  <c r="R3587" i="5" s="1"/>
  <c r="L3588" i="5"/>
  <c r="M3588" i="5"/>
  <c r="Q3588" i="5" s="1"/>
  <c r="R3588" i="5" s="1"/>
  <c r="L3589" i="5"/>
  <c r="M3589" i="5"/>
  <c r="Q3589" i="5" s="1"/>
  <c r="R3589" i="5" s="1"/>
  <c r="L3590" i="5"/>
  <c r="M3590" i="5"/>
  <c r="Q3590" i="5" s="1"/>
  <c r="R3590" i="5" s="1"/>
  <c r="L3591" i="5"/>
  <c r="M3591" i="5"/>
  <c r="Q3591" i="5" s="1"/>
  <c r="R3591" i="5" s="1"/>
  <c r="L3592" i="5"/>
  <c r="M3592" i="5"/>
  <c r="Q3592" i="5" s="1"/>
  <c r="R3592" i="5" s="1"/>
  <c r="L3593" i="5"/>
  <c r="M3593" i="5"/>
  <c r="Q3593" i="5" s="1"/>
  <c r="R3593" i="5" s="1"/>
  <c r="L3594" i="5"/>
  <c r="M3594" i="5"/>
  <c r="Q3594" i="5" s="1"/>
  <c r="R3594" i="5" s="1"/>
  <c r="L3595" i="5"/>
  <c r="M3595" i="5"/>
  <c r="Q3595" i="5" s="1"/>
  <c r="R3595" i="5" s="1"/>
  <c r="L3596" i="5"/>
  <c r="M3596" i="5"/>
  <c r="Q3596" i="5" s="1"/>
  <c r="R3596" i="5" s="1"/>
  <c r="L3597" i="5"/>
  <c r="M3597" i="5"/>
  <c r="Q3597" i="5" s="1"/>
  <c r="R3597" i="5" s="1"/>
  <c r="L3598" i="5"/>
  <c r="M3598" i="5"/>
  <c r="Q3598" i="5" s="1"/>
  <c r="R3598" i="5" s="1"/>
  <c r="L3599" i="5"/>
  <c r="M3599" i="5"/>
  <c r="Q3599" i="5" s="1"/>
  <c r="R3599" i="5" s="1"/>
  <c r="L3600" i="5"/>
  <c r="M3600" i="5"/>
  <c r="Q3600" i="5" s="1"/>
  <c r="R3600" i="5" s="1"/>
  <c r="L3601" i="5"/>
  <c r="M3601" i="5"/>
  <c r="Q3601" i="5" s="1"/>
  <c r="R3601" i="5" s="1"/>
  <c r="L3602" i="5"/>
  <c r="M3602" i="5"/>
  <c r="Q3602" i="5" s="1"/>
  <c r="R3602" i="5" s="1"/>
  <c r="L3603" i="5"/>
  <c r="M3603" i="5"/>
  <c r="Q3603" i="5" s="1"/>
  <c r="R3603" i="5" s="1"/>
  <c r="L3604" i="5"/>
  <c r="M3604" i="5"/>
  <c r="Q3604" i="5" s="1"/>
  <c r="R3604" i="5" s="1"/>
  <c r="L3605" i="5"/>
  <c r="M3605" i="5"/>
  <c r="Q3605" i="5" s="1"/>
  <c r="R3605" i="5" s="1"/>
  <c r="L3606" i="5"/>
  <c r="M3606" i="5"/>
  <c r="Q3606" i="5" s="1"/>
  <c r="R3606" i="5" s="1"/>
  <c r="L3607" i="5"/>
  <c r="M3607" i="5"/>
  <c r="Q3607" i="5" s="1"/>
  <c r="R3607" i="5" s="1"/>
  <c r="L3608" i="5"/>
  <c r="M3608" i="5"/>
  <c r="Q3608" i="5" s="1"/>
  <c r="R3608" i="5" s="1"/>
  <c r="L3609" i="5"/>
  <c r="M3609" i="5"/>
  <c r="Q3609" i="5" s="1"/>
  <c r="R3609" i="5" s="1"/>
  <c r="L3610" i="5"/>
  <c r="M3610" i="5"/>
  <c r="Q3610" i="5" s="1"/>
  <c r="R3610" i="5" s="1"/>
  <c r="L3611" i="5"/>
  <c r="M3611" i="5"/>
  <c r="Q3611" i="5" s="1"/>
  <c r="R3611" i="5" s="1"/>
  <c r="L3612" i="5"/>
  <c r="M3612" i="5"/>
  <c r="Q3612" i="5" s="1"/>
  <c r="R3612" i="5" s="1"/>
  <c r="L3613" i="5"/>
  <c r="M3613" i="5"/>
  <c r="Q3613" i="5" s="1"/>
  <c r="R3613" i="5" s="1"/>
  <c r="L3614" i="5"/>
  <c r="M3614" i="5"/>
  <c r="Q3614" i="5" s="1"/>
  <c r="R3614" i="5" s="1"/>
  <c r="L3615" i="5"/>
  <c r="M3615" i="5"/>
  <c r="Q3615" i="5" s="1"/>
  <c r="R3615" i="5" s="1"/>
  <c r="L3616" i="5"/>
  <c r="M3616" i="5"/>
  <c r="Q3616" i="5" s="1"/>
  <c r="R3616" i="5" s="1"/>
  <c r="L3617" i="5"/>
  <c r="M3617" i="5"/>
  <c r="Q3617" i="5" s="1"/>
  <c r="R3617" i="5" s="1"/>
  <c r="L3618" i="5"/>
  <c r="M3618" i="5"/>
  <c r="Q3618" i="5" s="1"/>
  <c r="R3618" i="5" s="1"/>
  <c r="L3619" i="5"/>
  <c r="M3619" i="5"/>
  <c r="Q3619" i="5" s="1"/>
  <c r="R3619" i="5" s="1"/>
  <c r="L3620" i="5"/>
  <c r="M3620" i="5"/>
  <c r="Q3620" i="5" s="1"/>
  <c r="R3620" i="5" s="1"/>
  <c r="L3621" i="5"/>
  <c r="M3621" i="5"/>
  <c r="Q3621" i="5" s="1"/>
  <c r="R3621" i="5" s="1"/>
  <c r="L3622" i="5"/>
  <c r="M3622" i="5"/>
  <c r="Q3622" i="5" s="1"/>
  <c r="R3622" i="5" s="1"/>
  <c r="L3623" i="5"/>
  <c r="M3623" i="5"/>
  <c r="Q3623" i="5" s="1"/>
  <c r="R3623" i="5" s="1"/>
  <c r="L3624" i="5"/>
  <c r="M3624" i="5"/>
  <c r="Q3624" i="5" s="1"/>
  <c r="R3624" i="5" s="1"/>
  <c r="L3625" i="5"/>
  <c r="M3625" i="5"/>
  <c r="Q3625" i="5" s="1"/>
  <c r="R3625" i="5" s="1"/>
  <c r="L3626" i="5"/>
  <c r="M3626" i="5"/>
  <c r="Q3626" i="5" s="1"/>
  <c r="R3626" i="5" s="1"/>
  <c r="L3627" i="5"/>
  <c r="M3627" i="5"/>
  <c r="Q3627" i="5" s="1"/>
  <c r="R3627" i="5" s="1"/>
  <c r="L3628" i="5"/>
  <c r="M3628" i="5"/>
  <c r="Q3628" i="5" s="1"/>
  <c r="R3628" i="5" s="1"/>
  <c r="L3629" i="5"/>
  <c r="M3629" i="5"/>
  <c r="Q3629" i="5" s="1"/>
  <c r="R3629" i="5" s="1"/>
  <c r="L3630" i="5"/>
  <c r="M3630" i="5"/>
  <c r="Q3630" i="5" s="1"/>
  <c r="R3630" i="5" s="1"/>
  <c r="L3631" i="5"/>
  <c r="M3631" i="5"/>
  <c r="Q3631" i="5" s="1"/>
  <c r="R3631" i="5" s="1"/>
  <c r="L3632" i="5"/>
  <c r="M3632" i="5"/>
  <c r="Q3632" i="5" s="1"/>
  <c r="R3632" i="5" s="1"/>
  <c r="L3633" i="5"/>
  <c r="M3633" i="5"/>
  <c r="Q3633" i="5" s="1"/>
  <c r="R3633" i="5" s="1"/>
  <c r="L3634" i="5"/>
  <c r="M3634" i="5"/>
  <c r="Q3634" i="5" s="1"/>
  <c r="R3634" i="5" s="1"/>
  <c r="L3635" i="5"/>
  <c r="M3635" i="5"/>
  <c r="Q3635" i="5" s="1"/>
  <c r="R3635" i="5" s="1"/>
  <c r="L3636" i="5"/>
  <c r="M3636" i="5"/>
  <c r="Q3636" i="5" s="1"/>
  <c r="R3636" i="5" s="1"/>
  <c r="L3637" i="5"/>
  <c r="M3637" i="5"/>
  <c r="Q3637" i="5" s="1"/>
  <c r="R3637" i="5" s="1"/>
  <c r="L3638" i="5"/>
  <c r="M3638" i="5"/>
  <c r="Q3638" i="5" s="1"/>
  <c r="R3638" i="5" s="1"/>
  <c r="L3639" i="5"/>
  <c r="M3639" i="5"/>
  <c r="Q3639" i="5" s="1"/>
  <c r="R3639" i="5" s="1"/>
  <c r="L3640" i="5"/>
  <c r="M3640" i="5"/>
  <c r="Q3640" i="5" s="1"/>
  <c r="R3640" i="5" s="1"/>
  <c r="L3641" i="5"/>
  <c r="M3641" i="5"/>
  <c r="Q3641" i="5" s="1"/>
  <c r="R3641" i="5" s="1"/>
  <c r="L3642" i="5"/>
  <c r="M3642" i="5"/>
  <c r="Q3642" i="5" s="1"/>
  <c r="R3642" i="5" s="1"/>
  <c r="L3643" i="5"/>
  <c r="M3643" i="5"/>
  <c r="Q3643" i="5" s="1"/>
  <c r="R3643" i="5" s="1"/>
  <c r="L3644" i="5"/>
  <c r="M3644" i="5"/>
  <c r="Q3644" i="5" s="1"/>
  <c r="R3644" i="5" s="1"/>
  <c r="L3645" i="5"/>
  <c r="M3645" i="5"/>
  <c r="Q3645" i="5" s="1"/>
  <c r="R3645" i="5" s="1"/>
  <c r="L3646" i="5"/>
  <c r="M3646" i="5"/>
  <c r="Q3646" i="5" s="1"/>
  <c r="R3646" i="5" s="1"/>
  <c r="L3647" i="5"/>
  <c r="M3647" i="5"/>
  <c r="Q3647" i="5" s="1"/>
  <c r="R3647" i="5" s="1"/>
  <c r="L3648" i="5"/>
  <c r="M3648" i="5"/>
  <c r="Q3648" i="5" s="1"/>
  <c r="R3648" i="5" s="1"/>
  <c r="L3649" i="5"/>
  <c r="M3649" i="5"/>
  <c r="Q3649" i="5" s="1"/>
  <c r="R3649" i="5" s="1"/>
  <c r="L3650" i="5"/>
  <c r="M3650" i="5"/>
  <c r="Q3650" i="5" s="1"/>
  <c r="R3650" i="5" s="1"/>
  <c r="L3651" i="5"/>
  <c r="M3651" i="5"/>
  <c r="Q3651" i="5" s="1"/>
  <c r="R3651" i="5" s="1"/>
  <c r="L3652" i="5"/>
  <c r="M3652" i="5"/>
  <c r="Q3652" i="5" s="1"/>
  <c r="R3652" i="5" s="1"/>
  <c r="L3653" i="5"/>
  <c r="M3653" i="5"/>
  <c r="Q3653" i="5" s="1"/>
  <c r="R3653" i="5" s="1"/>
  <c r="L3654" i="5"/>
  <c r="M3654" i="5"/>
  <c r="Q3654" i="5" s="1"/>
  <c r="R3654" i="5" s="1"/>
  <c r="L3655" i="5"/>
  <c r="M3655" i="5"/>
  <c r="Q3655" i="5" s="1"/>
  <c r="R3655" i="5" s="1"/>
  <c r="L3656" i="5"/>
  <c r="M3656" i="5"/>
  <c r="Q3656" i="5" s="1"/>
  <c r="R3656" i="5" s="1"/>
  <c r="L3657" i="5"/>
  <c r="M3657" i="5"/>
  <c r="Q3657" i="5" s="1"/>
  <c r="R3657" i="5" s="1"/>
  <c r="L3658" i="5"/>
  <c r="M3658" i="5"/>
  <c r="Q3658" i="5" s="1"/>
  <c r="R3658" i="5" s="1"/>
  <c r="L3659" i="5"/>
  <c r="M3659" i="5"/>
  <c r="Q3659" i="5" s="1"/>
  <c r="R3659" i="5" s="1"/>
  <c r="L3660" i="5"/>
  <c r="M3660" i="5"/>
  <c r="Q3660" i="5" s="1"/>
  <c r="R3660" i="5" s="1"/>
  <c r="L3661" i="5"/>
  <c r="M3661" i="5"/>
  <c r="Q3661" i="5" s="1"/>
  <c r="R3661" i="5" s="1"/>
  <c r="L3662" i="5"/>
  <c r="M3662" i="5"/>
  <c r="Q3662" i="5" s="1"/>
  <c r="R3662" i="5" s="1"/>
  <c r="L3663" i="5"/>
  <c r="M3663" i="5"/>
  <c r="Q3663" i="5" s="1"/>
  <c r="R3663" i="5" s="1"/>
  <c r="L3664" i="5"/>
  <c r="M3664" i="5"/>
  <c r="Q3664" i="5" s="1"/>
  <c r="R3664" i="5" s="1"/>
  <c r="L3665" i="5"/>
  <c r="M3665" i="5"/>
  <c r="Q3665" i="5" s="1"/>
  <c r="R3665" i="5" s="1"/>
  <c r="L3666" i="5"/>
  <c r="M3666" i="5"/>
  <c r="Q3666" i="5" s="1"/>
  <c r="R3666" i="5" s="1"/>
  <c r="L3667" i="5"/>
  <c r="M3667" i="5"/>
  <c r="Q3667" i="5" s="1"/>
  <c r="R3667" i="5" s="1"/>
  <c r="L3668" i="5"/>
  <c r="M3668" i="5"/>
  <c r="Q3668" i="5" s="1"/>
  <c r="R3668" i="5" s="1"/>
  <c r="L3669" i="5"/>
  <c r="M3669" i="5"/>
  <c r="Q3669" i="5" s="1"/>
  <c r="R3669" i="5" s="1"/>
  <c r="L3670" i="5"/>
  <c r="M3670" i="5"/>
  <c r="Q3670" i="5" s="1"/>
  <c r="R3670" i="5" s="1"/>
  <c r="L3671" i="5"/>
  <c r="M3671" i="5"/>
  <c r="Q3671" i="5" s="1"/>
  <c r="R3671" i="5" s="1"/>
  <c r="L3672" i="5"/>
  <c r="M3672" i="5"/>
  <c r="Q3672" i="5" s="1"/>
  <c r="R3672" i="5" s="1"/>
  <c r="L3673" i="5"/>
  <c r="M3673" i="5"/>
  <c r="Q3673" i="5" s="1"/>
  <c r="R3673" i="5" s="1"/>
  <c r="L3674" i="5"/>
  <c r="M3674" i="5"/>
  <c r="Q3674" i="5" s="1"/>
  <c r="R3674" i="5" s="1"/>
  <c r="L3675" i="5"/>
  <c r="M3675" i="5"/>
  <c r="Q3675" i="5" s="1"/>
  <c r="R3675" i="5" s="1"/>
  <c r="L3676" i="5"/>
  <c r="M3676" i="5"/>
  <c r="Q3676" i="5" s="1"/>
  <c r="R3676" i="5" s="1"/>
  <c r="L3677" i="5"/>
  <c r="M3677" i="5"/>
  <c r="Q3677" i="5" s="1"/>
  <c r="R3677" i="5" s="1"/>
  <c r="L3678" i="5"/>
  <c r="M3678" i="5"/>
  <c r="Q3678" i="5" s="1"/>
  <c r="R3678" i="5" s="1"/>
  <c r="L3679" i="5"/>
  <c r="M3679" i="5"/>
  <c r="Q3679" i="5" s="1"/>
  <c r="R3679" i="5" s="1"/>
  <c r="L3680" i="5"/>
  <c r="M3680" i="5"/>
  <c r="Q3680" i="5" s="1"/>
  <c r="R3680" i="5" s="1"/>
  <c r="L3681" i="5"/>
  <c r="M3681" i="5"/>
  <c r="Q3681" i="5" s="1"/>
  <c r="R3681" i="5" s="1"/>
  <c r="L3682" i="5"/>
  <c r="M3682" i="5"/>
  <c r="Q3682" i="5" s="1"/>
  <c r="R3682" i="5" s="1"/>
  <c r="L3683" i="5"/>
  <c r="M3683" i="5"/>
  <c r="Q3683" i="5" s="1"/>
  <c r="R3683" i="5" s="1"/>
  <c r="L3684" i="5"/>
  <c r="M3684" i="5"/>
  <c r="Q3684" i="5" s="1"/>
  <c r="R3684" i="5" s="1"/>
  <c r="L3685" i="5"/>
  <c r="M3685" i="5"/>
  <c r="Q3685" i="5" s="1"/>
  <c r="R3685" i="5" s="1"/>
  <c r="L3686" i="5"/>
  <c r="M3686" i="5"/>
  <c r="Q3686" i="5" s="1"/>
  <c r="R3686" i="5" s="1"/>
  <c r="L3687" i="5"/>
  <c r="M3687" i="5"/>
  <c r="Q3687" i="5" s="1"/>
  <c r="R3687" i="5" s="1"/>
  <c r="L3688" i="5"/>
  <c r="M3688" i="5"/>
  <c r="Q3688" i="5" s="1"/>
  <c r="R3688" i="5" s="1"/>
  <c r="L3689" i="5"/>
  <c r="M3689" i="5"/>
  <c r="Q3689" i="5" s="1"/>
  <c r="R3689" i="5" s="1"/>
  <c r="L3690" i="5"/>
  <c r="M3690" i="5"/>
  <c r="Q3690" i="5" s="1"/>
  <c r="R3690" i="5" s="1"/>
  <c r="L3691" i="5"/>
  <c r="M3691" i="5"/>
  <c r="Q3691" i="5" s="1"/>
  <c r="R3691" i="5" s="1"/>
  <c r="L3692" i="5"/>
  <c r="M3692" i="5"/>
  <c r="Q3692" i="5" s="1"/>
  <c r="R3692" i="5" s="1"/>
  <c r="L3693" i="5"/>
  <c r="M3693" i="5"/>
  <c r="Q3693" i="5" s="1"/>
  <c r="R3693" i="5" s="1"/>
  <c r="L3694" i="5"/>
  <c r="M3694" i="5"/>
  <c r="Q3694" i="5" s="1"/>
  <c r="R3694" i="5" s="1"/>
  <c r="L3695" i="5"/>
  <c r="M3695" i="5"/>
  <c r="Q3695" i="5" s="1"/>
  <c r="R3695" i="5" s="1"/>
  <c r="L3696" i="5"/>
  <c r="M3696" i="5"/>
  <c r="Q3696" i="5" s="1"/>
  <c r="R3696" i="5" s="1"/>
  <c r="L3697" i="5"/>
  <c r="M3697" i="5"/>
  <c r="Q3697" i="5" s="1"/>
  <c r="R3697" i="5" s="1"/>
  <c r="L3698" i="5"/>
  <c r="M3698" i="5"/>
  <c r="Q3698" i="5" s="1"/>
  <c r="R3698" i="5" s="1"/>
  <c r="L3699" i="5"/>
  <c r="M3699" i="5"/>
  <c r="Q3699" i="5" s="1"/>
  <c r="R3699" i="5" s="1"/>
  <c r="L3700" i="5"/>
  <c r="M3700" i="5"/>
  <c r="Q3700" i="5" s="1"/>
  <c r="R3700" i="5" s="1"/>
  <c r="L3701" i="5"/>
  <c r="M3701" i="5"/>
  <c r="Q3701" i="5" s="1"/>
  <c r="R3701" i="5" s="1"/>
  <c r="L3702" i="5"/>
  <c r="M3702" i="5"/>
  <c r="Q3702" i="5" s="1"/>
  <c r="R3702" i="5" s="1"/>
  <c r="L3703" i="5"/>
  <c r="M3703" i="5"/>
  <c r="Q3703" i="5" s="1"/>
  <c r="R3703" i="5" s="1"/>
  <c r="L3704" i="5"/>
  <c r="M3704" i="5"/>
  <c r="Q3704" i="5" s="1"/>
  <c r="R3704" i="5" s="1"/>
  <c r="L3705" i="5"/>
  <c r="M3705" i="5"/>
  <c r="Q3705" i="5" s="1"/>
  <c r="R3705" i="5" s="1"/>
  <c r="L3706" i="5"/>
  <c r="M3706" i="5"/>
  <c r="Q3706" i="5" s="1"/>
  <c r="R3706" i="5" s="1"/>
  <c r="L3707" i="5"/>
  <c r="M3707" i="5"/>
  <c r="Q3707" i="5" s="1"/>
  <c r="R3707" i="5" s="1"/>
  <c r="L3708" i="5"/>
  <c r="M3708" i="5"/>
  <c r="Q3708" i="5" s="1"/>
  <c r="R3708" i="5" s="1"/>
  <c r="L3709" i="5"/>
  <c r="M3709" i="5"/>
  <c r="Q3709" i="5" s="1"/>
  <c r="R3709" i="5" s="1"/>
  <c r="L3710" i="5"/>
  <c r="M3710" i="5"/>
  <c r="Q3710" i="5" s="1"/>
  <c r="R3710" i="5" s="1"/>
  <c r="L3711" i="5"/>
  <c r="M3711" i="5"/>
  <c r="Q3711" i="5" s="1"/>
  <c r="R3711" i="5" s="1"/>
  <c r="L3712" i="5"/>
  <c r="M3712" i="5"/>
  <c r="Q3712" i="5" s="1"/>
  <c r="R3712" i="5" s="1"/>
  <c r="L3713" i="5"/>
  <c r="M3713" i="5"/>
  <c r="Q3713" i="5" s="1"/>
  <c r="R3713" i="5" s="1"/>
  <c r="L3714" i="5"/>
  <c r="M3714" i="5"/>
  <c r="Q3714" i="5" s="1"/>
  <c r="R3714" i="5" s="1"/>
  <c r="L3715" i="5"/>
  <c r="M3715" i="5"/>
  <c r="Q3715" i="5" s="1"/>
  <c r="R3715" i="5" s="1"/>
  <c r="L3716" i="5"/>
  <c r="M3716" i="5"/>
  <c r="Q3716" i="5" s="1"/>
  <c r="R3716" i="5" s="1"/>
  <c r="L3717" i="5"/>
  <c r="M3717" i="5"/>
  <c r="Q3717" i="5" s="1"/>
  <c r="R3717" i="5" s="1"/>
  <c r="L3718" i="5"/>
  <c r="M3718" i="5"/>
  <c r="Q3718" i="5" s="1"/>
  <c r="R3718" i="5" s="1"/>
  <c r="L3719" i="5"/>
  <c r="M3719" i="5"/>
  <c r="Q3719" i="5" s="1"/>
  <c r="R3719" i="5" s="1"/>
  <c r="L3720" i="5"/>
  <c r="M3720" i="5"/>
  <c r="Q3720" i="5" s="1"/>
  <c r="R3720" i="5" s="1"/>
  <c r="L3721" i="5"/>
  <c r="M3721" i="5"/>
  <c r="Q3721" i="5" s="1"/>
  <c r="R3721" i="5" s="1"/>
  <c r="L3722" i="5"/>
  <c r="M3722" i="5"/>
  <c r="Q3722" i="5" s="1"/>
  <c r="R3722" i="5" s="1"/>
  <c r="L3723" i="5"/>
  <c r="M3723" i="5"/>
  <c r="Q3723" i="5" s="1"/>
  <c r="R3723" i="5" s="1"/>
  <c r="L3724" i="5"/>
  <c r="M3724" i="5"/>
  <c r="Q3724" i="5" s="1"/>
  <c r="R3724" i="5" s="1"/>
  <c r="L3725" i="5"/>
  <c r="M3725" i="5"/>
  <c r="Q3725" i="5" s="1"/>
  <c r="R3725" i="5" s="1"/>
  <c r="L3726" i="5"/>
  <c r="M3726" i="5"/>
  <c r="Q3726" i="5" s="1"/>
  <c r="R3726" i="5" s="1"/>
  <c r="L3727" i="5"/>
  <c r="M3727" i="5"/>
  <c r="Q3727" i="5" s="1"/>
  <c r="R3727" i="5" s="1"/>
  <c r="L3728" i="5"/>
  <c r="M3728" i="5"/>
  <c r="Q3728" i="5" s="1"/>
  <c r="R3728" i="5" s="1"/>
  <c r="L3729" i="5"/>
  <c r="M3729" i="5"/>
  <c r="Q3729" i="5" s="1"/>
  <c r="R3729" i="5" s="1"/>
  <c r="L3730" i="5"/>
  <c r="M3730" i="5"/>
  <c r="Q3730" i="5" s="1"/>
  <c r="R3730" i="5" s="1"/>
  <c r="L3731" i="5"/>
  <c r="M3731" i="5"/>
  <c r="Q3731" i="5" s="1"/>
  <c r="R3731" i="5" s="1"/>
  <c r="L3732" i="5"/>
  <c r="M3732" i="5"/>
  <c r="Q3732" i="5" s="1"/>
  <c r="R3732" i="5" s="1"/>
  <c r="L3733" i="5"/>
  <c r="M3733" i="5"/>
  <c r="Q3733" i="5" s="1"/>
  <c r="R3733" i="5" s="1"/>
  <c r="L3734" i="5"/>
  <c r="M3734" i="5"/>
  <c r="Q3734" i="5" s="1"/>
  <c r="R3734" i="5" s="1"/>
  <c r="L3735" i="5"/>
  <c r="M3735" i="5"/>
  <c r="Q3735" i="5" s="1"/>
  <c r="R3735" i="5" s="1"/>
  <c r="L3736" i="5"/>
  <c r="M3736" i="5"/>
  <c r="Q3736" i="5" s="1"/>
  <c r="R3736" i="5" s="1"/>
  <c r="L3737" i="5"/>
  <c r="M3737" i="5"/>
  <c r="Q3737" i="5" s="1"/>
  <c r="R3737" i="5" s="1"/>
  <c r="L3738" i="5"/>
  <c r="M3738" i="5"/>
  <c r="Q3738" i="5" s="1"/>
  <c r="R3738" i="5" s="1"/>
  <c r="L3739" i="5"/>
  <c r="M3739" i="5"/>
  <c r="Q3739" i="5" s="1"/>
  <c r="R3739" i="5" s="1"/>
  <c r="L3740" i="5"/>
  <c r="M3740" i="5"/>
  <c r="Q3740" i="5" s="1"/>
  <c r="R3740" i="5" s="1"/>
  <c r="L3741" i="5"/>
  <c r="M3741" i="5"/>
  <c r="Q3741" i="5" s="1"/>
  <c r="R3741" i="5" s="1"/>
  <c r="L3742" i="5"/>
  <c r="M3742" i="5"/>
  <c r="Q3742" i="5" s="1"/>
  <c r="R3742" i="5" s="1"/>
  <c r="L3743" i="5"/>
  <c r="M3743" i="5"/>
  <c r="Q3743" i="5" s="1"/>
  <c r="R3743" i="5" s="1"/>
  <c r="L3744" i="5"/>
  <c r="M3744" i="5"/>
  <c r="Q3744" i="5" s="1"/>
  <c r="R3744" i="5" s="1"/>
  <c r="L3745" i="5"/>
  <c r="M3745" i="5"/>
  <c r="Q3745" i="5" s="1"/>
  <c r="R3745" i="5" s="1"/>
  <c r="L3746" i="5"/>
  <c r="M3746" i="5"/>
  <c r="Q3746" i="5" s="1"/>
  <c r="R3746" i="5" s="1"/>
  <c r="L3747" i="5"/>
  <c r="M3747" i="5"/>
  <c r="Q3747" i="5" s="1"/>
  <c r="R3747" i="5" s="1"/>
  <c r="L3748" i="5"/>
  <c r="M3748" i="5"/>
  <c r="Q3748" i="5" s="1"/>
  <c r="R3748" i="5" s="1"/>
  <c r="L3749" i="5"/>
  <c r="M3749" i="5"/>
  <c r="Q3749" i="5" s="1"/>
  <c r="R3749" i="5" s="1"/>
  <c r="L3750" i="5"/>
  <c r="M3750" i="5"/>
  <c r="Q3750" i="5" s="1"/>
  <c r="R3750" i="5" s="1"/>
  <c r="L3751" i="5"/>
  <c r="M3751" i="5"/>
  <c r="Q3751" i="5" s="1"/>
  <c r="R3751" i="5" s="1"/>
  <c r="L3752" i="5"/>
  <c r="M3752" i="5"/>
  <c r="Q3752" i="5" s="1"/>
  <c r="R3752" i="5" s="1"/>
  <c r="L3753" i="5"/>
  <c r="M3753" i="5"/>
  <c r="Q3753" i="5" s="1"/>
  <c r="R3753" i="5" s="1"/>
  <c r="L3754" i="5"/>
  <c r="M3754" i="5"/>
  <c r="Q3754" i="5" s="1"/>
  <c r="R3754" i="5" s="1"/>
  <c r="L3755" i="5"/>
  <c r="M3755" i="5"/>
  <c r="Q3755" i="5" s="1"/>
  <c r="R3755" i="5" s="1"/>
  <c r="L3756" i="5"/>
  <c r="M3756" i="5"/>
  <c r="Q3756" i="5" s="1"/>
  <c r="R3756" i="5" s="1"/>
  <c r="L3757" i="5"/>
  <c r="M3757" i="5"/>
  <c r="Q3757" i="5" s="1"/>
  <c r="R3757" i="5" s="1"/>
  <c r="L3758" i="5"/>
  <c r="M3758" i="5"/>
  <c r="Q3758" i="5" s="1"/>
  <c r="R3758" i="5" s="1"/>
  <c r="L3759" i="5"/>
  <c r="M3759" i="5"/>
  <c r="Q3759" i="5" s="1"/>
  <c r="R3759" i="5" s="1"/>
  <c r="L3760" i="5"/>
  <c r="M3760" i="5"/>
  <c r="Q3760" i="5" s="1"/>
  <c r="R3760" i="5" s="1"/>
  <c r="L3761" i="5"/>
  <c r="M3761" i="5"/>
  <c r="Q3761" i="5" s="1"/>
  <c r="R3761" i="5" s="1"/>
  <c r="L3762" i="5"/>
  <c r="M3762" i="5"/>
  <c r="Q3762" i="5" s="1"/>
  <c r="R3762" i="5" s="1"/>
  <c r="L3763" i="5"/>
  <c r="M3763" i="5"/>
  <c r="Q3763" i="5" s="1"/>
  <c r="R3763" i="5" s="1"/>
  <c r="L3764" i="5"/>
  <c r="M3764" i="5"/>
  <c r="Q3764" i="5" s="1"/>
  <c r="R3764" i="5" s="1"/>
  <c r="L3765" i="5"/>
  <c r="M3765" i="5"/>
  <c r="Q3765" i="5" s="1"/>
  <c r="R3765" i="5" s="1"/>
  <c r="L3766" i="5"/>
  <c r="M3766" i="5"/>
  <c r="Q3766" i="5" s="1"/>
  <c r="R3766" i="5" s="1"/>
  <c r="L3767" i="5"/>
  <c r="M3767" i="5"/>
  <c r="Q3767" i="5" s="1"/>
  <c r="R3767" i="5" s="1"/>
  <c r="L3768" i="5"/>
  <c r="M3768" i="5"/>
  <c r="Q3768" i="5" s="1"/>
  <c r="R3768" i="5" s="1"/>
  <c r="L3769" i="5"/>
  <c r="M3769" i="5"/>
  <c r="Q3769" i="5" s="1"/>
  <c r="R3769" i="5" s="1"/>
  <c r="L3770" i="5"/>
  <c r="M3770" i="5"/>
  <c r="Q3770" i="5" s="1"/>
  <c r="R3770" i="5" s="1"/>
  <c r="L3771" i="5"/>
  <c r="M3771" i="5"/>
  <c r="Q3771" i="5" s="1"/>
  <c r="R3771" i="5" s="1"/>
  <c r="L3772" i="5"/>
  <c r="M3772" i="5"/>
  <c r="Q3772" i="5" s="1"/>
  <c r="R3772" i="5" s="1"/>
  <c r="L3773" i="5"/>
  <c r="M3773" i="5"/>
  <c r="Q3773" i="5" s="1"/>
  <c r="R3773" i="5" s="1"/>
  <c r="L3774" i="5"/>
  <c r="M3774" i="5"/>
  <c r="Q3774" i="5" s="1"/>
  <c r="R3774" i="5" s="1"/>
  <c r="L3775" i="5"/>
  <c r="M3775" i="5"/>
  <c r="Q3775" i="5" s="1"/>
  <c r="R3775" i="5" s="1"/>
  <c r="L3776" i="5"/>
  <c r="M3776" i="5"/>
  <c r="Q3776" i="5" s="1"/>
  <c r="R3776" i="5" s="1"/>
  <c r="L3777" i="5"/>
  <c r="M3777" i="5"/>
  <c r="Q3777" i="5" s="1"/>
  <c r="R3777" i="5" s="1"/>
  <c r="L3778" i="5"/>
  <c r="M3778" i="5"/>
  <c r="Q3778" i="5" s="1"/>
  <c r="R3778" i="5" s="1"/>
  <c r="L3779" i="5"/>
  <c r="M3779" i="5"/>
  <c r="Q3779" i="5" s="1"/>
  <c r="R3779" i="5" s="1"/>
  <c r="L3780" i="5"/>
  <c r="M3780" i="5"/>
  <c r="Q3780" i="5" s="1"/>
  <c r="R3780" i="5" s="1"/>
  <c r="L3781" i="5"/>
  <c r="M3781" i="5"/>
  <c r="Q3781" i="5" s="1"/>
  <c r="R3781" i="5" s="1"/>
  <c r="L3782" i="5"/>
  <c r="M3782" i="5"/>
  <c r="Q3782" i="5" s="1"/>
  <c r="R3782" i="5" s="1"/>
  <c r="L3783" i="5"/>
  <c r="M3783" i="5"/>
  <c r="Q3783" i="5" s="1"/>
  <c r="R3783" i="5" s="1"/>
  <c r="L3784" i="5"/>
  <c r="M3784" i="5"/>
  <c r="Q3784" i="5" s="1"/>
  <c r="R3784" i="5" s="1"/>
  <c r="L3785" i="5"/>
  <c r="M3785" i="5"/>
  <c r="Q3785" i="5" s="1"/>
  <c r="R3785" i="5" s="1"/>
  <c r="L3786" i="5"/>
  <c r="M3786" i="5"/>
  <c r="Q3786" i="5" s="1"/>
  <c r="R3786" i="5" s="1"/>
  <c r="L3787" i="5"/>
  <c r="M3787" i="5"/>
  <c r="Q3787" i="5" s="1"/>
  <c r="R3787" i="5" s="1"/>
  <c r="L3788" i="5"/>
  <c r="M3788" i="5"/>
  <c r="Q3788" i="5" s="1"/>
  <c r="R3788" i="5" s="1"/>
  <c r="L3789" i="5"/>
  <c r="M3789" i="5"/>
  <c r="Q3789" i="5" s="1"/>
  <c r="R3789" i="5" s="1"/>
  <c r="L3790" i="5"/>
  <c r="M3790" i="5"/>
  <c r="Q3790" i="5" s="1"/>
  <c r="R3790" i="5" s="1"/>
  <c r="L3791" i="5"/>
  <c r="M3791" i="5"/>
  <c r="Q3791" i="5" s="1"/>
  <c r="R3791" i="5" s="1"/>
  <c r="L3792" i="5"/>
  <c r="M3792" i="5"/>
  <c r="Q3792" i="5" s="1"/>
  <c r="R3792" i="5" s="1"/>
  <c r="L3793" i="5"/>
  <c r="M3793" i="5"/>
  <c r="Q3793" i="5" s="1"/>
  <c r="R3793" i="5" s="1"/>
  <c r="L3794" i="5"/>
  <c r="M3794" i="5"/>
  <c r="Q3794" i="5" s="1"/>
  <c r="R3794" i="5" s="1"/>
  <c r="L3795" i="5"/>
  <c r="M3795" i="5"/>
  <c r="Q3795" i="5" s="1"/>
  <c r="R3795" i="5" s="1"/>
  <c r="L3796" i="5"/>
  <c r="M3796" i="5"/>
  <c r="Q3796" i="5" s="1"/>
  <c r="R3796" i="5" s="1"/>
  <c r="L3797" i="5"/>
  <c r="M3797" i="5"/>
  <c r="Q3797" i="5" s="1"/>
  <c r="R3797" i="5" s="1"/>
  <c r="L3798" i="5"/>
  <c r="M3798" i="5"/>
  <c r="Q3798" i="5" s="1"/>
  <c r="R3798" i="5" s="1"/>
  <c r="L3799" i="5"/>
  <c r="M3799" i="5"/>
  <c r="Q3799" i="5" s="1"/>
  <c r="R3799" i="5" s="1"/>
  <c r="L3800" i="5"/>
  <c r="M3800" i="5"/>
  <c r="Q3800" i="5" s="1"/>
  <c r="R3800" i="5" s="1"/>
  <c r="L3801" i="5"/>
  <c r="M3801" i="5"/>
  <c r="Q3801" i="5" s="1"/>
  <c r="R3801" i="5" s="1"/>
  <c r="L3802" i="5"/>
  <c r="M3802" i="5"/>
  <c r="Q3802" i="5" s="1"/>
  <c r="R3802" i="5" s="1"/>
  <c r="L3803" i="5"/>
  <c r="M3803" i="5"/>
  <c r="Q3803" i="5" s="1"/>
  <c r="R3803" i="5" s="1"/>
  <c r="L3804" i="5"/>
  <c r="M3804" i="5"/>
  <c r="Q3804" i="5" s="1"/>
  <c r="R3804" i="5" s="1"/>
  <c r="L3805" i="5"/>
  <c r="M3805" i="5"/>
  <c r="Q3805" i="5" s="1"/>
  <c r="R3805" i="5" s="1"/>
  <c r="L3806" i="5"/>
  <c r="M3806" i="5"/>
  <c r="Q3806" i="5" s="1"/>
  <c r="R3806" i="5" s="1"/>
  <c r="L3807" i="5"/>
  <c r="M3807" i="5"/>
  <c r="Q3807" i="5" s="1"/>
  <c r="R3807" i="5" s="1"/>
  <c r="L3808" i="5"/>
  <c r="M3808" i="5"/>
  <c r="Q3808" i="5" s="1"/>
  <c r="R3808" i="5" s="1"/>
  <c r="L3809" i="5"/>
  <c r="M3809" i="5"/>
  <c r="Q3809" i="5" s="1"/>
  <c r="R3809" i="5" s="1"/>
  <c r="L3810" i="5"/>
  <c r="M3810" i="5"/>
  <c r="Q3810" i="5" s="1"/>
  <c r="R3810" i="5" s="1"/>
  <c r="L3811" i="5"/>
  <c r="M3811" i="5"/>
  <c r="Q3811" i="5" s="1"/>
  <c r="R3811" i="5" s="1"/>
  <c r="L3812" i="5"/>
  <c r="M3812" i="5"/>
  <c r="Q3812" i="5" s="1"/>
  <c r="R3812" i="5" s="1"/>
  <c r="L3813" i="5"/>
  <c r="M3813" i="5"/>
  <c r="Q3813" i="5" s="1"/>
  <c r="R3813" i="5" s="1"/>
  <c r="L3814" i="5"/>
  <c r="M3814" i="5"/>
  <c r="Q3814" i="5" s="1"/>
  <c r="R3814" i="5" s="1"/>
  <c r="L3815" i="5"/>
  <c r="M3815" i="5"/>
  <c r="Q3815" i="5" s="1"/>
  <c r="R3815" i="5" s="1"/>
  <c r="L3816" i="5"/>
  <c r="M3816" i="5"/>
  <c r="Q3816" i="5" s="1"/>
  <c r="R3816" i="5" s="1"/>
  <c r="L3817" i="5"/>
  <c r="M3817" i="5"/>
  <c r="Q3817" i="5" s="1"/>
  <c r="R3817" i="5" s="1"/>
  <c r="L3818" i="5"/>
  <c r="M3818" i="5"/>
  <c r="Q3818" i="5" s="1"/>
  <c r="R3818" i="5" s="1"/>
  <c r="L3819" i="5"/>
  <c r="M3819" i="5"/>
  <c r="Q3819" i="5" s="1"/>
  <c r="R3819" i="5" s="1"/>
  <c r="L3820" i="5"/>
  <c r="M3820" i="5"/>
  <c r="Q3820" i="5" s="1"/>
  <c r="R3820" i="5" s="1"/>
  <c r="L3821" i="5"/>
  <c r="M3821" i="5"/>
  <c r="Q3821" i="5" s="1"/>
  <c r="R3821" i="5" s="1"/>
  <c r="L3822" i="5"/>
  <c r="M3822" i="5"/>
  <c r="Q3822" i="5" s="1"/>
  <c r="R3822" i="5" s="1"/>
  <c r="L3823" i="5"/>
  <c r="M3823" i="5"/>
  <c r="Q3823" i="5" s="1"/>
  <c r="R3823" i="5" s="1"/>
  <c r="L3824" i="5"/>
  <c r="M3824" i="5"/>
  <c r="Q3824" i="5" s="1"/>
  <c r="R3824" i="5" s="1"/>
  <c r="L3825" i="5"/>
  <c r="M3825" i="5"/>
  <c r="Q3825" i="5" s="1"/>
  <c r="R3825" i="5" s="1"/>
  <c r="L3826" i="5"/>
  <c r="M3826" i="5"/>
  <c r="Q3826" i="5" s="1"/>
  <c r="R3826" i="5" s="1"/>
  <c r="L3827" i="5"/>
  <c r="M3827" i="5"/>
  <c r="Q3827" i="5" s="1"/>
  <c r="R3827" i="5" s="1"/>
  <c r="L3828" i="5"/>
  <c r="M3828" i="5"/>
  <c r="Q3828" i="5" s="1"/>
  <c r="R3828" i="5" s="1"/>
  <c r="L3829" i="5"/>
  <c r="M3829" i="5"/>
  <c r="Q3829" i="5" s="1"/>
  <c r="R3829" i="5" s="1"/>
  <c r="L3830" i="5"/>
  <c r="M3830" i="5"/>
  <c r="Q3830" i="5" s="1"/>
  <c r="R3830" i="5" s="1"/>
  <c r="L3831" i="5"/>
  <c r="M3831" i="5"/>
  <c r="Q3831" i="5" s="1"/>
  <c r="R3831" i="5" s="1"/>
  <c r="L3832" i="5"/>
  <c r="M3832" i="5"/>
  <c r="Q3832" i="5" s="1"/>
  <c r="R3832" i="5" s="1"/>
  <c r="L3833" i="5"/>
  <c r="M3833" i="5"/>
  <c r="Q3833" i="5" s="1"/>
  <c r="R3833" i="5" s="1"/>
  <c r="L3834" i="5"/>
  <c r="M3834" i="5"/>
  <c r="Q3834" i="5" s="1"/>
  <c r="R3834" i="5" s="1"/>
  <c r="L3835" i="5"/>
  <c r="M3835" i="5"/>
  <c r="Q3835" i="5" s="1"/>
  <c r="R3835" i="5" s="1"/>
  <c r="L3836" i="5"/>
  <c r="M3836" i="5"/>
  <c r="Q3836" i="5" s="1"/>
  <c r="R3836" i="5" s="1"/>
  <c r="L3837" i="5"/>
  <c r="M3837" i="5"/>
  <c r="Q3837" i="5" s="1"/>
  <c r="R3837" i="5" s="1"/>
  <c r="L3838" i="5"/>
  <c r="M3838" i="5"/>
  <c r="Q3838" i="5" s="1"/>
  <c r="R3838" i="5" s="1"/>
  <c r="L3839" i="5"/>
  <c r="M3839" i="5"/>
  <c r="Q3839" i="5" s="1"/>
  <c r="R3839" i="5" s="1"/>
  <c r="L3840" i="5"/>
  <c r="M3840" i="5"/>
  <c r="Q3840" i="5" s="1"/>
  <c r="R3840" i="5" s="1"/>
  <c r="L3841" i="5"/>
  <c r="M3841" i="5"/>
  <c r="Q3841" i="5" s="1"/>
  <c r="R3841" i="5" s="1"/>
  <c r="L3842" i="5"/>
  <c r="M3842" i="5"/>
  <c r="Q3842" i="5" s="1"/>
  <c r="R3842" i="5" s="1"/>
  <c r="L3843" i="5"/>
  <c r="M3843" i="5"/>
  <c r="Q3843" i="5" s="1"/>
  <c r="R3843" i="5" s="1"/>
  <c r="L3844" i="5"/>
  <c r="M3844" i="5"/>
  <c r="Q3844" i="5" s="1"/>
  <c r="R3844" i="5" s="1"/>
  <c r="L3845" i="5"/>
  <c r="M3845" i="5"/>
  <c r="Q3845" i="5" s="1"/>
  <c r="R3845" i="5" s="1"/>
  <c r="L3846" i="5"/>
  <c r="M3846" i="5"/>
  <c r="Q3846" i="5" s="1"/>
  <c r="R3846" i="5" s="1"/>
  <c r="L3847" i="5"/>
  <c r="M3847" i="5"/>
  <c r="Q3847" i="5" s="1"/>
  <c r="R3847" i="5" s="1"/>
  <c r="L3848" i="5"/>
  <c r="M3848" i="5"/>
  <c r="Q3848" i="5" s="1"/>
  <c r="R3848" i="5" s="1"/>
  <c r="L3849" i="5"/>
  <c r="M3849" i="5"/>
  <c r="Q3849" i="5" s="1"/>
  <c r="R3849" i="5" s="1"/>
  <c r="L3850" i="5"/>
  <c r="M3850" i="5"/>
  <c r="Q3850" i="5" s="1"/>
  <c r="R3850" i="5" s="1"/>
  <c r="L3851" i="5"/>
  <c r="M3851" i="5"/>
  <c r="Q3851" i="5" s="1"/>
  <c r="R3851" i="5" s="1"/>
  <c r="L3852" i="5"/>
  <c r="M3852" i="5"/>
  <c r="Q3852" i="5" s="1"/>
  <c r="R3852" i="5" s="1"/>
  <c r="L3853" i="5"/>
  <c r="M3853" i="5"/>
  <c r="Q3853" i="5" s="1"/>
  <c r="R3853" i="5" s="1"/>
  <c r="L3854" i="5"/>
  <c r="M3854" i="5"/>
  <c r="Q3854" i="5" s="1"/>
  <c r="R3854" i="5" s="1"/>
  <c r="L3855" i="5"/>
  <c r="M3855" i="5"/>
  <c r="Q3855" i="5" s="1"/>
  <c r="R3855" i="5" s="1"/>
  <c r="L3856" i="5"/>
  <c r="M3856" i="5"/>
  <c r="Q3856" i="5" s="1"/>
  <c r="R3856" i="5" s="1"/>
  <c r="L3857" i="5"/>
  <c r="M3857" i="5"/>
  <c r="Q3857" i="5" s="1"/>
  <c r="R3857" i="5" s="1"/>
  <c r="L3858" i="5"/>
  <c r="M3858" i="5"/>
  <c r="Q3858" i="5" s="1"/>
  <c r="R3858" i="5" s="1"/>
  <c r="L3859" i="5"/>
  <c r="M3859" i="5"/>
  <c r="Q3859" i="5" s="1"/>
  <c r="R3859" i="5" s="1"/>
  <c r="L3860" i="5"/>
  <c r="M3860" i="5"/>
  <c r="Q3860" i="5" s="1"/>
  <c r="R3860" i="5" s="1"/>
  <c r="L3861" i="5"/>
  <c r="M3861" i="5"/>
  <c r="Q3861" i="5" s="1"/>
  <c r="R3861" i="5" s="1"/>
  <c r="L3862" i="5"/>
  <c r="M3862" i="5"/>
  <c r="Q3862" i="5" s="1"/>
  <c r="R3862" i="5" s="1"/>
  <c r="L3863" i="5"/>
  <c r="M3863" i="5"/>
  <c r="Q3863" i="5" s="1"/>
  <c r="R3863" i="5" s="1"/>
  <c r="L3864" i="5"/>
  <c r="M3864" i="5"/>
  <c r="Q3864" i="5" s="1"/>
  <c r="R3864" i="5" s="1"/>
  <c r="L3865" i="5"/>
  <c r="M3865" i="5"/>
  <c r="Q3865" i="5" s="1"/>
  <c r="R3865" i="5" s="1"/>
  <c r="L3866" i="5"/>
  <c r="M3866" i="5"/>
  <c r="Q3866" i="5" s="1"/>
  <c r="R3866" i="5" s="1"/>
  <c r="L3867" i="5"/>
  <c r="M3867" i="5"/>
  <c r="Q3867" i="5" s="1"/>
  <c r="R3867" i="5" s="1"/>
  <c r="L3868" i="5"/>
  <c r="M3868" i="5"/>
  <c r="Q3868" i="5" s="1"/>
  <c r="R3868" i="5" s="1"/>
  <c r="L3869" i="5"/>
  <c r="M3869" i="5"/>
  <c r="Q3869" i="5" s="1"/>
  <c r="R3869" i="5" s="1"/>
  <c r="L3870" i="5"/>
  <c r="M3870" i="5"/>
  <c r="Q3870" i="5" s="1"/>
  <c r="R3870" i="5" s="1"/>
  <c r="L3871" i="5"/>
  <c r="M3871" i="5"/>
  <c r="Q3871" i="5" s="1"/>
  <c r="R3871" i="5" s="1"/>
  <c r="L3872" i="5"/>
  <c r="M3872" i="5"/>
  <c r="Q3872" i="5" s="1"/>
  <c r="R3872" i="5" s="1"/>
  <c r="L3873" i="5"/>
  <c r="M3873" i="5"/>
  <c r="Q3873" i="5" s="1"/>
  <c r="R3873" i="5" s="1"/>
  <c r="L3874" i="5"/>
  <c r="M3874" i="5"/>
  <c r="Q3874" i="5" s="1"/>
  <c r="R3874" i="5" s="1"/>
  <c r="L3875" i="5"/>
  <c r="M3875" i="5"/>
  <c r="Q3875" i="5" s="1"/>
  <c r="R3875" i="5" s="1"/>
  <c r="L3876" i="5"/>
  <c r="M3876" i="5"/>
  <c r="Q3876" i="5" s="1"/>
  <c r="R3876" i="5" s="1"/>
  <c r="L3877" i="5"/>
  <c r="M3877" i="5"/>
  <c r="Q3877" i="5" s="1"/>
  <c r="R3877" i="5" s="1"/>
  <c r="L3878" i="5"/>
  <c r="M3878" i="5"/>
  <c r="Q3878" i="5" s="1"/>
  <c r="R3878" i="5" s="1"/>
  <c r="L3879" i="5"/>
  <c r="M3879" i="5"/>
  <c r="Q3879" i="5" s="1"/>
  <c r="R3879" i="5" s="1"/>
  <c r="L3880" i="5"/>
  <c r="M3880" i="5"/>
  <c r="Q3880" i="5" s="1"/>
  <c r="R3880" i="5" s="1"/>
  <c r="L3881" i="5"/>
  <c r="M3881" i="5"/>
  <c r="Q3881" i="5" s="1"/>
  <c r="R3881" i="5" s="1"/>
  <c r="L3882" i="5"/>
  <c r="M3882" i="5"/>
  <c r="Q3882" i="5" s="1"/>
  <c r="R3882" i="5" s="1"/>
  <c r="L3883" i="5"/>
  <c r="M3883" i="5"/>
  <c r="Q3883" i="5" s="1"/>
  <c r="R3883" i="5" s="1"/>
  <c r="L3884" i="5"/>
  <c r="M3884" i="5"/>
  <c r="Q3884" i="5" s="1"/>
  <c r="R3884" i="5" s="1"/>
  <c r="L3885" i="5"/>
  <c r="M3885" i="5"/>
  <c r="Q3885" i="5" s="1"/>
  <c r="R3885" i="5" s="1"/>
  <c r="L3886" i="5"/>
  <c r="M3886" i="5"/>
  <c r="Q3886" i="5" s="1"/>
  <c r="R3886" i="5" s="1"/>
  <c r="L3887" i="5"/>
  <c r="M3887" i="5"/>
  <c r="Q3887" i="5" s="1"/>
  <c r="R3887" i="5" s="1"/>
  <c r="L3888" i="5"/>
  <c r="M3888" i="5"/>
  <c r="Q3888" i="5" s="1"/>
  <c r="R3888" i="5" s="1"/>
  <c r="L3889" i="5"/>
  <c r="M3889" i="5"/>
  <c r="Q3889" i="5" s="1"/>
  <c r="R3889" i="5" s="1"/>
  <c r="L3890" i="5"/>
  <c r="M3890" i="5"/>
  <c r="Q3890" i="5" s="1"/>
  <c r="R3890" i="5" s="1"/>
  <c r="L3891" i="5"/>
  <c r="M3891" i="5"/>
  <c r="Q3891" i="5" s="1"/>
  <c r="R3891" i="5" s="1"/>
  <c r="L3892" i="5"/>
  <c r="M3892" i="5"/>
  <c r="Q3892" i="5" s="1"/>
  <c r="R3892" i="5" s="1"/>
  <c r="L3893" i="5"/>
  <c r="M3893" i="5"/>
  <c r="Q3893" i="5" s="1"/>
  <c r="R3893" i="5" s="1"/>
  <c r="L3894" i="5"/>
  <c r="M3894" i="5"/>
  <c r="Q3894" i="5" s="1"/>
  <c r="R3894" i="5" s="1"/>
  <c r="L3895" i="5"/>
  <c r="M3895" i="5"/>
  <c r="Q3895" i="5" s="1"/>
  <c r="R3895" i="5" s="1"/>
  <c r="L3896" i="5"/>
  <c r="M3896" i="5"/>
  <c r="Q3896" i="5" s="1"/>
  <c r="R3896" i="5" s="1"/>
  <c r="L3897" i="5"/>
  <c r="M3897" i="5"/>
  <c r="Q3897" i="5" s="1"/>
  <c r="R3897" i="5" s="1"/>
  <c r="L3898" i="5"/>
  <c r="M3898" i="5"/>
  <c r="Q3898" i="5" s="1"/>
  <c r="R3898" i="5" s="1"/>
  <c r="L3899" i="5"/>
  <c r="M3899" i="5"/>
  <c r="Q3899" i="5" s="1"/>
  <c r="R3899" i="5" s="1"/>
  <c r="L3900" i="5"/>
  <c r="M3900" i="5"/>
  <c r="Q3900" i="5" s="1"/>
  <c r="R3900" i="5" s="1"/>
  <c r="L3901" i="5"/>
  <c r="M3901" i="5"/>
  <c r="Q3901" i="5" s="1"/>
  <c r="R3901" i="5" s="1"/>
  <c r="L3902" i="5"/>
  <c r="M3902" i="5"/>
  <c r="Q3902" i="5" s="1"/>
  <c r="R3902" i="5" s="1"/>
  <c r="L3903" i="5"/>
  <c r="M3903" i="5"/>
  <c r="Q3903" i="5" s="1"/>
  <c r="R3903" i="5" s="1"/>
  <c r="L3904" i="5"/>
  <c r="M3904" i="5"/>
  <c r="Q3904" i="5" s="1"/>
  <c r="R3904" i="5" s="1"/>
  <c r="L3905" i="5"/>
  <c r="M3905" i="5"/>
  <c r="Q3905" i="5" s="1"/>
  <c r="R3905" i="5" s="1"/>
  <c r="L3906" i="5"/>
  <c r="M3906" i="5"/>
  <c r="Q3906" i="5" s="1"/>
  <c r="R3906" i="5" s="1"/>
  <c r="L3907" i="5"/>
  <c r="M3907" i="5"/>
  <c r="Q3907" i="5" s="1"/>
  <c r="R3907" i="5" s="1"/>
  <c r="L3908" i="5"/>
  <c r="M3908" i="5"/>
  <c r="Q3908" i="5" s="1"/>
  <c r="R3908" i="5" s="1"/>
  <c r="L3909" i="5"/>
  <c r="M3909" i="5"/>
  <c r="Q3909" i="5" s="1"/>
  <c r="R3909" i="5" s="1"/>
  <c r="L3910" i="5"/>
  <c r="M3910" i="5"/>
  <c r="Q3910" i="5" s="1"/>
  <c r="R3910" i="5" s="1"/>
  <c r="L3911" i="5"/>
  <c r="M3911" i="5"/>
  <c r="Q3911" i="5" s="1"/>
  <c r="R3911" i="5" s="1"/>
  <c r="L3912" i="5"/>
  <c r="M3912" i="5"/>
  <c r="Q3912" i="5" s="1"/>
  <c r="R3912" i="5" s="1"/>
  <c r="L3913" i="5"/>
  <c r="M3913" i="5"/>
  <c r="Q3913" i="5" s="1"/>
  <c r="R3913" i="5" s="1"/>
  <c r="L3914" i="5"/>
  <c r="M3914" i="5"/>
  <c r="Q3914" i="5" s="1"/>
  <c r="R3914" i="5" s="1"/>
  <c r="L3915" i="5"/>
  <c r="M3915" i="5"/>
  <c r="Q3915" i="5" s="1"/>
  <c r="R3915" i="5" s="1"/>
  <c r="L3916" i="5"/>
  <c r="M3916" i="5"/>
  <c r="Q3916" i="5" s="1"/>
  <c r="R3916" i="5" s="1"/>
  <c r="L3917" i="5"/>
  <c r="M3917" i="5"/>
  <c r="Q3917" i="5" s="1"/>
  <c r="R3917" i="5" s="1"/>
  <c r="L3918" i="5"/>
  <c r="M3918" i="5"/>
  <c r="Q3918" i="5" s="1"/>
  <c r="R3918" i="5" s="1"/>
  <c r="L3919" i="5"/>
  <c r="M3919" i="5"/>
  <c r="Q3919" i="5" s="1"/>
  <c r="R3919" i="5" s="1"/>
  <c r="L3920" i="5"/>
  <c r="M3920" i="5"/>
  <c r="Q3920" i="5" s="1"/>
  <c r="R3920" i="5" s="1"/>
  <c r="L3921" i="5"/>
  <c r="M3921" i="5"/>
  <c r="Q3921" i="5" s="1"/>
  <c r="R3921" i="5" s="1"/>
  <c r="L3922" i="5"/>
  <c r="M3922" i="5"/>
  <c r="Q3922" i="5" s="1"/>
  <c r="R3922" i="5" s="1"/>
  <c r="L3923" i="5"/>
  <c r="M3923" i="5"/>
  <c r="Q3923" i="5" s="1"/>
  <c r="R3923" i="5" s="1"/>
  <c r="L3924" i="5"/>
  <c r="M3924" i="5"/>
  <c r="Q3924" i="5" s="1"/>
  <c r="R3924" i="5" s="1"/>
  <c r="L3925" i="5"/>
  <c r="M3925" i="5"/>
  <c r="Q3925" i="5" s="1"/>
  <c r="R3925" i="5" s="1"/>
  <c r="L3926" i="5"/>
  <c r="M3926" i="5"/>
  <c r="Q3926" i="5" s="1"/>
  <c r="R3926" i="5" s="1"/>
  <c r="L3927" i="5"/>
  <c r="M3927" i="5"/>
  <c r="Q3927" i="5" s="1"/>
  <c r="R3927" i="5" s="1"/>
  <c r="L3928" i="5"/>
  <c r="M3928" i="5"/>
  <c r="Q3928" i="5" s="1"/>
  <c r="R3928" i="5" s="1"/>
  <c r="L3929" i="5"/>
  <c r="M3929" i="5"/>
  <c r="Q3929" i="5" s="1"/>
  <c r="R3929" i="5" s="1"/>
  <c r="L3930" i="5"/>
  <c r="M3930" i="5"/>
  <c r="Q3930" i="5" s="1"/>
  <c r="R3930" i="5" s="1"/>
  <c r="L3931" i="5"/>
  <c r="M3931" i="5"/>
  <c r="Q3931" i="5" s="1"/>
  <c r="R3931" i="5" s="1"/>
  <c r="L3932" i="5"/>
  <c r="M3932" i="5"/>
  <c r="Q3932" i="5" s="1"/>
  <c r="R3932" i="5" s="1"/>
  <c r="L3933" i="5"/>
  <c r="M3933" i="5"/>
  <c r="Q3933" i="5" s="1"/>
  <c r="R3933" i="5" s="1"/>
  <c r="L3934" i="5"/>
  <c r="M3934" i="5"/>
  <c r="Q3934" i="5" s="1"/>
  <c r="R3934" i="5" s="1"/>
  <c r="L3935" i="5"/>
  <c r="M3935" i="5"/>
  <c r="Q3935" i="5" s="1"/>
  <c r="R3935" i="5" s="1"/>
  <c r="L3936" i="5"/>
  <c r="M3936" i="5"/>
  <c r="Q3936" i="5" s="1"/>
  <c r="R3936" i="5" s="1"/>
  <c r="L3937" i="5"/>
  <c r="M3937" i="5"/>
  <c r="Q3937" i="5" s="1"/>
  <c r="R3937" i="5" s="1"/>
  <c r="L3938" i="5"/>
  <c r="M3938" i="5"/>
  <c r="Q3938" i="5" s="1"/>
  <c r="R3938" i="5" s="1"/>
  <c r="L3939" i="5"/>
  <c r="M3939" i="5"/>
  <c r="Q3939" i="5" s="1"/>
  <c r="R3939" i="5" s="1"/>
  <c r="L3940" i="5"/>
  <c r="M3940" i="5"/>
  <c r="Q3940" i="5" s="1"/>
  <c r="R3940" i="5" s="1"/>
  <c r="L3941" i="5"/>
  <c r="M3941" i="5"/>
  <c r="Q3941" i="5" s="1"/>
  <c r="R3941" i="5" s="1"/>
  <c r="L3942" i="5"/>
  <c r="M3942" i="5"/>
  <c r="Q3942" i="5" s="1"/>
  <c r="R3942" i="5" s="1"/>
  <c r="L3943" i="5"/>
  <c r="M3943" i="5"/>
  <c r="Q3943" i="5" s="1"/>
  <c r="R3943" i="5" s="1"/>
  <c r="L3944" i="5"/>
  <c r="M3944" i="5"/>
  <c r="Q3944" i="5" s="1"/>
  <c r="R3944" i="5" s="1"/>
  <c r="L3945" i="5"/>
  <c r="M3945" i="5"/>
  <c r="Q3945" i="5" s="1"/>
  <c r="R3945" i="5" s="1"/>
  <c r="L3946" i="5"/>
  <c r="M3946" i="5"/>
  <c r="Q3946" i="5" s="1"/>
  <c r="R3946" i="5" s="1"/>
  <c r="L3947" i="5"/>
  <c r="M3947" i="5"/>
  <c r="Q3947" i="5" s="1"/>
  <c r="R3947" i="5" s="1"/>
  <c r="L3948" i="5"/>
  <c r="M3948" i="5"/>
  <c r="Q3948" i="5" s="1"/>
  <c r="R3948" i="5" s="1"/>
  <c r="L3949" i="5"/>
  <c r="M3949" i="5"/>
  <c r="Q3949" i="5" s="1"/>
  <c r="R3949" i="5" s="1"/>
  <c r="L3950" i="5"/>
  <c r="M3950" i="5"/>
  <c r="Q3950" i="5" s="1"/>
  <c r="R3950" i="5" s="1"/>
  <c r="L3951" i="5"/>
  <c r="M3951" i="5"/>
  <c r="Q3951" i="5" s="1"/>
  <c r="R3951" i="5" s="1"/>
  <c r="L3952" i="5"/>
  <c r="M3952" i="5"/>
  <c r="Q3952" i="5" s="1"/>
  <c r="R3952" i="5" s="1"/>
  <c r="L3953" i="5"/>
  <c r="M3953" i="5"/>
  <c r="Q3953" i="5" s="1"/>
  <c r="R3953" i="5" s="1"/>
  <c r="L3954" i="5"/>
  <c r="M3954" i="5"/>
  <c r="Q3954" i="5" s="1"/>
  <c r="R3954" i="5" s="1"/>
  <c r="L3955" i="5"/>
  <c r="M3955" i="5"/>
  <c r="Q3955" i="5" s="1"/>
  <c r="R3955" i="5" s="1"/>
  <c r="L3956" i="5"/>
  <c r="M3956" i="5"/>
  <c r="Q3956" i="5" s="1"/>
  <c r="R3956" i="5" s="1"/>
  <c r="L3957" i="5"/>
  <c r="M3957" i="5"/>
  <c r="Q3957" i="5" s="1"/>
  <c r="R3957" i="5" s="1"/>
  <c r="L3958" i="5"/>
  <c r="M3958" i="5"/>
  <c r="Q3958" i="5" s="1"/>
  <c r="R3958" i="5" s="1"/>
  <c r="L3959" i="5"/>
  <c r="M3959" i="5"/>
  <c r="Q3959" i="5" s="1"/>
  <c r="R3959" i="5" s="1"/>
  <c r="L3960" i="5"/>
  <c r="M3960" i="5"/>
  <c r="Q3960" i="5" s="1"/>
  <c r="R3960" i="5" s="1"/>
  <c r="L3961" i="5"/>
  <c r="M3961" i="5"/>
  <c r="Q3961" i="5" s="1"/>
  <c r="R3961" i="5" s="1"/>
  <c r="L3962" i="5"/>
  <c r="M3962" i="5"/>
  <c r="Q3962" i="5" s="1"/>
  <c r="R3962" i="5" s="1"/>
  <c r="L3963" i="5"/>
  <c r="M3963" i="5"/>
  <c r="Q3963" i="5" s="1"/>
  <c r="R3963" i="5" s="1"/>
  <c r="L3964" i="5"/>
  <c r="M3964" i="5"/>
  <c r="Q3964" i="5" s="1"/>
  <c r="R3964" i="5" s="1"/>
  <c r="L3965" i="5"/>
  <c r="M3965" i="5"/>
  <c r="Q3965" i="5" s="1"/>
  <c r="R3965" i="5" s="1"/>
  <c r="L3966" i="5"/>
  <c r="M3966" i="5"/>
  <c r="Q3966" i="5" s="1"/>
  <c r="R3966" i="5" s="1"/>
  <c r="L3967" i="5"/>
  <c r="M3967" i="5"/>
  <c r="Q3967" i="5" s="1"/>
  <c r="R3967" i="5" s="1"/>
  <c r="L3968" i="5"/>
  <c r="M3968" i="5"/>
  <c r="Q3968" i="5" s="1"/>
  <c r="R3968" i="5" s="1"/>
  <c r="L3969" i="5"/>
  <c r="M3969" i="5"/>
  <c r="Q3969" i="5" s="1"/>
  <c r="R3969" i="5" s="1"/>
  <c r="L3970" i="5"/>
  <c r="M3970" i="5"/>
  <c r="Q3970" i="5" s="1"/>
  <c r="R3970" i="5" s="1"/>
  <c r="L3971" i="5"/>
  <c r="M3971" i="5"/>
  <c r="Q3971" i="5" s="1"/>
  <c r="R3971" i="5" s="1"/>
  <c r="L3972" i="5"/>
  <c r="M3972" i="5"/>
  <c r="Q3972" i="5" s="1"/>
  <c r="R3972" i="5" s="1"/>
  <c r="L3973" i="5"/>
  <c r="M3973" i="5"/>
  <c r="Q3973" i="5" s="1"/>
  <c r="R3973" i="5" s="1"/>
  <c r="L3974" i="5"/>
  <c r="M3974" i="5"/>
  <c r="Q3974" i="5" s="1"/>
  <c r="R3974" i="5" s="1"/>
  <c r="L3975" i="5"/>
  <c r="M3975" i="5"/>
  <c r="Q3975" i="5" s="1"/>
  <c r="R3975" i="5" s="1"/>
  <c r="L3976" i="5"/>
  <c r="M3976" i="5"/>
  <c r="Q3976" i="5" s="1"/>
  <c r="R3976" i="5" s="1"/>
  <c r="L3977" i="5"/>
  <c r="M3977" i="5"/>
  <c r="Q3977" i="5" s="1"/>
  <c r="R3977" i="5" s="1"/>
  <c r="L3978" i="5"/>
  <c r="M3978" i="5"/>
  <c r="Q3978" i="5" s="1"/>
  <c r="R3978" i="5" s="1"/>
  <c r="L3979" i="5"/>
  <c r="M3979" i="5"/>
  <c r="Q3979" i="5" s="1"/>
  <c r="R3979" i="5" s="1"/>
  <c r="L3980" i="5"/>
  <c r="M3980" i="5"/>
  <c r="Q3980" i="5" s="1"/>
  <c r="R3980" i="5" s="1"/>
  <c r="L3981" i="5"/>
  <c r="M3981" i="5"/>
  <c r="Q3981" i="5" s="1"/>
  <c r="R3981" i="5" s="1"/>
  <c r="L3982" i="5"/>
  <c r="M3982" i="5"/>
  <c r="Q3982" i="5" s="1"/>
  <c r="R3982" i="5" s="1"/>
  <c r="L3983" i="5"/>
  <c r="M3983" i="5"/>
  <c r="Q3983" i="5" s="1"/>
  <c r="R3983" i="5" s="1"/>
  <c r="L3984" i="5"/>
  <c r="M3984" i="5"/>
  <c r="Q3984" i="5" s="1"/>
  <c r="R3984" i="5" s="1"/>
  <c r="L3985" i="5"/>
  <c r="M3985" i="5"/>
  <c r="Q3985" i="5" s="1"/>
  <c r="R3985" i="5" s="1"/>
  <c r="L3986" i="5"/>
  <c r="M3986" i="5"/>
  <c r="Q3986" i="5" s="1"/>
  <c r="R3986" i="5" s="1"/>
  <c r="L3987" i="5"/>
  <c r="M3987" i="5"/>
  <c r="Q3987" i="5" s="1"/>
  <c r="R3987" i="5" s="1"/>
  <c r="L3988" i="5"/>
  <c r="M3988" i="5"/>
  <c r="Q3988" i="5" s="1"/>
  <c r="R3988" i="5" s="1"/>
  <c r="L3989" i="5"/>
  <c r="M3989" i="5"/>
  <c r="Q3989" i="5" s="1"/>
  <c r="R3989" i="5" s="1"/>
  <c r="L3990" i="5"/>
  <c r="M3990" i="5"/>
  <c r="Q3990" i="5" s="1"/>
  <c r="R3990" i="5" s="1"/>
  <c r="L3991" i="5"/>
  <c r="M3991" i="5"/>
  <c r="Q3991" i="5" s="1"/>
  <c r="R3991" i="5" s="1"/>
  <c r="L3992" i="5"/>
  <c r="M3992" i="5"/>
  <c r="Q3992" i="5" s="1"/>
  <c r="R3992" i="5" s="1"/>
  <c r="L3993" i="5"/>
  <c r="M3993" i="5"/>
  <c r="Q3993" i="5" s="1"/>
  <c r="R3993" i="5" s="1"/>
  <c r="L3994" i="5"/>
  <c r="M3994" i="5"/>
  <c r="Q3994" i="5" s="1"/>
  <c r="R3994" i="5" s="1"/>
  <c r="L3995" i="5"/>
  <c r="M3995" i="5"/>
  <c r="Q3995" i="5" s="1"/>
  <c r="R3995" i="5" s="1"/>
  <c r="L3996" i="5"/>
  <c r="M3996" i="5"/>
  <c r="Q3996" i="5" s="1"/>
  <c r="R3996" i="5" s="1"/>
  <c r="L3997" i="5"/>
  <c r="M3997" i="5"/>
  <c r="Q3997" i="5" s="1"/>
  <c r="R3997" i="5" s="1"/>
  <c r="L3998" i="5"/>
  <c r="M3998" i="5"/>
  <c r="Q3998" i="5" s="1"/>
  <c r="R3998" i="5" s="1"/>
  <c r="L3999" i="5"/>
  <c r="M3999" i="5"/>
  <c r="Q3999" i="5" s="1"/>
  <c r="R3999" i="5" s="1"/>
  <c r="L4000" i="5"/>
  <c r="M4000" i="5"/>
  <c r="Q4000" i="5" s="1"/>
  <c r="R4000" i="5" s="1"/>
  <c r="L4001" i="5"/>
  <c r="M4001" i="5"/>
  <c r="Q4001" i="5" s="1"/>
  <c r="R4001" i="5" s="1"/>
  <c r="L4002" i="5"/>
  <c r="M4002" i="5"/>
  <c r="Q4002" i="5" s="1"/>
  <c r="R4002" i="5" s="1"/>
  <c r="L4003" i="5"/>
  <c r="M4003" i="5"/>
  <c r="Q4003" i="5" s="1"/>
  <c r="R4003" i="5" s="1"/>
  <c r="L4004" i="5"/>
  <c r="M4004" i="5"/>
  <c r="Q4004" i="5" s="1"/>
  <c r="R4004" i="5" s="1"/>
  <c r="L4005" i="5"/>
  <c r="M4005" i="5"/>
  <c r="Q4005" i="5" s="1"/>
  <c r="R4005" i="5" s="1"/>
  <c r="L4006" i="5"/>
  <c r="M4006" i="5"/>
  <c r="Q4006" i="5" s="1"/>
  <c r="R4006" i="5" s="1"/>
  <c r="L4007" i="5"/>
  <c r="M4007" i="5"/>
  <c r="Q4007" i="5" s="1"/>
  <c r="R4007" i="5" s="1"/>
  <c r="L4008" i="5"/>
  <c r="M4008" i="5"/>
  <c r="Q4008" i="5" s="1"/>
  <c r="R4008" i="5" s="1"/>
  <c r="L4009" i="5"/>
  <c r="M4009" i="5"/>
  <c r="Q4009" i="5" s="1"/>
  <c r="R4009" i="5" s="1"/>
  <c r="L4010" i="5"/>
  <c r="M4010" i="5"/>
  <c r="Q4010" i="5" s="1"/>
  <c r="R4010" i="5" s="1"/>
  <c r="L4011" i="5"/>
  <c r="M4011" i="5"/>
  <c r="Q4011" i="5" s="1"/>
  <c r="R4011" i="5" s="1"/>
  <c r="L4012" i="5"/>
  <c r="M4012" i="5"/>
  <c r="Q4012" i="5" s="1"/>
  <c r="R4012" i="5" s="1"/>
  <c r="L4013" i="5"/>
  <c r="M4013" i="5"/>
  <c r="Q4013" i="5" s="1"/>
  <c r="R4013" i="5" s="1"/>
  <c r="L4014" i="5"/>
  <c r="M4014" i="5"/>
  <c r="Q4014" i="5" s="1"/>
  <c r="R4014" i="5" s="1"/>
  <c r="L4015" i="5"/>
  <c r="M4015" i="5"/>
  <c r="Q4015" i="5" s="1"/>
  <c r="R4015" i="5" s="1"/>
  <c r="L4016" i="5"/>
  <c r="M4016" i="5"/>
  <c r="Q4016" i="5" s="1"/>
  <c r="R4016" i="5" s="1"/>
  <c r="L4017" i="5"/>
  <c r="M4017" i="5"/>
  <c r="Q4017" i="5" s="1"/>
  <c r="R4017" i="5" s="1"/>
  <c r="L4018" i="5"/>
  <c r="M4018" i="5"/>
  <c r="Q4018" i="5" s="1"/>
  <c r="R4018" i="5" s="1"/>
  <c r="L4019" i="5"/>
  <c r="M4019" i="5"/>
  <c r="Q4019" i="5" s="1"/>
  <c r="R4019" i="5" s="1"/>
  <c r="L4020" i="5"/>
  <c r="M4020" i="5"/>
  <c r="Q4020" i="5" s="1"/>
  <c r="R4020" i="5" s="1"/>
  <c r="L4021" i="5"/>
  <c r="M4021" i="5"/>
  <c r="Q4021" i="5" s="1"/>
  <c r="R4021" i="5" s="1"/>
  <c r="L4022" i="5"/>
  <c r="M4022" i="5"/>
  <c r="Q4022" i="5" s="1"/>
  <c r="R4022" i="5" s="1"/>
  <c r="L4023" i="5"/>
  <c r="M4023" i="5"/>
  <c r="Q4023" i="5" s="1"/>
  <c r="R4023" i="5" s="1"/>
  <c r="L4024" i="5"/>
  <c r="M4024" i="5"/>
  <c r="Q4024" i="5" s="1"/>
  <c r="R4024" i="5" s="1"/>
  <c r="L4025" i="5"/>
  <c r="M4025" i="5"/>
  <c r="Q4025" i="5" s="1"/>
  <c r="R4025" i="5" s="1"/>
  <c r="L4026" i="5"/>
  <c r="M4026" i="5"/>
  <c r="Q4026" i="5" s="1"/>
  <c r="R4026" i="5" s="1"/>
  <c r="L4027" i="5"/>
  <c r="M4027" i="5"/>
  <c r="Q4027" i="5" s="1"/>
  <c r="R4027" i="5" s="1"/>
  <c r="L4028" i="5"/>
  <c r="M4028" i="5"/>
  <c r="Q4028" i="5" s="1"/>
  <c r="R4028" i="5" s="1"/>
  <c r="L4029" i="5"/>
  <c r="M4029" i="5"/>
  <c r="Q4029" i="5" s="1"/>
  <c r="R4029" i="5" s="1"/>
  <c r="L4030" i="5"/>
  <c r="M4030" i="5"/>
  <c r="Q4030" i="5" s="1"/>
  <c r="R4030" i="5" s="1"/>
  <c r="L4031" i="5"/>
  <c r="M4031" i="5"/>
  <c r="Q4031" i="5" s="1"/>
  <c r="R4031" i="5" s="1"/>
  <c r="L4032" i="5"/>
  <c r="M4032" i="5"/>
  <c r="Q4032" i="5" s="1"/>
  <c r="R4032" i="5" s="1"/>
  <c r="L4033" i="5"/>
  <c r="M4033" i="5"/>
  <c r="Q4033" i="5" s="1"/>
  <c r="R4033" i="5" s="1"/>
  <c r="L4034" i="5"/>
  <c r="M4034" i="5"/>
  <c r="Q4034" i="5" s="1"/>
  <c r="R4034" i="5" s="1"/>
  <c r="L4035" i="5"/>
  <c r="M4035" i="5"/>
  <c r="Q4035" i="5" s="1"/>
  <c r="R4035" i="5" s="1"/>
  <c r="L4036" i="5"/>
  <c r="M4036" i="5"/>
  <c r="Q4036" i="5" s="1"/>
  <c r="R4036" i="5" s="1"/>
  <c r="L4037" i="5"/>
  <c r="M4037" i="5"/>
  <c r="Q4037" i="5" s="1"/>
  <c r="R4037" i="5" s="1"/>
  <c r="L4038" i="5"/>
  <c r="M4038" i="5"/>
  <c r="Q4038" i="5" s="1"/>
  <c r="R4038" i="5" s="1"/>
  <c r="L4039" i="5"/>
  <c r="M4039" i="5"/>
  <c r="Q4039" i="5" s="1"/>
  <c r="R4039" i="5" s="1"/>
  <c r="L4040" i="5"/>
  <c r="M4040" i="5"/>
  <c r="Q4040" i="5" s="1"/>
  <c r="R4040" i="5" s="1"/>
  <c r="L4041" i="5"/>
  <c r="M4041" i="5"/>
  <c r="Q4041" i="5" s="1"/>
  <c r="R4041" i="5" s="1"/>
  <c r="L4042" i="5"/>
  <c r="M4042" i="5"/>
  <c r="Q4042" i="5" s="1"/>
  <c r="R4042" i="5" s="1"/>
  <c r="L4043" i="5"/>
  <c r="M4043" i="5"/>
  <c r="Q4043" i="5" s="1"/>
  <c r="R4043" i="5" s="1"/>
  <c r="L4044" i="5"/>
  <c r="M4044" i="5"/>
  <c r="Q4044" i="5" s="1"/>
  <c r="R4044" i="5" s="1"/>
  <c r="L4045" i="5"/>
  <c r="M4045" i="5"/>
  <c r="Q4045" i="5" s="1"/>
  <c r="R4045" i="5" s="1"/>
  <c r="L4046" i="5"/>
  <c r="M4046" i="5"/>
  <c r="Q4046" i="5" s="1"/>
  <c r="R4046" i="5" s="1"/>
  <c r="L4047" i="5"/>
  <c r="M4047" i="5"/>
  <c r="Q4047" i="5" s="1"/>
  <c r="R4047" i="5" s="1"/>
  <c r="L4048" i="5"/>
  <c r="M4048" i="5"/>
  <c r="Q4048" i="5" s="1"/>
  <c r="R4048" i="5" s="1"/>
  <c r="L4049" i="5"/>
  <c r="M4049" i="5"/>
  <c r="Q4049" i="5" s="1"/>
  <c r="R4049" i="5" s="1"/>
  <c r="L4050" i="5"/>
  <c r="M4050" i="5"/>
  <c r="Q4050" i="5" s="1"/>
  <c r="R4050" i="5" s="1"/>
  <c r="L4051" i="5"/>
  <c r="M4051" i="5"/>
  <c r="Q4051" i="5" s="1"/>
  <c r="R4051" i="5" s="1"/>
  <c r="L4052" i="5"/>
  <c r="M4052" i="5"/>
  <c r="Q4052" i="5" s="1"/>
  <c r="R4052" i="5" s="1"/>
  <c r="L4053" i="5"/>
  <c r="M4053" i="5"/>
  <c r="Q4053" i="5" s="1"/>
  <c r="R4053" i="5" s="1"/>
  <c r="L4054" i="5"/>
  <c r="M4054" i="5"/>
  <c r="Q4054" i="5" s="1"/>
  <c r="R4054" i="5" s="1"/>
  <c r="L4055" i="5"/>
  <c r="M4055" i="5"/>
  <c r="Q4055" i="5" s="1"/>
  <c r="R4055" i="5" s="1"/>
  <c r="L4056" i="5"/>
  <c r="M4056" i="5"/>
  <c r="Q4056" i="5" s="1"/>
  <c r="R4056" i="5" s="1"/>
  <c r="L4057" i="5"/>
  <c r="M4057" i="5"/>
  <c r="Q4057" i="5" s="1"/>
  <c r="R4057" i="5" s="1"/>
  <c r="L4058" i="5"/>
  <c r="M4058" i="5"/>
  <c r="Q4058" i="5" s="1"/>
  <c r="R4058" i="5" s="1"/>
  <c r="L4059" i="5"/>
  <c r="M4059" i="5"/>
  <c r="Q4059" i="5" s="1"/>
  <c r="R4059" i="5" s="1"/>
  <c r="L4060" i="5"/>
  <c r="M4060" i="5"/>
  <c r="Q4060" i="5" s="1"/>
  <c r="R4060" i="5" s="1"/>
  <c r="L4061" i="5"/>
  <c r="M4061" i="5"/>
  <c r="Q4061" i="5" s="1"/>
  <c r="R4061" i="5" s="1"/>
  <c r="L4062" i="5"/>
  <c r="M4062" i="5"/>
  <c r="Q4062" i="5" s="1"/>
  <c r="R4062" i="5" s="1"/>
  <c r="L4063" i="5"/>
  <c r="M4063" i="5"/>
  <c r="Q4063" i="5" s="1"/>
  <c r="R4063" i="5" s="1"/>
  <c r="L4064" i="5"/>
  <c r="M4064" i="5"/>
  <c r="Q4064" i="5" s="1"/>
  <c r="R4064" i="5" s="1"/>
  <c r="L4065" i="5"/>
  <c r="M4065" i="5"/>
  <c r="Q4065" i="5" s="1"/>
  <c r="R4065" i="5" s="1"/>
  <c r="L4066" i="5"/>
  <c r="M4066" i="5"/>
  <c r="Q4066" i="5" s="1"/>
  <c r="R4066" i="5" s="1"/>
  <c r="L4067" i="5"/>
  <c r="M4067" i="5"/>
  <c r="Q4067" i="5" s="1"/>
  <c r="R4067" i="5" s="1"/>
  <c r="L4068" i="5"/>
  <c r="M4068" i="5"/>
  <c r="Q4068" i="5" s="1"/>
  <c r="R4068" i="5" s="1"/>
  <c r="L4069" i="5"/>
  <c r="M4069" i="5"/>
  <c r="Q4069" i="5" s="1"/>
  <c r="R4069" i="5" s="1"/>
  <c r="L4070" i="5"/>
  <c r="M4070" i="5"/>
  <c r="Q4070" i="5" s="1"/>
  <c r="R4070" i="5" s="1"/>
  <c r="L4071" i="5"/>
  <c r="M4071" i="5"/>
  <c r="Q4071" i="5" s="1"/>
  <c r="R4071" i="5" s="1"/>
  <c r="L4072" i="5"/>
  <c r="M4072" i="5"/>
  <c r="Q4072" i="5" s="1"/>
  <c r="R4072" i="5" s="1"/>
  <c r="L4073" i="5"/>
  <c r="M4073" i="5"/>
  <c r="Q4073" i="5" s="1"/>
  <c r="R4073" i="5" s="1"/>
  <c r="L4074" i="5"/>
  <c r="M4074" i="5"/>
  <c r="Q4074" i="5" s="1"/>
  <c r="R4074" i="5" s="1"/>
  <c r="L4075" i="5"/>
  <c r="M4075" i="5"/>
  <c r="Q4075" i="5" s="1"/>
  <c r="R4075" i="5" s="1"/>
  <c r="L4076" i="5"/>
  <c r="M4076" i="5"/>
  <c r="Q4076" i="5" s="1"/>
  <c r="R4076" i="5" s="1"/>
  <c r="L4077" i="5"/>
  <c r="M4077" i="5"/>
  <c r="Q4077" i="5" s="1"/>
  <c r="R4077" i="5" s="1"/>
  <c r="L4078" i="5"/>
  <c r="M4078" i="5"/>
  <c r="Q4078" i="5" s="1"/>
  <c r="R4078" i="5" s="1"/>
  <c r="L4079" i="5"/>
  <c r="M4079" i="5"/>
  <c r="Q4079" i="5" s="1"/>
  <c r="R4079" i="5" s="1"/>
  <c r="L4080" i="5"/>
  <c r="M4080" i="5"/>
  <c r="Q4080" i="5" s="1"/>
  <c r="R4080" i="5" s="1"/>
  <c r="L4081" i="5"/>
  <c r="M4081" i="5"/>
  <c r="Q4081" i="5" s="1"/>
  <c r="R4081" i="5" s="1"/>
  <c r="L4082" i="5"/>
  <c r="M4082" i="5"/>
  <c r="Q4082" i="5" s="1"/>
  <c r="R4082" i="5" s="1"/>
  <c r="L4083" i="5"/>
  <c r="M4083" i="5"/>
  <c r="Q4083" i="5" s="1"/>
  <c r="R4083" i="5" s="1"/>
  <c r="L4084" i="5"/>
  <c r="M4084" i="5"/>
  <c r="Q4084" i="5" s="1"/>
  <c r="R4084" i="5" s="1"/>
  <c r="L4085" i="5"/>
  <c r="M4085" i="5"/>
  <c r="Q4085" i="5" s="1"/>
  <c r="R4085" i="5" s="1"/>
  <c r="L4086" i="5"/>
  <c r="M4086" i="5"/>
  <c r="Q4086" i="5" s="1"/>
  <c r="R4086" i="5" s="1"/>
  <c r="L4087" i="5"/>
  <c r="M4087" i="5"/>
  <c r="Q4087" i="5" s="1"/>
  <c r="R4087" i="5" s="1"/>
  <c r="L4088" i="5"/>
  <c r="M4088" i="5"/>
  <c r="Q4088" i="5" s="1"/>
  <c r="R4088" i="5" s="1"/>
  <c r="L4089" i="5"/>
  <c r="M4089" i="5"/>
  <c r="Q4089" i="5" s="1"/>
  <c r="R4089" i="5" s="1"/>
  <c r="L4090" i="5"/>
  <c r="M4090" i="5"/>
  <c r="Q4090" i="5" s="1"/>
  <c r="R4090" i="5" s="1"/>
  <c r="L4091" i="5"/>
  <c r="M4091" i="5"/>
  <c r="Q4091" i="5" s="1"/>
  <c r="R4091" i="5" s="1"/>
  <c r="L4092" i="5"/>
  <c r="M4092" i="5"/>
  <c r="Q4092" i="5" s="1"/>
  <c r="R4092" i="5" s="1"/>
  <c r="L4093" i="5"/>
  <c r="M4093" i="5"/>
  <c r="Q4093" i="5" s="1"/>
  <c r="R4093" i="5" s="1"/>
  <c r="L4094" i="5"/>
  <c r="M4094" i="5"/>
  <c r="Q4094" i="5" s="1"/>
  <c r="R4094" i="5" s="1"/>
  <c r="L4095" i="5"/>
  <c r="M4095" i="5"/>
  <c r="Q4095" i="5" s="1"/>
  <c r="R4095" i="5" s="1"/>
  <c r="L4096" i="5"/>
  <c r="M4096" i="5"/>
  <c r="Q4096" i="5" s="1"/>
  <c r="R4096" i="5" s="1"/>
  <c r="L4097" i="5"/>
  <c r="M4097" i="5"/>
  <c r="Q4097" i="5" s="1"/>
  <c r="R4097" i="5" s="1"/>
  <c r="L4098" i="5"/>
  <c r="M4098" i="5"/>
  <c r="Q4098" i="5" s="1"/>
  <c r="R4098" i="5" s="1"/>
  <c r="L4099" i="5"/>
  <c r="M4099" i="5"/>
  <c r="Q4099" i="5" s="1"/>
  <c r="R4099" i="5" s="1"/>
  <c r="L4100" i="5"/>
  <c r="M4100" i="5"/>
  <c r="Q4100" i="5" s="1"/>
  <c r="R4100" i="5" s="1"/>
  <c r="L4101" i="5"/>
  <c r="M4101" i="5"/>
  <c r="Q4101" i="5" s="1"/>
  <c r="R4101" i="5" s="1"/>
  <c r="L4102" i="5"/>
  <c r="M4102" i="5"/>
  <c r="Q4102" i="5" s="1"/>
  <c r="R4102" i="5" s="1"/>
  <c r="L4103" i="5"/>
  <c r="M4103" i="5"/>
  <c r="Q4103" i="5" s="1"/>
  <c r="R4103" i="5" s="1"/>
  <c r="L4104" i="5"/>
  <c r="M4104" i="5"/>
  <c r="Q4104" i="5" s="1"/>
  <c r="R4104" i="5" s="1"/>
  <c r="L4105" i="5"/>
  <c r="M4105" i="5"/>
  <c r="Q4105" i="5" s="1"/>
  <c r="R4105" i="5" s="1"/>
  <c r="L4106" i="5"/>
  <c r="M4106" i="5"/>
  <c r="Q4106" i="5" s="1"/>
  <c r="R4106" i="5" s="1"/>
  <c r="L4107" i="5"/>
  <c r="M4107" i="5"/>
  <c r="Q4107" i="5" s="1"/>
  <c r="R4107" i="5" s="1"/>
  <c r="L4108" i="5"/>
  <c r="M4108" i="5"/>
  <c r="Q4108" i="5" s="1"/>
  <c r="R4108" i="5" s="1"/>
  <c r="L4109" i="5"/>
  <c r="M4109" i="5"/>
  <c r="Q4109" i="5" s="1"/>
  <c r="R4109" i="5" s="1"/>
  <c r="L4110" i="5"/>
  <c r="M4110" i="5"/>
  <c r="Q4110" i="5" s="1"/>
  <c r="R4110" i="5" s="1"/>
  <c r="L4111" i="5"/>
  <c r="M4111" i="5"/>
  <c r="Q4111" i="5" s="1"/>
  <c r="R4111" i="5" s="1"/>
  <c r="L4112" i="5"/>
  <c r="M4112" i="5"/>
  <c r="Q4112" i="5" s="1"/>
  <c r="R4112" i="5" s="1"/>
  <c r="L4113" i="5"/>
  <c r="M4113" i="5"/>
  <c r="Q4113" i="5" s="1"/>
  <c r="R4113" i="5" s="1"/>
  <c r="L4114" i="5"/>
  <c r="M4114" i="5"/>
  <c r="Q4114" i="5" s="1"/>
  <c r="R4114" i="5" s="1"/>
  <c r="L4115" i="5"/>
  <c r="M4115" i="5"/>
  <c r="Q4115" i="5" s="1"/>
  <c r="R4115" i="5" s="1"/>
  <c r="L4116" i="5"/>
  <c r="M4116" i="5"/>
  <c r="Q4116" i="5" s="1"/>
  <c r="R4116" i="5" s="1"/>
  <c r="L4117" i="5"/>
  <c r="M4117" i="5"/>
  <c r="Q4117" i="5" s="1"/>
  <c r="R4117" i="5" s="1"/>
  <c r="L4118" i="5"/>
  <c r="M4118" i="5"/>
  <c r="Q4118" i="5" s="1"/>
  <c r="R4118" i="5" s="1"/>
  <c r="L4119" i="5"/>
  <c r="M4119" i="5"/>
  <c r="Q4119" i="5" s="1"/>
  <c r="R4119" i="5" s="1"/>
  <c r="L4120" i="5"/>
  <c r="M4120" i="5"/>
  <c r="Q4120" i="5" s="1"/>
  <c r="R4120" i="5" s="1"/>
  <c r="L4121" i="5"/>
  <c r="M4121" i="5"/>
  <c r="Q4121" i="5" s="1"/>
  <c r="R4121" i="5" s="1"/>
  <c r="L4122" i="5"/>
  <c r="M4122" i="5"/>
  <c r="Q4122" i="5" s="1"/>
  <c r="R4122" i="5" s="1"/>
  <c r="L4123" i="5"/>
  <c r="M4123" i="5"/>
  <c r="Q4123" i="5" s="1"/>
  <c r="R4123" i="5" s="1"/>
  <c r="L4124" i="5"/>
  <c r="M4124" i="5"/>
  <c r="Q4124" i="5" s="1"/>
  <c r="R4124" i="5" s="1"/>
  <c r="L4125" i="5"/>
  <c r="M4125" i="5"/>
  <c r="Q4125" i="5" s="1"/>
  <c r="R4125" i="5" s="1"/>
  <c r="L4126" i="5"/>
  <c r="M4126" i="5"/>
  <c r="Q4126" i="5" s="1"/>
  <c r="R4126" i="5" s="1"/>
  <c r="L4127" i="5"/>
  <c r="M4127" i="5"/>
  <c r="Q4127" i="5" s="1"/>
  <c r="R4127" i="5" s="1"/>
  <c r="L4128" i="5"/>
  <c r="M4128" i="5"/>
  <c r="Q4128" i="5" s="1"/>
  <c r="R4128" i="5" s="1"/>
  <c r="L4129" i="5"/>
  <c r="M4129" i="5"/>
  <c r="Q4129" i="5" s="1"/>
  <c r="R4129" i="5" s="1"/>
  <c r="L4130" i="5"/>
  <c r="M4130" i="5"/>
  <c r="Q4130" i="5" s="1"/>
  <c r="R4130" i="5" s="1"/>
  <c r="L4131" i="5"/>
  <c r="M4131" i="5"/>
  <c r="Q4131" i="5" s="1"/>
  <c r="R4131" i="5" s="1"/>
  <c r="L4132" i="5"/>
  <c r="M4132" i="5"/>
  <c r="Q4132" i="5" s="1"/>
  <c r="R4132" i="5" s="1"/>
  <c r="L4133" i="5"/>
  <c r="M4133" i="5"/>
  <c r="Q4133" i="5" s="1"/>
  <c r="R4133" i="5" s="1"/>
  <c r="L4134" i="5"/>
  <c r="M4134" i="5"/>
  <c r="Q4134" i="5" s="1"/>
  <c r="R4134" i="5" s="1"/>
  <c r="L4135" i="5"/>
  <c r="M4135" i="5"/>
  <c r="Q4135" i="5" s="1"/>
  <c r="R4135" i="5" s="1"/>
  <c r="L4136" i="5"/>
  <c r="M4136" i="5"/>
  <c r="Q4136" i="5" s="1"/>
  <c r="R4136" i="5" s="1"/>
  <c r="L4137" i="5"/>
  <c r="M4137" i="5"/>
  <c r="Q4137" i="5" s="1"/>
  <c r="R4137" i="5" s="1"/>
  <c r="L4138" i="5"/>
  <c r="M4138" i="5"/>
  <c r="Q4138" i="5" s="1"/>
  <c r="R4138" i="5" s="1"/>
  <c r="L4139" i="5"/>
  <c r="M4139" i="5"/>
  <c r="Q4139" i="5" s="1"/>
  <c r="R4139" i="5" s="1"/>
  <c r="L4140" i="5"/>
  <c r="M4140" i="5"/>
  <c r="Q4140" i="5" s="1"/>
  <c r="R4140" i="5" s="1"/>
  <c r="L4141" i="5"/>
  <c r="M4141" i="5"/>
  <c r="Q4141" i="5" s="1"/>
  <c r="R4141" i="5" s="1"/>
  <c r="L4142" i="5"/>
  <c r="M4142" i="5"/>
  <c r="Q4142" i="5" s="1"/>
  <c r="R4142" i="5" s="1"/>
  <c r="L4143" i="5"/>
  <c r="M4143" i="5"/>
  <c r="Q4143" i="5" s="1"/>
  <c r="R4143" i="5" s="1"/>
  <c r="L4144" i="5"/>
  <c r="M4144" i="5"/>
  <c r="Q4144" i="5" s="1"/>
  <c r="R4144" i="5" s="1"/>
  <c r="L4145" i="5"/>
  <c r="M4145" i="5"/>
  <c r="Q4145" i="5" s="1"/>
  <c r="R4145" i="5" s="1"/>
  <c r="L4146" i="5"/>
  <c r="M4146" i="5"/>
  <c r="Q4146" i="5" s="1"/>
  <c r="R4146" i="5" s="1"/>
  <c r="L4147" i="5"/>
  <c r="M4147" i="5"/>
  <c r="Q4147" i="5" s="1"/>
  <c r="R4147" i="5" s="1"/>
  <c r="L4148" i="5"/>
  <c r="M4148" i="5"/>
  <c r="Q4148" i="5" s="1"/>
  <c r="R4148" i="5" s="1"/>
  <c r="L4149" i="5"/>
  <c r="M4149" i="5"/>
  <c r="Q4149" i="5" s="1"/>
  <c r="R4149" i="5" s="1"/>
  <c r="L4150" i="5"/>
  <c r="M4150" i="5"/>
  <c r="Q4150" i="5" s="1"/>
  <c r="R4150" i="5" s="1"/>
  <c r="L4151" i="5"/>
  <c r="M4151" i="5"/>
  <c r="Q4151" i="5" s="1"/>
  <c r="R4151" i="5" s="1"/>
  <c r="L4152" i="5"/>
  <c r="M4152" i="5"/>
  <c r="Q4152" i="5" s="1"/>
  <c r="R4152" i="5" s="1"/>
  <c r="L4153" i="5"/>
  <c r="M4153" i="5"/>
  <c r="Q4153" i="5" s="1"/>
  <c r="R4153" i="5" s="1"/>
  <c r="L4154" i="5"/>
  <c r="M4154" i="5"/>
  <c r="Q4154" i="5" s="1"/>
  <c r="R4154" i="5" s="1"/>
  <c r="L4155" i="5"/>
  <c r="M4155" i="5"/>
  <c r="Q4155" i="5" s="1"/>
  <c r="R4155" i="5" s="1"/>
  <c r="L4156" i="5"/>
  <c r="M4156" i="5"/>
  <c r="Q4156" i="5" s="1"/>
  <c r="R4156" i="5" s="1"/>
  <c r="L4157" i="5"/>
  <c r="M4157" i="5"/>
  <c r="Q4157" i="5" s="1"/>
  <c r="R4157" i="5" s="1"/>
  <c r="L4158" i="5"/>
  <c r="M4158" i="5"/>
  <c r="Q4158" i="5" s="1"/>
  <c r="R4158" i="5" s="1"/>
  <c r="L4159" i="5"/>
  <c r="M4159" i="5"/>
  <c r="Q4159" i="5" s="1"/>
  <c r="R4159" i="5" s="1"/>
  <c r="L4160" i="5"/>
  <c r="M4160" i="5"/>
  <c r="Q4160" i="5" s="1"/>
  <c r="R4160" i="5" s="1"/>
  <c r="L4161" i="5"/>
  <c r="M4161" i="5"/>
  <c r="Q4161" i="5" s="1"/>
  <c r="R4161" i="5" s="1"/>
  <c r="L4162" i="5"/>
  <c r="M4162" i="5"/>
  <c r="Q4162" i="5" s="1"/>
  <c r="R4162" i="5" s="1"/>
  <c r="L4163" i="5"/>
  <c r="M4163" i="5"/>
  <c r="Q4163" i="5" s="1"/>
  <c r="R4163" i="5" s="1"/>
  <c r="L4164" i="5"/>
  <c r="M4164" i="5"/>
  <c r="Q4164" i="5" s="1"/>
  <c r="R4164" i="5" s="1"/>
  <c r="L4165" i="5"/>
  <c r="M4165" i="5"/>
  <c r="Q4165" i="5" s="1"/>
  <c r="R4165" i="5" s="1"/>
  <c r="L4166" i="5"/>
  <c r="M4166" i="5"/>
  <c r="Q4166" i="5" s="1"/>
  <c r="R4166" i="5" s="1"/>
  <c r="L4167" i="5"/>
  <c r="M4167" i="5"/>
  <c r="Q4167" i="5" s="1"/>
  <c r="R4167" i="5" s="1"/>
  <c r="L4168" i="5"/>
  <c r="M4168" i="5"/>
  <c r="Q4168" i="5" s="1"/>
  <c r="R4168" i="5" s="1"/>
  <c r="L4169" i="5"/>
  <c r="M4169" i="5"/>
  <c r="Q4169" i="5" s="1"/>
  <c r="R4169" i="5" s="1"/>
  <c r="L4170" i="5"/>
  <c r="M4170" i="5"/>
  <c r="Q4170" i="5" s="1"/>
  <c r="R4170" i="5" s="1"/>
  <c r="L4171" i="5"/>
  <c r="M4171" i="5"/>
  <c r="Q4171" i="5" s="1"/>
  <c r="R4171" i="5" s="1"/>
  <c r="L4172" i="5"/>
  <c r="M4172" i="5"/>
  <c r="Q4172" i="5" s="1"/>
  <c r="R4172" i="5" s="1"/>
  <c r="L4173" i="5"/>
  <c r="M4173" i="5"/>
  <c r="Q4173" i="5" s="1"/>
  <c r="R4173" i="5" s="1"/>
  <c r="L4174" i="5"/>
  <c r="M4174" i="5"/>
  <c r="Q4174" i="5" s="1"/>
  <c r="R4174" i="5" s="1"/>
  <c r="L4175" i="5"/>
  <c r="M4175" i="5"/>
  <c r="Q4175" i="5" s="1"/>
  <c r="R4175" i="5" s="1"/>
  <c r="L4176" i="5"/>
  <c r="M4176" i="5"/>
  <c r="Q4176" i="5" s="1"/>
  <c r="R4176" i="5" s="1"/>
  <c r="L4177" i="5"/>
  <c r="M4177" i="5"/>
  <c r="Q4177" i="5" s="1"/>
  <c r="R4177" i="5" s="1"/>
  <c r="L4178" i="5"/>
  <c r="M4178" i="5"/>
  <c r="Q4178" i="5" s="1"/>
  <c r="R4178" i="5" s="1"/>
  <c r="L4179" i="5"/>
  <c r="M4179" i="5"/>
  <c r="Q4179" i="5" s="1"/>
  <c r="R4179" i="5" s="1"/>
  <c r="L4180" i="5"/>
  <c r="M4180" i="5"/>
  <c r="Q4180" i="5" s="1"/>
  <c r="R4180" i="5" s="1"/>
  <c r="L4181" i="5"/>
  <c r="M4181" i="5"/>
  <c r="Q4181" i="5" s="1"/>
  <c r="R4181" i="5" s="1"/>
  <c r="L4182" i="5"/>
  <c r="M4182" i="5"/>
  <c r="Q4182" i="5" s="1"/>
  <c r="R4182" i="5" s="1"/>
  <c r="L4183" i="5"/>
  <c r="M4183" i="5"/>
  <c r="Q4183" i="5" s="1"/>
  <c r="R4183" i="5" s="1"/>
  <c r="L4184" i="5"/>
  <c r="M4184" i="5"/>
  <c r="Q4184" i="5" s="1"/>
  <c r="R4184" i="5" s="1"/>
  <c r="L4185" i="5"/>
  <c r="M4185" i="5"/>
  <c r="Q4185" i="5" s="1"/>
  <c r="R4185" i="5" s="1"/>
  <c r="L4186" i="5"/>
  <c r="M4186" i="5"/>
  <c r="Q4186" i="5" s="1"/>
  <c r="R4186" i="5" s="1"/>
  <c r="L4187" i="5"/>
  <c r="M4187" i="5"/>
  <c r="Q4187" i="5" s="1"/>
  <c r="R4187" i="5" s="1"/>
  <c r="L4188" i="5"/>
  <c r="M4188" i="5"/>
  <c r="Q4188" i="5" s="1"/>
  <c r="R4188" i="5" s="1"/>
  <c r="L4189" i="5"/>
  <c r="M4189" i="5"/>
  <c r="Q4189" i="5" s="1"/>
  <c r="R4189" i="5" s="1"/>
  <c r="L4190" i="5"/>
  <c r="M4190" i="5"/>
  <c r="Q4190" i="5" s="1"/>
  <c r="R4190" i="5" s="1"/>
  <c r="L4191" i="5"/>
  <c r="M4191" i="5"/>
  <c r="Q4191" i="5" s="1"/>
  <c r="R4191" i="5" s="1"/>
  <c r="L4192" i="5"/>
  <c r="M4192" i="5"/>
  <c r="Q4192" i="5" s="1"/>
  <c r="R4192" i="5" s="1"/>
  <c r="L4193" i="5"/>
  <c r="M4193" i="5"/>
  <c r="Q4193" i="5" s="1"/>
  <c r="R4193" i="5" s="1"/>
  <c r="L4194" i="5"/>
  <c r="M4194" i="5"/>
  <c r="Q4194" i="5" s="1"/>
  <c r="R4194" i="5" s="1"/>
  <c r="L4195" i="5"/>
  <c r="M4195" i="5"/>
  <c r="Q4195" i="5" s="1"/>
  <c r="R4195" i="5" s="1"/>
  <c r="L4196" i="5"/>
  <c r="M4196" i="5"/>
  <c r="Q4196" i="5" s="1"/>
  <c r="R4196" i="5" s="1"/>
  <c r="L4197" i="5"/>
  <c r="M4197" i="5"/>
  <c r="Q4197" i="5" s="1"/>
  <c r="R4197" i="5" s="1"/>
  <c r="L4198" i="5"/>
  <c r="M4198" i="5"/>
  <c r="Q4198" i="5" s="1"/>
  <c r="R4198" i="5" s="1"/>
  <c r="L4199" i="5"/>
  <c r="M4199" i="5"/>
  <c r="Q4199" i="5" s="1"/>
  <c r="R4199" i="5" s="1"/>
  <c r="L4200" i="5"/>
  <c r="M4200" i="5"/>
  <c r="Q4200" i="5" s="1"/>
  <c r="R4200" i="5" s="1"/>
  <c r="L4201" i="5"/>
  <c r="M4201" i="5"/>
  <c r="Q4201" i="5" s="1"/>
  <c r="R4201" i="5" s="1"/>
  <c r="L4202" i="5"/>
  <c r="M4202" i="5"/>
  <c r="Q4202" i="5" s="1"/>
  <c r="R4202" i="5" s="1"/>
  <c r="L4203" i="5"/>
  <c r="M4203" i="5"/>
  <c r="Q4203" i="5" s="1"/>
  <c r="R4203" i="5" s="1"/>
  <c r="L4204" i="5"/>
  <c r="M4204" i="5"/>
  <c r="Q4204" i="5" s="1"/>
  <c r="R4204" i="5" s="1"/>
  <c r="L4205" i="5"/>
  <c r="M4205" i="5"/>
  <c r="Q4205" i="5" s="1"/>
  <c r="R4205" i="5" s="1"/>
  <c r="L4206" i="5"/>
  <c r="M4206" i="5"/>
  <c r="Q4206" i="5" s="1"/>
  <c r="R4206" i="5" s="1"/>
  <c r="L4207" i="5"/>
  <c r="M4207" i="5"/>
  <c r="Q4207" i="5" s="1"/>
  <c r="R4207" i="5" s="1"/>
  <c r="L4208" i="5"/>
  <c r="M4208" i="5"/>
  <c r="Q4208" i="5" s="1"/>
  <c r="R4208" i="5" s="1"/>
  <c r="L4209" i="5"/>
  <c r="M4209" i="5"/>
  <c r="Q4209" i="5" s="1"/>
  <c r="R4209" i="5" s="1"/>
  <c r="L4210" i="5"/>
  <c r="M4210" i="5"/>
  <c r="Q4210" i="5" s="1"/>
  <c r="R4210" i="5" s="1"/>
  <c r="L4211" i="5"/>
  <c r="M4211" i="5"/>
  <c r="Q4211" i="5" s="1"/>
  <c r="R4211" i="5" s="1"/>
  <c r="L4212" i="5"/>
  <c r="M4212" i="5"/>
  <c r="Q4212" i="5" s="1"/>
  <c r="R4212" i="5" s="1"/>
  <c r="L4213" i="5"/>
  <c r="M4213" i="5"/>
  <c r="Q4213" i="5" s="1"/>
  <c r="R4213" i="5" s="1"/>
  <c r="L4214" i="5"/>
  <c r="M4214" i="5"/>
  <c r="Q4214" i="5" s="1"/>
  <c r="R4214" i="5" s="1"/>
  <c r="L4215" i="5"/>
  <c r="M4215" i="5"/>
  <c r="Q4215" i="5" s="1"/>
  <c r="R4215" i="5" s="1"/>
  <c r="L4216" i="5"/>
  <c r="M4216" i="5"/>
  <c r="Q4216" i="5" s="1"/>
  <c r="R4216" i="5" s="1"/>
  <c r="L4217" i="5"/>
  <c r="M4217" i="5"/>
  <c r="Q4217" i="5" s="1"/>
  <c r="R4217" i="5" s="1"/>
  <c r="L4218" i="5"/>
  <c r="M4218" i="5"/>
  <c r="Q4218" i="5" s="1"/>
  <c r="R4218" i="5" s="1"/>
  <c r="L4219" i="5"/>
  <c r="M4219" i="5"/>
  <c r="Q4219" i="5" s="1"/>
  <c r="R4219" i="5" s="1"/>
  <c r="L4220" i="5"/>
  <c r="M4220" i="5"/>
  <c r="Q4220" i="5" s="1"/>
  <c r="R4220" i="5" s="1"/>
  <c r="L4221" i="5"/>
  <c r="M4221" i="5"/>
  <c r="Q4221" i="5" s="1"/>
  <c r="R4221" i="5" s="1"/>
  <c r="L4222" i="5"/>
  <c r="M4222" i="5"/>
  <c r="Q4222" i="5" s="1"/>
  <c r="R4222" i="5" s="1"/>
  <c r="L4223" i="5"/>
  <c r="M4223" i="5"/>
  <c r="Q4223" i="5" s="1"/>
  <c r="R4223" i="5" s="1"/>
  <c r="L4224" i="5"/>
  <c r="M4224" i="5"/>
  <c r="Q4224" i="5" s="1"/>
  <c r="R4224" i="5" s="1"/>
  <c r="L4225" i="5"/>
  <c r="M4225" i="5"/>
  <c r="Q4225" i="5" s="1"/>
  <c r="R4225" i="5" s="1"/>
  <c r="L4226" i="5"/>
  <c r="M4226" i="5"/>
  <c r="Q4226" i="5" s="1"/>
  <c r="R4226" i="5" s="1"/>
  <c r="L4227" i="5"/>
  <c r="M4227" i="5"/>
  <c r="Q4227" i="5" s="1"/>
  <c r="R4227" i="5" s="1"/>
  <c r="L4228" i="5"/>
  <c r="M4228" i="5"/>
  <c r="Q4228" i="5" s="1"/>
  <c r="R4228" i="5" s="1"/>
  <c r="L4229" i="5"/>
  <c r="M4229" i="5"/>
  <c r="Q4229" i="5" s="1"/>
  <c r="R4229" i="5" s="1"/>
  <c r="L4230" i="5"/>
  <c r="M4230" i="5"/>
  <c r="Q4230" i="5" s="1"/>
  <c r="R4230" i="5" s="1"/>
  <c r="L4231" i="5"/>
  <c r="M4231" i="5"/>
  <c r="Q4231" i="5" s="1"/>
  <c r="R4231" i="5" s="1"/>
  <c r="L4232" i="5"/>
  <c r="M4232" i="5"/>
  <c r="Q4232" i="5" s="1"/>
  <c r="R4232" i="5" s="1"/>
  <c r="L4233" i="5"/>
  <c r="M4233" i="5"/>
  <c r="Q4233" i="5" s="1"/>
  <c r="R4233" i="5" s="1"/>
  <c r="L4234" i="5"/>
  <c r="M4234" i="5"/>
  <c r="Q4234" i="5" s="1"/>
  <c r="R4234" i="5" s="1"/>
  <c r="L4235" i="5"/>
  <c r="M4235" i="5"/>
  <c r="Q4235" i="5" s="1"/>
  <c r="R4235" i="5" s="1"/>
  <c r="L4236" i="5"/>
  <c r="M4236" i="5"/>
  <c r="Q4236" i="5" s="1"/>
  <c r="R4236" i="5" s="1"/>
  <c r="L4237" i="5"/>
  <c r="M4237" i="5"/>
  <c r="Q4237" i="5" s="1"/>
  <c r="R4237" i="5" s="1"/>
  <c r="L4238" i="5"/>
  <c r="M4238" i="5"/>
  <c r="Q4238" i="5" s="1"/>
  <c r="R4238" i="5" s="1"/>
  <c r="L4239" i="5"/>
  <c r="M4239" i="5"/>
  <c r="Q4239" i="5" s="1"/>
  <c r="R4239" i="5" s="1"/>
  <c r="L4240" i="5"/>
  <c r="M4240" i="5"/>
  <c r="Q4240" i="5" s="1"/>
  <c r="R4240" i="5" s="1"/>
  <c r="L4241" i="5"/>
  <c r="M4241" i="5"/>
  <c r="Q4241" i="5" s="1"/>
  <c r="R4241" i="5" s="1"/>
  <c r="L4242" i="5"/>
  <c r="M4242" i="5"/>
  <c r="Q4242" i="5" s="1"/>
  <c r="R4242" i="5" s="1"/>
  <c r="L4243" i="5"/>
  <c r="M4243" i="5"/>
  <c r="Q4243" i="5" s="1"/>
  <c r="R4243" i="5" s="1"/>
  <c r="L4244" i="5"/>
  <c r="M4244" i="5"/>
  <c r="Q4244" i="5" s="1"/>
  <c r="R4244" i="5" s="1"/>
  <c r="L4245" i="5"/>
  <c r="M4245" i="5"/>
  <c r="Q4245" i="5" s="1"/>
  <c r="R4245" i="5" s="1"/>
  <c r="L4246" i="5"/>
  <c r="M4246" i="5"/>
  <c r="Q4246" i="5" s="1"/>
  <c r="R4246" i="5" s="1"/>
  <c r="L4247" i="5"/>
  <c r="M4247" i="5"/>
  <c r="Q4247" i="5" s="1"/>
  <c r="R4247" i="5" s="1"/>
  <c r="L4248" i="5"/>
  <c r="M4248" i="5"/>
  <c r="Q4248" i="5" s="1"/>
  <c r="R4248" i="5" s="1"/>
  <c r="L4249" i="5"/>
  <c r="M4249" i="5"/>
  <c r="Q4249" i="5" s="1"/>
  <c r="R4249" i="5" s="1"/>
  <c r="L4250" i="5"/>
  <c r="M4250" i="5"/>
  <c r="Q4250" i="5" s="1"/>
  <c r="R4250" i="5" s="1"/>
  <c r="L4251" i="5"/>
  <c r="M4251" i="5"/>
  <c r="Q4251" i="5" s="1"/>
  <c r="R4251" i="5" s="1"/>
  <c r="L4252" i="5"/>
  <c r="M4252" i="5"/>
  <c r="Q4252" i="5" s="1"/>
  <c r="R4252" i="5" s="1"/>
  <c r="L4253" i="5"/>
  <c r="M4253" i="5"/>
  <c r="Q4253" i="5" s="1"/>
  <c r="R4253" i="5" s="1"/>
  <c r="L4254" i="5"/>
  <c r="M4254" i="5"/>
  <c r="Q4254" i="5" s="1"/>
  <c r="R4254" i="5" s="1"/>
  <c r="L4255" i="5"/>
  <c r="M4255" i="5"/>
  <c r="Q4255" i="5" s="1"/>
  <c r="R4255" i="5" s="1"/>
  <c r="L4256" i="5"/>
  <c r="M4256" i="5"/>
  <c r="Q4256" i="5" s="1"/>
  <c r="R4256" i="5" s="1"/>
  <c r="L4257" i="5"/>
  <c r="M4257" i="5"/>
  <c r="Q4257" i="5" s="1"/>
  <c r="R4257" i="5" s="1"/>
  <c r="L4258" i="5"/>
  <c r="M4258" i="5"/>
  <c r="Q4258" i="5" s="1"/>
  <c r="R4258" i="5" s="1"/>
  <c r="L4259" i="5"/>
  <c r="M4259" i="5"/>
  <c r="Q4259" i="5" s="1"/>
  <c r="R4259" i="5" s="1"/>
  <c r="L4260" i="5"/>
  <c r="M4260" i="5"/>
  <c r="Q4260" i="5" s="1"/>
  <c r="R4260" i="5" s="1"/>
  <c r="L4261" i="5"/>
  <c r="M4261" i="5"/>
  <c r="Q4261" i="5" s="1"/>
  <c r="R4261" i="5" s="1"/>
  <c r="L4262" i="5"/>
  <c r="M4262" i="5"/>
  <c r="Q4262" i="5" s="1"/>
  <c r="R4262" i="5" s="1"/>
  <c r="L4263" i="5"/>
  <c r="M4263" i="5"/>
  <c r="Q4263" i="5" s="1"/>
  <c r="R4263" i="5" s="1"/>
  <c r="L4264" i="5"/>
  <c r="M4264" i="5"/>
  <c r="Q4264" i="5" s="1"/>
  <c r="R4264" i="5" s="1"/>
  <c r="L4265" i="5"/>
  <c r="M4265" i="5"/>
  <c r="Q4265" i="5" s="1"/>
  <c r="R4265" i="5" s="1"/>
  <c r="L4266" i="5"/>
  <c r="M4266" i="5"/>
  <c r="Q4266" i="5" s="1"/>
  <c r="R4266" i="5" s="1"/>
  <c r="L4267" i="5"/>
  <c r="M4267" i="5"/>
  <c r="Q4267" i="5" s="1"/>
  <c r="R4267" i="5" s="1"/>
  <c r="L4268" i="5"/>
  <c r="M4268" i="5"/>
  <c r="Q4268" i="5" s="1"/>
  <c r="R4268" i="5" s="1"/>
  <c r="L4269" i="5"/>
  <c r="M4269" i="5"/>
  <c r="Q4269" i="5" s="1"/>
  <c r="R4269" i="5" s="1"/>
  <c r="L4270" i="5"/>
  <c r="M4270" i="5"/>
  <c r="Q4270" i="5" s="1"/>
  <c r="R4270" i="5" s="1"/>
  <c r="L4271" i="5"/>
  <c r="M4271" i="5"/>
  <c r="Q4271" i="5" s="1"/>
  <c r="R4271" i="5" s="1"/>
  <c r="L4272" i="5"/>
  <c r="M4272" i="5"/>
  <c r="Q4272" i="5" s="1"/>
  <c r="R4272" i="5" s="1"/>
  <c r="L4273" i="5"/>
  <c r="M4273" i="5"/>
  <c r="Q4273" i="5" s="1"/>
  <c r="R4273" i="5" s="1"/>
  <c r="L4274" i="5"/>
  <c r="M4274" i="5"/>
  <c r="Q4274" i="5" s="1"/>
  <c r="R4274" i="5" s="1"/>
  <c r="L4275" i="5"/>
  <c r="M4275" i="5"/>
  <c r="Q4275" i="5" s="1"/>
  <c r="R4275" i="5" s="1"/>
  <c r="L4276" i="5"/>
  <c r="M4276" i="5"/>
  <c r="Q4276" i="5" s="1"/>
  <c r="R4276" i="5" s="1"/>
  <c r="L4277" i="5"/>
  <c r="M4277" i="5"/>
  <c r="Q4277" i="5" s="1"/>
  <c r="R4277" i="5" s="1"/>
  <c r="L4278" i="5"/>
  <c r="M4278" i="5"/>
  <c r="Q4278" i="5" s="1"/>
  <c r="R4278" i="5" s="1"/>
  <c r="L4279" i="5"/>
  <c r="M4279" i="5"/>
  <c r="Q4279" i="5" s="1"/>
  <c r="R4279" i="5" s="1"/>
  <c r="L4280" i="5"/>
  <c r="M4280" i="5"/>
  <c r="Q4280" i="5" s="1"/>
  <c r="R4280" i="5" s="1"/>
  <c r="L4281" i="5"/>
  <c r="M4281" i="5"/>
  <c r="Q4281" i="5" s="1"/>
  <c r="R4281" i="5" s="1"/>
  <c r="L4282" i="5"/>
  <c r="M4282" i="5"/>
  <c r="Q4282" i="5" s="1"/>
  <c r="R4282" i="5" s="1"/>
  <c r="L4283" i="5"/>
  <c r="M4283" i="5"/>
  <c r="Q4283" i="5" s="1"/>
  <c r="R4283" i="5" s="1"/>
  <c r="L4284" i="5"/>
  <c r="M4284" i="5"/>
  <c r="Q4284" i="5" s="1"/>
  <c r="R4284" i="5" s="1"/>
  <c r="L4285" i="5"/>
  <c r="M4285" i="5"/>
  <c r="Q4285" i="5" s="1"/>
  <c r="R4285" i="5" s="1"/>
  <c r="L4286" i="5"/>
  <c r="M4286" i="5"/>
  <c r="Q4286" i="5" s="1"/>
  <c r="R4286" i="5" s="1"/>
  <c r="L4287" i="5"/>
  <c r="M4287" i="5"/>
  <c r="Q4287" i="5" s="1"/>
  <c r="R4287" i="5" s="1"/>
  <c r="L4288" i="5"/>
  <c r="M4288" i="5"/>
  <c r="Q4288" i="5" s="1"/>
  <c r="R4288" i="5" s="1"/>
  <c r="L4289" i="5"/>
  <c r="M4289" i="5"/>
  <c r="Q4289" i="5" s="1"/>
  <c r="R4289" i="5" s="1"/>
  <c r="L4290" i="5"/>
  <c r="M4290" i="5"/>
  <c r="Q4290" i="5" s="1"/>
  <c r="R4290" i="5" s="1"/>
  <c r="L4291" i="5"/>
  <c r="M4291" i="5"/>
  <c r="Q4291" i="5" s="1"/>
  <c r="R4291" i="5" s="1"/>
  <c r="L4292" i="5"/>
  <c r="M4292" i="5"/>
  <c r="Q4292" i="5" s="1"/>
  <c r="R4292" i="5" s="1"/>
  <c r="L4293" i="5"/>
  <c r="M4293" i="5"/>
  <c r="Q4293" i="5" s="1"/>
  <c r="R4293" i="5" s="1"/>
  <c r="L4294" i="5"/>
  <c r="M4294" i="5"/>
  <c r="Q4294" i="5" s="1"/>
  <c r="R4294" i="5" s="1"/>
  <c r="L4295" i="5"/>
  <c r="M4295" i="5"/>
  <c r="Q4295" i="5" s="1"/>
  <c r="R4295" i="5" s="1"/>
  <c r="L4296" i="5"/>
  <c r="M4296" i="5"/>
  <c r="Q4296" i="5" s="1"/>
  <c r="R4296" i="5" s="1"/>
  <c r="L4297" i="5"/>
  <c r="M4297" i="5"/>
  <c r="Q4297" i="5" s="1"/>
  <c r="R4297" i="5" s="1"/>
  <c r="L4298" i="5"/>
  <c r="M4298" i="5"/>
  <c r="Q4298" i="5" s="1"/>
  <c r="R4298" i="5" s="1"/>
  <c r="L4299" i="5"/>
  <c r="M4299" i="5"/>
  <c r="Q4299" i="5" s="1"/>
  <c r="R4299" i="5" s="1"/>
  <c r="L4300" i="5"/>
  <c r="M4300" i="5"/>
  <c r="Q4300" i="5" s="1"/>
  <c r="R4300" i="5" s="1"/>
  <c r="L4301" i="5"/>
  <c r="M4301" i="5"/>
  <c r="Q4301" i="5" s="1"/>
  <c r="R4301" i="5" s="1"/>
  <c r="L4302" i="5"/>
  <c r="M4302" i="5"/>
  <c r="Q4302" i="5" s="1"/>
  <c r="R4302" i="5" s="1"/>
  <c r="L4303" i="5"/>
  <c r="M4303" i="5"/>
  <c r="Q4303" i="5" s="1"/>
  <c r="R4303" i="5" s="1"/>
  <c r="L4304" i="5"/>
  <c r="M4304" i="5"/>
  <c r="Q4304" i="5" s="1"/>
  <c r="R4304" i="5" s="1"/>
  <c r="L4305" i="5"/>
  <c r="M4305" i="5"/>
  <c r="Q4305" i="5" s="1"/>
  <c r="R4305" i="5" s="1"/>
  <c r="L4306" i="5"/>
  <c r="M4306" i="5"/>
  <c r="Q4306" i="5" s="1"/>
  <c r="R4306" i="5" s="1"/>
  <c r="L4307" i="5"/>
  <c r="M4307" i="5"/>
  <c r="Q4307" i="5" s="1"/>
  <c r="R4307" i="5" s="1"/>
  <c r="L4308" i="5"/>
  <c r="M4308" i="5"/>
  <c r="Q4308" i="5" s="1"/>
  <c r="R4308" i="5" s="1"/>
  <c r="L4309" i="5"/>
  <c r="M4309" i="5"/>
  <c r="Q4309" i="5" s="1"/>
  <c r="R4309" i="5" s="1"/>
  <c r="L4310" i="5"/>
  <c r="M4310" i="5"/>
  <c r="Q4310" i="5" s="1"/>
  <c r="R4310" i="5" s="1"/>
  <c r="L4311" i="5"/>
  <c r="M4311" i="5"/>
  <c r="Q4311" i="5" s="1"/>
  <c r="R4311" i="5" s="1"/>
  <c r="L4312" i="5"/>
  <c r="M4312" i="5"/>
  <c r="Q4312" i="5" s="1"/>
  <c r="R4312" i="5" s="1"/>
  <c r="L4313" i="5"/>
  <c r="M4313" i="5"/>
  <c r="Q4313" i="5" s="1"/>
  <c r="R4313" i="5" s="1"/>
  <c r="L4314" i="5"/>
  <c r="M4314" i="5"/>
  <c r="Q4314" i="5" s="1"/>
  <c r="R4314" i="5" s="1"/>
  <c r="L4315" i="5"/>
  <c r="M4315" i="5"/>
  <c r="Q4315" i="5" s="1"/>
  <c r="R4315" i="5" s="1"/>
  <c r="L4316" i="5"/>
  <c r="M4316" i="5"/>
  <c r="Q4316" i="5" s="1"/>
  <c r="R4316" i="5" s="1"/>
  <c r="L4317" i="5"/>
  <c r="M4317" i="5"/>
  <c r="Q4317" i="5" s="1"/>
  <c r="R4317" i="5" s="1"/>
  <c r="L4318" i="5"/>
  <c r="M4318" i="5"/>
  <c r="Q4318" i="5" s="1"/>
  <c r="R4318" i="5" s="1"/>
  <c r="L4319" i="5"/>
  <c r="M4319" i="5"/>
  <c r="Q4319" i="5" s="1"/>
  <c r="R4319" i="5" s="1"/>
  <c r="L4320" i="5"/>
  <c r="M4320" i="5"/>
  <c r="Q4320" i="5" s="1"/>
  <c r="R4320" i="5" s="1"/>
  <c r="L4321" i="5"/>
  <c r="M4321" i="5"/>
  <c r="Q4321" i="5" s="1"/>
  <c r="R4321" i="5" s="1"/>
  <c r="L4322" i="5"/>
  <c r="M4322" i="5"/>
  <c r="Q4322" i="5" s="1"/>
  <c r="R4322" i="5" s="1"/>
  <c r="L4323" i="5"/>
  <c r="M4323" i="5"/>
  <c r="Q4323" i="5" s="1"/>
  <c r="R4323" i="5" s="1"/>
  <c r="L4324" i="5"/>
  <c r="M4324" i="5"/>
  <c r="Q4324" i="5" s="1"/>
  <c r="R4324" i="5" s="1"/>
  <c r="L4325" i="5"/>
  <c r="M4325" i="5"/>
  <c r="Q4325" i="5" s="1"/>
  <c r="R4325" i="5" s="1"/>
  <c r="L4326" i="5"/>
  <c r="M4326" i="5"/>
  <c r="Q4326" i="5" s="1"/>
  <c r="R4326" i="5" s="1"/>
  <c r="L4327" i="5"/>
  <c r="M4327" i="5"/>
  <c r="Q4327" i="5" s="1"/>
  <c r="R4327" i="5" s="1"/>
  <c r="L4328" i="5"/>
  <c r="M4328" i="5"/>
  <c r="Q4328" i="5" s="1"/>
  <c r="R4328" i="5" s="1"/>
  <c r="L4329" i="5"/>
  <c r="M4329" i="5"/>
  <c r="Q4329" i="5" s="1"/>
  <c r="R4329" i="5" s="1"/>
  <c r="L4330" i="5"/>
  <c r="M4330" i="5"/>
  <c r="Q4330" i="5" s="1"/>
  <c r="R4330" i="5" s="1"/>
  <c r="L4331" i="5"/>
  <c r="M4331" i="5"/>
  <c r="Q4331" i="5" s="1"/>
  <c r="R4331" i="5" s="1"/>
  <c r="L4332" i="5"/>
  <c r="M4332" i="5"/>
  <c r="Q4332" i="5" s="1"/>
  <c r="R4332" i="5" s="1"/>
  <c r="L4333" i="5"/>
  <c r="M4333" i="5"/>
  <c r="Q4333" i="5" s="1"/>
  <c r="R4333" i="5" s="1"/>
  <c r="L4334" i="5"/>
  <c r="M4334" i="5"/>
  <c r="Q4334" i="5" s="1"/>
  <c r="R4334" i="5" s="1"/>
  <c r="L4335" i="5"/>
  <c r="M4335" i="5"/>
  <c r="Q4335" i="5" s="1"/>
  <c r="R4335" i="5" s="1"/>
  <c r="L4336" i="5"/>
  <c r="M4336" i="5"/>
  <c r="Q4336" i="5" s="1"/>
  <c r="R4336" i="5" s="1"/>
  <c r="L4337" i="5"/>
  <c r="M4337" i="5"/>
  <c r="Q4337" i="5" s="1"/>
  <c r="R4337" i="5" s="1"/>
  <c r="L4338" i="5"/>
  <c r="M4338" i="5"/>
  <c r="Q4338" i="5" s="1"/>
  <c r="R4338" i="5" s="1"/>
  <c r="L4339" i="5"/>
  <c r="M4339" i="5"/>
  <c r="Q4339" i="5" s="1"/>
  <c r="R4339" i="5" s="1"/>
  <c r="L4340" i="5"/>
  <c r="M4340" i="5"/>
  <c r="Q4340" i="5" s="1"/>
  <c r="R4340" i="5" s="1"/>
  <c r="L4341" i="5"/>
  <c r="M4341" i="5"/>
  <c r="Q4341" i="5" s="1"/>
  <c r="R4341" i="5" s="1"/>
  <c r="L4342" i="5"/>
  <c r="M4342" i="5"/>
  <c r="Q4342" i="5" s="1"/>
  <c r="R4342" i="5" s="1"/>
  <c r="L4343" i="5"/>
  <c r="M4343" i="5"/>
  <c r="Q4343" i="5" s="1"/>
  <c r="R4343" i="5" s="1"/>
  <c r="L4344" i="5"/>
  <c r="M4344" i="5"/>
  <c r="Q4344" i="5" s="1"/>
  <c r="R4344" i="5" s="1"/>
  <c r="L4345" i="5"/>
  <c r="M4345" i="5"/>
  <c r="Q4345" i="5" s="1"/>
  <c r="R4345" i="5" s="1"/>
  <c r="L4346" i="5"/>
  <c r="M4346" i="5"/>
  <c r="Q4346" i="5" s="1"/>
  <c r="R4346" i="5" s="1"/>
  <c r="L4347" i="5"/>
  <c r="M4347" i="5"/>
  <c r="Q4347" i="5" s="1"/>
  <c r="R4347" i="5" s="1"/>
  <c r="L4348" i="5"/>
  <c r="M4348" i="5"/>
  <c r="Q4348" i="5" s="1"/>
  <c r="R4348" i="5" s="1"/>
  <c r="L4349" i="5"/>
  <c r="M4349" i="5"/>
  <c r="Q4349" i="5" s="1"/>
  <c r="R4349" i="5" s="1"/>
  <c r="L4350" i="5"/>
  <c r="M4350" i="5"/>
  <c r="Q4350" i="5" s="1"/>
  <c r="R4350" i="5" s="1"/>
  <c r="L4351" i="5"/>
  <c r="M4351" i="5"/>
  <c r="Q4351" i="5" s="1"/>
  <c r="R4351" i="5" s="1"/>
  <c r="L4352" i="5"/>
  <c r="M4352" i="5"/>
  <c r="Q4352" i="5" s="1"/>
  <c r="R4352" i="5" s="1"/>
  <c r="L4353" i="5"/>
  <c r="M4353" i="5"/>
  <c r="Q4353" i="5" s="1"/>
  <c r="R4353" i="5" s="1"/>
  <c r="L4354" i="5"/>
  <c r="M4354" i="5"/>
  <c r="Q4354" i="5" s="1"/>
  <c r="R4354" i="5" s="1"/>
  <c r="L4355" i="5"/>
  <c r="M4355" i="5"/>
  <c r="Q4355" i="5" s="1"/>
  <c r="R4355" i="5" s="1"/>
  <c r="L4356" i="5"/>
  <c r="M4356" i="5"/>
  <c r="Q4356" i="5" s="1"/>
  <c r="R4356" i="5" s="1"/>
  <c r="L4357" i="5"/>
  <c r="M4357" i="5"/>
  <c r="Q4357" i="5" s="1"/>
  <c r="R4357" i="5" s="1"/>
  <c r="L4358" i="5"/>
  <c r="M4358" i="5"/>
  <c r="Q4358" i="5" s="1"/>
  <c r="R4358" i="5" s="1"/>
  <c r="L4359" i="5"/>
  <c r="M4359" i="5"/>
  <c r="Q4359" i="5" s="1"/>
  <c r="R4359" i="5" s="1"/>
  <c r="L4360" i="5"/>
  <c r="M4360" i="5"/>
  <c r="Q4360" i="5" s="1"/>
  <c r="R4360" i="5" s="1"/>
  <c r="L4361" i="5"/>
  <c r="M4361" i="5"/>
  <c r="Q4361" i="5" s="1"/>
  <c r="R4361" i="5" s="1"/>
  <c r="L4362" i="5"/>
  <c r="M4362" i="5"/>
  <c r="Q4362" i="5" s="1"/>
  <c r="R4362" i="5" s="1"/>
  <c r="L4363" i="5"/>
  <c r="M4363" i="5"/>
  <c r="Q4363" i="5" s="1"/>
  <c r="R4363" i="5" s="1"/>
  <c r="L4364" i="5"/>
  <c r="M4364" i="5"/>
  <c r="Q4364" i="5" s="1"/>
  <c r="R4364" i="5" s="1"/>
  <c r="L4365" i="5"/>
  <c r="M4365" i="5"/>
  <c r="Q4365" i="5" s="1"/>
  <c r="R4365" i="5" s="1"/>
  <c r="L4366" i="5"/>
  <c r="M4366" i="5"/>
  <c r="Q4366" i="5" s="1"/>
  <c r="R4366" i="5" s="1"/>
  <c r="L4367" i="5"/>
  <c r="M4367" i="5"/>
  <c r="Q4367" i="5" s="1"/>
  <c r="R4367" i="5" s="1"/>
  <c r="L4368" i="5"/>
  <c r="M4368" i="5"/>
  <c r="Q4368" i="5" s="1"/>
  <c r="R4368" i="5" s="1"/>
  <c r="L4369" i="5"/>
  <c r="M4369" i="5"/>
  <c r="Q4369" i="5" s="1"/>
  <c r="R4369" i="5" s="1"/>
  <c r="L4370" i="5"/>
  <c r="M4370" i="5"/>
  <c r="Q4370" i="5" s="1"/>
  <c r="R4370" i="5" s="1"/>
  <c r="L4371" i="5"/>
  <c r="M4371" i="5"/>
  <c r="Q4371" i="5" s="1"/>
  <c r="R4371" i="5" s="1"/>
  <c r="L4372" i="5"/>
  <c r="M4372" i="5"/>
  <c r="Q4372" i="5" s="1"/>
  <c r="R4372" i="5" s="1"/>
  <c r="L4373" i="5"/>
  <c r="M4373" i="5"/>
  <c r="Q4373" i="5" s="1"/>
  <c r="R4373" i="5" s="1"/>
  <c r="L4374" i="5"/>
  <c r="M4374" i="5"/>
  <c r="Q4374" i="5" s="1"/>
  <c r="R4374" i="5" s="1"/>
  <c r="L4375" i="5"/>
  <c r="M4375" i="5"/>
  <c r="Q4375" i="5" s="1"/>
  <c r="R4375" i="5" s="1"/>
  <c r="L4376" i="5"/>
  <c r="M4376" i="5"/>
  <c r="Q4376" i="5" s="1"/>
  <c r="R4376" i="5" s="1"/>
  <c r="L4377" i="5"/>
  <c r="M4377" i="5"/>
  <c r="Q4377" i="5" s="1"/>
  <c r="R4377" i="5" s="1"/>
  <c r="L4378" i="5"/>
  <c r="M4378" i="5"/>
  <c r="Q4378" i="5" s="1"/>
  <c r="R4378" i="5" s="1"/>
  <c r="L4379" i="5"/>
  <c r="M4379" i="5"/>
  <c r="Q4379" i="5" s="1"/>
  <c r="R4379" i="5" s="1"/>
  <c r="L4380" i="5"/>
  <c r="M4380" i="5"/>
  <c r="Q4380" i="5" s="1"/>
  <c r="R4380" i="5" s="1"/>
  <c r="L4381" i="5"/>
  <c r="M4381" i="5"/>
  <c r="Q4381" i="5" s="1"/>
  <c r="R4381" i="5" s="1"/>
  <c r="L4382" i="5"/>
  <c r="M4382" i="5"/>
  <c r="Q4382" i="5" s="1"/>
  <c r="R4382" i="5" s="1"/>
  <c r="L4383" i="5"/>
  <c r="M4383" i="5"/>
  <c r="Q4383" i="5" s="1"/>
  <c r="R4383" i="5" s="1"/>
  <c r="L4384" i="5"/>
  <c r="M4384" i="5"/>
  <c r="Q4384" i="5" s="1"/>
  <c r="R4384" i="5" s="1"/>
  <c r="L4385" i="5"/>
  <c r="M4385" i="5"/>
  <c r="Q4385" i="5" s="1"/>
  <c r="R4385" i="5" s="1"/>
  <c r="L4386" i="5"/>
  <c r="M4386" i="5"/>
  <c r="Q4386" i="5" s="1"/>
  <c r="R4386" i="5" s="1"/>
  <c r="L4387" i="5"/>
  <c r="M4387" i="5"/>
  <c r="Q4387" i="5" s="1"/>
  <c r="R4387" i="5" s="1"/>
  <c r="L4388" i="5"/>
  <c r="M4388" i="5"/>
  <c r="Q4388" i="5" s="1"/>
  <c r="R4388" i="5" s="1"/>
  <c r="L4389" i="5"/>
  <c r="M4389" i="5"/>
  <c r="Q4389" i="5" s="1"/>
  <c r="R4389" i="5" s="1"/>
  <c r="L4390" i="5"/>
  <c r="M4390" i="5"/>
  <c r="Q4390" i="5" s="1"/>
  <c r="R4390" i="5" s="1"/>
  <c r="L4391" i="5"/>
  <c r="M4391" i="5"/>
  <c r="Q4391" i="5" s="1"/>
  <c r="R4391" i="5" s="1"/>
  <c r="L4392" i="5"/>
  <c r="M4392" i="5"/>
  <c r="Q4392" i="5" s="1"/>
  <c r="R4392" i="5" s="1"/>
  <c r="L4393" i="5"/>
  <c r="M4393" i="5"/>
  <c r="Q4393" i="5" s="1"/>
  <c r="R4393" i="5" s="1"/>
  <c r="L4394" i="5"/>
  <c r="M4394" i="5"/>
  <c r="Q4394" i="5" s="1"/>
  <c r="R4394" i="5" s="1"/>
  <c r="L4395" i="5"/>
  <c r="M4395" i="5"/>
  <c r="Q4395" i="5" s="1"/>
  <c r="R4395" i="5" s="1"/>
  <c r="L4396" i="5"/>
  <c r="M4396" i="5"/>
  <c r="Q4396" i="5" s="1"/>
  <c r="R4396" i="5" s="1"/>
  <c r="L4397" i="5"/>
  <c r="M4397" i="5"/>
  <c r="Q4397" i="5" s="1"/>
  <c r="R4397" i="5" s="1"/>
  <c r="L4398" i="5"/>
  <c r="M4398" i="5"/>
  <c r="Q4398" i="5" s="1"/>
  <c r="R4398" i="5" s="1"/>
  <c r="L4399" i="5"/>
  <c r="M4399" i="5"/>
  <c r="Q4399" i="5" s="1"/>
  <c r="R4399" i="5" s="1"/>
  <c r="L4400" i="5"/>
  <c r="M4400" i="5"/>
  <c r="Q4400" i="5" s="1"/>
  <c r="R4400" i="5" s="1"/>
  <c r="L4401" i="5"/>
  <c r="M4401" i="5"/>
  <c r="Q4401" i="5" s="1"/>
  <c r="R4401" i="5" s="1"/>
  <c r="L4402" i="5"/>
  <c r="M4402" i="5"/>
  <c r="Q4402" i="5" s="1"/>
  <c r="R4402" i="5" s="1"/>
  <c r="L4403" i="5"/>
  <c r="M4403" i="5"/>
  <c r="Q4403" i="5" s="1"/>
  <c r="R4403" i="5" s="1"/>
  <c r="L4404" i="5"/>
  <c r="M4404" i="5"/>
  <c r="Q4404" i="5" s="1"/>
  <c r="R4404" i="5" s="1"/>
  <c r="L4405" i="5"/>
  <c r="M4405" i="5"/>
  <c r="Q4405" i="5" s="1"/>
  <c r="R4405" i="5" s="1"/>
  <c r="L4406" i="5"/>
  <c r="M4406" i="5"/>
  <c r="Q4406" i="5" s="1"/>
  <c r="R4406" i="5" s="1"/>
  <c r="L4407" i="5"/>
  <c r="M4407" i="5"/>
  <c r="Q4407" i="5" s="1"/>
  <c r="R4407" i="5" s="1"/>
  <c r="L4408" i="5"/>
  <c r="M4408" i="5"/>
  <c r="Q4408" i="5" s="1"/>
  <c r="R4408" i="5" s="1"/>
  <c r="L4409" i="5"/>
  <c r="M4409" i="5"/>
  <c r="Q4409" i="5" s="1"/>
  <c r="R4409" i="5" s="1"/>
  <c r="L4410" i="5"/>
  <c r="M4410" i="5"/>
  <c r="Q4410" i="5" s="1"/>
  <c r="R4410" i="5" s="1"/>
  <c r="L4411" i="5"/>
  <c r="M4411" i="5"/>
  <c r="Q4411" i="5" s="1"/>
  <c r="R4411" i="5" s="1"/>
  <c r="L4412" i="5"/>
  <c r="M4412" i="5"/>
  <c r="Q4412" i="5" s="1"/>
  <c r="R4412" i="5" s="1"/>
  <c r="L4413" i="5"/>
  <c r="M4413" i="5"/>
  <c r="Q4413" i="5" s="1"/>
  <c r="R4413" i="5" s="1"/>
  <c r="L4414" i="5"/>
  <c r="M4414" i="5"/>
  <c r="Q4414" i="5" s="1"/>
  <c r="R4414" i="5" s="1"/>
  <c r="L4415" i="5"/>
  <c r="M4415" i="5"/>
  <c r="Q4415" i="5" s="1"/>
  <c r="R4415" i="5" s="1"/>
  <c r="L4416" i="5"/>
  <c r="M4416" i="5"/>
  <c r="Q4416" i="5" s="1"/>
  <c r="R4416" i="5" s="1"/>
  <c r="L4417" i="5"/>
  <c r="M4417" i="5"/>
  <c r="Q4417" i="5" s="1"/>
  <c r="R4417" i="5" s="1"/>
  <c r="L4418" i="5"/>
  <c r="M4418" i="5"/>
  <c r="Q4418" i="5" s="1"/>
  <c r="R4418" i="5" s="1"/>
  <c r="L4419" i="5"/>
  <c r="M4419" i="5"/>
  <c r="Q4419" i="5" s="1"/>
  <c r="R4419" i="5" s="1"/>
  <c r="L4420" i="5"/>
  <c r="M4420" i="5"/>
  <c r="Q4420" i="5" s="1"/>
  <c r="R4420" i="5" s="1"/>
  <c r="L4421" i="5"/>
  <c r="M4421" i="5"/>
  <c r="Q4421" i="5" s="1"/>
  <c r="R4421" i="5" s="1"/>
  <c r="L4422" i="5"/>
  <c r="M4422" i="5"/>
  <c r="Q4422" i="5" s="1"/>
  <c r="R4422" i="5" s="1"/>
  <c r="L4423" i="5"/>
  <c r="M4423" i="5"/>
  <c r="Q4423" i="5" s="1"/>
  <c r="R4423" i="5" s="1"/>
  <c r="L4424" i="5"/>
  <c r="M4424" i="5"/>
  <c r="Q4424" i="5" s="1"/>
  <c r="R4424" i="5" s="1"/>
  <c r="L4425" i="5"/>
  <c r="M4425" i="5"/>
  <c r="Q4425" i="5" s="1"/>
  <c r="R4425" i="5" s="1"/>
  <c r="L4426" i="5"/>
  <c r="M4426" i="5"/>
  <c r="Q4426" i="5" s="1"/>
  <c r="R4426" i="5" s="1"/>
  <c r="L4427" i="5"/>
  <c r="M4427" i="5"/>
  <c r="Q4427" i="5" s="1"/>
  <c r="R4427" i="5" s="1"/>
  <c r="L4428" i="5"/>
  <c r="M4428" i="5"/>
  <c r="Q4428" i="5" s="1"/>
  <c r="R4428" i="5" s="1"/>
  <c r="L4429" i="5"/>
  <c r="M4429" i="5"/>
  <c r="Q4429" i="5" s="1"/>
  <c r="R4429" i="5" s="1"/>
  <c r="L4430" i="5"/>
  <c r="M4430" i="5"/>
  <c r="Q4430" i="5" s="1"/>
  <c r="R4430" i="5" s="1"/>
  <c r="L4431" i="5"/>
  <c r="M4431" i="5"/>
  <c r="Q4431" i="5" s="1"/>
  <c r="R4431" i="5" s="1"/>
  <c r="L4432" i="5"/>
  <c r="M4432" i="5"/>
  <c r="Q4432" i="5" s="1"/>
  <c r="R4432" i="5" s="1"/>
  <c r="L4433" i="5"/>
  <c r="M4433" i="5"/>
  <c r="Q4433" i="5" s="1"/>
  <c r="R4433" i="5" s="1"/>
  <c r="L4434" i="5"/>
  <c r="M4434" i="5"/>
  <c r="Q4434" i="5" s="1"/>
  <c r="R4434" i="5" s="1"/>
  <c r="L4435" i="5"/>
  <c r="M4435" i="5"/>
  <c r="Q4435" i="5" s="1"/>
  <c r="R4435" i="5" s="1"/>
  <c r="L4436" i="5"/>
  <c r="M4436" i="5"/>
  <c r="Q4436" i="5" s="1"/>
  <c r="R4436" i="5" s="1"/>
  <c r="L4437" i="5"/>
  <c r="M4437" i="5"/>
  <c r="Q4437" i="5" s="1"/>
  <c r="R4437" i="5" s="1"/>
  <c r="L4438" i="5"/>
  <c r="M4438" i="5"/>
  <c r="Q4438" i="5" s="1"/>
  <c r="R4438" i="5" s="1"/>
  <c r="L4439" i="5"/>
  <c r="M4439" i="5"/>
  <c r="Q4439" i="5" s="1"/>
  <c r="R4439" i="5" s="1"/>
  <c r="L4440" i="5"/>
  <c r="M4440" i="5"/>
  <c r="Q4440" i="5" s="1"/>
  <c r="R4440" i="5" s="1"/>
  <c r="L4441" i="5"/>
  <c r="M4441" i="5"/>
  <c r="Q4441" i="5" s="1"/>
  <c r="R4441" i="5" s="1"/>
  <c r="L4442" i="5"/>
  <c r="M4442" i="5"/>
  <c r="Q4442" i="5" s="1"/>
  <c r="R4442" i="5" s="1"/>
  <c r="L4443" i="5"/>
  <c r="M4443" i="5"/>
  <c r="Q4443" i="5" s="1"/>
  <c r="R4443" i="5" s="1"/>
  <c r="L4444" i="5"/>
  <c r="M4444" i="5"/>
  <c r="Q4444" i="5" s="1"/>
  <c r="R4444" i="5" s="1"/>
  <c r="L4445" i="5"/>
  <c r="M4445" i="5"/>
  <c r="Q4445" i="5" s="1"/>
  <c r="R4445" i="5" s="1"/>
  <c r="L4446" i="5"/>
  <c r="M4446" i="5"/>
  <c r="Q4446" i="5" s="1"/>
  <c r="R4446" i="5" s="1"/>
  <c r="L4447" i="5"/>
  <c r="M4447" i="5"/>
  <c r="Q4447" i="5" s="1"/>
  <c r="R4447" i="5" s="1"/>
  <c r="L4448" i="5"/>
  <c r="M4448" i="5"/>
  <c r="Q4448" i="5" s="1"/>
  <c r="R4448" i="5" s="1"/>
  <c r="L4449" i="5"/>
  <c r="M4449" i="5"/>
  <c r="Q4449" i="5" s="1"/>
  <c r="R4449" i="5" s="1"/>
  <c r="L4450" i="5"/>
  <c r="M4450" i="5"/>
  <c r="Q4450" i="5" s="1"/>
  <c r="R4450" i="5" s="1"/>
  <c r="L4451" i="5"/>
  <c r="M4451" i="5"/>
  <c r="Q4451" i="5" s="1"/>
  <c r="R4451" i="5" s="1"/>
  <c r="L4452" i="5"/>
  <c r="M4452" i="5"/>
  <c r="Q4452" i="5" s="1"/>
  <c r="R4452" i="5" s="1"/>
  <c r="L4453" i="5"/>
  <c r="M4453" i="5"/>
  <c r="Q4453" i="5" s="1"/>
  <c r="R4453" i="5" s="1"/>
  <c r="L4454" i="5"/>
  <c r="M4454" i="5"/>
  <c r="Q4454" i="5" s="1"/>
  <c r="R4454" i="5" s="1"/>
  <c r="L4455" i="5"/>
  <c r="M4455" i="5"/>
  <c r="Q4455" i="5" s="1"/>
  <c r="R4455" i="5" s="1"/>
  <c r="L4456" i="5"/>
  <c r="M4456" i="5"/>
  <c r="Q4456" i="5" s="1"/>
  <c r="R4456" i="5" s="1"/>
  <c r="L4457" i="5"/>
  <c r="M4457" i="5"/>
  <c r="Q4457" i="5" s="1"/>
  <c r="R4457" i="5" s="1"/>
  <c r="L4458" i="5"/>
  <c r="M4458" i="5"/>
  <c r="Q4458" i="5" s="1"/>
  <c r="R4458" i="5" s="1"/>
  <c r="L4459" i="5"/>
  <c r="M4459" i="5"/>
  <c r="Q4459" i="5" s="1"/>
  <c r="R4459" i="5" s="1"/>
  <c r="L4460" i="5"/>
  <c r="M4460" i="5"/>
  <c r="Q4460" i="5" s="1"/>
  <c r="R4460" i="5" s="1"/>
  <c r="L4461" i="5"/>
  <c r="M4461" i="5"/>
  <c r="Q4461" i="5" s="1"/>
  <c r="R4461" i="5" s="1"/>
  <c r="L4462" i="5"/>
  <c r="M4462" i="5"/>
  <c r="Q4462" i="5" s="1"/>
  <c r="R4462" i="5" s="1"/>
  <c r="L4463" i="5"/>
  <c r="M4463" i="5"/>
  <c r="Q4463" i="5" s="1"/>
  <c r="R4463" i="5" s="1"/>
  <c r="L4464" i="5"/>
  <c r="M4464" i="5"/>
  <c r="Q4464" i="5" s="1"/>
  <c r="R4464" i="5" s="1"/>
  <c r="L4465" i="5"/>
  <c r="M4465" i="5"/>
  <c r="Q4465" i="5" s="1"/>
  <c r="R4465" i="5" s="1"/>
  <c r="L4466" i="5"/>
  <c r="M4466" i="5"/>
  <c r="Q4466" i="5" s="1"/>
  <c r="R4466" i="5" s="1"/>
  <c r="L4467" i="5"/>
  <c r="M4467" i="5"/>
  <c r="Q4467" i="5" s="1"/>
  <c r="R4467" i="5" s="1"/>
  <c r="L4468" i="5"/>
  <c r="M4468" i="5"/>
  <c r="Q4468" i="5" s="1"/>
  <c r="R4468" i="5" s="1"/>
  <c r="L4469" i="5"/>
  <c r="M4469" i="5"/>
  <c r="Q4469" i="5" s="1"/>
  <c r="R4469" i="5" s="1"/>
  <c r="L4470" i="5"/>
  <c r="M4470" i="5"/>
  <c r="Q4470" i="5" s="1"/>
  <c r="R4470" i="5" s="1"/>
  <c r="L4471" i="5"/>
  <c r="M4471" i="5"/>
  <c r="Q4471" i="5" s="1"/>
  <c r="R4471" i="5" s="1"/>
  <c r="L4472" i="5"/>
  <c r="M4472" i="5"/>
  <c r="Q4472" i="5" s="1"/>
  <c r="R4472" i="5" s="1"/>
  <c r="L4473" i="5"/>
  <c r="M4473" i="5"/>
  <c r="Q4473" i="5" s="1"/>
  <c r="R4473" i="5" s="1"/>
  <c r="L4474" i="5"/>
  <c r="M4474" i="5"/>
  <c r="Q4474" i="5" s="1"/>
  <c r="R4474" i="5" s="1"/>
  <c r="L4475" i="5"/>
  <c r="M4475" i="5"/>
  <c r="Q4475" i="5" s="1"/>
  <c r="R4475" i="5" s="1"/>
  <c r="L4476" i="5"/>
  <c r="M4476" i="5"/>
  <c r="Q4476" i="5" s="1"/>
  <c r="R4476" i="5" s="1"/>
  <c r="L4477" i="5"/>
  <c r="M4477" i="5"/>
  <c r="Q4477" i="5" s="1"/>
  <c r="R4477" i="5" s="1"/>
  <c r="L4478" i="5"/>
  <c r="M4478" i="5"/>
  <c r="Q4478" i="5" s="1"/>
  <c r="R4478" i="5" s="1"/>
  <c r="L4479" i="5"/>
  <c r="M4479" i="5"/>
  <c r="Q4479" i="5" s="1"/>
  <c r="R4479" i="5" s="1"/>
  <c r="L4480" i="5"/>
  <c r="M4480" i="5"/>
  <c r="Q4480" i="5" s="1"/>
  <c r="R4480" i="5" s="1"/>
  <c r="L4481" i="5"/>
  <c r="M4481" i="5"/>
  <c r="Q4481" i="5" s="1"/>
  <c r="R4481" i="5" s="1"/>
  <c r="L4482" i="5"/>
  <c r="M4482" i="5"/>
  <c r="Q4482" i="5" s="1"/>
  <c r="R4482" i="5" s="1"/>
  <c r="L4483" i="5"/>
  <c r="M4483" i="5"/>
  <c r="Q4483" i="5" s="1"/>
  <c r="R4483" i="5" s="1"/>
  <c r="L4484" i="5"/>
  <c r="M4484" i="5"/>
  <c r="Q4484" i="5" s="1"/>
  <c r="R4484" i="5" s="1"/>
  <c r="L4485" i="5"/>
  <c r="M4485" i="5"/>
  <c r="Q4485" i="5" s="1"/>
  <c r="R4485" i="5" s="1"/>
  <c r="L4486" i="5"/>
  <c r="M4486" i="5"/>
  <c r="Q4486" i="5" s="1"/>
  <c r="R4486" i="5" s="1"/>
  <c r="L4487" i="5"/>
  <c r="M4487" i="5"/>
  <c r="Q4487" i="5" s="1"/>
  <c r="R4487" i="5" s="1"/>
  <c r="L4488" i="5"/>
  <c r="M4488" i="5"/>
  <c r="Q4488" i="5" s="1"/>
  <c r="R4488" i="5" s="1"/>
  <c r="L4489" i="5"/>
  <c r="M4489" i="5"/>
  <c r="Q4489" i="5" s="1"/>
  <c r="R4489" i="5" s="1"/>
  <c r="L4490" i="5"/>
  <c r="M4490" i="5"/>
  <c r="Q4490" i="5" s="1"/>
  <c r="R4490" i="5" s="1"/>
  <c r="L4491" i="5"/>
  <c r="M4491" i="5"/>
  <c r="Q4491" i="5" s="1"/>
  <c r="R4491" i="5" s="1"/>
  <c r="L4492" i="5"/>
  <c r="M4492" i="5"/>
  <c r="Q4492" i="5" s="1"/>
  <c r="R4492" i="5" s="1"/>
  <c r="L4493" i="5"/>
  <c r="M4493" i="5"/>
  <c r="Q4493" i="5" s="1"/>
  <c r="R4493" i="5" s="1"/>
  <c r="L4494" i="5"/>
  <c r="M4494" i="5"/>
  <c r="Q4494" i="5" s="1"/>
  <c r="R4494" i="5" s="1"/>
  <c r="L4495" i="5"/>
  <c r="M4495" i="5"/>
  <c r="Q4495" i="5" s="1"/>
  <c r="R4495" i="5" s="1"/>
  <c r="L4496" i="5"/>
  <c r="M4496" i="5"/>
  <c r="Q4496" i="5" s="1"/>
  <c r="R4496" i="5" s="1"/>
  <c r="L4497" i="5"/>
  <c r="M4497" i="5"/>
  <c r="Q4497" i="5" s="1"/>
  <c r="R4497" i="5" s="1"/>
  <c r="L4498" i="5"/>
  <c r="M4498" i="5"/>
  <c r="Q4498" i="5" s="1"/>
  <c r="R4498" i="5" s="1"/>
  <c r="L4499" i="5"/>
  <c r="M4499" i="5"/>
  <c r="Q4499" i="5" s="1"/>
  <c r="R4499" i="5" s="1"/>
  <c r="L4500" i="5"/>
  <c r="M4500" i="5"/>
  <c r="Q4500" i="5" s="1"/>
  <c r="R4500" i="5" s="1"/>
  <c r="L4501" i="5"/>
  <c r="M4501" i="5"/>
  <c r="Q4501" i="5" s="1"/>
  <c r="R4501" i="5" s="1"/>
  <c r="L4502" i="5"/>
  <c r="M4502" i="5"/>
  <c r="Q4502" i="5" s="1"/>
  <c r="R4502" i="5" s="1"/>
  <c r="L4503" i="5"/>
  <c r="M4503" i="5"/>
  <c r="Q4503" i="5" s="1"/>
  <c r="R4503" i="5" s="1"/>
  <c r="L4504" i="5"/>
  <c r="M4504" i="5"/>
  <c r="Q4504" i="5" s="1"/>
  <c r="R4504" i="5" s="1"/>
  <c r="L4505" i="5"/>
  <c r="M4505" i="5"/>
  <c r="Q4505" i="5" s="1"/>
  <c r="R4505" i="5" s="1"/>
  <c r="L4506" i="5"/>
  <c r="M4506" i="5"/>
  <c r="Q4506" i="5" s="1"/>
  <c r="R4506" i="5" s="1"/>
  <c r="L4507" i="5"/>
  <c r="M4507" i="5"/>
  <c r="Q4507" i="5" s="1"/>
  <c r="R4507" i="5" s="1"/>
  <c r="L4508" i="5"/>
  <c r="M4508" i="5"/>
  <c r="Q4508" i="5" s="1"/>
  <c r="R4508" i="5" s="1"/>
  <c r="L4509" i="5"/>
  <c r="M4509" i="5"/>
  <c r="Q4509" i="5" s="1"/>
  <c r="R4509" i="5" s="1"/>
  <c r="L4510" i="5"/>
  <c r="M4510" i="5"/>
  <c r="Q4510" i="5" s="1"/>
  <c r="R4510" i="5" s="1"/>
  <c r="L4511" i="5"/>
  <c r="M4511" i="5"/>
  <c r="Q4511" i="5" s="1"/>
  <c r="R4511" i="5" s="1"/>
  <c r="L4512" i="5"/>
  <c r="M4512" i="5"/>
  <c r="Q4512" i="5" s="1"/>
  <c r="R4512" i="5" s="1"/>
  <c r="L4513" i="5"/>
  <c r="M4513" i="5"/>
  <c r="Q4513" i="5" s="1"/>
  <c r="R4513" i="5" s="1"/>
  <c r="L4514" i="5"/>
  <c r="M4514" i="5"/>
  <c r="Q4514" i="5" s="1"/>
  <c r="R4514" i="5" s="1"/>
  <c r="L4515" i="5"/>
  <c r="M4515" i="5"/>
  <c r="Q4515" i="5" s="1"/>
  <c r="R4515" i="5" s="1"/>
  <c r="L4516" i="5"/>
  <c r="M4516" i="5"/>
  <c r="Q4516" i="5" s="1"/>
  <c r="R4516" i="5" s="1"/>
  <c r="L4517" i="5"/>
  <c r="M4517" i="5"/>
  <c r="Q4517" i="5" s="1"/>
  <c r="R4517" i="5" s="1"/>
  <c r="L4518" i="5"/>
  <c r="M4518" i="5"/>
  <c r="Q4518" i="5" s="1"/>
  <c r="R4518" i="5" s="1"/>
  <c r="L4519" i="5"/>
  <c r="M4519" i="5"/>
  <c r="Q4519" i="5" s="1"/>
  <c r="R4519" i="5" s="1"/>
  <c r="L4520" i="5"/>
  <c r="M4520" i="5"/>
  <c r="Q4520" i="5" s="1"/>
  <c r="R4520" i="5" s="1"/>
  <c r="L4521" i="5"/>
  <c r="M4521" i="5"/>
  <c r="Q4521" i="5" s="1"/>
  <c r="R4521" i="5" s="1"/>
  <c r="L4522" i="5"/>
  <c r="M4522" i="5"/>
  <c r="Q4522" i="5" s="1"/>
  <c r="R4522" i="5" s="1"/>
  <c r="L4523" i="5"/>
  <c r="M4523" i="5"/>
  <c r="Q4523" i="5" s="1"/>
  <c r="R4523" i="5" s="1"/>
  <c r="L4524" i="5"/>
  <c r="M4524" i="5"/>
  <c r="Q4524" i="5" s="1"/>
  <c r="R4524" i="5" s="1"/>
  <c r="L4525" i="5"/>
  <c r="M4525" i="5"/>
  <c r="Q4525" i="5" s="1"/>
  <c r="R4525" i="5" s="1"/>
  <c r="L4526" i="5"/>
  <c r="M4526" i="5"/>
  <c r="Q4526" i="5" s="1"/>
  <c r="R4526" i="5" s="1"/>
  <c r="L4527" i="5"/>
  <c r="M4527" i="5"/>
  <c r="Q4527" i="5" s="1"/>
  <c r="R4527" i="5" s="1"/>
  <c r="L4528" i="5"/>
  <c r="M4528" i="5"/>
  <c r="Q4528" i="5" s="1"/>
  <c r="R4528" i="5" s="1"/>
  <c r="L4529" i="5"/>
  <c r="M4529" i="5"/>
  <c r="Q4529" i="5" s="1"/>
  <c r="R4529" i="5" s="1"/>
  <c r="L4530" i="5"/>
  <c r="M4530" i="5"/>
  <c r="Q4530" i="5" s="1"/>
  <c r="R4530" i="5" s="1"/>
  <c r="L4531" i="5"/>
  <c r="M4531" i="5"/>
  <c r="Q4531" i="5" s="1"/>
  <c r="R4531" i="5" s="1"/>
  <c r="L4532" i="5"/>
  <c r="M4532" i="5"/>
  <c r="Q4532" i="5" s="1"/>
  <c r="R4532" i="5" s="1"/>
  <c r="L4533" i="5"/>
  <c r="M4533" i="5"/>
  <c r="Q4533" i="5" s="1"/>
  <c r="R4533" i="5" s="1"/>
  <c r="L4534" i="5"/>
  <c r="M4534" i="5"/>
  <c r="Q4534" i="5" s="1"/>
  <c r="R4534" i="5" s="1"/>
  <c r="L4535" i="5"/>
  <c r="M4535" i="5"/>
  <c r="Q4535" i="5" s="1"/>
  <c r="R4535" i="5" s="1"/>
  <c r="L4536" i="5"/>
  <c r="M4536" i="5"/>
  <c r="Q4536" i="5" s="1"/>
  <c r="R4536" i="5" s="1"/>
  <c r="L4537" i="5"/>
  <c r="M4537" i="5"/>
  <c r="Q4537" i="5" s="1"/>
  <c r="R4537" i="5" s="1"/>
  <c r="L4538" i="5"/>
  <c r="M4538" i="5"/>
  <c r="Q4538" i="5" s="1"/>
  <c r="R4538" i="5" s="1"/>
  <c r="L4539" i="5"/>
  <c r="M4539" i="5"/>
  <c r="Q4539" i="5" s="1"/>
  <c r="R4539" i="5" s="1"/>
  <c r="L4540" i="5"/>
  <c r="M4540" i="5"/>
  <c r="Q4540" i="5" s="1"/>
  <c r="R4540" i="5" s="1"/>
  <c r="L4541" i="5"/>
  <c r="M4541" i="5"/>
  <c r="Q4541" i="5" s="1"/>
  <c r="R4541" i="5" s="1"/>
  <c r="L4542" i="5"/>
  <c r="M4542" i="5"/>
  <c r="Q4542" i="5" s="1"/>
  <c r="R4542" i="5" s="1"/>
  <c r="L4543" i="5"/>
  <c r="M4543" i="5"/>
  <c r="Q4543" i="5" s="1"/>
  <c r="R4543" i="5" s="1"/>
  <c r="L4544" i="5"/>
  <c r="M4544" i="5"/>
  <c r="Q4544" i="5" s="1"/>
  <c r="R4544" i="5" s="1"/>
  <c r="L4545" i="5"/>
  <c r="M4545" i="5"/>
  <c r="Q4545" i="5" s="1"/>
  <c r="R4545" i="5" s="1"/>
  <c r="L4546" i="5"/>
  <c r="M4546" i="5"/>
  <c r="Q4546" i="5" s="1"/>
  <c r="R4546" i="5" s="1"/>
  <c r="L4547" i="5"/>
  <c r="M4547" i="5"/>
  <c r="Q4547" i="5" s="1"/>
  <c r="R4547" i="5" s="1"/>
  <c r="L4548" i="5"/>
  <c r="M4548" i="5"/>
  <c r="Q4548" i="5" s="1"/>
  <c r="R4548" i="5" s="1"/>
  <c r="L4549" i="5"/>
  <c r="M4549" i="5"/>
  <c r="Q4549" i="5" s="1"/>
  <c r="R4549" i="5" s="1"/>
  <c r="L4550" i="5"/>
  <c r="M4550" i="5"/>
  <c r="Q4550" i="5" s="1"/>
  <c r="R4550" i="5" s="1"/>
  <c r="L4551" i="5"/>
  <c r="M4551" i="5"/>
  <c r="Q4551" i="5" s="1"/>
  <c r="R4551" i="5" s="1"/>
  <c r="L4552" i="5"/>
  <c r="M4552" i="5"/>
  <c r="Q4552" i="5" s="1"/>
  <c r="R4552" i="5" s="1"/>
  <c r="L4553" i="5"/>
  <c r="M4553" i="5"/>
  <c r="Q4553" i="5" s="1"/>
  <c r="R4553" i="5" s="1"/>
  <c r="L4554" i="5"/>
  <c r="M4554" i="5"/>
  <c r="Q4554" i="5" s="1"/>
  <c r="R4554" i="5" s="1"/>
  <c r="L4555" i="5"/>
  <c r="M4555" i="5"/>
  <c r="Q4555" i="5" s="1"/>
  <c r="R4555" i="5" s="1"/>
  <c r="L4556" i="5"/>
  <c r="M4556" i="5"/>
  <c r="Q4556" i="5" s="1"/>
  <c r="R4556" i="5" s="1"/>
  <c r="L4557" i="5"/>
  <c r="M4557" i="5"/>
  <c r="Q4557" i="5" s="1"/>
  <c r="R4557" i="5" s="1"/>
  <c r="L4558" i="5"/>
  <c r="M4558" i="5"/>
  <c r="Q4558" i="5" s="1"/>
  <c r="R4558" i="5" s="1"/>
  <c r="L4559" i="5"/>
  <c r="M4559" i="5"/>
  <c r="Q4559" i="5" s="1"/>
  <c r="R4559" i="5" s="1"/>
  <c r="L4560" i="5"/>
  <c r="M4560" i="5"/>
  <c r="Q4560" i="5" s="1"/>
  <c r="R4560" i="5" s="1"/>
  <c r="L4561" i="5"/>
  <c r="M4561" i="5"/>
  <c r="Q4561" i="5" s="1"/>
  <c r="R4561" i="5" s="1"/>
  <c r="L4562" i="5"/>
  <c r="M4562" i="5"/>
  <c r="Q4562" i="5" s="1"/>
  <c r="R4562" i="5" s="1"/>
  <c r="L4563" i="5"/>
  <c r="M4563" i="5"/>
  <c r="Q4563" i="5" s="1"/>
  <c r="R4563" i="5" s="1"/>
  <c r="L4564" i="5"/>
  <c r="M4564" i="5"/>
  <c r="Q4564" i="5" s="1"/>
  <c r="R4564" i="5" s="1"/>
  <c r="L4565" i="5"/>
  <c r="M4565" i="5"/>
  <c r="Q4565" i="5" s="1"/>
  <c r="R4565" i="5" s="1"/>
  <c r="L4566" i="5"/>
  <c r="M4566" i="5"/>
  <c r="Q4566" i="5" s="1"/>
  <c r="R4566" i="5" s="1"/>
  <c r="L4567" i="5"/>
  <c r="M4567" i="5"/>
  <c r="Q4567" i="5" s="1"/>
  <c r="R4567" i="5" s="1"/>
  <c r="L4568" i="5"/>
  <c r="M4568" i="5"/>
  <c r="Q4568" i="5" s="1"/>
  <c r="R4568" i="5" s="1"/>
  <c r="L4569" i="5"/>
  <c r="M4569" i="5"/>
  <c r="Q4569" i="5" s="1"/>
  <c r="R4569" i="5" s="1"/>
  <c r="L4570" i="5"/>
  <c r="M4570" i="5"/>
  <c r="Q4570" i="5" s="1"/>
  <c r="R4570" i="5" s="1"/>
  <c r="L4571" i="5"/>
  <c r="M4571" i="5"/>
  <c r="Q4571" i="5" s="1"/>
  <c r="R4571" i="5" s="1"/>
  <c r="L4572" i="5"/>
  <c r="M4572" i="5"/>
  <c r="Q4572" i="5" s="1"/>
  <c r="R4572" i="5" s="1"/>
  <c r="L4573" i="5"/>
  <c r="M4573" i="5"/>
  <c r="Q4573" i="5" s="1"/>
  <c r="R4573" i="5" s="1"/>
  <c r="L4574" i="5"/>
  <c r="M4574" i="5"/>
  <c r="Q4574" i="5" s="1"/>
  <c r="R4574" i="5" s="1"/>
  <c r="L4575" i="5"/>
  <c r="M4575" i="5"/>
  <c r="Q4575" i="5" s="1"/>
  <c r="R4575" i="5" s="1"/>
  <c r="L4576" i="5"/>
  <c r="M4576" i="5"/>
  <c r="Q4576" i="5" s="1"/>
  <c r="R4576" i="5" s="1"/>
  <c r="L4577" i="5"/>
  <c r="M4577" i="5"/>
  <c r="Q4577" i="5" s="1"/>
  <c r="R4577" i="5" s="1"/>
  <c r="L4578" i="5"/>
  <c r="M4578" i="5"/>
  <c r="Q4578" i="5" s="1"/>
  <c r="R4578" i="5" s="1"/>
  <c r="L4579" i="5"/>
  <c r="M4579" i="5"/>
  <c r="Q4579" i="5" s="1"/>
  <c r="R4579" i="5" s="1"/>
  <c r="L4580" i="5"/>
  <c r="M4580" i="5"/>
  <c r="Q4580" i="5" s="1"/>
  <c r="R4580" i="5" s="1"/>
  <c r="L4581" i="5"/>
  <c r="M4581" i="5"/>
  <c r="Q4581" i="5" s="1"/>
  <c r="R4581" i="5" s="1"/>
  <c r="L4582" i="5"/>
  <c r="M4582" i="5"/>
  <c r="Q4582" i="5" s="1"/>
  <c r="R4582" i="5" s="1"/>
  <c r="L4583" i="5"/>
  <c r="M4583" i="5"/>
  <c r="Q4583" i="5" s="1"/>
  <c r="R4583" i="5" s="1"/>
  <c r="L4584" i="5"/>
  <c r="M4584" i="5"/>
  <c r="Q4584" i="5" s="1"/>
  <c r="R4584" i="5" s="1"/>
  <c r="L4585" i="5"/>
  <c r="M4585" i="5"/>
  <c r="Q4585" i="5" s="1"/>
  <c r="R4585" i="5" s="1"/>
  <c r="L4586" i="5"/>
  <c r="M4586" i="5"/>
  <c r="Q4586" i="5" s="1"/>
  <c r="R4586" i="5" s="1"/>
  <c r="L4587" i="5"/>
  <c r="M4587" i="5"/>
  <c r="Q4587" i="5" s="1"/>
  <c r="R4587" i="5" s="1"/>
  <c r="L4588" i="5"/>
  <c r="M4588" i="5"/>
  <c r="Q4588" i="5" s="1"/>
  <c r="R4588" i="5" s="1"/>
  <c r="L4589" i="5"/>
  <c r="M4589" i="5"/>
  <c r="Q4589" i="5" s="1"/>
  <c r="R4589" i="5" s="1"/>
  <c r="L4590" i="5"/>
  <c r="M4590" i="5"/>
  <c r="Q4590" i="5" s="1"/>
  <c r="R4590" i="5" s="1"/>
  <c r="L4591" i="5"/>
  <c r="M4591" i="5"/>
  <c r="Q4591" i="5" s="1"/>
  <c r="R4591" i="5" s="1"/>
  <c r="L4592" i="5"/>
  <c r="M4592" i="5"/>
  <c r="Q4592" i="5" s="1"/>
  <c r="R4592" i="5" s="1"/>
  <c r="L4593" i="5"/>
  <c r="M4593" i="5"/>
  <c r="Q4593" i="5" s="1"/>
  <c r="R4593" i="5" s="1"/>
  <c r="L4594" i="5"/>
  <c r="M4594" i="5"/>
  <c r="Q4594" i="5" s="1"/>
  <c r="R4594" i="5" s="1"/>
  <c r="L4595" i="5"/>
  <c r="M4595" i="5"/>
  <c r="Q4595" i="5" s="1"/>
  <c r="R4595" i="5" s="1"/>
  <c r="L4596" i="5"/>
  <c r="M4596" i="5"/>
  <c r="Q4596" i="5" s="1"/>
  <c r="R4596" i="5" s="1"/>
  <c r="L4597" i="5"/>
  <c r="M4597" i="5"/>
  <c r="Q4597" i="5" s="1"/>
  <c r="R4597" i="5" s="1"/>
  <c r="L4598" i="5"/>
  <c r="M4598" i="5"/>
  <c r="Q4598" i="5" s="1"/>
  <c r="R4598" i="5" s="1"/>
  <c r="L4599" i="5"/>
  <c r="M4599" i="5"/>
  <c r="Q4599" i="5" s="1"/>
  <c r="R4599" i="5" s="1"/>
  <c r="L4600" i="5"/>
  <c r="M4600" i="5"/>
  <c r="Q4600" i="5" s="1"/>
  <c r="R4600" i="5" s="1"/>
  <c r="L4601" i="5"/>
  <c r="M4601" i="5"/>
  <c r="Q4601" i="5" s="1"/>
  <c r="R4601" i="5" s="1"/>
  <c r="L4602" i="5"/>
  <c r="M4602" i="5"/>
  <c r="Q4602" i="5" s="1"/>
  <c r="R4602" i="5" s="1"/>
  <c r="L4603" i="5"/>
  <c r="M4603" i="5"/>
  <c r="Q4603" i="5" s="1"/>
  <c r="R4603" i="5" s="1"/>
  <c r="L4604" i="5"/>
  <c r="M4604" i="5"/>
  <c r="Q4604" i="5" s="1"/>
  <c r="R4604" i="5" s="1"/>
  <c r="L4605" i="5"/>
  <c r="M4605" i="5"/>
  <c r="Q4605" i="5" s="1"/>
  <c r="R4605" i="5" s="1"/>
  <c r="L4606" i="5"/>
  <c r="M4606" i="5"/>
  <c r="Q4606" i="5" s="1"/>
  <c r="R4606" i="5" s="1"/>
  <c r="L4607" i="5"/>
  <c r="M4607" i="5"/>
  <c r="Q4607" i="5" s="1"/>
  <c r="R4607" i="5" s="1"/>
  <c r="L4608" i="5"/>
  <c r="M4608" i="5"/>
  <c r="Q4608" i="5" s="1"/>
  <c r="R4608" i="5" s="1"/>
  <c r="L4609" i="5"/>
  <c r="M4609" i="5"/>
  <c r="Q4609" i="5" s="1"/>
  <c r="R4609" i="5" s="1"/>
  <c r="L4610" i="5"/>
  <c r="M4610" i="5"/>
  <c r="Q4610" i="5" s="1"/>
  <c r="R4610" i="5" s="1"/>
  <c r="L4611" i="5"/>
  <c r="M4611" i="5"/>
  <c r="Q4611" i="5" s="1"/>
  <c r="R4611" i="5" s="1"/>
  <c r="L4612" i="5"/>
  <c r="M4612" i="5"/>
  <c r="Q4612" i="5" s="1"/>
  <c r="R4612" i="5" s="1"/>
  <c r="L4613" i="5"/>
  <c r="M4613" i="5"/>
  <c r="Q4613" i="5" s="1"/>
  <c r="R4613" i="5" s="1"/>
  <c r="L4614" i="5"/>
  <c r="M4614" i="5"/>
  <c r="Q4614" i="5" s="1"/>
  <c r="R4614" i="5" s="1"/>
  <c r="L4615" i="5"/>
  <c r="M4615" i="5"/>
  <c r="Q4615" i="5" s="1"/>
  <c r="R4615" i="5" s="1"/>
  <c r="L4616" i="5"/>
  <c r="M4616" i="5"/>
  <c r="Q4616" i="5" s="1"/>
  <c r="R4616" i="5" s="1"/>
  <c r="L4617" i="5"/>
  <c r="M4617" i="5"/>
  <c r="Q4617" i="5" s="1"/>
  <c r="R4617" i="5" s="1"/>
  <c r="L4618" i="5"/>
  <c r="M4618" i="5"/>
  <c r="Q4618" i="5" s="1"/>
  <c r="R4618" i="5" s="1"/>
  <c r="L4619" i="5"/>
  <c r="M4619" i="5"/>
  <c r="Q4619" i="5" s="1"/>
  <c r="R4619" i="5" s="1"/>
  <c r="L4620" i="5"/>
  <c r="M4620" i="5"/>
  <c r="Q4620" i="5" s="1"/>
  <c r="R4620" i="5" s="1"/>
  <c r="L4621" i="5"/>
  <c r="M4621" i="5"/>
  <c r="Q4621" i="5" s="1"/>
  <c r="R4621" i="5" s="1"/>
  <c r="L4622" i="5"/>
  <c r="M4622" i="5"/>
  <c r="Q4622" i="5" s="1"/>
  <c r="R4622" i="5" s="1"/>
  <c r="L4623" i="5"/>
  <c r="M4623" i="5"/>
  <c r="Q4623" i="5" s="1"/>
  <c r="R4623" i="5" s="1"/>
  <c r="L4624" i="5"/>
  <c r="M4624" i="5"/>
  <c r="Q4624" i="5" s="1"/>
  <c r="R4624" i="5" s="1"/>
  <c r="L4625" i="5"/>
  <c r="M4625" i="5"/>
  <c r="Q4625" i="5" s="1"/>
  <c r="R4625" i="5" s="1"/>
  <c r="L4626" i="5"/>
  <c r="M4626" i="5"/>
  <c r="Q4626" i="5" s="1"/>
  <c r="R4626" i="5" s="1"/>
  <c r="L4627" i="5"/>
  <c r="M4627" i="5"/>
  <c r="Q4627" i="5" s="1"/>
  <c r="R4627" i="5" s="1"/>
  <c r="L4628" i="5"/>
  <c r="M4628" i="5"/>
  <c r="Q4628" i="5" s="1"/>
  <c r="R4628" i="5" s="1"/>
  <c r="L4629" i="5"/>
  <c r="M4629" i="5"/>
  <c r="Q4629" i="5" s="1"/>
  <c r="R4629" i="5" s="1"/>
  <c r="L4630" i="5"/>
  <c r="M4630" i="5"/>
  <c r="Q4630" i="5" s="1"/>
  <c r="R4630" i="5" s="1"/>
  <c r="L4631" i="5"/>
  <c r="M4631" i="5"/>
  <c r="Q4631" i="5" s="1"/>
  <c r="R4631" i="5" s="1"/>
  <c r="L4632" i="5"/>
  <c r="M4632" i="5"/>
  <c r="Q4632" i="5" s="1"/>
  <c r="R4632" i="5" s="1"/>
  <c r="L4633" i="5"/>
  <c r="M4633" i="5"/>
  <c r="Q4633" i="5" s="1"/>
  <c r="R4633" i="5" s="1"/>
  <c r="L4634" i="5"/>
  <c r="M4634" i="5"/>
  <c r="Q4634" i="5" s="1"/>
  <c r="R4634" i="5" s="1"/>
  <c r="L4635" i="5"/>
  <c r="M4635" i="5"/>
  <c r="Q4635" i="5" s="1"/>
  <c r="R4635" i="5" s="1"/>
  <c r="L4636" i="5"/>
  <c r="M4636" i="5"/>
  <c r="Q4636" i="5" s="1"/>
  <c r="R4636" i="5" s="1"/>
  <c r="L4637" i="5"/>
  <c r="M4637" i="5"/>
  <c r="Q4637" i="5" s="1"/>
  <c r="R4637" i="5" s="1"/>
  <c r="L4638" i="5"/>
  <c r="M4638" i="5"/>
  <c r="Q4638" i="5" s="1"/>
  <c r="R4638" i="5" s="1"/>
  <c r="L4639" i="5"/>
  <c r="M4639" i="5"/>
  <c r="Q4639" i="5" s="1"/>
  <c r="R4639" i="5" s="1"/>
  <c r="L4640" i="5"/>
  <c r="M4640" i="5"/>
  <c r="Q4640" i="5" s="1"/>
  <c r="R4640" i="5" s="1"/>
  <c r="L4641" i="5"/>
  <c r="M4641" i="5"/>
  <c r="Q4641" i="5" s="1"/>
  <c r="R4641" i="5" s="1"/>
  <c r="L4642" i="5"/>
  <c r="M4642" i="5"/>
  <c r="Q4642" i="5" s="1"/>
  <c r="R4642" i="5" s="1"/>
  <c r="L4643" i="5"/>
  <c r="M4643" i="5"/>
  <c r="Q4643" i="5" s="1"/>
  <c r="R4643" i="5" s="1"/>
  <c r="L4644" i="5"/>
  <c r="M4644" i="5"/>
  <c r="Q4644" i="5" s="1"/>
  <c r="R4644" i="5" s="1"/>
  <c r="L4645" i="5"/>
  <c r="M4645" i="5"/>
  <c r="Q4645" i="5" s="1"/>
  <c r="R4645" i="5" s="1"/>
  <c r="L4646" i="5"/>
  <c r="M4646" i="5"/>
  <c r="Q4646" i="5" s="1"/>
  <c r="R4646" i="5" s="1"/>
  <c r="L4647" i="5"/>
  <c r="M4647" i="5"/>
  <c r="Q4647" i="5" s="1"/>
  <c r="R4647" i="5" s="1"/>
  <c r="L4648" i="5"/>
  <c r="M4648" i="5"/>
  <c r="Q4648" i="5" s="1"/>
  <c r="R4648" i="5" s="1"/>
  <c r="L4649" i="5"/>
  <c r="M4649" i="5"/>
  <c r="Q4649" i="5" s="1"/>
  <c r="R4649" i="5" s="1"/>
  <c r="L4650" i="5"/>
  <c r="M4650" i="5"/>
  <c r="Q4650" i="5" s="1"/>
  <c r="R4650" i="5" s="1"/>
  <c r="L4651" i="5"/>
  <c r="M4651" i="5"/>
  <c r="Q4651" i="5" s="1"/>
  <c r="R4651" i="5" s="1"/>
  <c r="L4652" i="5"/>
  <c r="M4652" i="5"/>
  <c r="Q4652" i="5" s="1"/>
  <c r="R4652" i="5" s="1"/>
  <c r="L4653" i="5"/>
  <c r="M4653" i="5"/>
  <c r="Q4653" i="5" s="1"/>
  <c r="R4653" i="5" s="1"/>
  <c r="L4654" i="5"/>
  <c r="M4654" i="5"/>
  <c r="Q4654" i="5" s="1"/>
  <c r="R4654" i="5" s="1"/>
  <c r="L4655" i="5"/>
  <c r="M4655" i="5"/>
  <c r="Q4655" i="5" s="1"/>
  <c r="R4655" i="5" s="1"/>
  <c r="L4656" i="5"/>
  <c r="M4656" i="5"/>
  <c r="Q4656" i="5" s="1"/>
  <c r="R4656" i="5" s="1"/>
  <c r="L4657" i="5"/>
  <c r="M4657" i="5"/>
  <c r="Q4657" i="5" s="1"/>
  <c r="R4657" i="5" s="1"/>
  <c r="L4658" i="5"/>
  <c r="M4658" i="5"/>
  <c r="Q4658" i="5" s="1"/>
  <c r="R4658" i="5" s="1"/>
  <c r="L4659" i="5"/>
  <c r="M4659" i="5"/>
  <c r="Q4659" i="5" s="1"/>
  <c r="R4659" i="5" s="1"/>
  <c r="L4660" i="5"/>
  <c r="M4660" i="5"/>
  <c r="Q4660" i="5" s="1"/>
  <c r="R4660" i="5" s="1"/>
  <c r="L4661" i="5"/>
  <c r="M4661" i="5"/>
  <c r="Q4661" i="5" s="1"/>
  <c r="R4661" i="5" s="1"/>
  <c r="L4662" i="5"/>
  <c r="M4662" i="5"/>
  <c r="Q4662" i="5" s="1"/>
  <c r="R4662" i="5" s="1"/>
  <c r="L4663" i="5"/>
  <c r="M4663" i="5"/>
  <c r="Q4663" i="5" s="1"/>
  <c r="R4663" i="5" s="1"/>
  <c r="L4664" i="5"/>
  <c r="M4664" i="5"/>
  <c r="Q4664" i="5" s="1"/>
  <c r="R4664" i="5" s="1"/>
  <c r="L4665" i="5"/>
  <c r="M4665" i="5"/>
  <c r="Q4665" i="5" s="1"/>
  <c r="R4665" i="5" s="1"/>
  <c r="L4666" i="5"/>
  <c r="M4666" i="5"/>
  <c r="Q4666" i="5" s="1"/>
  <c r="R4666" i="5" s="1"/>
  <c r="L4667" i="5"/>
  <c r="M4667" i="5"/>
  <c r="Q4667" i="5" s="1"/>
  <c r="R4667" i="5" s="1"/>
  <c r="L4668" i="5"/>
  <c r="M4668" i="5"/>
  <c r="Q4668" i="5" s="1"/>
  <c r="R4668" i="5" s="1"/>
  <c r="L4669" i="5"/>
  <c r="M4669" i="5"/>
  <c r="Q4669" i="5" s="1"/>
  <c r="R4669" i="5" s="1"/>
  <c r="L4670" i="5"/>
  <c r="M4670" i="5"/>
  <c r="Q4670" i="5" s="1"/>
  <c r="R4670" i="5" s="1"/>
  <c r="L4671" i="5"/>
  <c r="M4671" i="5"/>
  <c r="Q4671" i="5" s="1"/>
  <c r="R4671" i="5" s="1"/>
  <c r="L4672" i="5"/>
  <c r="M4672" i="5"/>
  <c r="Q4672" i="5" s="1"/>
  <c r="R4672" i="5" s="1"/>
  <c r="L4673" i="5"/>
  <c r="M4673" i="5"/>
  <c r="Q4673" i="5" s="1"/>
  <c r="R4673" i="5" s="1"/>
  <c r="L4674" i="5"/>
  <c r="M4674" i="5"/>
  <c r="Q4674" i="5" s="1"/>
  <c r="R4674" i="5" s="1"/>
  <c r="L4675" i="5"/>
  <c r="M4675" i="5"/>
  <c r="Q4675" i="5" s="1"/>
  <c r="R4675" i="5" s="1"/>
  <c r="L4676" i="5"/>
  <c r="M4676" i="5"/>
  <c r="Q4676" i="5" s="1"/>
  <c r="R4676" i="5" s="1"/>
  <c r="L4677" i="5"/>
  <c r="M4677" i="5"/>
  <c r="Q4677" i="5" s="1"/>
  <c r="R4677" i="5" s="1"/>
  <c r="L4678" i="5"/>
  <c r="M4678" i="5"/>
  <c r="Q4678" i="5" s="1"/>
  <c r="R4678" i="5" s="1"/>
  <c r="L4679" i="5"/>
  <c r="M4679" i="5"/>
  <c r="Q4679" i="5" s="1"/>
  <c r="R4679" i="5" s="1"/>
  <c r="L4680" i="5"/>
  <c r="M4680" i="5"/>
  <c r="Q4680" i="5" s="1"/>
  <c r="R4680" i="5" s="1"/>
  <c r="L4681" i="5"/>
  <c r="M4681" i="5"/>
  <c r="Q4681" i="5" s="1"/>
  <c r="R4681" i="5" s="1"/>
  <c r="L4682" i="5"/>
  <c r="M4682" i="5"/>
  <c r="Q4682" i="5" s="1"/>
  <c r="R4682" i="5" s="1"/>
  <c r="L4683" i="5"/>
  <c r="M4683" i="5"/>
  <c r="Q4683" i="5" s="1"/>
  <c r="R4683" i="5" s="1"/>
  <c r="L4684" i="5"/>
  <c r="M4684" i="5"/>
  <c r="Q4684" i="5" s="1"/>
  <c r="R4684" i="5" s="1"/>
  <c r="L4685" i="5"/>
  <c r="M4685" i="5"/>
  <c r="Q4685" i="5" s="1"/>
  <c r="R4685" i="5" s="1"/>
  <c r="L4686" i="5"/>
  <c r="M4686" i="5"/>
  <c r="Q4686" i="5" s="1"/>
  <c r="R4686" i="5" s="1"/>
  <c r="L4687" i="5"/>
  <c r="M4687" i="5"/>
  <c r="Q4687" i="5" s="1"/>
  <c r="R4687" i="5" s="1"/>
  <c r="L4688" i="5"/>
  <c r="M4688" i="5"/>
  <c r="Q4688" i="5" s="1"/>
  <c r="R4688" i="5" s="1"/>
  <c r="L4689" i="5"/>
  <c r="M4689" i="5"/>
  <c r="Q4689" i="5" s="1"/>
  <c r="R4689" i="5" s="1"/>
  <c r="L4690" i="5"/>
  <c r="M4690" i="5"/>
  <c r="Q4690" i="5" s="1"/>
  <c r="R4690" i="5" s="1"/>
  <c r="L4691" i="5"/>
  <c r="M4691" i="5"/>
  <c r="Q4691" i="5" s="1"/>
  <c r="R4691" i="5" s="1"/>
  <c r="L4692" i="5"/>
  <c r="M4692" i="5"/>
  <c r="Q4692" i="5" s="1"/>
  <c r="R4692" i="5" s="1"/>
  <c r="L4693" i="5"/>
  <c r="M4693" i="5"/>
  <c r="Q4693" i="5" s="1"/>
  <c r="R4693" i="5" s="1"/>
  <c r="L4694" i="5"/>
  <c r="M4694" i="5"/>
  <c r="Q4694" i="5" s="1"/>
  <c r="R4694" i="5" s="1"/>
  <c r="L4695" i="5"/>
  <c r="M4695" i="5"/>
  <c r="Q4695" i="5" s="1"/>
  <c r="R4695" i="5" s="1"/>
  <c r="L4696" i="5"/>
  <c r="M4696" i="5"/>
  <c r="Q4696" i="5" s="1"/>
  <c r="R4696" i="5" s="1"/>
  <c r="L4697" i="5"/>
  <c r="M4697" i="5"/>
  <c r="Q4697" i="5" s="1"/>
  <c r="R4697" i="5" s="1"/>
  <c r="L4698" i="5"/>
  <c r="M4698" i="5"/>
  <c r="Q4698" i="5" s="1"/>
  <c r="R4698" i="5" s="1"/>
  <c r="L4699" i="5"/>
  <c r="M4699" i="5"/>
  <c r="Q4699" i="5" s="1"/>
  <c r="R4699" i="5" s="1"/>
  <c r="L4700" i="5"/>
  <c r="M4700" i="5"/>
  <c r="Q4700" i="5" s="1"/>
  <c r="R4700" i="5" s="1"/>
  <c r="L4701" i="5"/>
  <c r="M4701" i="5"/>
  <c r="Q4701" i="5" s="1"/>
  <c r="R4701" i="5" s="1"/>
  <c r="L4702" i="5"/>
  <c r="M4702" i="5"/>
  <c r="Q4702" i="5" s="1"/>
  <c r="R4702" i="5" s="1"/>
  <c r="L4703" i="5"/>
  <c r="M4703" i="5"/>
  <c r="Q4703" i="5" s="1"/>
  <c r="R4703" i="5" s="1"/>
  <c r="L4704" i="5"/>
  <c r="M4704" i="5"/>
  <c r="Q4704" i="5" s="1"/>
  <c r="R4704" i="5" s="1"/>
  <c r="L4705" i="5"/>
  <c r="M4705" i="5"/>
  <c r="Q4705" i="5" s="1"/>
  <c r="R4705" i="5" s="1"/>
  <c r="L4706" i="5"/>
  <c r="M4706" i="5"/>
  <c r="Q4706" i="5" s="1"/>
  <c r="R4706" i="5" s="1"/>
  <c r="L4707" i="5"/>
  <c r="M4707" i="5"/>
  <c r="Q4707" i="5" s="1"/>
  <c r="R4707" i="5" s="1"/>
  <c r="L4708" i="5"/>
  <c r="M4708" i="5"/>
  <c r="Q4708" i="5" s="1"/>
  <c r="R4708" i="5" s="1"/>
  <c r="L4709" i="5"/>
  <c r="M4709" i="5"/>
  <c r="Q4709" i="5" s="1"/>
  <c r="R4709" i="5" s="1"/>
  <c r="L4710" i="5"/>
  <c r="M4710" i="5"/>
  <c r="Q4710" i="5" s="1"/>
  <c r="R4710" i="5" s="1"/>
  <c r="L4711" i="5"/>
  <c r="M4711" i="5"/>
  <c r="Q4711" i="5" s="1"/>
  <c r="R4711" i="5" s="1"/>
  <c r="L4712" i="5"/>
  <c r="M4712" i="5"/>
  <c r="Q4712" i="5" s="1"/>
  <c r="R4712" i="5" s="1"/>
  <c r="L4713" i="5"/>
  <c r="M4713" i="5"/>
  <c r="Q4713" i="5" s="1"/>
  <c r="R4713" i="5" s="1"/>
  <c r="L4714" i="5"/>
  <c r="M4714" i="5"/>
  <c r="Q4714" i="5" s="1"/>
  <c r="R4714" i="5" s="1"/>
  <c r="L4715" i="5"/>
  <c r="M4715" i="5"/>
  <c r="Q4715" i="5" s="1"/>
  <c r="R4715" i="5" s="1"/>
  <c r="L4716" i="5"/>
  <c r="M4716" i="5"/>
  <c r="Q4716" i="5" s="1"/>
  <c r="R4716" i="5" s="1"/>
  <c r="L4717" i="5"/>
  <c r="M4717" i="5"/>
  <c r="Q4717" i="5" s="1"/>
  <c r="R4717" i="5" s="1"/>
  <c r="L4718" i="5"/>
  <c r="M4718" i="5"/>
  <c r="Q4718" i="5" s="1"/>
  <c r="R4718" i="5" s="1"/>
  <c r="L4719" i="5"/>
  <c r="M4719" i="5"/>
  <c r="Q4719" i="5" s="1"/>
  <c r="R4719" i="5" s="1"/>
  <c r="L4720" i="5"/>
  <c r="M4720" i="5"/>
  <c r="Q4720" i="5" s="1"/>
  <c r="R4720" i="5" s="1"/>
  <c r="L4721" i="5"/>
  <c r="M4721" i="5"/>
  <c r="Q4721" i="5" s="1"/>
  <c r="R4721" i="5" s="1"/>
  <c r="L4722" i="5"/>
  <c r="M4722" i="5"/>
  <c r="Q4722" i="5" s="1"/>
  <c r="R4722" i="5" s="1"/>
  <c r="L4723" i="5"/>
  <c r="M4723" i="5"/>
  <c r="Q4723" i="5" s="1"/>
  <c r="R4723" i="5" s="1"/>
  <c r="L4724" i="5"/>
  <c r="M4724" i="5"/>
  <c r="Q4724" i="5" s="1"/>
  <c r="R4724" i="5" s="1"/>
  <c r="L4725" i="5"/>
  <c r="M4725" i="5"/>
  <c r="Q4725" i="5" s="1"/>
  <c r="R4725" i="5" s="1"/>
  <c r="L4726" i="5"/>
  <c r="M4726" i="5"/>
  <c r="Q4726" i="5" s="1"/>
  <c r="R4726" i="5" s="1"/>
  <c r="L4727" i="5"/>
  <c r="M4727" i="5"/>
  <c r="Q4727" i="5" s="1"/>
  <c r="R4727" i="5" s="1"/>
  <c r="L4728" i="5"/>
  <c r="M4728" i="5"/>
  <c r="Q4728" i="5" s="1"/>
  <c r="R4728" i="5" s="1"/>
  <c r="L4729" i="5"/>
  <c r="M4729" i="5"/>
  <c r="Q4729" i="5" s="1"/>
  <c r="R4729" i="5" s="1"/>
  <c r="L4730" i="5"/>
  <c r="M4730" i="5"/>
  <c r="Q4730" i="5" s="1"/>
  <c r="R4730" i="5" s="1"/>
  <c r="L4731" i="5"/>
  <c r="M4731" i="5"/>
  <c r="Q4731" i="5" s="1"/>
  <c r="R4731" i="5" s="1"/>
  <c r="L4732" i="5"/>
  <c r="M4732" i="5"/>
  <c r="Q4732" i="5" s="1"/>
  <c r="R4732" i="5" s="1"/>
  <c r="L4733" i="5"/>
  <c r="M4733" i="5"/>
  <c r="Q4733" i="5" s="1"/>
  <c r="R4733" i="5" s="1"/>
  <c r="L4734" i="5"/>
  <c r="M4734" i="5"/>
  <c r="Q4734" i="5" s="1"/>
  <c r="R4734" i="5" s="1"/>
  <c r="L4735" i="5"/>
  <c r="M4735" i="5"/>
  <c r="Q4735" i="5" s="1"/>
  <c r="R4735" i="5" s="1"/>
  <c r="L4736" i="5"/>
  <c r="M4736" i="5"/>
  <c r="Q4736" i="5" s="1"/>
  <c r="R4736" i="5" s="1"/>
  <c r="L4737" i="5"/>
  <c r="M4737" i="5"/>
  <c r="Q4737" i="5" s="1"/>
  <c r="R4737" i="5" s="1"/>
  <c r="L4738" i="5"/>
  <c r="M4738" i="5"/>
  <c r="Q4738" i="5" s="1"/>
  <c r="R4738" i="5" s="1"/>
  <c r="L4739" i="5"/>
  <c r="M4739" i="5"/>
  <c r="Q4739" i="5" s="1"/>
  <c r="R4739" i="5" s="1"/>
  <c r="L4740" i="5"/>
  <c r="M4740" i="5"/>
  <c r="Q4740" i="5" s="1"/>
  <c r="R4740" i="5" s="1"/>
  <c r="L4741" i="5"/>
  <c r="M4741" i="5"/>
  <c r="Q4741" i="5" s="1"/>
  <c r="R4741" i="5" s="1"/>
  <c r="L4742" i="5"/>
  <c r="M4742" i="5"/>
  <c r="Q4742" i="5" s="1"/>
  <c r="R4742" i="5" s="1"/>
  <c r="L4743" i="5"/>
  <c r="M4743" i="5"/>
  <c r="Q4743" i="5" s="1"/>
  <c r="R4743" i="5" s="1"/>
  <c r="L4744" i="5"/>
  <c r="M4744" i="5"/>
  <c r="Q4744" i="5" s="1"/>
  <c r="R4744" i="5" s="1"/>
  <c r="L4745" i="5"/>
  <c r="M4745" i="5"/>
  <c r="Q4745" i="5" s="1"/>
  <c r="R4745" i="5" s="1"/>
  <c r="L4746" i="5"/>
  <c r="M4746" i="5"/>
  <c r="Q4746" i="5" s="1"/>
  <c r="R4746" i="5" s="1"/>
  <c r="L4747" i="5"/>
  <c r="M4747" i="5"/>
  <c r="Q4747" i="5" s="1"/>
  <c r="R4747" i="5" s="1"/>
  <c r="L4748" i="5"/>
  <c r="M4748" i="5"/>
  <c r="Q4748" i="5" s="1"/>
  <c r="R4748" i="5" s="1"/>
  <c r="L4749" i="5"/>
  <c r="M4749" i="5"/>
  <c r="Q4749" i="5" s="1"/>
  <c r="R4749" i="5" s="1"/>
  <c r="L4750" i="5"/>
  <c r="M4750" i="5"/>
  <c r="Q4750" i="5" s="1"/>
  <c r="R4750" i="5" s="1"/>
  <c r="L4751" i="5"/>
  <c r="M4751" i="5"/>
  <c r="Q4751" i="5" s="1"/>
  <c r="R4751" i="5" s="1"/>
  <c r="L4752" i="5"/>
  <c r="M4752" i="5"/>
  <c r="Q4752" i="5" s="1"/>
  <c r="R4752" i="5" s="1"/>
  <c r="L4753" i="5"/>
  <c r="M4753" i="5"/>
  <c r="Q4753" i="5" s="1"/>
  <c r="R4753" i="5" s="1"/>
  <c r="L4754" i="5"/>
  <c r="M4754" i="5"/>
  <c r="Q4754" i="5" s="1"/>
  <c r="R4754" i="5" s="1"/>
  <c r="L4755" i="5"/>
  <c r="M4755" i="5"/>
  <c r="Q4755" i="5" s="1"/>
  <c r="R4755" i="5" s="1"/>
  <c r="L4756" i="5"/>
  <c r="M4756" i="5"/>
  <c r="Q4756" i="5" s="1"/>
  <c r="R4756" i="5" s="1"/>
  <c r="L4757" i="5"/>
  <c r="M4757" i="5"/>
  <c r="Q4757" i="5" s="1"/>
  <c r="R4757" i="5" s="1"/>
  <c r="L4758" i="5"/>
  <c r="M4758" i="5"/>
  <c r="Q4758" i="5" s="1"/>
  <c r="R4758" i="5" s="1"/>
  <c r="L4759" i="5"/>
  <c r="M4759" i="5"/>
  <c r="Q4759" i="5" s="1"/>
  <c r="R4759" i="5" s="1"/>
  <c r="L4760" i="5"/>
  <c r="M4760" i="5"/>
  <c r="Q4760" i="5" s="1"/>
  <c r="R4760" i="5" s="1"/>
  <c r="L4761" i="5"/>
  <c r="M4761" i="5"/>
  <c r="Q4761" i="5" s="1"/>
  <c r="R4761" i="5" s="1"/>
  <c r="L4762" i="5"/>
  <c r="M4762" i="5"/>
  <c r="Q4762" i="5" s="1"/>
  <c r="R4762" i="5" s="1"/>
  <c r="L4763" i="5"/>
  <c r="M4763" i="5"/>
  <c r="Q4763" i="5" s="1"/>
  <c r="R4763" i="5" s="1"/>
  <c r="L4764" i="5"/>
  <c r="M4764" i="5"/>
  <c r="Q4764" i="5" s="1"/>
  <c r="R4764" i="5" s="1"/>
  <c r="L4765" i="5"/>
  <c r="M4765" i="5"/>
  <c r="Q4765" i="5" s="1"/>
  <c r="R4765" i="5" s="1"/>
  <c r="L4766" i="5"/>
  <c r="M4766" i="5"/>
  <c r="Q4766" i="5" s="1"/>
  <c r="R4766" i="5" s="1"/>
  <c r="L4767" i="5"/>
  <c r="M4767" i="5"/>
  <c r="Q4767" i="5" s="1"/>
  <c r="R4767" i="5" s="1"/>
  <c r="L4768" i="5"/>
  <c r="M4768" i="5"/>
  <c r="Q4768" i="5" s="1"/>
  <c r="R4768" i="5" s="1"/>
  <c r="L4769" i="5"/>
  <c r="M4769" i="5"/>
  <c r="Q4769" i="5" s="1"/>
  <c r="R4769" i="5" s="1"/>
  <c r="L4770" i="5"/>
  <c r="M4770" i="5"/>
  <c r="Q4770" i="5" s="1"/>
  <c r="R4770" i="5" s="1"/>
  <c r="L4771" i="5"/>
  <c r="M4771" i="5"/>
  <c r="Q4771" i="5" s="1"/>
  <c r="R4771" i="5" s="1"/>
  <c r="L4772" i="5"/>
  <c r="M4772" i="5"/>
  <c r="Q4772" i="5" s="1"/>
  <c r="R4772" i="5" s="1"/>
  <c r="L4773" i="5"/>
  <c r="M4773" i="5"/>
  <c r="Q4773" i="5" s="1"/>
  <c r="R4773" i="5" s="1"/>
  <c r="L4774" i="5"/>
  <c r="M4774" i="5"/>
  <c r="Q4774" i="5" s="1"/>
  <c r="R4774" i="5" s="1"/>
  <c r="L4775" i="5"/>
  <c r="M4775" i="5"/>
  <c r="Q4775" i="5" s="1"/>
  <c r="R4775" i="5" s="1"/>
  <c r="L4776" i="5"/>
  <c r="M4776" i="5"/>
  <c r="Q4776" i="5" s="1"/>
  <c r="R4776" i="5" s="1"/>
  <c r="L4777" i="5"/>
  <c r="M4777" i="5"/>
  <c r="Q4777" i="5" s="1"/>
  <c r="R4777" i="5" s="1"/>
  <c r="L4778" i="5"/>
  <c r="M4778" i="5"/>
  <c r="Q4778" i="5" s="1"/>
  <c r="R4778" i="5" s="1"/>
  <c r="L4779" i="5"/>
  <c r="M4779" i="5"/>
  <c r="Q4779" i="5" s="1"/>
  <c r="R4779" i="5" s="1"/>
  <c r="L4780" i="5"/>
  <c r="M4780" i="5"/>
  <c r="Q4780" i="5" s="1"/>
  <c r="R4780" i="5" s="1"/>
  <c r="L4781" i="5"/>
  <c r="M4781" i="5"/>
  <c r="Q4781" i="5" s="1"/>
  <c r="R4781" i="5" s="1"/>
  <c r="L4782" i="5"/>
  <c r="M4782" i="5"/>
  <c r="Q4782" i="5" s="1"/>
  <c r="R4782" i="5" s="1"/>
  <c r="L4783" i="5"/>
  <c r="M4783" i="5"/>
  <c r="Q4783" i="5" s="1"/>
  <c r="R4783" i="5" s="1"/>
  <c r="L4784" i="5"/>
  <c r="M4784" i="5"/>
  <c r="Q4784" i="5" s="1"/>
  <c r="R4784" i="5" s="1"/>
  <c r="L4785" i="5"/>
  <c r="M4785" i="5"/>
  <c r="Q4785" i="5" s="1"/>
  <c r="R4785" i="5" s="1"/>
  <c r="L4786" i="5"/>
  <c r="M4786" i="5"/>
  <c r="Q4786" i="5" s="1"/>
  <c r="R4786" i="5" s="1"/>
  <c r="L4787" i="5"/>
  <c r="M4787" i="5"/>
  <c r="Q4787" i="5" s="1"/>
  <c r="R4787" i="5" s="1"/>
  <c r="L4788" i="5"/>
  <c r="M4788" i="5"/>
  <c r="Q4788" i="5" s="1"/>
  <c r="R4788" i="5" s="1"/>
  <c r="L4789" i="5"/>
  <c r="M4789" i="5"/>
  <c r="Q4789" i="5" s="1"/>
  <c r="R4789" i="5" s="1"/>
  <c r="L4790" i="5"/>
  <c r="M4790" i="5"/>
  <c r="Q4790" i="5" s="1"/>
  <c r="R4790" i="5" s="1"/>
  <c r="L4791" i="5"/>
  <c r="M4791" i="5"/>
  <c r="Q4791" i="5" s="1"/>
  <c r="R4791" i="5" s="1"/>
  <c r="L4792" i="5"/>
  <c r="M4792" i="5"/>
  <c r="Q4792" i="5" s="1"/>
  <c r="R4792" i="5" s="1"/>
  <c r="L4793" i="5"/>
  <c r="M4793" i="5"/>
  <c r="Q4793" i="5" s="1"/>
  <c r="R4793" i="5" s="1"/>
  <c r="L4794" i="5"/>
  <c r="M4794" i="5"/>
  <c r="Q4794" i="5" s="1"/>
  <c r="R4794" i="5" s="1"/>
  <c r="L4795" i="5"/>
  <c r="M4795" i="5"/>
  <c r="Q4795" i="5" s="1"/>
  <c r="R4795" i="5" s="1"/>
  <c r="L4796" i="5"/>
  <c r="M4796" i="5"/>
  <c r="Q4796" i="5" s="1"/>
  <c r="R4796" i="5" s="1"/>
  <c r="L4797" i="5"/>
  <c r="M4797" i="5"/>
  <c r="Q4797" i="5" s="1"/>
  <c r="R4797" i="5" s="1"/>
  <c r="L4798" i="5"/>
  <c r="M4798" i="5"/>
  <c r="Q4798" i="5" s="1"/>
  <c r="R4798" i="5" s="1"/>
  <c r="L4799" i="5"/>
  <c r="M4799" i="5"/>
  <c r="Q4799" i="5" s="1"/>
  <c r="R4799" i="5" s="1"/>
  <c r="L4800" i="5"/>
  <c r="M4800" i="5"/>
  <c r="Q4800" i="5" s="1"/>
  <c r="R4800" i="5" s="1"/>
  <c r="L4801" i="5"/>
  <c r="M4801" i="5"/>
  <c r="Q4801" i="5" s="1"/>
  <c r="R4801" i="5" s="1"/>
  <c r="L4802" i="5"/>
  <c r="M4802" i="5"/>
  <c r="Q4802" i="5" s="1"/>
  <c r="R4802" i="5" s="1"/>
  <c r="L4803" i="5"/>
  <c r="M4803" i="5"/>
  <c r="Q4803" i="5" s="1"/>
  <c r="R4803" i="5" s="1"/>
  <c r="L4804" i="5"/>
  <c r="M4804" i="5"/>
  <c r="Q4804" i="5" s="1"/>
  <c r="R4804" i="5" s="1"/>
  <c r="L4805" i="5"/>
  <c r="M4805" i="5"/>
  <c r="Q4805" i="5" s="1"/>
  <c r="R4805" i="5" s="1"/>
  <c r="L4806" i="5"/>
  <c r="M4806" i="5"/>
  <c r="Q4806" i="5" s="1"/>
  <c r="R4806" i="5" s="1"/>
  <c r="L4807" i="5"/>
  <c r="M4807" i="5"/>
  <c r="Q4807" i="5" s="1"/>
  <c r="R4807" i="5" s="1"/>
  <c r="L4808" i="5"/>
  <c r="M4808" i="5"/>
  <c r="Q4808" i="5" s="1"/>
  <c r="R4808" i="5" s="1"/>
  <c r="L4809" i="5"/>
  <c r="M4809" i="5"/>
  <c r="Q4809" i="5" s="1"/>
  <c r="R4809" i="5" s="1"/>
  <c r="L4810" i="5"/>
  <c r="M4810" i="5"/>
  <c r="Q4810" i="5" s="1"/>
  <c r="R4810" i="5" s="1"/>
  <c r="L4811" i="5"/>
  <c r="M4811" i="5"/>
  <c r="Q4811" i="5" s="1"/>
  <c r="R4811" i="5" s="1"/>
  <c r="L4812" i="5"/>
  <c r="M4812" i="5"/>
  <c r="Q4812" i="5" s="1"/>
  <c r="R4812" i="5" s="1"/>
  <c r="L4813" i="5"/>
  <c r="M4813" i="5"/>
  <c r="Q4813" i="5" s="1"/>
  <c r="R4813" i="5" s="1"/>
  <c r="L4814" i="5"/>
  <c r="M4814" i="5"/>
  <c r="Q4814" i="5" s="1"/>
  <c r="R4814" i="5" s="1"/>
  <c r="L4815" i="5"/>
  <c r="M4815" i="5"/>
  <c r="Q4815" i="5" s="1"/>
  <c r="R4815" i="5" s="1"/>
  <c r="L4816" i="5"/>
  <c r="M4816" i="5"/>
  <c r="Q4816" i="5" s="1"/>
  <c r="R4816" i="5" s="1"/>
  <c r="L4817" i="5"/>
  <c r="M4817" i="5"/>
  <c r="Q4817" i="5" s="1"/>
  <c r="R4817" i="5" s="1"/>
  <c r="L4818" i="5"/>
  <c r="M4818" i="5"/>
  <c r="Q4818" i="5" s="1"/>
  <c r="R4818" i="5" s="1"/>
  <c r="L4819" i="5"/>
  <c r="M4819" i="5"/>
  <c r="Q4819" i="5" s="1"/>
  <c r="R4819" i="5" s="1"/>
  <c r="L4820" i="5"/>
  <c r="M4820" i="5"/>
  <c r="Q4820" i="5" s="1"/>
  <c r="R4820" i="5" s="1"/>
  <c r="L4821" i="5"/>
  <c r="M4821" i="5"/>
  <c r="Q4821" i="5" s="1"/>
  <c r="R4821" i="5" s="1"/>
  <c r="L4822" i="5"/>
  <c r="M4822" i="5"/>
  <c r="Q4822" i="5" s="1"/>
  <c r="R4822" i="5" s="1"/>
  <c r="L4823" i="5"/>
  <c r="M4823" i="5"/>
  <c r="Q4823" i="5" s="1"/>
  <c r="R4823" i="5" s="1"/>
  <c r="L4824" i="5"/>
  <c r="M4824" i="5"/>
  <c r="Q4824" i="5" s="1"/>
  <c r="R4824" i="5" s="1"/>
  <c r="L4825" i="5"/>
  <c r="M4825" i="5"/>
  <c r="Q4825" i="5" s="1"/>
  <c r="R4825" i="5" s="1"/>
  <c r="L4826" i="5"/>
  <c r="M4826" i="5"/>
  <c r="Q4826" i="5" s="1"/>
  <c r="R4826" i="5" s="1"/>
  <c r="L4827" i="5"/>
  <c r="M4827" i="5"/>
  <c r="Q4827" i="5" s="1"/>
  <c r="R4827" i="5" s="1"/>
  <c r="L4828" i="5"/>
  <c r="M4828" i="5"/>
  <c r="Q4828" i="5" s="1"/>
  <c r="R4828" i="5" s="1"/>
  <c r="L4829" i="5"/>
  <c r="M4829" i="5"/>
  <c r="Q4829" i="5" s="1"/>
  <c r="R4829" i="5" s="1"/>
  <c r="L4830" i="5"/>
  <c r="M4830" i="5"/>
  <c r="Q4830" i="5" s="1"/>
  <c r="R4830" i="5" s="1"/>
  <c r="L4831" i="5"/>
  <c r="M4831" i="5"/>
  <c r="Q4831" i="5" s="1"/>
  <c r="R4831" i="5" s="1"/>
  <c r="L4832" i="5"/>
  <c r="M4832" i="5"/>
  <c r="Q4832" i="5" s="1"/>
  <c r="R4832" i="5" s="1"/>
  <c r="L4833" i="5"/>
  <c r="M4833" i="5"/>
  <c r="Q4833" i="5" s="1"/>
  <c r="R4833" i="5" s="1"/>
  <c r="L4834" i="5"/>
  <c r="M4834" i="5"/>
  <c r="Q4834" i="5" s="1"/>
  <c r="R4834" i="5" s="1"/>
  <c r="L4835" i="5"/>
  <c r="M4835" i="5"/>
  <c r="Q4835" i="5" s="1"/>
  <c r="R4835" i="5" s="1"/>
  <c r="L4836" i="5"/>
  <c r="M4836" i="5"/>
  <c r="Q4836" i="5" s="1"/>
  <c r="R4836" i="5" s="1"/>
  <c r="L4837" i="5"/>
  <c r="M4837" i="5"/>
  <c r="Q4837" i="5" s="1"/>
  <c r="R4837" i="5" s="1"/>
  <c r="L4838" i="5"/>
  <c r="M4838" i="5"/>
  <c r="Q4838" i="5" s="1"/>
  <c r="R4838" i="5" s="1"/>
  <c r="L4839" i="5"/>
  <c r="M4839" i="5"/>
  <c r="Q4839" i="5" s="1"/>
  <c r="R4839" i="5" s="1"/>
  <c r="L4840" i="5"/>
  <c r="M4840" i="5"/>
  <c r="Q4840" i="5" s="1"/>
  <c r="R4840" i="5" s="1"/>
  <c r="L4841" i="5"/>
  <c r="M4841" i="5"/>
  <c r="Q4841" i="5" s="1"/>
  <c r="R4841" i="5" s="1"/>
  <c r="L4842" i="5"/>
  <c r="M4842" i="5"/>
  <c r="Q4842" i="5" s="1"/>
  <c r="R4842" i="5" s="1"/>
  <c r="L4843" i="5"/>
  <c r="M4843" i="5"/>
  <c r="Q4843" i="5" s="1"/>
  <c r="R4843" i="5" s="1"/>
  <c r="L4844" i="5"/>
  <c r="M4844" i="5"/>
  <c r="Q4844" i="5" s="1"/>
  <c r="R4844" i="5" s="1"/>
  <c r="L4845" i="5"/>
  <c r="M4845" i="5"/>
  <c r="Q4845" i="5" s="1"/>
  <c r="R4845" i="5" s="1"/>
  <c r="L4846" i="5"/>
  <c r="M4846" i="5"/>
  <c r="Q4846" i="5" s="1"/>
  <c r="R4846" i="5" s="1"/>
  <c r="L4847" i="5"/>
  <c r="M4847" i="5"/>
  <c r="Q4847" i="5" s="1"/>
  <c r="R4847" i="5" s="1"/>
  <c r="L4848" i="5"/>
  <c r="M4848" i="5"/>
  <c r="Q4848" i="5" s="1"/>
  <c r="R4848" i="5" s="1"/>
  <c r="L4849" i="5"/>
  <c r="M4849" i="5"/>
  <c r="Q4849" i="5" s="1"/>
  <c r="R4849" i="5" s="1"/>
  <c r="L4850" i="5"/>
  <c r="M4850" i="5"/>
  <c r="Q4850" i="5" s="1"/>
  <c r="R4850" i="5" s="1"/>
  <c r="L4851" i="5"/>
  <c r="M4851" i="5"/>
  <c r="Q4851" i="5" s="1"/>
  <c r="R4851" i="5" s="1"/>
  <c r="L4852" i="5"/>
  <c r="M4852" i="5"/>
  <c r="Q4852" i="5" s="1"/>
  <c r="R4852" i="5" s="1"/>
  <c r="L4853" i="5"/>
  <c r="M4853" i="5"/>
  <c r="Q4853" i="5" s="1"/>
  <c r="R4853" i="5" s="1"/>
  <c r="L4854" i="5"/>
  <c r="M4854" i="5"/>
  <c r="Q4854" i="5" s="1"/>
  <c r="R4854" i="5" s="1"/>
  <c r="L4855" i="5"/>
  <c r="M4855" i="5"/>
  <c r="Q4855" i="5" s="1"/>
  <c r="R4855" i="5" s="1"/>
  <c r="L4856" i="5"/>
  <c r="M4856" i="5"/>
  <c r="Q4856" i="5" s="1"/>
  <c r="R4856" i="5" s="1"/>
  <c r="L4857" i="5"/>
  <c r="M4857" i="5"/>
  <c r="Q4857" i="5" s="1"/>
  <c r="R4857" i="5" s="1"/>
  <c r="L4858" i="5"/>
  <c r="M4858" i="5"/>
  <c r="Q4858" i="5" s="1"/>
  <c r="R4858" i="5" s="1"/>
  <c r="L4859" i="5"/>
  <c r="M4859" i="5"/>
  <c r="Q4859" i="5" s="1"/>
  <c r="R4859" i="5" s="1"/>
  <c r="L4860" i="5"/>
  <c r="M4860" i="5"/>
  <c r="Q4860" i="5" s="1"/>
  <c r="R4860" i="5" s="1"/>
  <c r="L4861" i="5"/>
  <c r="M4861" i="5"/>
  <c r="Q4861" i="5" s="1"/>
  <c r="R4861" i="5" s="1"/>
  <c r="L4862" i="5"/>
  <c r="M4862" i="5"/>
  <c r="Q4862" i="5" s="1"/>
  <c r="R4862" i="5" s="1"/>
  <c r="L4863" i="5"/>
  <c r="M4863" i="5"/>
  <c r="Q4863" i="5" s="1"/>
  <c r="R4863" i="5" s="1"/>
  <c r="L4864" i="5"/>
  <c r="M4864" i="5"/>
  <c r="Q4864" i="5" s="1"/>
  <c r="R4864" i="5" s="1"/>
  <c r="L4865" i="5"/>
  <c r="M4865" i="5"/>
  <c r="Q4865" i="5" s="1"/>
  <c r="R4865" i="5" s="1"/>
  <c r="L4866" i="5"/>
  <c r="M4866" i="5"/>
  <c r="Q4866" i="5" s="1"/>
  <c r="R4866" i="5" s="1"/>
  <c r="L4867" i="5"/>
  <c r="M4867" i="5"/>
  <c r="Q4867" i="5" s="1"/>
  <c r="R4867" i="5" s="1"/>
  <c r="L4868" i="5"/>
  <c r="M4868" i="5"/>
  <c r="Q4868" i="5" s="1"/>
  <c r="R4868" i="5" s="1"/>
  <c r="L4869" i="5"/>
  <c r="M4869" i="5"/>
  <c r="Q4869" i="5" s="1"/>
  <c r="R4869" i="5" s="1"/>
  <c r="L4870" i="5"/>
  <c r="M4870" i="5"/>
  <c r="Q4870" i="5" s="1"/>
  <c r="R4870" i="5" s="1"/>
  <c r="L4871" i="5"/>
  <c r="M4871" i="5"/>
  <c r="Q4871" i="5" s="1"/>
  <c r="R4871" i="5" s="1"/>
  <c r="L4872" i="5"/>
  <c r="M4872" i="5"/>
  <c r="Q4872" i="5" s="1"/>
  <c r="R4872" i="5" s="1"/>
  <c r="L4873" i="5"/>
  <c r="M4873" i="5"/>
  <c r="Q4873" i="5" s="1"/>
  <c r="R4873" i="5" s="1"/>
  <c r="L4874" i="5"/>
  <c r="M4874" i="5"/>
  <c r="Q4874" i="5" s="1"/>
  <c r="R4874" i="5" s="1"/>
  <c r="L4875" i="5"/>
  <c r="M4875" i="5"/>
  <c r="Q4875" i="5" s="1"/>
  <c r="R4875" i="5" s="1"/>
  <c r="L4876" i="5"/>
  <c r="M4876" i="5"/>
  <c r="Q4876" i="5" s="1"/>
  <c r="R4876" i="5" s="1"/>
  <c r="L4877" i="5"/>
  <c r="M4877" i="5"/>
  <c r="Q4877" i="5" s="1"/>
  <c r="R4877" i="5" s="1"/>
  <c r="L4878" i="5"/>
  <c r="M4878" i="5"/>
  <c r="Q4878" i="5" s="1"/>
  <c r="R4878" i="5" s="1"/>
  <c r="L4879" i="5"/>
  <c r="M4879" i="5"/>
  <c r="Q4879" i="5" s="1"/>
  <c r="R4879" i="5" s="1"/>
  <c r="L4880" i="5"/>
  <c r="M4880" i="5"/>
  <c r="Q4880" i="5" s="1"/>
  <c r="R4880" i="5" s="1"/>
  <c r="L4881" i="5"/>
  <c r="M4881" i="5"/>
  <c r="Q4881" i="5" s="1"/>
  <c r="R4881" i="5" s="1"/>
  <c r="L4882" i="5"/>
  <c r="M4882" i="5"/>
  <c r="Q4882" i="5" s="1"/>
  <c r="R4882" i="5" s="1"/>
  <c r="L4883" i="5"/>
  <c r="M4883" i="5"/>
  <c r="Q4883" i="5" s="1"/>
  <c r="R4883" i="5" s="1"/>
  <c r="L4884" i="5"/>
  <c r="M4884" i="5"/>
  <c r="Q4884" i="5" s="1"/>
  <c r="R4884" i="5" s="1"/>
  <c r="L4885" i="5"/>
  <c r="M4885" i="5"/>
  <c r="Q4885" i="5" s="1"/>
  <c r="R4885" i="5" s="1"/>
  <c r="L4886" i="5"/>
  <c r="M4886" i="5"/>
  <c r="Q4886" i="5" s="1"/>
  <c r="R4886" i="5" s="1"/>
  <c r="L4887" i="5"/>
  <c r="M4887" i="5"/>
  <c r="Q4887" i="5" s="1"/>
  <c r="R4887" i="5" s="1"/>
  <c r="L4888" i="5"/>
  <c r="M4888" i="5"/>
  <c r="Q4888" i="5" s="1"/>
  <c r="R4888" i="5" s="1"/>
  <c r="L4889" i="5"/>
  <c r="M4889" i="5"/>
  <c r="Q4889" i="5" s="1"/>
  <c r="R4889" i="5" s="1"/>
  <c r="L4890" i="5"/>
  <c r="M4890" i="5"/>
  <c r="Q4890" i="5" s="1"/>
  <c r="R4890" i="5" s="1"/>
  <c r="L4891" i="5"/>
  <c r="M4891" i="5"/>
  <c r="Q4891" i="5" s="1"/>
  <c r="R4891" i="5" s="1"/>
  <c r="L4892" i="5"/>
  <c r="M4892" i="5"/>
  <c r="Q4892" i="5" s="1"/>
  <c r="R4892" i="5" s="1"/>
  <c r="L4893" i="5"/>
  <c r="M4893" i="5"/>
  <c r="Q4893" i="5" s="1"/>
  <c r="R4893" i="5" s="1"/>
  <c r="L4894" i="5"/>
  <c r="M4894" i="5"/>
  <c r="Q4894" i="5" s="1"/>
  <c r="R4894" i="5" s="1"/>
  <c r="L4895" i="5"/>
  <c r="M4895" i="5"/>
  <c r="Q4895" i="5" s="1"/>
  <c r="R4895" i="5" s="1"/>
  <c r="L4896" i="5"/>
  <c r="M4896" i="5"/>
  <c r="Q4896" i="5" s="1"/>
  <c r="R4896" i="5" s="1"/>
  <c r="L4897" i="5"/>
  <c r="M4897" i="5"/>
  <c r="Q4897" i="5" s="1"/>
  <c r="R4897" i="5" s="1"/>
  <c r="L4898" i="5"/>
  <c r="M4898" i="5"/>
  <c r="Q4898" i="5" s="1"/>
  <c r="R4898" i="5" s="1"/>
  <c r="L4899" i="5"/>
  <c r="M4899" i="5"/>
  <c r="Q4899" i="5" s="1"/>
  <c r="R4899" i="5" s="1"/>
  <c r="L4900" i="5"/>
  <c r="M4900" i="5"/>
  <c r="Q4900" i="5" s="1"/>
  <c r="R4900" i="5" s="1"/>
  <c r="L4901" i="5"/>
  <c r="M4901" i="5"/>
  <c r="Q4901" i="5" s="1"/>
  <c r="R4901" i="5" s="1"/>
  <c r="L4902" i="5"/>
  <c r="M4902" i="5"/>
  <c r="Q4902" i="5" s="1"/>
  <c r="R4902" i="5" s="1"/>
  <c r="L4903" i="5"/>
  <c r="M4903" i="5"/>
  <c r="Q4903" i="5" s="1"/>
  <c r="R4903" i="5" s="1"/>
  <c r="L4904" i="5"/>
  <c r="M4904" i="5"/>
  <c r="Q4904" i="5" s="1"/>
  <c r="R4904" i="5" s="1"/>
  <c r="L4905" i="5"/>
  <c r="M4905" i="5"/>
  <c r="Q4905" i="5" s="1"/>
  <c r="R4905" i="5" s="1"/>
  <c r="L4906" i="5"/>
  <c r="M4906" i="5"/>
  <c r="Q4906" i="5" s="1"/>
  <c r="R4906" i="5" s="1"/>
  <c r="L4907" i="5"/>
  <c r="M4907" i="5"/>
  <c r="Q4907" i="5" s="1"/>
  <c r="R4907" i="5" s="1"/>
  <c r="L4908" i="5"/>
  <c r="M4908" i="5"/>
  <c r="Q4908" i="5" s="1"/>
  <c r="R4908" i="5" s="1"/>
  <c r="L4909" i="5"/>
  <c r="M4909" i="5"/>
  <c r="Q4909" i="5" s="1"/>
  <c r="R4909" i="5" s="1"/>
  <c r="L4910" i="5"/>
  <c r="M4910" i="5"/>
  <c r="Q4910" i="5" s="1"/>
  <c r="R4910" i="5" s="1"/>
  <c r="L4911" i="5"/>
  <c r="M4911" i="5"/>
  <c r="Q4911" i="5" s="1"/>
  <c r="R4911" i="5" s="1"/>
  <c r="L4912" i="5"/>
  <c r="M4912" i="5"/>
  <c r="Q4912" i="5" s="1"/>
  <c r="R4912" i="5" s="1"/>
  <c r="L4913" i="5"/>
  <c r="M4913" i="5"/>
  <c r="Q4913" i="5" s="1"/>
  <c r="R4913" i="5" s="1"/>
  <c r="L4914" i="5"/>
  <c r="M4914" i="5"/>
  <c r="Q4914" i="5" s="1"/>
  <c r="R4914" i="5" s="1"/>
  <c r="L4915" i="5"/>
  <c r="M4915" i="5"/>
  <c r="Q4915" i="5" s="1"/>
  <c r="R4915" i="5" s="1"/>
  <c r="L4916" i="5"/>
  <c r="M4916" i="5"/>
  <c r="Q4916" i="5" s="1"/>
  <c r="R4916" i="5" s="1"/>
  <c r="L4917" i="5"/>
  <c r="M4917" i="5"/>
  <c r="Q4917" i="5" s="1"/>
  <c r="R4917" i="5" s="1"/>
  <c r="L4918" i="5"/>
  <c r="M4918" i="5"/>
  <c r="Q4918" i="5" s="1"/>
  <c r="R4918" i="5" s="1"/>
  <c r="L4919" i="5"/>
  <c r="M4919" i="5"/>
  <c r="Q4919" i="5" s="1"/>
  <c r="R4919" i="5" s="1"/>
  <c r="L4920" i="5"/>
  <c r="M4920" i="5"/>
  <c r="Q4920" i="5" s="1"/>
  <c r="R4920" i="5" s="1"/>
  <c r="L4921" i="5"/>
  <c r="M4921" i="5"/>
  <c r="Q4921" i="5" s="1"/>
  <c r="R4921" i="5" s="1"/>
  <c r="L4922" i="5"/>
  <c r="M4922" i="5"/>
  <c r="Q4922" i="5" s="1"/>
  <c r="R4922" i="5" s="1"/>
  <c r="L4923" i="5"/>
  <c r="M4923" i="5"/>
  <c r="Q4923" i="5" s="1"/>
  <c r="R4923" i="5" s="1"/>
  <c r="L4924" i="5"/>
  <c r="M4924" i="5"/>
  <c r="Q4924" i="5" s="1"/>
  <c r="R4924" i="5" s="1"/>
  <c r="L4925" i="5"/>
  <c r="M4925" i="5"/>
  <c r="Q4925" i="5" s="1"/>
  <c r="R4925" i="5" s="1"/>
  <c r="L4926" i="5"/>
  <c r="M4926" i="5"/>
  <c r="Q4926" i="5" s="1"/>
  <c r="R4926" i="5" s="1"/>
  <c r="L4927" i="5"/>
  <c r="M4927" i="5"/>
  <c r="Q4927" i="5" s="1"/>
  <c r="R4927" i="5" s="1"/>
  <c r="L4928" i="5"/>
  <c r="M4928" i="5"/>
  <c r="Q4928" i="5" s="1"/>
  <c r="R4928" i="5" s="1"/>
  <c r="L4929" i="5"/>
  <c r="M4929" i="5"/>
  <c r="Q4929" i="5" s="1"/>
  <c r="R4929" i="5" s="1"/>
  <c r="L4930" i="5"/>
  <c r="M4930" i="5"/>
  <c r="Q4930" i="5" s="1"/>
  <c r="R4930" i="5" s="1"/>
  <c r="L4931" i="5"/>
  <c r="M4931" i="5"/>
  <c r="Q4931" i="5" s="1"/>
  <c r="R4931" i="5" s="1"/>
  <c r="L4932" i="5"/>
  <c r="M4932" i="5"/>
  <c r="Q4932" i="5" s="1"/>
  <c r="R4932" i="5" s="1"/>
  <c r="L4933" i="5"/>
  <c r="M4933" i="5"/>
  <c r="Q4933" i="5" s="1"/>
  <c r="R4933" i="5" s="1"/>
  <c r="L4934" i="5"/>
  <c r="M4934" i="5"/>
  <c r="Q4934" i="5" s="1"/>
  <c r="R4934" i="5" s="1"/>
  <c r="L4935" i="5"/>
  <c r="M4935" i="5"/>
  <c r="Q4935" i="5" s="1"/>
  <c r="R4935" i="5" s="1"/>
  <c r="L4936" i="5"/>
  <c r="M4936" i="5"/>
  <c r="Q4936" i="5" s="1"/>
  <c r="R4936" i="5" s="1"/>
  <c r="L4937" i="5"/>
  <c r="M4937" i="5"/>
  <c r="Q4937" i="5" s="1"/>
  <c r="R4937" i="5" s="1"/>
  <c r="L4938" i="5"/>
  <c r="M4938" i="5"/>
  <c r="Q4938" i="5" s="1"/>
  <c r="R4938" i="5" s="1"/>
  <c r="L4939" i="5"/>
  <c r="M4939" i="5"/>
  <c r="Q4939" i="5" s="1"/>
  <c r="R4939" i="5" s="1"/>
  <c r="L4940" i="5"/>
  <c r="M4940" i="5"/>
  <c r="Q4940" i="5" s="1"/>
  <c r="R4940" i="5" s="1"/>
  <c r="L4941" i="5"/>
  <c r="M4941" i="5"/>
  <c r="Q4941" i="5" s="1"/>
  <c r="R4941" i="5" s="1"/>
  <c r="L4942" i="5"/>
  <c r="M4942" i="5"/>
  <c r="Q4942" i="5" s="1"/>
  <c r="R4942" i="5" s="1"/>
  <c r="L4943" i="5"/>
  <c r="M4943" i="5"/>
  <c r="Q4943" i="5" s="1"/>
  <c r="R4943" i="5" s="1"/>
  <c r="L4944" i="5"/>
  <c r="M4944" i="5"/>
  <c r="Q4944" i="5" s="1"/>
  <c r="R4944" i="5" s="1"/>
  <c r="L4945" i="5"/>
  <c r="M4945" i="5"/>
  <c r="Q4945" i="5" s="1"/>
  <c r="R4945" i="5" s="1"/>
  <c r="L4946" i="5"/>
  <c r="M4946" i="5"/>
  <c r="Q4946" i="5" s="1"/>
  <c r="R4946" i="5" s="1"/>
  <c r="L4947" i="5"/>
  <c r="M4947" i="5"/>
  <c r="Q4947" i="5" s="1"/>
  <c r="R4947" i="5" s="1"/>
  <c r="L4948" i="5"/>
  <c r="M4948" i="5"/>
  <c r="Q4948" i="5" s="1"/>
  <c r="R4948" i="5" s="1"/>
  <c r="L4949" i="5"/>
  <c r="M4949" i="5"/>
  <c r="Q4949" i="5" s="1"/>
  <c r="R4949" i="5" s="1"/>
  <c r="L4950" i="5"/>
  <c r="M4950" i="5"/>
  <c r="Q4950" i="5" s="1"/>
  <c r="R4950" i="5" s="1"/>
  <c r="L4951" i="5"/>
  <c r="M4951" i="5"/>
  <c r="Q4951" i="5" s="1"/>
  <c r="R4951" i="5" s="1"/>
  <c r="L4952" i="5"/>
  <c r="M4952" i="5"/>
  <c r="Q4952" i="5" s="1"/>
  <c r="R4952" i="5" s="1"/>
  <c r="L4953" i="5"/>
  <c r="M4953" i="5"/>
  <c r="Q4953" i="5" s="1"/>
  <c r="R4953" i="5" s="1"/>
  <c r="L4954" i="5"/>
  <c r="M4954" i="5"/>
  <c r="Q4954" i="5" s="1"/>
  <c r="R4954" i="5" s="1"/>
  <c r="L4955" i="5"/>
  <c r="M4955" i="5"/>
  <c r="Q4955" i="5" s="1"/>
  <c r="R4955" i="5" s="1"/>
  <c r="L4956" i="5"/>
  <c r="M4956" i="5"/>
  <c r="Q4956" i="5" s="1"/>
  <c r="R4956" i="5" s="1"/>
  <c r="L4957" i="5"/>
  <c r="M4957" i="5"/>
  <c r="Q4957" i="5" s="1"/>
  <c r="R4957" i="5" s="1"/>
  <c r="L4958" i="5"/>
  <c r="M4958" i="5"/>
  <c r="Q4958" i="5" s="1"/>
  <c r="R4958" i="5" s="1"/>
  <c r="L4959" i="5"/>
  <c r="M4959" i="5"/>
  <c r="Q4959" i="5" s="1"/>
  <c r="R4959" i="5" s="1"/>
  <c r="L4960" i="5"/>
  <c r="M4960" i="5"/>
  <c r="Q4960" i="5" s="1"/>
  <c r="R4960" i="5" s="1"/>
  <c r="L4961" i="5"/>
  <c r="M4961" i="5"/>
  <c r="Q4961" i="5" s="1"/>
  <c r="R4961" i="5" s="1"/>
  <c r="L4962" i="5"/>
  <c r="M4962" i="5"/>
  <c r="Q4962" i="5" s="1"/>
  <c r="R4962" i="5" s="1"/>
  <c r="L4963" i="5"/>
  <c r="M4963" i="5"/>
  <c r="Q4963" i="5" s="1"/>
  <c r="R4963" i="5" s="1"/>
  <c r="L4964" i="5"/>
  <c r="M4964" i="5"/>
  <c r="Q4964" i="5" s="1"/>
  <c r="R4964" i="5" s="1"/>
  <c r="L4965" i="5"/>
  <c r="M4965" i="5"/>
  <c r="Q4965" i="5" s="1"/>
  <c r="R4965" i="5" s="1"/>
  <c r="L4966" i="5"/>
  <c r="M4966" i="5"/>
  <c r="Q4966" i="5" s="1"/>
  <c r="R4966" i="5" s="1"/>
  <c r="L4967" i="5"/>
  <c r="M4967" i="5"/>
  <c r="Q4967" i="5" s="1"/>
  <c r="R4967" i="5" s="1"/>
  <c r="L4968" i="5"/>
  <c r="M4968" i="5"/>
  <c r="Q4968" i="5" s="1"/>
  <c r="R4968" i="5" s="1"/>
  <c r="L4969" i="5"/>
  <c r="M4969" i="5"/>
  <c r="Q4969" i="5" s="1"/>
  <c r="R4969" i="5" s="1"/>
  <c r="L4970" i="5"/>
  <c r="M4970" i="5"/>
  <c r="Q4970" i="5" s="1"/>
  <c r="R4970" i="5" s="1"/>
  <c r="L4971" i="5"/>
  <c r="M4971" i="5"/>
  <c r="Q4971" i="5" s="1"/>
  <c r="R4971" i="5" s="1"/>
  <c r="L4972" i="5"/>
  <c r="M4972" i="5"/>
  <c r="Q4972" i="5" s="1"/>
  <c r="R4972" i="5" s="1"/>
  <c r="L4973" i="5"/>
  <c r="M4973" i="5"/>
  <c r="Q4973" i="5" s="1"/>
  <c r="R4973" i="5" s="1"/>
  <c r="L4974" i="5"/>
  <c r="M4974" i="5"/>
  <c r="Q4974" i="5" s="1"/>
  <c r="R4974" i="5" s="1"/>
  <c r="L4975" i="5"/>
  <c r="M4975" i="5"/>
  <c r="Q4975" i="5" s="1"/>
  <c r="R4975" i="5" s="1"/>
  <c r="L4976" i="5"/>
  <c r="M4976" i="5"/>
  <c r="Q4976" i="5" s="1"/>
  <c r="R4976" i="5" s="1"/>
  <c r="L4977" i="5"/>
  <c r="M4977" i="5"/>
  <c r="Q4977" i="5" s="1"/>
  <c r="R4977" i="5" s="1"/>
  <c r="L4978" i="5"/>
  <c r="M4978" i="5"/>
  <c r="Q4978" i="5" s="1"/>
  <c r="R4978" i="5" s="1"/>
  <c r="L4979" i="5"/>
  <c r="M4979" i="5"/>
  <c r="Q4979" i="5" s="1"/>
  <c r="R4979" i="5" s="1"/>
  <c r="L4980" i="5"/>
  <c r="M4980" i="5"/>
  <c r="Q4980" i="5" s="1"/>
  <c r="R4980" i="5" s="1"/>
  <c r="L4981" i="5"/>
  <c r="M4981" i="5"/>
  <c r="Q4981" i="5" s="1"/>
  <c r="R4981" i="5" s="1"/>
  <c r="L4982" i="5"/>
  <c r="M4982" i="5"/>
  <c r="Q4982" i="5" s="1"/>
  <c r="R4982" i="5" s="1"/>
  <c r="L4983" i="5"/>
  <c r="M4983" i="5"/>
  <c r="Q4983" i="5" s="1"/>
  <c r="R4983" i="5" s="1"/>
  <c r="L4984" i="5"/>
  <c r="M4984" i="5"/>
  <c r="Q4984" i="5" s="1"/>
  <c r="R4984" i="5" s="1"/>
  <c r="L4985" i="5"/>
  <c r="M4985" i="5"/>
  <c r="Q4985" i="5" s="1"/>
  <c r="R4985" i="5" s="1"/>
  <c r="L4986" i="5"/>
  <c r="M4986" i="5"/>
  <c r="Q4986" i="5" s="1"/>
  <c r="R4986" i="5" s="1"/>
  <c r="L4987" i="5"/>
  <c r="M4987" i="5"/>
  <c r="Q4987" i="5" s="1"/>
  <c r="R4987" i="5" s="1"/>
  <c r="L4988" i="5"/>
  <c r="M4988" i="5"/>
  <c r="Q4988" i="5" s="1"/>
  <c r="R4988" i="5" s="1"/>
  <c r="L4989" i="5"/>
  <c r="M4989" i="5"/>
  <c r="Q4989" i="5" s="1"/>
  <c r="R4989" i="5" s="1"/>
  <c r="L4990" i="5"/>
  <c r="M4990" i="5"/>
  <c r="Q4990" i="5" s="1"/>
  <c r="R4990" i="5" s="1"/>
  <c r="L4991" i="5"/>
  <c r="M4991" i="5"/>
  <c r="Q4991" i="5" s="1"/>
  <c r="R4991" i="5" s="1"/>
  <c r="L4992" i="5"/>
  <c r="M4992" i="5"/>
  <c r="Q4992" i="5" s="1"/>
  <c r="R4992" i="5" s="1"/>
  <c r="L4993" i="5"/>
  <c r="M4993" i="5"/>
  <c r="Q4993" i="5" s="1"/>
  <c r="R4993" i="5" s="1"/>
  <c r="L4994" i="5"/>
  <c r="M4994" i="5"/>
  <c r="Q4994" i="5" s="1"/>
  <c r="R4994" i="5" s="1"/>
  <c r="L4995" i="5"/>
  <c r="M4995" i="5"/>
  <c r="Q4995" i="5" s="1"/>
  <c r="R4995" i="5" s="1"/>
  <c r="L4996" i="5"/>
  <c r="M4996" i="5"/>
  <c r="Q4996" i="5" s="1"/>
  <c r="R4996" i="5" s="1"/>
  <c r="L4997" i="5"/>
  <c r="M4997" i="5"/>
  <c r="Q4997" i="5" s="1"/>
  <c r="R4997" i="5" s="1"/>
  <c r="L4998" i="5"/>
  <c r="M4998" i="5"/>
  <c r="Q4998" i="5" s="1"/>
  <c r="R4998" i="5" s="1"/>
  <c r="L4999" i="5"/>
  <c r="M4999" i="5"/>
  <c r="Q4999" i="5" s="1"/>
  <c r="R4999" i="5" s="1"/>
  <c r="L5000" i="5"/>
  <c r="M5000" i="5"/>
  <c r="Q5000" i="5" s="1"/>
  <c r="R5000" i="5" s="1"/>
  <c r="L5001" i="5"/>
  <c r="M5001" i="5"/>
  <c r="Q5001" i="5" s="1"/>
  <c r="R5001" i="5" s="1"/>
  <c r="L5002" i="5"/>
  <c r="M5002" i="5"/>
  <c r="Q5002" i="5" s="1"/>
  <c r="R5002" i="5" s="1"/>
  <c r="L5003" i="5"/>
  <c r="M5003" i="5"/>
  <c r="Q5003" i="5" s="1"/>
  <c r="R5003" i="5" s="1"/>
  <c r="L5004" i="5"/>
  <c r="M5004" i="5"/>
  <c r="Q5004" i="5" s="1"/>
  <c r="R5004" i="5" s="1"/>
  <c r="L5005" i="5"/>
  <c r="M5005" i="5"/>
  <c r="Q5005" i="5" s="1"/>
  <c r="R5005" i="5" s="1"/>
  <c r="L5006" i="5"/>
  <c r="M5006" i="5"/>
  <c r="Q5006" i="5" s="1"/>
  <c r="R5006" i="5" s="1"/>
  <c r="L5007" i="5"/>
  <c r="M5007" i="5"/>
  <c r="Q5007" i="5" s="1"/>
  <c r="R5007" i="5" s="1"/>
  <c r="L5008" i="5"/>
  <c r="M5008" i="5"/>
  <c r="Q5008" i="5" s="1"/>
  <c r="R5008" i="5" s="1"/>
  <c r="L5009" i="5"/>
  <c r="M5009" i="5"/>
  <c r="Q5009" i="5" s="1"/>
  <c r="R5009" i="5" s="1"/>
  <c r="L5010" i="5"/>
  <c r="M5010" i="5"/>
  <c r="Q5010" i="5" s="1"/>
  <c r="R5010" i="5" s="1"/>
  <c r="L5011" i="5"/>
  <c r="M5011" i="5"/>
  <c r="Q5011" i="5" s="1"/>
  <c r="R5011" i="5" s="1"/>
  <c r="L5012" i="5"/>
  <c r="M5012" i="5"/>
  <c r="Q5012" i="5" s="1"/>
  <c r="R5012" i="5" s="1"/>
  <c r="L5013" i="5"/>
  <c r="M5013" i="5"/>
  <c r="Q5013" i="5" s="1"/>
  <c r="R5013" i="5" s="1"/>
  <c r="L5014" i="5"/>
  <c r="M5014" i="5"/>
  <c r="Q5014" i="5" s="1"/>
  <c r="R5014" i="5" s="1"/>
  <c r="L5015" i="5"/>
  <c r="M5015" i="5"/>
  <c r="Q5015" i="5" s="1"/>
  <c r="R5015" i="5" s="1"/>
  <c r="L5016" i="5"/>
  <c r="M5016" i="5"/>
  <c r="Q5016" i="5" s="1"/>
  <c r="R5016" i="5" s="1"/>
  <c r="L5017" i="5"/>
  <c r="M5017" i="5"/>
  <c r="Q5017" i="5" s="1"/>
  <c r="R5017" i="5" s="1"/>
  <c r="L5018" i="5"/>
  <c r="M5018" i="5"/>
  <c r="Q5018" i="5" s="1"/>
  <c r="R5018" i="5" s="1"/>
  <c r="L5019" i="5"/>
  <c r="M5019" i="5"/>
  <c r="Q5019" i="5" s="1"/>
  <c r="R5019" i="5" s="1"/>
  <c r="L5020" i="5"/>
  <c r="M5020" i="5"/>
  <c r="Q5020" i="5" s="1"/>
  <c r="R5020" i="5" s="1"/>
  <c r="L5021" i="5"/>
  <c r="M5021" i="5"/>
  <c r="Q5021" i="5" s="1"/>
  <c r="R5021" i="5" s="1"/>
  <c r="L5022" i="5"/>
  <c r="M5022" i="5"/>
  <c r="Q5022" i="5" s="1"/>
  <c r="R5022" i="5" s="1"/>
  <c r="L5023" i="5"/>
  <c r="M5023" i="5"/>
  <c r="Q5023" i="5" s="1"/>
  <c r="R5023" i="5" s="1"/>
  <c r="L5024" i="5"/>
  <c r="M5024" i="5"/>
  <c r="Q5024" i="5" s="1"/>
  <c r="R5024" i="5" s="1"/>
  <c r="L5025" i="5"/>
  <c r="M5025" i="5"/>
  <c r="Q5025" i="5" s="1"/>
  <c r="R5025" i="5" s="1"/>
  <c r="L5026" i="5"/>
  <c r="M5026" i="5"/>
  <c r="Q5026" i="5" s="1"/>
  <c r="R5026" i="5" s="1"/>
  <c r="L5027" i="5"/>
  <c r="M5027" i="5"/>
  <c r="Q5027" i="5" s="1"/>
  <c r="R5027" i="5" s="1"/>
  <c r="L5028" i="5"/>
  <c r="M5028" i="5"/>
  <c r="Q5028" i="5" s="1"/>
  <c r="R5028" i="5" s="1"/>
  <c r="L5029" i="5"/>
  <c r="M5029" i="5"/>
  <c r="Q5029" i="5" s="1"/>
  <c r="R5029" i="5" s="1"/>
  <c r="L5030" i="5"/>
  <c r="M5030" i="5"/>
  <c r="Q5030" i="5" s="1"/>
  <c r="R5030" i="5" s="1"/>
  <c r="L5031" i="5"/>
  <c r="M5031" i="5"/>
  <c r="Q5031" i="5" s="1"/>
  <c r="R5031" i="5" s="1"/>
  <c r="L5032" i="5"/>
  <c r="M5032" i="5"/>
  <c r="Q5032" i="5" s="1"/>
  <c r="R5032" i="5" s="1"/>
  <c r="L5033" i="5"/>
  <c r="M5033" i="5"/>
  <c r="Q5033" i="5" s="1"/>
  <c r="R5033" i="5" s="1"/>
  <c r="L5034" i="5"/>
  <c r="M5034" i="5"/>
  <c r="Q5034" i="5" s="1"/>
  <c r="R5034" i="5" s="1"/>
  <c r="L5035" i="5"/>
  <c r="M5035" i="5"/>
  <c r="Q5035" i="5" s="1"/>
  <c r="R5035" i="5" s="1"/>
  <c r="L5036" i="5"/>
  <c r="M5036" i="5"/>
  <c r="Q5036" i="5" s="1"/>
  <c r="R5036" i="5" s="1"/>
  <c r="L5037" i="5"/>
  <c r="M5037" i="5"/>
  <c r="Q5037" i="5" s="1"/>
  <c r="R5037" i="5" s="1"/>
  <c r="L5038" i="5"/>
  <c r="M5038" i="5"/>
  <c r="Q5038" i="5" s="1"/>
  <c r="R5038" i="5" s="1"/>
  <c r="L5039" i="5"/>
  <c r="M5039" i="5"/>
  <c r="Q5039" i="5" s="1"/>
  <c r="R5039" i="5" s="1"/>
  <c r="L5040" i="5"/>
  <c r="M5040" i="5"/>
  <c r="Q5040" i="5" s="1"/>
  <c r="R5040" i="5" s="1"/>
  <c r="L5041" i="5"/>
  <c r="M5041" i="5"/>
  <c r="Q5041" i="5" s="1"/>
  <c r="R5041" i="5" s="1"/>
  <c r="L5042" i="5"/>
  <c r="M5042" i="5"/>
  <c r="Q5042" i="5" s="1"/>
  <c r="R5042" i="5" s="1"/>
  <c r="L5043" i="5"/>
  <c r="M5043" i="5"/>
  <c r="Q5043" i="5" s="1"/>
  <c r="R5043" i="5" s="1"/>
  <c r="L5044" i="5"/>
  <c r="M5044" i="5"/>
  <c r="Q5044" i="5" s="1"/>
  <c r="R5044" i="5" s="1"/>
  <c r="L5045" i="5"/>
  <c r="M5045" i="5"/>
  <c r="Q5045" i="5" s="1"/>
  <c r="R5045" i="5" s="1"/>
  <c r="L5046" i="5"/>
  <c r="M5046" i="5"/>
  <c r="Q5046" i="5" s="1"/>
  <c r="R5046" i="5" s="1"/>
  <c r="L5047" i="5"/>
  <c r="M5047" i="5"/>
  <c r="Q5047" i="5" s="1"/>
  <c r="R5047" i="5" s="1"/>
  <c r="L5048" i="5"/>
  <c r="M5048" i="5"/>
  <c r="Q5048" i="5" s="1"/>
  <c r="R5048" i="5" s="1"/>
  <c r="L5049" i="5"/>
  <c r="M5049" i="5"/>
  <c r="Q5049" i="5" s="1"/>
  <c r="R5049" i="5" s="1"/>
  <c r="L5050" i="5"/>
  <c r="M5050" i="5"/>
  <c r="Q5050" i="5" s="1"/>
  <c r="R5050" i="5" s="1"/>
  <c r="L5051" i="5"/>
  <c r="M5051" i="5"/>
  <c r="Q5051" i="5" s="1"/>
  <c r="R5051" i="5" s="1"/>
  <c r="L5052" i="5"/>
  <c r="M5052" i="5"/>
  <c r="Q5052" i="5" s="1"/>
  <c r="R5052" i="5" s="1"/>
  <c r="L5053" i="5"/>
  <c r="M5053" i="5"/>
  <c r="Q5053" i="5" s="1"/>
  <c r="R5053" i="5" s="1"/>
  <c r="L5054" i="5"/>
  <c r="M5054" i="5"/>
  <c r="Q5054" i="5" s="1"/>
  <c r="R5054" i="5" s="1"/>
  <c r="L5055" i="5"/>
  <c r="M5055" i="5"/>
  <c r="Q5055" i="5" s="1"/>
  <c r="R5055" i="5" s="1"/>
  <c r="L5056" i="5"/>
  <c r="M5056" i="5"/>
  <c r="Q5056" i="5" s="1"/>
  <c r="R5056" i="5" s="1"/>
  <c r="L5057" i="5"/>
  <c r="M5057" i="5"/>
  <c r="Q5057" i="5" s="1"/>
  <c r="R5057" i="5" s="1"/>
  <c r="L5058" i="5"/>
  <c r="M5058" i="5"/>
  <c r="Q5058" i="5" s="1"/>
  <c r="R5058" i="5" s="1"/>
  <c r="L5059" i="5"/>
  <c r="M5059" i="5"/>
  <c r="Q5059" i="5" s="1"/>
  <c r="R5059" i="5" s="1"/>
  <c r="L5060" i="5"/>
  <c r="M5060" i="5"/>
  <c r="Q5060" i="5" s="1"/>
  <c r="R5060" i="5" s="1"/>
  <c r="L5061" i="5"/>
  <c r="M5061" i="5"/>
  <c r="Q5061" i="5" s="1"/>
  <c r="R5061" i="5" s="1"/>
  <c r="L5062" i="5"/>
  <c r="M5062" i="5"/>
  <c r="Q5062" i="5" s="1"/>
  <c r="R5062" i="5" s="1"/>
  <c r="L5063" i="5"/>
  <c r="M5063" i="5"/>
  <c r="Q5063" i="5" s="1"/>
  <c r="R5063" i="5" s="1"/>
  <c r="L5064" i="5"/>
  <c r="M5064" i="5"/>
  <c r="Q5064" i="5" s="1"/>
  <c r="R5064" i="5" s="1"/>
  <c r="L5065" i="5"/>
  <c r="M5065" i="5"/>
  <c r="Q5065" i="5" s="1"/>
  <c r="R5065" i="5" s="1"/>
  <c r="L5066" i="5"/>
  <c r="M5066" i="5"/>
  <c r="Q5066" i="5" s="1"/>
  <c r="R5066" i="5" s="1"/>
  <c r="L5067" i="5"/>
  <c r="M5067" i="5"/>
  <c r="Q5067" i="5" s="1"/>
  <c r="R5067" i="5" s="1"/>
  <c r="L5068" i="5"/>
  <c r="M5068" i="5"/>
  <c r="Q5068" i="5" s="1"/>
  <c r="R5068" i="5" s="1"/>
  <c r="L5069" i="5"/>
  <c r="M5069" i="5"/>
  <c r="Q5069" i="5" s="1"/>
  <c r="R5069" i="5" s="1"/>
  <c r="L5070" i="5"/>
  <c r="M5070" i="5"/>
  <c r="Q5070" i="5" s="1"/>
  <c r="R5070" i="5" s="1"/>
  <c r="L5071" i="5"/>
  <c r="M5071" i="5"/>
  <c r="Q5071" i="5" s="1"/>
  <c r="R5071" i="5" s="1"/>
  <c r="L5072" i="5"/>
  <c r="M5072" i="5"/>
  <c r="Q5072" i="5" s="1"/>
  <c r="R5072" i="5" s="1"/>
  <c r="L5073" i="5"/>
  <c r="M5073" i="5"/>
  <c r="Q5073" i="5" s="1"/>
  <c r="R5073" i="5" s="1"/>
  <c r="L5074" i="5"/>
  <c r="M5074" i="5"/>
  <c r="Q5074" i="5" s="1"/>
  <c r="R5074" i="5" s="1"/>
  <c r="L5075" i="5"/>
  <c r="M5075" i="5"/>
  <c r="Q5075" i="5" s="1"/>
  <c r="R5075" i="5" s="1"/>
  <c r="L5076" i="5"/>
  <c r="M5076" i="5"/>
  <c r="Q5076" i="5" s="1"/>
  <c r="R5076" i="5" s="1"/>
  <c r="L5077" i="5"/>
  <c r="M5077" i="5"/>
  <c r="Q5077" i="5" s="1"/>
  <c r="R5077" i="5" s="1"/>
  <c r="L5078" i="5"/>
  <c r="M5078" i="5"/>
  <c r="Q5078" i="5" s="1"/>
  <c r="R5078" i="5" s="1"/>
  <c r="L5079" i="5"/>
  <c r="M5079" i="5"/>
  <c r="Q5079" i="5" s="1"/>
  <c r="R5079" i="5" s="1"/>
  <c r="L5080" i="5"/>
  <c r="M5080" i="5"/>
  <c r="Q5080" i="5" s="1"/>
  <c r="R5080" i="5" s="1"/>
  <c r="L5081" i="5"/>
  <c r="M5081" i="5"/>
  <c r="Q5081" i="5" s="1"/>
  <c r="R5081" i="5" s="1"/>
  <c r="L5082" i="5"/>
  <c r="M5082" i="5"/>
  <c r="Q5082" i="5" s="1"/>
  <c r="R5082" i="5" s="1"/>
  <c r="L5083" i="5"/>
  <c r="M5083" i="5"/>
  <c r="Q5083" i="5" s="1"/>
  <c r="R5083" i="5" s="1"/>
  <c r="L5084" i="5"/>
  <c r="M5084" i="5"/>
  <c r="Q5084" i="5" s="1"/>
  <c r="R5084" i="5" s="1"/>
  <c r="L5085" i="5"/>
  <c r="M5085" i="5"/>
  <c r="Q5085" i="5" s="1"/>
  <c r="R5085" i="5" s="1"/>
  <c r="L5086" i="5"/>
  <c r="M5086" i="5"/>
  <c r="Q5086" i="5" s="1"/>
  <c r="R5086" i="5" s="1"/>
  <c r="L5087" i="5"/>
  <c r="M5087" i="5"/>
  <c r="Q5087" i="5" s="1"/>
  <c r="R5087" i="5" s="1"/>
  <c r="L5088" i="5"/>
  <c r="M5088" i="5"/>
  <c r="Q5088" i="5" s="1"/>
  <c r="R5088" i="5" s="1"/>
  <c r="L5089" i="5"/>
  <c r="M5089" i="5"/>
  <c r="Q5089" i="5" s="1"/>
  <c r="R5089" i="5" s="1"/>
  <c r="L5090" i="5"/>
  <c r="M5090" i="5"/>
  <c r="Q5090" i="5" s="1"/>
  <c r="R5090" i="5" s="1"/>
  <c r="L5091" i="5"/>
  <c r="M5091" i="5"/>
  <c r="Q5091" i="5" s="1"/>
  <c r="R5091" i="5" s="1"/>
  <c r="L5092" i="5"/>
  <c r="M5092" i="5"/>
  <c r="Q5092" i="5" s="1"/>
  <c r="R5092" i="5" s="1"/>
  <c r="L5093" i="5"/>
  <c r="M5093" i="5"/>
  <c r="Q5093" i="5" s="1"/>
  <c r="R5093" i="5" s="1"/>
  <c r="L5094" i="5"/>
  <c r="M5094" i="5"/>
  <c r="Q5094" i="5" s="1"/>
  <c r="R5094" i="5" s="1"/>
  <c r="L5095" i="5"/>
  <c r="M5095" i="5"/>
  <c r="Q5095" i="5" s="1"/>
  <c r="R5095" i="5" s="1"/>
  <c r="L5096" i="5"/>
  <c r="M5096" i="5"/>
  <c r="Q5096" i="5" s="1"/>
  <c r="R5096" i="5" s="1"/>
  <c r="L5097" i="5"/>
  <c r="M5097" i="5"/>
  <c r="Q5097" i="5" s="1"/>
  <c r="R5097" i="5" s="1"/>
  <c r="L5098" i="5"/>
  <c r="M5098" i="5"/>
  <c r="Q5098" i="5" s="1"/>
  <c r="R5098" i="5" s="1"/>
  <c r="L5099" i="5"/>
  <c r="M5099" i="5"/>
  <c r="Q5099" i="5" s="1"/>
  <c r="R5099" i="5" s="1"/>
  <c r="L5100" i="5"/>
  <c r="M5100" i="5"/>
  <c r="Q5100" i="5" s="1"/>
  <c r="R5100" i="5" s="1"/>
  <c r="L5101" i="5"/>
  <c r="M5101" i="5"/>
  <c r="Q5101" i="5" s="1"/>
  <c r="R5101" i="5" s="1"/>
  <c r="L5102" i="5"/>
  <c r="M5102" i="5"/>
  <c r="Q5102" i="5" s="1"/>
  <c r="R5102" i="5" s="1"/>
  <c r="L5103" i="5"/>
  <c r="M5103" i="5"/>
  <c r="Q5103" i="5" s="1"/>
  <c r="R5103" i="5" s="1"/>
  <c r="L5104" i="5"/>
  <c r="M5104" i="5"/>
  <c r="Q5104" i="5" s="1"/>
  <c r="R5104" i="5" s="1"/>
  <c r="L5105" i="5"/>
  <c r="M5105" i="5"/>
  <c r="Q5105" i="5" s="1"/>
  <c r="R5105" i="5" s="1"/>
  <c r="L5106" i="5"/>
  <c r="M5106" i="5"/>
  <c r="Q5106" i="5" s="1"/>
  <c r="R5106" i="5" s="1"/>
  <c r="L5107" i="5"/>
  <c r="M5107" i="5"/>
  <c r="Q5107" i="5" s="1"/>
  <c r="R5107" i="5" s="1"/>
  <c r="L5108" i="5"/>
  <c r="M5108" i="5"/>
  <c r="Q5108" i="5" s="1"/>
  <c r="R5108" i="5" s="1"/>
  <c r="L5109" i="5"/>
  <c r="M5109" i="5"/>
  <c r="Q5109" i="5" s="1"/>
  <c r="R5109" i="5" s="1"/>
  <c r="L5110" i="5"/>
  <c r="M5110" i="5"/>
  <c r="Q5110" i="5" s="1"/>
  <c r="R5110" i="5" s="1"/>
  <c r="L5111" i="5"/>
  <c r="M5111" i="5"/>
  <c r="Q5111" i="5" s="1"/>
  <c r="R5111" i="5" s="1"/>
  <c r="L5112" i="5"/>
  <c r="M5112" i="5"/>
  <c r="Q5112" i="5" s="1"/>
  <c r="R5112" i="5" s="1"/>
  <c r="L5113" i="5"/>
  <c r="M5113" i="5"/>
  <c r="Q5113" i="5" s="1"/>
  <c r="R5113" i="5" s="1"/>
  <c r="L5114" i="5"/>
  <c r="M5114" i="5"/>
  <c r="Q5114" i="5" s="1"/>
  <c r="R5114" i="5" s="1"/>
  <c r="L5115" i="5"/>
  <c r="M5115" i="5"/>
  <c r="Q5115" i="5" s="1"/>
  <c r="R5115" i="5" s="1"/>
  <c r="L5116" i="5"/>
  <c r="M5116" i="5"/>
  <c r="Q5116" i="5" s="1"/>
  <c r="R5116" i="5" s="1"/>
  <c r="L5117" i="5"/>
  <c r="M5117" i="5"/>
  <c r="Q5117" i="5" s="1"/>
  <c r="R5117" i="5" s="1"/>
  <c r="L5118" i="5"/>
  <c r="M5118" i="5"/>
  <c r="Q5118" i="5" s="1"/>
  <c r="R5118" i="5" s="1"/>
  <c r="L5119" i="5"/>
  <c r="M5119" i="5"/>
  <c r="Q5119" i="5" s="1"/>
  <c r="R5119" i="5" s="1"/>
  <c r="L5120" i="5"/>
  <c r="M5120" i="5"/>
  <c r="Q5120" i="5" s="1"/>
  <c r="R5120" i="5" s="1"/>
  <c r="L5121" i="5"/>
  <c r="M5121" i="5"/>
  <c r="Q5121" i="5" s="1"/>
  <c r="R5121" i="5" s="1"/>
  <c r="L5122" i="5"/>
  <c r="M5122" i="5"/>
  <c r="Q5122" i="5" s="1"/>
  <c r="R5122" i="5" s="1"/>
  <c r="L5123" i="5"/>
  <c r="M5123" i="5"/>
  <c r="Q5123" i="5" s="1"/>
  <c r="R5123" i="5" s="1"/>
  <c r="L5124" i="5"/>
  <c r="M5124" i="5"/>
  <c r="Q5124" i="5" s="1"/>
  <c r="R5124" i="5" s="1"/>
  <c r="L5125" i="5"/>
  <c r="M5125" i="5"/>
  <c r="Q5125" i="5" s="1"/>
  <c r="R5125" i="5" s="1"/>
  <c r="L5126" i="5"/>
  <c r="M5126" i="5"/>
  <c r="Q5126" i="5" s="1"/>
  <c r="R5126" i="5" s="1"/>
  <c r="L5127" i="5"/>
  <c r="M5127" i="5"/>
  <c r="Q5127" i="5" s="1"/>
  <c r="R5127" i="5" s="1"/>
  <c r="L5128" i="5"/>
  <c r="M5128" i="5"/>
  <c r="Q5128" i="5" s="1"/>
  <c r="R5128" i="5" s="1"/>
  <c r="L5129" i="5"/>
  <c r="M5129" i="5"/>
  <c r="Q5129" i="5" s="1"/>
  <c r="R5129" i="5" s="1"/>
  <c r="L5130" i="5"/>
  <c r="M5130" i="5"/>
  <c r="Q5130" i="5" s="1"/>
  <c r="R5130" i="5" s="1"/>
  <c r="L5131" i="5"/>
  <c r="M5131" i="5"/>
  <c r="Q5131" i="5" s="1"/>
  <c r="R5131" i="5" s="1"/>
  <c r="L5132" i="5"/>
  <c r="M5132" i="5"/>
  <c r="Q5132" i="5" s="1"/>
  <c r="R5132" i="5" s="1"/>
  <c r="M10" i="5"/>
  <c r="L10" i="5"/>
  <c r="K5132" i="5"/>
  <c r="J5132" i="5"/>
  <c r="K5131" i="5"/>
  <c r="J5131" i="5"/>
  <c r="K5130" i="5"/>
  <c r="J5130" i="5"/>
  <c r="K5129" i="5"/>
  <c r="J5129" i="5"/>
  <c r="K5128" i="5"/>
  <c r="J5128" i="5"/>
  <c r="K5127" i="5"/>
  <c r="J5127" i="5"/>
  <c r="K5126" i="5"/>
  <c r="J5126" i="5"/>
  <c r="K5125" i="5"/>
  <c r="J5125" i="5"/>
  <c r="K5124" i="5"/>
  <c r="J5124" i="5"/>
  <c r="K5123" i="5"/>
  <c r="J5123" i="5"/>
  <c r="K5122" i="5"/>
  <c r="J5122" i="5"/>
  <c r="K5121" i="5"/>
  <c r="J5121" i="5"/>
  <c r="K5120" i="5"/>
  <c r="J5120" i="5"/>
  <c r="K5119" i="5"/>
  <c r="J5119" i="5"/>
  <c r="K5118" i="5"/>
  <c r="J5118" i="5"/>
  <c r="K5117" i="5"/>
  <c r="J5117" i="5"/>
  <c r="K5116" i="5"/>
  <c r="J5116" i="5"/>
  <c r="K5115" i="5"/>
  <c r="J5115" i="5"/>
  <c r="K5114" i="5"/>
  <c r="J5114" i="5"/>
  <c r="K5113" i="5"/>
  <c r="J5113" i="5"/>
  <c r="K5112" i="5"/>
  <c r="J5112" i="5"/>
  <c r="K5111" i="5"/>
  <c r="J5111" i="5"/>
  <c r="K5110" i="5"/>
  <c r="J5110" i="5"/>
  <c r="K5109" i="5"/>
  <c r="J5109" i="5"/>
  <c r="K5108" i="5"/>
  <c r="J5108" i="5"/>
  <c r="K5107" i="5"/>
  <c r="J5107" i="5"/>
  <c r="K5106" i="5"/>
  <c r="J5106" i="5"/>
  <c r="K5105" i="5"/>
  <c r="J5105" i="5"/>
  <c r="K5104" i="5"/>
  <c r="J5104" i="5"/>
  <c r="K5103" i="5"/>
  <c r="J5103" i="5"/>
  <c r="K5102" i="5"/>
  <c r="J5102" i="5"/>
  <c r="K5101" i="5"/>
  <c r="J5101" i="5"/>
  <c r="K5100" i="5"/>
  <c r="J5100" i="5"/>
  <c r="K5099" i="5"/>
  <c r="J5099" i="5"/>
  <c r="K5098" i="5"/>
  <c r="J5098" i="5"/>
  <c r="K5097" i="5"/>
  <c r="J5097" i="5"/>
  <c r="K5096" i="5"/>
  <c r="J5096" i="5"/>
  <c r="K5095" i="5"/>
  <c r="J5095" i="5"/>
  <c r="K5094" i="5"/>
  <c r="J5094" i="5"/>
  <c r="K5093" i="5"/>
  <c r="J5093" i="5"/>
  <c r="K5092" i="5"/>
  <c r="J5092" i="5"/>
  <c r="K5091" i="5"/>
  <c r="J5091" i="5"/>
  <c r="K5090" i="5"/>
  <c r="J5090" i="5"/>
  <c r="K5089" i="5"/>
  <c r="J5089" i="5"/>
  <c r="K5088" i="5"/>
  <c r="J5088" i="5"/>
  <c r="K5087" i="5"/>
  <c r="J5087" i="5"/>
  <c r="K5086" i="5"/>
  <c r="J5086" i="5"/>
  <c r="K5085" i="5"/>
  <c r="J5085" i="5"/>
  <c r="K5084" i="5"/>
  <c r="J5084" i="5"/>
  <c r="K5083" i="5"/>
  <c r="J5083" i="5"/>
  <c r="K5082" i="5"/>
  <c r="J5082" i="5"/>
  <c r="K5081" i="5"/>
  <c r="J5081" i="5"/>
  <c r="K5080" i="5"/>
  <c r="J5080" i="5"/>
  <c r="K5079" i="5"/>
  <c r="J5079" i="5"/>
  <c r="K5078" i="5"/>
  <c r="J5078" i="5"/>
  <c r="K5077" i="5"/>
  <c r="J5077" i="5"/>
  <c r="K5076" i="5"/>
  <c r="J5076" i="5"/>
  <c r="K5075" i="5"/>
  <c r="J5075" i="5"/>
  <c r="K5074" i="5"/>
  <c r="J5074" i="5"/>
  <c r="K5073" i="5"/>
  <c r="J5073" i="5"/>
  <c r="K5072" i="5"/>
  <c r="J5072" i="5"/>
  <c r="K5071" i="5"/>
  <c r="J5071" i="5"/>
  <c r="K5070" i="5"/>
  <c r="J5070" i="5"/>
  <c r="K5069" i="5"/>
  <c r="J5069" i="5"/>
  <c r="K5068" i="5"/>
  <c r="J5068" i="5"/>
  <c r="K5067" i="5"/>
  <c r="J5067" i="5"/>
  <c r="K5066" i="5"/>
  <c r="J5066" i="5"/>
  <c r="K5065" i="5"/>
  <c r="J5065" i="5"/>
  <c r="K5064" i="5"/>
  <c r="J5064" i="5"/>
  <c r="K5063" i="5"/>
  <c r="J5063" i="5"/>
  <c r="K5062" i="5"/>
  <c r="J5062" i="5"/>
  <c r="K5061" i="5"/>
  <c r="J5061" i="5"/>
  <c r="K5060" i="5"/>
  <c r="J5060" i="5"/>
  <c r="K5059" i="5"/>
  <c r="J5059" i="5"/>
  <c r="K5058" i="5"/>
  <c r="J5058" i="5"/>
  <c r="K5057" i="5"/>
  <c r="J5057" i="5"/>
  <c r="K5056" i="5"/>
  <c r="J5056" i="5"/>
  <c r="K5055" i="5"/>
  <c r="J5055" i="5"/>
  <c r="K5054" i="5"/>
  <c r="J5054" i="5"/>
  <c r="K5053" i="5"/>
  <c r="J5053" i="5"/>
  <c r="K5052" i="5"/>
  <c r="J5052" i="5"/>
  <c r="K5051" i="5"/>
  <c r="J5051" i="5"/>
  <c r="K5050" i="5"/>
  <c r="J5050" i="5"/>
  <c r="K5049" i="5"/>
  <c r="J5049" i="5"/>
  <c r="K5048" i="5"/>
  <c r="J5048" i="5"/>
  <c r="K5047" i="5"/>
  <c r="J5047" i="5"/>
  <c r="K5046" i="5"/>
  <c r="J5046" i="5"/>
  <c r="K5045" i="5"/>
  <c r="J5045" i="5"/>
  <c r="K5044" i="5"/>
  <c r="J5044" i="5"/>
  <c r="K5043" i="5"/>
  <c r="J5043" i="5"/>
  <c r="K5042" i="5"/>
  <c r="J5042" i="5"/>
  <c r="K5041" i="5"/>
  <c r="J5041" i="5"/>
  <c r="K5040" i="5"/>
  <c r="J5040" i="5"/>
  <c r="K5039" i="5"/>
  <c r="J5039" i="5"/>
  <c r="K5038" i="5"/>
  <c r="J5038" i="5"/>
  <c r="K5037" i="5"/>
  <c r="J5037" i="5"/>
  <c r="K5036" i="5"/>
  <c r="J5036" i="5"/>
  <c r="K5035" i="5"/>
  <c r="J5035" i="5"/>
  <c r="K5034" i="5"/>
  <c r="J5034" i="5"/>
  <c r="K5033" i="5"/>
  <c r="J5033" i="5"/>
  <c r="K5032" i="5"/>
  <c r="J5032" i="5"/>
  <c r="K5031" i="5"/>
  <c r="J5031" i="5"/>
  <c r="K5030" i="5"/>
  <c r="J5030" i="5"/>
  <c r="K5029" i="5"/>
  <c r="J5029" i="5"/>
  <c r="K5028" i="5"/>
  <c r="J5028" i="5"/>
  <c r="K5027" i="5"/>
  <c r="J5027" i="5"/>
  <c r="K5026" i="5"/>
  <c r="J5026" i="5"/>
  <c r="K5025" i="5"/>
  <c r="J5025" i="5"/>
  <c r="K5024" i="5"/>
  <c r="J5024" i="5"/>
  <c r="K5023" i="5"/>
  <c r="J5023" i="5"/>
  <c r="K5022" i="5"/>
  <c r="J5022" i="5"/>
  <c r="K5021" i="5"/>
  <c r="J5021" i="5"/>
  <c r="K5020" i="5"/>
  <c r="J5020" i="5"/>
  <c r="K5019" i="5"/>
  <c r="J5019" i="5"/>
  <c r="K5018" i="5"/>
  <c r="J5018" i="5"/>
  <c r="K5017" i="5"/>
  <c r="J5017" i="5"/>
  <c r="K5016" i="5"/>
  <c r="J5016" i="5"/>
  <c r="K5015" i="5"/>
  <c r="J5015" i="5"/>
  <c r="K5014" i="5"/>
  <c r="J5014" i="5"/>
  <c r="K5013" i="5"/>
  <c r="J5013" i="5"/>
  <c r="K5012" i="5"/>
  <c r="J5012" i="5"/>
  <c r="K5011" i="5"/>
  <c r="J5011" i="5"/>
  <c r="K5010" i="5"/>
  <c r="J5010" i="5"/>
  <c r="K5009" i="5"/>
  <c r="J5009" i="5"/>
  <c r="K5008" i="5"/>
  <c r="J5008" i="5"/>
  <c r="K5007" i="5"/>
  <c r="J5007" i="5"/>
  <c r="K5006" i="5"/>
  <c r="J5006" i="5"/>
  <c r="K5005" i="5"/>
  <c r="J5005" i="5"/>
  <c r="K5004" i="5"/>
  <c r="J5004" i="5"/>
  <c r="K5003" i="5"/>
  <c r="J5003" i="5"/>
  <c r="K5002" i="5"/>
  <c r="J5002" i="5"/>
  <c r="K5001" i="5"/>
  <c r="J5001" i="5"/>
  <c r="K5000" i="5"/>
  <c r="J5000" i="5"/>
  <c r="K4999" i="5"/>
  <c r="J4999" i="5"/>
  <c r="K4998" i="5"/>
  <c r="J4998" i="5"/>
  <c r="K4997" i="5"/>
  <c r="J4997" i="5"/>
  <c r="K4996" i="5"/>
  <c r="J4996" i="5"/>
  <c r="K4995" i="5"/>
  <c r="J4995" i="5"/>
  <c r="K4994" i="5"/>
  <c r="J4994" i="5"/>
  <c r="K4993" i="5"/>
  <c r="J4993" i="5"/>
  <c r="K4992" i="5"/>
  <c r="J4992" i="5"/>
  <c r="K4991" i="5"/>
  <c r="J4991" i="5"/>
  <c r="K4990" i="5"/>
  <c r="J4990" i="5"/>
  <c r="K4989" i="5"/>
  <c r="J4989" i="5"/>
  <c r="K4988" i="5"/>
  <c r="J4988" i="5"/>
  <c r="K4987" i="5"/>
  <c r="J4987" i="5"/>
  <c r="K4986" i="5"/>
  <c r="J4986" i="5"/>
  <c r="K4985" i="5"/>
  <c r="J4985" i="5"/>
  <c r="K4984" i="5"/>
  <c r="J4984" i="5"/>
  <c r="K4983" i="5"/>
  <c r="J4983" i="5"/>
  <c r="K4982" i="5"/>
  <c r="J4982" i="5"/>
  <c r="K4981" i="5"/>
  <c r="J4981" i="5"/>
  <c r="K4980" i="5"/>
  <c r="J4980" i="5"/>
  <c r="K4979" i="5"/>
  <c r="J4979" i="5"/>
  <c r="K4978" i="5"/>
  <c r="J4978" i="5"/>
  <c r="K4977" i="5"/>
  <c r="J4977" i="5"/>
  <c r="K4976" i="5"/>
  <c r="J4976" i="5"/>
  <c r="K4975" i="5"/>
  <c r="J4975" i="5"/>
  <c r="K4974" i="5"/>
  <c r="J4974" i="5"/>
  <c r="K4973" i="5"/>
  <c r="J4973" i="5"/>
  <c r="K4972" i="5"/>
  <c r="J4972" i="5"/>
  <c r="K4971" i="5"/>
  <c r="J4971" i="5"/>
  <c r="K4970" i="5"/>
  <c r="J4970" i="5"/>
  <c r="K4969" i="5"/>
  <c r="J4969" i="5"/>
  <c r="K4968" i="5"/>
  <c r="J4968" i="5"/>
  <c r="K4967" i="5"/>
  <c r="J4967" i="5"/>
  <c r="K4966" i="5"/>
  <c r="J4966" i="5"/>
  <c r="K4965" i="5"/>
  <c r="J4965" i="5"/>
  <c r="K4964" i="5"/>
  <c r="J4964" i="5"/>
  <c r="K4963" i="5"/>
  <c r="J4963" i="5"/>
  <c r="K4962" i="5"/>
  <c r="J4962" i="5"/>
  <c r="K4961" i="5"/>
  <c r="J4961" i="5"/>
  <c r="K4960" i="5"/>
  <c r="J4960" i="5"/>
  <c r="K4959" i="5"/>
  <c r="J4959" i="5"/>
  <c r="K4958" i="5"/>
  <c r="J4958" i="5"/>
  <c r="K4957" i="5"/>
  <c r="J4957" i="5"/>
  <c r="K4956" i="5"/>
  <c r="J4956" i="5"/>
  <c r="K4955" i="5"/>
  <c r="J4955" i="5"/>
  <c r="K4954" i="5"/>
  <c r="J4954" i="5"/>
  <c r="K4953" i="5"/>
  <c r="J4953" i="5"/>
  <c r="K4952" i="5"/>
  <c r="J4952" i="5"/>
  <c r="K4951" i="5"/>
  <c r="J4951" i="5"/>
  <c r="K4950" i="5"/>
  <c r="J4950" i="5"/>
  <c r="K4949" i="5"/>
  <c r="J4949" i="5"/>
  <c r="K4948" i="5"/>
  <c r="J4948" i="5"/>
  <c r="K4947" i="5"/>
  <c r="J4947" i="5"/>
  <c r="K4946" i="5"/>
  <c r="J4946" i="5"/>
  <c r="K4945" i="5"/>
  <c r="J4945" i="5"/>
  <c r="K4944" i="5"/>
  <c r="J4944" i="5"/>
  <c r="K4943" i="5"/>
  <c r="J4943" i="5"/>
  <c r="K4942" i="5"/>
  <c r="J4942" i="5"/>
  <c r="K4941" i="5"/>
  <c r="J4941" i="5"/>
  <c r="K4940" i="5"/>
  <c r="J4940" i="5"/>
  <c r="K4939" i="5"/>
  <c r="J4939" i="5"/>
  <c r="K4938" i="5"/>
  <c r="J4938" i="5"/>
  <c r="K4937" i="5"/>
  <c r="J4937" i="5"/>
  <c r="K4936" i="5"/>
  <c r="J4936" i="5"/>
  <c r="K4935" i="5"/>
  <c r="J4935" i="5"/>
  <c r="K4934" i="5"/>
  <c r="J4934" i="5"/>
  <c r="K4933" i="5"/>
  <c r="J4933" i="5"/>
  <c r="K4932" i="5"/>
  <c r="J4932" i="5"/>
  <c r="K4931" i="5"/>
  <c r="J4931" i="5"/>
  <c r="K4930" i="5"/>
  <c r="J4930" i="5"/>
  <c r="K4929" i="5"/>
  <c r="J4929" i="5"/>
  <c r="K4928" i="5"/>
  <c r="J4928" i="5"/>
  <c r="K4927" i="5"/>
  <c r="J4927" i="5"/>
  <c r="K4926" i="5"/>
  <c r="J4926" i="5"/>
  <c r="K4925" i="5"/>
  <c r="J4925" i="5"/>
  <c r="K4924" i="5"/>
  <c r="J4924" i="5"/>
  <c r="K4923" i="5"/>
  <c r="J4923" i="5"/>
  <c r="K4922" i="5"/>
  <c r="J4922" i="5"/>
  <c r="K4921" i="5"/>
  <c r="J4921" i="5"/>
  <c r="K4920" i="5"/>
  <c r="J4920" i="5"/>
  <c r="K4919" i="5"/>
  <c r="J4919" i="5"/>
  <c r="K4918" i="5"/>
  <c r="J4918" i="5"/>
  <c r="K4917" i="5"/>
  <c r="J4917" i="5"/>
  <c r="K4916" i="5"/>
  <c r="J4916" i="5"/>
  <c r="K4915" i="5"/>
  <c r="J4915" i="5"/>
  <c r="K4914" i="5"/>
  <c r="J4914" i="5"/>
  <c r="K4913" i="5"/>
  <c r="J4913" i="5"/>
  <c r="K4912" i="5"/>
  <c r="J4912" i="5"/>
  <c r="K4911" i="5"/>
  <c r="J4911" i="5"/>
  <c r="K4910" i="5"/>
  <c r="J4910" i="5"/>
  <c r="K4909" i="5"/>
  <c r="J4909" i="5"/>
  <c r="K4908" i="5"/>
  <c r="J4908" i="5"/>
  <c r="K4907" i="5"/>
  <c r="J4907" i="5"/>
  <c r="K4906" i="5"/>
  <c r="J4906" i="5"/>
  <c r="K4905" i="5"/>
  <c r="J4905" i="5"/>
  <c r="K4904" i="5"/>
  <c r="J4904" i="5"/>
  <c r="K4903" i="5"/>
  <c r="J4903" i="5"/>
  <c r="K4902" i="5"/>
  <c r="J4902" i="5"/>
  <c r="K4901" i="5"/>
  <c r="J4901" i="5"/>
  <c r="K4900" i="5"/>
  <c r="J4900" i="5"/>
  <c r="K4899" i="5"/>
  <c r="J4899" i="5"/>
  <c r="K4898" i="5"/>
  <c r="J4898" i="5"/>
  <c r="K4897" i="5"/>
  <c r="J4897" i="5"/>
  <c r="K4896" i="5"/>
  <c r="J4896" i="5"/>
  <c r="K4895" i="5"/>
  <c r="J4895" i="5"/>
  <c r="K4894" i="5"/>
  <c r="J4894" i="5"/>
  <c r="K4893" i="5"/>
  <c r="J4893" i="5"/>
  <c r="K4892" i="5"/>
  <c r="J4892" i="5"/>
  <c r="K4891" i="5"/>
  <c r="J4891" i="5"/>
  <c r="K4890" i="5"/>
  <c r="J4890" i="5"/>
  <c r="K4889" i="5"/>
  <c r="J4889" i="5"/>
  <c r="K4888" i="5"/>
  <c r="J4888" i="5"/>
  <c r="K4887" i="5"/>
  <c r="J4887" i="5"/>
  <c r="K4886" i="5"/>
  <c r="J4886" i="5"/>
  <c r="K4885" i="5"/>
  <c r="J4885" i="5"/>
  <c r="K4884" i="5"/>
  <c r="J4884" i="5"/>
  <c r="K4883" i="5"/>
  <c r="J4883" i="5"/>
  <c r="K4882" i="5"/>
  <c r="J4882" i="5"/>
  <c r="K4881" i="5"/>
  <c r="J4881" i="5"/>
  <c r="K4880" i="5"/>
  <c r="J4880" i="5"/>
  <c r="K4879" i="5"/>
  <c r="J4879" i="5"/>
  <c r="K4878" i="5"/>
  <c r="J4878" i="5"/>
  <c r="K4877" i="5"/>
  <c r="J4877" i="5"/>
  <c r="K4876" i="5"/>
  <c r="J4876" i="5"/>
  <c r="K4875" i="5"/>
  <c r="J4875" i="5"/>
  <c r="K4874" i="5"/>
  <c r="J4874" i="5"/>
  <c r="K4873" i="5"/>
  <c r="J4873" i="5"/>
  <c r="K4872" i="5"/>
  <c r="J4872" i="5"/>
  <c r="K4871" i="5"/>
  <c r="J4871" i="5"/>
  <c r="K4870" i="5"/>
  <c r="J4870" i="5"/>
  <c r="K4869" i="5"/>
  <c r="J4869" i="5"/>
  <c r="K4868" i="5"/>
  <c r="J4868" i="5"/>
  <c r="K4867" i="5"/>
  <c r="J4867" i="5"/>
  <c r="K4866" i="5"/>
  <c r="J4866" i="5"/>
  <c r="K4865" i="5"/>
  <c r="J4865" i="5"/>
  <c r="K4864" i="5"/>
  <c r="J4864" i="5"/>
  <c r="K4863" i="5"/>
  <c r="J4863" i="5"/>
  <c r="K4862" i="5"/>
  <c r="J4862" i="5"/>
  <c r="K4861" i="5"/>
  <c r="J4861" i="5"/>
  <c r="K4860" i="5"/>
  <c r="J4860" i="5"/>
  <c r="K4859" i="5"/>
  <c r="J4859" i="5"/>
  <c r="K4858" i="5"/>
  <c r="J4858" i="5"/>
  <c r="K4857" i="5"/>
  <c r="J4857" i="5"/>
  <c r="K4856" i="5"/>
  <c r="J4856" i="5"/>
  <c r="K4855" i="5"/>
  <c r="J4855" i="5"/>
  <c r="K4854" i="5"/>
  <c r="J4854" i="5"/>
  <c r="K4853" i="5"/>
  <c r="J4853" i="5"/>
  <c r="K4852" i="5"/>
  <c r="J4852" i="5"/>
  <c r="K4851" i="5"/>
  <c r="J4851" i="5"/>
  <c r="K4850" i="5"/>
  <c r="J4850" i="5"/>
  <c r="K4849" i="5"/>
  <c r="J4849" i="5"/>
  <c r="K4848" i="5"/>
  <c r="J4848" i="5"/>
  <c r="K4847" i="5"/>
  <c r="J4847" i="5"/>
  <c r="K4846" i="5"/>
  <c r="J4846" i="5"/>
  <c r="K4845" i="5"/>
  <c r="J4845" i="5"/>
  <c r="K4844" i="5"/>
  <c r="J4844" i="5"/>
  <c r="K4843" i="5"/>
  <c r="J4843" i="5"/>
  <c r="K4842" i="5"/>
  <c r="J4842" i="5"/>
  <c r="K4841" i="5"/>
  <c r="J4841" i="5"/>
  <c r="K4840" i="5"/>
  <c r="J4840" i="5"/>
  <c r="K4839" i="5"/>
  <c r="J4839" i="5"/>
  <c r="K4838" i="5"/>
  <c r="J4838" i="5"/>
  <c r="K4837" i="5"/>
  <c r="J4837" i="5"/>
  <c r="K4836" i="5"/>
  <c r="J4836" i="5"/>
  <c r="K4835" i="5"/>
  <c r="J4835" i="5"/>
  <c r="K4834" i="5"/>
  <c r="J4834" i="5"/>
  <c r="K4833" i="5"/>
  <c r="J4833" i="5"/>
  <c r="K4832" i="5"/>
  <c r="J4832" i="5"/>
  <c r="K4831" i="5"/>
  <c r="J4831" i="5"/>
  <c r="K4830" i="5"/>
  <c r="J4830" i="5"/>
  <c r="K4829" i="5"/>
  <c r="J4829" i="5"/>
  <c r="K4828" i="5"/>
  <c r="J4828" i="5"/>
  <c r="K4827" i="5"/>
  <c r="J4827" i="5"/>
  <c r="K4826" i="5"/>
  <c r="J4826" i="5"/>
  <c r="K4825" i="5"/>
  <c r="J4825" i="5"/>
  <c r="K4824" i="5"/>
  <c r="J4824" i="5"/>
  <c r="K4823" i="5"/>
  <c r="J4823" i="5"/>
  <c r="K4822" i="5"/>
  <c r="J4822" i="5"/>
  <c r="K4821" i="5"/>
  <c r="J4821" i="5"/>
  <c r="K4820" i="5"/>
  <c r="J4820" i="5"/>
  <c r="K4819" i="5"/>
  <c r="J4819" i="5"/>
  <c r="K4818" i="5"/>
  <c r="J4818" i="5"/>
  <c r="K4817" i="5"/>
  <c r="J4817" i="5"/>
  <c r="K4816" i="5"/>
  <c r="J4816" i="5"/>
  <c r="K4815" i="5"/>
  <c r="J4815" i="5"/>
  <c r="K4814" i="5"/>
  <c r="J4814" i="5"/>
  <c r="K4813" i="5"/>
  <c r="J4813" i="5"/>
  <c r="K4812" i="5"/>
  <c r="J4812" i="5"/>
  <c r="K4811" i="5"/>
  <c r="J4811" i="5"/>
  <c r="K4810" i="5"/>
  <c r="J4810" i="5"/>
  <c r="K4809" i="5"/>
  <c r="J4809" i="5"/>
  <c r="K4808" i="5"/>
  <c r="J4808" i="5"/>
  <c r="K4807" i="5"/>
  <c r="J4807" i="5"/>
  <c r="K4806" i="5"/>
  <c r="J4806" i="5"/>
  <c r="K4805" i="5"/>
  <c r="J4805" i="5"/>
  <c r="K4804" i="5"/>
  <c r="J4804" i="5"/>
  <c r="K4803" i="5"/>
  <c r="J4803" i="5"/>
  <c r="K4802" i="5"/>
  <c r="J4802" i="5"/>
  <c r="K4801" i="5"/>
  <c r="J4801" i="5"/>
  <c r="K4800" i="5"/>
  <c r="J4800" i="5"/>
  <c r="K4799" i="5"/>
  <c r="J4799" i="5"/>
  <c r="K4798" i="5"/>
  <c r="J4798" i="5"/>
  <c r="K4797" i="5"/>
  <c r="J4797" i="5"/>
  <c r="K4796" i="5"/>
  <c r="J4796" i="5"/>
  <c r="K4795" i="5"/>
  <c r="J4795" i="5"/>
  <c r="K4794" i="5"/>
  <c r="J4794" i="5"/>
  <c r="K4793" i="5"/>
  <c r="J4793" i="5"/>
  <c r="K4792" i="5"/>
  <c r="J4792" i="5"/>
  <c r="K4791" i="5"/>
  <c r="J4791" i="5"/>
  <c r="K4790" i="5"/>
  <c r="J4790" i="5"/>
  <c r="K4789" i="5"/>
  <c r="J4789" i="5"/>
  <c r="K4788" i="5"/>
  <c r="J4788" i="5"/>
  <c r="K4787" i="5"/>
  <c r="J4787" i="5"/>
  <c r="K4786" i="5"/>
  <c r="J4786" i="5"/>
  <c r="K4785" i="5"/>
  <c r="J4785" i="5"/>
  <c r="K4784" i="5"/>
  <c r="J4784" i="5"/>
  <c r="K4783" i="5"/>
  <c r="J4783" i="5"/>
  <c r="K4782" i="5"/>
  <c r="J4782" i="5"/>
  <c r="K4781" i="5"/>
  <c r="J4781" i="5"/>
  <c r="K4780" i="5"/>
  <c r="J4780" i="5"/>
  <c r="K4779" i="5"/>
  <c r="J4779" i="5"/>
  <c r="K4778" i="5"/>
  <c r="J4778" i="5"/>
  <c r="K4777" i="5"/>
  <c r="J4777" i="5"/>
  <c r="K4776" i="5"/>
  <c r="J4776" i="5"/>
  <c r="K4775" i="5"/>
  <c r="J4775" i="5"/>
  <c r="K4774" i="5"/>
  <c r="J4774" i="5"/>
  <c r="K4773" i="5"/>
  <c r="J4773" i="5"/>
  <c r="K4772" i="5"/>
  <c r="J4772" i="5"/>
  <c r="K4771" i="5"/>
  <c r="J4771" i="5"/>
  <c r="K4770" i="5"/>
  <c r="J4770" i="5"/>
  <c r="K4769" i="5"/>
  <c r="J4769" i="5"/>
  <c r="K4768" i="5"/>
  <c r="J4768" i="5"/>
  <c r="K4767" i="5"/>
  <c r="J4767" i="5"/>
  <c r="K4766" i="5"/>
  <c r="J4766" i="5"/>
  <c r="K4765" i="5"/>
  <c r="J4765" i="5"/>
  <c r="K4764" i="5"/>
  <c r="J4764" i="5"/>
  <c r="K4763" i="5"/>
  <c r="J4763" i="5"/>
  <c r="K4762" i="5"/>
  <c r="J4762" i="5"/>
  <c r="K4761" i="5"/>
  <c r="J4761" i="5"/>
  <c r="K4760" i="5"/>
  <c r="J4760" i="5"/>
  <c r="K4759" i="5"/>
  <c r="J4759" i="5"/>
  <c r="K4758" i="5"/>
  <c r="J4758" i="5"/>
  <c r="K4757" i="5"/>
  <c r="J4757" i="5"/>
  <c r="K4756" i="5"/>
  <c r="J4756" i="5"/>
  <c r="K4755" i="5"/>
  <c r="J4755" i="5"/>
  <c r="K4754" i="5"/>
  <c r="J4754" i="5"/>
  <c r="K4753" i="5"/>
  <c r="J4753" i="5"/>
  <c r="K4752" i="5"/>
  <c r="J4752" i="5"/>
  <c r="K4751" i="5"/>
  <c r="J4751" i="5"/>
  <c r="K4750" i="5"/>
  <c r="J4750" i="5"/>
  <c r="K4749" i="5"/>
  <c r="J4749" i="5"/>
  <c r="K4748" i="5"/>
  <c r="J4748" i="5"/>
  <c r="K4747" i="5"/>
  <c r="J4747" i="5"/>
  <c r="K4746" i="5"/>
  <c r="J4746" i="5"/>
  <c r="K4745" i="5"/>
  <c r="J4745" i="5"/>
  <c r="K4744" i="5"/>
  <c r="J4744" i="5"/>
  <c r="K4743" i="5"/>
  <c r="J4743" i="5"/>
  <c r="K4742" i="5"/>
  <c r="J4742" i="5"/>
  <c r="K4741" i="5"/>
  <c r="J4741" i="5"/>
  <c r="K4740" i="5"/>
  <c r="J4740" i="5"/>
  <c r="K4739" i="5"/>
  <c r="J4739" i="5"/>
  <c r="K4738" i="5"/>
  <c r="J4738" i="5"/>
  <c r="K4737" i="5"/>
  <c r="J4737" i="5"/>
  <c r="K4736" i="5"/>
  <c r="J4736" i="5"/>
  <c r="K4735" i="5"/>
  <c r="J4735" i="5"/>
  <c r="K4734" i="5"/>
  <c r="J4734" i="5"/>
  <c r="K4733" i="5"/>
  <c r="J4733" i="5"/>
  <c r="K4732" i="5"/>
  <c r="J4732" i="5"/>
  <c r="K4731" i="5"/>
  <c r="J4731" i="5"/>
  <c r="K4730" i="5"/>
  <c r="J4730" i="5"/>
  <c r="K4729" i="5"/>
  <c r="J4729" i="5"/>
  <c r="K4728" i="5"/>
  <c r="J4728" i="5"/>
  <c r="K4727" i="5"/>
  <c r="J4727" i="5"/>
  <c r="K4726" i="5"/>
  <c r="J4726" i="5"/>
  <c r="K4725" i="5"/>
  <c r="J4725" i="5"/>
  <c r="K4724" i="5"/>
  <c r="J4724" i="5"/>
  <c r="K4723" i="5"/>
  <c r="J4723" i="5"/>
  <c r="K4722" i="5"/>
  <c r="J4722" i="5"/>
  <c r="K4721" i="5"/>
  <c r="J4721" i="5"/>
  <c r="K4720" i="5"/>
  <c r="J4720" i="5"/>
  <c r="K4719" i="5"/>
  <c r="J4719" i="5"/>
  <c r="K4718" i="5"/>
  <c r="J4718" i="5"/>
  <c r="K4717" i="5"/>
  <c r="J4717" i="5"/>
  <c r="K4716" i="5"/>
  <c r="J4716" i="5"/>
  <c r="K4715" i="5"/>
  <c r="J4715" i="5"/>
  <c r="K4714" i="5"/>
  <c r="J4714" i="5"/>
  <c r="K4713" i="5"/>
  <c r="J4713" i="5"/>
  <c r="K4712" i="5"/>
  <c r="J4712" i="5"/>
  <c r="K4711" i="5"/>
  <c r="J4711" i="5"/>
  <c r="K4710" i="5"/>
  <c r="J4710" i="5"/>
  <c r="K4709" i="5"/>
  <c r="J4709" i="5"/>
  <c r="K4708" i="5"/>
  <c r="J4708" i="5"/>
  <c r="K4707" i="5"/>
  <c r="J4707" i="5"/>
  <c r="K4706" i="5"/>
  <c r="J4706" i="5"/>
  <c r="K4705" i="5"/>
  <c r="J4705" i="5"/>
  <c r="K4704" i="5"/>
  <c r="J4704" i="5"/>
  <c r="K4703" i="5"/>
  <c r="J4703" i="5"/>
  <c r="K4702" i="5"/>
  <c r="J4702" i="5"/>
  <c r="K4701" i="5"/>
  <c r="J4701" i="5"/>
  <c r="K4700" i="5"/>
  <c r="J4700" i="5"/>
  <c r="K4699" i="5"/>
  <c r="J4699" i="5"/>
  <c r="K4698" i="5"/>
  <c r="J4698" i="5"/>
  <c r="K4697" i="5"/>
  <c r="J4697" i="5"/>
  <c r="K4696" i="5"/>
  <c r="J4696" i="5"/>
  <c r="K4695" i="5"/>
  <c r="J4695" i="5"/>
  <c r="K4694" i="5"/>
  <c r="J4694" i="5"/>
  <c r="K4693" i="5"/>
  <c r="J4693" i="5"/>
  <c r="K4692" i="5"/>
  <c r="J4692" i="5"/>
  <c r="K4691" i="5"/>
  <c r="J4691" i="5"/>
  <c r="K4690" i="5"/>
  <c r="J4690" i="5"/>
  <c r="K4689" i="5"/>
  <c r="J4689" i="5"/>
  <c r="K4688" i="5"/>
  <c r="J4688" i="5"/>
  <c r="K4687" i="5"/>
  <c r="J4687" i="5"/>
  <c r="K4686" i="5"/>
  <c r="J4686" i="5"/>
  <c r="K4685" i="5"/>
  <c r="J4685" i="5"/>
  <c r="K4684" i="5"/>
  <c r="J4684" i="5"/>
  <c r="K4683" i="5"/>
  <c r="J4683" i="5"/>
  <c r="K4682" i="5"/>
  <c r="J4682" i="5"/>
  <c r="K4681" i="5"/>
  <c r="J4681" i="5"/>
  <c r="K4680" i="5"/>
  <c r="J4680" i="5"/>
  <c r="K4679" i="5"/>
  <c r="J4679" i="5"/>
  <c r="K4678" i="5"/>
  <c r="J4678" i="5"/>
  <c r="K4677" i="5"/>
  <c r="J4677" i="5"/>
  <c r="K4676" i="5"/>
  <c r="J4676" i="5"/>
  <c r="K4675" i="5"/>
  <c r="J4675" i="5"/>
  <c r="K4674" i="5"/>
  <c r="J4674" i="5"/>
  <c r="K4673" i="5"/>
  <c r="J4673" i="5"/>
  <c r="K4672" i="5"/>
  <c r="J4672" i="5"/>
  <c r="K4671" i="5"/>
  <c r="J4671" i="5"/>
  <c r="K4670" i="5"/>
  <c r="J4670" i="5"/>
  <c r="K4669" i="5"/>
  <c r="J4669" i="5"/>
  <c r="K4668" i="5"/>
  <c r="J4668" i="5"/>
  <c r="K4667" i="5"/>
  <c r="J4667" i="5"/>
  <c r="K4666" i="5"/>
  <c r="J4666" i="5"/>
  <c r="K4665" i="5"/>
  <c r="J4665" i="5"/>
  <c r="K4664" i="5"/>
  <c r="J4664" i="5"/>
  <c r="K4663" i="5"/>
  <c r="J4663" i="5"/>
  <c r="K4662" i="5"/>
  <c r="J4662" i="5"/>
  <c r="K4661" i="5"/>
  <c r="J4661" i="5"/>
  <c r="K4660" i="5"/>
  <c r="J4660" i="5"/>
  <c r="K4659" i="5"/>
  <c r="J4659" i="5"/>
  <c r="K4658" i="5"/>
  <c r="J4658" i="5"/>
  <c r="K4657" i="5"/>
  <c r="J4657" i="5"/>
  <c r="K4656" i="5"/>
  <c r="J4656" i="5"/>
  <c r="K4655" i="5"/>
  <c r="J4655" i="5"/>
  <c r="K4654" i="5"/>
  <c r="J4654" i="5"/>
  <c r="K4653" i="5"/>
  <c r="J4653" i="5"/>
  <c r="K4652" i="5"/>
  <c r="J4652" i="5"/>
  <c r="K4651" i="5"/>
  <c r="J4651" i="5"/>
  <c r="K4650" i="5"/>
  <c r="J4650" i="5"/>
  <c r="K4649" i="5"/>
  <c r="J4649" i="5"/>
  <c r="K4648" i="5"/>
  <c r="J4648" i="5"/>
  <c r="K4647" i="5"/>
  <c r="J4647" i="5"/>
  <c r="K4646" i="5"/>
  <c r="J4646" i="5"/>
  <c r="K4645" i="5"/>
  <c r="J4645" i="5"/>
  <c r="K4644" i="5"/>
  <c r="J4644" i="5"/>
  <c r="K4643" i="5"/>
  <c r="J4643" i="5"/>
  <c r="K4642" i="5"/>
  <c r="J4642" i="5"/>
  <c r="K4641" i="5"/>
  <c r="J4641" i="5"/>
  <c r="K4640" i="5"/>
  <c r="J4640" i="5"/>
  <c r="K4639" i="5"/>
  <c r="J4639" i="5"/>
  <c r="K4638" i="5"/>
  <c r="J4638" i="5"/>
  <c r="K4637" i="5"/>
  <c r="J4637" i="5"/>
  <c r="K4636" i="5"/>
  <c r="J4636" i="5"/>
  <c r="K4635" i="5"/>
  <c r="J4635" i="5"/>
  <c r="K4634" i="5"/>
  <c r="J4634" i="5"/>
  <c r="K4633" i="5"/>
  <c r="J4633" i="5"/>
  <c r="K4632" i="5"/>
  <c r="J4632" i="5"/>
  <c r="K4631" i="5"/>
  <c r="J4631" i="5"/>
  <c r="K4630" i="5"/>
  <c r="J4630" i="5"/>
  <c r="K4629" i="5"/>
  <c r="J4629" i="5"/>
  <c r="K4628" i="5"/>
  <c r="J4628" i="5"/>
  <c r="K4627" i="5"/>
  <c r="J4627" i="5"/>
  <c r="K4626" i="5"/>
  <c r="J4626" i="5"/>
  <c r="K4625" i="5"/>
  <c r="J4625" i="5"/>
  <c r="K4624" i="5"/>
  <c r="J4624" i="5"/>
  <c r="K4623" i="5"/>
  <c r="J4623" i="5"/>
  <c r="K4622" i="5"/>
  <c r="J4622" i="5"/>
  <c r="K4621" i="5"/>
  <c r="J4621" i="5"/>
  <c r="K4620" i="5"/>
  <c r="J4620" i="5"/>
  <c r="K4619" i="5"/>
  <c r="J4619" i="5"/>
  <c r="K4618" i="5"/>
  <c r="J4618" i="5"/>
  <c r="K4617" i="5"/>
  <c r="J4617" i="5"/>
  <c r="K4616" i="5"/>
  <c r="J4616" i="5"/>
  <c r="K4615" i="5"/>
  <c r="J4615" i="5"/>
  <c r="K4614" i="5"/>
  <c r="J4614" i="5"/>
  <c r="K4613" i="5"/>
  <c r="J4613" i="5"/>
  <c r="K4612" i="5"/>
  <c r="J4612" i="5"/>
  <c r="K4611" i="5"/>
  <c r="J4611" i="5"/>
  <c r="K4610" i="5"/>
  <c r="J4610" i="5"/>
  <c r="K4609" i="5"/>
  <c r="J4609" i="5"/>
  <c r="K4608" i="5"/>
  <c r="J4608" i="5"/>
  <c r="K4607" i="5"/>
  <c r="J4607" i="5"/>
  <c r="K4606" i="5"/>
  <c r="J4606" i="5"/>
  <c r="K4605" i="5"/>
  <c r="J4605" i="5"/>
  <c r="K4604" i="5"/>
  <c r="J4604" i="5"/>
  <c r="K4603" i="5"/>
  <c r="J4603" i="5"/>
  <c r="K4602" i="5"/>
  <c r="J4602" i="5"/>
  <c r="K4601" i="5"/>
  <c r="J4601" i="5"/>
  <c r="K4600" i="5"/>
  <c r="J4600" i="5"/>
  <c r="K4599" i="5"/>
  <c r="J4599" i="5"/>
  <c r="K4598" i="5"/>
  <c r="J4598" i="5"/>
  <c r="K4597" i="5"/>
  <c r="J4597" i="5"/>
  <c r="K4596" i="5"/>
  <c r="J4596" i="5"/>
  <c r="K4595" i="5"/>
  <c r="J4595" i="5"/>
  <c r="K4594" i="5"/>
  <c r="J4594" i="5"/>
  <c r="K4593" i="5"/>
  <c r="J4593" i="5"/>
  <c r="K4592" i="5"/>
  <c r="J4592" i="5"/>
  <c r="K4591" i="5"/>
  <c r="J4591" i="5"/>
  <c r="K4590" i="5"/>
  <c r="J4590" i="5"/>
  <c r="K4589" i="5"/>
  <c r="J4589" i="5"/>
  <c r="K4588" i="5"/>
  <c r="J4588" i="5"/>
  <c r="K4587" i="5"/>
  <c r="J4587" i="5"/>
  <c r="K4586" i="5"/>
  <c r="J4586" i="5"/>
  <c r="K4585" i="5"/>
  <c r="J4585" i="5"/>
  <c r="K4584" i="5"/>
  <c r="J4584" i="5"/>
  <c r="K4583" i="5"/>
  <c r="J4583" i="5"/>
  <c r="K4582" i="5"/>
  <c r="J4582" i="5"/>
  <c r="K4581" i="5"/>
  <c r="J4581" i="5"/>
  <c r="K4580" i="5"/>
  <c r="J4580" i="5"/>
  <c r="K4579" i="5"/>
  <c r="J4579" i="5"/>
  <c r="K4578" i="5"/>
  <c r="J4578" i="5"/>
  <c r="K4577" i="5"/>
  <c r="J4577" i="5"/>
  <c r="K4576" i="5"/>
  <c r="J4576" i="5"/>
  <c r="K4575" i="5"/>
  <c r="J4575" i="5"/>
  <c r="K4574" i="5"/>
  <c r="J4574" i="5"/>
  <c r="K4573" i="5"/>
  <c r="J4573" i="5"/>
  <c r="K4572" i="5"/>
  <c r="J4572" i="5"/>
  <c r="K4571" i="5"/>
  <c r="J4571" i="5"/>
  <c r="K4570" i="5"/>
  <c r="J4570" i="5"/>
  <c r="K4569" i="5"/>
  <c r="J4569" i="5"/>
  <c r="K4568" i="5"/>
  <c r="J4568" i="5"/>
  <c r="K4567" i="5"/>
  <c r="J4567" i="5"/>
  <c r="K4566" i="5"/>
  <c r="J4566" i="5"/>
  <c r="K4565" i="5"/>
  <c r="J4565" i="5"/>
  <c r="K4564" i="5"/>
  <c r="J4564" i="5"/>
  <c r="K4563" i="5"/>
  <c r="J4563" i="5"/>
  <c r="K4562" i="5"/>
  <c r="J4562" i="5"/>
  <c r="K4561" i="5"/>
  <c r="J4561" i="5"/>
  <c r="K4560" i="5"/>
  <c r="J4560" i="5"/>
  <c r="K4559" i="5"/>
  <c r="J4559" i="5"/>
  <c r="K4558" i="5"/>
  <c r="J4558" i="5"/>
  <c r="K4557" i="5"/>
  <c r="J4557" i="5"/>
  <c r="K4556" i="5"/>
  <c r="J4556" i="5"/>
  <c r="K4555" i="5"/>
  <c r="J4555" i="5"/>
  <c r="K4554" i="5"/>
  <c r="J4554" i="5"/>
  <c r="K4553" i="5"/>
  <c r="J4553" i="5"/>
  <c r="K4552" i="5"/>
  <c r="J4552" i="5"/>
  <c r="K4551" i="5"/>
  <c r="J4551" i="5"/>
  <c r="K4550" i="5"/>
  <c r="J4550" i="5"/>
  <c r="K4549" i="5"/>
  <c r="J4549" i="5"/>
  <c r="K4548" i="5"/>
  <c r="J4548" i="5"/>
  <c r="K4547" i="5"/>
  <c r="J4547" i="5"/>
  <c r="K4546" i="5"/>
  <c r="J4546" i="5"/>
  <c r="K4545" i="5"/>
  <c r="J4545" i="5"/>
  <c r="K4544" i="5"/>
  <c r="J4544" i="5"/>
  <c r="K4543" i="5"/>
  <c r="J4543" i="5"/>
  <c r="K4542" i="5"/>
  <c r="J4542" i="5"/>
  <c r="K4541" i="5"/>
  <c r="J4541" i="5"/>
  <c r="K4540" i="5"/>
  <c r="J4540" i="5"/>
  <c r="K4539" i="5"/>
  <c r="J4539" i="5"/>
  <c r="K4538" i="5"/>
  <c r="J4538" i="5"/>
  <c r="K4537" i="5"/>
  <c r="J4537" i="5"/>
  <c r="K4536" i="5"/>
  <c r="J4536" i="5"/>
  <c r="K4535" i="5"/>
  <c r="J4535" i="5"/>
  <c r="K4534" i="5"/>
  <c r="J4534" i="5"/>
  <c r="K4533" i="5"/>
  <c r="J4533" i="5"/>
  <c r="K4532" i="5"/>
  <c r="J4532" i="5"/>
  <c r="K4531" i="5"/>
  <c r="J4531" i="5"/>
  <c r="K4530" i="5"/>
  <c r="J4530" i="5"/>
  <c r="K4529" i="5"/>
  <c r="J4529" i="5"/>
  <c r="K4528" i="5"/>
  <c r="J4528" i="5"/>
  <c r="K4527" i="5"/>
  <c r="J4527" i="5"/>
  <c r="K4526" i="5"/>
  <c r="J4526" i="5"/>
  <c r="K4525" i="5"/>
  <c r="J4525" i="5"/>
  <c r="K4524" i="5"/>
  <c r="J4524" i="5"/>
  <c r="K4523" i="5"/>
  <c r="J4523" i="5"/>
  <c r="K4522" i="5"/>
  <c r="J4522" i="5"/>
  <c r="K4521" i="5"/>
  <c r="J4521" i="5"/>
  <c r="K4520" i="5"/>
  <c r="J4520" i="5"/>
  <c r="K4519" i="5"/>
  <c r="J4519" i="5"/>
  <c r="K4518" i="5"/>
  <c r="J4518" i="5"/>
  <c r="K4517" i="5"/>
  <c r="J4517" i="5"/>
  <c r="K4516" i="5"/>
  <c r="J4516" i="5"/>
  <c r="K4515" i="5"/>
  <c r="J4515" i="5"/>
  <c r="K4514" i="5"/>
  <c r="J4514" i="5"/>
  <c r="K4513" i="5"/>
  <c r="J4513" i="5"/>
  <c r="K4512" i="5"/>
  <c r="J4512" i="5"/>
  <c r="K4511" i="5"/>
  <c r="J4511" i="5"/>
  <c r="K4510" i="5"/>
  <c r="J4510" i="5"/>
  <c r="K4509" i="5"/>
  <c r="J4509" i="5"/>
  <c r="K4508" i="5"/>
  <c r="J4508" i="5"/>
  <c r="K4507" i="5"/>
  <c r="J4507" i="5"/>
  <c r="K4506" i="5"/>
  <c r="J4506" i="5"/>
  <c r="K4505" i="5"/>
  <c r="J4505" i="5"/>
  <c r="K4504" i="5"/>
  <c r="J4504" i="5"/>
  <c r="K4503" i="5"/>
  <c r="J4503" i="5"/>
  <c r="K4502" i="5"/>
  <c r="J4502" i="5"/>
  <c r="K4501" i="5"/>
  <c r="J4501" i="5"/>
  <c r="K4500" i="5"/>
  <c r="J4500" i="5"/>
  <c r="K4499" i="5"/>
  <c r="J4499" i="5"/>
  <c r="K4498" i="5"/>
  <c r="J4498" i="5"/>
  <c r="K4497" i="5"/>
  <c r="J4497" i="5"/>
  <c r="K4496" i="5"/>
  <c r="J4496" i="5"/>
  <c r="K4495" i="5"/>
  <c r="J4495" i="5"/>
  <c r="K4494" i="5"/>
  <c r="J4494" i="5"/>
  <c r="K4493" i="5"/>
  <c r="J4493" i="5"/>
  <c r="K4492" i="5"/>
  <c r="J4492" i="5"/>
  <c r="K4491" i="5"/>
  <c r="J4491" i="5"/>
  <c r="K4490" i="5"/>
  <c r="J4490" i="5"/>
  <c r="K4489" i="5"/>
  <c r="J4489" i="5"/>
  <c r="K4488" i="5"/>
  <c r="J4488" i="5"/>
  <c r="K4487" i="5"/>
  <c r="J4487" i="5"/>
  <c r="K4486" i="5"/>
  <c r="J4486" i="5"/>
  <c r="K4485" i="5"/>
  <c r="J4485" i="5"/>
  <c r="K4484" i="5"/>
  <c r="J4484" i="5"/>
  <c r="K4483" i="5"/>
  <c r="J4483" i="5"/>
  <c r="K4482" i="5"/>
  <c r="J4482" i="5"/>
  <c r="K4481" i="5"/>
  <c r="J4481" i="5"/>
  <c r="K4480" i="5"/>
  <c r="J4480" i="5"/>
  <c r="K4479" i="5"/>
  <c r="J4479" i="5"/>
  <c r="K4478" i="5"/>
  <c r="J4478" i="5"/>
  <c r="K4477" i="5"/>
  <c r="J4477" i="5"/>
  <c r="K4476" i="5"/>
  <c r="J4476" i="5"/>
  <c r="K4475" i="5"/>
  <c r="J4475" i="5"/>
  <c r="K4474" i="5"/>
  <c r="J4474" i="5"/>
  <c r="K4473" i="5"/>
  <c r="J4473" i="5"/>
  <c r="K4472" i="5"/>
  <c r="J4472" i="5"/>
  <c r="K4471" i="5"/>
  <c r="J4471" i="5"/>
  <c r="K4470" i="5"/>
  <c r="J4470" i="5"/>
  <c r="K4469" i="5"/>
  <c r="J4469" i="5"/>
  <c r="K4468" i="5"/>
  <c r="J4468" i="5"/>
  <c r="K4467" i="5"/>
  <c r="J4467" i="5"/>
  <c r="K4466" i="5"/>
  <c r="J4466" i="5"/>
  <c r="K4465" i="5"/>
  <c r="J4465" i="5"/>
  <c r="K4464" i="5"/>
  <c r="J4464" i="5"/>
  <c r="K4463" i="5"/>
  <c r="J4463" i="5"/>
  <c r="K4462" i="5"/>
  <c r="J4462" i="5"/>
  <c r="K4461" i="5"/>
  <c r="J4461" i="5"/>
  <c r="K4460" i="5"/>
  <c r="J4460" i="5"/>
  <c r="K4459" i="5"/>
  <c r="J4459" i="5"/>
  <c r="K4458" i="5"/>
  <c r="J4458" i="5"/>
  <c r="K4457" i="5"/>
  <c r="J4457" i="5"/>
  <c r="K4456" i="5"/>
  <c r="J4456" i="5"/>
  <c r="K4455" i="5"/>
  <c r="J4455" i="5"/>
  <c r="K4454" i="5"/>
  <c r="J4454" i="5"/>
  <c r="K4453" i="5"/>
  <c r="J4453" i="5"/>
  <c r="K4452" i="5"/>
  <c r="J4452" i="5"/>
  <c r="K4451" i="5"/>
  <c r="J4451" i="5"/>
  <c r="K4450" i="5"/>
  <c r="J4450" i="5"/>
  <c r="K4449" i="5"/>
  <c r="J4449" i="5"/>
  <c r="K4448" i="5"/>
  <c r="J4448" i="5"/>
  <c r="K4447" i="5"/>
  <c r="J4447" i="5"/>
  <c r="K4446" i="5"/>
  <c r="J4446" i="5"/>
  <c r="K4445" i="5"/>
  <c r="J4445" i="5"/>
  <c r="K4444" i="5"/>
  <c r="J4444" i="5"/>
  <c r="K4443" i="5"/>
  <c r="J4443" i="5"/>
  <c r="K4442" i="5"/>
  <c r="J4442" i="5"/>
  <c r="K4441" i="5"/>
  <c r="J4441" i="5"/>
  <c r="K4440" i="5"/>
  <c r="J4440" i="5"/>
  <c r="K4439" i="5"/>
  <c r="J4439" i="5"/>
  <c r="K4438" i="5"/>
  <c r="J4438" i="5"/>
  <c r="K4437" i="5"/>
  <c r="J4437" i="5"/>
  <c r="K4436" i="5"/>
  <c r="J4436" i="5"/>
  <c r="K4435" i="5"/>
  <c r="J4435" i="5"/>
  <c r="K4434" i="5"/>
  <c r="J4434" i="5"/>
  <c r="K4433" i="5"/>
  <c r="J4433" i="5"/>
  <c r="K4432" i="5"/>
  <c r="J4432" i="5"/>
  <c r="K4431" i="5"/>
  <c r="J4431" i="5"/>
  <c r="K4430" i="5"/>
  <c r="J4430" i="5"/>
  <c r="K4429" i="5"/>
  <c r="J4429" i="5"/>
  <c r="K4428" i="5"/>
  <c r="J4428" i="5"/>
  <c r="K4427" i="5"/>
  <c r="J4427" i="5"/>
  <c r="K4426" i="5"/>
  <c r="J4426" i="5"/>
  <c r="K4425" i="5"/>
  <c r="J4425" i="5"/>
  <c r="K4424" i="5"/>
  <c r="J4424" i="5"/>
  <c r="K4423" i="5"/>
  <c r="J4423" i="5"/>
  <c r="K4422" i="5"/>
  <c r="J4422" i="5"/>
  <c r="K4421" i="5"/>
  <c r="J4421" i="5"/>
  <c r="K4420" i="5"/>
  <c r="J4420" i="5"/>
  <c r="K4419" i="5"/>
  <c r="J4419" i="5"/>
  <c r="K4418" i="5"/>
  <c r="J4418" i="5"/>
  <c r="K4417" i="5"/>
  <c r="J4417" i="5"/>
  <c r="K4416" i="5"/>
  <c r="J4416" i="5"/>
  <c r="K4415" i="5"/>
  <c r="J4415" i="5"/>
  <c r="K4414" i="5"/>
  <c r="J4414" i="5"/>
  <c r="K4413" i="5"/>
  <c r="J4413" i="5"/>
  <c r="K4412" i="5"/>
  <c r="J4412" i="5"/>
  <c r="K4411" i="5"/>
  <c r="J4411" i="5"/>
  <c r="K4410" i="5"/>
  <c r="J4410" i="5"/>
  <c r="K4409" i="5"/>
  <c r="J4409" i="5"/>
  <c r="K4408" i="5"/>
  <c r="J4408" i="5"/>
  <c r="K4407" i="5"/>
  <c r="J4407" i="5"/>
  <c r="K4406" i="5"/>
  <c r="J4406" i="5"/>
  <c r="K4405" i="5"/>
  <c r="J4405" i="5"/>
  <c r="K4404" i="5"/>
  <c r="J4404" i="5"/>
  <c r="K4403" i="5"/>
  <c r="J4403" i="5"/>
  <c r="K4402" i="5"/>
  <c r="J4402" i="5"/>
  <c r="K4401" i="5"/>
  <c r="J4401" i="5"/>
  <c r="K4400" i="5"/>
  <c r="J4400" i="5"/>
  <c r="K4399" i="5"/>
  <c r="J4399" i="5"/>
  <c r="K4398" i="5"/>
  <c r="J4398" i="5"/>
  <c r="K4397" i="5"/>
  <c r="J4397" i="5"/>
  <c r="K4396" i="5"/>
  <c r="J4396" i="5"/>
  <c r="K4395" i="5"/>
  <c r="J4395" i="5"/>
  <c r="K4394" i="5"/>
  <c r="J4394" i="5"/>
  <c r="K4393" i="5"/>
  <c r="J4393" i="5"/>
  <c r="K4392" i="5"/>
  <c r="J4392" i="5"/>
  <c r="K4391" i="5"/>
  <c r="J4391" i="5"/>
  <c r="K4390" i="5"/>
  <c r="J4390" i="5"/>
  <c r="K4389" i="5"/>
  <c r="J4389" i="5"/>
  <c r="K4388" i="5"/>
  <c r="J4388" i="5"/>
  <c r="K4387" i="5"/>
  <c r="J4387" i="5"/>
  <c r="K4386" i="5"/>
  <c r="J4386" i="5"/>
  <c r="K4385" i="5"/>
  <c r="J4385" i="5"/>
  <c r="K4384" i="5"/>
  <c r="J4384" i="5"/>
  <c r="K4383" i="5"/>
  <c r="J4383" i="5"/>
  <c r="K4382" i="5"/>
  <c r="J4382" i="5"/>
  <c r="K4381" i="5"/>
  <c r="J4381" i="5"/>
  <c r="K4380" i="5"/>
  <c r="J4380" i="5"/>
  <c r="K4379" i="5"/>
  <c r="J4379" i="5"/>
  <c r="K4378" i="5"/>
  <c r="J4378" i="5"/>
  <c r="K4377" i="5"/>
  <c r="J4377" i="5"/>
  <c r="K4376" i="5"/>
  <c r="J4376" i="5"/>
  <c r="K4375" i="5"/>
  <c r="J4375" i="5"/>
  <c r="K4374" i="5"/>
  <c r="J4374" i="5"/>
  <c r="K4373" i="5"/>
  <c r="J4373" i="5"/>
  <c r="K4372" i="5"/>
  <c r="J4372" i="5"/>
  <c r="K4371" i="5"/>
  <c r="J4371" i="5"/>
  <c r="K4370" i="5"/>
  <c r="J4370" i="5"/>
  <c r="K4369" i="5"/>
  <c r="J4369" i="5"/>
  <c r="K4368" i="5"/>
  <c r="J4368" i="5"/>
  <c r="K4367" i="5"/>
  <c r="J4367" i="5"/>
  <c r="K4366" i="5"/>
  <c r="J4366" i="5"/>
  <c r="K4365" i="5"/>
  <c r="J4365" i="5"/>
  <c r="K4364" i="5"/>
  <c r="J4364" i="5"/>
  <c r="K4363" i="5"/>
  <c r="J4363" i="5"/>
  <c r="K4362" i="5"/>
  <c r="J4362" i="5"/>
  <c r="K4361" i="5"/>
  <c r="J4361" i="5"/>
  <c r="K4360" i="5"/>
  <c r="J4360" i="5"/>
  <c r="K4359" i="5"/>
  <c r="J4359" i="5"/>
  <c r="K4358" i="5"/>
  <c r="J4358" i="5"/>
  <c r="K4357" i="5"/>
  <c r="J4357" i="5"/>
  <c r="K4356" i="5"/>
  <c r="J4356" i="5"/>
  <c r="K4355" i="5"/>
  <c r="J4355" i="5"/>
  <c r="K4354" i="5"/>
  <c r="J4354" i="5"/>
  <c r="K4353" i="5"/>
  <c r="J4353" i="5"/>
  <c r="K4352" i="5"/>
  <c r="J4352" i="5"/>
  <c r="K4351" i="5"/>
  <c r="J4351" i="5"/>
  <c r="K4350" i="5"/>
  <c r="J4350" i="5"/>
  <c r="K4349" i="5"/>
  <c r="J4349" i="5"/>
  <c r="K4348" i="5"/>
  <c r="J4348" i="5"/>
  <c r="K4347" i="5"/>
  <c r="J4347" i="5"/>
  <c r="K4346" i="5"/>
  <c r="J4346" i="5"/>
  <c r="K4345" i="5"/>
  <c r="J4345" i="5"/>
  <c r="K4344" i="5"/>
  <c r="J4344" i="5"/>
  <c r="K4343" i="5"/>
  <c r="J4343" i="5"/>
  <c r="K4342" i="5"/>
  <c r="J4342" i="5"/>
  <c r="K4341" i="5"/>
  <c r="J4341" i="5"/>
  <c r="K4340" i="5"/>
  <c r="J4340" i="5"/>
  <c r="K4339" i="5"/>
  <c r="J4339" i="5"/>
  <c r="K4338" i="5"/>
  <c r="J4338" i="5"/>
  <c r="K4337" i="5"/>
  <c r="J4337" i="5"/>
  <c r="K4336" i="5"/>
  <c r="J4336" i="5"/>
  <c r="K4335" i="5"/>
  <c r="J4335" i="5"/>
  <c r="K4334" i="5"/>
  <c r="J4334" i="5"/>
  <c r="K4333" i="5"/>
  <c r="J4333" i="5"/>
  <c r="K4332" i="5"/>
  <c r="J4332" i="5"/>
  <c r="K4331" i="5"/>
  <c r="J4331" i="5"/>
  <c r="K4330" i="5"/>
  <c r="J4330" i="5"/>
  <c r="K4329" i="5"/>
  <c r="J4329" i="5"/>
  <c r="K4328" i="5"/>
  <c r="J4328" i="5"/>
  <c r="K4327" i="5"/>
  <c r="J4327" i="5"/>
  <c r="K4326" i="5"/>
  <c r="J4326" i="5"/>
  <c r="K4325" i="5"/>
  <c r="J4325" i="5"/>
  <c r="K4324" i="5"/>
  <c r="J4324" i="5"/>
  <c r="K4323" i="5"/>
  <c r="J4323" i="5"/>
  <c r="K4322" i="5"/>
  <c r="J4322" i="5"/>
  <c r="K4321" i="5"/>
  <c r="J4321" i="5"/>
  <c r="K4320" i="5"/>
  <c r="J4320" i="5"/>
  <c r="K4319" i="5"/>
  <c r="J4319" i="5"/>
  <c r="K4318" i="5"/>
  <c r="J4318" i="5"/>
  <c r="K4317" i="5"/>
  <c r="J4317" i="5"/>
  <c r="K4316" i="5"/>
  <c r="J4316" i="5"/>
  <c r="K4315" i="5"/>
  <c r="J4315" i="5"/>
  <c r="K4314" i="5"/>
  <c r="J4314" i="5"/>
  <c r="K4313" i="5"/>
  <c r="J4313" i="5"/>
  <c r="K4312" i="5"/>
  <c r="J4312" i="5"/>
  <c r="K4311" i="5"/>
  <c r="J4311" i="5"/>
  <c r="K4310" i="5"/>
  <c r="J4310" i="5"/>
  <c r="K4309" i="5"/>
  <c r="J4309" i="5"/>
  <c r="K4308" i="5"/>
  <c r="J4308" i="5"/>
  <c r="K4307" i="5"/>
  <c r="J4307" i="5"/>
  <c r="K4306" i="5"/>
  <c r="J4306" i="5"/>
  <c r="K4305" i="5"/>
  <c r="J4305" i="5"/>
  <c r="K4304" i="5"/>
  <c r="J4304" i="5"/>
  <c r="K4303" i="5"/>
  <c r="J4303" i="5"/>
  <c r="K4302" i="5"/>
  <c r="J4302" i="5"/>
  <c r="K4301" i="5"/>
  <c r="J4301" i="5"/>
  <c r="K4300" i="5"/>
  <c r="J4300" i="5"/>
  <c r="K4299" i="5"/>
  <c r="J4299" i="5"/>
  <c r="K4298" i="5"/>
  <c r="J4298" i="5"/>
  <c r="K4297" i="5"/>
  <c r="J4297" i="5"/>
  <c r="K4296" i="5"/>
  <c r="J4296" i="5"/>
  <c r="K4295" i="5"/>
  <c r="J4295" i="5"/>
  <c r="K4294" i="5"/>
  <c r="J4294" i="5"/>
  <c r="K4293" i="5"/>
  <c r="J4293" i="5"/>
  <c r="K4292" i="5"/>
  <c r="J4292" i="5"/>
  <c r="K4291" i="5"/>
  <c r="J4291" i="5"/>
  <c r="K4290" i="5"/>
  <c r="J4290" i="5"/>
  <c r="K4289" i="5"/>
  <c r="J4289" i="5"/>
  <c r="K4288" i="5"/>
  <c r="J4288" i="5"/>
  <c r="K4287" i="5"/>
  <c r="J4287" i="5"/>
  <c r="K4286" i="5"/>
  <c r="J4286" i="5"/>
  <c r="K4285" i="5"/>
  <c r="J4285" i="5"/>
  <c r="K4284" i="5"/>
  <c r="J4284" i="5"/>
  <c r="K4283" i="5"/>
  <c r="J4283" i="5"/>
  <c r="K4282" i="5"/>
  <c r="J4282" i="5"/>
  <c r="K4281" i="5"/>
  <c r="J4281" i="5"/>
  <c r="K4280" i="5"/>
  <c r="J4280" i="5"/>
  <c r="K4279" i="5"/>
  <c r="J4279" i="5"/>
  <c r="K4278" i="5"/>
  <c r="J4278" i="5"/>
  <c r="K4277" i="5"/>
  <c r="J4277" i="5"/>
  <c r="K4276" i="5"/>
  <c r="J4276" i="5"/>
  <c r="K4275" i="5"/>
  <c r="J4275" i="5"/>
  <c r="K4274" i="5"/>
  <c r="J4274" i="5"/>
  <c r="K4273" i="5"/>
  <c r="J4273" i="5"/>
  <c r="K4272" i="5"/>
  <c r="J4272" i="5"/>
  <c r="K4271" i="5"/>
  <c r="J4271" i="5"/>
  <c r="K4270" i="5"/>
  <c r="J4270" i="5"/>
  <c r="K4269" i="5"/>
  <c r="J4269" i="5"/>
  <c r="K4268" i="5"/>
  <c r="J4268" i="5"/>
  <c r="K4267" i="5"/>
  <c r="J4267" i="5"/>
  <c r="K4266" i="5"/>
  <c r="J4266" i="5"/>
  <c r="K4265" i="5"/>
  <c r="J4265" i="5"/>
  <c r="K4264" i="5"/>
  <c r="J4264" i="5"/>
  <c r="K4263" i="5"/>
  <c r="J4263" i="5"/>
  <c r="K4262" i="5"/>
  <c r="J4262" i="5"/>
  <c r="K4261" i="5"/>
  <c r="J4261" i="5"/>
  <c r="K4260" i="5"/>
  <c r="J4260" i="5"/>
  <c r="K4259" i="5"/>
  <c r="J4259" i="5"/>
  <c r="K4258" i="5"/>
  <c r="J4258" i="5"/>
  <c r="K4257" i="5"/>
  <c r="J4257" i="5"/>
  <c r="K4256" i="5"/>
  <c r="J4256" i="5"/>
  <c r="K4255" i="5"/>
  <c r="J4255" i="5"/>
  <c r="K4254" i="5"/>
  <c r="J4254" i="5"/>
  <c r="K4253" i="5"/>
  <c r="J4253" i="5"/>
  <c r="K4252" i="5"/>
  <c r="J4252" i="5"/>
  <c r="K4251" i="5"/>
  <c r="J4251" i="5"/>
  <c r="K4250" i="5"/>
  <c r="J4250" i="5"/>
  <c r="K4249" i="5"/>
  <c r="J4249" i="5"/>
  <c r="K4248" i="5"/>
  <c r="J4248" i="5"/>
  <c r="K4247" i="5"/>
  <c r="J4247" i="5"/>
  <c r="K4246" i="5"/>
  <c r="J4246" i="5"/>
  <c r="K4245" i="5"/>
  <c r="J4245" i="5"/>
  <c r="K4244" i="5"/>
  <c r="J4244" i="5"/>
  <c r="K4243" i="5"/>
  <c r="J4243" i="5"/>
  <c r="K4242" i="5"/>
  <c r="J4242" i="5"/>
  <c r="K4241" i="5"/>
  <c r="J4241" i="5"/>
  <c r="K4240" i="5"/>
  <c r="J4240" i="5"/>
  <c r="K4239" i="5"/>
  <c r="J4239" i="5"/>
  <c r="K4238" i="5"/>
  <c r="J4238" i="5"/>
  <c r="K4237" i="5"/>
  <c r="J4237" i="5"/>
  <c r="K4236" i="5"/>
  <c r="J4236" i="5"/>
  <c r="K4235" i="5"/>
  <c r="J4235" i="5"/>
  <c r="K4234" i="5"/>
  <c r="J4234" i="5"/>
  <c r="K4233" i="5"/>
  <c r="J4233" i="5"/>
  <c r="K4232" i="5"/>
  <c r="J4232" i="5"/>
  <c r="K4231" i="5"/>
  <c r="J4231" i="5"/>
  <c r="K4230" i="5"/>
  <c r="J4230" i="5"/>
  <c r="K4229" i="5"/>
  <c r="J4229" i="5"/>
  <c r="K4228" i="5"/>
  <c r="J4228" i="5"/>
  <c r="K4227" i="5"/>
  <c r="J4227" i="5"/>
  <c r="K4226" i="5"/>
  <c r="J4226" i="5"/>
  <c r="K4225" i="5"/>
  <c r="J4225" i="5"/>
  <c r="K4224" i="5"/>
  <c r="J4224" i="5"/>
  <c r="K4223" i="5"/>
  <c r="J4223" i="5"/>
  <c r="K4222" i="5"/>
  <c r="J4222" i="5"/>
  <c r="K4221" i="5"/>
  <c r="J4221" i="5"/>
  <c r="K4220" i="5"/>
  <c r="J4220" i="5"/>
  <c r="K4219" i="5"/>
  <c r="J4219" i="5"/>
  <c r="K4218" i="5"/>
  <c r="J4218" i="5"/>
  <c r="K4217" i="5"/>
  <c r="J4217" i="5"/>
  <c r="K4216" i="5"/>
  <c r="J4216" i="5"/>
  <c r="K4215" i="5"/>
  <c r="J4215" i="5"/>
  <c r="K4214" i="5"/>
  <c r="J4214" i="5"/>
  <c r="K4213" i="5"/>
  <c r="J4213" i="5"/>
  <c r="K4212" i="5"/>
  <c r="J4212" i="5"/>
  <c r="K4211" i="5"/>
  <c r="J4211" i="5"/>
  <c r="K4210" i="5"/>
  <c r="J4210" i="5"/>
  <c r="K4209" i="5"/>
  <c r="J4209" i="5"/>
  <c r="K4208" i="5"/>
  <c r="J4208" i="5"/>
  <c r="K4207" i="5"/>
  <c r="J4207" i="5"/>
  <c r="K4206" i="5"/>
  <c r="J4206" i="5"/>
  <c r="K4205" i="5"/>
  <c r="J4205" i="5"/>
  <c r="K4204" i="5"/>
  <c r="J4204" i="5"/>
  <c r="K4203" i="5"/>
  <c r="J4203" i="5"/>
  <c r="K4202" i="5"/>
  <c r="J4202" i="5"/>
  <c r="K4201" i="5"/>
  <c r="J4201" i="5"/>
  <c r="K4200" i="5"/>
  <c r="J4200" i="5"/>
  <c r="K4199" i="5"/>
  <c r="J4199" i="5"/>
  <c r="K4198" i="5"/>
  <c r="J4198" i="5"/>
  <c r="K4197" i="5"/>
  <c r="J4197" i="5"/>
  <c r="K4196" i="5"/>
  <c r="J4196" i="5"/>
  <c r="K4195" i="5"/>
  <c r="J4195" i="5"/>
  <c r="K4194" i="5"/>
  <c r="J4194" i="5"/>
  <c r="K4193" i="5"/>
  <c r="J4193" i="5"/>
  <c r="K4192" i="5"/>
  <c r="J4192" i="5"/>
  <c r="K4191" i="5"/>
  <c r="J4191" i="5"/>
  <c r="K4190" i="5"/>
  <c r="J4190" i="5"/>
  <c r="K4189" i="5"/>
  <c r="J4189" i="5"/>
  <c r="K4188" i="5"/>
  <c r="J4188" i="5"/>
  <c r="K4187" i="5"/>
  <c r="J4187" i="5"/>
  <c r="K4186" i="5"/>
  <c r="J4186" i="5"/>
  <c r="K4185" i="5"/>
  <c r="J4185" i="5"/>
  <c r="K4184" i="5"/>
  <c r="J4184" i="5"/>
  <c r="K4183" i="5"/>
  <c r="J4183" i="5"/>
  <c r="K4182" i="5"/>
  <c r="J4182" i="5"/>
  <c r="K4181" i="5"/>
  <c r="J4181" i="5"/>
  <c r="K4180" i="5"/>
  <c r="J4180" i="5"/>
  <c r="K4179" i="5"/>
  <c r="J4179" i="5"/>
  <c r="K4178" i="5"/>
  <c r="J4178" i="5"/>
  <c r="K4177" i="5"/>
  <c r="J4177" i="5"/>
  <c r="K4176" i="5"/>
  <c r="J4176" i="5"/>
  <c r="K4175" i="5"/>
  <c r="J4175" i="5"/>
  <c r="K4174" i="5"/>
  <c r="J4174" i="5"/>
  <c r="K4173" i="5"/>
  <c r="J4173" i="5"/>
  <c r="K4172" i="5"/>
  <c r="J4172" i="5"/>
  <c r="K4171" i="5"/>
  <c r="J4171" i="5"/>
  <c r="K4170" i="5"/>
  <c r="J4170" i="5"/>
  <c r="K4169" i="5"/>
  <c r="J4169" i="5"/>
  <c r="K4168" i="5"/>
  <c r="J4168" i="5"/>
  <c r="K4167" i="5"/>
  <c r="J4167" i="5"/>
  <c r="K4166" i="5"/>
  <c r="J4166" i="5"/>
  <c r="K4165" i="5"/>
  <c r="J4165" i="5"/>
  <c r="K4164" i="5"/>
  <c r="J4164" i="5"/>
  <c r="K4163" i="5"/>
  <c r="J4163" i="5"/>
  <c r="K4162" i="5"/>
  <c r="J4162" i="5"/>
  <c r="K4161" i="5"/>
  <c r="J4161" i="5"/>
  <c r="K4160" i="5"/>
  <c r="J4160" i="5"/>
  <c r="K4159" i="5"/>
  <c r="J4159" i="5"/>
  <c r="K4158" i="5"/>
  <c r="J4158" i="5"/>
  <c r="K4157" i="5"/>
  <c r="J4157" i="5"/>
  <c r="K4156" i="5"/>
  <c r="J4156" i="5"/>
  <c r="K4155" i="5"/>
  <c r="J4155" i="5"/>
  <c r="K4154" i="5"/>
  <c r="J4154" i="5"/>
  <c r="K4153" i="5"/>
  <c r="J4153" i="5"/>
  <c r="K4152" i="5"/>
  <c r="J4152" i="5"/>
  <c r="K4151" i="5"/>
  <c r="J4151" i="5"/>
  <c r="K4150" i="5"/>
  <c r="J4150" i="5"/>
  <c r="K4149" i="5"/>
  <c r="J4149" i="5"/>
  <c r="K4148" i="5"/>
  <c r="J4148" i="5"/>
  <c r="K4147" i="5"/>
  <c r="J4147" i="5"/>
  <c r="K4146" i="5"/>
  <c r="J4146" i="5"/>
  <c r="K4145" i="5"/>
  <c r="J4145" i="5"/>
  <c r="K4144" i="5"/>
  <c r="J4144" i="5"/>
  <c r="K4143" i="5"/>
  <c r="J4143" i="5"/>
  <c r="K4142" i="5"/>
  <c r="J4142" i="5"/>
  <c r="K4141" i="5"/>
  <c r="J4141" i="5"/>
  <c r="K4140" i="5"/>
  <c r="J4140" i="5"/>
  <c r="K4139" i="5"/>
  <c r="J4139" i="5"/>
  <c r="K4138" i="5"/>
  <c r="J4138" i="5"/>
  <c r="K4137" i="5"/>
  <c r="J4137" i="5"/>
  <c r="K4136" i="5"/>
  <c r="J4136" i="5"/>
  <c r="K4135" i="5"/>
  <c r="J4135" i="5"/>
  <c r="K4134" i="5"/>
  <c r="J4134" i="5"/>
  <c r="K4133" i="5"/>
  <c r="J4133" i="5"/>
  <c r="K4132" i="5"/>
  <c r="J4132" i="5"/>
  <c r="K4131" i="5"/>
  <c r="J4131" i="5"/>
  <c r="K4130" i="5"/>
  <c r="J4130" i="5"/>
  <c r="K4129" i="5"/>
  <c r="J4129" i="5"/>
  <c r="K4128" i="5"/>
  <c r="J4128" i="5"/>
  <c r="K4127" i="5"/>
  <c r="J4127" i="5"/>
  <c r="K4126" i="5"/>
  <c r="J4126" i="5"/>
  <c r="K4125" i="5"/>
  <c r="J4125" i="5"/>
  <c r="K4124" i="5"/>
  <c r="J4124" i="5"/>
  <c r="K4123" i="5"/>
  <c r="J4123" i="5"/>
  <c r="K4122" i="5"/>
  <c r="J4122" i="5"/>
  <c r="K4121" i="5"/>
  <c r="J4121" i="5"/>
  <c r="K4120" i="5"/>
  <c r="J4120" i="5"/>
  <c r="K4119" i="5"/>
  <c r="J4119" i="5"/>
  <c r="K4118" i="5"/>
  <c r="J4118" i="5"/>
  <c r="K4117" i="5"/>
  <c r="J4117" i="5"/>
  <c r="K4116" i="5"/>
  <c r="J4116" i="5"/>
  <c r="K4115" i="5"/>
  <c r="J4115" i="5"/>
  <c r="K4114" i="5"/>
  <c r="J4114" i="5"/>
  <c r="K4113" i="5"/>
  <c r="J4113" i="5"/>
  <c r="K4112" i="5"/>
  <c r="J4112" i="5"/>
  <c r="K4111" i="5"/>
  <c r="J4111" i="5"/>
  <c r="K4110" i="5"/>
  <c r="J4110" i="5"/>
  <c r="K4109" i="5"/>
  <c r="J4109" i="5"/>
  <c r="K4108" i="5"/>
  <c r="J4108" i="5"/>
  <c r="K4107" i="5"/>
  <c r="J4107" i="5"/>
  <c r="K4106" i="5"/>
  <c r="J4106" i="5"/>
  <c r="K4105" i="5"/>
  <c r="J4105" i="5"/>
  <c r="K4104" i="5"/>
  <c r="J4104" i="5"/>
  <c r="K4103" i="5"/>
  <c r="J4103" i="5"/>
  <c r="K4102" i="5"/>
  <c r="J4102" i="5"/>
  <c r="K4101" i="5"/>
  <c r="J4101" i="5"/>
  <c r="K4100" i="5"/>
  <c r="J4100" i="5"/>
  <c r="K4099" i="5"/>
  <c r="J4099" i="5"/>
  <c r="K4098" i="5"/>
  <c r="J4098" i="5"/>
  <c r="K4097" i="5"/>
  <c r="J4097" i="5"/>
  <c r="K4096" i="5"/>
  <c r="J4096" i="5"/>
  <c r="K4095" i="5"/>
  <c r="J4095" i="5"/>
  <c r="K4094" i="5"/>
  <c r="J4094" i="5"/>
  <c r="K4093" i="5"/>
  <c r="J4093" i="5"/>
  <c r="K4092" i="5"/>
  <c r="J4092" i="5"/>
  <c r="K4091" i="5"/>
  <c r="J4091" i="5"/>
  <c r="K4090" i="5"/>
  <c r="J4090" i="5"/>
  <c r="K4089" i="5"/>
  <c r="J4089" i="5"/>
  <c r="K4088" i="5"/>
  <c r="J4088" i="5"/>
  <c r="K4087" i="5"/>
  <c r="J4087" i="5"/>
  <c r="K4086" i="5"/>
  <c r="J4086" i="5"/>
  <c r="K4085" i="5"/>
  <c r="J4085" i="5"/>
  <c r="K4084" i="5"/>
  <c r="J4084" i="5"/>
  <c r="K4083" i="5"/>
  <c r="J4083" i="5"/>
  <c r="K4082" i="5"/>
  <c r="J4082" i="5"/>
  <c r="K4081" i="5"/>
  <c r="J4081" i="5"/>
  <c r="K4080" i="5"/>
  <c r="J4080" i="5"/>
  <c r="K4079" i="5"/>
  <c r="J4079" i="5"/>
  <c r="K4078" i="5"/>
  <c r="J4078" i="5"/>
  <c r="K4077" i="5"/>
  <c r="J4077" i="5"/>
  <c r="K4076" i="5"/>
  <c r="J4076" i="5"/>
  <c r="K4075" i="5"/>
  <c r="J4075" i="5"/>
  <c r="K4074" i="5"/>
  <c r="J4074" i="5"/>
  <c r="K4073" i="5"/>
  <c r="J4073" i="5"/>
  <c r="K4072" i="5"/>
  <c r="J4072" i="5"/>
  <c r="K4071" i="5"/>
  <c r="J4071" i="5"/>
  <c r="K4070" i="5"/>
  <c r="J4070" i="5"/>
  <c r="K4069" i="5"/>
  <c r="J4069" i="5"/>
  <c r="K4068" i="5"/>
  <c r="J4068" i="5"/>
  <c r="K4067" i="5"/>
  <c r="J4067" i="5"/>
  <c r="K4066" i="5"/>
  <c r="J4066" i="5"/>
  <c r="K4065" i="5"/>
  <c r="J4065" i="5"/>
  <c r="K4064" i="5"/>
  <c r="J4064" i="5"/>
  <c r="K4063" i="5"/>
  <c r="J4063" i="5"/>
  <c r="K4062" i="5"/>
  <c r="J4062" i="5"/>
  <c r="K4061" i="5"/>
  <c r="J4061" i="5"/>
  <c r="K4060" i="5"/>
  <c r="J4060" i="5"/>
  <c r="K4059" i="5"/>
  <c r="J4059" i="5"/>
  <c r="K4058" i="5"/>
  <c r="J4058" i="5"/>
  <c r="K4057" i="5"/>
  <c r="J4057" i="5"/>
  <c r="K4056" i="5"/>
  <c r="J4056" i="5"/>
  <c r="K4055" i="5"/>
  <c r="J4055" i="5"/>
  <c r="K4054" i="5"/>
  <c r="J4054" i="5"/>
  <c r="K4053" i="5"/>
  <c r="J4053" i="5"/>
  <c r="K4052" i="5"/>
  <c r="J4052" i="5"/>
  <c r="K4051" i="5"/>
  <c r="J4051" i="5"/>
  <c r="K4050" i="5"/>
  <c r="J4050" i="5"/>
  <c r="K4049" i="5"/>
  <c r="J4049" i="5"/>
  <c r="K4048" i="5"/>
  <c r="J4048" i="5"/>
  <c r="K4047" i="5"/>
  <c r="J4047" i="5"/>
  <c r="K4046" i="5"/>
  <c r="J4046" i="5"/>
  <c r="K4045" i="5"/>
  <c r="J4045" i="5"/>
  <c r="K4044" i="5"/>
  <c r="J4044" i="5"/>
  <c r="K4043" i="5"/>
  <c r="J4043" i="5"/>
  <c r="K4042" i="5"/>
  <c r="J4042" i="5"/>
  <c r="K4041" i="5"/>
  <c r="J4041" i="5"/>
  <c r="K4040" i="5"/>
  <c r="J4040" i="5"/>
  <c r="K4039" i="5"/>
  <c r="J4039" i="5"/>
  <c r="K4038" i="5"/>
  <c r="J4038" i="5"/>
  <c r="K4037" i="5"/>
  <c r="J4037" i="5"/>
  <c r="K4036" i="5"/>
  <c r="J4036" i="5"/>
  <c r="K4035" i="5"/>
  <c r="J4035" i="5"/>
  <c r="K4034" i="5"/>
  <c r="J4034" i="5"/>
  <c r="K4033" i="5"/>
  <c r="J4033" i="5"/>
  <c r="K4032" i="5"/>
  <c r="J4032" i="5"/>
  <c r="K4031" i="5"/>
  <c r="J4031" i="5"/>
  <c r="K4030" i="5"/>
  <c r="J4030" i="5"/>
  <c r="K4029" i="5"/>
  <c r="J4029" i="5"/>
  <c r="K4028" i="5"/>
  <c r="J4028" i="5"/>
  <c r="K4027" i="5"/>
  <c r="J4027" i="5"/>
  <c r="K4026" i="5"/>
  <c r="J4026" i="5"/>
  <c r="K4025" i="5"/>
  <c r="J4025" i="5"/>
  <c r="K4024" i="5"/>
  <c r="J4024" i="5"/>
  <c r="K4023" i="5"/>
  <c r="J4023" i="5"/>
  <c r="K4022" i="5"/>
  <c r="J4022" i="5"/>
  <c r="K4021" i="5"/>
  <c r="J4021" i="5"/>
  <c r="K4020" i="5"/>
  <c r="J4020" i="5"/>
  <c r="K4019" i="5"/>
  <c r="J4019" i="5"/>
  <c r="K4018" i="5"/>
  <c r="J4018" i="5"/>
  <c r="K4017" i="5"/>
  <c r="J4017" i="5"/>
  <c r="K4016" i="5"/>
  <c r="J4016" i="5"/>
  <c r="K4015" i="5"/>
  <c r="J4015" i="5"/>
  <c r="K4014" i="5"/>
  <c r="J4014" i="5"/>
  <c r="K4013" i="5"/>
  <c r="J4013" i="5"/>
  <c r="K4012" i="5"/>
  <c r="J4012" i="5"/>
  <c r="K4011" i="5"/>
  <c r="J4011" i="5"/>
  <c r="K4010" i="5"/>
  <c r="J4010" i="5"/>
  <c r="K4009" i="5"/>
  <c r="J4009" i="5"/>
  <c r="K4008" i="5"/>
  <c r="J4008" i="5"/>
  <c r="K4007" i="5"/>
  <c r="J4007" i="5"/>
  <c r="K4006" i="5"/>
  <c r="J4006" i="5"/>
  <c r="K4005" i="5"/>
  <c r="J4005" i="5"/>
  <c r="K4004" i="5"/>
  <c r="J4004" i="5"/>
  <c r="K4003" i="5"/>
  <c r="J4003" i="5"/>
  <c r="K4002" i="5"/>
  <c r="J4002" i="5"/>
  <c r="K4001" i="5"/>
  <c r="J4001" i="5"/>
  <c r="K4000" i="5"/>
  <c r="J4000" i="5"/>
  <c r="K3999" i="5"/>
  <c r="J3999" i="5"/>
  <c r="K3998" i="5"/>
  <c r="J3998" i="5"/>
  <c r="K3997" i="5"/>
  <c r="J3997" i="5"/>
  <c r="K3996" i="5"/>
  <c r="J3996" i="5"/>
  <c r="K3995" i="5"/>
  <c r="J3995" i="5"/>
  <c r="K3994" i="5"/>
  <c r="J3994" i="5"/>
  <c r="K3993" i="5"/>
  <c r="J3993" i="5"/>
  <c r="K3992" i="5"/>
  <c r="J3992" i="5"/>
  <c r="K3991" i="5"/>
  <c r="J3991" i="5"/>
  <c r="K3990" i="5"/>
  <c r="J3990" i="5"/>
  <c r="K3989" i="5"/>
  <c r="J3989" i="5"/>
  <c r="K3988" i="5"/>
  <c r="J3988" i="5"/>
  <c r="K3987" i="5"/>
  <c r="J3987" i="5"/>
  <c r="K3986" i="5"/>
  <c r="J3986" i="5"/>
  <c r="K3985" i="5"/>
  <c r="J3985" i="5"/>
  <c r="K3984" i="5"/>
  <c r="J3984" i="5"/>
  <c r="K3983" i="5"/>
  <c r="J3983" i="5"/>
  <c r="K3982" i="5"/>
  <c r="J3982" i="5"/>
  <c r="K3981" i="5"/>
  <c r="J3981" i="5"/>
  <c r="K3980" i="5"/>
  <c r="J3980" i="5"/>
  <c r="K3979" i="5"/>
  <c r="J3979" i="5"/>
  <c r="K3978" i="5"/>
  <c r="J3978" i="5"/>
  <c r="K3977" i="5"/>
  <c r="J3977" i="5"/>
  <c r="K3976" i="5"/>
  <c r="J3976" i="5"/>
  <c r="K3975" i="5"/>
  <c r="J3975" i="5"/>
  <c r="K3974" i="5"/>
  <c r="J3974" i="5"/>
  <c r="K3973" i="5"/>
  <c r="J3973" i="5"/>
  <c r="K3972" i="5"/>
  <c r="J3972" i="5"/>
  <c r="K3971" i="5"/>
  <c r="J3971" i="5"/>
  <c r="K3970" i="5"/>
  <c r="J3970" i="5"/>
  <c r="K3969" i="5"/>
  <c r="J3969" i="5"/>
  <c r="K3968" i="5"/>
  <c r="J3968" i="5"/>
  <c r="K3967" i="5"/>
  <c r="J3967" i="5"/>
  <c r="K3966" i="5"/>
  <c r="J3966" i="5"/>
  <c r="K3965" i="5"/>
  <c r="J3965" i="5"/>
  <c r="K3964" i="5"/>
  <c r="J3964" i="5"/>
  <c r="K3963" i="5"/>
  <c r="J3963" i="5"/>
  <c r="K3962" i="5"/>
  <c r="J3962" i="5"/>
  <c r="K3961" i="5"/>
  <c r="J3961" i="5"/>
  <c r="K3960" i="5"/>
  <c r="J3960" i="5"/>
  <c r="K3959" i="5"/>
  <c r="J3959" i="5"/>
  <c r="K3958" i="5"/>
  <c r="J3958" i="5"/>
  <c r="K3957" i="5"/>
  <c r="J3957" i="5"/>
  <c r="K3956" i="5"/>
  <c r="J3956" i="5"/>
  <c r="K3955" i="5"/>
  <c r="J3955" i="5"/>
  <c r="K3954" i="5"/>
  <c r="J3954" i="5"/>
  <c r="K3953" i="5"/>
  <c r="J3953" i="5"/>
  <c r="K3952" i="5"/>
  <c r="J3952" i="5"/>
  <c r="K3951" i="5"/>
  <c r="J3951" i="5"/>
  <c r="K3950" i="5"/>
  <c r="J3950" i="5"/>
  <c r="K3949" i="5"/>
  <c r="J3949" i="5"/>
  <c r="K3948" i="5"/>
  <c r="J3948" i="5"/>
  <c r="K3947" i="5"/>
  <c r="J3947" i="5"/>
  <c r="K3946" i="5"/>
  <c r="J3946" i="5"/>
  <c r="K3945" i="5"/>
  <c r="J3945" i="5"/>
  <c r="K3944" i="5"/>
  <c r="J3944" i="5"/>
  <c r="K3943" i="5"/>
  <c r="J3943" i="5"/>
  <c r="K3942" i="5"/>
  <c r="J3942" i="5"/>
  <c r="K3941" i="5"/>
  <c r="J3941" i="5"/>
  <c r="K3940" i="5"/>
  <c r="J3940" i="5"/>
  <c r="K3939" i="5"/>
  <c r="J3939" i="5"/>
  <c r="K3938" i="5"/>
  <c r="J3938" i="5"/>
  <c r="K3937" i="5"/>
  <c r="J3937" i="5"/>
  <c r="K3936" i="5"/>
  <c r="J3936" i="5"/>
  <c r="K3935" i="5"/>
  <c r="J3935" i="5"/>
  <c r="K3934" i="5"/>
  <c r="J3934" i="5"/>
  <c r="K3933" i="5"/>
  <c r="J3933" i="5"/>
  <c r="K3932" i="5"/>
  <c r="J3932" i="5"/>
  <c r="K3931" i="5"/>
  <c r="J3931" i="5"/>
  <c r="K3930" i="5"/>
  <c r="J3930" i="5"/>
  <c r="K3929" i="5"/>
  <c r="J3929" i="5"/>
  <c r="K3928" i="5"/>
  <c r="J3928" i="5"/>
  <c r="K3927" i="5"/>
  <c r="J3927" i="5"/>
  <c r="K3926" i="5"/>
  <c r="J3926" i="5"/>
  <c r="K3925" i="5"/>
  <c r="J3925" i="5"/>
  <c r="K3924" i="5"/>
  <c r="J3924" i="5"/>
  <c r="K3923" i="5"/>
  <c r="J3923" i="5"/>
  <c r="K3922" i="5"/>
  <c r="J3922" i="5"/>
  <c r="K3921" i="5"/>
  <c r="J3921" i="5"/>
  <c r="K3920" i="5"/>
  <c r="J3920" i="5"/>
  <c r="K3919" i="5"/>
  <c r="J3919" i="5"/>
  <c r="K3918" i="5"/>
  <c r="J3918" i="5"/>
  <c r="K3917" i="5"/>
  <c r="J3917" i="5"/>
  <c r="K3916" i="5"/>
  <c r="J3916" i="5"/>
  <c r="K3915" i="5"/>
  <c r="J3915" i="5"/>
  <c r="K3914" i="5"/>
  <c r="J3914" i="5"/>
  <c r="K3913" i="5"/>
  <c r="J3913" i="5"/>
  <c r="K3912" i="5"/>
  <c r="J3912" i="5"/>
  <c r="K3911" i="5"/>
  <c r="J3911" i="5"/>
  <c r="K3910" i="5"/>
  <c r="J3910" i="5"/>
  <c r="K3909" i="5"/>
  <c r="J3909" i="5"/>
  <c r="K3908" i="5"/>
  <c r="J3908" i="5"/>
  <c r="K3907" i="5"/>
  <c r="J3907" i="5"/>
  <c r="K3906" i="5"/>
  <c r="J3906" i="5"/>
  <c r="K3905" i="5"/>
  <c r="J3905" i="5"/>
  <c r="K3904" i="5"/>
  <c r="J3904" i="5"/>
  <c r="K3903" i="5"/>
  <c r="J3903" i="5"/>
  <c r="K3902" i="5"/>
  <c r="J3902" i="5"/>
  <c r="K3901" i="5"/>
  <c r="J3901" i="5"/>
  <c r="K3900" i="5"/>
  <c r="J3900" i="5"/>
  <c r="K3899" i="5"/>
  <c r="J3899" i="5"/>
  <c r="K3898" i="5"/>
  <c r="J3898" i="5"/>
  <c r="K3897" i="5"/>
  <c r="J3897" i="5"/>
  <c r="K3896" i="5"/>
  <c r="J3896" i="5"/>
  <c r="K3895" i="5"/>
  <c r="J3895" i="5"/>
  <c r="K3894" i="5"/>
  <c r="J3894" i="5"/>
  <c r="K3893" i="5"/>
  <c r="J3893" i="5"/>
  <c r="K3892" i="5"/>
  <c r="J3892" i="5"/>
  <c r="K3891" i="5"/>
  <c r="J3891" i="5"/>
  <c r="K3890" i="5"/>
  <c r="J3890" i="5"/>
  <c r="K3889" i="5"/>
  <c r="J3889" i="5"/>
  <c r="K3888" i="5"/>
  <c r="J3888" i="5"/>
  <c r="K3887" i="5"/>
  <c r="J3887" i="5"/>
  <c r="K3886" i="5"/>
  <c r="J3886" i="5"/>
  <c r="K3885" i="5"/>
  <c r="J3885" i="5"/>
  <c r="K3884" i="5"/>
  <c r="J3884" i="5"/>
  <c r="K3883" i="5"/>
  <c r="J3883" i="5"/>
  <c r="K3882" i="5"/>
  <c r="J3882" i="5"/>
  <c r="K3881" i="5"/>
  <c r="J3881" i="5"/>
  <c r="K3880" i="5"/>
  <c r="J3880" i="5"/>
  <c r="K3879" i="5"/>
  <c r="J3879" i="5"/>
  <c r="K3878" i="5"/>
  <c r="J3878" i="5"/>
  <c r="K3877" i="5"/>
  <c r="J3877" i="5"/>
  <c r="K3876" i="5"/>
  <c r="J3876" i="5"/>
  <c r="K3875" i="5"/>
  <c r="J3875" i="5"/>
  <c r="K3874" i="5"/>
  <c r="J3874" i="5"/>
  <c r="K3873" i="5"/>
  <c r="J3873" i="5"/>
  <c r="K3872" i="5"/>
  <c r="J3872" i="5"/>
  <c r="K3871" i="5"/>
  <c r="J3871" i="5"/>
  <c r="K3870" i="5"/>
  <c r="J3870" i="5"/>
  <c r="K3869" i="5"/>
  <c r="J3869" i="5"/>
  <c r="K3868" i="5"/>
  <c r="J3868" i="5"/>
  <c r="K3867" i="5"/>
  <c r="J3867" i="5"/>
  <c r="K3866" i="5"/>
  <c r="J3866" i="5"/>
  <c r="K3865" i="5"/>
  <c r="J3865" i="5"/>
  <c r="K3864" i="5"/>
  <c r="J3864" i="5"/>
  <c r="K3863" i="5"/>
  <c r="J3863" i="5"/>
  <c r="K3862" i="5"/>
  <c r="J3862" i="5"/>
  <c r="K3861" i="5"/>
  <c r="J3861" i="5"/>
  <c r="K3860" i="5"/>
  <c r="J3860" i="5"/>
  <c r="K3859" i="5"/>
  <c r="J3859" i="5"/>
  <c r="K3858" i="5"/>
  <c r="J3858" i="5"/>
  <c r="K3857" i="5"/>
  <c r="J3857" i="5"/>
  <c r="K3856" i="5"/>
  <c r="J3856" i="5"/>
  <c r="K3855" i="5"/>
  <c r="J3855" i="5"/>
  <c r="K3854" i="5"/>
  <c r="J3854" i="5"/>
  <c r="K3853" i="5"/>
  <c r="J3853" i="5"/>
  <c r="K3852" i="5"/>
  <c r="J3852" i="5"/>
  <c r="K3851" i="5"/>
  <c r="J3851" i="5"/>
  <c r="K3850" i="5"/>
  <c r="J3850" i="5"/>
  <c r="K3849" i="5"/>
  <c r="J3849" i="5"/>
  <c r="K3848" i="5"/>
  <c r="J3848" i="5"/>
  <c r="K3847" i="5"/>
  <c r="J3847" i="5"/>
  <c r="K3846" i="5"/>
  <c r="J3846" i="5"/>
  <c r="K3845" i="5"/>
  <c r="J3845" i="5"/>
  <c r="K3844" i="5"/>
  <c r="J3844" i="5"/>
  <c r="K3843" i="5"/>
  <c r="J3843" i="5"/>
  <c r="K3842" i="5"/>
  <c r="J3842" i="5"/>
  <c r="K3841" i="5"/>
  <c r="J3841" i="5"/>
  <c r="K3840" i="5"/>
  <c r="J3840" i="5"/>
  <c r="K3839" i="5"/>
  <c r="J3839" i="5"/>
  <c r="K3838" i="5"/>
  <c r="J3838" i="5"/>
  <c r="K3837" i="5"/>
  <c r="J3837" i="5"/>
  <c r="K3836" i="5"/>
  <c r="J3836" i="5"/>
  <c r="K3835" i="5"/>
  <c r="J3835" i="5"/>
  <c r="K3834" i="5"/>
  <c r="J3834" i="5"/>
  <c r="K3833" i="5"/>
  <c r="J3833" i="5"/>
  <c r="K3832" i="5"/>
  <c r="J3832" i="5"/>
  <c r="K3831" i="5"/>
  <c r="J3831" i="5"/>
  <c r="K3830" i="5"/>
  <c r="J3830" i="5"/>
  <c r="K3829" i="5"/>
  <c r="J3829" i="5"/>
  <c r="K3828" i="5"/>
  <c r="J3828" i="5"/>
  <c r="K3827" i="5"/>
  <c r="J3827" i="5"/>
  <c r="K3826" i="5"/>
  <c r="J3826" i="5"/>
  <c r="K3825" i="5"/>
  <c r="J3825" i="5"/>
  <c r="K3824" i="5"/>
  <c r="J3824" i="5"/>
  <c r="K3823" i="5"/>
  <c r="J3823" i="5"/>
  <c r="K3822" i="5"/>
  <c r="J3822" i="5"/>
  <c r="K3821" i="5"/>
  <c r="J3821" i="5"/>
  <c r="K3820" i="5"/>
  <c r="J3820" i="5"/>
  <c r="K3819" i="5"/>
  <c r="J3819" i="5"/>
  <c r="K3818" i="5"/>
  <c r="J3818" i="5"/>
  <c r="K3817" i="5"/>
  <c r="J3817" i="5"/>
  <c r="K3816" i="5"/>
  <c r="J3816" i="5"/>
  <c r="K3815" i="5"/>
  <c r="J3815" i="5"/>
  <c r="K3814" i="5"/>
  <c r="J3814" i="5"/>
  <c r="K3813" i="5"/>
  <c r="J3813" i="5"/>
  <c r="K3812" i="5"/>
  <c r="J3812" i="5"/>
  <c r="K3811" i="5"/>
  <c r="J3811" i="5"/>
  <c r="K3810" i="5"/>
  <c r="J3810" i="5"/>
  <c r="K3809" i="5"/>
  <c r="J3809" i="5"/>
  <c r="K3808" i="5"/>
  <c r="J3808" i="5"/>
  <c r="K3807" i="5"/>
  <c r="J3807" i="5"/>
  <c r="K3806" i="5"/>
  <c r="J3806" i="5"/>
  <c r="K3805" i="5"/>
  <c r="J3805" i="5"/>
  <c r="K3804" i="5"/>
  <c r="J3804" i="5"/>
  <c r="K3803" i="5"/>
  <c r="J3803" i="5"/>
  <c r="K3802" i="5"/>
  <c r="J3802" i="5"/>
  <c r="K3801" i="5"/>
  <c r="J3801" i="5"/>
  <c r="K3800" i="5"/>
  <c r="J3800" i="5"/>
  <c r="K3799" i="5"/>
  <c r="J3799" i="5"/>
  <c r="K3798" i="5"/>
  <c r="J3798" i="5"/>
  <c r="K3797" i="5"/>
  <c r="J3797" i="5"/>
  <c r="K3796" i="5"/>
  <c r="J3796" i="5"/>
  <c r="K3795" i="5"/>
  <c r="J3795" i="5"/>
  <c r="K3794" i="5"/>
  <c r="J3794" i="5"/>
  <c r="K3793" i="5"/>
  <c r="J3793" i="5"/>
  <c r="K3792" i="5"/>
  <c r="J3792" i="5"/>
  <c r="K3791" i="5"/>
  <c r="J3791" i="5"/>
  <c r="K3790" i="5"/>
  <c r="J3790" i="5"/>
  <c r="K3789" i="5"/>
  <c r="J3789" i="5"/>
  <c r="K3788" i="5"/>
  <c r="J3788" i="5"/>
  <c r="K3787" i="5"/>
  <c r="J3787" i="5"/>
  <c r="K3786" i="5"/>
  <c r="J3786" i="5"/>
  <c r="K3785" i="5"/>
  <c r="J3785" i="5"/>
  <c r="K3784" i="5"/>
  <c r="J3784" i="5"/>
  <c r="K3783" i="5"/>
  <c r="J3783" i="5"/>
  <c r="K3782" i="5"/>
  <c r="J3782" i="5"/>
  <c r="K3781" i="5"/>
  <c r="J3781" i="5"/>
  <c r="K3780" i="5"/>
  <c r="J3780" i="5"/>
  <c r="K3779" i="5"/>
  <c r="J3779" i="5"/>
  <c r="K3778" i="5"/>
  <c r="J3778" i="5"/>
  <c r="K3777" i="5"/>
  <c r="J3777" i="5"/>
  <c r="K3776" i="5"/>
  <c r="J3776" i="5"/>
  <c r="K3775" i="5"/>
  <c r="J3775" i="5"/>
  <c r="K3774" i="5"/>
  <c r="J3774" i="5"/>
  <c r="K3773" i="5"/>
  <c r="J3773" i="5"/>
  <c r="K3772" i="5"/>
  <c r="J3772" i="5"/>
  <c r="K3771" i="5"/>
  <c r="J3771" i="5"/>
  <c r="K3770" i="5"/>
  <c r="J3770" i="5"/>
  <c r="K3769" i="5"/>
  <c r="J3769" i="5"/>
  <c r="K3768" i="5"/>
  <c r="J3768" i="5"/>
  <c r="K3767" i="5"/>
  <c r="J3767" i="5"/>
  <c r="K3766" i="5"/>
  <c r="J3766" i="5"/>
  <c r="K3765" i="5"/>
  <c r="J3765" i="5"/>
  <c r="K3764" i="5"/>
  <c r="J3764" i="5"/>
  <c r="K3763" i="5"/>
  <c r="J3763" i="5"/>
  <c r="K3762" i="5"/>
  <c r="J3762" i="5"/>
  <c r="K3761" i="5"/>
  <c r="J3761" i="5"/>
  <c r="K3760" i="5"/>
  <c r="J3760" i="5"/>
  <c r="K3759" i="5"/>
  <c r="J3759" i="5"/>
  <c r="K3758" i="5"/>
  <c r="J3758" i="5"/>
  <c r="K3757" i="5"/>
  <c r="J3757" i="5"/>
  <c r="K3756" i="5"/>
  <c r="J3756" i="5"/>
  <c r="K3755" i="5"/>
  <c r="J3755" i="5"/>
  <c r="K3754" i="5"/>
  <c r="J3754" i="5"/>
  <c r="K3753" i="5"/>
  <c r="J3753" i="5"/>
  <c r="K3752" i="5"/>
  <c r="J3752" i="5"/>
  <c r="K3751" i="5"/>
  <c r="J3751" i="5"/>
  <c r="K3750" i="5"/>
  <c r="J3750" i="5"/>
  <c r="K3749" i="5"/>
  <c r="J3749" i="5"/>
  <c r="K3748" i="5"/>
  <c r="J3748" i="5"/>
  <c r="K3747" i="5"/>
  <c r="J3747" i="5"/>
  <c r="K3746" i="5"/>
  <c r="J3746" i="5"/>
  <c r="K3745" i="5"/>
  <c r="J3745" i="5"/>
  <c r="K3744" i="5"/>
  <c r="J3744" i="5"/>
  <c r="K3743" i="5"/>
  <c r="J3743" i="5"/>
  <c r="K3742" i="5"/>
  <c r="J3742" i="5"/>
  <c r="K3741" i="5"/>
  <c r="J3741" i="5"/>
  <c r="K3740" i="5"/>
  <c r="J3740" i="5"/>
  <c r="K3739" i="5"/>
  <c r="J3739" i="5"/>
  <c r="K3738" i="5"/>
  <c r="J3738" i="5"/>
  <c r="K3737" i="5"/>
  <c r="J3737" i="5"/>
  <c r="K3736" i="5"/>
  <c r="J3736" i="5"/>
  <c r="K3735" i="5"/>
  <c r="J3735" i="5"/>
  <c r="K3734" i="5"/>
  <c r="J3734" i="5"/>
  <c r="K3733" i="5"/>
  <c r="J3733" i="5"/>
  <c r="K3732" i="5"/>
  <c r="J3732" i="5"/>
  <c r="K3731" i="5"/>
  <c r="J3731" i="5"/>
  <c r="K3730" i="5"/>
  <c r="J3730" i="5"/>
  <c r="K3729" i="5"/>
  <c r="J3729" i="5"/>
  <c r="K3728" i="5"/>
  <c r="J3728" i="5"/>
  <c r="K3727" i="5"/>
  <c r="J3727" i="5"/>
  <c r="K3726" i="5"/>
  <c r="J3726" i="5"/>
  <c r="K3725" i="5"/>
  <c r="J3725" i="5"/>
  <c r="K3724" i="5"/>
  <c r="J3724" i="5"/>
  <c r="K3723" i="5"/>
  <c r="J3723" i="5"/>
  <c r="K3722" i="5"/>
  <c r="J3722" i="5"/>
  <c r="K3721" i="5"/>
  <c r="J3721" i="5"/>
  <c r="K3720" i="5"/>
  <c r="J3720" i="5"/>
  <c r="K3719" i="5"/>
  <c r="J3719" i="5"/>
  <c r="K3718" i="5"/>
  <c r="J3718" i="5"/>
  <c r="K3717" i="5"/>
  <c r="J3717" i="5"/>
  <c r="K3716" i="5"/>
  <c r="J3716" i="5"/>
  <c r="K3715" i="5"/>
  <c r="J3715" i="5"/>
  <c r="K3714" i="5"/>
  <c r="J3714" i="5"/>
  <c r="K3713" i="5"/>
  <c r="J3713" i="5"/>
  <c r="K3712" i="5"/>
  <c r="J3712" i="5"/>
  <c r="K3711" i="5"/>
  <c r="J3711" i="5"/>
  <c r="K3710" i="5"/>
  <c r="J3710" i="5"/>
  <c r="K3709" i="5"/>
  <c r="J3709" i="5"/>
  <c r="K3708" i="5"/>
  <c r="J3708" i="5"/>
  <c r="K3707" i="5"/>
  <c r="J3707" i="5"/>
  <c r="K3706" i="5"/>
  <c r="J3706" i="5"/>
  <c r="K3705" i="5"/>
  <c r="J3705" i="5"/>
  <c r="K3704" i="5"/>
  <c r="J3704" i="5"/>
  <c r="K3703" i="5"/>
  <c r="J3703" i="5"/>
  <c r="K3702" i="5"/>
  <c r="J3702" i="5"/>
  <c r="K3701" i="5"/>
  <c r="J3701" i="5"/>
  <c r="K3700" i="5"/>
  <c r="J3700" i="5"/>
  <c r="K3699" i="5"/>
  <c r="J3699" i="5"/>
  <c r="K3698" i="5"/>
  <c r="J3698" i="5"/>
  <c r="K3697" i="5"/>
  <c r="J3697" i="5"/>
  <c r="K3696" i="5"/>
  <c r="J3696" i="5"/>
  <c r="K3695" i="5"/>
  <c r="J3695" i="5"/>
  <c r="K3694" i="5"/>
  <c r="J3694" i="5"/>
  <c r="K3693" i="5"/>
  <c r="J3693" i="5"/>
  <c r="K3692" i="5"/>
  <c r="J3692" i="5"/>
  <c r="K3691" i="5"/>
  <c r="J3691" i="5"/>
  <c r="K3690" i="5"/>
  <c r="J3690" i="5"/>
  <c r="K3689" i="5"/>
  <c r="J3689" i="5"/>
  <c r="K3688" i="5"/>
  <c r="J3688" i="5"/>
  <c r="K3687" i="5"/>
  <c r="J3687" i="5"/>
  <c r="K3686" i="5"/>
  <c r="J3686" i="5"/>
  <c r="K3685" i="5"/>
  <c r="J3685" i="5"/>
  <c r="K3684" i="5"/>
  <c r="J3684" i="5"/>
  <c r="K3683" i="5"/>
  <c r="J3683" i="5"/>
  <c r="K3682" i="5"/>
  <c r="J3682" i="5"/>
  <c r="K3681" i="5"/>
  <c r="J3681" i="5"/>
  <c r="K3680" i="5"/>
  <c r="J3680" i="5"/>
  <c r="K3679" i="5"/>
  <c r="J3679" i="5"/>
  <c r="K3678" i="5"/>
  <c r="J3678" i="5"/>
  <c r="K3677" i="5"/>
  <c r="J3677" i="5"/>
  <c r="K3676" i="5"/>
  <c r="J3676" i="5"/>
  <c r="K3675" i="5"/>
  <c r="J3675" i="5"/>
  <c r="K3674" i="5"/>
  <c r="J3674" i="5"/>
  <c r="K3673" i="5"/>
  <c r="J3673" i="5"/>
  <c r="K3672" i="5"/>
  <c r="J3672" i="5"/>
  <c r="K3671" i="5"/>
  <c r="J3671" i="5"/>
  <c r="K3670" i="5"/>
  <c r="J3670" i="5"/>
  <c r="K3669" i="5"/>
  <c r="J3669" i="5"/>
  <c r="K3668" i="5"/>
  <c r="J3668" i="5"/>
  <c r="K3667" i="5"/>
  <c r="J3667" i="5"/>
  <c r="K3666" i="5"/>
  <c r="J3666" i="5"/>
  <c r="K3665" i="5"/>
  <c r="J3665" i="5"/>
  <c r="K3664" i="5"/>
  <c r="J3664" i="5"/>
  <c r="K3663" i="5"/>
  <c r="J3663" i="5"/>
  <c r="K3662" i="5"/>
  <c r="J3662" i="5"/>
  <c r="K3661" i="5"/>
  <c r="J3661" i="5"/>
  <c r="K3660" i="5"/>
  <c r="J3660" i="5"/>
  <c r="K3659" i="5"/>
  <c r="J3659" i="5"/>
  <c r="K3658" i="5"/>
  <c r="J3658" i="5"/>
  <c r="K3657" i="5"/>
  <c r="J3657" i="5"/>
  <c r="K3656" i="5"/>
  <c r="J3656" i="5"/>
  <c r="K3655" i="5"/>
  <c r="J3655" i="5"/>
  <c r="K3654" i="5"/>
  <c r="J3654" i="5"/>
  <c r="K3653" i="5"/>
  <c r="J3653" i="5"/>
  <c r="K3652" i="5"/>
  <c r="J3652" i="5"/>
  <c r="K3651" i="5"/>
  <c r="J3651" i="5"/>
  <c r="K3650" i="5"/>
  <c r="J3650" i="5"/>
  <c r="K3649" i="5"/>
  <c r="J3649" i="5"/>
  <c r="K3648" i="5"/>
  <c r="J3648" i="5"/>
  <c r="K3647" i="5"/>
  <c r="J3647" i="5"/>
  <c r="K3646" i="5"/>
  <c r="J3646" i="5"/>
  <c r="K3645" i="5"/>
  <c r="J3645" i="5"/>
  <c r="K3644" i="5"/>
  <c r="J3644" i="5"/>
  <c r="K3643" i="5"/>
  <c r="J3643" i="5"/>
  <c r="K3642" i="5"/>
  <c r="J3642" i="5"/>
  <c r="K3641" i="5"/>
  <c r="J3641" i="5"/>
  <c r="K3640" i="5"/>
  <c r="J3640" i="5"/>
  <c r="K3639" i="5"/>
  <c r="J3639" i="5"/>
  <c r="K3638" i="5"/>
  <c r="J3638" i="5"/>
  <c r="K3637" i="5"/>
  <c r="J3637" i="5"/>
  <c r="K3636" i="5"/>
  <c r="J3636" i="5"/>
  <c r="K3635" i="5"/>
  <c r="J3635" i="5"/>
  <c r="K3634" i="5"/>
  <c r="J3634" i="5"/>
  <c r="K3633" i="5"/>
  <c r="J3633" i="5"/>
  <c r="K3632" i="5"/>
  <c r="J3632" i="5"/>
  <c r="K3631" i="5"/>
  <c r="J3631" i="5"/>
  <c r="K3630" i="5"/>
  <c r="J3630" i="5"/>
  <c r="K3629" i="5"/>
  <c r="J3629" i="5"/>
  <c r="K3628" i="5"/>
  <c r="J3628" i="5"/>
  <c r="K3627" i="5"/>
  <c r="J3627" i="5"/>
  <c r="K3626" i="5"/>
  <c r="J3626" i="5"/>
  <c r="K3625" i="5"/>
  <c r="J3625" i="5"/>
  <c r="K3624" i="5"/>
  <c r="J3624" i="5"/>
  <c r="K3623" i="5"/>
  <c r="J3623" i="5"/>
  <c r="K3622" i="5"/>
  <c r="J3622" i="5"/>
  <c r="K3621" i="5"/>
  <c r="J3621" i="5"/>
  <c r="K3620" i="5"/>
  <c r="J3620" i="5"/>
  <c r="K3619" i="5"/>
  <c r="J3619" i="5"/>
  <c r="K3618" i="5"/>
  <c r="J3618" i="5"/>
  <c r="K3617" i="5"/>
  <c r="J3617" i="5"/>
  <c r="K3616" i="5"/>
  <c r="J3616" i="5"/>
  <c r="K3615" i="5"/>
  <c r="J3615" i="5"/>
  <c r="K3614" i="5"/>
  <c r="J3614" i="5"/>
  <c r="K3613" i="5"/>
  <c r="J3613" i="5"/>
  <c r="K3612" i="5"/>
  <c r="J3612" i="5"/>
  <c r="K3611" i="5"/>
  <c r="J3611" i="5"/>
  <c r="K3610" i="5"/>
  <c r="J3610" i="5"/>
  <c r="K3609" i="5"/>
  <c r="J3609" i="5"/>
  <c r="K3608" i="5"/>
  <c r="J3608" i="5"/>
  <c r="K3607" i="5"/>
  <c r="J3607" i="5"/>
  <c r="K3606" i="5"/>
  <c r="J3606" i="5"/>
  <c r="K3605" i="5"/>
  <c r="J3605" i="5"/>
  <c r="K3604" i="5"/>
  <c r="J3604" i="5"/>
  <c r="K3603" i="5"/>
  <c r="J3603" i="5"/>
  <c r="K3602" i="5"/>
  <c r="J3602" i="5"/>
  <c r="K3601" i="5"/>
  <c r="J3601" i="5"/>
  <c r="K3600" i="5"/>
  <c r="J3600" i="5"/>
  <c r="K3599" i="5"/>
  <c r="J3599" i="5"/>
  <c r="K3598" i="5"/>
  <c r="J3598" i="5"/>
  <c r="K3597" i="5"/>
  <c r="J3597" i="5"/>
  <c r="K3596" i="5"/>
  <c r="J3596" i="5"/>
  <c r="K3595" i="5"/>
  <c r="J3595" i="5"/>
  <c r="K3594" i="5"/>
  <c r="J3594" i="5"/>
  <c r="K3593" i="5"/>
  <c r="J3593" i="5"/>
  <c r="K3592" i="5"/>
  <c r="J3592" i="5"/>
  <c r="K3591" i="5"/>
  <c r="J3591" i="5"/>
  <c r="K3590" i="5"/>
  <c r="J3590" i="5"/>
  <c r="K3589" i="5"/>
  <c r="J3589" i="5"/>
  <c r="K3588" i="5"/>
  <c r="J3588" i="5"/>
  <c r="K3587" i="5"/>
  <c r="J3587" i="5"/>
  <c r="K3586" i="5"/>
  <c r="J3586" i="5"/>
  <c r="K3585" i="5"/>
  <c r="J3585" i="5"/>
  <c r="K3584" i="5"/>
  <c r="J3584" i="5"/>
  <c r="K3583" i="5"/>
  <c r="J3583" i="5"/>
  <c r="K3582" i="5"/>
  <c r="J3582" i="5"/>
  <c r="K3581" i="5"/>
  <c r="J3581" i="5"/>
  <c r="K3580" i="5"/>
  <c r="J3580" i="5"/>
  <c r="K3579" i="5"/>
  <c r="J3579" i="5"/>
  <c r="K3578" i="5"/>
  <c r="J3578" i="5"/>
  <c r="K3577" i="5"/>
  <c r="J3577" i="5"/>
  <c r="K3576" i="5"/>
  <c r="J3576" i="5"/>
  <c r="K3575" i="5"/>
  <c r="J3575" i="5"/>
  <c r="K3574" i="5"/>
  <c r="J3574" i="5"/>
  <c r="K3573" i="5"/>
  <c r="J3573" i="5"/>
  <c r="K3572" i="5"/>
  <c r="J3572" i="5"/>
  <c r="K3571" i="5"/>
  <c r="J3571" i="5"/>
  <c r="K3570" i="5"/>
  <c r="J3570" i="5"/>
  <c r="K3569" i="5"/>
  <c r="J3569" i="5"/>
  <c r="K3568" i="5"/>
  <c r="J3568" i="5"/>
  <c r="K3567" i="5"/>
  <c r="J3567" i="5"/>
  <c r="K3566" i="5"/>
  <c r="J3566" i="5"/>
  <c r="K3565" i="5"/>
  <c r="J3565" i="5"/>
  <c r="K3564" i="5"/>
  <c r="J3564" i="5"/>
  <c r="K3563" i="5"/>
  <c r="J3563" i="5"/>
  <c r="K3562" i="5"/>
  <c r="J3562" i="5"/>
  <c r="K3561" i="5"/>
  <c r="J3561" i="5"/>
  <c r="K3560" i="5"/>
  <c r="J3560" i="5"/>
  <c r="K3559" i="5"/>
  <c r="J3559" i="5"/>
  <c r="K3558" i="5"/>
  <c r="J3558" i="5"/>
  <c r="K3557" i="5"/>
  <c r="J3557" i="5"/>
  <c r="K3556" i="5"/>
  <c r="J3556" i="5"/>
  <c r="K3555" i="5"/>
  <c r="J3555" i="5"/>
  <c r="K3554" i="5"/>
  <c r="J3554" i="5"/>
  <c r="K3553" i="5"/>
  <c r="J3553" i="5"/>
  <c r="K3552" i="5"/>
  <c r="J3552" i="5"/>
  <c r="K3551" i="5"/>
  <c r="J3551" i="5"/>
  <c r="K3550" i="5"/>
  <c r="J3550" i="5"/>
  <c r="K3549" i="5"/>
  <c r="J3549" i="5"/>
  <c r="K3548" i="5"/>
  <c r="J3548" i="5"/>
  <c r="K3547" i="5"/>
  <c r="J3547" i="5"/>
  <c r="K3546" i="5"/>
  <c r="J3546" i="5"/>
  <c r="K3545" i="5"/>
  <c r="J3545" i="5"/>
  <c r="K3544" i="5"/>
  <c r="J3544" i="5"/>
  <c r="K3543" i="5"/>
  <c r="J3543" i="5"/>
  <c r="K3542" i="5"/>
  <c r="J3542" i="5"/>
  <c r="K3541" i="5"/>
  <c r="J3541" i="5"/>
  <c r="K3540" i="5"/>
  <c r="J3540" i="5"/>
  <c r="K3539" i="5"/>
  <c r="J3539" i="5"/>
  <c r="K3538" i="5"/>
  <c r="J3538" i="5"/>
  <c r="K3537" i="5"/>
  <c r="J3537" i="5"/>
  <c r="K3536" i="5"/>
  <c r="J3536" i="5"/>
  <c r="K3535" i="5"/>
  <c r="J3535" i="5"/>
  <c r="K3534" i="5"/>
  <c r="J3534" i="5"/>
  <c r="K3533" i="5"/>
  <c r="J3533" i="5"/>
  <c r="K3532" i="5"/>
  <c r="J3532" i="5"/>
  <c r="K3531" i="5"/>
  <c r="J3531" i="5"/>
  <c r="K3530" i="5"/>
  <c r="J3530" i="5"/>
  <c r="K3529" i="5"/>
  <c r="J3529" i="5"/>
  <c r="K3528" i="5"/>
  <c r="J3528" i="5"/>
  <c r="K3527" i="5"/>
  <c r="J3527" i="5"/>
  <c r="K3526" i="5"/>
  <c r="J3526" i="5"/>
  <c r="K3525" i="5"/>
  <c r="J3525" i="5"/>
  <c r="K3524" i="5"/>
  <c r="J3524" i="5"/>
  <c r="K3523" i="5"/>
  <c r="J3523" i="5"/>
  <c r="K3522" i="5"/>
  <c r="J3522" i="5"/>
  <c r="K3521" i="5"/>
  <c r="J3521" i="5"/>
  <c r="K3520" i="5"/>
  <c r="J3520" i="5"/>
  <c r="K3519" i="5"/>
  <c r="J3519" i="5"/>
  <c r="K3518" i="5"/>
  <c r="J3518" i="5"/>
  <c r="K3517" i="5"/>
  <c r="J3517" i="5"/>
  <c r="K3516" i="5"/>
  <c r="J3516" i="5"/>
  <c r="K3515" i="5"/>
  <c r="J3515" i="5"/>
  <c r="K3514" i="5"/>
  <c r="J3514" i="5"/>
  <c r="K3513" i="5"/>
  <c r="J3513" i="5"/>
  <c r="K3512" i="5"/>
  <c r="J3512" i="5"/>
  <c r="K3511" i="5"/>
  <c r="J3511" i="5"/>
  <c r="K3510" i="5"/>
  <c r="J3510" i="5"/>
  <c r="K3509" i="5"/>
  <c r="J3509" i="5"/>
  <c r="K3508" i="5"/>
  <c r="J3508" i="5"/>
  <c r="K3507" i="5"/>
  <c r="J3507" i="5"/>
  <c r="K3506" i="5"/>
  <c r="J3506" i="5"/>
  <c r="K3505" i="5"/>
  <c r="J3505" i="5"/>
  <c r="K3504" i="5"/>
  <c r="J3504" i="5"/>
  <c r="K3503" i="5"/>
  <c r="J3503" i="5"/>
  <c r="K3502" i="5"/>
  <c r="J3502" i="5"/>
  <c r="K3501" i="5"/>
  <c r="J3501" i="5"/>
  <c r="K3500" i="5"/>
  <c r="J3500" i="5"/>
  <c r="K3499" i="5"/>
  <c r="J3499" i="5"/>
  <c r="K3498" i="5"/>
  <c r="J3498" i="5"/>
  <c r="K3497" i="5"/>
  <c r="J3497" i="5"/>
  <c r="K3496" i="5"/>
  <c r="J3496" i="5"/>
  <c r="K3495" i="5"/>
  <c r="J3495" i="5"/>
  <c r="K3494" i="5"/>
  <c r="J3494" i="5"/>
  <c r="K3493" i="5"/>
  <c r="J3493" i="5"/>
  <c r="K3492" i="5"/>
  <c r="J3492" i="5"/>
  <c r="K3491" i="5"/>
  <c r="J3491" i="5"/>
  <c r="K3490" i="5"/>
  <c r="J3490" i="5"/>
  <c r="K3489" i="5"/>
  <c r="J3489" i="5"/>
  <c r="K3488" i="5"/>
  <c r="J3488" i="5"/>
  <c r="K3487" i="5"/>
  <c r="J3487" i="5"/>
  <c r="K3486" i="5"/>
  <c r="J3486" i="5"/>
  <c r="K3485" i="5"/>
  <c r="J3485" i="5"/>
  <c r="K3484" i="5"/>
  <c r="J3484" i="5"/>
  <c r="K3483" i="5"/>
  <c r="J3483" i="5"/>
  <c r="K3482" i="5"/>
  <c r="J3482" i="5"/>
  <c r="K3481" i="5"/>
  <c r="J3481" i="5"/>
  <c r="K3480" i="5"/>
  <c r="J3480" i="5"/>
  <c r="K3479" i="5"/>
  <c r="J3479" i="5"/>
  <c r="K3478" i="5"/>
  <c r="J3478" i="5"/>
  <c r="K3477" i="5"/>
  <c r="J3477" i="5"/>
  <c r="K3476" i="5"/>
  <c r="J3476" i="5"/>
  <c r="K3475" i="5"/>
  <c r="J3475" i="5"/>
  <c r="K3474" i="5"/>
  <c r="J3474" i="5"/>
  <c r="K3473" i="5"/>
  <c r="J3473" i="5"/>
  <c r="K3472" i="5"/>
  <c r="J3472" i="5"/>
  <c r="K3471" i="5"/>
  <c r="J3471" i="5"/>
  <c r="K3470" i="5"/>
  <c r="J3470" i="5"/>
  <c r="K3469" i="5"/>
  <c r="J3469" i="5"/>
  <c r="K3468" i="5"/>
  <c r="J3468" i="5"/>
  <c r="K3467" i="5"/>
  <c r="J3467" i="5"/>
  <c r="K3466" i="5"/>
  <c r="J3466" i="5"/>
  <c r="K3465" i="5"/>
  <c r="J3465" i="5"/>
  <c r="K3464" i="5"/>
  <c r="J3464" i="5"/>
  <c r="K3463" i="5"/>
  <c r="J3463" i="5"/>
  <c r="K3462" i="5"/>
  <c r="J3462" i="5"/>
  <c r="K3461" i="5"/>
  <c r="J3461" i="5"/>
  <c r="K3460" i="5"/>
  <c r="J3460" i="5"/>
  <c r="K3459" i="5"/>
  <c r="J3459" i="5"/>
  <c r="K3458" i="5"/>
  <c r="J3458" i="5"/>
  <c r="K3457" i="5"/>
  <c r="J3457" i="5"/>
  <c r="K3456" i="5"/>
  <c r="J3456" i="5"/>
  <c r="K3455" i="5"/>
  <c r="J3455" i="5"/>
  <c r="K3454" i="5"/>
  <c r="J3454" i="5"/>
  <c r="K3453" i="5"/>
  <c r="J3453" i="5"/>
  <c r="K3452" i="5"/>
  <c r="J3452" i="5"/>
  <c r="K3451" i="5"/>
  <c r="J3451" i="5"/>
  <c r="K3450" i="5"/>
  <c r="J3450" i="5"/>
  <c r="K3449" i="5"/>
  <c r="J3449" i="5"/>
  <c r="K3448" i="5"/>
  <c r="J3448" i="5"/>
  <c r="K3447" i="5"/>
  <c r="J3447" i="5"/>
  <c r="K3446" i="5"/>
  <c r="J3446" i="5"/>
  <c r="K3445" i="5"/>
  <c r="J3445" i="5"/>
  <c r="K3444" i="5"/>
  <c r="J3444" i="5"/>
  <c r="K3443" i="5"/>
  <c r="J3443" i="5"/>
  <c r="K3442" i="5"/>
  <c r="J3442" i="5"/>
  <c r="K3441" i="5"/>
  <c r="J3441" i="5"/>
  <c r="K3440" i="5"/>
  <c r="J3440" i="5"/>
  <c r="K3439" i="5"/>
  <c r="J3439" i="5"/>
  <c r="K3438" i="5"/>
  <c r="J3438" i="5"/>
  <c r="K3437" i="5"/>
  <c r="J3437" i="5"/>
  <c r="K3436" i="5"/>
  <c r="J3436" i="5"/>
  <c r="K3435" i="5"/>
  <c r="J3435" i="5"/>
  <c r="K3434" i="5"/>
  <c r="J3434" i="5"/>
  <c r="K3433" i="5"/>
  <c r="J3433" i="5"/>
  <c r="K3432" i="5"/>
  <c r="J3432" i="5"/>
  <c r="K3431" i="5"/>
  <c r="J3431" i="5"/>
  <c r="K3430" i="5"/>
  <c r="J3430" i="5"/>
  <c r="K3429" i="5"/>
  <c r="J3429" i="5"/>
  <c r="K3428" i="5"/>
  <c r="J3428" i="5"/>
  <c r="K3427" i="5"/>
  <c r="J3427" i="5"/>
  <c r="K3426" i="5"/>
  <c r="J3426" i="5"/>
  <c r="K3425" i="5"/>
  <c r="J3425" i="5"/>
  <c r="K3424" i="5"/>
  <c r="J3424" i="5"/>
  <c r="K3423" i="5"/>
  <c r="J3423" i="5"/>
  <c r="K3422" i="5"/>
  <c r="J3422" i="5"/>
  <c r="K3421" i="5"/>
  <c r="J3421" i="5"/>
  <c r="K3420" i="5"/>
  <c r="J3420" i="5"/>
  <c r="K3419" i="5"/>
  <c r="J3419" i="5"/>
  <c r="K3418" i="5"/>
  <c r="J3418" i="5"/>
  <c r="K3417" i="5"/>
  <c r="J3417" i="5"/>
  <c r="K3416" i="5"/>
  <c r="J3416" i="5"/>
  <c r="K3415" i="5"/>
  <c r="J3415" i="5"/>
  <c r="K3414" i="5"/>
  <c r="J3414" i="5"/>
  <c r="K3413" i="5"/>
  <c r="J3413" i="5"/>
  <c r="K3412" i="5"/>
  <c r="J3412" i="5"/>
  <c r="K3411" i="5"/>
  <c r="J3411" i="5"/>
  <c r="K3410" i="5"/>
  <c r="J3410" i="5"/>
  <c r="K3409" i="5"/>
  <c r="J3409" i="5"/>
  <c r="K3408" i="5"/>
  <c r="J3408" i="5"/>
  <c r="K3407" i="5"/>
  <c r="J3407" i="5"/>
  <c r="K3406" i="5"/>
  <c r="J3406" i="5"/>
  <c r="K3405" i="5"/>
  <c r="J3405" i="5"/>
  <c r="K3404" i="5"/>
  <c r="J3404" i="5"/>
  <c r="K3403" i="5"/>
  <c r="J3403" i="5"/>
  <c r="K3402" i="5"/>
  <c r="J3402" i="5"/>
  <c r="K3401" i="5"/>
  <c r="J3401" i="5"/>
  <c r="K3400" i="5"/>
  <c r="J3400" i="5"/>
  <c r="K3399" i="5"/>
  <c r="J3399" i="5"/>
  <c r="K3398" i="5"/>
  <c r="J3398" i="5"/>
  <c r="K3397" i="5"/>
  <c r="J3397" i="5"/>
  <c r="K3396" i="5"/>
  <c r="J3396" i="5"/>
  <c r="K3395" i="5"/>
  <c r="J3395" i="5"/>
  <c r="K3394" i="5"/>
  <c r="J3394" i="5"/>
  <c r="K3393" i="5"/>
  <c r="J3393" i="5"/>
  <c r="K3392" i="5"/>
  <c r="J3392" i="5"/>
  <c r="K3391" i="5"/>
  <c r="J3391" i="5"/>
  <c r="K3390" i="5"/>
  <c r="J3390" i="5"/>
  <c r="K3389" i="5"/>
  <c r="J3389" i="5"/>
  <c r="K3388" i="5"/>
  <c r="J3388" i="5"/>
  <c r="K3387" i="5"/>
  <c r="J3387" i="5"/>
  <c r="K3386" i="5"/>
  <c r="J3386" i="5"/>
  <c r="K3385" i="5"/>
  <c r="J3385" i="5"/>
  <c r="K3384" i="5"/>
  <c r="J3384" i="5"/>
  <c r="K3383" i="5"/>
  <c r="J3383" i="5"/>
  <c r="K3382" i="5"/>
  <c r="J3382" i="5"/>
  <c r="K3381" i="5"/>
  <c r="J3381" i="5"/>
  <c r="K3380" i="5"/>
  <c r="J3380" i="5"/>
  <c r="K3379" i="5"/>
  <c r="J3379" i="5"/>
  <c r="K3378" i="5"/>
  <c r="J3378" i="5"/>
  <c r="K3377" i="5"/>
  <c r="J3377" i="5"/>
  <c r="K3376" i="5"/>
  <c r="J3376" i="5"/>
  <c r="K3375" i="5"/>
  <c r="J3375" i="5"/>
  <c r="K3374" i="5"/>
  <c r="J3374" i="5"/>
  <c r="K3373" i="5"/>
  <c r="J3373" i="5"/>
  <c r="K3372" i="5"/>
  <c r="J3372" i="5"/>
  <c r="K3371" i="5"/>
  <c r="J3371" i="5"/>
  <c r="K3370" i="5"/>
  <c r="J3370" i="5"/>
  <c r="K3369" i="5"/>
  <c r="J3369" i="5"/>
  <c r="K3368" i="5"/>
  <c r="J3368" i="5"/>
  <c r="K3367" i="5"/>
  <c r="J3367" i="5"/>
  <c r="K3366" i="5"/>
  <c r="J3366" i="5"/>
  <c r="K3365" i="5"/>
  <c r="J3365" i="5"/>
  <c r="K3364" i="5"/>
  <c r="J3364" i="5"/>
  <c r="K3363" i="5"/>
  <c r="J3363" i="5"/>
  <c r="K3362" i="5"/>
  <c r="J3362" i="5"/>
  <c r="K3361" i="5"/>
  <c r="J3361" i="5"/>
  <c r="K3360" i="5"/>
  <c r="J3360" i="5"/>
  <c r="K3359" i="5"/>
  <c r="J3359" i="5"/>
  <c r="K3358" i="5"/>
  <c r="J3358" i="5"/>
  <c r="K3357" i="5"/>
  <c r="J3357" i="5"/>
  <c r="K3356" i="5"/>
  <c r="J3356" i="5"/>
  <c r="K3355" i="5"/>
  <c r="J3355" i="5"/>
  <c r="K3354" i="5"/>
  <c r="J3354" i="5"/>
  <c r="K3353" i="5"/>
  <c r="J3353" i="5"/>
  <c r="K3352" i="5"/>
  <c r="J3352" i="5"/>
  <c r="K3351" i="5"/>
  <c r="J3351" i="5"/>
  <c r="K3350" i="5"/>
  <c r="J3350" i="5"/>
  <c r="K3349" i="5"/>
  <c r="J3349" i="5"/>
  <c r="K3348" i="5"/>
  <c r="J3348" i="5"/>
  <c r="K3347" i="5"/>
  <c r="J3347" i="5"/>
  <c r="K3346" i="5"/>
  <c r="J3346" i="5"/>
  <c r="K3345" i="5"/>
  <c r="J3345" i="5"/>
  <c r="K3344" i="5"/>
  <c r="J3344" i="5"/>
  <c r="K3343" i="5"/>
  <c r="J3343" i="5"/>
  <c r="K3342" i="5"/>
  <c r="J3342" i="5"/>
  <c r="K3341" i="5"/>
  <c r="J3341" i="5"/>
  <c r="K3340" i="5"/>
  <c r="J3340" i="5"/>
  <c r="K3339" i="5"/>
  <c r="J3339" i="5"/>
  <c r="K3338" i="5"/>
  <c r="J3338" i="5"/>
  <c r="K3337" i="5"/>
  <c r="J3337" i="5"/>
  <c r="K3336" i="5"/>
  <c r="J3336" i="5"/>
  <c r="K3335" i="5"/>
  <c r="J3335" i="5"/>
  <c r="K3334" i="5"/>
  <c r="J3334" i="5"/>
  <c r="K3333" i="5"/>
  <c r="J3333" i="5"/>
  <c r="K3332" i="5"/>
  <c r="J3332" i="5"/>
  <c r="K3331" i="5"/>
  <c r="J3331" i="5"/>
  <c r="K3330" i="5"/>
  <c r="J3330" i="5"/>
  <c r="K3329" i="5"/>
  <c r="J3329" i="5"/>
  <c r="K3328" i="5"/>
  <c r="J3328" i="5"/>
  <c r="K3327" i="5"/>
  <c r="J3327" i="5"/>
  <c r="K3326" i="5"/>
  <c r="J3326" i="5"/>
  <c r="K3325" i="5"/>
  <c r="J3325" i="5"/>
  <c r="K3324" i="5"/>
  <c r="J3324" i="5"/>
  <c r="K3323" i="5"/>
  <c r="J3323" i="5"/>
  <c r="K3322" i="5"/>
  <c r="J3322" i="5"/>
  <c r="K3321" i="5"/>
  <c r="J3321" i="5"/>
  <c r="K3320" i="5"/>
  <c r="J3320" i="5"/>
  <c r="K3319" i="5"/>
  <c r="J3319" i="5"/>
  <c r="K3318" i="5"/>
  <c r="J3318" i="5"/>
  <c r="K3317" i="5"/>
  <c r="J3317" i="5"/>
  <c r="K3316" i="5"/>
  <c r="J3316" i="5"/>
  <c r="K3315" i="5"/>
  <c r="J3315" i="5"/>
  <c r="K3314" i="5"/>
  <c r="J3314" i="5"/>
  <c r="K3313" i="5"/>
  <c r="J3313" i="5"/>
  <c r="K3312" i="5"/>
  <c r="J3312" i="5"/>
  <c r="K3311" i="5"/>
  <c r="J3311" i="5"/>
  <c r="K3310" i="5"/>
  <c r="J3310" i="5"/>
  <c r="K3309" i="5"/>
  <c r="J3309" i="5"/>
  <c r="K3308" i="5"/>
  <c r="J3308" i="5"/>
  <c r="K3307" i="5"/>
  <c r="J3307" i="5"/>
  <c r="K3306" i="5"/>
  <c r="J3306" i="5"/>
  <c r="K3305" i="5"/>
  <c r="J3305" i="5"/>
  <c r="K3304" i="5"/>
  <c r="J3304" i="5"/>
  <c r="K3303" i="5"/>
  <c r="J3303" i="5"/>
  <c r="K3302" i="5"/>
  <c r="J3302" i="5"/>
  <c r="K3301" i="5"/>
  <c r="J3301" i="5"/>
  <c r="K3300" i="5"/>
  <c r="J3300" i="5"/>
  <c r="K3299" i="5"/>
  <c r="J3299" i="5"/>
  <c r="K3298" i="5"/>
  <c r="J3298" i="5"/>
  <c r="K3297" i="5"/>
  <c r="J3297" i="5"/>
  <c r="K3296" i="5"/>
  <c r="J3296" i="5"/>
  <c r="K3295" i="5"/>
  <c r="J3295" i="5"/>
  <c r="K3294" i="5"/>
  <c r="J3294" i="5"/>
  <c r="K3293" i="5"/>
  <c r="J3293" i="5"/>
  <c r="K3292" i="5"/>
  <c r="J3292" i="5"/>
  <c r="K3291" i="5"/>
  <c r="J3291" i="5"/>
  <c r="K3290" i="5"/>
  <c r="J3290" i="5"/>
  <c r="K3289" i="5"/>
  <c r="J3289" i="5"/>
  <c r="K3288" i="5"/>
  <c r="J3288" i="5"/>
  <c r="K3287" i="5"/>
  <c r="J3287" i="5"/>
  <c r="K3286" i="5"/>
  <c r="J3286" i="5"/>
  <c r="K3285" i="5"/>
  <c r="J3285" i="5"/>
  <c r="K3284" i="5"/>
  <c r="J3284" i="5"/>
  <c r="K3283" i="5"/>
  <c r="J3283" i="5"/>
  <c r="K3282" i="5"/>
  <c r="J3282" i="5"/>
  <c r="K3281" i="5"/>
  <c r="J3281" i="5"/>
  <c r="K3280" i="5"/>
  <c r="J3280" i="5"/>
  <c r="K3279" i="5"/>
  <c r="J3279" i="5"/>
  <c r="K3278" i="5"/>
  <c r="J3278" i="5"/>
  <c r="K3277" i="5"/>
  <c r="J3277" i="5"/>
  <c r="K3276" i="5"/>
  <c r="J3276" i="5"/>
  <c r="K3275" i="5"/>
  <c r="J3275" i="5"/>
  <c r="K3274" i="5"/>
  <c r="J3274" i="5"/>
  <c r="K3273" i="5"/>
  <c r="J3273" i="5"/>
  <c r="K3272" i="5"/>
  <c r="J3272" i="5"/>
  <c r="K3271" i="5"/>
  <c r="J3271" i="5"/>
  <c r="K3270" i="5"/>
  <c r="J3270" i="5"/>
  <c r="K3269" i="5"/>
  <c r="J3269" i="5"/>
  <c r="K3268" i="5"/>
  <c r="J3268" i="5"/>
  <c r="K3267" i="5"/>
  <c r="J3267" i="5"/>
  <c r="K3266" i="5"/>
  <c r="J3266" i="5"/>
  <c r="K3265" i="5"/>
  <c r="J3265" i="5"/>
  <c r="K3264" i="5"/>
  <c r="J3264" i="5"/>
  <c r="K3263" i="5"/>
  <c r="J3263" i="5"/>
  <c r="K3262" i="5"/>
  <c r="J3262" i="5"/>
  <c r="K3261" i="5"/>
  <c r="J3261" i="5"/>
  <c r="K3260" i="5"/>
  <c r="J3260" i="5"/>
  <c r="K3259" i="5"/>
  <c r="J3259" i="5"/>
  <c r="K3258" i="5"/>
  <c r="J3258" i="5"/>
  <c r="K3257" i="5"/>
  <c r="J3257" i="5"/>
  <c r="K3256" i="5"/>
  <c r="J3256" i="5"/>
  <c r="K3255" i="5"/>
  <c r="J3255" i="5"/>
  <c r="K3254" i="5"/>
  <c r="J3254" i="5"/>
  <c r="K3253" i="5"/>
  <c r="J3253" i="5"/>
  <c r="K3252" i="5"/>
  <c r="J3252" i="5"/>
  <c r="K3251" i="5"/>
  <c r="J3251" i="5"/>
  <c r="K3250" i="5"/>
  <c r="J3250" i="5"/>
  <c r="K3249" i="5"/>
  <c r="J3249" i="5"/>
  <c r="K3248" i="5"/>
  <c r="J3248" i="5"/>
  <c r="K3247" i="5"/>
  <c r="J3247" i="5"/>
  <c r="K3246" i="5"/>
  <c r="J3246" i="5"/>
  <c r="K3245" i="5"/>
  <c r="J3245" i="5"/>
  <c r="K3244" i="5"/>
  <c r="J3244" i="5"/>
  <c r="K3243" i="5"/>
  <c r="J3243" i="5"/>
  <c r="K3242" i="5"/>
  <c r="J3242" i="5"/>
  <c r="K3241" i="5"/>
  <c r="J3241" i="5"/>
  <c r="K3240" i="5"/>
  <c r="J3240" i="5"/>
  <c r="K3239" i="5"/>
  <c r="J3239" i="5"/>
  <c r="K3238" i="5"/>
  <c r="J3238" i="5"/>
  <c r="K3237" i="5"/>
  <c r="J3237" i="5"/>
  <c r="K3236" i="5"/>
  <c r="J3236" i="5"/>
  <c r="K3235" i="5"/>
  <c r="J3235" i="5"/>
  <c r="K3234" i="5"/>
  <c r="J3234" i="5"/>
  <c r="K3233" i="5"/>
  <c r="J3233" i="5"/>
  <c r="K3232" i="5"/>
  <c r="J3232" i="5"/>
  <c r="K3231" i="5"/>
  <c r="J3231" i="5"/>
  <c r="K3230" i="5"/>
  <c r="J3230" i="5"/>
  <c r="K3229" i="5"/>
  <c r="J3229" i="5"/>
  <c r="K3228" i="5"/>
  <c r="J3228" i="5"/>
  <c r="K3227" i="5"/>
  <c r="J3227" i="5"/>
  <c r="K3226" i="5"/>
  <c r="J3226" i="5"/>
  <c r="K3225" i="5"/>
  <c r="J3225" i="5"/>
  <c r="K3224" i="5"/>
  <c r="J3224" i="5"/>
  <c r="K3223" i="5"/>
  <c r="J3223" i="5"/>
  <c r="K3222" i="5"/>
  <c r="J3222" i="5"/>
  <c r="K3221" i="5"/>
  <c r="J3221" i="5"/>
  <c r="K3220" i="5"/>
  <c r="J3220" i="5"/>
  <c r="K3219" i="5"/>
  <c r="J3219" i="5"/>
  <c r="K3218" i="5"/>
  <c r="J3218" i="5"/>
  <c r="K3217" i="5"/>
  <c r="J3217" i="5"/>
  <c r="K3216" i="5"/>
  <c r="J3216" i="5"/>
  <c r="K3215" i="5"/>
  <c r="J3215" i="5"/>
  <c r="K3214" i="5"/>
  <c r="J3214" i="5"/>
  <c r="K3213" i="5"/>
  <c r="J3213" i="5"/>
  <c r="K3212" i="5"/>
  <c r="J3212" i="5"/>
  <c r="K3211" i="5"/>
  <c r="J3211" i="5"/>
  <c r="K3210" i="5"/>
  <c r="J3210" i="5"/>
  <c r="K3209" i="5"/>
  <c r="J3209" i="5"/>
  <c r="K3208" i="5"/>
  <c r="J3208" i="5"/>
  <c r="K3207" i="5"/>
  <c r="J3207" i="5"/>
  <c r="K3206" i="5"/>
  <c r="J3206" i="5"/>
  <c r="K3205" i="5"/>
  <c r="J3205" i="5"/>
  <c r="K3204" i="5"/>
  <c r="J3204" i="5"/>
  <c r="K3203" i="5"/>
  <c r="J3203" i="5"/>
  <c r="K3202" i="5"/>
  <c r="J3202" i="5"/>
  <c r="K3201" i="5"/>
  <c r="J3201" i="5"/>
  <c r="K3200" i="5"/>
  <c r="J3200" i="5"/>
  <c r="K3199" i="5"/>
  <c r="J3199" i="5"/>
  <c r="K3198" i="5"/>
  <c r="J3198" i="5"/>
  <c r="K3197" i="5"/>
  <c r="J3197" i="5"/>
  <c r="K3196" i="5"/>
  <c r="J3196" i="5"/>
  <c r="K3195" i="5"/>
  <c r="J3195" i="5"/>
  <c r="K3194" i="5"/>
  <c r="J3194" i="5"/>
  <c r="K3193" i="5"/>
  <c r="J3193" i="5"/>
  <c r="K3192" i="5"/>
  <c r="J3192" i="5"/>
  <c r="K3191" i="5"/>
  <c r="J3191" i="5"/>
  <c r="K3190" i="5"/>
  <c r="J3190" i="5"/>
  <c r="K3189" i="5"/>
  <c r="J3189" i="5"/>
  <c r="K3188" i="5"/>
  <c r="J3188" i="5"/>
  <c r="K3187" i="5"/>
  <c r="J3187" i="5"/>
  <c r="K3186" i="5"/>
  <c r="J3186" i="5"/>
  <c r="K3185" i="5"/>
  <c r="J3185" i="5"/>
  <c r="K3184" i="5"/>
  <c r="J3184" i="5"/>
  <c r="K3183" i="5"/>
  <c r="J3183" i="5"/>
  <c r="K3182" i="5"/>
  <c r="J3182" i="5"/>
  <c r="K3181" i="5"/>
  <c r="J3181" i="5"/>
  <c r="K3180" i="5"/>
  <c r="J3180" i="5"/>
  <c r="K3179" i="5"/>
  <c r="J3179" i="5"/>
  <c r="K3178" i="5"/>
  <c r="J3178" i="5"/>
  <c r="K3177" i="5"/>
  <c r="J3177" i="5"/>
  <c r="K3176" i="5"/>
  <c r="J3176" i="5"/>
  <c r="K3175" i="5"/>
  <c r="J3175" i="5"/>
  <c r="K3174" i="5"/>
  <c r="J3174" i="5"/>
  <c r="K3173" i="5"/>
  <c r="J3173" i="5"/>
  <c r="K3172" i="5"/>
  <c r="J3172" i="5"/>
  <c r="K3171" i="5"/>
  <c r="J3171" i="5"/>
  <c r="K3170" i="5"/>
  <c r="J3170" i="5"/>
  <c r="K3169" i="5"/>
  <c r="J3169" i="5"/>
  <c r="K3168" i="5"/>
  <c r="J3168" i="5"/>
  <c r="K3167" i="5"/>
  <c r="J3167" i="5"/>
  <c r="K3166" i="5"/>
  <c r="J3166" i="5"/>
  <c r="K3165" i="5"/>
  <c r="J3165" i="5"/>
  <c r="K3164" i="5"/>
  <c r="J3164" i="5"/>
  <c r="K3163" i="5"/>
  <c r="J3163" i="5"/>
  <c r="K3162" i="5"/>
  <c r="J3162" i="5"/>
  <c r="K3161" i="5"/>
  <c r="J3161" i="5"/>
  <c r="K3160" i="5"/>
  <c r="J3160" i="5"/>
  <c r="K3159" i="5"/>
  <c r="J3159" i="5"/>
  <c r="K3158" i="5"/>
  <c r="J3158" i="5"/>
  <c r="K3157" i="5"/>
  <c r="J3157" i="5"/>
  <c r="K3156" i="5"/>
  <c r="J3156" i="5"/>
  <c r="K3155" i="5"/>
  <c r="J3155" i="5"/>
  <c r="K3154" i="5"/>
  <c r="J3154" i="5"/>
  <c r="K3153" i="5"/>
  <c r="J3153" i="5"/>
  <c r="K3152" i="5"/>
  <c r="J3152" i="5"/>
  <c r="K3151" i="5"/>
  <c r="J3151" i="5"/>
  <c r="K3150" i="5"/>
  <c r="J3150" i="5"/>
  <c r="K3149" i="5"/>
  <c r="J3149" i="5"/>
  <c r="K3148" i="5"/>
  <c r="J3148" i="5"/>
  <c r="K3147" i="5"/>
  <c r="J3147" i="5"/>
  <c r="K3146" i="5"/>
  <c r="J3146" i="5"/>
  <c r="K3145" i="5"/>
  <c r="J3145" i="5"/>
  <c r="K3144" i="5"/>
  <c r="J3144" i="5"/>
  <c r="K3143" i="5"/>
  <c r="J3143" i="5"/>
  <c r="K3142" i="5"/>
  <c r="J3142" i="5"/>
  <c r="K3141" i="5"/>
  <c r="J3141" i="5"/>
  <c r="K3140" i="5"/>
  <c r="J3140" i="5"/>
  <c r="K3139" i="5"/>
  <c r="J3139" i="5"/>
  <c r="K3138" i="5"/>
  <c r="J3138" i="5"/>
  <c r="K3137" i="5"/>
  <c r="J3137" i="5"/>
  <c r="K3136" i="5"/>
  <c r="J3136" i="5"/>
  <c r="K3135" i="5"/>
  <c r="J3135" i="5"/>
  <c r="K3134" i="5"/>
  <c r="J3134" i="5"/>
  <c r="K3133" i="5"/>
  <c r="J3133" i="5"/>
  <c r="K3132" i="5"/>
  <c r="J3132" i="5"/>
  <c r="K3131" i="5"/>
  <c r="J3131" i="5"/>
  <c r="K3130" i="5"/>
  <c r="J3130" i="5"/>
  <c r="K3129" i="5"/>
  <c r="J3129" i="5"/>
  <c r="K3128" i="5"/>
  <c r="J3128" i="5"/>
  <c r="K3127" i="5"/>
  <c r="J3127" i="5"/>
  <c r="K3126" i="5"/>
  <c r="J3126" i="5"/>
  <c r="K3125" i="5"/>
  <c r="J3125" i="5"/>
  <c r="K3124" i="5"/>
  <c r="J3124" i="5"/>
  <c r="K3123" i="5"/>
  <c r="J3123" i="5"/>
  <c r="K3122" i="5"/>
  <c r="J3122" i="5"/>
  <c r="K3121" i="5"/>
  <c r="J3121" i="5"/>
  <c r="K3120" i="5"/>
  <c r="J3120" i="5"/>
  <c r="K3119" i="5"/>
  <c r="J3119" i="5"/>
  <c r="K3118" i="5"/>
  <c r="J3118" i="5"/>
  <c r="K3117" i="5"/>
  <c r="J3117" i="5"/>
  <c r="K3116" i="5"/>
  <c r="J3116" i="5"/>
  <c r="K3115" i="5"/>
  <c r="J3115" i="5"/>
  <c r="K3114" i="5"/>
  <c r="J3114" i="5"/>
  <c r="K3113" i="5"/>
  <c r="J3113" i="5"/>
  <c r="K3112" i="5"/>
  <c r="J3112" i="5"/>
  <c r="K3111" i="5"/>
  <c r="J3111" i="5"/>
  <c r="K3110" i="5"/>
  <c r="J3110" i="5"/>
  <c r="K3109" i="5"/>
  <c r="J3109" i="5"/>
  <c r="K3108" i="5"/>
  <c r="J3108" i="5"/>
  <c r="K3107" i="5"/>
  <c r="J3107" i="5"/>
  <c r="K3106" i="5"/>
  <c r="J3106" i="5"/>
  <c r="K3105" i="5"/>
  <c r="J3105" i="5"/>
  <c r="K3104" i="5"/>
  <c r="J3104" i="5"/>
  <c r="K3103" i="5"/>
  <c r="J3103" i="5"/>
  <c r="K3102" i="5"/>
  <c r="J3102" i="5"/>
  <c r="K3101" i="5"/>
  <c r="J3101" i="5"/>
  <c r="K3100" i="5"/>
  <c r="J3100" i="5"/>
  <c r="K3099" i="5"/>
  <c r="J3099" i="5"/>
  <c r="K3098" i="5"/>
  <c r="J3098" i="5"/>
  <c r="K3097" i="5"/>
  <c r="J3097" i="5"/>
  <c r="K3096" i="5"/>
  <c r="J3096" i="5"/>
  <c r="K3095" i="5"/>
  <c r="J3095" i="5"/>
  <c r="K3094" i="5"/>
  <c r="J3094" i="5"/>
  <c r="K3093" i="5"/>
  <c r="J3093" i="5"/>
  <c r="K3092" i="5"/>
  <c r="J3092" i="5"/>
  <c r="K3091" i="5"/>
  <c r="J3091" i="5"/>
  <c r="K3090" i="5"/>
  <c r="J3090" i="5"/>
  <c r="K3089" i="5"/>
  <c r="J3089" i="5"/>
  <c r="K3088" i="5"/>
  <c r="J3088" i="5"/>
  <c r="K3087" i="5"/>
  <c r="J3087" i="5"/>
  <c r="K3086" i="5"/>
  <c r="J3086" i="5"/>
  <c r="K3085" i="5"/>
  <c r="J3085" i="5"/>
  <c r="K3084" i="5"/>
  <c r="J3084" i="5"/>
  <c r="K3083" i="5"/>
  <c r="J3083" i="5"/>
  <c r="K3082" i="5"/>
  <c r="J3082" i="5"/>
  <c r="K3081" i="5"/>
  <c r="J3081" i="5"/>
  <c r="K3080" i="5"/>
  <c r="J3080" i="5"/>
  <c r="K3079" i="5"/>
  <c r="J3079" i="5"/>
  <c r="K3078" i="5"/>
  <c r="J3078" i="5"/>
  <c r="K3077" i="5"/>
  <c r="J3077" i="5"/>
  <c r="K3076" i="5"/>
  <c r="J3076" i="5"/>
  <c r="K3075" i="5"/>
  <c r="J3075" i="5"/>
  <c r="K3074" i="5"/>
  <c r="J3074" i="5"/>
  <c r="K3073" i="5"/>
  <c r="J3073" i="5"/>
  <c r="K3072" i="5"/>
  <c r="J3072" i="5"/>
  <c r="K3071" i="5"/>
  <c r="J3071" i="5"/>
  <c r="K3070" i="5"/>
  <c r="J3070" i="5"/>
  <c r="K3069" i="5"/>
  <c r="J3069" i="5"/>
  <c r="K3068" i="5"/>
  <c r="J3068" i="5"/>
  <c r="K3067" i="5"/>
  <c r="J3067" i="5"/>
  <c r="K3066" i="5"/>
  <c r="J3066" i="5"/>
  <c r="K3065" i="5"/>
  <c r="J3065" i="5"/>
  <c r="K3064" i="5"/>
  <c r="J3064" i="5"/>
  <c r="K3063" i="5"/>
  <c r="J3063" i="5"/>
  <c r="K3062" i="5"/>
  <c r="J3062" i="5"/>
  <c r="K3061" i="5"/>
  <c r="J3061" i="5"/>
  <c r="K3060" i="5"/>
  <c r="J3060" i="5"/>
  <c r="K3059" i="5"/>
  <c r="J3059" i="5"/>
  <c r="K3058" i="5"/>
  <c r="J3058" i="5"/>
  <c r="K3057" i="5"/>
  <c r="J3057" i="5"/>
  <c r="K3056" i="5"/>
  <c r="J3056" i="5"/>
  <c r="K3055" i="5"/>
  <c r="J3055" i="5"/>
  <c r="K3054" i="5"/>
  <c r="J3054" i="5"/>
  <c r="K3053" i="5"/>
  <c r="J3053" i="5"/>
  <c r="K3052" i="5"/>
  <c r="J3052" i="5"/>
  <c r="K3051" i="5"/>
  <c r="J3051" i="5"/>
  <c r="K3050" i="5"/>
  <c r="J3050" i="5"/>
  <c r="K3049" i="5"/>
  <c r="J3049" i="5"/>
  <c r="K3048" i="5"/>
  <c r="J3048" i="5"/>
  <c r="K3047" i="5"/>
  <c r="J3047" i="5"/>
  <c r="K3046" i="5"/>
  <c r="J3046" i="5"/>
  <c r="K3045" i="5"/>
  <c r="J3045" i="5"/>
  <c r="K3044" i="5"/>
  <c r="J3044" i="5"/>
  <c r="K3043" i="5"/>
  <c r="J3043" i="5"/>
  <c r="K3042" i="5"/>
  <c r="J3042" i="5"/>
  <c r="K3041" i="5"/>
  <c r="J3041" i="5"/>
  <c r="K3040" i="5"/>
  <c r="J3040" i="5"/>
  <c r="K3039" i="5"/>
  <c r="J3039" i="5"/>
  <c r="K3038" i="5"/>
  <c r="J3038" i="5"/>
  <c r="K3037" i="5"/>
  <c r="J3037" i="5"/>
  <c r="K3036" i="5"/>
  <c r="J3036" i="5"/>
  <c r="K3035" i="5"/>
  <c r="J3035" i="5"/>
  <c r="K3034" i="5"/>
  <c r="J3034" i="5"/>
  <c r="K3033" i="5"/>
  <c r="J3033" i="5"/>
  <c r="K3032" i="5"/>
  <c r="J3032" i="5"/>
  <c r="K3031" i="5"/>
  <c r="J3031" i="5"/>
  <c r="K3030" i="5"/>
  <c r="J3030" i="5"/>
  <c r="K3029" i="5"/>
  <c r="J3029" i="5"/>
  <c r="K3028" i="5"/>
  <c r="J3028" i="5"/>
  <c r="K3027" i="5"/>
  <c r="J3027" i="5"/>
  <c r="K3026" i="5"/>
  <c r="J3026" i="5"/>
  <c r="K3025" i="5"/>
  <c r="J3025" i="5"/>
  <c r="K3024" i="5"/>
  <c r="J3024" i="5"/>
  <c r="K3023" i="5"/>
  <c r="J3023" i="5"/>
  <c r="K3022" i="5"/>
  <c r="J3022" i="5"/>
  <c r="K3021" i="5"/>
  <c r="J3021" i="5"/>
  <c r="K3020" i="5"/>
  <c r="J3020" i="5"/>
  <c r="K3019" i="5"/>
  <c r="J3019" i="5"/>
  <c r="K3018" i="5"/>
  <c r="J3018" i="5"/>
  <c r="K3017" i="5"/>
  <c r="J3017" i="5"/>
  <c r="K3016" i="5"/>
  <c r="J3016" i="5"/>
  <c r="K3015" i="5"/>
  <c r="J3015" i="5"/>
  <c r="K3014" i="5"/>
  <c r="J3014" i="5"/>
  <c r="K3013" i="5"/>
  <c r="J3013" i="5"/>
  <c r="K3012" i="5"/>
  <c r="J3012" i="5"/>
  <c r="K3011" i="5"/>
  <c r="J3011" i="5"/>
  <c r="K3010" i="5"/>
  <c r="J3010" i="5"/>
  <c r="K3009" i="5"/>
  <c r="J3009" i="5"/>
  <c r="K3008" i="5"/>
  <c r="J3008" i="5"/>
  <c r="K3007" i="5"/>
  <c r="J3007" i="5"/>
  <c r="K3006" i="5"/>
  <c r="J3006" i="5"/>
  <c r="K3005" i="5"/>
  <c r="J3005" i="5"/>
  <c r="K3004" i="5"/>
  <c r="J3004" i="5"/>
  <c r="K3003" i="5"/>
  <c r="J3003" i="5"/>
  <c r="K3002" i="5"/>
  <c r="J3002" i="5"/>
  <c r="K3001" i="5"/>
  <c r="J3001" i="5"/>
  <c r="K3000" i="5"/>
  <c r="J3000" i="5"/>
  <c r="K2999" i="5"/>
  <c r="J2999" i="5"/>
  <c r="K2998" i="5"/>
  <c r="J2998" i="5"/>
  <c r="K2997" i="5"/>
  <c r="J2997" i="5"/>
  <c r="K2996" i="5"/>
  <c r="J2996" i="5"/>
  <c r="K2995" i="5"/>
  <c r="J2995" i="5"/>
  <c r="K2994" i="5"/>
  <c r="J2994" i="5"/>
  <c r="K2993" i="5"/>
  <c r="J2993" i="5"/>
  <c r="K2992" i="5"/>
  <c r="J2992" i="5"/>
  <c r="K2991" i="5"/>
  <c r="J2991" i="5"/>
  <c r="K2990" i="5"/>
  <c r="J2990" i="5"/>
  <c r="K2989" i="5"/>
  <c r="J2989" i="5"/>
  <c r="K2988" i="5"/>
  <c r="J2988" i="5"/>
  <c r="K2987" i="5"/>
  <c r="J2987" i="5"/>
  <c r="K2986" i="5"/>
  <c r="J2986" i="5"/>
  <c r="K2985" i="5"/>
  <c r="J2985" i="5"/>
  <c r="K2984" i="5"/>
  <c r="J2984" i="5"/>
  <c r="K2983" i="5"/>
  <c r="J2983" i="5"/>
  <c r="K2982" i="5"/>
  <c r="J2982" i="5"/>
  <c r="K2981" i="5"/>
  <c r="J2981" i="5"/>
  <c r="K2980" i="5"/>
  <c r="J2980" i="5"/>
  <c r="K2979" i="5"/>
  <c r="J2979" i="5"/>
  <c r="K2978" i="5"/>
  <c r="J2978" i="5"/>
  <c r="K2977" i="5"/>
  <c r="J2977" i="5"/>
  <c r="K2976" i="5"/>
  <c r="J2976" i="5"/>
  <c r="K2975" i="5"/>
  <c r="J2975" i="5"/>
  <c r="K2974" i="5"/>
  <c r="J2974" i="5"/>
  <c r="K2973" i="5"/>
  <c r="J2973" i="5"/>
  <c r="K2972" i="5"/>
  <c r="J2972" i="5"/>
  <c r="K2971" i="5"/>
  <c r="J2971" i="5"/>
  <c r="K2970" i="5"/>
  <c r="J2970" i="5"/>
  <c r="K2969" i="5"/>
  <c r="J2969" i="5"/>
  <c r="K2968" i="5"/>
  <c r="J2968" i="5"/>
  <c r="K2967" i="5"/>
  <c r="J2967" i="5"/>
  <c r="K2966" i="5"/>
  <c r="J2966" i="5"/>
  <c r="K2965" i="5"/>
  <c r="J2965" i="5"/>
  <c r="K2964" i="5"/>
  <c r="J2964" i="5"/>
  <c r="K2963" i="5"/>
  <c r="J2963" i="5"/>
  <c r="K2962" i="5"/>
  <c r="J2962" i="5"/>
  <c r="K2961" i="5"/>
  <c r="J2961" i="5"/>
  <c r="K2960" i="5"/>
  <c r="J2960" i="5"/>
  <c r="K2959" i="5"/>
  <c r="J2959" i="5"/>
  <c r="K2958" i="5"/>
  <c r="J2958" i="5"/>
  <c r="K2957" i="5"/>
  <c r="J2957" i="5"/>
  <c r="K2956" i="5"/>
  <c r="J2956" i="5"/>
  <c r="K2955" i="5"/>
  <c r="J2955" i="5"/>
  <c r="K2954" i="5"/>
  <c r="J2954" i="5"/>
  <c r="K2953" i="5"/>
  <c r="J2953" i="5"/>
  <c r="K2952" i="5"/>
  <c r="J2952" i="5"/>
  <c r="K2951" i="5"/>
  <c r="J2951" i="5"/>
  <c r="K2950" i="5"/>
  <c r="J2950" i="5"/>
  <c r="K2949" i="5"/>
  <c r="J2949" i="5"/>
  <c r="K2948" i="5"/>
  <c r="J2948" i="5"/>
  <c r="K2947" i="5"/>
  <c r="J2947" i="5"/>
  <c r="K2946" i="5"/>
  <c r="J2946" i="5"/>
  <c r="K2945" i="5"/>
  <c r="J2945" i="5"/>
  <c r="K2944" i="5"/>
  <c r="J2944" i="5"/>
  <c r="K2943" i="5"/>
  <c r="J2943" i="5"/>
  <c r="K2942" i="5"/>
  <c r="J2942" i="5"/>
  <c r="K2941" i="5"/>
  <c r="J2941" i="5"/>
  <c r="K2940" i="5"/>
  <c r="J2940" i="5"/>
  <c r="K2939" i="5"/>
  <c r="J2939" i="5"/>
  <c r="K2938" i="5"/>
  <c r="J2938" i="5"/>
  <c r="K2937" i="5"/>
  <c r="J2937" i="5"/>
  <c r="K2936" i="5"/>
  <c r="J2936" i="5"/>
  <c r="K2935" i="5"/>
  <c r="J2935" i="5"/>
  <c r="K2934" i="5"/>
  <c r="J2934" i="5"/>
  <c r="K2933" i="5"/>
  <c r="J2933" i="5"/>
  <c r="K2932" i="5"/>
  <c r="J2932" i="5"/>
  <c r="K2931" i="5"/>
  <c r="J2931" i="5"/>
  <c r="K2930" i="5"/>
  <c r="J2930" i="5"/>
  <c r="K2929" i="5"/>
  <c r="J2929" i="5"/>
  <c r="K2928" i="5"/>
  <c r="J2928" i="5"/>
  <c r="K2927" i="5"/>
  <c r="J2927" i="5"/>
  <c r="K2926" i="5"/>
  <c r="J2926" i="5"/>
  <c r="K2925" i="5"/>
  <c r="J2925" i="5"/>
  <c r="K2924" i="5"/>
  <c r="J2924" i="5"/>
  <c r="K2923" i="5"/>
  <c r="J2923" i="5"/>
  <c r="K2922" i="5"/>
  <c r="J2922" i="5"/>
  <c r="K2921" i="5"/>
  <c r="J2921" i="5"/>
  <c r="K2920" i="5"/>
  <c r="J2920" i="5"/>
  <c r="K2919" i="5"/>
  <c r="J2919" i="5"/>
  <c r="K2918" i="5"/>
  <c r="J2918" i="5"/>
  <c r="K2917" i="5"/>
  <c r="J2917" i="5"/>
  <c r="K2916" i="5"/>
  <c r="J2916" i="5"/>
  <c r="K2915" i="5"/>
  <c r="J2915" i="5"/>
  <c r="K2914" i="5"/>
  <c r="J2914" i="5"/>
  <c r="K2913" i="5"/>
  <c r="J2913" i="5"/>
  <c r="K2912" i="5"/>
  <c r="J2912" i="5"/>
  <c r="K2911" i="5"/>
  <c r="J2911" i="5"/>
  <c r="K2910" i="5"/>
  <c r="J2910" i="5"/>
  <c r="K2909" i="5"/>
  <c r="J2909" i="5"/>
  <c r="K2908" i="5"/>
  <c r="J2908" i="5"/>
  <c r="K2907" i="5"/>
  <c r="J2907" i="5"/>
  <c r="K2906" i="5"/>
  <c r="J2906" i="5"/>
  <c r="K2905" i="5"/>
  <c r="J2905" i="5"/>
  <c r="K2904" i="5"/>
  <c r="J2904" i="5"/>
  <c r="K2903" i="5"/>
  <c r="J2903" i="5"/>
  <c r="K2902" i="5"/>
  <c r="J2902" i="5"/>
  <c r="K2901" i="5"/>
  <c r="J2901" i="5"/>
  <c r="K2900" i="5"/>
  <c r="J2900" i="5"/>
  <c r="K2899" i="5"/>
  <c r="J2899" i="5"/>
  <c r="K2898" i="5"/>
  <c r="J2898" i="5"/>
  <c r="K2897" i="5"/>
  <c r="J2897" i="5"/>
  <c r="K2896" i="5"/>
  <c r="J2896" i="5"/>
  <c r="K2895" i="5"/>
  <c r="J2895" i="5"/>
  <c r="K2894" i="5"/>
  <c r="J2894" i="5"/>
  <c r="K2893" i="5"/>
  <c r="J2893" i="5"/>
  <c r="K2892" i="5"/>
  <c r="J2892" i="5"/>
  <c r="K2891" i="5"/>
  <c r="J2891" i="5"/>
  <c r="K2890" i="5"/>
  <c r="J2890" i="5"/>
  <c r="K2889" i="5"/>
  <c r="J2889" i="5"/>
  <c r="K2888" i="5"/>
  <c r="J2888" i="5"/>
  <c r="K2887" i="5"/>
  <c r="J2887" i="5"/>
  <c r="K2886" i="5"/>
  <c r="J2886" i="5"/>
  <c r="K2885" i="5"/>
  <c r="J2885" i="5"/>
  <c r="K2884" i="5"/>
  <c r="J2884" i="5"/>
  <c r="K2883" i="5"/>
  <c r="J2883" i="5"/>
  <c r="K2882" i="5"/>
  <c r="J2882" i="5"/>
  <c r="K2881" i="5"/>
  <c r="J2881" i="5"/>
  <c r="K2880" i="5"/>
  <c r="J2880" i="5"/>
  <c r="K2879" i="5"/>
  <c r="J2879" i="5"/>
  <c r="K2878" i="5"/>
  <c r="J2878" i="5"/>
  <c r="K2877" i="5"/>
  <c r="J2877" i="5"/>
  <c r="K2876" i="5"/>
  <c r="J2876" i="5"/>
  <c r="K2875" i="5"/>
  <c r="J2875" i="5"/>
  <c r="K2874" i="5"/>
  <c r="J2874" i="5"/>
  <c r="K2873" i="5"/>
  <c r="J2873" i="5"/>
  <c r="K2872" i="5"/>
  <c r="J2872" i="5"/>
  <c r="K2871" i="5"/>
  <c r="J2871" i="5"/>
  <c r="K2870" i="5"/>
  <c r="J2870" i="5"/>
  <c r="K2869" i="5"/>
  <c r="J2869" i="5"/>
  <c r="K2868" i="5"/>
  <c r="J2868" i="5"/>
  <c r="K2867" i="5"/>
  <c r="J2867" i="5"/>
  <c r="K2866" i="5"/>
  <c r="J2866" i="5"/>
  <c r="K2865" i="5"/>
  <c r="J2865" i="5"/>
  <c r="K2864" i="5"/>
  <c r="J2864" i="5"/>
  <c r="K2863" i="5"/>
  <c r="J2863" i="5"/>
  <c r="K2862" i="5"/>
  <c r="J2862" i="5"/>
  <c r="K2861" i="5"/>
  <c r="J2861" i="5"/>
  <c r="K2860" i="5"/>
  <c r="J2860" i="5"/>
  <c r="K2859" i="5"/>
  <c r="J2859" i="5"/>
  <c r="K2858" i="5"/>
  <c r="J2858" i="5"/>
  <c r="K2857" i="5"/>
  <c r="J2857" i="5"/>
  <c r="K2856" i="5"/>
  <c r="J2856" i="5"/>
  <c r="K2855" i="5"/>
  <c r="J2855" i="5"/>
  <c r="K2854" i="5"/>
  <c r="J2854" i="5"/>
  <c r="K2853" i="5"/>
  <c r="J2853" i="5"/>
  <c r="K2852" i="5"/>
  <c r="J2852" i="5"/>
  <c r="K2851" i="5"/>
  <c r="J2851" i="5"/>
  <c r="K2850" i="5"/>
  <c r="J2850" i="5"/>
  <c r="K2849" i="5"/>
  <c r="J2849" i="5"/>
  <c r="K2848" i="5"/>
  <c r="J2848" i="5"/>
  <c r="K2847" i="5"/>
  <c r="J2847" i="5"/>
  <c r="K2846" i="5"/>
  <c r="J2846" i="5"/>
  <c r="K2845" i="5"/>
  <c r="J2845" i="5"/>
  <c r="K2844" i="5"/>
  <c r="J2844" i="5"/>
  <c r="K2843" i="5"/>
  <c r="J2843" i="5"/>
  <c r="K2842" i="5"/>
  <c r="J2842" i="5"/>
  <c r="K2841" i="5"/>
  <c r="J2841" i="5"/>
  <c r="K2840" i="5"/>
  <c r="J2840" i="5"/>
  <c r="K2839" i="5"/>
  <c r="J2839" i="5"/>
  <c r="K2838" i="5"/>
  <c r="J2838" i="5"/>
  <c r="K2837" i="5"/>
  <c r="J2837" i="5"/>
  <c r="K2836" i="5"/>
  <c r="J2836" i="5"/>
  <c r="K2835" i="5"/>
  <c r="J2835" i="5"/>
  <c r="K2834" i="5"/>
  <c r="J2834" i="5"/>
  <c r="K2833" i="5"/>
  <c r="J2833" i="5"/>
  <c r="K2832" i="5"/>
  <c r="J2832" i="5"/>
  <c r="K2831" i="5"/>
  <c r="J2831" i="5"/>
  <c r="K2830" i="5"/>
  <c r="J2830" i="5"/>
  <c r="K2829" i="5"/>
  <c r="J2829" i="5"/>
  <c r="K2828" i="5"/>
  <c r="J2828" i="5"/>
  <c r="K2827" i="5"/>
  <c r="J2827" i="5"/>
  <c r="K2826" i="5"/>
  <c r="J2826" i="5"/>
  <c r="K2825" i="5"/>
  <c r="J2825" i="5"/>
  <c r="K2824" i="5"/>
  <c r="J2824" i="5"/>
  <c r="K2823" i="5"/>
  <c r="J2823" i="5"/>
  <c r="K2822" i="5"/>
  <c r="J2822" i="5"/>
  <c r="K2821" i="5"/>
  <c r="J2821" i="5"/>
  <c r="K2820" i="5"/>
  <c r="J2820" i="5"/>
  <c r="K2819" i="5"/>
  <c r="J2819" i="5"/>
  <c r="K2818" i="5"/>
  <c r="J2818" i="5"/>
  <c r="K2817" i="5"/>
  <c r="J2817" i="5"/>
  <c r="K2816" i="5"/>
  <c r="J2816" i="5"/>
  <c r="K2815" i="5"/>
  <c r="J2815" i="5"/>
  <c r="K2814" i="5"/>
  <c r="J2814" i="5"/>
  <c r="K2813" i="5"/>
  <c r="J2813" i="5"/>
  <c r="K2812" i="5"/>
  <c r="J2812" i="5"/>
  <c r="K2811" i="5"/>
  <c r="J2811" i="5"/>
  <c r="K2810" i="5"/>
  <c r="J2810" i="5"/>
  <c r="K2809" i="5"/>
  <c r="J2809" i="5"/>
  <c r="K2808" i="5"/>
  <c r="J2808" i="5"/>
  <c r="K2807" i="5"/>
  <c r="J2807" i="5"/>
  <c r="K2806" i="5"/>
  <c r="J2806" i="5"/>
  <c r="K2805" i="5"/>
  <c r="J2805" i="5"/>
  <c r="K2804" i="5"/>
  <c r="J2804" i="5"/>
  <c r="K2803" i="5"/>
  <c r="J2803" i="5"/>
  <c r="K2802" i="5"/>
  <c r="J2802" i="5"/>
  <c r="K2801" i="5"/>
  <c r="J2801" i="5"/>
  <c r="K2800" i="5"/>
  <c r="J2800" i="5"/>
  <c r="K2799" i="5"/>
  <c r="J2799" i="5"/>
  <c r="K2798" i="5"/>
  <c r="J2798" i="5"/>
  <c r="K2797" i="5"/>
  <c r="J2797" i="5"/>
  <c r="K2796" i="5"/>
  <c r="J2796" i="5"/>
  <c r="K2795" i="5"/>
  <c r="J2795" i="5"/>
  <c r="K2794" i="5"/>
  <c r="J2794" i="5"/>
  <c r="K2793" i="5"/>
  <c r="J2793" i="5"/>
  <c r="K2792" i="5"/>
  <c r="J2792" i="5"/>
  <c r="K2791" i="5"/>
  <c r="J2791" i="5"/>
  <c r="K2790" i="5"/>
  <c r="J2790" i="5"/>
  <c r="K2789" i="5"/>
  <c r="J2789" i="5"/>
  <c r="K2788" i="5"/>
  <c r="J2788" i="5"/>
  <c r="K2787" i="5"/>
  <c r="J2787" i="5"/>
  <c r="K2786" i="5"/>
  <c r="J2786" i="5"/>
  <c r="K2785" i="5"/>
  <c r="J2785" i="5"/>
  <c r="K2784" i="5"/>
  <c r="J2784" i="5"/>
  <c r="K2783" i="5"/>
  <c r="J2783" i="5"/>
  <c r="K2782" i="5"/>
  <c r="J2782" i="5"/>
  <c r="K2781" i="5"/>
  <c r="J2781" i="5"/>
  <c r="K2780" i="5"/>
  <c r="J2780" i="5"/>
  <c r="K2779" i="5"/>
  <c r="J2779" i="5"/>
  <c r="K2778" i="5"/>
  <c r="J2778" i="5"/>
  <c r="K2777" i="5"/>
  <c r="J2777" i="5"/>
  <c r="K2776" i="5"/>
  <c r="J2776" i="5"/>
  <c r="K2775" i="5"/>
  <c r="J2775" i="5"/>
  <c r="K2774" i="5"/>
  <c r="J2774" i="5"/>
  <c r="K2773" i="5"/>
  <c r="J2773" i="5"/>
  <c r="K2772" i="5"/>
  <c r="J2772" i="5"/>
  <c r="K2771" i="5"/>
  <c r="J2771" i="5"/>
  <c r="K2770" i="5"/>
  <c r="J2770" i="5"/>
  <c r="K2769" i="5"/>
  <c r="J2769" i="5"/>
  <c r="K2768" i="5"/>
  <c r="J2768" i="5"/>
  <c r="K2767" i="5"/>
  <c r="J2767" i="5"/>
  <c r="K2766" i="5"/>
  <c r="J2766" i="5"/>
  <c r="K2765" i="5"/>
  <c r="J2765" i="5"/>
  <c r="K2764" i="5"/>
  <c r="J2764" i="5"/>
  <c r="K2763" i="5"/>
  <c r="J2763" i="5"/>
  <c r="K2762" i="5"/>
  <c r="J2762" i="5"/>
  <c r="K2761" i="5"/>
  <c r="J2761" i="5"/>
  <c r="K2760" i="5"/>
  <c r="J2760" i="5"/>
  <c r="K2759" i="5"/>
  <c r="J2759" i="5"/>
  <c r="K2758" i="5"/>
  <c r="J2758" i="5"/>
  <c r="K2757" i="5"/>
  <c r="J2757" i="5"/>
  <c r="K2756" i="5"/>
  <c r="J2756" i="5"/>
  <c r="K2755" i="5"/>
  <c r="J2755" i="5"/>
  <c r="K2754" i="5"/>
  <c r="J2754" i="5"/>
  <c r="K2753" i="5"/>
  <c r="J2753" i="5"/>
  <c r="K2752" i="5"/>
  <c r="J2752" i="5"/>
  <c r="K2751" i="5"/>
  <c r="J2751" i="5"/>
  <c r="K2750" i="5"/>
  <c r="J2750" i="5"/>
  <c r="K2749" i="5"/>
  <c r="J2749" i="5"/>
  <c r="K2748" i="5"/>
  <c r="J2748" i="5"/>
  <c r="K2747" i="5"/>
  <c r="J2747" i="5"/>
  <c r="K2746" i="5"/>
  <c r="J2746" i="5"/>
  <c r="K2745" i="5"/>
  <c r="J2745" i="5"/>
  <c r="K2744" i="5"/>
  <c r="J2744" i="5"/>
  <c r="K2743" i="5"/>
  <c r="J2743" i="5"/>
  <c r="K2742" i="5"/>
  <c r="J2742" i="5"/>
  <c r="K2741" i="5"/>
  <c r="J2741" i="5"/>
  <c r="K2740" i="5"/>
  <c r="J2740" i="5"/>
  <c r="K2739" i="5"/>
  <c r="J2739" i="5"/>
  <c r="K2738" i="5"/>
  <c r="J2738" i="5"/>
  <c r="K2737" i="5"/>
  <c r="J2737" i="5"/>
  <c r="K2736" i="5"/>
  <c r="J2736" i="5"/>
  <c r="K2735" i="5"/>
  <c r="J2735" i="5"/>
  <c r="K2734" i="5"/>
  <c r="J2734" i="5"/>
  <c r="K2733" i="5"/>
  <c r="J2733" i="5"/>
  <c r="K2732" i="5"/>
  <c r="J2732" i="5"/>
  <c r="K2731" i="5"/>
  <c r="J2731" i="5"/>
  <c r="K2730" i="5"/>
  <c r="J2730" i="5"/>
  <c r="K2729" i="5"/>
  <c r="J2729" i="5"/>
  <c r="K2728" i="5"/>
  <c r="J2728" i="5"/>
  <c r="K2727" i="5"/>
  <c r="J2727" i="5"/>
  <c r="K2726" i="5"/>
  <c r="J2726" i="5"/>
  <c r="K2725" i="5"/>
  <c r="J2725" i="5"/>
  <c r="K2724" i="5"/>
  <c r="J2724" i="5"/>
  <c r="K2723" i="5"/>
  <c r="J2723" i="5"/>
  <c r="K2722" i="5"/>
  <c r="J2722" i="5"/>
  <c r="K2721" i="5"/>
  <c r="J2721" i="5"/>
  <c r="K2720" i="5"/>
  <c r="J2720" i="5"/>
  <c r="K2719" i="5"/>
  <c r="J2719" i="5"/>
  <c r="K2718" i="5"/>
  <c r="J2718" i="5"/>
  <c r="K2717" i="5"/>
  <c r="J2717" i="5"/>
  <c r="K2716" i="5"/>
  <c r="J2716" i="5"/>
  <c r="K2715" i="5"/>
  <c r="J2715" i="5"/>
  <c r="K2714" i="5"/>
  <c r="J2714" i="5"/>
  <c r="K2713" i="5"/>
  <c r="J2713" i="5"/>
  <c r="K2712" i="5"/>
  <c r="J2712" i="5"/>
  <c r="K2711" i="5"/>
  <c r="J2711" i="5"/>
  <c r="K2710" i="5"/>
  <c r="J2710" i="5"/>
  <c r="K2709" i="5"/>
  <c r="J2709" i="5"/>
  <c r="K2708" i="5"/>
  <c r="J2708" i="5"/>
  <c r="K2707" i="5"/>
  <c r="J2707" i="5"/>
  <c r="K2706" i="5"/>
  <c r="J2706" i="5"/>
  <c r="K2705" i="5"/>
  <c r="J2705" i="5"/>
  <c r="K2704" i="5"/>
  <c r="J2704" i="5"/>
  <c r="K2703" i="5"/>
  <c r="J2703" i="5"/>
  <c r="K2702" i="5"/>
  <c r="J2702" i="5"/>
  <c r="K2701" i="5"/>
  <c r="J2701" i="5"/>
  <c r="K2700" i="5"/>
  <c r="J2700" i="5"/>
  <c r="K2699" i="5"/>
  <c r="J2699" i="5"/>
  <c r="K2698" i="5"/>
  <c r="J2698" i="5"/>
  <c r="K2697" i="5"/>
  <c r="J2697" i="5"/>
  <c r="K2696" i="5"/>
  <c r="J2696" i="5"/>
  <c r="K2695" i="5"/>
  <c r="J2695" i="5"/>
  <c r="K2694" i="5"/>
  <c r="J2694" i="5"/>
  <c r="K2693" i="5"/>
  <c r="J2693" i="5"/>
  <c r="K2692" i="5"/>
  <c r="J2692" i="5"/>
  <c r="K2691" i="5"/>
  <c r="J2691" i="5"/>
  <c r="K2690" i="5"/>
  <c r="J2690" i="5"/>
  <c r="K2689" i="5"/>
  <c r="J2689" i="5"/>
  <c r="K2688" i="5"/>
  <c r="J2688" i="5"/>
  <c r="K2687" i="5"/>
  <c r="J2687" i="5"/>
  <c r="K2686" i="5"/>
  <c r="J2686" i="5"/>
  <c r="K2685" i="5"/>
  <c r="J2685" i="5"/>
  <c r="K2684" i="5"/>
  <c r="J2684" i="5"/>
  <c r="K2683" i="5"/>
  <c r="J2683" i="5"/>
  <c r="K2682" i="5"/>
  <c r="J2682" i="5"/>
  <c r="K2681" i="5"/>
  <c r="J2681" i="5"/>
  <c r="K2680" i="5"/>
  <c r="J2680" i="5"/>
  <c r="K2679" i="5"/>
  <c r="J2679" i="5"/>
  <c r="K2678" i="5"/>
  <c r="J2678" i="5"/>
  <c r="K2677" i="5"/>
  <c r="J2677" i="5"/>
  <c r="K2676" i="5"/>
  <c r="J2676" i="5"/>
  <c r="K2675" i="5"/>
  <c r="J2675" i="5"/>
  <c r="K2674" i="5"/>
  <c r="J2674" i="5"/>
  <c r="K2673" i="5"/>
  <c r="J2673" i="5"/>
  <c r="K2672" i="5"/>
  <c r="J2672" i="5"/>
  <c r="K2671" i="5"/>
  <c r="J2671" i="5"/>
  <c r="K2670" i="5"/>
  <c r="J2670" i="5"/>
  <c r="K2669" i="5"/>
  <c r="J2669" i="5"/>
  <c r="K2668" i="5"/>
  <c r="J2668" i="5"/>
  <c r="K2667" i="5"/>
  <c r="J2667" i="5"/>
  <c r="K2666" i="5"/>
  <c r="J2666" i="5"/>
  <c r="K2665" i="5"/>
  <c r="J2665" i="5"/>
  <c r="K2664" i="5"/>
  <c r="J2664" i="5"/>
  <c r="K2663" i="5"/>
  <c r="J2663" i="5"/>
  <c r="K2662" i="5"/>
  <c r="J2662" i="5"/>
  <c r="K2661" i="5"/>
  <c r="J2661" i="5"/>
  <c r="K2660" i="5"/>
  <c r="J2660" i="5"/>
  <c r="K2659" i="5"/>
  <c r="J2659" i="5"/>
  <c r="K2658" i="5"/>
  <c r="J2658" i="5"/>
  <c r="K2657" i="5"/>
  <c r="J2657" i="5"/>
  <c r="K2656" i="5"/>
  <c r="J2656" i="5"/>
  <c r="K2655" i="5"/>
  <c r="J2655" i="5"/>
  <c r="K2654" i="5"/>
  <c r="J2654" i="5"/>
  <c r="K2653" i="5"/>
  <c r="J2653" i="5"/>
  <c r="K2652" i="5"/>
  <c r="J2652" i="5"/>
  <c r="K2651" i="5"/>
  <c r="J2651" i="5"/>
  <c r="K2650" i="5"/>
  <c r="J2650" i="5"/>
  <c r="K2649" i="5"/>
  <c r="J2649" i="5"/>
  <c r="K2648" i="5"/>
  <c r="J2648" i="5"/>
  <c r="K2647" i="5"/>
  <c r="J2647" i="5"/>
  <c r="K2646" i="5"/>
  <c r="J2646" i="5"/>
  <c r="K2645" i="5"/>
  <c r="J2645" i="5"/>
  <c r="K2644" i="5"/>
  <c r="J2644" i="5"/>
  <c r="K2643" i="5"/>
  <c r="J2643" i="5"/>
  <c r="K2642" i="5"/>
  <c r="J2642" i="5"/>
  <c r="K2641" i="5"/>
  <c r="J2641" i="5"/>
  <c r="K2640" i="5"/>
  <c r="J2640" i="5"/>
  <c r="K2639" i="5"/>
  <c r="J2639" i="5"/>
  <c r="K2638" i="5"/>
  <c r="J2638" i="5"/>
  <c r="K2637" i="5"/>
  <c r="J2637" i="5"/>
  <c r="K2636" i="5"/>
  <c r="J2636" i="5"/>
  <c r="K2635" i="5"/>
  <c r="J2635" i="5"/>
  <c r="K2634" i="5"/>
  <c r="J2634" i="5"/>
  <c r="K2633" i="5"/>
  <c r="J2633" i="5"/>
  <c r="K2632" i="5"/>
  <c r="J2632" i="5"/>
  <c r="K2631" i="5"/>
  <c r="J2631" i="5"/>
  <c r="K2630" i="5"/>
  <c r="J2630" i="5"/>
  <c r="K2629" i="5"/>
  <c r="J2629" i="5"/>
  <c r="K2628" i="5"/>
  <c r="J2628" i="5"/>
  <c r="K2627" i="5"/>
  <c r="J2627" i="5"/>
  <c r="K2626" i="5"/>
  <c r="J2626" i="5"/>
  <c r="K2625" i="5"/>
  <c r="J2625" i="5"/>
  <c r="K2624" i="5"/>
  <c r="J2624" i="5"/>
  <c r="K2623" i="5"/>
  <c r="J2623" i="5"/>
  <c r="K2622" i="5"/>
  <c r="J2622" i="5"/>
  <c r="K2621" i="5"/>
  <c r="J2621" i="5"/>
  <c r="K2620" i="5"/>
  <c r="J2620" i="5"/>
  <c r="K2619" i="5"/>
  <c r="J2619" i="5"/>
  <c r="K2618" i="5"/>
  <c r="J2618" i="5"/>
  <c r="K2617" i="5"/>
  <c r="J2617" i="5"/>
  <c r="K2616" i="5"/>
  <c r="J2616" i="5"/>
  <c r="K2615" i="5"/>
  <c r="J2615" i="5"/>
  <c r="K2614" i="5"/>
  <c r="J2614" i="5"/>
  <c r="K2613" i="5"/>
  <c r="J2613" i="5"/>
  <c r="K2612" i="5"/>
  <c r="J2612" i="5"/>
  <c r="K2611" i="5"/>
  <c r="J2611" i="5"/>
  <c r="K2610" i="5"/>
  <c r="J2610" i="5"/>
  <c r="K2609" i="5"/>
  <c r="J2609" i="5"/>
  <c r="K2608" i="5"/>
  <c r="J2608" i="5"/>
  <c r="K2607" i="5"/>
  <c r="J2607" i="5"/>
  <c r="K2606" i="5"/>
  <c r="J2606" i="5"/>
  <c r="K2605" i="5"/>
  <c r="J2605" i="5"/>
  <c r="K2604" i="5"/>
  <c r="J2604" i="5"/>
  <c r="K2603" i="5"/>
  <c r="J2603" i="5"/>
  <c r="K2602" i="5"/>
  <c r="J2602" i="5"/>
  <c r="K2601" i="5"/>
  <c r="J2601" i="5"/>
  <c r="K2600" i="5"/>
  <c r="J2600" i="5"/>
  <c r="K2599" i="5"/>
  <c r="J2599" i="5"/>
  <c r="K2598" i="5"/>
  <c r="J2598" i="5"/>
  <c r="K2597" i="5"/>
  <c r="J2597" i="5"/>
  <c r="K2596" i="5"/>
  <c r="J2596" i="5"/>
  <c r="K2595" i="5"/>
  <c r="J2595" i="5"/>
  <c r="K2594" i="5"/>
  <c r="J2594" i="5"/>
  <c r="K2593" i="5"/>
  <c r="J2593" i="5"/>
  <c r="K2592" i="5"/>
  <c r="J2592" i="5"/>
  <c r="K2591" i="5"/>
  <c r="J2591" i="5"/>
  <c r="K2590" i="5"/>
  <c r="J2590" i="5"/>
  <c r="K2589" i="5"/>
  <c r="J2589" i="5"/>
  <c r="K2588" i="5"/>
  <c r="J2588" i="5"/>
  <c r="K2587" i="5"/>
  <c r="J2587" i="5"/>
  <c r="K2586" i="5"/>
  <c r="J2586" i="5"/>
  <c r="K2585" i="5"/>
  <c r="J2585" i="5"/>
  <c r="K2584" i="5"/>
  <c r="J2584" i="5"/>
  <c r="K2583" i="5"/>
  <c r="J2583" i="5"/>
  <c r="K2582" i="5"/>
  <c r="J2582" i="5"/>
  <c r="K2581" i="5"/>
  <c r="J2581" i="5"/>
  <c r="K2580" i="5"/>
  <c r="J2580" i="5"/>
  <c r="K2579" i="5"/>
  <c r="J2579" i="5"/>
  <c r="K2578" i="5"/>
  <c r="J2578" i="5"/>
  <c r="K2577" i="5"/>
  <c r="J2577" i="5"/>
  <c r="K2576" i="5"/>
  <c r="J2576" i="5"/>
  <c r="K2575" i="5"/>
  <c r="J2575" i="5"/>
  <c r="K2574" i="5"/>
  <c r="J2574" i="5"/>
  <c r="K2573" i="5"/>
  <c r="J2573" i="5"/>
  <c r="K2572" i="5"/>
  <c r="J2572" i="5"/>
  <c r="K2571" i="5"/>
  <c r="J2571" i="5"/>
  <c r="K2570" i="5"/>
  <c r="J2570" i="5"/>
  <c r="K2569" i="5"/>
  <c r="J2569" i="5"/>
  <c r="K2568" i="5"/>
  <c r="J2568" i="5"/>
  <c r="K2567" i="5"/>
  <c r="J2567" i="5"/>
  <c r="K2566" i="5"/>
  <c r="J2566" i="5"/>
  <c r="K2565" i="5"/>
  <c r="J2565" i="5"/>
  <c r="K2564" i="5"/>
  <c r="J2564" i="5"/>
  <c r="K2563" i="5"/>
  <c r="J2563" i="5"/>
  <c r="K2562" i="5"/>
  <c r="J2562" i="5"/>
  <c r="K2561" i="5"/>
  <c r="J2561" i="5"/>
  <c r="K2560" i="5"/>
  <c r="J2560" i="5"/>
  <c r="K2559" i="5"/>
  <c r="J2559" i="5"/>
  <c r="K2558" i="5"/>
  <c r="J2558" i="5"/>
  <c r="K2557" i="5"/>
  <c r="J2557" i="5"/>
  <c r="K2556" i="5"/>
  <c r="J2556" i="5"/>
  <c r="K2555" i="5"/>
  <c r="J2555" i="5"/>
  <c r="K2554" i="5"/>
  <c r="J2554" i="5"/>
  <c r="K2553" i="5"/>
  <c r="J2553" i="5"/>
  <c r="K2552" i="5"/>
  <c r="J2552" i="5"/>
  <c r="K2551" i="5"/>
  <c r="J2551" i="5"/>
  <c r="K2550" i="5"/>
  <c r="J2550" i="5"/>
  <c r="K2549" i="5"/>
  <c r="J2549" i="5"/>
  <c r="K2548" i="5"/>
  <c r="J2548" i="5"/>
  <c r="K2547" i="5"/>
  <c r="J2547" i="5"/>
  <c r="K2546" i="5"/>
  <c r="J2546" i="5"/>
  <c r="K2545" i="5"/>
  <c r="J2545" i="5"/>
  <c r="K2544" i="5"/>
  <c r="J2544" i="5"/>
  <c r="K2543" i="5"/>
  <c r="J2543" i="5"/>
  <c r="K2542" i="5"/>
  <c r="J2542" i="5"/>
  <c r="K2541" i="5"/>
  <c r="J2541" i="5"/>
  <c r="K2540" i="5"/>
  <c r="J2540" i="5"/>
  <c r="K2539" i="5"/>
  <c r="J2539" i="5"/>
  <c r="K2538" i="5"/>
  <c r="J2538" i="5"/>
  <c r="K2537" i="5"/>
  <c r="J2537" i="5"/>
  <c r="K2536" i="5"/>
  <c r="J2536" i="5"/>
  <c r="K2535" i="5"/>
  <c r="J2535" i="5"/>
  <c r="K2534" i="5"/>
  <c r="J2534" i="5"/>
  <c r="K2533" i="5"/>
  <c r="J2533" i="5"/>
  <c r="K2532" i="5"/>
  <c r="J2532" i="5"/>
  <c r="K2531" i="5"/>
  <c r="J2531" i="5"/>
  <c r="K2530" i="5"/>
  <c r="J2530" i="5"/>
  <c r="K2529" i="5"/>
  <c r="J2529" i="5"/>
  <c r="K2528" i="5"/>
  <c r="J2528" i="5"/>
  <c r="K2527" i="5"/>
  <c r="J2527" i="5"/>
  <c r="K2526" i="5"/>
  <c r="J2526" i="5"/>
  <c r="K2525" i="5"/>
  <c r="J2525" i="5"/>
  <c r="K2524" i="5"/>
  <c r="J2524" i="5"/>
  <c r="K2523" i="5"/>
  <c r="J2523" i="5"/>
  <c r="K2522" i="5"/>
  <c r="J2522" i="5"/>
  <c r="K2521" i="5"/>
  <c r="J2521" i="5"/>
  <c r="K2520" i="5"/>
  <c r="J2520" i="5"/>
  <c r="K2519" i="5"/>
  <c r="J2519" i="5"/>
  <c r="K2518" i="5"/>
  <c r="J2518" i="5"/>
  <c r="K2517" i="5"/>
  <c r="J2517" i="5"/>
  <c r="K2516" i="5"/>
  <c r="J2516" i="5"/>
  <c r="K2515" i="5"/>
  <c r="J2515" i="5"/>
  <c r="K2514" i="5"/>
  <c r="J2514" i="5"/>
  <c r="K2513" i="5"/>
  <c r="J2513" i="5"/>
  <c r="K2512" i="5"/>
  <c r="J2512" i="5"/>
  <c r="K2511" i="5"/>
  <c r="J2511" i="5"/>
  <c r="K2510" i="5"/>
  <c r="J2510" i="5"/>
  <c r="K2509" i="5"/>
  <c r="J2509" i="5"/>
  <c r="K2508" i="5"/>
  <c r="J2508" i="5"/>
  <c r="K2507" i="5"/>
  <c r="J2507" i="5"/>
  <c r="K2506" i="5"/>
  <c r="J2506" i="5"/>
  <c r="K2505" i="5"/>
  <c r="J2505" i="5"/>
  <c r="K2504" i="5"/>
  <c r="J2504" i="5"/>
  <c r="K2503" i="5"/>
  <c r="J2503" i="5"/>
  <c r="K2502" i="5"/>
  <c r="J2502" i="5"/>
  <c r="K2501" i="5"/>
  <c r="J2501" i="5"/>
  <c r="K2500" i="5"/>
  <c r="J2500" i="5"/>
  <c r="K2499" i="5"/>
  <c r="J2499" i="5"/>
  <c r="K2498" i="5"/>
  <c r="J2498" i="5"/>
  <c r="K2497" i="5"/>
  <c r="J2497" i="5"/>
  <c r="K2496" i="5"/>
  <c r="J2496" i="5"/>
  <c r="K2495" i="5"/>
  <c r="J2495" i="5"/>
  <c r="K2494" i="5"/>
  <c r="J2494" i="5"/>
  <c r="K2493" i="5"/>
  <c r="J2493" i="5"/>
  <c r="K2492" i="5"/>
  <c r="J2492" i="5"/>
  <c r="K2491" i="5"/>
  <c r="J2491" i="5"/>
  <c r="K2490" i="5"/>
  <c r="J2490" i="5"/>
  <c r="K2489" i="5"/>
  <c r="J2489" i="5"/>
  <c r="K2488" i="5"/>
  <c r="J2488" i="5"/>
  <c r="K2487" i="5"/>
  <c r="J2487" i="5"/>
  <c r="K2486" i="5"/>
  <c r="J2486" i="5"/>
  <c r="K2485" i="5"/>
  <c r="J2485" i="5"/>
  <c r="K2484" i="5"/>
  <c r="J2484" i="5"/>
  <c r="K2483" i="5"/>
  <c r="J2483" i="5"/>
  <c r="K2482" i="5"/>
  <c r="J2482" i="5"/>
  <c r="K2481" i="5"/>
  <c r="J2481" i="5"/>
  <c r="K2480" i="5"/>
  <c r="J2480" i="5"/>
  <c r="K2479" i="5"/>
  <c r="J2479" i="5"/>
  <c r="K2478" i="5"/>
  <c r="J2478" i="5"/>
  <c r="K2477" i="5"/>
  <c r="J2477" i="5"/>
  <c r="K2476" i="5"/>
  <c r="J2476" i="5"/>
  <c r="K2475" i="5"/>
  <c r="J2475" i="5"/>
  <c r="K2474" i="5"/>
  <c r="J2474" i="5"/>
  <c r="K2473" i="5"/>
  <c r="J2473" i="5"/>
  <c r="K2472" i="5"/>
  <c r="J2472" i="5"/>
  <c r="K2471" i="5"/>
  <c r="J2471" i="5"/>
  <c r="K2470" i="5"/>
  <c r="J2470" i="5"/>
  <c r="K2469" i="5"/>
  <c r="J2469" i="5"/>
  <c r="K2468" i="5"/>
  <c r="J2468" i="5"/>
  <c r="K2467" i="5"/>
  <c r="J2467" i="5"/>
  <c r="K2466" i="5"/>
  <c r="J2466" i="5"/>
  <c r="K2465" i="5"/>
  <c r="J2465" i="5"/>
  <c r="K2464" i="5"/>
  <c r="J2464" i="5"/>
  <c r="K2463" i="5"/>
  <c r="J2463" i="5"/>
  <c r="K2462" i="5"/>
  <c r="J2462" i="5"/>
  <c r="K2461" i="5"/>
  <c r="J2461" i="5"/>
  <c r="K2460" i="5"/>
  <c r="J2460" i="5"/>
  <c r="K2459" i="5"/>
  <c r="J2459" i="5"/>
  <c r="K2458" i="5"/>
  <c r="J2458" i="5"/>
  <c r="K2457" i="5"/>
  <c r="J2457" i="5"/>
  <c r="K2456" i="5"/>
  <c r="J2456" i="5"/>
  <c r="K2455" i="5"/>
  <c r="J2455" i="5"/>
  <c r="K2454" i="5"/>
  <c r="J2454" i="5"/>
  <c r="K2453" i="5"/>
  <c r="J2453" i="5"/>
  <c r="K2452" i="5"/>
  <c r="J2452" i="5"/>
  <c r="K2451" i="5"/>
  <c r="J2451" i="5"/>
  <c r="K2450" i="5"/>
  <c r="J2450" i="5"/>
  <c r="K2449" i="5"/>
  <c r="J2449" i="5"/>
  <c r="K2448" i="5"/>
  <c r="J2448" i="5"/>
  <c r="K2447" i="5"/>
  <c r="J2447" i="5"/>
  <c r="K2446" i="5"/>
  <c r="J2446" i="5"/>
  <c r="K2445" i="5"/>
  <c r="J2445" i="5"/>
  <c r="K2444" i="5"/>
  <c r="J2444" i="5"/>
  <c r="K2443" i="5"/>
  <c r="J2443" i="5"/>
  <c r="K2442" i="5"/>
  <c r="J2442" i="5"/>
  <c r="K2441" i="5"/>
  <c r="J2441" i="5"/>
  <c r="K2440" i="5"/>
  <c r="J2440" i="5"/>
  <c r="K2439" i="5"/>
  <c r="J2439" i="5"/>
  <c r="K2438" i="5"/>
  <c r="J2438" i="5"/>
  <c r="K2437" i="5"/>
  <c r="J2437" i="5"/>
  <c r="K2436" i="5"/>
  <c r="J2436" i="5"/>
  <c r="K2435" i="5"/>
  <c r="J2435" i="5"/>
  <c r="K2434" i="5"/>
  <c r="J2434" i="5"/>
  <c r="K2433" i="5"/>
  <c r="J2433" i="5"/>
  <c r="K2432" i="5"/>
  <c r="J2432" i="5"/>
  <c r="K2431" i="5"/>
  <c r="J2431" i="5"/>
  <c r="K2430" i="5"/>
  <c r="J2430" i="5"/>
  <c r="K2429" i="5"/>
  <c r="J2429" i="5"/>
  <c r="K2428" i="5"/>
  <c r="J2428" i="5"/>
  <c r="K2427" i="5"/>
  <c r="J2427" i="5"/>
  <c r="K2426" i="5"/>
  <c r="J2426" i="5"/>
  <c r="K2425" i="5"/>
  <c r="J2425" i="5"/>
  <c r="K2424" i="5"/>
  <c r="J2424" i="5"/>
  <c r="K2423" i="5"/>
  <c r="J2423" i="5"/>
  <c r="K2422" i="5"/>
  <c r="J2422" i="5"/>
  <c r="K2421" i="5"/>
  <c r="J2421" i="5"/>
  <c r="K2420" i="5"/>
  <c r="J2420" i="5"/>
  <c r="K2419" i="5"/>
  <c r="J2419" i="5"/>
  <c r="K2418" i="5"/>
  <c r="J2418" i="5"/>
  <c r="K2417" i="5"/>
  <c r="J2417" i="5"/>
  <c r="K2416" i="5"/>
  <c r="J2416" i="5"/>
  <c r="K2415" i="5"/>
  <c r="J2415" i="5"/>
  <c r="K2414" i="5"/>
  <c r="J2414" i="5"/>
  <c r="K2413" i="5"/>
  <c r="J2413" i="5"/>
  <c r="K2412" i="5"/>
  <c r="J2412" i="5"/>
  <c r="K2411" i="5"/>
  <c r="J2411" i="5"/>
  <c r="K2410" i="5"/>
  <c r="J2410" i="5"/>
  <c r="K2409" i="5"/>
  <c r="J2409" i="5"/>
  <c r="K2408" i="5"/>
  <c r="J2408" i="5"/>
  <c r="K2407" i="5"/>
  <c r="J2407" i="5"/>
  <c r="K2406" i="5"/>
  <c r="J2406" i="5"/>
  <c r="K2405" i="5"/>
  <c r="J2405" i="5"/>
  <c r="K2404" i="5"/>
  <c r="J2404" i="5"/>
  <c r="K2403" i="5"/>
  <c r="J2403" i="5"/>
  <c r="K2402" i="5"/>
  <c r="J2402" i="5"/>
  <c r="K2401" i="5"/>
  <c r="J2401" i="5"/>
  <c r="K2400" i="5"/>
  <c r="J2400" i="5"/>
  <c r="K2399" i="5"/>
  <c r="J2399" i="5"/>
  <c r="K2398" i="5"/>
  <c r="J2398" i="5"/>
  <c r="K2397" i="5"/>
  <c r="J2397" i="5"/>
  <c r="K2396" i="5"/>
  <c r="J2396" i="5"/>
  <c r="K2395" i="5"/>
  <c r="J2395" i="5"/>
  <c r="K2394" i="5"/>
  <c r="J2394" i="5"/>
  <c r="K2393" i="5"/>
  <c r="J2393" i="5"/>
  <c r="K2392" i="5"/>
  <c r="J2392" i="5"/>
  <c r="K2391" i="5"/>
  <c r="J2391" i="5"/>
  <c r="K2390" i="5"/>
  <c r="J2390" i="5"/>
  <c r="K2389" i="5"/>
  <c r="J2389" i="5"/>
  <c r="K2388" i="5"/>
  <c r="J2388" i="5"/>
  <c r="K2387" i="5"/>
  <c r="J2387" i="5"/>
  <c r="K2386" i="5"/>
  <c r="J2386" i="5"/>
  <c r="K2385" i="5"/>
  <c r="J2385" i="5"/>
  <c r="K2384" i="5"/>
  <c r="J2384" i="5"/>
  <c r="K2383" i="5"/>
  <c r="J2383" i="5"/>
  <c r="K2382" i="5"/>
  <c r="J2382" i="5"/>
  <c r="K2381" i="5"/>
  <c r="J2381" i="5"/>
  <c r="K2380" i="5"/>
  <c r="J2380" i="5"/>
  <c r="K2379" i="5"/>
  <c r="J2379" i="5"/>
  <c r="K2378" i="5"/>
  <c r="J2378" i="5"/>
  <c r="K2377" i="5"/>
  <c r="J2377" i="5"/>
  <c r="K2376" i="5"/>
  <c r="J2376" i="5"/>
  <c r="K2375" i="5"/>
  <c r="J2375" i="5"/>
  <c r="K2374" i="5"/>
  <c r="J2374" i="5"/>
  <c r="K2373" i="5"/>
  <c r="J2373" i="5"/>
  <c r="K2372" i="5"/>
  <c r="J2372" i="5"/>
  <c r="K2371" i="5"/>
  <c r="J2371" i="5"/>
  <c r="K2370" i="5"/>
  <c r="J2370" i="5"/>
  <c r="K2369" i="5"/>
  <c r="J2369" i="5"/>
  <c r="K2368" i="5"/>
  <c r="J2368" i="5"/>
  <c r="K2367" i="5"/>
  <c r="J2367" i="5"/>
  <c r="K2366" i="5"/>
  <c r="J2366" i="5"/>
  <c r="K2365" i="5"/>
  <c r="J2365" i="5"/>
  <c r="K2364" i="5"/>
  <c r="J2364" i="5"/>
  <c r="K2363" i="5"/>
  <c r="J2363" i="5"/>
  <c r="K2362" i="5"/>
  <c r="J2362" i="5"/>
  <c r="K2361" i="5"/>
  <c r="J2361" i="5"/>
  <c r="K2360" i="5"/>
  <c r="J2360" i="5"/>
  <c r="K2359" i="5"/>
  <c r="J2359" i="5"/>
  <c r="K2358" i="5"/>
  <c r="J2358" i="5"/>
  <c r="K2357" i="5"/>
  <c r="J2357" i="5"/>
  <c r="K2356" i="5"/>
  <c r="J2356" i="5"/>
  <c r="K2355" i="5"/>
  <c r="J2355" i="5"/>
  <c r="K2354" i="5"/>
  <c r="J2354" i="5"/>
  <c r="K2353" i="5"/>
  <c r="J2353" i="5"/>
  <c r="K2352" i="5"/>
  <c r="J2352" i="5"/>
  <c r="K2351" i="5"/>
  <c r="J2351" i="5"/>
  <c r="K2350" i="5"/>
  <c r="J2350" i="5"/>
  <c r="K2349" i="5"/>
  <c r="J2349" i="5"/>
  <c r="K2348" i="5"/>
  <c r="J2348" i="5"/>
  <c r="K2347" i="5"/>
  <c r="J2347" i="5"/>
  <c r="K2346" i="5"/>
  <c r="J2346" i="5"/>
  <c r="K2345" i="5"/>
  <c r="J2345" i="5"/>
  <c r="K2344" i="5"/>
  <c r="J2344" i="5"/>
  <c r="K2343" i="5"/>
  <c r="J2343" i="5"/>
  <c r="K2342" i="5"/>
  <c r="J2342" i="5"/>
  <c r="K2341" i="5"/>
  <c r="J2341" i="5"/>
  <c r="K2340" i="5"/>
  <c r="J2340" i="5"/>
  <c r="K2339" i="5"/>
  <c r="J2339" i="5"/>
  <c r="K2338" i="5"/>
  <c r="J2338" i="5"/>
  <c r="K2337" i="5"/>
  <c r="J2337" i="5"/>
  <c r="K2336" i="5"/>
  <c r="J2336" i="5"/>
  <c r="K2335" i="5"/>
  <c r="J2335" i="5"/>
  <c r="K2334" i="5"/>
  <c r="J2334" i="5"/>
  <c r="K2333" i="5"/>
  <c r="J2333" i="5"/>
  <c r="K2332" i="5"/>
  <c r="J2332" i="5"/>
  <c r="K2331" i="5"/>
  <c r="J2331" i="5"/>
  <c r="K2330" i="5"/>
  <c r="J2330" i="5"/>
  <c r="K2329" i="5"/>
  <c r="J2329" i="5"/>
  <c r="K2328" i="5"/>
  <c r="J2328" i="5"/>
  <c r="K2327" i="5"/>
  <c r="J2327" i="5"/>
  <c r="K2326" i="5"/>
  <c r="J2326" i="5"/>
  <c r="K2325" i="5"/>
  <c r="J2325" i="5"/>
  <c r="K2324" i="5"/>
  <c r="J2324" i="5"/>
  <c r="K2323" i="5"/>
  <c r="J2323" i="5"/>
  <c r="K2322" i="5"/>
  <c r="J2322" i="5"/>
  <c r="K2321" i="5"/>
  <c r="J2321" i="5"/>
  <c r="K2320" i="5"/>
  <c r="J2320" i="5"/>
  <c r="K2319" i="5"/>
  <c r="J2319" i="5"/>
  <c r="K2318" i="5"/>
  <c r="J2318" i="5"/>
  <c r="K2317" i="5"/>
  <c r="J2317" i="5"/>
  <c r="K2316" i="5"/>
  <c r="J2316" i="5"/>
  <c r="K2315" i="5"/>
  <c r="J2315" i="5"/>
  <c r="K2314" i="5"/>
  <c r="J2314" i="5"/>
  <c r="K2313" i="5"/>
  <c r="J2313" i="5"/>
  <c r="K2312" i="5"/>
  <c r="J2312" i="5"/>
  <c r="K2311" i="5"/>
  <c r="J2311" i="5"/>
  <c r="K2310" i="5"/>
  <c r="J2310" i="5"/>
  <c r="K2309" i="5"/>
  <c r="J2309" i="5"/>
  <c r="K2308" i="5"/>
  <c r="J2308" i="5"/>
  <c r="K2307" i="5"/>
  <c r="J2307" i="5"/>
  <c r="K2306" i="5"/>
  <c r="J2306" i="5"/>
  <c r="K2305" i="5"/>
  <c r="J2305" i="5"/>
  <c r="K2304" i="5"/>
  <c r="J2304" i="5"/>
  <c r="K2303" i="5"/>
  <c r="J2303" i="5"/>
  <c r="K2302" i="5"/>
  <c r="J2302" i="5"/>
  <c r="K2301" i="5"/>
  <c r="J2301" i="5"/>
  <c r="K2300" i="5"/>
  <c r="J2300" i="5"/>
  <c r="K2299" i="5"/>
  <c r="J2299" i="5"/>
  <c r="K2298" i="5"/>
  <c r="J2298" i="5"/>
  <c r="K2297" i="5"/>
  <c r="J2297" i="5"/>
  <c r="K2296" i="5"/>
  <c r="J2296" i="5"/>
  <c r="K2295" i="5"/>
  <c r="J2295" i="5"/>
  <c r="K2294" i="5"/>
  <c r="J2294" i="5"/>
  <c r="K2293" i="5"/>
  <c r="J2293" i="5"/>
  <c r="K2292" i="5"/>
  <c r="J2292" i="5"/>
  <c r="K2291" i="5"/>
  <c r="J2291" i="5"/>
  <c r="K2290" i="5"/>
  <c r="J2290" i="5"/>
  <c r="K2289" i="5"/>
  <c r="J2289" i="5"/>
  <c r="K2288" i="5"/>
  <c r="J2288" i="5"/>
  <c r="K2287" i="5"/>
  <c r="J2287" i="5"/>
  <c r="K2286" i="5"/>
  <c r="J2286" i="5"/>
  <c r="K2285" i="5"/>
  <c r="J2285" i="5"/>
  <c r="K2284" i="5"/>
  <c r="J2284" i="5"/>
  <c r="K2283" i="5"/>
  <c r="J2283" i="5"/>
  <c r="K2282" i="5"/>
  <c r="J2282" i="5"/>
  <c r="K2281" i="5"/>
  <c r="J2281" i="5"/>
  <c r="K2280" i="5"/>
  <c r="J2280" i="5"/>
  <c r="K2279" i="5"/>
  <c r="J2279" i="5"/>
  <c r="K2278" i="5"/>
  <c r="J2278" i="5"/>
  <c r="K2277" i="5"/>
  <c r="J2277" i="5"/>
  <c r="K2276" i="5"/>
  <c r="J2276" i="5"/>
  <c r="K2275" i="5"/>
  <c r="J2275" i="5"/>
  <c r="K2274" i="5"/>
  <c r="J2274" i="5"/>
  <c r="K2273" i="5"/>
  <c r="J2273" i="5"/>
  <c r="K2272" i="5"/>
  <c r="J2272" i="5"/>
  <c r="K2271" i="5"/>
  <c r="J2271" i="5"/>
  <c r="K2270" i="5"/>
  <c r="J2270" i="5"/>
  <c r="K2269" i="5"/>
  <c r="J2269" i="5"/>
  <c r="K2268" i="5"/>
  <c r="J2268" i="5"/>
  <c r="K2267" i="5"/>
  <c r="J2267" i="5"/>
  <c r="K2266" i="5"/>
  <c r="J2266" i="5"/>
  <c r="K2265" i="5"/>
  <c r="J2265" i="5"/>
  <c r="K2264" i="5"/>
  <c r="J2264" i="5"/>
  <c r="K2263" i="5"/>
  <c r="J2263" i="5"/>
  <c r="K2262" i="5"/>
  <c r="J2262" i="5"/>
  <c r="K2261" i="5"/>
  <c r="J2261" i="5"/>
  <c r="K2260" i="5"/>
  <c r="J2260" i="5"/>
  <c r="K2259" i="5"/>
  <c r="J2259" i="5"/>
  <c r="K2258" i="5"/>
  <c r="J2258" i="5"/>
  <c r="K2257" i="5"/>
  <c r="J2257" i="5"/>
  <c r="K2256" i="5"/>
  <c r="J2256" i="5"/>
  <c r="K2255" i="5"/>
  <c r="J2255" i="5"/>
  <c r="K2254" i="5"/>
  <c r="J2254" i="5"/>
  <c r="K2253" i="5"/>
  <c r="J2253" i="5"/>
  <c r="K2252" i="5"/>
  <c r="J2252" i="5"/>
  <c r="K2251" i="5"/>
  <c r="J2251" i="5"/>
  <c r="K2250" i="5"/>
  <c r="J2250" i="5"/>
  <c r="K2249" i="5"/>
  <c r="J2249" i="5"/>
  <c r="K2248" i="5"/>
  <c r="J2248" i="5"/>
  <c r="K2247" i="5"/>
  <c r="J2247" i="5"/>
  <c r="K2246" i="5"/>
  <c r="J2246" i="5"/>
  <c r="K2245" i="5"/>
  <c r="J2245" i="5"/>
  <c r="K2244" i="5"/>
  <c r="J2244" i="5"/>
  <c r="K2243" i="5"/>
  <c r="J2243" i="5"/>
  <c r="K2242" i="5"/>
  <c r="J2242" i="5"/>
  <c r="K2241" i="5"/>
  <c r="J2241" i="5"/>
  <c r="K2240" i="5"/>
  <c r="J2240" i="5"/>
  <c r="K2239" i="5"/>
  <c r="J2239" i="5"/>
  <c r="K2238" i="5"/>
  <c r="J2238" i="5"/>
  <c r="K2237" i="5"/>
  <c r="J2237" i="5"/>
  <c r="K2236" i="5"/>
  <c r="J2236" i="5"/>
  <c r="K2235" i="5"/>
  <c r="J2235" i="5"/>
  <c r="K2234" i="5"/>
  <c r="J2234" i="5"/>
  <c r="K2233" i="5"/>
  <c r="J2233" i="5"/>
  <c r="K2232" i="5"/>
  <c r="J2232" i="5"/>
  <c r="K2231" i="5"/>
  <c r="J2231" i="5"/>
  <c r="K2230" i="5"/>
  <c r="J2230" i="5"/>
  <c r="K2229" i="5"/>
  <c r="J2229" i="5"/>
  <c r="K2228" i="5"/>
  <c r="J2228" i="5"/>
  <c r="K2227" i="5"/>
  <c r="J2227" i="5"/>
  <c r="K2226" i="5"/>
  <c r="J2226" i="5"/>
  <c r="K2225" i="5"/>
  <c r="J2225" i="5"/>
  <c r="K2224" i="5"/>
  <c r="J2224" i="5"/>
  <c r="K2223" i="5"/>
  <c r="J2223" i="5"/>
  <c r="K2222" i="5"/>
  <c r="J2222" i="5"/>
  <c r="K2221" i="5"/>
  <c r="J2221" i="5"/>
  <c r="K2220" i="5"/>
  <c r="J2220" i="5"/>
  <c r="K2219" i="5"/>
  <c r="J2219" i="5"/>
  <c r="K2218" i="5"/>
  <c r="J2218" i="5"/>
  <c r="K2217" i="5"/>
  <c r="J2217" i="5"/>
  <c r="K2216" i="5"/>
  <c r="J2216" i="5"/>
  <c r="K2215" i="5"/>
  <c r="J2215" i="5"/>
  <c r="K2214" i="5"/>
  <c r="J2214" i="5"/>
  <c r="K2213" i="5"/>
  <c r="J2213" i="5"/>
  <c r="K2212" i="5"/>
  <c r="J2212" i="5"/>
  <c r="K2211" i="5"/>
  <c r="J2211" i="5"/>
  <c r="K2210" i="5"/>
  <c r="J2210" i="5"/>
  <c r="K2209" i="5"/>
  <c r="J2209" i="5"/>
  <c r="K2208" i="5"/>
  <c r="J2208" i="5"/>
  <c r="K2207" i="5"/>
  <c r="J2207" i="5"/>
  <c r="K2206" i="5"/>
  <c r="J2206" i="5"/>
  <c r="K2205" i="5"/>
  <c r="J2205" i="5"/>
  <c r="K2204" i="5"/>
  <c r="J2204" i="5"/>
  <c r="K2203" i="5"/>
  <c r="J2203" i="5"/>
  <c r="K2202" i="5"/>
  <c r="J2202" i="5"/>
  <c r="K2201" i="5"/>
  <c r="J2201" i="5"/>
  <c r="K2200" i="5"/>
  <c r="J2200" i="5"/>
  <c r="K2199" i="5"/>
  <c r="J2199" i="5"/>
  <c r="K2198" i="5"/>
  <c r="J2198" i="5"/>
  <c r="K2197" i="5"/>
  <c r="J2197" i="5"/>
  <c r="K2196" i="5"/>
  <c r="J2196" i="5"/>
  <c r="K2195" i="5"/>
  <c r="J2195" i="5"/>
  <c r="K2194" i="5"/>
  <c r="J2194" i="5"/>
  <c r="K2193" i="5"/>
  <c r="J2193" i="5"/>
  <c r="K2192" i="5"/>
  <c r="J2192" i="5"/>
  <c r="K2191" i="5"/>
  <c r="J2191" i="5"/>
  <c r="K2190" i="5"/>
  <c r="J2190" i="5"/>
  <c r="K2189" i="5"/>
  <c r="J2189" i="5"/>
  <c r="K2188" i="5"/>
  <c r="J2188" i="5"/>
  <c r="K2187" i="5"/>
  <c r="J2187" i="5"/>
  <c r="K2186" i="5"/>
  <c r="J2186" i="5"/>
  <c r="K2185" i="5"/>
  <c r="J2185" i="5"/>
  <c r="K2184" i="5"/>
  <c r="J2184" i="5"/>
  <c r="K2183" i="5"/>
  <c r="J2183" i="5"/>
  <c r="K2182" i="5"/>
  <c r="J2182" i="5"/>
  <c r="K2181" i="5"/>
  <c r="J2181" i="5"/>
  <c r="K2180" i="5"/>
  <c r="J2180" i="5"/>
  <c r="K2179" i="5"/>
  <c r="J2179" i="5"/>
  <c r="K2178" i="5"/>
  <c r="J2178" i="5"/>
  <c r="K2177" i="5"/>
  <c r="J2177" i="5"/>
  <c r="K2176" i="5"/>
  <c r="J2176" i="5"/>
  <c r="K2175" i="5"/>
  <c r="J2175" i="5"/>
  <c r="K2174" i="5"/>
  <c r="J2174" i="5"/>
  <c r="K2173" i="5"/>
  <c r="J2173" i="5"/>
  <c r="K2172" i="5"/>
  <c r="J2172" i="5"/>
  <c r="K2171" i="5"/>
  <c r="J2171" i="5"/>
  <c r="K2170" i="5"/>
  <c r="J2170" i="5"/>
  <c r="K2169" i="5"/>
  <c r="J2169" i="5"/>
  <c r="K2168" i="5"/>
  <c r="J2168" i="5"/>
  <c r="K2167" i="5"/>
  <c r="J2167" i="5"/>
  <c r="K2166" i="5"/>
  <c r="J2166" i="5"/>
  <c r="K2165" i="5"/>
  <c r="J2165" i="5"/>
  <c r="K2164" i="5"/>
  <c r="J2164" i="5"/>
  <c r="K2163" i="5"/>
  <c r="J2163" i="5"/>
  <c r="K2162" i="5"/>
  <c r="J2162" i="5"/>
  <c r="K2161" i="5"/>
  <c r="J2161" i="5"/>
  <c r="K2160" i="5"/>
  <c r="J2160" i="5"/>
  <c r="K2159" i="5"/>
  <c r="J2159" i="5"/>
  <c r="K2158" i="5"/>
  <c r="J2158" i="5"/>
  <c r="K2157" i="5"/>
  <c r="J2157" i="5"/>
  <c r="K2156" i="5"/>
  <c r="J2156" i="5"/>
  <c r="K2155" i="5"/>
  <c r="J2155" i="5"/>
  <c r="K2154" i="5"/>
  <c r="J2154" i="5"/>
  <c r="K2153" i="5"/>
  <c r="J2153" i="5"/>
  <c r="K2152" i="5"/>
  <c r="J2152" i="5"/>
  <c r="K2151" i="5"/>
  <c r="J2151" i="5"/>
  <c r="K2150" i="5"/>
  <c r="J2150" i="5"/>
  <c r="K2149" i="5"/>
  <c r="J2149" i="5"/>
  <c r="K2148" i="5"/>
  <c r="J2148" i="5"/>
  <c r="K2147" i="5"/>
  <c r="J2147" i="5"/>
  <c r="K2146" i="5"/>
  <c r="J2146" i="5"/>
  <c r="K2145" i="5"/>
  <c r="J2145" i="5"/>
  <c r="K2144" i="5"/>
  <c r="J2144" i="5"/>
  <c r="K2143" i="5"/>
  <c r="J2143" i="5"/>
  <c r="K2142" i="5"/>
  <c r="J2142" i="5"/>
  <c r="K2141" i="5"/>
  <c r="J2141" i="5"/>
  <c r="K2140" i="5"/>
  <c r="J2140" i="5"/>
  <c r="K2139" i="5"/>
  <c r="J2139" i="5"/>
  <c r="K2138" i="5"/>
  <c r="J2138" i="5"/>
  <c r="K2137" i="5"/>
  <c r="J2137" i="5"/>
  <c r="K2136" i="5"/>
  <c r="J2136" i="5"/>
  <c r="K2135" i="5"/>
  <c r="J2135" i="5"/>
  <c r="K2134" i="5"/>
  <c r="J2134" i="5"/>
  <c r="K2133" i="5"/>
  <c r="J2133" i="5"/>
  <c r="K2132" i="5"/>
  <c r="J2132" i="5"/>
  <c r="K2131" i="5"/>
  <c r="J2131" i="5"/>
  <c r="K2130" i="5"/>
  <c r="J2130" i="5"/>
  <c r="K2129" i="5"/>
  <c r="J2129" i="5"/>
  <c r="K2128" i="5"/>
  <c r="J2128" i="5"/>
  <c r="K2127" i="5"/>
  <c r="J2127" i="5"/>
  <c r="K2126" i="5"/>
  <c r="J2126" i="5"/>
  <c r="K2125" i="5"/>
  <c r="J2125" i="5"/>
  <c r="K2124" i="5"/>
  <c r="J2124" i="5"/>
  <c r="K2123" i="5"/>
  <c r="J2123" i="5"/>
  <c r="K2122" i="5"/>
  <c r="J2122" i="5"/>
  <c r="K2121" i="5"/>
  <c r="J2121" i="5"/>
  <c r="K2120" i="5"/>
  <c r="J2120" i="5"/>
  <c r="K2119" i="5"/>
  <c r="J2119" i="5"/>
  <c r="K2118" i="5"/>
  <c r="J2118" i="5"/>
  <c r="K2117" i="5"/>
  <c r="J2117" i="5"/>
  <c r="K2116" i="5"/>
  <c r="J2116" i="5"/>
  <c r="K2115" i="5"/>
  <c r="J2115" i="5"/>
  <c r="K2114" i="5"/>
  <c r="J2114" i="5"/>
  <c r="K2113" i="5"/>
  <c r="J2113" i="5"/>
  <c r="K2112" i="5"/>
  <c r="J2112" i="5"/>
  <c r="K2111" i="5"/>
  <c r="J2111" i="5"/>
  <c r="K2110" i="5"/>
  <c r="J2110" i="5"/>
  <c r="K2109" i="5"/>
  <c r="J2109" i="5"/>
  <c r="K2108" i="5"/>
  <c r="J2108" i="5"/>
  <c r="K2107" i="5"/>
  <c r="J2107" i="5"/>
  <c r="K2106" i="5"/>
  <c r="J2106" i="5"/>
  <c r="K2105" i="5"/>
  <c r="J2105" i="5"/>
  <c r="K2104" i="5"/>
  <c r="J2104" i="5"/>
  <c r="K2103" i="5"/>
  <c r="J2103" i="5"/>
  <c r="K2102" i="5"/>
  <c r="J2102" i="5"/>
  <c r="K2101" i="5"/>
  <c r="J2101" i="5"/>
  <c r="K2100" i="5"/>
  <c r="J2100" i="5"/>
  <c r="K2099" i="5"/>
  <c r="J2099" i="5"/>
  <c r="K2098" i="5"/>
  <c r="J2098" i="5"/>
  <c r="K2097" i="5"/>
  <c r="J2097" i="5"/>
  <c r="K2096" i="5"/>
  <c r="J2096" i="5"/>
  <c r="K2095" i="5"/>
  <c r="J2095" i="5"/>
  <c r="K2094" i="5"/>
  <c r="J2094" i="5"/>
  <c r="K2093" i="5"/>
  <c r="J2093" i="5"/>
  <c r="K2092" i="5"/>
  <c r="J2092" i="5"/>
  <c r="K2091" i="5"/>
  <c r="J2091" i="5"/>
  <c r="K2090" i="5"/>
  <c r="J2090" i="5"/>
  <c r="K2089" i="5"/>
  <c r="J2089" i="5"/>
  <c r="K2088" i="5"/>
  <c r="J2088" i="5"/>
  <c r="K2087" i="5"/>
  <c r="J2087" i="5"/>
  <c r="K2086" i="5"/>
  <c r="J2086" i="5"/>
  <c r="K2085" i="5"/>
  <c r="J2085" i="5"/>
  <c r="K2084" i="5"/>
  <c r="J2084" i="5"/>
  <c r="K2083" i="5"/>
  <c r="J2083" i="5"/>
  <c r="K2082" i="5"/>
  <c r="J2082" i="5"/>
  <c r="K2081" i="5"/>
  <c r="J2081" i="5"/>
  <c r="K2080" i="5"/>
  <c r="J2080" i="5"/>
  <c r="K2079" i="5"/>
  <c r="J2079" i="5"/>
  <c r="K2078" i="5"/>
  <c r="J2078" i="5"/>
  <c r="K2077" i="5"/>
  <c r="J2077" i="5"/>
  <c r="K2076" i="5"/>
  <c r="J2076" i="5"/>
  <c r="K2075" i="5"/>
  <c r="J2075" i="5"/>
  <c r="K2074" i="5"/>
  <c r="J2074" i="5"/>
  <c r="K2073" i="5"/>
  <c r="J2073" i="5"/>
  <c r="K2072" i="5"/>
  <c r="J2072" i="5"/>
  <c r="K2071" i="5"/>
  <c r="J2071" i="5"/>
  <c r="K2070" i="5"/>
  <c r="J2070" i="5"/>
  <c r="K2069" i="5"/>
  <c r="J2069" i="5"/>
  <c r="K2068" i="5"/>
  <c r="J2068" i="5"/>
  <c r="K2067" i="5"/>
  <c r="J2067" i="5"/>
  <c r="K2066" i="5"/>
  <c r="J2066" i="5"/>
  <c r="K2065" i="5"/>
  <c r="J2065" i="5"/>
  <c r="K2064" i="5"/>
  <c r="J2064" i="5"/>
  <c r="K2063" i="5"/>
  <c r="J2063" i="5"/>
  <c r="K2062" i="5"/>
  <c r="J2062" i="5"/>
  <c r="K2061" i="5"/>
  <c r="J2061" i="5"/>
  <c r="K2060" i="5"/>
  <c r="J2060" i="5"/>
  <c r="K2059" i="5"/>
  <c r="J2059" i="5"/>
  <c r="K2058" i="5"/>
  <c r="J2058" i="5"/>
  <c r="K2057" i="5"/>
  <c r="J2057" i="5"/>
  <c r="K2056" i="5"/>
  <c r="J2056" i="5"/>
  <c r="K2055" i="5"/>
  <c r="J2055" i="5"/>
  <c r="K2054" i="5"/>
  <c r="J2054" i="5"/>
  <c r="K2053" i="5"/>
  <c r="J2053" i="5"/>
  <c r="K2052" i="5"/>
  <c r="J2052" i="5"/>
  <c r="K2051" i="5"/>
  <c r="J2051" i="5"/>
  <c r="K2050" i="5"/>
  <c r="J2050" i="5"/>
  <c r="K2049" i="5"/>
  <c r="J2049" i="5"/>
  <c r="K2048" i="5"/>
  <c r="J2048" i="5"/>
  <c r="K2047" i="5"/>
  <c r="J2047" i="5"/>
  <c r="K2046" i="5"/>
  <c r="J2046" i="5"/>
  <c r="K2045" i="5"/>
  <c r="J2045" i="5"/>
  <c r="K2044" i="5"/>
  <c r="J2044" i="5"/>
  <c r="K2043" i="5"/>
  <c r="J2043" i="5"/>
  <c r="K2042" i="5"/>
  <c r="J2042" i="5"/>
  <c r="K2041" i="5"/>
  <c r="J2041" i="5"/>
  <c r="K2040" i="5"/>
  <c r="J2040" i="5"/>
  <c r="K2039" i="5"/>
  <c r="J2039" i="5"/>
  <c r="K2038" i="5"/>
  <c r="J2038" i="5"/>
  <c r="K2037" i="5"/>
  <c r="J2037" i="5"/>
  <c r="K2036" i="5"/>
  <c r="J2036" i="5"/>
  <c r="K2035" i="5"/>
  <c r="J2035" i="5"/>
  <c r="K2034" i="5"/>
  <c r="J2034" i="5"/>
  <c r="K2033" i="5"/>
  <c r="J2033" i="5"/>
  <c r="K2032" i="5"/>
  <c r="J2032" i="5"/>
  <c r="K2031" i="5"/>
  <c r="J2031" i="5"/>
  <c r="K2030" i="5"/>
  <c r="J2030" i="5"/>
  <c r="K2029" i="5"/>
  <c r="J2029" i="5"/>
  <c r="K2028" i="5"/>
  <c r="J2028" i="5"/>
  <c r="K2027" i="5"/>
  <c r="J2027" i="5"/>
  <c r="K2026" i="5"/>
  <c r="J2026" i="5"/>
  <c r="K2025" i="5"/>
  <c r="J2025" i="5"/>
  <c r="K2024" i="5"/>
  <c r="J2024" i="5"/>
  <c r="K2023" i="5"/>
  <c r="J2023" i="5"/>
  <c r="K2022" i="5"/>
  <c r="J2022" i="5"/>
  <c r="K2021" i="5"/>
  <c r="J2021" i="5"/>
  <c r="K2020" i="5"/>
  <c r="J2020" i="5"/>
  <c r="K2019" i="5"/>
  <c r="J2019" i="5"/>
  <c r="K2018" i="5"/>
  <c r="J2018" i="5"/>
  <c r="K2017" i="5"/>
  <c r="J2017" i="5"/>
  <c r="K2016" i="5"/>
  <c r="J2016" i="5"/>
  <c r="K2015" i="5"/>
  <c r="J2015" i="5"/>
  <c r="K2014" i="5"/>
  <c r="J2014" i="5"/>
  <c r="K2013" i="5"/>
  <c r="J2013" i="5"/>
  <c r="K2012" i="5"/>
  <c r="J2012" i="5"/>
  <c r="K2011" i="5"/>
  <c r="J2011" i="5"/>
  <c r="K2010" i="5"/>
  <c r="J2010" i="5"/>
  <c r="K2009" i="5"/>
  <c r="J2009" i="5"/>
  <c r="K2008" i="5"/>
  <c r="J2008" i="5"/>
  <c r="K2007" i="5"/>
  <c r="J2007" i="5"/>
  <c r="K2006" i="5"/>
  <c r="J2006" i="5"/>
  <c r="K2005" i="5"/>
  <c r="J2005" i="5"/>
  <c r="K2004" i="5"/>
  <c r="J2004" i="5"/>
  <c r="K2003" i="5"/>
  <c r="J2003" i="5"/>
  <c r="K2002" i="5"/>
  <c r="J2002" i="5"/>
  <c r="K2001" i="5"/>
  <c r="J2001" i="5"/>
  <c r="K2000" i="5"/>
  <c r="J2000" i="5"/>
  <c r="K1999" i="5"/>
  <c r="J1999" i="5"/>
  <c r="K1998" i="5"/>
  <c r="J1998" i="5"/>
  <c r="K1997" i="5"/>
  <c r="J1997" i="5"/>
  <c r="K1996" i="5"/>
  <c r="J1996" i="5"/>
  <c r="K1995" i="5"/>
  <c r="J1995" i="5"/>
  <c r="K1994" i="5"/>
  <c r="J1994" i="5"/>
  <c r="K1993" i="5"/>
  <c r="J1993" i="5"/>
  <c r="K1992" i="5"/>
  <c r="J1992" i="5"/>
  <c r="K1991" i="5"/>
  <c r="J1991" i="5"/>
  <c r="K1990" i="5"/>
  <c r="J1990" i="5"/>
  <c r="K1989" i="5"/>
  <c r="J1989" i="5"/>
  <c r="K1988" i="5"/>
  <c r="J1988" i="5"/>
  <c r="K1987" i="5"/>
  <c r="J1987" i="5"/>
  <c r="K1986" i="5"/>
  <c r="J1986" i="5"/>
  <c r="K1985" i="5"/>
  <c r="J1985" i="5"/>
  <c r="K1984" i="5"/>
  <c r="J1984" i="5"/>
  <c r="K1983" i="5"/>
  <c r="J1983" i="5"/>
  <c r="K1982" i="5"/>
  <c r="J1982" i="5"/>
  <c r="K1981" i="5"/>
  <c r="J1981" i="5"/>
  <c r="K1980" i="5"/>
  <c r="J1980" i="5"/>
  <c r="K1979" i="5"/>
  <c r="J1979" i="5"/>
  <c r="K1978" i="5"/>
  <c r="J1978" i="5"/>
  <c r="K1977" i="5"/>
  <c r="J1977" i="5"/>
  <c r="K1976" i="5"/>
  <c r="J1976" i="5"/>
  <c r="K1975" i="5"/>
  <c r="J1975" i="5"/>
  <c r="K1974" i="5"/>
  <c r="J1974" i="5"/>
  <c r="K1973" i="5"/>
  <c r="J1973" i="5"/>
  <c r="K1972" i="5"/>
  <c r="J1972" i="5"/>
  <c r="K1971" i="5"/>
  <c r="J1971" i="5"/>
  <c r="K1970" i="5"/>
  <c r="J1970" i="5"/>
  <c r="K1969" i="5"/>
  <c r="J1969" i="5"/>
  <c r="K1968" i="5"/>
  <c r="J1968" i="5"/>
  <c r="K1967" i="5"/>
  <c r="J1967" i="5"/>
  <c r="K1966" i="5"/>
  <c r="J1966" i="5"/>
  <c r="K1965" i="5"/>
  <c r="J1965" i="5"/>
  <c r="K1964" i="5"/>
  <c r="J1964" i="5"/>
  <c r="K1963" i="5"/>
  <c r="J1963" i="5"/>
  <c r="K1962" i="5"/>
  <c r="J1962" i="5"/>
  <c r="K1961" i="5"/>
  <c r="J1961" i="5"/>
  <c r="K1960" i="5"/>
  <c r="J1960" i="5"/>
  <c r="K1959" i="5"/>
  <c r="J1959" i="5"/>
  <c r="K1958" i="5"/>
  <c r="J1958" i="5"/>
  <c r="K1957" i="5"/>
  <c r="J1957" i="5"/>
  <c r="K1956" i="5"/>
  <c r="J1956" i="5"/>
  <c r="K1955" i="5"/>
  <c r="J1955" i="5"/>
  <c r="K1954" i="5"/>
  <c r="J1954" i="5"/>
  <c r="K1953" i="5"/>
  <c r="J1953" i="5"/>
  <c r="K1952" i="5"/>
  <c r="J1952" i="5"/>
  <c r="K1951" i="5"/>
  <c r="J1951" i="5"/>
  <c r="K1950" i="5"/>
  <c r="J1950" i="5"/>
  <c r="K1949" i="5"/>
  <c r="J1949" i="5"/>
  <c r="K1948" i="5"/>
  <c r="J1948" i="5"/>
  <c r="K1947" i="5"/>
  <c r="J1947" i="5"/>
  <c r="K1946" i="5"/>
  <c r="J1946" i="5"/>
  <c r="K1945" i="5"/>
  <c r="J1945" i="5"/>
  <c r="K1944" i="5"/>
  <c r="J1944" i="5"/>
  <c r="K1943" i="5"/>
  <c r="J1943" i="5"/>
  <c r="K1942" i="5"/>
  <c r="J1942" i="5"/>
  <c r="K1941" i="5"/>
  <c r="J1941" i="5"/>
  <c r="K1940" i="5"/>
  <c r="J1940" i="5"/>
  <c r="K1939" i="5"/>
  <c r="J1939" i="5"/>
  <c r="K1938" i="5"/>
  <c r="J1938" i="5"/>
  <c r="K1937" i="5"/>
  <c r="J1937" i="5"/>
  <c r="K1936" i="5"/>
  <c r="J1936" i="5"/>
  <c r="K1935" i="5"/>
  <c r="J1935" i="5"/>
  <c r="K1934" i="5"/>
  <c r="J1934" i="5"/>
  <c r="K1933" i="5"/>
  <c r="J1933" i="5"/>
  <c r="K1932" i="5"/>
  <c r="J1932" i="5"/>
  <c r="K1931" i="5"/>
  <c r="J1931" i="5"/>
  <c r="K1930" i="5"/>
  <c r="J1930" i="5"/>
  <c r="K1929" i="5"/>
  <c r="J1929" i="5"/>
  <c r="K1928" i="5"/>
  <c r="J1928" i="5"/>
  <c r="K1927" i="5"/>
  <c r="J1927" i="5"/>
  <c r="K1926" i="5"/>
  <c r="J1926" i="5"/>
  <c r="K1925" i="5"/>
  <c r="J1925" i="5"/>
  <c r="K1924" i="5"/>
  <c r="J1924" i="5"/>
  <c r="K1923" i="5"/>
  <c r="J1923" i="5"/>
  <c r="K1922" i="5"/>
  <c r="J1922" i="5"/>
  <c r="K1921" i="5"/>
  <c r="J1921" i="5"/>
  <c r="K1920" i="5"/>
  <c r="J1920" i="5"/>
  <c r="K1919" i="5"/>
  <c r="J1919" i="5"/>
  <c r="K1918" i="5"/>
  <c r="J1918" i="5"/>
  <c r="K1917" i="5"/>
  <c r="J1917" i="5"/>
  <c r="K1916" i="5"/>
  <c r="J1916" i="5"/>
  <c r="K1915" i="5"/>
  <c r="J1915" i="5"/>
  <c r="K1914" i="5"/>
  <c r="J1914" i="5"/>
  <c r="K1913" i="5"/>
  <c r="J1913" i="5"/>
  <c r="K1912" i="5"/>
  <c r="J1912" i="5"/>
  <c r="K1911" i="5"/>
  <c r="J1911" i="5"/>
  <c r="K1910" i="5"/>
  <c r="J1910" i="5"/>
  <c r="K1909" i="5"/>
  <c r="J1909" i="5"/>
  <c r="K1908" i="5"/>
  <c r="J1908" i="5"/>
  <c r="K1907" i="5"/>
  <c r="J1907" i="5"/>
  <c r="K1906" i="5"/>
  <c r="J1906" i="5"/>
  <c r="K1905" i="5"/>
  <c r="J1905" i="5"/>
  <c r="K1904" i="5"/>
  <c r="J1904" i="5"/>
  <c r="K1903" i="5"/>
  <c r="J1903" i="5"/>
  <c r="K1902" i="5"/>
  <c r="J1902" i="5"/>
  <c r="K1901" i="5"/>
  <c r="J1901" i="5"/>
  <c r="K1900" i="5"/>
  <c r="J1900" i="5"/>
  <c r="K1899" i="5"/>
  <c r="J1899" i="5"/>
  <c r="K1898" i="5"/>
  <c r="J1898" i="5"/>
  <c r="K1897" i="5"/>
  <c r="J1897" i="5"/>
  <c r="K1896" i="5"/>
  <c r="J1896" i="5"/>
  <c r="K1895" i="5"/>
  <c r="J1895" i="5"/>
  <c r="K1894" i="5"/>
  <c r="J1894" i="5"/>
  <c r="K1893" i="5"/>
  <c r="J1893" i="5"/>
  <c r="K1892" i="5"/>
  <c r="J1892" i="5"/>
  <c r="K1891" i="5"/>
  <c r="J1891" i="5"/>
  <c r="K1890" i="5"/>
  <c r="J1890" i="5"/>
  <c r="K1889" i="5"/>
  <c r="J1889" i="5"/>
  <c r="K1888" i="5"/>
  <c r="J1888" i="5"/>
  <c r="K1887" i="5"/>
  <c r="J1887" i="5"/>
  <c r="K1886" i="5"/>
  <c r="J1886" i="5"/>
  <c r="K1885" i="5"/>
  <c r="J1885" i="5"/>
  <c r="K1884" i="5"/>
  <c r="J1884" i="5"/>
  <c r="K1883" i="5"/>
  <c r="J1883" i="5"/>
  <c r="K1882" i="5"/>
  <c r="J1882" i="5"/>
  <c r="K1881" i="5"/>
  <c r="J1881" i="5"/>
  <c r="K1880" i="5"/>
  <c r="J1880" i="5"/>
  <c r="K1879" i="5"/>
  <c r="J1879" i="5"/>
  <c r="K1878" i="5"/>
  <c r="J1878" i="5"/>
  <c r="K1877" i="5"/>
  <c r="J1877" i="5"/>
  <c r="K1876" i="5"/>
  <c r="J1876" i="5"/>
  <c r="K1875" i="5"/>
  <c r="J1875" i="5"/>
  <c r="K1874" i="5"/>
  <c r="J1874" i="5"/>
  <c r="K1873" i="5"/>
  <c r="J1873" i="5"/>
  <c r="K1872" i="5"/>
  <c r="J1872" i="5"/>
  <c r="K1871" i="5"/>
  <c r="J1871" i="5"/>
  <c r="K1870" i="5"/>
  <c r="J1870" i="5"/>
  <c r="K1869" i="5"/>
  <c r="J1869" i="5"/>
  <c r="K1868" i="5"/>
  <c r="J1868" i="5"/>
  <c r="K1867" i="5"/>
  <c r="J1867" i="5"/>
  <c r="K1866" i="5"/>
  <c r="J1866" i="5"/>
  <c r="K1865" i="5"/>
  <c r="J1865" i="5"/>
  <c r="K1864" i="5"/>
  <c r="J1864" i="5"/>
  <c r="K1863" i="5"/>
  <c r="J1863" i="5"/>
  <c r="K1862" i="5"/>
  <c r="J1862" i="5"/>
  <c r="K1861" i="5"/>
  <c r="J1861" i="5"/>
  <c r="K1860" i="5"/>
  <c r="J1860" i="5"/>
  <c r="K1859" i="5"/>
  <c r="J1859" i="5"/>
  <c r="K1858" i="5"/>
  <c r="J1858" i="5"/>
  <c r="K1857" i="5"/>
  <c r="J1857" i="5"/>
  <c r="K1856" i="5"/>
  <c r="J1856" i="5"/>
  <c r="K1855" i="5"/>
  <c r="J1855" i="5"/>
  <c r="K1854" i="5"/>
  <c r="J1854" i="5"/>
  <c r="K1853" i="5"/>
  <c r="J1853" i="5"/>
  <c r="K1852" i="5"/>
  <c r="J1852" i="5"/>
  <c r="K1851" i="5"/>
  <c r="J1851" i="5"/>
  <c r="K1850" i="5"/>
  <c r="J1850" i="5"/>
  <c r="K1849" i="5"/>
  <c r="J1849" i="5"/>
  <c r="K1848" i="5"/>
  <c r="J1848" i="5"/>
  <c r="K1847" i="5"/>
  <c r="J1847" i="5"/>
  <c r="K1846" i="5"/>
  <c r="J1846" i="5"/>
  <c r="K1845" i="5"/>
  <c r="J1845" i="5"/>
  <c r="K1844" i="5"/>
  <c r="J1844" i="5"/>
  <c r="K1843" i="5"/>
  <c r="J1843" i="5"/>
  <c r="K1842" i="5"/>
  <c r="J1842" i="5"/>
  <c r="K1841" i="5"/>
  <c r="J1841" i="5"/>
  <c r="K1840" i="5"/>
  <c r="J1840" i="5"/>
  <c r="K1839" i="5"/>
  <c r="J1839" i="5"/>
  <c r="K1838" i="5"/>
  <c r="J1838" i="5"/>
  <c r="K1837" i="5"/>
  <c r="J1837" i="5"/>
  <c r="K1836" i="5"/>
  <c r="J1836" i="5"/>
  <c r="K1835" i="5"/>
  <c r="J1835" i="5"/>
  <c r="K1834" i="5"/>
  <c r="J1834" i="5"/>
  <c r="K1833" i="5"/>
  <c r="J1833" i="5"/>
  <c r="K1832" i="5"/>
  <c r="J1832" i="5"/>
  <c r="K1831" i="5"/>
  <c r="J1831" i="5"/>
  <c r="K1830" i="5"/>
  <c r="J1830" i="5"/>
  <c r="K1829" i="5"/>
  <c r="J1829" i="5"/>
  <c r="K1828" i="5"/>
  <c r="J1828" i="5"/>
  <c r="K1827" i="5"/>
  <c r="J1827" i="5"/>
  <c r="K1826" i="5"/>
  <c r="J1826" i="5"/>
  <c r="K1825" i="5"/>
  <c r="J1825" i="5"/>
  <c r="K1824" i="5"/>
  <c r="J1824" i="5"/>
  <c r="K1823" i="5"/>
  <c r="J1823" i="5"/>
  <c r="K1822" i="5"/>
  <c r="J1822" i="5"/>
  <c r="K1821" i="5"/>
  <c r="J1821" i="5"/>
  <c r="K1820" i="5"/>
  <c r="J1820" i="5"/>
  <c r="K1819" i="5"/>
  <c r="J1819" i="5"/>
  <c r="K1818" i="5"/>
  <c r="J1818" i="5"/>
  <c r="K1817" i="5"/>
  <c r="J1817" i="5"/>
  <c r="K1816" i="5"/>
  <c r="J1816" i="5"/>
  <c r="K1815" i="5"/>
  <c r="J1815" i="5"/>
  <c r="K1814" i="5"/>
  <c r="J1814" i="5"/>
  <c r="K1813" i="5"/>
  <c r="J1813" i="5"/>
  <c r="K1812" i="5"/>
  <c r="J1812" i="5"/>
  <c r="K1811" i="5"/>
  <c r="J1811" i="5"/>
  <c r="K1810" i="5"/>
  <c r="J1810" i="5"/>
  <c r="K1809" i="5"/>
  <c r="J1809" i="5"/>
  <c r="K1808" i="5"/>
  <c r="J1808" i="5"/>
  <c r="K1807" i="5"/>
  <c r="J1807" i="5"/>
  <c r="K1806" i="5"/>
  <c r="J1806" i="5"/>
  <c r="K1805" i="5"/>
  <c r="J1805" i="5"/>
  <c r="K1804" i="5"/>
  <c r="J1804" i="5"/>
  <c r="K1803" i="5"/>
  <c r="J1803" i="5"/>
  <c r="K1802" i="5"/>
  <c r="J1802" i="5"/>
  <c r="K1801" i="5"/>
  <c r="J1801" i="5"/>
  <c r="K1800" i="5"/>
  <c r="J1800" i="5"/>
  <c r="K1799" i="5"/>
  <c r="J1799" i="5"/>
  <c r="K1798" i="5"/>
  <c r="J1798" i="5"/>
  <c r="K1797" i="5"/>
  <c r="J1797" i="5"/>
  <c r="K1796" i="5"/>
  <c r="J1796" i="5"/>
  <c r="K1795" i="5"/>
  <c r="J1795" i="5"/>
  <c r="K1794" i="5"/>
  <c r="J1794" i="5"/>
  <c r="K1793" i="5"/>
  <c r="J1793" i="5"/>
  <c r="K1792" i="5"/>
  <c r="J1792" i="5"/>
  <c r="K1791" i="5"/>
  <c r="J1791" i="5"/>
  <c r="K1790" i="5"/>
  <c r="J1790" i="5"/>
  <c r="K1789" i="5"/>
  <c r="J1789" i="5"/>
  <c r="K1788" i="5"/>
  <c r="J1788" i="5"/>
  <c r="K1787" i="5"/>
  <c r="J1787" i="5"/>
  <c r="K1786" i="5"/>
  <c r="J1786" i="5"/>
  <c r="K1785" i="5"/>
  <c r="J1785" i="5"/>
  <c r="K1784" i="5"/>
  <c r="J1784" i="5"/>
  <c r="K1783" i="5"/>
  <c r="J1783" i="5"/>
  <c r="K1782" i="5"/>
  <c r="J1782" i="5"/>
  <c r="K1781" i="5"/>
  <c r="J1781" i="5"/>
  <c r="K1780" i="5"/>
  <c r="J1780" i="5"/>
  <c r="K1779" i="5"/>
  <c r="J1779" i="5"/>
  <c r="K1778" i="5"/>
  <c r="J1778" i="5"/>
  <c r="K1777" i="5"/>
  <c r="J1777" i="5"/>
  <c r="K1776" i="5"/>
  <c r="J1776" i="5"/>
  <c r="K1775" i="5"/>
  <c r="J1775" i="5"/>
  <c r="K1774" i="5"/>
  <c r="J1774" i="5"/>
  <c r="K1773" i="5"/>
  <c r="J1773" i="5"/>
  <c r="K1772" i="5"/>
  <c r="J1772" i="5"/>
  <c r="K1771" i="5"/>
  <c r="J1771" i="5"/>
  <c r="K1770" i="5"/>
  <c r="J1770" i="5"/>
  <c r="K1769" i="5"/>
  <c r="J1769" i="5"/>
  <c r="K1768" i="5"/>
  <c r="J1768" i="5"/>
  <c r="K1767" i="5"/>
  <c r="J1767" i="5"/>
  <c r="K1766" i="5"/>
  <c r="J1766" i="5"/>
  <c r="K1765" i="5"/>
  <c r="J1765" i="5"/>
  <c r="K1764" i="5"/>
  <c r="J1764" i="5"/>
  <c r="K1763" i="5"/>
  <c r="J1763" i="5"/>
  <c r="K1762" i="5"/>
  <c r="J1762" i="5"/>
  <c r="K1761" i="5"/>
  <c r="J1761" i="5"/>
  <c r="K1760" i="5"/>
  <c r="J1760" i="5"/>
  <c r="K1759" i="5"/>
  <c r="J1759" i="5"/>
  <c r="K1758" i="5"/>
  <c r="J1758" i="5"/>
  <c r="K1757" i="5"/>
  <c r="J1757" i="5"/>
  <c r="K1756" i="5"/>
  <c r="J1756" i="5"/>
  <c r="K1755" i="5"/>
  <c r="J1755" i="5"/>
  <c r="K1754" i="5"/>
  <c r="J1754" i="5"/>
  <c r="K1753" i="5"/>
  <c r="J1753" i="5"/>
  <c r="K1752" i="5"/>
  <c r="J1752" i="5"/>
  <c r="K1751" i="5"/>
  <c r="J1751" i="5"/>
  <c r="K1750" i="5"/>
  <c r="J1750" i="5"/>
  <c r="K1749" i="5"/>
  <c r="J1749" i="5"/>
  <c r="K1748" i="5"/>
  <c r="J1748" i="5"/>
  <c r="K1747" i="5"/>
  <c r="J1747" i="5"/>
  <c r="K1746" i="5"/>
  <c r="J1746" i="5"/>
  <c r="K1745" i="5"/>
  <c r="J1745" i="5"/>
  <c r="K1744" i="5"/>
  <c r="J1744" i="5"/>
  <c r="K1743" i="5"/>
  <c r="J1743" i="5"/>
  <c r="K1742" i="5"/>
  <c r="J1742" i="5"/>
  <c r="K1741" i="5"/>
  <c r="J1741" i="5"/>
  <c r="K1740" i="5"/>
  <c r="J1740" i="5"/>
  <c r="K1739" i="5"/>
  <c r="J1739" i="5"/>
  <c r="K1738" i="5"/>
  <c r="J1738" i="5"/>
  <c r="K1737" i="5"/>
  <c r="J1737" i="5"/>
  <c r="K1736" i="5"/>
  <c r="J1736" i="5"/>
  <c r="K1735" i="5"/>
  <c r="J1735" i="5"/>
  <c r="K1734" i="5"/>
  <c r="J1734" i="5"/>
  <c r="K1733" i="5"/>
  <c r="J1733" i="5"/>
  <c r="K1732" i="5"/>
  <c r="J1732" i="5"/>
  <c r="K1731" i="5"/>
  <c r="J1731" i="5"/>
  <c r="K1730" i="5"/>
  <c r="J1730" i="5"/>
  <c r="K1729" i="5"/>
  <c r="J1729" i="5"/>
  <c r="K1728" i="5"/>
  <c r="J1728" i="5"/>
  <c r="K1727" i="5"/>
  <c r="J1727" i="5"/>
  <c r="K1726" i="5"/>
  <c r="J1726" i="5"/>
  <c r="K1725" i="5"/>
  <c r="J1725" i="5"/>
  <c r="K1724" i="5"/>
  <c r="J1724" i="5"/>
  <c r="K1723" i="5"/>
  <c r="J1723" i="5"/>
  <c r="K1722" i="5"/>
  <c r="J1722" i="5"/>
  <c r="K1721" i="5"/>
  <c r="J1721" i="5"/>
  <c r="K1720" i="5"/>
  <c r="J1720" i="5"/>
  <c r="K1719" i="5"/>
  <c r="J1719" i="5"/>
  <c r="K1718" i="5"/>
  <c r="J1718" i="5"/>
  <c r="K1717" i="5"/>
  <c r="J1717" i="5"/>
  <c r="K1716" i="5"/>
  <c r="J1716" i="5"/>
  <c r="K1715" i="5"/>
  <c r="J1715" i="5"/>
  <c r="K1714" i="5"/>
  <c r="J1714" i="5"/>
  <c r="K1713" i="5"/>
  <c r="J1713" i="5"/>
  <c r="K1712" i="5"/>
  <c r="J1712" i="5"/>
  <c r="K1711" i="5"/>
  <c r="J1711" i="5"/>
  <c r="K1710" i="5"/>
  <c r="J1710" i="5"/>
  <c r="K1709" i="5"/>
  <c r="J1709" i="5"/>
  <c r="K1708" i="5"/>
  <c r="J1708" i="5"/>
  <c r="K1707" i="5"/>
  <c r="J1707" i="5"/>
  <c r="K1706" i="5"/>
  <c r="J1706" i="5"/>
  <c r="K1705" i="5"/>
  <c r="J1705" i="5"/>
  <c r="K1704" i="5"/>
  <c r="J1704" i="5"/>
  <c r="K1703" i="5"/>
  <c r="J1703" i="5"/>
  <c r="K1702" i="5"/>
  <c r="J1702" i="5"/>
  <c r="K1701" i="5"/>
  <c r="J1701" i="5"/>
  <c r="K1700" i="5"/>
  <c r="J1700" i="5"/>
  <c r="K1699" i="5"/>
  <c r="J1699" i="5"/>
  <c r="K1698" i="5"/>
  <c r="J1698" i="5"/>
  <c r="K1697" i="5"/>
  <c r="J1697" i="5"/>
  <c r="K1696" i="5"/>
  <c r="J1696" i="5"/>
  <c r="K1695" i="5"/>
  <c r="J1695" i="5"/>
  <c r="K1694" i="5"/>
  <c r="J1694" i="5"/>
  <c r="K1693" i="5"/>
  <c r="J1693" i="5"/>
  <c r="K1692" i="5"/>
  <c r="J1692" i="5"/>
  <c r="K1691" i="5"/>
  <c r="J1691" i="5"/>
  <c r="K1690" i="5"/>
  <c r="J1690" i="5"/>
  <c r="K1689" i="5"/>
  <c r="J1689" i="5"/>
  <c r="K1688" i="5"/>
  <c r="J1688" i="5"/>
  <c r="K1687" i="5"/>
  <c r="J1687" i="5"/>
  <c r="K1686" i="5"/>
  <c r="J1686" i="5"/>
  <c r="K1685" i="5"/>
  <c r="J1685" i="5"/>
  <c r="K1684" i="5"/>
  <c r="J1684" i="5"/>
  <c r="K1683" i="5"/>
  <c r="J1683" i="5"/>
  <c r="K1682" i="5"/>
  <c r="J1682" i="5"/>
  <c r="K1681" i="5"/>
  <c r="J1681" i="5"/>
  <c r="K1680" i="5"/>
  <c r="J1680" i="5"/>
  <c r="K1679" i="5"/>
  <c r="J1679" i="5"/>
  <c r="K1678" i="5"/>
  <c r="J1678" i="5"/>
  <c r="K1677" i="5"/>
  <c r="J1677" i="5"/>
  <c r="K1676" i="5"/>
  <c r="J1676" i="5"/>
  <c r="K1675" i="5"/>
  <c r="J1675" i="5"/>
  <c r="K1674" i="5"/>
  <c r="J1674" i="5"/>
  <c r="K1673" i="5"/>
  <c r="J1673" i="5"/>
  <c r="K1672" i="5"/>
  <c r="J1672" i="5"/>
  <c r="K1671" i="5"/>
  <c r="J1671" i="5"/>
  <c r="K1670" i="5"/>
  <c r="J1670" i="5"/>
  <c r="K1669" i="5"/>
  <c r="J1669" i="5"/>
  <c r="K1668" i="5"/>
  <c r="J1668" i="5"/>
  <c r="K1667" i="5"/>
  <c r="J1667" i="5"/>
  <c r="K1666" i="5"/>
  <c r="J1666" i="5"/>
  <c r="K1665" i="5"/>
  <c r="J1665" i="5"/>
  <c r="K1664" i="5"/>
  <c r="J1664" i="5"/>
  <c r="K1663" i="5"/>
  <c r="J1663" i="5"/>
  <c r="K1662" i="5"/>
  <c r="J1662" i="5"/>
  <c r="K1661" i="5"/>
  <c r="J1661" i="5"/>
  <c r="K1660" i="5"/>
  <c r="J1660" i="5"/>
  <c r="K1659" i="5"/>
  <c r="J1659" i="5"/>
  <c r="K1658" i="5"/>
  <c r="J1658" i="5"/>
  <c r="K1657" i="5"/>
  <c r="J1657" i="5"/>
  <c r="K1656" i="5"/>
  <c r="J1656" i="5"/>
  <c r="K1655" i="5"/>
  <c r="J1655" i="5"/>
  <c r="K1654" i="5"/>
  <c r="J1654" i="5"/>
  <c r="K1653" i="5"/>
  <c r="J1653" i="5"/>
  <c r="K1652" i="5"/>
  <c r="J1652" i="5"/>
  <c r="K1651" i="5"/>
  <c r="J1651" i="5"/>
  <c r="K1650" i="5"/>
  <c r="J1650" i="5"/>
  <c r="K1649" i="5"/>
  <c r="J1649" i="5"/>
  <c r="K1648" i="5"/>
  <c r="J1648" i="5"/>
  <c r="K1647" i="5"/>
  <c r="J1647" i="5"/>
  <c r="K1646" i="5"/>
  <c r="J1646" i="5"/>
  <c r="K1645" i="5"/>
  <c r="J1645" i="5"/>
  <c r="K1644" i="5"/>
  <c r="J1644" i="5"/>
  <c r="K1643" i="5"/>
  <c r="J1643" i="5"/>
  <c r="K1642" i="5"/>
  <c r="J1642" i="5"/>
  <c r="K1641" i="5"/>
  <c r="J1641" i="5"/>
  <c r="K1640" i="5"/>
  <c r="J1640" i="5"/>
  <c r="K1639" i="5"/>
  <c r="J1639" i="5"/>
  <c r="K1638" i="5"/>
  <c r="J1638" i="5"/>
  <c r="K1637" i="5"/>
  <c r="J1637" i="5"/>
  <c r="K1636" i="5"/>
  <c r="J1636" i="5"/>
  <c r="K1635" i="5"/>
  <c r="J1635" i="5"/>
  <c r="K1634" i="5"/>
  <c r="J1634" i="5"/>
  <c r="K1633" i="5"/>
  <c r="J1633" i="5"/>
  <c r="K1632" i="5"/>
  <c r="J1632" i="5"/>
  <c r="K1631" i="5"/>
  <c r="J1631" i="5"/>
  <c r="K1630" i="5"/>
  <c r="J1630" i="5"/>
  <c r="K1629" i="5"/>
  <c r="J1629" i="5"/>
  <c r="K1628" i="5"/>
  <c r="J1628" i="5"/>
  <c r="K1627" i="5"/>
  <c r="J1627" i="5"/>
  <c r="K1626" i="5"/>
  <c r="J1626" i="5"/>
  <c r="K1625" i="5"/>
  <c r="J1625" i="5"/>
  <c r="K1624" i="5"/>
  <c r="J1624" i="5"/>
  <c r="K1623" i="5"/>
  <c r="J1623" i="5"/>
  <c r="K1622" i="5"/>
  <c r="J1622" i="5"/>
  <c r="K1621" i="5"/>
  <c r="J1621" i="5"/>
  <c r="K1620" i="5"/>
  <c r="J1620" i="5"/>
  <c r="K1619" i="5"/>
  <c r="J1619" i="5"/>
  <c r="K1618" i="5"/>
  <c r="J1618" i="5"/>
  <c r="K1617" i="5"/>
  <c r="J1617" i="5"/>
  <c r="K1616" i="5"/>
  <c r="J1616" i="5"/>
  <c r="K1615" i="5"/>
  <c r="J1615" i="5"/>
  <c r="K1614" i="5"/>
  <c r="J1614" i="5"/>
  <c r="K1613" i="5"/>
  <c r="J1613" i="5"/>
  <c r="K1612" i="5"/>
  <c r="J1612" i="5"/>
  <c r="K1611" i="5"/>
  <c r="J1611" i="5"/>
  <c r="K1610" i="5"/>
  <c r="J1610" i="5"/>
  <c r="K1609" i="5"/>
  <c r="J1609" i="5"/>
  <c r="K1608" i="5"/>
  <c r="J1608" i="5"/>
  <c r="K1607" i="5"/>
  <c r="J1607" i="5"/>
  <c r="K1606" i="5"/>
  <c r="J1606" i="5"/>
  <c r="K1605" i="5"/>
  <c r="J1605" i="5"/>
  <c r="K1604" i="5"/>
  <c r="J1604" i="5"/>
  <c r="K1603" i="5"/>
  <c r="J1603" i="5"/>
  <c r="K1602" i="5"/>
  <c r="J1602" i="5"/>
  <c r="K1601" i="5"/>
  <c r="J1601" i="5"/>
  <c r="K1600" i="5"/>
  <c r="J1600" i="5"/>
  <c r="K1599" i="5"/>
  <c r="J1599" i="5"/>
  <c r="K1598" i="5"/>
  <c r="J1598" i="5"/>
  <c r="K1597" i="5"/>
  <c r="J1597" i="5"/>
  <c r="K1596" i="5"/>
  <c r="J1596" i="5"/>
  <c r="K1595" i="5"/>
  <c r="J1595" i="5"/>
  <c r="K1594" i="5"/>
  <c r="J1594" i="5"/>
  <c r="K1593" i="5"/>
  <c r="J1593" i="5"/>
  <c r="K1592" i="5"/>
  <c r="J1592" i="5"/>
  <c r="K1591" i="5"/>
  <c r="J1591" i="5"/>
  <c r="K1590" i="5"/>
  <c r="J1590" i="5"/>
  <c r="K1589" i="5"/>
  <c r="J1589" i="5"/>
  <c r="K1588" i="5"/>
  <c r="J1588" i="5"/>
  <c r="K1587" i="5"/>
  <c r="J1587" i="5"/>
  <c r="K1586" i="5"/>
  <c r="J1586" i="5"/>
  <c r="K1585" i="5"/>
  <c r="J1585" i="5"/>
  <c r="K1584" i="5"/>
  <c r="J1584" i="5"/>
  <c r="K1583" i="5"/>
  <c r="J1583" i="5"/>
  <c r="K1582" i="5"/>
  <c r="J1582" i="5"/>
  <c r="K1581" i="5"/>
  <c r="J1581" i="5"/>
  <c r="K1580" i="5"/>
  <c r="J1580" i="5"/>
  <c r="K1579" i="5"/>
  <c r="J1579" i="5"/>
  <c r="K1578" i="5"/>
  <c r="J1578" i="5"/>
  <c r="K1577" i="5"/>
  <c r="J1577" i="5"/>
  <c r="K1576" i="5"/>
  <c r="J1576" i="5"/>
  <c r="K1575" i="5"/>
  <c r="J1575" i="5"/>
  <c r="K1574" i="5"/>
  <c r="J1574" i="5"/>
  <c r="K1573" i="5"/>
  <c r="J1573" i="5"/>
  <c r="K1572" i="5"/>
  <c r="J1572" i="5"/>
  <c r="K1571" i="5"/>
  <c r="J1571" i="5"/>
  <c r="K1570" i="5"/>
  <c r="J1570" i="5"/>
  <c r="K1569" i="5"/>
  <c r="J1569" i="5"/>
  <c r="K1568" i="5"/>
  <c r="J1568" i="5"/>
  <c r="K1567" i="5"/>
  <c r="J1567" i="5"/>
  <c r="K1566" i="5"/>
  <c r="J1566" i="5"/>
  <c r="K1565" i="5"/>
  <c r="J1565" i="5"/>
  <c r="K1564" i="5"/>
  <c r="J1564" i="5"/>
  <c r="K1563" i="5"/>
  <c r="J1563" i="5"/>
  <c r="K1562" i="5"/>
  <c r="J1562" i="5"/>
  <c r="K1561" i="5"/>
  <c r="J1561" i="5"/>
  <c r="K1560" i="5"/>
  <c r="J1560" i="5"/>
  <c r="K1559" i="5"/>
  <c r="J1559" i="5"/>
  <c r="K1558" i="5"/>
  <c r="J1558" i="5"/>
  <c r="K1557" i="5"/>
  <c r="J1557" i="5"/>
  <c r="K1556" i="5"/>
  <c r="J1556" i="5"/>
  <c r="K1555" i="5"/>
  <c r="J1555" i="5"/>
  <c r="K1554" i="5"/>
  <c r="J1554" i="5"/>
  <c r="K1553" i="5"/>
  <c r="J1553" i="5"/>
  <c r="K1552" i="5"/>
  <c r="J1552" i="5"/>
  <c r="K1551" i="5"/>
  <c r="J1551" i="5"/>
  <c r="K1550" i="5"/>
  <c r="J1550" i="5"/>
  <c r="K1549" i="5"/>
  <c r="J1549" i="5"/>
  <c r="K1548" i="5"/>
  <c r="J1548" i="5"/>
  <c r="K1547" i="5"/>
  <c r="J1547" i="5"/>
  <c r="K1546" i="5"/>
  <c r="J1546" i="5"/>
  <c r="K1545" i="5"/>
  <c r="J1545" i="5"/>
  <c r="K1544" i="5"/>
  <c r="J1544" i="5"/>
  <c r="K1543" i="5"/>
  <c r="J1543" i="5"/>
  <c r="K1542" i="5"/>
  <c r="J1542" i="5"/>
  <c r="K1541" i="5"/>
  <c r="J1541" i="5"/>
  <c r="K1540" i="5"/>
  <c r="J1540" i="5"/>
  <c r="K1539" i="5"/>
  <c r="J1539" i="5"/>
  <c r="K1538" i="5"/>
  <c r="J1538" i="5"/>
  <c r="K1537" i="5"/>
  <c r="J1537" i="5"/>
  <c r="K1536" i="5"/>
  <c r="J1536" i="5"/>
  <c r="K1535" i="5"/>
  <c r="J1535" i="5"/>
  <c r="K1534" i="5"/>
  <c r="J1534" i="5"/>
  <c r="K1533" i="5"/>
  <c r="J1533" i="5"/>
  <c r="K1532" i="5"/>
  <c r="J1532" i="5"/>
  <c r="K1531" i="5"/>
  <c r="J1531" i="5"/>
  <c r="K1530" i="5"/>
  <c r="J1530" i="5"/>
  <c r="K1529" i="5"/>
  <c r="J1529" i="5"/>
  <c r="K1528" i="5"/>
  <c r="J1528" i="5"/>
  <c r="K1527" i="5"/>
  <c r="J1527" i="5"/>
  <c r="K1526" i="5"/>
  <c r="J1526" i="5"/>
  <c r="K1525" i="5"/>
  <c r="J1525" i="5"/>
  <c r="K1524" i="5"/>
  <c r="J1524" i="5"/>
  <c r="K1523" i="5"/>
  <c r="J1523" i="5"/>
  <c r="K1522" i="5"/>
  <c r="J1522" i="5"/>
  <c r="K1521" i="5"/>
  <c r="J1521" i="5"/>
  <c r="K1520" i="5"/>
  <c r="J1520" i="5"/>
  <c r="K1519" i="5"/>
  <c r="J1519" i="5"/>
  <c r="K1518" i="5"/>
  <c r="J1518" i="5"/>
  <c r="K1517" i="5"/>
  <c r="J1517" i="5"/>
  <c r="K1516" i="5"/>
  <c r="J1516" i="5"/>
  <c r="K1515" i="5"/>
  <c r="J1515" i="5"/>
  <c r="K1514" i="5"/>
  <c r="J1514" i="5"/>
  <c r="K1513" i="5"/>
  <c r="J1513" i="5"/>
  <c r="K1512" i="5"/>
  <c r="J1512" i="5"/>
  <c r="K1511" i="5"/>
  <c r="J1511" i="5"/>
  <c r="K1510" i="5"/>
  <c r="J1510" i="5"/>
  <c r="K1509" i="5"/>
  <c r="J1509" i="5"/>
  <c r="K1508" i="5"/>
  <c r="J1508" i="5"/>
  <c r="K1507" i="5"/>
  <c r="J1507" i="5"/>
  <c r="K1506" i="5"/>
  <c r="J1506" i="5"/>
  <c r="K1505" i="5"/>
  <c r="J1505" i="5"/>
  <c r="K1504" i="5"/>
  <c r="J1504" i="5"/>
  <c r="K1503" i="5"/>
  <c r="J1503" i="5"/>
  <c r="K1502" i="5"/>
  <c r="J1502" i="5"/>
  <c r="K1501" i="5"/>
  <c r="J1501" i="5"/>
  <c r="K1500" i="5"/>
  <c r="J1500" i="5"/>
  <c r="K1499" i="5"/>
  <c r="J1499" i="5"/>
  <c r="K1498" i="5"/>
  <c r="J1498" i="5"/>
  <c r="K1497" i="5"/>
  <c r="J1497" i="5"/>
  <c r="K1496" i="5"/>
  <c r="J1496" i="5"/>
  <c r="K1495" i="5"/>
  <c r="J1495" i="5"/>
  <c r="K1494" i="5"/>
  <c r="J1494" i="5"/>
  <c r="K1493" i="5"/>
  <c r="J1493" i="5"/>
  <c r="K1492" i="5"/>
  <c r="J1492" i="5"/>
  <c r="K1491" i="5"/>
  <c r="J1491" i="5"/>
  <c r="K1490" i="5"/>
  <c r="J1490" i="5"/>
  <c r="K1489" i="5"/>
  <c r="J1489" i="5"/>
  <c r="K1488" i="5"/>
  <c r="J1488" i="5"/>
  <c r="K1487" i="5"/>
  <c r="J1487" i="5"/>
  <c r="K1486" i="5"/>
  <c r="J1486" i="5"/>
  <c r="K1485" i="5"/>
  <c r="J1485" i="5"/>
  <c r="K1484" i="5"/>
  <c r="J1484" i="5"/>
  <c r="K1483" i="5"/>
  <c r="J1483" i="5"/>
  <c r="K1482" i="5"/>
  <c r="J1482" i="5"/>
  <c r="K1481" i="5"/>
  <c r="J1481" i="5"/>
  <c r="K1480" i="5"/>
  <c r="J1480" i="5"/>
  <c r="K1479" i="5"/>
  <c r="J1479" i="5"/>
  <c r="K1478" i="5"/>
  <c r="J1478" i="5"/>
  <c r="K1477" i="5"/>
  <c r="J1477" i="5"/>
  <c r="K1476" i="5"/>
  <c r="J1476" i="5"/>
  <c r="K1475" i="5"/>
  <c r="J1475" i="5"/>
  <c r="K1474" i="5"/>
  <c r="J1474" i="5"/>
  <c r="K1473" i="5"/>
  <c r="J1473" i="5"/>
  <c r="K1472" i="5"/>
  <c r="J1472" i="5"/>
  <c r="K1471" i="5"/>
  <c r="J1471" i="5"/>
  <c r="K1470" i="5"/>
  <c r="J1470" i="5"/>
  <c r="K1469" i="5"/>
  <c r="J1469" i="5"/>
  <c r="K1468" i="5"/>
  <c r="J1468" i="5"/>
  <c r="K1467" i="5"/>
  <c r="J1467" i="5"/>
  <c r="K1466" i="5"/>
  <c r="J1466" i="5"/>
  <c r="K1465" i="5"/>
  <c r="J1465" i="5"/>
  <c r="K1464" i="5"/>
  <c r="J1464" i="5"/>
  <c r="K1463" i="5"/>
  <c r="J1463" i="5"/>
  <c r="K1462" i="5"/>
  <c r="J1462" i="5"/>
  <c r="K1461" i="5"/>
  <c r="J1461" i="5"/>
  <c r="K1460" i="5"/>
  <c r="J1460" i="5"/>
  <c r="K1459" i="5"/>
  <c r="J1459" i="5"/>
  <c r="K1458" i="5"/>
  <c r="J1458" i="5"/>
  <c r="K1457" i="5"/>
  <c r="J1457" i="5"/>
  <c r="K1456" i="5"/>
  <c r="J1456" i="5"/>
  <c r="K1455" i="5"/>
  <c r="J1455" i="5"/>
  <c r="K1454" i="5"/>
  <c r="J1454" i="5"/>
  <c r="K1453" i="5"/>
  <c r="J1453" i="5"/>
  <c r="K1452" i="5"/>
  <c r="J1452" i="5"/>
  <c r="K1451" i="5"/>
  <c r="J1451" i="5"/>
  <c r="K1450" i="5"/>
  <c r="J1450" i="5"/>
  <c r="K1449" i="5"/>
  <c r="J1449" i="5"/>
  <c r="K1448" i="5"/>
  <c r="J1448" i="5"/>
  <c r="K1447" i="5"/>
  <c r="J1447" i="5"/>
  <c r="K1446" i="5"/>
  <c r="J1446" i="5"/>
  <c r="K1445" i="5"/>
  <c r="J1445" i="5"/>
  <c r="K1444" i="5"/>
  <c r="J1444" i="5"/>
  <c r="K1443" i="5"/>
  <c r="J1443" i="5"/>
  <c r="K1442" i="5"/>
  <c r="J1442" i="5"/>
  <c r="K1441" i="5"/>
  <c r="J1441" i="5"/>
  <c r="K1440" i="5"/>
  <c r="J1440" i="5"/>
  <c r="K1439" i="5"/>
  <c r="J1439" i="5"/>
  <c r="K1438" i="5"/>
  <c r="J1438" i="5"/>
  <c r="K1437" i="5"/>
  <c r="J1437" i="5"/>
  <c r="K1436" i="5"/>
  <c r="J1436" i="5"/>
  <c r="K1435" i="5"/>
  <c r="J1435" i="5"/>
  <c r="K1434" i="5"/>
  <c r="J1434" i="5"/>
  <c r="K1433" i="5"/>
  <c r="J1433" i="5"/>
  <c r="K1432" i="5"/>
  <c r="J1432" i="5"/>
  <c r="K1431" i="5"/>
  <c r="J1431" i="5"/>
  <c r="K1430" i="5"/>
  <c r="J1430" i="5"/>
  <c r="K1429" i="5"/>
  <c r="J1429" i="5"/>
  <c r="K1428" i="5"/>
  <c r="J1428" i="5"/>
  <c r="K1427" i="5"/>
  <c r="J1427" i="5"/>
  <c r="K1426" i="5"/>
  <c r="J1426" i="5"/>
  <c r="K1425" i="5"/>
  <c r="J1425" i="5"/>
  <c r="K1424" i="5"/>
  <c r="J1424" i="5"/>
  <c r="K1423" i="5"/>
  <c r="J1423" i="5"/>
  <c r="K1422" i="5"/>
  <c r="J1422" i="5"/>
  <c r="K1421" i="5"/>
  <c r="J1421" i="5"/>
  <c r="K1420" i="5"/>
  <c r="J1420" i="5"/>
  <c r="K1419" i="5"/>
  <c r="J1419" i="5"/>
  <c r="K1418" i="5"/>
  <c r="J1418" i="5"/>
  <c r="K1417" i="5"/>
  <c r="J1417" i="5"/>
  <c r="K1416" i="5"/>
  <c r="J1416" i="5"/>
  <c r="K1415" i="5"/>
  <c r="J1415" i="5"/>
  <c r="K1414" i="5"/>
  <c r="J1414" i="5"/>
  <c r="K1413" i="5"/>
  <c r="J1413" i="5"/>
  <c r="K1412" i="5"/>
  <c r="J1412" i="5"/>
  <c r="K1411" i="5"/>
  <c r="J1411" i="5"/>
  <c r="K1410" i="5"/>
  <c r="J1410" i="5"/>
  <c r="K1409" i="5"/>
  <c r="J1409" i="5"/>
  <c r="K1408" i="5"/>
  <c r="J1408" i="5"/>
  <c r="K1407" i="5"/>
  <c r="J1407" i="5"/>
  <c r="K1406" i="5"/>
  <c r="J1406" i="5"/>
  <c r="K1405" i="5"/>
  <c r="J1405" i="5"/>
  <c r="K1404" i="5"/>
  <c r="J1404" i="5"/>
  <c r="K1403" i="5"/>
  <c r="J1403" i="5"/>
  <c r="K1402" i="5"/>
  <c r="J1402" i="5"/>
  <c r="K1401" i="5"/>
  <c r="J1401" i="5"/>
  <c r="K1400" i="5"/>
  <c r="J1400" i="5"/>
  <c r="K1399" i="5"/>
  <c r="J1399" i="5"/>
  <c r="K1398" i="5"/>
  <c r="J1398" i="5"/>
  <c r="K1397" i="5"/>
  <c r="J1397" i="5"/>
  <c r="K1396" i="5"/>
  <c r="J1396" i="5"/>
  <c r="K1395" i="5"/>
  <c r="J1395" i="5"/>
  <c r="K1394" i="5"/>
  <c r="J1394" i="5"/>
  <c r="K1393" i="5"/>
  <c r="J1393" i="5"/>
  <c r="K1392" i="5"/>
  <c r="J1392" i="5"/>
  <c r="K1391" i="5"/>
  <c r="J1391" i="5"/>
  <c r="K1390" i="5"/>
  <c r="J1390" i="5"/>
  <c r="K1389" i="5"/>
  <c r="J1389" i="5"/>
  <c r="K1388" i="5"/>
  <c r="J1388" i="5"/>
  <c r="K1387" i="5"/>
  <c r="J1387" i="5"/>
  <c r="K1386" i="5"/>
  <c r="J1386" i="5"/>
  <c r="K1385" i="5"/>
  <c r="J1385" i="5"/>
  <c r="K1384" i="5"/>
  <c r="J1384" i="5"/>
  <c r="K1383" i="5"/>
  <c r="J1383" i="5"/>
  <c r="K1382" i="5"/>
  <c r="J1382" i="5"/>
  <c r="K1381" i="5"/>
  <c r="J1381" i="5"/>
  <c r="K1380" i="5"/>
  <c r="J1380" i="5"/>
  <c r="K1379" i="5"/>
  <c r="J1379" i="5"/>
  <c r="K1378" i="5"/>
  <c r="J1378" i="5"/>
  <c r="K1377" i="5"/>
  <c r="J1377" i="5"/>
  <c r="K1376" i="5"/>
  <c r="J1376" i="5"/>
  <c r="K1375" i="5"/>
  <c r="J1375" i="5"/>
  <c r="K1374" i="5"/>
  <c r="J1374" i="5"/>
  <c r="K1373" i="5"/>
  <c r="J1373" i="5"/>
  <c r="K1372" i="5"/>
  <c r="J1372" i="5"/>
  <c r="K1371" i="5"/>
  <c r="J1371" i="5"/>
  <c r="K1370" i="5"/>
  <c r="J1370" i="5"/>
  <c r="K1369" i="5"/>
  <c r="J1369" i="5"/>
  <c r="K1368" i="5"/>
  <c r="J1368" i="5"/>
  <c r="K1367" i="5"/>
  <c r="J1367" i="5"/>
  <c r="K1366" i="5"/>
  <c r="J1366" i="5"/>
  <c r="K1365" i="5"/>
  <c r="J1365" i="5"/>
  <c r="K1364" i="5"/>
  <c r="J1364" i="5"/>
  <c r="K1363" i="5"/>
  <c r="J1363" i="5"/>
  <c r="K1362" i="5"/>
  <c r="J1362" i="5"/>
  <c r="K1361" i="5"/>
  <c r="J1361" i="5"/>
  <c r="K1360" i="5"/>
  <c r="J1360" i="5"/>
  <c r="K1359" i="5"/>
  <c r="J1359" i="5"/>
  <c r="K1358" i="5"/>
  <c r="J1358" i="5"/>
  <c r="K1357" i="5"/>
  <c r="J1357" i="5"/>
  <c r="K1356" i="5"/>
  <c r="J1356" i="5"/>
  <c r="K1355" i="5"/>
  <c r="J1355" i="5"/>
  <c r="K1354" i="5"/>
  <c r="J1354" i="5"/>
  <c r="K1353" i="5"/>
  <c r="J1353" i="5"/>
  <c r="K1352" i="5"/>
  <c r="J1352" i="5"/>
  <c r="K1351" i="5"/>
  <c r="J1351" i="5"/>
  <c r="K1350" i="5"/>
  <c r="J1350" i="5"/>
  <c r="K1349" i="5"/>
  <c r="J1349" i="5"/>
  <c r="K1348" i="5"/>
  <c r="J1348" i="5"/>
  <c r="K1347" i="5"/>
  <c r="J1347" i="5"/>
  <c r="K1346" i="5"/>
  <c r="J1346" i="5"/>
  <c r="K1345" i="5"/>
  <c r="J1345" i="5"/>
  <c r="K1344" i="5"/>
  <c r="J1344" i="5"/>
  <c r="K1343" i="5"/>
  <c r="J1343" i="5"/>
  <c r="K1342" i="5"/>
  <c r="J1342" i="5"/>
  <c r="K1341" i="5"/>
  <c r="J1341" i="5"/>
  <c r="K1340" i="5"/>
  <c r="J1340" i="5"/>
  <c r="K1339" i="5"/>
  <c r="J1339" i="5"/>
  <c r="K1338" i="5"/>
  <c r="J1338" i="5"/>
  <c r="K1337" i="5"/>
  <c r="J1337" i="5"/>
  <c r="K1336" i="5"/>
  <c r="J1336" i="5"/>
  <c r="K1335" i="5"/>
  <c r="J1335" i="5"/>
  <c r="K1334" i="5"/>
  <c r="J1334" i="5"/>
  <c r="K1333" i="5"/>
  <c r="J1333" i="5"/>
  <c r="K1332" i="5"/>
  <c r="J1332" i="5"/>
  <c r="K1331" i="5"/>
  <c r="J1331" i="5"/>
  <c r="K1330" i="5"/>
  <c r="J1330" i="5"/>
  <c r="K1329" i="5"/>
  <c r="J1329" i="5"/>
  <c r="K1328" i="5"/>
  <c r="J1328" i="5"/>
  <c r="K1327" i="5"/>
  <c r="J1327" i="5"/>
  <c r="K1326" i="5"/>
  <c r="J1326" i="5"/>
  <c r="K1325" i="5"/>
  <c r="J1325" i="5"/>
  <c r="K1324" i="5"/>
  <c r="J1324" i="5"/>
  <c r="K1323" i="5"/>
  <c r="J1323" i="5"/>
  <c r="K1322" i="5"/>
  <c r="J1322" i="5"/>
  <c r="K1321" i="5"/>
  <c r="J1321" i="5"/>
  <c r="K1320" i="5"/>
  <c r="J1320" i="5"/>
  <c r="K1319" i="5"/>
  <c r="J1319" i="5"/>
  <c r="K1318" i="5"/>
  <c r="J1318" i="5"/>
  <c r="K1317" i="5"/>
  <c r="J1317" i="5"/>
  <c r="K1316" i="5"/>
  <c r="J1316" i="5"/>
  <c r="K1315" i="5"/>
  <c r="J1315" i="5"/>
  <c r="K1314" i="5"/>
  <c r="J1314" i="5"/>
  <c r="K1313" i="5"/>
  <c r="J1313" i="5"/>
  <c r="K1312" i="5"/>
  <c r="J1312" i="5"/>
  <c r="K1311" i="5"/>
  <c r="J1311" i="5"/>
  <c r="K1310" i="5"/>
  <c r="J1310" i="5"/>
  <c r="K1309" i="5"/>
  <c r="J1309" i="5"/>
  <c r="K1308" i="5"/>
  <c r="J1308" i="5"/>
  <c r="K1307" i="5"/>
  <c r="J1307" i="5"/>
  <c r="K1306" i="5"/>
  <c r="J1306" i="5"/>
  <c r="K1305" i="5"/>
  <c r="J1305" i="5"/>
  <c r="K1304" i="5"/>
  <c r="J1304" i="5"/>
  <c r="K1303" i="5"/>
  <c r="J1303" i="5"/>
  <c r="K1302" i="5"/>
  <c r="J1302" i="5"/>
  <c r="K1301" i="5"/>
  <c r="J1301" i="5"/>
  <c r="K1300" i="5"/>
  <c r="J1300" i="5"/>
  <c r="K1299" i="5"/>
  <c r="J1299" i="5"/>
  <c r="K1298" i="5"/>
  <c r="J1298" i="5"/>
  <c r="K1297" i="5"/>
  <c r="J1297" i="5"/>
  <c r="K1296" i="5"/>
  <c r="J1296" i="5"/>
  <c r="K1295" i="5"/>
  <c r="J1295" i="5"/>
  <c r="K1294" i="5"/>
  <c r="J1294" i="5"/>
  <c r="K1293" i="5"/>
  <c r="J1293" i="5"/>
  <c r="K1292" i="5"/>
  <c r="J1292" i="5"/>
  <c r="K1291" i="5"/>
  <c r="J1291" i="5"/>
  <c r="K1290" i="5"/>
  <c r="J1290" i="5"/>
  <c r="K1289" i="5"/>
  <c r="J1289" i="5"/>
  <c r="K1288" i="5"/>
  <c r="J1288" i="5"/>
  <c r="K1287" i="5"/>
  <c r="J1287" i="5"/>
  <c r="K1286" i="5"/>
  <c r="J1286" i="5"/>
  <c r="K1285" i="5"/>
  <c r="J1285" i="5"/>
  <c r="K1284" i="5"/>
  <c r="J1284" i="5"/>
  <c r="K1283" i="5"/>
  <c r="J1283" i="5"/>
  <c r="K1282" i="5"/>
  <c r="J1282" i="5"/>
  <c r="K1281" i="5"/>
  <c r="J1281" i="5"/>
  <c r="K1280" i="5"/>
  <c r="J1280" i="5"/>
  <c r="K1279" i="5"/>
  <c r="J1279" i="5"/>
  <c r="K1278" i="5"/>
  <c r="J1278" i="5"/>
  <c r="K1277" i="5"/>
  <c r="J1277" i="5"/>
  <c r="K1276" i="5"/>
  <c r="J1276" i="5"/>
  <c r="K1275" i="5"/>
  <c r="J1275" i="5"/>
  <c r="K1274" i="5"/>
  <c r="J1274" i="5"/>
  <c r="K1273" i="5"/>
  <c r="J1273" i="5"/>
  <c r="K1272" i="5"/>
  <c r="J1272" i="5"/>
  <c r="K1271" i="5"/>
  <c r="J1271" i="5"/>
  <c r="K1270" i="5"/>
  <c r="J1270" i="5"/>
  <c r="K1269" i="5"/>
  <c r="J1269" i="5"/>
  <c r="K1268" i="5"/>
  <c r="J1268" i="5"/>
  <c r="K1267" i="5"/>
  <c r="J1267" i="5"/>
  <c r="K1266" i="5"/>
  <c r="J1266" i="5"/>
  <c r="K1265" i="5"/>
  <c r="J1265" i="5"/>
  <c r="K1264" i="5"/>
  <c r="J1264" i="5"/>
  <c r="K1263" i="5"/>
  <c r="J1263" i="5"/>
  <c r="K1262" i="5"/>
  <c r="J1262" i="5"/>
  <c r="K1261" i="5"/>
  <c r="J1261" i="5"/>
  <c r="K1260" i="5"/>
  <c r="J1260" i="5"/>
  <c r="K1259" i="5"/>
  <c r="J1259" i="5"/>
  <c r="K1258" i="5"/>
  <c r="J1258" i="5"/>
  <c r="K1257" i="5"/>
  <c r="J1257" i="5"/>
  <c r="K1256" i="5"/>
  <c r="J1256" i="5"/>
  <c r="K1255" i="5"/>
  <c r="J1255" i="5"/>
  <c r="K1254" i="5"/>
  <c r="J1254" i="5"/>
  <c r="K1253" i="5"/>
  <c r="J1253" i="5"/>
  <c r="K1252" i="5"/>
  <c r="J1252" i="5"/>
  <c r="K1251" i="5"/>
  <c r="J1251" i="5"/>
  <c r="K1250" i="5"/>
  <c r="J1250" i="5"/>
  <c r="K1249" i="5"/>
  <c r="J1249" i="5"/>
  <c r="K1248" i="5"/>
  <c r="J1248" i="5"/>
  <c r="K1247" i="5"/>
  <c r="J1247" i="5"/>
  <c r="K1246" i="5"/>
  <c r="J1246" i="5"/>
  <c r="K1245" i="5"/>
  <c r="J1245" i="5"/>
  <c r="K1244" i="5"/>
  <c r="J1244" i="5"/>
  <c r="K1243" i="5"/>
  <c r="J1243" i="5"/>
  <c r="K1242" i="5"/>
  <c r="J1242" i="5"/>
  <c r="K1241" i="5"/>
  <c r="J1241" i="5"/>
  <c r="K1240" i="5"/>
  <c r="J1240" i="5"/>
  <c r="K1239" i="5"/>
  <c r="J1239" i="5"/>
  <c r="K1238" i="5"/>
  <c r="J1238" i="5"/>
  <c r="K1237" i="5"/>
  <c r="J1237" i="5"/>
  <c r="K1236" i="5"/>
  <c r="J1236" i="5"/>
  <c r="K1235" i="5"/>
  <c r="J1235" i="5"/>
  <c r="K1234" i="5"/>
  <c r="J1234" i="5"/>
  <c r="K1233" i="5"/>
  <c r="J1233" i="5"/>
  <c r="K1232" i="5"/>
  <c r="J1232" i="5"/>
  <c r="K1231" i="5"/>
  <c r="J1231" i="5"/>
  <c r="K1230" i="5"/>
  <c r="J1230" i="5"/>
  <c r="K1229" i="5"/>
  <c r="J1229" i="5"/>
  <c r="K1228" i="5"/>
  <c r="J1228" i="5"/>
  <c r="K1227" i="5"/>
  <c r="J1227" i="5"/>
  <c r="K1226" i="5"/>
  <c r="J1226" i="5"/>
  <c r="K1225" i="5"/>
  <c r="J1225" i="5"/>
  <c r="K1224" i="5"/>
  <c r="J1224" i="5"/>
  <c r="K1223" i="5"/>
  <c r="J1223" i="5"/>
  <c r="K1222" i="5"/>
  <c r="J1222" i="5"/>
  <c r="K1221" i="5"/>
  <c r="J1221" i="5"/>
  <c r="K1220" i="5"/>
  <c r="J1220" i="5"/>
  <c r="K1219" i="5"/>
  <c r="J1219" i="5"/>
  <c r="K1218" i="5"/>
  <c r="J1218" i="5"/>
  <c r="K1217" i="5"/>
  <c r="J1217" i="5"/>
  <c r="K1216" i="5"/>
  <c r="J1216" i="5"/>
  <c r="K1215" i="5"/>
  <c r="J1215" i="5"/>
  <c r="K1214" i="5"/>
  <c r="J1214" i="5"/>
  <c r="K1213" i="5"/>
  <c r="J1213" i="5"/>
  <c r="K1212" i="5"/>
  <c r="J1212" i="5"/>
  <c r="K1211" i="5"/>
  <c r="J1211" i="5"/>
  <c r="K1210" i="5"/>
  <c r="J1210" i="5"/>
  <c r="K1209" i="5"/>
  <c r="J1209" i="5"/>
  <c r="K1208" i="5"/>
  <c r="J1208" i="5"/>
  <c r="K1207" i="5"/>
  <c r="J1207" i="5"/>
  <c r="K1206" i="5"/>
  <c r="J1206" i="5"/>
  <c r="K1205" i="5"/>
  <c r="J1205" i="5"/>
  <c r="K1204" i="5"/>
  <c r="J1204" i="5"/>
  <c r="K1203" i="5"/>
  <c r="J1203" i="5"/>
  <c r="K1202" i="5"/>
  <c r="J1202" i="5"/>
  <c r="K1201" i="5"/>
  <c r="J1201" i="5"/>
  <c r="K1200" i="5"/>
  <c r="J1200" i="5"/>
  <c r="K1199" i="5"/>
  <c r="J1199" i="5"/>
  <c r="K1198" i="5"/>
  <c r="J1198" i="5"/>
  <c r="K1197" i="5"/>
  <c r="J1197" i="5"/>
  <c r="K1196" i="5"/>
  <c r="J1196" i="5"/>
  <c r="K1195" i="5"/>
  <c r="J1195" i="5"/>
  <c r="K1194" i="5"/>
  <c r="J1194" i="5"/>
  <c r="K1193" i="5"/>
  <c r="J1193" i="5"/>
  <c r="K1192" i="5"/>
  <c r="J1192" i="5"/>
  <c r="K1191" i="5"/>
  <c r="J1191" i="5"/>
  <c r="K1190" i="5"/>
  <c r="J1190" i="5"/>
  <c r="K1189" i="5"/>
  <c r="J1189" i="5"/>
  <c r="K1188" i="5"/>
  <c r="J1188" i="5"/>
  <c r="K1187" i="5"/>
  <c r="J1187" i="5"/>
  <c r="K1186" i="5"/>
  <c r="J1186" i="5"/>
  <c r="K1185" i="5"/>
  <c r="J1185" i="5"/>
  <c r="K1184" i="5"/>
  <c r="J1184" i="5"/>
  <c r="K1183" i="5"/>
  <c r="J1183" i="5"/>
  <c r="K1182" i="5"/>
  <c r="J1182" i="5"/>
  <c r="K1181" i="5"/>
  <c r="J1181" i="5"/>
  <c r="K1180" i="5"/>
  <c r="J1180" i="5"/>
  <c r="K1179" i="5"/>
  <c r="J1179" i="5"/>
  <c r="K1178" i="5"/>
  <c r="J1178" i="5"/>
  <c r="K1177" i="5"/>
  <c r="J1177" i="5"/>
  <c r="K1176" i="5"/>
  <c r="J1176" i="5"/>
  <c r="K1175" i="5"/>
  <c r="J1175" i="5"/>
  <c r="K1174" i="5"/>
  <c r="J1174" i="5"/>
  <c r="K1173" i="5"/>
  <c r="J1173" i="5"/>
  <c r="K1172" i="5"/>
  <c r="J1172" i="5"/>
  <c r="K1171" i="5"/>
  <c r="J1171" i="5"/>
  <c r="K1170" i="5"/>
  <c r="J1170" i="5"/>
  <c r="K1169" i="5"/>
  <c r="J1169" i="5"/>
  <c r="K1168" i="5"/>
  <c r="J1168" i="5"/>
  <c r="K1167" i="5"/>
  <c r="J1167" i="5"/>
  <c r="K1166" i="5"/>
  <c r="J1166" i="5"/>
  <c r="K1165" i="5"/>
  <c r="J1165" i="5"/>
  <c r="K1164" i="5"/>
  <c r="J1164" i="5"/>
  <c r="K1163" i="5"/>
  <c r="J1163" i="5"/>
  <c r="K1162" i="5"/>
  <c r="J1162" i="5"/>
  <c r="K1161" i="5"/>
  <c r="J1161" i="5"/>
  <c r="K1160" i="5"/>
  <c r="J1160" i="5"/>
  <c r="K1159" i="5"/>
  <c r="J1159" i="5"/>
  <c r="K1158" i="5"/>
  <c r="J1158" i="5"/>
  <c r="K1157" i="5"/>
  <c r="J1157" i="5"/>
  <c r="K1156" i="5"/>
  <c r="J1156" i="5"/>
  <c r="K1155" i="5"/>
  <c r="J1155" i="5"/>
  <c r="K1154" i="5"/>
  <c r="J1154" i="5"/>
  <c r="K1153" i="5"/>
  <c r="J1153" i="5"/>
  <c r="K1152" i="5"/>
  <c r="J1152" i="5"/>
  <c r="K1151" i="5"/>
  <c r="J1151" i="5"/>
  <c r="K1150" i="5"/>
  <c r="J1150" i="5"/>
  <c r="K1149" i="5"/>
  <c r="J1149" i="5"/>
  <c r="K1148" i="5"/>
  <c r="J1148" i="5"/>
  <c r="K1147" i="5"/>
  <c r="J1147" i="5"/>
  <c r="K1146" i="5"/>
  <c r="J1146" i="5"/>
  <c r="K1145" i="5"/>
  <c r="J1145" i="5"/>
  <c r="K1144" i="5"/>
  <c r="J1144" i="5"/>
  <c r="K1143" i="5"/>
  <c r="J1143" i="5"/>
  <c r="K1142" i="5"/>
  <c r="J1142" i="5"/>
  <c r="K1141" i="5"/>
  <c r="J1141" i="5"/>
  <c r="K1140" i="5"/>
  <c r="J1140" i="5"/>
  <c r="K1139" i="5"/>
  <c r="J1139" i="5"/>
  <c r="K1138" i="5"/>
  <c r="J1138" i="5"/>
  <c r="K1137" i="5"/>
  <c r="J1137" i="5"/>
  <c r="K1136" i="5"/>
  <c r="J1136" i="5"/>
  <c r="K1135" i="5"/>
  <c r="J1135" i="5"/>
  <c r="K1134" i="5"/>
  <c r="J1134" i="5"/>
  <c r="K1133" i="5"/>
  <c r="J1133" i="5"/>
  <c r="K1132" i="5"/>
  <c r="J1132" i="5"/>
  <c r="K1131" i="5"/>
  <c r="J1131" i="5"/>
  <c r="K1130" i="5"/>
  <c r="J1130" i="5"/>
  <c r="K1129" i="5"/>
  <c r="J1129" i="5"/>
  <c r="K1128" i="5"/>
  <c r="J1128" i="5"/>
  <c r="K1127" i="5"/>
  <c r="J1127" i="5"/>
  <c r="K1126" i="5"/>
  <c r="J1126" i="5"/>
  <c r="K1125" i="5"/>
  <c r="J1125" i="5"/>
  <c r="K1124" i="5"/>
  <c r="J1124" i="5"/>
  <c r="K1123" i="5"/>
  <c r="J1123" i="5"/>
  <c r="K1122" i="5"/>
  <c r="J1122" i="5"/>
  <c r="K1121" i="5"/>
  <c r="J1121" i="5"/>
  <c r="K1120" i="5"/>
  <c r="J1120" i="5"/>
  <c r="K1119" i="5"/>
  <c r="J1119" i="5"/>
  <c r="K1118" i="5"/>
  <c r="J1118" i="5"/>
  <c r="K1117" i="5"/>
  <c r="J1117" i="5"/>
  <c r="K1116" i="5"/>
  <c r="J1116" i="5"/>
  <c r="K1115" i="5"/>
  <c r="J1115" i="5"/>
  <c r="K1114" i="5"/>
  <c r="J1114" i="5"/>
  <c r="K1113" i="5"/>
  <c r="J1113" i="5"/>
  <c r="K1112" i="5"/>
  <c r="J1112" i="5"/>
  <c r="K1111" i="5"/>
  <c r="J1111" i="5"/>
  <c r="K1110" i="5"/>
  <c r="J1110" i="5"/>
  <c r="K1109" i="5"/>
  <c r="J1109" i="5"/>
  <c r="K1108" i="5"/>
  <c r="J1108" i="5"/>
  <c r="K1107" i="5"/>
  <c r="J1107" i="5"/>
  <c r="K1106" i="5"/>
  <c r="J1106" i="5"/>
  <c r="K1105" i="5"/>
  <c r="J1105" i="5"/>
  <c r="K1104" i="5"/>
  <c r="J1104" i="5"/>
  <c r="K1103" i="5"/>
  <c r="J1103" i="5"/>
  <c r="K1102" i="5"/>
  <c r="J1102" i="5"/>
  <c r="K1101" i="5"/>
  <c r="J1101" i="5"/>
  <c r="K1100" i="5"/>
  <c r="J1100" i="5"/>
  <c r="K1099" i="5"/>
  <c r="J1099" i="5"/>
  <c r="K1098" i="5"/>
  <c r="J1098" i="5"/>
  <c r="K1097" i="5"/>
  <c r="J1097" i="5"/>
  <c r="K1096" i="5"/>
  <c r="J1096" i="5"/>
  <c r="K1095" i="5"/>
  <c r="J1095" i="5"/>
  <c r="K1094" i="5"/>
  <c r="J1094" i="5"/>
  <c r="K1093" i="5"/>
  <c r="J1093" i="5"/>
  <c r="K1092" i="5"/>
  <c r="J1092" i="5"/>
  <c r="K1091" i="5"/>
  <c r="J1091" i="5"/>
  <c r="K1090" i="5"/>
  <c r="J1090" i="5"/>
  <c r="K1089" i="5"/>
  <c r="J1089" i="5"/>
  <c r="K1088" i="5"/>
  <c r="J1088" i="5"/>
  <c r="K1087" i="5"/>
  <c r="J1087" i="5"/>
  <c r="K1086" i="5"/>
  <c r="J1086" i="5"/>
  <c r="K1085" i="5"/>
  <c r="J1085" i="5"/>
  <c r="K1084" i="5"/>
  <c r="J1084" i="5"/>
  <c r="K1083" i="5"/>
  <c r="J1083" i="5"/>
  <c r="K1082" i="5"/>
  <c r="J1082" i="5"/>
  <c r="K1081" i="5"/>
  <c r="J1081" i="5"/>
  <c r="K1080" i="5"/>
  <c r="J1080" i="5"/>
  <c r="K1079" i="5"/>
  <c r="J1079" i="5"/>
  <c r="K1078" i="5"/>
  <c r="J1078" i="5"/>
  <c r="K1077" i="5"/>
  <c r="J1077" i="5"/>
  <c r="K1076" i="5"/>
  <c r="J1076" i="5"/>
  <c r="K1075" i="5"/>
  <c r="J1075" i="5"/>
  <c r="K1074" i="5"/>
  <c r="J1074" i="5"/>
  <c r="K1073" i="5"/>
  <c r="J1073" i="5"/>
  <c r="K1072" i="5"/>
  <c r="J1072" i="5"/>
  <c r="K1071" i="5"/>
  <c r="J1071" i="5"/>
  <c r="K1070" i="5"/>
  <c r="J1070" i="5"/>
  <c r="K1069" i="5"/>
  <c r="J1069" i="5"/>
  <c r="K1068" i="5"/>
  <c r="J1068" i="5"/>
  <c r="K1067" i="5"/>
  <c r="J1067" i="5"/>
  <c r="K1066" i="5"/>
  <c r="J1066" i="5"/>
  <c r="K1065" i="5"/>
  <c r="J1065" i="5"/>
  <c r="K1064" i="5"/>
  <c r="J1064" i="5"/>
  <c r="K1063" i="5"/>
  <c r="J1063" i="5"/>
  <c r="K1062" i="5"/>
  <c r="J1062" i="5"/>
  <c r="K1061" i="5"/>
  <c r="J1061" i="5"/>
  <c r="K1060" i="5"/>
  <c r="J1060" i="5"/>
  <c r="K1059" i="5"/>
  <c r="J1059" i="5"/>
  <c r="K1058" i="5"/>
  <c r="J1058" i="5"/>
  <c r="K1057" i="5"/>
  <c r="J1057" i="5"/>
  <c r="K1056" i="5"/>
  <c r="J1056" i="5"/>
  <c r="K1055" i="5"/>
  <c r="J1055" i="5"/>
  <c r="K1054" i="5"/>
  <c r="J1054" i="5"/>
  <c r="K1053" i="5"/>
  <c r="J1053" i="5"/>
  <c r="K1052" i="5"/>
  <c r="J1052" i="5"/>
  <c r="K1051" i="5"/>
  <c r="J1051" i="5"/>
  <c r="K1050" i="5"/>
  <c r="J1050" i="5"/>
  <c r="K1049" i="5"/>
  <c r="J1049" i="5"/>
  <c r="K1048" i="5"/>
  <c r="J1048" i="5"/>
  <c r="K1047" i="5"/>
  <c r="J1047" i="5"/>
  <c r="K1046" i="5"/>
  <c r="J1046" i="5"/>
  <c r="K1045" i="5"/>
  <c r="J1045" i="5"/>
  <c r="K1044" i="5"/>
  <c r="J1044" i="5"/>
  <c r="K1043" i="5"/>
  <c r="J1043" i="5"/>
  <c r="K1042" i="5"/>
  <c r="J1042" i="5"/>
  <c r="K1041" i="5"/>
  <c r="J1041" i="5"/>
  <c r="K1040" i="5"/>
  <c r="J1040" i="5"/>
  <c r="K1039" i="5"/>
  <c r="J1039" i="5"/>
  <c r="K1038" i="5"/>
  <c r="J1038" i="5"/>
  <c r="K1037" i="5"/>
  <c r="J1037" i="5"/>
  <c r="K1036" i="5"/>
  <c r="J1036" i="5"/>
  <c r="K1035" i="5"/>
  <c r="J1035" i="5"/>
  <c r="K1034" i="5"/>
  <c r="J1034" i="5"/>
  <c r="K1033" i="5"/>
  <c r="J1033" i="5"/>
  <c r="K1032" i="5"/>
  <c r="J1032" i="5"/>
  <c r="K1031" i="5"/>
  <c r="J1031" i="5"/>
  <c r="K1030" i="5"/>
  <c r="J1030" i="5"/>
  <c r="K1029" i="5"/>
  <c r="J1029" i="5"/>
  <c r="K1028" i="5"/>
  <c r="J1028" i="5"/>
  <c r="K1027" i="5"/>
  <c r="J1027" i="5"/>
  <c r="K1026" i="5"/>
  <c r="J1026" i="5"/>
  <c r="K1025" i="5"/>
  <c r="J1025" i="5"/>
  <c r="K1024" i="5"/>
  <c r="J1024" i="5"/>
  <c r="K1023" i="5"/>
  <c r="J1023" i="5"/>
  <c r="K1022" i="5"/>
  <c r="J1022" i="5"/>
  <c r="K1021" i="5"/>
  <c r="J1021" i="5"/>
  <c r="K1020" i="5"/>
  <c r="J1020" i="5"/>
  <c r="K1019" i="5"/>
  <c r="J1019" i="5"/>
  <c r="K1018" i="5"/>
  <c r="J1018" i="5"/>
  <c r="K1017" i="5"/>
  <c r="J1017" i="5"/>
  <c r="K1016" i="5"/>
  <c r="J1016" i="5"/>
  <c r="K1015" i="5"/>
  <c r="J1015" i="5"/>
  <c r="K1014" i="5"/>
  <c r="J1014" i="5"/>
  <c r="K1013" i="5"/>
  <c r="J1013" i="5"/>
  <c r="K1012" i="5"/>
  <c r="J1012" i="5"/>
  <c r="K1011" i="5"/>
  <c r="J1011" i="5"/>
  <c r="K1010" i="5"/>
  <c r="J1010" i="5"/>
  <c r="K1009" i="5"/>
  <c r="J1009" i="5"/>
  <c r="K1008" i="5"/>
  <c r="J1008" i="5"/>
  <c r="K1007" i="5"/>
  <c r="J1007" i="5"/>
  <c r="K1006" i="5"/>
  <c r="J1006" i="5"/>
  <c r="K1005" i="5"/>
  <c r="J1005" i="5"/>
  <c r="K1004" i="5"/>
  <c r="J1004" i="5"/>
  <c r="K1003" i="5"/>
  <c r="J1003" i="5"/>
  <c r="K1002" i="5"/>
  <c r="J1002" i="5"/>
  <c r="K1001" i="5"/>
  <c r="J1001" i="5"/>
  <c r="K1000" i="5"/>
  <c r="J1000" i="5"/>
  <c r="K999" i="5"/>
  <c r="J999" i="5"/>
  <c r="K998" i="5"/>
  <c r="J998" i="5"/>
  <c r="K997" i="5"/>
  <c r="J997" i="5"/>
  <c r="K996" i="5"/>
  <c r="J996" i="5"/>
  <c r="K995" i="5"/>
  <c r="J995" i="5"/>
  <c r="K994" i="5"/>
  <c r="J994" i="5"/>
  <c r="K993" i="5"/>
  <c r="J993" i="5"/>
  <c r="K992" i="5"/>
  <c r="J992" i="5"/>
  <c r="K991" i="5"/>
  <c r="J991" i="5"/>
  <c r="K990" i="5"/>
  <c r="J990" i="5"/>
  <c r="K989" i="5"/>
  <c r="J989" i="5"/>
  <c r="K988" i="5"/>
  <c r="J988" i="5"/>
  <c r="K987" i="5"/>
  <c r="J987" i="5"/>
  <c r="K986" i="5"/>
  <c r="J986" i="5"/>
  <c r="K985" i="5"/>
  <c r="J985" i="5"/>
  <c r="K984" i="5"/>
  <c r="J984" i="5"/>
  <c r="K983" i="5"/>
  <c r="J983" i="5"/>
  <c r="K982" i="5"/>
  <c r="J982" i="5"/>
  <c r="K981" i="5"/>
  <c r="J981" i="5"/>
  <c r="K980" i="5"/>
  <c r="J980" i="5"/>
  <c r="K979" i="5"/>
  <c r="J979" i="5"/>
  <c r="K978" i="5"/>
  <c r="J978" i="5"/>
  <c r="K977" i="5"/>
  <c r="J977" i="5"/>
  <c r="K976" i="5"/>
  <c r="J976" i="5"/>
  <c r="K975" i="5"/>
  <c r="J975" i="5"/>
  <c r="K974" i="5"/>
  <c r="J974" i="5"/>
  <c r="K973" i="5"/>
  <c r="J973" i="5"/>
  <c r="K972" i="5"/>
  <c r="J972" i="5"/>
  <c r="K971" i="5"/>
  <c r="J971" i="5"/>
  <c r="K970" i="5"/>
  <c r="J970" i="5"/>
  <c r="K969" i="5"/>
  <c r="J969" i="5"/>
  <c r="K968" i="5"/>
  <c r="J968" i="5"/>
  <c r="K967" i="5"/>
  <c r="J967" i="5"/>
  <c r="K966" i="5"/>
  <c r="J966" i="5"/>
  <c r="K965" i="5"/>
  <c r="J965" i="5"/>
  <c r="K964" i="5"/>
  <c r="J964" i="5"/>
  <c r="K963" i="5"/>
  <c r="J963" i="5"/>
  <c r="K962" i="5"/>
  <c r="J962" i="5"/>
  <c r="K961" i="5"/>
  <c r="J961" i="5"/>
  <c r="K960" i="5"/>
  <c r="J960" i="5"/>
  <c r="K959" i="5"/>
  <c r="J959" i="5"/>
  <c r="K958" i="5"/>
  <c r="J958" i="5"/>
  <c r="K957" i="5"/>
  <c r="J957" i="5"/>
  <c r="K956" i="5"/>
  <c r="J956" i="5"/>
  <c r="K955" i="5"/>
  <c r="J955" i="5"/>
  <c r="K954" i="5"/>
  <c r="J954" i="5"/>
  <c r="K953" i="5"/>
  <c r="J953" i="5"/>
  <c r="K952" i="5"/>
  <c r="J952" i="5"/>
  <c r="K951" i="5"/>
  <c r="J951" i="5"/>
  <c r="K950" i="5"/>
  <c r="J950" i="5"/>
  <c r="K949" i="5"/>
  <c r="J949" i="5"/>
  <c r="K948" i="5"/>
  <c r="J948" i="5"/>
  <c r="K947" i="5"/>
  <c r="J947" i="5"/>
  <c r="K946" i="5"/>
  <c r="J946" i="5"/>
  <c r="K945" i="5"/>
  <c r="J945" i="5"/>
  <c r="K944" i="5"/>
  <c r="J944" i="5"/>
  <c r="K943" i="5"/>
  <c r="J943" i="5"/>
  <c r="K942" i="5"/>
  <c r="J942" i="5"/>
  <c r="K941" i="5"/>
  <c r="J941" i="5"/>
  <c r="K940" i="5"/>
  <c r="J940" i="5"/>
  <c r="K939" i="5"/>
  <c r="J939" i="5"/>
  <c r="K938" i="5"/>
  <c r="J938" i="5"/>
  <c r="K937" i="5"/>
  <c r="J937" i="5"/>
  <c r="K936" i="5"/>
  <c r="J936" i="5"/>
  <c r="K935" i="5"/>
  <c r="J935" i="5"/>
  <c r="K934" i="5"/>
  <c r="J934" i="5"/>
  <c r="K933" i="5"/>
  <c r="J933" i="5"/>
  <c r="K932" i="5"/>
  <c r="J932" i="5"/>
  <c r="K931" i="5"/>
  <c r="J931" i="5"/>
  <c r="K930" i="5"/>
  <c r="J930" i="5"/>
  <c r="K929" i="5"/>
  <c r="J929" i="5"/>
  <c r="K928" i="5"/>
  <c r="J928" i="5"/>
  <c r="K927" i="5"/>
  <c r="J927" i="5"/>
  <c r="K926" i="5"/>
  <c r="J926" i="5"/>
  <c r="K925" i="5"/>
  <c r="J925" i="5"/>
  <c r="K924" i="5"/>
  <c r="J924" i="5"/>
  <c r="K923" i="5"/>
  <c r="J923" i="5"/>
  <c r="K922" i="5"/>
  <c r="J922" i="5"/>
  <c r="K921" i="5"/>
  <c r="J921" i="5"/>
  <c r="K920" i="5"/>
  <c r="J920" i="5"/>
  <c r="K919" i="5"/>
  <c r="J919" i="5"/>
  <c r="K918" i="5"/>
  <c r="J918" i="5"/>
  <c r="K917" i="5"/>
  <c r="J917" i="5"/>
  <c r="K916" i="5"/>
  <c r="J916" i="5"/>
  <c r="K915" i="5"/>
  <c r="J915" i="5"/>
  <c r="K914" i="5"/>
  <c r="J914" i="5"/>
  <c r="K913" i="5"/>
  <c r="J913" i="5"/>
  <c r="K912" i="5"/>
  <c r="J912" i="5"/>
  <c r="K911" i="5"/>
  <c r="J911" i="5"/>
  <c r="K910" i="5"/>
  <c r="J910" i="5"/>
  <c r="K909" i="5"/>
  <c r="J909" i="5"/>
  <c r="K908" i="5"/>
  <c r="J908" i="5"/>
  <c r="K907" i="5"/>
  <c r="J907" i="5"/>
  <c r="K906" i="5"/>
  <c r="J906" i="5"/>
  <c r="K905" i="5"/>
  <c r="J905" i="5"/>
  <c r="K904" i="5"/>
  <c r="J904" i="5"/>
  <c r="K903" i="5"/>
  <c r="J903" i="5"/>
  <c r="K902" i="5"/>
  <c r="J902" i="5"/>
  <c r="K901" i="5"/>
  <c r="J901" i="5"/>
  <c r="K900" i="5"/>
  <c r="J900" i="5"/>
  <c r="K899" i="5"/>
  <c r="J899" i="5"/>
  <c r="K898" i="5"/>
  <c r="J898" i="5"/>
  <c r="K897" i="5"/>
  <c r="J897" i="5"/>
  <c r="K896" i="5"/>
  <c r="J896" i="5"/>
  <c r="K895" i="5"/>
  <c r="J895" i="5"/>
  <c r="K894" i="5"/>
  <c r="J894" i="5"/>
  <c r="K893" i="5"/>
  <c r="J893" i="5"/>
  <c r="K892" i="5"/>
  <c r="J892" i="5"/>
  <c r="K891" i="5"/>
  <c r="J891" i="5"/>
  <c r="K890" i="5"/>
  <c r="J890" i="5"/>
  <c r="K889" i="5"/>
  <c r="J889" i="5"/>
  <c r="K888" i="5"/>
  <c r="J888" i="5"/>
  <c r="K887" i="5"/>
  <c r="J887" i="5"/>
  <c r="K886" i="5"/>
  <c r="J886" i="5"/>
  <c r="K885" i="5"/>
  <c r="J885" i="5"/>
  <c r="K884" i="5"/>
  <c r="J884" i="5"/>
  <c r="K883" i="5"/>
  <c r="J883" i="5"/>
  <c r="K882" i="5"/>
  <c r="J882" i="5"/>
  <c r="K881" i="5"/>
  <c r="J881" i="5"/>
  <c r="K880" i="5"/>
  <c r="J880" i="5"/>
  <c r="K879" i="5"/>
  <c r="J879" i="5"/>
  <c r="K878" i="5"/>
  <c r="J878" i="5"/>
  <c r="K877" i="5"/>
  <c r="J877" i="5"/>
  <c r="K876" i="5"/>
  <c r="J876" i="5"/>
  <c r="K875" i="5"/>
  <c r="J875" i="5"/>
  <c r="K874" i="5"/>
  <c r="J874" i="5"/>
  <c r="K873" i="5"/>
  <c r="J873" i="5"/>
  <c r="K872" i="5"/>
  <c r="J872" i="5"/>
  <c r="K871" i="5"/>
  <c r="J871" i="5"/>
  <c r="K870" i="5"/>
  <c r="J870" i="5"/>
  <c r="K869" i="5"/>
  <c r="J869" i="5"/>
  <c r="K868" i="5"/>
  <c r="J868" i="5"/>
  <c r="K867" i="5"/>
  <c r="J867" i="5"/>
  <c r="K866" i="5"/>
  <c r="J866" i="5"/>
  <c r="K865" i="5"/>
  <c r="J865" i="5"/>
  <c r="K864" i="5"/>
  <c r="J864" i="5"/>
  <c r="K863" i="5"/>
  <c r="J863" i="5"/>
  <c r="K862" i="5"/>
  <c r="J862" i="5"/>
  <c r="K861" i="5"/>
  <c r="J861" i="5"/>
  <c r="K860" i="5"/>
  <c r="J860" i="5"/>
  <c r="K859" i="5"/>
  <c r="J859" i="5"/>
  <c r="K858" i="5"/>
  <c r="J858" i="5"/>
  <c r="K857" i="5"/>
  <c r="J857" i="5"/>
  <c r="K856" i="5"/>
  <c r="J856" i="5"/>
  <c r="K855" i="5"/>
  <c r="J855" i="5"/>
  <c r="K854" i="5"/>
  <c r="J854" i="5"/>
  <c r="K853" i="5"/>
  <c r="J853" i="5"/>
  <c r="K852" i="5"/>
  <c r="J852" i="5"/>
  <c r="K851" i="5"/>
  <c r="J851" i="5"/>
  <c r="K850" i="5"/>
  <c r="J850" i="5"/>
  <c r="K849" i="5"/>
  <c r="J849" i="5"/>
  <c r="K848" i="5"/>
  <c r="J848" i="5"/>
  <c r="K847" i="5"/>
  <c r="J847" i="5"/>
  <c r="K846" i="5"/>
  <c r="J846" i="5"/>
  <c r="K845" i="5"/>
  <c r="J845" i="5"/>
  <c r="K844" i="5"/>
  <c r="J844" i="5"/>
  <c r="K843" i="5"/>
  <c r="J843" i="5"/>
  <c r="K842" i="5"/>
  <c r="J842" i="5"/>
  <c r="K841" i="5"/>
  <c r="J841" i="5"/>
  <c r="K840" i="5"/>
  <c r="J840" i="5"/>
  <c r="K839" i="5"/>
  <c r="J839" i="5"/>
  <c r="K838" i="5"/>
  <c r="J838" i="5"/>
  <c r="K837" i="5"/>
  <c r="J837" i="5"/>
  <c r="K836" i="5"/>
  <c r="J836" i="5"/>
  <c r="K835" i="5"/>
  <c r="J835" i="5"/>
  <c r="K834" i="5"/>
  <c r="J834" i="5"/>
  <c r="K833" i="5"/>
  <c r="J833" i="5"/>
  <c r="K832" i="5"/>
  <c r="J832" i="5"/>
  <c r="K831" i="5"/>
  <c r="J831" i="5"/>
  <c r="K830" i="5"/>
  <c r="J830" i="5"/>
  <c r="K829" i="5"/>
  <c r="J829" i="5"/>
  <c r="K828" i="5"/>
  <c r="J828" i="5"/>
  <c r="K827" i="5"/>
  <c r="J827" i="5"/>
  <c r="K826" i="5"/>
  <c r="J826" i="5"/>
  <c r="K825" i="5"/>
  <c r="J825" i="5"/>
  <c r="K824" i="5"/>
  <c r="J824" i="5"/>
  <c r="K823" i="5"/>
  <c r="J823" i="5"/>
  <c r="K822" i="5"/>
  <c r="J822" i="5"/>
  <c r="K821" i="5"/>
  <c r="J821" i="5"/>
  <c r="K820" i="5"/>
  <c r="J820" i="5"/>
  <c r="K819" i="5"/>
  <c r="J819" i="5"/>
  <c r="K818" i="5"/>
  <c r="J818" i="5"/>
  <c r="K817" i="5"/>
  <c r="J817" i="5"/>
  <c r="K816" i="5"/>
  <c r="J816" i="5"/>
  <c r="K815" i="5"/>
  <c r="J815" i="5"/>
  <c r="K814" i="5"/>
  <c r="J814" i="5"/>
  <c r="K813" i="5"/>
  <c r="J813" i="5"/>
  <c r="K812" i="5"/>
  <c r="J812" i="5"/>
  <c r="K811" i="5"/>
  <c r="J811" i="5"/>
  <c r="K810" i="5"/>
  <c r="J810" i="5"/>
  <c r="K809" i="5"/>
  <c r="J809" i="5"/>
  <c r="K808" i="5"/>
  <c r="J808" i="5"/>
  <c r="K807" i="5"/>
  <c r="J807" i="5"/>
  <c r="K806" i="5"/>
  <c r="J806" i="5"/>
  <c r="K805" i="5"/>
  <c r="J805" i="5"/>
  <c r="K804" i="5"/>
  <c r="J804" i="5"/>
  <c r="K803" i="5"/>
  <c r="J803" i="5"/>
  <c r="K802" i="5"/>
  <c r="J802" i="5"/>
  <c r="K801" i="5"/>
  <c r="J801" i="5"/>
  <c r="K800" i="5"/>
  <c r="J800" i="5"/>
  <c r="K799" i="5"/>
  <c r="J799" i="5"/>
  <c r="K798" i="5"/>
  <c r="J798" i="5"/>
  <c r="K797" i="5"/>
  <c r="J797" i="5"/>
  <c r="K796" i="5"/>
  <c r="J796" i="5"/>
  <c r="K795" i="5"/>
  <c r="J795" i="5"/>
  <c r="K794" i="5"/>
  <c r="J794" i="5"/>
  <c r="K793" i="5"/>
  <c r="J793" i="5"/>
  <c r="K792" i="5"/>
  <c r="J792" i="5"/>
  <c r="K791" i="5"/>
  <c r="J791" i="5"/>
  <c r="K790" i="5"/>
  <c r="J790" i="5"/>
  <c r="K789" i="5"/>
  <c r="J789" i="5"/>
  <c r="K788" i="5"/>
  <c r="J788" i="5"/>
  <c r="K787" i="5"/>
  <c r="J787" i="5"/>
  <c r="K786" i="5"/>
  <c r="J786" i="5"/>
  <c r="K785" i="5"/>
  <c r="J785" i="5"/>
  <c r="K784" i="5"/>
  <c r="J784" i="5"/>
  <c r="K783" i="5"/>
  <c r="J783" i="5"/>
  <c r="K782" i="5"/>
  <c r="J782" i="5"/>
  <c r="K781" i="5"/>
  <c r="J781" i="5"/>
  <c r="K780" i="5"/>
  <c r="J780" i="5"/>
  <c r="K779" i="5"/>
  <c r="J779" i="5"/>
  <c r="K778" i="5"/>
  <c r="J778" i="5"/>
  <c r="K777" i="5"/>
  <c r="J777" i="5"/>
  <c r="K776" i="5"/>
  <c r="J776" i="5"/>
  <c r="K775" i="5"/>
  <c r="J775" i="5"/>
  <c r="K774" i="5"/>
  <c r="J774" i="5"/>
  <c r="K773" i="5"/>
  <c r="J773" i="5"/>
  <c r="K772" i="5"/>
  <c r="J772" i="5"/>
  <c r="K771" i="5"/>
  <c r="J771" i="5"/>
  <c r="K770" i="5"/>
  <c r="J770" i="5"/>
  <c r="K769" i="5"/>
  <c r="J769" i="5"/>
  <c r="K768" i="5"/>
  <c r="J768" i="5"/>
  <c r="K767" i="5"/>
  <c r="J767" i="5"/>
  <c r="K766" i="5"/>
  <c r="J766" i="5"/>
  <c r="K765" i="5"/>
  <c r="J765" i="5"/>
  <c r="K764" i="5"/>
  <c r="J764" i="5"/>
  <c r="K763" i="5"/>
  <c r="J763" i="5"/>
  <c r="K762" i="5"/>
  <c r="J762" i="5"/>
  <c r="K761" i="5"/>
  <c r="J761" i="5"/>
  <c r="K760" i="5"/>
  <c r="J760" i="5"/>
  <c r="K759" i="5"/>
  <c r="J759" i="5"/>
  <c r="K758" i="5"/>
  <c r="J758" i="5"/>
  <c r="K757" i="5"/>
  <c r="J757" i="5"/>
  <c r="K756" i="5"/>
  <c r="J756" i="5"/>
  <c r="K755" i="5"/>
  <c r="J755" i="5"/>
  <c r="K754" i="5"/>
  <c r="J754" i="5"/>
  <c r="K753" i="5"/>
  <c r="J753" i="5"/>
  <c r="K752" i="5"/>
  <c r="J752" i="5"/>
  <c r="K751" i="5"/>
  <c r="J751" i="5"/>
  <c r="K750" i="5"/>
  <c r="J750" i="5"/>
  <c r="K749" i="5"/>
  <c r="J749" i="5"/>
  <c r="K748" i="5"/>
  <c r="J748" i="5"/>
  <c r="K747" i="5"/>
  <c r="J747" i="5"/>
  <c r="K746" i="5"/>
  <c r="J746" i="5"/>
  <c r="K745" i="5"/>
  <c r="J745" i="5"/>
  <c r="K744" i="5"/>
  <c r="J744" i="5"/>
  <c r="K743" i="5"/>
  <c r="J743" i="5"/>
  <c r="K742" i="5"/>
  <c r="J742" i="5"/>
  <c r="K741" i="5"/>
  <c r="J741" i="5"/>
  <c r="K740" i="5"/>
  <c r="J740" i="5"/>
  <c r="K739" i="5"/>
  <c r="J739" i="5"/>
  <c r="K738" i="5"/>
  <c r="J738" i="5"/>
  <c r="K737" i="5"/>
  <c r="J737" i="5"/>
  <c r="K736" i="5"/>
  <c r="J736" i="5"/>
  <c r="K735" i="5"/>
  <c r="J735" i="5"/>
  <c r="K734" i="5"/>
  <c r="J734" i="5"/>
  <c r="K733" i="5"/>
  <c r="J733" i="5"/>
  <c r="K732" i="5"/>
  <c r="J732" i="5"/>
  <c r="K731" i="5"/>
  <c r="J731" i="5"/>
  <c r="K730" i="5"/>
  <c r="J730" i="5"/>
  <c r="K729" i="5"/>
  <c r="J729" i="5"/>
  <c r="K728" i="5"/>
  <c r="J728" i="5"/>
  <c r="K727" i="5"/>
  <c r="J727" i="5"/>
  <c r="K726" i="5"/>
  <c r="J726" i="5"/>
  <c r="K725" i="5"/>
  <c r="J725" i="5"/>
  <c r="K724" i="5"/>
  <c r="J724" i="5"/>
  <c r="K723" i="5"/>
  <c r="J723" i="5"/>
  <c r="K722" i="5"/>
  <c r="J722" i="5"/>
  <c r="K721" i="5"/>
  <c r="J721" i="5"/>
  <c r="K720" i="5"/>
  <c r="J720" i="5"/>
  <c r="K719" i="5"/>
  <c r="J719" i="5"/>
  <c r="K718" i="5"/>
  <c r="J718" i="5"/>
  <c r="K717" i="5"/>
  <c r="J717" i="5"/>
  <c r="K716" i="5"/>
  <c r="J716" i="5"/>
  <c r="K715" i="5"/>
  <c r="J715" i="5"/>
  <c r="K714" i="5"/>
  <c r="J714" i="5"/>
  <c r="K713" i="5"/>
  <c r="J713" i="5"/>
  <c r="K712" i="5"/>
  <c r="J712" i="5"/>
  <c r="K711" i="5"/>
  <c r="J711" i="5"/>
  <c r="K710" i="5"/>
  <c r="J710" i="5"/>
  <c r="K709" i="5"/>
  <c r="J709" i="5"/>
  <c r="K708" i="5"/>
  <c r="J708" i="5"/>
  <c r="K707" i="5"/>
  <c r="J707" i="5"/>
  <c r="K706" i="5"/>
  <c r="J706" i="5"/>
  <c r="K705" i="5"/>
  <c r="J705" i="5"/>
  <c r="K704" i="5"/>
  <c r="J704" i="5"/>
  <c r="K703" i="5"/>
  <c r="J703" i="5"/>
  <c r="K702" i="5"/>
  <c r="J702" i="5"/>
  <c r="K701" i="5"/>
  <c r="J701" i="5"/>
  <c r="K700" i="5"/>
  <c r="J700" i="5"/>
  <c r="K699" i="5"/>
  <c r="J699" i="5"/>
  <c r="K698" i="5"/>
  <c r="J698" i="5"/>
  <c r="K697" i="5"/>
  <c r="J697" i="5"/>
  <c r="K696" i="5"/>
  <c r="J696" i="5"/>
  <c r="K695" i="5"/>
  <c r="J695" i="5"/>
  <c r="K694" i="5"/>
  <c r="J694" i="5"/>
  <c r="K693" i="5"/>
  <c r="J693" i="5"/>
  <c r="K692" i="5"/>
  <c r="J692" i="5"/>
  <c r="K691" i="5"/>
  <c r="J691" i="5"/>
  <c r="K690" i="5"/>
  <c r="J690" i="5"/>
  <c r="K689" i="5"/>
  <c r="J689" i="5"/>
  <c r="K688" i="5"/>
  <c r="J688" i="5"/>
  <c r="K687" i="5"/>
  <c r="J687" i="5"/>
  <c r="K686" i="5"/>
  <c r="J686" i="5"/>
  <c r="K685" i="5"/>
  <c r="J685" i="5"/>
  <c r="K684" i="5"/>
  <c r="J684" i="5"/>
  <c r="K683" i="5"/>
  <c r="J683" i="5"/>
  <c r="K682" i="5"/>
  <c r="J682" i="5"/>
  <c r="K681" i="5"/>
  <c r="J681" i="5"/>
  <c r="K680" i="5"/>
  <c r="J680" i="5"/>
  <c r="K679" i="5"/>
  <c r="J679" i="5"/>
  <c r="K678" i="5"/>
  <c r="J678" i="5"/>
  <c r="K677" i="5"/>
  <c r="J677" i="5"/>
  <c r="K676" i="5"/>
  <c r="J676" i="5"/>
  <c r="K675" i="5"/>
  <c r="J675" i="5"/>
  <c r="K674" i="5"/>
  <c r="J674" i="5"/>
  <c r="K673" i="5"/>
  <c r="J673" i="5"/>
  <c r="K672" i="5"/>
  <c r="J672" i="5"/>
  <c r="K671" i="5"/>
  <c r="J671" i="5"/>
  <c r="K670" i="5"/>
  <c r="J670" i="5"/>
  <c r="K669" i="5"/>
  <c r="J669" i="5"/>
  <c r="K668" i="5"/>
  <c r="J668" i="5"/>
  <c r="K667" i="5"/>
  <c r="J667" i="5"/>
  <c r="K666" i="5"/>
  <c r="J666" i="5"/>
  <c r="K665" i="5"/>
  <c r="J665" i="5"/>
  <c r="K664" i="5"/>
  <c r="J664" i="5"/>
  <c r="K663" i="5"/>
  <c r="J663" i="5"/>
  <c r="K662" i="5"/>
  <c r="J662" i="5"/>
  <c r="K661" i="5"/>
  <c r="J661" i="5"/>
  <c r="K660" i="5"/>
  <c r="J660" i="5"/>
  <c r="K659" i="5"/>
  <c r="J659" i="5"/>
  <c r="K658" i="5"/>
  <c r="J658" i="5"/>
  <c r="K657" i="5"/>
  <c r="J657" i="5"/>
  <c r="K656" i="5"/>
  <c r="J656" i="5"/>
  <c r="K655" i="5"/>
  <c r="J655" i="5"/>
  <c r="K654" i="5"/>
  <c r="J654" i="5"/>
  <c r="K653" i="5"/>
  <c r="J653" i="5"/>
  <c r="K652" i="5"/>
  <c r="J652" i="5"/>
  <c r="K651" i="5"/>
  <c r="J651" i="5"/>
  <c r="K650" i="5"/>
  <c r="J650" i="5"/>
  <c r="K649" i="5"/>
  <c r="J649" i="5"/>
  <c r="K648" i="5"/>
  <c r="J648" i="5"/>
  <c r="K647" i="5"/>
  <c r="J647" i="5"/>
  <c r="K646" i="5"/>
  <c r="J646" i="5"/>
  <c r="K645" i="5"/>
  <c r="J645" i="5"/>
  <c r="K644" i="5"/>
  <c r="J644" i="5"/>
  <c r="K643" i="5"/>
  <c r="J643" i="5"/>
  <c r="K642" i="5"/>
  <c r="J642" i="5"/>
  <c r="K641" i="5"/>
  <c r="J641" i="5"/>
  <c r="K640" i="5"/>
  <c r="J640" i="5"/>
  <c r="K639" i="5"/>
  <c r="J639" i="5"/>
  <c r="K638" i="5"/>
  <c r="J638" i="5"/>
  <c r="K637" i="5"/>
  <c r="J637" i="5"/>
  <c r="K636" i="5"/>
  <c r="J636" i="5"/>
  <c r="K635" i="5"/>
  <c r="J635" i="5"/>
  <c r="K634" i="5"/>
  <c r="J634" i="5"/>
  <c r="K633" i="5"/>
  <c r="J633" i="5"/>
  <c r="K632" i="5"/>
  <c r="J632" i="5"/>
  <c r="K631" i="5"/>
  <c r="J631" i="5"/>
  <c r="K630" i="5"/>
  <c r="J630" i="5"/>
  <c r="K629" i="5"/>
  <c r="J629" i="5"/>
  <c r="K628" i="5"/>
  <c r="J628" i="5"/>
  <c r="K627" i="5"/>
  <c r="J627" i="5"/>
  <c r="K626" i="5"/>
  <c r="J626" i="5"/>
  <c r="K625" i="5"/>
  <c r="J625" i="5"/>
  <c r="K624" i="5"/>
  <c r="J624" i="5"/>
  <c r="K623" i="5"/>
  <c r="J623" i="5"/>
  <c r="K622" i="5"/>
  <c r="J622" i="5"/>
  <c r="K621" i="5"/>
  <c r="J621" i="5"/>
  <c r="K620" i="5"/>
  <c r="J620" i="5"/>
  <c r="K619" i="5"/>
  <c r="J619" i="5"/>
  <c r="K618" i="5"/>
  <c r="J618" i="5"/>
  <c r="K617" i="5"/>
  <c r="J617" i="5"/>
  <c r="K616" i="5"/>
  <c r="J616" i="5"/>
  <c r="K615" i="5"/>
  <c r="J615" i="5"/>
  <c r="K614" i="5"/>
  <c r="J614" i="5"/>
  <c r="K613" i="5"/>
  <c r="J613" i="5"/>
  <c r="K612" i="5"/>
  <c r="J612" i="5"/>
  <c r="K611" i="5"/>
  <c r="J611" i="5"/>
  <c r="K610" i="5"/>
  <c r="J610" i="5"/>
  <c r="K609" i="5"/>
  <c r="J609" i="5"/>
  <c r="K608" i="5"/>
  <c r="J608" i="5"/>
  <c r="K607" i="5"/>
  <c r="J607" i="5"/>
  <c r="K606" i="5"/>
  <c r="J606" i="5"/>
  <c r="K605" i="5"/>
  <c r="J605" i="5"/>
  <c r="K604" i="5"/>
  <c r="J604" i="5"/>
  <c r="K603" i="5"/>
  <c r="J603" i="5"/>
  <c r="K602" i="5"/>
  <c r="J602" i="5"/>
  <c r="K601" i="5"/>
  <c r="J601" i="5"/>
  <c r="K600" i="5"/>
  <c r="J600" i="5"/>
  <c r="K599" i="5"/>
  <c r="J599" i="5"/>
  <c r="K598" i="5"/>
  <c r="J598" i="5"/>
  <c r="K597" i="5"/>
  <c r="J597" i="5"/>
  <c r="K596" i="5"/>
  <c r="J596" i="5"/>
  <c r="K595" i="5"/>
  <c r="J595" i="5"/>
  <c r="K594" i="5"/>
  <c r="J594" i="5"/>
  <c r="K593" i="5"/>
  <c r="J593" i="5"/>
  <c r="K592" i="5"/>
  <c r="J592" i="5"/>
  <c r="K591" i="5"/>
  <c r="J591" i="5"/>
  <c r="K590" i="5"/>
  <c r="J590" i="5"/>
  <c r="K589" i="5"/>
  <c r="J589" i="5"/>
  <c r="K588" i="5"/>
  <c r="J588" i="5"/>
  <c r="K587" i="5"/>
  <c r="J587" i="5"/>
  <c r="K586" i="5"/>
  <c r="J586" i="5"/>
  <c r="K585" i="5"/>
  <c r="J585" i="5"/>
  <c r="K584" i="5"/>
  <c r="J584" i="5"/>
  <c r="K583" i="5"/>
  <c r="J583" i="5"/>
  <c r="K582" i="5"/>
  <c r="J582" i="5"/>
  <c r="K581" i="5"/>
  <c r="J581" i="5"/>
  <c r="K580" i="5"/>
  <c r="J580" i="5"/>
  <c r="K579" i="5"/>
  <c r="J579" i="5"/>
  <c r="K578" i="5"/>
  <c r="J578" i="5"/>
  <c r="K577" i="5"/>
  <c r="J577" i="5"/>
  <c r="K576" i="5"/>
  <c r="J576" i="5"/>
  <c r="K575" i="5"/>
  <c r="J575" i="5"/>
  <c r="K574" i="5"/>
  <c r="J574" i="5"/>
  <c r="K573" i="5"/>
  <c r="J573" i="5"/>
  <c r="K572" i="5"/>
  <c r="J572" i="5"/>
  <c r="K571" i="5"/>
  <c r="J571" i="5"/>
  <c r="K570" i="5"/>
  <c r="J570" i="5"/>
  <c r="K569" i="5"/>
  <c r="J569" i="5"/>
  <c r="K568" i="5"/>
  <c r="J568" i="5"/>
  <c r="K567" i="5"/>
  <c r="J567" i="5"/>
  <c r="K566" i="5"/>
  <c r="J566" i="5"/>
  <c r="K565" i="5"/>
  <c r="J565" i="5"/>
  <c r="K564" i="5"/>
  <c r="J564" i="5"/>
  <c r="K563" i="5"/>
  <c r="J563" i="5"/>
  <c r="K562" i="5"/>
  <c r="J562" i="5"/>
  <c r="K561" i="5"/>
  <c r="J561" i="5"/>
  <c r="K560" i="5"/>
  <c r="J560" i="5"/>
  <c r="K559" i="5"/>
  <c r="J559" i="5"/>
  <c r="K558" i="5"/>
  <c r="J558" i="5"/>
  <c r="K557" i="5"/>
  <c r="J557" i="5"/>
  <c r="K556" i="5"/>
  <c r="J556" i="5"/>
  <c r="K555" i="5"/>
  <c r="J555" i="5"/>
  <c r="K554" i="5"/>
  <c r="J554" i="5"/>
  <c r="K553" i="5"/>
  <c r="J553" i="5"/>
  <c r="K552" i="5"/>
  <c r="J552" i="5"/>
  <c r="K551" i="5"/>
  <c r="J551" i="5"/>
  <c r="K550" i="5"/>
  <c r="J550" i="5"/>
  <c r="K549" i="5"/>
  <c r="J549" i="5"/>
  <c r="K548" i="5"/>
  <c r="J548" i="5"/>
  <c r="K547" i="5"/>
  <c r="J547" i="5"/>
  <c r="K546" i="5"/>
  <c r="J546" i="5"/>
  <c r="K545" i="5"/>
  <c r="J545" i="5"/>
  <c r="K544" i="5"/>
  <c r="J544" i="5"/>
  <c r="K543" i="5"/>
  <c r="J543" i="5"/>
  <c r="K542" i="5"/>
  <c r="J542" i="5"/>
  <c r="K541" i="5"/>
  <c r="J541" i="5"/>
  <c r="K540" i="5"/>
  <c r="J540" i="5"/>
  <c r="K539" i="5"/>
  <c r="J539" i="5"/>
  <c r="K538" i="5"/>
  <c r="J538" i="5"/>
  <c r="K537" i="5"/>
  <c r="J537" i="5"/>
  <c r="K536" i="5"/>
  <c r="J536" i="5"/>
  <c r="K535" i="5"/>
  <c r="J535" i="5"/>
  <c r="K534" i="5"/>
  <c r="J534" i="5"/>
  <c r="K533" i="5"/>
  <c r="J533" i="5"/>
  <c r="K532" i="5"/>
  <c r="J532" i="5"/>
  <c r="K531" i="5"/>
  <c r="J531" i="5"/>
  <c r="K530" i="5"/>
  <c r="J530" i="5"/>
  <c r="K529" i="5"/>
  <c r="J529" i="5"/>
  <c r="K528" i="5"/>
  <c r="J528" i="5"/>
  <c r="K527" i="5"/>
  <c r="J527" i="5"/>
  <c r="K526" i="5"/>
  <c r="J526" i="5"/>
  <c r="K525" i="5"/>
  <c r="J525" i="5"/>
  <c r="K524" i="5"/>
  <c r="J524" i="5"/>
  <c r="K523" i="5"/>
  <c r="J523" i="5"/>
  <c r="K522" i="5"/>
  <c r="J522" i="5"/>
  <c r="K521" i="5"/>
  <c r="J521" i="5"/>
  <c r="K520" i="5"/>
  <c r="J520" i="5"/>
  <c r="K519" i="5"/>
  <c r="J519" i="5"/>
  <c r="K518" i="5"/>
  <c r="J518" i="5"/>
  <c r="K517" i="5"/>
  <c r="J517" i="5"/>
  <c r="K516" i="5"/>
  <c r="J516" i="5"/>
  <c r="K515" i="5"/>
  <c r="J515" i="5"/>
  <c r="K514" i="5"/>
  <c r="J514" i="5"/>
  <c r="K513" i="5"/>
  <c r="J513" i="5"/>
  <c r="K512" i="5"/>
  <c r="J512" i="5"/>
  <c r="K511" i="5"/>
  <c r="J511" i="5"/>
  <c r="K510" i="5"/>
  <c r="J510" i="5"/>
  <c r="K509" i="5"/>
  <c r="J509" i="5"/>
  <c r="K508" i="5"/>
  <c r="J508" i="5"/>
  <c r="K507" i="5"/>
  <c r="J507" i="5"/>
  <c r="K506" i="5"/>
  <c r="J506" i="5"/>
  <c r="K505" i="5"/>
  <c r="J505" i="5"/>
  <c r="K504" i="5"/>
  <c r="J504" i="5"/>
  <c r="K503" i="5"/>
  <c r="J503" i="5"/>
  <c r="K502" i="5"/>
  <c r="J502" i="5"/>
  <c r="K501" i="5"/>
  <c r="J501" i="5"/>
  <c r="K500" i="5"/>
  <c r="J500" i="5"/>
  <c r="K499" i="5"/>
  <c r="J499" i="5"/>
  <c r="K498" i="5"/>
  <c r="J498" i="5"/>
  <c r="K497" i="5"/>
  <c r="J497" i="5"/>
  <c r="K496" i="5"/>
  <c r="J496" i="5"/>
  <c r="K495" i="5"/>
  <c r="J495" i="5"/>
  <c r="K494" i="5"/>
  <c r="J494" i="5"/>
  <c r="K493" i="5"/>
  <c r="J493" i="5"/>
  <c r="K492" i="5"/>
  <c r="J492" i="5"/>
  <c r="K491" i="5"/>
  <c r="J491" i="5"/>
  <c r="K490" i="5"/>
  <c r="J490" i="5"/>
  <c r="K489" i="5"/>
  <c r="J489" i="5"/>
  <c r="K488" i="5"/>
  <c r="J488" i="5"/>
  <c r="K487" i="5"/>
  <c r="J487" i="5"/>
  <c r="K486" i="5"/>
  <c r="J486" i="5"/>
  <c r="K485" i="5"/>
  <c r="J485" i="5"/>
  <c r="K484" i="5"/>
  <c r="J484" i="5"/>
  <c r="K483" i="5"/>
  <c r="J483" i="5"/>
  <c r="K482" i="5"/>
  <c r="J482" i="5"/>
  <c r="K481" i="5"/>
  <c r="J481" i="5"/>
  <c r="K480" i="5"/>
  <c r="J480" i="5"/>
  <c r="K479" i="5"/>
  <c r="J479" i="5"/>
  <c r="K478" i="5"/>
  <c r="J478" i="5"/>
  <c r="K477" i="5"/>
  <c r="J477" i="5"/>
  <c r="K476" i="5"/>
  <c r="J476" i="5"/>
  <c r="K475" i="5"/>
  <c r="J475" i="5"/>
  <c r="K474" i="5"/>
  <c r="J474" i="5"/>
  <c r="K473" i="5"/>
  <c r="J473" i="5"/>
  <c r="K472" i="5"/>
  <c r="J472" i="5"/>
  <c r="K471" i="5"/>
  <c r="J471" i="5"/>
  <c r="K470" i="5"/>
  <c r="J470" i="5"/>
  <c r="K469" i="5"/>
  <c r="J469" i="5"/>
  <c r="K468" i="5"/>
  <c r="J468" i="5"/>
  <c r="K467" i="5"/>
  <c r="J467" i="5"/>
  <c r="K466" i="5"/>
  <c r="J466" i="5"/>
  <c r="K465" i="5"/>
  <c r="J465" i="5"/>
  <c r="K464" i="5"/>
  <c r="J464" i="5"/>
  <c r="K463" i="5"/>
  <c r="J463" i="5"/>
  <c r="K462" i="5"/>
  <c r="J462" i="5"/>
  <c r="K461" i="5"/>
  <c r="J461" i="5"/>
  <c r="K460" i="5"/>
  <c r="J460" i="5"/>
  <c r="K459" i="5"/>
  <c r="J459" i="5"/>
  <c r="K458" i="5"/>
  <c r="J458" i="5"/>
  <c r="K457" i="5"/>
  <c r="J457" i="5"/>
  <c r="K456" i="5"/>
  <c r="J456" i="5"/>
  <c r="K455" i="5"/>
  <c r="J455" i="5"/>
  <c r="K454" i="5"/>
  <c r="J454" i="5"/>
  <c r="K453" i="5"/>
  <c r="J453" i="5"/>
  <c r="K452" i="5"/>
  <c r="J452" i="5"/>
  <c r="K451" i="5"/>
  <c r="J451" i="5"/>
  <c r="K450" i="5"/>
  <c r="J450" i="5"/>
  <c r="K449" i="5"/>
  <c r="J449" i="5"/>
  <c r="K448" i="5"/>
  <c r="J448" i="5"/>
  <c r="K447" i="5"/>
  <c r="J447" i="5"/>
  <c r="K446" i="5"/>
  <c r="J446" i="5"/>
  <c r="K445" i="5"/>
  <c r="J445" i="5"/>
  <c r="K444" i="5"/>
  <c r="J444" i="5"/>
  <c r="K443" i="5"/>
  <c r="J443" i="5"/>
  <c r="K442" i="5"/>
  <c r="J442" i="5"/>
  <c r="K441" i="5"/>
  <c r="J441" i="5"/>
  <c r="K440" i="5"/>
  <c r="J440" i="5"/>
  <c r="K439" i="5"/>
  <c r="J439" i="5"/>
  <c r="K438" i="5"/>
  <c r="J438" i="5"/>
  <c r="K437" i="5"/>
  <c r="J437" i="5"/>
  <c r="K436" i="5"/>
  <c r="J436" i="5"/>
  <c r="K435" i="5"/>
  <c r="J435" i="5"/>
  <c r="K434" i="5"/>
  <c r="J434" i="5"/>
  <c r="K433" i="5"/>
  <c r="J433" i="5"/>
  <c r="K432" i="5"/>
  <c r="J432" i="5"/>
  <c r="K431" i="5"/>
  <c r="J431" i="5"/>
  <c r="K430" i="5"/>
  <c r="J430" i="5"/>
  <c r="K429" i="5"/>
  <c r="J429" i="5"/>
  <c r="K428" i="5"/>
  <c r="J428" i="5"/>
  <c r="K427" i="5"/>
  <c r="J427" i="5"/>
  <c r="K426" i="5"/>
  <c r="J426" i="5"/>
  <c r="K425" i="5"/>
  <c r="J425" i="5"/>
  <c r="K424" i="5"/>
  <c r="J424" i="5"/>
  <c r="K423" i="5"/>
  <c r="J423" i="5"/>
  <c r="K422" i="5"/>
  <c r="J422" i="5"/>
  <c r="K421" i="5"/>
  <c r="J421" i="5"/>
  <c r="K420" i="5"/>
  <c r="J420" i="5"/>
  <c r="K419" i="5"/>
  <c r="J419" i="5"/>
  <c r="K418" i="5"/>
  <c r="J418" i="5"/>
  <c r="K417" i="5"/>
  <c r="J417" i="5"/>
  <c r="K416" i="5"/>
  <c r="J416" i="5"/>
  <c r="K415" i="5"/>
  <c r="J415" i="5"/>
  <c r="K414" i="5"/>
  <c r="J414" i="5"/>
  <c r="K413" i="5"/>
  <c r="J413" i="5"/>
  <c r="K412" i="5"/>
  <c r="J412" i="5"/>
  <c r="K411" i="5"/>
  <c r="J411" i="5"/>
  <c r="K410" i="5"/>
  <c r="J410" i="5"/>
  <c r="K409" i="5"/>
  <c r="J409" i="5"/>
  <c r="K408" i="5"/>
  <c r="J408" i="5"/>
  <c r="K407" i="5"/>
  <c r="J407" i="5"/>
  <c r="K406" i="5"/>
  <c r="J406" i="5"/>
  <c r="K405" i="5"/>
  <c r="J405" i="5"/>
  <c r="K404" i="5"/>
  <c r="J404" i="5"/>
  <c r="K403" i="5"/>
  <c r="J403" i="5"/>
  <c r="K402" i="5"/>
  <c r="J402" i="5"/>
  <c r="K401" i="5"/>
  <c r="J401" i="5"/>
  <c r="K400" i="5"/>
  <c r="J400" i="5"/>
  <c r="K399" i="5"/>
  <c r="J399" i="5"/>
  <c r="K398" i="5"/>
  <c r="J398" i="5"/>
  <c r="K397" i="5"/>
  <c r="J397" i="5"/>
  <c r="K396" i="5"/>
  <c r="J396" i="5"/>
  <c r="K395" i="5"/>
  <c r="J395" i="5"/>
  <c r="K394" i="5"/>
  <c r="J394" i="5"/>
  <c r="K393" i="5"/>
  <c r="J393" i="5"/>
  <c r="K392" i="5"/>
  <c r="J392" i="5"/>
  <c r="K391" i="5"/>
  <c r="J391" i="5"/>
  <c r="K390" i="5"/>
  <c r="J390" i="5"/>
  <c r="K389" i="5"/>
  <c r="J389" i="5"/>
  <c r="K388" i="5"/>
  <c r="J388" i="5"/>
  <c r="K387" i="5"/>
  <c r="J387" i="5"/>
  <c r="K386" i="5"/>
  <c r="J386" i="5"/>
  <c r="K385" i="5"/>
  <c r="J385" i="5"/>
  <c r="K384" i="5"/>
  <c r="J384" i="5"/>
  <c r="K383" i="5"/>
  <c r="J383" i="5"/>
  <c r="K382" i="5"/>
  <c r="J382" i="5"/>
  <c r="K381" i="5"/>
  <c r="J381" i="5"/>
  <c r="K380" i="5"/>
  <c r="J380" i="5"/>
  <c r="K379" i="5"/>
  <c r="J379" i="5"/>
  <c r="K378" i="5"/>
  <c r="J378" i="5"/>
  <c r="K377" i="5"/>
  <c r="J377" i="5"/>
  <c r="K376" i="5"/>
  <c r="J376" i="5"/>
  <c r="K375" i="5"/>
  <c r="J375" i="5"/>
  <c r="K374" i="5"/>
  <c r="J374" i="5"/>
  <c r="K373" i="5"/>
  <c r="J373" i="5"/>
  <c r="K372" i="5"/>
  <c r="J372" i="5"/>
  <c r="K371" i="5"/>
  <c r="J371" i="5"/>
  <c r="K370" i="5"/>
  <c r="J370" i="5"/>
  <c r="K369" i="5"/>
  <c r="J369" i="5"/>
  <c r="K368" i="5"/>
  <c r="J368" i="5"/>
  <c r="K367" i="5"/>
  <c r="J367" i="5"/>
  <c r="K366" i="5"/>
  <c r="J366" i="5"/>
  <c r="K365" i="5"/>
  <c r="J365" i="5"/>
  <c r="K364" i="5"/>
  <c r="J364" i="5"/>
  <c r="K363" i="5"/>
  <c r="J363" i="5"/>
  <c r="K362" i="5"/>
  <c r="J362" i="5"/>
  <c r="K361" i="5"/>
  <c r="J361" i="5"/>
  <c r="K360" i="5"/>
  <c r="J360" i="5"/>
  <c r="K359" i="5"/>
  <c r="J359" i="5"/>
  <c r="K358" i="5"/>
  <c r="J358" i="5"/>
  <c r="K357" i="5"/>
  <c r="J357" i="5"/>
  <c r="K356" i="5"/>
  <c r="J356" i="5"/>
  <c r="K355" i="5"/>
  <c r="J355" i="5"/>
  <c r="K354" i="5"/>
  <c r="J354" i="5"/>
  <c r="K353" i="5"/>
  <c r="J353" i="5"/>
  <c r="K352" i="5"/>
  <c r="J352" i="5"/>
  <c r="K351" i="5"/>
  <c r="J351" i="5"/>
  <c r="K350" i="5"/>
  <c r="J350" i="5"/>
  <c r="K349" i="5"/>
  <c r="J349" i="5"/>
  <c r="K348" i="5"/>
  <c r="J348" i="5"/>
  <c r="K347" i="5"/>
  <c r="J347" i="5"/>
  <c r="K346" i="5"/>
  <c r="J346" i="5"/>
  <c r="K345" i="5"/>
  <c r="J345" i="5"/>
  <c r="K344" i="5"/>
  <c r="J344" i="5"/>
  <c r="K343" i="5"/>
  <c r="J343" i="5"/>
  <c r="K342" i="5"/>
  <c r="J342" i="5"/>
  <c r="K341" i="5"/>
  <c r="J341" i="5"/>
  <c r="K340" i="5"/>
  <c r="J340" i="5"/>
  <c r="K339" i="5"/>
  <c r="J339" i="5"/>
  <c r="K338" i="5"/>
  <c r="J338" i="5"/>
  <c r="K337" i="5"/>
  <c r="J337" i="5"/>
  <c r="K336" i="5"/>
  <c r="J336" i="5"/>
  <c r="K335" i="5"/>
  <c r="J335" i="5"/>
  <c r="K334" i="5"/>
  <c r="J334" i="5"/>
  <c r="K333" i="5"/>
  <c r="J333" i="5"/>
  <c r="K332" i="5"/>
  <c r="J332" i="5"/>
  <c r="K331" i="5"/>
  <c r="J331" i="5"/>
  <c r="K330" i="5"/>
  <c r="J330" i="5"/>
  <c r="K329" i="5"/>
  <c r="J329" i="5"/>
  <c r="K328" i="5"/>
  <c r="J328" i="5"/>
  <c r="K327" i="5"/>
  <c r="J327" i="5"/>
  <c r="K326" i="5"/>
  <c r="J326" i="5"/>
  <c r="K325" i="5"/>
  <c r="J325" i="5"/>
  <c r="K324" i="5"/>
  <c r="J324" i="5"/>
  <c r="K323" i="5"/>
  <c r="J323" i="5"/>
  <c r="K322" i="5"/>
  <c r="J322" i="5"/>
  <c r="K321" i="5"/>
  <c r="J321" i="5"/>
  <c r="K320" i="5"/>
  <c r="J320" i="5"/>
  <c r="K319" i="5"/>
  <c r="J319" i="5"/>
  <c r="K318" i="5"/>
  <c r="J318" i="5"/>
  <c r="K317" i="5"/>
  <c r="J317" i="5"/>
  <c r="K316" i="5"/>
  <c r="J316" i="5"/>
  <c r="K315" i="5"/>
  <c r="J315" i="5"/>
  <c r="K314" i="5"/>
  <c r="J314" i="5"/>
  <c r="K313" i="5"/>
  <c r="J313" i="5"/>
  <c r="K312" i="5"/>
  <c r="J312" i="5"/>
  <c r="K311" i="5"/>
  <c r="J311" i="5"/>
  <c r="K310" i="5"/>
  <c r="J310" i="5"/>
  <c r="K309" i="5"/>
  <c r="J309" i="5"/>
  <c r="K308" i="5"/>
  <c r="J308" i="5"/>
  <c r="K307" i="5"/>
  <c r="J307" i="5"/>
  <c r="K306" i="5"/>
  <c r="J306" i="5"/>
  <c r="K305" i="5"/>
  <c r="J305" i="5"/>
  <c r="K304" i="5"/>
  <c r="J304" i="5"/>
  <c r="K303" i="5"/>
  <c r="J303" i="5"/>
  <c r="K302" i="5"/>
  <c r="J302" i="5"/>
  <c r="K301" i="5"/>
  <c r="J301" i="5"/>
  <c r="K300" i="5"/>
  <c r="J300" i="5"/>
  <c r="K299" i="5"/>
  <c r="J299" i="5"/>
  <c r="K298" i="5"/>
  <c r="J298" i="5"/>
  <c r="K297" i="5"/>
  <c r="J297" i="5"/>
  <c r="K296" i="5"/>
  <c r="J296" i="5"/>
  <c r="K295" i="5"/>
  <c r="J295" i="5"/>
  <c r="K294" i="5"/>
  <c r="J294" i="5"/>
  <c r="K293" i="5"/>
  <c r="J293" i="5"/>
  <c r="K292" i="5"/>
  <c r="J292" i="5"/>
  <c r="K291" i="5"/>
  <c r="J291" i="5"/>
  <c r="K290" i="5"/>
  <c r="J290" i="5"/>
  <c r="K289" i="5"/>
  <c r="J289" i="5"/>
  <c r="K288" i="5"/>
  <c r="J288" i="5"/>
  <c r="K287" i="5"/>
  <c r="J287" i="5"/>
  <c r="K286" i="5"/>
  <c r="J286" i="5"/>
  <c r="K285" i="5"/>
  <c r="J285" i="5"/>
  <c r="K284" i="5"/>
  <c r="J284" i="5"/>
  <c r="K283" i="5"/>
  <c r="J283" i="5"/>
  <c r="K282" i="5"/>
  <c r="J282" i="5"/>
  <c r="K281" i="5"/>
  <c r="J281" i="5"/>
  <c r="K280" i="5"/>
  <c r="J280" i="5"/>
  <c r="K279" i="5"/>
  <c r="J279" i="5"/>
  <c r="K278" i="5"/>
  <c r="J278" i="5"/>
  <c r="K277" i="5"/>
  <c r="J277" i="5"/>
  <c r="K276" i="5"/>
  <c r="J276" i="5"/>
  <c r="K275" i="5"/>
  <c r="J275" i="5"/>
  <c r="K274" i="5"/>
  <c r="J274" i="5"/>
  <c r="K273" i="5"/>
  <c r="J273" i="5"/>
  <c r="K272" i="5"/>
  <c r="J272" i="5"/>
  <c r="K271" i="5"/>
  <c r="J271" i="5"/>
  <c r="K270" i="5"/>
  <c r="J270" i="5"/>
  <c r="K269" i="5"/>
  <c r="J269" i="5"/>
  <c r="K268" i="5"/>
  <c r="J268" i="5"/>
  <c r="K267" i="5"/>
  <c r="J267" i="5"/>
  <c r="K266" i="5"/>
  <c r="J266" i="5"/>
  <c r="K265" i="5"/>
  <c r="J265" i="5"/>
  <c r="K264" i="5"/>
  <c r="J264" i="5"/>
  <c r="K263" i="5"/>
  <c r="J263" i="5"/>
  <c r="K262" i="5"/>
  <c r="J262" i="5"/>
  <c r="K261" i="5"/>
  <c r="J261" i="5"/>
  <c r="K260" i="5"/>
  <c r="J260" i="5"/>
  <c r="K259" i="5"/>
  <c r="J259" i="5"/>
  <c r="K258" i="5"/>
  <c r="J258" i="5"/>
  <c r="K257" i="5"/>
  <c r="J257" i="5"/>
  <c r="K256" i="5"/>
  <c r="J256" i="5"/>
  <c r="K255" i="5"/>
  <c r="J255" i="5"/>
  <c r="K254" i="5"/>
  <c r="J254" i="5"/>
  <c r="K253" i="5"/>
  <c r="J253" i="5"/>
  <c r="K252" i="5"/>
  <c r="J252" i="5"/>
  <c r="K251" i="5"/>
  <c r="J251" i="5"/>
  <c r="K250" i="5"/>
  <c r="J250" i="5"/>
  <c r="K249" i="5"/>
  <c r="J249" i="5"/>
  <c r="K248" i="5"/>
  <c r="J248" i="5"/>
  <c r="K247" i="5"/>
  <c r="J247" i="5"/>
  <c r="K246" i="5"/>
  <c r="J246" i="5"/>
  <c r="K245" i="5"/>
  <c r="J245" i="5"/>
  <c r="K244" i="5"/>
  <c r="J244" i="5"/>
  <c r="K243" i="5"/>
  <c r="J243" i="5"/>
  <c r="K242" i="5"/>
  <c r="J242" i="5"/>
  <c r="K241" i="5"/>
  <c r="J241" i="5"/>
  <c r="K240" i="5"/>
  <c r="J240" i="5"/>
  <c r="K239" i="5"/>
  <c r="J239" i="5"/>
  <c r="K238" i="5"/>
  <c r="J238" i="5"/>
  <c r="K237" i="5"/>
  <c r="J237" i="5"/>
  <c r="K236" i="5"/>
  <c r="J236" i="5"/>
  <c r="K235" i="5"/>
  <c r="J235" i="5"/>
  <c r="K234" i="5"/>
  <c r="J234" i="5"/>
  <c r="K233" i="5"/>
  <c r="J233" i="5"/>
  <c r="K232" i="5"/>
  <c r="J232" i="5"/>
  <c r="K231" i="5"/>
  <c r="J231" i="5"/>
  <c r="K230" i="5"/>
  <c r="J230" i="5"/>
  <c r="K229" i="5"/>
  <c r="J229" i="5"/>
  <c r="K228" i="5"/>
  <c r="J228" i="5"/>
  <c r="K227" i="5"/>
  <c r="J227" i="5"/>
  <c r="K226" i="5"/>
  <c r="J226" i="5"/>
  <c r="K225" i="5"/>
  <c r="J225" i="5"/>
  <c r="K224" i="5"/>
  <c r="J224" i="5"/>
  <c r="K223" i="5"/>
  <c r="J223" i="5"/>
  <c r="K222" i="5"/>
  <c r="J222" i="5"/>
  <c r="K221" i="5"/>
  <c r="J221" i="5"/>
  <c r="K220" i="5"/>
  <c r="J220" i="5"/>
  <c r="K219" i="5"/>
  <c r="J219" i="5"/>
  <c r="K218" i="5"/>
  <c r="J218" i="5"/>
  <c r="K217" i="5"/>
  <c r="J217" i="5"/>
  <c r="K216" i="5"/>
  <c r="J216" i="5"/>
  <c r="K215" i="5"/>
  <c r="J215" i="5"/>
  <c r="K214" i="5"/>
  <c r="J214" i="5"/>
  <c r="K213" i="5"/>
  <c r="J213" i="5"/>
  <c r="K212" i="5"/>
  <c r="J212" i="5"/>
  <c r="K211" i="5"/>
  <c r="J211" i="5"/>
  <c r="K210" i="5"/>
  <c r="J210" i="5"/>
  <c r="K209" i="5"/>
  <c r="J209" i="5"/>
  <c r="K208" i="5"/>
  <c r="J208" i="5"/>
  <c r="K207" i="5"/>
  <c r="J207" i="5"/>
  <c r="K206" i="5"/>
  <c r="J206" i="5"/>
  <c r="K205" i="5"/>
  <c r="J205" i="5"/>
  <c r="K204" i="5"/>
  <c r="J204" i="5"/>
  <c r="K203" i="5"/>
  <c r="J203" i="5"/>
  <c r="K202" i="5"/>
  <c r="J202" i="5"/>
  <c r="K201" i="5"/>
  <c r="J201" i="5"/>
  <c r="K200" i="5"/>
  <c r="J200" i="5"/>
  <c r="K199" i="5"/>
  <c r="J199" i="5"/>
  <c r="K198" i="5"/>
  <c r="J198" i="5"/>
  <c r="K197" i="5"/>
  <c r="J197" i="5"/>
  <c r="K196" i="5"/>
  <c r="J196" i="5"/>
  <c r="K195" i="5"/>
  <c r="J195" i="5"/>
  <c r="K194" i="5"/>
  <c r="J194" i="5"/>
  <c r="K193" i="5"/>
  <c r="J193" i="5"/>
  <c r="K192" i="5"/>
  <c r="J192" i="5"/>
  <c r="K191" i="5"/>
  <c r="J191" i="5"/>
  <c r="K190" i="5"/>
  <c r="J190" i="5"/>
  <c r="K189" i="5"/>
  <c r="J189" i="5"/>
  <c r="K188" i="5"/>
  <c r="J188" i="5"/>
  <c r="K187" i="5"/>
  <c r="J187" i="5"/>
  <c r="K186" i="5"/>
  <c r="J186" i="5"/>
  <c r="K185" i="5"/>
  <c r="J185" i="5"/>
  <c r="K184" i="5"/>
  <c r="J184" i="5"/>
  <c r="K183" i="5"/>
  <c r="J183" i="5"/>
  <c r="K182" i="5"/>
  <c r="J182" i="5"/>
  <c r="K181" i="5"/>
  <c r="J181" i="5"/>
  <c r="K180" i="5"/>
  <c r="J180" i="5"/>
  <c r="K179" i="5"/>
  <c r="J179" i="5"/>
  <c r="K178" i="5"/>
  <c r="J178" i="5"/>
  <c r="K177" i="5"/>
  <c r="J177" i="5"/>
  <c r="K176" i="5"/>
  <c r="J176" i="5"/>
  <c r="K175" i="5"/>
  <c r="J175" i="5"/>
  <c r="K174" i="5"/>
  <c r="J174" i="5"/>
  <c r="K173" i="5"/>
  <c r="J173" i="5"/>
  <c r="K172" i="5"/>
  <c r="J172" i="5"/>
  <c r="K171" i="5"/>
  <c r="J171" i="5"/>
  <c r="K170" i="5"/>
  <c r="J170" i="5"/>
  <c r="K169" i="5"/>
  <c r="J169" i="5"/>
  <c r="K168" i="5"/>
  <c r="J168" i="5"/>
  <c r="K167" i="5"/>
  <c r="J167" i="5"/>
  <c r="K166" i="5"/>
  <c r="J166" i="5"/>
  <c r="K165" i="5"/>
  <c r="J165" i="5"/>
  <c r="K164" i="5"/>
  <c r="J164" i="5"/>
  <c r="K163" i="5"/>
  <c r="J163" i="5"/>
  <c r="K162" i="5"/>
  <c r="J162" i="5"/>
  <c r="K161" i="5"/>
  <c r="J161" i="5"/>
  <c r="K160" i="5"/>
  <c r="J160" i="5"/>
  <c r="K159" i="5"/>
  <c r="J159" i="5"/>
  <c r="K158" i="5"/>
  <c r="J158" i="5"/>
  <c r="K157" i="5"/>
  <c r="J157" i="5"/>
  <c r="K156" i="5"/>
  <c r="J156" i="5"/>
  <c r="K155" i="5"/>
  <c r="J155" i="5"/>
  <c r="K154" i="5"/>
  <c r="J154" i="5"/>
  <c r="K153" i="5"/>
  <c r="J153" i="5"/>
  <c r="K152" i="5"/>
  <c r="J152" i="5"/>
  <c r="K151" i="5"/>
  <c r="J151" i="5"/>
  <c r="K150" i="5"/>
  <c r="J150" i="5"/>
  <c r="K149" i="5"/>
  <c r="J149" i="5"/>
  <c r="K148" i="5"/>
  <c r="J148" i="5"/>
  <c r="K147" i="5"/>
  <c r="J147" i="5"/>
  <c r="K146" i="5"/>
  <c r="J146" i="5"/>
  <c r="K145" i="5"/>
  <c r="J145" i="5"/>
  <c r="K144" i="5"/>
  <c r="J144" i="5"/>
  <c r="K143" i="5"/>
  <c r="J143" i="5"/>
  <c r="K142" i="5"/>
  <c r="J142" i="5"/>
  <c r="K141" i="5"/>
  <c r="J141" i="5"/>
  <c r="K140" i="5"/>
  <c r="J140" i="5"/>
  <c r="K139" i="5"/>
  <c r="J139" i="5"/>
  <c r="K138" i="5"/>
  <c r="J138" i="5"/>
  <c r="K137" i="5"/>
  <c r="J137" i="5"/>
  <c r="K136" i="5"/>
  <c r="J136" i="5"/>
  <c r="K135" i="5"/>
  <c r="J135" i="5"/>
  <c r="K134" i="5"/>
  <c r="J134" i="5"/>
  <c r="K133" i="5"/>
  <c r="J133" i="5"/>
  <c r="K132" i="5"/>
  <c r="J132" i="5"/>
  <c r="K131" i="5"/>
  <c r="J131" i="5"/>
  <c r="K130" i="5"/>
  <c r="J130" i="5"/>
  <c r="K129" i="5"/>
  <c r="J129" i="5"/>
  <c r="K128" i="5"/>
  <c r="J128" i="5"/>
  <c r="K127" i="5"/>
  <c r="J127" i="5"/>
  <c r="K126" i="5"/>
  <c r="J126" i="5"/>
  <c r="K125" i="5"/>
  <c r="J125" i="5"/>
  <c r="K124" i="5"/>
  <c r="J124" i="5"/>
  <c r="K123" i="5"/>
  <c r="J123" i="5"/>
  <c r="K122" i="5"/>
  <c r="J122" i="5"/>
  <c r="K121" i="5"/>
  <c r="J121" i="5"/>
  <c r="K120" i="5"/>
  <c r="J120" i="5"/>
  <c r="K119" i="5"/>
  <c r="J119" i="5"/>
  <c r="K118" i="5"/>
  <c r="J118" i="5"/>
  <c r="K117" i="5"/>
  <c r="J117" i="5"/>
  <c r="K116" i="5"/>
  <c r="J116" i="5"/>
  <c r="K115" i="5"/>
  <c r="J115" i="5"/>
  <c r="K114" i="5"/>
  <c r="J114" i="5"/>
  <c r="K113" i="5"/>
  <c r="J113" i="5"/>
  <c r="K112" i="5"/>
  <c r="J112" i="5"/>
  <c r="K111" i="5"/>
  <c r="J111" i="5"/>
  <c r="K110" i="5"/>
  <c r="J110" i="5"/>
  <c r="K109" i="5"/>
  <c r="J109" i="5"/>
  <c r="K108" i="5"/>
  <c r="J108" i="5"/>
  <c r="K107" i="5"/>
  <c r="J107" i="5"/>
  <c r="K106" i="5"/>
  <c r="J106" i="5"/>
  <c r="K105" i="5"/>
  <c r="J105" i="5"/>
  <c r="K104" i="5"/>
  <c r="J104" i="5"/>
  <c r="K103" i="5"/>
  <c r="J103" i="5"/>
  <c r="K102" i="5"/>
  <c r="J102" i="5"/>
  <c r="K101" i="5"/>
  <c r="J101" i="5"/>
  <c r="K100" i="5"/>
  <c r="J100" i="5"/>
  <c r="K99" i="5"/>
  <c r="J99" i="5"/>
  <c r="K98" i="5"/>
  <c r="J98" i="5"/>
  <c r="K97" i="5"/>
  <c r="J97" i="5"/>
  <c r="K96" i="5"/>
  <c r="J96" i="5"/>
  <c r="K95" i="5"/>
  <c r="J95" i="5"/>
  <c r="K94" i="5"/>
  <c r="J94" i="5"/>
  <c r="K93" i="5"/>
  <c r="J93" i="5"/>
  <c r="K92" i="5"/>
  <c r="J92" i="5"/>
  <c r="K91" i="5"/>
  <c r="J91" i="5"/>
  <c r="K90" i="5"/>
  <c r="J90" i="5"/>
  <c r="K89" i="5"/>
  <c r="J89" i="5"/>
  <c r="K88" i="5"/>
  <c r="J88" i="5"/>
  <c r="K87" i="5"/>
  <c r="J87" i="5"/>
  <c r="K86" i="5"/>
  <c r="J86" i="5"/>
  <c r="K85" i="5"/>
  <c r="J85" i="5"/>
  <c r="K84" i="5"/>
  <c r="J84" i="5"/>
  <c r="K83" i="5"/>
  <c r="J83" i="5"/>
  <c r="K82" i="5"/>
  <c r="J82" i="5"/>
  <c r="K81" i="5"/>
  <c r="J81" i="5"/>
  <c r="K80" i="5"/>
  <c r="J80" i="5"/>
  <c r="K79" i="5"/>
  <c r="J79" i="5"/>
  <c r="K78" i="5"/>
  <c r="J78" i="5"/>
  <c r="K77" i="5"/>
  <c r="J77" i="5"/>
  <c r="K76" i="5"/>
  <c r="J76" i="5"/>
  <c r="K75" i="5"/>
  <c r="J75" i="5"/>
  <c r="K74" i="5"/>
  <c r="J74" i="5"/>
  <c r="K73" i="5"/>
  <c r="J73" i="5"/>
  <c r="K72" i="5"/>
  <c r="J72" i="5"/>
  <c r="K71" i="5"/>
  <c r="J71" i="5"/>
  <c r="K70" i="5"/>
  <c r="J70" i="5"/>
  <c r="K69" i="5"/>
  <c r="J69" i="5"/>
  <c r="K68" i="5"/>
  <c r="J68" i="5"/>
  <c r="K67" i="5"/>
  <c r="J67" i="5"/>
  <c r="K66" i="5"/>
  <c r="J66" i="5"/>
  <c r="K65" i="5"/>
  <c r="J65" i="5"/>
  <c r="K64" i="5"/>
  <c r="J64" i="5"/>
  <c r="K63" i="5"/>
  <c r="J63" i="5"/>
  <c r="K62" i="5"/>
  <c r="J62" i="5"/>
  <c r="K61" i="5"/>
  <c r="J61" i="5"/>
  <c r="K60" i="5"/>
  <c r="J60" i="5"/>
  <c r="K59" i="5"/>
  <c r="J59" i="5"/>
  <c r="K58" i="5"/>
  <c r="J58" i="5"/>
  <c r="K57" i="5"/>
  <c r="J57" i="5"/>
  <c r="K56" i="5"/>
  <c r="J56" i="5"/>
  <c r="K55" i="5"/>
  <c r="J55" i="5"/>
  <c r="K54" i="5"/>
  <c r="J54" i="5"/>
  <c r="K53" i="5"/>
  <c r="J53" i="5"/>
  <c r="K52" i="5"/>
  <c r="J52" i="5"/>
  <c r="K51" i="5"/>
  <c r="J51" i="5"/>
  <c r="K50" i="5"/>
  <c r="J50" i="5"/>
  <c r="K49" i="5"/>
  <c r="J49" i="5"/>
  <c r="K48" i="5"/>
  <c r="J48" i="5"/>
  <c r="K47" i="5"/>
  <c r="J47" i="5"/>
  <c r="K46" i="5"/>
  <c r="J46" i="5"/>
  <c r="K45" i="5"/>
  <c r="J45" i="5"/>
  <c r="K44" i="5"/>
  <c r="J44" i="5"/>
  <c r="K43" i="5"/>
  <c r="J43" i="5"/>
  <c r="K42" i="5"/>
  <c r="J42" i="5"/>
  <c r="K41" i="5"/>
  <c r="J41" i="5"/>
  <c r="K40" i="5"/>
  <c r="J40" i="5"/>
  <c r="K39" i="5"/>
  <c r="J39" i="5"/>
  <c r="K38" i="5"/>
  <c r="J38" i="5"/>
  <c r="K37" i="5"/>
  <c r="J37" i="5"/>
  <c r="K36" i="5"/>
  <c r="J36" i="5"/>
  <c r="K35" i="5"/>
  <c r="J35" i="5"/>
  <c r="K34" i="5"/>
  <c r="J34" i="5"/>
  <c r="K33" i="5"/>
  <c r="J33" i="5"/>
  <c r="K32" i="5"/>
  <c r="J32" i="5"/>
  <c r="K31" i="5"/>
  <c r="J31" i="5"/>
  <c r="K30" i="5"/>
  <c r="J30" i="5"/>
  <c r="K29" i="5"/>
  <c r="J29" i="5"/>
  <c r="K28" i="5"/>
  <c r="J28" i="5"/>
  <c r="K27" i="5"/>
  <c r="J27" i="5"/>
  <c r="K26" i="5"/>
  <c r="J26" i="5"/>
  <c r="K25" i="5"/>
  <c r="J25" i="5"/>
  <c r="K24" i="5"/>
  <c r="J24" i="5"/>
  <c r="K23" i="5"/>
  <c r="J23" i="5"/>
  <c r="K22" i="5"/>
  <c r="J22" i="5"/>
  <c r="K21" i="5"/>
  <c r="J21" i="5"/>
  <c r="K20" i="5"/>
  <c r="J20" i="5"/>
  <c r="K19" i="5"/>
  <c r="J19" i="5"/>
  <c r="K18" i="5"/>
  <c r="J18" i="5"/>
  <c r="K17" i="5"/>
  <c r="J17" i="5"/>
  <c r="K16" i="5"/>
  <c r="J16" i="5"/>
  <c r="K15" i="5"/>
  <c r="J15" i="5"/>
  <c r="K14" i="5"/>
  <c r="J14" i="5"/>
  <c r="K13" i="5"/>
  <c r="J13" i="5"/>
  <c r="K12" i="5"/>
  <c r="J12" i="5"/>
  <c r="K11" i="5"/>
  <c r="J11" i="5"/>
  <c r="K10" i="5"/>
  <c r="J10" i="5"/>
  <c r="K5699" i="4"/>
  <c r="J5699" i="4"/>
  <c r="K5698" i="4"/>
  <c r="O5698" i="4" s="1"/>
  <c r="P5698" i="4" s="1"/>
  <c r="J5698" i="4"/>
  <c r="K5697" i="4"/>
  <c r="O5697" i="4" s="1"/>
  <c r="P5697" i="4" s="1"/>
  <c r="J5697" i="4"/>
  <c r="K5696" i="4"/>
  <c r="O5696" i="4" s="1"/>
  <c r="P5696" i="4" s="1"/>
  <c r="J5696" i="4"/>
  <c r="K5695" i="4"/>
  <c r="O5695" i="4" s="1"/>
  <c r="P5695" i="4" s="1"/>
  <c r="J5695" i="4"/>
  <c r="K5694" i="4"/>
  <c r="O5694" i="4" s="1"/>
  <c r="P5694" i="4" s="1"/>
  <c r="J5694" i="4"/>
  <c r="K5693" i="4"/>
  <c r="O5693" i="4" s="1"/>
  <c r="P5693" i="4" s="1"/>
  <c r="J5693" i="4"/>
  <c r="K5692" i="4"/>
  <c r="O5692" i="4" s="1"/>
  <c r="P5692" i="4" s="1"/>
  <c r="J5692" i="4"/>
  <c r="K5691" i="4"/>
  <c r="O5691" i="4" s="1"/>
  <c r="P5691" i="4" s="1"/>
  <c r="J5691" i="4"/>
  <c r="K5690" i="4"/>
  <c r="O5690" i="4" s="1"/>
  <c r="P5690" i="4" s="1"/>
  <c r="J5690" i="4"/>
  <c r="K5689" i="4"/>
  <c r="O5689" i="4" s="1"/>
  <c r="P5689" i="4" s="1"/>
  <c r="J5689" i="4"/>
  <c r="K5688" i="4"/>
  <c r="O5688" i="4" s="1"/>
  <c r="P5688" i="4" s="1"/>
  <c r="J5688" i="4"/>
  <c r="K5687" i="4"/>
  <c r="O5687" i="4" s="1"/>
  <c r="P5687" i="4" s="1"/>
  <c r="J5687" i="4"/>
  <c r="K5686" i="4"/>
  <c r="O5686" i="4" s="1"/>
  <c r="P5686" i="4" s="1"/>
  <c r="J5686" i="4"/>
  <c r="K5685" i="4"/>
  <c r="O5685" i="4" s="1"/>
  <c r="P5685" i="4" s="1"/>
  <c r="J5685" i="4"/>
  <c r="K5684" i="4"/>
  <c r="O5684" i="4" s="1"/>
  <c r="P5684" i="4" s="1"/>
  <c r="J5684" i="4"/>
  <c r="K5683" i="4"/>
  <c r="O5683" i="4" s="1"/>
  <c r="P5683" i="4" s="1"/>
  <c r="J5683" i="4"/>
  <c r="K5682" i="4"/>
  <c r="O5682" i="4" s="1"/>
  <c r="P5682" i="4" s="1"/>
  <c r="J5682" i="4"/>
  <c r="K5681" i="4"/>
  <c r="O5681" i="4" s="1"/>
  <c r="P5681" i="4" s="1"/>
  <c r="J5681" i="4"/>
  <c r="K5680" i="4"/>
  <c r="O5680" i="4" s="1"/>
  <c r="P5680" i="4" s="1"/>
  <c r="J5680" i="4"/>
  <c r="K5679" i="4"/>
  <c r="O5679" i="4" s="1"/>
  <c r="P5679" i="4" s="1"/>
  <c r="J5679" i="4"/>
  <c r="K5678" i="4"/>
  <c r="O5678" i="4" s="1"/>
  <c r="P5678" i="4" s="1"/>
  <c r="J5678" i="4"/>
  <c r="K5677" i="4"/>
  <c r="O5677" i="4" s="1"/>
  <c r="P5677" i="4" s="1"/>
  <c r="J5677" i="4"/>
  <c r="K5676" i="4"/>
  <c r="O5676" i="4" s="1"/>
  <c r="P5676" i="4" s="1"/>
  <c r="J5676" i="4"/>
  <c r="K5675" i="4"/>
  <c r="O5675" i="4" s="1"/>
  <c r="P5675" i="4" s="1"/>
  <c r="J5675" i="4"/>
  <c r="K5674" i="4"/>
  <c r="O5674" i="4" s="1"/>
  <c r="P5674" i="4" s="1"/>
  <c r="J5674" i="4"/>
  <c r="K5673" i="4"/>
  <c r="O5673" i="4" s="1"/>
  <c r="P5673" i="4" s="1"/>
  <c r="J5673" i="4"/>
  <c r="K5672" i="4"/>
  <c r="O5672" i="4" s="1"/>
  <c r="P5672" i="4" s="1"/>
  <c r="J5672" i="4"/>
  <c r="K5671" i="4"/>
  <c r="O5671" i="4" s="1"/>
  <c r="P5671" i="4" s="1"/>
  <c r="J5671" i="4"/>
  <c r="K5670" i="4"/>
  <c r="O5670" i="4" s="1"/>
  <c r="P5670" i="4" s="1"/>
  <c r="J5670" i="4"/>
  <c r="K5669" i="4"/>
  <c r="O5669" i="4" s="1"/>
  <c r="P5669" i="4" s="1"/>
  <c r="J5669" i="4"/>
  <c r="K5668" i="4"/>
  <c r="O5668" i="4" s="1"/>
  <c r="P5668" i="4" s="1"/>
  <c r="J5668" i="4"/>
  <c r="K5667" i="4"/>
  <c r="O5667" i="4" s="1"/>
  <c r="P5667" i="4" s="1"/>
  <c r="J5667" i="4"/>
  <c r="K5666" i="4"/>
  <c r="O5666" i="4" s="1"/>
  <c r="P5666" i="4" s="1"/>
  <c r="J5666" i="4"/>
  <c r="K5665" i="4"/>
  <c r="O5665" i="4" s="1"/>
  <c r="P5665" i="4" s="1"/>
  <c r="J5665" i="4"/>
  <c r="K5664" i="4"/>
  <c r="O5664" i="4" s="1"/>
  <c r="P5664" i="4" s="1"/>
  <c r="J5664" i="4"/>
  <c r="K5663" i="4"/>
  <c r="O5663" i="4" s="1"/>
  <c r="P5663" i="4" s="1"/>
  <c r="J5663" i="4"/>
  <c r="K5662" i="4"/>
  <c r="O5662" i="4" s="1"/>
  <c r="P5662" i="4" s="1"/>
  <c r="J5662" i="4"/>
  <c r="K5661" i="4"/>
  <c r="O5661" i="4" s="1"/>
  <c r="P5661" i="4" s="1"/>
  <c r="J5661" i="4"/>
  <c r="K5660" i="4"/>
  <c r="O5660" i="4" s="1"/>
  <c r="P5660" i="4" s="1"/>
  <c r="J5660" i="4"/>
  <c r="K5659" i="4"/>
  <c r="O5659" i="4" s="1"/>
  <c r="P5659" i="4" s="1"/>
  <c r="J5659" i="4"/>
  <c r="K5658" i="4"/>
  <c r="O5658" i="4" s="1"/>
  <c r="P5658" i="4" s="1"/>
  <c r="J5658" i="4"/>
  <c r="K5657" i="4"/>
  <c r="O5657" i="4" s="1"/>
  <c r="P5657" i="4" s="1"/>
  <c r="J5657" i="4"/>
  <c r="K5656" i="4"/>
  <c r="O5656" i="4" s="1"/>
  <c r="P5656" i="4" s="1"/>
  <c r="J5656" i="4"/>
  <c r="K5655" i="4"/>
  <c r="O5655" i="4" s="1"/>
  <c r="P5655" i="4" s="1"/>
  <c r="J5655" i="4"/>
  <c r="K5654" i="4"/>
  <c r="O5654" i="4" s="1"/>
  <c r="P5654" i="4" s="1"/>
  <c r="J5654" i="4"/>
  <c r="K5653" i="4"/>
  <c r="O5653" i="4" s="1"/>
  <c r="P5653" i="4" s="1"/>
  <c r="J5653" i="4"/>
  <c r="K5652" i="4"/>
  <c r="O5652" i="4" s="1"/>
  <c r="P5652" i="4" s="1"/>
  <c r="J5652" i="4"/>
  <c r="K5651" i="4"/>
  <c r="O5651" i="4" s="1"/>
  <c r="P5651" i="4" s="1"/>
  <c r="J5651" i="4"/>
  <c r="K5650" i="4"/>
  <c r="O5650" i="4" s="1"/>
  <c r="P5650" i="4" s="1"/>
  <c r="J5650" i="4"/>
  <c r="K5649" i="4"/>
  <c r="O5649" i="4" s="1"/>
  <c r="P5649" i="4" s="1"/>
  <c r="J5649" i="4"/>
  <c r="K5648" i="4"/>
  <c r="O5648" i="4" s="1"/>
  <c r="P5648" i="4" s="1"/>
  <c r="J5648" i="4"/>
  <c r="K5647" i="4"/>
  <c r="O5647" i="4" s="1"/>
  <c r="P5647" i="4" s="1"/>
  <c r="J5647" i="4"/>
  <c r="K5646" i="4"/>
  <c r="O5646" i="4" s="1"/>
  <c r="P5646" i="4" s="1"/>
  <c r="J5646" i="4"/>
  <c r="K5645" i="4"/>
  <c r="O5645" i="4" s="1"/>
  <c r="P5645" i="4" s="1"/>
  <c r="J5645" i="4"/>
  <c r="K5644" i="4"/>
  <c r="O5644" i="4" s="1"/>
  <c r="P5644" i="4" s="1"/>
  <c r="J5644" i="4"/>
  <c r="K5643" i="4"/>
  <c r="O5643" i="4" s="1"/>
  <c r="P5643" i="4" s="1"/>
  <c r="J5643" i="4"/>
  <c r="K5642" i="4"/>
  <c r="O5642" i="4" s="1"/>
  <c r="P5642" i="4" s="1"/>
  <c r="J5642" i="4"/>
  <c r="K5641" i="4"/>
  <c r="O5641" i="4" s="1"/>
  <c r="P5641" i="4" s="1"/>
  <c r="J5641" i="4"/>
  <c r="K5640" i="4"/>
  <c r="O5640" i="4" s="1"/>
  <c r="P5640" i="4" s="1"/>
  <c r="J5640" i="4"/>
  <c r="K5639" i="4"/>
  <c r="O5639" i="4" s="1"/>
  <c r="P5639" i="4" s="1"/>
  <c r="J5639" i="4"/>
  <c r="K5638" i="4"/>
  <c r="O5638" i="4" s="1"/>
  <c r="P5638" i="4" s="1"/>
  <c r="J5638" i="4"/>
  <c r="K5637" i="4"/>
  <c r="O5637" i="4" s="1"/>
  <c r="P5637" i="4" s="1"/>
  <c r="J5637" i="4"/>
  <c r="K5636" i="4"/>
  <c r="O5636" i="4" s="1"/>
  <c r="P5636" i="4" s="1"/>
  <c r="J5636" i="4"/>
  <c r="K5635" i="4"/>
  <c r="O5635" i="4" s="1"/>
  <c r="P5635" i="4" s="1"/>
  <c r="J5635" i="4"/>
  <c r="K5634" i="4"/>
  <c r="O5634" i="4" s="1"/>
  <c r="P5634" i="4" s="1"/>
  <c r="J5634" i="4"/>
  <c r="K5633" i="4"/>
  <c r="O5633" i="4" s="1"/>
  <c r="P5633" i="4" s="1"/>
  <c r="J5633" i="4"/>
  <c r="K5632" i="4"/>
  <c r="O5632" i="4" s="1"/>
  <c r="P5632" i="4" s="1"/>
  <c r="J5632" i="4"/>
  <c r="K5631" i="4"/>
  <c r="O5631" i="4" s="1"/>
  <c r="P5631" i="4" s="1"/>
  <c r="J5631" i="4"/>
  <c r="K5630" i="4"/>
  <c r="O5630" i="4" s="1"/>
  <c r="P5630" i="4" s="1"/>
  <c r="J5630" i="4"/>
  <c r="K5629" i="4"/>
  <c r="O5629" i="4" s="1"/>
  <c r="P5629" i="4" s="1"/>
  <c r="J5629" i="4"/>
  <c r="K5628" i="4"/>
  <c r="O5628" i="4" s="1"/>
  <c r="P5628" i="4" s="1"/>
  <c r="J5628" i="4"/>
  <c r="K5627" i="4"/>
  <c r="O5627" i="4" s="1"/>
  <c r="P5627" i="4" s="1"/>
  <c r="J5627" i="4"/>
  <c r="K5626" i="4"/>
  <c r="O5626" i="4" s="1"/>
  <c r="P5626" i="4" s="1"/>
  <c r="J5626" i="4"/>
  <c r="K5625" i="4"/>
  <c r="O5625" i="4" s="1"/>
  <c r="P5625" i="4" s="1"/>
  <c r="J5625" i="4"/>
  <c r="K5624" i="4"/>
  <c r="O5624" i="4" s="1"/>
  <c r="P5624" i="4" s="1"/>
  <c r="J5624" i="4"/>
  <c r="K5623" i="4"/>
  <c r="O5623" i="4" s="1"/>
  <c r="P5623" i="4" s="1"/>
  <c r="J5623" i="4"/>
  <c r="K5622" i="4"/>
  <c r="O5622" i="4" s="1"/>
  <c r="P5622" i="4" s="1"/>
  <c r="J5622" i="4"/>
  <c r="K5621" i="4"/>
  <c r="O5621" i="4" s="1"/>
  <c r="P5621" i="4" s="1"/>
  <c r="J5621" i="4"/>
  <c r="K5620" i="4"/>
  <c r="O5620" i="4" s="1"/>
  <c r="P5620" i="4" s="1"/>
  <c r="J5620" i="4"/>
  <c r="K5619" i="4"/>
  <c r="O5619" i="4" s="1"/>
  <c r="P5619" i="4" s="1"/>
  <c r="J5619" i="4"/>
  <c r="K5618" i="4"/>
  <c r="O5618" i="4" s="1"/>
  <c r="P5618" i="4" s="1"/>
  <c r="J5618" i="4"/>
  <c r="K5617" i="4"/>
  <c r="O5617" i="4" s="1"/>
  <c r="P5617" i="4" s="1"/>
  <c r="J5617" i="4"/>
  <c r="K5616" i="4"/>
  <c r="O5616" i="4" s="1"/>
  <c r="P5616" i="4" s="1"/>
  <c r="J5616" i="4"/>
  <c r="K5615" i="4"/>
  <c r="O5615" i="4" s="1"/>
  <c r="P5615" i="4" s="1"/>
  <c r="J5615" i="4"/>
  <c r="K5614" i="4"/>
  <c r="O5614" i="4" s="1"/>
  <c r="P5614" i="4" s="1"/>
  <c r="J5614" i="4"/>
  <c r="K5613" i="4"/>
  <c r="O5613" i="4" s="1"/>
  <c r="P5613" i="4" s="1"/>
  <c r="J5613" i="4"/>
  <c r="K5612" i="4"/>
  <c r="O5612" i="4" s="1"/>
  <c r="P5612" i="4" s="1"/>
  <c r="J5612" i="4"/>
  <c r="K5611" i="4"/>
  <c r="O5611" i="4" s="1"/>
  <c r="P5611" i="4" s="1"/>
  <c r="J5611" i="4"/>
  <c r="K5610" i="4"/>
  <c r="O5610" i="4" s="1"/>
  <c r="P5610" i="4" s="1"/>
  <c r="J5610" i="4"/>
  <c r="K5609" i="4"/>
  <c r="O5609" i="4" s="1"/>
  <c r="P5609" i="4" s="1"/>
  <c r="J5609" i="4"/>
  <c r="K5608" i="4"/>
  <c r="O5608" i="4" s="1"/>
  <c r="P5608" i="4" s="1"/>
  <c r="J5608" i="4"/>
  <c r="K5607" i="4"/>
  <c r="O5607" i="4" s="1"/>
  <c r="P5607" i="4" s="1"/>
  <c r="J5607" i="4"/>
  <c r="K5606" i="4"/>
  <c r="O5606" i="4" s="1"/>
  <c r="P5606" i="4" s="1"/>
  <c r="J5606" i="4"/>
  <c r="K5605" i="4"/>
  <c r="O5605" i="4" s="1"/>
  <c r="P5605" i="4" s="1"/>
  <c r="J5605" i="4"/>
  <c r="K5604" i="4"/>
  <c r="O5604" i="4" s="1"/>
  <c r="P5604" i="4" s="1"/>
  <c r="J5604" i="4"/>
  <c r="K5603" i="4"/>
  <c r="O5603" i="4" s="1"/>
  <c r="P5603" i="4" s="1"/>
  <c r="J5603" i="4"/>
  <c r="K5602" i="4"/>
  <c r="O5602" i="4" s="1"/>
  <c r="P5602" i="4" s="1"/>
  <c r="J5602" i="4"/>
  <c r="K5601" i="4"/>
  <c r="O5601" i="4" s="1"/>
  <c r="P5601" i="4" s="1"/>
  <c r="J5601" i="4"/>
  <c r="K5600" i="4"/>
  <c r="O5600" i="4" s="1"/>
  <c r="P5600" i="4" s="1"/>
  <c r="J5600" i="4"/>
  <c r="K5599" i="4"/>
  <c r="O5599" i="4" s="1"/>
  <c r="P5599" i="4" s="1"/>
  <c r="J5599" i="4"/>
  <c r="K5598" i="4"/>
  <c r="O5598" i="4" s="1"/>
  <c r="P5598" i="4" s="1"/>
  <c r="J5598" i="4"/>
  <c r="K5597" i="4"/>
  <c r="O5597" i="4" s="1"/>
  <c r="P5597" i="4" s="1"/>
  <c r="J5597" i="4"/>
  <c r="K5596" i="4"/>
  <c r="O5596" i="4" s="1"/>
  <c r="P5596" i="4" s="1"/>
  <c r="J5596" i="4"/>
  <c r="K5595" i="4"/>
  <c r="O5595" i="4" s="1"/>
  <c r="P5595" i="4" s="1"/>
  <c r="J5595" i="4"/>
  <c r="K5594" i="4"/>
  <c r="O5594" i="4" s="1"/>
  <c r="P5594" i="4" s="1"/>
  <c r="J5594" i="4"/>
  <c r="K5593" i="4"/>
  <c r="O5593" i="4" s="1"/>
  <c r="P5593" i="4" s="1"/>
  <c r="J5593" i="4"/>
  <c r="K5592" i="4"/>
  <c r="O5592" i="4" s="1"/>
  <c r="P5592" i="4" s="1"/>
  <c r="J5592" i="4"/>
  <c r="K5591" i="4"/>
  <c r="O5591" i="4" s="1"/>
  <c r="P5591" i="4" s="1"/>
  <c r="J5591" i="4"/>
  <c r="K5590" i="4"/>
  <c r="O5590" i="4" s="1"/>
  <c r="P5590" i="4" s="1"/>
  <c r="J5590" i="4"/>
  <c r="K5589" i="4"/>
  <c r="O5589" i="4" s="1"/>
  <c r="P5589" i="4" s="1"/>
  <c r="J5589" i="4"/>
  <c r="K5588" i="4"/>
  <c r="O5588" i="4" s="1"/>
  <c r="P5588" i="4" s="1"/>
  <c r="J5588" i="4"/>
  <c r="K5587" i="4"/>
  <c r="O5587" i="4" s="1"/>
  <c r="P5587" i="4" s="1"/>
  <c r="J5587" i="4"/>
  <c r="K5586" i="4"/>
  <c r="O5586" i="4" s="1"/>
  <c r="P5586" i="4" s="1"/>
  <c r="J5586" i="4"/>
  <c r="K5585" i="4"/>
  <c r="O5585" i="4" s="1"/>
  <c r="P5585" i="4" s="1"/>
  <c r="J5585" i="4"/>
  <c r="K5584" i="4"/>
  <c r="O5584" i="4" s="1"/>
  <c r="P5584" i="4" s="1"/>
  <c r="J5584" i="4"/>
  <c r="K5583" i="4"/>
  <c r="O5583" i="4" s="1"/>
  <c r="P5583" i="4" s="1"/>
  <c r="J5583" i="4"/>
  <c r="K5582" i="4"/>
  <c r="O5582" i="4" s="1"/>
  <c r="P5582" i="4" s="1"/>
  <c r="J5582" i="4"/>
  <c r="K5581" i="4"/>
  <c r="O5581" i="4" s="1"/>
  <c r="P5581" i="4" s="1"/>
  <c r="J5581" i="4"/>
  <c r="K5580" i="4"/>
  <c r="O5580" i="4" s="1"/>
  <c r="P5580" i="4" s="1"/>
  <c r="J5580" i="4"/>
  <c r="K5579" i="4"/>
  <c r="O5579" i="4" s="1"/>
  <c r="P5579" i="4" s="1"/>
  <c r="J5579" i="4"/>
  <c r="K5578" i="4"/>
  <c r="O5578" i="4" s="1"/>
  <c r="P5578" i="4" s="1"/>
  <c r="J5578" i="4"/>
  <c r="K5577" i="4"/>
  <c r="O5577" i="4" s="1"/>
  <c r="P5577" i="4" s="1"/>
  <c r="J5577" i="4"/>
  <c r="K5576" i="4"/>
  <c r="O5576" i="4" s="1"/>
  <c r="P5576" i="4" s="1"/>
  <c r="J5576" i="4"/>
  <c r="K5575" i="4"/>
  <c r="O5575" i="4" s="1"/>
  <c r="P5575" i="4" s="1"/>
  <c r="J5575" i="4"/>
  <c r="K5574" i="4"/>
  <c r="O5574" i="4" s="1"/>
  <c r="P5574" i="4" s="1"/>
  <c r="J5574" i="4"/>
  <c r="K5573" i="4"/>
  <c r="O5573" i="4" s="1"/>
  <c r="P5573" i="4" s="1"/>
  <c r="J5573" i="4"/>
  <c r="K5572" i="4"/>
  <c r="O5572" i="4" s="1"/>
  <c r="P5572" i="4" s="1"/>
  <c r="J5572" i="4"/>
  <c r="K5571" i="4"/>
  <c r="O5571" i="4" s="1"/>
  <c r="P5571" i="4" s="1"/>
  <c r="J5571" i="4"/>
  <c r="K5570" i="4"/>
  <c r="O5570" i="4" s="1"/>
  <c r="P5570" i="4" s="1"/>
  <c r="J5570" i="4"/>
  <c r="K5569" i="4"/>
  <c r="O5569" i="4" s="1"/>
  <c r="P5569" i="4" s="1"/>
  <c r="J5569" i="4"/>
  <c r="K5568" i="4"/>
  <c r="O5568" i="4" s="1"/>
  <c r="P5568" i="4" s="1"/>
  <c r="J5568" i="4"/>
  <c r="K5567" i="4"/>
  <c r="O5567" i="4" s="1"/>
  <c r="P5567" i="4" s="1"/>
  <c r="J5567" i="4"/>
  <c r="K5566" i="4"/>
  <c r="O5566" i="4" s="1"/>
  <c r="P5566" i="4" s="1"/>
  <c r="J5566" i="4"/>
  <c r="K5565" i="4"/>
  <c r="O5565" i="4" s="1"/>
  <c r="P5565" i="4" s="1"/>
  <c r="J5565" i="4"/>
  <c r="K5564" i="4"/>
  <c r="O5564" i="4" s="1"/>
  <c r="P5564" i="4" s="1"/>
  <c r="J5564" i="4"/>
  <c r="K5563" i="4"/>
  <c r="O5563" i="4" s="1"/>
  <c r="P5563" i="4" s="1"/>
  <c r="J5563" i="4"/>
  <c r="K5562" i="4"/>
  <c r="O5562" i="4" s="1"/>
  <c r="P5562" i="4" s="1"/>
  <c r="J5562" i="4"/>
  <c r="K5561" i="4"/>
  <c r="O5561" i="4" s="1"/>
  <c r="P5561" i="4" s="1"/>
  <c r="J5561" i="4"/>
  <c r="K5560" i="4"/>
  <c r="O5560" i="4" s="1"/>
  <c r="P5560" i="4" s="1"/>
  <c r="J5560" i="4"/>
  <c r="K5559" i="4"/>
  <c r="O5559" i="4" s="1"/>
  <c r="P5559" i="4" s="1"/>
  <c r="J5559" i="4"/>
  <c r="K5558" i="4"/>
  <c r="O5558" i="4" s="1"/>
  <c r="P5558" i="4" s="1"/>
  <c r="J5558" i="4"/>
  <c r="K5557" i="4"/>
  <c r="O5557" i="4" s="1"/>
  <c r="P5557" i="4" s="1"/>
  <c r="J5557" i="4"/>
  <c r="K5556" i="4"/>
  <c r="O5556" i="4" s="1"/>
  <c r="P5556" i="4" s="1"/>
  <c r="J5556" i="4"/>
  <c r="K5555" i="4"/>
  <c r="O5555" i="4" s="1"/>
  <c r="P5555" i="4" s="1"/>
  <c r="J5555" i="4"/>
  <c r="K5554" i="4"/>
  <c r="O5554" i="4" s="1"/>
  <c r="P5554" i="4" s="1"/>
  <c r="J5554" i="4"/>
  <c r="K5553" i="4"/>
  <c r="O5553" i="4" s="1"/>
  <c r="P5553" i="4" s="1"/>
  <c r="J5553" i="4"/>
  <c r="K5552" i="4"/>
  <c r="O5552" i="4" s="1"/>
  <c r="P5552" i="4" s="1"/>
  <c r="J5552" i="4"/>
  <c r="K5551" i="4"/>
  <c r="O5551" i="4" s="1"/>
  <c r="P5551" i="4" s="1"/>
  <c r="J5551" i="4"/>
  <c r="K5550" i="4"/>
  <c r="O5550" i="4" s="1"/>
  <c r="P5550" i="4" s="1"/>
  <c r="J5550" i="4"/>
  <c r="K5549" i="4"/>
  <c r="O5549" i="4" s="1"/>
  <c r="P5549" i="4" s="1"/>
  <c r="J5549" i="4"/>
  <c r="K5548" i="4"/>
  <c r="O5548" i="4" s="1"/>
  <c r="P5548" i="4" s="1"/>
  <c r="J5548" i="4"/>
  <c r="K5547" i="4"/>
  <c r="O5547" i="4" s="1"/>
  <c r="P5547" i="4" s="1"/>
  <c r="J5547" i="4"/>
  <c r="K5546" i="4"/>
  <c r="O5546" i="4" s="1"/>
  <c r="P5546" i="4" s="1"/>
  <c r="J5546" i="4"/>
  <c r="K5545" i="4"/>
  <c r="O5545" i="4" s="1"/>
  <c r="P5545" i="4" s="1"/>
  <c r="J5545" i="4"/>
  <c r="K5544" i="4"/>
  <c r="O5544" i="4" s="1"/>
  <c r="P5544" i="4" s="1"/>
  <c r="J5544" i="4"/>
  <c r="K5543" i="4"/>
  <c r="O5543" i="4" s="1"/>
  <c r="P5543" i="4" s="1"/>
  <c r="J5543" i="4"/>
  <c r="K5542" i="4"/>
  <c r="O5542" i="4" s="1"/>
  <c r="P5542" i="4" s="1"/>
  <c r="J5542" i="4"/>
  <c r="K5541" i="4"/>
  <c r="O5541" i="4" s="1"/>
  <c r="P5541" i="4" s="1"/>
  <c r="J5541" i="4"/>
  <c r="K5540" i="4"/>
  <c r="O5540" i="4" s="1"/>
  <c r="P5540" i="4" s="1"/>
  <c r="J5540" i="4"/>
  <c r="K5539" i="4"/>
  <c r="O5539" i="4" s="1"/>
  <c r="P5539" i="4" s="1"/>
  <c r="J5539" i="4"/>
  <c r="K5538" i="4"/>
  <c r="O5538" i="4" s="1"/>
  <c r="P5538" i="4" s="1"/>
  <c r="J5538" i="4"/>
  <c r="K5537" i="4"/>
  <c r="O5537" i="4" s="1"/>
  <c r="P5537" i="4" s="1"/>
  <c r="J5537" i="4"/>
  <c r="K5536" i="4"/>
  <c r="O5536" i="4" s="1"/>
  <c r="P5536" i="4" s="1"/>
  <c r="J5536" i="4"/>
  <c r="K5535" i="4"/>
  <c r="O5535" i="4" s="1"/>
  <c r="P5535" i="4" s="1"/>
  <c r="J5535" i="4"/>
  <c r="K5534" i="4"/>
  <c r="O5534" i="4" s="1"/>
  <c r="P5534" i="4" s="1"/>
  <c r="J5534" i="4"/>
  <c r="K5533" i="4"/>
  <c r="O5533" i="4" s="1"/>
  <c r="P5533" i="4" s="1"/>
  <c r="J5533" i="4"/>
  <c r="K5532" i="4"/>
  <c r="O5532" i="4" s="1"/>
  <c r="P5532" i="4" s="1"/>
  <c r="J5532" i="4"/>
  <c r="K5531" i="4"/>
  <c r="O5531" i="4" s="1"/>
  <c r="P5531" i="4" s="1"/>
  <c r="J5531" i="4"/>
  <c r="K5530" i="4"/>
  <c r="O5530" i="4" s="1"/>
  <c r="P5530" i="4" s="1"/>
  <c r="J5530" i="4"/>
  <c r="K5529" i="4"/>
  <c r="O5529" i="4" s="1"/>
  <c r="P5529" i="4" s="1"/>
  <c r="J5529" i="4"/>
  <c r="K5528" i="4"/>
  <c r="O5528" i="4" s="1"/>
  <c r="P5528" i="4" s="1"/>
  <c r="J5528" i="4"/>
  <c r="K5527" i="4"/>
  <c r="O5527" i="4" s="1"/>
  <c r="P5527" i="4" s="1"/>
  <c r="J5527" i="4"/>
  <c r="K5526" i="4"/>
  <c r="O5526" i="4" s="1"/>
  <c r="P5526" i="4" s="1"/>
  <c r="J5526" i="4"/>
  <c r="K5525" i="4"/>
  <c r="O5525" i="4" s="1"/>
  <c r="P5525" i="4" s="1"/>
  <c r="J5525" i="4"/>
  <c r="K5524" i="4"/>
  <c r="O5524" i="4" s="1"/>
  <c r="P5524" i="4" s="1"/>
  <c r="J5524" i="4"/>
  <c r="K5523" i="4"/>
  <c r="O5523" i="4" s="1"/>
  <c r="P5523" i="4" s="1"/>
  <c r="J5523" i="4"/>
  <c r="K5522" i="4"/>
  <c r="O5522" i="4" s="1"/>
  <c r="P5522" i="4" s="1"/>
  <c r="J5522" i="4"/>
  <c r="K5521" i="4"/>
  <c r="O5521" i="4" s="1"/>
  <c r="P5521" i="4" s="1"/>
  <c r="J5521" i="4"/>
  <c r="K5520" i="4"/>
  <c r="O5520" i="4" s="1"/>
  <c r="P5520" i="4" s="1"/>
  <c r="J5520" i="4"/>
  <c r="K5519" i="4"/>
  <c r="O5519" i="4" s="1"/>
  <c r="P5519" i="4" s="1"/>
  <c r="J5519" i="4"/>
  <c r="K5518" i="4"/>
  <c r="O5518" i="4" s="1"/>
  <c r="P5518" i="4" s="1"/>
  <c r="J5518" i="4"/>
  <c r="K5517" i="4"/>
  <c r="O5517" i="4" s="1"/>
  <c r="P5517" i="4" s="1"/>
  <c r="J5517" i="4"/>
  <c r="K5516" i="4"/>
  <c r="O5516" i="4" s="1"/>
  <c r="P5516" i="4" s="1"/>
  <c r="J5516" i="4"/>
  <c r="K5515" i="4"/>
  <c r="O5515" i="4" s="1"/>
  <c r="P5515" i="4" s="1"/>
  <c r="J5515" i="4"/>
  <c r="K5514" i="4"/>
  <c r="O5514" i="4" s="1"/>
  <c r="P5514" i="4" s="1"/>
  <c r="J5514" i="4"/>
  <c r="K5513" i="4"/>
  <c r="O5513" i="4" s="1"/>
  <c r="P5513" i="4" s="1"/>
  <c r="J5513" i="4"/>
  <c r="K5512" i="4"/>
  <c r="O5512" i="4" s="1"/>
  <c r="P5512" i="4" s="1"/>
  <c r="J5512" i="4"/>
  <c r="K5511" i="4"/>
  <c r="O5511" i="4" s="1"/>
  <c r="P5511" i="4" s="1"/>
  <c r="J5511" i="4"/>
  <c r="O5510" i="4"/>
  <c r="P5510" i="4" s="1"/>
  <c r="K5510" i="4"/>
  <c r="J5510" i="4"/>
  <c r="K5509" i="4"/>
  <c r="O5509" i="4" s="1"/>
  <c r="P5509" i="4" s="1"/>
  <c r="J5509" i="4"/>
  <c r="K5508" i="4"/>
  <c r="O5508" i="4" s="1"/>
  <c r="P5508" i="4" s="1"/>
  <c r="J5508" i="4"/>
  <c r="K5507" i="4"/>
  <c r="O5507" i="4" s="1"/>
  <c r="P5507" i="4" s="1"/>
  <c r="J5507" i="4"/>
  <c r="K5506" i="4"/>
  <c r="O5506" i="4" s="1"/>
  <c r="P5506" i="4" s="1"/>
  <c r="J5506" i="4"/>
  <c r="K5505" i="4"/>
  <c r="O5505" i="4" s="1"/>
  <c r="P5505" i="4" s="1"/>
  <c r="J5505" i="4"/>
  <c r="O5504" i="4"/>
  <c r="P5504" i="4" s="1"/>
  <c r="K5504" i="4"/>
  <c r="J5504" i="4"/>
  <c r="K5503" i="4"/>
  <c r="O5503" i="4" s="1"/>
  <c r="P5503" i="4" s="1"/>
  <c r="J5503" i="4"/>
  <c r="K5502" i="4"/>
  <c r="O5502" i="4" s="1"/>
  <c r="P5502" i="4" s="1"/>
  <c r="J5502" i="4"/>
  <c r="K5501" i="4"/>
  <c r="O5501" i="4" s="1"/>
  <c r="P5501" i="4" s="1"/>
  <c r="J5501" i="4"/>
  <c r="K5500" i="4"/>
  <c r="O5500" i="4" s="1"/>
  <c r="P5500" i="4" s="1"/>
  <c r="J5500" i="4"/>
  <c r="K5499" i="4"/>
  <c r="O5499" i="4" s="1"/>
  <c r="P5499" i="4" s="1"/>
  <c r="J5499" i="4"/>
  <c r="K5498" i="4"/>
  <c r="O5498" i="4" s="1"/>
  <c r="P5498" i="4" s="1"/>
  <c r="J5498" i="4"/>
  <c r="K5497" i="4"/>
  <c r="O5497" i="4" s="1"/>
  <c r="P5497" i="4" s="1"/>
  <c r="J5497" i="4"/>
  <c r="K5496" i="4"/>
  <c r="O5496" i="4" s="1"/>
  <c r="P5496" i="4" s="1"/>
  <c r="J5496" i="4"/>
  <c r="K5495" i="4"/>
  <c r="O5495" i="4" s="1"/>
  <c r="P5495" i="4" s="1"/>
  <c r="J5495" i="4"/>
  <c r="K5494" i="4"/>
  <c r="O5494" i="4" s="1"/>
  <c r="P5494" i="4" s="1"/>
  <c r="J5494" i="4"/>
  <c r="K5493" i="4"/>
  <c r="O5493" i="4" s="1"/>
  <c r="P5493" i="4" s="1"/>
  <c r="J5493" i="4"/>
  <c r="K5492" i="4"/>
  <c r="O5492" i="4" s="1"/>
  <c r="P5492" i="4" s="1"/>
  <c r="J5492" i="4"/>
  <c r="K5491" i="4"/>
  <c r="O5491" i="4" s="1"/>
  <c r="P5491" i="4" s="1"/>
  <c r="J5491" i="4"/>
  <c r="K5490" i="4"/>
  <c r="O5490" i="4" s="1"/>
  <c r="P5490" i="4" s="1"/>
  <c r="J5490" i="4"/>
  <c r="K5489" i="4"/>
  <c r="O5489" i="4" s="1"/>
  <c r="P5489" i="4" s="1"/>
  <c r="J5489" i="4"/>
  <c r="K5488" i="4"/>
  <c r="O5488" i="4" s="1"/>
  <c r="P5488" i="4" s="1"/>
  <c r="J5488" i="4"/>
  <c r="K5487" i="4"/>
  <c r="O5487" i="4" s="1"/>
  <c r="P5487" i="4" s="1"/>
  <c r="J5487" i="4"/>
  <c r="K5486" i="4"/>
  <c r="O5486" i="4" s="1"/>
  <c r="P5486" i="4" s="1"/>
  <c r="J5486" i="4"/>
  <c r="K5485" i="4"/>
  <c r="O5485" i="4" s="1"/>
  <c r="P5485" i="4" s="1"/>
  <c r="J5485" i="4"/>
  <c r="K5484" i="4"/>
  <c r="O5484" i="4" s="1"/>
  <c r="P5484" i="4" s="1"/>
  <c r="J5484" i="4"/>
  <c r="K5483" i="4"/>
  <c r="O5483" i="4" s="1"/>
  <c r="P5483" i="4" s="1"/>
  <c r="J5483" i="4"/>
  <c r="K5482" i="4"/>
  <c r="O5482" i="4" s="1"/>
  <c r="P5482" i="4" s="1"/>
  <c r="J5482" i="4"/>
  <c r="K5481" i="4"/>
  <c r="O5481" i="4" s="1"/>
  <c r="P5481" i="4" s="1"/>
  <c r="J5481" i="4"/>
  <c r="K5480" i="4"/>
  <c r="O5480" i="4" s="1"/>
  <c r="P5480" i="4" s="1"/>
  <c r="J5480" i="4"/>
  <c r="K5479" i="4"/>
  <c r="O5479" i="4" s="1"/>
  <c r="P5479" i="4" s="1"/>
  <c r="J5479" i="4"/>
  <c r="K5478" i="4"/>
  <c r="O5478" i="4" s="1"/>
  <c r="P5478" i="4" s="1"/>
  <c r="J5478" i="4"/>
  <c r="K5477" i="4"/>
  <c r="O5477" i="4" s="1"/>
  <c r="P5477" i="4" s="1"/>
  <c r="J5477" i="4"/>
  <c r="K5476" i="4"/>
  <c r="O5476" i="4" s="1"/>
  <c r="P5476" i="4" s="1"/>
  <c r="J5476" i="4"/>
  <c r="O5475" i="4"/>
  <c r="P5475" i="4" s="1"/>
  <c r="K5475" i="4"/>
  <c r="J5475" i="4"/>
  <c r="K5474" i="4"/>
  <c r="O5474" i="4" s="1"/>
  <c r="P5474" i="4" s="1"/>
  <c r="J5474" i="4"/>
  <c r="K5473" i="4"/>
  <c r="O5473" i="4" s="1"/>
  <c r="P5473" i="4" s="1"/>
  <c r="J5473" i="4"/>
  <c r="K5472" i="4"/>
  <c r="O5472" i="4" s="1"/>
  <c r="P5472" i="4" s="1"/>
  <c r="J5472" i="4"/>
  <c r="K5471" i="4"/>
  <c r="O5471" i="4" s="1"/>
  <c r="P5471" i="4" s="1"/>
  <c r="J5471" i="4"/>
  <c r="K5470" i="4"/>
  <c r="O5470" i="4" s="1"/>
  <c r="P5470" i="4" s="1"/>
  <c r="J5470" i="4"/>
  <c r="K5469" i="4"/>
  <c r="O5469" i="4" s="1"/>
  <c r="P5469" i="4" s="1"/>
  <c r="J5469" i="4"/>
  <c r="K5468" i="4"/>
  <c r="O5468" i="4" s="1"/>
  <c r="P5468" i="4" s="1"/>
  <c r="J5468" i="4"/>
  <c r="K5467" i="4"/>
  <c r="O5467" i="4" s="1"/>
  <c r="P5467" i="4" s="1"/>
  <c r="J5467" i="4"/>
  <c r="K5466" i="4"/>
  <c r="O5466" i="4" s="1"/>
  <c r="P5466" i="4" s="1"/>
  <c r="J5466" i="4"/>
  <c r="K5465" i="4"/>
  <c r="O5465" i="4" s="1"/>
  <c r="P5465" i="4" s="1"/>
  <c r="J5465" i="4"/>
  <c r="K5464" i="4"/>
  <c r="O5464" i="4" s="1"/>
  <c r="P5464" i="4" s="1"/>
  <c r="J5464" i="4"/>
  <c r="K5463" i="4"/>
  <c r="O5463" i="4" s="1"/>
  <c r="P5463" i="4" s="1"/>
  <c r="J5463" i="4"/>
  <c r="K5462" i="4"/>
  <c r="O5462" i="4" s="1"/>
  <c r="P5462" i="4" s="1"/>
  <c r="J5462" i="4"/>
  <c r="K5461" i="4"/>
  <c r="O5461" i="4" s="1"/>
  <c r="P5461" i="4" s="1"/>
  <c r="J5461" i="4"/>
  <c r="K5460" i="4"/>
  <c r="O5460" i="4" s="1"/>
  <c r="P5460" i="4" s="1"/>
  <c r="J5460" i="4"/>
  <c r="K5459" i="4"/>
  <c r="O5459" i="4" s="1"/>
  <c r="P5459" i="4" s="1"/>
  <c r="J5459" i="4"/>
  <c r="O5458" i="4"/>
  <c r="P5458" i="4" s="1"/>
  <c r="K5458" i="4"/>
  <c r="J5458" i="4"/>
  <c r="K5457" i="4"/>
  <c r="O5457" i="4" s="1"/>
  <c r="P5457" i="4" s="1"/>
  <c r="J5457" i="4"/>
  <c r="K5456" i="4"/>
  <c r="O5456" i="4" s="1"/>
  <c r="P5456" i="4" s="1"/>
  <c r="J5456" i="4"/>
  <c r="K5455" i="4"/>
  <c r="O5455" i="4" s="1"/>
  <c r="P5455" i="4" s="1"/>
  <c r="J5455" i="4"/>
  <c r="K5454" i="4"/>
  <c r="O5454" i="4" s="1"/>
  <c r="P5454" i="4" s="1"/>
  <c r="J5454" i="4"/>
  <c r="K5453" i="4"/>
  <c r="O5453" i="4" s="1"/>
  <c r="P5453" i="4" s="1"/>
  <c r="J5453" i="4"/>
  <c r="K5452" i="4"/>
  <c r="O5452" i="4" s="1"/>
  <c r="P5452" i="4" s="1"/>
  <c r="J5452" i="4"/>
  <c r="K5451" i="4"/>
  <c r="O5451" i="4" s="1"/>
  <c r="P5451" i="4" s="1"/>
  <c r="J5451" i="4"/>
  <c r="K5450" i="4"/>
  <c r="O5450" i="4" s="1"/>
  <c r="P5450" i="4" s="1"/>
  <c r="J5450" i="4"/>
  <c r="K5449" i="4"/>
  <c r="O5449" i="4" s="1"/>
  <c r="P5449" i="4" s="1"/>
  <c r="J5449" i="4"/>
  <c r="K5448" i="4"/>
  <c r="O5448" i="4" s="1"/>
  <c r="P5448" i="4" s="1"/>
  <c r="J5448" i="4"/>
  <c r="K5447" i="4"/>
  <c r="O5447" i="4" s="1"/>
  <c r="P5447" i="4" s="1"/>
  <c r="J5447" i="4"/>
  <c r="K5446" i="4"/>
  <c r="O5446" i="4" s="1"/>
  <c r="P5446" i="4" s="1"/>
  <c r="J5446" i="4"/>
  <c r="K5445" i="4"/>
  <c r="O5445" i="4" s="1"/>
  <c r="P5445" i="4" s="1"/>
  <c r="J5445" i="4"/>
  <c r="K5444" i="4"/>
  <c r="O5444" i="4" s="1"/>
  <c r="P5444" i="4" s="1"/>
  <c r="J5444" i="4"/>
  <c r="K5443" i="4"/>
  <c r="O5443" i="4" s="1"/>
  <c r="P5443" i="4" s="1"/>
  <c r="J5443" i="4"/>
  <c r="K5442" i="4"/>
  <c r="O5442" i="4" s="1"/>
  <c r="P5442" i="4" s="1"/>
  <c r="J5442" i="4"/>
  <c r="K5441" i="4"/>
  <c r="O5441" i="4" s="1"/>
  <c r="P5441" i="4" s="1"/>
  <c r="J5441" i="4"/>
  <c r="K5440" i="4"/>
  <c r="O5440" i="4" s="1"/>
  <c r="P5440" i="4" s="1"/>
  <c r="J5440" i="4"/>
  <c r="K5439" i="4"/>
  <c r="O5439" i="4" s="1"/>
  <c r="P5439" i="4" s="1"/>
  <c r="J5439" i="4"/>
  <c r="K5438" i="4"/>
  <c r="O5438" i="4" s="1"/>
  <c r="P5438" i="4" s="1"/>
  <c r="J5438" i="4"/>
  <c r="K5437" i="4"/>
  <c r="O5437" i="4" s="1"/>
  <c r="P5437" i="4" s="1"/>
  <c r="J5437" i="4"/>
  <c r="K5436" i="4"/>
  <c r="O5436" i="4" s="1"/>
  <c r="P5436" i="4" s="1"/>
  <c r="J5436" i="4"/>
  <c r="K5435" i="4"/>
  <c r="O5435" i="4" s="1"/>
  <c r="P5435" i="4" s="1"/>
  <c r="J5435" i="4"/>
  <c r="O5434" i="4"/>
  <c r="P5434" i="4" s="1"/>
  <c r="K5434" i="4"/>
  <c r="J5434" i="4"/>
  <c r="K5433" i="4"/>
  <c r="O5433" i="4" s="1"/>
  <c r="P5433" i="4" s="1"/>
  <c r="J5433" i="4"/>
  <c r="K5432" i="4"/>
  <c r="O5432" i="4" s="1"/>
  <c r="P5432" i="4" s="1"/>
  <c r="J5432" i="4"/>
  <c r="K5431" i="4"/>
  <c r="O5431" i="4" s="1"/>
  <c r="P5431" i="4" s="1"/>
  <c r="J5431" i="4"/>
  <c r="K5430" i="4"/>
  <c r="O5430" i="4" s="1"/>
  <c r="P5430" i="4" s="1"/>
  <c r="J5430" i="4"/>
  <c r="K5429" i="4"/>
  <c r="O5429" i="4" s="1"/>
  <c r="P5429" i="4" s="1"/>
  <c r="J5429" i="4"/>
  <c r="K5428" i="4"/>
  <c r="O5428" i="4" s="1"/>
  <c r="P5428" i="4" s="1"/>
  <c r="J5428" i="4"/>
  <c r="K5427" i="4"/>
  <c r="O5427" i="4" s="1"/>
  <c r="P5427" i="4" s="1"/>
  <c r="J5427" i="4"/>
  <c r="K5426" i="4"/>
  <c r="O5426" i="4" s="1"/>
  <c r="P5426" i="4" s="1"/>
  <c r="J5426" i="4"/>
  <c r="K5425" i="4"/>
  <c r="O5425" i="4" s="1"/>
  <c r="P5425" i="4" s="1"/>
  <c r="J5425" i="4"/>
  <c r="K5424" i="4"/>
  <c r="O5424" i="4" s="1"/>
  <c r="P5424" i="4" s="1"/>
  <c r="J5424" i="4"/>
  <c r="K5423" i="4"/>
  <c r="O5423" i="4" s="1"/>
  <c r="P5423" i="4" s="1"/>
  <c r="J5423" i="4"/>
  <c r="K5422" i="4"/>
  <c r="O5422" i="4" s="1"/>
  <c r="P5422" i="4" s="1"/>
  <c r="J5422" i="4"/>
  <c r="K5421" i="4"/>
  <c r="O5421" i="4" s="1"/>
  <c r="P5421" i="4" s="1"/>
  <c r="J5421" i="4"/>
  <c r="K5420" i="4"/>
  <c r="O5420" i="4" s="1"/>
  <c r="P5420" i="4" s="1"/>
  <c r="J5420" i="4"/>
  <c r="K5419" i="4"/>
  <c r="O5419" i="4" s="1"/>
  <c r="P5419" i="4" s="1"/>
  <c r="J5419" i="4"/>
  <c r="K5418" i="4"/>
  <c r="O5418" i="4" s="1"/>
  <c r="P5418" i="4" s="1"/>
  <c r="J5418" i="4"/>
  <c r="K5417" i="4"/>
  <c r="O5417" i="4" s="1"/>
  <c r="P5417" i="4" s="1"/>
  <c r="J5417" i="4"/>
  <c r="K5416" i="4"/>
  <c r="O5416" i="4" s="1"/>
  <c r="P5416" i="4" s="1"/>
  <c r="J5416" i="4"/>
  <c r="K5415" i="4"/>
  <c r="O5415" i="4" s="1"/>
  <c r="P5415" i="4" s="1"/>
  <c r="J5415" i="4"/>
  <c r="K5414" i="4"/>
  <c r="O5414" i="4" s="1"/>
  <c r="P5414" i="4" s="1"/>
  <c r="J5414" i="4"/>
  <c r="K5413" i="4"/>
  <c r="O5413" i="4" s="1"/>
  <c r="P5413" i="4" s="1"/>
  <c r="J5413" i="4"/>
  <c r="K5412" i="4"/>
  <c r="O5412" i="4" s="1"/>
  <c r="P5412" i="4" s="1"/>
  <c r="J5412" i="4"/>
  <c r="K5411" i="4"/>
  <c r="O5411" i="4" s="1"/>
  <c r="P5411" i="4" s="1"/>
  <c r="J5411" i="4"/>
  <c r="K5410" i="4"/>
  <c r="O5410" i="4" s="1"/>
  <c r="P5410" i="4" s="1"/>
  <c r="J5410" i="4"/>
  <c r="K5409" i="4"/>
  <c r="O5409" i="4" s="1"/>
  <c r="P5409" i="4" s="1"/>
  <c r="J5409" i="4"/>
  <c r="K5408" i="4"/>
  <c r="O5408" i="4" s="1"/>
  <c r="P5408" i="4" s="1"/>
  <c r="J5408" i="4"/>
  <c r="K5407" i="4"/>
  <c r="O5407" i="4" s="1"/>
  <c r="P5407" i="4" s="1"/>
  <c r="J5407" i="4"/>
  <c r="K5406" i="4"/>
  <c r="O5406" i="4" s="1"/>
  <c r="P5406" i="4" s="1"/>
  <c r="J5406" i="4"/>
  <c r="K5405" i="4"/>
  <c r="O5405" i="4" s="1"/>
  <c r="P5405" i="4" s="1"/>
  <c r="J5405" i="4"/>
  <c r="K5404" i="4"/>
  <c r="O5404" i="4" s="1"/>
  <c r="P5404" i="4" s="1"/>
  <c r="J5404" i="4"/>
  <c r="K5403" i="4"/>
  <c r="O5403" i="4" s="1"/>
  <c r="P5403" i="4" s="1"/>
  <c r="J5403" i="4"/>
  <c r="K5402" i="4"/>
  <c r="O5402" i="4" s="1"/>
  <c r="P5402" i="4" s="1"/>
  <c r="J5402" i="4"/>
  <c r="K5401" i="4"/>
  <c r="O5401" i="4" s="1"/>
  <c r="P5401" i="4" s="1"/>
  <c r="J5401" i="4"/>
  <c r="K5400" i="4"/>
  <c r="O5400" i="4" s="1"/>
  <c r="P5400" i="4" s="1"/>
  <c r="J5400" i="4"/>
  <c r="K5399" i="4"/>
  <c r="O5399" i="4" s="1"/>
  <c r="P5399" i="4" s="1"/>
  <c r="J5399" i="4"/>
  <c r="K5398" i="4"/>
  <c r="O5398" i="4" s="1"/>
  <c r="P5398" i="4" s="1"/>
  <c r="J5398" i="4"/>
  <c r="K5397" i="4"/>
  <c r="O5397" i="4" s="1"/>
  <c r="P5397" i="4" s="1"/>
  <c r="J5397" i="4"/>
  <c r="K5396" i="4"/>
  <c r="O5396" i="4" s="1"/>
  <c r="P5396" i="4" s="1"/>
  <c r="J5396" i="4"/>
  <c r="K5395" i="4"/>
  <c r="O5395" i="4" s="1"/>
  <c r="P5395" i="4" s="1"/>
  <c r="J5395" i="4"/>
  <c r="K5394" i="4"/>
  <c r="O5394" i="4" s="1"/>
  <c r="P5394" i="4" s="1"/>
  <c r="J5394" i="4"/>
  <c r="K5393" i="4"/>
  <c r="O5393" i="4" s="1"/>
  <c r="P5393" i="4" s="1"/>
  <c r="J5393" i="4"/>
  <c r="K5392" i="4"/>
  <c r="O5392" i="4" s="1"/>
  <c r="P5392" i="4" s="1"/>
  <c r="J5392" i="4"/>
  <c r="K5391" i="4"/>
  <c r="O5391" i="4" s="1"/>
  <c r="P5391" i="4" s="1"/>
  <c r="J5391" i="4"/>
  <c r="O5390" i="4"/>
  <c r="P5390" i="4" s="1"/>
  <c r="K5390" i="4"/>
  <c r="J5390" i="4"/>
  <c r="K5389" i="4"/>
  <c r="O5389" i="4" s="1"/>
  <c r="P5389" i="4" s="1"/>
  <c r="J5389" i="4"/>
  <c r="K5388" i="4"/>
  <c r="O5388" i="4" s="1"/>
  <c r="P5388" i="4" s="1"/>
  <c r="J5388" i="4"/>
  <c r="K5387" i="4"/>
  <c r="O5387" i="4" s="1"/>
  <c r="P5387" i="4" s="1"/>
  <c r="J5387" i="4"/>
  <c r="K5386" i="4"/>
  <c r="O5386" i="4" s="1"/>
  <c r="P5386" i="4" s="1"/>
  <c r="J5386" i="4"/>
  <c r="O5385" i="4"/>
  <c r="P5385" i="4" s="1"/>
  <c r="K5385" i="4"/>
  <c r="J5385" i="4"/>
  <c r="K5384" i="4"/>
  <c r="O5384" i="4" s="1"/>
  <c r="P5384" i="4" s="1"/>
  <c r="J5384" i="4"/>
  <c r="K5383" i="4"/>
  <c r="O5383" i="4" s="1"/>
  <c r="P5383" i="4" s="1"/>
  <c r="J5383" i="4"/>
  <c r="K5382" i="4"/>
  <c r="O5382" i="4" s="1"/>
  <c r="P5382" i="4" s="1"/>
  <c r="J5382" i="4"/>
  <c r="K5381" i="4"/>
  <c r="O5381" i="4" s="1"/>
  <c r="P5381" i="4" s="1"/>
  <c r="J5381" i="4"/>
  <c r="K5380" i="4"/>
  <c r="O5380" i="4" s="1"/>
  <c r="P5380" i="4" s="1"/>
  <c r="J5380" i="4"/>
  <c r="K5379" i="4"/>
  <c r="O5379" i="4" s="1"/>
  <c r="P5379" i="4" s="1"/>
  <c r="J5379" i="4"/>
  <c r="K5378" i="4"/>
  <c r="O5378" i="4" s="1"/>
  <c r="P5378" i="4" s="1"/>
  <c r="J5378" i="4"/>
  <c r="K5377" i="4"/>
  <c r="O5377" i="4" s="1"/>
  <c r="P5377" i="4" s="1"/>
  <c r="J5377" i="4"/>
  <c r="K5376" i="4"/>
  <c r="O5376" i="4" s="1"/>
  <c r="P5376" i="4" s="1"/>
  <c r="J5376" i="4"/>
  <c r="K5375" i="4"/>
  <c r="O5375" i="4" s="1"/>
  <c r="P5375" i="4" s="1"/>
  <c r="J5375" i="4"/>
  <c r="K5374" i="4"/>
  <c r="O5374" i="4" s="1"/>
  <c r="P5374" i="4" s="1"/>
  <c r="J5374" i="4"/>
  <c r="K5373" i="4"/>
  <c r="O5373" i="4" s="1"/>
  <c r="P5373" i="4" s="1"/>
  <c r="J5373" i="4"/>
  <c r="K5372" i="4"/>
  <c r="O5372" i="4" s="1"/>
  <c r="P5372" i="4" s="1"/>
  <c r="J5372" i="4"/>
  <c r="K5371" i="4"/>
  <c r="O5371" i="4" s="1"/>
  <c r="P5371" i="4" s="1"/>
  <c r="J5371" i="4"/>
  <c r="K5370" i="4"/>
  <c r="O5370" i="4" s="1"/>
  <c r="P5370" i="4" s="1"/>
  <c r="J5370" i="4"/>
  <c r="K5369" i="4"/>
  <c r="O5369" i="4" s="1"/>
  <c r="P5369" i="4" s="1"/>
  <c r="J5369" i="4"/>
  <c r="K5368" i="4"/>
  <c r="O5368" i="4" s="1"/>
  <c r="P5368" i="4" s="1"/>
  <c r="J5368" i="4"/>
  <c r="K5367" i="4"/>
  <c r="O5367" i="4" s="1"/>
  <c r="P5367" i="4" s="1"/>
  <c r="J5367" i="4"/>
  <c r="K5366" i="4"/>
  <c r="O5366" i="4" s="1"/>
  <c r="P5366" i="4" s="1"/>
  <c r="J5366" i="4"/>
  <c r="O5365" i="4"/>
  <c r="P5365" i="4" s="1"/>
  <c r="K5365" i="4"/>
  <c r="J5365" i="4"/>
  <c r="K5364" i="4"/>
  <c r="O5364" i="4" s="1"/>
  <c r="P5364" i="4" s="1"/>
  <c r="J5364" i="4"/>
  <c r="K5363" i="4"/>
  <c r="O5363" i="4" s="1"/>
  <c r="P5363" i="4" s="1"/>
  <c r="J5363" i="4"/>
  <c r="K5362" i="4"/>
  <c r="O5362" i="4" s="1"/>
  <c r="P5362" i="4" s="1"/>
  <c r="J5362" i="4"/>
  <c r="K5361" i="4"/>
  <c r="O5361" i="4" s="1"/>
  <c r="P5361" i="4" s="1"/>
  <c r="J5361" i="4"/>
  <c r="K5360" i="4"/>
  <c r="O5360" i="4" s="1"/>
  <c r="P5360" i="4" s="1"/>
  <c r="J5360" i="4"/>
  <c r="O5359" i="4"/>
  <c r="P5359" i="4" s="1"/>
  <c r="K5359" i="4"/>
  <c r="J5359" i="4"/>
  <c r="K5358" i="4"/>
  <c r="O5358" i="4" s="1"/>
  <c r="P5358" i="4" s="1"/>
  <c r="J5358" i="4"/>
  <c r="K5357" i="4"/>
  <c r="O5357" i="4" s="1"/>
  <c r="P5357" i="4" s="1"/>
  <c r="J5357" i="4"/>
  <c r="K5356" i="4"/>
  <c r="O5356" i="4" s="1"/>
  <c r="P5356" i="4" s="1"/>
  <c r="J5356" i="4"/>
  <c r="K5355" i="4"/>
  <c r="O5355" i="4" s="1"/>
  <c r="P5355" i="4" s="1"/>
  <c r="J5355" i="4"/>
  <c r="K5354" i="4"/>
  <c r="O5354" i="4" s="1"/>
  <c r="P5354" i="4" s="1"/>
  <c r="J5354" i="4"/>
  <c r="K5353" i="4"/>
  <c r="O5353" i="4" s="1"/>
  <c r="P5353" i="4" s="1"/>
  <c r="J5353" i="4"/>
  <c r="K5352" i="4"/>
  <c r="O5352" i="4" s="1"/>
  <c r="P5352" i="4" s="1"/>
  <c r="J5352" i="4"/>
  <c r="K5351" i="4"/>
  <c r="O5351" i="4" s="1"/>
  <c r="P5351" i="4" s="1"/>
  <c r="J5351" i="4"/>
  <c r="K5350" i="4"/>
  <c r="O5350" i="4" s="1"/>
  <c r="P5350" i="4" s="1"/>
  <c r="J5350" i="4"/>
  <c r="K5349" i="4"/>
  <c r="O5349" i="4" s="1"/>
  <c r="P5349" i="4" s="1"/>
  <c r="J5349" i="4"/>
  <c r="K5348" i="4"/>
  <c r="O5348" i="4" s="1"/>
  <c r="P5348" i="4" s="1"/>
  <c r="J5348" i="4"/>
  <c r="K5347" i="4"/>
  <c r="O5347" i="4" s="1"/>
  <c r="P5347" i="4" s="1"/>
  <c r="J5347" i="4"/>
  <c r="K5346" i="4"/>
  <c r="O5346" i="4" s="1"/>
  <c r="P5346" i="4" s="1"/>
  <c r="J5346" i="4"/>
  <c r="K5345" i="4"/>
  <c r="O5345" i="4" s="1"/>
  <c r="P5345" i="4" s="1"/>
  <c r="J5345" i="4"/>
  <c r="K5344" i="4"/>
  <c r="O5344" i="4" s="1"/>
  <c r="P5344" i="4" s="1"/>
  <c r="J5344" i="4"/>
  <c r="K5343" i="4"/>
  <c r="O5343" i="4" s="1"/>
  <c r="P5343" i="4" s="1"/>
  <c r="J5343" i="4"/>
  <c r="K5342" i="4"/>
  <c r="O5342" i="4" s="1"/>
  <c r="P5342" i="4" s="1"/>
  <c r="J5342" i="4"/>
  <c r="K5341" i="4"/>
  <c r="O5341" i="4" s="1"/>
  <c r="P5341" i="4" s="1"/>
  <c r="J5341" i="4"/>
  <c r="K5340" i="4"/>
  <c r="O5340" i="4" s="1"/>
  <c r="P5340" i="4" s="1"/>
  <c r="J5340" i="4"/>
  <c r="K5339" i="4"/>
  <c r="O5339" i="4" s="1"/>
  <c r="P5339" i="4" s="1"/>
  <c r="J5339" i="4"/>
  <c r="K5338" i="4"/>
  <c r="O5338" i="4" s="1"/>
  <c r="P5338" i="4" s="1"/>
  <c r="J5338" i="4"/>
  <c r="K5337" i="4"/>
  <c r="O5337" i="4" s="1"/>
  <c r="P5337" i="4" s="1"/>
  <c r="J5337" i="4"/>
  <c r="K5336" i="4"/>
  <c r="O5336" i="4" s="1"/>
  <c r="P5336" i="4" s="1"/>
  <c r="J5336" i="4"/>
  <c r="K5335" i="4"/>
  <c r="O5335" i="4" s="1"/>
  <c r="P5335" i="4" s="1"/>
  <c r="J5335" i="4"/>
  <c r="K5334" i="4"/>
  <c r="O5334" i="4" s="1"/>
  <c r="P5334" i="4" s="1"/>
  <c r="J5334" i="4"/>
  <c r="K5333" i="4"/>
  <c r="O5333" i="4" s="1"/>
  <c r="P5333" i="4" s="1"/>
  <c r="J5333" i="4"/>
  <c r="K5332" i="4"/>
  <c r="O5332" i="4" s="1"/>
  <c r="P5332" i="4" s="1"/>
  <c r="J5332" i="4"/>
  <c r="K5331" i="4"/>
  <c r="O5331" i="4" s="1"/>
  <c r="P5331" i="4" s="1"/>
  <c r="J5331" i="4"/>
  <c r="K5330" i="4"/>
  <c r="O5330" i="4" s="1"/>
  <c r="P5330" i="4" s="1"/>
  <c r="J5330" i="4"/>
  <c r="K5329" i="4"/>
  <c r="O5329" i="4" s="1"/>
  <c r="P5329" i="4" s="1"/>
  <c r="J5329" i="4"/>
  <c r="K5328" i="4"/>
  <c r="O5328" i="4" s="1"/>
  <c r="P5328" i="4" s="1"/>
  <c r="J5328" i="4"/>
  <c r="K5327" i="4"/>
  <c r="O5327" i="4" s="1"/>
  <c r="P5327" i="4" s="1"/>
  <c r="J5327" i="4"/>
  <c r="K5326" i="4"/>
  <c r="O5326" i="4" s="1"/>
  <c r="P5326" i="4" s="1"/>
  <c r="J5326" i="4"/>
  <c r="K5325" i="4"/>
  <c r="O5325" i="4" s="1"/>
  <c r="P5325" i="4" s="1"/>
  <c r="J5325" i="4"/>
  <c r="K5324" i="4"/>
  <c r="O5324" i="4" s="1"/>
  <c r="P5324" i="4" s="1"/>
  <c r="J5324" i="4"/>
  <c r="K5323" i="4"/>
  <c r="O5323" i="4" s="1"/>
  <c r="P5323" i="4" s="1"/>
  <c r="J5323" i="4"/>
  <c r="K5322" i="4"/>
  <c r="O5322" i="4" s="1"/>
  <c r="P5322" i="4" s="1"/>
  <c r="J5322" i="4"/>
  <c r="K5321" i="4"/>
  <c r="O5321" i="4" s="1"/>
  <c r="P5321" i="4" s="1"/>
  <c r="J5321" i="4"/>
  <c r="K5320" i="4"/>
  <c r="O5320" i="4" s="1"/>
  <c r="P5320" i="4" s="1"/>
  <c r="J5320" i="4"/>
  <c r="K5319" i="4"/>
  <c r="O5319" i="4" s="1"/>
  <c r="P5319" i="4" s="1"/>
  <c r="J5319" i="4"/>
  <c r="K5318" i="4"/>
  <c r="O5318" i="4" s="1"/>
  <c r="P5318" i="4" s="1"/>
  <c r="J5318" i="4"/>
  <c r="K5317" i="4"/>
  <c r="O5317" i="4" s="1"/>
  <c r="P5317" i="4" s="1"/>
  <c r="J5317" i="4"/>
  <c r="K5316" i="4"/>
  <c r="O5316" i="4" s="1"/>
  <c r="P5316" i="4" s="1"/>
  <c r="J5316" i="4"/>
  <c r="K5315" i="4"/>
  <c r="O5315" i="4" s="1"/>
  <c r="P5315" i="4" s="1"/>
  <c r="J5315" i="4"/>
  <c r="K5314" i="4"/>
  <c r="O5314" i="4" s="1"/>
  <c r="P5314" i="4" s="1"/>
  <c r="J5314" i="4"/>
  <c r="K5313" i="4"/>
  <c r="O5313" i="4" s="1"/>
  <c r="P5313" i="4" s="1"/>
  <c r="J5313" i="4"/>
  <c r="K5312" i="4"/>
  <c r="O5312" i="4" s="1"/>
  <c r="P5312" i="4" s="1"/>
  <c r="J5312" i="4"/>
  <c r="K5311" i="4"/>
  <c r="O5311" i="4" s="1"/>
  <c r="P5311" i="4" s="1"/>
  <c r="J5311" i="4"/>
  <c r="K5310" i="4"/>
  <c r="O5310" i="4" s="1"/>
  <c r="P5310" i="4" s="1"/>
  <c r="J5310" i="4"/>
  <c r="K5309" i="4"/>
  <c r="O5309" i="4" s="1"/>
  <c r="P5309" i="4" s="1"/>
  <c r="J5309" i="4"/>
  <c r="K5308" i="4"/>
  <c r="O5308" i="4" s="1"/>
  <c r="P5308" i="4" s="1"/>
  <c r="J5308" i="4"/>
  <c r="K5307" i="4"/>
  <c r="O5307" i="4" s="1"/>
  <c r="P5307" i="4" s="1"/>
  <c r="J5307" i="4"/>
  <c r="K5306" i="4"/>
  <c r="O5306" i="4" s="1"/>
  <c r="P5306" i="4" s="1"/>
  <c r="J5306" i="4"/>
  <c r="K5305" i="4"/>
  <c r="O5305" i="4" s="1"/>
  <c r="P5305" i="4" s="1"/>
  <c r="J5305" i="4"/>
  <c r="K5304" i="4"/>
  <c r="O5304" i="4" s="1"/>
  <c r="P5304" i="4" s="1"/>
  <c r="J5304" i="4"/>
  <c r="K5303" i="4"/>
  <c r="O5303" i="4" s="1"/>
  <c r="P5303" i="4" s="1"/>
  <c r="J5303" i="4"/>
  <c r="K5302" i="4"/>
  <c r="O5302" i="4" s="1"/>
  <c r="P5302" i="4" s="1"/>
  <c r="J5302" i="4"/>
  <c r="K5301" i="4"/>
  <c r="O5301" i="4" s="1"/>
  <c r="P5301" i="4" s="1"/>
  <c r="J5301" i="4"/>
  <c r="K5300" i="4"/>
  <c r="O5300" i="4" s="1"/>
  <c r="P5300" i="4" s="1"/>
  <c r="J5300" i="4"/>
  <c r="K5299" i="4"/>
  <c r="O5299" i="4" s="1"/>
  <c r="P5299" i="4" s="1"/>
  <c r="J5299" i="4"/>
  <c r="K5298" i="4"/>
  <c r="O5298" i="4" s="1"/>
  <c r="P5298" i="4" s="1"/>
  <c r="J5298" i="4"/>
  <c r="O5297" i="4"/>
  <c r="P5297" i="4" s="1"/>
  <c r="K5297" i="4"/>
  <c r="J5297" i="4"/>
  <c r="K5296" i="4"/>
  <c r="O5296" i="4" s="1"/>
  <c r="P5296" i="4" s="1"/>
  <c r="J5296" i="4"/>
  <c r="K5295" i="4"/>
  <c r="O5295" i="4" s="1"/>
  <c r="P5295" i="4" s="1"/>
  <c r="J5295" i="4"/>
  <c r="K5294" i="4"/>
  <c r="O5294" i="4" s="1"/>
  <c r="P5294" i="4" s="1"/>
  <c r="J5294" i="4"/>
  <c r="K5293" i="4"/>
  <c r="O5293" i="4" s="1"/>
  <c r="P5293" i="4" s="1"/>
  <c r="J5293" i="4"/>
  <c r="K5292" i="4"/>
  <c r="O5292" i="4" s="1"/>
  <c r="P5292" i="4" s="1"/>
  <c r="J5292" i="4"/>
  <c r="K5291" i="4"/>
  <c r="O5291" i="4" s="1"/>
  <c r="P5291" i="4" s="1"/>
  <c r="J5291" i="4"/>
  <c r="K5290" i="4"/>
  <c r="O5290" i="4" s="1"/>
  <c r="P5290" i="4" s="1"/>
  <c r="J5290" i="4"/>
  <c r="K5289" i="4"/>
  <c r="O5289" i="4" s="1"/>
  <c r="P5289" i="4" s="1"/>
  <c r="J5289" i="4"/>
  <c r="K5288" i="4"/>
  <c r="O5288" i="4" s="1"/>
  <c r="P5288" i="4" s="1"/>
  <c r="J5288" i="4"/>
  <c r="K5287" i="4"/>
  <c r="O5287" i="4" s="1"/>
  <c r="P5287" i="4" s="1"/>
  <c r="J5287" i="4"/>
  <c r="K5286" i="4"/>
  <c r="O5286" i="4" s="1"/>
  <c r="P5286" i="4" s="1"/>
  <c r="J5286" i="4"/>
  <c r="O5285" i="4"/>
  <c r="P5285" i="4" s="1"/>
  <c r="K5285" i="4"/>
  <c r="J5285" i="4"/>
  <c r="K5284" i="4"/>
  <c r="O5284" i="4" s="1"/>
  <c r="P5284" i="4" s="1"/>
  <c r="J5284" i="4"/>
  <c r="K5283" i="4"/>
  <c r="O5283" i="4" s="1"/>
  <c r="P5283" i="4" s="1"/>
  <c r="J5283" i="4"/>
  <c r="K5282" i="4"/>
  <c r="O5282" i="4" s="1"/>
  <c r="P5282" i="4" s="1"/>
  <c r="J5282" i="4"/>
  <c r="K5281" i="4"/>
  <c r="O5281" i="4" s="1"/>
  <c r="P5281" i="4" s="1"/>
  <c r="J5281" i="4"/>
  <c r="K5280" i="4"/>
  <c r="O5280" i="4" s="1"/>
  <c r="P5280" i="4" s="1"/>
  <c r="J5280" i="4"/>
  <c r="K5279" i="4"/>
  <c r="O5279" i="4" s="1"/>
  <c r="P5279" i="4" s="1"/>
  <c r="J5279" i="4"/>
  <c r="K5278" i="4"/>
  <c r="O5278" i="4" s="1"/>
  <c r="P5278" i="4" s="1"/>
  <c r="J5278" i="4"/>
  <c r="K5277" i="4"/>
  <c r="O5277" i="4" s="1"/>
  <c r="P5277" i="4" s="1"/>
  <c r="J5277" i="4"/>
  <c r="K5276" i="4"/>
  <c r="O5276" i="4" s="1"/>
  <c r="P5276" i="4" s="1"/>
  <c r="J5276" i="4"/>
  <c r="K5275" i="4"/>
  <c r="O5275" i="4" s="1"/>
  <c r="P5275" i="4" s="1"/>
  <c r="J5275" i="4"/>
  <c r="P5274" i="4"/>
  <c r="K5274" i="4"/>
  <c r="O5274" i="4" s="1"/>
  <c r="J5274" i="4"/>
  <c r="K5273" i="4"/>
  <c r="O5273" i="4" s="1"/>
  <c r="P5273" i="4" s="1"/>
  <c r="J5273" i="4"/>
  <c r="K5272" i="4"/>
  <c r="O5272" i="4" s="1"/>
  <c r="P5272" i="4" s="1"/>
  <c r="J5272" i="4"/>
  <c r="K5271" i="4"/>
  <c r="O5271" i="4" s="1"/>
  <c r="P5271" i="4" s="1"/>
  <c r="J5271" i="4"/>
  <c r="K5270" i="4"/>
  <c r="O5270" i="4" s="1"/>
  <c r="P5270" i="4" s="1"/>
  <c r="J5270" i="4"/>
  <c r="K5269" i="4"/>
  <c r="O5269" i="4" s="1"/>
  <c r="P5269" i="4" s="1"/>
  <c r="J5269" i="4"/>
  <c r="K5268" i="4"/>
  <c r="O5268" i="4" s="1"/>
  <c r="P5268" i="4" s="1"/>
  <c r="J5268" i="4"/>
  <c r="K5267" i="4"/>
  <c r="O5267" i="4" s="1"/>
  <c r="P5267" i="4" s="1"/>
  <c r="J5267" i="4"/>
  <c r="K5266" i="4"/>
  <c r="O5266" i="4" s="1"/>
  <c r="P5266" i="4" s="1"/>
  <c r="J5266" i="4"/>
  <c r="K5265" i="4"/>
  <c r="O5265" i="4" s="1"/>
  <c r="P5265" i="4" s="1"/>
  <c r="J5265" i="4"/>
  <c r="K5264" i="4"/>
  <c r="O5264" i="4" s="1"/>
  <c r="P5264" i="4" s="1"/>
  <c r="J5264" i="4"/>
  <c r="K5263" i="4"/>
  <c r="O5263" i="4" s="1"/>
  <c r="P5263" i="4" s="1"/>
  <c r="J5263" i="4"/>
  <c r="K5262" i="4"/>
  <c r="O5262" i="4" s="1"/>
  <c r="P5262" i="4" s="1"/>
  <c r="J5262" i="4"/>
  <c r="K5261" i="4"/>
  <c r="O5261" i="4" s="1"/>
  <c r="P5261" i="4" s="1"/>
  <c r="J5261" i="4"/>
  <c r="K5260" i="4"/>
  <c r="O5260" i="4" s="1"/>
  <c r="P5260" i="4" s="1"/>
  <c r="J5260" i="4"/>
  <c r="K5259" i="4"/>
  <c r="O5259" i="4" s="1"/>
  <c r="P5259" i="4" s="1"/>
  <c r="J5259" i="4"/>
  <c r="P5258" i="4"/>
  <c r="K5258" i="4"/>
  <c r="O5258" i="4" s="1"/>
  <c r="J5258" i="4"/>
  <c r="K5257" i="4"/>
  <c r="O5257" i="4" s="1"/>
  <c r="P5257" i="4" s="1"/>
  <c r="J5257" i="4"/>
  <c r="K5256" i="4"/>
  <c r="O5256" i="4" s="1"/>
  <c r="P5256" i="4" s="1"/>
  <c r="J5256" i="4"/>
  <c r="K5255" i="4"/>
  <c r="O5255" i="4" s="1"/>
  <c r="P5255" i="4" s="1"/>
  <c r="J5255" i="4"/>
  <c r="K5254" i="4"/>
  <c r="O5254" i="4" s="1"/>
  <c r="P5254" i="4" s="1"/>
  <c r="J5254" i="4"/>
  <c r="K5253" i="4"/>
  <c r="O5253" i="4" s="1"/>
  <c r="P5253" i="4" s="1"/>
  <c r="J5253" i="4"/>
  <c r="K5252" i="4"/>
  <c r="O5252" i="4" s="1"/>
  <c r="P5252" i="4" s="1"/>
  <c r="J5252" i="4"/>
  <c r="K5251" i="4"/>
  <c r="O5251" i="4" s="1"/>
  <c r="P5251" i="4" s="1"/>
  <c r="J5251" i="4"/>
  <c r="K5250" i="4"/>
  <c r="O5250" i="4" s="1"/>
  <c r="P5250" i="4" s="1"/>
  <c r="J5250" i="4"/>
  <c r="O5249" i="4"/>
  <c r="P5249" i="4" s="1"/>
  <c r="K5249" i="4"/>
  <c r="J5249" i="4"/>
  <c r="K5248" i="4"/>
  <c r="O5248" i="4" s="1"/>
  <c r="P5248" i="4" s="1"/>
  <c r="J5248" i="4"/>
  <c r="K5247" i="4"/>
  <c r="O5247" i="4" s="1"/>
  <c r="P5247" i="4" s="1"/>
  <c r="J5247" i="4"/>
  <c r="K5246" i="4"/>
  <c r="O5246" i="4" s="1"/>
  <c r="P5246" i="4" s="1"/>
  <c r="J5246" i="4"/>
  <c r="K5245" i="4"/>
  <c r="O5245" i="4" s="1"/>
  <c r="P5245" i="4" s="1"/>
  <c r="J5245" i="4"/>
  <c r="K5244" i="4"/>
  <c r="O5244" i="4" s="1"/>
  <c r="P5244" i="4" s="1"/>
  <c r="J5244" i="4"/>
  <c r="K5243" i="4"/>
  <c r="O5243" i="4" s="1"/>
  <c r="P5243" i="4" s="1"/>
  <c r="J5243" i="4"/>
  <c r="K5242" i="4"/>
  <c r="O5242" i="4" s="1"/>
  <c r="P5242" i="4" s="1"/>
  <c r="J5242" i="4"/>
  <c r="K5241" i="4"/>
  <c r="O5241" i="4" s="1"/>
  <c r="P5241" i="4" s="1"/>
  <c r="J5241" i="4"/>
  <c r="K5240" i="4"/>
  <c r="O5240" i="4" s="1"/>
  <c r="P5240" i="4" s="1"/>
  <c r="J5240" i="4"/>
  <c r="K5239" i="4"/>
  <c r="O5239" i="4" s="1"/>
  <c r="P5239" i="4" s="1"/>
  <c r="J5239" i="4"/>
  <c r="K5238" i="4"/>
  <c r="O5238" i="4" s="1"/>
  <c r="P5238" i="4" s="1"/>
  <c r="J5238" i="4"/>
  <c r="K5237" i="4"/>
  <c r="O5237" i="4" s="1"/>
  <c r="P5237" i="4" s="1"/>
  <c r="J5237" i="4"/>
  <c r="O5236" i="4"/>
  <c r="P5236" i="4" s="1"/>
  <c r="K5236" i="4"/>
  <c r="J5236" i="4"/>
  <c r="K5235" i="4"/>
  <c r="O5235" i="4" s="1"/>
  <c r="P5235" i="4" s="1"/>
  <c r="J5235" i="4"/>
  <c r="K5234" i="4"/>
  <c r="O5234" i="4" s="1"/>
  <c r="P5234" i="4" s="1"/>
  <c r="J5234" i="4"/>
  <c r="K5233" i="4"/>
  <c r="O5233" i="4" s="1"/>
  <c r="P5233" i="4" s="1"/>
  <c r="J5233" i="4"/>
  <c r="K5232" i="4"/>
  <c r="O5232" i="4" s="1"/>
  <c r="P5232" i="4" s="1"/>
  <c r="J5232" i="4"/>
  <c r="K5231" i="4"/>
  <c r="O5231" i="4" s="1"/>
  <c r="P5231" i="4" s="1"/>
  <c r="J5231" i="4"/>
  <c r="K5230" i="4"/>
  <c r="O5230" i="4" s="1"/>
  <c r="P5230" i="4" s="1"/>
  <c r="J5230" i="4"/>
  <c r="K5229" i="4"/>
  <c r="O5229" i="4" s="1"/>
  <c r="P5229" i="4" s="1"/>
  <c r="J5229" i="4"/>
  <c r="K5228" i="4"/>
  <c r="O5228" i="4" s="1"/>
  <c r="P5228" i="4" s="1"/>
  <c r="J5228" i="4"/>
  <c r="O5227" i="4"/>
  <c r="P5227" i="4" s="1"/>
  <c r="K5227" i="4"/>
  <c r="J5227" i="4"/>
  <c r="K5226" i="4"/>
  <c r="O5226" i="4" s="1"/>
  <c r="P5226" i="4" s="1"/>
  <c r="J5226" i="4"/>
  <c r="K5225" i="4"/>
  <c r="O5225" i="4" s="1"/>
  <c r="P5225" i="4" s="1"/>
  <c r="J5225" i="4"/>
  <c r="K5224" i="4"/>
  <c r="O5224" i="4" s="1"/>
  <c r="P5224" i="4" s="1"/>
  <c r="J5224" i="4"/>
  <c r="K5223" i="4"/>
  <c r="O5223" i="4" s="1"/>
  <c r="P5223" i="4" s="1"/>
  <c r="J5223" i="4"/>
  <c r="K5222" i="4"/>
  <c r="O5222" i="4" s="1"/>
  <c r="P5222" i="4" s="1"/>
  <c r="J5222" i="4"/>
  <c r="O5221" i="4"/>
  <c r="P5221" i="4" s="1"/>
  <c r="K5221" i="4"/>
  <c r="J5221" i="4"/>
  <c r="K5220" i="4"/>
  <c r="O5220" i="4" s="1"/>
  <c r="P5220" i="4" s="1"/>
  <c r="J5220" i="4"/>
  <c r="K5219" i="4"/>
  <c r="O5219" i="4" s="1"/>
  <c r="P5219" i="4" s="1"/>
  <c r="J5219" i="4"/>
  <c r="K5218" i="4"/>
  <c r="O5218" i="4" s="1"/>
  <c r="P5218" i="4" s="1"/>
  <c r="J5218" i="4"/>
  <c r="K5217" i="4"/>
  <c r="O5217" i="4" s="1"/>
  <c r="P5217" i="4" s="1"/>
  <c r="J5217" i="4"/>
  <c r="K5216" i="4"/>
  <c r="O5216" i="4" s="1"/>
  <c r="P5216" i="4" s="1"/>
  <c r="J5216" i="4"/>
  <c r="K5215" i="4"/>
  <c r="O5215" i="4" s="1"/>
  <c r="P5215" i="4" s="1"/>
  <c r="J5215" i="4"/>
  <c r="K5214" i="4"/>
  <c r="O5214" i="4" s="1"/>
  <c r="P5214" i="4" s="1"/>
  <c r="J5214" i="4"/>
  <c r="K5213" i="4"/>
  <c r="O5213" i="4" s="1"/>
  <c r="P5213" i="4" s="1"/>
  <c r="J5213" i="4"/>
  <c r="K5212" i="4"/>
  <c r="O5212" i="4" s="1"/>
  <c r="P5212" i="4" s="1"/>
  <c r="J5212" i="4"/>
  <c r="K5211" i="4"/>
  <c r="O5211" i="4" s="1"/>
  <c r="P5211" i="4" s="1"/>
  <c r="J5211" i="4"/>
  <c r="K5210" i="4"/>
  <c r="O5210" i="4" s="1"/>
  <c r="P5210" i="4" s="1"/>
  <c r="J5210" i="4"/>
  <c r="K5209" i="4"/>
  <c r="O5209" i="4" s="1"/>
  <c r="P5209" i="4" s="1"/>
  <c r="J5209" i="4"/>
  <c r="K5208" i="4"/>
  <c r="O5208" i="4" s="1"/>
  <c r="P5208" i="4" s="1"/>
  <c r="J5208" i="4"/>
  <c r="O5207" i="4"/>
  <c r="P5207" i="4" s="1"/>
  <c r="K5207" i="4"/>
  <c r="J5207" i="4"/>
  <c r="K5206" i="4"/>
  <c r="O5206" i="4" s="1"/>
  <c r="P5206" i="4" s="1"/>
  <c r="J5206" i="4"/>
  <c r="O5205" i="4"/>
  <c r="P5205" i="4" s="1"/>
  <c r="K5205" i="4"/>
  <c r="J5205" i="4"/>
  <c r="O5204" i="4"/>
  <c r="P5204" i="4" s="1"/>
  <c r="K5204" i="4"/>
  <c r="J5204" i="4"/>
  <c r="K5203" i="4"/>
  <c r="O5203" i="4" s="1"/>
  <c r="P5203" i="4" s="1"/>
  <c r="J5203" i="4"/>
  <c r="K5202" i="4"/>
  <c r="O5202" i="4" s="1"/>
  <c r="P5202" i="4" s="1"/>
  <c r="J5202" i="4"/>
  <c r="K5201" i="4"/>
  <c r="O5201" i="4" s="1"/>
  <c r="P5201" i="4" s="1"/>
  <c r="J5201" i="4"/>
  <c r="K5200" i="4"/>
  <c r="O5200" i="4" s="1"/>
  <c r="P5200" i="4" s="1"/>
  <c r="J5200" i="4"/>
  <c r="K5199" i="4"/>
  <c r="O5199" i="4" s="1"/>
  <c r="P5199" i="4" s="1"/>
  <c r="J5199" i="4"/>
  <c r="K5198" i="4"/>
  <c r="O5198" i="4" s="1"/>
  <c r="P5198" i="4" s="1"/>
  <c r="J5198" i="4"/>
  <c r="K5197" i="4"/>
  <c r="O5197" i="4" s="1"/>
  <c r="P5197" i="4" s="1"/>
  <c r="J5197" i="4"/>
  <c r="K5196" i="4"/>
  <c r="O5196" i="4" s="1"/>
  <c r="P5196" i="4" s="1"/>
  <c r="J5196" i="4"/>
  <c r="O5195" i="4"/>
  <c r="P5195" i="4" s="1"/>
  <c r="K5195" i="4"/>
  <c r="J5195" i="4"/>
  <c r="K5194" i="4"/>
  <c r="O5194" i="4" s="1"/>
  <c r="P5194" i="4" s="1"/>
  <c r="J5194" i="4"/>
  <c r="K5193" i="4"/>
  <c r="O5193" i="4" s="1"/>
  <c r="P5193" i="4" s="1"/>
  <c r="J5193" i="4"/>
  <c r="K5192" i="4"/>
  <c r="O5192" i="4" s="1"/>
  <c r="P5192" i="4" s="1"/>
  <c r="J5192" i="4"/>
  <c r="K5191" i="4"/>
  <c r="O5191" i="4" s="1"/>
  <c r="P5191" i="4" s="1"/>
  <c r="J5191" i="4"/>
  <c r="K5190" i="4"/>
  <c r="O5190" i="4" s="1"/>
  <c r="P5190" i="4" s="1"/>
  <c r="J5190" i="4"/>
  <c r="K5189" i="4"/>
  <c r="O5189" i="4" s="1"/>
  <c r="P5189" i="4" s="1"/>
  <c r="J5189" i="4"/>
  <c r="K5188" i="4"/>
  <c r="O5188" i="4" s="1"/>
  <c r="P5188" i="4" s="1"/>
  <c r="J5188" i="4"/>
  <c r="K5187" i="4"/>
  <c r="O5187" i="4" s="1"/>
  <c r="P5187" i="4" s="1"/>
  <c r="J5187" i="4"/>
  <c r="K5186" i="4"/>
  <c r="O5186" i="4" s="1"/>
  <c r="P5186" i="4" s="1"/>
  <c r="J5186" i="4"/>
  <c r="K5185" i="4"/>
  <c r="O5185" i="4" s="1"/>
  <c r="P5185" i="4" s="1"/>
  <c r="J5185" i="4"/>
  <c r="K5184" i="4"/>
  <c r="O5184" i="4" s="1"/>
  <c r="P5184" i="4" s="1"/>
  <c r="J5184" i="4"/>
  <c r="K5183" i="4"/>
  <c r="O5183" i="4" s="1"/>
  <c r="P5183" i="4" s="1"/>
  <c r="J5183" i="4"/>
  <c r="K5182" i="4"/>
  <c r="O5182" i="4" s="1"/>
  <c r="P5182" i="4" s="1"/>
  <c r="J5182" i="4"/>
  <c r="O5181" i="4"/>
  <c r="P5181" i="4" s="1"/>
  <c r="K5181" i="4"/>
  <c r="J5181" i="4"/>
  <c r="K5180" i="4"/>
  <c r="O5180" i="4" s="1"/>
  <c r="P5180" i="4" s="1"/>
  <c r="J5180" i="4"/>
  <c r="K5179" i="4"/>
  <c r="O5179" i="4" s="1"/>
  <c r="P5179" i="4" s="1"/>
  <c r="J5179" i="4"/>
  <c r="K5178" i="4"/>
  <c r="O5178" i="4" s="1"/>
  <c r="P5178" i="4" s="1"/>
  <c r="J5178" i="4"/>
  <c r="K5177" i="4"/>
  <c r="O5177" i="4" s="1"/>
  <c r="P5177" i="4" s="1"/>
  <c r="J5177" i="4"/>
  <c r="K5176" i="4"/>
  <c r="O5176" i="4" s="1"/>
  <c r="P5176" i="4" s="1"/>
  <c r="J5176" i="4"/>
  <c r="K5175" i="4"/>
  <c r="O5175" i="4" s="1"/>
  <c r="P5175" i="4" s="1"/>
  <c r="J5175" i="4"/>
  <c r="K5174" i="4"/>
  <c r="O5174" i="4" s="1"/>
  <c r="P5174" i="4" s="1"/>
  <c r="J5174" i="4"/>
  <c r="K5173" i="4"/>
  <c r="O5173" i="4" s="1"/>
  <c r="P5173" i="4" s="1"/>
  <c r="J5173" i="4"/>
  <c r="K5172" i="4"/>
  <c r="O5172" i="4" s="1"/>
  <c r="P5172" i="4" s="1"/>
  <c r="J5172" i="4"/>
  <c r="O5171" i="4"/>
  <c r="P5171" i="4" s="1"/>
  <c r="K5171" i="4"/>
  <c r="J5171" i="4"/>
  <c r="K5170" i="4"/>
  <c r="O5170" i="4" s="1"/>
  <c r="P5170" i="4" s="1"/>
  <c r="J5170" i="4"/>
  <c r="K5169" i="4"/>
  <c r="O5169" i="4" s="1"/>
  <c r="P5169" i="4" s="1"/>
  <c r="J5169" i="4"/>
  <c r="K5168" i="4"/>
  <c r="O5168" i="4" s="1"/>
  <c r="P5168" i="4" s="1"/>
  <c r="J5168" i="4"/>
  <c r="K5167" i="4"/>
  <c r="O5167" i="4" s="1"/>
  <c r="P5167" i="4" s="1"/>
  <c r="J5167" i="4"/>
  <c r="K5166" i="4"/>
  <c r="O5166" i="4" s="1"/>
  <c r="P5166" i="4" s="1"/>
  <c r="J5166" i="4"/>
  <c r="K5165" i="4"/>
  <c r="O5165" i="4" s="1"/>
  <c r="P5165" i="4" s="1"/>
  <c r="J5165" i="4"/>
  <c r="K5164" i="4"/>
  <c r="O5164" i="4" s="1"/>
  <c r="P5164" i="4" s="1"/>
  <c r="J5164" i="4"/>
  <c r="K5163" i="4"/>
  <c r="O5163" i="4" s="1"/>
  <c r="P5163" i="4" s="1"/>
  <c r="J5163" i="4"/>
  <c r="K5162" i="4"/>
  <c r="O5162" i="4" s="1"/>
  <c r="P5162" i="4" s="1"/>
  <c r="J5162" i="4"/>
  <c r="K5161" i="4"/>
  <c r="O5161" i="4" s="1"/>
  <c r="P5161" i="4" s="1"/>
  <c r="J5161" i="4"/>
  <c r="K5160" i="4"/>
  <c r="O5160" i="4" s="1"/>
  <c r="P5160" i="4" s="1"/>
  <c r="J5160" i="4"/>
  <c r="K5159" i="4"/>
  <c r="O5159" i="4" s="1"/>
  <c r="P5159" i="4" s="1"/>
  <c r="J5159" i="4"/>
  <c r="K5158" i="4"/>
  <c r="O5158" i="4" s="1"/>
  <c r="P5158" i="4" s="1"/>
  <c r="J5158" i="4"/>
  <c r="K5157" i="4"/>
  <c r="O5157" i="4" s="1"/>
  <c r="P5157" i="4" s="1"/>
  <c r="J5157" i="4"/>
  <c r="K5156" i="4"/>
  <c r="O5156" i="4" s="1"/>
  <c r="P5156" i="4" s="1"/>
  <c r="J5156" i="4"/>
  <c r="O5155" i="4"/>
  <c r="P5155" i="4" s="1"/>
  <c r="K5155" i="4"/>
  <c r="J5155" i="4"/>
  <c r="K5154" i="4"/>
  <c r="O5154" i="4" s="1"/>
  <c r="P5154" i="4" s="1"/>
  <c r="J5154" i="4"/>
  <c r="K5153" i="4"/>
  <c r="O5153" i="4" s="1"/>
  <c r="P5153" i="4" s="1"/>
  <c r="J5153" i="4"/>
  <c r="K5152" i="4"/>
  <c r="O5152" i="4" s="1"/>
  <c r="P5152" i="4" s="1"/>
  <c r="J5152" i="4"/>
  <c r="K5151" i="4"/>
  <c r="O5151" i="4" s="1"/>
  <c r="P5151" i="4" s="1"/>
  <c r="J5151" i="4"/>
  <c r="K5150" i="4"/>
  <c r="O5150" i="4" s="1"/>
  <c r="P5150" i="4" s="1"/>
  <c r="J5150" i="4"/>
  <c r="K5149" i="4"/>
  <c r="O5149" i="4" s="1"/>
  <c r="P5149" i="4" s="1"/>
  <c r="J5149" i="4"/>
  <c r="K5148" i="4"/>
  <c r="O5148" i="4" s="1"/>
  <c r="P5148" i="4" s="1"/>
  <c r="J5148" i="4"/>
  <c r="K5147" i="4"/>
  <c r="O5147" i="4" s="1"/>
  <c r="P5147" i="4" s="1"/>
  <c r="J5147" i="4"/>
  <c r="K5146" i="4"/>
  <c r="O5146" i="4" s="1"/>
  <c r="P5146" i="4" s="1"/>
  <c r="J5146" i="4"/>
  <c r="K5145" i="4"/>
  <c r="O5145" i="4" s="1"/>
  <c r="P5145" i="4" s="1"/>
  <c r="J5145" i="4"/>
  <c r="K5144" i="4"/>
  <c r="O5144" i="4" s="1"/>
  <c r="P5144" i="4" s="1"/>
  <c r="J5144" i="4"/>
  <c r="K5143" i="4"/>
  <c r="O5143" i="4" s="1"/>
  <c r="P5143" i="4" s="1"/>
  <c r="J5143" i="4"/>
  <c r="K5142" i="4"/>
  <c r="O5142" i="4" s="1"/>
  <c r="P5142" i="4" s="1"/>
  <c r="J5142" i="4"/>
  <c r="K5141" i="4"/>
  <c r="O5141" i="4" s="1"/>
  <c r="P5141" i="4" s="1"/>
  <c r="J5141" i="4"/>
  <c r="K5140" i="4"/>
  <c r="O5140" i="4" s="1"/>
  <c r="P5140" i="4" s="1"/>
  <c r="J5140" i="4"/>
  <c r="O5139" i="4"/>
  <c r="P5139" i="4" s="1"/>
  <c r="K5139" i="4"/>
  <c r="J5139" i="4"/>
  <c r="K5138" i="4"/>
  <c r="O5138" i="4" s="1"/>
  <c r="P5138" i="4" s="1"/>
  <c r="J5138" i="4"/>
  <c r="K5137" i="4"/>
  <c r="O5137" i="4" s="1"/>
  <c r="P5137" i="4" s="1"/>
  <c r="J5137" i="4"/>
  <c r="K5136" i="4"/>
  <c r="O5136" i="4" s="1"/>
  <c r="P5136" i="4" s="1"/>
  <c r="J5136" i="4"/>
  <c r="K5135" i="4"/>
  <c r="O5135" i="4" s="1"/>
  <c r="P5135" i="4" s="1"/>
  <c r="J5135" i="4"/>
  <c r="K5134" i="4"/>
  <c r="O5134" i="4" s="1"/>
  <c r="P5134" i="4" s="1"/>
  <c r="J5134" i="4"/>
  <c r="K5133" i="4"/>
  <c r="O5133" i="4" s="1"/>
  <c r="P5133" i="4" s="1"/>
  <c r="J5133" i="4"/>
  <c r="K5132" i="4"/>
  <c r="O5132" i="4" s="1"/>
  <c r="P5132" i="4" s="1"/>
  <c r="J5132" i="4"/>
  <c r="K5131" i="4"/>
  <c r="O5131" i="4" s="1"/>
  <c r="P5131" i="4" s="1"/>
  <c r="J5131" i="4"/>
  <c r="K5130" i="4"/>
  <c r="O5130" i="4" s="1"/>
  <c r="P5130" i="4" s="1"/>
  <c r="J5130" i="4"/>
  <c r="K5129" i="4"/>
  <c r="O5129" i="4" s="1"/>
  <c r="P5129" i="4" s="1"/>
  <c r="J5129" i="4"/>
  <c r="K5128" i="4"/>
  <c r="O5128" i="4" s="1"/>
  <c r="P5128" i="4" s="1"/>
  <c r="J5128" i="4"/>
  <c r="K5127" i="4"/>
  <c r="O5127" i="4" s="1"/>
  <c r="P5127" i="4" s="1"/>
  <c r="J5127" i="4"/>
  <c r="K5126" i="4"/>
  <c r="O5126" i="4" s="1"/>
  <c r="P5126" i="4" s="1"/>
  <c r="J5126" i="4"/>
  <c r="K5125" i="4"/>
  <c r="O5125" i="4" s="1"/>
  <c r="P5125" i="4" s="1"/>
  <c r="J5125" i="4"/>
  <c r="K5124" i="4"/>
  <c r="O5124" i="4" s="1"/>
  <c r="P5124" i="4" s="1"/>
  <c r="J5124" i="4"/>
  <c r="K5123" i="4"/>
  <c r="O5123" i="4" s="1"/>
  <c r="P5123" i="4" s="1"/>
  <c r="J5123" i="4"/>
  <c r="K5122" i="4"/>
  <c r="O5122" i="4" s="1"/>
  <c r="P5122" i="4" s="1"/>
  <c r="J5122" i="4"/>
  <c r="K5121" i="4"/>
  <c r="O5121" i="4" s="1"/>
  <c r="P5121" i="4" s="1"/>
  <c r="J5121" i="4"/>
  <c r="K5120" i="4"/>
  <c r="O5120" i="4" s="1"/>
  <c r="P5120" i="4" s="1"/>
  <c r="J5120" i="4"/>
  <c r="K5119" i="4"/>
  <c r="O5119" i="4" s="1"/>
  <c r="P5119" i="4" s="1"/>
  <c r="J5119" i="4"/>
  <c r="K5118" i="4"/>
  <c r="O5118" i="4" s="1"/>
  <c r="P5118" i="4" s="1"/>
  <c r="J5118" i="4"/>
  <c r="O5117" i="4"/>
  <c r="P5117" i="4" s="1"/>
  <c r="K5117" i="4"/>
  <c r="J5117" i="4"/>
  <c r="K5116" i="4"/>
  <c r="O5116" i="4" s="1"/>
  <c r="P5116" i="4" s="1"/>
  <c r="J5116" i="4"/>
  <c r="K5115" i="4"/>
  <c r="O5115" i="4" s="1"/>
  <c r="P5115" i="4" s="1"/>
  <c r="J5115" i="4"/>
  <c r="K5114" i="4"/>
  <c r="O5114" i="4" s="1"/>
  <c r="P5114" i="4" s="1"/>
  <c r="J5114" i="4"/>
  <c r="K5113" i="4"/>
  <c r="O5113" i="4" s="1"/>
  <c r="P5113" i="4" s="1"/>
  <c r="J5113" i="4"/>
  <c r="K5112" i="4"/>
  <c r="O5112" i="4" s="1"/>
  <c r="P5112" i="4" s="1"/>
  <c r="J5112" i="4"/>
  <c r="K5111" i="4"/>
  <c r="O5111" i="4" s="1"/>
  <c r="P5111" i="4" s="1"/>
  <c r="J5111" i="4"/>
  <c r="K5110" i="4"/>
  <c r="O5110" i="4" s="1"/>
  <c r="P5110" i="4" s="1"/>
  <c r="J5110" i="4"/>
  <c r="K5109" i="4"/>
  <c r="O5109" i="4" s="1"/>
  <c r="P5109" i="4" s="1"/>
  <c r="J5109" i="4"/>
  <c r="K5108" i="4"/>
  <c r="O5108" i="4" s="1"/>
  <c r="P5108" i="4" s="1"/>
  <c r="J5108" i="4"/>
  <c r="K5107" i="4"/>
  <c r="O5107" i="4" s="1"/>
  <c r="P5107" i="4" s="1"/>
  <c r="J5107" i="4"/>
  <c r="K5106" i="4"/>
  <c r="O5106" i="4" s="1"/>
  <c r="P5106" i="4" s="1"/>
  <c r="J5106" i="4"/>
  <c r="K5105" i="4"/>
  <c r="O5105" i="4" s="1"/>
  <c r="P5105" i="4" s="1"/>
  <c r="J5105" i="4"/>
  <c r="K5104" i="4"/>
  <c r="O5104" i="4" s="1"/>
  <c r="P5104" i="4" s="1"/>
  <c r="J5104" i="4"/>
  <c r="K5103" i="4"/>
  <c r="O5103" i="4" s="1"/>
  <c r="P5103" i="4" s="1"/>
  <c r="J5103" i="4"/>
  <c r="K5102" i="4"/>
  <c r="O5102" i="4" s="1"/>
  <c r="P5102" i="4" s="1"/>
  <c r="J5102" i="4"/>
  <c r="K5101" i="4"/>
  <c r="O5101" i="4" s="1"/>
  <c r="P5101" i="4" s="1"/>
  <c r="J5101" i="4"/>
  <c r="K5100" i="4"/>
  <c r="O5100" i="4" s="1"/>
  <c r="P5100" i="4" s="1"/>
  <c r="J5100" i="4"/>
  <c r="K5099" i="4"/>
  <c r="O5099" i="4" s="1"/>
  <c r="P5099" i="4" s="1"/>
  <c r="J5099" i="4"/>
  <c r="K5098" i="4"/>
  <c r="O5098" i="4" s="1"/>
  <c r="P5098" i="4" s="1"/>
  <c r="J5098" i="4"/>
  <c r="K5097" i="4"/>
  <c r="O5097" i="4" s="1"/>
  <c r="P5097" i="4" s="1"/>
  <c r="J5097" i="4"/>
  <c r="K5096" i="4"/>
  <c r="O5096" i="4" s="1"/>
  <c r="P5096" i="4" s="1"/>
  <c r="J5096" i="4"/>
  <c r="K5095" i="4"/>
  <c r="O5095" i="4" s="1"/>
  <c r="P5095" i="4" s="1"/>
  <c r="J5095" i="4"/>
  <c r="K5094" i="4"/>
  <c r="O5094" i="4" s="1"/>
  <c r="P5094" i="4" s="1"/>
  <c r="J5094" i="4"/>
  <c r="K5093" i="4"/>
  <c r="O5093" i="4" s="1"/>
  <c r="P5093" i="4" s="1"/>
  <c r="J5093" i="4"/>
  <c r="K5092" i="4"/>
  <c r="O5092" i="4" s="1"/>
  <c r="P5092" i="4" s="1"/>
  <c r="J5092" i="4"/>
  <c r="K5091" i="4"/>
  <c r="O5091" i="4" s="1"/>
  <c r="P5091" i="4" s="1"/>
  <c r="J5091" i="4"/>
  <c r="K5090" i="4"/>
  <c r="O5090" i="4" s="1"/>
  <c r="P5090" i="4" s="1"/>
  <c r="J5090" i="4"/>
  <c r="K5089" i="4"/>
  <c r="O5089" i="4" s="1"/>
  <c r="P5089" i="4" s="1"/>
  <c r="J5089" i="4"/>
  <c r="K5088" i="4"/>
  <c r="O5088" i="4" s="1"/>
  <c r="P5088" i="4" s="1"/>
  <c r="J5088" i="4"/>
  <c r="K5087" i="4"/>
  <c r="O5087" i="4" s="1"/>
  <c r="P5087" i="4" s="1"/>
  <c r="J5087" i="4"/>
  <c r="K5086" i="4"/>
  <c r="O5086" i="4" s="1"/>
  <c r="P5086" i="4" s="1"/>
  <c r="J5086" i="4"/>
  <c r="K5085" i="4"/>
  <c r="O5085" i="4" s="1"/>
  <c r="P5085" i="4" s="1"/>
  <c r="J5085" i="4"/>
  <c r="K5084" i="4"/>
  <c r="O5084" i="4" s="1"/>
  <c r="P5084" i="4" s="1"/>
  <c r="J5084" i="4"/>
  <c r="K5083" i="4"/>
  <c r="O5083" i="4" s="1"/>
  <c r="P5083" i="4" s="1"/>
  <c r="J5083" i="4"/>
  <c r="K5082" i="4"/>
  <c r="O5082" i="4" s="1"/>
  <c r="P5082" i="4" s="1"/>
  <c r="J5082" i="4"/>
  <c r="K5081" i="4"/>
  <c r="O5081" i="4" s="1"/>
  <c r="P5081" i="4" s="1"/>
  <c r="J5081" i="4"/>
  <c r="K5080" i="4"/>
  <c r="O5080" i="4" s="1"/>
  <c r="P5080" i="4" s="1"/>
  <c r="J5080" i="4"/>
  <c r="K5079" i="4"/>
  <c r="O5079" i="4" s="1"/>
  <c r="P5079" i="4" s="1"/>
  <c r="J5079" i="4"/>
  <c r="K5078" i="4"/>
  <c r="O5078" i="4" s="1"/>
  <c r="P5078" i="4" s="1"/>
  <c r="J5078" i="4"/>
  <c r="K5077" i="4"/>
  <c r="O5077" i="4" s="1"/>
  <c r="P5077" i="4" s="1"/>
  <c r="J5077" i="4"/>
  <c r="K5076" i="4"/>
  <c r="O5076" i="4" s="1"/>
  <c r="P5076" i="4" s="1"/>
  <c r="J5076" i="4"/>
  <c r="K5075" i="4"/>
  <c r="O5075" i="4" s="1"/>
  <c r="P5075" i="4" s="1"/>
  <c r="J5075" i="4"/>
  <c r="K5074" i="4"/>
  <c r="O5074" i="4" s="1"/>
  <c r="P5074" i="4" s="1"/>
  <c r="J5074" i="4"/>
  <c r="K5073" i="4"/>
  <c r="O5073" i="4" s="1"/>
  <c r="P5073" i="4" s="1"/>
  <c r="J5073" i="4"/>
  <c r="K5072" i="4"/>
  <c r="O5072" i="4" s="1"/>
  <c r="P5072" i="4" s="1"/>
  <c r="J5072" i="4"/>
  <c r="K5071" i="4"/>
  <c r="O5071" i="4" s="1"/>
  <c r="P5071" i="4" s="1"/>
  <c r="J5071" i="4"/>
  <c r="K5070" i="4"/>
  <c r="O5070" i="4" s="1"/>
  <c r="P5070" i="4" s="1"/>
  <c r="J5070" i="4"/>
  <c r="K5069" i="4"/>
  <c r="O5069" i="4" s="1"/>
  <c r="P5069" i="4" s="1"/>
  <c r="J5069" i="4"/>
  <c r="K5068" i="4"/>
  <c r="O5068" i="4" s="1"/>
  <c r="P5068" i="4" s="1"/>
  <c r="J5068" i="4"/>
  <c r="K5067" i="4"/>
  <c r="O5067" i="4" s="1"/>
  <c r="P5067" i="4" s="1"/>
  <c r="J5067" i="4"/>
  <c r="K5066" i="4"/>
  <c r="O5066" i="4" s="1"/>
  <c r="P5066" i="4" s="1"/>
  <c r="J5066" i="4"/>
  <c r="K5065" i="4"/>
  <c r="O5065" i="4" s="1"/>
  <c r="P5065" i="4" s="1"/>
  <c r="J5065" i="4"/>
  <c r="K5064" i="4"/>
  <c r="O5064" i="4" s="1"/>
  <c r="P5064" i="4" s="1"/>
  <c r="J5064" i="4"/>
  <c r="K5063" i="4"/>
  <c r="O5063" i="4" s="1"/>
  <c r="P5063" i="4" s="1"/>
  <c r="J5063" i="4"/>
  <c r="K5062" i="4"/>
  <c r="O5062" i="4" s="1"/>
  <c r="P5062" i="4" s="1"/>
  <c r="J5062" i="4"/>
  <c r="K5061" i="4"/>
  <c r="O5061" i="4" s="1"/>
  <c r="P5061" i="4" s="1"/>
  <c r="J5061" i="4"/>
  <c r="K5060" i="4"/>
  <c r="O5060" i="4" s="1"/>
  <c r="P5060" i="4" s="1"/>
  <c r="J5060" i="4"/>
  <c r="K5059" i="4"/>
  <c r="O5059" i="4" s="1"/>
  <c r="P5059" i="4" s="1"/>
  <c r="J5059" i="4"/>
  <c r="K5058" i="4"/>
  <c r="O5058" i="4" s="1"/>
  <c r="P5058" i="4" s="1"/>
  <c r="J5058" i="4"/>
  <c r="K5057" i="4"/>
  <c r="O5057" i="4" s="1"/>
  <c r="P5057" i="4" s="1"/>
  <c r="J5057" i="4"/>
  <c r="K5056" i="4"/>
  <c r="O5056" i="4" s="1"/>
  <c r="P5056" i="4" s="1"/>
  <c r="J5056" i="4"/>
  <c r="O5055" i="4"/>
  <c r="P5055" i="4" s="1"/>
  <c r="K5055" i="4"/>
  <c r="J5055" i="4"/>
  <c r="K5054" i="4"/>
  <c r="O5054" i="4" s="1"/>
  <c r="P5054" i="4" s="1"/>
  <c r="J5054" i="4"/>
  <c r="K5053" i="4"/>
  <c r="O5053" i="4" s="1"/>
  <c r="P5053" i="4" s="1"/>
  <c r="J5053" i="4"/>
  <c r="K5052" i="4"/>
  <c r="O5052" i="4" s="1"/>
  <c r="P5052" i="4" s="1"/>
  <c r="J5052" i="4"/>
  <c r="K5051" i="4"/>
  <c r="O5051" i="4" s="1"/>
  <c r="P5051" i="4" s="1"/>
  <c r="J5051" i="4"/>
  <c r="K5050" i="4"/>
  <c r="O5050" i="4" s="1"/>
  <c r="P5050" i="4" s="1"/>
  <c r="J5050" i="4"/>
  <c r="K5049" i="4"/>
  <c r="O5049" i="4" s="1"/>
  <c r="P5049" i="4" s="1"/>
  <c r="J5049" i="4"/>
  <c r="K5048" i="4"/>
  <c r="O5048" i="4" s="1"/>
  <c r="P5048" i="4" s="1"/>
  <c r="J5048" i="4"/>
  <c r="K5047" i="4"/>
  <c r="O5047" i="4" s="1"/>
  <c r="P5047" i="4" s="1"/>
  <c r="J5047" i="4"/>
  <c r="K5046" i="4"/>
  <c r="O5046" i="4" s="1"/>
  <c r="P5046" i="4" s="1"/>
  <c r="J5046" i="4"/>
  <c r="K5045" i="4"/>
  <c r="O5045" i="4" s="1"/>
  <c r="P5045" i="4" s="1"/>
  <c r="J5045" i="4"/>
  <c r="K5044" i="4"/>
  <c r="O5044" i="4" s="1"/>
  <c r="P5044" i="4" s="1"/>
  <c r="J5044" i="4"/>
  <c r="K5043" i="4"/>
  <c r="O5043" i="4" s="1"/>
  <c r="P5043" i="4" s="1"/>
  <c r="J5043" i="4"/>
  <c r="K5042" i="4"/>
  <c r="O5042" i="4" s="1"/>
  <c r="P5042" i="4" s="1"/>
  <c r="J5042" i="4"/>
  <c r="K5041" i="4"/>
  <c r="O5041" i="4" s="1"/>
  <c r="P5041" i="4" s="1"/>
  <c r="J5041" i="4"/>
  <c r="K5040" i="4"/>
  <c r="O5040" i="4" s="1"/>
  <c r="P5040" i="4" s="1"/>
  <c r="J5040" i="4"/>
  <c r="K5039" i="4"/>
  <c r="O5039" i="4" s="1"/>
  <c r="P5039" i="4" s="1"/>
  <c r="J5039" i="4"/>
  <c r="K5038" i="4"/>
  <c r="O5038" i="4" s="1"/>
  <c r="P5038" i="4" s="1"/>
  <c r="J5038" i="4"/>
  <c r="K5037" i="4"/>
  <c r="O5037" i="4" s="1"/>
  <c r="P5037" i="4" s="1"/>
  <c r="J5037" i="4"/>
  <c r="K5036" i="4"/>
  <c r="O5036" i="4" s="1"/>
  <c r="P5036" i="4" s="1"/>
  <c r="J5036" i="4"/>
  <c r="K5035" i="4"/>
  <c r="O5035" i="4" s="1"/>
  <c r="P5035" i="4" s="1"/>
  <c r="J5035" i="4"/>
  <c r="K5034" i="4"/>
  <c r="O5034" i="4" s="1"/>
  <c r="P5034" i="4" s="1"/>
  <c r="J5034" i="4"/>
  <c r="K5033" i="4"/>
  <c r="O5033" i="4" s="1"/>
  <c r="P5033" i="4" s="1"/>
  <c r="J5033" i="4"/>
  <c r="K5032" i="4"/>
  <c r="O5032" i="4" s="1"/>
  <c r="P5032" i="4" s="1"/>
  <c r="J5032" i="4"/>
  <c r="K5031" i="4"/>
  <c r="O5031" i="4" s="1"/>
  <c r="P5031" i="4" s="1"/>
  <c r="J5031" i="4"/>
  <c r="K5030" i="4"/>
  <c r="O5030" i="4" s="1"/>
  <c r="P5030" i="4" s="1"/>
  <c r="J5030" i="4"/>
  <c r="K5029" i="4"/>
  <c r="O5029" i="4" s="1"/>
  <c r="P5029" i="4" s="1"/>
  <c r="J5029" i="4"/>
  <c r="K5028" i="4"/>
  <c r="O5028" i="4" s="1"/>
  <c r="P5028" i="4" s="1"/>
  <c r="J5028" i="4"/>
  <c r="K5027" i="4"/>
  <c r="O5027" i="4" s="1"/>
  <c r="P5027" i="4" s="1"/>
  <c r="J5027" i="4"/>
  <c r="K5026" i="4"/>
  <c r="O5026" i="4" s="1"/>
  <c r="P5026" i="4" s="1"/>
  <c r="J5026" i="4"/>
  <c r="K5025" i="4"/>
  <c r="O5025" i="4" s="1"/>
  <c r="P5025" i="4" s="1"/>
  <c r="J5025" i="4"/>
  <c r="K5024" i="4"/>
  <c r="O5024" i="4" s="1"/>
  <c r="P5024" i="4" s="1"/>
  <c r="J5024" i="4"/>
  <c r="K5023" i="4"/>
  <c r="O5023" i="4" s="1"/>
  <c r="P5023" i="4" s="1"/>
  <c r="J5023" i="4"/>
  <c r="K5022" i="4"/>
  <c r="O5022" i="4" s="1"/>
  <c r="P5022" i="4" s="1"/>
  <c r="J5022" i="4"/>
  <c r="K5021" i="4"/>
  <c r="O5021" i="4" s="1"/>
  <c r="P5021" i="4" s="1"/>
  <c r="J5021" i="4"/>
  <c r="K5020" i="4"/>
  <c r="O5020" i="4" s="1"/>
  <c r="P5020" i="4" s="1"/>
  <c r="J5020" i="4"/>
  <c r="K5019" i="4"/>
  <c r="O5019" i="4" s="1"/>
  <c r="P5019" i="4" s="1"/>
  <c r="J5019" i="4"/>
  <c r="O5018" i="4"/>
  <c r="P5018" i="4" s="1"/>
  <c r="K5018" i="4"/>
  <c r="J5018" i="4"/>
  <c r="O5017" i="4"/>
  <c r="P5017" i="4" s="1"/>
  <c r="K5017" i="4"/>
  <c r="J5017" i="4"/>
  <c r="K5016" i="4"/>
  <c r="O5016" i="4" s="1"/>
  <c r="P5016" i="4" s="1"/>
  <c r="J5016" i="4"/>
  <c r="K5015" i="4"/>
  <c r="O5015" i="4" s="1"/>
  <c r="P5015" i="4" s="1"/>
  <c r="J5015" i="4"/>
  <c r="K5014" i="4"/>
  <c r="O5014" i="4" s="1"/>
  <c r="P5014" i="4" s="1"/>
  <c r="J5014" i="4"/>
  <c r="K5013" i="4"/>
  <c r="O5013" i="4" s="1"/>
  <c r="P5013" i="4" s="1"/>
  <c r="J5013" i="4"/>
  <c r="K5012" i="4"/>
  <c r="O5012" i="4" s="1"/>
  <c r="P5012" i="4" s="1"/>
  <c r="J5012" i="4"/>
  <c r="K5011" i="4"/>
  <c r="O5011" i="4" s="1"/>
  <c r="P5011" i="4" s="1"/>
  <c r="J5011" i="4"/>
  <c r="K5010" i="4"/>
  <c r="O5010" i="4" s="1"/>
  <c r="P5010" i="4" s="1"/>
  <c r="J5010" i="4"/>
  <c r="K5009" i="4"/>
  <c r="O5009" i="4" s="1"/>
  <c r="P5009" i="4" s="1"/>
  <c r="J5009" i="4"/>
  <c r="O5008" i="4"/>
  <c r="P5008" i="4" s="1"/>
  <c r="K5008" i="4"/>
  <c r="J5008" i="4"/>
  <c r="K5007" i="4"/>
  <c r="O5007" i="4" s="1"/>
  <c r="P5007" i="4" s="1"/>
  <c r="J5007" i="4"/>
  <c r="K5006" i="4"/>
  <c r="O5006" i="4" s="1"/>
  <c r="P5006" i="4" s="1"/>
  <c r="J5006" i="4"/>
  <c r="K5005" i="4"/>
  <c r="O5005" i="4" s="1"/>
  <c r="P5005" i="4" s="1"/>
  <c r="J5005" i="4"/>
  <c r="K5004" i="4"/>
  <c r="O5004" i="4" s="1"/>
  <c r="P5004" i="4" s="1"/>
  <c r="J5004" i="4"/>
  <c r="K5003" i="4"/>
  <c r="O5003" i="4" s="1"/>
  <c r="P5003" i="4" s="1"/>
  <c r="J5003" i="4"/>
  <c r="O5002" i="4"/>
  <c r="P5002" i="4" s="1"/>
  <c r="K5002" i="4"/>
  <c r="J5002" i="4"/>
  <c r="K5001" i="4"/>
  <c r="O5001" i="4" s="1"/>
  <c r="P5001" i="4" s="1"/>
  <c r="J5001" i="4"/>
  <c r="K5000" i="4"/>
  <c r="O5000" i="4" s="1"/>
  <c r="P5000" i="4" s="1"/>
  <c r="J5000" i="4"/>
  <c r="K4999" i="4"/>
  <c r="O4999" i="4" s="1"/>
  <c r="P4999" i="4" s="1"/>
  <c r="J4999" i="4"/>
  <c r="O4998" i="4"/>
  <c r="P4998" i="4" s="1"/>
  <c r="K4998" i="4"/>
  <c r="J4998" i="4"/>
  <c r="K4997" i="4"/>
  <c r="O4997" i="4" s="1"/>
  <c r="P4997" i="4" s="1"/>
  <c r="J4997" i="4"/>
  <c r="K4996" i="4"/>
  <c r="O4996" i="4" s="1"/>
  <c r="P4996" i="4" s="1"/>
  <c r="J4996" i="4"/>
  <c r="K4995" i="4"/>
  <c r="O4995" i="4" s="1"/>
  <c r="P4995" i="4" s="1"/>
  <c r="J4995" i="4"/>
  <c r="K4994" i="4"/>
  <c r="O4994" i="4" s="1"/>
  <c r="P4994" i="4" s="1"/>
  <c r="J4994" i="4"/>
  <c r="K4993" i="4"/>
  <c r="O4993" i="4" s="1"/>
  <c r="P4993" i="4" s="1"/>
  <c r="J4993" i="4"/>
  <c r="O4992" i="4"/>
  <c r="P4992" i="4" s="1"/>
  <c r="K4992" i="4"/>
  <c r="J4992" i="4"/>
  <c r="K4991" i="4"/>
  <c r="O4991" i="4" s="1"/>
  <c r="P4991" i="4" s="1"/>
  <c r="J4991" i="4"/>
  <c r="K4990" i="4"/>
  <c r="O4990" i="4" s="1"/>
  <c r="P4990" i="4" s="1"/>
  <c r="J4990" i="4"/>
  <c r="K4989" i="4"/>
  <c r="O4989" i="4" s="1"/>
  <c r="P4989" i="4" s="1"/>
  <c r="J4989" i="4"/>
  <c r="K4988" i="4"/>
  <c r="O4988" i="4" s="1"/>
  <c r="P4988" i="4" s="1"/>
  <c r="J4988" i="4"/>
  <c r="K4987" i="4"/>
  <c r="O4987" i="4" s="1"/>
  <c r="P4987" i="4" s="1"/>
  <c r="J4987" i="4"/>
  <c r="K4986" i="4"/>
  <c r="O4986" i="4" s="1"/>
  <c r="P4986" i="4" s="1"/>
  <c r="J4986" i="4"/>
  <c r="K4985" i="4"/>
  <c r="O4985" i="4" s="1"/>
  <c r="P4985" i="4" s="1"/>
  <c r="J4985" i="4"/>
  <c r="K4984" i="4"/>
  <c r="O4984" i="4" s="1"/>
  <c r="P4984" i="4" s="1"/>
  <c r="J4984" i="4"/>
  <c r="K4983" i="4"/>
  <c r="O4983" i="4" s="1"/>
  <c r="P4983" i="4" s="1"/>
  <c r="J4983" i="4"/>
  <c r="K4982" i="4"/>
  <c r="O4982" i="4" s="1"/>
  <c r="P4982" i="4" s="1"/>
  <c r="J4982" i="4"/>
  <c r="K4981" i="4"/>
  <c r="O4981" i="4" s="1"/>
  <c r="P4981" i="4" s="1"/>
  <c r="J4981" i="4"/>
  <c r="K4980" i="4"/>
  <c r="O4980" i="4" s="1"/>
  <c r="P4980" i="4" s="1"/>
  <c r="J4980" i="4"/>
  <c r="K4979" i="4"/>
  <c r="O4979" i="4" s="1"/>
  <c r="P4979" i="4" s="1"/>
  <c r="J4979" i="4"/>
  <c r="K4978" i="4"/>
  <c r="O4978" i="4" s="1"/>
  <c r="P4978" i="4" s="1"/>
  <c r="J4978" i="4"/>
  <c r="K4977" i="4"/>
  <c r="O4977" i="4" s="1"/>
  <c r="P4977" i="4" s="1"/>
  <c r="J4977" i="4"/>
  <c r="K4976" i="4"/>
  <c r="O4976" i="4" s="1"/>
  <c r="P4976" i="4" s="1"/>
  <c r="J4976" i="4"/>
  <c r="K4975" i="4"/>
  <c r="O4975" i="4" s="1"/>
  <c r="P4975" i="4" s="1"/>
  <c r="J4975" i="4"/>
  <c r="K4974" i="4"/>
  <c r="O4974" i="4" s="1"/>
  <c r="P4974" i="4" s="1"/>
  <c r="J4974" i="4"/>
  <c r="K4973" i="4"/>
  <c r="O4973" i="4" s="1"/>
  <c r="P4973" i="4" s="1"/>
  <c r="J4973" i="4"/>
  <c r="K4972" i="4"/>
  <c r="O4972" i="4" s="1"/>
  <c r="P4972" i="4" s="1"/>
  <c r="J4972" i="4"/>
  <c r="K4971" i="4"/>
  <c r="O4971" i="4" s="1"/>
  <c r="P4971" i="4" s="1"/>
  <c r="J4971" i="4"/>
  <c r="K4970" i="4"/>
  <c r="O4970" i="4" s="1"/>
  <c r="P4970" i="4" s="1"/>
  <c r="J4970" i="4"/>
  <c r="K4969" i="4"/>
  <c r="O4969" i="4" s="1"/>
  <c r="P4969" i="4" s="1"/>
  <c r="J4969" i="4"/>
  <c r="K4968" i="4"/>
  <c r="O4968" i="4" s="1"/>
  <c r="P4968" i="4" s="1"/>
  <c r="J4968" i="4"/>
  <c r="K4967" i="4"/>
  <c r="O4967" i="4" s="1"/>
  <c r="P4967" i="4" s="1"/>
  <c r="J4967" i="4"/>
  <c r="K4966" i="4"/>
  <c r="O4966" i="4" s="1"/>
  <c r="P4966" i="4" s="1"/>
  <c r="J4966" i="4"/>
  <c r="K4965" i="4"/>
  <c r="O4965" i="4" s="1"/>
  <c r="P4965" i="4" s="1"/>
  <c r="J4965" i="4"/>
  <c r="K4964" i="4"/>
  <c r="O4964" i="4" s="1"/>
  <c r="P4964" i="4" s="1"/>
  <c r="J4964" i="4"/>
  <c r="K4963" i="4"/>
  <c r="O4963" i="4" s="1"/>
  <c r="P4963" i="4" s="1"/>
  <c r="J4963" i="4"/>
  <c r="K4962" i="4"/>
  <c r="O4962" i="4" s="1"/>
  <c r="P4962" i="4" s="1"/>
  <c r="J4962" i="4"/>
  <c r="K4961" i="4"/>
  <c r="O4961" i="4" s="1"/>
  <c r="P4961" i="4" s="1"/>
  <c r="J4961" i="4"/>
  <c r="K4960" i="4"/>
  <c r="O4960" i="4" s="1"/>
  <c r="P4960" i="4" s="1"/>
  <c r="J4960" i="4"/>
  <c r="K4959" i="4"/>
  <c r="O4959" i="4" s="1"/>
  <c r="P4959" i="4" s="1"/>
  <c r="J4959" i="4"/>
  <c r="K4958" i="4"/>
  <c r="O4958" i="4" s="1"/>
  <c r="P4958" i="4" s="1"/>
  <c r="J4958" i="4"/>
  <c r="K4957" i="4"/>
  <c r="O4957" i="4" s="1"/>
  <c r="P4957" i="4" s="1"/>
  <c r="J4957" i="4"/>
  <c r="K4956" i="4"/>
  <c r="O4956" i="4" s="1"/>
  <c r="P4956" i="4" s="1"/>
  <c r="J4956" i="4"/>
  <c r="K4955" i="4"/>
  <c r="O4955" i="4" s="1"/>
  <c r="P4955" i="4" s="1"/>
  <c r="J4955" i="4"/>
  <c r="K4954" i="4"/>
  <c r="O4954" i="4" s="1"/>
  <c r="P4954" i="4" s="1"/>
  <c r="J4954" i="4"/>
  <c r="K4953" i="4"/>
  <c r="O4953" i="4" s="1"/>
  <c r="P4953" i="4" s="1"/>
  <c r="J4953" i="4"/>
  <c r="K4952" i="4"/>
  <c r="O4952" i="4" s="1"/>
  <c r="P4952" i="4" s="1"/>
  <c r="J4952" i="4"/>
  <c r="K4951" i="4"/>
  <c r="O4951" i="4" s="1"/>
  <c r="P4951" i="4" s="1"/>
  <c r="J4951" i="4"/>
  <c r="K4950" i="4"/>
  <c r="O4950" i="4" s="1"/>
  <c r="P4950" i="4" s="1"/>
  <c r="J4950" i="4"/>
  <c r="K4949" i="4"/>
  <c r="O4949" i="4" s="1"/>
  <c r="P4949" i="4" s="1"/>
  <c r="J4949" i="4"/>
  <c r="K4948" i="4"/>
  <c r="O4948" i="4" s="1"/>
  <c r="P4948" i="4" s="1"/>
  <c r="J4948" i="4"/>
  <c r="K4947" i="4"/>
  <c r="O4947" i="4" s="1"/>
  <c r="P4947" i="4" s="1"/>
  <c r="J4947" i="4"/>
  <c r="K4946" i="4"/>
  <c r="O4946" i="4" s="1"/>
  <c r="P4946" i="4" s="1"/>
  <c r="J4946" i="4"/>
  <c r="K4945" i="4"/>
  <c r="O4945" i="4" s="1"/>
  <c r="P4945" i="4" s="1"/>
  <c r="J4945" i="4"/>
  <c r="K4944" i="4"/>
  <c r="O4944" i="4" s="1"/>
  <c r="P4944" i="4" s="1"/>
  <c r="J4944" i="4"/>
  <c r="K4943" i="4"/>
  <c r="O4943" i="4" s="1"/>
  <c r="P4943" i="4" s="1"/>
  <c r="J4943" i="4"/>
  <c r="K4942" i="4"/>
  <c r="O4942" i="4" s="1"/>
  <c r="P4942" i="4" s="1"/>
  <c r="J4942" i="4"/>
  <c r="K4941" i="4"/>
  <c r="O4941" i="4" s="1"/>
  <c r="P4941" i="4" s="1"/>
  <c r="J4941" i="4"/>
  <c r="K4940" i="4"/>
  <c r="O4940" i="4" s="1"/>
  <c r="P4940" i="4" s="1"/>
  <c r="J4940" i="4"/>
  <c r="K4939" i="4"/>
  <c r="O4939" i="4" s="1"/>
  <c r="P4939" i="4" s="1"/>
  <c r="J4939" i="4"/>
  <c r="K4938" i="4"/>
  <c r="O4938" i="4" s="1"/>
  <c r="P4938" i="4" s="1"/>
  <c r="J4938" i="4"/>
  <c r="K4937" i="4"/>
  <c r="O4937" i="4" s="1"/>
  <c r="P4937" i="4" s="1"/>
  <c r="J4937" i="4"/>
  <c r="K4936" i="4"/>
  <c r="O4936" i="4" s="1"/>
  <c r="P4936" i="4" s="1"/>
  <c r="J4936" i="4"/>
  <c r="K4935" i="4"/>
  <c r="O4935" i="4" s="1"/>
  <c r="P4935" i="4" s="1"/>
  <c r="J4935" i="4"/>
  <c r="K4934" i="4"/>
  <c r="O4934" i="4" s="1"/>
  <c r="P4934" i="4" s="1"/>
  <c r="J4934" i="4"/>
  <c r="O4933" i="4"/>
  <c r="P4933" i="4" s="1"/>
  <c r="K4933" i="4"/>
  <c r="J4933" i="4"/>
  <c r="K4932" i="4"/>
  <c r="O4932" i="4" s="1"/>
  <c r="P4932" i="4" s="1"/>
  <c r="J4932" i="4"/>
  <c r="K4931" i="4"/>
  <c r="O4931" i="4" s="1"/>
  <c r="P4931" i="4" s="1"/>
  <c r="J4931" i="4"/>
  <c r="K4930" i="4"/>
  <c r="O4930" i="4" s="1"/>
  <c r="P4930" i="4" s="1"/>
  <c r="J4930" i="4"/>
  <c r="K4929" i="4"/>
  <c r="O4929" i="4" s="1"/>
  <c r="P4929" i="4" s="1"/>
  <c r="J4929" i="4"/>
  <c r="K4928" i="4"/>
  <c r="O4928" i="4" s="1"/>
  <c r="P4928" i="4" s="1"/>
  <c r="J4928" i="4"/>
  <c r="K4927" i="4"/>
  <c r="O4927" i="4" s="1"/>
  <c r="P4927" i="4" s="1"/>
  <c r="J4927" i="4"/>
  <c r="K4926" i="4"/>
  <c r="O4926" i="4" s="1"/>
  <c r="P4926" i="4" s="1"/>
  <c r="J4926" i="4"/>
  <c r="K4925" i="4"/>
  <c r="O4925" i="4" s="1"/>
  <c r="P4925" i="4" s="1"/>
  <c r="J4925" i="4"/>
  <c r="K4924" i="4"/>
  <c r="O4924" i="4" s="1"/>
  <c r="P4924" i="4" s="1"/>
  <c r="J4924" i="4"/>
  <c r="K4923" i="4"/>
  <c r="O4923" i="4" s="1"/>
  <c r="P4923" i="4" s="1"/>
  <c r="J4923" i="4"/>
  <c r="K4922" i="4"/>
  <c r="O4922" i="4" s="1"/>
  <c r="P4922" i="4" s="1"/>
  <c r="J4922" i="4"/>
  <c r="K4921" i="4"/>
  <c r="O4921" i="4" s="1"/>
  <c r="P4921" i="4" s="1"/>
  <c r="J4921" i="4"/>
  <c r="K4920" i="4"/>
  <c r="O4920" i="4" s="1"/>
  <c r="P4920" i="4" s="1"/>
  <c r="J4920" i="4"/>
  <c r="K4919" i="4"/>
  <c r="O4919" i="4" s="1"/>
  <c r="P4919" i="4" s="1"/>
  <c r="J4919" i="4"/>
  <c r="K4918" i="4"/>
  <c r="O4918" i="4" s="1"/>
  <c r="P4918" i="4" s="1"/>
  <c r="J4918" i="4"/>
  <c r="K4917" i="4"/>
  <c r="O4917" i="4" s="1"/>
  <c r="P4917" i="4" s="1"/>
  <c r="J4917" i="4"/>
  <c r="K4916" i="4"/>
  <c r="O4916" i="4" s="1"/>
  <c r="P4916" i="4" s="1"/>
  <c r="J4916" i="4"/>
  <c r="K4915" i="4"/>
  <c r="O4915" i="4" s="1"/>
  <c r="P4915" i="4" s="1"/>
  <c r="J4915" i="4"/>
  <c r="K4914" i="4"/>
  <c r="O4914" i="4" s="1"/>
  <c r="P4914" i="4" s="1"/>
  <c r="J4914" i="4"/>
  <c r="O4913" i="4"/>
  <c r="P4913" i="4" s="1"/>
  <c r="K4913" i="4"/>
  <c r="J4913" i="4"/>
  <c r="K4912" i="4"/>
  <c r="O4912" i="4" s="1"/>
  <c r="P4912" i="4" s="1"/>
  <c r="J4912" i="4"/>
  <c r="K4911" i="4"/>
  <c r="O4911" i="4" s="1"/>
  <c r="P4911" i="4" s="1"/>
  <c r="J4911" i="4"/>
  <c r="K4910" i="4"/>
  <c r="O4910" i="4" s="1"/>
  <c r="P4910" i="4" s="1"/>
  <c r="J4910" i="4"/>
  <c r="K4909" i="4"/>
  <c r="O4909" i="4" s="1"/>
  <c r="P4909" i="4" s="1"/>
  <c r="J4909" i="4"/>
  <c r="K4908" i="4"/>
  <c r="O4908" i="4" s="1"/>
  <c r="P4908" i="4" s="1"/>
  <c r="J4908" i="4"/>
  <c r="K4907" i="4"/>
  <c r="O4907" i="4" s="1"/>
  <c r="P4907" i="4" s="1"/>
  <c r="J4907" i="4"/>
  <c r="K4906" i="4"/>
  <c r="O4906" i="4" s="1"/>
  <c r="P4906" i="4" s="1"/>
  <c r="J4906" i="4"/>
  <c r="K4905" i="4"/>
  <c r="O4905" i="4" s="1"/>
  <c r="P4905" i="4" s="1"/>
  <c r="J4905" i="4"/>
  <c r="K4904" i="4"/>
  <c r="O4904" i="4" s="1"/>
  <c r="P4904" i="4" s="1"/>
  <c r="J4904" i="4"/>
  <c r="K4903" i="4"/>
  <c r="O4903" i="4" s="1"/>
  <c r="P4903" i="4" s="1"/>
  <c r="J4903" i="4"/>
  <c r="K4902" i="4"/>
  <c r="O4902" i="4" s="1"/>
  <c r="P4902" i="4" s="1"/>
  <c r="J4902" i="4"/>
  <c r="K4901" i="4"/>
  <c r="O4901" i="4" s="1"/>
  <c r="P4901" i="4" s="1"/>
  <c r="J4901" i="4"/>
  <c r="K4900" i="4"/>
  <c r="O4900" i="4" s="1"/>
  <c r="P4900" i="4" s="1"/>
  <c r="J4900" i="4"/>
  <c r="K4899" i="4"/>
  <c r="O4899" i="4" s="1"/>
  <c r="P4899" i="4" s="1"/>
  <c r="J4899" i="4"/>
  <c r="K4898" i="4"/>
  <c r="O4898" i="4" s="1"/>
  <c r="P4898" i="4" s="1"/>
  <c r="J4898" i="4"/>
  <c r="K4897" i="4"/>
  <c r="O4897" i="4" s="1"/>
  <c r="P4897" i="4" s="1"/>
  <c r="J4897" i="4"/>
  <c r="K4896" i="4"/>
  <c r="O4896" i="4" s="1"/>
  <c r="P4896" i="4" s="1"/>
  <c r="J4896" i="4"/>
  <c r="K4895" i="4"/>
  <c r="O4895" i="4" s="1"/>
  <c r="P4895" i="4" s="1"/>
  <c r="J4895" i="4"/>
  <c r="K4894" i="4"/>
  <c r="O4894" i="4" s="1"/>
  <c r="P4894" i="4" s="1"/>
  <c r="J4894" i="4"/>
  <c r="K4893" i="4"/>
  <c r="O4893" i="4" s="1"/>
  <c r="P4893" i="4" s="1"/>
  <c r="J4893" i="4"/>
  <c r="K4892" i="4"/>
  <c r="O4892" i="4" s="1"/>
  <c r="P4892" i="4" s="1"/>
  <c r="J4892" i="4"/>
  <c r="K4891" i="4"/>
  <c r="O4891" i="4" s="1"/>
  <c r="P4891" i="4" s="1"/>
  <c r="J4891" i="4"/>
  <c r="K4890" i="4"/>
  <c r="O4890" i="4" s="1"/>
  <c r="P4890" i="4" s="1"/>
  <c r="J4890" i="4"/>
  <c r="K4889" i="4"/>
  <c r="O4889" i="4" s="1"/>
  <c r="P4889" i="4" s="1"/>
  <c r="J4889" i="4"/>
  <c r="K4888" i="4"/>
  <c r="O4888" i="4" s="1"/>
  <c r="P4888" i="4" s="1"/>
  <c r="J4888" i="4"/>
  <c r="K4887" i="4"/>
  <c r="O4887" i="4" s="1"/>
  <c r="P4887" i="4" s="1"/>
  <c r="J4887" i="4"/>
  <c r="K4886" i="4"/>
  <c r="O4886" i="4" s="1"/>
  <c r="P4886" i="4" s="1"/>
  <c r="J4886" i="4"/>
  <c r="K4885" i="4"/>
  <c r="O4885" i="4" s="1"/>
  <c r="P4885" i="4" s="1"/>
  <c r="J4885" i="4"/>
  <c r="K4884" i="4"/>
  <c r="O4884" i="4" s="1"/>
  <c r="P4884" i="4" s="1"/>
  <c r="J4884" i="4"/>
  <c r="K4883" i="4"/>
  <c r="O4883" i="4" s="1"/>
  <c r="P4883" i="4" s="1"/>
  <c r="J4883" i="4"/>
  <c r="K4882" i="4"/>
  <c r="O4882" i="4" s="1"/>
  <c r="P4882" i="4" s="1"/>
  <c r="J4882" i="4"/>
  <c r="K4881" i="4"/>
  <c r="O4881" i="4" s="1"/>
  <c r="P4881" i="4" s="1"/>
  <c r="J4881" i="4"/>
  <c r="K4880" i="4"/>
  <c r="O4880" i="4" s="1"/>
  <c r="P4880" i="4" s="1"/>
  <c r="J4880" i="4"/>
  <c r="K4879" i="4"/>
  <c r="O4879" i="4" s="1"/>
  <c r="P4879" i="4" s="1"/>
  <c r="J4879" i="4"/>
  <c r="K4878" i="4"/>
  <c r="O4878" i="4" s="1"/>
  <c r="P4878" i="4" s="1"/>
  <c r="J4878" i="4"/>
  <c r="K4877" i="4"/>
  <c r="O4877" i="4" s="1"/>
  <c r="P4877" i="4" s="1"/>
  <c r="J4877" i="4"/>
  <c r="K4876" i="4"/>
  <c r="O4876" i="4" s="1"/>
  <c r="P4876" i="4" s="1"/>
  <c r="J4876" i="4"/>
  <c r="K4875" i="4"/>
  <c r="O4875" i="4" s="1"/>
  <c r="P4875" i="4" s="1"/>
  <c r="J4875" i="4"/>
  <c r="K4874" i="4"/>
  <c r="O4874" i="4" s="1"/>
  <c r="P4874" i="4" s="1"/>
  <c r="J4874" i="4"/>
  <c r="K4873" i="4"/>
  <c r="O4873" i="4" s="1"/>
  <c r="P4873" i="4" s="1"/>
  <c r="J4873" i="4"/>
  <c r="K4872" i="4"/>
  <c r="O4872" i="4" s="1"/>
  <c r="P4872" i="4" s="1"/>
  <c r="J4872" i="4"/>
  <c r="K4871" i="4"/>
  <c r="O4871" i="4" s="1"/>
  <c r="P4871" i="4" s="1"/>
  <c r="J4871" i="4"/>
  <c r="K4870" i="4"/>
  <c r="O4870" i="4" s="1"/>
  <c r="P4870" i="4" s="1"/>
  <c r="J4870" i="4"/>
  <c r="K4869" i="4"/>
  <c r="O4869" i="4" s="1"/>
  <c r="P4869" i="4" s="1"/>
  <c r="J4869" i="4"/>
  <c r="K4868" i="4"/>
  <c r="O4868" i="4" s="1"/>
  <c r="P4868" i="4" s="1"/>
  <c r="J4868" i="4"/>
  <c r="K4867" i="4"/>
  <c r="O4867" i="4" s="1"/>
  <c r="P4867" i="4" s="1"/>
  <c r="J4867" i="4"/>
  <c r="K4866" i="4"/>
  <c r="O4866" i="4" s="1"/>
  <c r="P4866" i="4" s="1"/>
  <c r="J4866" i="4"/>
  <c r="K4865" i="4"/>
  <c r="O4865" i="4" s="1"/>
  <c r="P4865" i="4" s="1"/>
  <c r="J4865" i="4"/>
  <c r="K4864" i="4"/>
  <c r="O4864" i="4" s="1"/>
  <c r="P4864" i="4" s="1"/>
  <c r="J4864" i="4"/>
  <c r="K4863" i="4"/>
  <c r="O4863" i="4" s="1"/>
  <c r="P4863" i="4" s="1"/>
  <c r="J4863" i="4"/>
  <c r="K4862" i="4"/>
  <c r="O4862" i="4" s="1"/>
  <c r="P4862" i="4" s="1"/>
  <c r="J4862" i="4"/>
  <c r="O4861" i="4"/>
  <c r="P4861" i="4" s="1"/>
  <c r="K4861" i="4"/>
  <c r="J4861" i="4"/>
  <c r="K4860" i="4"/>
  <c r="O4860" i="4" s="1"/>
  <c r="P4860" i="4" s="1"/>
  <c r="J4860" i="4"/>
  <c r="K4859" i="4"/>
  <c r="O4859" i="4" s="1"/>
  <c r="P4859" i="4" s="1"/>
  <c r="J4859" i="4"/>
  <c r="K4858" i="4"/>
  <c r="O4858" i="4" s="1"/>
  <c r="P4858" i="4" s="1"/>
  <c r="J4858" i="4"/>
  <c r="K4857" i="4"/>
  <c r="O4857" i="4" s="1"/>
  <c r="P4857" i="4" s="1"/>
  <c r="J4857" i="4"/>
  <c r="K4856" i="4"/>
  <c r="O4856" i="4" s="1"/>
  <c r="P4856" i="4" s="1"/>
  <c r="J4856" i="4"/>
  <c r="K4855" i="4"/>
  <c r="O4855" i="4" s="1"/>
  <c r="P4855" i="4" s="1"/>
  <c r="J4855" i="4"/>
  <c r="K4854" i="4"/>
  <c r="O4854" i="4" s="1"/>
  <c r="P4854" i="4" s="1"/>
  <c r="J4854" i="4"/>
  <c r="K4853" i="4"/>
  <c r="O4853" i="4" s="1"/>
  <c r="P4853" i="4" s="1"/>
  <c r="J4853" i="4"/>
  <c r="K4852" i="4"/>
  <c r="O4852" i="4" s="1"/>
  <c r="P4852" i="4" s="1"/>
  <c r="J4852" i="4"/>
  <c r="K4851" i="4"/>
  <c r="O4851" i="4" s="1"/>
  <c r="P4851" i="4" s="1"/>
  <c r="J4851" i="4"/>
  <c r="K4850" i="4"/>
  <c r="O4850" i="4" s="1"/>
  <c r="P4850" i="4" s="1"/>
  <c r="J4850" i="4"/>
  <c r="K4849" i="4"/>
  <c r="O4849" i="4" s="1"/>
  <c r="P4849" i="4" s="1"/>
  <c r="J4849" i="4"/>
  <c r="K4848" i="4"/>
  <c r="O4848" i="4" s="1"/>
  <c r="P4848" i="4" s="1"/>
  <c r="J4848" i="4"/>
  <c r="K4847" i="4"/>
  <c r="O4847" i="4" s="1"/>
  <c r="P4847" i="4" s="1"/>
  <c r="J4847" i="4"/>
  <c r="K4846" i="4"/>
  <c r="O4846" i="4" s="1"/>
  <c r="P4846" i="4" s="1"/>
  <c r="J4846" i="4"/>
  <c r="K4845" i="4"/>
  <c r="O4845" i="4" s="1"/>
  <c r="P4845" i="4" s="1"/>
  <c r="J4845" i="4"/>
  <c r="K4844" i="4"/>
  <c r="O4844" i="4" s="1"/>
  <c r="P4844" i="4" s="1"/>
  <c r="J4844" i="4"/>
  <c r="K4843" i="4"/>
  <c r="O4843" i="4" s="1"/>
  <c r="P4843" i="4" s="1"/>
  <c r="J4843" i="4"/>
  <c r="K4842" i="4"/>
  <c r="O4842" i="4" s="1"/>
  <c r="P4842" i="4" s="1"/>
  <c r="J4842" i="4"/>
  <c r="K4841" i="4"/>
  <c r="O4841" i="4" s="1"/>
  <c r="P4841" i="4" s="1"/>
  <c r="J4841" i="4"/>
  <c r="K4840" i="4"/>
  <c r="O4840" i="4" s="1"/>
  <c r="P4840" i="4" s="1"/>
  <c r="J4840" i="4"/>
  <c r="K4839" i="4"/>
  <c r="O4839" i="4" s="1"/>
  <c r="P4839" i="4" s="1"/>
  <c r="J4839" i="4"/>
  <c r="K4838" i="4"/>
  <c r="O4838" i="4" s="1"/>
  <c r="P4838" i="4" s="1"/>
  <c r="J4838" i="4"/>
  <c r="O4837" i="4"/>
  <c r="P4837" i="4" s="1"/>
  <c r="K4837" i="4"/>
  <c r="J4837" i="4"/>
  <c r="K4836" i="4"/>
  <c r="O4836" i="4" s="1"/>
  <c r="P4836" i="4" s="1"/>
  <c r="J4836" i="4"/>
  <c r="K4835" i="4"/>
  <c r="O4835" i="4" s="1"/>
  <c r="P4835" i="4" s="1"/>
  <c r="J4835" i="4"/>
  <c r="K4834" i="4"/>
  <c r="O4834" i="4" s="1"/>
  <c r="P4834" i="4" s="1"/>
  <c r="J4834" i="4"/>
  <c r="K4833" i="4"/>
  <c r="O4833" i="4" s="1"/>
  <c r="P4833" i="4" s="1"/>
  <c r="J4833" i="4"/>
  <c r="K4832" i="4"/>
  <c r="O4832" i="4" s="1"/>
  <c r="P4832" i="4" s="1"/>
  <c r="J4832" i="4"/>
  <c r="K4831" i="4"/>
  <c r="O4831" i="4" s="1"/>
  <c r="P4831" i="4" s="1"/>
  <c r="J4831" i="4"/>
  <c r="K4830" i="4"/>
  <c r="O4830" i="4" s="1"/>
  <c r="P4830" i="4" s="1"/>
  <c r="J4830" i="4"/>
  <c r="K4829" i="4"/>
  <c r="O4829" i="4" s="1"/>
  <c r="P4829" i="4" s="1"/>
  <c r="J4829" i="4"/>
  <c r="K4828" i="4"/>
  <c r="O4828" i="4" s="1"/>
  <c r="P4828" i="4" s="1"/>
  <c r="J4828" i="4"/>
  <c r="K4827" i="4"/>
  <c r="O4827" i="4" s="1"/>
  <c r="P4827" i="4" s="1"/>
  <c r="J4827" i="4"/>
  <c r="K4826" i="4"/>
  <c r="O4826" i="4" s="1"/>
  <c r="P4826" i="4" s="1"/>
  <c r="J4826" i="4"/>
  <c r="K4825" i="4"/>
  <c r="O4825" i="4" s="1"/>
  <c r="P4825" i="4" s="1"/>
  <c r="J4825" i="4"/>
  <c r="K4824" i="4"/>
  <c r="O4824" i="4" s="1"/>
  <c r="P4824" i="4" s="1"/>
  <c r="J4824" i="4"/>
  <c r="K4823" i="4"/>
  <c r="O4823" i="4" s="1"/>
  <c r="P4823" i="4" s="1"/>
  <c r="J4823" i="4"/>
  <c r="K4822" i="4"/>
  <c r="O4822" i="4" s="1"/>
  <c r="P4822" i="4" s="1"/>
  <c r="J4822" i="4"/>
  <c r="K4821" i="4"/>
  <c r="O4821" i="4" s="1"/>
  <c r="P4821" i="4" s="1"/>
  <c r="J4821" i="4"/>
  <c r="K4820" i="4"/>
  <c r="O4820" i="4" s="1"/>
  <c r="P4820" i="4" s="1"/>
  <c r="J4820" i="4"/>
  <c r="K4819" i="4"/>
  <c r="O4819" i="4" s="1"/>
  <c r="P4819" i="4" s="1"/>
  <c r="J4819" i="4"/>
  <c r="K4818" i="4"/>
  <c r="O4818" i="4" s="1"/>
  <c r="P4818" i="4" s="1"/>
  <c r="J4818" i="4"/>
  <c r="K4817" i="4"/>
  <c r="O4817" i="4" s="1"/>
  <c r="P4817" i="4" s="1"/>
  <c r="J4817" i="4"/>
  <c r="K4816" i="4"/>
  <c r="O4816" i="4" s="1"/>
  <c r="P4816" i="4" s="1"/>
  <c r="J4816" i="4"/>
  <c r="K4815" i="4"/>
  <c r="O4815" i="4" s="1"/>
  <c r="P4815" i="4" s="1"/>
  <c r="J4815" i="4"/>
  <c r="K4814" i="4"/>
  <c r="O4814" i="4" s="1"/>
  <c r="P4814" i="4" s="1"/>
  <c r="J4814" i="4"/>
  <c r="K4813" i="4"/>
  <c r="O4813" i="4" s="1"/>
  <c r="P4813" i="4" s="1"/>
  <c r="J4813" i="4"/>
  <c r="K4812" i="4"/>
  <c r="O4812" i="4" s="1"/>
  <c r="P4812" i="4" s="1"/>
  <c r="J4812" i="4"/>
  <c r="O4811" i="4"/>
  <c r="P4811" i="4" s="1"/>
  <c r="K4811" i="4"/>
  <c r="J4811" i="4"/>
  <c r="K4810" i="4"/>
  <c r="O4810" i="4" s="1"/>
  <c r="P4810" i="4" s="1"/>
  <c r="J4810" i="4"/>
  <c r="K4809" i="4"/>
  <c r="O4809" i="4" s="1"/>
  <c r="P4809" i="4" s="1"/>
  <c r="J4809" i="4"/>
  <c r="K4808" i="4"/>
  <c r="O4808" i="4" s="1"/>
  <c r="P4808" i="4" s="1"/>
  <c r="J4808" i="4"/>
  <c r="K4807" i="4"/>
  <c r="O4807" i="4" s="1"/>
  <c r="P4807" i="4" s="1"/>
  <c r="J4807" i="4"/>
  <c r="K4806" i="4"/>
  <c r="O4806" i="4" s="1"/>
  <c r="P4806" i="4" s="1"/>
  <c r="J4806" i="4"/>
  <c r="K4805" i="4"/>
  <c r="O4805" i="4" s="1"/>
  <c r="P4805" i="4" s="1"/>
  <c r="J4805" i="4"/>
  <c r="K4804" i="4"/>
  <c r="O4804" i="4" s="1"/>
  <c r="P4804" i="4" s="1"/>
  <c r="J4804" i="4"/>
  <c r="K4803" i="4"/>
  <c r="O4803" i="4" s="1"/>
  <c r="P4803" i="4" s="1"/>
  <c r="J4803" i="4"/>
  <c r="K4802" i="4"/>
  <c r="O4802" i="4" s="1"/>
  <c r="P4802" i="4" s="1"/>
  <c r="J4802" i="4"/>
  <c r="K4801" i="4"/>
  <c r="O4801" i="4" s="1"/>
  <c r="P4801" i="4" s="1"/>
  <c r="J4801" i="4"/>
  <c r="K4800" i="4"/>
  <c r="O4800" i="4" s="1"/>
  <c r="P4800" i="4" s="1"/>
  <c r="J4800" i="4"/>
  <c r="K4799" i="4"/>
  <c r="O4799" i="4" s="1"/>
  <c r="P4799" i="4" s="1"/>
  <c r="J4799" i="4"/>
  <c r="K4798" i="4"/>
  <c r="O4798" i="4" s="1"/>
  <c r="P4798" i="4" s="1"/>
  <c r="J4798" i="4"/>
  <c r="K4797" i="4"/>
  <c r="O4797" i="4" s="1"/>
  <c r="P4797" i="4" s="1"/>
  <c r="J4797" i="4"/>
  <c r="K4796" i="4"/>
  <c r="O4796" i="4" s="1"/>
  <c r="P4796" i="4" s="1"/>
  <c r="J4796" i="4"/>
  <c r="K4795" i="4"/>
  <c r="O4795" i="4" s="1"/>
  <c r="P4795" i="4" s="1"/>
  <c r="J4795" i="4"/>
  <c r="K4794" i="4"/>
  <c r="O4794" i="4" s="1"/>
  <c r="P4794" i="4" s="1"/>
  <c r="J4794" i="4"/>
  <c r="K4793" i="4"/>
  <c r="O4793" i="4" s="1"/>
  <c r="P4793" i="4" s="1"/>
  <c r="J4793" i="4"/>
  <c r="K4792" i="4"/>
  <c r="O4792" i="4" s="1"/>
  <c r="P4792" i="4" s="1"/>
  <c r="J4792" i="4"/>
  <c r="K4791" i="4"/>
  <c r="O4791" i="4" s="1"/>
  <c r="P4791" i="4" s="1"/>
  <c r="J4791" i="4"/>
  <c r="K4790" i="4"/>
  <c r="O4790" i="4" s="1"/>
  <c r="P4790" i="4" s="1"/>
  <c r="J4790" i="4"/>
  <c r="O4789" i="4"/>
  <c r="P4789" i="4" s="1"/>
  <c r="K4789" i="4"/>
  <c r="J4789" i="4"/>
  <c r="K4788" i="4"/>
  <c r="O4788" i="4" s="1"/>
  <c r="P4788" i="4" s="1"/>
  <c r="J4788" i="4"/>
  <c r="K4787" i="4"/>
  <c r="O4787" i="4" s="1"/>
  <c r="P4787" i="4" s="1"/>
  <c r="J4787" i="4"/>
  <c r="K4786" i="4"/>
  <c r="O4786" i="4" s="1"/>
  <c r="P4786" i="4" s="1"/>
  <c r="J4786" i="4"/>
  <c r="K4785" i="4"/>
  <c r="O4785" i="4" s="1"/>
  <c r="P4785" i="4" s="1"/>
  <c r="J4785" i="4"/>
  <c r="K4784" i="4"/>
  <c r="O4784" i="4" s="1"/>
  <c r="P4784" i="4" s="1"/>
  <c r="J4784" i="4"/>
  <c r="K4783" i="4"/>
  <c r="O4783" i="4" s="1"/>
  <c r="P4783" i="4" s="1"/>
  <c r="J4783" i="4"/>
  <c r="K4782" i="4"/>
  <c r="O4782" i="4" s="1"/>
  <c r="P4782" i="4" s="1"/>
  <c r="J4782" i="4"/>
  <c r="K4781" i="4"/>
  <c r="O4781" i="4" s="1"/>
  <c r="P4781" i="4" s="1"/>
  <c r="J4781" i="4"/>
  <c r="K4780" i="4"/>
  <c r="O4780" i="4" s="1"/>
  <c r="P4780" i="4" s="1"/>
  <c r="J4780" i="4"/>
  <c r="K4779" i="4"/>
  <c r="O4779" i="4" s="1"/>
  <c r="P4779" i="4" s="1"/>
  <c r="J4779" i="4"/>
  <c r="K4778" i="4"/>
  <c r="O4778" i="4" s="1"/>
  <c r="P4778" i="4" s="1"/>
  <c r="J4778" i="4"/>
  <c r="K4777" i="4"/>
  <c r="O4777" i="4" s="1"/>
  <c r="P4777" i="4" s="1"/>
  <c r="J4777" i="4"/>
  <c r="K4776" i="4"/>
  <c r="O4776" i="4" s="1"/>
  <c r="P4776" i="4" s="1"/>
  <c r="J4776" i="4"/>
  <c r="K4775" i="4"/>
  <c r="O4775" i="4" s="1"/>
  <c r="P4775" i="4" s="1"/>
  <c r="J4775" i="4"/>
  <c r="K4774" i="4"/>
  <c r="O4774" i="4" s="1"/>
  <c r="P4774" i="4" s="1"/>
  <c r="J4774" i="4"/>
  <c r="K4773" i="4"/>
  <c r="O4773" i="4" s="1"/>
  <c r="P4773" i="4" s="1"/>
  <c r="J4773" i="4"/>
  <c r="K4772" i="4"/>
  <c r="O4772" i="4" s="1"/>
  <c r="P4772" i="4" s="1"/>
  <c r="J4772" i="4"/>
  <c r="K4771" i="4"/>
  <c r="O4771" i="4" s="1"/>
  <c r="P4771" i="4" s="1"/>
  <c r="J4771" i="4"/>
  <c r="K4770" i="4"/>
  <c r="O4770" i="4" s="1"/>
  <c r="P4770" i="4" s="1"/>
  <c r="J4770" i="4"/>
  <c r="K4769" i="4"/>
  <c r="O4769" i="4" s="1"/>
  <c r="P4769" i="4" s="1"/>
  <c r="J4769" i="4"/>
  <c r="K4768" i="4"/>
  <c r="O4768" i="4" s="1"/>
  <c r="P4768" i="4" s="1"/>
  <c r="J4768" i="4"/>
  <c r="K4767" i="4"/>
  <c r="O4767" i="4" s="1"/>
  <c r="P4767" i="4" s="1"/>
  <c r="J4767" i="4"/>
  <c r="K4766" i="4"/>
  <c r="O4766" i="4" s="1"/>
  <c r="P4766" i="4" s="1"/>
  <c r="J4766" i="4"/>
  <c r="K4765" i="4"/>
  <c r="O4765" i="4" s="1"/>
  <c r="P4765" i="4" s="1"/>
  <c r="J4765" i="4"/>
  <c r="K4764" i="4"/>
  <c r="O4764" i="4" s="1"/>
  <c r="P4764" i="4" s="1"/>
  <c r="J4764" i="4"/>
  <c r="O4763" i="4"/>
  <c r="P4763" i="4" s="1"/>
  <c r="K4763" i="4"/>
  <c r="J4763" i="4"/>
  <c r="K4762" i="4"/>
  <c r="O4762" i="4" s="1"/>
  <c r="P4762" i="4" s="1"/>
  <c r="J4762" i="4"/>
  <c r="K4761" i="4"/>
  <c r="O4761" i="4" s="1"/>
  <c r="P4761" i="4" s="1"/>
  <c r="J4761" i="4"/>
  <c r="K4760" i="4"/>
  <c r="O4760" i="4" s="1"/>
  <c r="P4760" i="4" s="1"/>
  <c r="J4760" i="4"/>
  <c r="K4759" i="4"/>
  <c r="O4759" i="4" s="1"/>
  <c r="P4759" i="4" s="1"/>
  <c r="J4759" i="4"/>
  <c r="K4758" i="4"/>
  <c r="O4758" i="4" s="1"/>
  <c r="P4758" i="4" s="1"/>
  <c r="J4758" i="4"/>
  <c r="K4757" i="4"/>
  <c r="O4757" i="4" s="1"/>
  <c r="P4757" i="4" s="1"/>
  <c r="J4757" i="4"/>
  <c r="K4756" i="4"/>
  <c r="O4756" i="4" s="1"/>
  <c r="P4756" i="4" s="1"/>
  <c r="J4756" i="4"/>
  <c r="K4755" i="4"/>
  <c r="O4755" i="4" s="1"/>
  <c r="P4755" i="4" s="1"/>
  <c r="J4755" i="4"/>
  <c r="K4754" i="4"/>
  <c r="O4754" i="4" s="1"/>
  <c r="P4754" i="4" s="1"/>
  <c r="J4754" i="4"/>
  <c r="K4753" i="4"/>
  <c r="O4753" i="4" s="1"/>
  <c r="P4753" i="4" s="1"/>
  <c r="J4753" i="4"/>
  <c r="K4752" i="4"/>
  <c r="O4752" i="4" s="1"/>
  <c r="P4752" i="4" s="1"/>
  <c r="J4752" i="4"/>
  <c r="K4751" i="4"/>
  <c r="O4751" i="4" s="1"/>
  <c r="P4751" i="4" s="1"/>
  <c r="J4751" i="4"/>
  <c r="K4750" i="4"/>
  <c r="O4750" i="4" s="1"/>
  <c r="P4750" i="4" s="1"/>
  <c r="J4750" i="4"/>
  <c r="K4749" i="4"/>
  <c r="O4749" i="4" s="1"/>
  <c r="P4749" i="4" s="1"/>
  <c r="J4749" i="4"/>
  <c r="K4748" i="4"/>
  <c r="O4748" i="4" s="1"/>
  <c r="P4748" i="4" s="1"/>
  <c r="J4748" i="4"/>
  <c r="K4747" i="4"/>
  <c r="O4747" i="4" s="1"/>
  <c r="P4747" i="4" s="1"/>
  <c r="J4747" i="4"/>
  <c r="K4746" i="4"/>
  <c r="O4746" i="4" s="1"/>
  <c r="P4746" i="4" s="1"/>
  <c r="J4746" i="4"/>
  <c r="K4745" i="4"/>
  <c r="O4745" i="4" s="1"/>
  <c r="P4745" i="4" s="1"/>
  <c r="J4745" i="4"/>
  <c r="K4744" i="4"/>
  <c r="O4744" i="4" s="1"/>
  <c r="P4744" i="4" s="1"/>
  <c r="J4744" i="4"/>
  <c r="K4743" i="4"/>
  <c r="O4743" i="4" s="1"/>
  <c r="P4743" i="4" s="1"/>
  <c r="J4743" i="4"/>
  <c r="K4742" i="4"/>
  <c r="O4742" i="4" s="1"/>
  <c r="P4742" i="4" s="1"/>
  <c r="J4742" i="4"/>
  <c r="K4741" i="4"/>
  <c r="O4741" i="4" s="1"/>
  <c r="P4741" i="4" s="1"/>
  <c r="J4741" i="4"/>
  <c r="K4740" i="4"/>
  <c r="O4740" i="4" s="1"/>
  <c r="P4740" i="4" s="1"/>
  <c r="J4740" i="4"/>
  <c r="K4739" i="4"/>
  <c r="O4739" i="4" s="1"/>
  <c r="P4739" i="4" s="1"/>
  <c r="J4739" i="4"/>
  <c r="K4738" i="4"/>
  <c r="O4738" i="4" s="1"/>
  <c r="P4738" i="4" s="1"/>
  <c r="J4738" i="4"/>
  <c r="K4737" i="4"/>
  <c r="O4737" i="4" s="1"/>
  <c r="P4737" i="4" s="1"/>
  <c r="J4737" i="4"/>
  <c r="K4736" i="4"/>
  <c r="O4736" i="4" s="1"/>
  <c r="P4736" i="4" s="1"/>
  <c r="J4736" i="4"/>
  <c r="K4735" i="4"/>
  <c r="O4735" i="4" s="1"/>
  <c r="P4735" i="4" s="1"/>
  <c r="J4735" i="4"/>
  <c r="K4734" i="4"/>
  <c r="O4734" i="4" s="1"/>
  <c r="P4734" i="4" s="1"/>
  <c r="J4734" i="4"/>
  <c r="K4733" i="4"/>
  <c r="O4733" i="4" s="1"/>
  <c r="P4733" i="4" s="1"/>
  <c r="J4733" i="4"/>
  <c r="K4732" i="4"/>
  <c r="O4732" i="4" s="1"/>
  <c r="P4732" i="4" s="1"/>
  <c r="J4732" i="4"/>
  <c r="O4731" i="4"/>
  <c r="P4731" i="4" s="1"/>
  <c r="K4731" i="4"/>
  <c r="J4731" i="4"/>
  <c r="K4730" i="4"/>
  <c r="O4730" i="4" s="1"/>
  <c r="P4730" i="4" s="1"/>
  <c r="J4730" i="4"/>
  <c r="K4729" i="4"/>
  <c r="O4729" i="4" s="1"/>
  <c r="P4729" i="4" s="1"/>
  <c r="J4729" i="4"/>
  <c r="K4728" i="4"/>
  <c r="O4728" i="4" s="1"/>
  <c r="P4728" i="4" s="1"/>
  <c r="J4728" i="4"/>
  <c r="K4727" i="4"/>
  <c r="O4727" i="4" s="1"/>
  <c r="P4727" i="4" s="1"/>
  <c r="J4727" i="4"/>
  <c r="K4726" i="4"/>
  <c r="O4726" i="4" s="1"/>
  <c r="P4726" i="4" s="1"/>
  <c r="J4726" i="4"/>
  <c r="K4725" i="4"/>
  <c r="O4725" i="4" s="1"/>
  <c r="P4725" i="4" s="1"/>
  <c r="J4725" i="4"/>
  <c r="K4724" i="4"/>
  <c r="O4724" i="4" s="1"/>
  <c r="P4724" i="4" s="1"/>
  <c r="J4724" i="4"/>
  <c r="K4723" i="4"/>
  <c r="O4723" i="4" s="1"/>
  <c r="P4723" i="4" s="1"/>
  <c r="J4723" i="4"/>
  <c r="K4722" i="4"/>
  <c r="O4722" i="4" s="1"/>
  <c r="P4722" i="4" s="1"/>
  <c r="J4722" i="4"/>
  <c r="K4721" i="4"/>
  <c r="O4721" i="4" s="1"/>
  <c r="P4721" i="4" s="1"/>
  <c r="J4721" i="4"/>
  <c r="K4720" i="4"/>
  <c r="O4720" i="4" s="1"/>
  <c r="P4720" i="4" s="1"/>
  <c r="J4720" i="4"/>
  <c r="K4719" i="4"/>
  <c r="O4719" i="4" s="1"/>
  <c r="P4719" i="4" s="1"/>
  <c r="J4719" i="4"/>
  <c r="K4718" i="4"/>
  <c r="O4718" i="4" s="1"/>
  <c r="P4718" i="4" s="1"/>
  <c r="J4718" i="4"/>
  <c r="K4717" i="4"/>
  <c r="O4717" i="4" s="1"/>
  <c r="P4717" i="4" s="1"/>
  <c r="J4717" i="4"/>
  <c r="K4716" i="4"/>
  <c r="O4716" i="4" s="1"/>
  <c r="P4716" i="4" s="1"/>
  <c r="J4716" i="4"/>
  <c r="K4715" i="4"/>
  <c r="O4715" i="4" s="1"/>
  <c r="P4715" i="4" s="1"/>
  <c r="J4715" i="4"/>
  <c r="K4714" i="4"/>
  <c r="O4714" i="4" s="1"/>
  <c r="P4714" i="4" s="1"/>
  <c r="J4714" i="4"/>
  <c r="O4713" i="4"/>
  <c r="P4713" i="4" s="1"/>
  <c r="K4713" i="4"/>
  <c r="J4713" i="4"/>
  <c r="K4712" i="4"/>
  <c r="O4712" i="4" s="1"/>
  <c r="P4712" i="4" s="1"/>
  <c r="J4712" i="4"/>
  <c r="K4711" i="4"/>
  <c r="O4711" i="4" s="1"/>
  <c r="P4711" i="4" s="1"/>
  <c r="J4711" i="4"/>
  <c r="K4710" i="4"/>
  <c r="O4710" i="4" s="1"/>
  <c r="P4710" i="4" s="1"/>
  <c r="J4710" i="4"/>
  <c r="K4709" i="4"/>
  <c r="O4709" i="4" s="1"/>
  <c r="P4709" i="4" s="1"/>
  <c r="J4709" i="4"/>
  <c r="K4708" i="4"/>
  <c r="O4708" i="4" s="1"/>
  <c r="P4708" i="4" s="1"/>
  <c r="J4708" i="4"/>
  <c r="K4707" i="4"/>
  <c r="O4707" i="4" s="1"/>
  <c r="P4707" i="4" s="1"/>
  <c r="J4707" i="4"/>
  <c r="K4706" i="4"/>
  <c r="O4706" i="4" s="1"/>
  <c r="P4706" i="4" s="1"/>
  <c r="J4706" i="4"/>
  <c r="O4705" i="4"/>
  <c r="P4705" i="4" s="1"/>
  <c r="K4705" i="4"/>
  <c r="J4705" i="4"/>
  <c r="K4704" i="4"/>
  <c r="O4704" i="4" s="1"/>
  <c r="P4704" i="4" s="1"/>
  <c r="J4704" i="4"/>
  <c r="K4703" i="4"/>
  <c r="O4703" i="4" s="1"/>
  <c r="P4703" i="4" s="1"/>
  <c r="J4703" i="4"/>
  <c r="K4702" i="4"/>
  <c r="O4702" i="4" s="1"/>
  <c r="P4702" i="4" s="1"/>
  <c r="J4702" i="4"/>
  <c r="K4701" i="4"/>
  <c r="O4701" i="4" s="1"/>
  <c r="P4701" i="4" s="1"/>
  <c r="J4701" i="4"/>
  <c r="K4700" i="4"/>
  <c r="O4700" i="4" s="1"/>
  <c r="P4700" i="4" s="1"/>
  <c r="J4700" i="4"/>
  <c r="K4699" i="4"/>
  <c r="O4699" i="4" s="1"/>
  <c r="P4699" i="4" s="1"/>
  <c r="J4699" i="4"/>
  <c r="K4698" i="4"/>
  <c r="O4698" i="4" s="1"/>
  <c r="P4698" i="4" s="1"/>
  <c r="J4698" i="4"/>
  <c r="K4697" i="4"/>
  <c r="O4697" i="4" s="1"/>
  <c r="P4697" i="4" s="1"/>
  <c r="J4697" i="4"/>
  <c r="K4696" i="4"/>
  <c r="O4696" i="4" s="1"/>
  <c r="P4696" i="4" s="1"/>
  <c r="J4696" i="4"/>
  <c r="K4695" i="4"/>
  <c r="O4695" i="4" s="1"/>
  <c r="P4695" i="4" s="1"/>
  <c r="J4695" i="4"/>
  <c r="K4694" i="4"/>
  <c r="O4694" i="4" s="1"/>
  <c r="P4694" i="4" s="1"/>
  <c r="J4694" i="4"/>
  <c r="K4693" i="4"/>
  <c r="O4693" i="4" s="1"/>
  <c r="P4693" i="4" s="1"/>
  <c r="J4693" i="4"/>
  <c r="K4692" i="4"/>
  <c r="O4692" i="4" s="1"/>
  <c r="P4692" i="4" s="1"/>
  <c r="J4692" i="4"/>
  <c r="O4691" i="4"/>
  <c r="P4691" i="4" s="1"/>
  <c r="K4691" i="4"/>
  <c r="J4691" i="4"/>
  <c r="K4690" i="4"/>
  <c r="O4690" i="4" s="1"/>
  <c r="P4690" i="4" s="1"/>
  <c r="J4690" i="4"/>
  <c r="K4689" i="4"/>
  <c r="O4689" i="4" s="1"/>
  <c r="P4689" i="4" s="1"/>
  <c r="J4689" i="4"/>
  <c r="K4688" i="4"/>
  <c r="O4688" i="4" s="1"/>
  <c r="P4688" i="4" s="1"/>
  <c r="J4688" i="4"/>
  <c r="K4687" i="4"/>
  <c r="O4687" i="4" s="1"/>
  <c r="P4687" i="4" s="1"/>
  <c r="J4687" i="4"/>
  <c r="K4686" i="4"/>
  <c r="O4686" i="4" s="1"/>
  <c r="P4686" i="4" s="1"/>
  <c r="J4686" i="4"/>
  <c r="K4685" i="4"/>
  <c r="O4685" i="4" s="1"/>
  <c r="P4685" i="4" s="1"/>
  <c r="J4685" i="4"/>
  <c r="K4684" i="4"/>
  <c r="O4684" i="4" s="1"/>
  <c r="P4684" i="4" s="1"/>
  <c r="J4684" i="4"/>
  <c r="K4683" i="4"/>
  <c r="O4683" i="4" s="1"/>
  <c r="P4683" i="4" s="1"/>
  <c r="J4683" i="4"/>
  <c r="K4682" i="4"/>
  <c r="O4682" i="4" s="1"/>
  <c r="P4682" i="4" s="1"/>
  <c r="J4682" i="4"/>
  <c r="K4681" i="4"/>
  <c r="O4681" i="4" s="1"/>
  <c r="P4681" i="4" s="1"/>
  <c r="J4681" i="4"/>
  <c r="K4680" i="4"/>
  <c r="O4680" i="4" s="1"/>
  <c r="P4680" i="4" s="1"/>
  <c r="J4680" i="4"/>
  <c r="K4679" i="4"/>
  <c r="O4679" i="4" s="1"/>
  <c r="P4679" i="4" s="1"/>
  <c r="J4679" i="4"/>
  <c r="K4678" i="4"/>
  <c r="O4678" i="4" s="1"/>
  <c r="P4678" i="4" s="1"/>
  <c r="J4678" i="4"/>
  <c r="K4677" i="4"/>
  <c r="O4677" i="4" s="1"/>
  <c r="P4677" i="4" s="1"/>
  <c r="J4677" i="4"/>
  <c r="K4676" i="4"/>
  <c r="O4676" i="4" s="1"/>
  <c r="P4676" i="4" s="1"/>
  <c r="J4676" i="4"/>
  <c r="K4675" i="4"/>
  <c r="O4675" i="4" s="1"/>
  <c r="P4675" i="4" s="1"/>
  <c r="J4675" i="4"/>
  <c r="K4674" i="4"/>
  <c r="O4674" i="4" s="1"/>
  <c r="P4674" i="4" s="1"/>
  <c r="J4674" i="4"/>
  <c r="O4673" i="4"/>
  <c r="P4673" i="4" s="1"/>
  <c r="K4673" i="4"/>
  <c r="J4673" i="4"/>
  <c r="K4672" i="4"/>
  <c r="O4672" i="4" s="1"/>
  <c r="P4672" i="4" s="1"/>
  <c r="J4672" i="4"/>
  <c r="O4671" i="4"/>
  <c r="P4671" i="4" s="1"/>
  <c r="K4671" i="4"/>
  <c r="J4671" i="4"/>
  <c r="K4670" i="4"/>
  <c r="O4670" i="4" s="1"/>
  <c r="P4670" i="4" s="1"/>
  <c r="J4670" i="4"/>
  <c r="K4669" i="4"/>
  <c r="O4669" i="4" s="1"/>
  <c r="P4669" i="4" s="1"/>
  <c r="J4669" i="4"/>
  <c r="K4668" i="4"/>
  <c r="O4668" i="4" s="1"/>
  <c r="P4668" i="4" s="1"/>
  <c r="J4668" i="4"/>
  <c r="K4667" i="4"/>
  <c r="O4667" i="4" s="1"/>
  <c r="P4667" i="4" s="1"/>
  <c r="J4667" i="4"/>
  <c r="K4666" i="4"/>
  <c r="O4666" i="4" s="1"/>
  <c r="P4666" i="4" s="1"/>
  <c r="J4666" i="4"/>
  <c r="K4665" i="4"/>
  <c r="O4665" i="4" s="1"/>
  <c r="P4665" i="4" s="1"/>
  <c r="J4665" i="4"/>
  <c r="K4664" i="4"/>
  <c r="O4664" i="4" s="1"/>
  <c r="P4664" i="4" s="1"/>
  <c r="J4664" i="4"/>
  <c r="K4663" i="4"/>
  <c r="O4663" i="4" s="1"/>
  <c r="P4663" i="4" s="1"/>
  <c r="J4663" i="4"/>
  <c r="K4662" i="4"/>
  <c r="O4662" i="4" s="1"/>
  <c r="P4662" i="4" s="1"/>
  <c r="J4662" i="4"/>
  <c r="K4661" i="4"/>
  <c r="O4661" i="4" s="1"/>
  <c r="P4661" i="4" s="1"/>
  <c r="J4661" i="4"/>
  <c r="K4660" i="4"/>
  <c r="O4660" i="4" s="1"/>
  <c r="P4660" i="4" s="1"/>
  <c r="J4660" i="4"/>
  <c r="K4659" i="4"/>
  <c r="O4659" i="4" s="1"/>
  <c r="P4659" i="4" s="1"/>
  <c r="J4659" i="4"/>
  <c r="K4658" i="4"/>
  <c r="O4658" i="4" s="1"/>
  <c r="P4658" i="4" s="1"/>
  <c r="J4658" i="4"/>
  <c r="K4657" i="4"/>
  <c r="O4657" i="4" s="1"/>
  <c r="P4657" i="4" s="1"/>
  <c r="J4657" i="4"/>
  <c r="K4656" i="4"/>
  <c r="O4656" i="4" s="1"/>
  <c r="P4656" i="4" s="1"/>
  <c r="J4656" i="4"/>
  <c r="O4655" i="4"/>
  <c r="P4655" i="4" s="1"/>
  <c r="K4655" i="4"/>
  <c r="J4655" i="4"/>
  <c r="K4654" i="4"/>
  <c r="O4654" i="4" s="1"/>
  <c r="P4654" i="4" s="1"/>
  <c r="J4654" i="4"/>
  <c r="K4653" i="4"/>
  <c r="O4653" i="4" s="1"/>
  <c r="P4653" i="4" s="1"/>
  <c r="J4653" i="4"/>
  <c r="K4652" i="4"/>
  <c r="O4652" i="4" s="1"/>
  <c r="P4652" i="4" s="1"/>
  <c r="J4652" i="4"/>
  <c r="K4651" i="4"/>
  <c r="O4651" i="4" s="1"/>
  <c r="P4651" i="4" s="1"/>
  <c r="J4651" i="4"/>
  <c r="K4650" i="4"/>
  <c r="O4650" i="4" s="1"/>
  <c r="P4650" i="4" s="1"/>
  <c r="J4650" i="4"/>
  <c r="K4649" i="4"/>
  <c r="O4649" i="4" s="1"/>
  <c r="P4649" i="4" s="1"/>
  <c r="J4649" i="4"/>
  <c r="K4648" i="4"/>
  <c r="O4648" i="4" s="1"/>
  <c r="P4648" i="4" s="1"/>
  <c r="J4648" i="4"/>
  <c r="K4647" i="4"/>
  <c r="O4647" i="4" s="1"/>
  <c r="P4647" i="4" s="1"/>
  <c r="J4647" i="4"/>
  <c r="K4646" i="4"/>
  <c r="O4646" i="4" s="1"/>
  <c r="P4646" i="4" s="1"/>
  <c r="J4646" i="4"/>
  <c r="K4645" i="4"/>
  <c r="O4645" i="4" s="1"/>
  <c r="P4645" i="4" s="1"/>
  <c r="J4645" i="4"/>
  <c r="K4644" i="4"/>
  <c r="O4644" i="4" s="1"/>
  <c r="P4644" i="4" s="1"/>
  <c r="J4644" i="4"/>
  <c r="K4643" i="4"/>
  <c r="O4643" i="4" s="1"/>
  <c r="P4643" i="4" s="1"/>
  <c r="J4643" i="4"/>
  <c r="K4642" i="4"/>
  <c r="O4642" i="4" s="1"/>
  <c r="P4642" i="4" s="1"/>
  <c r="J4642" i="4"/>
  <c r="K4641" i="4"/>
  <c r="O4641" i="4" s="1"/>
  <c r="P4641" i="4" s="1"/>
  <c r="J4641" i="4"/>
  <c r="K4640" i="4"/>
  <c r="O4640" i="4" s="1"/>
  <c r="P4640" i="4" s="1"/>
  <c r="J4640" i="4"/>
  <c r="K4639" i="4"/>
  <c r="O4639" i="4" s="1"/>
  <c r="P4639" i="4" s="1"/>
  <c r="J4639" i="4"/>
  <c r="K4638" i="4"/>
  <c r="O4638" i="4" s="1"/>
  <c r="P4638" i="4" s="1"/>
  <c r="J4638" i="4"/>
  <c r="K4637" i="4"/>
  <c r="O4637" i="4" s="1"/>
  <c r="P4637" i="4" s="1"/>
  <c r="J4637" i="4"/>
  <c r="K4636" i="4"/>
  <c r="O4636" i="4" s="1"/>
  <c r="P4636" i="4" s="1"/>
  <c r="J4636" i="4"/>
  <c r="K4635" i="4"/>
  <c r="O4635" i="4" s="1"/>
  <c r="P4635" i="4" s="1"/>
  <c r="J4635" i="4"/>
  <c r="K4634" i="4"/>
  <c r="O4634" i="4" s="1"/>
  <c r="P4634" i="4" s="1"/>
  <c r="J4634" i="4"/>
  <c r="K4633" i="4"/>
  <c r="O4633" i="4" s="1"/>
  <c r="P4633" i="4" s="1"/>
  <c r="J4633" i="4"/>
  <c r="K4632" i="4"/>
  <c r="O4632" i="4" s="1"/>
  <c r="P4632" i="4" s="1"/>
  <c r="J4632" i="4"/>
  <c r="K4631" i="4"/>
  <c r="O4631" i="4" s="1"/>
  <c r="P4631" i="4" s="1"/>
  <c r="J4631" i="4"/>
  <c r="K4630" i="4"/>
  <c r="O4630" i="4" s="1"/>
  <c r="P4630" i="4" s="1"/>
  <c r="J4630" i="4"/>
  <c r="K4629" i="4"/>
  <c r="O4629" i="4" s="1"/>
  <c r="P4629" i="4" s="1"/>
  <c r="J4629" i="4"/>
  <c r="K4628" i="4"/>
  <c r="O4628" i="4" s="1"/>
  <c r="P4628" i="4" s="1"/>
  <c r="J4628" i="4"/>
  <c r="K4627" i="4"/>
  <c r="O4627" i="4" s="1"/>
  <c r="P4627" i="4" s="1"/>
  <c r="J4627" i="4"/>
  <c r="K4626" i="4"/>
  <c r="O4626" i="4" s="1"/>
  <c r="P4626" i="4" s="1"/>
  <c r="J4626" i="4"/>
  <c r="K4625" i="4"/>
  <c r="O4625" i="4" s="1"/>
  <c r="P4625" i="4" s="1"/>
  <c r="J4625" i="4"/>
  <c r="K4624" i="4"/>
  <c r="O4624" i="4" s="1"/>
  <c r="P4624" i="4" s="1"/>
  <c r="J4624" i="4"/>
  <c r="O4623" i="4"/>
  <c r="P4623" i="4" s="1"/>
  <c r="K4623" i="4"/>
  <c r="J4623" i="4"/>
  <c r="K4622" i="4"/>
  <c r="O4622" i="4" s="1"/>
  <c r="P4622" i="4" s="1"/>
  <c r="J4622" i="4"/>
  <c r="K4621" i="4"/>
  <c r="O4621" i="4" s="1"/>
  <c r="P4621" i="4" s="1"/>
  <c r="J4621" i="4"/>
  <c r="K4620" i="4"/>
  <c r="O4620" i="4" s="1"/>
  <c r="P4620" i="4" s="1"/>
  <c r="J4620" i="4"/>
  <c r="K4619" i="4"/>
  <c r="O4619" i="4" s="1"/>
  <c r="P4619" i="4" s="1"/>
  <c r="J4619" i="4"/>
  <c r="K4618" i="4"/>
  <c r="O4618" i="4" s="1"/>
  <c r="P4618" i="4" s="1"/>
  <c r="J4618" i="4"/>
  <c r="K4617" i="4"/>
  <c r="O4617" i="4" s="1"/>
  <c r="P4617" i="4" s="1"/>
  <c r="J4617" i="4"/>
  <c r="K4616" i="4"/>
  <c r="O4616" i="4" s="1"/>
  <c r="P4616" i="4" s="1"/>
  <c r="J4616" i="4"/>
  <c r="K4615" i="4"/>
  <c r="O4615" i="4" s="1"/>
  <c r="P4615" i="4" s="1"/>
  <c r="J4615" i="4"/>
  <c r="K4614" i="4"/>
  <c r="O4614" i="4" s="1"/>
  <c r="P4614" i="4" s="1"/>
  <c r="J4614" i="4"/>
  <c r="K4613" i="4"/>
  <c r="O4613" i="4" s="1"/>
  <c r="P4613" i="4" s="1"/>
  <c r="J4613" i="4"/>
  <c r="K4612" i="4"/>
  <c r="O4612" i="4" s="1"/>
  <c r="P4612" i="4" s="1"/>
  <c r="J4612" i="4"/>
  <c r="K4611" i="4"/>
  <c r="O4611" i="4" s="1"/>
  <c r="P4611" i="4" s="1"/>
  <c r="J4611" i="4"/>
  <c r="K4610" i="4"/>
  <c r="O4610" i="4" s="1"/>
  <c r="P4610" i="4" s="1"/>
  <c r="J4610" i="4"/>
  <c r="O4609" i="4"/>
  <c r="P4609" i="4" s="1"/>
  <c r="K4609" i="4"/>
  <c r="J4609" i="4"/>
  <c r="K4608" i="4"/>
  <c r="O4608" i="4" s="1"/>
  <c r="P4608" i="4" s="1"/>
  <c r="J4608" i="4"/>
  <c r="K4607" i="4"/>
  <c r="O4607" i="4" s="1"/>
  <c r="P4607" i="4" s="1"/>
  <c r="J4607" i="4"/>
  <c r="K4606" i="4"/>
  <c r="O4606" i="4" s="1"/>
  <c r="P4606" i="4" s="1"/>
  <c r="J4606" i="4"/>
  <c r="K4605" i="4"/>
  <c r="O4605" i="4" s="1"/>
  <c r="P4605" i="4" s="1"/>
  <c r="J4605" i="4"/>
  <c r="K4604" i="4"/>
  <c r="O4604" i="4" s="1"/>
  <c r="P4604" i="4" s="1"/>
  <c r="J4604" i="4"/>
  <c r="K4603" i="4"/>
  <c r="O4603" i="4" s="1"/>
  <c r="P4603" i="4" s="1"/>
  <c r="J4603" i="4"/>
  <c r="K4602" i="4"/>
  <c r="O4602" i="4" s="1"/>
  <c r="P4602" i="4" s="1"/>
  <c r="J4602" i="4"/>
  <c r="K4601" i="4"/>
  <c r="O4601" i="4" s="1"/>
  <c r="P4601" i="4" s="1"/>
  <c r="J4601" i="4"/>
  <c r="K4600" i="4"/>
  <c r="O4600" i="4" s="1"/>
  <c r="P4600" i="4" s="1"/>
  <c r="J4600" i="4"/>
  <c r="K4599" i="4"/>
  <c r="O4599" i="4" s="1"/>
  <c r="P4599" i="4" s="1"/>
  <c r="J4599" i="4"/>
  <c r="K4598" i="4"/>
  <c r="O4598" i="4" s="1"/>
  <c r="P4598" i="4" s="1"/>
  <c r="J4598" i="4"/>
  <c r="K4597" i="4"/>
  <c r="O4597" i="4" s="1"/>
  <c r="P4597" i="4" s="1"/>
  <c r="J4597" i="4"/>
  <c r="K4596" i="4"/>
  <c r="O4596" i="4" s="1"/>
  <c r="P4596" i="4" s="1"/>
  <c r="J4596" i="4"/>
  <c r="O4595" i="4"/>
  <c r="P4595" i="4" s="1"/>
  <c r="K4595" i="4"/>
  <c r="J4595" i="4"/>
  <c r="K4594" i="4"/>
  <c r="O4594" i="4" s="1"/>
  <c r="P4594" i="4" s="1"/>
  <c r="J4594" i="4"/>
  <c r="O4593" i="4"/>
  <c r="P4593" i="4" s="1"/>
  <c r="K4593" i="4"/>
  <c r="J4593" i="4"/>
  <c r="K4592" i="4"/>
  <c r="O4592" i="4" s="1"/>
  <c r="P4592" i="4" s="1"/>
  <c r="J4592" i="4"/>
  <c r="O4591" i="4"/>
  <c r="P4591" i="4" s="1"/>
  <c r="K4591" i="4"/>
  <c r="J4591" i="4"/>
  <c r="K4590" i="4"/>
  <c r="O4590" i="4" s="1"/>
  <c r="P4590" i="4" s="1"/>
  <c r="J4590" i="4"/>
  <c r="K4589" i="4"/>
  <c r="O4589" i="4" s="1"/>
  <c r="P4589" i="4" s="1"/>
  <c r="J4589" i="4"/>
  <c r="K4588" i="4"/>
  <c r="O4588" i="4" s="1"/>
  <c r="P4588" i="4" s="1"/>
  <c r="J4588" i="4"/>
  <c r="K4587" i="4"/>
  <c r="O4587" i="4" s="1"/>
  <c r="P4587" i="4" s="1"/>
  <c r="J4587" i="4"/>
  <c r="K4586" i="4"/>
  <c r="O4586" i="4" s="1"/>
  <c r="P4586" i="4" s="1"/>
  <c r="J4586" i="4"/>
  <c r="K4585" i="4"/>
  <c r="O4585" i="4" s="1"/>
  <c r="P4585" i="4" s="1"/>
  <c r="J4585" i="4"/>
  <c r="K4584" i="4"/>
  <c r="O4584" i="4" s="1"/>
  <c r="P4584" i="4" s="1"/>
  <c r="J4584" i="4"/>
  <c r="K4583" i="4"/>
  <c r="O4583" i="4" s="1"/>
  <c r="P4583" i="4" s="1"/>
  <c r="J4583" i="4"/>
  <c r="K4582" i="4"/>
  <c r="O4582" i="4" s="1"/>
  <c r="P4582" i="4" s="1"/>
  <c r="J4582" i="4"/>
  <c r="K4581" i="4"/>
  <c r="O4581" i="4" s="1"/>
  <c r="P4581" i="4" s="1"/>
  <c r="J4581" i="4"/>
  <c r="K4580" i="4"/>
  <c r="O4580" i="4" s="1"/>
  <c r="P4580" i="4" s="1"/>
  <c r="J4580" i="4"/>
  <c r="O4579" i="4"/>
  <c r="P4579" i="4" s="1"/>
  <c r="K4579" i="4"/>
  <c r="J4579" i="4"/>
  <c r="K4578" i="4"/>
  <c r="O4578" i="4" s="1"/>
  <c r="P4578" i="4" s="1"/>
  <c r="J4578" i="4"/>
  <c r="O4577" i="4"/>
  <c r="P4577" i="4" s="1"/>
  <c r="K4577" i="4"/>
  <c r="J4577" i="4"/>
  <c r="K4576" i="4"/>
  <c r="O4576" i="4" s="1"/>
  <c r="P4576" i="4" s="1"/>
  <c r="J4576" i="4"/>
  <c r="O4575" i="4"/>
  <c r="P4575" i="4" s="1"/>
  <c r="K4575" i="4"/>
  <c r="J4575" i="4"/>
  <c r="K4574" i="4"/>
  <c r="O4574" i="4" s="1"/>
  <c r="P4574" i="4" s="1"/>
  <c r="J4574" i="4"/>
  <c r="K4573" i="4"/>
  <c r="O4573" i="4" s="1"/>
  <c r="P4573" i="4" s="1"/>
  <c r="J4573" i="4"/>
  <c r="K4572" i="4"/>
  <c r="O4572" i="4" s="1"/>
  <c r="P4572" i="4" s="1"/>
  <c r="J4572" i="4"/>
  <c r="K4571" i="4"/>
  <c r="O4571" i="4" s="1"/>
  <c r="P4571" i="4" s="1"/>
  <c r="J4571" i="4"/>
  <c r="K4570" i="4"/>
  <c r="O4570" i="4" s="1"/>
  <c r="P4570" i="4" s="1"/>
  <c r="J4570" i="4"/>
  <c r="K4569" i="4"/>
  <c r="O4569" i="4" s="1"/>
  <c r="P4569" i="4" s="1"/>
  <c r="J4569" i="4"/>
  <c r="K4568" i="4"/>
  <c r="O4568" i="4" s="1"/>
  <c r="P4568" i="4" s="1"/>
  <c r="J4568" i="4"/>
  <c r="K4567" i="4"/>
  <c r="O4567" i="4" s="1"/>
  <c r="P4567" i="4" s="1"/>
  <c r="J4567" i="4"/>
  <c r="K4566" i="4"/>
  <c r="O4566" i="4" s="1"/>
  <c r="P4566" i="4" s="1"/>
  <c r="J4566" i="4"/>
  <c r="K4565" i="4"/>
  <c r="O4565" i="4" s="1"/>
  <c r="P4565" i="4" s="1"/>
  <c r="J4565" i="4"/>
  <c r="K4564" i="4"/>
  <c r="O4564" i="4" s="1"/>
  <c r="P4564" i="4" s="1"/>
  <c r="J4564" i="4"/>
  <c r="K4563" i="4"/>
  <c r="O4563" i="4" s="1"/>
  <c r="P4563" i="4" s="1"/>
  <c r="J4563" i="4"/>
  <c r="K4562" i="4"/>
  <c r="O4562" i="4" s="1"/>
  <c r="P4562" i="4" s="1"/>
  <c r="J4562" i="4"/>
  <c r="K4561" i="4"/>
  <c r="O4561" i="4" s="1"/>
  <c r="P4561" i="4" s="1"/>
  <c r="J4561" i="4"/>
  <c r="K4560" i="4"/>
  <c r="O4560" i="4" s="1"/>
  <c r="P4560" i="4" s="1"/>
  <c r="J4560" i="4"/>
  <c r="K4559" i="4"/>
  <c r="O4559" i="4" s="1"/>
  <c r="P4559" i="4" s="1"/>
  <c r="J4559" i="4"/>
  <c r="K4558" i="4"/>
  <c r="O4558" i="4" s="1"/>
  <c r="P4558" i="4" s="1"/>
  <c r="J4558" i="4"/>
  <c r="K4557" i="4"/>
  <c r="O4557" i="4" s="1"/>
  <c r="P4557" i="4" s="1"/>
  <c r="J4557" i="4"/>
  <c r="K4556" i="4"/>
  <c r="O4556" i="4" s="1"/>
  <c r="P4556" i="4" s="1"/>
  <c r="J4556" i="4"/>
  <c r="K4555" i="4"/>
  <c r="O4555" i="4" s="1"/>
  <c r="P4555" i="4" s="1"/>
  <c r="J4555" i="4"/>
  <c r="K4554" i="4"/>
  <c r="O4554" i="4" s="1"/>
  <c r="P4554" i="4" s="1"/>
  <c r="J4554" i="4"/>
  <c r="K4553" i="4"/>
  <c r="O4553" i="4" s="1"/>
  <c r="P4553" i="4" s="1"/>
  <c r="J4553" i="4"/>
  <c r="K4552" i="4"/>
  <c r="O4552" i="4" s="1"/>
  <c r="P4552" i="4" s="1"/>
  <c r="J4552" i="4"/>
  <c r="K4551" i="4"/>
  <c r="O4551" i="4" s="1"/>
  <c r="P4551" i="4" s="1"/>
  <c r="J4551" i="4"/>
  <c r="K4550" i="4"/>
  <c r="O4550" i="4" s="1"/>
  <c r="P4550" i="4" s="1"/>
  <c r="J4550" i="4"/>
  <c r="K4549" i="4"/>
  <c r="O4549" i="4" s="1"/>
  <c r="P4549" i="4" s="1"/>
  <c r="J4549" i="4"/>
  <c r="K4548" i="4"/>
  <c r="O4548" i="4" s="1"/>
  <c r="P4548" i="4" s="1"/>
  <c r="J4548" i="4"/>
  <c r="K4547" i="4"/>
  <c r="O4547" i="4" s="1"/>
  <c r="P4547" i="4" s="1"/>
  <c r="J4547" i="4"/>
  <c r="K4546" i="4"/>
  <c r="O4546" i="4" s="1"/>
  <c r="P4546" i="4" s="1"/>
  <c r="J4546" i="4"/>
  <c r="K4545" i="4"/>
  <c r="O4545" i="4" s="1"/>
  <c r="P4545" i="4" s="1"/>
  <c r="J4545" i="4"/>
  <c r="K4544" i="4"/>
  <c r="O4544" i="4" s="1"/>
  <c r="P4544" i="4" s="1"/>
  <c r="J4544" i="4"/>
  <c r="K4543" i="4"/>
  <c r="O4543" i="4" s="1"/>
  <c r="P4543" i="4" s="1"/>
  <c r="J4543" i="4"/>
  <c r="K4542" i="4"/>
  <c r="O4542" i="4" s="1"/>
  <c r="P4542" i="4" s="1"/>
  <c r="J4542" i="4"/>
  <c r="K4541" i="4"/>
  <c r="O4541" i="4" s="1"/>
  <c r="P4541" i="4" s="1"/>
  <c r="J4541" i="4"/>
  <c r="K4540" i="4"/>
  <c r="O4540" i="4" s="1"/>
  <c r="P4540" i="4" s="1"/>
  <c r="J4540" i="4"/>
  <c r="K4539" i="4"/>
  <c r="O4539" i="4" s="1"/>
  <c r="P4539" i="4" s="1"/>
  <c r="J4539" i="4"/>
  <c r="K4538" i="4"/>
  <c r="O4538" i="4" s="1"/>
  <c r="P4538" i="4" s="1"/>
  <c r="J4538" i="4"/>
  <c r="K4537" i="4"/>
  <c r="O4537" i="4" s="1"/>
  <c r="P4537" i="4" s="1"/>
  <c r="J4537" i="4"/>
  <c r="K4536" i="4"/>
  <c r="O4536" i="4" s="1"/>
  <c r="P4536" i="4" s="1"/>
  <c r="J4536" i="4"/>
  <c r="K4535" i="4"/>
  <c r="O4535" i="4" s="1"/>
  <c r="P4535" i="4" s="1"/>
  <c r="J4535" i="4"/>
  <c r="K4534" i="4"/>
  <c r="O4534" i="4" s="1"/>
  <c r="P4534" i="4" s="1"/>
  <c r="J4534" i="4"/>
  <c r="K4533" i="4"/>
  <c r="O4533" i="4" s="1"/>
  <c r="P4533" i="4" s="1"/>
  <c r="J4533" i="4"/>
  <c r="K4532" i="4"/>
  <c r="O4532" i="4" s="1"/>
  <c r="P4532" i="4" s="1"/>
  <c r="J4532" i="4"/>
  <c r="K4531" i="4"/>
  <c r="O4531" i="4" s="1"/>
  <c r="P4531" i="4" s="1"/>
  <c r="J4531" i="4"/>
  <c r="K4530" i="4"/>
  <c r="O4530" i="4" s="1"/>
  <c r="P4530" i="4" s="1"/>
  <c r="J4530" i="4"/>
  <c r="K4529" i="4"/>
  <c r="O4529" i="4" s="1"/>
  <c r="P4529" i="4" s="1"/>
  <c r="J4529" i="4"/>
  <c r="K4528" i="4"/>
  <c r="O4528" i="4" s="1"/>
  <c r="P4528" i="4" s="1"/>
  <c r="J4528" i="4"/>
  <c r="O4527" i="4"/>
  <c r="P4527" i="4" s="1"/>
  <c r="K4527" i="4"/>
  <c r="J4527" i="4"/>
  <c r="K4526" i="4"/>
  <c r="O4526" i="4" s="1"/>
  <c r="P4526" i="4" s="1"/>
  <c r="J4526" i="4"/>
  <c r="K4525" i="4"/>
  <c r="O4525" i="4" s="1"/>
  <c r="P4525" i="4" s="1"/>
  <c r="J4525" i="4"/>
  <c r="K4524" i="4"/>
  <c r="O4524" i="4" s="1"/>
  <c r="P4524" i="4" s="1"/>
  <c r="J4524" i="4"/>
  <c r="K4523" i="4"/>
  <c r="O4523" i="4" s="1"/>
  <c r="P4523" i="4" s="1"/>
  <c r="J4523" i="4"/>
  <c r="K4522" i="4"/>
  <c r="O4522" i="4" s="1"/>
  <c r="P4522" i="4" s="1"/>
  <c r="J4522" i="4"/>
  <c r="K4521" i="4"/>
  <c r="O4521" i="4" s="1"/>
  <c r="P4521" i="4" s="1"/>
  <c r="J4521" i="4"/>
  <c r="K4520" i="4"/>
  <c r="O4520" i="4" s="1"/>
  <c r="P4520" i="4" s="1"/>
  <c r="J4520" i="4"/>
  <c r="K4519" i="4"/>
  <c r="O4519" i="4" s="1"/>
  <c r="P4519" i="4" s="1"/>
  <c r="J4519" i="4"/>
  <c r="K4518" i="4"/>
  <c r="O4518" i="4" s="1"/>
  <c r="P4518" i="4" s="1"/>
  <c r="J4518" i="4"/>
  <c r="K4517" i="4"/>
  <c r="O4517" i="4" s="1"/>
  <c r="P4517" i="4" s="1"/>
  <c r="J4517" i="4"/>
  <c r="K4516" i="4"/>
  <c r="O4516" i="4" s="1"/>
  <c r="P4516" i="4" s="1"/>
  <c r="J4516" i="4"/>
  <c r="K4515" i="4"/>
  <c r="O4515" i="4" s="1"/>
  <c r="P4515" i="4" s="1"/>
  <c r="J4515" i="4"/>
  <c r="K4514" i="4"/>
  <c r="O4514" i="4" s="1"/>
  <c r="P4514" i="4" s="1"/>
  <c r="J4514" i="4"/>
  <c r="K4513" i="4"/>
  <c r="O4513" i="4" s="1"/>
  <c r="P4513" i="4" s="1"/>
  <c r="J4513" i="4"/>
  <c r="K4512" i="4"/>
  <c r="O4512" i="4" s="1"/>
  <c r="P4512" i="4" s="1"/>
  <c r="J4512" i="4"/>
  <c r="K4511" i="4"/>
  <c r="O4511" i="4" s="1"/>
  <c r="P4511" i="4" s="1"/>
  <c r="J4511" i="4"/>
  <c r="K4510" i="4"/>
  <c r="O4510" i="4" s="1"/>
  <c r="P4510" i="4" s="1"/>
  <c r="J4510" i="4"/>
  <c r="K4509" i="4"/>
  <c r="O4509" i="4" s="1"/>
  <c r="P4509" i="4" s="1"/>
  <c r="J4509" i="4"/>
  <c r="K4508" i="4"/>
  <c r="O4508" i="4" s="1"/>
  <c r="P4508" i="4" s="1"/>
  <c r="J4508" i="4"/>
  <c r="K4507" i="4"/>
  <c r="O4507" i="4" s="1"/>
  <c r="P4507" i="4" s="1"/>
  <c r="J4507" i="4"/>
  <c r="K4506" i="4"/>
  <c r="O4506" i="4" s="1"/>
  <c r="P4506" i="4" s="1"/>
  <c r="J4506" i="4"/>
  <c r="K4505" i="4"/>
  <c r="O4505" i="4" s="1"/>
  <c r="P4505" i="4" s="1"/>
  <c r="J4505" i="4"/>
  <c r="K4504" i="4"/>
  <c r="O4504" i="4" s="1"/>
  <c r="P4504" i="4" s="1"/>
  <c r="J4504" i="4"/>
  <c r="O4503" i="4"/>
  <c r="P4503" i="4" s="1"/>
  <c r="K4503" i="4"/>
  <c r="J4503" i="4"/>
  <c r="K4502" i="4"/>
  <c r="O4502" i="4" s="1"/>
  <c r="P4502" i="4" s="1"/>
  <c r="J4502" i="4"/>
  <c r="K4501" i="4"/>
  <c r="O4501" i="4" s="1"/>
  <c r="P4501" i="4" s="1"/>
  <c r="J4501" i="4"/>
  <c r="K4500" i="4"/>
  <c r="O4500" i="4" s="1"/>
  <c r="P4500" i="4" s="1"/>
  <c r="J4500" i="4"/>
  <c r="K4499" i="4"/>
  <c r="O4499" i="4" s="1"/>
  <c r="P4499" i="4" s="1"/>
  <c r="J4499" i="4"/>
  <c r="K4498" i="4"/>
  <c r="O4498" i="4" s="1"/>
  <c r="P4498" i="4" s="1"/>
  <c r="J4498" i="4"/>
  <c r="O4497" i="4"/>
  <c r="P4497" i="4" s="1"/>
  <c r="K4497" i="4"/>
  <c r="J4497" i="4"/>
  <c r="K4496" i="4"/>
  <c r="O4496" i="4" s="1"/>
  <c r="P4496" i="4" s="1"/>
  <c r="J4496" i="4"/>
  <c r="K4495" i="4"/>
  <c r="O4495" i="4" s="1"/>
  <c r="P4495" i="4" s="1"/>
  <c r="J4495" i="4"/>
  <c r="K4494" i="4"/>
  <c r="O4494" i="4" s="1"/>
  <c r="P4494" i="4" s="1"/>
  <c r="J4494" i="4"/>
  <c r="K4493" i="4"/>
  <c r="O4493" i="4" s="1"/>
  <c r="P4493" i="4" s="1"/>
  <c r="J4493" i="4"/>
  <c r="K4492" i="4"/>
  <c r="O4492" i="4" s="1"/>
  <c r="P4492" i="4" s="1"/>
  <c r="J4492" i="4"/>
  <c r="K4491" i="4"/>
  <c r="O4491" i="4" s="1"/>
  <c r="P4491" i="4" s="1"/>
  <c r="J4491" i="4"/>
  <c r="K4490" i="4"/>
  <c r="O4490" i="4" s="1"/>
  <c r="P4490" i="4" s="1"/>
  <c r="J4490" i="4"/>
  <c r="K4489" i="4"/>
  <c r="O4489" i="4" s="1"/>
  <c r="P4489" i="4" s="1"/>
  <c r="J4489" i="4"/>
  <c r="K4488" i="4"/>
  <c r="O4488" i="4" s="1"/>
  <c r="P4488" i="4" s="1"/>
  <c r="J4488" i="4"/>
  <c r="O4487" i="4"/>
  <c r="P4487" i="4" s="1"/>
  <c r="K4487" i="4"/>
  <c r="J4487" i="4"/>
  <c r="K4486" i="4"/>
  <c r="O4486" i="4" s="1"/>
  <c r="P4486" i="4" s="1"/>
  <c r="J4486" i="4"/>
  <c r="K4485" i="4"/>
  <c r="O4485" i="4" s="1"/>
  <c r="P4485" i="4" s="1"/>
  <c r="J4485" i="4"/>
  <c r="K4484" i="4"/>
  <c r="O4484" i="4" s="1"/>
  <c r="P4484" i="4" s="1"/>
  <c r="J4484" i="4"/>
  <c r="K4483" i="4"/>
  <c r="O4483" i="4" s="1"/>
  <c r="P4483" i="4" s="1"/>
  <c r="J4483" i="4"/>
  <c r="K4482" i="4"/>
  <c r="O4482" i="4" s="1"/>
  <c r="P4482" i="4" s="1"/>
  <c r="J4482" i="4"/>
  <c r="K4481" i="4"/>
  <c r="O4481" i="4" s="1"/>
  <c r="P4481" i="4" s="1"/>
  <c r="J4481" i="4"/>
  <c r="K4480" i="4"/>
  <c r="O4480" i="4" s="1"/>
  <c r="P4480" i="4" s="1"/>
  <c r="J4480" i="4"/>
  <c r="K4479" i="4"/>
  <c r="O4479" i="4" s="1"/>
  <c r="P4479" i="4" s="1"/>
  <c r="J4479" i="4"/>
  <c r="K4478" i="4"/>
  <c r="O4478" i="4" s="1"/>
  <c r="P4478" i="4" s="1"/>
  <c r="J4478" i="4"/>
  <c r="K4477" i="4"/>
  <c r="O4477" i="4" s="1"/>
  <c r="P4477" i="4" s="1"/>
  <c r="J4477" i="4"/>
  <c r="K4476" i="4"/>
  <c r="O4476" i="4" s="1"/>
  <c r="P4476" i="4" s="1"/>
  <c r="J4476" i="4"/>
  <c r="K4475" i="4"/>
  <c r="O4475" i="4" s="1"/>
  <c r="P4475" i="4" s="1"/>
  <c r="J4475" i="4"/>
  <c r="K4474" i="4"/>
  <c r="O4474" i="4" s="1"/>
  <c r="P4474" i="4" s="1"/>
  <c r="J4474" i="4"/>
  <c r="K4473" i="4"/>
  <c r="O4473" i="4" s="1"/>
  <c r="P4473" i="4" s="1"/>
  <c r="J4473" i="4"/>
  <c r="K4472" i="4"/>
  <c r="O4472" i="4" s="1"/>
  <c r="P4472" i="4" s="1"/>
  <c r="J4472" i="4"/>
  <c r="K4471" i="4"/>
  <c r="O4471" i="4" s="1"/>
  <c r="P4471" i="4" s="1"/>
  <c r="J4471" i="4"/>
  <c r="K4470" i="4"/>
  <c r="O4470" i="4" s="1"/>
  <c r="P4470" i="4" s="1"/>
  <c r="J4470" i="4"/>
  <c r="K4469" i="4"/>
  <c r="O4469" i="4" s="1"/>
  <c r="P4469" i="4" s="1"/>
  <c r="J4469" i="4"/>
  <c r="K4468" i="4"/>
  <c r="O4468" i="4" s="1"/>
  <c r="P4468" i="4" s="1"/>
  <c r="J4468" i="4"/>
  <c r="K4467" i="4"/>
  <c r="O4467" i="4" s="1"/>
  <c r="P4467" i="4" s="1"/>
  <c r="J4467" i="4"/>
  <c r="K4466" i="4"/>
  <c r="O4466" i="4" s="1"/>
  <c r="P4466" i="4" s="1"/>
  <c r="J4466" i="4"/>
  <c r="K4465" i="4"/>
  <c r="O4465" i="4" s="1"/>
  <c r="P4465" i="4" s="1"/>
  <c r="J4465" i="4"/>
  <c r="K4464" i="4"/>
  <c r="O4464" i="4" s="1"/>
  <c r="P4464" i="4" s="1"/>
  <c r="J4464" i="4"/>
  <c r="K4463" i="4"/>
  <c r="O4463" i="4" s="1"/>
  <c r="P4463" i="4" s="1"/>
  <c r="J4463" i="4"/>
  <c r="K4462" i="4"/>
  <c r="O4462" i="4" s="1"/>
  <c r="P4462" i="4" s="1"/>
  <c r="J4462" i="4"/>
  <c r="K4461" i="4"/>
  <c r="O4461" i="4" s="1"/>
  <c r="P4461" i="4" s="1"/>
  <c r="J4461" i="4"/>
  <c r="K4460" i="4"/>
  <c r="O4460" i="4" s="1"/>
  <c r="P4460" i="4" s="1"/>
  <c r="J4460" i="4"/>
  <c r="K4459" i="4"/>
  <c r="O4459" i="4" s="1"/>
  <c r="P4459" i="4" s="1"/>
  <c r="J4459" i="4"/>
  <c r="K4458" i="4"/>
  <c r="O4458" i="4" s="1"/>
  <c r="P4458" i="4" s="1"/>
  <c r="J4458" i="4"/>
  <c r="K4457" i="4"/>
  <c r="O4457" i="4" s="1"/>
  <c r="P4457" i="4" s="1"/>
  <c r="J4457" i="4"/>
  <c r="K4456" i="4"/>
  <c r="O4456" i="4" s="1"/>
  <c r="P4456" i="4" s="1"/>
  <c r="J4456" i="4"/>
  <c r="K4455" i="4"/>
  <c r="O4455" i="4" s="1"/>
  <c r="P4455" i="4" s="1"/>
  <c r="J4455" i="4"/>
  <c r="K4454" i="4"/>
  <c r="O4454" i="4" s="1"/>
  <c r="P4454" i="4" s="1"/>
  <c r="J4454" i="4"/>
  <c r="K4453" i="4"/>
  <c r="O4453" i="4" s="1"/>
  <c r="P4453" i="4" s="1"/>
  <c r="J4453" i="4"/>
  <c r="K4452" i="4"/>
  <c r="O4452" i="4" s="1"/>
  <c r="P4452" i="4" s="1"/>
  <c r="J4452" i="4"/>
  <c r="K4451" i="4"/>
  <c r="O4451" i="4" s="1"/>
  <c r="P4451" i="4" s="1"/>
  <c r="J4451" i="4"/>
  <c r="K4450" i="4"/>
  <c r="O4450" i="4" s="1"/>
  <c r="P4450" i="4" s="1"/>
  <c r="J4450" i="4"/>
  <c r="K4449" i="4"/>
  <c r="O4449" i="4" s="1"/>
  <c r="P4449" i="4" s="1"/>
  <c r="J4449" i="4"/>
  <c r="K4448" i="4"/>
  <c r="O4448" i="4" s="1"/>
  <c r="P4448" i="4" s="1"/>
  <c r="J4448" i="4"/>
  <c r="K4447" i="4"/>
  <c r="O4447" i="4" s="1"/>
  <c r="P4447" i="4" s="1"/>
  <c r="J4447" i="4"/>
  <c r="K4446" i="4"/>
  <c r="O4446" i="4" s="1"/>
  <c r="P4446" i="4" s="1"/>
  <c r="J4446" i="4"/>
  <c r="K4445" i="4"/>
  <c r="O4445" i="4" s="1"/>
  <c r="P4445" i="4" s="1"/>
  <c r="J4445" i="4"/>
  <c r="K4444" i="4"/>
  <c r="O4444" i="4" s="1"/>
  <c r="P4444" i="4" s="1"/>
  <c r="J4444" i="4"/>
  <c r="K4443" i="4"/>
  <c r="O4443" i="4" s="1"/>
  <c r="P4443" i="4" s="1"/>
  <c r="J4443" i="4"/>
  <c r="K4442" i="4"/>
  <c r="O4442" i="4" s="1"/>
  <c r="P4442" i="4" s="1"/>
  <c r="J4442" i="4"/>
  <c r="K4441" i="4"/>
  <c r="O4441" i="4" s="1"/>
  <c r="P4441" i="4" s="1"/>
  <c r="J4441" i="4"/>
  <c r="K4440" i="4"/>
  <c r="O4440" i="4" s="1"/>
  <c r="P4440" i="4" s="1"/>
  <c r="J4440" i="4"/>
  <c r="K4439" i="4"/>
  <c r="O4439" i="4" s="1"/>
  <c r="P4439" i="4" s="1"/>
  <c r="J4439" i="4"/>
  <c r="K4438" i="4"/>
  <c r="O4438" i="4" s="1"/>
  <c r="P4438" i="4" s="1"/>
  <c r="J4438" i="4"/>
  <c r="K4437" i="4"/>
  <c r="O4437" i="4" s="1"/>
  <c r="P4437" i="4" s="1"/>
  <c r="J4437" i="4"/>
  <c r="K4436" i="4"/>
  <c r="O4436" i="4" s="1"/>
  <c r="P4436" i="4" s="1"/>
  <c r="J4436" i="4"/>
  <c r="K4435" i="4"/>
  <c r="O4435" i="4" s="1"/>
  <c r="P4435" i="4" s="1"/>
  <c r="J4435" i="4"/>
  <c r="K4434" i="4"/>
  <c r="O4434" i="4" s="1"/>
  <c r="P4434" i="4" s="1"/>
  <c r="J4434" i="4"/>
  <c r="K4433" i="4"/>
  <c r="O4433" i="4" s="1"/>
  <c r="P4433" i="4" s="1"/>
  <c r="J4433" i="4"/>
  <c r="K4432" i="4"/>
  <c r="O4432" i="4" s="1"/>
  <c r="P4432" i="4" s="1"/>
  <c r="J4432" i="4"/>
  <c r="K4431" i="4"/>
  <c r="O4431" i="4" s="1"/>
  <c r="P4431" i="4" s="1"/>
  <c r="J4431" i="4"/>
  <c r="K4430" i="4"/>
  <c r="O4430" i="4" s="1"/>
  <c r="P4430" i="4" s="1"/>
  <c r="J4430" i="4"/>
  <c r="K4429" i="4"/>
  <c r="O4429" i="4" s="1"/>
  <c r="P4429" i="4" s="1"/>
  <c r="J4429" i="4"/>
  <c r="K4428" i="4"/>
  <c r="O4428" i="4" s="1"/>
  <c r="P4428" i="4" s="1"/>
  <c r="J4428" i="4"/>
  <c r="K4427" i="4"/>
  <c r="O4427" i="4" s="1"/>
  <c r="P4427" i="4" s="1"/>
  <c r="J4427" i="4"/>
  <c r="K4426" i="4"/>
  <c r="O4426" i="4" s="1"/>
  <c r="P4426" i="4" s="1"/>
  <c r="J4426" i="4"/>
  <c r="K4425" i="4"/>
  <c r="O4425" i="4" s="1"/>
  <c r="P4425" i="4" s="1"/>
  <c r="J4425" i="4"/>
  <c r="K4424" i="4"/>
  <c r="O4424" i="4" s="1"/>
  <c r="P4424" i="4" s="1"/>
  <c r="J4424" i="4"/>
  <c r="K4423" i="4"/>
  <c r="O4423" i="4" s="1"/>
  <c r="P4423" i="4" s="1"/>
  <c r="J4423" i="4"/>
  <c r="K4422" i="4"/>
  <c r="O4422" i="4" s="1"/>
  <c r="P4422" i="4" s="1"/>
  <c r="J4422" i="4"/>
  <c r="K4421" i="4"/>
  <c r="O4421" i="4" s="1"/>
  <c r="P4421" i="4" s="1"/>
  <c r="J4421" i="4"/>
  <c r="K4420" i="4"/>
  <c r="O4420" i="4" s="1"/>
  <c r="P4420" i="4" s="1"/>
  <c r="J4420" i="4"/>
  <c r="K4419" i="4"/>
  <c r="O4419" i="4" s="1"/>
  <c r="P4419" i="4" s="1"/>
  <c r="J4419" i="4"/>
  <c r="K4418" i="4"/>
  <c r="O4418" i="4" s="1"/>
  <c r="P4418" i="4" s="1"/>
  <c r="J4418" i="4"/>
  <c r="K4417" i="4"/>
  <c r="O4417" i="4" s="1"/>
  <c r="P4417" i="4" s="1"/>
  <c r="J4417" i="4"/>
  <c r="K4416" i="4"/>
  <c r="O4416" i="4" s="1"/>
  <c r="P4416" i="4" s="1"/>
  <c r="J4416" i="4"/>
  <c r="K4415" i="4"/>
  <c r="O4415" i="4" s="1"/>
  <c r="P4415" i="4" s="1"/>
  <c r="J4415" i="4"/>
  <c r="O4414" i="4"/>
  <c r="P4414" i="4" s="1"/>
  <c r="K4414" i="4"/>
  <c r="J4414" i="4"/>
  <c r="K4413" i="4"/>
  <c r="O4413" i="4" s="1"/>
  <c r="P4413" i="4" s="1"/>
  <c r="J4413" i="4"/>
  <c r="K4412" i="4"/>
  <c r="O4412" i="4" s="1"/>
  <c r="P4412" i="4" s="1"/>
  <c r="J4412" i="4"/>
  <c r="K4411" i="4"/>
  <c r="O4411" i="4" s="1"/>
  <c r="P4411" i="4" s="1"/>
  <c r="J4411" i="4"/>
  <c r="K4410" i="4"/>
  <c r="O4410" i="4" s="1"/>
  <c r="P4410" i="4" s="1"/>
  <c r="J4410" i="4"/>
  <c r="K4409" i="4"/>
  <c r="O4409" i="4" s="1"/>
  <c r="P4409" i="4" s="1"/>
  <c r="J4409" i="4"/>
  <c r="K4408" i="4"/>
  <c r="O4408" i="4" s="1"/>
  <c r="P4408" i="4" s="1"/>
  <c r="J4408" i="4"/>
  <c r="K4407" i="4"/>
  <c r="O4407" i="4" s="1"/>
  <c r="P4407" i="4" s="1"/>
  <c r="J4407" i="4"/>
  <c r="K4406" i="4"/>
  <c r="O4406" i="4" s="1"/>
  <c r="P4406" i="4" s="1"/>
  <c r="J4406" i="4"/>
  <c r="K4405" i="4"/>
  <c r="O4405" i="4" s="1"/>
  <c r="P4405" i="4" s="1"/>
  <c r="J4405" i="4"/>
  <c r="K4404" i="4"/>
  <c r="O4404" i="4" s="1"/>
  <c r="P4404" i="4" s="1"/>
  <c r="J4404" i="4"/>
  <c r="K4403" i="4"/>
  <c r="O4403" i="4" s="1"/>
  <c r="P4403" i="4" s="1"/>
  <c r="J4403" i="4"/>
  <c r="K4402" i="4"/>
  <c r="O4402" i="4" s="1"/>
  <c r="P4402" i="4" s="1"/>
  <c r="J4402" i="4"/>
  <c r="K4401" i="4"/>
  <c r="O4401" i="4" s="1"/>
  <c r="P4401" i="4" s="1"/>
  <c r="J4401" i="4"/>
  <c r="K4400" i="4"/>
  <c r="O4400" i="4" s="1"/>
  <c r="P4400" i="4" s="1"/>
  <c r="J4400" i="4"/>
  <c r="K4399" i="4"/>
  <c r="O4399" i="4" s="1"/>
  <c r="P4399" i="4" s="1"/>
  <c r="J4399" i="4"/>
  <c r="K4398" i="4"/>
  <c r="O4398" i="4" s="1"/>
  <c r="P4398" i="4" s="1"/>
  <c r="J4398" i="4"/>
  <c r="K4397" i="4"/>
  <c r="O4397" i="4" s="1"/>
  <c r="P4397" i="4" s="1"/>
  <c r="J4397" i="4"/>
  <c r="K4396" i="4"/>
  <c r="O4396" i="4" s="1"/>
  <c r="P4396" i="4" s="1"/>
  <c r="J4396" i="4"/>
  <c r="K4395" i="4"/>
  <c r="O4395" i="4" s="1"/>
  <c r="P4395" i="4" s="1"/>
  <c r="J4395" i="4"/>
  <c r="K4394" i="4"/>
  <c r="O4394" i="4" s="1"/>
  <c r="P4394" i="4" s="1"/>
  <c r="J4394" i="4"/>
  <c r="K4393" i="4"/>
  <c r="O4393" i="4" s="1"/>
  <c r="P4393" i="4" s="1"/>
  <c r="J4393" i="4"/>
  <c r="K4392" i="4"/>
  <c r="O4392" i="4" s="1"/>
  <c r="P4392" i="4" s="1"/>
  <c r="J4392" i="4"/>
  <c r="K4391" i="4"/>
  <c r="O4391" i="4" s="1"/>
  <c r="P4391" i="4" s="1"/>
  <c r="J4391" i="4"/>
  <c r="K4390" i="4"/>
  <c r="O4390" i="4" s="1"/>
  <c r="P4390" i="4" s="1"/>
  <c r="J4390" i="4"/>
  <c r="K4389" i="4"/>
  <c r="O4389" i="4" s="1"/>
  <c r="P4389" i="4" s="1"/>
  <c r="J4389" i="4"/>
  <c r="K4388" i="4"/>
  <c r="O4388" i="4" s="1"/>
  <c r="P4388" i="4" s="1"/>
  <c r="J4388" i="4"/>
  <c r="K4387" i="4"/>
  <c r="O4387" i="4" s="1"/>
  <c r="P4387" i="4" s="1"/>
  <c r="J4387" i="4"/>
  <c r="K4386" i="4"/>
  <c r="O4386" i="4" s="1"/>
  <c r="P4386" i="4" s="1"/>
  <c r="J4386" i="4"/>
  <c r="K4385" i="4"/>
  <c r="O4385" i="4" s="1"/>
  <c r="P4385" i="4" s="1"/>
  <c r="J4385" i="4"/>
  <c r="K4384" i="4"/>
  <c r="O4384" i="4" s="1"/>
  <c r="P4384" i="4" s="1"/>
  <c r="J4384" i="4"/>
  <c r="K4383" i="4"/>
  <c r="O4383" i="4" s="1"/>
  <c r="P4383" i="4" s="1"/>
  <c r="J4383" i="4"/>
  <c r="K4382" i="4"/>
  <c r="O4382" i="4" s="1"/>
  <c r="P4382" i="4" s="1"/>
  <c r="J4382" i="4"/>
  <c r="K4381" i="4"/>
  <c r="O4381" i="4" s="1"/>
  <c r="P4381" i="4" s="1"/>
  <c r="J4381" i="4"/>
  <c r="K4380" i="4"/>
  <c r="O4380" i="4" s="1"/>
  <c r="P4380" i="4" s="1"/>
  <c r="J4380" i="4"/>
  <c r="K4379" i="4"/>
  <c r="O4379" i="4" s="1"/>
  <c r="P4379" i="4" s="1"/>
  <c r="J4379" i="4"/>
  <c r="K4378" i="4"/>
  <c r="O4378" i="4" s="1"/>
  <c r="P4378" i="4" s="1"/>
  <c r="J4378" i="4"/>
  <c r="K4377" i="4"/>
  <c r="O4377" i="4" s="1"/>
  <c r="P4377" i="4" s="1"/>
  <c r="J4377" i="4"/>
  <c r="K4376" i="4"/>
  <c r="O4376" i="4" s="1"/>
  <c r="P4376" i="4" s="1"/>
  <c r="J4376" i="4"/>
  <c r="K4375" i="4"/>
  <c r="O4375" i="4" s="1"/>
  <c r="P4375" i="4" s="1"/>
  <c r="J4375" i="4"/>
  <c r="K4374" i="4"/>
  <c r="O4374" i="4" s="1"/>
  <c r="P4374" i="4" s="1"/>
  <c r="J4374" i="4"/>
  <c r="K4373" i="4"/>
  <c r="O4373" i="4" s="1"/>
  <c r="P4373" i="4" s="1"/>
  <c r="J4373" i="4"/>
  <c r="K4372" i="4"/>
  <c r="O4372" i="4" s="1"/>
  <c r="P4372" i="4" s="1"/>
  <c r="J4372" i="4"/>
  <c r="K4371" i="4"/>
  <c r="O4371" i="4" s="1"/>
  <c r="P4371" i="4" s="1"/>
  <c r="J4371" i="4"/>
  <c r="O4370" i="4"/>
  <c r="P4370" i="4" s="1"/>
  <c r="K4370" i="4"/>
  <c r="J4370" i="4"/>
  <c r="K4369" i="4"/>
  <c r="O4369" i="4" s="1"/>
  <c r="P4369" i="4" s="1"/>
  <c r="J4369" i="4"/>
  <c r="K4368" i="4"/>
  <c r="O4368" i="4" s="1"/>
  <c r="P4368" i="4" s="1"/>
  <c r="J4368" i="4"/>
  <c r="K4367" i="4"/>
  <c r="O4367" i="4" s="1"/>
  <c r="P4367" i="4" s="1"/>
  <c r="J4367" i="4"/>
  <c r="K4366" i="4"/>
  <c r="O4366" i="4" s="1"/>
  <c r="P4366" i="4" s="1"/>
  <c r="J4366" i="4"/>
  <c r="K4365" i="4"/>
  <c r="O4365" i="4" s="1"/>
  <c r="P4365" i="4" s="1"/>
  <c r="J4365" i="4"/>
  <c r="K4364" i="4"/>
  <c r="O4364" i="4" s="1"/>
  <c r="P4364" i="4" s="1"/>
  <c r="J4364" i="4"/>
  <c r="K4363" i="4"/>
  <c r="O4363" i="4" s="1"/>
  <c r="P4363" i="4" s="1"/>
  <c r="J4363" i="4"/>
  <c r="K4362" i="4"/>
  <c r="O4362" i="4" s="1"/>
  <c r="P4362" i="4" s="1"/>
  <c r="J4362" i="4"/>
  <c r="K4361" i="4"/>
  <c r="O4361" i="4" s="1"/>
  <c r="P4361" i="4" s="1"/>
  <c r="J4361" i="4"/>
  <c r="K4360" i="4"/>
  <c r="O4360" i="4" s="1"/>
  <c r="P4360" i="4" s="1"/>
  <c r="J4360" i="4"/>
  <c r="K4359" i="4"/>
  <c r="O4359" i="4" s="1"/>
  <c r="P4359" i="4" s="1"/>
  <c r="J4359" i="4"/>
  <c r="K4358" i="4"/>
  <c r="O4358" i="4" s="1"/>
  <c r="P4358" i="4" s="1"/>
  <c r="J4358" i="4"/>
  <c r="K4357" i="4"/>
  <c r="O4357" i="4" s="1"/>
  <c r="P4357" i="4" s="1"/>
  <c r="J4357" i="4"/>
  <c r="K4356" i="4"/>
  <c r="O4356" i="4" s="1"/>
  <c r="P4356" i="4" s="1"/>
  <c r="J4356" i="4"/>
  <c r="K4355" i="4"/>
  <c r="O4355" i="4" s="1"/>
  <c r="P4355" i="4" s="1"/>
  <c r="J4355" i="4"/>
  <c r="K4354" i="4"/>
  <c r="O4354" i="4" s="1"/>
  <c r="P4354" i="4" s="1"/>
  <c r="J4354" i="4"/>
  <c r="K4353" i="4"/>
  <c r="O4353" i="4" s="1"/>
  <c r="P4353" i="4" s="1"/>
  <c r="J4353" i="4"/>
  <c r="O4352" i="4"/>
  <c r="P4352" i="4" s="1"/>
  <c r="K4352" i="4"/>
  <c r="J4352" i="4"/>
  <c r="K4351" i="4"/>
  <c r="O4351" i="4" s="1"/>
  <c r="P4351" i="4" s="1"/>
  <c r="J4351" i="4"/>
  <c r="K4350" i="4"/>
  <c r="O4350" i="4" s="1"/>
  <c r="P4350" i="4" s="1"/>
  <c r="J4350" i="4"/>
  <c r="K4349" i="4"/>
  <c r="O4349" i="4" s="1"/>
  <c r="P4349" i="4" s="1"/>
  <c r="J4349" i="4"/>
  <c r="K4348" i="4"/>
  <c r="O4348" i="4" s="1"/>
  <c r="P4348" i="4" s="1"/>
  <c r="J4348" i="4"/>
  <c r="K4347" i="4"/>
  <c r="O4347" i="4" s="1"/>
  <c r="P4347" i="4" s="1"/>
  <c r="J4347" i="4"/>
  <c r="K4346" i="4"/>
  <c r="O4346" i="4" s="1"/>
  <c r="P4346" i="4" s="1"/>
  <c r="J4346" i="4"/>
  <c r="K4345" i="4"/>
  <c r="O4345" i="4" s="1"/>
  <c r="P4345" i="4" s="1"/>
  <c r="J4345" i="4"/>
  <c r="K4344" i="4"/>
  <c r="O4344" i="4" s="1"/>
  <c r="P4344" i="4" s="1"/>
  <c r="J4344" i="4"/>
  <c r="K4343" i="4"/>
  <c r="O4343" i="4" s="1"/>
  <c r="P4343" i="4" s="1"/>
  <c r="J4343" i="4"/>
  <c r="K4342" i="4"/>
  <c r="O4342" i="4" s="1"/>
  <c r="P4342" i="4" s="1"/>
  <c r="J4342" i="4"/>
  <c r="K4341" i="4"/>
  <c r="O4341" i="4" s="1"/>
  <c r="P4341" i="4" s="1"/>
  <c r="J4341" i="4"/>
  <c r="K4340" i="4"/>
  <c r="O4340" i="4" s="1"/>
  <c r="P4340" i="4" s="1"/>
  <c r="J4340" i="4"/>
  <c r="K4339" i="4"/>
  <c r="O4339" i="4" s="1"/>
  <c r="P4339" i="4" s="1"/>
  <c r="J4339" i="4"/>
  <c r="K4338" i="4"/>
  <c r="O4338" i="4" s="1"/>
  <c r="P4338" i="4" s="1"/>
  <c r="J4338" i="4"/>
  <c r="K4337" i="4"/>
  <c r="O4337" i="4" s="1"/>
  <c r="P4337" i="4" s="1"/>
  <c r="J4337" i="4"/>
  <c r="K4336" i="4"/>
  <c r="O4336" i="4" s="1"/>
  <c r="P4336" i="4" s="1"/>
  <c r="J4336" i="4"/>
  <c r="K4335" i="4"/>
  <c r="O4335" i="4" s="1"/>
  <c r="P4335" i="4" s="1"/>
  <c r="J4335" i="4"/>
  <c r="K4334" i="4"/>
  <c r="O4334" i="4" s="1"/>
  <c r="P4334" i="4" s="1"/>
  <c r="J4334" i="4"/>
  <c r="K4333" i="4"/>
  <c r="O4333" i="4" s="1"/>
  <c r="P4333" i="4" s="1"/>
  <c r="J4333" i="4"/>
  <c r="K4332" i="4"/>
  <c r="O4332" i="4" s="1"/>
  <c r="P4332" i="4" s="1"/>
  <c r="J4332" i="4"/>
  <c r="K4331" i="4"/>
  <c r="O4331" i="4" s="1"/>
  <c r="P4331" i="4" s="1"/>
  <c r="J4331" i="4"/>
  <c r="K4330" i="4"/>
  <c r="O4330" i="4" s="1"/>
  <c r="P4330" i="4" s="1"/>
  <c r="J4330" i="4"/>
  <c r="K4329" i="4"/>
  <c r="O4329" i="4" s="1"/>
  <c r="P4329" i="4" s="1"/>
  <c r="J4329" i="4"/>
  <c r="K4328" i="4"/>
  <c r="O4328" i="4" s="1"/>
  <c r="P4328" i="4" s="1"/>
  <c r="J4328" i="4"/>
  <c r="K4327" i="4"/>
  <c r="O4327" i="4" s="1"/>
  <c r="P4327" i="4" s="1"/>
  <c r="J4327" i="4"/>
  <c r="K4326" i="4"/>
  <c r="O4326" i="4" s="1"/>
  <c r="P4326" i="4" s="1"/>
  <c r="J4326" i="4"/>
  <c r="K4325" i="4"/>
  <c r="O4325" i="4" s="1"/>
  <c r="P4325" i="4" s="1"/>
  <c r="J4325" i="4"/>
  <c r="K4324" i="4"/>
  <c r="O4324" i="4" s="1"/>
  <c r="P4324" i="4" s="1"/>
  <c r="J4324" i="4"/>
  <c r="K4323" i="4"/>
  <c r="O4323" i="4" s="1"/>
  <c r="P4323" i="4" s="1"/>
  <c r="J4323" i="4"/>
  <c r="K4322" i="4"/>
  <c r="O4322" i="4" s="1"/>
  <c r="P4322" i="4" s="1"/>
  <c r="J4322" i="4"/>
  <c r="K4321" i="4"/>
  <c r="O4321" i="4" s="1"/>
  <c r="P4321" i="4" s="1"/>
  <c r="J4321" i="4"/>
  <c r="K4320" i="4"/>
  <c r="O4320" i="4" s="1"/>
  <c r="P4320" i="4" s="1"/>
  <c r="J4320" i="4"/>
  <c r="K4319" i="4"/>
  <c r="O4319" i="4" s="1"/>
  <c r="P4319" i="4" s="1"/>
  <c r="J4319" i="4"/>
  <c r="K4318" i="4"/>
  <c r="O4318" i="4" s="1"/>
  <c r="P4318" i="4" s="1"/>
  <c r="J4318" i="4"/>
  <c r="K4317" i="4"/>
  <c r="O4317" i="4" s="1"/>
  <c r="P4317" i="4" s="1"/>
  <c r="J4317" i="4"/>
  <c r="K4316" i="4"/>
  <c r="O4316" i="4" s="1"/>
  <c r="P4316" i="4" s="1"/>
  <c r="J4316" i="4"/>
  <c r="K4315" i="4"/>
  <c r="O4315" i="4" s="1"/>
  <c r="P4315" i="4" s="1"/>
  <c r="J4315" i="4"/>
  <c r="K4314" i="4"/>
  <c r="O4314" i="4" s="1"/>
  <c r="P4314" i="4" s="1"/>
  <c r="J4314" i="4"/>
  <c r="K4313" i="4"/>
  <c r="O4313" i="4" s="1"/>
  <c r="P4313" i="4" s="1"/>
  <c r="J4313" i="4"/>
  <c r="K4312" i="4"/>
  <c r="O4312" i="4" s="1"/>
  <c r="P4312" i="4" s="1"/>
  <c r="J4312" i="4"/>
  <c r="K4311" i="4"/>
  <c r="O4311" i="4" s="1"/>
  <c r="P4311" i="4" s="1"/>
  <c r="J4311" i="4"/>
  <c r="O4310" i="4"/>
  <c r="P4310" i="4" s="1"/>
  <c r="K4310" i="4"/>
  <c r="J4310" i="4"/>
  <c r="K4309" i="4"/>
  <c r="O4309" i="4" s="1"/>
  <c r="P4309" i="4" s="1"/>
  <c r="J4309" i="4"/>
  <c r="K4308" i="4"/>
  <c r="O4308" i="4" s="1"/>
  <c r="P4308" i="4" s="1"/>
  <c r="J4308" i="4"/>
  <c r="K4307" i="4"/>
  <c r="O4307" i="4" s="1"/>
  <c r="P4307" i="4" s="1"/>
  <c r="J4307" i="4"/>
  <c r="K4306" i="4"/>
  <c r="O4306" i="4" s="1"/>
  <c r="P4306" i="4" s="1"/>
  <c r="J4306" i="4"/>
  <c r="K4305" i="4"/>
  <c r="O4305" i="4" s="1"/>
  <c r="P4305" i="4" s="1"/>
  <c r="J4305" i="4"/>
  <c r="K4304" i="4"/>
  <c r="O4304" i="4" s="1"/>
  <c r="P4304" i="4" s="1"/>
  <c r="J4304" i="4"/>
  <c r="K4303" i="4"/>
  <c r="O4303" i="4" s="1"/>
  <c r="P4303" i="4" s="1"/>
  <c r="J4303" i="4"/>
  <c r="K4302" i="4"/>
  <c r="O4302" i="4" s="1"/>
  <c r="P4302" i="4" s="1"/>
  <c r="J4302" i="4"/>
  <c r="K4301" i="4"/>
  <c r="O4301" i="4" s="1"/>
  <c r="P4301" i="4" s="1"/>
  <c r="J4301" i="4"/>
  <c r="K4300" i="4"/>
  <c r="O4300" i="4" s="1"/>
  <c r="P4300" i="4" s="1"/>
  <c r="J4300" i="4"/>
  <c r="K4299" i="4"/>
  <c r="O4299" i="4" s="1"/>
  <c r="P4299" i="4" s="1"/>
  <c r="J4299" i="4"/>
  <c r="K4298" i="4"/>
  <c r="O4298" i="4" s="1"/>
  <c r="P4298" i="4" s="1"/>
  <c r="J4298" i="4"/>
  <c r="K4297" i="4"/>
  <c r="O4297" i="4" s="1"/>
  <c r="P4297" i="4" s="1"/>
  <c r="J4297" i="4"/>
  <c r="K4296" i="4"/>
  <c r="O4296" i="4" s="1"/>
  <c r="P4296" i="4" s="1"/>
  <c r="J4296" i="4"/>
  <c r="K4295" i="4"/>
  <c r="O4295" i="4" s="1"/>
  <c r="P4295" i="4" s="1"/>
  <c r="J4295" i="4"/>
  <c r="K4294" i="4"/>
  <c r="O4294" i="4" s="1"/>
  <c r="P4294" i="4" s="1"/>
  <c r="J4294" i="4"/>
  <c r="O4293" i="4"/>
  <c r="P4293" i="4" s="1"/>
  <c r="K4293" i="4"/>
  <c r="J4293" i="4"/>
  <c r="K4292" i="4"/>
  <c r="O4292" i="4" s="1"/>
  <c r="P4292" i="4" s="1"/>
  <c r="J4292" i="4"/>
  <c r="K4291" i="4"/>
  <c r="O4291" i="4" s="1"/>
  <c r="P4291" i="4" s="1"/>
  <c r="J4291" i="4"/>
  <c r="K4290" i="4"/>
  <c r="O4290" i="4" s="1"/>
  <c r="P4290" i="4" s="1"/>
  <c r="J4290" i="4"/>
  <c r="K4289" i="4"/>
  <c r="O4289" i="4" s="1"/>
  <c r="P4289" i="4" s="1"/>
  <c r="J4289" i="4"/>
  <c r="K4288" i="4"/>
  <c r="O4288" i="4" s="1"/>
  <c r="P4288" i="4" s="1"/>
  <c r="J4288" i="4"/>
  <c r="O4287" i="4"/>
  <c r="P4287" i="4" s="1"/>
  <c r="K4287" i="4"/>
  <c r="J4287" i="4"/>
  <c r="K4286" i="4"/>
  <c r="O4286" i="4" s="1"/>
  <c r="P4286" i="4" s="1"/>
  <c r="J4286" i="4"/>
  <c r="K4285" i="4"/>
  <c r="O4285" i="4" s="1"/>
  <c r="P4285" i="4" s="1"/>
  <c r="J4285" i="4"/>
  <c r="K4284" i="4"/>
  <c r="O4284" i="4" s="1"/>
  <c r="P4284" i="4" s="1"/>
  <c r="J4284" i="4"/>
  <c r="K4283" i="4"/>
  <c r="O4283" i="4" s="1"/>
  <c r="P4283" i="4" s="1"/>
  <c r="J4283" i="4"/>
  <c r="K4282" i="4"/>
  <c r="O4282" i="4" s="1"/>
  <c r="P4282" i="4" s="1"/>
  <c r="J4282" i="4"/>
  <c r="K4281" i="4"/>
  <c r="O4281" i="4" s="1"/>
  <c r="P4281" i="4" s="1"/>
  <c r="J4281" i="4"/>
  <c r="K4280" i="4"/>
  <c r="O4280" i="4" s="1"/>
  <c r="P4280" i="4" s="1"/>
  <c r="J4280" i="4"/>
  <c r="K4279" i="4"/>
  <c r="O4279" i="4" s="1"/>
  <c r="P4279" i="4" s="1"/>
  <c r="J4279" i="4"/>
  <c r="K4278" i="4"/>
  <c r="O4278" i="4" s="1"/>
  <c r="P4278" i="4" s="1"/>
  <c r="J4278" i="4"/>
  <c r="K4277" i="4"/>
  <c r="O4277" i="4" s="1"/>
  <c r="P4277" i="4" s="1"/>
  <c r="J4277" i="4"/>
  <c r="K4276" i="4"/>
  <c r="O4276" i="4" s="1"/>
  <c r="P4276" i="4" s="1"/>
  <c r="J4276" i="4"/>
  <c r="K4275" i="4"/>
  <c r="O4275" i="4" s="1"/>
  <c r="P4275" i="4" s="1"/>
  <c r="J4275" i="4"/>
  <c r="K4274" i="4"/>
  <c r="O4274" i="4" s="1"/>
  <c r="P4274" i="4" s="1"/>
  <c r="J4274" i="4"/>
  <c r="K4273" i="4"/>
  <c r="O4273" i="4" s="1"/>
  <c r="P4273" i="4" s="1"/>
  <c r="J4273" i="4"/>
  <c r="K4272" i="4"/>
  <c r="O4272" i="4" s="1"/>
  <c r="P4272" i="4" s="1"/>
  <c r="J4272" i="4"/>
  <c r="K4271" i="4"/>
  <c r="O4271" i="4" s="1"/>
  <c r="P4271" i="4" s="1"/>
  <c r="J4271" i="4"/>
  <c r="K4270" i="4"/>
  <c r="O4270" i="4" s="1"/>
  <c r="P4270" i="4" s="1"/>
  <c r="J4270" i="4"/>
  <c r="K4269" i="4"/>
  <c r="O4269" i="4" s="1"/>
  <c r="P4269" i="4" s="1"/>
  <c r="J4269" i="4"/>
  <c r="K4268" i="4"/>
  <c r="O4268" i="4" s="1"/>
  <c r="P4268" i="4" s="1"/>
  <c r="J4268" i="4"/>
  <c r="K4267" i="4"/>
  <c r="O4267" i="4" s="1"/>
  <c r="P4267" i="4" s="1"/>
  <c r="J4267" i="4"/>
  <c r="K4266" i="4"/>
  <c r="O4266" i="4" s="1"/>
  <c r="P4266" i="4" s="1"/>
  <c r="J4266" i="4"/>
  <c r="K4265" i="4"/>
  <c r="O4265" i="4" s="1"/>
  <c r="P4265" i="4" s="1"/>
  <c r="J4265" i="4"/>
  <c r="O4264" i="4"/>
  <c r="P4264" i="4" s="1"/>
  <c r="K4264" i="4"/>
  <c r="J4264" i="4"/>
  <c r="K4263" i="4"/>
  <c r="O4263" i="4" s="1"/>
  <c r="P4263" i="4" s="1"/>
  <c r="J4263" i="4"/>
  <c r="K4262" i="4"/>
  <c r="O4262" i="4" s="1"/>
  <c r="P4262" i="4" s="1"/>
  <c r="J4262" i="4"/>
  <c r="K4261" i="4"/>
  <c r="O4261" i="4" s="1"/>
  <c r="P4261" i="4" s="1"/>
  <c r="J4261" i="4"/>
  <c r="K4260" i="4"/>
  <c r="O4260" i="4" s="1"/>
  <c r="P4260" i="4" s="1"/>
  <c r="J4260" i="4"/>
  <c r="K4259" i="4"/>
  <c r="O4259" i="4" s="1"/>
  <c r="P4259" i="4" s="1"/>
  <c r="J4259" i="4"/>
  <c r="K4258" i="4"/>
  <c r="O4258" i="4" s="1"/>
  <c r="P4258" i="4" s="1"/>
  <c r="J4258" i="4"/>
  <c r="K4257" i="4"/>
  <c r="O4257" i="4" s="1"/>
  <c r="P4257" i="4" s="1"/>
  <c r="J4257" i="4"/>
  <c r="K4256" i="4"/>
  <c r="O4256" i="4" s="1"/>
  <c r="P4256" i="4" s="1"/>
  <c r="J4256" i="4"/>
  <c r="O4255" i="4"/>
  <c r="P4255" i="4" s="1"/>
  <c r="K4255" i="4"/>
  <c r="J4255" i="4"/>
  <c r="K4254" i="4"/>
  <c r="O4254" i="4" s="1"/>
  <c r="P4254" i="4" s="1"/>
  <c r="J4254" i="4"/>
  <c r="K4253" i="4"/>
  <c r="O4253" i="4" s="1"/>
  <c r="P4253" i="4" s="1"/>
  <c r="J4253" i="4"/>
  <c r="K4252" i="4"/>
  <c r="O4252" i="4" s="1"/>
  <c r="P4252" i="4" s="1"/>
  <c r="J4252" i="4"/>
  <c r="K4251" i="4"/>
  <c r="O4251" i="4" s="1"/>
  <c r="P4251" i="4" s="1"/>
  <c r="J4251" i="4"/>
  <c r="K4250" i="4"/>
  <c r="O4250" i="4" s="1"/>
  <c r="P4250" i="4" s="1"/>
  <c r="J4250" i="4"/>
  <c r="K4249" i="4"/>
  <c r="O4249" i="4" s="1"/>
  <c r="P4249" i="4" s="1"/>
  <c r="J4249" i="4"/>
  <c r="K4248" i="4"/>
  <c r="O4248" i="4" s="1"/>
  <c r="P4248" i="4" s="1"/>
  <c r="J4248" i="4"/>
  <c r="K4247" i="4"/>
  <c r="O4247" i="4" s="1"/>
  <c r="P4247" i="4" s="1"/>
  <c r="J4247" i="4"/>
  <c r="K4246" i="4"/>
  <c r="O4246" i="4" s="1"/>
  <c r="P4246" i="4" s="1"/>
  <c r="J4246" i="4"/>
  <c r="O4245" i="4"/>
  <c r="P4245" i="4" s="1"/>
  <c r="K4245" i="4"/>
  <c r="J4245" i="4"/>
  <c r="K4244" i="4"/>
  <c r="O4244" i="4" s="1"/>
  <c r="P4244" i="4" s="1"/>
  <c r="J4244" i="4"/>
  <c r="K4243" i="4"/>
  <c r="O4243" i="4" s="1"/>
  <c r="P4243" i="4" s="1"/>
  <c r="J4243" i="4"/>
  <c r="K4242" i="4"/>
  <c r="O4242" i="4" s="1"/>
  <c r="P4242" i="4" s="1"/>
  <c r="J4242" i="4"/>
  <c r="K4241" i="4"/>
  <c r="O4241" i="4" s="1"/>
  <c r="P4241" i="4" s="1"/>
  <c r="J4241" i="4"/>
  <c r="K4240" i="4"/>
  <c r="O4240" i="4" s="1"/>
  <c r="P4240" i="4" s="1"/>
  <c r="J4240" i="4"/>
  <c r="O4239" i="4"/>
  <c r="P4239" i="4" s="1"/>
  <c r="K4239" i="4"/>
  <c r="J4239" i="4"/>
  <c r="K4238" i="4"/>
  <c r="O4238" i="4" s="1"/>
  <c r="P4238" i="4" s="1"/>
  <c r="J4238" i="4"/>
  <c r="K4237" i="4"/>
  <c r="O4237" i="4" s="1"/>
  <c r="P4237" i="4" s="1"/>
  <c r="J4237" i="4"/>
  <c r="K4236" i="4"/>
  <c r="O4236" i="4" s="1"/>
  <c r="P4236" i="4" s="1"/>
  <c r="J4236" i="4"/>
  <c r="K4235" i="4"/>
  <c r="O4235" i="4" s="1"/>
  <c r="P4235" i="4" s="1"/>
  <c r="J4235" i="4"/>
  <c r="K4234" i="4"/>
  <c r="O4234" i="4" s="1"/>
  <c r="P4234" i="4" s="1"/>
  <c r="J4234" i="4"/>
  <c r="K4233" i="4"/>
  <c r="O4233" i="4" s="1"/>
  <c r="P4233" i="4" s="1"/>
  <c r="J4233" i="4"/>
  <c r="K4232" i="4"/>
  <c r="O4232" i="4" s="1"/>
  <c r="P4232" i="4" s="1"/>
  <c r="J4232" i="4"/>
  <c r="K4231" i="4"/>
  <c r="O4231" i="4" s="1"/>
  <c r="P4231" i="4" s="1"/>
  <c r="J4231" i="4"/>
  <c r="K4230" i="4"/>
  <c r="O4230" i="4" s="1"/>
  <c r="P4230" i="4" s="1"/>
  <c r="J4230" i="4"/>
  <c r="K4229" i="4"/>
  <c r="O4229" i="4" s="1"/>
  <c r="P4229" i="4" s="1"/>
  <c r="J4229" i="4"/>
  <c r="K4228" i="4"/>
  <c r="O4228" i="4" s="1"/>
  <c r="P4228" i="4" s="1"/>
  <c r="J4228" i="4"/>
  <c r="K4227" i="4"/>
  <c r="O4227" i="4" s="1"/>
  <c r="P4227" i="4" s="1"/>
  <c r="J4227" i="4"/>
  <c r="K4226" i="4"/>
  <c r="O4226" i="4" s="1"/>
  <c r="P4226" i="4" s="1"/>
  <c r="J4226" i="4"/>
  <c r="K4225" i="4"/>
  <c r="O4225" i="4" s="1"/>
  <c r="P4225" i="4" s="1"/>
  <c r="J4225" i="4"/>
  <c r="K4224" i="4"/>
  <c r="O4224" i="4" s="1"/>
  <c r="P4224" i="4" s="1"/>
  <c r="J4224" i="4"/>
  <c r="K4223" i="4"/>
  <c r="O4223" i="4" s="1"/>
  <c r="P4223" i="4" s="1"/>
  <c r="J4223" i="4"/>
  <c r="K4222" i="4"/>
  <c r="O4222" i="4" s="1"/>
  <c r="P4222" i="4" s="1"/>
  <c r="J4222" i="4"/>
  <c r="K4221" i="4"/>
  <c r="O4221" i="4" s="1"/>
  <c r="P4221" i="4" s="1"/>
  <c r="J4221" i="4"/>
  <c r="K4220" i="4"/>
  <c r="O4220" i="4" s="1"/>
  <c r="P4220" i="4" s="1"/>
  <c r="J4220" i="4"/>
  <c r="K4219" i="4"/>
  <c r="O4219" i="4" s="1"/>
  <c r="P4219" i="4" s="1"/>
  <c r="J4219" i="4"/>
  <c r="K4218" i="4"/>
  <c r="O4218" i="4" s="1"/>
  <c r="P4218" i="4" s="1"/>
  <c r="J4218" i="4"/>
  <c r="K4217" i="4"/>
  <c r="O4217" i="4" s="1"/>
  <c r="P4217" i="4" s="1"/>
  <c r="J4217" i="4"/>
  <c r="K4216" i="4"/>
  <c r="O4216" i="4" s="1"/>
  <c r="P4216" i="4" s="1"/>
  <c r="J4216" i="4"/>
  <c r="K4215" i="4"/>
  <c r="O4215" i="4" s="1"/>
  <c r="P4215" i="4" s="1"/>
  <c r="J4215" i="4"/>
  <c r="O4214" i="4"/>
  <c r="P4214" i="4" s="1"/>
  <c r="K4214" i="4"/>
  <c r="J4214" i="4"/>
  <c r="K4213" i="4"/>
  <c r="O4213" i="4" s="1"/>
  <c r="P4213" i="4" s="1"/>
  <c r="J4213" i="4"/>
  <c r="K4212" i="4"/>
  <c r="O4212" i="4" s="1"/>
  <c r="P4212" i="4" s="1"/>
  <c r="J4212" i="4"/>
  <c r="K4211" i="4"/>
  <c r="O4211" i="4" s="1"/>
  <c r="P4211" i="4" s="1"/>
  <c r="J4211" i="4"/>
  <c r="K4210" i="4"/>
  <c r="O4210" i="4" s="1"/>
  <c r="P4210" i="4" s="1"/>
  <c r="J4210" i="4"/>
  <c r="K4209" i="4"/>
  <c r="O4209" i="4" s="1"/>
  <c r="P4209" i="4" s="1"/>
  <c r="J4209" i="4"/>
  <c r="K4208" i="4"/>
  <c r="O4208" i="4" s="1"/>
  <c r="P4208" i="4" s="1"/>
  <c r="J4208" i="4"/>
  <c r="K4207" i="4"/>
  <c r="O4207" i="4" s="1"/>
  <c r="P4207" i="4" s="1"/>
  <c r="J4207" i="4"/>
  <c r="K4206" i="4"/>
  <c r="O4206" i="4" s="1"/>
  <c r="P4206" i="4" s="1"/>
  <c r="J4206" i="4"/>
  <c r="K4205" i="4"/>
  <c r="O4205" i="4" s="1"/>
  <c r="P4205" i="4" s="1"/>
  <c r="J4205" i="4"/>
  <c r="K4204" i="4"/>
  <c r="O4204" i="4" s="1"/>
  <c r="P4204" i="4" s="1"/>
  <c r="J4204" i="4"/>
  <c r="K4203" i="4"/>
  <c r="O4203" i="4" s="1"/>
  <c r="P4203" i="4" s="1"/>
  <c r="J4203" i="4"/>
  <c r="K4202" i="4"/>
  <c r="O4202" i="4" s="1"/>
  <c r="P4202" i="4" s="1"/>
  <c r="J4202" i="4"/>
  <c r="K4201" i="4"/>
  <c r="O4201" i="4" s="1"/>
  <c r="P4201" i="4" s="1"/>
  <c r="J4201" i="4"/>
  <c r="K4200" i="4"/>
  <c r="O4200" i="4" s="1"/>
  <c r="P4200" i="4" s="1"/>
  <c r="J4200" i="4"/>
  <c r="K4199" i="4"/>
  <c r="O4199" i="4" s="1"/>
  <c r="P4199" i="4" s="1"/>
  <c r="J4199" i="4"/>
  <c r="K4198" i="4"/>
  <c r="O4198" i="4" s="1"/>
  <c r="P4198" i="4" s="1"/>
  <c r="J4198" i="4"/>
  <c r="K4197" i="4"/>
  <c r="O4197" i="4" s="1"/>
  <c r="P4197" i="4" s="1"/>
  <c r="J4197" i="4"/>
  <c r="K4196" i="4"/>
  <c r="O4196" i="4" s="1"/>
  <c r="P4196" i="4" s="1"/>
  <c r="J4196" i="4"/>
  <c r="K4195" i="4"/>
  <c r="O4195" i="4" s="1"/>
  <c r="P4195" i="4" s="1"/>
  <c r="J4195" i="4"/>
  <c r="K4194" i="4"/>
  <c r="O4194" i="4" s="1"/>
  <c r="P4194" i="4" s="1"/>
  <c r="J4194" i="4"/>
  <c r="K4193" i="4"/>
  <c r="O4193" i="4" s="1"/>
  <c r="P4193" i="4" s="1"/>
  <c r="J4193" i="4"/>
  <c r="K4192" i="4"/>
  <c r="O4192" i="4" s="1"/>
  <c r="P4192" i="4" s="1"/>
  <c r="J4192" i="4"/>
  <c r="K4191" i="4"/>
  <c r="O4191" i="4" s="1"/>
  <c r="P4191" i="4" s="1"/>
  <c r="J4191" i="4"/>
  <c r="K4190" i="4"/>
  <c r="O4190" i="4" s="1"/>
  <c r="P4190" i="4" s="1"/>
  <c r="J4190" i="4"/>
  <c r="K4189" i="4"/>
  <c r="O4189" i="4" s="1"/>
  <c r="P4189" i="4" s="1"/>
  <c r="J4189" i="4"/>
  <c r="K4188" i="4"/>
  <c r="O4188" i="4" s="1"/>
  <c r="P4188" i="4" s="1"/>
  <c r="J4188" i="4"/>
  <c r="K4187" i="4"/>
  <c r="O4187" i="4" s="1"/>
  <c r="P4187" i="4" s="1"/>
  <c r="J4187" i="4"/>
  <c r="K4186" i="4"/>
  <c r="O4186" i="4" s="1"/>
  <c r="P4186" i="4" s="1"/>
  <c r="J4186" i="4"/>
  <c r="K4185" i="4"/>
  <c r="O4185" i="4" s="1"/>
  <c r="P4185" i="4" s="1"/>
  <c r="J4185" i="4"/>
  <c r="K4184" i="4"/>
  <c r="O4184" i="4" s="1"/>
  <c r="P4184" i="4" s="1"/>
  <c r="J4184" i="4"/>
  <c r="K4183" i="4"/>
  <c r="O4183" i="4" s="1"/>
  <c r="P4183" i="4" s="1"/>
  <c r="J4183" i="4"/>
  <c r="K4182" i="4"/>
  <c r="O4182" i="4" s="1"/>
  <c r="P4182" i="4" s="1"/>
  <c r="J4182" i="4"/>
  <c r="K4181" i="4"/>
  <c r="O4181" i="4" s="1"/>
  <c r="P4181" i="4" s="1"/>
  <c r="J4181" i="4"/>
  <c r="K4180" i="4"/>
  <c r="O4180" i="4" s="1"/>
  <c r="P4180" i="4" s="1"/>
  <c r="J4180" i="4"/>
  <c r="K4179" i="4"/>
  <c r="O4179" i="4" s="1"/>
  <c r="P4179" i="4" s="1"/>
  <c r="J4179" i="4"/>
  <c r="K4178" i="4"/>
  <c r="O4178" i="4" s="1"/>
  <c r="P4178" i="4" s="1"/>
  <c r="J4178" i="4"/>
  <c r="K4177" i="4"/>
  <c r="O4177" i="4" s="1"/>
  <c r="P4177" i="4" s="1"/>
  <c r="J4177" i="4"/>
  <c r="K4176" i="4"/>
  <c r="O4176" i="4" s="1"/>
  <c r="P4176" i="4" s="1"/>
  <c r="J4176" i="4"/>
  <c r="K4175" i="4"/>
  <c r="O4175" i="4" s="1"/>
  <c r="P4175" i="4" s="1"/>
  <c r="J4175" i="4"/>
  <c r="K4174" i="4"/>
  <c r="O4174" i="4" s="1"/>
  <c r="P4174" i="4" s="1"/>
  <c r="J4174" i="4"/>
  <c r="K4173" i="4"/>
  <c r="O4173" i="4" s="1"/>
  <c r="P4173" i="4" s="1"/>
  <c r="J4173" i="4"/>
  <c r="K4172" i="4"/>
  <c r="O4172" i="4" s="1"/>
  <c r="P4172" i="4" s="1"/>
  <c r="J4172" i="4"/>
  <c r="K4171" i="4"/>
  <c r="O4171" i="4" s="1"/>
  <c r="P4171" i="4" s="1"/>
  <c r="J4171" i="4"/>
  <c r="K4170" i="4"/>
  <c r="O4170" i="4" s="1"/>
  <c r="P4170" i="4" s="1"/>
  <c r="J4170" i="4"/>
  <c r="K4169" i="4"/>
  <c r="O4169" i="4" s="1"/>
  <c r="P4169" i="4" s="1"/>
  <c r="J4169" i="4"/>
  <c r="K4168" i="4"/>
  <c r="O4168" i="4" s="1"/>
  <c r="P4168" i="4" s="1"/>
  <c r="J4168" i="4"/>
  <c r="K4167" i="4"/>
  <c r="O4167" i="4" s="1"/>
  <c r="P4167" i="4" s="1"/>
  <c r="J4167" i="4"/>
  <c r="O4166" i="4"/>
  <c r="P4166" i="4" s="1"/>
  <c r="K4166" i="4"/>
  <c r="J4166" i="4"/>
  <c r="K4165" i="4"/>
  <c r="O4165" i="4" s="1"/>
  <c r="P4165" i="4" s="1"/>
  <c r="J4165" i="4"/>
  <c r="K4164" i="4"/>
  <c r="O4164" i="4" s="1"/>
  <c r="P4164" i="4" s="1"/>
  <c r="J4164" i="4"/>
  <c r="K4163" i="4"/>
  <c r="O4163" i="4" s="1"/>
  <c r="P4163" i="4" s="1"/>
  <c r="J4163" i="4"/>
  <c r="K4162" i="4"/>
  <c r="O4162" i="4" s="1"/>
  <c r="P4162" i="4" s="1"/>
  <c r="J4162" i="4"/>
  <c r="K4161" i="4"/>
  <c r="O4161" i="4" s="1"/>
  <c r="P4161" i="4" s="1"/>
  <c r="J4161" i="4"/>
  <c r="K4160" i="4"/>
  <c r="O4160" i="4" s="1"/>
  <c r="P4160" i="4" s="1"/>
  <c r="J4160" i="4"/>
  <c r="K4159" i="4"/>
  <c r="O4159" i="4" s="1"/>
  <c r="P4159" i="4" s="1"/>
  <c r="J4159" i="4"/>
  <c r="K4158" i="4"/>
  <c r="O4158" i="4" s="1"/>
  <c r="P4158" i="4" s="1"/>
  <c r="J4158" i="4"/>
  <c r="K4157" i="4"/>
  <c r="O4157" i="4" s="1"/>
  <c r="P4157" i="4" s="1"/>
  <c r="J4157" i="4"/>
  <c r="K4156" i="4"/>
  <c r="O4156" i="4" s="1"/>
  <c r="P4156" i="4" s="1"/>
  <c r="J4156" i="4"/>
  <c r="K4155" i="4"/>
  <c r="O4155" i="4" s="1"/>
  <c r="P4155" i="4" s="1"/>
  <c r="J4155" i="4"/>
  <c r="K4154" i="4"/>
  <c r="O4154" i="4" s="1"/>
  <c r="P4154" i="4" s="1"/>
  <c r="J4154" i="4"/>
  <c r="K4153" i="4"/>
  <c r="O4153" i="4" s="1"/>
  <c r="P4153" i="4" s="1"/>
  <c r="J4153" i="4"/>
  <c r="K4152" i="4"/>
  <c r="O4152" i="4" s="1"/>
  <c r="P4152" i="4" s="1"/>
  <c r="J4152" i="4"/>
  <c r="K4151" i="4"/>
  <c r="O4151" i="4" s="1"/>
  <c r="P4151" i="4" s="1"/>
  <c r="J4151" i="4"/>
  <c r="K4150" i="4"/>
  <c r="O4150" i="4" s="1"/>
  <c r="P4150" i="4" s="1"/>
  <c r="J4150" i="4"/>
  <c r="K4149" i="4"/>
  <c r="O4149" i="4" s="1"/>
  <c r="P4149" i="4" s="1"/>
  <c r="J4149" i="4"/>
  <c r="K4148" i="4"/>
  <c r="O4148" i="4" s="1"/>
  <c r="P4148" i="4" s="1"/>
  <c r="J4148" i="4"/>
  <c r="K4147" i="4"/>
  <c r="O4147" i="4" s="1"/>
  <c r="P4147" i="4" s="1"/>
  <c r="J4147" i="4"/>
  <c r="K4146" i="4"/>
  <c r="O4146" i="4" s="1"/>
  <c r="P4146" i="4" s="1"/>
  <c r="J4146" i="4"/>
  <c r="K4145" i="4"/>
  <c r="O4145" i="4" s="1"/>
  <c r="P4145" i="4" s="1"/>
  <c r="J4145" i="4"/>
  <c r="K4144" i="4"/>
  <c r="O4144" i="4" s="1"/>
  <c r="P4144" i="4" s="1"/>
  <c r="J4144" i="4"/>
  <c r="K4143" i="4"/>
  <c r="O4143" i="4" s="1"/>
  <c r="P4143" i="4" s="1"/>
  <c r="J4143" i="4"/>
  <c r="K4142" i="4"/>
  <c r="O4142" i="4" s="1"/>
  <c r="P4142" i="4" s="1"/>
  <c r="J4142" i="4"/>
  <c r="K4141" i="4"/>
  <c r="O4141" i="4" s="1"/>
  <c r="P4141" i="4" s="1"/>
  <c r="J4141" i="4"/>
  <c r="K4140" i="4"/>
  <c r="O4140" i="4" s="1"/>
  <c r="P4140" i="4" s="1"/>
  <c r="J4140" i="4"/>
  <c r="K4139" i="4"/>
  <c r="O4139" i="4" s="1"/>
  <c r="P4139" i="4" s="1"/>
  <c r="J4139" i="4"/>
  <c r="K4138" i="4"/>
  <c r="O4138" i="4" s="1"/>
  <c r="P4138" i="4" s="1"/>
  <c r="J4138" i="4"/>
  <c r="K4137" i="4"/>
  <c r="O4137" i="4" s="1"/>
  <c r="P4137" i="4" s="1"/>
  <c r="J4137" i="4"/>
  <c r="K4136" i="4"/>
  <c r="O4136" i="4" s="1"/>
  <c r="P4136" i="4" s="1"/>
  <c r="J4136" i="4"/>
  <c r="K4135" i="4"/>
  <c r="O4135" i="4" s="1"/>
  <c r="P4135" i="4" s="1"/>
  <c r="J4135" i="4"/>
  <c r="O4134" i="4"/>
  <c r="P4134" i="4" s="1"/>
  <c r="K4134" i="4"/>
  <c r="J4134" i="4"/>
  <c r="K4133" i="4"/>
  <c r="O4133" i="4" s="1"/>
  <c r="P4133" i="4" s="1"/>
  <c r="J4133" i="4"/>
  <c r="K4132" i="4"/>
  <c r="O4132" i="4" s="1"/>
  <c r="P4132" i="4" s="1"/>
  <c r="J4132" i="4"/>
  <c r="K4131" i="4"/>
  <c r="O4131" i="4" s="1"/>
  <c r="P4131" i="4" s="1"/>
  <c r="J4131" i="4"/>
  <c r="K4130" i="4"/>
  <c r="O4130" i="4" s="1"/>
  <c r="P4130" i="4" s="1"/>
  <c r="J4130" i="4"/>
  <c r="K4129" i="4"/>
  <c r="O4129" i="4" s="1"/>
  <c r="P4129" i="4" s="1"/>
  <c r="J4129" i="4"/>
  <c r="K4128" i="4"/>
  <c r="O4128" i="4" s="1"/>
  <c r="P4128" i="4" s="1"/>
  <c r="J4128" i="4"/>
  <c r="K4127" i="4"/>
  <c r="O4127" i="4" s="1"/>
  <c r="P4127" i="4" s="1"/>
  <c r="J4127" i="4"/>
  <c r="K4126" i="4"/>
  <c r="O4126" i="4" s="1"/>
  <c r="P4126" i="4" s="1"/>
  <c r="J4126" i="4"/>
  <c r="K4125" i="4"/>
  <c r="O4125" i="4" s="1"/>
  <c r="P4125" i="4" s="1"/>
  <c r="J4125" i="4"/>
  <c r="K4124" i="4"/>
  <c r="O4124" i="4" s="1"/>
  <c r="P4124" i="4" s="1"/>
  <c r="J4124" i="4"/>
  <c r="K4123" i="4"/>
  <c r="O4123" i="4" s="1"/>
  <c r="P4123" i="4" s="1"/>
  <c r="J4123" i="4"/>
  <c r="K4122" i="4"/>
  <c r="O4122" i="4" s="1"/>
  <c r="P4122" i="4" s="1"/>
  <c r="J4122" i="4"/>
  <c r="K4121" i="4"/>
  <c r="O4121" i="4" s="1"/>
  <c r="P4121" i="4" s="1"/>
  <c r="J4121" i="4"/>
  <c r="K4120" i="4"/>
  <c r="O4120" i="4" s="1"/>
  <c r="P4120" i="4" s="1"/>
  <c r="J4120" i="4"/>
  <c r="K4119" i="4"/>
  <c r="O4119" i="4" s="1"/>
  <c r="P4119" i="4" s="1"/>
  <c r="J4119" i="4"/>
  <c r="K4118" i="4"/>
  <c r="O4118" i="4" s="1"/>
  <c r="P4118" i="4" s="1"/>
  <c r="J4118" i="4"/>
  <c r="K4117" i="4"/>
  <c r="O4117" i="4" s="1"/>
  <c r="P4117" i="4" s="1"/>
  <c r="J4117" i="4"/>
  <c r="K4116" i="4"/>
  <c r="O4116" i="4" s="1"/>
  <c r="P4116" i="4" s="1"/>
  <c r="J4116" i="4"/>
  <c r="K4115" i="4"/>
  <c r="O4115" i="4" s="1"/>
  <c r="P4115" i="4" s="1"/>
  <c r="J4115" i="4"/>
  <c r="K4114" i="4"/>
  <c r="O4114" i="4" s="1"/>
  <c r="P4114" i="4" s="1"/>
  <c r="J4114" i="4"/>
  <c r="K4113" i="4"/>
  <c r="O4113" i="4" s="1"/>
  <c r="P4113" i="4" s="1"/>
  <c r="J4113" i="4"/>
  <c r="K4112" i="4"/>
  <c r="O4112" i="4" s="1"/>
  <c r="P4112" i="4" s="1"/>
  <c r="J4112" i="4"/>
  <c r="K4111" i="4"/>
  <c r="O4111" i="4" s="1"/>
  <c r="P4111" i="4" s="1"/>
  <c r="J4111" i="4"/>
  <c r="K4110" i="4"/>
  <c r="O4110" i="4" s="1"/>
  <c r="P4110" i="4" s="1"/>
  <c r="J4110" i="4"/>
  <c r="K4109" i="4"/>
  <c r="O4109" i="4" s="1"/>
  <c r="P4109" i="4" s="1"/>
  <c r="J4109" i="4"/>
  <c r="K4108" i="4"/>
  <c r="O4108" i="4" s="1"/>
  <c r="P4108" i="4" s="1"/>
  <c r="J4108" i="4"/>
  <c r="K4107" i="4"/>
  <c r="O4107" i="4" s="1"/>
  <c r="P4107" i="4" s="1"/>
  <c r="J4107" i="4"/>
  <c r="K4106" i="4"/>
  <c r="O4106" i="4" s="1"/>
  <c r="P4106" i="4" s="1"/>
  <c r="J4106" i="4"/>
  <c r="K4105" i="4"/>
  <c r="O4105" i="4" s="1"/>
  <c r="P4105" i="4" s="1"/>
  <c r="J4105" i="4"/>
  <c r="K4104" i="4"/>
  <c r="O4104" i="4" s="1"/>
  <c r="P4104" i="4" s="1"/>
  <c r="J4104" i="4"/>
  <c r="K4103" i="4"/>
  <c r="O4103" i="4" s="1"/>
  <c r="P4103" i="4" s="1"/>
  <c r="J4103" i="4"/>
  <c r="K4102" i="4"/>
  <c r="O4102" i="4" s="1"/>
  <c r="P4102" i="4" s="1"/>
  <c r="J4102" i="4"/>
  <c r="K4101" i="4"/>
  <c r="O4101" i="4" s="1"/>
  <c r="P4101" i="4" s="1"/>
  <c r="J4101" i="4"/>
  <c r="K4100" i="4"/>
  <c r="O4100" i="4" s="1"/>
  <c r="P4100" i="4" s="1"/>
  <c r="J4100" i="4"/>
  <c r="K4099" i="4"/>
  <c r="O4099" i="4" s="1"/>
  <c r="P4099" i="4" s="1"/>
  <c r="J4099" i="4"/>
  <c r="K4098" i="4"/>
  <c r="O4098" i="4" s="1"/>
  <c r="P4098" i="4" s="1"/>
  <c r="J4098" i="4"/>
  <c r="K4097" i="4"/>
  <c r="O4097" i="4" s="1"/>
  <c r="P4097" i="4" s="1"/>
  <c r="J4097" i="4"/>
  <c r="K4096" i="4"/>
  <c r="O4096" i="4" s="1"/>
  <c r="P4096" i="4" s="1"/>
  <c r="J4096" i="4"/>
  <c r="K4095" i="4"/>
  <c r="O4095" i="4" s="1"/>
  <c r="P4095" i="4" s="1"/>
  <c r="J4095" i="4"/>
  <c r="K4094" i="4"/>
  <c r="O4094" i="4" s="1"/>
  <c r="P4094" i="4" s="1"/>
  <c r="J4094" i="4"/>
  <c r="K4093" i="4"/>
  <c r="O4093" i="4" s="1"/>
  <c r="P4093" i="4" s="1"/>
  <c r="J4093" i="4"/>
  <c r="K4092" i="4"/>
  <c r="O4092" i="4" s="1"/>
  <c r="P4092" i="4" s="1"/>
  <c r="J4092" i="4"/>
  <c r="K4091" i="4"/>
  <c r="O4091" i="4" s="1"/>
  <c r="P4091" i="4" s="1"/>
  <c r="J4091" i="4"/>
  <c r="K4090" i="4"/>
  <c r="O4090" i="4" s="1"/>
  <c r="P4090" i="4" s="1"/>
  <c r="J4090" i="4"/>
  <c r="K4089" i="4"/>
  <c r="O4089" i="4" s="1"/>
  <c r="P4089" i="4" s="1"/>
  <c r="J4089" i="4"/>
  <c r="K4088" i="4"/>
  <c r="O4088" i="4" s="1"/>
  <c r="P4088" i="4" s="1"/>
  <c r="J4088" i="4"/>
  <c r="K4087" i="4"/>
  <c r="O4087" i="4" s="1"/>
  <c r="P4087" i="4" s="1"/>
  <c r="J4087" i="4"/>
  <c r="O4086" i="4"/>
  <c r="P4086" i="4" s="1"/>
  <c r="K4086" i="4"/>
  <c r="J4086" i="4"/>
  <c r="K4085" i="4"/>
  <c r="O4085" i="4" s="1"/>
  <c r="P4085" i="4" s="1"/>
  <c r="J4085" i="4"/>
  <c r="K4084" i="4"/>
  <c r="O4084" i="4" s="1"/>
  <c r="P4084" i="4" s="1"/>
  <c r="J4084" i="4"/>
  <c r="K4083" i="4"/>
  <c r="O4083" i="4" s="1"/>
  <c r="P4083" i="4" s="1"/>
  <c r="J4083" i="4"/>
  <c r="K4082" i="4"/>
  <c r="O4082" i="4" s="1"/>
  <c r="P4082" i="4" s="1"/>
  <c r="J4082" i="4"/>
  <c r="K4081" i="4"/>
  <c r="O4081" i="4" s="1"/>
  <c r="P4081" i="4" s="1"/>
  <c r="J4081" i="4"/>
  <c r="K4080" i="4"/>
  <c r="O4080" i="4" s="1"/>
  <c r="P4080" i="4" s="1"/>
  <c r="J4080" i="4"/>
  <c r="K4079" i="4"/>
  <c r="O4079" i="4" s="1"/>
  <c r="P4079" i="4" s="1"/>
  <c r="J4079" i="4"/>
  <c r="K4078" i="4"/>
  <c r="O4078" i="4" s="1"/>
  <c r="P4078" i="4" s="1"/>
  <c r="J4078" i="4"/>
  <c r="K4077" i="4"/>
  <c r="O4077" i="4" s="1"/>
  <c r="P4077" i="4" s="1"/>
  <c r="J4077" i="4"/>
  <c r="K4076" i="4"/>
  <c r="O4076" i="4" s="1"/>
  <c r="P4076" i="4" s="1"/>
  <c r="J4076" i="4"/>
  <c r="K4075" i="4"/>
  <c r="O4075" i="4" s="1"/>
  <c r="P4075" i="4" s="1"/>
  <c r="J4075" i="4"/>
  <c r="K4074" i="4"/>
  <c r="O4074" i="4" s="1"/>
  <c r="P4074" i="4" s="1"/>
  <c r="J4074" i="4"/>
  <c r="K4073" i="4"/>
  <c r="O4073" i="4" s="1"/>
  <c r="P4073" i="4" s="1"/>
  <c r="J4073" i="4"/>
  <c r="K4072" i="4"/>
  <c r="O4072" i="4" s="1"/>
  <c r="P4072" i="4" s="1"/>
  <c r="J4072" i="4"/>
  <c r="K4071" i="4"/>
  <c r="O4071" i="4" s="1"/>
  <c r="P4071" i="4" s="1"/>
  <c r="J4071" i="4"/>
  <c r="O4070" i="4"/>
  <c r="P4070" i="4" s="1"/>
  <c r="K4070" i="4"/>
  <c r="J4070" i="4"/>
  <c r="K4069" i="4"/>
  <c r="O4069" i="4" s="1"/>
  <c r="P4069" i="4" s="1"/>
  <c r="J4069" i="4"/>
  <c r="K4068" i="4"/>
  <c r="O4068" i="4" s="1"/>
  <c r="P4068" i="4" s="1"/>
  <c r="J4068" i="4"/>
  <c r="K4067" i="4"/>
  <c r="O4067" i="4" s="1"/>
  <c r="P4067" i="4" s="1"/>
  <c r="J4067" i="4"/>
  <c r="K4066" i="4"/>
  <c r="O4066" i="4" s="1"/>
  <c r="P4066" i="4" s="1"/>
  <c r="J4066" i="4"/>
  <c r="K4065" i="4"/>
  <c r="O4065" i="4" s="1"/>
  <c r="P4065" i="4" s="1"/>
  <c r="J4065" i="4"/>
  <c r="K4064" i="4"/>
  <c r="O4064" i="4" s="1"/>
  <c r="P4064" i="4" s="1"/>
  <c r="J4064" i="4"/>
  <c r="K4063" i="4"/>
  <c r="O4063" i="4" s="1"/>
  <c r="P4063" i="4" s="1"/>
  <c r="J4063" i="4"/>
  <c r="K4062" i="4"/>
  <c r="O4062" i="4" s="1"/>
  <c r="P4062" i="4" s="1"/>
  <c r="J4062" i="4"/>
  <c r="K4061" i="4"/>
  <c r="O4061" i="4" s="1"/>
  <c r="P4061" i="4" s="1"/>
  <c r="J4061" i="4"/>
  <c r="K4060" i="4"/>
  <c r="O4060" i="4" s="1"/>
  <c r="P4060" i="4" s="1"/>
  <c r="J4060" i="4"/>
  <c r="K4059" i="4"/>
  <c r="O4059" i="4" s="1"/>
  <c r="P4059" i="4" s="1"/>
  <c r="J4059" i="4"/>
  <c r="K4058" i="4"/>
  <c r="O4058" i="4" s="1"/>
  <c r="P4058" i="4" s="1"/>
  <c r="J4058" i="4"/>
  <c r="K4057" i="4"/>
  <c r="O4057" i="4" s="1"/>
  <c r="P4057" i="4" s="1"/>
  <c r="J4057" i="4"/>
  <c r="K4056" i="4"/>
  <c r="O4056" i="4" s="1"/>
  <c r="P4056" i="4" s="1"/>
  <c r="J4056" i="4"/>
  <c r="K4055" i="4"/>
  <c r="O4055" i="4" s="1"/>
  <c r="P4055" i="4" s="1"/>
  <c r="J4055" i="4"/>
  <c r="K4054" i="4"/>
  <c r="O4054" i="4" s="1"/>
  <c r="P4054" i="4" s="1"/>
  <c r="J4054" i="4"/>
  <c r="K4053" i="4"/>
  <c r="O4053" i="4" s="1"/>
  <c r="P4053" i="4" s="1"/>
  <c r="J4053" i="4"/>
  <c r="K4052" i="4"/>
  <c r="O4052" i="4" s="1"/>
  <c r="P4052" i="4" s="1"/>
  <c r="J4052" i="4"/>
  <c r="K4051" i="4"/>
  <c r="O4051" i="4" s="1"/>
  <c r="P4051" i="4" s="1"/>
  <c r="J4051" i="4"/>
  <c r="K4050" i="4"/>
  <c r="O4050" i="4" s="1"/>
  <c r="P4050" i="4" s="1"/>
  <c r="J4050" i="4"/>
  <c r="K4049" i="4"/>
  <c r="O4049" i="4" s="1"/>
  <c r="P4049" i="4" s="1"/>
  <c r="J4049" i="4"/>
  <c r="K4048" i="4"/>
  <c r="O4048" i="4" s="1"/>
  <c r="P4048" i="4" s="1"/>
  <c r="J4048" i="4"/>
  <c r="K4047" i="4"/>
  <c r="O4047" i="4" s="1"/>
  <c r="P4047" i="4" s="1"/>
  <c r="J4047" i="4"/>
  <c r="K4046" i="4"/>
  <c r="O4046" i="4" s="1"/>
  <c r="P4046" i="4" s="1"/>
  <c r="J4046" i="4"/>
  <c r="K4045" i="4"/>
  <c r="O4045" i="4" s="1"/>
  <c r="P4045" i="4" s="1"/>
  <c r="J4045" i="4"/>
  <c r="K4044" i="4"/>
  <c r="O4044" i="4" s="1"/>
  <c r="P4044" i="4" s="1"/>
  <c r="J4044" i="4"/>
  <c r="K4043" i="4"/>
  <c r="O4043" i="4" s="1"/>
  <c r="P4043" i="4" s="1"/>
  <c r="J4043" i="4"/>
  <c r="K4042" i="4"/>
  <c r="O4042" i="4" s="1"/>
  <c r="P4042" i="4" s="1"/>
  <c r="J4042" i="4"/>
  <c r="K4041" i="4"/>
  <c r="O4041" i="4" s="1"/>
  <c r="P4041" i="4" s="1"/>
  <c r="J4041" i="4"/>
  <c r="K4040" i="4"/>
  <c r="O4040" i="4" s="1"/>
  <c r="P4040" i="4" s="1"/>
  <c r="J4040" i="4"/>
  <c r="K4039" i="4"/>
  <c r="O4039" i="4" s="1"/>
  <c r="P4039" i="4" s="1"/>
  <c r="J4039" i="4"/>
  <c r="K4038" i="4"/>
  <c r="O4038" i="4" s="1"/>
  <c r="P4038" i="4" s="1"/>
  <c r="J4038" i="4"/>
  <c r="K4037" i="4"/>
  <c r="O4037" i="4" s="1"/>
  <c r="P4037" i="4" s="1"/>
  <c r="J4037" i="4"/>
  <c r="K4036" i="4"/>
  <c r="O4036" i="4" s="1"/>
  <c r="P4036" i="4" s="1"/>
  <c r="J4036" i="4"/>
  <c r="K4035" i="4"/>
  <c r="O4035" i="4" s="1"/>
  <c r="P4035" i="4" s="1"/>
  <c r="J4035" i="4"/>
  <c r="K4034" i="4"/>
  <c r="O4034" i="4" s="1"/>
  <c r="P4034" i="4" s="1"/>
  <c r="J4034" i="4"/>
  <c r="K4033" i="4"/>
  <c r="O4033" i="4" s="1"/>
  <c r="P4033" i="4" s="1"/>
  <c r="J4033" i="4"/>
  <c r="K4032" i="4"/>
  <c r="O4032" i="4" s="1"/>
  <c r="P4032" i="4" s="1"/>
  <c r="J4032" i="4"/>
  <c r="K4031" i="4"/>
  <c r="O4031" i="4" s="1"/>
  <c r="P4031" i="4" s="1"/>
  <c r="J4031" i="4"/>
  <c r="K4030" i="4"/>
  <c r="O4030" i="4" s="1"/>
  <c r="P4030" i="4" s="1"/>
  <c r="J4030" i="4"/>
  <c r="K4029" i="4"/>
  <c r="O4029" i="4" s="1"/>
  <c r="P4029" i="4" s="1"/>
  <c r="J4029" i="4"/>
  <c r="K4028" i="4"/>
  <c r="O4028" i="4" s="1"/>
  <c r="P4028" i="4" s="1"/>
  <c r="J4028" i="4"/>
  <c r="K4027" i="4"/>
  <c r="O4027" i="4" s="1"/>
  <c r="P4027" i="4" s="1"/>
  <c r="J4027" i="4"/>
  <c r="K4026" i="4"/>
  <c r="O4026" i="4" s="1"/>
  <c r="P4026" i="4" s="1"/>
  <c r="J4026" i="4"/>
  <c r="K4025" i="4"/>
  <c r="O4025" i="4" s="1"/>
  <c r="P4025" i="4" s="1"/>
  <c r="J4025" i="4"/>
  <c r="K4024" i="4"/>
  <c r="O4024" i="4" s="1"/>
  <c r="P4024" i="4" s="1"/>
  <c r="J4024" i="4"/>
  <c r="K4023" i="4"/>
  <c r="O4023" i="4" s="1"/>
  <c r="P4023" i="4" s="1"/>
  <c r="J4023" i="4"/>
  <c r="K4022" i="4"/>
  <c r="O4022" i="4" s="1"/>
  <c r="P4022" i="4" s="1"/>
  <c r="J4022" i="4"/>
  <c r="K4021" i="4"/>
  <c r="O4021" i="4" s="1"/>
  <c r="P4021" i="4" s="1"/>
  <c r="J4021" i="4"/>
  <c r="K4020" i="4"/>
  <c r="O4020" i="4" s="1"/>
  <c r="P4020" i="4" s="1"/>
  <c r="J4020" i="4"/>
  <c r="K4019" i="4"/>
  <c r="O4019" i="4" s="1"/>
  <c r="P4019" i="4" s="1"/>
  <c r="J4019" i="4"/>
  <c r="K4018" i="4"/>
  <c r="O4018" i="4" s="1"/>
  <c r="P4018" i="4" s="1"/>
  <c r="J4018" i="4"/>
  <c r="K4017" i="4"/>
  <c r="O4017" i="4" s="1"/>
  <c r="P4017" i="4" s="1"/>
  <c r="J4017" i="4"/>
  <c r="O4016" i="4"/>
  <c r="P4016" i="4" s="1"/>
  <c r="K4016" i="4"/>
  <c r="J4016" i="4"/>
  <c r="K4015" i="4"/>
  <c r="O4015" i="4" s="1"/>
  <c r="P4015" i="4" s="1"/>
  <c r="J4015" i="4"/>
  <c r="K4014" i="4"/>
  <c r="O4014" i="4" s="1"/>
  <c r="P4014" i="4" s="1"/>
  <c r="J4014" i="4"/>
  <c r="K4013" i="4"/>
  <c r="O4013" i="4" s="1"/>
  <c r="P4013" i="4" s="1"/>
  <c r="J4013" i="4"/>
  <c r="K4012" i="4"/>
  <c r="O4012" i="4" s="1"/>
  <c r="P4012" i="4" s="1"/>
  <c r="J4012" i="4"/>
  <c r="K4011" i="4"/>
  <c r="O4011" i="4" s="1"/>
  <c r="P4011" i="4" s="1"/>
  <c r="J4011" i="4"/>
  <c r="K4010" i="4"/>
  <c r="O4010" i="4" s="1"/>
  <c r="P4010" i="4" s="1"/>
  <c r="J4010" i="4"/>
  <c r="K4009" i="4"/>
  <c r="O4009" i="4" s="1"/>
  <c r="P4009" i="4" s="1"/>
  <c r="J4009" i="4"/>
  <c r="K4008" i="4"/>
  <c r="O4008" i="4" s="1"/>
  <c r="P4008" i="4" s="1"/>
  <c r="J4008" i="4"/>
  <c r="K4007" i="4"/>
  <c r="O4007" i="4" s="1"/>
  <c r="P4007" i="4" s="1"/>
  <c r="J4007" i="4"/>
  <c r="O4006" i="4"/>
  <c r="P4006" i="4" s="1"/>
  <c r="K4006" i="4"/>
  <c r="J4006" i="4"/>
  <c r="K4005" i="4"/>
  <c r="O4005" i="4" s="1"/>
  <c r="P4005" i="4" s="1"/>
  <c r="J4005" i="4"/>
  <c r="K4004" i="4"/>
  <c r="O4004" i="4" s="1"/>
  <c r="P4004" i="4" s="1"/>
  <c r="J4004" i="4"/>
  <c r="K4003" i="4"/>
  <c r="O4003" i="4" s="1"/>
  <c r="P4003" i="4" s="1"/>
  <c r="J4003" i="4"/>
  <c r="K4002" i="4"/>
  <c r="O4002" i="4" s="1"/>
  <c r="P4002" i="4" s="1"/>
  <c r="J4002" i="4"/>
  <c r="K4001" i="4"/>
  <c r="O4001" i="4" s="1"/>
  <c r="P4001" i="4" s="1"/>
  <c r="J4001" i="4"/>
  <c r="K4000" i="4"/>
  <c r="O4000" i="4" s="1"/>
  <c r="P4000" i="4" s="1"/>
  <c r="J4000" i="4"/>
  <c r="K3999" i="4"/>
  <c r="O3999" i="4" s="1"/>
  <c r="P3999" i="4" s="1"/>
  <c r="J3999" i="4"/>
  <c r="K3998" i="4"/>
  <c r="O3998" i="4" s="1"/>
  <c r="P3998" i="4" s="1"/>
  <c r="J3998" i="4"/>
  <c r="K3997" i="4"/>
  <c r="O3997" i="4" s="1"/>
  <c r="P3997" i="4" s="1"/>
  <c r="J3997" i="4"/>
  <c r="K3996" i="4"/>
  <c r="O3996" i="4" s="1"/>
  <c r="P3996" i="4" s="1"/>
  <c r="J3996" i="4"/>
  <c r="K3995" i="4"/>
  <c r="O3995" i="4" s="1"/>
  <c r="P3995" i="4" s="1"/>
  <c r="J3995" i="4"/>
  <c r="K3994" i="4"/>
  <c r="O3994" i="4" s="1"/>
  <c r="P3994" i="4" s="1"/>
  <c r="J3994" i="4"/>
  <c r="K3993" i="4"/>
  <c r="O3993" i="4" s="1"/>
  <c r="P3993" i="4" s="1"/>
  <c r="J3993" i="4"/>
  <c r="K3992" i="4"/>
  <c r="O3992" i="4" s="1"/>
  <c r="P3992" i="4" s="1"/>
  <c r="J3992" i="4"/>
  <c r="K3991" i="4"/>
  <c r="O3991" i="4" s="1"/>
  <c r="P3991" i="4" s="1"/>
  <c r="J3991" i="4"/>
  <c r="K3990" i="4"/>
  <c r="O3990" i="4" s="1"/>
  <c r="P3990" i="4" s="1"/>
  <c r="J3990" i="4"/>
  <c r="K3989" i="4"/>
  <c r="O3989" i="4" s="1"/>
  <c r="P3989" i="4" s="1"/>
  <c r="J3989" i="4"/>
  <c r="K3988" i="4"/>
  <c r="O3988" i="4" s="1"/>
  <c r="P3988" i="4" s="1"/>
  <c r="J3988" i="4"/>
  <c r="K3987" i="4"/>
  <c r="O3987" i="4" s="1"/>
  <c r="P3987" i="4" s="1"/>
  <c r="J3987" i="4"/>
  <c r="K3986" i="4"/>
  <c r="O3986" i="4" s="1"/>
  <c r="P3986" i="4" s="1"/>
  <c r="J3986" i="4"/>
  <c r="K3985" i="4"/>
  <c r="O3985" i="4" s="1"/>
  <c r="P3985" i="4" s="1"/>
  <c r="J3985" i="4"/>
  <c r="K3984" i="4"/>
  <c r="O3984" i="4" s="1"/>
  <c r="P3984" i="4" s="1"/>
  <c r="J3984" i="4"/>
  <c r="K3983" i="4"/>
  <c r="O3983" i="4" s="1"/>
  <c r="P3983" i="4" s="1"/>
  <c r="J3983" i="4"/>
  <c r="K3982" i="4"/>
  <c r="O3982" i="4" s="1"/>
  <c r="P3982" i="4" s="1"/>
  <c r="J3982" i="4"/>
  <c r="K3981" i="4"/>
  <c r="O3981" i="4" s="1"/>
  <c r="P3981" i="4" s="1"/>
  <c r="J3981" i="4"/>
  <c r="K3980" i="4"/>
  <c r="O3980" i="4" s="1"/>
  <c r="P3980" i="4" s="1"/>
  <c r="J3980" i="4"/>
  <c r="K3979" i="4"/>
  <c r="O3979" i="4" s="1"/>
  <c r="P3979" i="4" s="1"/>
  <c r="J3979" i="4"/>
  <c r="K3978" i="4"/>
  <c r="O3978" i="4" s="1"/>
  <c r="P3978" i="4" s="1"/>
  <c r="J3978" i="4"/>
  <c r="K3977" i="4"/>
  <c r="O3977" i="4" s="1"/>
  <c r="P3977" i="4" s="1"/>
  <c r="J3977" i="4"/>
  <c r="K3976" i="4"/>
  <c r="O3976" i="4" s="1"/>
  <c r="P3976" i="4" s="1"/>
  <c r="J3976" i="4"/>
  <c r="K3975" i="4"/>
  <c r="O3975" i="4" s="1"/>
  <c r="P3975" i="4" s="1"/>
  <c r="J3975" i="4"/>
  <c r="K3974" i="4"/>
  <c r="O3974" i="4" s="1"/>
  <c r="P3974" i="4" s="1"/>
  <c r="J3974" i="4"/>
  <c r="K3973" i="4"/>
  <c r="O3973" i="4" s="1"/>
  <c r="P3973" i="4" s="1"/>
  <c r="J3973" i="4"/>
  <c r="K3972" i="4"/>
  <c r="O3972" i="4" s="1"/>
  <c r="P3972" i="4" s="1"/>
  <c r="J3972" i="4"/>
  <c r="K3971" i="4"/>
  <c r="O3971" i="4" s="1"/>
  <c r="P3971" i="4" s="1"/>
  <c r="J3971" i="4"/>
  <c r="K3970" i="4"/>
  <c r="O3970" i="4" s="1"/>
  <c r="P3970" i="4" s="1"/>
  <c r="J3970" i="4"/>
  <c r="K3969" i="4"/>
  <c r="O3969" i="4" s="1"/>
  <c r="P3969" i="4" s="1"/>
  <c r="J3969" i="4"/>
  <c r="K3968" i="4"/>
  <c r="O3968" i="4" s="1"/>
  <c r="P3968" i="4" s="1"/>
  <c r="J3968" i="4"/>
  <c r="K3967" i="4"/>
  <c r="O3967" i="4" s="1"/>
  <c r="P3967" i="4" s="1"/>
  <c r="J3967" i="4"/>
  <c r="K3966" i="4"/>
  <c r="O3966" i="4" s="1"/>
  <c r="P3966" i="4" s="1"/>
  <c r="J3966" i="4"/>
  <c r="K3965" i="4"/>
  <c r="O3965" i="4" s="1"/>
  <c r="P3965" i="4" s="1"/>
  <c r="J3965" i="4"/>
  <c r="K3964" i="4"/>
  <c r="O3964" i="4" s="1"/>
  <c r="P3964" i="4" s="1"/>
  <c r="J3964" i="4"/>
  <c r="K3963" i="4"/>
  <c r="O3963" i="4" s="1"/>
  <c r="P3963" i="4" s="1"/>
  <c r="J3963" i="4"/>
  <c r="K3962" i="4"/>
  <c r="O3962" i="4" s="1"/>
  <c r="P3962" i="4" s="1"/>
  <c r="J3962" i="4"/>
  <c r="K3961" i="4"/>
  <c r="O3961" i="4" s="1"/>
  <c r="P3961" i="4" s="1"/>
  <c r="J3961" i="4"/>
  <c r="K3960" i="4"/>
  <c r="O3960" i="4" s="1"/>
  <c r="P3960" i="4" s="1"/>
  <c r="J3960" i="4"/>
  <c r="K3959" i="4"/>
  <c r="O3959" i="4" s="1"/>
  <c r="P3959" i="4" s="1"/>
  <c r="J3959" i="4"/>
  <c r="K3958" i="4"/>
  <c r="O3958" i="4" s="1"/>
  <c r="P3958" i="4" s="1"/>
  <c r="J3958" i="4"/>
  <c r="K3957" i="4"/>
  <c r="O3957" i="4" s="1"/>
  <c r="P3957" i="4" s="1"/>
  <c r="J3957" i="4"/>
  <c r="K3956" i="4"/>
  <c r="O3956" i="4" s="1"/>
  <c r="P3956" i="4" s="1"/>
  <c r="J3956" i="4"/>
  <c r="K3955" i="4"/>
  <c r="O3955" i="4" s="1"/>
  <c r="P3955" i="4" s="1"/>
  <c r="J3955" i="4"/>
  <c r="K3954" i="4"/>
  <c r="O3954" i="4" s="1"/>
  <c r="P3954" i="4" s="1"/>
  <c r="J3954" i="4"/>
  <c r="K3953" i="4"/>
  <c r="O3953" i="4" s="1"/>
  <c r="P3953" i="4" s="1"/>
  <c r="J3953" i="4"/>
  <c r="O3952" i="4"/>
  <c r="P3952" i="4" s="1"/>
  <c r="K3952" i="4"/>
  <c r="J3952" i="4"/>
  <c r="K3951" i="4"/>
  <c r="O3951" i="4" s="1"/>
  <c r="P3951" i="4" s="1"/>
  <c r="J3951" i="4"/>
  <c r="K3950" i="4"/>
  <c r="O3950" i="4" s="1"/>
  <c r="P3950" i="4" s="1"/>
  <c r="J3950" i="4"/>
  <c r="K3949" i="4"/>
  <c r="O3949" i="4" s="1"/>
  <c r="P3949" i="4" s="1"/>
  <c r="J3949" i="4"/>
  <c r="K3948" i="4"/>
  <c r="O3948" i="4" s="1"/>
  <c r="P3948" i="4" s="1"/>
  <c r="J3948" i="4"/>
  <c r="K3947" i="4"/>
  <c r="O3947" i="4" s="1"/>
  <c r="P3947" i="4" s="1"/>
  <c r="J3947" i="4"/>
  <c r="K3946" i="4"/>
  <c r="O3946" i="4" s="1"/>
  <c r="P3946" i="4" s="1"/>
  <c r="J3946" i="4"/>
  <c r="K3945" i="4"/>
  <c r="O3945" i="4" s="1"/>
  <c r="P3945" i="4" s="1"/>
  <c r="J3945" i="4"/>
  <c r="O3944" i="4"/>
  <c r="P3944" i="4" s="1"/>
  <c r="K3944" i="4"/>
  <c r="J3944" i="4"/>
  <c r="K3943" i="4"/>
  <c r="O3943" i="4" s="1"/>
  <c r="P3943" i="4" s="1"/>
  <c r="J3943" i="4"/>
  <c r="K3942" i="4"/>
  <c r="O3942" i="4" s="1"/>
  <c r="P3942" i="4" s="1"/>
  <c r="J3942" i="4"/>
  <c r="K3941" i="4"/>
  <c r="O3941" i="4" s="1"/>
  <c r="P3941" i="4" s="1"/>
  <c r="J3941" i="4"/>
  <c r="K3940" i="4"/>
  <c r="O3940" i="4" s="1"/>
  <c r="P3940" i="4" s="1"/>
  <c r="J3940" i="4"/>
  <c r="K3939" i="4"/>
  <c r="O3939" i="4" s="1"/>
  <c r="P3939" i="4" s="1"/>
  <c r="J3939" i="4"/>
  <c r="O3938" i="4"/>
  <c r="P3938" i="4" s="1"/>
  <c r="K3938" i="4"/>
  <c r="J3938" i="4"/>
  <c r="K3937" i="4"/>
  <c r="O3937" i="4" s="1"/>
  <c r="P3937" i="4" s="1"/>
  <c r="J3937" i="4"/>
  <c r="K3936" i="4"/>
  <c r="O3936" i="4" s="1"/>
  <c r="P3936" i="4" s="1"/>
  <c r="J3936" i="4"/>
  <c r="K3935" i="4"/>
  <c r="O3935" i="4" s="1"/>
  <c r="P3935" i="4" s="1"/>
  <c r="J3935" i="4"/>
  <c r="K3934" i="4"/>
  <c r="O3934" i="4" s="1"/>
  <c r="P3934" i="4" s="1"/>
  <c r="J3934" i="4"/>
  <c r="O3933" i="4"/>
  <c r="P3933" i="4" s="1"/>
  <c r="K3933" i="4"/>
  <c r="J3933" i="4"/>
  <c r="K3932" i="4"/>
  <c r="O3932" i="4" s="1"/>
  <c r="P3932" i="4" s="1"/>
  <c r="J3932" i="4"/>
  <c r="K3931" i="4"/>
  <c r="O3931" i="4" s="1"/>
  <c r="P3931" i="4" s="1"/>
  <c r="J3931" i="4"/>
  <c r="O3930" i="4"/>
  <c r="P3930" i="4" s="1"/>
  <c r="K3930" i="4"/>
  <c r="J3930" i="4"/>
  <c r="K3929" i="4"/>
  <c r="O3929" i="4" s="1"/>
  <c r="P3929" i="4" s="1"/>
  <c r="J3929" i="4"/>
  <c r="K3928" i="4"/>
  <c r="O3928" i="4" s="1"/>
  <c r="P3928" i="4" s="1"/>
  <c r="J3928" i="4"/>
  <c r="K3927" i="4"/>
  <c r="O3927" i="4" s="1"/>
  <c r="P3927" i="4" s="1"/>
  <c r="J3927" i="4"/>
  <c r="K3926" i="4"/>
  <c r="O3926" i="4" s="1"/>
  <c r="P3926" i="4" s="1"/>
  <c r="J3926" i="4"/>
  <c r="O3925" i="4"/>
  <c r="P3925" i="4" s="1"/>
  <c r="K3925" i="4"/>
  <c r="J3925" i="4"/>
  <c r="K3924" i="4"/>
  <c r="O3924" i="4" s="1"/>
  <c r="P3924" i="4" s="1"/>
  <c r="J3924" i="4"/>
  <c r="O3923" i="4"/>
  <c r="P3923" i="4" s="1"/>
  <c r="K3923" i="4"/>
  <c r="J3923" i="4"/>
  <c r="K3922" i="4"/>
  <c r="O3922" i="4" s="1"/>
  <c r="P3922" i="4" s="1"/>
  <c r="J3922" i="4"/>
  <c r="K3921" i="4"/>
  <c r="O3921" i="4" s="1"/>
  <c r="P3921" i="4" s="1"/>
  <c r="J3921" i="4"/>
  <c r="K3920" i="4"/>
  <c r="O3920" i="4" s="1"/>
  <c r="P3920" i="4" s="1"/>
  <c r="J3920" i="4"/>
  <c r="K3919" i="4"/>
  <c r="O3919" i="4" s="1"/>
  <c r="P3919" i="4" s="1"/>
  <c r="J3919" i="4"/>
  <c r="K3918" i="4"/>
  <c r="O3918" i="4" s="1"/>
  <c r="P3918" i="4" s="1"/>
  <c r="J3918" i="4"/>
  <c r="K3917" i="4"/>
  <c r="O3917" i="4" s="1"/>
  <c r="P3917" i="4" s="1"/>
  <c r="J3917" i="4"/>
  <c r="K3916" i="4"/>
  <c r="O3916" i="4" s="1"/>
  <c r="P3916" i="4" s="1"/>
  <c r="J3916" i="4"/>
  <c r="K3915" i="4"/>
  <c r="O3915" i="4" s="1"/>
  <c r="P3915" i="4" s="1"/>
  <c r="J3915" i="4"/>
  <c r="K3914" i="4"/>
  <c r="O3914" i="4" s="1"/>
  <c r="P3914" i="4" s="1"/>
  <c r="J3914" i="4"/>
  <c r="K3913" i="4"/>
  <c r="O3913" i="4" s="1"/>
  <c r="P3913" i="4" s="1"/>
  <c r="J3913" i="4"/>
  <c r="K3912" i="4"/>
  <c r="O3912" i="4" s="1"/>
  <c r="P3912" i="4" s="1"/>
  <c r="J3912" i="4"/>
  <c r="K3911" i="4"/>
  <c r="O3911" i="4" s="1"/>
  <c r="P3911" i="4" s="1"/>
  <c r="J3911" i="4"/>
  <c r="O3910" i="4"/>
  <c r="P3910" i="4" s="1"/>
  <c r="K3910" i="4"/>
  <c r="J3910" i="4"/>
  <c r="O3909" i="4"/>
  <c r="P3909" i="4" s="1"/>
  <c r="K3909" i="4"/>
  <c r="J3909" i="4"/>
  <c r="K3908" i="4"/>
  <c r="O3908" i="4" s="1"/>
  <c r="P3908" i="4" s="1"/>
  <c r="J3908" i="4"/>
  <c r="O3907" i="4"/>
  <c r="P3907" i="4" s="1"/>
  <c r="K3907" i="4"/>
  <c r="J3907" i="4"/>
  <c r="O3906" i="4"/>
  <c r="P3906" i="4" s="1"/>
  <c r="K3906" i="4"/>
  <c r="J3906" i="4"/>
  <c r="K3905" i="4"/>
  <c r="O3905" i="4" s="1"/>
  <c r="P3905" i="4" s="1"/>
  <c r="J3905" i="4"/>
  <c r="K3904" i="4"/>
  <c r="O3904" i="4" s="1"/>
  <c r="P3904" i="4" s="1"/>
  <c r="J3904" i="4"/>
  <c r="K3903" i="4"/>
  <c r="O3903" i="4" s="1"/>
  <c r="P3903" i="4" s="1"/>
  <c r="J3903" i="4"/>
  <c r="K3902" i="4"/>
  <c r="O3902" i="4" s="1"/>
  <c r="P3902" i="4" s="1"/>
  <c r="J3902" i="4"/>
  <c r="K3901" i="4"/>
  <c r="O3901" i="4" s="1"/>
  <c r="P3901" i="4" s="1"/>
  <c r="J3901" i="4"/>
  <c r="K3900" i="4"/>
  <c r="O3900" i="4" s="1"/>
  <c r="P3900" i="4" s="1"/>
  <c r="J3900" i="4"/>
  <c r="K3899" i="4"/>
  <c r="O3899" i="4" s="1"/>
  <c r="P3899" i="4" s="1"/>
  <c r="J3899" i="4"/>
  <c r="K3898" i="4"/>
  <c r="O3898" i="4" s="1"/>
  <c r="P3898" i="4" s="1"/>
  <c r="J3898" i="4"/>
  <c r="K3897" i="4"/>
  <c r="O3897" i="4" s="1"/>
  <c r="P3897" i="4" s="1"/>
  <c r="J3897" i="4"/>
  <c r="O3896" i="4"/>
  <c r="P3896" i="4" s="1"/>
  <c r="K3896" i="4"/>
  <c r="J3896" i="4"/>
  <c r="K3895" i="4"/>
  <c r="O3895" i="4" s="1"/>
  <c r="P3895" i="4" s="1"/>
  <c r="J3895" i="4"/>
  <c r="K3894" i="4"/>
  <c r="O3894" i="4" s="1"/>
  <c r="P3894" i="4" s="1"/>
  <c r="J3894" i="4"/>
  <c r="K3893" i="4"/>
  <c r="O3893" i="4" s="1"/>
  <c r="P3893" i="4" s="1"/>
  <c r="J3893" i="4"/>
  <c r="K3892" i="4"/>
  <c r="O3892" i="4" s="1"/>
  <c r="P3892" i="4" s="1"/>
  <c r="J3892" i="4"/>
  <c r="K3891" i="4"/>
  <c r="O3891" i="4" s="1"/>
  <c r="P3891" i="4" s="1"/>
  <c r="J3891" i="4"/>
  <c r="K3890" i="4"/>
  <c r="O3890" i="4" s="1"/>
  <c r="P3890" i="4" s="1"/>
  <c r="J3890" i="4"/>
  <c r="K3889" i="4"/>
  <c r="O3889" i="4" s="1"/>
  <c r="P3889" i="4" s="1"/>
  <c r="J3889" i="4"/>
  <c r="K3888" i="4"/>
  <c r="O3888" i="4" s="1"/>
  <c r="P3888" i="4" s="1"/>
  <c r="J3888" i="4"/>
  <c r="K3887" i="4"/>
  <c r="O3887" i="4" s="1"/>
  <c r="P3887" i="4" s="1"/>
  <c r="J3887" i="4"/>
  <c r="K3886" i="4"/>
  <c r="O3886" i="4" s="1"/>
  <c r="P3886" i="4" s="1"/>
  <c r="J3886" i="4"/>
  <c r="K3885" i="4"/>
  <c r="O3885" i="4" s="1"/>
  <c r="P3885" i="4" s="1"/>
  <c r="J3885" i="4"/>
  <c r="K3884" i="4"/>
  <c r="O3884" i="4" s="1"/>
  <c r="P3884" i="4" s="1"/>
  <c r="J3884" i="4"/>
  <c r="K3883" i="4"/>
  <c r="O3883" i="4" s="1"/>
  <c r="P3883" i="4" s="1"/>
  <c r="J3883" i="4"/>
  <c r="K3882" i="4"/>
  <c r="O3882" i="4" s="1"/>
  <c r="P3882" i="4" s="1"/>
  <c r="J3882" i="4"/>
  <c r="K3881" i="4"/>
  <c r="O3881" i="4" s="1"/>
  <c r="P3881" i="4" s="1"/>
  <c r="J3881" i="4"/>
  <c r="K3880" i="4"/>
  <c r="O3880" i="4" s="1"/>
  <c r="P3880" i="4" s="1"/>
  <c r="J3880" i="4"/>
  <c r="K3879" i="4"/>
  <c r="O3879" i="4" s="1"/>
  <c r="P3879" i="4" s="1"/>
  <c r="J3879" i="4"/>
  <c r="K3878" i="4"/>
  <c r="O3878" i="4" s="1"/>
  <c r="P3878" i="4" s="1"/>
  <c r="J3878" i="4"/>
  <c r="K3877" i="4"/>
  <c r="O3877" i="4" s="1"/>
  <c r="P3877" i="4" s="1"/>
  <c r="J3877" i="4"/>
  <c r="K3876" i="4"/>
  <c r="O3876" i="4" s="1"/>
  <c r="P3876" i="4" s="1"/>
  <c r="J3876" i="4"/>
  <c r="K3875" i="4"/>
  <c r="O3875" i="4" s="1"/>
  <c r="P3875" i="4" s="1"/>
  <c r="J3875" i="4"/>
  <c r="K3874" i="4"/>
  <c r="O3874" i="4" s="1"/>
  <c r="P3874" i="4" s="1"/>
  <c r="J3874" i="4"/>
  <c r="K3873" i="4"/>
  <c r="O3873" i="4" s="1"/>
  <c r="P3873" i="4" s="1"/>
  <c r="J3873" i="4"/>
  <c r="K3872" i="4"/>
  <c r="O3872" i="4" s="1"/>
  <c r="P3872" i="4" s="1"/>
  <c r="J3872" i="4"/>
  <c r="K3871" i="4"/>
  <c r="O3871" i="4" s="1"/>
  <c r="P3871" i="4" s="1"/>
  <c r="J3871" i="4"/>
  <c r="K3870" i="4"/>
  <c r="O3870" i="4" s="1"/>
  <c r="P3870" i="4" s="1"/>
  <c r="J3870" i="4"/>
  <c r="K3869" i="4"/>
  <c r="O3869" i="4" s="1"/>
  <c r="P3869" i="4" s="1"/>
  <c r="J3869" i="4"/>
  <c r="K3868" i="4"/>
  <c r="O3868" i="4" s="1"/>
  <c r="P3868" i="4" s="1"/>
  <c r="J3868" i="4"/>
  <c r="K3867" i="4"/>
  <c r="O3867" i="4" s="1"/>
  <c r="P3867" i="4" s="1"/>
  <c r="J3867" i="4"/>
  <c r="K3866" i="4"/>
  <c r="O3866" i="4" s="1"/>
  <c r="P3866" i="4" s="1"/>
  <c r="J3866" i="4"/>
  <c r="K3865" i="4"/>
  <c r="O3865" i="4" s="1"/>
  <c r="P3865" i="4" s="1"/>
  <c r="J3865" i="4"/>
  <c r="K3864" i="4"/>
  <c r="O3864" i="4" s="1"/>
  <c r="P3864" i="4" s="1"/>
  <c r="J3864" i="4"/>
  <c r="K3863" i="4"/>
  <c r="O3863" i="4" s="1"/>
  <c r="P3863" i="4" s="1"/>
  <c r="J3863" i="4"/>
  <c r="K3862" i="4"/>
  <c r="O3862" i="4" s="1"/>
  <c r="P3862" i="4" s="1"/>
  <c r="J3862" i="4"/>
  <c r="K3861" i="4"/>
  <c r="O3861" i="4" s="1"/>
  <c r="P3861" i="4" s="1"/>
  <c r="J3861" i="4"/>
  <c r="K3860" i="4"/>
  <c r="O3860" i="4" s="1"/>
  <c r="P3860" i="4" s="1"/>
  <c r="J3860" i="4"/>
  <c r="K3859" i="4"/>
  <c r="O3859" i="4" s="1"/>
  <c r="P3859" i="4" s="1"/>
  <c r="J3859" i="4"/>
  <c r="K3858" i="4"/>
  <c r="O3858" i="4" s="1"/>
  <c r="P3858" i="4" s="1"/>
  <c r="J3858" i="4"/>
  <c r="K3857" i="4"/>
  <c r="O3857" i="4" s="1"/>
  <c r="P3857" i="4" s="1"/>
  <c r="J3857" i="4"/>
  <c r="O3856" i="4"/>
  <c r="P3856" i="4" s="1"/>
  <c r="K3856" i="4"/>
  <c r="J3856" i="4"/>
  <c r="K3855" i="4"/>
  <c r="O3855" i="4" s="1"/>
  <c r="P3855" i="4" s="1"/>
  <c r="J3855" i="4"/>
  <c r="K3854" i="4"/>
  <c r="O3854" i="4" s="1"/>
  <c r="P3854" i="4" s="1"/>
  <c r="J3854" i="4"/>
  <c r="K3853" i="4"/>
  <c r="O3853" i="4" s="1"/>
  <c r="P3853" i="4" s="1"/>
  <c r="J3853" i="4"/>
  <c r="K3852" i="4"/>
  <c r="O3852" i="4" s="1"/>
  <c r="P3852" i="4" s="1"/>
  <c r="J3852" i="4"/>
  <c r="O3851" i="4"/>
  <c r="P3851" i="4" s="1"/>
  <c r="K3851" i="4"/>
  <c r="J3851" i="4"/>
  <c r="K3850" i="4"/>
  <c r="O3850" i="4" s="1"/>
  <c r="P3850" i="4" s="1"/>
  <c r="J3850" i="4"/>
  <c r="K3849" i="4"/>
  <c r="O3849" i="4" s="1"/>
  <c r="P3849" i="4" s="1"/>
  <c r="J3849" i="4"/>
  <c r="K3848" i="4"/>
  <c r="O3848" i="4" s="1"/>
  <c r="P3848" i="4" s="1"/>
  <c r="J3848" i="4"/>
  <c r="K3847" i="4"/>
  <c r="O3847" i="4" s="1"/>
  <c r="P3847" i="4" s="1"/>
  <c r="J3847" i="4"/>
  <c r="O3846" i="4"/>
  <c r="P3846" i="4" s="1"/>
  <c r="K3846" i="4"/>
  <c r="J3846" i="4"/>
  <c r="K3845" i="4"/>
  <c r="O3845" i="4" s="1"/>
  <c r="P3845" i="4" s="1"/>
  <c r="J3845" i="4"/>
  <c r="K3844" i="4"/>
  <c r="O3844" i="4" s="1"/>
  <c r="P3844" i="4" s="1"/>
  <c r="J3844" i="4"/>
  <c r="K3843" i="4"/>
  <c r="O3843" i="4" s="1"/>
  <c r="P3843" i="4" s="1"/>
  <c r="J3843" i="4"/>
  <c r="K3842" i="4"/>
  <c r="O3842" i="4" s="1"/>
  <c r="P3842" i="4" s="1"/>
  <c r="J3842" i="4"/>
  <c r="K3841" i="4"/>
  <c r="O3841" i="4" s="1"/>
  <c r="P3841" i="4" s="1"/>
  <c r="J3841" i="4"/>
  <c r="K3840" i="4"/>
  <c r="O3840" i="4" s="1"/>
  <c r="P3840" i="4" s="1"/>
  <c r="J3840" i="4"/>
  <c r="K3839" i="4"/>
  <c r="O3839" i="4" s="1"/>
  <c r="P3839" i="4" s="1"/>
  <c r="J3839" i="4"/>
  <c r="K3838" i="4"/>
  <c r="O3838" i="4" s="1"/>
  <c r="P3838" i="4" s="1"/>
  <c r="J3838" i="4"/>
  <c r="K3837" i="4"/>
  <c r="O3837" i="4" s="1"/>
  <c r="P3837" i="4" s="1"/>
  <c r="J3837" i="4"/>
  <c r="K3836" i="4"/>
  <c r="O3836" i="4" s="1"/>
  <c r="P3836" i="4" s="1"/>
  <c r="J3836" i="4"/>
  <c r="K3835" i="4"/>
  <c r="O3835" i="4" s="1"/>
  <c r="P3835" i="4" s="1"/>
  <c r="J3835" i="4"/>
  <c r="K3834" i="4"/>
  <c r="O3834" i="4" s="1"/>
  <c r="P3834" i="4" s="1"/>
  <c r="J3834" i="4"/>
  <c r="K3833" i="4"/>
  <c r="O3833" i="4" s="1"/>
  <c r="P3833" i="4" s="1"/>
  <c r="J3833" i="4"/>
  <c r="K3832" i="4"/>
  <c r="O3832" i="4" s="1"/>
  <c r="P3832" i="4" s="1"/>
  <c r="J3832" i="4"/>
  <c r="O3831" i="4"/>
  <c r="P3831" i="4" s="1"/>
  <c r="K3831" i="4"/>
  <c r="J3831" i="4"/>
  <c r="K3830" i="4"/>
  <c r="O3830" i="4" s="1"/>
  <c r="P3830" i="4" s="1"/>
  <c r="J3830" i="4"/>
  <c r="K3829" i="4"/>
  <c r="O3829" i="4" s="1"/>
  <c r="P3829" i="4" s="1"/>
  <c r="J3829" i="4"/>
  <c r="K3828" i="4"/>
  <c r="O3828" i="4" s="1"/>
  <c r="P3828" i="4" s="1"/>
  <c r="J3828" i="4"/>
  <c r="K3827" i="4"/>
  <c r="O3827" i="4" s="1"/>
  <c r="P3827" i="4" s="1"/>
  <c r="J3827" i="4"/>
  <c r="K3826" i="4"/>
  <c r="O3826" i="4" s="1"/>
  <c r="P3826" i="4" s="1"/>
  <c r="J3826" i="4"/>
  <c r="K3825" i="4"/>
  <c r="O3825" i="4" s="1"/>
  <c r="P3825" i="4" s="1"/>
  <c r="J3825" i="4"/>
  <c r="K3824" i="4"/>
  <c r="O3824" i="4" s="1"/>
  <c r="P3824" i="4" s="1"/>
  <c r="J3824" i="4"/>
  <c r="K3823" i="4"/>
  <c r="O3823" i="4" s="1"/>
  <c r="P3823" i="4" s="1"/>
  <c r="J3823" i="4"/>
  <c r="K3822" i="4"/>
  <c r="O3822" i="4" s="1"/>
  <c r="P3822" i="4" s="1"/>
  <c r="J3822" i="4"/>
  <c r="K3821" i="4"/>
  <c r="O3821" i="4" s="1"/>
  <c r="P3821" i="4" s="1"/>
  <c r="J3821" i="4"/>
  <c r="K3820" i="4"/>
  <c r="O3820" i="4" s="1"/>
  <c r="P3820" i="4" s="1"/>
  <c r="J3820" i="4"/>
  <c r="K3819" i="4"/>
  <c r="O3819" i="4" s="1"/>
  <c r="P3819" i="4" s="1"/>
  <c r="J3819" i="4"/>
  <c r="K3818" i="4"/>
  <c r="O3818" i="4" s="1"/>
  <c r="P3818" i="4" s="1"/>
  <c r="J3818" i="4"/>
  <c r="K3817" i="4"/>
  <c r="O3817" i="4" s="1"/>
  <c r="P3817" i="4" s="1"/>
  <c r="J3817" i="4"/>
  <c r="K3816" i="4"/>
  <c r="O3816" i="4" s="1"/>
  <c r="P3816" i="4" s="1"/>
  <c r="J3816" i="4"/>
  <c r="K3815" i="4"/>
  <c r="O3815" i="4" s="1"/>
  <c r="P3815" i="4" s="1"/>
  <c r="J3815" i="4"/>
  <c r="K3814" i="4"/>
  <c r="O3814" i="4" s="1"/>
  <c r="P3814" i="4" s="1"/>
  <c r="J3814" i="4"/>
  <c r="K3813" i="4"/>
  <c r="O3813" i="4" s="1"/>
  <c r="P3813" i="4" s="1"/>
  <c r="J3813" i="4"/>
  <c r="K3812" i="4"/>
  <c r="O3812" i="4" s="1"/>
  <c r="P3812" i="4" s="1"/>
  <c r="J3812" i="4"/>
  <c r="K3811" i="4"/>
  <c r="O3811" i="4" s="1"/>
  <c r="P3811" i="4" s="1"/>
  <c r="J3811" i="4"/>
  <c r="K3810" i="4"/>
  <c r="O3810" i="4" s="1"/>
  <c r="P3810" i="4" s="1"/>
  <c r="J3810" i="4"/>
  <c r="K3809" i="4"/>
  <c r="O3809" i="4" s="1"/>
  <c r="P3809" i="4" s="1"/>
  <c r="J3809" i="4"/>
  <c r="K3808" i="4"/>
  <c r="O3808" i="4" s="1"/>
  <c r="P3808" i="4" s="1"/>
  <c r="J3808" i="4"/>
  <c r="K3807" i="4"/>
  <c r="O3807" i="4" s="1"/>
  <c r="P3807" i="4" s="1"/>
  <c r="J3807" i="4"/>
  <c r="K3806" i="4"/>
  <c r="O3806" i="4" s="1"/>
  <c r="P3806" i="4" s="1"/>
  <c r="J3806" i="4"/>
  <c r="K3805" i="4"/>
  <c r="O3805" i="4" s="1"/>
  <c r="P3805" i="4" s="1"/>
  <c r="J3805" i="4"/>
  <c r="K3804" i="4"/>
  <c r="O3804" i="4" s="1"/>
  <c r="P3804" i="4" s="1"/>
  <c r="J3804" i="4"/>
  <c r="K3803" i="4"/>
  <c r="O3803" i="4" s="1"/>
  <c r="P3803" i="4" s="1"/>
  <c r="J3803" i="4"/>
  <c r="K3802" i="4"/>
  <c r="O3802" i="4" s="1"/>
  <c r="P3802" i="4" s="1"/>
  <c r="J3802" i="4"/>
  <c r="O3801" i="4"/>
  <c r="P3801" i="4" s="1"/>
  <c r="K3801" i="4"/>
  <c r="J3801" i="4"/>
  <c r="K3800" i="4"/>
  <c r="O3800" i="4" s="1"/>
  <c r="P3800" i="4" s="1"/>
  <c r="J3800" i="4"/>
  <c r="K3799" i="4"/>
  <c r="O3799" i="4" s="1"/>
  <c r="P3799" i="4" s="1"/>
  <c r="J3799" i="4"/>
  <c r="K3798" i="4"/>
  <c r="O3798" i="4" s="1"/>
  <c r="P3798" i="4" s="1"/>
  <c r="J3798" i="4"/>
  <c r="K3797" i="4"/>
  <c r="O3797" i="4" s="1"/>
  <c r="P3797" i="4" s="1"/>
  <c r="J3797" i="4"/>
  <c r="O3796" i="4"/>
  <c r="P3796" i="4" s="1"/>
  <c r="K3796" i="4"/>
  <c r="J3796" i="4"/>
  <c r="K3795" i="4"/>
  <c r="O3795" i="4" s="1"/>
  <c r="P3795" i="4" s="1"/>
  <c r="J3795" i="4"/>
  <c r="K3794" i="4"/>
  <c r="O3794" i="4" s="1"/>
  <c r="P3794" i="4" s="1"/>
  <c r="J3794" i="4"/>
  <c r="K3793" i="4"/>
  <c r="O3793" i="4" s="1"/>
  <c r="P3793" i="4" s="1"/>
  <c r="J3793" i="4"/>
  <c r="K3792" i="4"/>
  <c r="O3792" i="4" s="1"/>
  <c r="P3792" i="4" s="1"/>
  <c r="J3792" i="4"/>
  <c r="O3791" i="4"/>
  <c r="P3791" i="4" s="1"/>
  <c r="K3791" i="4"/>
  <c r="J3791" i="4"/>
  <c r="K3790" i="4"/>
  <c r="O3790" i="4" s="1"/>
  <c r="P3790" i="4" s="1"/>
  <c r="J3790" i="4"/>
  <c r="K3789" i="4"/>
  <c r="O3789" i="4" s="1"/>
  <c r="P3789" i="4" s="1"/>
  <c r="J3789" i="4"/>
  <c r="K3788" i="4"/>
  <c r="O3788" i="4" s="1"/>
  <c r="P3788" i="4" s="1"/>
  <c r="J3788" i="4"/>
  <c r="K3787" i="4"/>
  <c r="O3787" i="4" s="1"/>
  <c r="P3787" i="4" s="1"/>
  <c r="J3787" i="4"/>
  <c r="K3786" i="4"/>
  <c r="O3786" i="4" s="1"/>
  <c r="P3786" i="4" s="1"/>
  <c r="J3786" i="4"/>
  <c r="K3785" i="4"/>
  <c r="O3785" i="4" s="1"/>
  <c r="P3785" i="4" s="1"/>
  <c r="J3785" i="4"/>
  <c r="K3784" i="4"/>
  <c r="O3784" i="4" s="1"/>
  <c r="P3784" i="4" s="1"/>
  <c r="J3784" i="4"/>
  <c r="K3783" i="4"/>
  <c r="O3783" i="4" s="1"/>
  <c r="P3783" i="4" s="1"/>
  <c r="J3783" i="4"/>
  <c r="K3782" i="4"/>
  <c r="O3782" i="4" s="1"/>
  <c r="P3782" i="4" s="1"/>
  <c r="J3782" i="4"/>
  <c r="K3781" i="4"/>
  <c r="O3781" i="4" s="1"/>
  <c r="P3781" i="4" s="1"/>
  <c r="J3781" i="4"/>
  <c r="K3780" i="4"/>
  <c r="O3780" i="4" s="1"/>
  <c r="P3780" i="4" s="1"/>
  <c r="J3780" i="4"/>
  <c r="K3779" i="4"/>
  <c r="O3779" i="4" s="1"/>
  <c r="P3779" i="4" s="1"/>
  <c r="J3779" i="4"/>
  <c r="K3778" i="4"/>
  <c r="O3778" i="4" s="1"/>
  <c r="P3778" i="4" s="1"/>
  <c r="J3778" i="4"/>
  <c r="K3777" i="4"/>
  <c r="O3777" i="4" s="1"/>
  <c r="P3777" i="4" s="1"/>
  <c r="J3777" i="4"/>
  <c r="K3776" i="4"/>
  <c r="O3776" i="4" s="1"/>
  <c r="P3776" i="4" s="1"/>
  <c r="J3776" i="4"/>
  <c r="K3775" i="4"/>
  <c r="O3775" i="4" s="1"/>
  <c r="P3775" i="4" s="1"/>
  <c r="J3775" i="4"/>
  <c r="K3774" i="4"/>
  <c r="O3774" i="4" s="1"/>
  <c r="P3774" i="4" s="1"/>
  <c r="J3774" i="4"/>
  <c r="K3773" i="4"/>
  <c r="O3773" i="4" s="1"/>
  <c r="P3773" i="4" s="1"/>
  <c r="J3773" i="4"/>
  <c r="K3772" i="4"/>
  <c r="O3772" i="4" s="1"/>
  <c r="P3772" i="4" s="1"/>
  <c r="J3772" i="4"/>
  <c r="K3771" i="4"/>
  <c r="O3771" i="4" s="1"/>
  <c r="P3771" i="4" s="1"/>
  <c r="J3771" i="4"/>
  <c r="K3770" i="4"/>
  <c r="O3770" i="4" s="1"/>
  <c r="P3770" i="4" s="1"/>
  <c r="J3770" i="4"/>
  <c r="K3769" i="4"/>
  <c r="O3769" i="4" s="1"/>
  <c r="P3769" i="4" s="1"/>
  <c r="J3769" i="4"/>
  <c r="K3768" i="4"/>
  <c r="O3768" i="4" s="1"/>
  <c r="P3768" i="4" s="1"/>
  <c r="J3768" i="4"/>
  <c r="K3767" i="4"/>
  <c r="O3767" i="4" s="1"/>
  <c r="P3767" i="4" s="1"/>
  <c r="J3767" i="4"/>
  <c r="K3766" i="4"/>
  <c r="O3766" i="4" s="1"/>
  <c r="P3766" i="4" s="1"/>
  <c r="J3766" i="4"/>
  <c r="K3765" i="4"/>
  <c r="O3765" i="4" s="1"/>
  <c r="P3765" i="4" s="1"/>
  <c r="J3765" i="4"/>
  <c r="K3764" i="4"/>
  <c r="O3764" i="4" s="1"/>
  <c r="P3764" i="4" s="1"/>
  <c r="J3764" i="4"/>
  <c r="K3763" i="4"/>
  <c r="O3763" i="4" s="1"/>
  <c r="P3763" i="4" s="1"/>
  <c r="J3763" i="4"/>
  <c r="K3762" i="4"/>
  <c r="O3762" i="4" s="1"/>
  <c r="P3762" i="4" s="1"/>
  <c r="J3762" i="4"/>
  <c r="K3761" i="4"/>
  <c r="O3761" i="4" s="1"/>
  <c r="P3761" i="4" s="1"/>
  <c r="J3761" i="4"/>
  <c r="K3760" i="4"/>
  <c r="O3760" i="4" s="1"/>
  <c r="P3760" i="4" s="1"/>
  <c r="J3760" i="4"/>
  <c r="K3759" i="4"/>
  <c r="O3759" i="4" s="1"/>
  <c r="P3759" i="4" s="1"/>
  <c r="J3759" i="4"/>
  <c r="K3758" i="4"/>
  <c r="O3758" i="4" s="1"/>
  <c r="P3758" i="4" s="1"/>
  <c r="J3758" i="4"/>
  <c r="K3757" i="4"/>
  <c r="O3757" i="4" s="1"/>
  <c r="P3757" i="4" s="1"/>
  <c r="J3757" i="4"/>
  <c r="K3756" i="4"/>
  <c r="O3756" i="4" s="1"/>
  <c r="P3756" i="4" s="1"/>
  <c r="J3756" i="4"/>
  <c r="K3755" i="4"/>
  <c r="O3755" i="4" s="1"/>
  <c r="P3755" i="4" s="1"/>
  <c r="J3755" i="4"/>
  <c r="K3754" i="4"/>
  <c r="O3754" i="4" s="1"/>
  <c r="P3754" i="4" s="1"/>
  <c r="J3754" i="4"/>
  <c r="K3753" i="4"/>
  <c r="O3753" i="4" s="1"/>
  <c r="P3753" i="4" s="1"/>
  <c r="J3753" i="4"/>
  <c r="K3752" i="4"/>
  <c r="O3752" i="4" s="1"/>
  <c r="P3752" i="4" s="1"/>
  <c r="J3752" i="4"/>
  <c r="K3751" i="4"/>
  <c r="O3751" i="4" s="1"/>
  <c r="P3751" i="4" s="1"/>
  <c r="J3751" i="4"/>
  <c r="K3750" i="4"/>
  <c r="O3750" i="4" s="1"/>
  <c r="P3750" i="4" s="1"/>
  <c r="J3750" i="4"/>
  <c r="O3749" i="4"/>
  <c r="P3749" i="4" s="1"/>
  <c r="K3749" i="4"/>
  <c r="J3749" i="4"/>
  <c r="K3748" i="4"/>
  <c r="O3748" i="4" s="1"/>
  <c r="P3748" i="4" s="1"/>
  <c r="J3748" i="4"/>
  <c r="K3747" i="4"/>
  <c r="O3747" i="4" s="1"/>
  <c r="P3747" i="4" s="1"/>
  <c r="J3747" i="4"/>
  <c r="K3746" i="4"/>
  <c r="O3746" i="4" s="1"/>
  <c r="P3746" i="4" s="1"/>
  <c r="J3746" i="4"/>
  <c r="O3745" i="4"/>
  <c r="P3745" i="4" s="1"/>
  <c r="K3745" i="4"/>
  <c r="J3745" i="4"/>
  <c r="K3744" i="4"/>
  <c r="O3744" i="4" s="1"/>
  <c r="P3744" i="4" s="1"/>
  <c r="J3744" i="4"/>
  <c r="K3743" i="4"/>
  <c r="O3743" i="4" s="1"/>
  <c r="P3743" i="4" s="1"/>
  <c r="J3743" i="4"/>
  <c r="K3742" i="4"/>
  <c r="O3742" i="4" s="1"/>
  <c r="P3742" i="4" s="1"/>
  <c r="J3742" i="4"/>
  <c r="K3741" i="4"/>
  <c r="O3741" i="4" s="1"/>
  <c r="P3741" i="4" s="1"/>
  <c r="J3741" i="4"/>
  <c r="K3740" i="4"/>
  <c r="O3740" i="4" s="1"/>
  <c r="P3740" i="4" s="1"/>
  <c r="J3740" i="4"/>
  <c r="K3739" i="4"/>
  <c r="O3739" i="4" s="1"/>
  <c r="P3739" i="4" s="1"/>
  <c r="J3739" i="4"/>
  <c r="K3738" i="4"/>
  <c r="O3738" i="4" s="1"/>
  <c r="P3738" i="4" s="1"/>
  <c r="J3738" i="4"/>
  <c r="K3737" i="4"/>
  <c r="O3737" i="4" s="1"/>
  <c r="P3737" i="4" s="1"/>
  <c r="J3737" i="4"/>
  <c r="K3736" i="4"/>
  <c r="O3736" i="4" s="1"/>
  <c r="P3736" i="4" s="1"/>
  <c r="J3736" i="4"/>
  <c r="K3735" i="4"/>
  <c r="O3735" i="4" s="1"/>
  <c r="P3735" i="4" s="1"/>
  <c r="J3735" i="4"/>
  <c r="K3734" i="4"/>
  <c r="O3734" i="4" s="1"/>
  <c r="P3734" i="4" s="1"/>
  <c r="J3734" i="4"/>
  <c r="K3733" i="4"/>
  <c r="O3733" i="4" s="1"/>
  <c r="P3733" i="4" s="1"/>
  <c r="J3733" i="4"/>
  <c r="K3732" i="4"/>
  <c r="O3732" i="4" s="1"/>
  <c r="P3732" i="4" s="1"/>
  <c r="J3732" i="4"/>
  <c r="K3731" i="4"/>
  <c r="O3731" i="4" s="1"/>
  <c r="P3731" i="4" s="1"/>
  <c r="J3731" i="4"/>
  <c r="K3730" i="4"/>
  <c r="O3730" i="4" s="1"/>
  <c r="P3730" i="4" s="1"/>
  <c r="J3730" i="4"/>
  <c r="K3729" i="4"/>
  <c r="O3729" i="4" s="1"/>
  <c r="P3729" i="4" s="1"/>
  <c r="J3729" i="4"/>
  <c r="K3728" i="4"/>
  <c r="O3728" i="4" s="1"/>
  <c r="P3728" i="4" s="1"/>
  <c r="J3728" i="4"/>
  <c r="K3727" i="4"/>
  <c r="O3727" i="4" s="1"/>
  <c r="P3727" i="4" s="1"/>
  <c r="J3727" i="4"/>
  <c r="K3726" i="4"/>
  <c r="O3726" i="4" s="1"/>
  <c r="P3726" i="4" s="1"/>
  <c r="J3726" i="4"/>
  <c r="K3725" i="4"/>
  <c r="O3725" i="4" s="1"/>
  <c r="P3725" i="4" s="1"/>
  <c r="J3725" i="4"/>
  <c r="K3724" i="4"/>
  <c r="O3724" i="4" s="1"/>
  <c r="P3724" i="4" s="1"/>
  <c r="J3724" i="4"/>
  <c r="K3723" i="4"/>
  <c r="O3723" i="4" s="1"/>
  <c r="P3723" i="4" s="1"/>
  <c r="J3723" i="4"/>
  <c r="K3722" i="4"/>
  <c r="O3722" i="4" s="1"/>
  <c r="P3722" i="4" s="1"/>
  <c r="J3722" i="4"/>
  <c r="K3721" i="4"/>
  <c r="O3721" i="4" s="1"/>
  <c r="P3721" i="4" s="1"/>
  <c r="J3721" i="4"/>
  <c r="K3720" i="4"/>
  <c r="O3720" i="4" s="1"/>
  <c r="P3720" i="4" s="1"/>
  <c r="J3720" i="4"/>
  <c r="K3719" i="4"/>
  <c r="O3719" i="4" s="1"/>
  <c r="P3719" i="4" s="1"/>
  <c r="J3719" i="4"/>
  <c r="K3718" i="4"/>
  <c r="O3718" i="4" s="1"/>
  <c r="P3718" i="4" s="1"/>
  <c r="J3718" i="4"/>
  <c r="K3717" i="4"/>
  <c r="O3717" i="4" s="1"/>
  <c r="P3717" i="4" s="1"/>
  <c r="J3717" i="4"/>
  <c r="K3716" i="4"/>
  <c r="O3716" i="4" s="1"/>
  <c r="P3716" i="4" s="1"/>
  <c r="J3716" i="4"/>
  <c r="K3715" i="4"/>
  <c r="O3715" i="4" s="1"/>
  <c r="P3715" i="4" s="1"/>
  <c r="J3715" i="4"/>
  <c r="K3714" i="4"/>
  <c r="O3714" i="4" s="1"/>
  <c r="P3714" i="4" s="1"/>
  <c r="J3714" i="4"/>
  <c r="K3713" i="4"/>
  <c r="O3713" i="4" s="1"/>
  <c r="P3713" i="4" s="1"/>
  <c r="J3713" i="4"/>
  <c r="K3712" i="4"/>
  <c r="O3712" i="4" s="1"/>
  <c r="P3712" i="4" s="1"/>
  <c r="J3712" i="4"/>
  <c r="K3711" i="4"/>
  <c r="O3711" i="4" s="1"/>
  <c r="P3711" i="4" s="1"/>
  <c r="J3711" i="4"/>
  <c r="K3710" i="4"/>
  <c r="O3710" i="4" s="1"/>
  <c r="P3710" i="4" s="1"/>
  <c r="J3710" i="4"/>
  <c r="K3709" i="4"/>
  <c r="O3709" i="4" s="1"/>
  <c r="P3709" i="4" s="1"/>
  <c r="J3709" i="4"/>
  <c r="K3708" i="4"/>
  <c r="O3708" i="4" s="1"/>
  <c r="P3708" i="4" s="1"/>
  <c r="J3708" i="4"/>
  <c r="O3707" i="4"/>
  <c r="P3707" i="4" s="1"/>
  <c r="K3707" i="4"/>
  <c r="J3707" i="4"/>
  <c r="K3706" i="4"/>
  <c r="O3706" i="4" s="1"/>
  <c r="P3706" i="4" s="1"/>
  <c r="J3706" i="4"/>
  <c r="K3705" i="4"/>
  <c r="O3705" i="4" s="1"/>
  <c r="P3705" i="4" s="1"/>
  <c r="J3705" i="4"/>
  <c r="K3704" i="4"/>
  <c r="O3704" i="4" s="1"/>
  <c r="P3704" i="4" s="1"/>
  <c r="J3704" i="4"/>
  <c r="K3703" i="4"/>
  <c r="O3703" i="4" s="1"/>
  <c r="P3703" i="4" s="1"/>
  <c r="J3703" i="4"/>
  <c r="K3702" i="4"/>
  <c r="O3702" i="4" s="1"/>
  <c r="P3702" i="4" s="1"/>
  <c r="J3702" i="4"/>
  <c r="K3701" i="4"/>
  <c r="O3701" i="4" s="1"/>
  <c r="P3701" i="4" s="1"/>
  <c r="J3701" i="4"/>
  <c r="K3700" i="4"/>
  <c r="O3700" i="4" s="1"/>
  <c r="P3700" i="4" s="1"/>
  <c r="J3700" i="4"/>
  <c r="K3699" i="4"/>
  <c r="O3699" i="4" s="1"/>
  <c r="P3699" i="4" s="1"/>
  <c r="J3699" i="4"/>
  <c r="K3698" i="4"/>
  <c r="O3698" i="4" s="1"/>
  <c r="P3698" i="4" s="1"/>
  <c r="J3698" i="4"/>
  <c r="K3697" i="4"/>
  <c r="O3697" i="4" s="1"/>
  <c r="P3697" i="4" s="1"/>
  <c r="J3697" i="4"/>
  <c r="K3696" i="4"/>
  <c r="O3696" i="4" s="1"/>
  <c r="P3696" i="4" s="1"/>
  <c r="J3696" i="4"/>
  <c r="K3695" i="4"/>
  <c r="O3695" i="4" s="1"/>
  <c r="P3695" i="4" s="1"/>
  <c r="J3695" i="4"/>
  <c r="K3694" i="4"/>
  <c r="O3694" i="4" s="1"/>
  <c r="P3694" i="4" s="1"/>
  <c r="J3694" i="4"/>
  <c r="K3693" i="4"/>
  <c r="O3693" i="4" s="1"/>
  <c r="P3693" i="4" s="1"/>
  <c r="J3693" i="4"/>
  <c r="K3692" i="4"/>
  <c r="O3692" i="4" s="1"/>
  <c r="P3692" i="4" s="1"/>
  <c r="J3692" i="4"/>
  <c r="K3691" i="4"/>
  <c r="O3691" i="4" s="1"/>
  <c r="P3691" i="4" s="1"/>
  <c r="J3691" i="4"/>
  <c r="K3690" i="4"/>
  <c r="O3690" i="4" s="1"/>
  <c r="P3690" i="4" s="1"/>
  <c r="J3690" i="4"/>
  <c r="K3689" i="4"/>
  <c r="O3689" i="4" s="1"/>
  <c r="P3689" i="4" s="1"/>
  <c r="J3689" i="4"/>
  <c r="K3688" i="4"/>
  <c r="O3688" i="4" s="1"/>
  <c r="P3688" i="4" s="1"/>
  <c r="J3688" i="4"/>
  <c r="K3687" i="4"/>
  <c r="O3687" i="4" s="1"/>
  <c r="P3687" i="4" s="1"/>
  <c r="J3687" i="4"/>
  <c r="K3686" i="4"/>
  <c r="O3686" i="4" s="1"/>
  <c r="P3686" i="4" s="1"/>
  <c r="J3686" i="4"/>
  <c r="K3685" i="4"/>
  <c r="O3685" i="4" s="1"/>
  <c r="P3685" i="4" s="1"/>
  <c r="J3685" i="4"/>
  <c r="K3684" i="4"/>
  <c r="O3684" i="4" s="1"/>
  <c r="P3684" i="4" s="1"/>
  <c r="J3684" i="4"/>
  <c r="K3683" i="4"/>
  <c r="O3683" i="4" s="1"/>
  <c r="P3683" i="4" s="1"/>
  <c r="J3683" i="4"/>
  <c r="K3682" i="4"/>
  <c r="O3682" i="4" s="1"/>
  <c r="P3682" i="4" s="1"/>
  <c r="J3682" i="4"/>
  <c r="K3681" i="4"/>
  <c r="O3681" i="4" s="1"/>
  <c r="P3681" i="4" s="1"/>
  <c r="J3681" i="4"/>
  <c r="K3680" i="4"/>
  <c r="O3680" i="4" s="1"/>
  <c r="P3680" i="4" s="1"/>
  <c r="J3680" i="4"/>
  <c r="K3679" i="4"/>
  <c r="O3679" i="4" s="1"/>
  <c r="P3679" i="4" s="1"/>
  <c r="J3679" i="4"/>
  <c r="K3678" i="4"/>
  <c r="O3678" i="4" s="1"/>
  <c r="P3678" i="4" s="1"/>
  <c r="J3678" i="4"/>
  <c r="K3677" i="4"/>
  <c r="O3677" i="4" s="1"/>
  <c r="P3677" i="4" s="1"/>
  <c r="J3677" i="4"/>
  <c r="K3676" i="4"/>
  <c r="O3676" i="4" s="1"/>
  <c r="P3676" i="4" s="1"/>
  <c r="J3676" i="4"/>
  <c r="K3675" i="4"/>
  <c r="O3675" i="4" s="1"/>
  <c r="P3675" i="4" s="1"/>
  <c r="J3675" i="4"/>
  <c r="K3674" i="4"/>
  <c r="O3674" i="4" s="1"/>
  <c r="P3674" i="4" s="1"/>
  <c r="J3674" i="4"/>
  <c r="K3673" i="4"/>
  <c r="O3673" i="4" s="1"/>
  <c r="P3673" i="4" s="1"/>
  <c r="J3673" i="4"/>
  <c r="K3672" i="4"/>
  <c r="O3672" i="4" s="1"/>
  <c r="P3672" i="4" s="1"/>
  <c r="J3672" i="4"/>
  <c r="K3671" i="4"/>
  <c r="O3671" i="4" s="1"/>
  <c r="P3671" i="4" s="1"/>
  <c r="J3671" i="4"/>
  <c r="K3670" i="4"/>
  <c r="O3670" i="4" s="1"/>
  <c r="P3670" i="4" s="1"/>
  <c r="J3670" i="4"/>
  <c r="K3669" i="4"/>
  <c r="O3669" i="4" s="1"/>
  <c r="P3669" i="4" s="1"/>
  <c r="J3669" i="4"/>
  <c r="K3668" i="4"/>
  <c r="O3668" i="4" s="1"/>
  <c r="P3668" i="4" s="1"/>
  <c r="J3668" i="4"/>
  <c r="K3667" i="4"/>
  <c r="O3667" i="4" s="1"/>
  <c r="P3667" i="4" s="1"/>
  <c r="J3667" i="4"/>
  <c r="K3666" i="4"/>
  <c r="O3666" i="4" s="1"/>
  <c r="P3666" i="4" s="1"/>
  <c r="J3666" i="4"/>
  <c r="K3665" i="4"/>
  <c r="O3665" i="4" s="1"/>
  <c r="P3665" i="4" s="1"/>
  <c r="J3665" i="4"/>
  <c r="K3664" i="4"/>
  <c r="O3664" i="4" s="1"/>
  <c r="P3664" i="4" s="1"/>
  <c r="J3664" i="4"/>
  <c r="K3663" i="4"/>
  <c r="O3663" i="4" s="1"/>
  <c r="P3663" i="4" s="1"/>
  <c r="J3663" i="4"/>
  <c r="K3662" i="4"/>
  <c r="O3662" i="4" s="1"/>
  <c r="P3662" i="4" s="1"/>
  <c r="J3662" i="4"/>
  <c r="K3661" i="4"/>
  <c r="O3661" i="4" s="1"/>
  <c r="P3661" i="4" s="1"/>
  <c r="J3661" i="4"/>
  <c r="K3660" i="4"/>
  <c r="O3660" i="4" s="1"/>
  <c r="P3660" i="4" s="1"/>
  <c r="J3660" i="4"/>
  <c r="K3659" i="4"/>
  <c r="O3659" i="4" s="1"/>
  <c r="P3659" i="4" s="1"/>
  <c r="J3659" i="4"/>
  <c r="K3658" i="4"/>
  <c r="O3658" i="4" s="1"/>
  <c r="P3658" i="4" s="1"/>
  <c r="J3658" i="4"/>
  <c r="K3657" i="4"/>
  <c r="O3657" i="4" s="1"/>
  <c r="P3657" i="4" s="1"/>
  <c r="J3657" i="4"/>
  <c r="K3656" i="4"/>
  <c r="O3656" i="4" s="1"/>
  <c r="P3656" i="4" s="1"/>
  <c r="J3656" i="4"/>
  <c r="O3655" i="4"/>
  <c r="P3655" i="4" s="1"/>
  <c r="K3655" i="4"/>
  <c r="J3655" i="4"/>
  <c r="K3654" i="4"/>
  <c r="O3654" i="4" s="1"/>
  <c r="P3654" i="4" s="1"/>
  <c r="J3654" i="4"/>
  <c r="K3653" i="4"/>
  <c r="O3653" i="4" s="1"/>
  <c r="P3653" i="4" s="1"/>
  <c r="J3653" i="4"/>
  <c r="K3652" i="4"/>
  <c r="O3652" i="4" s="1"/>
  <c r="P3652" i="4" s="1"/>
  <c r="J3652" i="4"/>
  <c r="K3651" i="4"/>
  <c r="O3651" i="4" s="1"/>
  <c r="P3651" i="4" s="1"/>
  <c r="J3651" i="4"/>
  <c r="K3650" i="4"/>
  <c r="O3650" i="4" s="1"/>
  <c r="P3650" i="4" s="1"/>
  <c r="J3650" i="4"/>
  <c r="K3649" i="4"/>
  <c r="O3649" i="4" s="1"/>
  <c r="P3649" i="4" s="1"/>
  <c r="J3649" i="4"/>
  <c r="K3648" i="4"/>
  <c r="O3648" i="4" s="1"/>
  <c r="P3648" i="4" s="1"/>
  <c r="J3648" i="4"/>
  <c r="K3647" i="4"/>
  <c r="O3647" i="4" s="1"/>
  <c r="P3647" i="4" s="1"/>
  <c r="J3647" i="4"/>
  <c r="K3646" i="4"/>
  <c r="O3646" i="4" s="1"/>
  <c r="P3646" i="4" s="1"/>
  <c r="J3646" i="4"/>
  <c r="K3645" i="4"/>
  <c r="O3645" i="4" s="1"/>
  <c r="P3645" i="4" s="1"/>
  <c r="J3645" i="4"/>
  <c r="K3644" i="4"/>
  <c r="O3644" i="4" s="1"/>
  <c r="P3644" i="4" s="1"/>
  <c r="J3644" i="4"/>
  <c r="K3643" i="4"/>
  <c r="O3643" i="4" s="1"/>
  <c r="P3643" i="4" s="1"/>
  <c r="J3643" i="4"/>
  <c r="K3642" i="4"/>
  <c r="O3642" i="4" s="1"/>
  <c r="P3642" i="4" s="1"/>
  <c r="J3642" i="4"/>
  <c r="K3641" i="4"/>
  <c r="O3641" i="4" s="1"/>
  <c r="P3641" i="4" s="1"/>
  <c r="J3641" i="4"/>
  <c r="K3640" i="4"/>
  <c r="O3640" i="4" s="1"/>
  <c r="P3640" i="4" s="1"/>
  <c r="J3640" i="4"/>
  <c r="K3639" i="4"/>
  <c r="O3639" i="4" s="1"/>
  <c r="P3639" i="4" s="1"/>
  <c r="J3639" i="4"/>
  <c r="K3638" i="4"/>
  <c r="O3638" i="4" s="1"/>
  <c r="P3638" i="4" s="1"/>
  <c r="J3638" i="4"/>
  <c r="K3637" i="4"/>
  <c r="O3637" i="4" s="1"/>
  <c r="P3637" i="4" s="1"/>
  <c r="J3637" i="4"/>
  <c r="K3636" i="4"/>
  <c r="O3636" i="4" s="1"/>
  <c r="P3636" i="4" s="1"/>
  <c r="J3636" i="4"/>
  <c r="K3635" i="4"/>
  <c r="O3635" i="4" s="1"/>
  <c r="P3635" i="4" s="1"/>
  <c r="J3635" i="4"/>
  <c r="K3634" i="4"/>
  <c r="O3634" i="4" s="1"/>
  <c r="P3634" i="4" s="1"/>
  <c r="J3634" i="4"/>
  <c r="K3633" i="4"/>
  <c r="O3633" i="4" s="1"/>
  <c r="P3633" i="4" s="1"/>
  <c r="J3633" i="4"/>
  <c r="K3632" i="4"/>
  <c r="O3632" i="4" s="1"/>
  <c r="P3632" i="4" s="1"/>
  <c r="J3632" i="4"/>
  <c r="K3631" i="4"/>
  <c r="O3631" i="4" s="1"/>
  <c r="P3631" i="4" s="1"/>
  <c r="J3631" i="4"/>
  <c r="K3630" i="4"/>
  <c r="O3630" i="4" s="1"/>
  <c r="P3630" i="4" s="1"/>
  <c r="J3630" i="4"/>
  <c r="K3629" i="4"/>
  <c r="O3629" i="4" s="1"/>
  <c r="P3629" i="4" s="1"/>
  <c r="J3629" i="4"/>
  <c r="K3628" i="4"/>
  <c r="O3628" i="4" s="1"/>
  <c r="P3628" i="4" s="1"/>
  <c r="J3628" i="4"/>
  <c r="K3627" i="4"/>
  <c r="O3627" i="4" s="1"/>
  <c r="P3627" i="4" s="1"/>
  <c r="J3627" i="4"/>
  <c r="K3626" i="4"/>
  <c r="O3626" i="4" s="1"/>
  <c r="P3626" i="4" s="1"/>
  <c r="J3626" i="4"/>
  <c r="K3625" i="4"/>
  <c r="O3625" i="4" s="1"/>
  <c r="P3625" i="4" s="1"/>
  <c r="J3625" i="4"/>
  <c r="K3624" i="4"/>
  <c r="O3624" i="4" s="1"/>
  <c r="P3624" i="4" s="1"/>
  <c r="J3624" i="4"/>
  <c r="K3623" i="4"/>
  <c r="O3623" i="4" s="1"/>
  <c r="P3623" i="4" s="1"/>
  <c r="J3623" i="4"/>
  <c r="K3622" i="4"/>
  <c r="O3622" i="4" s="1"/>
  <c r="P3622" i="4" s="1"/>
  <c r="J3622" i="4"/>
  <c r="K3621" i="4"/>
  <c r="O3621" i="4" s="1"/>
  <c r="P3621" i="4" s="1"/>
  <c r="J3621" i="4"/>
  <c r="K3620" i="4"/>
  <c r="O3620" i="4" s="1"/>
  <c r="P3620" i="4" s="1"/>
  <c r="J3620" i="4"/>
  <c r="K3619" i="4"/>
  <c r="O3619" i="4" s="1"/>
  <c r="P3619" i="4" s="1"/>
  <c r="J3619" i="4"/>
  <c r="K3618" i="4"/>
  <c r="O3618" i="4" s="1"/>
  <c r="P3618" i="4" s="1"/>
  <c r="J3618" i="4"/>
  <c r="K3617" i="4"/>
  <c r="O3617" i="4" s="1"/>
  <c r="P3617" i="4" s="1"/>
  <c r="J3617" i="4"/>
  <c r="K3616" i="4"/>
  <c r="O3616" i="4" s="1"/>
  <c r="P3616" i="4" s="1"/>
  <c r="J3616" i="4"/>
  <c r="K3615" i="4"/>
  <c r="O3615" i="4" s="1"/>
  <c r="P3615" i="4" s="1"/>
  <c r="J3615" i="4"/>
  <c r="K3614" i="4"/>
  <c r="O3614" i="4" s="1"/>
  <c r="P3614" i="4" s="1"/>
  <c r="J3614" i="4"/>
  <c r="K3613" i="4"/>
  <c r="O3613" i="4" s="1"/>
  <c r="P3613" i="4" s="1"/>
  <c r="J3613" i="4"/>
  <c r="K3612" i="4"/>
  <c r="O3612" i="4" s="1"/>
  <c r="P3612" i="4" s="1"/>
  <c r="J3612" i="4"/>
  <c r="K3611" i="4"/>
  <c r="O3611" i="4" s="1"/>
  <c r="P3611" i="4" s="1"/>
  <c r="J3611" i="4"/>
  <c r="K3610" i="4"/>
  <c r="O3610" i="4" s="1"/>
  <c r="P3610" i="4" s="1"/>
  <c r="J3610" i="4"/>
  <c r="K3609" i="4"/>
  <c r="O3609" i="4" s="1"/>
  <c r="P3609" i="4" s="1"/>
  <c r="J3609" i="4"/>
  <c r="K3608" i="4"/>
  <c r="O3608" i="4" s="1"/>
  <c r="P3608" i="4" s="1"/>
  <c r="J3608" i="4"/>
  <c r="K3607" i="4"/>
  <c r="O3607" i="4" s="1"/>
  <c r="P3607" i="4" s="1"/>
  <c r="J3607" i="4"/>
  <c r="K3606" i="4"/>
  <c r="O3606" i="4" s="1"/>
  <c r="P3606" i="4" s="1"/>
  <c r="J3606" i="4"/>
  <c r="K3605" i="4"/>
  <c r="O3605" i="4" s="1"/>
  <c r="P3605" i="4" s="1"/>
  <c r="J3605" i="4"/>
  <c r="K3604" i="4"/>
  <c r="O3604" i="4" s="1"/>
  <c r="P3604" i="4" s="1"/>
  <c r="J3604" i="4"/>
  <c r="K3603" i="4"/>
  <c r="O3603" i="4" s="1"/>
  <c r="P3603" i="4" s="1"/>
  <c r="J3603" i="4"/>
  <c r="K3602" i="4"/>
  <c r="O3602" i="4" s="1"/>
  <c r="P3602" i="4" s="1"/>
  <c r="J3602" i="4"/>
  <c r="K3601" i="4"/>
  <c r="O3601" i="4" s="1"/>
  <c r="P3601" i="4" s="1"/>
  <c r="J3601" i="4"/>
  <c r="K3600" i="4"/>
  <c r="O3600" i="4" s="1"/>
  <c r="P3600" i="4" s="1"/>
  <c r="J3600" i="4"/>
  <c r="O3599" i="4"/>
  <c r="P3599" i="4" s="1"/>
  <c r="K3599" i="4"/>
  <c r="J3599" i="4"/>
  <c r="K3598" i="4"/>
  <c r="O3598" i="4" s="1"/>
  <c r="P3598" i="4" s="1"/>
  <c r="J3598" i="4"/>
  <c r="K3597" i="4"/>
  <c r="O3597" i="4" s="1"/>
  <c r="P3597" i="4" s="1"/>
  <c r="J3597" i="4"/>
  <c r="K3596" i="4"/>
  <c r="O3596" i="4" s="1"/>
  <c r="P3596" i="4" s="1"/>
  <c r="J3596" i="4"/>
  <c r="K3595" i="4"/>
  <c r="O3595" i="4" s="1"/>
  <c r="P3595" i="4" s="1"/>
  <c r="J3595" i="4"/>
  <c r="O3594" i="4"/>
  <c r="P3594" i="4" s="1"/>
  <c r="K3594" i="4"/>
  <c r="J3594" i="4"/>
  <c r="K3593" i="4"/>
  <c r="O3593" i="4" s="1"/>
  <c r="P3593" i="4" s="1"/>
  <c r="J3593" i="4"/>
  <c r="K3592" i="4"/>
  <c r="O3592" i="4" s="1"/>
  <c r="P3592" i="4" s="1"/>
  <c r="J3592" i="4"/>
  <c r="K3591" i="4"/>
  <c r="O3591" i="4" s="1"/>
  <c r="P3591" i="4" s="1"/>
  <c r="J3591" i="4"/>
  <c r="K3590" i="4"/>
  <c r="O3590" i="4" s="1"/>
  <c r="P3590" i="4" s="1"/>
  <c r="J3590" i="4"/>
  <c r="K3589" i="4"/>
  <c r="O3589" i="4" s="1"/>
  <c r="P3589" i="4" s="1"/>
  <c r="J3589" i="4"/>
  <c r="K3588" i="4"/>
  <c r="O3588" i="4" s="1"/>
  <c r="P3588" i="4" s="1"/>
  <c r="J3588" i="4"/>
  <c r="K3587" i="4"/>
  <c r="O3587" i="4" s="1"/>
  <c r="P3587" i="4" s="1"/>
  <c r="J3587" i="4"/>
  <c r="K3586" i="4"/>
  <c r="O3586" i="4" s="1"/>
  <c r="P3586" i="4" s="1"/>
  <c r="J3586" i="4"/>
  <c r="K3585" i="4"/>
  <c r="O3585" i="4" s="1"/>
  <c r="P3585" i="4" s="1"/>
  <c r="J3585" i="4"/>
  <c r="K3584" i="4"/>
  <c r="O3584" i="4" s="1"/>
  <c r="P3584" i="4" s="1"/>
  <c r="J3584" i="4"/>
  <c r="K3583" i="4"/>
  <c r="O3583" i="4" s="1"/>
  <c r="P3583" i="4" s="1"/>
  <c r="J3583" i="4"/>
  <c r="K3582" i="4"/>
  <c r="O3582" i="4" s="1"/>
  <c r="P3582" i="4" s="1"/>
  <c r="J3582" i="4"/>
  <c r="K3581" i="4"/>
  <c r="O3581" i="4" s="1"/>
  <c r="P3581" i="4" s="1"/>
  <c r="J3581" i="4"/>
  <c r="K3580" i="4"/>
  <c r="O3580" i="4" s="1"/>
  <c r="P3580" i="4" s="1"/>
  <c r="J3580" i="4"/>
  <c r="K3579" i="4"/>
  <c r="O3579" i="4" s="1"/>
  <c r="P3579" i="4" s="1"/>
  <c r="J3579" i="4"/>
  <c r="K3578" i="4"/>
  <c r="O3578" i="4" s="1"/>
  <c r="P3578" i="4" s="1"/>
  <c r="J3578" i="4"/>
  <c r="K3577" i="4"/>
  <c r="O3577" i="4" s="1"/>
  <c r="P3577" i="4" s="1"/>
  <c r="J3577" i="4"/>
  <c r="K3576" i="4"/>
  <c r="O3576" i="4" s="1"/>
  <c r="P3576" i="4" s="1"/>
  <c r="J3576" i="4"/>
  <c r="K3575" i="4"/>
  <c r="O3575" i="4" s="1"/>
  <c r="P3575" i="4" s="1"/>
  <c r="J3575" i="4"/>
  <c r="K3574" i="4"/>
  <c r="O3574" i="4" s="1"/>
  <c r="P3574" i="4" s="1"/>
  <c r="J3574" i="4"/>
  <c r="K3573" i="4"/>
  <c r="O3573" i="4" s="1"/>
  <c r="P3573" i="4" s="1"/>
  <c r="J3573" i="4"/>
  <c r="K3572" i="4"/>
  <c r="O3572" i="4" s="1"/>
  <c r="P3572" i="4" s="1"/>
  <c r="J3572" i="4"/>
  <c r="K3571" i="4"/>
  <c r="O3571" i="4" s="1"/>
  <c r="P3571" i="4" s="1"/>
  <c r="J3571" i="4"/>
  <c r="K3570" i="4"/>
  <c r="O3570" i="4" s="1"/>
  <c r="P3570" i="4" s="1"/>
  <c r="J3570" i="4"/>
  <c r="K3569" i="4"/>
  <c r="O3569" i="4" s="1"/>
  <c r="P3569" i="4" s="1"/>
  <c r="J3569" i="4"/>
  <c r="K3568" i="4"/>
  <c r="O3568" i="4" s="1"/>
  <c r="P3568" i="4" s="1"/>
  <c r="J3568" i="4"/>
  <c r="K3567" i="4"/>
  <c r="O3567" i="4" s="1"/>
  <c r="P3567" i="4" s="1"/>
  <c r="J3567" i="4"/>
  <c r="K3566" i="4"/>
  <c r="O3566" i="4" s="1"/>
  <c r="P3566" i="4" s="1"/>
  <c r="J3566" i="4"/>
  <c r="K3565" i="4"/>
  <c r="O3565" i="4" s="1"/>
  <c r="P3565" i="4" s="1"/>
  <c r="J3565" i="4"/>
  <c r="K3564" i="4"/>
  <c r="O3564" i="4" s="1"/>
  <c r="P3564" i="4" s="1"/>
  <c r="J3564" i="4"/>
  <c r="K3563" i="4"/>
  <c r="O3563" i="4" s="1"/>
  <c r="P3563" i="4" s="1"/>
  <c r="J3563" i="4"/>
  <c r="K3562" i="4"/>
  <c r="O3562" i="4" s="1"/>
  <c r="P3562" i="4" s="1"/>
  <c r="J3562" i="4"/>
  <c r="K3561" i="4"/>
  <c r="O3561" i="4" s="1"/>
  <c r="P3561" i="4" s="1"/>
  <c r="J3561" i="4"/>
  <c r="K3560" i="4"/>
  <c r="O3560" i="4" s="1"/>
  <c r="P3560" i="4" s="1"/>
  <c r="J3560" i="4"/>
  <c r="K3559" i="4"/>
  <c r="O3559" i="4" s="1"/>
  <c r="P3559" i="4" s="1"/>
  <c r="J3559" i="4"/>
  <c r="K3558" i="4"/>
  <c r="O3558" i="4" s="1"/>
  <c r="P3558" i="4" s="1"/>
  <c r="J3558" i="4"/>
  <c r="K3557" i="4"/>
  <c r="O3557" i="4" s="1"/>
  <c r="P3557" i="4" s="1"/>
  <c r="J3557" i="4"/>
  <c r="K3556" i="4"/>
  <c r="O3556" i="4" s="1"/>
  <c r="P3556" i="4" s="1"/>
  <c r="J3556" i="4"/>
  <c r="K3555" i="4"/>
  <c r="O3555" i="4" s="1"/>
  <c r="P3555" i="4" s="1"/>
  <c r="J3555" i="4"/>
  <c r="K3554" i="4"/>
  <c r="O3554" i="4" s="1"/>
  <c r="P3554" i="4" s="1"/>
  <c r="J3554" i="4"/>
  <c r="K3553" i="4"/>
  <c r="O3553" i="4" s="1"/>
  <c r="P3553" i="4" s="1"/>
  <c r="J3553" i="4"/>
  <c r="K3552" i="4"/>
  <c r="O3552" i="4" s="1"/>
  <c r="P3552" i="4" s="1"/>
  <c r="J3552" i="4"/>
  <c r="K3551" i="4"/>
  <c r="O3551" i="4" s="1"/>
  <c r="P3551" i="4" s="1"/>
  <c r="J3551" i="4"/>
  <c r="K3550" i="4"/>
  <c r="O3550" i="4" s="1"/>
  <c r="P3550" i="4" s="1"/>
  <c r="J3550" i="4"/>
  <c r="K3549" i="4"/>
  <c r="O3549" i="4" s="1"/>
  <c r="P3549" i="4" s="1"/>
  <c r="J3549" i="4"/>
  <c r="K3548" i="4"/>
  <c r="O3548" i="4" s="1"/>
  <c r="P3548" i="4" s="1"/>
  <c r="J3548" i="4"/>
  <c r="K3547" i="4"/>
  <c r="O3547" i="4" s="1"/>
  <c r="P3547" i="4" s="1"/>
  <c r="J3547" i="4"/>
  <c r="K3546" i="4"/>
  <c r="O3546" i="4" s="1"/>
  <c r="P3546" i="4" s="1"/>
  <c r="J3546" i="4"/>
  <c r="K3545" i="4"/>
  <c r="O3545" i="4" s="1"/>
  <c r="P3545" i="4" s="1"/>
  <c r="J3545" i="4"/>
  <c r="K3544" i="4"/>
  <c r="O3544" i="4" s="1"/>
  <c r="P3544" i="4" s="1"/>
  <c r="J3544" i="4"/>
  <c r="K3543" i="4"/>
  <c r="O3543" i="4" s="1"/>
  <c r="P3543" i="4" s="1"/>
  <c r="J3543" i="4"/>
  <c r="K3542" i="4"/>
  <c r="O3542" i="4" s="1"/>
  <c r="P3542" i="4" s="1"/>
  <c r="J3542" i="4"/>
  <c r="K3541" i="4"/>
  <c r="O3541" i="4" s="1"/>
  <c r="P3541" i="4" s="1"/>
  <c r="J3541" i="4"/>
  <c r="K3540" i="4"/>
  <c r="O3540" i="4" s="1"/>
  <c r="P3540" i="4" s="1"/>
  <c r="J3540" i="4"/>
  <c r="K3539" i="4"/>
  <c r="O3539" i="4" s="1"/>
  <c r="P3539" i="4" s="1"/>
  <c r="J3539" i="4"/>
  <c r="K3538" i="4"/>
  <c r="O3538" i="4" s="1"/>
  <c r="P3538" i="4" s="1"/>
  <c r="J3538" i="4"/>
  <c r="K3537" i="4"/>
  <c r="O3537" i="4" s="1"/>
  <c r="P3537" i="4" s="1"/>
  <c r="J3537" i="4"/>
  <c r="K3536" i="4"/>
  <c r="O3536" i="4" s="1"/>
  <c r="P3536" i="4" s="1"/>
  <c r="J3536" i="4"/>
  <c r="K3535" i="4"/>
  <c r="O3535" i="4" s="1"/>
  <c r="P3535" i="4" s="1"/>
  <c r="J3535" i="4"/>
  <c r="K3534" i="4"/>
  <c r="O3534" i="4" s="1"/>
  <c r="P3534" i="4" s="1"/>
  <c r="J3534" i="4"/>
  <c r="K3533" i="4"/>
  <c r="O3533" i="4" s="1"/>
  <c r="P3533" i="4" s="1"/>
  <c r="J3533" i="4"/>
  <c r="K3532" i="4"/>
  <c r="O3532" i="4" s="1"/>
  <c r="P3532" i="4" s="1"/>
  <c r="J3532" i="4"/>
  <c r="K3531" i="4"/>
  <c r="O3531" i="4" s="1"/>
  <c r="P3531" i="4" s="1"/>
  <c r="J3531" i="4"/>
  <c r="K3530" i="4"/>
  <c r="O3530" i="4" s="1"/>
  <c r="P3530" i="4" s="1"/>
  <c r="J3530" i="4"/>
  <c r="K3529" i="4"/>
  <c r="O3529" i="4" s="1"/>
  <c r="P3529" i="4" s="1"/>
  <c r="J3529" i="4"/>
  <c r="K3528" i="4"/>
  <c r="O3528" i="4" s="1"/>
  <c r="P3528" i="4" s="1"/>
  <c r="J3528" i="4"/>
  <c r="K3527" i="4"/>
  <c r="O3527" i="4" s="1"/>
  <c r="P3527" i="4" s="1"/>
  <c r="J3527" i="4"/>
  <c r="K3526" i="4"/>
  <c r="O3526" i="4" s="1"/>
  <c r="P3526" i="4" s="1"/>
  <c r="J3526" i="4"/>
  <c r="P3525" i="4"/>
  <c r="K3525" i="4"/>
  <c r="O3525" i="4" s="1"/>
  <c r="J3525" i="4"/>
  <c r="K3524" i="4"/>
  <c r="O3524" i="4" s="1"/>
  <c r="P3524" i="4" s="1"/>
  <c r="J3524" i="4"/>
  <c r="K3523" i="4"/>
  <c r="O3523" i="4" s="1"/>
  <c r="P3523" i="4" s="1"/>
  <c r="J3523" i="4"/>
  <c r="K3522" i="4"/>
  <c r="O3522" i="4" s="1"/>
  <c r="P3522" i="4" s="1"/>
  <c r="J3522" i="4"/>
  <c r="K3521" i="4"/>
  <c r="O3521" i="4" s="1"/>
  <c r="P3521" i="4" s="1"/>
  <c r="J3521" i="4"/>
  <c r="K3520" i="4"/>
  <c r="O3520" i="4" s="1"/>
  <c r="P3520" i="4" s="1"/>
  <c r="J3520" i="4"/>
  <c r="K3519" i="4"/>
  <c r="O3519" i="4" s="1"/>
  <c r="P3519" i="4" s="1"/>
  <c r="J3519" i="4"/>
  <c r="K3518" i="4"/>
  <c r="O3518" i="4" s="1"/>
  <c r="P3518" i="4" s="1"/>
  <c r="J3518" i="4"/>
  <c r="K3517" i="4"/>
  <c r="O3517" i="4" s="1"/>
  <c r="P3517" i="4" s="1"/>
  <c r="J3517" i="4"/>
  <c r="K3516" i="4"/>
  <c r="O3516" i="4" s="1"/>
  <c r="P3516" i="4" s="1"/>
  <c r="J3516" i="4"/>
  <c r="K3515" i="4"/>
  <c r="O3515" i="4" s="1"/>
  <c r="P3515" i="4" s="1"/>
  <c r="J3515" i="4"/>
  <c r="K3514" i="4"/>
  <c r="O3514" i="4" s="1"/>
  <c r="P3514" i="4" s="1"/>
  <c r="J3514" i="4"/>
  <c r="K3513" i="4"/>
  <c r="O3513" i="4" s="1"/>
  <c r="P3513" i="4" s="1"/>
  <c r="J3513" i="4"/>
  <c r="K3512" i="4"/>
  <c r="O3512" i="4" s="1"/>
  <c r="P3512" i="4" s="1"/>
  <c r="J3512" i="4"/>
  <c r="K3511" i="4"/>
  <c r="O3511" i="4" s="1"/>
  <c r="P3511" i="4" s="1"/>
  <c r="J3511" i="4"/>
  <c r="K3510" i="4"/>
  <c r="O3510" i="4" s="1"/>
  <c r="P3510" i="4" s="1"/>
  <c r="J3510" i="4"/>
  <c r="K3509" i="4"/>
  <c r="O3509" i="4" s="1"/>
  <c r="P3509" i="4" s="1"/>
  <c r="J3509" i="4"/>
  <c r="K3508" i="4"/>
  <c r="O3508" i="4" s="1"/>
  <c r="P3508" i="4" s="1"/>
  <c r="J3508" i="4"/>
  <c r="K3507" i="4"/>
  <c r="O3507" i="4" s="1"/>
  <c r="P3507" i="4" s="1"/>
  <c r="J3507" i="4"/>
  <c r="K3506" i="4"/>
  <c r="O3506" i="4" s="1"/>
  <c r="P3506" i="4" s="1"/>
  <c r="J3506" i="4"/>
  <c r="K3505" i="4"/>
  <c r="O3505" i="4" s="1"/>
  <c r="P3505" i="4" s="1"/>
  <c r="J3505" i="4"/>
  <c r="K3504" i="4"/>
  <c r="O3504" i="4" s="1"/>
  <c r="P3504" i="4" s="1"/>
  <c r="J3504" i="4"/>
  <c r="K3503" i="4"/>
  <c r="O3503" i="4" s="1"/>
  <c r="P3503" i="4" s="1"/>
  <c r="J3503" i="4"/>
  <c r="K3502" i="4"/>
  <c r="O3502" i="4" s="1"/>
  <c r="P3502" i="4" s="1"/>
  <c r="J3502" i="4"/>
  <c r="K3501" i="4"/>
  <c r="O3501" i="4" s="1"/>
  <c r="P3501" i="4" s="1"/>
  <c r="J3501" i="4"/>
  <c r="K3500" i="4"/>
  <c r="O3500" i="4" s="1"/>
  <c r="P3500" i="4" s="1"/>
  <c r="J3500" i="4"/>
  <c r="K3499" i="4"/>
  <c r="O3499" i="4" s="1"/>
  <c r="P3499" i="4" s="1"/>
  <c r="J3499" i="4"/>
  <c r="K3498" i="4"/>
  <c r="O3498" i="4" s="1"/>
  <c r="P3498" i="4" s="1"/>
  <c r="J3498" i="4"/>
  <c r="K3497" i="4"/>
  <c r="O3497" i="4" s="1"/>
  <c r="P3497" i="4" s="1"/>
  <c r="J3497" i="4"/>
  <c r="K3496" i="4"/>
  <c r="O3496" i="4" s="1"/>
  <c r="P3496" i="4" s="1"/>
  <c r="J3496" i="4"/>
  <c r="K3495" i="4"/>
  <c r="O3495" i="4" s="1"/>
  <c r="P3495" i="4" s="1"/>
  <c r="J3495" i="4"/>
  <c r="K3494" i="4"/>
  <c r="O3494" i="4" s="1"/>
  <c r="P3494" i="4" s="1"/>
  <c r="J3494" i="4"/>
  <c r="K3493" i="4"/>
  <c r="O3493" i="4" s="1"/>
  <c r="P3493" i="4" s="1"/>
  <c r="J3493" i="4"/>
  <c r="K3492" i="4"/>
  <c r="O3492" i="4" s="1"/>
  <c r="P3492" i="4" s="1"/>
  <c r="J3492" i="4"/>
  <c r="K3491" i="4"/>
  <c r="O3491" i="4" s="1"/>
  <c r="P3491" i="4" s="1"/>
  <c r="J3491" i="4"/>
  <c r="K3490" i="4"/>
  <c r="O3490" i="4" s="1"/>
  <c r="P3490" i="4" s="1"/>
  <c r="J3490" i="4"/>
  <c r="K3489" i="4"/>
  <c r="O3489" i="4" s="1"/>
  <c r="P3489" i="4" s="1"/>
  <c r="J3489" i="4"/>
  <c r="K3488" i="4"/>
  <c r="O3488" i="4" s="1"/>
  <c r="P3488" i="4" s="1"/>
  <c r="J3488" i="4"/>
  <c r="K3487" i="4"/>
  <c r="O3487" i="4" s="1"/>
  <c r="P3487" i="4" s="1"/>
  <c r="J3487" i="4"/>
  <c r="K3486" i="4"/>
  <c r="O3486" i="4" s="1"/>
  <c r="P3486" i="4" s="1"/>
  <c r="J3486" i="4"/>
  <c r="K3485" i="4"/>
  <c r="O3485" i="4" s="1"/>
  <c r="P3485" i="4" s="1"/>
  <c r="J3485" i="4"/>
  <c r="K3484" i="4"/>
  <c r="O3484" i="4" s="1"/>
  <c r="P3484" i="4" s="1"/>
  <c r="J3484" i="4"/>
  <c r="K3483" i="4"/>
  <c r="O3483" i="4" s="1"/>
  <c r="P3483" i="4" s="1"/>
  <c r="J3483" i="4"/>
  <c r="K3482" i="4"/>
  <c r="O3482" i="4" s="1"/>
  <c r="P3482" i="4" s="1"/>
  <c r="J3482" i="4"/>
  <c r="K3481" i="4"/>
  <c r="O3481" i="4" s="1"/>
  <c r="P3481" i="4" s="1"/>
  <c r="J3481" i="4"/>
  <c r="K3480" i="4"/>
  <c r="O3480" i="4" s="1"/>
  <c r="P3480" i="4" s="1"/>
  <c r="J3480" i="4"/>
  <c r="K3479" i="4"/>
  <c r="O3479" i="4" s="1"/>
  <c r="P3479" i="4" s="1"/>
  <c r="J3479" i="4"/>
  <c r="K3478" i="4"/>
  <c r="O3478" i="4" s="1"/>
  <c r="P3478" i="4" s="1"/>
  <c r="J3478" i="4"/>
  <c r="K3477" i="4"/>
  <c r="O3477" i="4" s="1"/>
  <c r="P3477" i="4" s="1"/>
  <c r="J3477" i="4"/>
  <c r="K3476" i="4"/>
  <c r="O3476" i="4" s="1"/>
  <c r="P3476" i="4" s="1"/>
  <c r="J3476" i="4"/>
  <c r="K3475" i="4"/>
  <c r="O3475" i="4" s="1"/>
  <c r="P3475" i="4" s="1"/>
  <c r="J3475" i="4"/>
  <c r="K3474" i="4"/>
  <c r="O3474" i="4" s="1"/>
  <c r="P3474" i="4" s="1"/>
  <c r="J3474" i="4"/>
  <c r="K3473" i="4"/>
  <c r="O3473" i="4" s="1"/>
  <c r="P3473" i="4" s="1"/>
  <c r="J3473" i="4"/>
  <c r="K3472" i="4"/>
  <c r="O3472" i="4" s="1"/>
  <c r="P3472" i="4" s="1"/>
  <c r="J3472" i="4"/>
  <c r="K3471" i="4"/>
  <c r="O3471" i="4" s="1"/>
  <c r="P3471" i="4" s="1"/>
  <c r="J3471" i="4"/>
  <c r="K3470" i="4"/>
  <c r="O3470" i="4" s="1"/>
  <c r="P3470" i="4" s="1"/>
  <c r="J3470" i="4"/>
  <c r="K3469" i="4"/>
  <c r="O3469" i="4" s="1"/>
  <c r="P3469" i="4" s="1"/>
  <c r="J3469" i="4"/>
  <c r="K3468" i="4"/>
  <c r="O3468" i="4" s="1"/>
  <c r="P3468" i="4" s="1"/>
  <c r="J3468" i="4"/>
  <c r="K3467" i="4"/>
  <c r="O3467" i="4" s="1"/>
  <c r="P3467" i="4" s="1"/>
  <c r="J3467" i="4"/>
  <c r="K3466" i="4"/>
  <c r="O3466" i="4" s="1"/>
  <c r="P3466" i="4" s="1"/>
  <c r="J3466" i="4"/>
  <c r="K3465" i="4"/>
  <c r="O3465" i="4" s="1"/>
  <c r="P3465" i="4" s="1"/>
  <c r="J3465" i="4"/>
  <c r="K3464" i="4"/>
  <c r="O3464" i="4" s="1"/>
  <c r="P3464" i="4" s="1"/>
  <c r="J3464" i="4"/>
  <c r="K3463" i="4"/>
  <c r="O3463" i="4" s="1"/>
  <c r="P3463" i="4" s="1"/>
  <c r="J3463" i="4"/>
  <c r="K3462" i="4"/>
  <c r="O3462" i="4" s="1"/>
  <c r="P3462" i="4" s="1"/>
  <c r="J3462" i="4"/>
  <c r="K3461" i="4"/>
  <c r="O3461" i="4" s="1"/>
  <c r="P3461" i="4" s="1"/>
  <c r="J3461" i="4"/>
  <c r="K3460" i="4"/>
  <c r="O3460" i="4" s="1"/>
  <c r="P3460" i="4" s="1"/>
  <c r="J3460" i="4"/>
  <c r="K3459" i="4"/>
  <c r="O3459" i="4" s="1"/>
  <c r="P3459" i="4" s="1"/>
  <c r="J3459" i="4"/>
  <c r="K3458" i="4"/>
  <c r="O3458" i="4" s="1"/>
  <c r="P3458" i="4" s="1"/>
  <c r="J3458" i="4"/>
  <c r="K3457" i="4"/>
  <c r="O3457" i="4" s="1"/>
  <c r="P3457" i="4" s="1"/>
  <c r="J3457" i="4"/>
  <c r="K3456" i="4"/>
  <c r="O3456" i="4" s="1"/>
  <c r="P3456" i="4" s="1"/>
  <c r="J3456" i="4"/>
  <c r="K3455" i="4"/>
  <c r="O3455" i="4" s="1"/>
  <c r="P3455" i="4" s="1"/>
  <c r="J3455" i="4"/>
  <c r="K3454" i="4"/>
  <c r="O3454" i="4" s="1"/>
  <c r="P3454" i="4" s="1"/>
  <c r="J3454" i="4"/>
  <c r="K3453" i="4"/>
  <c r="O3453" i="4" s="1"/>
  <c r="P3453" i="4" s="1"/>
  <c r="J3453" i="4"/>
  <c r="K3452" i="4"/>
  <c r="O3452" i="4" s="1"/>
  <c r="P3452" i="4" s="1"/>
  <c r="J3452" i="4"/>
  <c r="K3451" i="4"/>
  <c r="O3451" i="4" s="1"/>
  <c r="P3451" i="4" s="1"/>
  <c r="J3451" i="4"/>
  <c r="K3450" i="4"/>
  <c r="O3450" i="4" s="1"/>
  <c r="P3450" i="4" s="1"/>
  <c r="J3450" i="4"/>
  <c r="K3449" i="4"/>
  <c r="O3449" i="4" s="1"/>
  <c r="P3449" i="4" s="1"/>
  <c r="J3449" i="4"/>
  <c r="K3448" i="4"/>
  <c r="O3448" i="4" s="1"/>
  <c r="P3448" i="4" s="1"/>
  <c r="J3448" i="4"/>
  <c r="K3447" i="4"/>
  <c r="O3447" i="4" s="1"/>
  <c r="P3447" i="4" s="1"/>
  <c r="J3447" i="4"/>
  <c r="K3446" i="4"/>
  <c r="O3446" i="4" s="1"/>
  <c r="P3446" i="4" s="1"/>
  <c r="J3446" i="4"/>
  <c r="K3445" i="4"/>
  <c r="O3445" i="4" s="1"/>
  <c r="P3445" i="4" s="1"/>
  <c r="J3445" i="4"/>
  <c r="K3444" i="4"/>
  <c r="O3444" i="4" s="1"/>
  <c r="P3444" i="4" s="1"/>
  <c r="J3444" i="4"/>
  <c r="K3443" i="4"/>
  <c r="O3443" i="4" s="1"/>
  <c r="P3443" i="4" s="1"/>
  <c r="J3443" i="4"/>
  <c r="K3442" i="4"/>
  <c r="O3442" i="4" s="1"/>
  <c r="P3442" i="4" s="1"/>
  <c r="J3442" i="4"/>
  <c r="K3441" i="4"/>
  <c r="O3441" i="4" s="1"/>
  <c r="P3441" i="4" s="1"/>
  <c r="J3441" i="4"/>
  <c r="K3440" i="4"/>
  <c r="O3440" i="4" s="1"/>
  <c r="P3440" i="4" s="1"/>
  <c r="J3440" i="4"/>
  <c r="K3439" i="4"/>
  <c r="O3439" i="4" s="1"/>
  <c r="P3439" i="4" s="1"/>
  <c r="J3439" i="4"/>
  <c r="K3438" i="4"/>
  <c r="O3438" i="4" s="1"/>
  <c r="P3438" i="4" s="1"/>
  <c r="J3438" i="4"/>
  <c r="K3437" i="4"/>
  <c r="O3437" i="4" s="1"/>
  <c r="P3437" i="4" s="1"/>
  <c r="J3437" i="4"/>
  <c r="K3436" i="4"/>
  <c r="O3436" i="4" s="1"/>
  <c r="P3436" i="4" s="1"/>
  <c r="J3436" i="4"/>
  <c r="K3435" i="4"/>
  <c r="O3435" i="4" s="1"/>
  <c r="P3435" i="4" s="1"/>
  <c r="J3435" i="4"/>
  <c r="K3434" i="4"/>
  <c r="O3434" i="4" s="1"/>
  <c r="P3434" i="4" s="1"/>
  <c r="J3434" i="4"/>
  <c r="K3433" i="4"/>
  <c r="O3433" i="4" s="1"/>
  <c r="P3433" i="4" s="1"/>
  <c r="J3433" i="4"/>
  <c r="K3432" i="4"/>
  <c r="O3432" i="4" s="1"/>
  <c r="P3432" i="4" s="1"/>
  <c r="J3432" i="4"/>
  <c r="K3431" i="4"/>
  <c r="O3431" i="4" s="1"/>
  <c r="P3431" i="4" s="1"/>
  <c r="J3431" i="4"/>
  <c r="K3430" i="4"/>
  <c r="O3430" i="4" s="1"/>
  <c r="P3430" i="4" s="1"/>
  <c r="J3430" i="4"/>
  <c r="K3429" i="4"/>
  <c r="O3429" i="4" s="1"/>
  <c r="P3429" i="4" s="1"/>
  <c r="J3429" i="4"/>
  <c r="K3428" i="4"/>
  <c r="O3428" i="4" s="1"/>
  <c r="P3428" i="4" s="1"/>
  <c r="J3428" i="4"/>
  <c r="K3427" i="4"/>
  <c r="O3427" i="4" s="1"/>
  <c r="P3427" i="4" s="1"/>
  <c r="J3427" i="4"/>
  <c r="P3426" i="4"/>
  <c r="K3426" i="4"/>
  <c r="O3426" i="4" s="1"/>
  <c r="J3426" i="4"/>
  <c r="K3425" i="4"/>
  <c r="O3425" i="4" s="1"/>
  <c r="P3425" i="4" s="1"/>
  <c r="J3425" i="4"/>
  <c r="K3424" i="4"/>
  <c r="O3424" i="4" s="1"/>
  <c r="P3424" i="4" s="1"/>
  <c r="J3424" i="4"/>
  <c r="O3423" i="4"/>
  <c r="P3423" i="4" s="1"/>
  <c r="K3423" i="4"/>
  <c r="J3423" i="4"/>
  <c r="K3422" i="4"/>
  <c r="O3422" i="4" s="1"/>
  <c r="P3422" i="4" s="1"/>
  <c r="J3422" i="4"/>
  <c r="K3421" i="4"/>
  <c r="O3421" i="4" s="1"/>
  <c r="P3421" i="4" s="1"/>
  <c r="J3421" i="4"/>
  <c r="K3420" i="4"/>
  <c r="O3420" i="4" s="1"/>
  <c r="P3420" i="4" s="1"/>
  <c r="J3420" i="4"/>
  <c r="K3419" i="4"/>
  <c r="O3419" i="4" s="1"/>
  <c r="P3419" i="4" s="1"/>
  <c r="J3419" i="4"/>
  <c r="K3418" i="4"/>
  <c r="O3418" i="4" s="1"/>
  <c r="P3418" i="4" s="1"/>
  <c r="J3418" i="4"/>
  <c r="K3417" i="4"/>
  <c r="O3417" i="4" s="1"/>
  <c r="P3417" i="4" s="1"/>
  <c r="J3417" i="4"/>
  <c r="K3416" i="4"/>
  <c r="O3416" i="4" s="1"/>
  <c r="P3416" i="4" s="1"/>
  <c r="J3416" i="4"/>
  <c r="K3415" i="4"/>
  <c r="O3415" i="4" s="1"/>
  <c r="P3415" i="4" s="1"/>
  <c r="J3415" i="4"/>
  <c r="K3414" i="4"/>
  <c r="O3414" i="4" s="1"/>
  <c r="P3414" i="4" s="1"/>
  <c r="J3414" i="4"/>
  <c r="K3413" i="4"/>
  <c r="O3413" i="4" s="1"/>
  <c r="P3413" i="4" s="1"/>
  <c r="J3413" i="4"/>
  <c r="K3412" i="4"/>
  <c r="O3412" i="4" s="1"/>
  <c r="P3412" i="4" s="1"/>
  <c r="J3412" i="4"/>
  <c r="K3411" i="4"/>
  <c r="O3411" i="4" s="1"/>
  <c r="P3411" i="4" s="1"/>
  <c r="J3411" i="4"/>
  <c r="K3410" i="4"/>
  <c r="O3410" i="4" s="1"/>
  <c r="P3410" i="4" s="1"/>
  <c r="J3410" i="4"/>
  <c r="K3409" i="4"/>
  <c r="O3409" i="4" s="1"/>
  <c r="P3409" i="4" s="1"/>
  <c r="J3409" i="4"/>
  <c r="K3408" i="4"/>
  <c r="O3408" i="4" s="1"/>
  <c r="P3408" i="4" s="1"/>
  <c r="J3408" i="4"/>
  <c r="O3407" i="4"/>
  <c r="P3407" i="4" s="1"/>
  <c r="K3407" i="4"/>
  <c r="J3407" i="4"/>
  <c r="K3406" i="4"/>
  <c r="O3406" i="4" s="1"/>
  <c r="P3406" i="4" s="1"/>
  <c r="J3406" i="4"/>
  <c r="K3405" i="4"/>
  <c r="O3405" i="4" s="1"/>
  <c r="P3405" i="4" s="1"/>
  <c r="J3405" i="4"/>
  <c r="K3404" i="4"/>
  <c r="O3404" i="4" s="1"/>
  <c r="P3404" i="4" s="1"/>
  <c r="J3404" i="4"/>
  <c r="K3403" i="4"/>
  <c r="O3403" i="4" s="1"/>
  <c r="P3403" i="4" s="1"/>
  <c r="J3403" i="4"/>
  <c r="K3402" i="4"/>
  <c r="O3402" i="4" s="1"/>
  <c r="P3402" i="4" s="1"/>
  <c r="J3402" i="4"/>
  <c r="K3401" i="4"/>
  <c r="O3401" i="4" s="1"/>
  <c r="P3401" i="4" s="1"/>
  <c r="J3401" i="4"/>
  <c r="K3400" i="4"/>
  <c r="O3400" i="4" s="1"/>
  <c r="P3400" i="4" s="1"/>
  <c r="J3400" i="4"/>
  <c r="K3399" i="4"/>
  <c r="O3399" i="4" s="1"/>
  <c r="P3399" i="4" s="1"/>
  <c r="J3399" i="4"/>
  <c r="K3398" i="4"/>
  <c r="O3398" i="4" s="1"/>
  <c r="P3398" i="4" s="1"/>
  <c r="J3398" i="4"/>
  <c r="K3397" i="4"/>
  <c r="O3397" i="4" s="1"/>
  <c r="P3397" i="4" s="1"/>
  <c r="J3397" i="4"/>
  <c r="K3396" i="4"/>
  <c r="O3396" i="4" s="1"/>
  <c r="P3396" i="4" s="1"/>
  <c r="J3396" i="4"/>
  <c r="K3395" i="4"/>
  <c r="O3395" i="4" s="1"/>
  <c r="P3395" i="4" s="1"/>
  <c r="J3395" i="4"/>
  <c r="K3394" i="4"/>
  <c r="O3394" i="4" s="1"/>
  <c r="P3394" i="4" s="1"/>
  <c r="J3394" i="4"/>
  <c r="K3393" i="4"/>
  <c r="O3393" i="4" s="1"/>
  <c r="P3393" i="4" s="1"/>
  <c r="J3393" i="4"/>
  <c r="K3392" i="4"/>
  <c r="O3392" i="4" s="1"/>
  <c r="P3392" i="4" s="1"/>
  <c r="J3392" i="4"/>
  <c r="K3391" i="4"/>
  <c r="O3391" i="4" s="1"/>
  <c r="P3391" i="4" s="1"/>
  <c r="J3391" i="4"/>
  <c r="K3390" i="4"/>
  <c r="O3390" i="4" s="1"/>
  <c r="P3390" i="4" s="1"/>
  <c r="J3390" i="4"/>
  <c r="K3389" i="4"/>
  <c r="O3389" i="4" s="1"/>
  <c r="P3389" i="4" s="1"/>
  <c r="J3389" i="4"/>
  <c r="K3388" i="4"/>
  <c r="O3388" i="4" s="1"/>
  <c r="P3388" i="4" s="1"/>
  <c r="J3388" i="4"/>
  <c r="K3387" i="4"/>
  <c r="O3387" i="4" s="1"/>
  <c r="P3387" i="4" s="1"/>
  <c r="J3387" i="4"/>
  <c r="K3386" i="4"/>
  <c r="O3386" i="4" s="1"/>
  <c r="P3386" i="4" s="1"/>
  <c r="J3386" i="4"/>
  <c r="O3385" i="4"/>
  <c r="P3385" i="4" s="1"/>
  <c r="K3385" i="4"/>
  <c r="J3385" i="4"/>
  <c r="K3384" i="4"/>
  <c r="O3384" i="4" s="1"/>
  <c r="P3384" i="4" s="1"/>
  <c r="J3384" i="4"/>
  <c r="K3383" i="4"/>
  <c r="O3383" i="4" s="1"/>
  <c r="P3383" i="4" s="1"/>
  <c r="J3383" i="4"/>
  <c r="K3382" i="4"/>
  <c r="O3382" i="4" s="1"/>
  <c r="P3382" i="4" s="1"/>
  <c r="J3382" i="4"/>
  <c r="K3381" i="4"/>
  <c r="O3381" i="4" s="1"/>
  <c r="P3381" i="4" s="1"/>
  <c r="J3381" i="4"/>
  <c r="K3380" i="4"/>
  <c r="O3380" i="4" s="1"/>
  <c r="P3380" i="4" s="1"/>
  <c r="J3380" i="4"/>
  <c r="K3379" i="4"/>
  <c r="O3379" i="4" s="1"/>
  <c r="P3379" i="4" s="1"/>
  <c r="J3379" i="4"/>
  <c r="K3378" i="4"/>
  <c r="O3378" i="4" s="1"/>
  <c r="P3378" i="4" s="1"/>
  <c r="J3378" i="4"/>
  <c r="K3377" i="4"/>
  <c r="O3377" i="4" s="1"/>
  <c r="P3377" i="4" s="1"/>
  <c r="J3377" i="4"/>
  <c r="K3376" i="4"/>
  <c r="O3376" i="4" s="1"/>
  <c r="P3376" i="4" s="1"/>
  <c r="J3376" i="4"/>
  <c r="K3375" i="4"/>
  <c r="O3375" i="4" s="1"/>
  <c r="P3375" i="4" s="1"/>
  <c r="J3375" i="4"/>
  <c r="K3374" i="4"/>
  <c r="O3374" i="4" s="1"/>
  <c r="P3374" i="4" s="1"/>
  <c r="J3374" i="4"/>
  <c r="K3373" i="4"/>
  <c r="O3373" i="4" s="1"/>
  <c r="P3373" i="4" s="1"/>
  <c r="J3373" i="4"/>
  <c r="K3372" i="4"/>
  <c r="O3372" i="4" s="1"/>
  <c r="P3372" i="4" s="1"/>
  <c r="J3372" i="4"/>
  <c r="K3371" i="4"/>
  <c r="O3371" i="4" s="1"/>
  <c r="P3371" i="4" s="1"/>
  <c r="J3371" i="4"/>
  <c r="O3370" i="4"/>
  <c r="P3370" i="4" s="1"/>
  <c r="K3370" i="4"/>
  <c r="J3370" i="4"/>
  <c r="K3369" i="4"/>
  <c r="O3369" i="4" s="1"/>
  <c r="P3369" i="4" s="1"/>
  <c r="J3369" i="4"/>
  <c r="K3368" i="4"/>
  <c r="O3368" i="4" s="1"/>
  <c r="P3368" i="4" s="1"/>
  <c r="J3368" i="4"/>
  <c r="K3367" i="4"/>
  <c r="O3367" i="4" s="1"/>
  <c r="P3367" i="4" s="1"/>
  <c r="J3367" i="4"/>
  <c r="K3366" i="4"/>
  <c r="O3366" i="4" s="1"/>
  <c r="P3366" i="4" s="1"/>
  <c r="J3366" i="4"/>
  <c r="K3365" i="4"/>
  <c r="O3365" i="4" s="1"/>
  <c r="P3365" i="4" s="1"/>
  <c r="J3365" i="4"/>
  <c r="K3364" i="4"/>
  <c r="O3364" i="4" s="1"/>
  <c r="P3364" i="4" s="1"/>
  <c r="J3364" i="4"/>
  <c r="K3363" i="4"/>
  <c r="O3363" i="4" s="1"/>
  <c r="P3363" i="4" s="1"/>
  <c r="J3363" i="4"/>
  <c r="K3362" i="4"/>
  <c r="O3362" i="4" s="1"/>
  <c r="P3362" i="4" s="1"/>
  <c r="J3362" i="4"/>
  <c r="O3361" i="4"/>
  <c r="P3361" i="4" s="1"/>
  <c r="K3361" i="4"/>
  <c r="J3361" i="4"/>
  <c r="K3360" i="4"/>
  <c r="O3360" i="4" s="1"/>
  <c r="P3360" i="4" s="1"/>
  <c r="J3360" i="4"/>
  <c r="K3359" i="4"/>
  <c r="O3359" i="4" s="1"/>
  <c r="P3359" i="4" s="1"/>
  <c r="J3359" i="4"/>
  <c r="O3358" i="4"/>
  <c r="P3358" i="4" s="1"/>
  <c r="K3358" i="4"/>
  <c r="J3358" i="4"/>
  <c r="K3357" i="4"/>
  <c r="O3357" i="4" s="1"/>
  <c r="P3357" i="4" s="1"/>
  <c r="J3357" i="4"/>
  <c r="K3356" i="4"/>
  <c r="O3356" i="4" s="1"/>
  <c r="P3356" i="4" s="1"/>
  <c r="J3356" i="4"/>
  <c r="O3355" i="4"/>
  <c r="P3355" i="4" s="1"/>
  <c r="K3355" i="4"/>
  <c r="J3355" i="4"/>
  <c r="K3354" i="4"/>
  <c r="O3354" i="4" s="1"/>
  <c r="P3354" i="4" s="1"/>
  <c r="J3354" i="4"/>
  <c r="K3353" i="4"/>
  <c r="O3353" i="4" s="1"/>
  <c r="P3353" i="4" s="1"/>
  <c r="J3353" i="4"/>
  <c r="K3352" i="4"/>
  <c r="O3352" i="4" s="1"/>
  <c r="P3352" i="4" s="1"/>
  <c r="J3352" i="4"/>
  <c r="K3351" i="4"/>
  <c r="O3351" i="4" s="1"/>
  <c r="P3351" i="4" s="1"/>
  <c r="J3351" i="4"/>
  <c r="O3350" i="4"/>
  <c r="P3350" i="4" s="1"/>
  <c r="K3350" i="4"/>
  <c r="J3350" i="4"/>
  <c r="K3349" i="4"/>
  <c r="O3349" i="4" s="1"/>
  <c r="P3349" i="4" s="1"/>
  <c r="J3349" i="4"/>
  <c r="K3348" i="4"/>
  <c r="O3348" i="4" s="1"/>
  <c r="P3348" i="4" s="1"/>
  <c r="J3348" i="4"/>
  <c r="K3347" i="4"/>
  <c r="O3347" i="4" s="1"/>
  <c r="P3347" i="4" s="1"/>
  <c r="J3347" i="4"/>
  <c r="K3346" i="4"/>
  <c r="O3346" i="4" s="1"/>
  <c r="P3346" i="4" s="1"/>
  <c r="J3346" i="4"/>
  <c r="K3345" i="4"/>
  <c r="O3345" i="4" s="1"/>
  <c r="P3345" i="4" s="1"/>
  <c r="J3345" i="4"/>
  <c r="K3344" i="4"/>
  <c r="O3344" i="4" s="1"/>
  <c r="P3344" i="4" s="1"/>
  <c r="J3344" i="4"/>
  <c r="K3343" i="4"/>
  <c r="O3343" i="4" s="1"/>
  <c r="P3343" i="4" s="1"/>
  <c r="J3343" i="4"/>
  <c r="K3342" i="4"/>
  <c r="O3342" i="4" s="1"/>
  <c r="P3342" i="4" s="1"/>
  <c r="J3342" i="4"/>
  <c r="K3341" i="4"/>
  <c r="O3341" i="4" s="1"/>
  <c r="P3341" i="4" s="1"/>
  <c r="J3341" i="4"/>
  <c r="K3340" i="4"/>
  <c r="O3340" i="4" s="1"/>
  <c r="P3340" i="4" s="1"/>
  <c r="J3340" i="4"/>
  <c r="K3339" i="4"/>
  <c r="O3339" i="4" s="1"/>
  <c r="P3339" i="4" s="1"/>
  <c r="J3339" i="4"/>
  <c r="K3338" i="4"/>
  <c r="O3338" i="4" s="1"/>
  <c r="P3338" i="4" s="1"/>
  <c r="J3338" i="4"/>
  <c r="K3337" i="4"/>
  <c r="O3337" i="4" s="1"/>
  <c r="P3337" i="4" s="1"/>
  <c r="J3337" i="4"/>
  <c r="K3336" i="4"/>
  <c r="O3336" i="4" s="1"/>
  <c r="P3336" i="4" s="1"/>
  <c r="J3336" i="4"/>
  <c r="K3335" i="4"/>
  <c r="O3335" i="4" s="1"/>
  <c r="P3335" i="4" s="1"/>
  <c r="J3335" i="4"/>
  <c r="K3334" i="4"/>
  <c r="O3334" i="4" s="1"/>
  <c r="P3334" i="4" s="1"/>
  <c r="J3334" i="4"/>
  <c r="K3333" i="4"/>
  <c r="O3333" i="4" s="1"/>
  <c r="P3333" i="4" s="1"/>
  <c r="J3333" i="4"/>
  <c r="K3332" i="4"/>
  <c r="O3332" i="4" s="1"/>
  <c r="P3332" i="4" s="1"/>
  <c r="J3332" i="4"/>
  <c r="K3331" i="4"/>
  <c r="O3331" i="4" s="1"/>
  <c r="P3331" i="4" s="1"/>
  <c r="J3331" i="4"/>
  <c r="K3330" i="4"/>
  <c r="O3330" i="4" s="1"/>
  <c r="P3330" i="4" s="1"/>
  <c r="J3330" i="4"/>
  <c r="K3329" i="4"/>
  <c r="O3329" i="4" s="1"/>
  <c r="P3329" i="4" s="1"/>
  <c r="J3329" i="4"/>
  <c r="K3328" i="4"/>
  <c r="O3328" i="4" s="1"/>
  <c r="P3328" i="4" s="1"/>
  <c r="J3328" i="4"/>
  <c r="K3327" i="4"/>
  <c r="O3327" i="4" s="1"/>
  <c r="P3327" i="4" s="1"/>
  <c r="J3327" i="4"/>
  <c r="K3326" i="4"/>
  <c r="O3326" i="4" s="1"/>
  <c r="P3326" i="4" s="1"/>
  <c r="J3326" i="4"/>
  <c r="K3325" i="4"/>
  <c r="O3325" i="4" s="1"/>
  <c r="P3325" i="4" s="1"/>
  <c r="J3325" i="4"/>
  <c r="K3324" i="4"/>
  <c r="O3324" i="4" s="1"/>
  <c r="P3324" i="4" s="1"/>
  <c r="J3324" i="4"/>
  <c r="K3323" i="4"/>
  <c r="O3323" i="4" s="1"/>
  <c r="P3323" i="4" s="1"/>
  <c r="J3323" i="4"/>
  <c r="K3322" i="4"/>
  <c r="O3322" i="4" s="1"/>
  <c r="P3322" i="4" s="1"/>
  <c r="J3322" i="4"/>
  <c r="K3321" i="4"/>
  <c r="O3321" i="4" s="1"/>
  <c r="P3321" i="4" s="1"/>
  <c r="J3321" i="4"/>
  <c r="K3320" i="4"/>
  <c r="O3320" i="4" s="1"/>
  <c r="P3320" i="4" s="1"/>
  <c r="J3320" i="4"/>
  <c r="K3319" i="4"/>
  <c r="O3319" i="4" s="1"/>
  <c r="P3319" i="4" s="1"/>
  <c r="J3319" i="4"/>
  <c r="K3318" i="4"/>
  <c r="O3318" i="4" s="1"/>
  <c r="P3318" i="4" s="1"/>
  <c r="J3318" i="4"/>
  <c r="K3317" i="4"/>
  <c r="O3317" i="4" s="1"/>
  <c r="P3317" i="4" s="1"/>
  <c r="J3317" i="4"/>
  <c r="K3316" i="4"/>
  <c r="O3316" i="4" s="1"/>
  <c r="P3316" i="4" s="1"/>
  <c r="J3316" i="4"/>
  <c r="K3315" i="4"/>
  <c r="O3315" i="4" s="1"/>
  <c r="P3315" i="4" s="1"/>
  <c r="J3315" i="4"/>
  <c r="K3314" i="4"/>
  <c r="O3314" i="4" s="1"/>
  <c r="P3314" i="4" s="1"/>
  <c r="J3314" i="4"/>
  <c r="K3313" i="4"/>
  <c r="O3313" i="4" s="1"/>
  <c r="P3313" i="4" s="1"/>
  <c r="J3313" i="4"/>
  <c r="K3312" i="4"/>
  <c r="O3312" i="4" s="1"/>
  <c r="P3312" i="4" s="1"/>
  <c r="J3312" i="4"/>
  <c r="K3311" i="4"/>
  <c r="O3311" i="4" s="1"/>
  <c r="P3311" i="4" s="1"/>
  <c r="J3311" i="4"/>
  <c r="O3310" i="4"/>
  <c r="P3310" i="4" s="1"/>
  <c r="K3310" i="4"/>
  <c r="J3310" i="4"/>
  <c r="K3309" i="4"/>
  <c r="O3309" i="4" s="1"/>
  <c r="P3309" i="4" s="1"/>
  <c r="J3309" i="4"/>
  <c r="K3308" i="4"/>
  <c r="O3308" i="4" s="1"/>
  <c r="P3308" i="4" s="1"/>
  <c r="J3308" i="4"/>
  <c r="K3307" i="4"/>
  <c r="O3307" i="4" s="1"/>
  <c r="P3307" i="4" s="1"/>
  <c r="J3307" i="4"/>
  <c r="K3306" i="4"/>
  <c r="O3306" i="4" s="1"/>
  <c r="P3306" i="4" s="1"/>
  <c r="J3306" i="4"/>
  <c r="K3305" i="4"/>
  <c r="O3305" i="4" s="1"/>
  <c r="P3305" i="4" s="1"/>
  <c r="J3305" i="4"/>
  <c r="K3304" i="4"/>
  <c r="O3304" i="4" s="1"/>
  <c r="P3304" i="4" s="1"/>
  <c r="J3304" i="4"/>
  <c r="K3303" i="4"/>
  <c r="O3303" i="4" s="1"/>
  <c r="P3303" i="4" s="1"/>
  <c r="J3303" i="4"/>
  <c r="K3302" i="4"/>
  <c r="O3302" i="4" s="1"/>
  <c r="P3302" i="4" s="1"/>
  <c r="J3302" i="4"/>
  <c r="K3301" i="4"/>
  <c r="O3301" i="4" s="1"/>
  <c r="P3301" i="4" s="1"/>
  <c r="J3301" i="4"/>
  <c r="K3300" i="4"/>
  <c r="O3300" i="4" s="1"/>
  <c r="P3300" i="4" s="1"/>
  <c r="J3300" i="4"/>
  <c r="K3299" i="4"/>
  <c r="O3299" i="4" s="1"/>
  <c r="P3299" i="4" s="1"/>
  <c r="J3299" i="4"/>
  <c r="K3298" i="4"/>
  <c r="O3298" i="4" s="1"/>
  <c r="P3298" i="4" s="1"/>
  <c r="J3298" i="4"/>
  <c r="K3297" i="4"/>
  <c r="O3297" i="4" s="1"/>
  <c r="P3297" i="4" s="1"/>
  <c r="J3297" i="4"/>
  <c r="K3296" i="4"/>
  <c r="O3296" i="4" s="1"/>
  <c r="P3296" i="4" s="1"/>
  <c r="J3296" i="4"/>
  <c r="K3295" i="4"/>
  <c r="O3295" i="4" s="1"/>
  <c r="P3295" i="4" s="1"/>
  <c r="J3295" i="4"/>
  <c r="O3294" i="4"/>
  <c r="P3294" i="4" s="1"/>
  <c r="K3294" i="4"/>
  <c r="J3294" i="4"/>
  <c r="K3293" i="4"/>
  <c r="O3293" i="4" s="1"/>
  <c r="P3293" i="4" s="1"/>
  <c r="J3293" i="4"/>
  <c r="K3292" i="4"/>
  <c r="O3292" i="4" s="1"/>
  <c r="P3292" i="4" s="1"/>
  <c r="J3292" i="4"/>
  <c r="K3291" i="4"/>
  <c r="O3291" i="4" s="1"/>
  <c r="P3291" i="4" s="1"/>
  <c r="J3291" i="4"/>
  <c r="K3290" i="4"/>
  <c r="O3290" i="4" s="1"/>
  <c r="P3290" i="4" s="1"/>
  <c r="J3290" i="4"/>
  <c r="K3289" i="4"/>
  <c r="O3289" i="4" s="1"/>
  <c r="P3289" i="4" s="1"/>
  <c r="J3289" i="4"/>
  <c r="K3288" i="4"/>
  <c r="O3288" i="4" s="1"/>
  <c r="P3288" i="4" s="1"/>
  <c r="J3288" i="4"/>
  <c r="K3287" i="4"/>
  <c r="O3287" i="4" s="1"/>
  <c r="P3287" i="4" s="1"/>
  <c r="J3287" i="4"/>
  <c r="K3286" i="4"/>
  <c r="O3286" i="4" s="1"/>
  <c r="P3286" i="4" s="1"/>
  <c r="J3286" i="4"/>
  <c r="K3285" i="4"/>
  <c r="O3285" i="4" s="1"/>
  <c r="P3285" i="4" s="1"/>
  <c r="J3285" i="4"/>
  <c r="K3284" i="4"/>
  <c r="O3284" i="4" s="1"/>
  <c r="P3284" i="4" s="1"/>
  <c r="J3284" i="4"/>
  <c r="K3283" i="4"/>
  <c r="O3283" i="4" s="1"/>
  <c r="P3283" i="4" s="1"/>
  <c r="J3283" i="4"/>
  <c r="K3282" i="4"/>
  <c r="O3282" i="4" s="1"/>
  <c r="P3282" i="4" s="1"/>
  <c r="J3282" i="4"/>
  <c r="K3281" i="4"/>
  <c r="O3281" i="4" s="1"/>
  <c r="P3281" i="4" s="1"/>
  <c r="J3281" i="4"/>
  <c r="K3280" i="4"/>
  <c r="O3280" i="4" s="1"/>
  <c r="P3280" i="4" s="1"/>
  <c r="J3280" i="4"/>
  <c r="K3279" i="4"/>
  <c r="O3279" i="4" s="1"/>
  <c r="P3279" i="4" s="1"/>
  <c r="J3279" i="4"/>
  <c r="K3278" i="4"/>
  <c r="O3278" i="4" s="1"/>
  <c r="P3278" i="4" s="1"/>
  <c r="J3278" i="4"/>
  <c r="K3277" i="4"/>
  <c r="O3277" i="4" s="1"/>
  <c r="P3277" i="4" s="1"/>
  <c r="J3277" i="4"/>
  <c r="K3276" i="4"/>
  <c r="O3276" i="4" s="1"/>
  <c r="P3276" i="4" s="1"/>
  <c r="J3276" i="4"/>
  <c r="K3275" i="4"/>
  <c r="O3275" i="4" s="1"/>
  <c r="P3275" i="4" s="1"/>
  <c r="J3275" i="4"/>
  <c r="K3274" i="4"/>
  <c r="O3274" i="4" s="1"/>
  <c r="P3274" i="4" s="1"/>
  <c r="J3274" i="4"/>
  <c r="K3273" i="4"/>
  <c r="O3273" i="4" s="1"/>
  <c r="P3273" i="4" s="1"/>
  <c r="J3273" i="4"/>
  <c r="K3272" i="4"/>
  <c r="O3272" i="4" s="1"/>
  <c r="P3272" i="4" s="1"/>
  <c r="J3272" i="4"/>
  <c r="K3271" i="4"/>
  <c r="O3271" i="4" s="1"/>
  <c r="P3271" i="4" s="1"/>
  <c r="J3271" i="4"/>
  <c r="K3270" i="4"/>
  <c r="O3270" i="4" s="1"/>
  <c r="P3270" i="4" s="1"/>
  <c r="J3270" i="4"/>
  <c r="K3269" i="4"/>
  <c r="O3269" i="4" s="1"/>
  <c r="P3269" i="4" s="1"/>
  <c r="J3269" i="4"/>
  <c r="K3268" i="4"/>
  <c r="O3268" i="4" s="1"/>
  <c r="P3268" i="4" s="1"/>
  <c r="J3268" i="4"/>
  <c r="K3267" i="4"/>
  <c r="O3267" i="4" s="1"/>
  <c r="P3267" i="4" s="1"/>
  <c r="J3267" i="4"/>
  <c r="K3266" i="4"/>
  <c r="O3266" i="4" s="1"/>
  <c r="P3266" i="4" s="1"/>
  <c r="J3266" i="4"/>
  <c r="K3265" i="4"/>
  <c r="O3265" i="4" s="1"/>
  <c r="P3265" i="4" s="1"/>
  <c r="J3265" i="4"/>
  <c r="K3264" i="4"/>
  <c r="O3264" i="4" s="1"/>
  <c r="P3264" i="4" s="1"/>
  <c r="J3264" i="4"/>
  <c r="K3263" i="4"/>
  <c r="O3263" i="4" s="1"/>
  <c r="P3263" i="4" s="1"/>
  <c r="J3263" i="4"/>
  <c r="K3262" i="4"/>
  <c r="O3262" i="4" s="1"/>
  <c r="P3262" i="4" s="1"/>
  <c r="J3262" i="4"/>
  <c r="K3261" i="4"/>
  <c r="O3261" i="4" s="1"/>
  <c r="P3261" i="4" s="1"/>
  <c r="J3261" i="4"/>
  <c r="K3260" i="4"/>
  <c r="O3260" i="4" s="1"/>
  <c r="P3260" i="4" s="1"/>
  <c r="J3260" i="4"/>
  <c r="K3259" i="4"/>
  <c r="O3259" i="4" s="1"/>
  <c r="P3259" i="4" s="1"/>
  <c r="J3259" i="4"/>
  <c r="K3258" i="4"/>
  <c r="O3258" i="4" s="1"/>
  <c r="P3258" i="4" s="1"/>
  <c r="J3258" i="4"/>
  <c r="K3257" i="4"/>
  <c r="O3257" i="4" s="1"/>
  <c r="P3257" i="4" s="1"/>
  <c r="J3257" i="4"/>
  <c r="K3256" i="4"/>
  <c r="O3256" i="4" s="1"/>
  <c r="P3256" i="4" s="1"/>
  <c r="J3256" i="4"/>
  <c r="K3255" i="4"/>
  <c r="O3255" i="4" s="1"/>
  <c r="P3255" i="4" s="1"/>
  <c r="J3255" i="4"/>
  <c r="K3254" i="4"/>
  <c r="O3254" i="4" s="1"/>
  <c r="P3254" i="4" s="1"/>
  <c r="J3254" i="4"/>
  <c r="K3253" i="4"/>
  <c r="O3253" i="4" s="1"/>
  <c r="P3253" i="4" s="1"/>
  <c r="J3253" i="4"/>
  <c r="O3252" i="4"/>
  <c r="P3252" i="4" s="1"/>
  <c r="K3252" i="4"/>
  <c r="J3252" i="4"/>
  <c r="K3251" i="4"/>
  <c r="O3251" i="4" s="1"/>
  <c r="P3251" i="4" s="1"/>
  <c r="J3251" i="4"/>
  <c r="K3250" i="4"/>
  <c r="O3250" i="4" s="1"/>
  <c r="P3250" i="4" s="1"/>
  <c r="J3250" i="4"/>
  <c r="K3249" i="4"/>
  <c r="O3249" i="4" s="1"/>
  <c r="P3249" i="4" s="1"/>
  <c r="J3249" i="4"/>
  <c r="K3248" i="4"/>
  <c r="O3248" i="4" s="1"/>
  <c r="P3248" i="4" s="1"/>
  <c r="J3248" i="4"/>
  <c r="K3247" i="4"/>
  <c r="O3247" i="4" s="1"/>
  <c r="P3247" i="4" s="1"/>
  <c r="J3247" i="4"/>
  <c r="K3246" i="4"/>
  <c r="O3246" i="4" s="1"/>
  <c r="P3246" i="4" s="1"/>
  <c r="J3246" i="4"/>
  <c r="K3245" i="4"/>
  <c r="O3245" i="4" s="1"/>
  <c r="P3245" i="4" s="1"/>
  <c r="J3245" i="4"/>
  <c r="K3244" i="4"/>
  <c r="O3244" i="4" s="1"/>
  <c r="P3244" i="4" s="1"/>
  <c r="J3244" i="4"/>
  <c r="K3243" i="4"/>
  <c r="O3243" i="4" s="1"/>
  <c r="P3243" i="4" s="1"/>
  <c r="J3243" i="4"/>
  <c r="K3242" i="4"/>
  <c r="O3242" i="4" s="1"/>
  <c r="P3242" i="4" s="1"/>
  <c r="J3242" i="4"/>
  <c r="K3241" i="4"/>
  <c r="O3241" i="4" s="1"/>
  <c r="P3241" i="4" s="1"/>
  <c r="J3241" i="4"/>
  <c r="K3240" i="4"/>
  <c r="O3240" i="4" s="1"/>
  <c r="P3240" i="4" s="1"/>
  <c r="J3240" i="4"/>
  <c r="K3239" i="4"/>
  <c r="O3239" i="4" s="1"/>
  <c r="P3239" i="4" s="1"/>
  <c r="J3239" i="4"/>
  <c r="K3238" i="4"/>
  <c r="O3238" i="4" s="1"/>
  <c r="P3238" i="4" s="1"/>
  <c r="J3238" i="4"/>
  <c r="K3237" i="4"/>
  <c r="O3237" i="4" s="1"/>
  <c r="P3237" i="4" s="1"/>
  <c r="J3237" i="4"/>
  <c r="K3236" i="4"/>
  <c r="O3236" i="4" s="1"/>
  <c r="P3236" i="4" s="1"/>
  <c r="J3236" i="4"/>
  <c r="K3235" i="4"/>
  <c r="O3235" i="4" s="1"/>
  <c r="P3235" i="4" s="1"/>
  <c r="J3235" i="4"/>
  <c r="K3234" i="4"/>
  <c r="O3234" i="4" s="1"/>
  <c r="P3234" i="4" s="1"/>
  <c r="J3234" i="4"/>
  <c r="K3233" i="4"/>
  <c r="O3233" i="4" s="1"/>
  <c r="P3233" i="4" s="1"/>
  <c r="J3233" i="4"/>
  <c r="K3232" i="4"/>
  <c r="O3232" i="4" s="1"/>
  <c r="P3232" i="4" s="1"/>
  <c r="J3232" i="4"/>
  <c r="K3231" i="4"/>
  <c r="O3231" i="4" s="1"/>
  <c r="P3231" i="4" s="1"/>
  <c r="J3231" i="4"/>
  <c r="K3230" i="4"/>
  <c r="O3230" i="4" s="1"/>
  <c r="P3230" i="4" s="1"/>
  <c r="J3230" i="4"/>
  <c r="K3229" i="4"/>
  <c r="O3229" i="4" s="1"/>
  <c r="P3229" i="4" s="1"/>
  <c r="J3229" i="4"/>
  <c r="K3228" i="4"/>
  <c r="O3228" i="4" s="1"/>
  <c r="P3228" i="4" s="1"/>
  <c r="J3228" i="4"/>
  <c r="K3227" i="4"/>
  <c r="O3227" i="4" s="1"/>
  <c r="P3227" i="4" s="1"/>
  <c r="J3227" i="4"/>
  <c r="K3226" i="4"/>
  <c r="O3226" i="4" s="1"/>
  <c r="P3226" i="4" s="1"/>
  <c r="J3226" i="4"/>
  <c r="K3225" i="4"/>
  <c r="O3225" i="4" s="1"/>
  <c r="P3225" i="4" s="1"/>
  <c r="J3225" i="4"/>
  <c r="K3224" i="4"/>
  <c r="O3224" i="4" s="1"/>
  <c r="P3224" i="4" s="1"/>
  <c r="J3224" i="4"/>
  <c r="K3223" i="4"/>
  <c r="O3223" i="4" s="1"/>
  <c r="P3223" i="4" s="1"/>
  <c r="J3223" i="4"/>
  <c r="K3222" i="4"/>
  <c r="O3222" i="4" s="1"/>
  <c r="P3222" i="4" s="1"/>
  <c r="J3222" i="4"/>
  <c r="K3221" i="4"/>
  <c r="O3221" i="4" s="1"/>
  <c r="P3221" i="4" s="1"/>
  <c r="J3221" i="4"/>
  <c r="O3220" i="4"/>
  <c r="P3220" i="4" s="1"/>
  <c r="K3220" i="4"/>
  <c r="J3220" i="4"/>
  <c r="K3219" i="4"/>
  <c r="O3219" i="4" s="1"/>
  <c r="P3219" i="4" s="1"/>
  <c r="J3219" i="4"/>
  <c r="K3218" i="4"/>
  <c r="O3218" i="4" s="1"/>
  <c r="P3218" i="4" s="1"/>
  <c r="J3218" i="4"/>
  <c r="K3217" i="4"/>
  <c r="O3217" i="4" s="1"/>
  <c r="P3217" i="4" s="1"/>
  <c r="J3217" i="4"/>
  <c r="K3216" i="4"/>
  <c r="O3216" i="4" s="1"/>
  <c r="P3216" i="4" s="1"/>
  <c r="J3216" i="4"/>
  <c r="K3215" i="4"/>
  <c r="O3215" i="4" s="1"/>
  <c r="P3215" i="4" s="1"/>
  <c r="J3215" i="4"/>
  <c r="K3214" i="4"/>
  <c r="O3214" i="4" s="1"/>
  <c r="P3214" i="4" s="1"/>
  <c r="J3214" i="4"/>
  <c r="K3213" i="4"/>
  <c r="O3213" i="4" s="1"/>
  <c r="P3213" i="4" s="1"/>
  <c r="J3213" i="4"/>
  <c r="K3212" i="4"/>
  <c r="O3212" i="4" s="1"/>
  <c r="P3212" i="4" s="1"/>
  <c r="J3212" i="4"/>
  <c r="K3211" i="4"/>
  <c r="O3211" i="4" s="1"/>
  <c r="P3211" i="4" s="1"/>
  <c r="J3211" i="4"/>
  <c r="K3210" i="4"/>
  <c r="O3210" i="4" s="1"/>
  <c r="P3210" i="4" s="1"/>
  <c r="J3210" i="4"/>
  <c r="K3209" i="4"/>
  <c r="O3209" i="4" s="1"/>
  <c r="P3209" i="4" s="1"/>
  <c r="J3209" i="4"/>
  <c r="K3208" i="4"/>
  <c r="O3208" i="4" s="1"/>
  <c r="P3208" i="4" s="1"/>
  <c r="J3208" i="4"/>
  <c r="K3207" i="4"/>
  <c r="O3207" i="4" s="1"/>
  <c r="P3207" i="4" s="1"/>
  <c r="J3207" i="4"/>
  <c r="K3206" i="4"/>
  <c r="O3206" i="4" s="1"/>
  <c r="P3206" i="4" s="1"/>
  <c r="J3206" i="4"/>
  <c r="K3205" i="4"/>
  <c r="O3205" i="4" s="1"/>
  <c r="P3205" i="4" s="1"/>
  <c r="J3205" i="4"/>
  <c r="K3204" i="4"/>
  <c r="O3204" i="4" s="1"/>
  <c r="P3204" i="4" s="1"/>
  <c r="J3204" i="4"/>
  <c r="K3203" i="4"/>
  <c r="O3203" i="4" s="1"/>
  <c r="P3203" i="4" s="1"/>
  <c r="J3203" i="4"/>
  <c r="K3202" i="4"/>
  <c r="O3202" i="4" s="1"/>
  <c r="P3202" i="4" s="1"/>
  <c r="J3202" i="4"/>
  <c r="K3201" i="4"/>
  <c r="O3201" i="4" s="1"/>
  <c r="P3201" i="4" s="1"/>
  <c r="J3201" i="4"/>
  <c r="K3200" i="4"/>
  <c r="O3200" i="4" s="1"/>
  <c r="P3200" i="4" s="1"/>
  <c r="J3200" i="4"/>
  <c r="K3199" i="4"/>
  <c r="O3199" i="4" s="1"/>
  <c r="P3199" i="4" s="1"/>
  <c r="J3199" i="4"/>
  <c r="K3198" i="4"/>
  <c r="O3198" i="4" s="1"/>
  <c r="P3198" i="4" s="1"/>
  <c r="J3198" i="4"/>
  <c r="K3197" i="4"/>
  <c r="O3197" i="4" s="1"/>
  <c r="P3197" i="4" s="1"/>
  <c r="J3197" i="4"/>
  <c r="K3196" i="4"/>
  <c r="O3196" i="4" s="1"/>
  <c r="P3196" i="4" s="1"/>
  <c r="J3196" i="4"/>
  <c r="K3195" i="4"/>
  <c r="O3195" i="4" s="1"/>
  <c r="P3195" i="4" s="1"/>
  <c r="J3195" i="4"/>
  <c r="K3194" i="4"/>
  <c r="O3194" i="4" s="1"/>
  <c r="P3194" i="4" s="1"/>
  <c r="J3194" i="4"/>
  <c r="K3193" i="4"/>
  <c r="O3193" i="4" s="1"/>
  <c r="P3193" i="4" s="1"/>
  <c r="J3193" i="4"/>
  <c r="K3192" i="4"/>
  <c r="O3192" i="4" s="1"/>
  <c r="P3192" i="4" s="1"/>
  <c r="J3192" i="4"/>
  <c r="K3191" i="4"/>
  <c r="O3191" i="4" s="1"/>
  <c r="P3191" i="4" s="1"/>
  <c r="J3191" i="4"/>
  <c r="K3190" i="4"/>
  <c r="O3190" i="4" s="1"/>
  <c r="P3190" i="4" s="1"/>
  <c r="J3190" i="4"/>
  <c r="K3189" i="4"/>
  <c r="O3189" i="4" s="1"/>
  <c r="P3189" i="4" s="1"/>
  <c r="J3189" i="4"/>
  <c r="O3188" i="4"/>
  <c r="P3188" i="4" s="1"/>
  <c r="K3188" i="4"/>
  <c r="J3188" i="4"/>
  <c r="K3187" i="4"/>
  <c r="O3187" i="4" s="1"/>
  <c r="P3187" i="4" s="1"/>
  <c r="J3187" i="4"/>
  <c r="K3186" i="4"/>
  <c r="O3186" i="4" s="1"/>
  <c r="P3186" i="4" s="1"/>
  <c r="J3186" i="4"/>
  <c r="K3185" i="4"/>
  <c r="O3185" i="4" s="1"/>
  <c r="P3185" i="4" s="1"/>
  <c r="J3185" i="4"/>
  <c r="K3184" i="4"/>
  <c r="O3184" i="4" s="1"/>
  <c r="P3184" i="4" s="1"/>
  <c r="J3184" i="4"/>
  <c r="K3183" i="4"/>
  <c r="O3183" i="4" s="1"/>
  <c r="P3183" i="4" s="1"/>
  <c r="J3183" i="4"/>
  <c r="K3182" i="4"/>
  <c r="O3182" i="4" s="1"/>
  <c r="P3182" i="4" s="1"/>
  <c r="J3182" i="4"/>
  <c r="K3181" i="4"/>
  <c r="O3181" i="4" s="1"/>
  <c r="P3181" i="4" s="1"/>
  <c r="J3181" i="4"/>
  <c r="K3180" i="4"/>
  <c r="O3180" i="4" s="1"/>
  <c r="P3180" i="4" s="1"/>
  <c r="J3180" i="4"/>
  <c r="K3179" i="4"/>
  <c r="O3179" i="4" s="1"/>
  <c r="P3179" i="4" s="1"/>
  <c r="J3179" i="4"/>
  <c r="K3178" i="4"/>
  <c r="O3178" i="4" s="1"/>
  <c r="P3178" i="4" s="1"/>
  <c r="J3178" i="4"/>
  <c r="K3177" i="4"/>
  <c r="O3177" i="4" s="1"/>
  <c r="P3177" i="4" s="1"/>
  <c r="J3177" i="4"/>
  <c r="K3176" i="4"/>
  <c r="O3176" i="4" s="1"/>
  <c r="P3176" i="4" s="1"/>
  <c r="J3176" i="4"/>
  <c r="K3175" i="4"/>
  <c r="O3175" i="4" s="1"/>
  <c r="P3175" i="4" s="1"/>
  <c r="J3175" i="4"/>
  <c r="K3174" i="4"/>
  <c r="O3174" i="4" s="1"/>
  <c r="P3174" i="4" s="1"/>
  <c r="J3174" i="4"/>
  <c r="K3173" i="4"/>
  <c r="O3173" i="4" s="1"/>
  <c r="P3173" i="4" s="1"/>
  <c r="J3173" i="4"/>
  <c r="O3172" i="4"/>
  <c r="P3172" i="4" s="1"/>
  <c r="K3172" i="4"/>
  <c r="J3172" i="4"/>
  <c r="K3171" i="4"/>
  <c r="O3171" i="4" s="1"/>
  <c r="P3171" i="4" s="1"/>
  <c r="J3171" i="4"/>
  <c r="K3170" i="4"/>
  <c r="O3170" i="4" s="1"/>
  <c r="P3170" i="4" s="1"/>
  <c r="J3170" i="4"/>
  <c r="K3169" i="4"/>
  <c r="O3169" i="4" s="1"/>
  <c r="P3169" i="4" s="1"/>
  <c r="J3169" i="4"/>
  <c r="K3168" i="4"/>
  <c r="O3168" i="4" s="1"/>
  <c r="P3168" i="4" s="1"/>
  <c r="J3168" i="4"/>
  <c r="K3167" i="4"/>
  <c r="O3167" i="4" s="1"/>
  <c r="P3167" i="4" s="1"/>
  <c r="J3167" i="4"/>
  <c r="K3166" i="4"/>
  <c r="O3166" i="4" s="1"/>
  <c r="P3166" i="4" s="1"/>
  <c r="J3166" i="4"/>
  <c r="K3165" i="4"/>
  <c r="O3165" i="4" s="1"/>
  <c r="P3165" i="4" s="1"/>
  <c r="J3165" i="4"/>
  <c r="K3164" i="4"/>
  <c r="O3164" i="4" s="1"/>
  <c r="P3164" i="4" s="1"/>
  <c r="J3164" i="4"/>
  <c r="K3163" i="4"/>
  <c r="O3163" i="4" s="1"/>
  <c r="P3163" i="4" s="1"/>
  <c r="J3163" i="4"/>
  <c r="K3162" i="4"/>
  <c r="O3162" i="4" s="1"/>
  <c r="P3162" i="4" s="1"/>
  <c r="J3162" i="4"/>
  <c r="K3161" i="4"/>
  <c r="O3161" i="4" s="1"/>
  <c r="P3161" i="4" s="1"/>
  <c r="J3161" i="4"/>
  <c r="K3160" i="4"/>
  <c r="O3160" i="4" s="1"/>
  <c r="P3160" i="4" s="1"/>
  <c r="J3160" i="4"/>
  <c r="K3159" i="4"/>
  <c r="O3159" i="4" s="1"/>
  <c r="P3159" i="4" s="1"/>
  <c r="J3159" i="4"/>
  <c r="K3158" i="4"/>
  <c r="O3158" i="4" s="1"/>
  <c r="P3158" i="4" s="1"/>
  <c r="J3158" i="4"/>
  <c r="K3157" i="4"/>
  <c r="O3157" i="4" s="1"/>
  <c r="P3157" i="4" s="1"/>
  <c r="J3157" i="4"/>
  <c r="K3156" i="4"/>
  <c r="O3156" i="4" s="1"/>
  <c r="P3156" i="4" s="1"/>
  <c r="J3156" i="4"/>
  <c r="K3155" i="4"/>
  <c r="O3155" i="4" s="1"/>
  <c r="P3155" i="4" s="1"/>
  <c r="J3155" i="4"/>
  <c r="K3154" i="4"/>
  <c r="O3154" i="4" s="1"/>
  <c r="P3154" i="4" s="1"/>
  <c r="J3154" i="4"/>
  <c r="K3153" i="4"/>
  <c r="O3153" i="4" s="1"/>
  <c r="P3153" i="4" s="1"/>
  <c r="J3153" i="4"/>
  <c r="K3152" i="4"/>
  <c r="O3152" i="4" s="1"/>
  <c r="P3152" i="4" s="1"/>
  <c r="J3152" i="4"/>
  <c r="K3151" i="4"/>
  <c r="O3151" i="4" s="1"/>
  <c r="P3151" i="4" s="1"/>
  <c r="J3151" i="4"/>
  <c r="K3150" i="4"/>
  <c r="O3150" i="4" s="1"/>
  <c r="P3150" i="4" s="1"/>
  <c r="J3150" i="4"/>
  <c r="K3149" i="4"/>
  <c r="O3149" i="4" s="1"/>
  <c r="P3149" i="4" s="1"/>
  <c r="J3149" i="4"/>
  <c r="K3148" i="4"/>
  <c r="O3148" i="4" s="1"/>
  <c r="P3148" i="4" s="1"/>
  <c r="J3148" i="4"/>
  <c r="K3147" i="4"/>
  <c r="O3147" i="4" s="1"/>
  <c r="P3147" i="4" s="1"/>
  <c r="J3147" i="4"/>
  <c r="K3146" i="4"/>
  <c r="O3146" i="4" s="1"/>
  <c r="P3146" i="4" s="1"/>
  <c r="J3146" i="4"/>
  <c r="K3145" i="4"/>
  <c r="O3145" i="4" s="1"/>
  <c r="P3145" i="4" s="1"/>
  <c r="J3145" i="4"/>
  <c r="K3144" i="4"/>
  <c r="O3144" i="4" s="1"/>
  <c r="P3144" i="4" s="1"/>
  <c r="J3144" i="4"/>
  <c r="K3143" i="4"/>
  <c r="O3143" i="4" s="1"/>
  <c r="P3143" i="4" s="1"/>
  <c r="J3143" i="4"/>
  <c r="K3142" i="4"/>
  <c r="O3142" i="4" s="1"/>
  <c r="P3142" i="4" s="1"/>
  <c r="J3142" i="4"/>
  <c r="K3141" i="4"/>
  <c r="O3141" i="4" s="1"/>
  <c r="P3141" i="4" s="1"/>
  <c r="J3141" i="4"/>
  <c r="O3140" i="4"/>
  <c r="P3140" i="4" s="1"/>
  <c r="K3140" i="4"/>
  <c r="J3140" i="4"/>
  <c r="K3139" i="4"/>
  <c r="O3139" i="4" s="1"/>
  <c r="P3139" i="4" s="1"/>
  <c r="J3139" i="4"/>
  <c r="K3138" i="4"/>
  <c r="O3138" i="4" s="1"/>
  <c r="P3138" i="4" s="1"/>
  <c r="J3138" i="4"/>
  <c r="K3137" i="4"/>
  <c r="O3137" i="4" s="1"/>
  <c r="P3137" i="4" s="1"/>
  <c r="J3137" i="4"/>
  <c r="K3136" i="4"/>
  <c r="O3136" i="4" s="1"/>
  <c r="P3136" i="4" s="1"/>
  <c r="J3136" i="4"/>
  <c r="K3135" i="4"/>
  <c r="O3135" i="4" s="1"/>
  <c r="P3135" i="4" s="1"/>
  <c r="J3135" i="4"/>
  <c r="K3134" i="4"/>
  <c r="O3134" i="4" s="1"/>
  <c r="P3134" i="4" s="1"/>
  <c r="J3134" i="4"/>
  <c r="K3133" i="4"/>
  <c r="O3133" i="4" s="1"/>
  <c r="P3133" i="4" s="1"/>
  <c r="J3133" i="4"/>
  <c r="K3132" i="4"/>
  <c r="O3132" i="4" s="1"/>
  <c r="P3132" i="4" s="1"/>
  <c r="J3132" i="4"/>
  <c r="K3131" i="4"/>
  <c r="O3131" i="4" s="1"/>
  <c r="P3131" i="4" s="1"/>
  <c r="J3131" i="4"/>
  <c r="K3130" i="4"/>
  <c r="O3130" i="4" s="1"/>
  <c r="P3130" i="4" s="1"/>
  <c r="J3130" i="4"/>
  <c r="K3129" i="4"/>
  <c r="O3129" i="4" s="1"/>
  <c r="P3129" i="4" s="1"/>
  <c r="J3129" i="4"/>
  <c r="K3128" i="4"/>
  <c r="O3128" i="4" s="1"/>
  <c r="P3128" i="4" s="1"/>
  <c r="J3128" i="4"/>
  <c r="K3127" i="4"/>
  <c r="O3127" i="4" s="1"/>
  <c r="P3127" i="4" s="1"/>
  <c r="J3127" i="4"/>
  <c r="K3126" i="4"/>
  <c r="O3126" i="4" s="1"/>
  <c r="P3126" i="4" s="1"/>
  <c r="J3126" i="4"/>
  <c r="K3125" i="4"/>
  <c r="O3125" i="4" s="1"/>
  <c r="P3125" i="4" s="1"/>
  <c r="J3125" i="4"/>
  <c r="K3124" i="4"/>
  <c r="O3124" i="4" s="1"/>
  <c r="P3124" i="4" s="1"/>
  <c r="J3124" i="4"/>
  <c r="K3123" i="4"/>
  <c r="O3123" i="4" s="1"/>
  <c r="P3123" i="4" s="1"/>
  <c r="J3123" i="4"/>
  <c r="K3122" i="4"/>
  <c r="O3122" i="4" s="1"/>
  <c r="P3122" i="4" s="1"/>
  <c r="J3122" i="4"/>
  <c r="K3121" i="4"/>
  <c r="O3121" i="4" s="1"/>
  <c r="P3121" i="4" s="1"/>
  <c r="J3121" i="4"/>
  <c r="K3120" i="4"/>
  <c r="O3120" i="4" s="1"/>
  <c r="P3120" i="4" s="1"/>
  <c r="J3120" i="4"/>
  <c r="K3119" i="4"/>
  <c r="O3119" i="4" s="1"/>
  <c r="P3119" i="4" s="1"/>
  <c r="J3119" i="4"/>
  <c r="K3118" i="4"/>
  <c r="O3118" i="4" s="1"/>
  <c r="P3118" i="4" s="1"/>
  <c r="J3118" i="4"/>
  <c r="K3117" i="4"/>
  <c r="O3117" i="4" s="1"/>
  <c r="P3117" i="4" s="1"/>
  <c r="J3117" i="4"/>
  <c r="K3116" i="4"/>
  <c r="O3116" i="4" s="1"/>
  <c r="P3116" i="4" s="1"/>
  <c r="J3116" i="4"/>
  <c r="K3115" i="4"/>
  <c r="O3115" i="4" s="1"/>
  <c r="P3115" i="4" s="1"/>
  <c r="J3115" i="4"/>
  <c r="K3114" i="4"/>
  <c r="O3114" i="4" s="1"/>
  <c r="P3114" i="4" s="1"/>
  <c r="J3114" i="4"/>
  <c r="K3113" i="4"/>
  <c r="O3113" i="4" s="1"/>
  <c r="P3113" i="4" s="1"/>
  <c r="J3113" i="4"/>
  <c r="K3112" i="4"/>
  <c r="O3112" i="4" s="1"/>
  <c r="P3112" i="4" s="1"/>
  <c r="J3112" i="4"/>
  <c r="K3111" i="4"/>
  <c r="O3111" i="4" s="1"/>
  <c r="P3111" i="4" s="1"/>
  <c r="J3111" i="4"/>
  <c r="K3110" i="4"/>
  <c r="O3110" i="4" s="1"/>
  <c r="P3110" i="4" s="1"/>
  <c r="J3110" i="4"/>
  <c r="K3109" i="4"/>
  <c r="O3109" i="4" s="1"/>
  <c r="P3109" i="4" s="1"/>
  <c r="J3109" i="4"/>
  <c r="O3108" i="4"/>
  <c r="P3108" i="4" s="1"/>
  <c r="K3108" i="4"/>
  <c r="J3108" i="4"/>
  <c r="K3107" i="4"/>
  <c r="O3107" i="4" s="1"/>
  <c r="P3107" i="4" s="1"/>
  <c r="J3107" i="4"/>
  <c r="K3106" i="4"/>
  <c r="O3106" i="4" s="1"/>
  <c r="P3106" i="4" s="1"/>
  <c r="J3106" i="4"/>
  <c r="K3105" i="4"/>
  <c r="O3105" i="4" s="1"/>
  <c r="P3105" i="4" s="1"/>
  <c r="J3105" i="4"/>
  <c r="K3104" i="4"/>
  <c r="O3104" i="4" s="1"/>
  <c r="P3104" i="4" s="1"/>
  <c r="J3104" i="4"/>
  <c r="K3103" i="4"/>
  <c r="O3103" i="4" s="1"/>
  <c r="P3103" i="4" s="1"/>
  <c r="J3103" i="4"/>
  <c r="K3102" i="4"/>
  <c r="O3102" i="4" s="1"/>
  <c r="P3102" i="4" s="1"/>
  <c r="J3102" i="4"/>
  <c r="K3101" i="4"/>
  <c r="O3101" i="4" s="1"/>
  <c r="P3101" i="4" s="1"/>
  <c r="J3101" i="4"/>
  <c r="K3100" i="4"/>
  <c r="O3100" i="4" s="1"/>
  <c r="P3100" i="4" s="1"/>
  <c r="J3100" i="4"/>
  <c r="K3099" i="4"/>
  <c r="O3099" i="4" s="1"/>
  <c r="P3099" i="4" s="1"/>
  <c r="J3099" i="4"/>
  <c r="K3098" i="4"/>
  <c r="O3098" i="4" s="1"/>
  <c r="P3098" i="4" s="1"/>
  <c r="J3098" i="4"/>
  <c r="K3097" i="4"/>
  <c r="O3097" i="4" s="1"/>
  <c r="P3097" i="4" s="1"/>
  <c r="J3097" i="4"/>
  <c r="K3096" i="4"/>
  <c r="O3096" i="4" s="1"/>
  <c r="P3096" i="4" s="1"/>
  <c r="J3096" i="4"/>
  <c r="K3095" i="4"/>
  <c r="O3095" i="4" s="1"/>
  <c r="P3095" i="4" s="1"/>
  <c r="J3095" i="4"/>
  <c r="K3094" i="4"/>
  <c r="O3094" i="4" s="1"/>
  <c r="P3094" i="4" s="1"/>
  <c r="J3094" i="4"/>
  <c r="K3093" i="4"/>
  <c r="O3093" i="4" s="1"/>
  <c r="P3093" i="4" s="1"/>
  <c r="J3093" i="4"/>
  <c r="O3092" i="4"/>
  <c r="P3092" i="4" s="1"/>
  <c r="K3092" i="4"/>
  <c r="J3092" i="4"/>
  <c r="K3091" i="4"/>
  <c r="O3091" i="4" s="1"/>
  <c r="P3091" i="4" s="1"/>
  <c r="J3091" i="4"/>
  <c r="K3090" i="4"/>
  <c r="O3090" i="4" s="1"/>
  <c r="P3090" i="4" s="1"/>
  <c r="J3090" i="4"/>
  <c r="K3089" i="4"/>
  <c r="O3089" i="4" s="1"/>
  <c r="P3089" i="4" s="1"/>
  <c r="J3089" i="4"/>
  <c r="K3088" i="4"/>
  <c r="O3088" i="4" s="1"/>
  <c r="P3088" i="4" s="1"/>
  <c r="J3088" i="4"/>
  <c r="K3087" i="4"/>
  <c r="O3087" i="4" s="1"/>
  <c r="P3087" i="4" s="1"/>
  <c r="J3087" i="4"/>
  <c r="K3086" i="4"/>
  <c r="O3086" i="4" s="1"/>
  <c r="P3086" i="4" s="1"/>
  <c r="J3086" i="4"/>
  <c r="K3085" i="4"/>
  <c r="O3085" i="4" s="1"/>
  <c r="P3085" i="4" s="1"/>
  <c r="J3085" i="4"/>
  <c r="K3084" i="4"/>
  <c r="O3084" i="4" s="1"/>
  <c r="P3084" i="4" s="1"/>
  <c r="J3084" i="4"/>
  <c r="K3083" i="4"/>
  <c r="O3083" i="4" s="1"/>
  <c r="P3083" i="4" s="1"/>
  <c r="J3083" i="4"/>
  <c r="K3082" i="4"/>
  <c r="O3082" i="4" s="1"/>
  <c r="P3082" i="4" s="1"/>
  <c r="J3082" i="4"/>
  <c r="K3081" i="4"/>
  <c r="O3081" i="4" s="1"/>
  <c r="P3081" i="4" s="1"/>
  <c r="J3081" i="4"/>
  <c r="K3080" i="4"/>
  <c r="O3080" i="4" s="1"/>
  <c r="P3080" i="4" s="1"/>
  <c r="J3080" i="4"/>
  <c r="K3079" i="4"/>
  <c r="O3079" i="4" s="1"/>
  <c r="P3079" i="4" s="1"/>
  <c r="J3079" i="4"/>
  <c r="K3078" i="4"/>
  <c r="O3078" i="4" s="1"/>
  <c r="P3078" i="4" s="1"/>
  <c r="J3078" i="4"/>
  <c r="K3077" i="4"/>
  <c r="O3077" i="4" s="1"/>
  <c r="P3077" i="4" s="1"/>
  <c r="J3077" i="4"/>
  <c r="K3076" i="4"/>
  <c r="O3076" i="4" s="1"/>
  <c r="P3076" i="4" s="1"/>
  <c r="J3076" i="4"/>
  <c r="K3075" i="4"/>
  <c r="O3075" i="4" s="1"/>
  <c r="P3075" i="4" s="1"/>
  <c r="J3075" i="4"/>
  <c r="K3074" i="4"/>
  <c r="O3074" i="4" s="1"/>
  <c r="P3074" i="4" s="1"/>
  <c r="J3074" i="4"/>
  <c r="K3073" i="4"/>
  <c r="O3073" i="4" s="1"/>
  <c r="P3073" i="4" s="1"/>
  <c r="J3073" i="4"/>
  <c r="K3072" i="4"/>
  <c r="O3072" i="4" s="1"/>
  <c r="P3072" i="4" s="1"/>
  <c r="J3072" i="4"/>
  <c r="K3071" i="4"/>
  <c r="O3071" i="4" s="1"/>
  <c r="P3071" i="4" s="1"/>
  <c r="J3071" i="4"/>
  <c r="K3070" i="4"/>
  <c r="O3070" i="4" s="1"/>
  <c r="P3070" i="4" s="1"/>
  <c r="J3070" i="4"/>
  <c r="K3069" i="4"/>
  <c r="O3069" i="4" s="1"/>
  <c r="P3069" i="4" s="1"/>
  <c r="J3069" i="4"/>
  <c r="K3068" i="4"/>
  <c r="O3068" i="4" s="1"/>
  <c r="P3068" i="4" s="1"/>
  <c r="J3068" i="4"/>
  <c r="K3067" i="4"/>
  <c r="O3067" i="4" s="1"/>
  <c r="P3067" i="4" s="1"/>
  <c r="J3067" i="4"/>
  <c r="K3066" i="4"/>
  <c r="O3066" i="4" s="1"/>
  <c r="P3066" i="4" s="1"/>
  <c r="J3066" i="4"/>
  <c r="K3065" i="4"/>
  <c r="O3065" i="4" s="1"/>
  <c r="P3065" i="4" s="1"/>
  <c r="J3065" i="4"/>
  <c r="K3064" i="4"/>
  <c r="O3064" i="4" s="1"/>
  <c r="P3064" i="4" s="1"/>
  <c r="J3064" i="4"/>
  <c r="K3063" i="4"/>
  <c r="O3063" i="4" s="1"/>
  <c r="P3063" i="4" s="1"/>
  <c r="J3063" i="4"/>
  <c r="K3062" i="4"/>
  <c r="O3062" i="4" s="1"/>
  <c r="P3062" i="4" s="1"/>
  <c r="J3062" i="4"/>
  <c r="K3061" i="4"/>
  <c r="O3061" i="4" s="1"/>
  <c r="P3061" i="4" s="1"/>
  <c r="J3061" i="4"/>
  <c r="O3060" i="4"/>
  <c r="P3060" i="4" s="1"/>
  <c r="K3060" i="4"/>
  <c r="J3060" i="4"/>
  <c r="K3059" i="4"/>
  <c r="O3059" i="4" s="1"/>
  <c r="P3059" i="4" s="1"/>
  <c r="J3059" i="4"/>
  <c r="K3058" i="4"/>
  <c r="O3058" i="4" s="1"/>
  <c r="P3058" i="4" s="1"/>
  <c r="J3058" i="4"/>
  <c r="K3057" i="4"/>
  <c r="O3057" i="4" s="1"/>
  <c r="P3057" i="4" s="1"/>
  <c r="J3057" i="4"/>
  <c r="K3056" i="4"/>
  <c r="O3056" i="4" s="1"/>
  <c r="P3056" i="4" s="1"/>
  <c r="J3056" i="4"/>
  <c r="K3055" i="4"/>
  <c r="O3055" i="4" s="1"/>
  <c r="P3055" i="4" s="1"/>
  <c r="J3055" i="4"/>
  <c r="K3054" i="4"/>
  <c r="O3054" i="4" s="1"/>
  <c r="P3054" i="4" s="1"/>
  <c r="J3054" i="4"/>
  <c r="K3053" i="4"/>
  <c r="O3053" i="4" s="1"/>
  <c r="P3053" i="4" s="1"/>
  <c r="J3053" i="4"/>
  <c r="K3052" i="4"/>
  <c r="O3052" i="4" s="1"/>
  <c r="P3052" i="4" s="1"/>
  <c r="J3052" i="4"/>
  <c r="K3051" i="4"/>
  <c r="O3051" i="4" s="1"/>
  <c r="P3051" i="4" s="1"/>
  <c r="J3051" i="4"/>
  <c r="K3050" i="4"/>
  <c r="O3050" i="4" s="1"/>
  <c r="P3050" i="4" s="1"/>
  <c r="J3050" i="4"/>
  <c r="K3049" i="4"/>
  <c r="O3049" i="4" s="1"/>
  <c r="P3049" i="4" s="1"/>
  <c r="J3049" i="4"/>
  <c r="K3048" i="4"/>
  <c r="O3048" i="4" s="1"/>
  <c r="P3048" i="4" s="1"/>
  <c r="J3048" i="4"/>
  <c r="K3047" i="4"/>
  <c r="O3047" i="4" s="1"/>
  <c r="P3047" i="4" s="1"/>
  <c r="J3047" i="4"/>
  <c r="K3046" i="4"/>
  <c r="O3046" i="4" s="1"/>
  <c r="P3046" i="4" s="1"/>
  <c r="J3046" i="4"/>
  <c r="K3045" i="4"/>
  <c r="O3045" i="4" s="1"/>
  <c r="P3045" i="4" s="1"/>
  <c r="J3045" i="4"/>
  <c r="O3044" i="4"/>
  <c r="P3044" i="4" s="1"/>
  <c r="K3044" i="4"/>
  <c r="J3044" i="4"/>
  <c r="K3043" i="4"/>
  <c r="O3043" i="4" s="1"/>
  <c r="P3043" i="4" s="1"/>
  <c r="J3043" i="4"/>
  <c r="K3042" i="4"/>
  <c r="O3042" i="4" s="1"/>
  <c r="P3042" i="4" s="1"/>
  <c r="J3042" i="4"/>
  <c r="K3041" i="4"/>
  <c r="O3041" i="4" s="1"/>
  <c r="P3041" i="4" s="1"/>
  <c r="J3041" i="4"/>
  <c r="K3040" i="4"/>
  <c r="O3040" i="4" s="1"/>
  <c r="P3040" i="4" s="1"/>
  <c r="J3040" i="4"/>
  <c r="K3039" i="4"/>
  <c r="O3039" i="4" s="1"/>
  <c r="P3039" i="4" s="1"/>
  <c r="J3039" i="4"/>
  <c r="K3038" i="4"/>
  <c r="O3038" i="4" s="1"/>
  <c r="P3038" i="4" s="1"/>
  <c r="J3038" i="4"/>
  <c r="K3037" i="4"/>
  <c r="O3037" i="4" s="1"/>
  <c r="P3037" i="4" s="1"/>
  <c r="J3037" i="4"/>
  <c r="K3036" i="4"/>
  <c r="O3036" i="4" s="1"/>
  <c r="P3036" i="4" s="1"/>
  <c r="J3036" i="4"/>
  <c r="K3035" i="4"/>
  <c r="O3035" i="4" s="1"/>
  <c r="P3035" i="4" s="1"/>
  <c r="J3035" i="4"/>
  <c r="K3034" i="4"/>
  <c r="O3034" i="4" s="1"/>
  <c r="P3034" i="4" s="1"/>
  <c r="J3034" i="4"/>
  <c r="K3033" i="4"/>
  <c r="O3033" i="4" s="1"/>
  <c r="P3033" i="4" s="1"/>
  <c r="J3033" i="4"/>
  <c r="K3032" i="4"/>
  <c r="O3032" i="4" s="1"/>
  <c r="P3032" i="4" s="1"/>
  <c r="J3032" i="4"/>
  <c r="K3031" i="4"/>
  <c r="O3031" i="4" s="1"/>
  <c r="P3031" i="4" s="1"/>
  <c r="J3031" i="4"/>
  <c r="K3030" i="4"/>
  <c r="O3030" i="4" s="1"/>
  <c r="P3030" i="4" s="1"/>
  <c r="J3030" i="4"/>
  <c r="K3029" i="4"/>
  <c r="O3029" i="4" s="1"/>
  <c r="P3029" i="4" s="1"/>
  <c r="J3029" i="4"/>
  <c r="K3028" i="4"/>
  <c r="O3028" i="4" s="1"/>
  <c r="P3028" i="4" s="1"/>
  <c r="J3028" i="4"/>
  <c r="K3027" i="4"/>
  <c r="O3027" i="4" s="1"/>
  <c r="P3027" i="4" s="1"/>
  <c r="J3027" i="4"/>
  <c r="K3026" i="4"/>
  <c r="O3026" i="4" s="1"/>
  <c r="P3026" i="4" s="1"/>
  <c r="J3026" i="4"/>
  <c r="K3025" i="4"/>
  <c r="O3025" i="4" s="1"/>
  <c r="P3025" i="4" s="1"/>
  <c r="J3025" i="4"/>
  <c r="K3024" i="4"/>
  <c r="O3024" i="4" s="1"/>
  <c r="P3024" i="4" s="1"/>
  <c r="J3024" i="4"/>
  <c r="K3023" i="4"/>
  <c r="O3023" i="4" s="1"/>
  <c r="P3023" i="4" s="1"/>
  <c r="J3023" i="4"/>
  <c r="K3022" i="4"/>
  <c r="O3022" i="4" s="1"/>
  <c r="P3022" i="4" s="1"/>
  <c r="J3022" i="4"/>
  <c r="K3021" i="4"/>
  <c r="O3021" i="4" s="1"/>
  <c r="P3021" i="4" s="1"/>
  <c r="J3021" i="4"/>
  <c r="K3020" i="4"/>
  <c r="O3020" i="4" s="1"/>
  <c r="P3020" i="4" s="1"/>
  <c r="J3020" i="4"/>
  <c r="K3019" i="4"/>
  <c r="O3019" i="4" s="1"/>
  <c r="P3019" i="4" s="1"/>
  <c r="J3019" i="4"/>
  <c r="K3018" i="4"/>
  <c r="O3018" i="4" s="1"/>
  <c r="P3018" i="4" s="1"/>
  <c r="J3018" i="4"/>
  <c r="K3017" i="4"/>
  <c r="O3017" i="4" s="1"/>
  <c r="P3017" i="4" s="1"/>
  <c r="J3017" i="4"/>
  <c r="K3016" i="4"/>
  <c r="O3016" i="4" s="1"/>
  <c r="P3016" i="4" s="1"/>
  <c r="J3016" i="4"/>
  <c r="K3015" i="4"/>
  <c r="O3015" i="4" s="1"/>
  <c r="P3015" i="4" s="1"/>
  <c r="J3015" i="4"/>
  <c r="K3014" i="4"/>
  <c r="O3014" i="4" s="1"/>
  <c r="P3014" i="4" s="1"/>
  <c r="J3014" i="4"/>
  <c r="K3013" i="4"/>
  <c r="O3013" i="4" s="1"/>
  <c r="P3013" i="4" s="1"/>
  <c r="J3013" i="4"/>
  <c r="O3012" i="4"/>
  <c r="P3012" i="4" s="1"/>
  <c r="K3012" i="4"/>
  <c r="J3012" i="4"/>
  <c r="K3011" i="4"/>
  <c r="O3011" i="4" s="1"/>
  <c r="P3011" i="4" s="1"/>
  <c r="J3011" i="4"/>
  <c r="K3010" i="4"/>
  <c r="O3010" i="4" s="1"/>
  <c r="P3010" i="4" s="1"/>
  <c r="J3010" i="4"/>
  <c r="K3009" i="4"/>
  <c r="O3009" i="4" s="1"/>
  <c r="P3009" i="4" s="1"/>
  <c r="J3009" i="4"/>
  <c r="K3008" i="4"/>
  <c r="O3008" i="4" s="1"/>
  <c r="P3008" i="4" s="1"/>
  <c r="J3008" i="4"/>
  <c r="K3007" i="4"/>
  <c r="O3007" i="4" s="1"/>
  <c r="P3007" i="4" s="1"/>
  <c r="J3007" i="4"/>
  <c r="K3006" i="4"/>
  <c r="O3006" i="4" s="1"/>
  <c r="P3006" i="4" s="1"/>
  <c r="J3006" i="4"/>
  <c r="K3005" i="4"/>
  <c r="O3005" i="4" s="1"/>
  <c r="P3005" i="4" s="1"/>
  <c r="J3005" i="4"/>
  <c r="K3004" i="4"/>
  <c r="O3004" i="4" s="1"/>
  <c r="P3004" i="4" s="1"/>
  <c r="J3004" i="4"/>
  <c r="K3003" i="4"/>
  <c r="O3003" i="4" s="1"/>
  <c r="P3003" i="4" s="1"/>
  <c r="J3003" i="4"/>
  <c r="K3002" i="4"/>
  <c r="O3002" i="4" s="1"/>
  <c r="P3002" i="4" s="1"/>
  <c r="J3002" i="4"/>
  <c r="K3001" i="4"/>
  <c r="O3001" i="4" s="1"/>
  <c r="P3001" i="4" s="1"/>
  <c r="J3001" i="4"/>
  <c r="K3000" i="4"/>
  <c r="O3000" i="4" s="1"/>
  <c r="P3000" i="4" s="1"/>
  <c r="J3000" i="4"/>
  <c r="K2999" i="4"/>
  <c r="O2999" i="4" s="1"/>
  <c r="P2999" i="4" s="1"/>
  <c r="J2999" i="4"/>
  <c r="K2998" i="4"/>
  <c r="O2998" i="4" s="1"/>
  <c r="P2998" i="4" s="1"/>
  <c r="J2998" i="4"/>
  <c r="K2997" i="4"/>
  <c r="O2997" i="4" s="1"/>
  <c r="P2997" i="4" s="1"/>
  <c r="J2997" i="4"/>
  <c r="K2996" i="4"/>
  <c r="O2996" i="4" s="1"/>
  <c r="P2996" i="4" s="1"/>
  <c r="J2996" i="4"/>
  <c r="K2995" i="4"/>
  <c r="O2995" i="4" s="1"/>
  <c r="P2995" i="4" s="1"/>
  <c r="J2995" i="4"/>
  <c r="K2994" i="4"/>
  <c r="O2994" i="4" s="1"/>
  <c r="P2994" i="4" s="1"/>
  <c r="J2994" i="4"/>
  <c r="K2993" i="4"/>
  <c r="O2993" i="4" s="1"/>
  <c r="P2993" i="4" s="1"/>
  <c r="J2993" i="4"/>
  <c r="K2992" i="4"/>
  <c r="O2992" i="4" s="1"/>
  <c r="P2992" i="4" s="1"/>
  <c r="J2992" i="4"/>
  <c r="K2991" i="4"/>
  <c r="O2991" i="4" s="1"/>
  <c r="P2991" i="4" s="1"/>
  <c r="J2991" i="4"/>
  <c r="K2990" i="4"/>
  <c r="O2990" i="4" s="1"/>
  <c r="P2990" i="4" s="1"/>
  <c r="J2990" i="4"/>
  <c r="K2989" i="4"/>
  <c r="O2989" i="4" s="1"/>
  <c r="P2989" i="4" s="1"/>
  <c r="J2989" i="4"/>
  <c r="K2988" i="4"/>
  <c r="O2988" i="4" s="1"/>
  <c r="P2988" i="4" s="1"/>
  <c r="J2988" i="4"/>
  <c r="K2987" i="4"/>
  <c r="O2987" i="4" s="1"/>
  <c r="P2987" i="4" s="1"/>
  <c r="J2987" i="4"/>
  <c r="K2986" i="4"/>
  <c r="O2986" i="4" s="1"/>
  <c r="P2986" i="4" s="1"/>
  <c r="J2986" i="4"/>
  <c r="K2985" i="4"/>
  <c r="O2985" i="4" s="1"/>
  <c r="P2985" i="4" s="1"/>
  <c r="J2985" i="4"/>
  <c r="K2984" i="4"/>
  <c r="O2984" i="4" s="1"/>
  <c r="P2984" i="4" s="1"/>
  <c r="J2984" i="4"/>
  <c r="K2983" i="4"/>
  <c r="O2983" i="4" s="1"/>
  <c r="P2983" i="4" s="1"/>
  <c r="J2983" i="4"/>
  <c r="K2982" i="4"/>
  <c r="O2982" i="4" s="1"/>
  <c r="P2982" i="4" s="1"/>
  <c r="J2982" i="4"/>
  <c r="K2981" i="4"/>
  <c r="O2981" i="4" s="1"/>
  <c r="P2981" i="4" s="1"/>
  <c r="J2981" i="4"/>
  <c r="O2980" i="4"/>
  <c r="P2980" i="4" s="1"/>
  <c r="K2980" i="4"/>
  <c r="J2980" i="4"/>
  <c r="K2979" i="4"/>
  <c r="O2979" i="4" s="1"/>
  <c r="P2979" i="4" s="1"/>
  <c r="J2979" i="4"/>
  <c r="K2978" i="4"/>
  <c r="O2978" i="4" s="1"/>
  <c r="P2978" i="4" s="1"/>
  <c r="J2978" i="4"/>
  <c r="K2977" i="4"/>
  <c r="O2977" i="4" s="1"/>
  <c r="P2977" i="4" s="1"/>
  <c r="J2977" i="4"/>
  <c r="K2976" i="4"/>
  <c r="O2976" i="4" s="1"/>
  <c r="P2976" i="4" s="1"/>
  <c r="J2976" i="4"/>
  <c r="K2975" i="4"/>
  <c r="O2975" i="4" s="1"/>
  <c r="P2975" i="4" s="1"/>
  <c r="J2975" i="4"/>
  <c r="K2974" i="4"/>
  <c r="O2974" i="4" s="1"/>
  <c r="P2974" i="4" s="1"/>
  <c r="J2974" i="4"/>
  <c r="K2973" i="4"/>
  <c r="O2973" i="4" s="1"/>
  <c r="P2973" i="4" s="1"/>
  <c r="J2973" i="4"/>
  <c r="K2972" i="4"/>
  <c r="O2972" i="4" s="1"/>
  <c r="P2972" i="4" s="1"/>
  <c r="J2972" i="4"/>
  <c r="K2971" i="4"/>
  <c r="O2971" i="4" s="1"/>
  <c r="P2971" i="4" s="1"/>
  <c r="J2971" i="4"/>
  <c r="K2970" i="4"/>
  <c r="O2970" i="4" s="1"/>
  <c r="P2970" i="4" s="1"/>
  <c r="J2970" i="4"/>
  <c r="K2969" i="4"/>
  <c r="O2969" i="4" s="1"/>
  <c r="P2969" i="4" s="1"/>
  <c r="J2969" i="4"/>
  <c r="K2968" i="4"/>
  <c r="O2968" i="4" s="1"/>
  <c r="P2968" i="4" s="1"/>
  <c r="J2968" i="4"/>
  <c r="K2967" i="4"/>
  <c r="O2967" i="4" s="1"/>
  <c r="P2967" i="4" s="1"/>
  <c r="J2967" i="4"/>
  <c r="K2966" i="4"/>
  <c r="O2966" i="4" s="1"/>
  <c r="P2966" i="4" s="1"/>
  <c r="J2966" i="4"/>
  <c r="K2965" i="4"/>
  <c r="O2965" i="4" s="1"/>
  <c r="P2965" i="4" s="1"/>
  <c r="J2965" i="4"/>
  <c r="O2964" i="4"/>
  <c r="P2964" i="4" s="1"/>
  <c r="K2964" i="4"/>
  <c r="J2964" i="4"/>
  <c r="K2963" i="4"/>
  <c r="O2963" i="4" s="1"/>
  <c r="P2963" i="4" s="1"/>
  <c r="J2963" i="4"/>
  <c r="K2962" i="4"/>
  <c r="O2962" i="4" s="1"/>
  <c r="P2962" i="4" s="1"/>
  <c r="J2962" i="4"/>
  <c r="K2961" i="4"/>
  <c r="O2961" i="4" s="1"/>
  <c r="P2961" i="4" s="1"/>
  <c r="J2961" i="4"/>
  <c r="K2960" i="4"/>
  <c r="O2960" i="4" s="1"/>
  <c r="P2960" i="4" s="1"/>
  <c r="J2960" i="4"/>
  <c r="K2959" i="4"/>
  <c r="O2959" i="4" s="1"/>
  <c r="P2959" i="4" s="1"/>
  <c r="J2959" i="4"/>
  <c r="K2958" i="4"/>
  <c r="O2958" i="4" s="1"/>
  <c r="P2958" i="4" s="1"/>
  <c r="J2958" i="4"/>
  <c r="K2957" i="4"/>
  <c r="O2957" i="4" s="1"/>
  <c r="P2957" i="4" s="1"/>
  <c r="J2957" i="4"/>
  <c r="K2956" i="4"/>
  <c r="O2956" i="4" s="1"/>
  <c r="P2956" i="4" s="1"/>
  <c r="J2956" i="4"/>
  <c r="K2955" i="4"/>
  <c r="O2955" i="4" s="1"/>
  <c r="P2955" i="4" s="1"/>
  <c r="J2955" i="4"/>
  <c r="K2954" i="4"/>
  <c r="O2954" i="4" s="1"/>
  <c r="P2954" i="4" s="1"/>
  <c r="J2954" i="4"/>
  <c r="K2953" i="4"/>
  <c r="O2953" i="4" s="1"/>
  <c r="P2953" i="4" s="1"/>
  <c r="J2953" i="4"/>
  <c r="K2952" i="4"/>
  <c r="O2952" i="4" s="1"/>
  <c r="P2952" i="4" s="1"/>
  <c r="J2952" i="4"/>
  <c r="K2951" i="4"/>
  <c r="O2951" i="4" s="1"/>
  <c r="P2951" i="4" s="1"/>
  <c r="J2951" i="4"/>
  <c r="K2950" i="4"/>
  <c r="O2950" i="4" s="1"/>
  <c r="P2950" i="4" s="1"/>
  <c r="J2950" i="4"/>
  <c r="K2949" i="4"/>
  <c r="O2949" i="4" s="1"/>
  <c r="P2949" i="4" s="1"/>
  <c r="J2949" i="4"/>
  <c r="K2948" i="4"/>
  <c r="O2948" i="4" s="1"/>
  <c r="P2948" i="4" s="1"/>
  <c r="J2948" i="4"/>
  <c r="K2947" i="4"/>
  <c r="O2947" i="4" s="1"/>
  <c r="P2947" i="4" s="1"/>
  <c r="J2947" i="4"/>
  <c r="K2946" i="4"/>
  <c r="O2946" i="4" s="1"/>
  <c r="P2946" i="4" s="1"/>
  <c r="J2946" i="4"/>
  <c r="K2945" i="4"/>
  <c r="O2945" i="4" s="1"/>
  <c r="P2945" i="4" s="1"/>
  <c r="J2945" i="4"/>
  <c r="K2944" i="4"/>
  <c r="O2944" i="4" s="1"/>
  <c r="P2944" i="4" s="1"/>
  <c r="J2944" i="4"/>
  <c r="K2943" i="4"/>
  <c r="O2943" i="4" s="1"/>
  <c r="P2943" i="4" s="1"/>
  <c r="J2943" i="4"/>
  <c r="K2942" i="4"/>
  <c r="O2942" i="4" s="1"/>
  <c r="P2942" i="4" s="1"/>
  <c r="J2942" i="4"/>
  <c r="K2941" i="4"/>
  <c r="O2941" i="4" s="1"/>
  <c r="P2941" i="4" s="1"/>
  <c r="J2941" i="4"/>
  <c r="K2940" i="4"/>
  <c r="O2940" i="4" s="1"/>
  <c r="P2940" i="4" s="1"/>
  <c r="J2940" i="4"/>
  <c r="K2939" i="4"/>
  <c r="O2939" i="4" s="1"/>
  <c r="P2939" i="4" s="1"/>
  <c r="J2939" i="4"/>
  <c r="K2938" i="4"/>
  <c r="O2938" i="4" s="1"/>
  <c r="P2938" i="4" s="1"/>
  <c r="J2938" i="4"/>
  <c r="K2937" i="4"/>
  <c r="O2937" i="4" s="1"/>
  <c r="P2937" i="4" s="1"/>
  <c r="J2937" i="4"/>
  <c r="K2936" i="4"/>
  <c r="O2936" i="4" s="1"/>
  <c r="P2936" i="4" s="1"/>
  <c r="J2936" i="4"/>
  <c r="K2935" i="4"/>
  <c r="O2935" i="4" s="1"/>
  <c r="P2935" i="4" s="1"/>
  <c r="J2935" i="4"/>
  <c r="K2934" i="4"/>
  <c r="O2934" i="4" s="1"/>
  <c r="P2934" i="4" s="1"/>
  <c r="J2934" i="4"/>
  <c r="K2933" i="4"/>
  <c r="O2933" i="4" s="1"/>
  <c r="P2933" i="4" s="1"/>
  <c r="J2933" i="4"/>
  <c r="O2932" i="4"/>
  <c r="P2932" i="4" s="1"/>
  <c r="K2932" i="4"/>
  <c r="J2932" i="4"/>
  <c r="K2931" i="4"/>
  <c r="O2931" i="4" s="1"/>
  <c r="P2931" i="4" s="1"/>
  <c r="J2931" i="4"/>
  <c r="K2930" i="4"/>
  <c r="O2930" i="4" s="1"/>
  <c r="P2930" i="4" s="1"/>
  <c r="J2930" i="4"/>
  <c r="K2929" i="4"/>
  <c r="O2929" i="4" s="1"/>
  <c r="P2929" i="4" s="1"/>
  <c r="J2929" i="4"/>
  <c r="K2928" i="4"/>
  <c r="O2928" i="4" s="1"/>
  <c r="P2928" i="4" s="1"/>
  <c r="J2928" i="4"/>
  <c r="K2927" i="4"/>
  <c r="O2927" i="4" s="1"/>
  <c r="P2927" i="4" s="1"/>
  <c r="J2927" i="4"/>
  <c r="K2926" i="4"/>
  <c r="O2926" i="4" s="1"/>
  <c r="P2926" i="4" s="1"/>
  <c r="J2926" i="4"/>
  <c r="K2925" i="4"/>
  <c r="O2925" i="4" s="1"/>
  <c r="P2925" i="4" s="1"/>
  <c r="J2925" i="4"/>
  <c r="K2924" i="4"/>
  <c r="O2924" i="4" s="1"/>
  <c r="P2924" i="4" s="1"/>
  <c r="J2924" i="4"/>
  <c r="K2923" i="4"/>
  <c r="O2923" i="4" s="1"/>
  <c r="P2923" i="4" s="1"/>
  <c r="J2923" i="4"/>
  <c r="K2922" i="4"/>
  <c r="O2922" i="4" s="1"/>
  <c r="P2922" i="4" s="1"/>
  <c r="J2922" i="4"/>
  <c r="K2921" i="4"/>
  <c r="O2921" i="4" s="1"/>
  <c r="P2921" i="4" s="1"/>
  <c r="J2921" i="4"/>
  <c r="K2920" i="4"/>
  <c r="O2920" i="4" s="1"/>
  <c r="P2920" i="4" s="1"/>
  <c r="J2920" i="4"/>
  <c r="K2919" i="4"/>
  <c r="O2919" i="4" s="1"/>
  <c r="P2919" i="4" s="1"/>
  <c r="J2919" i="4"/>
  <c r="K2918" i="4"/>
  <c r="O2918" i="4" s="1"/>
  <c r="P2918" i="4" s="1"/>
  <c r="J2918" i="4"/>
  <c r="K2917" i="4"/>
  <c r="O2917" i="4" s="1"/>
  <c r="P2917" i="4" s="1"/>
  <c r="J2917" i="4"/>
  <c r="O2916" i="4"/>
  <c r="P2916" i="4" s="1"/>
  <c r="K2916" i="4"/>
  <c r="J2916" i="4"/>
  <c r="K2915" i="4"/>
  <c r="O2915" i="4" s="1"/>
  <c r="P2915" i="4" s="1"/>
  <c r="J2915" i="4"/>
  <c r="K2914" i="4"/>
  <c r="O2914" i="4" s="1"/>
  <c r="P2914" i="4" s="1"/>
  <c r="J2914" i="4"/>
  <c r="K2913" i="4"/>
  <c r="O2913" i="4" s="1"/>
  <c r="P2913" i="4" s="1"/>
  <c r="J2913" i="4"/>
  <c r="K2912" i="4"/>
  <c r="O2912" i="4" s="1"/>
  <c r="P2912" i="4" s="1"/>
  <c r="J2912" i="4"/>
  <c r="K2911" i="4"/>
  <c r="O2911" i="4" s="1"/>
  <c r="P2911" i="4" s="1"/>
  <c r="J2911" i="4"/>
  <c r="K2910" i="4"/>
  <c r="O2910" i="4" s="1"/>
  <c r="P2910" i="4" s="1"/>
  <c r="J2910" i="4"/>
  <c r="K2909" i="4"/>
  <c r="O2909" i="4" s="1"/>
  <c r="P2909" i="4" s="1"/>
  <c r="J2909" i="4"/>
  <c r="K2908" i="4"/>
  <c r="O2908" i="4" s="1"/>
  <c r="P2908" i="4" s="1"/>
  <c r="J2908" i="4"/>
  <c r="K2907" i="4"/>
  <c r="O2907" i="4" s="1"/>
  <c r="P2907" i="4" s="1"/>
  <c r="J2907" i="4"/>
  <c r="K2906" i="4"/>
  <c r="O2906" i="4" s="1"/>
  <c r="P2906" i="4" s="1"/>
  <c r="J2906" i="4"/>
  <c r="K2905" i="4"/>
  <c r="O2905" i="4" s="1"/>
  <c r="P2905" i="4" s="1"/>
  <c r="J2905" i="4"/>
  <c r="K2904" i="4"/>
  <c r="O2904" i="4" s="1"/>
  <c r="P2904" i="4" s="1"/>
  <c r="J2904" i="4"/>
  <c r="K2903" i="4"/>
  <c r="O2903" i="4" s="1"/>
  <c r="P2903" i="4" s="1"/>
  <c r="J2903" i="4"/>
  <c r="K2902" i="4"/>
  <c r="O2902" i="4" s="1"/>
  <c r="P2902" i="4" s="1"/>
  <c r="J2902" i="4"/>
  <c r="K2901" i="4"/>
  <c r="O2901" i="4" s="1"/>
  <c r="P2901" i="4" s="1"/>
  <c r="J2901" i="4"/>
  <c r="K2900" i="4"/>
  <c r="O2900" i="4" s="1"/>
  <c r="P2900" i="4" s="1"/>
  <c r="J2900" i="4"/>
  <c r="K2899" i="4"/>
  <c r="O2899" i="4" s="1"/>
  <c r="P2899" i="4" s="1"/>
  <c r="J2899" i="4"/>
  <c r="K2898" i="4"/>
  <c r="O2898" i="4" s="1"/>
  <c r="P2898" i="4" s="1"/>
  <c r="J2898" i="4"/>
  <c r="K2897" i="4"/>
  <c r="O2897" i="4" s="1"/>
  <c r="P2897" i="4" s="1"/>
  <c r="J2897" i="4"/>
  <c r="K2896" i="4"/>
  <c r="O2896" i="4" s="1"/>
  <c r="P2896" i="4" s="1"/>
  <c r="J2896" i="4"/>
  <c r="K2895" i="4"/>
  <c r="O2895" i="4" s="1"/>
  <c r="P2895" i="4" s="1"/>
  <c r="J2895" i="4"/>
  <c r="K2894" i="4"/>
  <c r="O2894" i="4" s="1"/>
  <c r="P2894" i="4" s="1"/>
  <c r="J2894" i="4"/>
  <c r="K2893" i="4"/>
  <c r="O2893" i="4" s="1"/>
  <c r="P2893" i="4" s="1"/>
  <c r="J2893" i="4"/>
  <c r="K2892" i="4"/>
  <c r="O2892" i="4" s="1"/>
  <c r="P2892" i="4" s="1"/>
  <c r="J2892" i="4"/>
  <c r="K2891" i="4"/>
  <c r="O2891" i="4" s="1"/>
  <c r="P2891" i="4" s="1"/>
  <c r="J2891" i="4"/>
  <c r="K2890" i="4"/>
  <c r="O2890" i="4" s="1"/>
  <c r="P2890" i="4" s="1"/>
  <c r="J2890" i="4"/>
  <c r="K2889" i="4"/>
  <c r="O2889" i="4" s="1"/>
  <c r="P2889" i="4" s="1"/>
  <c r="J2889" i="4"/>
  <c r="K2888" i="4"/>
  <c r="O2888" i="4" s="1"/>
  <c r="P2888" i="4" s="1"/>
  <c r="J2888" i="4"/>
  <c r="K2887" i="4"/>
  <c r="O2887" i="4" s="1"/>
  <c r="P2887" i="4" s="1"/>
  <c r="J2887" i="4"/>
  <c r="K2886" i="4"/>
  <c r="O2886" i="4" s="1"/>
  <c r="P2886" i="4" s="1"/>
  <c r="J2886" i="4"/>
  <c r="K2885" i="4"/>
  <c r="O2885" i="4" s="1"/>
  <c r="P2885" i="4" s="1"/>
  <c r="J2885" i="4"/>
  <c r="O2884" i="4"/>
  <c r="P2884" i="4" s="1"/>
  <c r="K2884" i="4"/>
  <c r="J2884" i="4"/>
  <c r="K2883" i="4"/>
  <c r="O2883" i="4" s="1"/>
  <c r="P2883" i="4" s="1"/>
  <c r="J2883" i="4"/>
  <c r="K2882" i="4"/>
  <c r="O2882" i="4" s="1"/>
  <c r="P2882" i="4" s="1"/>
  <c r="J2882" i="4"/>
  <c r="K2881" i="4"/>
  <c r="O2881" i="4" s="1"/>
  <c r="P2881" i="4" s="1"/>
  <c r="J2881" i="4"/>
  <c r="K2880" i="4"/>
  <c r="O2880" i="4" s="1"/>
  <c r="P2880" i="4" s="1"/>
  <c r="J2880" i="4"/>
  <c r="K2879" i="4"/>
  <c r="O2879" i="4" s="1"/>
  <c r="P2879" i="4" s="1"/>
  <c r="J2879" i="4"/>
  <c r="K2878" i="4"/>
  <c r="O2878" i="4" s="1"/>
  <c r="P2878" i="4" s="1"/>
  <c r="J2878" i="4"/>
  <c r="K2877" i="4"/>
  <c r="O2877" i="4" s="1"/>
  <c r="P2877" i="4" s="1"/>
  <c r="J2877" i="4"/>
  <c r="K2876" i="4"/>
  <c r="O2876" i="4" s="1"/>
  <c r="P2876" i="4" s="1"/>
  <c r="J2876" i="4"/>
  <c r="K2875" i="4"/>
  <c r="O2875" i="4" s="1"/>
  <c r="P2875" i="4" s="1"/>
  <c r="J2875" i="4"/>
  <c r="K2874" i="4"/>
  <c r="O2874" i="4" s="1"/>
  <c r="P2874" i="4" s="1"/>
  <c r="J2874" i="4"/>
  <c r="K2873" i="4"/>
  <c r="O2873" i="4" s="1"/>
  <c r="P2873" i="4" s="1"/>
  <c r="J2873" i="4"/>
  <c r="K2872" i="4"/>
  <c r="O2872" i="4" s="1"/>
  <c r="P2872" i="4" s="1"/>
  <c r="J2872" i="4"/>
  <c r="K2871" i="4"/>
  <c r="O2871" i="4" s="1"/>
  <c r="P2871" i="4" s="1"/>
  <c r="J2871" i="4"/>
  <c r="K2870" i="4"/>
  <c r="O2870" i="4" s="1"/>
  <c r="P2870" i="4" s="1"/>
  <c r="J2870" i="4"/>
  <c r="K2869" i="4"/>
  <c r="O2869" i="4" s="1"/>
  <c r="P2869" i="4" s="1"/>
  <c r="J2869" i="4"/>
  <c r="K2868" i="4"/>
  <c r="O2868" i="4" s="1"/>
  <c r="P2868" i="4" s="1"/>
  <c r="J2868" i="4"/>
  <c r="K2867" i="4"/>
  <c r="O2867" i="4" s="1"/>
  <c r="P2867" i="4" s="1"/>
  <c r="J2867" i="4"/>
  <c r="K2866" i="4"/>
  <c r="O2866" i="4" s="1"/>
  <c r="P2866" i="4" s="1"/>
  <c r="J2866" i="4"/>
  <c r="K2865" i="4"/>
  <c r="O2865" i="4" s="1"/>
  <c r="P2865" i="4" s="1"/>
  <c r="J2865" i="4"/>
  <c r="K2864" i="4"/>
  <c r="O2864" i="4" s="1"/>
  <c r="P2864" i="4" s="1"/>
  <c r="J2864" i="4"/>
  <c r="K2863" i="4"/>
  <c r="O2863" i="4" s="1"/>
  <c r="P2863" i="4" s="1"/>
  <c r="J2863" i="4"/>
  <c r="K2862" i="4"/>
  <c r="O2862" i="4" s="1"/>
  <c r="P2862" i="4" s="1"/>
  <c r="J2862" i="4"/>
  <c r="K2861" i="4"/>
  <c r="O2861" i="4" s="1"/>
  <c r="P2861" i="4" s="1"/>
  <c r="J2861" i="4"/>
  <c r="K2860" i="4"/>
  <c r="O2860" i="4" s="1"/>
  <c r="P2860" i="4" s="1"/>
  <c r="J2860" i="4"/>
  <c r="K2859" i="4"/>
  <c r="O2859" i="4" s="1"/>
  <c r="P2859" i="4" s="1"/>
  <c r="J2859" i="4"/>
  <c r="K2858" i="4"/>
  <c r="O2858" i="4" s="1"/>
  <c r="P2858" i="4" s="1"/>
  <c r="J2858" i="4"/>
  <c r="K2857" i="4"/>
  <c r="O2857" i="4" s="1"/>
  <c r="P2857" i="4" s="1"/>
  <c r="J2857" i="4"/>
  <c r="K2856" i="4"/>
  <c r="O2856" i="4" s="1"/>
  <c r="P2856" i="4" s="1"/>
  <c r="J2856" i="4"/>
  <c r="K2855" i="4"/>
  <c r="O2855" i="4" s="1"/>
  <c r="P2855" i="4" s="1"/>
  <c r="J2855" i="4"/>
  <c r="K2854" i="4"/>
  <c r="O2854" i="4" s="1"/>
  <c r="P2854" i="4" s="1"/>
  <c r="J2854" i="4"/>
  <c r="K2853" i="4"/>
  <c r="O2853" i="4" s="1"/>
  <c r="P2853" i="4" s="1"/>
  <c r="J2853" i="4"/>
  <c r="K2852" i="4"/>
  <c r="O2852" i="4" s="1"/>
  <c r="P2852" i="4" s="1"/>
  <c r="J2852" i="4"/>
  <c r="K2851" i="4"/>
  <c r="O2851" i="4" s="1"/>
  <c r="P2851" i="4" s="1"/>
  <c r="J2851" i="4"/>
  <c r="K2850" i="4"/>
  <c r="O2850" i="4" s="1"/>
  <c r="P2850" i="4" s="1"/>
  <c r="J2850" i="4"/>
  <c r="K2849" i="4"/>
  <c r="O2849" i="4" s="1"/>
  <c r="P2849" i="4" s="1"/>
  <c r="J2849" i="4"/>
  <c r="K2848" i="4"/>
  <c r="O2848" i="4" s="1"/>
  <c r="P2848" i="4" s="1"/>
  <c r="J2848" i="4"/>
  <c r="K2847" i="4"/>
  <c r="O2847" i="4" s="1"/>
  <c r="P2847" i="4" s="1"/>
  <c r="J2847" i="4"/>
  <c r="K2846" i="4"/>
  <c r="O2846" i="4" s="1"/>
  <c r="P2846" i="4" s="1"/>
  <c r="J2846" i="4"/>
  <c r="K2845" i="4"/>
  <c r="O2845" i="4" s="1"/>
  <c r="P2845" i="4" s="1"/>
  <c r="J2845" i="4"/>
  <c r="K2844" i="4"/>
  <c r="O2844" i="4" s="1"/>
  <c r="P2844" i="4" s="1"/>
  <c r="J2844" i="4"/>
  <c r="K2843" i="4"/>
  <c r="O2843" i="4" s="1"/>
  <c r="P2843" i="4" s="1"/>
  <c r="J2843" i="4"/>
  <c r="K2842" i="4"/>
  <c r="O2842" i="4" s="1"/>
  <c r="P2842" i="4" s="1"/>
  <c r="J2842" i="4"/>
  <c r="K2841" i="4"/>
  <c r="O2841" i="4" s="1"/>
  <c r="P2841" i="4" s="1"/>
  <c r="J2841" i="4"/>
  <c r="K2840" i="4"/>
  <c r="O2840" i="4" s="1"/>
  <c r="P2840" i="4" s="1"/>
  <c r="J2840" i="4"/>
  <c r="K2839" i="4"/>
  <c r="O2839" i="4" s="1"/>
  <c r="P2839" i="4" s="1"/>
  <c r="J2839" i="4"/>
  <c r="K2838" i="4"/>
  <c r="O2838" i="4" s="1"/>
  <c r="P2838" i="4" s="1"/>
  <c r="J2838" i="4"/>
  <c r="K2837" i="4"/>
  <c r="O2837" i="4" s="1"/>
  <c r="P2837" i="4" s="1"/>
  <c r="J2837" i="4"/>
  <c r="O2836" i="4"/>
  <c r="P2836" i="4" s="1"/>
  <c r="K2836" i="4"/>
  <c r="J2836" i="4"/>
  <c r="K2835" i="4"/>
  <c r="O2835" i="4" s="1"/>
  <c r="P2835" i="4" s="1"/>
  <c r="J2835" i="4"/>
  <c r="K2834" i="4"/>
  <c r="O2834" i="4" s="1"/>
  <c r="P2834" i="4" s="1"/>
  <c r="J2834" i="4"/>
  <c r="K2833" i="4"/>
  <c r="O2833" i="4" s="1"/>
  <c r="P2833" i="4" s="1"/>
  <c r="J2833" i="4"/>
  <c r="K2832" i="4"/>
  <c r="O2832" i="4" s="1"/>
  <c r="P2832" i="4" s="1"/>
  <c r="J2832" i="4"/>
  <c r="K2831" i="4"/>
  <c r="O2831" i="4" s="1"/>
  <c r="P2831" i="4" s="1"/>
  <c r="J2831" i="4"/>
  <c r="K2830" i="4"/>
  <c r="O2830" i="4" s="1"/>
  <c r="P2830" i="4" s="1"/>
  <c r="J2830" i="4"/>
  <c r="K2829" i="4"/>
  <c r="O2829" i="4" s="1"/>
  <c r="P2829" i="4" s="1"/>
  <c r="J2829" i="4"/>
  <c r="K2828" i="4"/>
  <c r="O2828" i="4" s="1"/>
  <c r="P2828" i="4" s="1"/>
  <c r="J2828" i="4"/>
  <c r="K2827" i="4"/>
  <c r="O2827" i="4" s="1"/>
  <c r="P2827" i="4" s="1"/>
  <c r="J2827" i="4"/>
  <c r="K2826" i="4"/>
  <c r="O2826" i="4" s="1"/>
  <c r="P2826" i="4" s="1"/>
  <c r="J2826" i="4"/>
  <c r="K2825" i="4"/>
  <c r="O2825" i="4" s="1"/>
  <c r="P2825" i="4" s="1"/>
  <c r="J2825" i="4"/>
  <c r="K2824" i="4"/>
  <c r="O2824" i="4" s="1"/>
  <c r="P2824" i="4" s="1"/>
  <c r="J2824" i="4"/>
  <c r="K2823" i="4"/>
  <c r="O2823" i="4" s="1"/>
  <c r="P2823" i="4" s="1"/>
  <c r="J2823" i="4"/>
  <c r="K2822" i="4"/>
  <c r="O2822" i="4" s="1"/>
  <c r="P2822" i="4" s="1"/>
  <c r="J2822" i="4"/>
  <c r="K2821" i="4"/>
  <c r="O2821" i="4" s="1"/>
  <c r="P2821" i="4" s="1"/>
  <c r="J2821" i="4"/>
  <c r="K2820" i="4"/>
  <c r="O2820" i="4" s="1"/>
  <c r="P2820" i="4" s="1"/>
  <c r="J2820" i="4"/>
  <c r="K2819" i="4"/>
  <c r="O2819" i="4" s="1"/>
  <c r="P2819" i="4" s="1"/>
  <c r="J2819" i="4"/>
  <c r="K2818" i="4"/>
  <c r="O2818" i="4" s="1"/>
  <c r="P2818" i="4" s="1"/>
  <c r="J2818" i="4"/>
  <c r="K2817" i="4"/>
  <c r="O2817" i="4" s="1"/>
  <c r="P2817" i="4" s="1"/>
  <c r="J2817" i="4"/>
  <c r="K2816" i="4"/>
  <c r="O2816" i="4" s="1"/>
  <c r="P2816" i="4" s="1"/>
  <c r="J2816" i="4"/>
  <c r="K2815" i="4"/>
  <c r="O2815" i="4" s="1"/>
  <c r="P2815" i="4" s="1"/>
  <c r="J2815" i="4"/>
  <c r="K2814" i="4"/>
  <c r="O2814" i="4" s="1"/>
  <c r="P2814" i="4" s="1"/>
  <c r="J2814" i="4"/>
  <c r="K2813" i="4"/>
  <c r="O2813" i="4" s="1"/>
  <c r="P2813" i="4" s="1"/>
  <c r="J2813" i="4"/>
  <c r="K2812" i="4"/>
  <c r="O2812" i="4" s="1"/>
  <c r="P2812" i="4" s="1"/>
  <c r="J2812" i="4"/>
  <c r="K2811" i="4"/>
  <c r="O2811" i="4" s="1"/>
  <c r="P2811" i="4" s="1"/>
  <c r="J2811" i="4"/>
  <c r="K2810" i="4"/>
  <c r="O2810" i="4" s="1"/>
  <c r="P2810" i="4" s="1"/>
  <c r="J2810" i="4"/>
  <c r="K2809" i="4"/>
  <c r="O2809" i="4" s="1"/>
  <c r="P2809" i="4" s="1"/>
  <c r="J2809" i="4"/>
  <c r="K2808" i="4"/>
  <c r="O2808" i="4" s="1"/>
  <c r="P2808" i="4" s="1"/>
  <c r="J2808" i="4"/>
  <c r="K2807" i="4"/>
  <c r="O2807" i="4" s="1"/>
  <c r="P2807" i="4" s="1"/>
  <c r="J2807" i="4"/>
  <c r="K2806" i="4"/>
  <c r="O2806" i="4" s="1"/>
  <c r="P2806" i="4" s="1"/>
  <c r="J2806" i="4"/>
  <c r="K2805" i="4"/>
  <c r="O2805" i="4" s="1"/>
  <c r="P2805" i="4" s="1"/>
  <c r="J2805" i="4"/>
  <c r="O2804" i="4"/>
  <c r="P2804" i="4" s="1"/>
  <c r="K2804" i="4"/>
  <c r="J2804" i="4"/>
  <c r="K2803" i="4"/>
  <c r="O2803" i="4" s="1"/>
  <c r="P2803" i="4" s="1"/>
  <c r="J2803" i="4"/>
  <c r="K2802" i="4"/>
  <c r="O2802" i="4" s="1"/>
  <c r="P2802" i="4" s="1"/>
  <c r="J2802" i="4"/>
  <c r="K2801" i="4"/>
  <c r="O2801" i="4" s="1"/>
  <c r="P2801" i="4" s="1"/>
  <c r="J2801" i="4"/>
  <c r="K2800" i="4"/>
  <c r="O2800" i="4" s="1"/>
  <c r="P2800" i="4" s="1"/>
  <c r="J2800" i="4"/>
  <c r="K2799" i="4"/>
  <c r="O2799" i="4" s="1"/>
  <c r="P2799" i="4" s="1"/>
  <c r="J2799" i="4"/>
  <c r="K2798" i="4"/>
  <c r="O2798" i="4" s="1"/>
  <c r="P2798" i="4" s="1"/>
  <c r="J2798" i="4"/>
  <c r="K2797" i="4"/>
  <c r="O2797" i="4" s="1"/>
  <c r="P2797" i="4" s="1"/>
  <c r="J2797" i="4"/>
  <c r="K2796" i="4"/>
  <c r="O2796" i="4" s="1"/>
  <c r="P2796" i="4" s="1"/>
  <c r="J2796" i="4"/>
  <c r="K2795" i="4"/>
  <c r="O2795" i="4" s="1"/>
  <c r="P2795" i="4" s="1"/>
  <c r="J2795" i="4"/>
  <c r="K2794" i="4"/>
  <c r="O2794" i="4" s="1"/>
  <c r="P2794" i="4" s="1"/>
  <c r="J2794" i="4"/>
  <c r="K2793" i="4"/>
  <c r="O2793" i="4" s="1"/>
  <c r="P2793" i="4" s="1"/>
  <c r="J2793" i="4"/>
  <c r="K2792" i="4"/>
  <c r="O2792" i="4" s="1"/>
  <c r="P2792" i="4" s="1"/>
  <c r="J2792" i="4"/>
  <c r="K2791" i="4"/>
  <c r="O2791" i="4" s="1"/>
  <c r="P2791" i="4" s="1"/>
  <c r="J2791" i="4"/>
  <c r="K2790" i="4"/>
  <c r="O2790" i="4" s="1"/>
  <c r="P2790" i="4" s="1"/>
  <c r="J2790" i="4"/>
  <c r="K2789" i="4"/>
  <c r="O2789" i="4" s="1"/>
  <c r="P2789" i="4" s="1"/>
  <c r="J2789" i="4"/>
  <c r="O2788" i="4"/>
  <c r="P2788" i="4" s="1"/>
  <c r="K2788" i="4"/>
  <c r="J2788" i="4"/>
  <c r="K2787" i="4"/>
  <c r="O2787" i="4" s="1"/>
  <c r="P2787" i="4" s="1"/>
  <c r="J2787" i="4"/>
  <c r="K2786" i="4"/>
  <c r="O2786" i="4" s="1"/>
  <c r="P2786" i="4" s="1"/>
  <c r="J2786" i="4"/>
  <c r="K2785" i="4"/>
  <c r="O2785" i="4" s="1"/>
  <c r="P2785" i="4" s="1"/>
  <c r="J2785" i="4"/>
  <c r="K2784" i="4"/>
  <c r="O2784" i="4" s="1"/>
  <c r="P2784" i="4" s="1"/>
  <c r="J2784" i="4"/>
  <c r="K2783" i="4"/>
  <c r="O2783" i="4" s="1"/>
  <c r="P2783" i="4" s="1"/>
  <c r="J2783" i="4"/>
  <c r="K2782" i="4"/>
  <c r="O2782" i="4" s="1"/>
  <c r="P2782" i="4" s="1"/>
  <c r="J2782" i="4"/>
  <c r="K2781" i="4"/>
  <c r="O2781" i="4" s="1"/>
  <c r="P2781" i="4" s="1"/>
  <c r="J2781" i="4"/>
  <c r="K2780" i="4"/>
  <c r="O2780" i="4" s="1"/>
  <c r="P2780" i="4" s="1"/>
  <c r="J2780" i="4"/>
  <c r="K2779" i="4"/>
  <c r="O2779" i="4" s="1"/>
  <c r="P2779" i="4" s="1"/>
  <c r="J2779" i="4"/>
  <c r="K2778" i="4"/>
  <c r="O2778" i="4" s="1"/>
  <c r="P2778" i="4" s="1"/>
  <c r="J2778" i="4"/>
  <c r="K2777" i="4"/>
  <c r="O2777" i="4" s="1"/>
  <c r="P2777" i="4" s="1"/>
  <c r="J2777" i="4"/>
  <c r="K2776" i="4"/>
  <c r="O2776" i="4" s="1"/>
  <c r="P2776" i="4" s="1"/>
  <c r="J2776" i="4"/>
  <c r="K2775" i="4"/>
  <c r="O2775" i="4" s="1"/>
  <c r="P2775" i="4" s="1"/>
  <c r="J2775" i="4"/>
  <c r="K2774" i="4"/>
  <c r="O2774" i="4" s="1"/>
  <c r="P2774" i="4" s="1"/>
  <c r="J2774" i="4"/>
  <c r="K2773" i="4"/>
  <c r="O2773" i="4" s="1"/>
  <c r="P2773" i="4" s="1"/>
  <c r="J2773" i="4"/>
  <c r="K2772" i="4"/>
  <c r="O2772" i="4" s="1"/>
  <c r="P2772" i="4" s="1"/>
  <c r="J2772" i="4"/>
  <c r="K2771" i="4"/>
  <c r="O2771" i="4" s="1"/>
  <c r="P2771" i="4" s="1"/>
  <c r="J2771" i="4"/>
  <c r="K2770" i="4"/>
  <c r="O2770" i="4" s="1"/>
  <c r="P2770" i="4" s="1"/>
  <c r="J2770" i="4"/>
  <c r="K2769" i="4"/>
  <c r="O2769" i="4" s="1"/>
  <c r="P2769" i="4" s="1"/>
  <c r="J2769" i="4"/>
  <c r="K2768" i="4"/>
  <c r="O2768" i="4" s="1"/>
  <c r="P2768" i="4" s="1"/>
  <c r="J2768" i="4"/>
  <c r="K2767" i="4"/>
  <c r="O2767" i="4" s="1"/>
  <c r="P2767" i="4" s="1"/>
  <c r="J2767" i="4"/>
  <c r="K2766" i="4"/>
  <c r="O2766" i="4" s="1"/>
  <c r="P2766" i="4" s="1"/>
  <c r="J2766" i="4"/>
  <c r="K2765" i="4"/>
  <c r="O2765" i="4" s="1"/>
  <c r="P2765" i="4" s="1"/>
  <c r="J2765" i="4"/>
  <c r="K2764" i="4"/>
  <c r="O2764" i="4" s="1"/>
  <c r="P2764" i="4" s="1"/>
  <c r="J2764" i="4"/>
  <c r="K2763" i="4"/>
  <c r="O2763" i="4" s="1"/>
  <c r="P2763" i="4" s="1"/>
  <c r="J2763" i="4"/>
  <c r="K2762" i="4"/>
  <c r="O2762" i="4" s="1"/>
  <c r="P2762" i="4" s="1"/>
  <c r="J2762" i="4"/>
  <c r="K2761" i="4"/>
  <c r="O2761" i="4" s="1"/>
  <c r="P2761" i="4" s="1"/>
  <c r="J2761" i="4"/>
  <c r="K2760" i="4"/>
  <c r="O2760" i="4" s="1"/>
  <c r="P2760" i="4" s="1"/>
  <c r="J2760" i="4"/>
  <c r="K2759" i="4"/>
  <c r="O2759" i="4" s="1"/>
  <c r="P2759" i="4" s="1"/>
  <c r="J2759" i="4"/>
  <c r="K2758" i="4"/>
  <c r="O2758" i="4" s="1"/>
  <c r="P2758" i="4" s="1"/>
  <c r="J2758" i="4"/>
  <c r="K2757" i="4"/>
  <c r="O2757" i="4" s="1"/>
  <c r="P2757" i="4" s="1"/>
  <c r="J2757" i="4"/>
  <c r="O2756" i="4"/>
  <c r="P2756" i="4" s="1"/>
  <c r="K2756" i="4"/>
  <c r="J2756" i="4"/>
  <c r="K2755" i="4"/>
  <c r="O2755" i="4" s="1"/>
  <c r="P2755" i="4" s="1"/>
  <c r="J2755" i="4"/>
  <c r="K2754" i="4"/>
  <c r="O2754" i="4" s="1"/>
  <c r="P2754" i="4" s="1"/>
  <c r="J2754" i="4"/>
  <c r="K2753" i="4"/>
  <c r="O2753" i="4" s="1"/>
  <c r="P2753" i="4" s="1"/>
  <c r="J2753" i="4"/>
  <c r="K2752" i="4"/>
  <c r="O2752" i="4" s="1"/>
  <c r="P2752" i="4" s="1"/>
  <c r="J2752" i="4"/>
  <c r="K2751" i="4"/>
  <c r="O2751" i="4" s="1"/>
  <c r="P2751" i="4" s="1"/>
  <c r="J2751" i="4"/>
  <c r="K2750" i="4"/>
  <c r="O2750" i="4" s="1"/>
  <c r="P2750" i="4" s="1"/>
  <c r="J2750" i="4"/>
  <c r="K2749" i="4"/>
  <c r="O2749" i="4" s="1"/>
  <c r="P2749" i="4" s="1"/>
  <c r="J2749" i="4"/>
  <c r="K2748" i="4"/>
  <c r="O2748" i="4" s="1"/>
  <c r="P2748" i="4" s="1"/>
  <c r="J2748" i="4"/>
  <c r="K2747" i="4"/>
  <c r="O2747" i="4" s="1"/>
  <c r="P2747" i="4" s="1"/>
  <c r="J2747" i="4"/>
  <c r="K2746" i="4"/>
  <c r="O2746" i="4" s="1"/>
  <c r="P2746" i="4" s="1"/>
  <c r="J2746" i="4"/>
  <c r="K2745" i="4"/>
  <c r="O2745" i="4" s="1"/>
  <c r="P2745" i="4" s="1"/>
  <c r="J2745" i="4"/>
  <c r="K2744" i="4"/>
  <c r="O2744" i="4" s="1"/>
  <c r="P2744" i="4" s="1"/>
  <c r="J2744" i="4"/>
  <c r="K2743" i="4"/>
  <c r="O2743" i="4" s="1"/>
  <c r="P2743" i="4" s="1"/>
  <c r="J2743" i="4"/>
  <c r="K2742" i="4"/>
  <c r="O2742" i="4" s="1"/>
  <c r="P2742" i="4" s="1"/>
  <c r="J2742" i="4"/>
  <c r="K2741" i="4"/>
  <c r="O2741" i="4" s="1"/>
  <c r="P2741" i="4" s="1"/>
  <c r="J2741" i="4"/>
  <c r="K2740" i="4"/>
  <c r="O2740" i="4" s="1"/>
  <c r="P2740" i="4" s="1"/>
  <c r="J2740" i="4"/>
  <c r="K2739" i="4"/>
  <c r="O2739" i="4" s="1"/>
  <c r="P2739" i="4" s="1"/>
  <c r="J2739" i="4"/>
  <c r="K2738" i="4"/>
  <c r="O2738" i="4" s="1"/>
  <c r="P2738" i="4" s="1"/>
  <c r="J2738" i="4"/>
  <c r="K2737" i="4"/>
  <c r="O2737" i="4" s="1"/>
  <c r="P2737" i="4" s="1"/>
  <c r="J2737" i="4"/>
  <c r="K2736" i="4"/>
  <c r="O2736" i="4" s="1"/>
  <c r="P2736" i="4" s="1"/>
  <c r="J2736" i="4"/>
  <c r="K2735" i="4"/>
  <c r="O2735" i="4" s="1"/>
  <c r="P2735" i="4" s="1"/>
  <c r="J2735" i="4"/>
  <c r="K2734" i="4"/>
  <c r="O2734" i="4" s="1"/>
  <c r="P2734" i="4" s="1"/>
  <c r="J2734" i="4"/>
  <c r="K2733" i="4"/>
  <c r="O2733" i="4" s="1"/>
  <c r="P2733" i="4" s="1"/>
  <c r="J2733" i="4"/>
  <c r="K2732" i="4"/>
  <c r="O2732" i="4" s="1"/>
  <c r="P2732" i="4" s="1"/>
  <c r="J2732" i="4"/>
  <c r="K2731" i="4"/>
  <c r="O2731" i="4" s="1"/>
  <c r="P2731" i="4" s="1"/>
  <c r="J2731" i="4"/>
  <c r="O2730" i="4"/>
  <c r="P2730" i="4" s="1"/>
  <c r="K2730" i="4"/>
  <c r="J2730" i="4"/>
  <c r="K2729" i="4"/>
  <c r="O2729" i="4" s="1"/>
  <c r="P2729" i="4" s="1"/>
  <c r="J2729" i="4"/>
  <c r="K2728" i="4"/>
  <c r="O2728" i="4" s="1"/>
  <c r="P2728" i="4" s="1"/>
  <c r="J2728" i="4"/>
  <c r="K2727" i="4"/>
  <c r="O2727" i="4" s="1"/>
  <c r="P2727" i="4" s="1"/>
  <c r="J2727" i="4"/>
  <c r="K2726" i="4"/>
  <c r="O2726" i="4" s="1"/>
  <c r="P2726" i="4" s="1"/>
  <c r="J2726" i="4"/>
  <c r="K2725" i="4"/>
  <c r="O2725" i="4" s="1"/>
  <c r="P2725" i="4" s="1"/>
  <c r="J2725" i="4"/>
  <c r="K2724" i="4"/>
  <c r="O2724" i="4" s="1"/>
  <c r="P2724" i="4" s="1"/>
  <c r="J2724" i="4"/>
  <c r="K2723" i="4"/>
  <c r="O2723" i="4" s="1"/>
  <c r="P2723" i="4" s="1"/>
  <c r="J2723" i="4"/>
  <c r="K2722" i="4"/>
  <c r="O2722" i="4" s="1"/>
  <c r="P2722" i="4" s="1"/>
  <c r="J2722" i="4"/>
  <c r="K2721" i="4"/>
  <c r="O2721" i="4" s="1"/>
  <c r="P2721" i="4" s="1"/>
  <c r="J2721" i="4"/>
  <c r="K2720" i="4"/>
  <c r="O2720" i="4" s="1"/>
  <c r="P2720" i="4" s="1"/>
  <c r="J2720" i="4"/>
  <c r="K2719" i="4"/>
  <c r="O2719" i="4" s="1"/>
  <c r="P2719" i="4" s="1"/>
  <c r="J2719" i="4"/>
  <c r="O2718" i="4"/>
  <c r="P2718" i="4" s="1"/>
  <c r="K2718" i="4"/>
  <c r="J2718" i="4"/>
  <c r="K2717" i="4"/>
  <c r="O2717" i="4" s="1"/>
  <c r="P2717" i="4" s="1"/>
  <c r="J2717" i="4"/>
  <c r="K2716" i="4"/>
  <c r="O2716" i="4" s="1"/>
  <c r="P2716" i="4" s="1"/>
  <c r="J2716" i="4"/>
  <c r="K2715" i="4"/>
  <c r="O2715" i="4" s="1"/>
  <c r="P2715" i="4" s="1"/>
  <c r="J2715" i="4"/>
  <c r="K2714" i="4"/>
  <c r="O2714" i="4" s="1"/>
  <c r="P2714" i="4" s="1"/>
  <c r="J2714" i="4"/>
  <c r="K2713" i="4"/>
  <c r="O2713" i="4" s="1"/>
  <c r="P2713" i="4" s="1"/>
  <c r="J2713" i="4"/>
  <c r="K2712" i="4"/>
  <c r="O2712" i="4" s="1"/>
  <c r="P2712" i="4" s="1"/>
  <c r="J2712" i="4"/>
  <c r="K2711" i="4"/>
  <c r="O2711" i="4" s="1"/>
  <c r="P2711" i="4" s="1"/>
  <c r="J2711" i="4"/>
  <c r="K2710" i="4"/>
  <c r="O2710" i="4" s="1"/>
  <c r="P2710" i="4" s="1"/>
  <c r="J2710" i="4"/>
  <c r="K2709" i="4"/>
  <c r="O2709" i="4" s="1"/>
  <c r="P2709" i="4" s="1"/>
  <c r="J2709" i="4"/>
  <c r="K2708" i="4"/>
  <c r="O2708" i="4" s="1"/>
  <c r="P2708" i="4" s="1"/>
  <c r="J2708" i="4"/>
  <c r="K2707" i="4"/>
  <c r="O2707" i="4" s="1"/>
  <c r="P2707" i="4" s="1"/>
  <c r="J2707" i="4"/>
  <c r="K2706" i="4"/>
  <c r="O2706" i="4" s="1"/>
  <c r="P2706" i="4" s="1"/>
  <c r="J2706" i="4"/>
  <c r="K2705" i="4"/>
  <c r="O2705" i="4" s="1"/>
  <c r="P2705" i="4" s="1"/>
  <c r="J2705" i="4"/>
  <c r="K2704" i="4"/>
  <c r="O2704" i="4" s="1"/>
  <c r="P2704" i="4" s="1"/>
  <c r="J2704" i="4"/>
  <c r="K2703" i="4"/>
  <c r="O2703" i="4" s="1"/>
  <c r="P2703" i="4" s="1"/>
  <c r="J2703" i="4"/>
  <c r="K2702" i="4"/>
  <c r="O2702" i="4" s="1"/>
  <c r="P2702" i="4" s="1"/>
  <c r="J2702" i="4"/>
  <c r="K2701" i="4"/>
  <c r="O2701" i="4" s="1"/>
  <c r="P2701" i="4" s="1"/>
  <c r="J2701" i="4"/>
  <c r="K2700" i="4"/>
  <c r="O2700" i="4" s="1"/>
  <c r="P2700" i="4" s="1"/>
  <c r="J2700" i="4"/>
  <c r="K2699" i="4"/>
  <c r="O2699" i="4" s="1"/>
  <c r="P2699" i="4" s="1"/>
  <c r="J2699" i="4"/>
  <c r="K2698" i="4"/>
  <c r="O2698" i="4" s="1"/>
  <c r="P2698" i="4" s="1"/>
  <c r="J2698" i="4"/>
  <c r="K2697" i="4"/>
  <c r="O2697" i="4" s="1"/>
  <c r="P2697" i="4" s="1"/>
  <c r="J2697" i="4"/>
  <c r="O2696" i="4"/>
  <c r="P2696" i="4" s="1"/>
  <c r="K2696" i="4"/>
  <c r="J2696" i="4"/>
  <c r="K2695" i="4"/>
  <c r="O2695" i="4" s="1"/>
  <c r="P2695" i="4" s="1"/>
  <c r="J2695" i="4"/>
  <c r="K2694" i="4"/>
  <c r="O2694" i="4" s="1"/>
  <c r="P2694" i="4" s="1"/>
  <c r="J2694" i="4"/>
  <c r="K2693" i="4"/>
  <c r="O2693" i="4" s="1"/>
  <c r="P2693" i="4" s="1"/>
  <c r="J2693" i="4"/>
  <c r="K2692" i="4"/>
  <c r="O2692" i="4" s="1"/>
  <c r="P2692" i="4" s="1"/>
  <c r="J2692" i="4"/>
  <c r="K2691" i="4"/>
  <c r="O2691" i="4" s="1"/>
  <c r="P2691" i="4" s="1"/>
  <c r="J2691" i="4"/>
  <c r="K2690" i="4"/>
  <c r="O2690" i="4" s="1"/>
  <c r="P2690" i="4" s="1"/>
  <c r="J2690" i="4"/>
  <c r="K2689" i="4"/>
  <c r="O2689" i="4" s="1"/>
  <c r="P2689" i="4" s="1"/>
  <c r="J2689" i="4"/>
  <c r="K2688" i="4"/>
  <c r="O2688" i="4" s="1"/>
  <c r="P2688" i="4" s="1"/>
  <c r="J2688" i="4"/>
  <c r="K2687" i="4"/>
  <c r="O2687" i="4" s="1"/>
  <c r="P2687" i="4" s="1"/>
  <c r="J2687" i="4"/>
  <c r="K2686" i="4"/>
  <c r="O2686" i="4" s="1"/>
  <c r="P2686" i="4" s="1"/>
  <c r="J2686" i="4"/>
  <c r="K2685" i="4"/>
  <c r="O2685" i="4" s="1"/>
  <c r="P2685" i="4" s="1"/>
  <c r="J2685" i="4"/>
  <c r="K2684" i="4"/>
  <c r="O2684" i="4" s="1"/>
  <c r="P2684" i="4" s="1"/>
  <c r="J2684" i="4"/>
  <c r="K2683" i="4"/>
  <c r="O2683" i="4" s="1"/>
  <c r="P2683" i="4" s="1"/>
  <c r="J2683" i="4"/>
  <c r="K2682" i="4"/>
  <c r="O2682" i="4" s="1"/>
  <c r="P2682" i="4" s="1"/>
  <c r="J2682" i="4"/>
  <c r="K2681" i="4"/>
  <c r="O2681" i="4" s="1"/>
  <c r="P2681" i="4" s="1"/>
  <c r="J2681" i="4"/>
  <c r="K2680" i="4"/>
  <c r="O2680" i="4" s="1"/>
  <c r="P2680" i="4" s="1"/>
  <c r="J2680" i="4"/>
  <c r="K2679" i="4"/>
  <c r="O2679" i="4" s="1"/>
  <c r="P2679" i="4" s="1"/>
  <c r="J2679" i="4"/>
  <c r="K2678" i="4"/>
  <c r="O2678" i="4" s="1"/>
  <c r="P2678" i="4" s="1"/>
  <c r="J2678" i="4"/>
  <c r="K2677" i="4"/>
  <c r="O2677" i="4" s="1"/>
  <c r="P2677" i="4" s="1"/>
  <c r="J2677" i="4"/>
  <c r="K2676" i="4"/>
  <c r="O2676" i="4" s="1"/>
  <c r="P2676" i="4" s="1"/>
  <c r="J2676" i="4"/>
  <c r="K2675" i="4"/>
  <c r="O2675" i="4" s="1"/>
  <c r="P2675" i="4" s="1"/>
  <c r="J2675" i="4"/>
  <c r="K2674" i="4"/>
  <c r="O2674" i="4" s="1"/>
  <c r="P2674" i="4" s="1"/>
  <c r="J2674" i="4"/>
  <c r="O2673" i="4"/>
  <c r="P2673" i="4" s="1"/>
  <c r="K2673" i="4"/>
  <c r="J2673" i="4"/>
  <c r="K2672" i="4"/>
  <c r="O2672" i="4" s="1"/>
  <c r="P2672" i="4" s="1"/>
  <c r="J2672" i="4"/>
  <c r="K2671" i="4"/>
  <c r="O2671" i="4" s="1"/>
  <c r="P2671" i="4" s="1"/>
  <c r="J2671" i="4"/>
  <c r="K2670" i="4"/>
  <c r="O2670" i="4" s="1"/>
  <c r="P2670" i="4" s="1"/>
  <c r="J2670" i="4"/>
  <c r="K2669" i="4"/>
  <c r="O2669" i="4" s="1"/>
  <c r="P2669" i="4" s="1"/>
  <c r="J2669" i="4"/>
  <c r="K2668" i="4"/>
  <c r="O2668" i="4" s="1"/>
  <c r="P2668" i="4" s="1"/>
  <c r="J2668" i="4"/>
  <c r="K2667" i="4"/>
  <c r="O2667" i="4" s="1"/>
  <c r="P2667" i="4" s="1"/>
  <c r="J2667" i="4"/>
  <c r="K2666" i="4"/>
  <c r="O2666" i="4" s="1"/>
  <c r="P2666" i="4" s="1"/>
  <c r="J2666" i="4"/>
  <c r="K2665" i="4"/>
  <c r="O2665" i="4" s="1"/>
  <c r="P2665" i="4" s="1"/>
  <c r="J2665" i="4"/>
  <c r="K2664" i="4"/>
  <c r="O2664" i="4" s="1"/>
  <c r="P2664" i="4" s="1"/>
  <c r="J2664" i="4"/>
  <c r="K2663" i="4"/>
  <c r="O2663" i="4" s="1"/>
  <c r="P2663" i="4" s="1"/>
  <c r="J2663" i="4"/>
  <c r="K2662" i="4"/>
  <c r="O2662" i="4" s="1"/>
  <c r="P2662" i="4" s="1"/>
  <c r="J2662" i="4"/>
  <c r="K2661" i="4"/>
  <c r="O2661" i="4" s="1"/>
  <c r="P2661" i="4" s="1"/>
  <c r="J2661" i="4"/>
  <c r="K2660" i="4"/>
  <c r="O2660" i="4" s="1"/>
  <c r="P2660" i="4" s="1"/>
  <c r="J2660" i="4"/>
  <c r="K2659" i="4"/>
  <c r="O2659" i="4" s="1"/>
  <c r="P2659" i="4" s="1"/>
  <c r="J2659" i="4"/>
  <c r="K2658" i="4"/>
  <c r="O2658" i="4" s="1"/>
  <c r="P2658" i="4" s="1"/>
  <c r="J2658" i="4"/>
  <c r="K2657" i="4"/>
  <c r="O2657" i="4" s="1"/>
  <c r="P2657" i="4" s="1"/>
  <c r="J2657" i="4"/>
  <c r="K2656" i="4"/>
  <c r="O2656" i="4" s="1"/>
  <c r="P2656" i="4" s="1"/>
  <c r="J2656" i="4"/>
  <c r="K2655" i="4"/>
  <c r="O2655" i="4" s="1"/>
  <c r="P2655" i="4" s="1"/>
  <c r="J2655" i="4"/>
  <c r="K2654" i="4"/>
  <c r="O2654" i="4" s="1"/>
  <c r="P2654" i="4" s="1"/>
  <c r="J2654" i="4"/>
  <c r="K2653" i="4"/>
  <c r="O2653" i="4" s="1"/>
  <c r="P2653" i="4" s="1"/>
  <c r="J2653" i="4"/>
  <c r="K2652" i="4"/>
  <c r="O2652" i="4" s="1"/>
  <c r="P2652" i="4" s="1"/>
  <c r="J2652" i="4"/>
  <c r="K2651" i="4"/>
  <c r="O2651" i="4" s="1"/>
  <c r="P2651" i="4" s="1"/>
  <c r="J2651" i="4"/>
  <c r="K2650" i="4"/>
  <c r="O2650" i="4" s="1"/>
  <c r="P2650" i="4" s="1"/>
  <c r="J2650" i="4"/>
  <c r="K2649" i="4"/>
  <c r="O2649" i="4" s="1"/>
  <c r="P2649" i="4" s="1"/>
  <c r="J2649" i="4"/>
  <c r="K2648" i="4"/>
  <c r="O2648" i="4" s="1"/>
  <c r="P2648" i="4" s="1"/>
  <c r="J2648" i="4"/>
  <c r="O2647" i="4"/>
  <c r="P2647" i="4" s="1"/>
  <c r="K2647" i="4"/>
  <c r="J2647" i="4"/>
  <c r="K2646" i="4"/>
  <c r="O2646" i="4" s="1"/>
  <c r="P2646" i="4" s="1"/>
  <c r="J2646" i="4"/>
  <c r="K2645" i="4"/>
  <c r="O2645" i="4" s="1"/>
  <c r="P2645" i="4" s="1"/>
  <c r="J2645" i="4"/>
  <c r="K2644" i="4"/>
  <c r="O2644" i="4" s="1"/>
  <c r="P2644" i="4" s="1"/>
  <c r="J2644" i="4"/>
  <c r="K2643" i="4"/>
  <c r="O2643" i="4" s="1"/>
  <c r="P2643" i="4" s="1"/>
  <c r="J2643" i="4"/>
  <c r="K2642" i="4"/>
  <c r="O2642" i="4" s="1"/>
  <c r="P2642" i="4" s="1"/>
  <c r="J2642" i="4"/>
  <c r="K2641" i="4"/>
  <c r="O2641" i="4" s="1"/>
  <c r="P2641" i="4" s="1"/>
  <c r="J2641" i="4"/>
  <c r="K2640" i="4"/>
  <c r="O2640" i="4" s="1"/>
  <c r="P2640" i="4" s="1"/>
  <c r="J2640" i="4"/>
  <c r="K2639" i="4"/>
  <c r="O2639" i="4" s="1"/>
  <c r="P2639" i="4" s="1"/>
  <c r="J2639" i="4"/>
  <c r="K2638" i="4"/>
  <c r="O2638" i="4" s="1"/>
  <c r="P2638" i="4" s="1"/>
  <c r="J2638" i="4"/>
  <c r="K2637" i="4"/>
  <c r="O2637" i="4" s="1"/>
  <c r="P2637" i="4" s="1"/>
  <c r="J2637" i="4"/>
  <c r="K2636" i="4"/>
  <c r="O2636" i="4" s="1"/>
  <c r="P2636" i="4" s="1"/>
  <c r="J2636" i="4"/>
  <c r="K2635" i="4"/>
  <c r="O2635" i="4" s="1"/>
  <c r="P2635" i="4" s="1"/>
  <c r="J2635" i="4"/>
  <c r="K2634" i="4"/>
  <c r="O2634" i="4" s="1"/>
  <c r="P2634" i="4" s="1"/>
  <c r="J2634" i="4"/>
  <c r="K2633" i="4"/>
  <c r="O2633" i="4" s="1"/>
  <c r="P2633" i="4" s="1"/>
  <c r="J2633" i="4"/>
  <c r="K2632" i="4"/>
  <c r="O2632" i="4" s="1"/>
  <c r="P2632" i="4" s="1"/>
  <c r="J2632" i="4"/>
  <c r="K2631" i="4"/>
  <c r="O2631" i="4" s="1"/>
  <c r="P2631" i="4" s="1"/>
  <c r="J2631" i="4"/>
  <c r="K2630" i="4"/>
  <c r="O2630" i="4" s="1"/>
  <c r="P2630" i="4" s="1"/>
  <c r="J2630" i="4"/>
  <c r="K2629" i="4"/>
  <c r="O2629" i="4" s="1"/>
  <c r="P2629" i="4" s="1"/>
  <c r="J2629" i="4"/>
  <c r="K2628" i="4"/>
  <c r="O2628" i="4" s="1"/>
  <c r="P2628" i="4" s="1"/>
  <c r="J2628" i="4"/>
  <c r="K2627" i="4"/>
  <c r="O2627" i="4" s="1"/>
  <c r="P2627" i="4" s="1"/>
  <c r="J2627" i="4"/>
  <c r="K2626" i="4"/>
  <c r="O2626" i="4" s="1"/>
  <c r="P2626" i="4" s="1"/>
  <c r="J2626" i="4"/>
  <c r="K2625" i="4"/>
  <c r="O2625" i="4" s="1"/>
  <c r="P2625" i="4" s="1"/>
  <c r="J2625" i="4"/>
  <c r="K2624" i="4"/>
  <c r="O2624" i="4" s="1"/>
  <c r="P2624" i="4" s="1"/>
  <c r="J2624" i="4"/>
  <c r="K2623" i="4"/>
  <c r="O2623" i="4" s="1"/>
  <c r="P2623" i="4" s="1"/>
  <c r="J2623" i="4"/>
  <c r="K2622" i="4"/>
  <c r="O2622" i="4" s="1"/>
  <c r="P2622" i="4" s="1"/>
  <c r="J2622" i="4"/>
  <c r="K2621" i="4"/>
  <c r="O2621" i="4" s="1"/>
  <c r="P2621" i="4" s="1"/>
  <c r="J2621" i="4"/>
  <c r="K2620" i="4"/>
  <c r="O2620" i="4" s="1"/>
  <c r="P2620" i="4" s="1"/>
  <c r="J2620" i="4"/>
  <c r="K2619" i="4"/>
  <c r="O2619" i="4" s="1"/>
  <c r="P2619" i="4" s="1"/>
  <c r="J2619" i="4"/>
  <c r="K2618" i="4"/>
  <c r="O2618" i="4" s="1"/>
  <c r="P2618" i="4" s="1"/>
  <c r="J2618" i="4"/>
  <c r="O2617" i="4"/>
  <c r="P2617" i="4" s="1"/>
  <c r="K2617" i="4"/>
  <c r="J2617" i="4"/>
  <c r="K2616" i="4"/>
  <c r="O2616" i="4" s="1"/>
  <c r="P2616" i="4" s="1"/>
  <c r="J2616" i="4"/>
  <c r="K2615" i="4"/>
  <c r="O2615" i="4" s="1"/>
  <c r="P2615" i="4" s="1"/>
  <c r="J2615" i="4"/>
  <c r="K2614" i="4"/>
  <c r="O2614" i="4" s="1"/>
  <c r="P2614" i="4" s="1"/>
  <c r="J2614" i="4"/>
  <c r="K2613" i="4"/>
  <c r="O2613" i="4" s="1"/>
  <c r="P2613" i="4" s="1"/>
  <c r="J2613" i="4"/>
  <c r="K2612" i="4"/>
  <c r="O2612" i="4" s="1"/>
  <c r="P2612" i="4" s="1"/>
  <c r="J2612" i="4"/>
  <c r="K2611" i="4"/>
  <c r="O2611" i="4" s="1"/>
  <c r="P2611" i="4" s="1"/>
  <c r="J2611" i="4"/>
  <c r="K2610" i="4"/>
  <c r="O2610" i="4" s="1"/>
  <c r="P2610" i="4" s="1"/>
  <c r="J2610" i="4"/>
  <c r="K2609" i="4"/>
  <c r="O2609" i="4" s="1"/>
  <c r="P2609" i="4" s="1"/>
  <c r="J2609" i="4"/>
  <c r="K2608" i="4"/>
  <c r="O2608" i="4" s="1"/>
  <c r="P2608" i="4" s="1"/>
  <c r="J2608" i="4"/>
  <c r="O2607" i="4"/>
  <c r="P2607" i="4" s="1"/>
  <c r="K2607" i="4"/>
  <c r="J2607" i="4"/>
  <c r="K2606" i="4"/>
  <c r="O2606" i="4" s="1"/>
  <c r="P2606" i="4" s="1"/>
  <c r="J2606" i="4"/>
  <c r="K2605" i="4"/>
  <c r="O2605" i="4" s="1"/>
  <c r="P2605" i="4" s="1"/>
  <c r="J2605" i="4"/>
  <c r="K2604" i="4"/>
  <c r="O2604" i="4" s="1"/>
  <c r="P2604" i="4" s="1"/>
  <c r="J2604" i="4"/>
  <c r="K2603" i="4"/>
  <c r="O2603" i="4" s="1"/>
  <c r="P2603" i="4" s="1"/>
  <c r="J2603" i="4"/>
  <c r="K2602" i="4"/>
  <c r="O2602" i="4" s="1"/>
  <c r="P2602" i="4" s="1"/>
  <c r="J2602" i="4"/>
  <c r="K2601" i="4"/>
  <c r="O2601" i="4" s="1"/>
  <c r="P2601" i="4" s="1"/>
  <c r="J2601" i="4"/>
  <c r="K2600" i="4"/>
  <c r="O2600" i="4" s="1"/>
  <c r="P2600" i="4" s="1"/>
  <c r="J2600" i="4"/>
  <c r="K2599" i="4"/>
  <c r="O2599" i="4" s="1"/>
  <c r="P2599" i="4" s="1"/>
  <c r="J2599" i="4"/>
  <c r="K2598" i="4"/>
  <c r="O2598" i="4" s="1"/>
  <c r="P2598" i="4" s="1"/>
  <c r="J2598" i="4"/>
  <c r="K2597" i="4"/>
  <c r="O2597" i="4" s="1"/>
  <c r="P2597" i="4" s="1"/>
  <c r="J2597" i="4"/>
  <c r="K2596" i="4"/>
  <c r="O2596" i="4" s="1"/>
  <c r="P2596" i="4" s="1"/>
  <c r="J2596" i="4"/>
  <c r="K2595" i="4"/>
  <c r="O2595" i="4" s="1"/>
  <c r="P2595" i="4" s="1"/>
  <c r="J2595" i="4"/>
  <c r="K2594" i="4"/>
  <c r="O2594" i="4" s="1"/>
  <c r="P2594" i="4" s="1"/>
  <c r="J2594" i="4"/>
  <c r="K2593" i="4"/>
  <c r="O2593" i="4" s="1"/>
  <c r="P2593" i="4" s="1"/>
  <c r="J2593" i="4"/>
  <c r="K2592" i="4"/>
  <c r="O2592" i="4" s="1"/>
  <c r="P2592" i="4" s="1"/>
  <c r="J2592" i="4"/>
  <c r="K2591" i="4"/>
  <c r="O2591" i="4" s="1"/>
  <c r="P2591" i="4" s="1"/>
  <c r="J2591" i="4"/>
  <c r="K2590" i="4"/>
  <c r="O2590" i="4" s="1"/>
  <c r="P2590" i="4" s="1"/>
  <c r="J2590" i="4"/>
  <c r="K2589" i="4"/>
  <c r="O2589" i="4" s="1"/>
  <c r="P2589" i="4" s="1"/>
  <c r="J2589" i="4"/>
  <c r="K2588" i="4"/>
  <c r="O2588" i="4" s="1"/>
  <c r="P2588" i="4" s="1"/>
  <c r="J2588" i="4"/>
  <c r="O2587" i="4"/>
  <c r="P2587" i="4" s="1"/>
  <c r="K2587" i="4"/>
  <c r="J2587" i="4"/>
  <c r="K2586" i="4"/>
  <c r="O2586" i="4" s="1"/>
  <c r="P2586" i="4" s="1"/>
  <c r="J2586" i="4"/>
  <c r="K2585" i="4"/>
  <c r="O2585" i="4" s="1"/>
  <c r="P2585" i="4" s="1"/>
  <c r="J2585" i="4"/>
  <c r="K2584" i="4"/>
  <c r="O2584" i="4" s="1"/>
  <c r="P2584" i="4" s="1"/>
  <c r="J2584" i="4"/>
  <c r="K2583" i="4"/>
  <c r="O2583" i="4" s="1"/>
  <c r="P2583" i="4" s="1"/>
  <c r="J2583" i="4"/>
  <c r="K2582" i="4"/>
  <c r="O2582" i="4" s="1"/>
  <c r="P2582" i="4" s="1"/>
  <c r="J2582" i="4"/>
  <c r="O2581" i="4"/>
  <c r="P2581" i="4" s="1"/>
  <c r="K2581" i="4"/>
  <c r="J2581" i="4"/>
  <c r="K2580" i="4"/>
  <c r="O2580" i="4" s="1"/>
  <c r="P2580" i="4" s="1"/>
  <c r="J2580" i="4"/>
  <c r="K2579" i="4"/>
  <c r="O2579" i="4" s="1"/>
  <c r="P2579" i="4" s="1"/>
  <c r="J2579" i="4"/>
  <c r="K2578" i="4"/>
  <c r="O2578" i="4" s="1"/>
  <c r="P2578" i="4" s="1"/>
  <c r="J2578" i="4"/>
  <c r="K2577" i="4"/>
  <c r="O2577" i="4" s="1"/>
  <c r="P2577" i="4" s="1"/>
  <c r="J2577" i="4"/>
  <c r="K2576" i="4"/>
  <c r="O2576" i="4" s="1"/>
  <c r="P2576" i="4" s="1"/>
  <c r="J2576" i="4"/>
  <c r="K2575" i="4"/>
  <c r="O2575" i="4" s="1"/>
  <c r="P2575" i="4" s="1"/>
  <c r="J2575" i="4"/>
  <c r="K2574" i="4"/>
  <c r="O2574" i="4" s="1"/>
  <c r="P2574" i="4" s="1"/>
  <c r="J2574" i="4"/>
  <c r="K2573" i="4"/>
  <c r="O2573" i="4" s="1"/>
  <c r="P2573" i="4" s="1"/>
  <c r="J2573" i="4"/>
  <c r="K2572" i="4"/>
  <c r="O2572" i="4" s="1"/>
  <c r="P2572" i="4" s="1"/>
  <c r="J2572" i="4"/>
  <c r="K2571" i="4"/>
  <c r="O2571" i="4" s="1"/>
  <c r="P2571" i="4" s="1"/>
  <c r="J2571" i="4"/>
  <c r="K2570" i="4"/>
  <c r="O2570" i="4" s="1"/>
  <c r="P2570" i="4" s="1"/>
  <c r="J2570" i="4"/>
  <c r="K2569" i="4"/>
  <c r="O2569" i="4" s="1"/>
  <c r="P2569" i="4" s="1"/>
  <c r="J2569" i="4"/>
  <c r="K2568" i="4"/>
  <c r="O2568" i="4" s="1"/>
  <c r="P2568" i="4" s="1"/>
  <c r="J2568" i="4"/>
  <c r="K2567" i="4"/>
  <c r="O2567" i="4" s="1"/>
  <c r="P2567" i="4" s="1"/>
  <c r="J2567" i="4"/>
  <c r="K2566" i="4"/>
  <c r="O2566" i="4" s="1"/>
  <c r="P2566" i="4" s="1"/>
  <c r="J2566" i="4"/>
  <c r="K2565" i="4"/>
  <c r="O2565" i="4" s="1"/>
  <c r="P2565" i="4" s="1"/>
  <c r="J2565" i="4"/>
  <c r="K2564" i="4"/>
  <c r="O2564" i="4" s="1"/>
  <c r="P2564" i="4" s="1"/>
  <c r="J2564" i="4"/>
  <c r="K2563" i="4"/>
  <c r="O2563" i="4" s="1"/>
  <c r="P2563" i="4" s="1"/>
  <c r="J2563" i="4"/>
  <c r="K2562" i="4"/>
  <c r="O2562" i="4" s="1"/>
  <c r="P2562" i="4" s="1"/>
  <c r="J2562" i="4"/>
  <c r="K2561" i="4"/>
  <c r="O2561" i="4" s="1"/>
  <c r="P2561" i="4" s="1"/>
  <c r="J2561" i="4"/>
  <c r="K2560" i="4"/>
  <c r="O2560" i="4" s="1"/>
  <c r="P2560" i="4" s="1"/>
  <c r="J2560" i="4"/>
  <c r="K2559" i="4"/>
  <c r="O2559" i="4" s="1"/>
  <c r="P2559" i="4" s="1"/>
  <c r="J2559" i="4"/>
  <c r="K2558" i="4"/>
  <c r="O2558" i="4" s="1"/>
  <c r="P2558" i="4" s="1"/>
  <c r="J2558" i="4"/>
  <c r="K2557" i="4"/>
  <c r="O2557" i="4" s="1"/>
  <c r="P2557" i="4" s="1"/>
  <c r="J2557" i="4"/>
  <c r="K2556" i="4"/>
  <c r="O2556" i="4" s="1"/>
  <c r="P2556" i="4" s="1"/>
  <c r="J2556" i="4"/>
  <c r="K2555" i="4"/>
  <c r="O2555" i="4" s="1"/>
  <c r="P2555" i="4" s="1"/>
  <c r="J2555" i="4"/>
  <c r="K2554" i="4"/>
  <c r="O2554" i="4" s="1"/>
  <c r="P2554" i="4" s="1"/>
  <c r="J2554" i="4"/>
  <c r="K2553" i="4"/>
  <c r="O2553" i="4" s="1"/>
  <c r="P2553" i="4" s="1"/>
  <c r="J2553" i="4"/>
  <c r="K2552" i="4"/>
  <c r="O2552" i="4" s="1"/>
  <c r="P2552" i="4" s="1"/>
  <c r="J2552" i="4"/>
  <c r="K2551" i="4"/>
  <c r="O2551" i="4" s="1"/>
  <c r="P2551" i="4" s="1"/>
  <c r="J2551" i="4"/>
  <c r="K2550" i="4"/>
  <c r="O2550" i="4" s="1"/>
  <c r="P2550" i="4" s="1"/>
  <c r="J2550" i="4"/>
  <c r="K2549" i="4"/>
  <c r="O2549" i="4" s="1"/>
  <c r="P2549" i="4" s="1"/>
  <c r="J2549" i="4"/>
  <c r="K2548" i="4"/>
  <c r="O2548" i="4" s="1"/>
  <c r="P2548" i="4" s="1"/>
  <c r="J2548" i="4"/>
  <c r="K2547" i="4"/>
  <c r="O2547" i="4" s="1"/>
  <c r="P2547" i="4" s="1"/>
  <c r="J2547" i="4"/>
  <c r="K2546" i="4"/>
  <c r="O2546" i="4" s="1"/>
  <c r="P2546" i="4" s="1"/>
  <c r="J2546" i="4"/>
  <c r="K2545" i="4"/>
  <c r="O2545" i="4" s="1"/>
  <c r="P2545" i="4" s="1"/>
  <c r="J2545" i="4"/>
  <c r="K2544" i="4"/>
  <c r="O2544" i="4" s="1"/>
  <c r="P2544" i="4" s="1"/>
  <c r="J2544" i="4"/>
  <c r="K2543" i="4"/>
  <c r="O2543" i="4" s="1"/>
  <c r="P2543" i="4" s="1"/>
  <c r="J2543" i="4"/>
  <c r="K2542" i="4"/>
  <c r="O2542" i="4" s="1"/>
  <c r="P2542" i="4" s="1"/>
  <c r="J2542" i="4"/>
  <c r="K2541" i="4"/>
  <c r="O2541" i="4" s="1"/>
  <c r="P2541" i="4" s="1"/>
  <c r="J2541" i="4"/>
  <c r="K2540" i="4"/>
  <c r="O2540" i="4" s="1"/>
  <c r="P2540" i="4" s="1"/>
  <c r="J2540" i="4"/>
  <c r="K2539" i="4"/>
  <c r="O2539" i="4" s="1"/>
  <c r="P2539" i="4" s="1"/>
  <c r="J2539" i="4"/>
  <c r="K2538" i="4"/>
  <c r="O2538" i="4" s="1"/>
  <c r="P2538" i="4" s="1"/>
  <c r="J2538" i="4"/>
  <c r="K2537" i="4"/>
  <c r="O2537" i="4" s="1"/>
  <c r="P2537" i="4" s="1"/>
  <c r="J2537" i="4"/>
  <c r="K2536" i="4"/>
  <c r="O2536" i="4" s="1"/>
  <c r="P2536" i="4" s="1"/>
  <c r="J2536" i="4"/>
  <c r="K2535" i="4"/>
  <c r="O2535" i="4" s="1"/>
  <c r="P2535" i="4" s="1"/>
  <c r="J2535" i="4"/>
  <c r="K2534" i="4"/>
  <c r="O2534" i="4" s="1"/>
  <c r="P2534" i="4" s="1"/>
  <c r="J2534" i="4"/>
  <c r="K2533" i="4"/>
  <c r="O2533" i="4" s="1"/>
  <c r="P2533" i="4" s="1"/>
  <c r="J2533" i="4"/>
  <c r="K2532" i="4"/>
  <c r="O2532" i="4" s="1"/>
  <c r="P2532" i="4" s="1"/>
  <c r="J2532" i="4"/>
  <c r="K2531" i="4"/>
  <c r="O2531" i="4" s="1"/>
  <c r="P2531" i="4" s="1"/>
  <c r="J2531" i="4"/>
  <c r="K2530" i="4"/>
  <c r="O2530" i="4" s="1"/>
  <c r="P2530" i="4" s="1"/>
  <c r="J2530" i="4"/>
  <c r="K2529" i="4"/>
  <c r="O2529" i="4" s="1"/>
  <c r="P2529" i="4" s="1"/>
  <c r="J2529" i="4"/>
  <c r="K2528" i="4"/>
  <c r="O2528" i="4" s="1"/>
  <c r="P2528" i="4" s="1"/>
  <c r="J2528" i="4"/>
  <c r="K2527" i="4"/>
  <c r="O2527" i="4" s="1"/>
  <c r="P2527" i="4" s="1"/>
  <c r="J2527" i="4"/>
  <c r="K2526" i="4"/>
  <c r="O2526" i="4" s="1"/>
  <c r="P2526" i="4" s="1"/>
  <c r="J2526" i="4"/>
  <c r="K2525" i="4"/>
  <c r="O2525" i="4" s="1"/>
  <c r="P2525" i="4" s="1"/>
  <c r="J2525" i="4"/>
  <c r="K2524" i="4"/>
  <c r="O2524" i="4" s="1"/>
  <c r="P2524" i="4" s="1"/>
  <c r="J2524" i="4"/>
  <c r="K2523" i="4"/>
  <c r="O2523" i="4" s="1"/>
  <c r="P2523" i="4" s="1"/>
  <c r="J2523" i="4"/>
  <c r="K2522" i="4"/>
  <c r="O2522" i="4" s="1"/>
  <c r="P2522" i="4" s="1"/>
  <c r="J2522" i="4"/>
  <c r="K2521" i="4"/>
  <c r="O2521" i="4" s="1"/>
  <c r="P2521" i="4" s="1"/>
  <c r="J2521" i="4"/>
  <c r="K2520" i="4"/>
  <c r="O2520" i="4" s="1"/>
  <c r="P2520" i="4" s="1"/>
  <c r="J2520" i="4"/>
  <c r="K2519" i="4"/>
  <c r="O2519" i="4" s="1"/>
  <c r="P2519" i="4" s="1"/>
  <c r="J2519" i="4"/>
  <c r="K2518" i="4"/>
  <c r="O2518" i="4" s="1"/>
  <c r="P2518" i="4" s="1"/>
  <c r="J2518" i="4"/>
  <c r="K2517" i="4"/>
  <c r="O2517" i="4" s="1"/>
  <c r="P2517" i="4" s="1"/>
  <c r="J2517" i="4"/>
  <c r="K2516" i="4"/>
  <c r="O2516" i="4" s="1"/>
  <c r="P2516" i="4" s="1"/>
  <c r="J2516" i="4"/>
  <c r="K2515" i="4"/>
  <c r="O2515" i="4" s="1"/>
  <c r="P2515" i="4" s="1"/>
  <c r="J2515" i="4"/>
  <c r="K2514" i="4"/>
  <c r="O2514" i="4" s="1"/>
  <c r="P2514" i="4" s="1"/>
  <c r="J2514" i="4"/>
  <c r="K2513" i="4"/>
  <c r="O2513" i="4" s="1"/>
  <c r="P2513" i="4" s="1"/>
  <c r="J2513" i="4"/>
  <c r="K2512" i="4"/>
  <c r="O2512" i="4" s="1"/>
  <c r="P2512" i="4" s="1"/>
  <c r="J2512" i="4"/>
  <c r="K2511" i="4"/>
  <c r="O2511" i="4" s="1"/>
  <c r="P2511" i="4" s="1"/>
  <c r="J2511" i="4"/>
  <c r="K2510" i="4"/>
  <c r="O2510" i="4" s="1"/>
  <c r="P2510" i="4" s="1"/>
  <c r="J2510" i="4"/>
  <c r="K2509" i="4"/>
  <c r="O2509" i="4" s="1"/>
  <c r="P2509" i="4" s="1"/>
  <c r="J2509" i="4"/>
  <c r="K2508" i="4"/>
  <c r="O2508" i="4" s="1"/>
  <c r="P2508" i="4" s="1"/>
  <c r="J2508" i="4"/>
  <c r="K2507" i="4"/>
  <c r="O2507" i="4" s="1"/>
  <c r="P2507" i="4" s="1"/>
  <c r="J2507" i="4"/>
  <c r="K2506" i="4"/>
  <c r="O2506" i="4" s="1"/>
  <c r="P2506" i="4" s="1"/>
  <c r="J2506" i="4"/>
  <c r="K2505" i="4"/>
  <c r="O2505" i="4" s="1"/>
  <c r="P2505" i="4" s="1"/>
  <c r="J2505" i="4"/>
  <c r="K2504" i="4"/>
  <c r="O2504" i="4" s="1"/>
  <c r="P2504" i="4" s="1"/>
  <c r="J2504" i="4"/>
  <c r="O2503" i="4"/>
  <c r="P2503" i="4" s="1"/>
  <c r="K2503" i="4"/>
  <c r="J2503" i="4"/>
  <c r="K2502" i="4"/>
  <c r="O2502" i="4" s="1"/>
  <c r="P2502" i="4" s="1"/>
  <c r="J2502" i="4"/>
  <c r="K2501" i="4"/>
  <c r="O2501" i="4" s="1"/>
  <c r="P2501" i="4" s="1"/>
  <c r="J2501" i="4"/>
  <c r="K2500" i="4"/>
  <c r="O2500" i="4" s="1"/>
  <c r="P2500" i="4" s="1"/>
  <c r="J2500" i="4"/>
  <c r="K2499" i="4"/>
  <c r="O2499" i="4" s="1"/>
  <c r="P2499" i="4" s="1"/>
  <c r="J2499" i="4"/>
  <c r="K2498" i="4"/>
  <c r="O2498" i="4" s="1"/>
  <c r="P2498" i="4" s="1"/>
  <c r="J2498" i="4"/>
  <c r="K2497" i="4"/>
  <c r="O2497" i="4" s="1"/>
  <c r="P2497" i="4" s="1"/>
  <c r="J2497" i="4"/>
  <c r="K2496" i="4"/>
  <c r="O2496" i="4" s="1"/>
  <c r="P2496" i="4" s="1"/>
  <c r="J2496" i="4"/>
  <c r="K2495" i="4"/>
  <c r="O2495" i="4" s="1"/>
  <c r="P2495" i="4" s="1"/>
  <c r="J2495" i="4"/>
  <c r="K2494" i="4"/>
  <c r="O2494" i="4" s="1"/>
  <c r="P2494" i="4" s="1"/>
  <c r="J2494" i="4"/>
  <c r="K2493" i="4"/>
  <c r="O2493" i="4" s="1"/>
  <c r="P2493" i="4" s="1"/>
  <c r="J2493" i="4"/>
  <c r="K2492" i="4"/>
  <c r="O2492" i="4" s="1"/>
  <c r="P2492" i="4" s="1"/>
  <c r="J2492" i="4"/>
  <c r="K2491" i="4"/>
  <c r="O2491" i="4" s="1"/>
  <c r="P2491" i="4" s="1"/>
  <c r="J2491" i="4"/>
  <c r="K2490" i="4"/>
  <c r="O2490" i="4" s="1"/>
  <c r="P2490" i="4" s="1"/>
  <c r="J2490" i="4"/>
  <c r="K2489" i="4"/>
  <c r="O2489" i="4" s="1"/>
  <c r="P2489" i="4" s="1"/>
  <c r="J2489" i="4"/>
  <c r="K2488" i="4"/>
  <c r="O2488" i="4" s="1"/>
  <c r="P2488" i="4" s="1"/>
  <c r="J2488" i="4"/>
  <c r="K2487" i="4"/>
  <c r="O2487" i="4" s="1"/>
  <c r="P2487" i="4" s="1"/>
  <c r="J2487" i="4"/>
  <c r="K2486" i="4"/>
  <c r="O2486" i="4" s="1"/>
  <c r="P2486" i="4" s="1"/>
  <c r="J2486" i="4"/>
  <c r="K2485" i="4"/>
  <c r="O2485" i="4" s="1"/>
  <c r="P2485" i="4" s="1"/>
  <c r="J2485" i="4"/>
  <c r="K2484" i="4"/>
  <c r="O2484" i="4" s="1"/>
  <c r="P2484" i="4" s="1"/>
  <c r="J2484" i="4"/>
  <c r="K2483" i="4"/>
  <c r="O2483" i="4" s="1"/>
  <c r="P2483" i="4" s="1"/>
  <c r="J2483" i="4"/>
  <c r="K2482" i="4"/>
  <c r="O2482" i="4" s="1"/>
  <c r="P2482" i="4" s="1"/>
  <c r="J2482" i="4"/>
  <c r="K2481" i="4"/>
  <c r="O2481" i="4" s="1"/>
  <c r="P2481" i="4" s="1"/>
  <c r="J2481" i="4"/>
  <c r="K2480" i="4"/>
  <c r="O2480" i="4" s="1"/>
  <c r="P2480" i="4" s="1"/>
  <c r="J2480" i="4"/>
  <c r="K2479" i="4"/>
  <c r="O2479" i="4" s="1"/>
  <c r="P2479" i="4" s="1"/>
  <c r="J2479" i="4"/>
  <c r="K2478" i="4"/>
  <c r="O2478" i="4" s="1"/>
  <c r="P2478" i="4" s="1"/>
  <c r="J2478" i="4"/>
  <c r="K2477" i="4"/>
  <c r="O2477" i="4" s="1"/>
  <c r="P2477" i="4" s="1"/>
  <c r="J2477" i="4"/>
  <c r="K2476" i="4"/>
  <c r="O2476" i="4" s="1"/>
  <c r="P2476" i="4" s="1"/>
  <c r="J2476" i="4"/>
  <c r="K2475" i="4"/>
  <c r="O2475" i="4" s="1"/>
  <c r="P2475" i="4" s="1"/>
  <c r="J2475" i="4"/>
  <c r="K2474" i="4"/>
  <c r="O2474" i="4" s="1"/>
  <c r="P2474" i="4" s="1"/>
  <c r="J2474" i="4"/>
  <c r="K2473" i="4"/>
  <c r="O2473" i="4" s="1"/>
  <c r="P2473" i="4" s="1"/>
  <c r="J2473" i="4"/>
  <c r="K2472" i="4"/>
  <c r="O2472" i="4" s="1"/>
  <c r="P2472" i="4" s="1"/>
  <c r="J2472" i="4"/>
  <c r="K2471" i="4"/>
  <c r="O2471" i="4" s="1"/>
  <c r="P2471" i="4" s="1"/>
  <c r="J2471" i="4"/>
  <c r="K2470" i="4"/>
  <c r="O2470" i="4" s="1"/>
  <c r="P2470" i="4" s="1"/>
  <c r="J2470" i="4"/>
  <c r="K2469" i="4"/>
  <c r="O2469" i="4" s="1"/>
  <c r="P2469" i="4" s="1"/>
  <c r="J2469" i="4"/>
  <c r="K2468" i="4"/>
  <c r="O2468" i="4" s="1"/>
  <c r="P2468" i="4" s="1"/>
  <c r="J2468" i="4"/>
  <c r="O2467" i="4"/>
  <c r="P2467" i="4" s="1"/>
  <c r="K2467" i="4"/>
  <c r="J2467" i="4"/>
  <c r="K2466" i="4"/>
  <c r="O2466" i="4" s="1"/>
  <c r="P2466" i="4" s="1"/>
  <c r="J2466" i="4"/>
  <c r="K2465" i="4"/>
  <c r="O2465" i="4" s="1"/>
  <c r="P2465" i="4" s="1"/>
  <c r="J2465" i="4"/>
  <c r="K2464" i="4"/>
  <c r="O2464" i="4" s="1"/>
  <c r="P2464" i="4" s="1"/>
  <c r="J2464" i="4"/>
  <c r="K2463" i="4"/>
  <c r="O2463" i="4" s="1"/>
  <c r="P2463" i="4" s="1"/>
  <c r="J2463" i="4"/>
  <c r="K2462" i="4"/>
  <c r="O2462" i="4" s="1"/>
  <c r="P2462" i="4" s="1"/>
  <c r="J2462" i="4"/>
  <c r="K2461" i="4"/>
  <c r="O2461" i="4" s="1"/>
  <c r="P2461" i="4" s="1"/>
  <c r="J2461" i="4"/>
  <c r="K2460" i="4"/>
  <c r="O2460" i="4" s="1"/>
  <c r="P2460" i="4" s="1"/>
  <c r="J2460" i="4"/>
  <c r="K2459" i="4"/>
  <c r="O2459" i="4" s="1"/>
  <c r="P2459" i="4" s="1"/>
  <c r="J2459" i="4"/>
  <c r="K2458" i="4"/>
  <c r="O2458" i="4" s="1"/>
  <c r="P2458" i="4" s="1"/>
  <c r="J2458" i="4"/>
  <c r="K2457" i="4"/>
  <c r="O2457" i="4" s="1"/>
  <c r="P2457" i="4" s="1"/>
  <c r="J2457" i="4"/>
  <c r="K2456" i="4"/>
  <c r="O2456" i="4" s="1"/>
  <c r="P2456" i="4" s="1"/>
  <c r="J2456" i="4"/>
  <c r="K2455" i="4"/>
  <c r="O2455" i="4" s="1"/>
  <c r="P2455" i="4" s="1"/>
  <c r="J2455" i="4"/>
  <c r="K2454" i="4"/>
  <c r="O2454" i="4" s="1"/>
  <c r="P2454" i="4" s="1"/>
  <c r="J2454" i="4"/>
  <c r="K2453" i="4"/>
  <c r="O2453" i="4" s="1"/>
  <c r="P2453" i="4" s="1"/>
  <c r="J2453" i="4"/>
  <c r="K2452" i="4"/>
  <c r="O2452" i="4" s="1"/>
  <c r="P2452" i="4" s="1"/>
  <c r="J2452" i="4"/>
  <c r="K2451" i="4"/>
  <c r="O2451" i="4" s="1"/>
  <c r="P2451" i="4" s="1"/>
  <c r="J2451" i="4"/>
  <c r="K2450" i="4"/>
  <c r="O2450" i="4" s="1"/>
  <c r="P2450" i="4" s="1"/>
  <c r="J2450" i="4"/>
  <c r="K2449" i="4"/>
  <c r="O2449" i="4" s="1"/>
  <c r="P2449" i="4" s="1"/>
  <c r="J2449" i="4"/>
  <c r="K2448" i="4"/>
  <c r="O2448" i="4" s="1"/>
  <c r="P2448" i="4" s="1"/>
  <c r="J2448" i="4"/>
  <c r="K2447" i="4"/>
  <c r="O2447" i="4" s="1"/>
  <c r="P2447" i="4" s="1"/>
  <c r="J2447" i="4"/>
  <c r="K2446" i="4"/>
  <c r="O2446" i="4" s="1"/>
  <c r="P2446" i="4" s="1"/>
  <c r="J2446" i="4"/>
  <c r="K2445" i="4"/>
  <c r="O2445" i="4" s="1"/>
  <c r="P2445" i="4" s="1"/>
  <c r="J2445" i="4"/>
  <c r="K2444" i="4"/>
  <c r="O2444" i="4" s="1"/>
  <c r="P2444" i="4" s="1"/>
  <c r="J2444" i="4"/>
  <c r="K2443" i="4"/>
  <c r="O2443" i="4" s="1"/>
  <c r="P2443" i="4" s="1"/>
  <c r="J2443" i="4"/>
  <c r="K2442" i="4"/>
  <c r="O2442" i="4" s="1"/>
  <c r="P2442" i="4" s="1"/>
  <c r="J2442" i="4"/>
  <c r="K2441" i="4"/>
  <c r="O2441" i="4" s="1"/>
  <c r="P2441" i="4" s="1"/>
  <c r="J2441" i="4"/>
  <c r="K2440" i="4"/>
  <c r="O2440" i="4" s="1"/>
  <c r="P2440" i="4" s="1"/>
  <c r="J2440" i="4"/>
  <c r="K2439" i="4"/>
  <c r="O2439" i="4" s="1"/>
  <c r="P2439" i="4" s="1"/>
  <c r="J2439" i="4"/>
  <c r="K2438" i="4"/>
  <c r="O2438" i="4" s="1"/>
  <c r="P2438" i="4" s="1"/>
  <c r="J2438" i="4"/>
  <c r="K2437" i="4"/>
  <c r="O2437" i="4" s="1"/>
  <c r="P2437" i="4" s="1"/>
  <c r="J2437" i="4"/>
  <c r="K2436" i="4"/>
  <c r="O2436" i="4" s="1"/>
  <c r="P2436" i="4" s="1"/>
  <c r="J2436" i="4"/>
  <c r="O2435" i="4"/>
  <c r="P2435" i="4" s="1"/>
  <c r="K2435" i="4"/>
  <c r="J2435" i="4"/>
  <c r="K2434" i="4"/>
  <c r="O2434" i="4" s="1"/>
  <c r="P2434" i="4" s="1"/>
  <c r="J2434" i="4"/>
  <c r="K2433" i="4"/>
  <c r="O2433" i="4" s="1"/>
  <c r="P2433" i="4" s="1"/>
  <c r="J2433" i="4"/>
  <c r="K2432" i="4"/>
  <c r="O2432" i="4" s="1"/>
  <c r="P2432" i="4" s="1"/>
  <c r="J2432" i="4"/>
  <c r="K2431" i="4"/>
  <c r="O2431" i="4" s="1"/>
  <c r="P2431" i="4" s="1"/>
  <c r="J2431" i="4"/>
  <c r="K2430" i="4"/>
  <c r="O2430" i="4" s="1"/>
  <c r="P2430" i="4" s="1"/>
  <c r="J2430" i="4"/>
  <c r="K2429" i="4"/>
  <c r="O2429" i="4" s="1"/>
  <c r="P2429" i="4" s="1"/>
  <c r="J2429" i="4"/>
  <c r="K2428" i="4"/>
  <c r="O2428" i="4" s="1"/>
  <c r="P2428" i="4" s="1"/>
  <c r="J2428" i="4"/>
  <c r="K2427" i="4"/>
  <c r="O2427" i="4" s="1"/>
  <c r="P2427" i="4" s="1"/>
  <c r="J2427" i="4"/>
  <c r="K2426" i="4"/>
  <c r="O2426" i="4" s="1"/>
  <c r="P2426" i="4" s="1"/>
  <c r="J2426" i="4"/>
  <c r="K2425" i="4"/>
  <c r="O2425" i="4" s="1"/>
  <c r="P2425" i="4" s="1"/>
  <c r="J2425" i="4"/>
  <c r="K2424" i="4"/>
  <c r="O2424" i="4" s="1"/>
  <c r="P2424" i="4" s="1"/>
  <c r="J2424" i="4"/>
  <c r="K2423" i="4"/>
  <c r="O2423" i="4" s="1"/>
  <c r="P2423" i="4" s="1"/>
  <c r="J2423" i="4"/>
  <c r="K2422" i="4"/>
  <c r="O2422" i="4" s="1"/>
  <c r="P2422" i="4" s="1"/>
  <c r="J2422" i="4"/>
  <c r="K2421" i="4"/>
  <c r="O2421" i="4" s="1"/>
  <c r="P2421" i="4" s="1"/>
  <c r="J2421" i="4"/>
  <c r="K2420" i="4"/>
  <c r="O2420" i="4" s="1"/>
  <c r="P2420" i="4" s="1"/>
  <c r="J2420" i="4"/>
  <c r="K2419" i="4"/>
  <c r="O2419" i="4" s="1"/>
  <c r="P2419" i="4" s="1"/>
  <c r="J2419" i="4"/>
  <c r="K2418" i="4"/>
  <c r="O2418" i="4" s="1"/>
  <c r="P2418" i="4" s="1"/>
  <c r="J2418" i="4"/>
  <c r="K2417" i="4"/>
  <c r="O2417" i="4" s="1"/>
  <c r="P2417" i="4" s="1"/>
  <c r="J2417" i="4"/>
  <c r="K2416" i="4"/>
  <c r="O2416" i="4" s="1"/>
  <c r="P2416" i="4" s="1"/>
  <c r="J2416" i="4"/>
  <c r="K2415" i="4"/>
  <c r="O2415" i="4" s="1"/>
  <c r="P2415" i="4" s="1"/>
  <c r="J2415" i="4"/>
  <c r="K2414" i="4"/>
  <c r="O2414" i="4" s="1"/>
  <c r="P2414" i="4" s="1"/>
  <c r="J2414" i="4"/>
  <c r="K2413" i="4"/>
  <c r="O2413" i="4" s="1"/>
  <c r="P2413" i="4" s="1"/>
  <c r="J2413" i="4"/>
  <c r="K2412" i="4"/>
  <c r="O2412" i="4" s="1"/>
  <c r="P2412" i="4" s="1"/>
  <c r="J2412" i="4"/>
  <c r="K2411" i="4"/>
  <c r="O2411" i="4" s="1"/>
  <c r="P2411" i="4" s="1"/>
  <c r="J2411" i="4"/>
  <c r="K2410" i="4"/>
  <c r="O2410" i="4" s="1"/>
  <c r="P2410" i="4" s="1"/>
  <c r="J2410" i="4"/>
  <c r="K2409" i="4"/>
  <c r="O2409" i="4" s="1"/>
  <c r="P2409" i="4" s="1"/>
  <c r="J2409" i="4"/>
  <c r="K2408" i="4"/>
  <c r="O2408" i="4" s="1"/>
  <c r="P2408" i="4" s="1"/>
  <c r="J2408" i="4"/>
  <c r="K2407" i="4"/>
  <c r="O2407" i="4" s="1"/>
  <c r="P2407" i="4" s="1"/>
  <c r="J2407" i="4"/>
  <c r="K2406" i="4"/>
  <c r="O2406" i="4" s="1"/>
  <c r="P2406" i="4" s="1"/>
  <c r="J2406" i="4"/>
  <c r="K2405" i="4"/>
  <c r="O2405" i="4" s="1"/>
  <c r="P2405" i="4" s="1"/>
  <c r="J2405" i="4"/>
  <c r="K2404" i="4"/>
  <c r="O2404" i="4" s="1"/>
  <c r="P2404" i="4" s="1"/>
  <c r="J2404" i="4"/>
  <c r="K2403" i="4"/>
  <c r="O2403" i="4" s="1"/>
  <c r="P2403" i="4" s="1"/>
  <c r="J2403" i="4"/>
  <c r="K2402" i="4"/>
  <c r="O2402" i="4" s="1"/>
  <c r="P2402" i="4" s="1"/>
  <c r="J2402" i="4"/>
  <c r="K2401" i="4"/>
  <c r="O2401" i="4" s="1"/>
  <c r="P2401" i="4" s="1"/>
  <c r="J2401" i="4"/>
  <c r="K2400" i="4"/>
  <c r="O2400" i="4" s="1"/>
  <c r="P2400" i="4" s="1"/>
  <c r="J2400" i="4"/>
  <c r="K2399" i="4"/>
  <c r="O2399" i="4" s="1"/>
  <c r="P2399" i="4" s="1"/>
  <c r="J2399" i="4"/>
  <c r="K2398" i="4"/>
  <c r="O2398" i="4" s="1"/>
  <c r="P2398" i="4" s="1"/>
  <c r="J2398" i="4"/>
  <c r="K2397" i="4"/>
  <c r="O2397" i="4" s="1"/>
  <c r="P2397" i="4" s="1"/>
  <c r="J2397" i="4"/>
  <c r="K2396" i="4"/>
  <c r="O2396" i="4" s="1"/>
  <c r="P2396" i="4" s="1"/>
  <c r="J2396" i="4"/>
  <c r="K2395" i="4"/>
  <c r="O2395" i="4" s="1"/>
  <c r="P2395" i="4" s="1"/>
  <c r="J2395" i="4"/>
  <c r="K2394" i="4"/>
  <c r="O2394" i="4" s="1"/>
  <c r="P2394" i="4" s="1"/>
  <c r="J2394" i="4"/>
  <c r="O2393" i="4"/>
  <c r="P2393" i="4" s="1"/>
  <c r="K2393" i="4"/>
  <c r="J2393" i="4"/>
  <c r="K2392" i="4"/>
  <c r="O2392" i="4" s="1"/>
  <c r="P2392" i="4" s="1"/>
  <c r="J2392" i="4"/>
  <c r="K2391" i="4"/>
  <c r="O2391" i="4" s="1"/>
  <c r="P2391" i="4" s="1"/>
  <c r="J2391" i="4"/>
  <c r="K2390" i="4"/>
  <c r="O2390" i="4" s="1"/>
  <c r="P2390" i="4" s="1"/>
  <c r="J2390" i="4"/>
  <c r="K2389" i="4"/>
  <c r="O2389" i="4" s="1"/>
  <c r="P2389" i="4" s="1"/>
  <c r="J2389" i="4"/>
  <c r="K2388" i="4"/>
  <c r="O2388" i="4" s="1"/>
  <c r="P2388" i="4" s="1"/>
  <c r="J2388" i="4"/>
  <c r="K2387" i="4"/>
  <c r="O2387" i="4" s="1"/>
  <c r="P2387" i="4" s="1"/>
  <c r="J2387" i="4"/>
  <c r="K2386" i="4"/>
  <c r="O2386" i="4" s="1"/>
  <c r="P2386" i="4" s="1"/>
  <c r="J2386" i="4"/>
  <c r="K2385" i="4"/>
  <c r="O2385" i="4" s="1"/>
  <c r="P2385" i="4" s="1"/>
  <c r="J2385" i="4"/>
  <c r="K2384" i="4"/>
  <c r="O2384" i="4" s="1"/>
  <c r="P2384" i="4" s="1"/>
  <c r="J2384" i="4"/>
  <c r="K2383" i="4"/>
  <c r="O2383" i="4" s="1"/>
  <c r="P2383" i="4" s="1"/>
  <c r="J2383" i="4"/>
  <c r="K2382" i="4"/>
  <c r="O2382" i="4" s="1"/>
  <c r="P2382" i="4" s="1"/>
  <c r="J2382" i="4"/>
  <c r="K2381" i="4"/>
  <c r="O2381" i="4" s="1"/>
  <c r="P2381" i="4" s="1"/>
  <c r="J2381" i="4"/>
  <c r="K2380" i="4"/>
  <c r="O2380" i="4" s="1"/>
  <c r="P2380" i="4" s="1"/>
  <c r="J2380" i="4"/>
  <c r="O2379" i="4"/>
  <c r="P2379" i="4" s="1"/>
  <c r="K2379" i="4"/>
  <c r="J2379" i="4"/>
  <c r="K2378" i="4"/>
  <c r="O2378" i="4" s="1"/>
  <c r="P2378" i="4" s="1"/>
  <c r="J2378" i="4"/>
  <c r="K2377" i="4"/>
  <c r="O2377" i="4" s="1"/>
  <c r="P2377" i="4" s="1"/>
  <c r="J2377" i="4"/>
  <c r="K2376" i="4"/>
  <c r="O2376" i="4" s="1"/>
  <c r="P2376" i="4" s="1"/>
  <c r="J2376" i="4"/>
  <c r="K2375" i="4"/>
  <c r="O2375" i="4" s="1"/>
  <c r="P2375" i="4" s="1"/>
  <c r="J2375" i="4"/>
  <c r="K2374" i="4"/>
  <c r="O2374" i="4" s="1"/>
  <c r="P2374" i="4" s="1"/>
  <c r="J2374" i="4"/>
  <c r="K2373" i="4"/>
  <c r="O2373" i="4" s="1"/>
  <c r="P2373" i="4" s="1"/>
  <c r="J2373" i="4"/>
  <c r="K2372" i="4"/>
  <c r="O2372" i="4" s="1"/>
  <c r="P2372" i="4" s="1"/>
  <c r="J2372" i="4"/>
  <c r="K2371" i="4"/>
  <c r="O2371" i="4" s="1"/>
  <c r="P2371" i="4" s="1"/>
  <c r="J2371" i="4"/>
  <c r="K2370" i="4"/>
  <c r="O2370" i="4" s="1"/>
  <c r="P2370" i="4" s="1"/>
  <c r="J2370" i="4"/>
  <c r="K2369" i="4"/>
  <c r="O2369" i="4" s="1"/>
  <c r="P2369" i="4" s="1"/>
  <c r="J2369" i="4"/>
  <c r="K2368" i="4"/>
  <c r="O2368" i="4" s="1"/>
  <c r="P2368" i="4" s="1"/>
  <c r="J2368" i="4"/>
  <c r="K2367" i="4"/>
  <c r="O2367" i="4" s="1"/>
  <c r="P2367" i="4" s="1"/>
  <c r="J2367" i="4"/>
  <c r="K2366" i="4"/>
  <c r="O2366" i="4" s="1"/>
  <c r="P2366" i="4" s="1"/>
  <c r="J2366" i="4"/>
  <c r="K2365" i="4"/>
  <c r="O2365" i="4" s="1"/>
  <c r="P2365" i="4" s="1"/>
  <c r="J2365" i="4"/>
  <c r="K2364" i="4"/>
  <c r="O2364" i="4" s="1"/>
  <c r="P2364" i="4" s="1"/>
  <c r="J2364" i="4"/>
  <c r="O2363" i="4"/>
  <c r="P2363" i="4" s="1"/>
  <c r="K2363" i="4"/>
  <c r="J2363" i="4"/>
  <c r="K2362" i="4"/>
  <c r="O2362" i="4" s="1"/>
  <c r="P2362" i="4" s="1"/>
  <c r="J2362" i="4"/>
  <c r="K2361" i="4"/>
  <c r="O2361" i="4" s="1"/>
  <c r="P2361" i="4" s="1"/>
  <c r="J2361" i="4"/>
  <c r="K2360" i="4"/>
  <c r="O2360" i="4" s="1"/>
  <c r="P2360" i="4" s="1"/>
  <c r="J2360" i="4"/>
  <c r="K2359" i="4"/>
  <c r="O2359" i="4" s="1"/>
  <c r="P2359" i="4" s="1"/>
  <c r="J2359" i="4"/>
  <c r="K2358" i="4"/>
  <c r="O2358" i="4" s="1"/>
  <c r="P2358" i="4" s="1"/>
  <c r="J2358" i="4"/>
  <c r="K2357" i="4"/>
  <c r="O2357" i="4" s="1"/>
  <c r="P2357" i="4" s="1"/>
  <c r="J2357" i="4"/>
  <c r="K2356" i="4"/>
  <c r="O2356" i="4" s="1"/>
  <c r="P2356" i="4" s="1"/>
  <c r="J2356" i="4"/>
  <c r="K2355" i="4"/>
  <c r="O2355" i="4" s="1"/>
  <c r="P2355" i="4" s="1"/>
  <c r="J2355" i="4"/>
  <c r="K2354" i="4"/>
  <c r="O2354" i="4" s="1"/>
  <c r="P2354" i="4" s="1"/>
  <c r="J2354" i="4"/>
  <c r="K2353" i="4"/>
  <c r="O2353" i="4" s="1"/>
  <c r="P2353" i="4" s="1"/>
  <c r="J2353" i="4"/>
  <c r="K2352" i="4"/>
  <c r="O2352" i="4" s="1"/>
  <c r="P2352" i="4" s="1"/>
  <c r="J2352" i="4"/>
  <c r="K2351" i="4"/>
  <c r="O2351" i="4" s="1"/>
  <c r="P2351" i="4" s="1"/>
  <c r="J2351" i="4"/>
  <c r="K2350" i="4"/>
  <c r="O2350" i="4" s="1"/>
  <c r="P2350" i="4" s="1"/>
  <c r="J2350" i="4"/>
  <c r="K2349" i="4"/>
  <c r="O2349" i="4" s="1"/>
  <c r="P2349" i="4" s="1"/>
  <c r="J2349" i="4"/>
  <c r="K2348" i="4"/>
  <c r="O2348" i="4" s="1"/>
  <c r="P2348" i="4" s="1"/>
  <c r="J2348" i="4"/>
  <c r="K2347" i="4"/>
  <c r="O2347" i="4" s="1"/>
  <c r="P2347" i="4" s="1"/>
  <c r="J2347" i="4"/>
  <c r="K2346" i="4"/>
  <c r="O2346" i="4" s="1"/>
  <c r="P2346" i="4" s="1"/>
  <c r="J2346" i="4"/>
  <c r="K2345" i="4"/>
  <c r="O2345" i="4" s="1"/>
  <c r="P2345" i="4" s="1"/>
  <c r="J2345" i="4"/>
  <c r="K2344" i="4"/>
  <c r="O2344" i="4" s="1"/>
  <c r="P2344" i="4" s="1"/>
  <c r="J2344" i="4"/>
  <c r="K2343" i="4"/>
  <c r="O2343" i="4" s="1"/>
  <c r="P2343" i="4" s="1"/>
  <c r="J2343" i="4"/>
  <c r="K2342" i="4"/>
  <c r="O2342" i="4" s="1"/>
  <c r="P2342" i="4" s="1"/>
  <c r="J2342" i="4"/>
  <c r="K2341" i="4"/>
  <c r="O2341" i="4" s="1"/>
  <c r="P2341" i="4" s="1"/>
  <c r="J2341" i="4"/>
  <c r="K2340" i="4"/>
  <c r="O2340" i="4" s="1"/>
  <c r="P2340" i="4" s="1"/>
  <c r="J2340" i="4"/>
  <c r="K2339" i="4"/>
  <c r="O2339" i="4" s="1"/>
  <c r="P2339" i="4" s="1"/>
  <c r="J2339" i="4"/>
  <c r="K2338" i="4"/>
  <c r="O2338" i="4" s="1"/>
  <c r="P2338" i="4" s="1"/>
  <c r="J2338" i="4"/>
  <c r="K2337" i="4"/>
  <c r="O2337" i="4" s="1"/>
  <c r="P2337" i="4" s="1"/>
  <c r="J2337" i="4"/>
  <c r="K2336" i="4"/>
  <c r="O2336" i="4" s="1"/>
  <c r="P2336" i="4" s="1"/>
  <c r="J2336" i="4"/>
  <c r="K2335" i="4"/>
  <c r="O2335" i="4" s="1"/>
  <c r="P2335" i="4" s="1"/>
  <c r="J2335" i="4"/>
  <c r="K2334" i="4"/>
  <c r="O2334" i="4" s="1"/>
  <c r="P2334" i="4" s="1"/>
  <c r="J2334" i="4"/>
  <c r="K2333" i="4"/>
  <c r="O2333" i="4" s="1"/>
  <c r="P2333" i="4" s="1"/>
  <c r="J2333" i="4"/>
  <c r="K2332" i="4"/>
  <c r="O2332" i="4" s="1"/>
  <c r="P2332" i="4" s="1"/>
  <c r="J2332" i="4"/>
  <c r="O2331" i="4"/>
  <c r="P2331" i="4" s="1"/>
  <c r="K2331" i="4"/>
  <c r="J2331" i="4"/>
  <c r="K2330" i="4"/>
  <c r="O2330" i="4" s="1"/>
  <c r="P2330" i="4" s="1"/>
  <c r="J2330" i="4"/>
  <c r="K2329" i="4"/>
  <c r="O2329" i="4" s="1"/>
  <c r="P2329" i="4" s="1"/>
  <c r="J2329" i="4"/>
  <c r="K2328" i="4"/>
  <c r="O2328" i="4" s="1"/>
  <c r="P2328" i="4" s="1"/>
  <c r="J2328" i="4"/>
  <c r="K2327" i="4"/>
  <c r="O2327" i="4" s="1"/>
  <c r="P2327" i="4" s="1"/>
  <c r="J2327" i="4"/>
  <c r="K2326" i="4"/>
  <c r="O2326" i="4" s="1"/>
  <c r="P2326" i="4" s="1"/>
  <c r="J2326" i="4"/>
  <c r="K2325" i="4"/>
  <c r="O2325" i="4" s="1"/>
  <c r="P2325" i="4" s="1"/>
  <c r="J2325" i="4"/>
  <c r="K2324" i="4"/>
  <c r="O2324" i="4" s="1"/>
  <c r="P2324" i="4" s="1"/>
  <c r="J2324" i="4"/>
  <c r="K2323" i="4"/>
  <c r="O2323" i="4" s="1"/>
  <c r="P2323" i="4" s="1"/>
  <c r="J2323" i="4"/>
  <c r="K2322" i="4"/>
  <c r="O2322" i="4" s="1"/>
  <c r="P2322" i="4" s="1"/>
  <c r="J2322" i="4"/>
  <c r="K2321" i="4"/>
  <c r="O2321" i="4" s="1"/>
  <c r="P2321" i="4" s="1"/>
  <c r="J2321" i="4"/>
  <c r="K2320" i="4"/>
  <c r="O2320" i="4" s="1"/>
  <c r="P2320" i="4" s="1"/>
  <c r="J2320" i="4"/>
  <c r="K2319" i="4"/>
  <c r="O2319" i="4" s="1"/>
  <c r="P2319" i="4" s="1"/>
  <c r="J2319" i="4"/>
  <c r="K2318" i="4"/>
  <c r="O2318" i="4" s="1"/>
  <c r="P2318" i="4" s="1"/>
  <c r="J2318" i="4"/>
  <c r="K2317" i="4"/>
  <c r="O2317" i="4" s="1"/>
  <c r="P2317" i="4" s="1"/>
  <c r="J2317" i="4"/>
  <c r="K2316" i="4"/>
  <c r="O2316" i="4" s="1"/>
  <c r="P2316" i="4" s="1"/>
  <c r="J2316" i="4"/>
  <c r="K2315" i="4"/>
  <c r="O2315" i="4" s="1"/>
  <c r="P2315" i="4" s="1"/>
  <c r="J2315" i="4"/>
  <c r="K2314" i="4"/>
  <c r="O2314" i="4" s="1"/>
  <c r="P2314" i="4" s="1"/>
  <c r="J2314" i="4"/>
  <c r="O2313" i="4"/>
  <c r="P2313" i="4" s="1"/>
  <c r="K2313" i="4"/>
  <c r="J2313" i="4"/>
  <c r="K2312" i="4"/>
  <c r="O2312" i="4" s="1"/>
  <c r="P2312" i="4" s="1"/>
  <c r="J2312" i="4"/>
  <c r="K2311" i="4"/>
  <c r="O2311" i="4" s="1"/>
  <c r="P2311" i="4" s="1"/>
  <c r="J2311" i="4"/>
  <c r="K2310" i="4"/>
  <c r="O2310" i="4" s="1"/>
  <c r="P2310" i="4" s="1"/>
  <c r="J2310" i="4"/>
  <c r="K2309" i="4"/>
  <c r="O2309" i="4" s="1"/>
  <c r="P2309" i="4" s="1"/>
  <c r="J2309" i="4"/>
  <c r="K2308" i="4"/>
  <c r="O2308" i="4" s="1"/>
  <c r="P2308" i="4" s="1"/>
  <c r="J2308" i="4"/>
  <c r="K2307" i="4"/>
  <c r="O2307" i="4" s="1"/>
  <c r="P2307" i="4" s="1"/>
  <c r="J2307" i="4"/>
  <c r="K2306" i="4"/>
  <c r="O2306" i="4" s="1"/>
  <c r="P2306" i="4" s="1"/>
  <c r="J2306" i="4"/>
  <c r="K2305" i="4"/>
  <c r="O2305" i="4" s="1"/>
  <c r="P2305" i="4" s="1"/>
  <c r="J2305" i="4"/>
  <c r="K2304" i="4"/>
  <c r="O2304" i="4" s="1"/>
  <c r="P2304" i="4" s="1"/>
  <c r="J2304" i="4"/>
  <c r="K2303" i="4"/>
  <c r="O2303" i="4" s="1"/>
  <c r="P2303" i="4" s="1"/>
  <c r="J2303" i="4"/>
  <c r="K2302" i="4"/>
  <c r="O2302" i="4" s="1"/>
  <c r="P2302" i="4" s="1"/>
  <c r="J2302" i="4"/>
  <c r="K2301" i="4"/>
  <c r="O2301" i="4" s="1"/>
  <c r="P2301" i="4" s="1"/>
  <c r="J2301" i="4"/>
  <c r="K2300" i="4"/>
  <c r="O2300" i="4" s="1"/>
  <c r="P2300" i="4" s="1"/>
  <c r="J2300" i="4"/>
  <c r="K2299" i="4"/>
  <c r="O2299" i="4" s="1"/>
  <c r="P2299" i="4" s="1"/>
  <c r="J2299" i="4"/>
  <c r="K2298" i="4"/>
  <c r="O2298" i="4" s="1"/>
  <c r="P2298" i="4" s="1"/>
  <c r="J2298" i="4"/>
  <c r="K2297" i="4"/>
  <c r="O2297" i="4" s="1"/>
  <c r="P2297" i="4" s="1"/>
  <c r="J2297" i="4"/>
  <c r="K2296" i="4"/>
  <c r="O2296" i="4" s="1"/>
  <c r="P2296" i="4" s="1"/>
  <c r="J2296" i="4"/>
  <c r="K2295" i="4"/>
  <c r="O2295" i="4" s="1"/>
  <c r="P2295" i="4" s="1"/>
  <c r="J2295" i="4"/>
  <c r="K2294" i="4"/>
  <c r="O2294" i="4" s="1"/>
  <c r="P2294" i="4" s="1"/>
  <c r="J2294" i="4"/>
  <c r="K2293" i="4"/>
  <c r="O2293" i="4" s="1"/>
  <c r="P2293" i="4" s="1"/>
  <c r="J2293" i="4"/>
  <c r="K2292" i="4"/>
  <c r="O2292" i="4" s="1"/>
  <c r="P2292" i="4" s="1"/>
  <c r="J2292" i="4"/>
  <c r="K2291" i="4"/>
  <c r="O2291" i="4" s="1"/>
  <c r="P2291" i="4" s="1"/>
  <c r="J2291" i="4"/>
  <c r="K2290" i="4"/>
  <c r="O2290" i="4" s="1"/>
  <c r="P2290" i="4" s="1"/>
  <c r="J2290" i="4"/>
  <c r="K2289" i="4"/>
  <c r="O2289" i="4" s="1"/>
  <c r="P2289" i="4" s="1"/>
  <c r="J2289" i="4"/>
  <c r="K2288" i="4"/>
  <c r="O2288" i="4" s="1"/>
  <c r="P2288" i="4" s="1"/>
  <c r="J2288" i="4"/>
  <c r="K2287" i="4"/>
  <c r="O2287" i="4" s="1"/>
  <c r="P2287" i="4" s="1"/>
  <c r="J2287" i="4"/>
  <c r="K2286" i="4"/>
  <c r="O2286" i="4" s="1"/>
  <c r="P2286" i="4" s="1"/>
  <c r="J2286" i="4"/>
  <c r="K2285" i="4"/>
  <c r="O2285" i="4" s="1"/>
  <c r="P2285" i="4" s="1"/>
  <c r="J2285" i="4"/>
  <c r="K2284" i="4"/>
  <c r="O2284" i="4" s="1"/>
  <c r="P2284" i="4" s="1"/>
  <c r="J2284" i="4"/>
  <c r="K2283" i="4"/>
  <c r="O2283" i="4" s="1"/>
  <c r="P2283" i="4" s="1"/>
  <c r="J2283" i="4"/>
  <c r="K2282" i="4"/>
  <c r="O2282" i="4" s="1"/>
  <c r="P2282" i="4" s="1"/>
  <c r="J2282" i="4"/>
  <c r="K2281" i="4"/>
  <c r="O2281" i="4" s="1"/>
  <c r="P2281" i="4" s="1"/>
  <c r="J2281" i="4"/>
  <c r="K2280" i="4"/>
  <c r="O2280" i="4" s="1"/>
  <c r="P2280" i="4" s="1"/>
  <c r="J2280" i="4"/>
  <c r="O2279" i="4"/>
  <c r="P2279" i="4" s="1"/>
  <c r="K2279" i="4"/>
  <c r="J2279" i="4"/>
  <c r="K2278" i="4"/>
  <c r="O2278" i="4" s="1"/>
  <c r="P2278" i="4" s="1"/>
  <c r="J2278" i="4"/>
  <c r="K2277" i="4"/>
  <c r="O2277" i="4" s="1"/>
  <c r="P2277" i="4" s="1"/>
  <c r="J2277" i="4"/>
  <c r="K2276" i="4"/>
  <c r="O2276" i="4" s="1"/>
  <c r="P2276" i="4" s="1"/>
  <c r="J2276" i="4"/>
  <c r="K2275" i="4"/>
  <c r="O2275" i="4" s="1"/>
  <c r="P2275" i="4" s="1"/>
  <c r="J2275" i="4"/>
  <c r="K2274" i="4"/>
  <c r="O2274" i="4" s="1"/>
  <c r="P2274" i="4" s="1"/>
  <c r="J2274" i="4"/>
  <c r="K2273" i="4"/>
  <c r="O2273" i="4" s="1"/>
  <c r="P2273" i="4" s="1"/>
  <c r="J2273" i="4"/>
  <c r="K2272" i="4"/>
  <c r="O2272" i="4" s="1"/>
  <c r="P2272" i="4" s="1"/>
  <c r="J2272" i="4"/>
  <c r="K2271" i="4"/>
  <c r="O2271" i="4" s="1"/>
  <c r="P2271" i="4" s="1"/>
  <c r="J2271" i="4"/>
  <c r="K2270" i="4"/>
  <c r="O2270" i="4" s="1"/>
  <c r="P2270" i="4" s="1"/>
  <c r="J2270" i="4"/>
  <c r="K2269" i="4"/>
  <c r="O2269" i="4" s="1"/>
  <c r="P2269" i="4" s="1"/>
  <c r="J2269" i="4"/>
  <c r="K2268" i="4"/>
  <c r="O2268" i="4" s="1"/>
  <c r="P2268" i="4" s="1"/>
  <c r="J2268" i="4"/>
  <c r="K2267" i="4"/>
  <c r="O2267" i="4" s="1"/>
  <c r="P2267" i="4" s="1"/>
  <c r="J2267" i="4"/>
  <c r="K2266" i="4"/>
  <c r="O2266" i="4" s="1"/>
  <c r="P2266" i="4" s="1"/>
  <c r="J2266" i="4"/>
  <c r="K2265" i="4"/>
  <c r="O2265" i="4" s="1"/>
  <c r="P2265" i="4" s="1"/>
  <c r="J2265" i="4"/>
  <c r="K2264" i="4"/>
  <c r="O2264" i="4" s="1"/>
  <c r="P2264" i="4" s="1"/>
  <c r="J2264" i="4"/>
  <c r="K2263" i="4"/>
  <c r="O2263" i="4" s="1"/>
  <c r="P2263" i="4" s="1"/>
  <c r="J2263" i="4"/>
  <c r="K2262" i="4"/>
  <c r="O2262" i="4" s="1"/>
  <c r="P2262" i="4" s="1"/>
  <c r="J2262" i="4"/>
  <c r="K2261" i="4"/>
  <c r="O2261" i="4" s="1"/>
  <c r="P2261" i="4" s="1"/>
  <c r="J2261" i="4"/>
  <c r="K2260" i="4"/>
  <c r="O2260" i="4" s="1"/>
  <c r="P2260" i="4" s="1"/>
  <c r="J2260" i="4"/>
  <c r="K2259" i="4"/>
  <c r="O2259" i="4" s="1"/>
  <c r="P2259" i="4" s="1"/>
  <c r="J2259" i="4"/>
  <c r="K2258" i="4"/>
  <c r="O2258" i="4" s="1"/>
  <c r="P2258" i="4" s="1"/>
  <c r="J2258" i="4"/>
  <c r="K2257" i="4"/>
  <c r="O2257" i="4" s="1"/>
  <c r="P2257" i="4" s="1"/>
  <c r="J2257" i="4"/>
  <c r="K2256" i="4"/>
  <c r="O2256" i="4" s="1"/>
  <c r="P2256" i="4" s="1"/>
  <c r="J2256" i="4"/>
  <c r="K2255" i="4"/>
  <c r="O2255" i="4" s="1"/>
  <c r="P2255" i="4" s="1"/>
  <c r="J2255" i="4"/>
  <c r="K2254" i="4"/>
  <c r="O2254" i="4" s="1"/>
  <c r="P2254" i="4" s="1"/>
  <c r="J2254" i="4"/>
  <c r="K2253" i="4"/>
  <c r="O2253" i="4" s="1"/>
  <c r="P2253" i="4" s="1"/>
  <c r="J2253" i="4"/>
  <c r="K2252" i="4"/>
  <c r="O2252" i="4" s="1"/>
  <c r="P2252" i="4" s="1"/>
  <c r="J2252" i="4"/>
  <c r="K2251" i="4"/>
  <c r="O2251" i="4" s="1"/>
  <c r="P2251" i="4" s="1"/>
  <c r="J2251" i="4"/>
  <c r="K2250" i="4"/>
  <c r="O2250" i="4" s="1"/>
  <c r="P2250" i="4" s="1"/>
  <c r="J2250" i="4"/>
  <c r="K2249" i="4"/>
  <c r="O2249" i="4" s="1"/>
  <c r="P2249" i="4" s="1"/>
  <c r="J2249" i="4"/>
  <c r="K2248" i="4"/>
  <c r="O2248" i="4" s="1"/>
  <c r="P2248" i="4" s="1"/>
  <c r="J2248" i="4"/>
  <c r="O2247" i="4"/>
  <c r="P2247" i="4" s="1"/>
  <c r="K2247" i="4"/>
  <c r="J2247" i="4"/>
  <c r="K2246" i="4"/>
  <c r="O2246" i="4" s="1"/>
  <c r="P2246" i="4" s="1"/>
  <c r="J2246" i="4"/>
  <c r="K2245" i="4"/>
  <c r="O2245" i="4" s="1"/>
  <c r="P2245" i="4" s="1"/>
  <c r="J2245" i="4"/>
  <c r="K2244" i="4"/>
  <c r="O2244" i="4" s="1"/>
  <c r="P2244" i="4" s="1"/>
  <c r="J2244" i="4"/>
  <c r="K2243" i="4"/>
  <c r="O2243" i="4" s="1"/>
  <c r="P2243" i="4" s="1"/>
  <c r="J2243" i="4"/>
  <c r="K2242" i="4"/>
  <c r="O2242" i="4" s="1"/>
  <c r="P2242" i="4" s="1"/>
  <c r="J2242" i="4"/>
  <c r="K2241" i="4"/>
  <c r="O2241" i="4" s="1"/>
  <c r="P2241" i="4" s="1"/>
  <c r="J2241" i="4"/>
  <c r="K2240" i="4"/>
  <c r="O2240" i="4" s="1"/>
  <c r="P2240" i="4" s="1"/>
  <c r="J2240" i="4"/>
  <c r="K2239" i="4"/>
  <c r="O2239" i="4" s="1"/>
  <c r="P2239" i="4" s="1"/>
  <c r="J2239" i="4"/>
  <c r="K2238" i="4"/>
  <c r="O2238" i="4" s="1"/>
  <c r="P2238" i="4" s="1"/>
  <c r="J2238" i="4"/>
  <c r="K2237" i="4"/>
  <c r="O2237" i="4" s="1"/>
  <c r="P2237" i="4" s="1"/>
  <c r="J2237" i="4"/>
  <c r="K2236" i="4"/>
  <c r="O2236" i="4" s="1"/>
  <c r="P2236" i="4" s="1"/>
  <c r="J2236" i="4"/>
  <c r="K2235" i="4"/>
  <c r="O2235" i="4" s="1"/>
  <c r="P2235" i="4" s="1"/>
  <c r="J2235" i="4"/>
  <c r="K2234" i="4"/>
  <c r="O2234" i="4" s="1"/>
  <c r="P2234" i="4" s="1"/>
  <c r="J2234" i="4"/>
  <c r="K2233" i="4"/>
  <c r="O2233" i="4" s="1"/>
  <c r="P2233" i="4" s="1"/>
  <c r="J2233" i="4"/>
  <c r="K2232" i="4"/>
  <c r="O2232" i="4" s="1"/>
  <c r="P2232" i="4" s="1"/>
  <c r="J2232" i="4"/>
  <c r="O2231" i="4"/>
  <c r="P2231" i="4" s="1"/>
  <c r="K2231" i="4"/>
  <c r="J2231" i="4"/>
  <c r="K2230" i="4"/>
  <c r="O2230" i="4" s="1"/>
  <c r="P2230" i="4" s="1"/>
  <c r="J2230" i="4"/>
  <c r="K2229" i="4"/>
  <c r="O2229" i="4" s="1"/>
  <c r="P2229" i="4" s="1"/>
  <c r="J2229" i="4"/>
  <c r="K2228" i="4"/>
  <c r="O2228" i="4" s="1"/>
  <c r="P2228" i="4" s="1"/>
  <c r="J2228" i="4"/>
  <c r="K2227" i="4"/>
  <c r="O2227" i="4" s="1"/>
  <c r="P2227" i="4" s="1"/>
  <c r="J2227" i="4"/>
  <c r="K2226" i="4"/>
  <c r="O2226" i="4" s="1"/>
  <c r="P2226" i="4" s="1"/>
  <c r="J2226" i="4"/>
  <c r="K2225" i="4"/>
  <c r="O2225" i="4" s="1"/>
  <c r="P2225" i="4" s="1"/>
  <c r="J2225" i="4"/>
  <c r="K2224" i="4"/>
  <c r="O2224" i="4" s="1"/>
  <c r="P2224" i="4" s="1"/>
  <c r="J2224" i="4"/>
  <c r="K2223" i="4"/>
  <c r="O2223" i="4" s="1"/>
  <c r="P2223" i="4" s="1"/>
  <c r="J2223" i="4"/>
  <c r="K2222" i="4"/>
  <c r="O2222" i="4" s="1"/>
  <c r="P2222" i="4" s="1"/>
  <c r="J2222" i="4"/>
  <c r="K2221" i="4"/>
  <c r="O2221" i="4" s="1"/>
  <c r="P2221" i="4" s="1"/>
  <c r="J2221" i="4"/>
  <c r="K2220" i="4"/>
  <c r="O2220" i="4" s="1"/>
  <c r="P2220" i="4" s="1"/>
  <c r="J2220" i="4"/>
  <c r="K2219" i="4"/>
  <c r="O2219" i="4" s="1"/>
  <c r="P2219" i="4" s="1"/>
  <c r="J2219" i="4"/>
  <c r="K2218" i="4"/>
  <c r="O2218" i="4" s="1"/>
  <c r="P2218" i="4" s="1"/>
  <c r="J2218" i="4"/>
  <c r="K2217" i="4"/>
  <c r="O2217" i="4" s="1"/>
  <c r="P2217" i="4" s="1"/>
  <c r="J2217" i="4"/>
  <c r="K2216" i="4"/>
  <c r="O2216" i="4" s="1"/>
  <c r="P2216" i="4" s="1"/>
  <c r="J2216" i="4"/>
  <c r="K2215" i="4"/>
  <c r="O2215" i="4" s="1"/>
  <c r="P2215" i="4" s="1"/>
  <c r="J2215" i="4"/>
  <c r="K2214" i="4"/>
  <c r="O2214" i="4" s="1"/>
  <c r="P2214" i="4" s="1"/>
  <c r="J2214" i="4"/>
  <c r="K2213" i="4"/>
  <c r="O2213" i="4" s="1"/>
  <c r="P2213" i="4" s="1"/>
  <c r="J2213" i="4"/>
  <c r="K2212" i="4"/>
  <c r="O2212" i="4" s="1"/>
  <c r="P2212" i="4" s="1"/>
  <c r="J2212" i="4"/>
  <c r="K2211" i="4"/>
  <c r="O2211" i="4" s="1"/>
  <c r="P2211" i="4" s="1"/>
  <c r="J2211" i="4"/>
  <c r="K2210" i="4"/>
  <c r="O2210" i="4" s="1"/>
  <c r="P2210" i="4" s="1"/>
  <c r="J2210" i="4"/>
  <c r="K2209" i="4"/>
  <c r="O2209" i="4" s="1"/>
  <c r="P2209" i="4" s="1"/>
  <c r="J2209" i="4"/>
  <c r="K2208" i="4"/>
  <c r="O2208" i="4" s="1"/>
  <c r="P2208" i="4" s="1"/>
  <c r="J2208" i="4"/>
  <c r="K2207" i="4"/>
  <c r="O2207" i="4" s="1"/>
  <c r="P2207" i="4" s="1"/>
  <c r="J2207" i="4"/>
  <c r="K2206" i="4"/>
  <c r="O2206" i="4" s="1"/>
  <c r="P2206" i="4" s="1"/>
  <c r="J2206" i="4"/>
  <c r="K2205" i="4"/>
  <c r="O2205" i="4" s="1"/>
  <c r="P2205" i="4" s="1"/>
  <c r="J2205" i="4"/>
  <c r="K2204" i="4"/>
  <c r="O2204" i="4" s="1"/>
  <c r="P2204" i="4" s="1"/>
  <c r="J2204" i="4"/>
  <c r="K2203" i="4"/>
  <c r="O2203" i="4" s="1"/>
  <c r="P2203" i="4" s="1"/>
  <c r="J2203" i="4"/>
  <c r="K2202" i="4"/>
  <c r="O2202" i="4" s="1"/>
  <c r="P2202" i="4" s="1"/>
  <c r="J2202" i="4"/>
  <c r="K2201" i="4"/>
  <c r="O2201" i="4" s="1"/>
  <c r="P2201" i="4" s="1"/>
  <c r="J2201" i="4"/>
  <c r="K2200" i="4"/>
  <c r="O2200" i="4" s="1"/>
  <c r="P2200" i="4" s="1"/>
  <c r="J2200" i="4"/>
  <c r="O2199" i="4"/>
  <c r="P2199" i="4" s="1"/>
  <c r="K2199" i="4"/>
  <c r="J2199" i="4"/>
  <c r="K2198" i="4"/>
  <c r="O2198" i="4" s="1"/>
  <c r="P2198" i="4" s="1"/>
  <c r="J2198" i="4"/>
  <c r="K2197" i="4"/>
  <c r="O2197" i="4" s="1"/>
  <c r="P2197" i="4" s="1"/>
  <c r="J2197" i="4"/>
  <c r="K2196" i="4"/>
  <c r="O2196" i="4" s="1"/>
  <c r="P2196" i="4" s="1"/>
  <c r="J2196" i="4"/>
  <c r="K2195" i="4"/>
  <c r="O2195" i="4" s="1"/>
  <c r="P2195" i="4" s="1"/>
  <c r="J2195" i="4"/>
  <c r="K2194" i="4"/>
  <c r="O2194" i="4" s="1"/>
  <c r="P2194" i="4" s="1"/>
  <c r="J2194" i="4"/>
  <c r="K2193" i="4"/>
  <c r="O2193" i="4" s="1"/>
  <c r="P2193" i="4" s="1"/>
  <c r="J2193" i="4"/>
  <c r="K2192" i="4"/>
  <c r="O2192" i="4" s="1"/>
  <c r="P2192" i="4" s="1"/>
  <c r="J2192" i="4"/>
  <c r="K2191" i="4"/>
  <c r="O2191" i="4" s="1"/>
  <c r="P2191" i="4" s="1"/>
  <c r="J2191" i="4"/>
  <c r="K2190" i="4"/>
  <c r="O2190" i="4" s="1"/>
  <c r="P2190" i="4" s="1"/>
  <c r="J2190" i="4"/>
  <c r="K2189" i="4"/>
  <c r="O2189" i="4" s="1"/>
  <c r="P2189" i="4" s="1"/>
  <c r="J2189" i="4"/>
  <c r="K2188" i="4"/>
  <c r="O2188" i="4" s="1"/>
  <c r="P2188" i="4" s="1"/>
  <c r="J2188" i="4"/>
  <c r="K2187" i="4"/>
  <c r="O2187" i="4" s="1"/>
  <c r="P2187" i="4" s="1"/>
  <c r="J2187" i="4"/>
  <c r="K2186" i="4"/>
  <c r="O2186" i="4" s="1"/>
  <c r="P2186" i="4" s="1"/>
  <c r="J2186" i="4"/>
  <c r="K2185" i="4"/>
  <c r="O2185" i="4" s="1"/>
  <c r="P2185" i="4" s="1"/>
  <c r="J2185" i="4"/>
  <c r="K2184" i="4"/>
  <c r="O2184" i="4" s="1"/>
  <c r="P2184" i="4" s="1"/>
  <c r="J2184" i="4"/>
  <c r="K2183" i="4"/>
  <c r="O2183" i="4" s="1"/>
  <c r="P2183" i="4" s="1"/>
  <c r="J2183" i="4"/>
  <c r="K2182" i="4"/>
  <c r="O2182" i="4" s="1"/>
  <c r="P2182" i="4" s="1"/>
  <c r="J2182" i="4"/>
  <c r="K2181" i="4"/>
  <c r="O2181" i="4" s="1"/>
  <c r="P2181" i="4" s="1"/>
  <c r="J2181" i="4"/>
  <c r="K2180" i="4"/>
  <c r="O2180" i="4" s="1"/>
  <c r="P2180" i="4" s="1"/>
  <c r="J2180" i="4"/>
  <c r="K2179" i="4"/>
  <c r="O2179" i="4" s="1"/>
  <c r="P2179" i="4" s="1"/>
  <c r="J2179" i="4"/>
  <c r="K2178" i="4"/>
  <c r="O2178" i="4" s="1"/>
  <c r="P2178" i="4" s="1"/>
  <c r="J2178" i="4"/>
  <c r="K2177" i="4"/>
  <c r="O2177" i="4" s="1"/>
  <c r="P2177" i="4" s="1"/>
  <c r="J2177" i="4"/>
  <c r="K2176" i="4"/>
  <c r="O2176" i="4" s="1"/>
  <c r="P2176" i="4" s="1"/>
  <c r="J2176" i="4"/>
  <c r="K2175" i="4"/>
  <c r="O2175" i="4" s="1"/>
  <c r="P2175" i="4" s="1"/>
  <c r="J2175" i="4"/>
  <c r="K2174" i="4"/>
  <c r="O2174" i="4" s="1"/>
  <c r="P2174" i="4" s="1"/>
  <c r="J2174" i="4"/>
  <c r="K2173" i="4"/>
  <c r="O2173" i="4" s="1"/>
  <c r="P2173" i="4" s="1"/>
  <c r="J2173" i="4"/>
  <c r="K2172" i="4"/>
  <c r="O2172" i="4" s="1"/>
  <c r="P2172" i="4" s="1"/>
  <c r="J2172" i="4"/>
  <c r="K2171" i="4"/>
  <c r="O2171" i="4" s="1"/>
  <c r="P2171" i="4" s="1"/>
  <c r="J2171" i="4"/>
  <c r="K2170" i="4"/>
  <c r="O2170" i="4" s="1"/>
  <c r="P2170" i="4" s="1"/>
  <c r="J2170" i="4"/>
  <c r="K2169" i="4"/>
  <c r="O2169" i="4" s="1"/>
  <c r="P2169" i="4" s="1"/>
  <c r="J2169" i="4"/>
  <c r="K2168" i="4"/>
  <c r="O2168" i="4" s="1"/>
  <c r="P2168" i="4" s="1"/>
  <c r="J2168" i="4"/>
  <c r="K2167" i="4"/>
  <c r="O2167" i="4" s="1"/>
  <c r="P2167" i="4" s="1"/>
  <c r="J2167" i="4"/>
  <c r="K2166" i="4"/>
  <c r="O2166" i="4" s="1"/>
  <c r="P2166" i="4" s="1"/>
  <c r="J2166" i="4"/>
  <c r="K2165" i="4"/>
  <c r="O2165" i="4" s="1"/>
  <c r="P2165" i="4" s="1"/>
  <c r="J2165" i="4"/>
  <c r="K2164" i="4"/>
  <c r="O2164" i="4" s="1"/>
  <c r="P2164" i="4" s="1"/>
  <c r="J2164" i="4"/>
  <c r="K2163" i="4"/>
  <c r="O2163" i="4" s="1"/>
  <c r="P2163" i="4" s="1"/>
  <c r="J2163" i="4"/>
  <c r="K2162" i="4"/>
  <c r="O2162" i="4" s="1"/>
  <c r="P2162" i="4" s="1"/>
  <c r="J2162" i="4"/>
  <c r="K2161" i="4"/>
  <c r="O2161" i="4" s="1"/>
  <c r="P2161" i="4" s="1"/>
  <c r="J2161" i="4"/>
  <c r="K2160" i="4"/>
  <c r="O2160" i="4" s="1"/>
  <c r="P2160" i="4" s="1"/>
  <c r="J2160" i="4"/>
  <c r="K2159" i="4"/>
  <c r="O2159" i="4" s="1"/>
  <c r="P2159" i="4" s="1"/>
  <c r="J2159" i="4"/>
  <c r="K2158" i="4"/>
  <c r="O2158" i="4" s="1"/>
  <c r="P2158" i="4" s="1"/>
  <c r="J2158" i="4"/>
  <c r="K2157" i="4"/>
  <c r="O2157" i="4" s="1"/>
  <c r="P2157" i="4" s="1"/>
  <c r="J2157" i="4"/>
  <c r="K2156" i="4"/>
  <c r="O2156" i="4" s="1"/>
  <c r="P2156" i="4" s="1"/>
  <c r="J2156" i="4"/>
  <c r="K2155" i="4"/>
  <c r="O2155" i="4" s="1"/>
  <c r="P2155" i="4" s="1"/>
  <c r="J2155" i="4"/>
  <c r="K2154" i="4"/>
  <c r="O2154" i="4" s="1"/>
  <c r="P2154" i="4" s="1"/>
  <c r="J2154" i="4"/>
  <c r="K2153" i="4"/>
  <c r="O2153" i="4" s="1"/>
  <c r="P2153" i="4" s="1"/>
  <c r="J2153" i="4"/>
  <c r="K2152" i="4"/>
  <c r="O2152" i="4" s="1"/>
  <c r="P2152" i="4" s="1"/>
  <c r="J2152" i="4"/>
  <c r="O2151" i="4"/>
  <c r="P2151" i="4" s="1"/>
  <c r="K2151" i="4"/>
  <c r="J2151" i="4"/>
  <c r="K2150" i="4"/>
  <c r="O2150" i="4" s="1"/>
  <c r="P2150" i="4" s="1"/>
  <c r="J2150" i="4"/>
  <c r="K2149" i="4"/>
  <c r="O2149" i="4" s="1"/>
  <c r="P2149" i="4" s="1"/>
  <c r="J2149" i="4"/>
  <c r="K2148" i="4"/>
  <c r="O2148" i="4" s="1"/>
  <c r="P2148" i="4" s="1"/>
  <c r="J2148" i="4"/>
  <c r="K2147" i="4"/>
  <c r="O2147" i="4" s="1"/>
  <c r="P2147" i="4" s="1"/>
  <c r="J2147" i="4"/>
  <c r="K2146" i="4"/>
  <c r="O2146" i="4" s="1"/>
  <c r="P2146" i="4" s="1"/>
  <c r="J2146" i="4"/>
  <c r="K2145" i="4"/>
  <c r="O2145" i="4" s="1"/>
  <c r="P2145" i="4" s="1"/>
  <c r="J2145" i="4"/>
  <c r="K2144" i="4"/>
  <c r="O2144" i="4" s="1"/>
  <c r="P2144" i="4" s="1"/>
  <c r="J2144" i="4"/>
  <c r="K2143" i="4"/>
  <c r="O2143" i="4" s="1"/>
  <c r="P2143" i="4" s="1"/>
  <c r="J2143" i="4"/>
  <c r="K2142" i="4"/>
  <c r="O2142" i="4" s="1"/>
  <c r="P2142" i="4" s="1"/>
  <c r="J2142" i="4"/>
  <c r="K2141" i="4"/>
  <c r="O2141" i="4" s="1"/>
  <c r="P2141" i="4" s="1"/>
  <c r="J2141" i="4"/>
  <c r="K2140" i="4"/>
  <c r="O2140" i="4" s="1"/>
  <c r="P2140" i="4" s="1"/>
  <c r="J2140" i="4"/>
  <c r="K2139" i="4"/>
  <c r="O2139" i="4" s="1"/>
  <c r="P2139" i="4" s="1"/>
  <c r="J2139" i="4"/>
  <c r="K2138" i="4"/>
  <c r="O2138" i="4" s="1"/>
  <c r="P2138" i="4" s="1"/>
  <c r="J2138" i="4"/>
  <c r="K2137" i="4"/>
  <c r="O2137" i="4" s="1"/>
  <c r="P2137" i="4" s="1"/>
  <c r="J2137" i="4"/>
  <c r="K2136" i="4"/>
  <c r="O2136" i="4" s="1"/>
  <c r="P2136" i="4" s="1"/>
  <c r="J2136" i="4"/>
  <c r="K2135" i="4"/>
  <c r="O2135" i="4" s="1"/>
  <c r="P2135" i="4" s="1"/>
  <c r="J2135" i="4"/>
  <c r="K2134" i="4"/>
  <c r="O2134" i="4" s="1"/>
  <c r="P2134" i="4" s="1"/>
  <c r="J2134" i="4"/>
  <c r="K2133" i="4"/>
  <c r="O2133" i="4" s="1"/>
  <c r="P2133" i="4" s="1"/>
  <c r="J2133" i="4"/>
  <c r="K2132" i="4"/>
  <c r="O2132" i="4" s="1"/>
  <c r="P2132" i="4" s="1"/>
  <c r="J2132" i="4"/>
  <c r="K2131" i="4"/>
  <c r="O2131" i="4" s="1"/>
  <c r="P2131" i="4" s="1"/>
  <c r="J2131" i="4"/>
  <c r="K2130" i="4"/>
  <c r="O2130" i="4" s="1"/>
  <c r="P2130" i="4" s="1"/>
  <c r="J2130" i="4"/>
  <c r="K2129" i="4"/>
  <c r="O2129" i="4" s="1"/>
  <c r="P2129" i="4" s="1"/>
  <c r="J2129" i="4"/>
  <c r="K2128" i="4"/>
  <c r="O2128" i="4" s="1"/>
  <c r="P2128" i="4" s="1"/>
  <c r="J2128" i="4"/>
  <c r="K2127" i="4"/>
  <c r="O2127" i="4" s="1"/>
  <c r="P2127" i="4" s="1"/>
  <c r="J2127" i="4"/>
  <c r="K2126" i="4"/>
  <c r="O2126" i="4" s="1"/>
  <c r="P2126" i="4" s="1"/>
  <c r="J2126" i="4"/>
  <c r="K2125" i="4"/>
  <c r="O2125" i="4" s="1"/>
  <c r="P2125" i="4" s="1"/>
  <c r="J2125" i="4"/>
  <c r="K2124" i="4"/>
  <c r="O2124" i="4" s="1"/>
  <c r="P2124" i="4" s="1"/>
  <c r="J2124" i="4"/>
  <c r="K2123" i="4"/>
  <c r="O2123" i="4" s="1"/>
  <c r="P2123" i="4" s="1"/>
  <c r="J2123" i="4"/>
  <c r="K2122" i="4"/>
  <c r="O2122" i="4" s="1"/>
  <c r="P2122" i="4" s="1"/>
  <c r="J2122" i="4"/>
  <c r="K2121" i="4"/>
  <c r="O2121" i="4" s="1"/>
  <c r="P2121" i="4" s="1"/>
  <c r="J2121" i="4"/>
  <c r="K2120" i="4"/>
  <c r="O2120" i="4" s="1"/>
  <c r="P2120" i="4" s="1"/>
  <c r="J2120" i="4"/>
  <c r="O2119" i="4"/>
  <c r="P2119" i="4" s="1"/>
  <c r="K2119" i="4"/>
  <c r="J2119" i="4"/>
  <c r="K2118" i="4"/>
  <c r="O2118" i="4" s="1"/>
  <c r="P2118" i="4" s="1"/>
  <c r="J2118" i="4"/>
  <c r="K2117" i="4"/>
  <c r="O2117" i="4" s="1"/>
  <c r="P2117" i="4" s="1"/>
  <c r="J2117" i="4"/>
  <c r="K2116" i="4"/>
  <c r="O2116" i="4" s="1"/>
  <c r="P2116" i="4" s="1"/>
  <c r="J2116" i="4"/>
  <c r="K2115" i="4"/>
  <c r="O2115" i="4" s="1"/>
  <c r="P2115" i="4" s="1"/>
  <c r="J2115" i="4"/>
  <c r="K2114" i="4"/>
  <c r="O2114" i="4" s="1"/>
  <c r="P2114" i="4" s="1"/>
  <c r="J2114" i="4"/>
  <c r="K2113" i="4"/>
  <c r="O2113" i="4" s="1"/>
  <c r="P2113" i="4" s="1"/>
  <c r="J2113" i="4"/>
  <c r="K2112" i="4"/>
  <c r="O2112" i="4" s="1"/>
  <c r="P2112" i="4" s="1"/>
  <c r="J2112" i="4"/>
  <c r="K2111" i="4"/>
  <c r="O2111" i="4" s="1"/>
  <c r="P2111" i="4" s="1"/>
  <c r="J2111" i="4"/>
  <c r="K2110" i="4"/>
  <c r="O2110" i="4" s="1"/>
  <c r="P2110" i="4" s="1"/>
  <c r="J2110" i="4"/>
  <c r="K2109" i="4"/>
  <c r="O2109" i="4" s="1"/>
  <c r="P2109" i="4" s="1"/>
  <c r="J2109" i="4"/>
  <c r="K2108" i="4"/>
  <c r="O2108" i="4" s="1"/>
  <c r="P2108" i="4" s="1"/>
  <c r="J2108" i="4"/>
  <c r="K2107" i="4"/>
  <c r="O2107" i="4" s="1"/>
  <c r="P2107" i="4" s="1"/>
  <c r="J2107" i="4"/>
  <c r="K2106" i="4"/>
  <c r="O2106" i="4" s="1"/>
  <c r="P2106" i="4" s="1"/>
  <c r="J2106" i="4"/>
  <c r="K2105" i="4"/>
  <c r="O2105" i="4" s="1"/>
  <c r="P2105" i="4" s="1"/>
  <c r="J2105" i="4"/>
  <c r="K2104" i="4"/>
  <c r="O2104" i="4" s="1"/>
  <c r="P2104" i="4" s="1"/>
  <c r="J2104" i="4"/>
  <c r="K2103" i="4"/>
  <c r="O2103" i="4" s="1"/>
  <c r="P2103" i="4" s="1"/>
  <c r="J2103" i="4"/>
  <c r="K2102" i="4"/>
  <c r="O2102" i="4" s="1"/>
  <c r="P2102" i="4" s="1"/>
  <c r="J2102" i="4"/>
  <c r="K2101" i="4"/>
  <c r="O2101" i="4" s="1"/>
  <c r="P2101" i="4" s="1"/>
  <c r="J2101" i="4"/>
  <c r="K2100" i="4"/>
  <c r="O2100" i="4" s="1"/>
  <c r="P2100" i="4" s="1"/>
  <c r="J2100" i="4"/>
  <c r="K2099" i="4"/>
  <c r="O2099" i="4" s="1"/>
  <c r="P2099" i="4" s="1"/>
  <c r="J2099" i="4"/>
  <c r="K2098" i="4"/>
  <c r="O2098" i="4" s="1"/>
  <c r="P2098" i="4" s="1"/>
  <c r="J2098" i="4"/>
  <c r="K2097" i="4"/>
  <c r="O2097" i="4" s="1"/>
  <c r="P2097" i="4" s="1"/>
  <c r="J2097" i="4"/>
  <c r="K2096" i="4"/>
  <c r="O2096" i="4" s="1"/>
  <c r="P2096" i="4" s="1"/>
  <c r="J2096" i="4"/>
  <c r="K2095" i="4"/>
  <c r="O2095" i="4" s="1"/>
  <c r="P2095" i="4" s="1"/>
  <c r="J2095" i="4"/>
  <c r="K2094" i="4"/>
  <c r="O2094" i="4" s="1"/>
  <c r="P2094" i="4" s="1"/>
  <c r="J2094" i="4"/>
  <c r="K2093" i="4"/>
  <c r="O2093" i="4" s="1"/>
  <c r="P2093" i="4" s="1"/>
  <c r="J2093" i="4"/>
  <c r="K2092" i="4"/>
  <c r="O2092" i="4" s="1"/>
  <c r="P2092" i="4" s="1"/>
  <c r="J2092" i="4"/>
  <c r="K2091" i="4"/>
  <c r="O2091" i="4" s="1"/>
  <c r="P2091" i="4" s="1"/>
  <c r="J2091" i="4"/>
  <c r="K2090" i="4"/>
  <c r="O2090" i="4" s="1"/>
  <c r="P2090" i="4" s="1"/>
  <c r="J2090" i="4"/>
  <c r="K2089" i="4"/>
  <c r="O2089" i="4" s="1"/>
  <c r="P2089" i="4" s="1"/>
  <c r="J2089" i="4"/>
  <c r="K2088" i="4"/>
  <c r="O2088" i="4" s="1"/>
  <c r="P2088" i="4" s="1"/>
  <c r="J2088" i="4"/>
  <c r="K2087" i="4"/>
  <c r="O2087" i="4" s="1"/>
  <c r="P2087" i="4" s="1"/>
  <c r="J2087" i="4"/>
  <c r="K2086" i="4"/>
  <c r="O2086" i="4" s="1"/>
  <c r="P2086" i="4" s="1"/>
  <c r="J2086" i="4"/>
  <c r="K2085" i="4"/>
  <c r="O2085" i="4" s="1"/>
  <c r="P2085" i="4" s="1"/>
  <c r="J2085" i="4"/>
  <c r="K2084" i="4"/>
  <c r="O2084" i="4" s="1"/>
  <c r="P2084" i="4" s="1"/>
  <c r="J2084" i="4"/>
  <c r="K2083" i="4"/>
  <c r="O2083" i="4" s="1"/>
  <c r="P2083" i="4" s="1"/>
  <c r="J2083" i="4"/>
  <c r="K2082" i="4"/>
  <c r="O2082" i="4" s="1"/>
  <c r="P2082" i="4" s="1"/>
  <c r="J2082" i="4"/>
  <c r="K2081" i="4"/>
  <c r="O2081" i="4" s="1"/>
  <c r="P2081" i="4" s="1"/>
  <c r="J2081" i="4"/>
  <c r="K2080" i="4"/>
  <c r="O2080" i="4" s="1"/>
  <c r="P2080" i="4" s="1"/>
  <c r="J2080" i="4"/>
  <c r="K2079" i="4"/>
  <c r="O2079" i="4" s="1"/>
  <c r="P2079" i="4" s="1"/>
  <c r="J2079" i="4"/>
  <c r="K2078" i="4"/>
  <c r="O2078" i="4" s="1"/>
  <c r="P2078" i="4" s="1"/>
  <c r="J2078" i="4"/>
  <c r="K2077" i="4"/>
  <c r="O2077" i="4" s="1"/>
  <c r="P2077" i="4" s="1"/>
  <c r="J2077" i="4"/>
  <c r="K2076" i="4"/>
  <c r="O2076" i="4" s="1"/>
  <c r="P2076" i="4" s="1"/>
  <c r="J2076" i="4"/>
  <c r="K2075" i="4"/>
  <c r="O2075" i="4" s="1"/>
  <c r="P2075" i="4" s="1"/>
  <c r="J2075" i="4"/>
  <c r="K2074" i="4"/>
  <c r="O2074" i="4" s="1"/>
  <c r="P2074" i="4" s="1"/>
  <c r="J2074" i="4"/>
  <c r="K2073" i="4"/>
  <c r="O2073" i="4" s="1"/>
  <c r="P2073" i="4" s="1"/>
  <c r="J2073" i="4"/>
  <c r="K2072" i="4"/>
  <c r="O2072" i="4" s="1"/>
  <c r="P2072" i="4" s="1"/>
  <c r="J2072" i="4"/>
  <c r="O2071" i="4"/>
  <c r="P2071" i="4" s="1"/>
  <c r="K2071" i="4"/>
  <c r="J2071" i="4"/>
  <c r="K2070" i="4"/>
  <c r="O2070" i="4" s="1"/>
  <c r="P2070" i="4" s="1"/>
  <c r="J2070" i="4"/>
  <c r="K2069" i="4"/>
  <c r="O2069" i="4" s="1"/>
  <c r="P2069" i="4" s="1"/>
  <c r="J2069" i="4"/>
  <c r="K2068" i="4"/>
  <c r="O2068" i="4" s="1"/>
  <c r="P2068" i="4" s="1"/>
  <c r="J2068" i="4"/>
  <c r="K2067" i="4"/>
  <c r="O2067" i="4" s="1"/>
  <c r="P2067" i="4" s="1"/>
  <c r="J2067" i="4"/>
  <c r="K2066" i="4"/>
  <c r="O2066" i="4" s="1"/>
  <c r="P2066" i="4" s="1"/>
  <c r="J2066" i="4"/>
  <c r="K2065" i="4"/>
  <c r="O2065" i="4" s="1"/>
  <c r="P2065" i="4" s="1"/>
  <c r="J2065" i="4"/>
  <c r="K2064" i="4"/>
  <c r="O2064" i="4" s="1"/>
  <c r="P2064" i="4" s="1"/>
  <c r="J2064" i="4"/>
  <c r="K2063" i="4"/>
  <c r="O2063" i="4" s="1"/>
  <c r="P2063" i="4" s="1"/>
  <c r="J2063" i="4"/>
  <c r="K2062" i="4"/>
  <c r="O2062" i="4" s="1"/>
  <c r="P2062" i="4" s="1"/>
  <c r="J2062" i="4"/>
  <c r="K2061" i="4"/>
  <c r="O2061" i="4" s="1"/>
  <c r="P2061" i="4" s="1"/>
  <c r="J2061" i="4"/>
  <c r="K2060" i="4"/>
  <c r="O2060" i="4" s="1"/>
  <c r="P2060" i="4" s="1"/>
  <c r="J2060" i="4"/>
  <c r="K2059" i="4"/>
  <c r="O2059" i="4" s="1"/>
  <c r="P2059" i="4" s="1"/>
  <c r="J2059" i="4"/>
  <c r="K2058" i="4"/>
  <c r="O2058" i="4" s="1"/>
  <c r="P2058" i="4" s="1"/>
  <c r="J2058" i="4"/>
  <c r="K2057" i="4"/>
  <c r="O2057" i="4" s="1"/>
  <c r="P2057" i="4" s="1"/>
  <c r="J2057" i="4"/>
  <c r="K2056" i="4"/>
  <c r="O2056" i="4" s="1"/>
  <c r="P2056" i="4" s="1"/>
  <c r="J2056" i="4"/>
  <c r="K2055" i="4"/>
  <c r="O2055" i="4" s="1"/>
  <c r="P2055" i="4" s="1"/>
  <c r="J2055" i="4"/>
  <c r="K2054" i="4"/>
  <c r="O2054" i="4" s="1"/>
  <c r="P2054" i="4" s="1"/>
  <c r="J2054" i="4"/>
  <c r="K2053" i="4"/>
  <c r="O2053" i="4" s="1"/>
  <c r="P2053" i="4" s="1"/>
  <c r="J2053" i="4"/>
  <c r="K2052" i="4"/>
  <c r="O2052" i="4" s="1"/>
  <c r="P2052" i="4" s="1"/>
  <c r="J2052" i="4"/>
  <c r="K2051" i="4"/>
  <c r="O2051" i="4" s="1"/>
  <c r="P2051" i="4" s="1"/>
  <c r="J2051" i="4"/>
  <c r="K2050" i="4"/>
  <c r="O2050" i="4" s="1"/>
  <c r="P2050" i="4" s="1"/>
  <c r="J2050" i="4"/>
  <c r="K2049" i="4"/>
  <c r="O2049" i="4" s="1"/>
  <c r="P2049" i="4" s="1"/>
  <c r="J2049" i="4"/>
  <c r="K2048" i="4"/>
  <c r="O2048" i="4" s="1"/>
  <c r="P2048" i="4" s="1"/>
  <c r="J2048" i="4"/>
  <c r="K2047" i="4"/>
  <c r="O2047" i="4" s="1"/>
  <c r="P2047" i="4" s="1"/>
  <c r="J2047" i="4"/>
  <c r="K2046" i="4"/>
  <c r="O2046" i="4" s="1"/>
  <c r="P2046" i="4" s="1"/>
  <c r="J2046" i="4"/>
  <c r="K2045" i="4"/>
  <c r="O2045" i="4" s="1"/>
  <c r="P2045" i="4" s="1"/>
  <c r="J2045" i="4"/>
  <c r="K2044" i="4"/>
  <c r="O2044" i="4" s="1"/>
  <c r="P2044" i="4" s="1"/>
  <c r="J2044" i="4"/>
  <c r="K2043" i="4"/>
  <c r="O2043" i="4" s="1"/>
  <c r="P2043" i="4" s="1"/>
  <c r="J2043" i="4"/>
  <c r="K2042" i="4"/>
  <c r="O2042" i="4" s="1"/>
  <c r="P2042" i="4" s="1"/>
  <c r="J2042" i="4"/>
  <c r="K2041" i="4"/>
  <c r="O2041" i="4" s="1"/>
  <c r="P2041" i="4" s="1"/>
  <c r="J2041" i="4"/>
  <c r="K2040" i="4"/>
  <c r="O2040" i="4" s="1"/>
  <c r="P2040" i="4" s="1"/>
  <c r="J2040" i="4"/>
  <c r="K2039" i="4"/>
  <c r="O2039" i="4" s="1"/>
  <c r="P2039" i="4" s="1"/>
  <c r="J2039" i="4"/>
  <c r="K2038" i="4"/>
  <c r="O2038" i="4" s="1"/>
  <c r="P2038" i="4" s="1"/>
  <c r="J2038" i="4"/>
  <c r="K2037" i="4"/>
  <c r="O2037" i="4" s="1"/>
  <c r="P2037" i="4" s="1"/>
  <c r="J2037" i="4"/>
  <c r="K2036" i="4"/>
  <c r="O2036" i="4" s="1"/>
  <c r="P2036" i="4" s="1"/>
  <c r="J2036" i="4"/>
  <c r="K2035" i="4"/>
  <c r="O2035" i="4" s="1"/>
  <c r="P2035" i="4" s="1"/>
  <c r="J2035" i="4"/>
  <c r="K2034" i="4"/>
  <c r="O2034" i="4" s="1"/>
  <c r="P2034" i="4" s="1"/>
  <c r="J2034" i="4"/>
  <c r="K2033" i="4"/>
  <c r="O2033" i="4" s="1"/>
  <c r="P2033" i="4" s="1"/>
  <c r="J2033" i="4"/>
  <c r="K2032" i="4"/>
  <c r="O2032" i="4" s="1"/>
  <c r="P2032" i="4" s="1"/>
  <c r="J2032" i="4"/>
  <c r="K2031" i="4"/>
  <c r="O2031" i="4" s="1"/>
  <c r="P2031" i="4" s="1"/>
  <c r="J2031" i="4"/>
  <c r="K2030" i="4"/>
  <c r="O2030" i="4" s="1"/>
  <c r="P2030" i="4" s="1"/>
  <c r="J2030" i="4"/>
  <c r="K2029" i="4"/>
  <c r="O2029" i="4" s="1"/>
  <c r="P2029" i="4" s="1"/>
  <c r="J2029" i="4"/>
  <c r="K2028" i="4"/>
  <c r="O2028" i="4" s="1"/>
  <c r="P2028" i="4" s="1"/>
  <c r="J2028" i="4"/>
  <c r="K2027" i="4"/>
  <c r="O2027" i="4" s="1"/>
  <c r="P2027" i="4" s="1"/>
  <c r="J2027" i="4"/>
  <c r="K2026" i="4"/>
  <c r="O2026" i="4" s="1"/>
  <c r="P2026" i="4" s="1"/>
  <c r="J2026" i="4"/>
  <c r="K2025" i="4"/>
  <c r="O2025" i="4" s="1"/>
  <c r="P2025" i="4" s="1"/>
  <c r="J2025" i="4"/>
  <c r="K2024" i="4"/>
  <c r="O2024" i="4" s="1"/>
  <c r="P2024" i="4" s="1"/>
  <c r="J2024" i="4"/>
  <c r="K2023" i="4"/>
  <c r="O2023" i="4" s="1"/>
  <c r="P2023" i="4" s="1"/>
  <c r="J2023" i="4"/>
  <c r="K2022" i="4"/>
  <c r="O2022" i="4" s="1"/>
  <c r="P2022" i="4" s="1"/>
  <c r="J2022" i="4"/>
  <c r="K2021" i="4"/>
  <c r="O2021" i="4" s="1"/>
  <c r="P2021" i="4" s="1"/>
  <c r="J2021" i="4"/>
  <c r="K2020" i="4"/>
  <c r="O2020" i="4" s="1"/>
  <c r="P2020" i="4" s="1"/>
  <c r="J2020" i="4"/>
  <c r="K2019" i="4"/>
  <c r="O2019" i="4" s="1"/>
  <c r="P2019" i="4" s="1"/>
  <c r="J2019" i="4"/>
  <c r="K2018" i="4"/>
  <c r="O2018" i="4" s="1"/>
  <c r="P2018" i="4" s="1"/>
  <c r="J2018" i="4"/>
  <c r="K2017" i="4"/>
  <c r="O2017" i="4" s="1"/>
  <c r="P2017" i="4" s="1"/>
  <c r="J2017" i="4"/>
  <c r="K2016" i="4"/>
  <c r="O2016" i="4" s="1"/>
  <c r="P2016" i="4" s="1"/>
  <c r="J2016" i="4"/>
  <c r="K2015" i="4"/>
  <c r="O2015" i="4" s="1"/>
  <c r="P2015" i="4" s="1"/>
  <c r="J2015" i="4"/>
  <c r="K2014" i="4"/>
  <c r="O2014" i="4" s="1"/>
  <c r="P2014" i="4" s="1"/>
  <c r="J2014" i="4"/>
  <c r="K2013" i="4"/>
  <c r="O2013" i="4" s="1"/>
  <c r="P2013" i="4" s="1"/>
  <c r="J2013" i="4"/>
  <c r="K2012" i="4"/>
  <c r="O2012" i="4" s="1"/>
  <c r="P2012" i="4" s="1"/>
  <c r="J2012" i="4"/>
  <c r="K2011" i="4"/>
  <c r="O2011" i="4" s="1"/>
  <c r="P2011" i="4" s="1"/>
  <c r="J2011" i="4"/>
  <c r="K2010" i="4"/>
  <c r="O2010" i="4" s="1"/>
  <c r="P2010" i="4" s="1"/>
  <c r="J2010" i="4"/>
  <c r="K2009" i="4"/>
  <c r="O2009" i="4" s="1"/>
  <c r="P2009" i="4" s="1"/>
  <c r="J2009" i="4"/>
  <c r="K2008" i="4"/>
  <c r="O2008" i="4" s="1"/>
  <c r="P2008" i="4" s="1"/>
  <c r="J2008" i="4"/>
  <c r="K2007" i="4"/>
  <c r="O2007" i="4" s="1"/>
  <c r="P2007" i="4" s="1"/>
  <c r="J2007" i="4"/>
  <c r="K2006" i="4"/>
  <c r="O2006" i="4" s="1"/>
  <c r="P2006" i="4" s="1"/>
  <c r="J2006" i="4"/>
  <c r="K2005" i="4"/>
  <c r="O2005" i="4" s="1"/>
  <c r="P2005" i="4" s="1"/>
  <c r="J2005" i="4"/>
  <c r="K2004" i="4"/>
  <c r="O2004" i="4" s="1"/>
  <c r="P2004" i="4" s="1"/>
  <c r="J2004" i="4"/>
  <c r="O2003" i="4"/>
  <c r="P2003" i="4" s="1"/>
  <c r="K2003" i="4"/>
  <c r="J2003" i="4"/>
  <c r="K2002" i="4"/>
  <c r="O2002" i="4" s="1"/>
  <c r="P2002" i="4" s="1"/>
  <c r="J2002" i="4"/>
  <c r="K2001" i="4"/>
  <c r="O2001" i="4" s="1"/>
  <c r="P2001" i="4" s="1"/>
  <c r="J2001" i="4"/>
  <c r="K2000" i="4"/>
  <c r="O2000" i="4" s="1"/>
  <c r="P2000" i="4" s="1"/>
  <c r="J2000" i="4"/>
  <c r="K1999" i="4"/>
  <c r="O1999" i="4" s="1"/>
  <c r="P1999" i="4" s="1"/>
  <c r="J1999" i="4"/>
  <c r="K1998" i="4"/>
  <c r="O1998" i="4" s="1"/>
  <c r="P1998" i="4" s="1"/>
  <c r="J1998" i="4"/>
  <c r="K1997" i="4"/>
  <c r="O1997" i="4" s="1"/>
  <c r="P1997" i="4" s="1"/>
  <c r="J1997" i="4"/>
  <c r="K1996" i="4"/>
  <c r="O1996" i="4" s="1"/>
  <c r="P1996" i="4" s="1"/>
  <c r="J1996" i="4"/>
  <c r="K1995" i="4"/>
  <c r="O1995" i="4" s="1"/>
  <c r="P1995" i="4" s="1"/>
  <c r="J1995" i="4"/>
  <c r="K1994" i="4"/>
  <c r="O1994" i="4" s="1"/>
  <c r="P1994" i="4" s="1"/>
  <c r="J1994" i="4"/>
  <c r="K1993" i="4"/>
  <c r="O1993" i="4" s="1"/>
  <c r="P1993" i="4" s="1"/>
  <c r="J1993" i="4"/>
  <c r="K1992" i="4"/>
  <c r="O1992" i="4" s="1"/>
  <c r="P1992" i="4" s="1"/>
  <c r="J1992" i="4"/>
  <c r="K1991" i="4"/>
  <c r="O1991" i="4" s="1"/>
  <c r="P1991" i="4" s="1"/>
  <c r="J1991" i="4"/>
  <c r="K1990" i="4"/>
  <c r="O1990" i="4" s="1"/>
  <c r="P1990" i="4" s="1"/>
  <c r="J1990" i="4"/>
  <c r="K1989" i="4"/>
  <c r="O1989" i="4" s="1"/>
  <c r="P1989" i="4" s="1"/>
  <c r="J1989" i="4"/>
  <c r="K1988" i="4"/>
  <c r="O1988" i="4" s="1"/>
  <c r="P1988" i="4" s="1"/>
  <c r="J1988" i="4"/>
  <c r="O1987" i="4"/>
  <c r="P1987" i="4" s="1"/>
  <c r="K1987" i="4"/>
  <c r="J1987" i="4"/>
  <c r="K1986" i="4"/>
  <c r="O1986" i="4" s="1"/>
  <c r="P1986" i="4" s="1"/>
  <c r="J1986" i="4"/>
  <c r="K1985" i="4"/>
  <c r="O1985" i="4" s="1"/>
  <c r="P1985" i="4" s="1"/>
  <c r="J1985" i="4"/>
  <c r="K1984" i="4"/>
  <c r="O1984" i="4" s="1"/>
  <c r="P1984" i="4" s="1"/>
  <c r="J1984" i="4"/>
  <c r="K1983" i="4"/>
  <c r="O1983" i="4" s="1"/>
  <c r="P1983" i="4" s="1"/>
  <c r="J1983" i="4"/>
  <c r="K1982" i="4"/>
  <c r="O1982" i="4" s="1"/>
  <c r="P1982" i="4" s="1"/>
  <c r="J1982" i="4"/>
  <c r="K1981" i="4"/>
  <c r="O1981" i="4" s="1"/>
  <c r="P1981" i="4" s="1"/>
  <c r="J1981" i="4"/>
  <c r="K1980" i="4"/>
  <c r="O1980" i="4" s="1"/>
  <c r="P1980" i="4" s="1"/>
  <c r="J1980" i="4"/>
  <c r="K1979" i="4"/>
  <c r="O1979" i="4" s="1"/>
  <c r="P1979" i="4" s="1"/>
  <c r="J1979" i="4"/>
  <c r="K1978" i="4"/>
  <c r="O1978" i="4" s="1"/>
  <c r="P1978" i="4" s="1"/>
  <c r="J1978" i="4"/>
  <c r="K1977" i="4"/>
  <c r="O1977" i="4" s="1"/>
  <c r="P1977" i="4" s="1"/>
  <c r="J1977" i="4"/>
  <c r="K1976" i="4"/>
  <c r="O1976" i="4" s="1"/>
  <c r="P1976" i="4" s="1"/>
  <c r="J1976" i="4"/>
  <c r="K1975" i="4"/>
  <c r="O1975" i="4" s="1"/>
  <c r="P1975" i="4" s="1"/>
  <c r="J1975" i="4"/>
  <c r="K1974" i="4"/>
  <c r="O1974" i="4" s="1"/>
  <c r="P1974" i="4" s="1"/>
  <c r="J1974" i="4"/>
  <c r="K1973" i="4"/>
  <c r="O1973" i="4" s="1"/>
  <c r="P1973" i="4" s="1"/>
  <c r="J1973" i="4"/>
  <c r="K1972" i="4"/>
  <c r="O1972" i="4" s="1"/>
  <c r="P1972" i="4" s="1"/>
  <c r="J1972" i="4"/>
  <c r="K1971" i="4"/>
  <c r="O1971" i="4" s="1"/>
  <c r="P1971" i="4" s="1"/>
  <c r="J1971" i="4"/>
  <c r="K1970" i="4"/>
  <c r="O1970" i="4" s="1"/>
  <c r="P1970" i="4" s="1"/>
  <c r="J1970" i="4"/>
  <c r="K1969" i="4"/>
  <c r="O1969" i="4" s="1"/>
  <c r="P1969" i="4" s="1"/>
  <c r="J1969" i="4"/>
  <c r="K1968" i="4"/>
  <c r="O1968" i="4" s="1"/>
  <c r="P1968" i="4" s="1"/>
  <c r="J1968" i="4"/>
  <c r="K1967" i="4"/>
  <c r="O1967" i="4" s="1"/>
  <c r="P1967" i="4" s="1"/>
  <c r="J1967" i="4"/>
  <c r="K1966" i="4"/>
  <c r="O1966" i="4" s="1"/>
  <c r="P1966" i="4" s="1"/>
  <c r="J1966" i="4"/>
  <c r="K1965" i="4"/>
  <c r="O1965" i="4" s="1"/>
  <c r="P1965" i="4" s="1"/>
  <c r="J1965" i="4"/>
  <c r="K1964" i="4"/>
  <c r="O1964" i="4" s="1"/>
  <c r="P1964" i="4" s="1"/>
  <c r="J1964" i="4"/>
  <c r="K1963" i="4"/>
  <c r="O1963" i="4" s="1"/>
  <c r="P1963" i="4" s="1"/>
  <c r="J1963" i="4"/>
  <c r="K1962" i="4"/>
  <c r="O1962" i="4" s="1"/>
  <c r="P1962" i="4" s="1"/>
  <c r="J1962" i="4"/>
  <c r="K1961" i="4"/>
  <c r="O1961" i="4" s="1"/>
  <c r="P1961" i="4" s="1"/>
  <c r="J1961" i="4"/>
  <c r="K1960" i="4"/>
  <c r="O1960" i="4" s="1"/>
  <c r="P1960" i="4" s="1"/>
  <c r="J1960" i="4"/>
  <c r="O1959" i="4"/>
  <c r="P1959" i="4" s="1"/>
  <c r="K1959" i="4"/>
  <c r="J1959" i="4"/>
  <c r="K1958" i="4"/>
  <c r="O1958" i="4" s="1"/>
  <c r="P1958" i="4" s="1"/>
  <c r="J1958" i="4"/>
  <c r="K1957" i="4"/>
  <c r="O1957" i="4" s="1"/>
  <c r="P1957" i="4" s="1"/>
  <c r="J1957" i="4"/>
  <c r="K1956" i="4"/>
  <c r="O1956" i="4" s="1"/>
  <c r="P1956" i="4" s="1"/>
  <c r="J1956" i="4"/>
  <c r="K1955" i="4"/>
  <c r="O1955" i="4" s="1"/>
  <c r="P1955" i="4" s="1"/>
  <c r="J1955" i="4"/>
  <c r="K1954" i="4"/>
  <c r="O1954" i="4" s="1"/>
  <c r="P1954" i="4" s="1"/>
  <c r="J1954" i="4"/>
  <c r="K1953" i="4"/>
  <c r="O1953" i="4" s="1"/>
  <c r="P1953" i="4" s="1"/>
  <c r="J1953" i="4"/>
  <c r="K1952" i="4"/>
  <c r="O1952" i="4" s="1"/>
  <c r="P1952" i="4" s="1"/>
  <c r="J1952" i="4"/>
  <c r="K1951" i="4"/>
  <c r="O1951" i="4" s="1"/>
  <c r="P1951" i="4" s="1"/>
  <c r="J1951" i="4"/>
  <c r="K1950" i="4"/>
  <c r="O1950" i="4" s="1"/>
  <c r="P1950" i="4" s="1"/>
  <c r="J1950" i="4"/>
  <c r="K1949" i="4"/>
  <c r="O1949" i="4" s="1"/>
  <c r="P1949" i="4" s="1"/>
  <c r="J1949" i="4"/>
  <c r="K1948" i="4"/>
  <c r="O1948" i="4" s="1"/>
  <c r="P1948" i="4" s="1"/>
  <c r="J1948" i="4"/>
  <c r="K1947" i="4"/>
  <c r="O1947" i="4" s="1"/>
  <c r="P1947" i="4" s="1"/>
  <c r="J1947" i="4"/>
  <c r="K1946" i="4"/>
  <c r="O1946" i="4" s="1"/>
  <c r="P1946" i="4" s="1"/>
  <c r="J1946" i="4"/>
  <c r="K1945" i="4"/>
  <c r="O1945" i="4" s="1"/>
  <c r="P1945" i="4" s="1"/>
  <c r="J1945" i="4"/>
  <c r="K1944" i="4"/>
  <c r="O1944" i="4" s="1"/>
  <c r="P1944" i="4" s="1"/>
  <c r="J1944" i="4"/>
  <c r="K1943" i="4"/>
  <c r="O1943" i="4" s="1"/>
  <c r="P1943" i="4" s="1"/>
  <c r="J1943" i="4"/>
  <c r="K1942" i="4"/>
  <c r="O1942" i="4" s="1"/>
  <c r="P1942" i="4" s="1"/>
  <c r="J1942" i="4"/>
  <c r="K1941" i="4"/>
  <c r="O1941" i="4" s="1"/>
  <c r="P1941" i="4" s="1"/>
  <c r="J1941" i="4"/>
  <c r="K1940" i="4"/>
  <c r="O1940" i="4" s="1"/>
  <c r="P1940" i="4" s="1"/>
  <c r="J1940" i="4"/>
  <c r="K1939" i="4"/>
  <c r="O1939" i="4" s="1"/>
  <c r="P1939" i="4" s="1"/>
  <c r="J1939" i="4"/>
  <c r="K1938" i="4"/>
  <c r="O1938" i="4" s="1"/>
  <c r="P1938" i="4" s="1"/>
  <c r="J1938" i="4"/>
  <c r="K1937" i="4"/>
  <c r="O1937" i="4" s="1"/>
  <c r="P1937" i="4" s="1"/>
  <c r="J1937" i="4"/>
  <c r="K1936" i="4"/>
  <c r="O1936" i="4" s="1"/>
  <c r="P1936" i="4" s="1"/>
  <c r="J1936" i="4"/>
  <c r="K1935" i="4"/>
  <c r="O1935" i="4" s="1"/>
  <c r="P1935" i="4" s="1"/>
  <c r="J1935" i="4"/>
  <c r="K1934" i="4"/>
  <c r="O1934" i="4" s="1"/>
  <c r="P1934" i="4" s="1"/>
  <c r="J1934" i="4"/>
  <c r="K1933" i="4"/>
  <c r="O1933" i="4" s="1"/>
  <c r="P1933" i="4" s="1"/>
  <c r="J1933" i="4"/>
  <c r="K1932" i="4"/>
  <c r="O1932" i="4" s="1"/>
  <c r="P1932" i="4" s="1"/>
  <c r="J1932" i="4"/>
  <c r="K1931" i="4"/>
  <c r="O1931" i="4" s="1"/>
  <c r="P1931" i="4" s="1"/>
  <c r="J1931" i="4"/>
  <c r="K1930" i="4"/>
  <c r="O1930" i="4" s="1"/>
  <c r="P1930" i="4" s="1"/>
  <c r="J1930" i="4"/>
  <c r="K1929" i="4"/>
  <c r="O1929" i="4" s="1"/>
  <c r="P1929" i="4" s="1"/>
  <c r="J1929" i="4"/>
  <c r="K1928" i="4"/>
  <c r="O1928" i="4" s="1"/>
  <c r="P1928" i="4" s="1"/>
  <c r="J1928" i="4"/>
  <c r="K1927" i="4"/>
  <c r="O1927" i="4" s="1"/>
  <c r="P1927" i="4" s="1"/>
  <c r="J1927" i="4"/>
  <c r="K1926" i="4"/>
  <c r="O1926" i="4" s="1"/>
  <c r="P1926" i="4" s="1"/>
  <c r="J1926" i="4"/>
  <c r="K1925" i="4"/>
  <c r="O1925" i="4" s="1"/>
  <c r="P1925" i="4" s="1"/>
  <c r="J1925" i="4"/>
  <c r="K1924" i="4"/>
  <c r="O1924" i="4" s="1"/>
  <c r="P1924" i="4" s="1"/>
  <c r="J1924" i="4"/>
  <c r="K1923" i="4"/>
  <c r="O1923" i="4" s="1"/>
  <c r="P1923" i="4" s="1"/>
  <c r="J1923" i="4"/>
  <c r="K1922" i="4"/>
  <c r="O1922" i="4" s="1"/>
  <c r="P1922" i="4" s="1"/>
  <c r="J1922" i="4"/>
  <c r="K1921" i="4"/>
  <c r="O1921" i="4" s="1"/>
  <c r="P1921" i="4" s="1"/>
  <c r="J1921" i="4"/>
  <c r="K1920" i="4"/>
  <c r="O1920" i="4" s="1"/>
  <c r="P1920" i="4" s="1"/>
  <c r="J1920" i="4"/>
  <c r="K1919" i="4"/>
  <c r="O1919" i="4" s="1"/>
  <c r="P1919" i="4" s="1"/>
  <c r="J1919" i="4"/>
  <c r="K1918" i="4"/>
  <c r="O1918" i="4" s="1"/>
  <c r="P1918" i="4" s="1"/>
  <c r="J1918" i="4"/>
  <c r="K1917" i="4"/>
  <c r="O1917" i="4" s="1"/>
  <c r="P1917" i="4" s="1"/>
  <c r="J1917" i="4"/>
  <c r="K1916" i="4"/>
  <c r="O1916" i="4" s="1"/>
  <c r="P1916" i="4" s="1"/>
  <c r="J1916" i="4"/>
  <c r="K1915" i="4"/>
  <c r="O1915" i="4" s="1"/>
  <c r="P1915" i="4" s="1"/>
  <c r="J1915" i="4"/>
  <c r="K1914" i="4"/>
  <c r="O1914" i="4" s="1"/>
  <c r="P1914" i="4" s="1"/>
  <c r="J1914" i="4"/>
  <c r="K1913" i="4"/>
  <c r="O1913" i="4" s="1"/>
  <c r="P1913" i="4" s="1"/>
  <c r="J1913" i="4"/>
  <c r="K1912" i="4"/>
  <c r="O1912" i="4" s="1"/>
  <c r="P1912" i="4" s="1"/>
  <c r="J1912" i="4"/>
  <c r="K1911" i="4"/>
  <c r="O1911" i="4" s="1"/>
  <c r="P1911" i="4" s="1"/>
  <c r="J1911" i="4"/>
  <c r="K1910" i="4"/>
  <c r="O1910" i="4" s="1"/>
  <c r="P1910" i="4" s="1"/>
  <c r="J1910" i="4"/>
  <c r="K1909" i="4"/>
  <c r="O1909" i="4" s="1"/>
  <c r="P1909" i="4" s="1"/>
  <c r="J1909" i="4"/>
  <c r="K1908" i="4"/>
  <c r="O1908" i="4" s="1"/>
  <c r="P1908" i="4" s="1"/>
  <c r="J1908" i="4"/>
  <c r="K1907" i="4"/>
  <c r="O1907" i="4" s="1"/>
  <c r="P1907" i="4" s="1"/>
  <c r="J1907" i="4"/>
  <c r="K1906" i="4"/>
  <c r="O1906" i="4" s="1"/>
  <c r="P1906" i="4" s="1"/>
  <c r="J1906" i="4"/>
  <c r="K1905" i="4"/>
  <c r="O1905" i="4" s="1"/>
  <c r="P1905" i="4" s="1"/>
  <c r="J1905" i="4"/>
  <c r="K1904" i="4"/>
  <c r="O1904" i="4" s="1"/>
  <c r="P1904" i="4" s="1"/>
  <c r="J1904" i="4"/>
  <c r="P1903" i="4"/>
  <c r="K1903" i="4"/>
  <c r="O1903" i="4" s="1"/>
  <c r="J1903" i="4"/>
  <c r="K1902" i="4"/>
  <c r="O1902" i="4" s="1"/>
  <c r="P1902" i="4" s="1"/>
  <c r="J1902" i="4"/>
  <c r="K1901" i="4"/>
  <c r="O1901" i="4" s="1"/>
  <c r="P1901" i="4" s="1"/>
  <c r="J1901" i="4"/>
  <c r="K1900" i="4"/>
  <c r="O1900" i="4" s="1"/>
  <c r="P1900" i="4" s="1"/>
  <c r="J1900" i="4"/>
  <c r="K1899" i="4"/>
  <c r="O1899" i="4" s="1"/>
  <c r="P1899" i="4" s="1"/>
  <c r="J1899" i="4"/>
  <c r="K1898" i="4"/>
  <c r="O1898" i="4" s="1"/>
  <c r="P1898" i="4" s="1"/>
  <c r="J1898" i="4"/>
  <c r="K1897" i="4"/>
  <c r="O1897" i="4" s="1"/>
  <c r="P1897" i="4" s="1"/>
  <c r="J1897" i="4"/>
  <c r="K1896" i="4"/>
  <c r="O1896" i="4" s="1"/>
  <c r="P1896" i="4" s="1"/>
  <c r="J1896" i="4"/>
  <c r="K1895" i="4"/>
  <c r="O1895" i="4" s="1"/>
  <c r="P1895" i="4" s="1"/>
  <c r="J1895" i="4"/>
  <c r="K1894" i="4"/>
  <c r="O1894" i="4" s="1"/>
  <c r="P1894" i="4" s="1"/>
  <c r="J1894" i="4"/>
  <c r="K1893" i="4"/>
  <c r="O1893" i="4" s="1"/>
  <c r="P1893" i="4" s="1"/>
  <c r="J1893" i="4"/>
  <c r="K1892" i="4"/>
  <c r="O1892" i="4" s="1"/>
  <c r="P1892" i="4" s="1"/>
  <c r="J1892" i="4"/>
  <c r="K1891" i="4"/>
  <c r="O1891" i="4" s="1"/>
  <c r="P1891" i="4" s="1"/>
  <c r="J1891" i="4"/>
  <c r="K1890" i="4"/>
  <c r="O1890" i="4" s="1"/>
  <c r="P1890" i="4" s="1"/>
  <c r="J1890" i="4"/>
  <c r="K1889" i="4"/>
  <c r="O1889" i="4" s="1"/>
  <c r="P1889" i="4" s="1"/>
  <c r="J1889" i="4"/>
  <c r="K1888" i="4"/>
  <c r="O1888" i="4" s="1"/>
  <c r="P1888" i="4" s="1"/>
  <c r="J1888" i="4"/>
  <c r="K1887" i="4"/>
  <c r="O1887" i="4" s="1"/>
  <c r="P1887" i="4" s="1"/>
  <c r="J1887" i="4"/>
  <c r="K1886" i="4"/>
  <c r="O1886" i="4" s="1"/>
  <c r="P1886" i="4" s="1"/>
  <c r="J1886" i="4"/>
  <c r="K1885" i="4"/>
  <c r="O1885" i="4" s="1"/>
  <c r="P1885" i="4" s="1"/>
  <c r="J1885" i="4"/>
  <c r="K1884" i="4"/>
  <c r="O1884" i="4" s="1"/>
  <c r="P1884" i="4" s="1"/>
  <c r="J1884" i="4"/>
  <c r="K1883" i="4"/>
  <c r="O1883" i="4" s="1"/>
  <c r="P1883" i="4" s="1"/>
  <c r="J1883" i="4"/>
  <c r="K1882" i="4"/>
  <c r="O1882" i="4" s="1"/>
  <c r="P1882" i="4" s="1"/>
  <c r="J1882" i="4"/>
  <c r="K1881" i="4"/>
  <c r="O1881" i="4" s="1"/>
  <c r="P1881" i="4" s="1"/>
  <c r="J1881" i="4"/>
  <c r="K1880" i="4"/>
  <c r="O1880" i="4" s="1"/>
  <c r="P1880" i="4" s="1"/>
  <c r="J1880" i="4"/>
  <c r="K1879" i="4"/>
  <c r="O1879" i="4" s="1"/>
  <c r="P1879" i="4" s="1"/>
  <c r="J1879" i="4"/>
  <c r="K1878" i="4"/>
  <c r="O1878" i="4" s="1"/>
  <c r="P1878" i="4" s="1"/>
  <c r="J1878" i="4"/>
  <c r="K1877" i="4"/>
  <c r="O1877" i="4" s="1"/>
  <c r="P1877" i="4" s="1"/>
  <c r="J1877" i="4"/>
  <c r="K1876" i="4"/>
  <c r="O1876" i="4" s="1"/>
  <c r="P1876" i="4" s="1"/>
  <c r="J1876" i="4"/>
  <c r="K1875" i="4"/>
  <c r="O1875" i="4" s="1"/>
  <c r="P1875" i="4" s="1"/>
  <c r="J1875" i="4"/>
  <c r="K1874" i="4"/>
  <c r="O1874" i="4" s="1"/>
  <c r="P1874" i="4" s="1"/>
  <c r="J1874" i="4"/>
  <c r="K1873" i="4"/>
  <c r="O1873" i="4" s="1"/>
  <c r="P1873" i="4" s="1"/>
  <c r="J1873" i="4"/>
  <c r="K1872" i="4"/>
  <c r="O1872" i="4" s="1"/>
  <c r="P1872" i="4" s="1"/>
  <c r="J1872" i="4"/>
  <c r="K1871" i="4"/>
  <c r="O1871" i="4" s="1"/>
  <c r="P1871" i="4" s="1"/>
  <c r="J1871" i="4"/>
  <c r="K1870" i="4"/>
  <c r="O1870" i="4" s="1"/>
  <c r="P1870" i="4" s="1"/>
  <c r="J1870" i="4"/>
  <c r="K1869" i="4"/>
  <c r="O1869" i="4" s="1"/>
  <c r="P1869" i="4" s="1"/>
  <c r="J1869" i="4"/>
  <c r="K1868" i="4"/>
  <c r="O1868" i="4" s="1"/>
  <c r="P1868" i="4" s="1"/>
  <c r="J1868" i="4"/>
  <c r="K1867" i="4"/>
  <c r="O1867" i="4" s="1"/>
  <c r="P1867" i="4" s="1"/>
  <c r="J1867" i="4"/>
  <c r="K1866" i="4"/>
  <c r="O1866" i="4" s="1"/>
  <c r="P1866" i="4" s="1"/>
  <c r="J1866" i="4"/>
  <c r="K1865" i="4"/>
  <c r="O1865" i="4" s="1"/>
  <c r="P1865" i="4" s="1"/>
  <c r="J1865" i="4"/>
  <c r="K1864" i="4"/>
  <c r="O1864" i="4" s="1"/>
  <c r="P1864" i="4" s="1"/>
  <c r="J1864" i="4"/>
  <c r="K1863" i="4"/>
  <c r="O1863" i="4" s="1"/>
  <c r="P1863" i="4" s="1"/>
  <c r="J1863" i="4"/>
  <c r="K1862" i="4"/>
  <c r="O1862" i="4" s="1"/>
  <c r="P1862" i="4" s="1"/>
  <c r="J1862" i="4"/>
  <c r="K1861" i="4"/>
  <c r="O1861" i="4" s="1"/>
  <c r="P1861" i="4" s="1"/>
  <c r="J1861" i="4"/>
  <c r="K1860" i="4"/>
  <c r="O1860" i="4" s="1"/>
  <c r="P1860" i="4" s="1"/>
  <c r="J1860" i="4"/>
  <c r="K1859" i="4"/>
  <c r="O1859" i="4" s="1"/>
  <c r="P1859" i="4" s="1"/>
  <c r="J1859" i="4"/>
  <c r="P1858" i="4"/>
  <c r="K1858" i="4"/>
  <c r="O1858" i="4" s="1"/>
  <c r="J1858" i="4"/>
  <c r="K1857" i="4"/>
  <c r="O1857" i="4" s="1"/>
  <c r="P1857" i="4" s="1"/>
  <c r="J1857" i="4"/>
  <c r="K1856" i="4"/>
  <c r="O1856" i="4" s="1"/>
  <c r="P1856" i="4" s="1"/>
  <c r="J1856" i="4"/>
  <c r="K1855" i="4"/>
  <c r="O1855" i="4" s="1"/>
  <c r="P1855" i="4" s="1"/>
  <c r="J1855" i="4"/>
  <c r="K1854" i="4"/>
  <c r="O1854" i="4" s="1"/>
  <c r="P1854" i="4" s="1"/>
  <c r="J1854" i="4"/>
  <c r="K1853" i="4"/>
  <c r="O1853" i="4" s="1"/>
  <c r="P1853" i="4" s="1"/>
  <c r="J1853" i="4"/>
  <c r="K1852" i="4"/>
  <c r="O1852" i="4" s="1"/>
  <c r="P1852" i="4" s="1"/>
  <c r="J1852" i="4"/>
  <c r="K1851" i="4"/>
  <c r="O1851" i="4" s="1"/>
  <c r="P1851" i="4" s="1"/>
  <c r="J1851" i="4"/>
  <c r="K1850" i="4"/>
  <c r="O1850" i="4" s="1"/>
  <c r="P1850" i="4" s="1"/>
  <c r="J1850" i="4"/>
  <c r="K1849" i="4"/>
  <c r="O1849" i="4" s="1"/>
  <c r="P1849" i="4" s="1"/>
  <c r="J1849" i="4"/>
  <c r="K1848" i="4"/>
  <c r="O1848" i="4" s="1"/>
  <c r="P1848" i="4" s="1"/>
  <c r="J1848" i="4"/>
  <c r="K1847" i="4"/>
  <c r="O1847" i="4" s="1"/>
  <c r="P1847" i="4" s="1"/>
  <c r="J1847" i="4"/>
  <c r="K1846" i="4"/>
  <c r="O1846" i="4" s="1"/>
  <c r="P1846" i="4" s="1"/>
  <c r="J1846" i="4"/>
  <c r="K1845" i="4"/>
  <c r="O1845" i="4" s="1"/>
  <c r="P1845" i="4" s="1"/>
  <c r="J1845" i="4"/>
  <c r="K1844" i="4"/>
  <c r="O1844" i="4" s="1"/>
  <c r="P1844" i="4" s="1"/>
  <c r="J1844" i="4"/>
  <c r="K1843" i="4"/>
  <c r="O1843" i="4" s="1"/>
  <c r="P1843" i="4" s="1"/>
  <c r="J1843" i="4"/>
  <c r="K1842" i="4"/>
  <c r="O1842" i="4" s="1"/>
  <c r="P1842" i="4" s="1"/>
  <c r="J1842" i="4"/>
  <c r="K1841" i="4"/>
  <c r="O1841" i="4" s="1"/>
  <c r="P1841" i="4" s="1"/>
  <c r="J1841" i="4"/>
  <c r="K1840" i="4"/>
  <c r="O1840" i="4" s="1"/>
  <c r="P1840" i="4" s="1"/>
  <c r="J1840" i="4"/>
  <c r="K1839" i="4"/>
  <c r="O1839" i="4" s="1"/>
  <c r="P1839" i="4" s="1"/>
  <c r="J1839" i="4"/>
  <c r="K1838" i="4"/>
  <c r="O1838" i="4" s="1"/>
  <c r="P1838" i="4" s="1"/>
  <c r="J1838" i="4"/>
  <c r="K1837" i="4"/>
  <c r="O1837" i="4" s="1"/>
  <c r="P1837" i="4" s="1"/>
  <c r="J1837" i="4"/>
  <c r="K1836" i="4"/>
  <c r="O1836" i="4" s="1"/>
  <c r="P1836" i="4" s="1"/>
  <c r="J1836" i="4"/>
  <c r="K1835" i="4"/>
  <c r="O1835" i="4" s="1"/>
  <c r="P1835" i="4" s="1"/>
  <c r="J1835" i="4"/>
  <c r="K1834" i="4"/>
  <c r="O1834" i="4" s="1"/>
  <c r="P1834" i="4" s="1"/>
  <c r="J1834" i="4"/>
  <c r="K1833" i="4"/>
  <c r="O1833" i="4" s="1"/>
  <c r="P1833" i="4" s="1"/>
  <c r="J1833" i="4"/>
  <c r="K1832" i="4"/>
  <c r="O1832" i="4" s="1"/>
  <c r="P1832" i="4" s="1"/>
  <c r="J1832" i="4"/>
  <c r="K1831" i="4"/>
  <c r="O1831" i="4" s="1"/>
  <c r="P1831" i="4" s="1"/>
  <c r="J1831" i="4"/>
  <c r="K1830" i="4"/>
  <c r="O1830" i="4" s="1"/>
  <c r="P1830" i="4" s="1"/>
  <c r="J1830" i="4"/>
  <c r="K1829" i="4"/>
  <c r="O1829" i="4" s="1"/>
  <c r="P1829" i="4" s="1"/>
  <c r="J1829" i="4"/>
  <c r="K1828" i="4"/>
  <c r="O1828" i="4" s="1"/>
  <c r="P1828" i="4" s="1"/>
  <c r="J1828" i="4"/>
  <c r="K1827" i="4"/>
  <c r="O1827" i="4" s="1"/>
  <c r="P1827" i="4" s="1"/>
  <c r="J1827" i="4"/>
  <c r="K1826" i="4"/>
  <c r="O1826" i="4" s="1"/>
  <c r="P1826" i="4" s="1"/>
  <c r="J1826" i="4"/>
  <c r="K1825" i="4"/>
  <c r="O1825" i="4" s="1"/>
  <c r="P1825" i="4" s="1"/>
  <c r="J1825" i="4"/>
  <c r="K1824" i="4"/>
  <c r="O1824" i="4" s="1"/>
  <c r="P1824" i="4" s="1"/>
  <c r="J1824" i="4"/>
  <c r="K1823" i="4"/>
  <c r="O1823" i="4" s="1"/>
  <c r="P1823" i="4" s="1"/>
  <c r="J1823" i="4"/>
  <c r="K1822" i="4"/>
  <c r="O1822" i="4" s="1"/>
  <c r="P1822" i="4" s="1"/>
  <c r="J1822" i="4"/>
  <c r="K1821" i="4"/>
  <c r="O1821" i="4" s="1"/>
  <c r="P1821" i="4" s="1"/>
  <c r="J1821" i="4"/>
  <c r="K1820" i="4"/>
  <c r="O1820" i="4" s="1"/>
  <c r="P1820" i="4" s="1"/>
  <c r="J1820" i="4"/>
  <c r="K1819" i="4"/>
  <c r="O1819" i="4" s="1"/>
  <c r="P1819" i="4" s="1"/>
  <c r="J1819" i="4"/>
  <c r="K1818" i="4"/>
  <c r="O1818" i="4" s="1"/>
  <c r="P1818" i="4" s="1"/>
  <c r="J1818" i="4"/>
  <c r="K1817" i="4"/>
  <c r="O1817" i="4" s="1"/>
  <c r="P1817" i="4" s="1"/>
  <c r="J1817" i="4"/>
  <c r="K1816" i="4"/>
  <c r="O1816" i="4" s="1"/>
  <c r="P1816" i="4" s="1"/>
  <c r="J1816" i="4"/>
  <c r="K1815" i="4"/>
  <c r="O1815" i="4" s="1"/>
  <c r="P1815" i="4" s="1"/>
  <c r="J1815" i="4"/>
  <c r="K1814" i="4"/>
  <c r="O1814" i="4" s="1"/>
  <c r="P1814" i="4" s="1"/>
  <c r="J1814" i="4"/>
  <c r="K1813" i="4"/>
  <c r="O1813" i="4" s="1"/>
  <c r="P1813" i="4" s="1"/>
  <c r="J1813" i="4"/>
  <c r="K1812" i="4"/>
  <c r="O1812" i="4" s="1"/>
  <c r="P1812" i="4" s="1"/>
  <c r="J1812" i="4"/>
  <c r="P1811" i="4"/>
  <c r="K1811" i="4"/>
  <c r="O1811" i="4" s="1"/>
  <c r="J1811" i="4"/>
  <c r="K1810" i="4"/>
  <c r="O1810" i="4" s="1"/>
  <c r="P1810" i="4" s="1"/>
  <c r="J1810" i="4"/>
  <c r="K1809" i="4"/>
  <c r="O1809" i="4" s="1"/>
  <c r="P1809" i="4" s="1"/>
  <c r="J1809" i="4"/>
  <c r="K1808" i="4"/>
  <c r="O1808" i="4" s="1"/>
  <c r="P1808" i="4" s="1"/>
  <c r="J1808" i="4"/>
  <c r="K1807" i="4"/>
  <c r="O1807" i="4" s="1"/>
  <c r="P1807" i="4" s="1"/>
  <c r="J1807" i="4"/>
  <c r="K1806" i="4"/>
  <c r="O1806" i="4" s="1"/>
  <c r="P1806" i="4" s="1"/>
  <c r="J1806" i="4"/>
  <c r="K1805" i="4"/>
  <c r="O1805" i="4" s="1"/>
  <c r="P1805" i="4" s="1"/>
  <c r="J1805" i="4"/>
  <c r="K1804" i="4"/>
  <c r="O1804" i="4" s="1"/>
  <c r="P1804" i="4" s="1"/>
  <c r="J1804" i="4"/>
  <c r="K1803" i="4"/>
  <c r="O1803" i="4" s="1"/>
  <c r="P1803" i="4" s="1"/>
  <c r="J1803" i="4"/>
  <c r="K1802" i="4"/>
  <c r="O1802" i="4" s="1"/>
  <c r="P1802" i="4" s="1"/>
  <c r="J1802" i="4"/>
  <c r="K1801" i="4"/>
  <c r="O1801" i="4" s="1"/>
  <c r="P1801" i="4" s="1"/>
  <c r="J1801" i="4"/>
  <c r="K1800" i="4"/>
  <c r="O1800" i="4" s="1"/>
  <c r="P1800" i="4" s="1"/>
  <c r="J1800" i="4"/>
  <c r="K1799" i="4"/>
  <c r="O1799" i="4" s="1"/>
  <c r="P1799" i="4" s="1"/>
  <c r="J1799" i="4"/>
  <c r="K1798" i="4"/>
  <c r="O1798" i="4" s="1"/>
  <c r="P1798" i="4" s="1"/>
  <c r="J1798" i="4"/>
  <c r="K1797" i="4"/>
  <c r="O1797" i="4" s="1"/>
  <c r="P1797" i="4" s="1"/>
  <c r="J1797" i="4"/>
  <c r="K1796" i="4"/>
  <c r="O1796" i="4" s="1"/>
  <c r="P1796" i="4" s="1"/>
  <c r="J1796" i="4"/>
  <c r="K1795" i="4"/>
  <c r="O1795" i="4" s="1"/>
  <c r="P1795" i="4" s="1"/>
  <c r="J1795" i="4"/>
  <c r="K1794" i="4"/>
  <c r="O1794" i="4" s="1"/>
  <c r="P1794" i="4" s="1"/>
  <c r="J1794" i="4"/>
  <c r="K1793" i="4"/>
  <c r="O1793" i="4" s="1"/>
  <c r="P1793" i="4" s="1"/>
  <c r="J1793" i="4"/>
  <c r="K1792" i="4"/>
  <c r="O1792" i="4" s="1"/>
  <c r="P1792" i="4" s="1"/>
  <c r="J1792" i="4"/>
  <c r="K1791" i="4"/>
  <c r="O1791" i="4" s="1"/>
  <c r="P1791" i="4" s="1"/>
  <c r="J1791" i="4"/>
  <c r="K1790" i="4"/>
  <c r="O1790" i="4" s="1"/>
  <c r="P1790" i="4" s="1"/>
  <c r="J1790" i="4"/>
  <c r="K1789" i="4"/>
  <c r="O1789" i="4" s="1"/>
  <c r="P1789" i="4" s="1"/>
  <c r="J1789" i="4"/>
  <c r="K1788" i="4"/>
  <c r="O1788" i="4" s="1"/>
  <c r="P1788" i="4" s="1"/>
  <c r="J1788" i="4"/>
  <c r="K1787" i="4"/>
  <c r="O1787" i="4" s="1"/>
  <c r="P1787" i="4" s="1"/>
  <c r="J1787" i="4"/>
  <c r="P1786" i="4"/>
  <c r="K1786" i="4"/>
  <c r="O1786" i="4" s="1"/>
  <c r="J1786" i="4"/>
  <c r="K1785" i="4"/>
  <c r="O1785" i="4" s="1"/>
  <c r="P1785" i="4" s="1"/>
  <c r="J1785" i="4"/>
  <c r="K1784" i="4"/>
  <c r="O1784" i="4" s="1"/>
  <c r="P1784" i="4" s="1"/>
  <c r="J1784" i="4"/>
  <c r="K1783" i="4"/>
  <c r="O1783" i="4" s="1"/>
  <c r="P1783" i="4" s="1"/>
  <c r="J1783" i="4"/>
  <c r="K1782" i="4"/>
  <c r="O1782" i="4" s="1"/>
  <c r="P1782" i="4" s="1"/>
  <c r="J1782" i="4"/>
  <c r="K1781" i="4"/>
  <c r="O1781" i="4" s="1"/>
  <c r="P1781" i="4" s="1"/>
  <c r="J1781" i="4"/>
  <c r="K1780" i="4"/>
  <c r="O1780" i="4" s="1"/>
  <c r="P1780" i="4" s="1"/>
  <c r="J1780" i="4"/>
  <c r="K1779" i="4"/>
  <c r="O1779" i="4" s="1"/>
  <c r="P1779" i="4" s="1"/>
  <c r="J1779" i="4"/>
  <c r="K1778" i="4"/>
  <c r="O1778" i="4" s="1"/>
  <c r="P1778" i="4" s="1"/>
  <c r="J1778" i="4"/>
  <c r="K1777" i="4"/>
  <c r="O1777" i="4" s="1"/>
  <c r="P1777" i="4" s="1"/>
  <c r="J1777" i="4"/>
  <c r="K1776" i="4"/>
  <c r="O1776" i="4" s="1"/>
  <c r="P1776" i="4" s="1"/>
  <c r="J1776" i="4"/>
  <c r="K1775" i="4"/>
  <c r="O1775" i="4" s="1"/>
  <c r="P1775" i="4" s="1"/>
  <c r="J1775" i="4"/>
  <c r="K1774" i="4"/>
  <c r="O1774" i="4" s="1"/>
  <c r="P1774" i="4" s="1"/>
  <c r="J1774" i="4"/>
  <c r="K1773" i="4"/>
  <c r="O1773" i="4" s="1"/>
  <c r="P1773" i="4" s="1"/>
  <c r="J1773" i="4"/>
  <c r="K1772" i="4"/>
  <c r="O1772" i="4" s="1"/>
  <c r="P1772" i="4" s="1"/>
  <c r="J1772" i="4"/>
  <c r="K1771" i="4"/>
  <c r="O1771" i="4" s="1"/>
  <c r="P1771" i="4" s="1"/>
  <c r="J1771" i="4"/>
  <c r="K1770" i="4"/>
  <c r="O1770" i="4" s="1"/>
  <c r="P1770" i="4" s="1"/>
  <c r="J1770" i="4"/>
  <c r="K1769" i="4"/>
  <c r="O1769" i="4" s="1"/>
  <c r="P1769" i="4" s="1"/>
  <c r="J1769" i="4"/>
  <c r="K1768" i="4"/>
  <c r="O1768" i="4" s="1"/>
  <c r="P1768" i="4" s="1"/>
  <c r="J1768" i="4"/>
  <c r="K1767" i="4"/>
  <c r="O1767" i="4" s="1"/>
  <c r="P1767" i="4" s="1"/>
  <c r="J1767" i="4"/>
  <c r="K1766" i="4"/>
  <c r="O1766" i="4" s="1"/>
  <c r="P1766" i="4" s="1"/>
  <c r="J1766" i="4"/>
  <c r="K1765" i="4"/>
  <c r="O1765" i="4" s="1"/>
  <c r="P1765" i="4" s="1"/>
  <c r="J1765" i="4"/>
  <c r="K1764" i="4"/>
  <c r="O1764" i="4" s="1"/>
  <c r="P1764" i="4" s="1"/>
  <c r="J1764" i="4"/>
  <c r="K1763" i="4"/>
  <c r="O1763" i="4" s="1"/>
  <c r="P1763" i="4" s="1"/>
  <c r="J1763" i="4"/>
  <c r="K1762" i="4"/>
  <c r="O1762" i="4" s="1"/>
  <c r="P1762" i="4" s="1"/>
  <c r="J1762" i="4"/>
  <c r="K1761" i="4"/>
  <c r="O1761" i="4" s="1"/>
  <c r="P1761" i="4" s="1"/>
  <c r="J1761" i="4"/>
  <c r="K1760" i="4"/>
  <c r="O1760" i="4" s="1"/>
  <c r="P1760" i="4" s="1"/>
  <c r="J1760" i="4"/>
  <c r="K1759" i="4"/>
  <c r="O1759" i="4" s="1"/>
  <c r="P1759" i="4" s="1"/>
  <c r="J1759" i="4"/>
  <c r="K1758" i="4"/>
  <c r="O1758" i="4" s="1"/>
  <c r="P1758" i="4" s="1"/>
  <c r="J1758" i="4"/>
  <c r="K1757" i="4"/>
  <c r="O1757" i="4" s="1"/>
  <c r="P1757" i="4" s="1"/>
  <c r="J1757" i="4"/>
  <c r="K1756" i="4"/>
  <c r="O1756" i="4" s="1"/>
  <c r="P1756" i="4" s="1"/>
  <c r="J1756" i="4"/>
  <c r="K1755" i="4"/>
  <c r="O1755" i="4" s="1"/>
  <c r="P1755" i="4" s="1"/>
  <c r="J1755" i="4"/>
  <c r="K1754" i="4"/>
  <c r="O1754" i="4" s="1"/>
  <c r="P1754" i="4" s="1"/>
  <c r="J1754" i="4"/>
  <c r="K1753" i="4"/>
  <c r="O1753" i="4" s="1"/>
  <c r="P1753" i="4" s="1"/>
  <c r="J1753" i="4"/>
  <c r="K1752" i="4"/>
  <c r="O1752" i="4" s="1"/>
  <c r="P1752" i="4" s="1"/>
  <c r="J1752" i="4"/>
  <c r="K1751" i="4"/>
  <c r="O1751" i="4" s="1"/>
  <c r="P1751" i="4" s="1"/>
  <c r="J1751" i="4"/>
  <c r="K1750" i="4"/>
  <c r="O1750" i="4" s="1"/>
  <c r="P1750" i="4" s="1"/>
  <c r="J1750" i="4"/>
  <c r="K1749" i="4"/>
  <c r="O1749" i="4" s="1"/>
  <c r="P1749" i="4" s="1"/>
  <c r="J1749" i="4"/>
  <c r="K1748" i="4"/>
  <c r="O1748" i="4" s="1"/>
  <c r="P1748" i="4" s="1"/>
  <c r="J1748" i="4"/>
  <c r="K1747" i="4"/>
  <c r="O1747" i="4" s="1"/>
  <c r="P1747" i="4" s="1"/>
  <c r="J1747" i="4"/>
  <c r="K1746" i="4"/>
  <c r="O1746" i="4" s="1"/>
  <c r="P1746" i="4" s="1"/>
  <c r="J1746" i="4"/>
  <c r="K1745" i="4"/>
  <c r="O1745" i="4" s="1"/>
  <c r="P1745" i="4" s="1"/>
  <c r="J1745" i="4"/>
  <c r="K1744" i="4"/>
  <c r="O1744" i="4" s="1"/>
  <c r="P1744" i="4" s="1"/>
  <c r="J1744" i="4"/>
  <c r="K1743" i="4"/>
  <c r="O1743" i="4" s="1"/>
  <c r="P1743" i="4" s="1"/>
  <c r="J1743" i="4"/>
  <c r="K1742" i="4"/>
  <c r="O1742" i="4" s="1"/>
  <c r="P1742" i="4" s="1"/>
  <c r="J1742" i="4"/>
  <c r="K1741" i="4"/>
  <c r="O1741" i="4" s="1"/>
  <c r="P1741" i="4" s="1"/>
  <c r="J1741" i="4"/>
  <c r="K1740" i="4"/>
  <c r="O1740" i="4" s="1"/>
  <c r="P1740" i="4" s="1"/>
  <c r="J1740" i="4"/>
  <c r="K1739" i="4"/>
  <c r="O1739" i="4" s="1"/>
  <c r="P1739" i="4" s="1"/>
  <c r="J1739" i="4"/>
  <c r="K1738" i="4"/>
  <c r="O1738" i="4" s="1"/>
  <c r="P1738" i="4" s="1"/>
  <c r="J1738" i="4"/>
  <c r="K1737" i="4"/>
  <c r="O1737" i="4" s="1"/>
  <c r="P1737" i="4" s="1"/>
  <c r="J1737" i="4"/>
  <c r="K1736" i="4"/>
  <c r="O1736" i="4" s="1"/>
  <c r="P1736" i="4" s="1"/>
  <c r="J1736" i="4"/>
  <c r="K1735" i="4"/>
  <c r="O1735" i="4" s="1"/>
  <c r="P1735" i="4" s="1"/>
  <c r="J1735" i="4"/>
  <c r="K1734" i="4"/>
  <c r="O1734" i="4" s="1"/>
  <c r="P1734" i="4" s="1"/>
  <c r="J1734" i="4"/>
  <c r="K1733" i="4"/>
  <c r="O1733" i="4" s="1"/>
  <c r="P1733" i="4" s="1"/>
  <c r="J1733" i="4"/>
  <c r="K1732" i="4"/>
  <c r="O1732" i="4" s="1"/>
  <c r="P1732" i="4" s="1"/>
  <c r="J1732" i="4"/>
  <c r="K1731" i="4"/>
  <c r="O1731" i="4" s="1"/>
  <c r="P1731" i="4" s="1"/>
  <c r="J1731" i="4"/>
  <c r="K1730" i="4"/>
  <c r="O1730" i="4" s="1"/>
  <c r="P1730" i="4" s="1"/>
  <c r="J1730" i="4"/>
  <c r="K1729" i="4"/>
  <c r="O1729" i="4" s="1"/>
  <c r="P1729" i="4" s="1"/>
  <c r="J1729" i="4"/>
  <c r="K1728" i="4"/>
  <c r="O1728" i="4" s="1"/>
  <c r="P1728" i="4" s="1"/>
  <c r="J1728" i="4"/>
  <c r="K1727" i="4"/>
  <c r="O1727" i="4" s="1"/>
  <c r="P1727" i="4" s="1"/>
  <c r="J1727" i="4"/>
  <c r="K1726" i="4"/>
  <c r="O1726" i="4" s="1"/>
  <c r="P1726" i="4" s="1"/>
  <c r="J1726" i="4"/>
  <c r="K1725" i="4"/>
  <c r="O1725" i="4" s="1"/>
  <c r="P1725" i="4" s="1"/>
  <c r="J1725" i="4"/>
  <c r="K1724" i="4"/>
  <c r="O1724" i="4" s="1"/>
  <c r="P1724" i="4" s="1"/>
  <c r="J1724" i="4"/>
  <c r="K1723" i="4"/>
  <c r="O1723" i="4" s="1"/>
  <c r="P1723" i="4" s="1"/>
  <c r="J1723" i="4"/>
  <c r="K1722" i="4"/>
  <c r="O1722" i="4" s="1"/>
  <c r="P1722" i="4" s="1"/>
  <c r="J1722" i="4"/>
  <c r="K1721" i="4"/>
  <c r="O1721" i="4" s="1"/>
  <c r="P1721" i="4" s="1"/>
  <c r="J1721" i="4"/>
  <c r="K1720" i="4"/>
  <c r="O1720" i="4" s="1"/>
  <c r="P1720" i="4" s="1"/>
  <c r="J1720" i="4"/>
  <c r="K1719" i="4"/>
  <c r="O1719" i="4" s="1"/>
  <c r="P1719" i="4" s="1"/>
  <c r="J1719" i="4"/>
  <c r="K1718" i="4"/>
  <c r="O1718" i="4" s="1"/>
  <c r="P1718" i="4" s="1"/>
  <c r="J1718" i="4"/>
  <c r="K1717" i="4"/>
  <c r="O1717" i="4" s="1"/>
  <c r="P1717" i="4" s="1"/>
  <c r="J1717" i="4"/>
  <c r="K1716" i="4"/>
  <c r="O1716" i="4" s="1"/>
  <c r="P1716" i="4" s="1"/>
  <c r="J1716" i="4"/>
  <c r="K1715" i="4"/>
  <c r="O1715" i="4" s="1"/>
  <c r="P1715" i="4" s="1"/>
  <c r="J1715" i="4"/>
  <c r="K1714" i="4"/>
  <c r="O1714" i="4" s="1"/>
  <c r="P1714" i="4" s="1"/>
  <c r="J1714" i="4"/>
  <c r="K1713" i="4"/>
  <c r="O1713" i="4" s="1"/>
  <c r="P1713" i="4" s="1"/>
  <c r="J1713" i="4"/>
  <c r="K1712" i="4"/>
  <c r="O1712" i="4" s="1"/>
  <c r="P1712" i="4" s="1"/>
  <c r="J1712" i="4"/>
  <c r="K1711" i="4"/>
  <c r="O1711" i="4" s="1"/>
  <c r="P1711" i="4" s="1"/>
  <c r="J1711" i="4"/>
  <c r="K1710" i="4"/>
  <c r="O1710" i="4" s="1"/>
  <c r="P1710" i="4" s="1"/>
  <c r="J1710" i="4"/>
  <c r="K1709" i="4"/>
  <c r="O1709" i="4" s="1"/>
  <c r="P1709" i="4" s="1"/>
  <c r="J1709" i="4"/>
  <c r="K1708" i="4"/>
  <c r="O1708" i="4" s="1"/>
  <c r="P1708" i="4" s="1"/>
  <c r="J1708" i="4"/>
  <c r="K1707" i="4"/>
  <c r="O1707" i="4" s="1"/>
  <c r="P1707" i="4" s="1"/>
  <c r="J1707" i="4"/>
  <c r="K1706" i="4"/>
  <c r="O1706" i="4" s="1"/>
  <c r="P1706" i="4" s="1"/>
  <c r="J1706" i="4"/>
  <c r="K1705" i="4"/>
  <c r="O1705" i="4" s="1"/>
  <c r="P1705" i="4" s="1"/>
  <c r="J1705" i="4"/>
  <c r="K1704" i="4"/>
  <c r="O1704" i="4" s="1"/>
  <c r="P1704" i="4" s="1"/>
  <c r="J1704" i="4"/>
  <c r="K1703" i="4"/>
  <c r="O1703" i="4" s="1"/>
  <c r="P1703" i="4" s="1"/>
  <c r="J1703" i="4"/>
  <c r="K1702" i="4"/>
  <c r="O1702" i="4" s="1"/>
  <c r="P1702" i="4" s="1"/>
  <c r="J1702" i="4"/>
  <c r="K1701" i="4"/>
  <c r="O1701" i="4" s="1"/>
  <c r="P1701" i="4" s="1"/>
  <c r="J1701" i="4"/>
  <c r="K1700" i="4"/>
  <c r="O1700" i="4" s="1"/>
  <c r="P1700" i="4" s="1"/>
  <c r="J1700" i="4"/>
  <c r="K1699" i="4"/>
  <c r="O1699" i="4" s="1"/>
  <c r="P1699" i="4" s="1"/>
  <c r="J1699" i="4"/>
  <c r="K1698" i="4"/>
  <c r="O1698" i="4" s="1"/>
  <c r="P1698" i="4" s="1"/>
  <c r="J1698" i="4"/>
  <c r="K1697" i="4"/>
  <c r="O1697" i="4" s="1"/>
  <c r="P1697" i="4" s="1"/>
  <c r="J1697" i="4"/>
  <c r="K1696" i="4"/>
  <c r="O1696" i="4" s="1"/>
  <c r="P1696" i="4" s="1"/>
  <c r="J1696" i="4"/>
  <c r="K1695" i="4"/>
  <c r="O1695" i="4" s="1"/>
  <c r="P1695" i="4" s="1"/>
  <c r="J1695" i="4"/>
  <c r="K1694" i="4"/>
  <c r="O1694" i="4" s="1"/>
  <c r="P1694" i="4" s="1"/>
  <c r="J1694" i="4"/>
  <c r="K1693" i="4"/>
  <c r="O1693" i="4" s="1"/>
  <c r="P1693" i="4" s="1"/>
  <c r="J1693" i="4"/>
  <c r="K1692" i="4"/>
  <c r="O1692" i="4" s="1"/>
  <c r="P1692" i="4" s="1"/>
  <c r="J1692" i="4"/>
  <c r="K1691" i="4"/>
  <c r="O1691" i="4" s="1"/>
  <c r="P1691" i="4" s="1"/>
  <c r="J1691" i="4"/>
  <c r="K1690" i="4"/>
  <c r="O1690" i="4" s="1"/>
  <c r="P1690" i="4" s="1"/>
  <c r="J1690" i="4"/>
  <c r="K1689" i="4"/>
  <c r="O1689" i="4" s="1"/>
  <c r="P1689" i="4" s="1"/>
  <c r="J1689" i="4"/>
  <c r="K1688" i="4"/>
  <c r="O1688" i="4" s="1"/>
  <c r="P1688" i="4" s="1"/>
  <c r="J1688" i="4"/>
  <c r="K1687" i="4"/>
  <c r="O1687" i="4" s="1"/>
  <c r="P1687" i="4" s="1"/>
  <c r="J1687" i="4"/>
  <c r="K1686" i="4"/>
  <c r="O1686" i="4" s="1"/>
  <c r="P1686" i="4" s="1"/>
  <c r="J1686" i="4"/>
  <c r="K1685" i="4"/>
  <c r="O1685" i="4" s="1"/>
  <c r="P1685" i="4" s="1"/>
  <c r="J1685" i="4"/>
  <c r="K1684" i="4"/>
  <c r="O1684" i="4" s="1"/>
  <c r="P1684" i="4" s="1"/>
  <c r="J1684" i="4"/>
  <c r="K1683" i="4"/>
  <c r="O1683" i="4" s="1"/>
  <c r="P1683" i="4" s="1"/>
  <c r="J1683" i="4"/>
  <c r="K1682" i="4"/>
  <c r="O1682" i="4" s="1"/>
  <c r="P1682" i="4" s="1"/>
  <c r="J1682" i="4"/>
  <c r="K1681" i="4"/>
  <c r="O1681" i="4" s="1"/>
  <c r="P1681" i="4" s="1"/>
  <c r="J1681" i="4"/>
  <c r="K1680" i="4"/>
  <c r="O1680" i="4" s="1"/>
  <c r="P1680" i="4" s="1"/>
  <c r="J1680" i="4"/>
  <c r="K1679" i="4"/>
  <c r="O1679" i="4" s="1"/>
  <c r="P1679" i="4" s="1"/>
  <c r="J1679" i="4"/>
  <c r="K1678" i="4"/>
  <c r="O1678" i="4" s="1"/>
  <c r="P1678" i="4" s="1"/>
  <c r="J1678" i="4"/>
  <c r="K1677" i="4"/>
  <c r="O1677" i="4" s="1"/>
  <c r="P1677" i="4" s="1"/>
  <c r="J1677" i="4"/>
  <c r="K1676" i="4"/>
  <c r="O1676" i="4" s="1"/>
  <c r="P1676" i="4" s="1"/>
  <c r="J1676" i="4"/>
  <c r="K1675" i="4"/>
  <c r="O1675" i="4" s="1"/>
  <c r="P1675" i="4" s="1"/>
  <c r="J1675" i="4"/>
  <c r="K1674" i="4"/>
  <c r="O1674" i="4" s="1"/>
  <c r="P1674" i="4" s="1"/>
  <c r="J1674" i="4"/>
  <c r="K1673" i="4"/>
  <c r="O1673" i="4" s="1"/>
  <c r="P1673" i="4" s="1"/>
  <c r="J1673" i="4"/>
  <c r="K1672" i="4"/>
  <c r="O1672" i="4" s="1"/>
  <c r="P1672" i="4" s="1"/>
  <c r="J1672" i="4"/>
  <c r="K1671" i="4"/>
  <c r="O1671" i="4" s="1"/>
  <c r="P1671" i="4" s="1"/>
  <c r="J1671" i="4"/>
  <c r="K1670" i="4"/>
  <c r="O1670" i="4" s="1"/>
  <c r="P1670" i="4" s="1"/>
  <c r="J1670" i="4"/>
  <c r="K1669" i="4"/>
  <c r="O1669" i="4" s="1"/>
  <c r="P1669" i="4" s="1"/>
  <c r="J1669" i="4"/>
  <c r="K1668" i="4"/>
  <c r="O1668" i="4" s="1"/>
  <c r="P1668" i="4" s="1"/>
  <c r="J1668" i="4"/>
  <c r="K1667" i="4"/>
  <c r="O1667" i="4" s="1"/>
  <c r="P1667" i="4" s="1"/>
  <c r="J1667" i="4"/>
  <c r="K1666" i="4"/>
  <c r="O1666" i="4" s="1"/>
  <c r="P1666" i="4" s="1"/>
  <c r="J1666" i="4"/>
  <c r="K1665" i="4"/>
  <c r="O1665" i="4" s="1"/>
  <c r="P1665" i="4" s="1"/>
  <c r="J1665" i="4"/>
  <c r="K1664" i="4"/>
  <c r="O1664" i="4" s="1"/>
  <c r="P1664" i="4" s="1"/>
  <c r="J1664" i="4"/>
  <c r="K1663" i="4"/>
  <c r="O1663" i="4" s="1"/>
  <c r="P1663" i="4" s="1"/>
  <c r="J1663" i="4"/>
  <c r="K1662" i="4"/>
  <c r="O1662" i="4" s="1"/>
  <c r="P1662" i="4" s="1"/>
  <c r="J1662" i="4"/>
  <c r="K1661" i="4"/>
  <c r="O1661" i="4" s="1"/>
  <c r="P1661" i="4" s="1"/>
  <c r="J1661" i="4"/>
  <c r="K1660" i="4"/>
  <c r="O1660" i="4" s="1"/>
  <c r="P1660" i="4" s="1"/>
  <c r="J1660" i="4"/>
  <c r="K1659" i="4"/>
  <c r="O1659" i="4" s="1"/>
  <c r="P1659" i="4" s="1"/>
  <c r="J1659" i="4"/>
  <c r="K1658" i="4"/>
  <c r="O1658" i="4" s="1"/>
  <c r="P1658" i="4" s="1"/>
  <c r="J1658" i="4"/>
  <c r="K1657" i="4"/>
  <c r="O1657" i="4" s="1"/>
  <c r="P1657" i="4" s="1"/>
  <c r="J1657" i="4"/>
  <c r="K1656" i="4"/>
  <c r="O1656" i="4" s="1"/>
  <c r="P1656" i="4" s="1"/>
  <c r="J1656" i="4"/>
  <c r="K1655" i="4"/>
  <c r="O1655" i="4" s="1"/>
  <c r="P1655" i="4" s="1"/>
  <c r="J1655" i="4"/>
  <c r="K1654" i="4"/>
  <c r="O1654" i="4" s="1"/>
  <c r="P1654" i="4" s="1"/>
  <c r="J1654" i="4"/>
  <c r="K1653" i="4"/>
  <c r="O1653" i="4" s="1"/>
  <c r="P1653" i="4" s="1"/>
  <c r="J1653" i="4"/>
  <c r="K1652" i="4"/>
  <c r="O1652" i="4" s="1"/>
  <c r="P1652" i="4" s="1"/>
  <c r="J1652" i="4"/>
  <c r="K1651" i="4"/>
  <c r="O1651" i="4" s="1"/>
  <c r="P1651" i="4" s="1"/>
  <c r="J1651" i="4"/>
  <c r="K1650" i="4"/>
  <c r="O1650" i="4" s="1"/>
  <c r="P1650" i="4" s="1"/>
  <c r="J1650" i="4"/>
  <c r="K1649" i="4"/>
  <c r="O1649" i="4" s="1"/>
  <c r="P1649" i="4" s="1"/>
  <c r="J1649" i="4"/>
  <c r="K1648" i="4"/>
  <c r="O1648" i="4" s="1"/>
  <c r="P1648" i="4" s="1"/>
  <c r="J1648" i="4"/>
  <c r="K1647" i="4"/>
  <c r="O1647" i="4" s="1"/>
  <c r="P1647" i="4" s="1"/>
  <c r="J1647" i="4"/>
  <c r="K1646" i="4"/>
  <c r="O1646" i="4" s="1"/>
  <c r="P1646" i="4" s="1"/>
  <c r="J1646" i="4"/>
  <c r="K1645" i="4"/>
  <c r="O1645" i="4" s="1"/>
  <c r="P1645" i="4" s="1"/>
  <c r="J1645" i="4"/>
  <c r="K1644" i="4"/>
  <c r="O1644" i="4" s="1"/>
  <c r="P1644" i="4" s="1"/>
  <c r="J1644" i="4"/>
  <c r="K1643" i="4"/>
  <c r="O1643" i="4" s="1"/>
  <c r="P1643" i="4" s="1"/>
  <c r="J1643" i="4"/>
  <c r="K1642" i="4"/>
  <c r="O1642" i="4" s="1"/>
  <c r="P1642" i="4" s="1"/>
  <c r="J1642" i="4"/>
  <c r="K1641" i="4"/>
  <c r="O1641" i="4" s="1"/>
  <c r="P1641" i="4" s="1"/>
  <c r="J1641" i="4"/>
  <c r="K1640" i="4"/>
  <c r="O1640" i="4" s="1"/>
  <c r="P1640" i="4" s="1"/>
  <c r="J1640" i="4"/>
  <c r="K1639" i="4"/>
  <c r="O1639" i="4" s="1"/>
  <c r="P1639" i="4" s="1"/>
  <c r="J1639" i="4"/>
  <c r="K1638" i="4"/>
  <c r="O1638" i="4" s="1"/>
  <c r="P1638" i="4" s="1"/>
  <c r="J1638" i="4"/>
  <c r="K1637" i="4"/>
  <c r="O1637" i="4" s="1"/>
  <c r="P1637" i="4" s="1"/>
  <c r="J1637" i="4"/>
  <c r="P1636" i="4"/>
  <c r="K1636" i="4"/>
  <c r="O1636" i="4" s="1"/>
  <c r="J1636" i="4"/>
  <c r="K1635" i="4"/>
  <c r="O1635" i="4" s="1"/>
  <c r="P1635" i="4" s="1"/>
  <c r="J1635" i="4"/>
  <c r="K1634" i="4"/>
  <c r="O1634" i="4" s="1"/>
  <c r="P1634" i="4" s="1"/>
  <c r="J1634" i="4"/>
  <c r="K1633" i="4"/>
  <c r="O1633" i="4" s="1"/>
  <c r="P1633" i="4" s="1"/>
  <c r="J1633" i="4"/>
  <c r="K1632" i="4"/>
  <c r="O1632" i="4" s="1"/>
  <c r="P1632" i="4" s="1"/>
  <c r="J1632" i="4"/>
  <c r="K1631" i="4"/>
  <c r="O1631" i="4" s="1"/>
  <c r="P1631" i="4" s="1"/>
  <c r="J1631" i="4"/>
  <c r="K1630" i="4"/>
  <c r="O1630" i="4" s="1"/>
  <c r="P1630" i="4" s="1"/>
  <c r="J1630" i="4"/>
  <c r="K1629" i="4"/>
  <c r="O1629" i="4" s="1"/>
  <c r="P1629" i="4" s="1"/>
  <c r="J1629" i="4"/>
  <c r="K1628" i="4"/>
  <c r="O1628" i="4" s="1"/>
  <c r="P1628" i="4" s="1"/>
  <c r="J1628" i="4"/>
  <c r="K1627" i="4"/>
  <c r="O1627" i="4" s="1"/>
  <c r="P1627" i="4" s="1"/>
  <c r="J1627" i="4"/>
  <c r="K1626" i="4"/>
  <c r="O1626" i="4" s="1"/>
  <c r="P1626" i="4" s="1"/>
  <c r="J1626" i="4"/>
  <c r="K1625" i="4"/>
  <c r="O1625" i="4" s="1"/>
  <c r="P1625" i="4" s="1"/>
  <c r="J1625" i="4"/>
  <c r="K1624" i="4"/>
  <c r="O1624" i="4" s="1"/>
  <c r="P1624" i="4" s="1"/>
  <c r="J1624" i="4"/>
  <c r="K1623" i="4"/>
  <c r="O1623" i="4" s="1"/>
  <c r="P1623" i="4" s="1"/>
  <c r="J1623" i="4"/>
  <c r="K1622" i="4"/>
  <c r="O1622" i="4" s="1"/>
  <c r="P1622" i="4" s="1"/>
  <c r="J1622" i="4"/>
  <c r="K1621" i="4"/>
  <c r="O1621" i="4" s="1"/>
  <c r="P1621" i="4" s="1"/>
  <c r="J1621" i="4"/>
  <c r="K1620" i="4"/>
  <c r="O1620" i="4" s="1"/>
  <c r="P1620" i="4" s="1"/>
  <c r="J1620" i="4"/>
  <c r="K1619" i="4"/>
  <c r="O1619" i="4" s="1"/>
  <c r="P1619" i="4" s="1"/>
  <c r="J1619" i="4"/>
  <c r="K1618" i="4"/>
  <c r="O1618" i="4" s="1"/>
  <c r="P1618" i="4" s="1"/>
  <c r="J1618" i="4"/>
  <c r="O1617" i="4"/>
  <c r="P1617" i="4" s="1"/>
  <c r="K1617" i="4"/>
  <c r="J1617" i="4"/>
  <c r="K1616" i="4"/>
  <c r="O1616" i="4" s="1"/>
  <c r="P1616" i="4" s="1"/>
  <c r="J1616" i="4"/>
  <c r="K1615" i="4"/>
  <c r="O1615" i="4" s="1"/>
  <c r="P1615" i="4" s="1"/>
  <c r="J1615" i="4"/>
  <c r="K1614" i="4"/>
  <c r="O1614" i="4" s="1"/>
  <c r="P1614" i="4" s="1"/>
  <c r="J1614" i="4"/>
  <c r="K1613" i="4"/>
  <c r="O1613" i="4" s="1"/>
  <c r="P1613" i="4" s="1"/>
  <c r="J1613" i="4"/>
  <c r="K1612" i="4"/>
  <c r="O1612" i="4" s="1"/>
  <c r="P1612" i="4" s="1"/>
  <c r="J1612" i="4"/>
  <c r="K1611" i="4"/>
  <c r="O1611" i="4" s="1"/>
  <c r="P1611" i="4" s="1"/>
  <c r="J1611" i="4"/>
  <c r="K1610" i="4"/>
  <c r="O1610" i="4" s="1"/>
  <c r="P1610" i="4" s="1"/>
  <c r="J1610" i="4"/>
  <c r="K1609" i="4"/>
  <c r="O1609" i="4" s="1"/>
  <c r="P1609" i="4" s="1"/>
  <c r="J1609" i="4"/>
  <c r="K1608" i="4"/>
  <c r="O1608" i="4" s="1"/>
  <c r="P1608" i="4" s="1"/>
  <c r="J1608" i="4"/>
  <c r="K1607" i="4"/>
  <c r="O1607" i="4" s="1"/>
  <c r="P1607" i="4" s="1"/>
  <c r="J1607" i="4"/>
  <c r="K1606" i="4"/>
  <c r="O1606" i="4" s="1"/>
  <c r="P1606" i="4" s="1"/>
  <c r="J1606" i="4"/>
  <c r="K1605" i="4"/>
  <c r="O1605" i="4" s="1"/>
  <c r="P1605" i="4" s="1"/>
  <c r="J1605" i="4"/>
  <c r="K1604" i="4"/>
  <c r="O1604" i="4" s="1"/>
  <c r="P1604" i="4" s="1"/>
  <c r="J1604" i="4"/>
  <c r="O1603" i="4"/>
  <c r="P1603" i="4" s="1"/>
  <c r="K1603" i="4"/>
  <c r="J1603" i="4"/>
  <c r="K1602" i="4"/>
  <c r="O1602" i="4" s="1"/>
  <c r="P1602" i="4" s="1"/>
  <c r="J1602" i="4"/>
  <c r="K1601" i="4"/>
  <c r="O1601" i="4" s="1"/>
  <c r="P1601" i="4" s="1"/>
  <c r="J1601" i="4"/>
  <c r="K1600" i="4"/>
  <c r="O1600" i="4" s="1"/>
  <c r="P1600" i="4" s="1"/>
  <c r="J1600" i="4"/>
  <c r="K1599" i="4"/>
  <c r="O1599" i="4" s="1"/>
  <c r="P1599" i="4" s="1"/>
  <c r="J1599" i="4"/>
  <c r="K1598" i="4"/>
  <c r="O1598" i="4" s="1"/>
  <c r="P1598" i="4" s="1"/>
  <c r="J1598" i="4"/>
  <c r="K1597" i="4"/>
  <c r="O1597" i="4" s="1"/>
  <c r="P1597" i="4" s="1"/>
  <c r="J1597" i="4"/>
  <c r="K1596" i="4"/>
  <c r="O1596" i="4" s="1"/>
  <c r="P1596" i="4" s="1"/>
  <c r="J1596" i="4"/>
  <c r="K1595" i="4"/>
  <c r="O1595" i="4" s="1"/>
  <c r="P1595" i="4" s="1"/>
  <c r="J1595" i="4"/>
  <c r="K1594" i="4"/>
  <c r="O1594" i="4" s="1"/>
  <c r="P1594" i="4" s="1"/>
  <c r="J1594" i="4"/>
  <c r="K1593" i="4"/>
  <c r="O1593" i="4" s="1"/>
  <c r="P1593" i="4" s="1"/>
  <c r="J1593" i="4"/>
  <c r="K1592" i="4"/>
  <c r="O1592" i="4" s="1"/>
  <c r="P1592" i="4" s="1"/>
  <c r="J1592" i="4"/>
  <c r="K1591" i="4"/>
  <c r="O1591" i="4" s="1"/>
  <c r="P1591" i="4" s="1"/>
  <c r="J1591" i="4"/>
  <c r="K1590" i="4"/>
  <c r="O1590" i="4" s="1"/>
  <c r="P1590" i="4" s="1"/>
  <c r="J1590" i="4"/>
  <c r="K1589" i="4"/>
  <c r="O1589" i="4" s="1"/>
  <c r="P1589" i="4" s="1"/>
  <c r="J1589" i="4"/>
  <c r="K1588" i="4"/>
  <c r="O1588" i="4" s="1"/>
  <c r="P1588" i="4" s="1"/>
  <c r="J1588" i="4"/>
  <c r="K1587" i="4"/>
  <c r="O1587" i="4" s="1"/>
  <c r="P1587" i="4" s="1"/>
  <c r="J1587" i="4"/>
  <c r="K1586" i="4"/>
  <c r="O1586" i="4" s="1"/>
  <c r="P1586" i="4" s="1"/>
  <c r="J1586" i="4"/>
  <c r="K1585" i="4"/>
  <c r="O1585" i="4" s="1"/>
  <c r="P1585" i="4" s="1"/>
  <c r="J1585" i="4"/>
  <c r="K1584" i="4"/>
  <c r="O1584" i="4" s="1"/>
  <c r="P1584" i="4" s="1"/>
  <c r="J1584" i="4"/>
  <c r="K1583" i="4"/>
  <c r="O1583" i="4" s="1"/>
  <c r="P1583" i="4" s="1"/>
  <c r="J1583" i="4"/>
  <c r="K1582" i="4"/>
  <c r="O1582" i="4" s="1"/>
  <c r="P1582" i="4" s="1"/>
  <c r="J1582" i="4"/>
  <c r="K1581" i="4"/>
  <c r="O1581" i="4" s="1"/>
  <c r="P1581" i="4" s="1"/>
  <c r="J1581" i="4"/>
  <c r="K1580" i="4"/>
  <c r="O1580" i="4" s="1"/>
  <c r="P1580" i="4" s="1"/>
  <c r="J1580" i="4"/>
  <c r="K1579" i="4"/>
  <c r="O1579" i="4" s="1"/>
  <c r="P1579" i="4" s="1"/>
  <c r="J1579" i="4"/>
  <c r="K1578" i="4"/>
  <c r="O1578" i="4" s="1"/>
  <c r="P1578" i="4" s="1"/>
  <c r="J1578" i="4"/>
  <c r="K1577" i="4"/>
  <c r="O1577" i="4" s="1"/>
  <c r="P1577" i="4" s="1"/>
  <c r="J1577" i="4"/>
  <c r="K1576" i="4"/>
  <c r="O1576" i="4" s="1"/>
  <c r="P1576" i="4" s="1"/>
  <c r="J1576" i="4"/>
  <c r="K1575" i="4"/>
  <c r="O1575" i="4" s="1"/>
  <c r="P1575" i="4" s="1"/>
  <c r="J1575" i="4"/>
  <c r="K1574" i="4"/>
  <c r="O1574" i="4" s="1"/>
  <c r="P1574" i="4" s="1"/>
  <c r="J1574" i="4"/>
  <c r="K1573" i="4"/>
  <c r="O1573" i="4" s="1"/>
  <c r="P1573" i="4" s="1"/>
  <c r="J1573" i="4"/>
  <c r="K1572" i="4"/>
  <c r="O1572" i="4" s="1"/>
  <c r="P1572" i="4" s="1"/>
  <c r="J1572" i="4"/>
  <c r="K1571" i="4"/>
  <c r="O1571" i="4" s="1"/>
  <c r="P1571" i="4" s="1"/>
  <c r="J1571" i="4"/>
  <c r="K1570" i="4"/>
  <c r="O1570" i="4" s="1"/>
  <c r="P1570" i="4" s="1"/>
  <c r="J1570" i="4"/>
  <c r="O1569" i="4"/>
  <c r="P1569" i="4" s="1"/>
  <c r="K1569" i="4"/>
  <c r="J1569" i="4"/>
  <c r="K1568" i="4"/>
  <c r="O1568" i="4" s="1"/>
  <c r="P1568" i="4" s="1"/>
  <c r="J1568" i="4"/>
  <c r="K1567" i="4"/>
  <c r="O1567" i="4" s="1"/>
  <c r="P1567" i="4" s="1"/>
  <c r="J1567" i="4"/>
  <c r="K1566" i="4"/>
  <c r="O1566" i="4" s="1"/>
  <c r="P1566" i="4" s="1"/>
  <c r="J1566" i="4"/>
  <c r="K1565" i="4"/>
  <c r="O1565" i="4" s="1"/>
  <c r="P1565" i="4" s="1"/>
  <c r="J1565" i="4"/>
  <c r="K1564" i="4"/>
  <c r="O1564" i="4" s="1"/>
  <c r="P1564" i="4" s="1"/>
  <c r="J1564" i="4"/>
  <c r="K1563" i="4"/>
  <c r="O1563" i="4" s="1"/>
  <c r="P1563" i="4" s="1"/>
  <c r="J1563" i="4"/>
  <c r="K1562" i="4"/>
  <c r="O1562" i="4" s="1"/>
  <c r="P1562" i="4" s="1"/>
  <c r="J1562" i="4"/>
  <c r="K1561" i="4"/>
  <c r="O1561" i="4" s="1"/>
  <c r="P1561" i="4" s="1"/>
  <c r="J1561" i="4"/>
  <c r="K1560" i="4"/>
  <c r="O1560" i="4" s="1"/>
  <c r="P1560" i="4" s="1"/>
  <c r="J1560" i="4"/>
  <c r="K1559" i="4"/>
  <c r="O1559" i="4" s="1"/>
  <c r="P1559" i="4" s="1"/>
  <c r="J1559" i="4"/>
  <c r="K1558" i="4"/>
  <c r="O1558" i="4" s="1"/>
  <c r="P1558" i="4" s="1"/>
  <c r="J1558" i="4"/>
  <c r="K1557" i="4"/>
  <c r="O1557" i="4" s="1"/>
  <c r="P1557" i="4" s="1"/>
  <c r="J1557" i="4"/>
  <c r="K1556" i="4"/>
  <c r="O1556" i="4" s="1"/>
  <c r="P1556" i="4" s="1"/>
  <c r="J1556" i="4"/>
  <c r="K1555" i="4"/>
  <c r="O1555" i="4" s="1"/>
  <c r="P1555" i="4" s="1"/>
  <c r="J1555" i="4"/>
  <c r="K1554" i="4"/>
  <c r="O1554" i="4" s="1"/>
  <c r="P1554" i="4" s="1"/>
  <c r="J1554" i="4"/>
  <c r="K1553" i="4"/>
  <c r="O1553" i="4" s="1"/>
  <c r="P1553" i="4" s="1"/>
  <c r="J1553" i="4"/>
  <c r="K1552" i="4"/>
  <c r="O1552" i="4" s="1"/>
  <c r="P1552" i="4" s="1"/>
  <c r="J1552" i="4"/>
  <c r="K1551" i="4"/>
  <c r="O1551" i="4" s="1"/>
  <c r="P1551" i="4" s="1"/>
  <c r="J1551" i="4"/>
  <c r="K1550" i="4"/>
  <c r="O1550" i="4" s="1"/>
  <c r="P1550" i="4" s="1"/>
  <c r="J1550" i="4"/>
  <c r="K1549" i="4"/>
  <c r="O1549" i="4" s="1"/>
  <c r="P1549" i="4" s="1"/>
  <c r="J1549" i="4"/>
  <c r="P1548" i="4"/>
  <c r="K1548" i="4"/>
  <c r="O1548" i="4" s="1"/>
  <c r="J1548" i="4"/>
  <c r="K1547" i="4"/>
  <c r="O1547" i="4" s="1"/>
  <c r="P1547" i="4" s="1"/>
  <c r="J1547" i="4"/>
  <c r="K1546" i="4"/>
  <c r="O1546" i="4" s="1"/>
  <c r="P1546" i="4" s="1"/>
  <c r="J1546" i="4"/>
  <c r="K1545" i="4"/>
  <c r="O1545" i="4" s="1"/>
  <c r="P1545" i="4" s="1"/>
  <c r="J1545" i="4"/>
  <c r="K1544" i="4"/>
  <c r="O1544" i="4" s="1"/>
  <c r="P1544" i="4" s="1"/>
  <c r="J1544" i="4"/>
  <c r="K1543" i="4"/>
  <c r="O1543" i="4" s="1"/>
  <c r="P1543" i="4" s="1"/>
  <c r="J1543" i="4"/>
  <c r="K1542" i="4"/>
  <c r="O1542" i="4" s="1"/>
  <c r="P1542" i="4" s="1"/>
  <c r="J1542" i="4"/>
  <c r="K1541" i="4"/>
  <c r="O1541" i="4" s="1"/>
  <c r="P1541" i="4" s="1"/>
  <c r="J1541" i="4"/>
  <c r="K1540" i="4"/>
  <c r="O1540" i="4" s="1"/>
  <c r="P1540" i="4" s="1"/>
  <c r="J1540" i="4"/>
  <c r="K1539" i="4"/>
  <c r="O1539" i="4" s="1"/>
  <c r="P1539" i="4" s="1"/>
  <c r="J1539" i="4"/>
  <c r="K1538" i="4"/>
  <c r="O1538" i="4" s="1"/>
  <c r="P1538" i="4" s="1"/>
  <c r="J1538" i="4"/>
  <c r="K1537" i="4"/>
  <c r="O1537" i="4" s="1"/>
  <c r="P1537" i="4" s="1"/>
  <c r="J1537" i="4"/>
  <c r="K1536" i="4"/>
  <c r="O1536" i="4" s="1"/>
  <c r="P1536" i="4" s="1"/>
  <c r="J1536" i="4"/>
  <c r="K1535" i="4"/>
  <c r="O1535" i="4" s="1"/>
  <c r="P1535" i="4" s="1"/>
  <c r="J1535" i="4"/>
  <c r="K1534" i="4"/>
  <c r="O1534" i="4" s="1"/>
  <c r="P1534" i="4" s="1"/>
  <c r="J1534" i="4"/>
  <c r="K1533" i="4"/>
  <c r="O1533" i="4" s="1"/>
  <c r="P1533" i="4" s="1"/>
  <c r="J1533" i="4"/>
  <c r="K1532" i="4"/>
  <c r="O1532" i="4" s="1"/>
  <c r="P1532" i="4" s="1"/>
  <c r="J1532" i="4"/>
  <c r="K1531" i="4"/>
  <c r="O1531" i="4" s="1"/>
  <c r="P1531" i="4" s="1"/>
  <c r="J1531" i="4"/>
  <c r="K1530" i="4"/>
  <c r="O1530" i="4" s="1"/>
  <c r="P1530" i="4" s="1"/>
  <c r="J1530" i="4"/>
  <c r="K1529" i="4"/>
  <c r="O1529" i="4" s="1"/>
  <c r="P1529" i="4" s="1"/>
  <c r="J1529" i="4"/>
  <c r="K1528" i="4"/>
  <c r="O1528" i="4" s="1"/>
  <c r="P1528" i="4" s="1"/>
  <c r="J1528" i="4"/>
  <c r="K1527" i="4"/>
  <c r="O1527" i="4" s="1"/>
  <c r="P1527" i="4" s="1"/>
  <c r="J1527" i="4"/>
  <c r="K1526" i="4"/>
  <c r="O1526" i="4" s="1"/>
  <c r="P1526" i="4" s="1"/>
  <c r="J1526" i="4"/>
  <c r="K1525" i="4"/>
  <c r="O1525" i="4" s="1"/>
  <c r="P1525" i="4" s="1"/>
  <c r="J1525" i="4"/>
  <c r="K1524" i="4"/>
  <c r="O1524" i="4" s="1"/>
  <c r="P1524" i="4" s="1"/>
  <c r="J1524" i="4"/>
  <c r="K1523" i="4"/>
  <c r="O1523" i="4" s="1"/>
  <c r="P1523" i="4" s="1"/>
  <c r="J1523" i="4"/>
  <c r="K1522" i="4"/>
  <c r="O1522" i="4" s="1"/>
  <c r="P1522" i="4" s="1"/>
  <c r="J1522" i="4"/>
  <c r="K1521" i="4"/>
  <c r="O1521" i="4" s="1"/>
  <c r="P1521" i="4" s="1"/>
  <c r="J1521" i="4"/>
  <c r="K1520" i="4"/>
  <c r="O1520" i="4" s="1"/>
  <c r="P1520" i="4" s="1"/>
  <c r="J1520" i="4"/>
  <c r="K1519" i="4"/>
  <c r="O1519" i="4" s="1"/>
  <c r="P1519" i="4" s="1"/>
  <c r="J1519" i="4"/>
  <c r="K1518" i="4"/>
  <c r="O1518" i="4" s="1"/>
  <c r="P1518" i="4" s="1"/>
  <c r="J1518" i="4"/>
  <c r="K1517" i="4"/>
  <c r="O1517" i="4" s="1"/>
  <c r="P1517" i="4" s="1"/>
  <c r="J1517" i="4"/>
  <c r="K1516" i="4"/>
  <c r="O1516" i="4" s="1"/>
  <c r="P1516" i="4" s="1"/>
  <c r="J1516" i="4"/>
  <c r="K1515" i="4"/>
  <c r="O1515" i="4" s="1"/>
  <c r="P1515" i="4" s="1"/>
  <c r="J1515" i="4"/>
  <c r="K1514" i="4"/>
  <c r="O1514" i="4" s="1"/>
  <c r="P1514" i="4" s="1"/>
  <c r="J1514" i="4"/>
  <c r="K1513" i="4"/>
  <c r="O1513" i="4" s="1"/>
  <c r="P1513" i="4" s="1"/>
  <c r="J1513" i="4"/>
  <c r="K1512" i="4"/>
  <c r="O1512" i="4" s="1"/>
  <c r="P1512" i="4" s="1"/>
  <c r="J1512" i="4"/>
  <c r="K1511" i="4"/>
  <c r="O1511" i="4" s="1"/>
  <c r="P1511" i="4" s="1"/>
  <c r="J1511" i="4"/>
  <c r="K1510" i="4"/>
  <c r="O1510" i="4" s="1"/>
  <c r="P1510" i="4" s="1"/>
  <c r="J1510" i="4"/>
  <c r="K1509" i="4"/>
  <c r="O1509" i="4" s="1"/>
  <c r="P1509" i="4" s="1"/>
  <c r="J1509" i="4"/>
  <c r="K1508" i="4"/>
  <c r="O1508" i="4" s="1"/>
  <c r="P1508" i="4" s="1"/>
  <c r="J1508" i="4"/>
  <c r="P1507" i="4"/>
  <c r="K1507" i="4"/>
  <c r="O1507" i="4" s="1"/>
  <c r="J1507" i="4"/>
  <c r="K1506" i="4"/>
  <c r="O1506" i="4" s="1"/>
  <c r="P1506" i="4" s="1"/>
  <c r="J1506" i="4"/>
  <c r="O1505" i="4"/>
  <c r="P1505" i="4" s="1"/>
  <c r="K1505" i="4"/>
  <c r="J1505" i="4"/>
  <c r="K1504" i="4"/>
  <c r="O1504" i="4" s="1"/>
  <c r="P1504" i="4" s="1"/>
  <c r="J1504" i="4"/>
  <c r="K1503" i="4"/>
  <c r="O1503" i="4" s="1"/>
  <c r="P1503" i="4" s="1"/>
  <c r="J1503" i="4"/>
  <c r="K1502" i="4"/>
  <c r="O1502" i="4" s="1"/>
  <c r="P1502" i="4" s="1"/>
  <c r="J1502" i="4"/>
  <c r="K1501" i="4"/>
  <c r="O1501" i="4" s="1"/>
  <c r="P1501" i="4" s="1"/>
  <c r="J1501" i="4"/>
  <c r="K1500" i="4"/>
  <c r="O1500" i="4" s="1"/>
  <c r="P1500" i="4" s="1"/>
  <c r="J1500" i="4"/>
  <c r="K1499" i="4"/>
  <c r="O1499" i="4" s="1"/>
  <c r="P1499" i="4" s="1"/>
  <c r="J1499" i="4"/>
  <c r="K1498" i="4"/>
  <c r="O1498" i="4" s="1"/>
  <c r="P1498" i="4" s="1"/>
  <c r="J1498" i="4"/>
  <c r="K1497" i="4"/>
  <c r="O1497" i="4" s="1"/>
  <c r="P1497" i="4" s="1"/>
  <c r="J1497" i="4"/>
  <c r="K1496" i="4"/>
  <c r="O1496" i="4" s="1"/>
  <c r="P1496" i="4" s="1"/>
  <c r="J1496" i="4"/>
  <c r="K1495" i="4"/>
  <c r="O1495" i="4" s="1"/>
  <c r="P1495" i="4" s="1"/>
  <c r="J1495" i="4"/>
  <c r="K1494" i="4"/>
  <c r="O1494" i="4" s="1"/>
  <c r="P1494" i="4" s="1"/>
  <c r="J1494" i="4"/>
  <c r="K1493" i="4"/>
  <c r="O1493" i="4" s="1"/>
  <c r="P1493" i="4" s="1"/>
  <c r="J1493" i="4"/>
  <c r="K1492" i="4"/>
  <c r="O1492" i="4" s="1"/>
  <c r="P1492" i="4" s="1"/>
  <c r="J1492" i="4"/>
  <c r="K1491" i="4"/>
  <c r="O1491" i="4" s="1"/>
  <c r="P1491" i="4" s="1"/>
  <c r="J1491" i="4"/>
  <c r="K1490" i="4"/>
  <c r="O1490" i="4" s="1"/>
  <c r="P1490" i="4" s="1"/>
  <c r="J1490" i="4"/>
  <c r="K1489" i="4"/>
  <c r="O1489" i="4" s="1"/>
  <c r="P1489" i="4" s="1"/>
  <c r="J1489" i="4"/>
  <c r="K1488" i="4"/>
  <c r="O1488" i="4" s="1"/>
  <c r="P1488" i="4" s="1"/>
  <c r="J1488" i="4"/>
  <c r="K1487" i="4"/>
  <c r="O1487" i="4" s="1"/>
  <c r="P1487" i="4" s="1"/>
  <c r="J1487" i="4"/>
  <c r="K1486" i="4"/>
  <c r="O1486" i="4" s="1"/>
  <c r="P1486" i="4" s="1"/>
  <c r="J1486" i="4"/>
  <c r="K1485" i="4"/>
  <c r="O1485" i="4" s="1"/>
  <c r="P1485" i="4" s="1"/>
  <c r="J1485" i="4"/>
  <c r="K1484" i="4"/>
  <c r="O1484" i="4" s="1"/>
  <c r="P1484" i="4" s="1"/>
  <c r="J1484" i="4"/>
  <c r="O1483" i="4"/>
  <c r="P1483" i="4" s="1"/>
  <c r="K1483" i="4"/>
  <c r="J1483" i="4"/>
  <c r="K1482" i="4"/>
  <c r="O1482" i="4" s="1"/>
  <c r="P1482" i="4" s="1"/>
  <c r="J1482" i="4"/>
  <c r="K1481" i="4"/>
  <c r="O1481" i="4" s="1"/>
  <c r="P1481" i="4" s="1"/>
  <c r="J1481" i="4"/>
  <c r="K1480" i="4"/>
  <c r="O1480" i="4" s="1"/>
  <c r="P1480" i="4" s="1"/>
  <c r="J1480" i="4"/>
  <c r="K1479" i="4"/>
  <c r="O1479" i="4" s="1"/>
  <c r="P1479" i="4" s="1"/>
  <c r="J1479" i="4"/>
  <c r="K1478" i="4"/>
  <c r="O1478" i="4" s="1"/>
  <c r="P1478" i="4" s="1"/>
  <c r="J1478" i="4"/>
  <c r="K1477" i="4"/>
  <c r="O1477" i="4" s="1"/>
  <c r="P1477" i="4" s="1"/>
  <c r="J1477" i="4"/>
  <c r="K1476" i="4"/>
  <c r="O1476" i="4" s="1"/>
  <c r="P1476" i="4" s="1"/>
  <c r="J1476" i="4"/>
  <c r="K1475" i="4"/>
  <c r="O1475" i="4" s="1"/>
  <c r="P1475" i="4" s="1"/>
  <c r="J1475" i="4"/>
  <c r="K1474" i="4"/>
  <c r="O1474" i="4" s="1"/>
  <c r="P1474" i="4" s="1"/>
  <c r="J1474" i="4"/>
  <c r="K1473" i="4"/>
  <c r="O1473" i="4" s="1"/>
  <c r="P1473" i="4" s="1"/>
  <c r="J1473" i="4"/>
  <c r="K1472" i="4"/>
  <c r="O1472" i="4" s="1"/>
  <c r="P1472" i="4" s="1"/>
  <c r="J1472" i="4"/>
  <c r="K1471" i="4"/>
  <c r="O1471" i="4" s="1"/>
  <c r="P1471" i="4" s="1"/>
  <c r="J1471" i="4"/>
  <c r="K1470" i="4"/>
  <c r="O1470" i="4" s="1"/>
  <c r="P1470" i="4" s="1"/>
  <c r="J1470" i="4"/>
  <c r="K1469" i="4"/>
  <c r="O1469" i="4" s="1"/>
  <c r="P1469" i="4" s="1"/>
  <c r="J1469" i="4"/>
  <c r="K1468" i="4"/>
  <c r="O1468" i="4" s="1"/>
  <c r="P1468" i="4" s="1"/>
  <c r="J1468" i="4"/>
  <c r="K1467" i="4"/>
  <c r="O1467" i="4" s="1"/>
  <c r="P1467" i="4" s="1"/>
  <c r="J1467" i="4"/>
  <c r="K1466" i="4"/>
  <c r="O1466" i="4" s="1"/>
  <c r="P1466" i="4" s="1"/>
  <c r="J1466" i="4"/>
  <c r="K1465" i="4"/>
  <c r="O1465" i="4" s="1"/>
  <c r="P1465" i="4" s="1"/>
  <c r="J1465" i="4"/>
  <c r="K1464" i="4"/>
  <c r="O1464" i="4" s="1"/>
  <c r="P1464" i="4" s="1"/>
  <c r="J1464" i="4"/>
  <c r="K1463" i="4"/>
  <c r="O1463" i="4" s="1"/>
  <c r="P1463" i="4" s="1"/>
  <c r="J1463" i="4"/>
  <c r="K1462" i="4"/>
  <c r="O1462" i="4" s="1"/>
  <c r="P1462" i="4" s="1"/>
  <c r="J1462" i="4"/>
  <c r="K1461" i="4"/>
  <c r="O1461" i="4" s="1"/>
  <c r="P1461" i="4" s="1"/>
  <c r="J1461" i="4"/>
  <c r="K1460" i="4"/>
  <c r="O1460" i="4" s="1"/>
  <c r="P1460" i="4" s="1"/>
  <c r="J1460" i="4"/>
  <c r="K1459" i="4"/>
  <c r="O1459" i="4" s="1"/>
  <c r="P1459" i="4" s="1"/>
  <c r="J1459" i="4"/>
  <c r="K1458" i="4"/>
  <c r="O1458" i="4" s="1"/>
  <c r="P1458" i="4" s="1"/>
  <c r="J1458" i="4"/>
  <c r="K1457" i="4"/>
  <c r="O1457" i="4" s="1"/>
  <c r="P1457" i="4" s="1"/>
  <c r="J1457" i="4"/>
  <c r="K1456" i="4"/>
  <c r="O1456" i="4" s="1"/>
  <c r="P1456" i="4" s="1"/>
  <c r="J1456" i="4"/>
  <c r="K1455" i="4"/>
  <c r="O1455" i="4" s="1"/>
  <c r="P1455" i="4" s="1"/>
  <c r="J1455" i="4"/>
  <c r="K1454" i="4"/>
  <c r="O1454" i="4" s="1"/>
  <c r="P1454" i="4" s="1"/>
  <c r="J1454" i="4"/>
  <c r="K1453" i="4"/>
  <c r="O1453" i="4" s="1"/>
  <c r="P1453" i="4" s="1"/>
  <c r="J1453" i="4"/>
  <c r="K1452" i="4"/>
  <c r="O1452" i="4" s="1"/>
  <c r="P1452" i="4" s="1"/>
  <c r="J1452" i="4"/>
  <c r="K1451" i="4"/>
  <c r="O1451" i="4" s="1"/>
  <c r="P1451" i="4" s="1"/>
  <c r="J1451" i="4"/>
  <c r="K1450" i="4"/>
  <c r="O1450" i="4" s="1"/>
  <c r="P1450" i="4" s="1"/>
  <c r="J1450" i="4"/>
  <c r="K1449" i="4"/>
  <c r="O1449" i="4" s="1"/>
  <c r="P1449" i="4" s="1"/>
  <c r="J1449" i="4"/>
  <c r="K1448" i="4"/>
  <c r="O1448" i="4" s="1"/>
  <c r="P1448" i="4" s="1"/>
  <c r="J1448" i="4"/>
  <c r="K1447" i="4"/>
  <c r="O1447" i="4" s="1"/>
  <c r="P1447" i="4" s="1"/>
  <c r="J1447" i="4"/>
  <c r="K1446" i="4"/>
  <c r="O1446" i="4" s="1"/>
  <c r="P1446" i="4" s="1"/>
  <c r="J1446" i="4"/>
  <c r="K1445" i="4"/>
  <c r="O1445" i="4" s="1"/>
  <c r="P1445" i="4" s="1"/>
  <c r="J1445" i="4"/>
  <c r="K1444" i="4"/>
  <c r="O1444" i="4" s="1"/>
  <c r="P1444" i="4" s="1"/>
  <c r="J1444" i="4"/>
  <c r="K1443" i="4"/>
  <c r="O1443" i="4" s="1"/>
  <c r="P1443" i="4" s="1"/>
  <c r="J1443" i="4"/>
  <c r="K1442" i="4"/>
  <c r="O1442" i="4" s="1"/>
  <c r="P1442" i="4" s="1"/>
  <c r="J1442" i="4"/>
  <c r="K1441" i="4"/>
  <c r="O1441" i="4" s="1"/>
  <c r="P1441" i="4" s="1"/>
  <c r="J1441" i="4"/>
  <c r="K1440" i="4"/>
  <c r="O1440" i="4" s="1"/>
  <c r="P1440" i="4" s="1"/>
  <c r="J1440" i="4"/>
  <c r="K1439" i="4"/>
  <c r="O1439" i="4" s="1"/>
  <c r="P1439" i="4" s="1"/>
  <c r="J1439" i="4"/>
  <c r="K1438" i="4"/>
  <c r="O1438" i="4" s="1"/>
  <c r="P1438" i="4" s="1"/>
  <c r="J1438" i="4"/>
  <c r="K1437" i="4"/>
  <c r="O1437" i="4" s="1"/>
  <c r="P1437" i="4" s="1"/>
  <c r="J1437" i="4"/>
  <c r="K1436" i="4"/>
  <c r="O1436" i="4" s="1"/>
  <c r="P1436" i="4" s="1"/>
  <c r="J1436" i="4"/>
  <c r="K1435" i="4"/>
  <c r="O1435" i="4" s="1"/>
  <c r="P1435" i="4" s="1"/>
  <c r="J1435" i="4"/>
  <c r="K1434" i="4"/>
  <c r="O1434" i="4" s="1"/>
  <c r="P1434" i="4" s="1"/>
  <c r="J1434" i="4"/>
  <c r="K1433" i="4"/>
  <c r="O1433" i="4" s="1"/>
  <c r="P1433" i="4" s="1"/>
  <c r="J1433" i="4"/>
  <c r="K1432" i="4"/>
  <c r="O1432" i="4" s="1"/>
  <c r="P1432" i="4" s="1"/>
  <c r="J1432" i="4"/>
  <c r="K1431" i="4"/>
  <c r="O1431" i="4" s="1"/>
  <c r="P1431" i="4" s="1"/>
  <c r="J1431" i="4"/>
  <c r="K1430" i="4"/>
  <c r="O1430" i="4" s="1"/>
  <c r="P1430" i="4" s="1"/>
  <c r="J1430" i="4"/>
  <c r="K1429" i="4"/>
  <c r="O1429" i="4" s="1"/>
  <c r="P1429" i="4" s="1"/>
  <c r="J1429" i="4"/>
  <c r="K1428" i="4"/>
  <c r="O1428" i="4" s="1"/>
  <c r="P1428" i="4" s="1"/>
  <c r="J1428" i="4"/>
  <c r="K1427" i="4"/>
  <c r="O1427" i="4" s="1"/>
  <c r="P1427" i="4" s="1"/>
  <c r="J1427" i="4"/>
  <c r="K1426" i="4"/>
  <c r="O1426" i="4" s="1"/>
  <c r="P1426" i="4" s="1"/>
  <c r="J1426" i="4"/>
  <c r="K1425" i="4"/>
  <c r="O1425" i="4" s="1"/>
  <c r="P1425" i="4" s="1"/>
  <c r="J1425" i="4"/>
  <c r="K1424" i="4"/>
  <c r="O1424" i="4" s="1"/>
  <c r="P1424" i="4" s="1"/>
  <c r="J1424" i="4"/>
  <c r="K1423" i="4"/>
  <c r="O1423" i="4" s="1"/>
  <c r="P1423" i="4" s="1"/>
  <c r="J1423" i="4"/>
  <c r="K1422" i="4"/>
  <c r="O1422" i="4" s="1"/>
  <c r="P1422" i="4" s="1"/>
  <c r="J1422" i="4"/>
  <c r="K1421" i="4"/>
  <c r="O1421" i="4" s="1"/>
  <c r="P1421" i="4" s="1"/>
  <c r="J1421" i="4"/>
  <c r="K1420" i="4"/>
  <c r="O1420" i="4" s="1"/>
  <c r="P1420" i="4" s="1"/>
  <c r="J1420" i="4"/>
  <c r="K1419" i="4"/>
  <c r="O1419" i="4" s="1"/>
  <c r="P1419" i="4" s="1"/>
  <c r="J1419" i="4"/>
  <c r="K1418" i="4"/>
  <c r="O1418" i="4" s="1"/>
  <c r="P1418" i="4" s="1"/>
  <c r="J1418" i="4"/>
  <c r="K1417" i="4"/>
  <c r="O1417" i="4" s="1"/>
  <c r="P1417" i="4" s="1"/>
  <c r="J1417" i="4"/>
  <c r="K1416" i="4"/>
  <c r="O1416" i="4" s="1"/>
  <c r="P1416" i="4" s="1"/>
  <c r="J1416" i="4"/>
  <c r="K1415" i="4"/>
  <c r="O1415" i="4" s="1"/>
  <c r="P1415" i="4" s="1"/>
  <c r="J1415" i="4"/>
  <c r="K1414" i="4"/>
  <c r="O1414" i="4" s="1"/>
  <c r="P1414" i="4" s="1"/>
  <c r="J1414" i="4"/>
  <c r="K1413" i="4"/>
  <c r="O1413" i="4" s="1"/>
  <c r="P1413" i="4" s="1"/>
  <c r="J1413" i="4"/>
  <c r="K1412" i="4"/>
  <c r="O1412" i="4" s="1"/>
  <c r="P1412" i="4" s="1"/>
  <c r="J1412" i="4"/>
  <c r="K1411" i="4"/>
  <c r="O1411" i="4" s="1"/>
  <c r="P1411" i="4" s="1"/>
  <c r="J1411" i="4"/>
  <c r="K1410" i="4"/>
  <c r="O1410" i="4" s="1"/>
  <c r="P1410" i="4" s="1"/>
  <c r="J1410" i="4"/>
  <c r="K1409" i="4"/>
  <c r="O1409" i="4" s="1"/>
  <c r="P1409" i="4" s="1"/>
  <c r="J1409" i="4"/>
  <c r="K1408" i="4"/>
  <c r="O1408" i="4" s="1"/>
  <c r="P1408" i="4" s="1"/>
  <c r="J1408" i="4"/>
  <c r="K1407" i="4"/>
  <c r="O1407" i="4" s="1"/>
  <c r="P1407" i="4" s="1"/>
  <c r="J1407" i="4"/>
  <c r="K1406" i="4"/>
  <c r="O1406" i="4" s="1"/>
  <c r="P1406" i="4" s="1"/>
  <c r="J1406" i="4"/>
  <c r="K1405" i="4"/>
  <c r="O1405" i="4" s="1"/>
  <c r="P1405" i="4" s="1"/>
  <c r="J1405" i="4"/>
  <c r="K1404" i="4"/>
  <c r="O1404" i="4" s="1"/>
  <c r="P1404" i="4" s="1"/>
  <c r="J1404" i="4"/>
  <c r="K1403" i="4"/>
  <c r="O1403" i="4" s="1"/>
  <c r="P1403" i="4" s="1"/>
  <c r="J1403" i="4"/>
  <c r="K1402" i="4"/>
  <c r="O1402" i="4" s="1"/>
  <c r="P1402" i="4" s="1"/>
  <c r="J1402" i="4"/>
  <c r="K1401" i="4"/>
  <c r="O1401" i="4" s="1"/>
  <c r="P1401" i="4" s="1"/>
  <c r="J1401" i="4"/>
  <c r="K1400" i="4"/>
  <c r="O1400" i="4" s="1"/>
  <c r="P1400" i="4" s="1"/>
  <c r="J1400" i="4"/>
  <c r="K1399" i="4"/>
  <c r="O1399" i="4" s="1"/>
  <c r="P1399" i="4" s="1"/>
  <c r="J1399" i="4"/>
  <c r="K1398" i="4"/>
  <c r="O1398" i="4" s="1"/>
  <c r="P1398" i="4" s="1"/>
  <c r="J1398" i="4"/>
  <c r="K1397" i="4"/>
  <c r="O1397" i="4" s="1"/>
  <c r="P1397" i="4" s="1"/>
  <c r="J1397" i="4"/>
  <c r="K1396" i="4"/>
  <c r="O1396" i="4" s="1"/>
  <c r="P1396" i="4" s="1"/>
  <c r="J1396" i="4"/>
  <c r="K1395" i="4"/>
  <c r="O1395" i="4" s="1"/>
  <c r="P1395" i="4" s="1"/>
  <c r="J1395" i="4"/>
  <c r="K1394" i="4"/>
  <c r="O1394" i="4" s="1"/>
  <c r="P1394" i="4" s="1"/>
  <c r="J1394" i="4"/>
  <c r="K1393" i="4"/>
  <c r="O1393" i="4" s="1"/>
  <c r="P1393" i="4" s="1"/>
  <c r="J1393" i="4"/>
  <c r="K1392" i="4"/>
  <c r="O1392" i="4" s="1"/>
  <c r="P1392" i="4" s="1"/>
  <c r="J1392" i="4"/>
  <c r="K1391" i="4"/>
  <c r="O1391" i="4" s="1"/>
  <c r="P1391" i="4" s="1"/>
  <c r="J1391" i="4"/>
  <c r="K1390" i="4"/>
  <c r="O1390" i="4" s="1"/>
  <c r="P1390" i="4" s="1"/>
  <c r="J1390" i="4"/>
  <c r="K1389" i="4"/>
  <c r="O1389" i="4" s="1"/>
  <c r="P1389" i="4" s="1"/>
  <c r="J1389" i="4"/>
  <c r="K1388" i="4"/>
  <c r="O1388" i="4" s="1"/>
  <c r="P1388" i="4" s="1"/>
  <c r="J1388" i="4"/>
  <c r="K1387" i="4"/>
  <c r="O1387" i="4" s="1"/>
  <c r="P1387" i="4" s="1"/>
  <c r="J1387" i="4"/>
  <c r="K1386" i="4"/>
  <c r="O1386" i="4" s="1"/>
  <c r="P1386" i="4" s="1"/>
  <c r="J1386" i="4"/>
  <c r="K1385" i="4"/>
  <c r="O1385" i="4" s="1"/>
  <c r="P1385" i="4" s="1"/>
  <c r="J1385" i="4"/>
  <c r="K1384" i="4"/>
  <c r="O1384" i="4" s="1"/>
  <c r="P1384" i="4" s="1"/>
  <c r="J1384" i="4"/>
  <c r="K1383" i="4"/>
  <c r="O1383" i="4" s="1"/>
  <c r="P1383" i="4" s="1"/>
  <c r="J1383" i="4"/>
  <c r="K1382" i="4"/>
  <c r="O1382" i="4" s="1"/>
  <c r="P1382" i="4" s="1"/>
  <c r="J1382" i="4"/>
  <c r="K1381" i="4"/>
  <c r="O1381" i="4" s="1"/>
  <c r="P1381" i="4" s="1"/>
  <c r="J1381" i="4"/>
  <c r="K1380" i="4"/>
  <c r="O1380" i="4" s="1"/>
  <c r="P1380" i="4" s="1"/>
  <c r="J1380" i="4"/>
  <c r="K1379" i="4"/>
  <c r="O1379" i="4" s="1"/>
  <c r="P1379" i="4" s="1"/>
  <c r="J1379" i="4"/>
  <c r="K1378" i="4"/>
  <c r="O1378" i="4" s="1"/>
  <c r="P1378" i="4" s="1"/>
  <c r="J1378" i="4"/>
  <c r="K1377" i="4"/>
  <c r="O1377" i="4" s="1"/>
  <c r="P1377" i="4" s="1"/>
  <c r="J1377" i="4"/>
  <c r="K1376" i="4"/>
  <c r="O1376" i="4" s="1"/>
  <c r="P1376" i="4" s="1"/>
  <c r="J1376" i="4"/>
  <c r="K1375" i="4"/>
  <c r="O1375" i="4" s="1"/>
  <c r="P1375" i="4" s="1"/>
  <c r="J1375" i="4"/>
  <c r="K1374" i="4"/>
  <c r="O1374" i="4" s="1"/>
  <c r="P1374" i="4" s="1"/>
  <c r="J1374" i="4"/>
  <c r="K1373" i="4"/>
  <c r="O1373" i="4" s="1"/>
  <c r="P1373" i="4" s="1"/>
  <c r="J1373" i="4"/>
  <c r="K1372" i="4"/>
  <c r="O1372" i="4" s="1"/>
  <c r="P1372" i="4" s="1"/>
  <c r="J1372" i="4"/>
  <c r="K1371" i="4"/>
  <c r="O1371" i="4" s="1"/>
  <c r="P1371" i="4" s="1"/>
  <c r="J1371" i="4"/>
  <c r="K1370" i="4"/>
  <c r="O1370" i="4" s="1"/>
  <c r="P1370" i="4" s="1"/>
  <c r="J1370" i="4"/>
  <c r="K1369" i="4"/>
  <c r="O1369" i="4" s="1"/>
  <c r="P1369" i="4" s="1"/>
  <c r="J1369" i="4"/>
  <c r="K1368" i="4"/>
  <c r="O1368" i="4" s="1"/>
  <c r="P1368" i="4" s="1"/>
  <c r="J1368" i="4"/>
  <c r="K1367" i="4"/>
  <c r="O1367" i="4" s="1"/>
  <c r="P1367" i="4" s="1"/>
  <c r="J1367" i="4"/>
  <c r="K1366" i="4"/>
  <c r="O1366" i="4" s="1"/>
  <c r="P1366" i="4" s="1"/>
  <c r="J1366" i="4"/>
  <c r="K1365" i="4"/>
  <c r="O1365" i="4" s="1"/>
  <c r="P1365" i="4" s="1"/>
  <c r="J1365" i="4"/>
  <c r="K1364" i="4"/>
  <c r="O1364" i="4" s="1"/>
  <c r="P1364" i="4" s="1"/>
  <c r="J1364" i="4"/>
  <c r="K1363" i="4"/>
  <c r="O1363" i="4" s="1"/>
  <c r="P1363" i="4" s="1"/>
  <c r="J1363" i="4"/>
  <c r="K1362" i="4"/>
  <c r="O1362" i="4" s="1"/>
  <c r="P1362" i="4" s="1"/>
  <c r="J1362" i="4"/>
  <c r="K1361" i="4"/>
  <c r="O1361" i="4" s="1"/>
  <c r="P1361" i="4" s="1"/>
  <c r="J1361" i="4"/>
  <c r="K1360" i="4"/>
  <c r="O1360" i="4" s="1"/>
  <c r="P1360" i="4" s="1"/>
  <c r="J1360" i="4"/>
  <c r="O1359" i="4"/>
  <c r="P1359" i="4" s="1"/>
  <c r="K1359" i="4"/>
  <c r="J1359" i="4"/>
  <c r="K1358" i="4"/>
  <c r="O1358" i="4" s="1"/>
  <c r="P1358" i="4" s="1"/>
  <c r="J1358" i="4"/>
  <c r="K1357" i="4"/>
  <c r="O1357" i="4" s="1"/>
  <c r="P1357" i="4" s="1"/>
  <c r="J1357" i="4"/>
  <c r="K1356" i="4"/>
  <c r="O1356" i="4" s="1"/>
  <c r="P1356" i="4" s="1"/>
  <c r="J1356" i="4"/>
  <c r="K1355" i="4"/>
  <c r="O1355" i="4" s="1"/>
  <c r="P1355" i="4" s="1"/>
  <c r="J1355" i="4"/>
  <c r="K1354" i="4"/>
  <c r="O1354" i="4" s="1"/>
  <c r="P1354" i="4" s="1"/>
  <c r="J1354" i="4"/>
  <c r="K1353" i="4"/>
  <c r="O1353" i="4" s="1"/>
  <c r="P1353" i="4" s="1"/>
  <c r="J1353" i="4"/>
  <c r="K1352" i="4"/>
  <c r="O1352" i="4" s="1"/>
  <c r="P1352" i="4" s="1"/>
  <c r="J1352" i="4"/>
  <c r="K1351" i="4"/>
  <c r="O1351" i="4" s="1"/>
  <c r="P1351" i="4" s="1"/>
  <c r="J1351" i="4"/>
  <c r="K1350" i="4"/>
  <c r="O1350" i="4" s="1"/>
  <c r="P1350" i="4" s="1"/>
  <c r="J1350" i="4"/>
  <c r="K1349" i="4"/>
  <c r="O1349" i="4" s="1"/>
  <c r="P1349" i="4" s="1"/>
  <c r="J1349" i="4"/>
  <c r="K1348" i="4"/>
  <c r="O1348" i="4" s="1"/>
  <c r="P1348" i="4" s="1"/>
  <c r="J1348" i="4"/>
  <c r="K1347" i="4"/>
  <c r="O1347" i="4" s="1"/>
  <c r="P1347" i="4" s="1"/>
  <c r="J1347" i="4"/>
  <c r="K1346" i="4"/>
  <c r="O1346" i="4" s="1"/>
  <c r="P1346" i="4" s="1"/>
  <c r="J1346" i="4"/>
  <c r="K1345" i="4"/>
  <c r="O1345" i="4" s="1"/>
  <c r="P1345" i="4" s="1"/>
  <c r="J1345" i="4"/>
  <c r="K1344" i="4"/>
  <c r="O1344" i="4" s="1"/>
  <c r="P1344" i="4" s="1"/>
  <c r="J1344" i="4"/>
  <c r="K1343" i="4"/>
  <c r="O1343" i="4" s="1"/>
  <c r="P1343" i="4" s="1"/>
  <c r="J1343" i="4"/>
  <c r="K1342" i="4"/>
  <c r="O1342" i="4" s="1"/>
  <c r="P1342" i="4" s="1"/>
  <c r="J1342" i="4"/>
  <c r="K1341" i="4"/>
  <c r="O1341" i="4" s="1"/>
  <c r="P1341" i="4" s="1"/>
  <c r="J1341" i="4"/>
  <c r="K1340" i="4"/>
  <c r="O1340" i="4" s="1"/>
  <c r="P1340" i="4" s="1"/>
  <c r="J1340" i="4"/>
  <c r="K1339" i="4"/>
  <c r="O1339" i="4" s="1"/>
  <c r="P1339" i="4" s="1"/>
  <c r="J1339" i="4"/>
  <c r="K1338" i="4"/>
  <c r="O1338" i="4" s="1"/>
  <c r="P1338" i="4" s="1"/>
  <c r="J1338" i="4"/>
  <c r="K1337" i="4"/>
  <c r="O1337" i="4" s="1"/>
  <c r="P1337" i="4" s="1"/>
  <c r="J1337" i="4"/>
  <c r="P1336" i="4"/>
  <c r="K1336" i="4"/>
  <c r="O1336" i="4" s="1"/>
  <c r="J1336" i="4"/>
  <c r="K1335" i="4"/>
  <c r="O1335" i="4" s="1"/>
  <c r="P1335" i="4" s="1"/>
  <c r="J1335" i="4"/>
  <c r="K1334" i="4"/>
  <c r="O1334" i="4" s="1"/>
  <c r="P1334" i="4" s="1"/>
  <c r="J1334" i="4"/>
  <c r="K1333" i="4"/>
  <c r="O1333" i="4" s="1"/>
  <c r="P1333" i="4" s="1"/>
  <c r="J1333" i="4"/>
  <c r="K1332" i="4"/>
  <c r="O1332" i="4" s="1"/>
  <c r="P1332" i="4" s="1"/>
  <c r="J1332" i="4"/>
  <c r="K1331" i="4"/>
  <c r="O1331" i="4" s="1"/>
  <c r="P1331" i="4" s="1"/>
  <c r="J1331" i="4"/>
  <c r="K1330" i="4"/>
  <c r="O1330" i="4" s="1"/>
  <c r="P1330" i="4" s="1"/>
  <c r="J1330" i="4"/>
  <c r="K1329" i="4"/>
  <c r="O1329" i="4" s="1"/>
  <c r="P1329" i="4" s="1"/>
  <c r="J1329" i="4"/>
  <c r="K1328" i="4"/>
  <c r="O1328" i="4" s="1"/>
  <c r="P1328" i="4" s="1"/>
  <c r="J1328" i="4"/>
  <c r="K1327" i="4"/>
  <c r="O1327" i="4" s="1"/>
  <c r="P1327" i="4" s="1"/>
  <c r="J1327" i="4"/>
  <c r="K1326" i="4"/>
  <c r="O1326" i="4" s="1"/>
  <c r="P1326" i="4" s="1"/>
  <c r="J1326" i="4"/>
  <c r="K1325" i="4"/>
  <c r="O1325" i="4" s="1"/>
  <c r="P1325" i="4" s="1"/>
  <c r="J1325" i="4"/>
  <c r="K1324" i="4"/>
  <c r="O1324" i="4" s="1"/>
  <c r="P1324" i="4" s="1"/>
  <c r="J1324" i="4"/>
  <c r="K1323" i="4"/>
  <c r="O1323" i="4" s="1"/>
  <c r="P1323" i="4" s="1"/>
  <c r="J1323" i="4"/>
  <c r="K1322" i="4"/>
  <c r="O1322" i="4" s="1"/>
  <c r="P1322" i="4" s="1"/>
  <c r="J1322" i="4"/>
  <c r="K1321" i="4"/>
  <c r="O1321" i="4" s="1"/>
  <c r="P1321" i="4" s="1"/>
  <c r="J1321" i="4"/>
  <c r="K1320" i="4"/>
  <c r="O1320" i="4" s="1"/>
  <c r="P1320" i="4" s="1"/>
  <c r="J1320" i="4"/>
  <c r="K1319" i="4"/>
  <c r="O1319" i="4" s="1"/>
  <c r="P1319" i="4" s="1"/>
  <c r="J1319" i="4"/>
  <c r="K1318" i="4"/>
  <c r="O1318" i="4" s="1"/>
  <c r="P1318" i="4" s="1"/>
  <c r="J1318" i="4"/>
  <c r="K1317" i="4"/>
  <c r="O1317" i="4" s="1"/>
  <c r="P1317" i="4" s="1"/>
  <c r="J1317" i="4"/>
  <c r="K1316" i="4"/>
  <c r="O1316" i="4" s="1"/>
  <c r="P1316" i="4" s="1"/>
  <c r="J1316" i="4"/>
  <c r="K1315" i="4"/>
  <c r="O1315" i="4" s="1"/>
  <c r="P1315" i="4" s="1"/>
  <c r="J1315" i="4"/>
  <c r="K1314" i="4"/>
  <c r="O1314" i="4" s="1"/>
  <c r="P1314" i="4" s="1"/>
  <c r="J1314" i="4"/>
  <c r="K1313" i="4"/>
  <c r="O1313" i="4" s="1"/>
  <c r="P1313" i="4" s="1"/>
  <c r="J1313" i="4"/>
  <c r="K1312" i="4"/>
  <c r="O1312" i="4" s="1"/>
  <c r="P1312" i="4" s="1"/>
  <c r="J1312" i="4"/>
  <c r="K1311" i="4"/>
  <c r="O1311" i="4" s="1"/>
  <c r="P1311" i="4" s="1"/>
  <c r="J1311" i="4"/>
  <c r="K1310" i="4"/>
  <c r="O1310" i="4" s="1"/>
  <c r="P1310" i="4" s="1"/>
  <c r="J1310" i="4"/>
  <c r="K1309" i="4"/>
  <c r="O1309" i="4" s="1"/>
  <c r="P1309" i="4" s="1"/>
  <c r="J1309" i="4"/>
  <c r="K1308" i="4"/>
  <c r="O1308" i="4" s="1"/>
  <c r="P1308" i="4" s="1"/>
  <c r="J1308" i="4"/>
  <c r="K1307" i="4"/>
  <c r="O1307" i="4" s="1"/>
  <c r="P1307" i="4" s="1"/>
  <c r="J1307" i="4"/>
  <c r="K1306" i="4"/>
  <c r="O1306" i="4" s="1"/>
  <c r="P1306" i="4" s="1"/>
  <c r="J1306" i="4"/>
  <c r="K1305" i="4"/>
  <c r="O1305" i="4" s="1"/>
  <c r="P1305" i="4" s="1"/>
  <c r="J1305" i="4"/>
  <c r="K1304" i="4"/>
  <c r="O1304" i="4" s="1"/>
  <c r="P1304" i="4" s="1"/>
  <c r="J1304" i="4"/>
  <c r="K1303" i="4"/>
  <c r="O1303" i="4" s="1"/>
  <c r="P1303" i="4" s="1"/>
  <c r="J1303" i="4"/>
  <c r="K1302" i="4"/>
  <c r="O1302" i="4" s="1"/>
  <c r="P1302" i="4" s="1"/>
  <c r="J1302" i="4"/>
  <c r="K1301" i="4"/>
  <c r="O1301" i="4" s="1"/>
  <c r="P1301" i="4" s="1"/>
  <c r="J1301" i="4"/>
  <c r="K1300" i="4"/>
  <c r="O1300" i="4" s="1"/>
  <c r="P1300" i="4" s="1"/>
  <c r="J1300" i="4"/>
  <c r="K1299" i="4"/>
  <c r="O1299" i="4" s="1"/>
  <c r="P1299" i="4" s="1"/>
  <c r="J1299" i="4"/>
  <c r="K1298" i="4"/>
  <c r="O1298" i="4" s="1"/>
  <c r="P1298" i="4" s="1"/>
  <c r="J1298" i="4"/>
  <c r="K1297" i="4"/>
  <c r="O1297" i="4" s="1"/>
  <c r="P1297" i="4" s="1"/>
  <c r="J1297" i="4"/>
  <c r="K1296" i="4"/>
  <c r="O1296" i="4" s="1"/>
  <c r="P1296" i="4" s="1"/>
  <c r="J1296" i="4"/>
  <c r="K1295" i="4"/>
  <c r="O1295" i="4" s="1"/>
  <c r="P1295" i="4" s="1"/>
  <c r="J1295" i="4"/>
  <c r="K1294" i="4"/>
  <c r="O1294" i="4" s="1"/>
  <c r="P1294" i="4" s="1"/>
  <c r="J1294" i="4"/>
  <c r="K1293" i="4"/>
  <c r="O1293" i="4" s="1"/>
  <c r="P1293" i="4" s="1"/>
  <c r="J1293" i="4"/>
  <c r="K1292" i="4"/>
  <c r="O1292" i="4" s="1"/>
  <c r="P1292" i="4" s="1"/>
  <c r="J1292" i="4"/>
  <c r="K1291" i="4"/>
  <c r="O1291" i="4" s="1"/>
  <c r="P1291" i="4" s="1"/>
  <c r="J1291" i="4"/>
  <c r="K1290" i="4"/>
  <c r="O1290" i="4" s="1"/>
  <c r="P1290" i="4" s="1"/>
  <c r="J1290" i="4"/>
  <c r="K1289" i="4"/>
  <c r="O1289" i="4" s="1"/>
  <c r="P1289" i="4" s="1"/>
  <c r="J1289" i="4"/>
  <c r="K1288" i="4"/>
  <c r="O1288" i="4" s="1"/>
  <c r="P1288" i="4" s="1"/>
  <c r="J1288" i="4"/>
  <c r="K1287" i="4"/>
  <c r="O1287" i="4" s="1"/>
  <c r="P1287" i="4" s="1"/>
  <c r="J1287" i="4"/>
  <c r="K1286" i="4"/>
  <c r="O1286" i="4" s="1"/>
  <c r="P1286" i="4" s="1"/>
  <c r="J1286" i="4"/>
  <c r="K1285" i="4"/>
  <c r="O1285" i="4" s="1"/>
  <c r="P1285" i="4" s="1"/>
  <c r="J1285" i="4"/>
  <c r="K1284" i="4"/>
  <c r="O1284" i="4" s="1"/>
  <c r="P1284" i="4" s="1"/>
  <c r="J1284" i="4"/>
  <c r="K1283" i="4"/>
  <c r="O1283" i="4" s="1"/>
  <c r="P1283" i="4" s="1"/>
  <c r="J1283" i="4"/>
  <c r="K1282" i="4"/>
  <c r="O1282" i="4" s="1"/>
  <c r="P1282" i="4" s="1"/>
  <c r="J1282" i="4"/>
  <c r="K1281" i="4"/>
  <c r="O1281" i="4" s="1"/>
  <c r="P1281" i="4" s="1"/>
  <c r="J1281" i="4"/>
  <c r="K1280" i="4"/>
  <c r="O1280" i="4" s="1"/>
  <c r="P1280" i="4" s="1"/>
  <c r="J1280" i="4"/>
  <c r="K1279" i="4"/>
  <c r="O1279" i="4" s="1"/>
  <c r="P1279" i="4" s="1"/>
  <c r="J1279" i="4"/>
  <c r="K1278" i="4"/>
  <c r="O1278" i="4" s="1"/>
  <c r="P1278" i="4" s="1"/>
  <c r="J1278" i="4"/>
  <c r="K1277" i="4"/>
  <c r="O1277" i="4" s="1"/>
  <c r="P1277" i="4" s="1"/>
  <c r="J1277" i="4"/>
  <c r="K1276" i="4"/>
  <c r="O1276" i="4" s="1"/>
  <c r="P1276" i="4" s="1"/>
  <c r="J1276" i="4"/>
  <c r="K1275" i="4"/>
  <c r="O1275" i="4" s="1"/>
  <c r="P1275" i="4" s="1"/>
  <c r="J1275" i="4"/>
  <c r="K1274" i="4"/>
  <c r="O1274" i="4" s="1"/>
  <c r="P1274" i="4" s="1"/>
  <c r="J1274" i="4"/>
  <c r="K1273" i="4"/>
  <c r="O1273" i="4" s="1"/>
  <c r="P1273" i="4" s="1"/>
  <c r="J1273" i="4"/>
  <c r="K1272" i="4"/>
  <c r="O1272" i="4" s="1"/>
  <c r="P1272" i="4" s="1"/>
  <c r="J1272" i="4"/>
  <c r="K1271" i="4"/>
  <c r="O1271" i="4" s="1"/>
  <c r="P1271" i="4" s="1"/>
  <c r="J1271" i="4"/>
  <c r="K1270" i="4"/>
  <c r="O1270" i="4" s="1"/>
  <c r="P1270" i="4" s="1"/>
  <c r="J1270" i="4"/>
  <c r="K1269" i="4"/>
  <c r="O1269" i="4" s="1"/>
  <c r="P1269" i="4" s="1"/>
  <c r="J1269" i="4"/>
  <c r="K1268" i="4"/>
  <c r="O1268" i="4" s="1"/>
  <c r="P1268" i="4" s="1"/>
  <c r="J1268" i="4"/>
  <c r="K1267" i="4"/>
  <c r="O1267" i="4" s="1"/>
  <c r="P1267" i="4" s="1"/>
  <c r="J1267" i="4"/>
  <c r="K1266" i="4"/>
  <c r="O1266" i="4" s="1"/>
  <c r="P1266" i="4" s="1"/>
  <c r="J1266" i="4"/>
  <c r="K1265" i="4"/>
  <c r="O1265" i="4" s="1"/>
  <c r="P1265" i="4" s="1"/>
  <c r="J1265" i="4"/>
  <c r="K1264" i="4"/>
  <c r="O1264" i="4" s="1"/>
  <c r="P1264" i="4" s="1"/>
  <c r="J1264" i="4"/>
  <c r="K1263" i="4"/>
  <c r="O1263" i="4" s="1"/>
  <c r="P1263" i="4" s="1"/>
  <c r="J1263" i="4"/>
  <c r="K1262" i="4"/>
  <c r="O1262" i="4" s="1"/>
  <c r="P1262" i="4" s="1"/>
  <c r="J1262" i="4"/>
  <c r="K1261" i="4"/>
  <c r="O1261" i="4" s="1"/>
  <c r="P1261" i="4" s="1"/>
  <c r="J1261" i="4"/>
  <c r="K1260" i="4"/>
  <c r="O1260" i="4" s="1"/>
  <c r="P1260" i="4" s="1"/>
  <c r="J1260" i="4"/>
  <c r="K1259" i="4"/>
  <c r="O1259" i="4" s="1"/>
  <c r="P1259" i="4" s="1"/>
  <c r="J1259" i="4"/>
  <c r="K1258" i="4"/>
  <c r="O1258" i="4" s="1"/>
  <c r="P1258" i="4" s="1"/>
  <c r="J1258" i="4"/>
  <c r="K1257" i="4"/>
  <c r="O1257" i="4" s="1"/>
  <c r="P1257" i="4" s="1"/>
  <c r="J1257" i="4"/>
  <c r="K1256" i="4"/>
  <c r="O1256" i="4" s="1"/>
  <c r="P1256" i="4" s="1"/>
  <c r="J1256" i="4"/>
  <c r="K1255" i="4"/>
  <c r="O1255" i="4" s="1"/>
  <c r="P1255" i="4" s="1"/>
  <c r="J1255" i="4"/>
  <c r="K1254" i="4"/>
  <c r="O1254" i="4" s="1"/>
  <c r="P1254" i="4" s="1"/>
  <c r="J1254" i="4"/>
  <c r="K1253" i="4"/>
  <c r="O1253" i="4" s="1"/>
  <c r="P1253" i="4" s="1"/>
  <c r="J1253" i="4"/>
  <c r="K1252" i="4"/>
  <c r="O1252" i="4" s="1"/>
  <c r="P1252" i="4" s="1"/>
  <c r="J1252" i="4"/>
  <c r="K1251" i="4"/>
  <c r="O1251" i="4" s="1"/>
  <c r="P1251" i="4" s="1"/>
  <c r="J1251" i="4"/>
  <c r="K1250" i="4"/>
  <c r="O1250" i="4" s="1"/>
  <c r="P1250" i="4" s="1"/>
  <c r="J1250" i="4"/>
  <c r="K1249" i="4"/>
  <c r="O1249" i="4" s="1"/>
  <c r="P1249" i="4" s="1"/>
  <c r="J1249" i="4"/>
  <c r="K1248" i="4"/>
  <c r="O1248" i="4" s="1"/>
  <c r="P1248" i="4" s="1"/>
  <c r="J1248" i="4"/>
  <c r="K1247" i="4"/>
  <c r="O1247" i="4" s="1"/>
  <c r="P1247" i="4" s="1"/>
  <c r="J1247" i="4"/>
  <c r="K1246" i="4"/>
  <c r="O1246" i="4" s="1"/>
  <c r="P1246" i="4" s="1"/>
  <c r="J1246" i="4"/>
  <c r="P1245" i="4"/>
  <c r="K1245" i="4"/>
  <c r="O1245" i="4" s="1"/>
  <c r="J1245" i="4"/>
  <c r="K1244" i="4"/>
  <c r="O1244" i="4" s="1"/>
  <c r="P1244" i="4" s="1"/>
  <c r="J1244" i="4"/>
  <c r="K1243" i="4"/>
  <c r="O1243" i="4" s="1"/>
  <c r="P1243" i="4" s="1"/>
  <c r="J1243" i="4"/>
  <c r="K1242" i="4"/>
  <c r="O1242" i="4" s="1"/>
  <c r="P1242" i="4" s="1"/>
  <c r="J1242" i="4"/>
  <c r="K1241" i="4"/>
  <c r="O1241" i="4" s="1"/>
  <c r="P1241" i="4" s="1"/>
  <c r="J1241" i="4"/>
  <c r="K1240" i="4"/>
  <c r="O1240" i="4" s="1"/>
  <c r="P1240" i="4" s="1"/>
  <c r="J1240" i="4"/>
  <c r="K1239" i="4"/>
  <c r="O1239" i="4" s="1"/>
  <c r="P1239" i="4" s="1"/>
  <c r="J1239" i="4"/>
  <c r="K1238" i="4"/>
  <c r="O1238" i="4" s="1"/>
  <c r="P1238" i="4" s="1"/>
  <c r="J1238" i="4"/>
  <c r="K1237" i="4"/>
  <c r="O1237" i="4" s="1"/>
  <c r="P1237" i="4" s="1"/>
  <c r="J1237" i="4"/>
  <c r="K1236" i="4"/>
  <c r="O1236" i="4" s="1"/>
  <c r="P1236" i="4" s="1"/>
  <c r="J1236" i="4"/>
  <c r="K1235" i="4"/>
  <c r="O1235" i="4" s="1"/>
  <c r="P1235" i="4" s="1"/>
  <c r="J1235" i="4"/>
  <c r="K1234" i="4"/>
  <c r="O1234" i="4" s="1"/>
  <c r="P1234" i="4" s="1"/>
  <c r="J1234" i="4"/>
  <c r="K1233" i="4"/>
  <c r="O1233" i="4" s="1"/>
  <c r="P1233" i="4" s="1"/>
  <c r="J1233" i="4"/>
  <c r="K1232" i="4"/>
  <c r="O1232" i="4" s="1"/>
  <c r="P1232" i="4" s="1"/>
  <c r="J1232" i="4"/>
  <c r="K1231" i="4"/>
  <c r="O1231" i="4" s="1"/>
  <c r="P1231" i="4" s="1"/>
  <c r="J1231" i="4"/>
  <c r="K1230" i="4"/>
  <c r="O1230" i="4" s="1"/>
  <c r="P1230" i="4" s="1"/>
  <c r="J1230" i="4"/>
  <c r="K1229" i="4"/>
  <c r="O1229" i="4" s="1"/>
  <c r="P1229" i="4" s="1"/>
  <c r="J1229" i="4"/>
  <c r="K1228" i="4"/>
  <c r="O1228" i="4" s="1"/>
  <c r="P1228" i="4" s="1"/>
  <c r="J1228" i="4"/>
  <c r="K1227" i="4"/>
  <c r="O1227" i="4" s="1"/>
  <c r="P1227" i="4" s="1"/>
  <c r="J1227" i="4"/>
  <c r="K1226" i="4"/>
  <c r="O1226" i="4" s="1"/>
  <c r="P1226" i="4" s="1"/>
  <c r="J1226" i="4"/>
  <c r="K1225" i="4"/>
  <c r="O1225" i="4" s="1"/>
  <c r="P1225" i="4" s="1"/>
  <c r="J1225" i="4"/>
  <c r="K1224" i="4"/>
  <c r="O1224" i="4" s="1"/>
  <c r="P1224" i="4" s="1"/>
  <c r="J1224" i="4"/>
  <c r="K1223" i="4"/>
  <c r="O1223" i="4" s="1"/>
  <c r="P1223" i="4" s="1"/>
  <c r="J1223" i="4"/>
  <c r="K1222" i="4"/>
  <c r="O1222" i="4" s="1"/>
  <c r="P1222" i="4" s="1"/>
  <c r="J1222" i="4"/>
  <c r="K1221" i="4"/>
  <c r="O1221" i="4" s="1"/>
  <c r="P1221" i="4" s="1"/>
  <c r="J1221" i="4"/>
  <c r="K1220" i="4"/>
  <c r="O1220" i="4" s="1"/>
  <c r="P1220" i="4" s="1"/>
  <c r="J1220" i="4"/>
  <c r="K1219" i="4"/>
  <c r="O1219" i="4" s="1"/>
  <c r="P1219" i="4" s="1"/>
  <c r="J1219" i="4"/>
  <c r="K1218" i="4"/>
  <c r="O1218" i="4" s="1"/>
  <c r="P1218" i="4" s="1"/>
  <c r="J1218" i="4"/>
  <c r="K1217" i="4"/>
  <c r="O1217" i="4" s="1"/>
  <c r="P1217" i="4" s="1"/>
  <c r="J1217" i="4"/>
  <c r="K1216" i="4"/>
  <c r="O1216" i="4" s="1"/>
  <c r="P1216" i="4" s="1"/>
  <c r="J1216" i="4"/>
  <c r="K1215" i="4"/>
  <c r="O1215" i="4" s="1"/>
  <c r="P1215" i="4" s="1"/>
  <c r="J1215" i="4"/>
  <c r="K1214" i="4"/>
  <c r="O1214" i="4" s="1"/>
  <c r="P1214" i="4" s="1"/>
  <c r="J1214" i="4"/>
  <c r="K1213" i="4"/>
  <c r="O1213" i="4" s="1"/>
  <c r="P1213" i="4" s="1"/>
  <c r="J1213" i="4"/>
  <c r="K1212" i="4"/>
  <c r="O1212" i="4" s="1"/>
  <c r="P1212" i="4" s="1"/>
  <c r="J1212" i="4"/>
  <c r="K1211" i="4"/>
  <c r="O1211" i="4" s="1"/>
  <c r="P1211" i="4" s="1"/>
  <c r="J1211" i="4"/>
  <c r="K1210" i="4"/>
  <c r="O1210" i="4" s="1"/>
  <c r="P1210" i="4" s="1"/>
  <c r="J1210" i="4"/>
  <c r="K1209" i="4"/>
  <c r="O1209" i="4" s="1"/>
  <c r="P1209" i="4" s="1"/>
  <c r="J1209" i="4"/>
  <c r="K1208" i="4"/>
  <c r="O1208" i="4" s="1"/>
  <c r="P1208" i="4" s="1"/>
  <c r="J1208" i="4"/>
  <c r="K1207" i="4"/>
  <c r="O1207" i="4" s="1"/>
  <c r="P1207" i="4" s="1"/>
  <c r="J1207" i="4"/>
  <c r="K1206" i="4"/>
  <c r="O1206" i="4" s="1"/>
  <c r="P1206" i="4" s="1"/>
  <c r="J1206" i="4"/>
  <c r="K1205" i="4"/>
  <c r="O1205" i="4" s="1"/>
  <c r="P1205" i="4" s="1"/>
  <c r="J1205" i="4"/>
  <c r="K1204" i="4"/>
  <c r="O1204" i="4" s="1"/>
  <c r="P1204" i="4" s="1"/>
  <c r="J1204" i="4"/>
  <c r="K1203" i="4"/>
  <c r="O1203" i="4" s="1"/>
  <c r="P1203" i="4" s="1"/>
  <c r="J1203" i="4"/>
  <c r="K1202" i="4"/>
  <c r="O1202" i="4" s="1"/>
  <c r="P1202" i="4" s="1"/>
  <c r="J1202" i="4"/>
  <c r="K1201" i="4"/>
  <c r="O1201" i="4" s="1"/>
  <c r="P1201" i="4" s="1"/>
  <c r="J1201" i="4"/>
  <c r="K1200" i="4"/>
  <c r="O1200" i="4" s="1"/>
  <c r="P1200" i="4" s="1"/>
  <c r="J1200" i="4"/>
  <c r="K1199" i="4"/>
  <c r="O1199" i="4" s="1"/>
  <c r="P1199" i="4" s="1"/>
  <c r="J1199" i="4"/>
  <c r="K1198" i="4"/>
  <c r="O1198" i="4" s="1"/>
  <c r="P1198" i="4" s="1"/>
  <c r="J1198" i="4"/>
  <c r="K1197" i="4"/>
  <c r="O1197" i="4" s="1"/>
  <c r="P1197" i="4" s="1"/>
  <c r="J1197" i="4"/>
  <c r="K1196" i="4"/>
  <c r="O1196" i="4" s="1"/>
  <c r="P1196" i="4" s="1"/>
  <c r="J1196" i="4"/>
  <c r="K1195" i="4"/>
  <c r="O1195" i="4" s="1"/>
  <c r="P1195" i="4" s="1"/>
  <c r="J1195" i="4"/>
  <c r="K1194" i="4"/>
  <c r="O1194" i="4" s="1"/>
  <c r="P1194" i="4" s="1"/>
  <c r="J1194" i="4"/>
  <c r="K1193" i="4"/>
  <c r="O1193" i="4" s="1"/>
  <c r="P1193" i="4" s="1"/>
  <c r="J1193" i="4"/>
  <c r="K1192" i="4"/>
  <c r="O1192" i="4" s="1"/>
  <c r="P1192" i="4" s="1"/>
  <c r="J1192" i="4"/>
  <c r="K1191" i="4"/>
  <c r="O1191" i="4" s="1"/>
  <c r="P1191" i="4" s="1"/>
  <c r="J1191" i="4"/>
  <c r="K1190" i="4"/>
  <c r="O1190" i="4" s="1"/>
  <c r="P1190" i="4" s="1"/>
  <c r="J1190" i="4"/>
  <c r="K1189" i="4"/>
  <c r="O1189" i="4" s="1"/>
  <c r="P1189" i="4" s="1"/>
  <c r="J1189" i="4"/>
  <c r="K1188" i="4"/>
  <c r="O1188" i="4" s="1"/>
  <c r="P1188" i="4" s="1"/>
  <c r="J1188" i="4"/>
  <c r="K1187" i="4"/>
  <c r="O1187" i="4" s="1"/>
  <c r="P1187" i="4" s="1"/>
  <c r="J1187" i="4"/>
  <c r="K1186" i="4"/>
  <c r="O1186" i="4" s="1"/>
  <c r="P1186" i="4" s="1"/>
  <c r="J1186" i="4"/>
  <c r="K1185" i="4"/>
  <c r="O1185" i="4" s="1"/>
  <c r="P1185" i="4" s="1"/>
  <c r="J1185" i="4"/>
  <c r="K1184" i="4"/>
  <c r="O1184" i="4" s="1"/>
  <c r="P1184" i="4" s="1"/>
  <c r="J1184" i="4"/>
  <c r="K1183" i="4"/>
  <c r="O1183" i="4" s="1"/>
  <c r="P1183" i="4" s="1"/>
  <c r="J1183" i="4"/>
  <c r="K1182" i="4"/>
  <c r="O1182" i="4" s="1"/>
  <c r="P1182" i="4" s="1"/>
  <c r="J1182" i="4"/>
  <c r="K1181" i="4"/>
  <c r="O1181" i="4" s="1"/>
  <c r="P1181" i="4" s="1"/>
  <c r="J1181" i="4"/>
  <c r="K1180" i="4"/>
  <c r="O1180" i="4" s="1"/>
  <c r="P1180" i="4" s="1"/>
  <c r="J1180" i="4"/>
  <c r="K1179" i="4"/>
  <c r="O1179" i="4" s="1"/>
  <c r="P1179" i="4" s="1"/>
  <c r="J1179" i="4"/>
  <c r="K1178" i="4"/>
  <c r="O1178" i="4" s="1"/>
  <c r="P1178" i="4" s="1"/>
  <c r="J1178" i="4"/>
  <c r="K1177" i="4"/>
  <c r="O1177" i="4" s="1"/>
  <c r="P1177" i="4" s="1"/>
  <c r="J1177" i="4"/>
  <c r="K1176" i="4"/>
  <c r="O1176" i="4" s="1"/>
  <c r="P1176" i="4" s="1"/>
  <c r="J1176" i="4"/>
  <c r="K1175" i="4"/>
  <c r="O1175" i="4" s="1"/>
  <c r="P1175" i="4" s="1"/>
  <c r="J1175" i="4"/>
  <c r="K1174" i="4"/>
  <c r="O1174" i="4" s="1"/>
  <c r="P1174" i="4" s="1"/>
  <c r="J1174" i="4"/>
  <c r="K1173" i="4"/>
  <c r="O1173" i="4" s="1"/>
  <c r="P1173" i="4" s="1"/>
  <c r="J1173" i="4"/>
  <c r="K1172" i="4"/>
  <c r="O1172" i="4" s="1"/>
  <c r="P1172" i="4" s="1"/>
  <c r="J1172" i="4"/>
  <c r="K1171" i="4"/>
  <c r="O1171" i="4" s="1"/>
  <c r="P1171" i="4" s="1"/>
  <c r="J1171" i="4"/>
  <c r="K1170" i="4"/>
  <c r="O1170" i="4" s="1"/>
  <c r="P1170" i="4" s="1"/>
  <c r="J1170" i="4"/>
  <c r="K1169" i="4"/>
  <c r="O1169" i="4" s="1"/>
  <c r="P1169" i="4" s="1"/>
  <c r="J1169" i="4"/>
  <c r="K1168" i="4"/>
  <c r="O1168" i="4" s="1"/>
  <c r="P1168" i="4" s="1"/>
  <c r="J1168" i="4"/>
  <c r="K1167" i="4"/>
  <c r="O1167" i="4" s="1"/>
  <c r="P1167" i="4" s="1"/>
  <c r="J1167" i="4"/>
  <c r="K1166" i="4"/>
  <c r="O1166" i="4" s="1"/>
  <c r="P1166" i="4" s="1"/>
  <c r="J1166" i="4"/>
  <c r="K1165" i="4"/>
  <c r="O1165" i="4" s="1"/>
  <c r="P1165" i="4" s="1"/>
  <c r="J1165" i="4"/>
  <c r="K1164" i="4"/>
  <c r="O1164" i="4" s="1"/>
  <c r="P1164" i="4" s="1"/>
  <c r="J1164" i="4"/>
  <c r="K1163" i="4"/>
  <c r="O1163" i="4" s="1"/>
  <c r="P1163" i="4" s="1"/>
  <c r="J1163" i="4"/>
  <c r="K1162" i="4"/>
  <c r="O1162" i="4" s="1"/>
  <c r="P1162" i="4" s="1"/>
  <c r="J1162" i="4"/>
  <c r="K1161" i="4"/>
  <c r="O1161" i="4" s="1"/>
  <c r="P1161" i="4" s="1"/>
  <c r="J1161" i="4"/>
  <c r="K1160" i="4"/>
  <c r="O1160" i="4" s="1"/>
  <c r="P1160" i="4" s="1"/>
  <c r="J1160" i="4"/>
  <c r="K1159" i="4"/>
  <c r="O1159" i="4" s="1"/>
  <c r="P1159" i="4" s="1"/>
  <c r="J1159" i="4"/>
  <c r="K1158" i="4"/>
  <c r="O1158" i="4" s="1"/>
  <c r="P1158" i="4" s="1"/>
  <c r="J1158" i="4"/>
  <c r="K1157" i="4"/>
  <c r="O1157" i="4" s="1"/>
  <c r="P1157" i="4" s="1"/>
  <c r="J1157" i="4"/>
  <c r="K1156" i="4"/>
  <c r="O1156" i="4" s="1"/>
  <c r="P1156" i="4" s="1"/>
  <c r="J1156" i="4"/>
  <c r="K1155" i="4"/>
  <c r="O1155" i="4" s="1"/>
  <c r="P1155" i="4" s="1"/>
  <c r="J1155" i="4"/>
  <c r="K1154" i="4"/>
  <c r="O1154" i="4" s="1"/>
  <c r="P1154" i="4" s="1"/>
  <c r="J1154" i="4"/>
  <c r="K1153" i="4"/>
  <c r="O1153" i="4" s="1"/>
  <c r="P1153" i="4" s="1"/>
  <c r="J1153" i="4"/>
  <c r="K1152" i="4"/>
  <c r="O1152" i="4" s="1"/>
  <c r="P1152" i="4" s="1"/>
  <c r="J1152" i="4"/>
  <c r="K1151" i="4"/>
  <c r="O1151" i="4" s="1"/>
  <c r="P1151" i="4" s="1"/>
  <c r="J1151" i="4"/>
  <c r="K1150" i="4"/>
  <c r="O1150" i="4" s="1"/>
  <c r="P1150" i="4" s="1"/>
  <c r="J1150" i="4"/>
  <c r="K1149" i="4"/>
  <c r="O1149" i="4" s="1"/>
  <c r="P1149" i="4" s="1"/>
  <c r="J1149" i="4"/>
  <c r="K1148" i="4"/>
  <c r="O1148" i="4" s="1"/>
  <c r="P1148" i="4" s="1"/>
  <c r="J1148" i="4"/>
  <c r="K1147" i="4"/>
  <c r="O1147" i="4" s="1"/>
  <c r="P1147" i="4" s="1"/>
  <c r="J1147" i="4"/>
  <c r="K1146" i="4"/>
  <c r="O1146" i="4" s="1"/>
  <c r="P1146" i="4" s="1"/>
  <c r="J1146" i="4"/>
  <c r="K1145" i="4"/>
  <c r="O1145" i="4" s="1"/>
  <c r="P1145" i="4" s="1"/>
  <c r="J1145" i="4"/>
  <c r="K1144" i="4"/>
  <c r="O1144" i="4" s="1"/>
  <c r="P1144" i="4" s="1"/>
  <c r="J1144" i="4"/>
  <c r="K1143" i="4"/>
  <c r="O1143" i="4" s="1"/>
  <c r="P1143" i="4" s="1"/>
  <c r="J1143" i="4"/>
  <c r="K1142" i="4"/>
  <c r="O1142" i="4" s="1"/>
  <c r="P1142" i="4" s="1"/>
  <c r="J1142" i="4"/>
  <c r="K1141" i="4"/>
  <c r="O1141" i="4" s="1"/>
  <c r="P1141" i="4" s="1"/>
  <c r="J1141" i="4"/>
  <c r="K1140" i="4"/>
  <c r="O1140" i="4" s="1"/>
  <c r="P1140" i="4" s="1"/>
  <c r="J1140" i="4"/>
  <c r="K1139" i="4"/>
  <c r="O1139" i="4" s="1"/>
  <c r="P1139" i="4" s="1"/>
  <c r="J1139" i="4"/>
  <c r="K1138" i="4"/>
  <c r="O1138" i="4" s="1"/>
  <c r="P1138" i="4" s="1"/>
  <c r="J1138" i="4"/>
  <c r="K1137" i="4"/>
  <c r="O1137" i="4" s="1"/>
  <c r="P1137" i="4" s="1"/>
  <c r="J1137" i="4"/>
  <c r="K1136" i="4"/>
  <c r="O1136" i="4" s="1"/>
  <c r="P1136" i="4" s="1"/>
  <c r="J1136" i="4"/>
  <c r="K1135" i="4"/>
  <c r="O1135" i="4" s="1"/>
  <c r="P1135" i="4" s="1"/>
  <c r="J1135" i="4"/>
  <c r="K1134" i="4"/>
  <c r="O1134" i="4" s="1"/>
  <c r="P1134" i="4" s="1"/>
  <c r="J1134" i="4"/>
  <c r="K1133" i="4"/>
  <c r="O1133" i="4" s="1"/>
  <c r="P1133" i="4" s="1"/>
  <c r="J1133" i="4"/>
  <c r="K1132" i="4"/>
  <c r="O1132" i="4" s="1"/>
  <c r="P1132" i="4" s="1"/>
  <c r="J1132" i="4"/>
  <c r="K1131" i="4"/>
  <c r="O1131" i="4" s="1"/>
  <c r="P1131" i="4" s="1"/>
  <c r="J1131" i="4"/>
  <c r="K1130" i="4"/>
  <c r="O1130" i="4" s="1"/>
  <c r="P1130" i="4" s="1"/>
  <c r="J1130" i="4"/>
  <c r="K1129" i="4"/>
  <c r="O1129" i="4" s="1"/>
  <c r="P1129" i="4" s="1"/>
  <c r="J1129" i="4"/>
  <c r="K1128" i="4"/>
  <c r="O1128" i="4" s="1"/>
  <c r="P1128" i="4" s="1"/>
  <c r="J1128" i="4"/>
  <c r="K1127" i="4"/>
  <c r="O1127" i="4" s="1"/>
  <c r="P1127" i="4" s="1"/>
  <c r="J1127" i="4"/>
  <c r="K1126" i="4"/>
  <c r="O1126" i="4" s="1"/>
  <c r="P1126" i="4" s="1"/>
  <c r="J1126" i="4"/>
  <c r="K1125" i="4"/>
  <c r="O1125" i="4" s="1"/>
  <c r="P1125" i="4" s="1"/>
  <c r="J1125" i="4"/>
  <c r="K1124" i="4"/>
  <c r="O1124" i="4" s="1"/>
  <c r="P1124" i="4" s="1"/>
  <c r="J1124" i="4"/>
  <c r="K1123" i="4"/>
  <c r="O1123" i="4" s="1"/>
  <c r="P1123" i="4" s="1"/>
  <c r="J1123" i="4"/>
  <c r="K1122" i="4"/>
  <c r="O1122" i="4" s="1"/>
  <c r="P1122" i="4" s="1"/>
  <c r="J1122" i="4"/>
  <c r="K1121" i="4"/>
  <c r="O1121" i="4" s="1"/>
  <c r="P1121" i="4" s="1"/>
  <c r="J1121" i="4"/>
  <c r="K1120" i="4"/>
  <c r="O1120" i="4" s="1"/>
  <c r="P1120" i="4" s="1"/>
  <c r="J1120" i="4"/>
  <c r="K1119" i="4"/>
  <c r="O1119" i="4" s="1"/>
  <c r="P1119" i="4" s="1"/>
  <c r="J1119" i="4"/>
  <c r="K1118" i="4"/>
  <c r="O1118" i="4" s="1"/>
  <c r="P1118" i="4" s="1"/>
  <c r="J1118" i="4"/>
  <c r="K1117" i="4"/>
  <c r="O1117" i="4" s="1"/>
  <c r="P1117" i="4" s="1"/>
  <c r="J1117" i="4"/>
  <c r="K1116" i="4"/>
  <c r="O1116" i="4" s="1"/>
  <c r="P1116" i="4" s="1"/>
  <c r="J1116" i="4"/>
  <c r="K1115" i="4"/>
  <c r="O1115" i="4" s="1"/>
  <c r="P1115" i="4" s="1"/>
  <c r="J1115" i="4"/>
  <c r="K1114" i="4"/>
  <c r="O1114" i="4" s="1"/>
  <c r="P1114" i="4" s="1"/>
  <c r="J1114" i="4"/>
  <c r="K1113" i="4"/>
  <c r="O1113" i="4" s="1"/>
  <c r="P1113" i="4" s="1"/>
  <c r="J1113" i="4"/>
  <c r="K1112" i="4"/>
  <c r="O1112" i="4" s="1"/>
  <c r="P1112" i="4" s="1"/>
  <c r="J1112" i="4"/>
  <c r="K1111" i="4"/>
  <c r="O1111" i="4" s="1"/>
  <c r="P1111" i="4" s="1"/>
  <c r="J1111" i="4"/>
  <c r="K1110" i="4"/>
  <c r="O1110" i="4" s="1"/>
  <c r="P1110" i="4" s="1"/>
  <c r="J1110" i="4"/>
  <c r="K1109" i="4"/>
  <c r="O1109" i="4" s="1"/>
  <c r="P1109" i="4" s="1"/>
  <c r="J1109" i="4"/>
  <c r="K1108" i="4"/>
  <c r="O1108" i="4" s="1"/>
  <c r="P1108" i="4" s="1"/>
  <c r="J1108" i="4"/>
  <c r="K1107" i="4"/>
  <c r="O1107" i="4" s="1"/>
  <c r="P1107" i="4" s="1"/>
  <c r="J1107" i="4"/>
  <c r="K1106" i="4"/>
  <c r="O1106" i="4" s="1"/>
  <c r="P1106" i="4" s="1"/>
  <c r="J1106" i="4"/>
  <c r="K1105" i="4"/>
  <c r="O1105" i="4" s="1"/>
  <c r="P1105" i="4" s="1"/>
  <c r="J1105" i="4"/>
  <c r="K1104" i="4"/>
  <c r="O1104" i="4" s="1"/>
  <c r="P1104" i="4" s="1"/>
  <c r="J1104" i="4"/>
  <c r="K1103" i="4"/>
  <c r="O1103" i="4" s="1"/>
  <c r="P1103" i="4" s="1"/>
  <c r="J1103" i="4"/>
  <c r="K1102" i="4"/>
  <c r="O1102" i="4" s="1"/>
  <c r="P1102" i="4" s="1"/>
  <c r="J1102" i="4"/>
  <c r="K1101" i="4"/>
  <c r="O1101" i="4" s="1"/>
  <c r="P1101" i="4" s="1"/>
  <c r="J1101" i="4"/>
  <c r="K1100" i="4"/>
  <c r="O1100" i="4" s="1"/>
  <c r="P1100" i="4" s="1"/>
  <c r="J1100" i="4"/>
  <c r="K1099" i="4"/>
  <c r="O1099" i="4" s="1"/>
  <c r="P1099" i="4" s="1"/>
  <c r="J1099" i="4"/>
  <c r="K1098" i="4"/>
  <c r="O1098" i="4" s="1"/>
  <c r="P1098" i="4" s="1"/>
  <c r="J1098" i="4"/>
  <c r="K1097" i="4"/>
  <c r="O1097" i="4" s="1"/>
  <c r="P1097" i="4" s="1"/>
  <c r="J1097" i="4"/>
  <c r="K1096" i="4"/>
  <c r="O1096" i="4" s="1"/>
  <c r="P1096" i="4" s="1"/>
  <c r="J1096" i="4"/>
  <c r="K1095" i="4"/>
  <c r="O1095" i="4" s="1"/>
  <c r="P1095" i="4" s="1"/>
  <c r="J1095" i="4"/>
  <c r="K1094" i="4"/>
  <c r="O1094" i="4" s="1"/>
  <c r="P1094" i="4" s="1"/>
  <c r="J1094" i="4"/>
  <c r="K1093" i="4"/>
  <c r="O1093" i="4" s="1"/>
  <c r="P1093" i="4" s="1"/>
  <c r="J1093" i="4"/>
  <c r="K1092" i="4"/>
  <c r="O1092" i="4" s="1"/>
  <c r="P1092" i="4" s="1"/>
  <c r="J1092" i="4"/>
  <c r="K1091" i="4"/>
  <c r="O1091" i="4" s="1"/>
  <c r="P1091" i="4" s="1"/>
  <c r="J1091" i="4"/>
  <c r="K1090" i="4"/>
  <c r="O1090" i="4" s="1"/>
  <c r="P1090" i="4" s="1"/>
  <c r="J1090" i="4"/>
  <c r="K1089" i="4"/>
  <c r="O1089" i="4" s="1"/>
  <c r="P1089" i="4" s="1"/>
  <c r="J1089" i="4"/>
  <c r="K1088" i="4"/>
  <c r="O1088" i="4" s="1"/>
  <c r="P1088" i="4" s="1"/>
  <c r="J1088" i="4"/>
  <c r="K1087" i="4"/>
  <c r="O1087" i="4" s="1"/>
  <c r="P1087" i="4" s="1"/>
  <c r="J1087" i="4"/>
  <c r="K1086" i="4"/>
  <c r="O1086" i="4" s="1"/>
  <c r="P1086" i="4" s="1"/>
  <c r="J1086" i="4"/>
  <c r="K1085" i="4"/>
  <c r="O1085" i="4" s="1"/>
  <c r="P1085" i="4" s="1"/>
  <c r="J1085" i="4"/>
  <c r="K1084" i="4"/>
  <c r="O1084" i="4" s="1"/>
  <c r="P1084" i="4" s="1"/>
  <c r="J1084" i="4"/>
  <c r="K1083" i="4"/>
  <c r="O1083" i="4" s="1"/>
  <c r="P1083" i="4" s="1"/>
  <c r="J1083" i="4"/>
  <c r="K1082" i="4"/>
  <c r="O1082" i="4" s="1"/>
  <c r="P1082" i="4" s="1"/>
  <c r="J1082" i="4"/>
  <c r="K1081" i="4"/>
  <c r="O1081" i="4" s="1"/>
  <c r="P1081" i="4" s="1"/>
  <c r="J1081" i="4"/>
  <c r="K1080" i="4"/>
  <c r="O1080" i="4" s="1"/>
  <c r="P1080" i="4" s="1"/>
  <c r="J1080" i="4"/>
  <c r="K1079" i="4"/>
  <c r="O1079" i="4" s="1"/>
  <c r="P1079" i="4" s="1"/>
  <c r="J1079" i="4"/>
  <c r="K1078" i="4"/>
  <c r="O1078" i="4" s="1"/>
  <c r="P1078" i="4" s="1"/>
  <c r="J1078" i="4"/>
  <c r="K1077" i="4"/>
  <c r="O1077" i="4" s="1"/>
  <c r="P1077" i="4" s="1"/>
  <c r="J1077" i="4"/>
  <c r="K1076" i="4"/>
  <c r="O1076" i="4" s="1"/>
  <c r="P1076" i="4" s="1"/>
  <c r="J1076" i="4"/>
  <c r="K1075" i="4"/>
  <c r="O1075" i="4" s="1"/>
  <c r="P1075" i="4" s="1"/>
  <c r="J1075" i="4"/>
  <c r="K1074" i="4"/>
  <c r="O1074" i="4" s="1"/>
  <c r="P1074" i="4" s="1"/>
  <c r="J1074" i="4"/>
  <c r="K1073" i="4"/>
  <c r="O1073" i="4" s="1"/>
  <c r="P1073" i="4" s="1"/>
  <c r="J1073" i="4"/>
  <c r="K1072" i="4"/>
  <c r="O1072" i="4" s="1"/>
  <c r="P1072" i="4" s="1"/>
  <c r="J1072" i="4"/>
  <c r="K1071" i="4"/>
  <c r="O1071" i="4" s="1"/>
  <c r="P1071" i="4" s="1"/>
  <c r="J1071" i="4"/>
  <c r="K1070" i="4"/>
  <c r="O1070" i="4" s="1"/>
  <c r="P1070" i="4" s="1"/>
  <c r="J1070" i="4"/>
  <c r="K1069" i="4"/>
  <c r="O1069" i="4" s="1"/>
  <c r="P1069" i="4" s="1"/>
  <c r="J1069" i="4"/>
  <c r="K1068" i="4"/>
  <c r="O1068" i="4" s="1"/>
  <c r="P1068" i="4" s="1"/>
  <c r="J1068" i="4"/>
  <c r="K1067" i="4"/>
  <c r="O1067" i="4" s="1"/>
  <c r="P1067" i="4" s="1"/>
  <c r="J1067" i="4"/>
  <c r="K1066" i="4"/>
  <c r="O1066" i="4" s="1"/>
  <c r="P1066" i="4" s="1"/>
  <c r="J1066" i="4"/>
  <c r="K1065" i="4"/>
  <c r="O1065" i="4" s="1"/>
  <c r="P1065" i="4" s="1"/>
  <c r="J1065" i="4"/>
  <c r="K1064" i="4"/>
  <c r="O1064" i="4" s="1"/>
  <c r="P1064" i="4" s="1"/>
  <c r="J1064" i="4"/>
  <c r="K1063" i="4"/>
  <c r="O1063" i="4" s="1"/>
  <c r="P1063" i="4" s="1"/>
  <c r="J1063" i="4"/>
  <c r="K1062" i="4"/>
  <c r="O1062" i="4" s="1"/>
  <c r="P1062" i="4" s="1"/>
  <c r="J1062" i="4"/>
  <c r="K1061" i="4"/>
  <c r="O1061" i="4" s="1"/>
  <c r="P1061" i="4" s="1"/>
  <c r="J1061" i="4"/>
  <c r="K1060" i="4"/>
  <c r="O1060" i="4" s="1"/>
  <c r="P1060" i="4" s="1"/>
  <c r="J1060" i="4"/>
  <c r="K1059" i="4"/>
  <c r="O1059" i="4" s="1"/>
  <c r="P1059" i="4" s="1"/>
  <c r="J1059" i="4"/>
  <c r="K1058" i="4"/>
  <c r="O1058" i="4" s="1"/>
  <c r="P1058" i="4" s="1"/>
  <c r="J1058" i="4"/>
  <c r="K1057" i="4"/>
  <c r="O1057" i="4" s="1"/>
  <c r="P1057" i="4" s="1"/>
  <c r="J1057" i="4"/>
  <c r="K1056" i="4"/>
  <c r="O1056" i="4" s="1"/>
  <c r="P1056" i="4" s="1"/>
  <c r="J1056" i="4"/>
  <c r="K1055" i="4"/>
  <c r="O1055" i="4" s="1"/>
  <c r="P1055" i="4" s="1"/>
  <c r="J1055" i="4"/>
  <c r="K1054" i="4"/>
  <c r="O1054" i="4" s="1"/>
  <c r="P1054" i="4" s="1"/>
  <c r="J1054" i="4"/>
  <c r="K1053" i="4"/>
  <c r="O1053" i="4" s="1"/>
  <c r="P1053" i="4" s="1"/>
  <c r="J1053" i="4"/>
  <c r="K1052" i="4"/>
  <c r="O1052" i="4" s="1"/>
  <c r="P1052" i="4" s="1"/>
  <c r="J1052" i="4"/>
  <c r="K1051" i="4"/>
  <c r="O1051" i="4" s="1"/>
  <c r="P1051" i="4" s="1"/>
  <c r="J1051" i="4"/>
  <c r="K1050" i="4"/>
  <c r="O1050" i="4" s="1"/>
  <c r="P1050" i="4" s="1"/>
  <c r="J1050" i="4"/>
  <c r="K1049" i="4"/>
  <c r="O1049" i="4" s="1"/>
  <c r="P1049" i="4" s="1"/>
  <c r="J1049" i="4"/>
  <c r="K1048" i="4"/>
  <c r="O1048" i="4" s="1"/>
  <c r="P1048" i="4" s="1"/>
  <c r="J1048" i="4"/>
  <c r="K1047" i="4"/>
  <c r="O1047" i="4" s="1"/>
  <c r="P1047" i="4" s="1"/>
  <c r="J1047" i="4"/>
  <c r="K1046" i="4"/>
  <c r="O1046" i="4" s="1"/>
  <c r="P1046" i="4" s="1"/>
  <c r="J1046" i="4"/>
  <c r="K1045" i="4"/>
  <c r="O1045" i="4" s="1"/>
  <c r="P1045" i="4" s="1"/>
  <c r="J1045" i="4"/>
  <c r="K1044" i="4"/>
  <c r="O1044" i="4" s="1"/>
  <c r="P1044" i="4" s="1"/>
  <c r="J1044" i="4"/>
  <c r="K1043" i="4"/>
  <c r="O1043" i="4" s="1"/>
  <c r="P1043" i="4" s="1"/>
  <c r="J1043" i="4"/>
  <c r="K1042" i="4"/>
  <c r="O1042" i="4" s="1"/>
  <c r="P1042" i="4" s="1"/>
  <c r="J1042" i="4"/>
  <c r="K1041" i="4"/>
  <c r="O1041" i="4" s="1"/>
  <c r="P1041" i="4" s="1"/>
  <c r="J1041" i="4"/>
  <c r="K1040" i="4"/>
  <c r="O1040" i="4" s="1"/>
  <c r="P1040" i="4" s="1"/>
  <c r="J1040" i="4"/>
  <c r="K1039" i="4"/>
  <c r="O1039" i="4" s="1"/>
  <c r="P1039" i="4" s="1"/>
  <c r="J1039" i="4"/>
  <c r="K1038" i="4"/>
  <c r="O1038" i="4" s="1"/>
  <c r="P1038" i="4" s="1"/>
  <c r="J1038" i="4"/>
  <c r="K1037" i="4"/>
  <c r="O1037" i="4" s="1"/>
  <c r="P1037" i="4" s="1"/>
  <c r="J1037" i="4"/>
  <c r="K1036" i="4"/>
  <c r="O1036" i="4" s="1"/>
  <c r="P1036" i="4" s="1"/>
  <c r="J1036" i="4"/>
  <c r="K1035" i="4"/>
  <c r="O1035" i="4" s="1"/>
  <c r="P1035" i="4" s="1"/>
  <c r="J1035" i="4"/>
  <c r="K1034" i="4"/>
  <c r="O1034" i="4" s="1"/>
  <c r="P1034" i="4" s="1"/>
  <c r="J1034" i="4"/>
  <c r="K1033" i="4"/>
  <c r="O1033" i="4" s="1"/>
  <c r="P1033" i="4" s="1"/>
  <c r="J1033" i="4"/>
  <c r="K1032" i="4"/>
  <c r="O1032" i="4" s="1"/>
  <c r="P1032" i="4" s="1"/>
  <c r="J1032" i="4"/>
  <c r="K1031" i="4"/>
  <c r="O1031" i="4" s="1"/>
  <c r="P1031" i="4" s="1"/>
  <c r="J1031" i="4"/>
  <c r="K1030" i="4"/>
  <c r="O1030" i="4" s="1"/>
  <c r="P1030" i="4" s="1"/>
  <c r="J1030" i="4"/>
  <c r="K1029" i="4"/>
  <c r="O1029" i="4" s="1"/>
  <c r="P1029" i="4" s="1"/>
  <c r="J1029" i="4"/>
  <c r="K1028" i="4"/>
  <c r="O1028" i="4" s="1"/>
  <c r="P1028" i="4" s="1"/>
  <c r="J1028" i="4"/>
  <c r="K1027" i="4"/>
  <c r="O1027" i="4" s="1"/>
  <c r="P1027" i="4" s="1"/>
  <c r="J1027" i="4"/>
  <c r="K1026" i="4"/>
  <c r="O1026" i="4" s="1"/>
  <c r="P1026" i="4" s="1"/>
  <c r="J1026" i="4"/>
  <c r="K1025" i="4"/>
  <c r="O1025" i="4" s="1"/>
  <c r="P1025" i="4" s="1"/>
  <c r="J1025" i="4"/>
  <c r="K1024" i="4"/>
  <c r="O1024" i="4" s="1"/>
  <c r="P1024" i="4" s="1"/>
  <c r="J1024" i="4"/>
  <c r="K1023" i="4"/>
  <c r="O1023" i="4" s="1"/>
  <c r="P1023" i="4" s="1"/>
  <c r="J1023" i="4"/>
  <c r="K1022" i="4"/>
  <c r="O1022" i="4" s="1"/>
  <c r="P1022" i="4" s="1"/>
  <c r="J1022" i="4"/>
  <c r="K1021" i="4"/>
  <c r="O1021" i="4" s="1"/>
  <c r="P1021" i="4" s="1"/>
  <c r="J1021" i="4"/>
  <c r="K1020" i="4"/>
  <c r="O1020" i="4" s="1"/>
  <c r="P1020" i="4" s="1"/>
  <c r="J1020" i="4"/>
  <c r="K1019" i="4"/>
  <c r="O1019" i="4" s="1"/>
  <c r="P1019" i="4" s="1"/>
  <c r="J1019" i="4"/>
  <c r="K1018" i="4"/>
  <c r="O1018" i="4" s="1"/>
  <c r="P1018" i="4" s="1"/>
  <c r="J1018" i="4"/>
  <c r="K1017" i="4"/>
  <c r="O1017" i="4" s="1"/>
  <c r="P1017" i="4" s="1"/>
  <c r="J1017" i="4"/>
  <c r="K1016" i="4"/>
  <c r="O1016" i="4" s="1"/>
  <c r="P1016" i="4" s="1"/>
  <c r="J1016" i="4"/>
  <c r="K1015" i="4"/>
  <c r="O1015" i="4" s="1"/>
  <c r="P1015" i="4" s="1"/>
  <c r="J1015" i="4"/>
  <c r="K1014" i="4"/>
  <c r="O1014" i="4" s="1"/>
  <c r="P1014" i="4" s="1"/>
  <c r="J1014" i="4"/>
  <c r="K1013" i="4"/>
  <c r="O1013" i="4" s="1"/>
  <c r="P1013" i="4" s="1"/>
  <c r="J1013" i="4"/>
  <c r="K1012" i="4"/>
  <c r="O1012" i="4" s="1"/>
  <c r="P1012" i="4" s="1"/>
  <c r="J1012" i="4"/>
  <c r="K1011" i="4"/>
  <c r="O1011" i="4" s="1"/>
  <c r="P1011" i="4" s="1"/>
  <c r="J1011" i="4"/>
  <c r="K1010" i="4"/>
  <c r="O1010" i="4" s="1"/>
  <c r="P1010" i="4" s="1"/>
  <c r="J1010" i="4"/>
  <c r="K1009" i="4"/>
  <c r="O1009" i="4" s="1"/>
  <c r="P1009" i="4" s="1"/>
  <c r="J1009" i="4"/>
  <c r="K1008" i="4"/>
  <c r="O1008" i="4" s="1"/>
  <c r="P1008" i="4" s="1"/>
  <c r="J1008" i="4"/>
  <c r="K1007" i="4"/>
  <c r="O1007" i="4" s="1"/>
  <c r="P1007" i="4" s="1"/>
  <c r="J1007" i="4"/>
  <c r="K1006" i="4"/>
  <c r="O1006" i="4" s="1"/>
  <c r="P1006" i="4" s="1"/>
  <c r="J1006" i="4"/>
  <c r="K1005" i="4"/>
  <c r="O1005" i="4" s="1"/>
  <c r="P1005" i="4" s="1"/>
  <c r="J1005" i="4"/>
  <c r="K1004" i="4"/>
  <c r="O1004" i="4" s="1"/>
  <c r="P1004" i="4" s="1"/>
  <c r="J1004" i="4"/>
  <c r="K1003" i="4"/>
  <c r="O1003" i="4" s="1"/>
  <c r="P1003" i="4" s="1"/>
  <c r="J1003" i="4"/>
  <c r="K1002" i="4"/>
  <c r="O1002" i="4" s="1"/>
  <c r="P1002" i="4" s="1"/>
  <c r="J1002" i="4"/>
  <c r="K1001" i="4"/>
  <c r="O1001" i="4" s="1"/>
  <c r="P1001" i="4" s="1"/>
  <c r="J1001" i="4"/>
  <c r="K1000" i="4"/>
  <c r="O1000" i="4" s="1"/>
  <c r="P1000" i="4" s="1"/>
  <c r="J1000" i="4"/>
  <c r="K999" i="4"/>
  <c r="O999" i="4" s="1"/>
  <c r="P999" i="4" s="1"/>
  <c r="J999" i="4"/>
  <c r="K998" i="4"/>
  <c r="O998" i="4" s="1"/>
  <c r="P998" i="4" s="1"/>
  <c r="J998" i="4"/>
  <c r="K997" i="4"/>
  <c r="O997" i="4" s="1"/>
  <c r="P997" i="4" s="1"/>
  <c r="J997" i="4"/>
  <c r="K996" i="4"/>
  <c r="O996" i="4" s="1"/>
  <c r="P996" i="4" s="1"/>
  <c r="J996" i="4"/>
  <c r="K995" i="4"/>
  <c r="O995" i="4" s="1"/>
  <c r="P995" i="4" s="1"/>
  <c r="J995" i="4"/>
  <c r="K994" i="4"/>
  <c r="O994" i="4" s="1"/>
  <c r="P994" i="4" s="1"/>
  <c r="J994" i="4"/>
  <c r="K993" i="4"/>
  <c r="O993" i="4" s="1"/>
  <c r="P993" i="4" s="1"/>
  <c r="J993" i="4"/>
  <c r="K992" i="4"/>
  <c r="O992" i="4" s="1"/>
  <c r="P992" i="4" s="1"/>
  <c r="J992" i="4"/>
  <c r="K991" i="4"/>
  <c r="O991" i="4" s="1"/>
  <c r="P991" i="4" s="1"/>
  <c r="J991" i="4"/>
  <c r="K990" i="4"/>
  <c r="O990" i="4" s="1"/>
  <c r="P990" i="4" s="1"/>
  <c r="J990" i="4"/>
  <c r="K989" i="4"/>
  <c r="O989" i="4" s="1"/>
  <c r="P989" i="4" s="1"/>
  <c r="J989" i="4"/>
  <c r="K988" i="4"/>
  <c r="O988" i="4" s="1"/>
  <c r="P988" i="4" s="1"/>
  <c r="J988" i="4"/>
  <c r="K987" i="4"/>
  <c r="O987" i="4" s="1"/>
  <c r="P987" i="4" s="1"/>
  <c r="J987" i="4"/>
  <c r="K986" i="4"/>
  <c r="O986" i="4" s="1"/>
  <c r="P986" i="4" s="1"/>
  <c r="J986" i="4"/>
  <c r="K985" i="4"/>
  <c r="O985" i="4" s="1"/>
  <c r="P985" i="4" s="1"/>
  <c r="J985" i="4"/>
  <c r="K984" i="4"/>
  <c r="O984" i="4" s="1"/>
  <c r="P984" i="4" s="1"/>
  <c r="J984" i="4"/>
  <c r="K983" i="4"/>
  <c r="O983" i="4" s="1"/>
  <c r="P983" i="4" s="1"/>
  <c r="J983" i="4"/>
  <c r="K982" i="4"/>
  <c r="O982" i="4" s="1"/>
  <c r="P982" i="4" s="1"/>
  <c r="J982" i="4"/>
  <c r="K981" i="4"/>
  <c r="O981" i="4" s="1"/>
  <c r="P981" i="4" s="1"/>
  <c r="J981" i="4"/>
  <c r="K980" i="4"/>
  <c r="O980" i="4" s="1"/>
  <c r="P980" i="4" s="1"/>
  <c r="J980" i="4"/>
  <c r="K979" i="4"/>
  <c r="O979" i="4" s="1"/>
  <c r="P979" i="4" s="1"/>
  <c r="J979" i="4"/>
  <c r="K978" i="4"/>
  <c r="O978" i="4" s="1"/>
  <c r="P978" i="4" s="1"/>
  <c r="J978" i="4"/>
  <c r="K977" i="4"/>
  <c r="O977" i="4" s="1"/>
  <c r="P977" i="4" s="1"/>
  <c r="J977" i="4"/>
  <c r="K976" i="4"/>
  <c r="O976" i="4" s="1"/>
  <c r="P976" i="4" s="1"/>
  <c r="J976" i="4"/>
  <c r="K975" i="4"/>
  <c r="O975" i="4" s="1"/>
  <c r="P975" i="4" s="1"/>
  <c r="J975" i="4"/>
  <c r="K974" i="4"/>
  <c r="O974" i="4" s="1"/>
  <c r="P974" i="4" s="1"/>
  <c r="J974" i="4"/>
  <c r="K973" i="4"/>
  <c r="O973" i="4" s="1"/>
  <c r="P973" i="4" s="1"/>
  <c r="J973" i="4"/>
  <c r="K972" i="4"/>
  <c r="O972" i="4" s="1"/>
  <c r="P972" i="4" s="1"/>
  <c r="J972" i="4"/>
  <c r="K971" i="4"/>
  <c r="O971" i="4" s="1"/>
  <c r="P971" i="4" s="1"/>
  <c r="J971" i="4"/>
  <c r="K970" i="4"/>
  <c r="O970" i="4" s="1"/>
  <c r="P970" i="4" s="1"/>
  <c r="J970" i="4"/>
  <c r="K969" i="4"/>
  <c r="O969" i="4" s="1"/>
  <c r="P969" i="4" s="1"/>
  <c r="J969" i="4"/>
  <c r="K968" i="4"/>
  <c r="O968" i="4" s="1"/>
  <c r="P968" i="4" s="1"/>
  <c r="J968" i="4"/>
  <c r="K967" i="4"/>
  <c r="O967" i="4" s="1"/>
  <c r="P967" i="4" s="1"/>
  <c r="J967" i="4"/>
  <c r="K966" i="4"/>
  <c r="O966" i="4" s="1"/>
  <c r="P966" i="4" s="1"/>
  <c r="J966" i="4"/>
  <c r="K965" i="4"/>
  <c r="O965" i="4" s="1"/>
  <c r="P965" i="4" s="1"/>
  <c r="J965" i="4"/>
  <c r="K964" i="4"/>
  <c r="O964" i="4" s="1"/>
  <c r="P964" i="4" s="1"/>
  <c r="J964" i="4"/>
  <c r="K963" i="4"/>
  <c r="O963" i="4" s="1"/>
  <c r="P963" i="4" s="1"/>
  <c r="J963" i="4"/>
  <c r="K962" i="4"/>
  <c r="O962" i="4" s="1"/>
  <c r="P962" i="4" s="1"/>
  <c r="J962" i="4"/>
  <c r="K961" i="4"/>
  <c r="O961" i="4" s="1"/>
  <c r="P961" i="4" s="1"/>
  <c r="J961" i="4"/>
  <c r="K960" i="4"/>
  <c r="O960" i="4" s="1"/>
  <c r="P960" i="4" s="1"/>
  <c r="J960" i="4"/>
  <c r="K959" i="4"/>
  <c r="O959" i="4" s="1"/>
  <c r="P959" i="4" s="1"/>
  <c r="J959" i="4"/>
  <c r="K958" i="4"/>
  <c r="O958" i="4" s="1"/>
  <c r="P958" i="4" s="1"/>
  <c r="J958" i="4"/>
  <c r="K957" i="4"/>
  <c r="O957" i="4" s="1"/>
  <c r="P957" i="4" s="1"/>
  <c r="J957" i="4"/>
  <c r="K956" i="4"/>
  <c r="O956" i="4" s="1"/>
  <c r="P956" i="4" s="1"/>
  <c r="J956" i="4"/>
  <c r="K955" i="4"/>
  <c r="O955" i="4" s="1"/>
  <c r="P955" i="4" s="1"/>
  <c r="J955" i="4"/>
  <c r="K954" i="4"/>
  <c r="O954" i="4" s="1"/>
  <c r="P954" i="4" s="1"/>
  <c r="J954" i="4"/>
  <c r="K953" i="4"/>
  <c r="O953" i="4" s="1"/>
  <c r="P953" i="4" s="1"/>
  <c r="J953" i="4"/>
  <c r="K952" i="4"/>
  <c r="O952" i="4" s="1"/>
  <c r="P952" i="4" s="1"/>
  <c r="J952" i="4"/>
  <c r="K951" i="4"/>
  <c r="O951" i="4" s="1"/>
  <c r="P951" i="4" s="1"/>
  <c r="J951" i="4"/>
  <c r="K950" i="4"/>
  <c r="O950" i="4" s="1"/>
  <c r="P950" i="4" s="1"/>
  <c r="J950" i="4"/>
  <c r="K949" i="4"/>
  <c r="O949" i="4" s="1"/>
  <c r="P949" i="4" s="1"/>
  <c r="J949" i="4"/>
  <c r="K948" i="4"/>
  <c r="O948" i="4" s="1"/>
  <c r="P948" i="4" s="1"/>
  <c r="J948" i="4"/>
  <c r="K947" i="4"/>
  <c r="O947" i="4" s="1"/>
  <c r="P947" i="4" s="1"/>
  <c r="J947" i="4"/>
  <c r="K946" i="4"/>
  <c r="O946" i="4" s="1"/>
  <c r="P946" i="4" s="1"/>
  <c r="J946" i="4"/>
  <c r="K945" i="4"/>
  <c r="O945" i="4" s="1"/>
  <c r="P945" i="4" s="1"/>
  <c r="J945" i="4"/>
  <c r="K944" i="4"/>
  <c r="O944" i="4" s="1"/>
  <c r="P944" i="4" s="1"/>
  <c r="J944" i="4"/>
  <c r="K943" i="4"/>
  <c r="O943" i="4" s="1"/>
  <c r="P943" i="4" s="1"/>
  <c r="J943" i="4"/>
  <c r="K942" i="4"/>
  <c r="O942" i="4" s="1"/>
  <c r="P942" i="4" s="1"/>
  <c r="J942" i="4"/>
  <c r="K941" i="4"/>
  <c r="O941" i="4" s="1"/>
  <c r="P941" i="4" s="1"/>
  <c r="J941" i="4"/>
  <c r="K940" i="4"/>
  <c r="O940" i="4" s="1"/>
  <c r="P940" i="4" s="1"/>
  <c r="J940" i="4"/>
  <c r="K939" i="4"/>
  <c r="O939" i="4" s="1"/>
  <c r="P939" i="4" s="1"/>
  <c r="J939" i="4"/>
  <c r="K938" i="4"/>
  <c r="O938" i="4" s="1"/>
  <c r="P938" i="4" s="1"/>
  <c r="J938" i="4"/>
  <c r="K937" i="4"/>
  <c r="O937" i="4" s="1"/>
  <c r="P937" i="4" s="1"/>
  <c r="J937" i="4"/>
  <c r="K936" i="4"/>
  <c r="O936" i="4" s="1"/>
  <c r="P936" i="4" s="1"/>
  <c r="J936" i="4"/>
  <c r="K935" i="4"/>
  <c r="O935" i="4" s="1"/>
  <c r="P935" i="4" s="1"/>
  <c r="J935" i="4"/>
  <c r="K934" i="4"/>
  <c r="O934" i="4" s="1"/>
  <c r="P934" i="4" s="1"/>
  <c r="J934" i="4"/>
  <c r="K933" i="4"/>
  <c r="O933" i="4" s="1"/>
  <c r="P933" i="4" s="1"/>
  <c r="J933" i="4"/>
  <c r="K932" i="4"/>
  <c r="O932" i="4" s="1"/>
  <c r="P932" i="4" s="1"/>
  <c r="J932" i="4"/>
  <c r="K931" i="4"/>
  <c r="O931" i="4" s="1"/>
  <c r="P931" i="4" s="1"/>
  <c r="J931" i="4"/>
  <c r="K930" i="4"/>
  <c r="O930" i="4" s="1"/>
  <c r="P930" i="4" s="1"/>
  <c r="J930" i="4"/>
  <c r="K929" i="4"/>
  <c r="O929" i="4" s="1"/>
  <c r="P929" i="4" s="1"/>
  <c r="J929" i="4"/>
  <c r="K928" i="4"/>
  <c r="O928" i="4" s="1"/>
  <c r="P928" i="4" s="1"/>
  <c r="J928" i="4"/>
  <c r="K927" i="4"/>
  <c r="O927" i="4" s="1"/>
  <c r="P927" i="4" s="1"/>
  <c r="J927" i="4"/>
  <c r="K926" i="4"/>
  <c r="O926" i="4" s="1"/>
  <c r="P926" i="4" s="1"/>
  <c r="J926" i="4"/>
  <c r="K925" i="4"/>
  <c r="O925" i="4" s="1"/>
  <c r="P925" i="4" s="1"/>
  <c r="J925" i="4"/>
  <c r="K924" i="4"/>
  <c r="O924" i="4" s="1"/>
  <c r="P924" i="4" s="1"/>
  <c r="J924" i="4"/>
  <c r="K923" i="4"/>
  <c r="O923" i="4" s="1"/>
  <c r="P923" i="4" s="1"/>
  <c r="J923" i="4"/>
  <c r="K922" i="4"/>
  <c r="O922" i="4" s="1"/>
  <c r="P922" i="4" s="1"/>
  <c r="J922" i="4"/>
  <c r="K921" i="4"/>
  <c r="O921" i="4" s="1"/>
  <c r="P921" i="4" s="1"/>
  <c r="J921" i="4"/>
  <c r="K920" i="4"/>
  <c r="O920" i="4" s="1"/>
  <c r="P920" i="4" s="1"/>
  <c r="J920" i="4"/>
  <c r="K919" i="4"/>
  <c r="O919" i="4" s="1"/>
  <c r="P919" i="4" s="1"/>
  <c r="J919" i="4"/>
  <c r="K918" i="4"/>
  <c r="O918" i="4" s="1"/>
  <c r="P918" i="4" s="1"/>
  <c r="J918" i="4"/>
  <c r="K917" i="4"/>
  <c r="O917" i="4" s="1"/>
  <c r="P917" i="4" s="1"/>
  <c r="J917" i="4"/>
  <c r="K916" i="4"/>
  <c r="O916" i="4" s="1"/>
  <c r="P916" i="4" s="1"/>
  <c r="J916" i="4"/>
  <c r="K915" i="4"/>
  <c r="O915" i="4" s="1"/>
  <c r="P915" i="4" s="1"/>
  <c r="J915" i="4"/>
  <c r="K914" i="4"/>
  <c r="O914" i="4" s="1"/>
  <c r="P914" i="4" s="1"/>
  <c r="J914" i="4"/>
  <c r="K913" i="4"/>
  <c r="O913" i="4" s="1"/>
  <c r="P913" i="4" s="1"/>
  <c r="J913" i="4"/>
  <c r="K912" i="4"/>
  <c r="O912" i="4" s="1"/>
  <c r="P912" i="4" s="1"/>
  <c r="J912" i="4"/>
  <c r="K911" i="4"/>
  <c r="O911" i="4" s="1"/>
  <c r="P911" i="4" s="1"/>
  <c r="J911" i="4"/>
  <c r="K910" i="4"/>
  <c r="O910" i="4" s="1"/>
  <c r="P910" i="4" s="1"/>
  <c r="J910" i="4"/>
  <c r="K909" i="4"/>
  <c r="O909" i="4" s="1"/>
  <c r="P909" i="4" s="1"/>
  <c r="J909" i="4"/>
  <c r="K908" i="4"/>
  <c r="O908" i="4" s="1"/>
  <c r="P908" i="4" s="1"/>
  <c r="J908" i="4"/>
  <c r="K907" i="4"/>
  <c r="O907" i="4" s="1"/>
  <c r="P907" i="4" s="1"/>
  <c r="J907" i="4"/>
  <c r="K906" i="4"/>
  <c r="O906" i="4" s="1"/>
  <c r="P906" i="4" s="1"/>
  <c r="J906" i="4"/>
  <c r="K905" i="4"/>
  <c r="O905" i="4" s="1"/>
  <c r="P905" i="4" s="1"/>
  <c r="J905" i="4"/>
  <c r="K904" i="4"/>
  <c r="O904" i="4" s="1"/>
  <c r="P904" i="4" s="1"/>
  <c r="J904" i="4"/>
  <c r="K903" i="4"/>
  <c r="O903" i="4" s="1"/>
  <c r="P903" i="4" s="1"/>
  <c r="J903" i="4"/>
  <c r="K902" i="4"/>
  <c r="O902" i="4" s="1"/>
  <c r="P902" i="4" s="1"/>
  <c r="J902" i="4"/>
  <c r="K901" i="4"/>
  <c r="O901" i="4" s="1"/>
  <c r="P901" i="4" s="1"/>
  <c r="J901" i="4"/>
  <c r="K900" i="4"/>
  <c r="O900" i="4" s="1"/>
  <c r="P900" i="4" s="1"/>
  <c r="J900" i="4"/>
  <c r="K899" i="4"/>
  <c r="O899" i="4" s="1"/>
  <c r="P899" i="4" s="1"/>
  <c r="J899" i="4"/>
  <c r="K898" i="4"/>
  <c r="O898" i="4" s="1"/>
  <c r="P898" i="4" s="1"/>
  <c r="J898" i="4"/>
  <c r="K897" i="4"/>
  <c r="O897" i="4" s="1"/>
  <c r="P897" i="4" s="1"/>
  <c r="J897" i="4"/>
  <c r="K896" i="4"/>
  <c r="O896" i="4" s="1"/>
  <c r="P896" i="4" s="1"/>
  <c r="J896" i="4"/>
  <c r="K895" i="4"/>
  <c r="O895" i="4" s="1"/>
  <c r="P895" i="4" s="1"/>
  <c r="J895" i="4"/>
  <c r="K894" i="4"/>
  <c r="O894" i="4" s="1"/>
  <c r="P894" i="4" s="1"/>
  <c r="J894" i="4"/>
  <c r="K893" i="4"/>
  <c r="O893" i="4" s="1"/>
  <c r="P893" i="4" s="1"/>
  <c r="J893" i="4"/>
  <c r="K892" i="4"/>
  <c r="O892" i="4" s="1"/>
  <c r="P892" i="4" s="1"/>
  <c r="J892" i="4"/>
  <c r="K891" i="4"/>
  <c r="O891" i="4" s="1"/>
  <c r="P891" i="4" s="1"/>
  <c r="J891" i="4"/>
  <c r="K890" i="4"/>
  <c r="O890" i="4" s="1"/>
  <c r="P890" i="4" s="1"/>
  <c r="J890" i="4"/>
  <c r="K889" i="4"/>
  <c r="O889" i="4" s="1"/>
  <c r="P889" i="4" s="1"/>
  <c r="J889" i="4"/>
  <c r="K888" i="4"/>
  <c r="O888" i="4" s="1"/>
  <c r="P888" i="4" s="1"/>
  <c r="J888" i="4"/>
  <c r="K887" i="4"/>
  <c r="O887" i="4" s="1"/>
  <c r="P887" i="4" s="1"/>
  <c r="J887" i="4"/>
  <c r="K886" i="4"/>
  <c r="O886" i="4" s="1"/>
  <c r="P886" i="4" s="1"/>
  <c r="J886" i="4"/>
  <c r="K885" i="4"/>
  <c r="O885" i="4" s="1"/>
  <c r="P885" i="4" s="1"/>
  <c r="J885" i="4"/>
  <c r="K884" i="4"/>
  <c r="O884" i="4" s="1"/>
  <c r="P884" i="4" s="1"/>
  <c r="J884" i="4"/>
  <c r="K883" i="4"/>
  <c r="O883" i="4" s="1"/>
  <c r="P883" i="4" s="1"/>
  <c r="J883" i="4"/>
  <c r="K882" i="4"/>
  <c r="O882" i="4" s="1"/>
  <c r="P882" i="4" s="1"/>
  <c r="J882" i="4"/>
  <c r="K881" i="4"/>
  <c r="O881" i="4" s="1"/>
  <c r="P881" i="4" s="1"/>
  <c r="J881" i="4"/>
  <c r="K880" i="4"/>
  <c r="O880" i="4" s="1"/>
  <c r="P880" i="4" s="1"/>
  <c r="J880" i="4"/>
  <c r="K879" i="4"/>
  <c r="O879" i="4" s="1"/>
  <c r="P879" i="4" s="1"/>
  <c r="J879" i="4"/>
  <c r="K878" i="4"/>
  <c r="O878" i="4" s="1"/>
  <c r="P878" i="4" s="1"/>
  <c r="J878" i="4"/>
  <c r="K877" i="4"/>
  <c r="O877" i="4" s="1"/>
  <c r="P877" i="4" s="1"/>
  <c r="J877" i="4"/>
  <c r="K876" i="4"/>
  <c r="O876" i="4" s="1"/>
  <c r="P876" i="4" s="1"/>
  <c r="J876" i="4"/>
  <c r="K875" i="4"/>
  <c r="O875" i="4" s="1"/>
  <c r="P875" i="4" s="1"/>
  <c r="J875" i="4"/>
  <c r="K874" i="4"/>
  <c r="O874" i="4" s="1"/>
  <c r="P874" i="4" s="1"/>
  <c r="J874" i="4"/>
  <c r="K873" i="4"/>
  <c r="O873" i="4" s="1"/>
  <c r="P873" i="4" s="1"/>
  <c r="J873" i="4"/>
  <c r="K872" i="4"/>
  <c r="O872" i="4" s="1"/>
  <c r="P872" i="4" s="1"/>
  <c r="J872" i="4"/>
  <c r="K871" i="4"/>
  <c r="O871" i="4" s="1"/>
  <c r="P871" i="4" s="1"/>
  <c r="J871" i="4"/>
  <c r="K870" i="4"/>
  <c r="O870" i="4" s="1"/>
  <c r="P870" i="4" s="1"/>
  <c r="J870" i="4"/>
  <c r="K869" i="4"/>
  <c r="O869" i="4" s="1"/>
  <c r="P869" i="4" s="1"/>
  <c r="J869" i="4"/>
  <c r="K868" i="4"/>
  <c r="O868" i="4" s="1"/>
  <c r="P868" i="4" s="1"/>
  <c r="J868" i="4"/>
  <c r="K867" i="4"/>
  <c r="O867" i="4" s="1"/>
  <c r="P867" i="4" s="1"/>
  <c r="J867" i="4"/>
  <c r="K866" i="4"/>
  <c r="O866" i="4" s="1"/>
  <c r="P866" i="4" s="1"/>
  <c r="J866" i="4"/>
  <c r="K865" i="4"/>
  <c r="O865" i="4" s="1"/>
  <c r="P865" i="4" s="1"/>
  <c r="J865" i="4"/>
  <c r="K864" i="4"/>
  <c r="O864" i="4" s="1"/>
  <c r="P864" i="4" s="1"/>
  <c r="J864" i="4"/>
  <c r="K863" i="4"/>
  <c r="O863" i="4" s="1"/>
  <c r="P863" i="4" s="1"/>
  <c r="J863" i="4"/>
  <c r="K862" i="4"/>
  <c r="O862" i="4" s="1"/>
  <c r="P862" i="4" s="1"/>
  <c r="J862" i="4"/>
  <c r="K861" i="4"/>
  <c r="O861" i="4" s="1"/>
  <c r="P861" i="4" s="1"/>
  <c r="J861" i="4"/>
  <c r="K860" i="4"/>
  <c r="O860" i="4" s="1"/>
  <c r="P860" i="4" s="1"/>
  <c r="J860" i="4"/>
  <c r="K859" i="4"/>
  <c r="O859" i="4" s="1"/>
  <c r="P859" i="4" s="1"/>
  <c r="J859" i="4"/>
  <c r="K858" i="4"/>
  <c r="O858" i="4" s="1"/>
  <c r="P858" i="4" s="1"/>
  <c r="J858" i="4"/>
  <c r="K857" i="4"/>
  <c r="O857" i="4" s="1"/>
  <c r="P857" i="4" s="1"/>
  <c r="J857" i="4"/>
  <c r="K856" i="4"/>
  <c r="O856" i="4" s="1"/>
  <c r="P856" i="4" s="1"/>
  <c r="J856" i="4"/>
  <c r="K855" i="4"/>
  <c r="O855" i="4" s="1"/>
  <c r="P855" i="4" s="1"/>
  <c r="J855" i="4"/>
  <c r="K854" i="4"/>
  <c r="O854" i="4" s="1"/>
  <c r="P854" i="4" s="1"/>
  <c r="J854" i="4"/>
  <c r="K853" i="4"/>
  <c r="O853" i="4" s="1"/>
  <c r="P853" i="4" s="1"/>
  <c r="J853" i="4"/>
  <c r="K852" i="4"/>
  <c r="O852" i="4" s="1"/>
  <c r="P852" i="4" s="1"/>
  <c r="J852" i="4"/>
  <c r="K851" i="4"/>
  <c r="O851" i="4" s="1"/>
  <c r="P851" i="4" s="1"/>
  <c r="J851" i="4"/>
  <c r="K850" i="4"/>
  <c r="O850" i="4" s="1"/>
  <c r="P850" i="4" s="1"/>
  <c r="J850" i="4"/>
  <c r="K849" i="4"/>
  <c r="O849" i="4" s="1"/>
  <c r="P849" i="4" s="1"/>
  <c r="J849" i="4"/>
  <c r="K848" i="4"/>
  <c r="O848" i="4" s="1"/>
  <c r="P848" i="4" s="1"/>
  <c r="J848" i="4"/>
  <c r="K847" i="4"/>
  <c r="O847" i="4" s="1"/>
  <c r="P847" i="4" s="1"/>
  <c r="J847" i="4"/>
  <c r="K846" i="4"/>
  <c r="O846" i="4" s="1"/>
  <c r="P846" i="4" s="1"/>
  <c r="J846" i="4"/>
  <c r="K845" i="4"/>
  <c r="O845" i="4" s="1"/>
  <c r="P845" i="4" s="1"/>
  <c r="J845" i="4"/>
  <c r="K844" i="4"/>
  <c r="O844" i="4" s="1"/>
  <c r="P844" i="4" s="1"/>
  <c r="J844" i="4"/>
  <c r="K843" i="4"/>
  <c r="O843" i="4" s="1"/>
  <c r="P843" i="4" s="1"/>
  <c r="J843" i="4"/>
  <c r="K842" i="4"/>
  <c r="O842" i="4" s="1"/>
  <c r="P842" i="4" s="1"/>
  <c r="J842" i="4"/>
  <c r="K841" i="4"/>
  <c r="O841" i="4" s="1"/>
  <c r="P841" i="4" s="1"/>
  <c r="J841" i="4"/>
  <c r="K840" i="4"/>
  <c r="O840" i="4" s="1"/>
  <c r="P840" i="4" s="1"/>
  <c r="J840" i="4"/>
  <c r="K839" i="4"/>
  <c r="O839" i="4" s="1"/>
  <c r="P839" i="4" s="1"/>
  <c r="J839" i="4"/>
  <c r="K838" i="4"/>
  <c r="O838" i="4" s="1"/>
  <c r="P838" i="4" s="1"/>
  <c r="J838" i="4"/>
  <c r="K837" i="4"/>
  <c r="O837" i="4" s="1"/>
  <c r="P837" i="4" s="1"/>
  <c r="J837" i="4"/>
  <c r="K836" i="4"/>
  <c r="O836" i="4" s="1"/>
  <c r="P836" i="4" s="1"/>
  <c r="J836" i="4"/>
  <c r="K835" i="4"/>
  <c r="O835" i="4" s="1"/>
  <c r="P835" i="4" s="1"/>
  <c r="J835" i="4"/>
  <c r="K834" i="4"/>
  <c r="O834" i="4" s="1"/>
  <c r="P834" i="4" s="1"/>
  <c r="J834" i="4"/>
  <c r="K833" i="4"/>
  <c r="O833" i="4" s="1"/>
  <c r="P833" i="4" s="1"/>
  <c r="J833" i="4"/>
  <c r="K832" i="4"/>
  <c r="O832" i="4" s="1"/>
  <c r="P832" i="4" s="1"/>
  <c r="J832" i="4"/>
  <c r="K831" i="4"/>
  <c r="O831" i="4" s="1"/>
  <c r="P831" i="4" s="1"/>
  <c r="J831" i="4"/>
  <c r="K830" i="4"/>
  <c r="O830" i="4" s="1"/>
  <c r="P830" i="4" s="1"/>
  <c r="J830" i="4"/>
  <c r="K829" i="4"/>
  <c r="O829" i="4" s="1"/>
  <c r="P829" i="4" s="1"/>
  <c r="J829" i="4"/>
  <c r="K828" i="4"/>
  <c r="O828" i="4" s="1"/>
  <c r="P828" i="4" s="1"/>
  <c r="J828" i="4"/>
  <c r="K827" i="4"/>
  <c r="O827" i="4" s="1"/>
  <c r="P827" i="4" s="1"/>
  <c r="J827" i="4"/>
  <c r="K826" i="4"/>
  <c r="O826" i="4" s="1"/>
  <c r="P826" i="4" s="1"/>
  <c r="J826" i="4"/>
  <c r="K825" i="4"/>
  <c r="O825" i="4" s="1"/>
  <c r="P825" i="4" s="1"/>
  <c r="J825" i="4"/>
  <c r="K824" i="4"/>
  <c r="O824" i="4" s="1"/>
  <c r="P824" i="4" s="1"/>
  <c r="J824" i="4"/>
  <c r="K823" i="4"/>
  <c r="O823" i="4" s="1"/>
  <c r="P823" i="4" s="1"/>
  <c r="J823" i="4"/>
  <c r="K822" i="4"/>
  <c r="O822" i="4" s="1"/>
  <c r="P822" i="4" s="1"/>
  <c r="J822" i="4"/>
  <c r="K821" i="4"/>
  <c r="O821" i="4" s="1"/>
  <c r="P821" i="4" s="1"/>
  <c r="J821" i="4"/>
  <c r="K820" i="4"/>
  <c r="O820" i="4" s="1"/>
  <c r="P820" i="4" s="1"/>
  <c r="J820" i="4"/>
  <c r="K819" i="4"/>
  <c r="O819" i="4" s="1"/>
  <c r="P819" i="4" s="1"/>
  <c r="J819" i="4"/>
  <c r="K818" i="4"/>
  <c r="O818" i="4" s="1"/>
  <c r="P818" i="4" s="1"/>
  <c r="J818" i="4"/>
  <c r="K817" i="4"/>
  <c r="O817" i="4" s="1"/>
  <c r="P817" i="4" s="1"/>
  <c r="J817" i="4"/>
  <c r="K816" i="4"/>
  <c r="O816" i="4" s="1"/>
  <c r="P816" i="4" s="1"/>
  <c r="J816" i="4"/>
  <c r="K815" i="4"/>
  <c r="O815" i="4" s="1"/>
  <c r="P815" i="4" s="1"/>
  <c r="J815" i="4"/>
  <c r="K814" i="4"/>
  <c r="O814" i="4" s="1"/>
  <c r="P814" i="4" s="1"/>
  <c r="J814" i="4"/>
  <c r="K813" i="4"/>
  <c r="O813" i="4" s="1"/>
  <c r="P813" i="4" s="1"/>
  <c r="J813" i="4"/>
  <c r="K812" i="4"/>
  <c r="O812" i="4" s="1"/>
  <c r="P812" i="4" s="1"/>
  <c r="J812" i="4"/>
  <c r="K811" i="4"/>
  <c r="O811" i="4" s="1"/>
  <c r="P811" i="4" s="1"/>
  <c r="J811" i="4"/>
  <c r="K810" i="4"/>
  <c r="O810" i="4" s="1"/>
  <c r="P810" i="4" s="1"/>
  <c r="J810" i="4"/>
  <c r="K809" i="4"/>
  <c r="O809" i="4" s="1"/>
  <c r="P809" i="4" s="1"/>
  <c r="J809" i="4"/>
  <c r="K808" i="4"/>
  <c r="O808" i="4" s="1"/>
  <c r="P808" i="4" s="1"/>
  <c r="J808" i="4"/>
  <c r="K807" i="4"/>
  <c r="O807" i="4" s="1"/>
  <c r="P807" i="4" s="1"/>
  <c r="J807" i="4"/>
  <c r="K806" i="4"/>
  <c r="O806" i="4" s="1"/>
  <c r="P806" i="4" s="1"/>
  <c r="J806" i="4"/>
  <c r="K805" i="4"/>
  <c r="O805" i="4" s="1"/>
  <c r="P805" i="4" s="1"/>
  <c r="J805" i="4"/>
  <c r="K804" i="4"/>
  <c r="O804" i="4" s="1"/>
  <c r="P804" i="4" s="1"/>
  <c r="J804" i="4"/>
  <c r="K803" i="4"/>
  <c r="O803" i="4" s="1"/>
  <c r="P803" i="4" s="1"/>
  <c r="J803" i="4"/>
  <c r="K802" i="4"/>
  <c r="O802" i="4" s="1"/>
  <c r="P802" i="4" s="1"/>
  <c r="J802" i="4"/>
  <c r="K801" i="4"/>
  <c r="O801" i="4" s="1"/>
  <c r="P801" i="4" s="1"/>
  <c r="J801" i="4"/>
  <c r="K800" i="4"/>
  <c r="O800" i="4" s="1"/>
  <c r="P800" i="4" s="1"/>
  <c r="J800" i="4"/>
  <c r="K799" i="4"/>
  <c r="O799" i="4" s="1"/>
  <c r="P799" i="4" s="1"/>
  <c r="J799" i="4"/>
  <c r="K798" i="4"/>
  <c r="O798" i="4" s="1"/>
  <c r="P798" i="4" s="1"/>
  <c r="J798" i="4"/>
  <c r="K797" i="4"/>
  <c r="O797" i="4" s="1"/>
  <c r="P797" i="4" s="1"/>
  <c r="J797" i="4"/>
  <c r="K796" i="4"/>
  <c r="O796" i="4" s="1"/>
  <c r="P796" i="4" s="1"/>
  <c r="J796" i="4"/>
  <c r="P795" i="4"/>
  <c r="K795" i="4"/>
  <c r="O795" i="4" s="1"/>
  <c r="J795" i="4"/>
  <c r="K794" i="4"/>
  <c r="O794" i="4" s="1"/>
  <c r="P794" i="4" s="1"/>
  <c r="J794" i="4"/>
  <c r="K793" i="4"/>
  <c r="O793" i="4" s="1"/>
  <c r="P793" i="4" s="1"/>
  <c r="J793" i="4"/>
  <c r="K792" i="4"/>
  <c r="O792" i="4" s="1"/>
  <c r="P792" i="4" s="1"/>
  <c r="J792" i="4"/>
  <c r="K791" i="4"/>
  <c r="O791" i="4" s="1"/>
  <c r="P791" i="4" s="1"/>
  <c r="J791" i="4"/>
  <c r="K790" i="4"/>
  <c r="O790" i="4" s="1"/>
  <c r="P790" i="4" s="1"/>
  <c r="J790" i="4"/>
  <c r="K789" i="4"/>
  <c r="O789" i="4" s="1"/>
  <c r="P789" i="4" s="1"/>
  <c r="J789" i="4"/>
  <c r="K788" i="4"/>
  <c r="O788" i="4" s="1"/>
  <c r="P788" i="4" s="1"/>
  <c r="J788" i="4"/>
  <c r="K787" i="4"/>
  <c r="O787" i="4" s="1"/>
  <c r="P787" i="4" s="1"/>
  <c r="J787" i="4"/>
  <c r="K786" i="4"/>
  <c r="O786" i="4" s="1"/>
  <c r="P786" i="4" s="1"/>
  <c r="J786" i="4"/>
  <c r="K785" i="4"/>
  <c r="O785" i="4" s="1"/>
  <c r="P785" i="4" s="1"/>
  <c r="J785" i="4"/>
  <c r="K784" i="4"/>
  <c r="O784" i="4" s="1"/>
  <c r="P784" i="4" s="1"/>
  <c r="J784" i="4"/>
  <c r="K783" i="4"/>
  <c r="O783" i="4" s="1"/>
  <c r="P783" i="4" s="1"/>
  <c r="J783" i="4"/>
  <c r="K782" i="4"/>
  <c r="O782" i="4" s="1"/>
  <c r="P782" i="4" s="1"/>
  <c r="J782" i="4"/>
  <c r="K781" i="4"/>
  <c r="O781" i="4" s="1"/>
  <c r="P781" i="4" s="1"/>
  <c r="J781" i="4"/>
  <c r="K780" i="4"/>
  <c r="O780" i="4" s="1"/>
  <c r="P780" i="4" s="1"/>
  <c r="J780" i="4"/>
  <c r="K779" i="4"/>
  <c r="O779" i="4" s="1"/>
  <c r="P779" i="4" s="1"/>
  <c r="J779" i="4"/>
  <c r="K778" i="4"/>
  <c r="O778" i="4" s="1"/>
  <c r="P778" i="4" s="1"/>
  <c r="J778" i="4"/>
  <c r="K777" i="4"/>
  <c r="O777" i="4" s="1"/>
  <c r="P777" i="4" s="1"/>
  <c r="J777" i="4"/>
  <c r="K776" i="4"/>
  <c r="O776" i="4" s="1"/>
  <c r="P776" i="4" s="1"/>
  <c r="J776" i="4"/>
  <c r="K775" i="4"/>
  <c r="O775" i="4" s="1"/>
  <c r="P775" i="4" s="1"/>
  <c r="J775" i="4"/>
  <c r="K774" i="4"/>
  <c r="O774" i="4" s="1"/>
  <c r="P774" i="4" s="1"/>
  <c r="J774" i="4"/>
  <c r="K773" i="4"/>
  <c r="O773" i="4" s="1"/>
  <c r="P773" i="4" s="1"/>
  <c r="J773" i="4"/>
  <c r="K772" i="4"/>
  <c r="O772" i="4" s="1"/>
  <c r="P772" i="4" s="1"/>
  <c r="J772" i="4"/>
  <c r="K771" i="4"/>
  <c r="O771" i="4" s="1"/>
  <c r="P771" i="4" s="1"/>
  <c r="J771" i="4"/>
  <c r="K770" i="4"/>
  <c r="O770" i="4" s="1"/>
  <c r="P770" i="4" s="1"/>
  <c r="J770" i="4"/>
  <c r="K769" i="4"/>
  <c r="O769" i="4" s="1"/>
  <c r="P769" i="4" s="1"/>
  <c r="J769" i="4"/>
  <c r="K768" i="4"/>
  <c r="O768" i="4" s="1"/>
  <c r="P768" i="4" s="1"/>
  <c r="J768" i="4"/>
  <c r="K767" i="4"/>
  <c r="O767" i="4" s="1"/>
  <c r="P767" i="4" s="1"/>
  <c r="J767" i="4"/>
  <c r="K766" i="4"/>
  <c r="O766" i="4" s="1"/>
  <c r="P766" i="4" s="1"/>
  <c r="J766" i="4"/>
  <c r="K765" i="4"/>
  <c r="O765" i="4" s="1"/>
  <c r="P765" i="4" s="1"/>
  <c r="J765" i="4"/>
  <c r="K764" i="4"/>
  <c r="O764" i="4" s="1"/>
  <c r="P764" i="4" s="1"/>
  <c r="J764" i="4"/>
  <c r="K763" i="4"/>
  <c r="O763" i="4" s="1"/>
  <c r="P763" i="4" s="1"/>
  <c r="J763" i="4"/>
  <c r="K762" i="4"/>
  <c r="O762" i="4" s="1"/>
  <c r="P762" i="4" s="1"/>
  <c r="J762" i="4"/>
  <c r="K761" i="4"/>
  <c r="O761" i="4" s="1"/>
  <c r="P761" i="4" s="1"/>
  <c r="J761" i="4"/>
  <c r="K760" i="4"/>
  <c r="O760" i="4" s="1"/>
  <c r="P760" i="4" s="1"/>
  <c r="J760" i="4"/>
  <c r="K759" i="4"/>
  <c r="O759" i="4" s="1"/>
  <c r="P759" i="4" s="1"/>
  <c r="J759" i="4"/>
  <c r="K758" i="4"/>
  <c r="O758" i="4" s="1"/>
  <c r="P758" i="4" s="1"/>
  <c r="J758" i="4"/>
  <c r="K757" i="4"/>
  <c r="O757" i="4" s="1"/>
  <c r="P757" i="4" s="1"/>
  <c r="J757" i="4"/>
  <c r="K756" i="4"/>
  <c r="O756" i="4" s="1"/>
  <c r="P756" i="4" s="1"/>
  <c r="J756" i="4"/>
  <c r="K755" i="4"/>
  <c r="O755" i="4" s="1"/>
  <c r="P755" i="4" s="1"/>
  <c r="J755" i="4"/>
  <c r="K754" i="4"/>
  <c r="O754" i="4" s="1"/>
  <c r="P754" i="4" s="1"/>
  <c r="J754" i="4"/>
  <c r="K753" i="4"/>
  <c r="O753" i="4" s="1"/>
  <c r="P753" i="4" s="1"/>
  <c r="J753" i="4"/>
  <c r="K752" i="4"/>
  <c r="O752" i="4" s="1"/>
  <c r="P752" i="4" s="1"/>
  <c r="J752" i="4"/>
  <c r="K751" i="4"/>
  <c r="O751" i="4" s="1"/>
  <c r="P751" i="4" s="1"/>
  <c r="J751" i="4"/>
  <c r="K750" i="4"/>
  <c r="O750" i="4" s="1"/>
  <c r="P750" i="4" s="1"/>
  <c r="J750" i="4"/>
  <c r="K749" i="4"/>
  <c r="O749" i="4" s="1"/>
  <c r="P749" i="4" s="1"/>
  <c r="J749" i="4"/>
  <c r="K748" i="4"/>
  <c r="O748" i="4" s="1"/>
  <c r="P748" i="4" s="1"/>
  <c r="J748" i="4"/>
  <c r="K747" i="4"/>
  <c r="O747" i="4" s="1"/>
  <c r="P747" i="4" s="1"/>
  <c r="J747" i="4"/>
  <c r="K746" i="4"/>
  <c r="O746" i="4" s="1"/>
  <c r="P746" i="4" s="1"/>
  <c r="J746" i="4"/>
  <c r="K745" i="4"/>
  <c r="O745" i="4" s="1"/>
  <c r="P745" i="4" s="1"/>
  <c r="J745" i="4"/>
  <c r="K744" i="4"/>
  <c r="O744" i="4" s="1"/>
  <c r="P744" i="4" s="1"/>
  <c r="J744" i="4"/>
  <c r="K743" i="4"/>
  <c r="O743" i="4" s="1"/>
  <c r="P743" i="4" s="1"/>
  <c r="J743" i="4"/>
  <c r="K742" i="4"/>
  <c r="O742" i="4" s="1"/>
  <c r="P742" i="4" s="1"/>
  <c r="J742" i="4"/>
  <c r="K741" i="4"/>
  <c r="O741" i="4" s="1"/>
  <c r="P741" i="4" s="1"/>
  <c r="J741" i="4"/>
  <c r="K740" i="4"/>
  <c r="O740" i="4" s="1"/>
  <c r="P740" i="4" s="1"/>
  <c r="J740" i="4"/>
  <c r="K739" i="4"/>
  <c r="O739" i="4" s="1"/>
  <c r="P739" i="4" s="1"/>
  <c r="J739" i="4"/>
  <c r="K738" i="4"/>
  <c r="O738" i="4" s="1"/>
  <c r="P738" i="4" s="1"/>
  <c r="J738" i="4"/>
  <c r="K737" i="4"/>
  <c r="O737" i="4" s="1"/>
  <c r="P737" i="4" s="1"/>
  <c r="J737" i="4"/>
  <c r="K736" i="4"/>
  <c r="O736" i="4" s="1"/>
  <c r="P736" i="4" s="1"/>
  <c r="J736" i="4"/>
  <c r="K735" i="4"/>
  <c r="O735" i="4" s="1"/>
  <c r="P735" i="4" s="1"/>
  <c r="J735" i="4"/>
  <c r="K734" i="4"/>
  <c r="O734" i="4" s="1"/>
  <c r="P734" i="4" s="1"/>
  <c r="J734" i="4"/>
  <c r="K733" i="4"/>
  <c r="O733" i="4" s="1"/>
  <c r="P733" i="4" s="1"/>
  <c r="J733" i="4"/>
  <c r="K732" i="4"/>
  <c r="O732" i="4" s="1"/>
  <c r="P732" i="4" s="1"/>
  <c r="J732" i="4"/>
  <c r="P731" i="4"/>
  <c r="K731" i="4"/>
  <c r="O731" i="4" s="1"/>
  <c r="J731" i="4"/>
  <c r="K730" i="4"/>
  <c r="O730" i="4" s="1"/>
  <c r="P730" i="4" s="1"/>
  <c r="J730" i="4"/>
  <c r="K729" i="4"/>
  <c r="O729" i="4" s="1"/>
  <c r="P729" i="4" s="1"/>
  <c r="J729" i="4"/>
  <c r="K728" i="4"/>
  <c r="O728" i="4" s="1"/>
  <c r="P728" i="4" s="1"/>
  <c r="J728" i="4"/>
  <c r="K727" i="4"/>
  <c r="O727" i="4" s="1"/>
  <c r="P727" i="4" s="1"/>
  <c r="J727" i="4"/>
  <c r="K726" i="4"/>
  <c r="O726" i="4" s="1"/>
  <c r="P726" i="4" s="1"/>
  <c r="J726" i="4"/>
  <c r="K725" i="4"/>
  <c r="O725" i="4" s="1"/>
  <c r="P725" i="4" s="1"/>
  <c r="J725" i="4"/>
  <c r="K724" i="4"/>
  <c r="O724" i="4" s="1"/>
  <c r="P724" i="4" s="1"/>
  <c r="J724" i="4"/>
  <c r="K723" i="4"/>
  <c r="O723" i="4" s="1"/>
  <c r="P723" i="4" s="1"/>
  <c r="J723" i="4"/>
  <c r="K722" i="4"/>
  <c r="O722" i="4" s="1"/>
  <c r="P722" i="4" s="1"/>
  <c r="J722" i="4"/>
  <c r="K721" i="4"/>
  <c r="O721" i="4" s="1"/>
  <c r="P721" i="4" s="1"/>
  <c r="J721" i="4"/>
  <c r="K720" i="4"/>
  <c r="O720" i="4" s="1"/>
  <c r="P720" i="4" s="1"/>
  <c r="J720" i="4"/>
  <c r="K719" i="4"/>
  <c r="O719" i="4" s="1"/>
  <c r="P719" i="4" s="1"/>
  <c r="J719" i="4"/>
  <c r="K718" i="4"/>
  <c r="O718" i="4" s="1"/>
  <c r="P718" i="4" s="1"/>
  <c r="J718" i="4"/>
  <c r="K717" i="4"/>
  <c r="O717" i="4" s="1"/>
  <c r="P717" i="4" s="1"/>
  <c r="J717" i="4"/>
  <c r="K716" i="4"/>
  <c r="O716" i="4" s="1"/>
  <c r="P716" i="4" s="1"/>
  <c r="J716" i="4"/>
  <c r="K715" i="4"/>
  <c r="O715" i="4" s="1"/>
  <c r="P715" i="4" s="1"/>
  <c r="J715" i="4"/>
  <c r="K714" i="4"/>
  <c r="O714" i="4" s="1"/>
  <c r="P714" i="4" s="1"/>
  <c r="J714" i="4"/>
  <c r="K713" i="4"/>
  <c r="O713" i="4" s="1"/>
  <c r="P713" i="4" s="1"/>
  <c r="J713" i="4"/>
  <c r="K712" i="4"/>
  <c r="O712" i="4" s="1"/>
  <c r="P712" i="4" s="1"/>
  <c r="J712" i="4"/>
  <c r="K711" i="4"/>
  <c r="O711" i="4" s="1"/>
  <c r="P711" i="4" s="1"/>
  <c r="J711" i="4"/>
  <c r="K710" i="4"/>
  <c r="O710" i="4" s="1"/>
  <c r="P710" i="4" s="1"/>
  <c r="J710" i="4"/>
  <c r="K709" i="4"/>
  <c r="O709" i="4" s="1"/>
  <c r="P709" i="4" s="1"/>
  <c r="J709" i="4"/>
  <c r="K708" i="4"/>
  <c r="O708" i="4" s="1"/>
  <c r="P708" i="4" s="1"/>
  <c r="J708" i="4"/>
  <c r="K707" i="4"/>
  <c r="O707" i="4" s="1"/>
  <c r="P707" i="4" s="1"/>
  <c r="J707" i="4"/>
  <c r="K706" i="4"/>
  <c r="O706" i="4" s="1"/>
  <c r="P706" i="4" s="1"/>
  <c r="J706" i="4"/>
  <c r="K705" i="4"/>
  <c r="O705" i="4" s="1"/>
  <c r="P705" i="4" s="1"/>
  <c r="J705" i="4"/>
  <c r="K704" i="4"/>
  <c r="O704" i="4" s="1"/>
  <c r="P704" i="4" s="1"/>
  <c r="J704" i="4"/>
  <c r="K703" i="4"/>
  <c r="O703" i="4" s="1"/>
  <c r="P703" i="4" s="1"/>
  <c r="J703" i="4"/>
  <c r="K702" i="4"/>
  <c r="O702" i="4" s="1"/>
  <c r="P702" i="4" s="1"/>
  <c r="J702" i="4"/>
  <c r="K701" i="4"/>
  <c r="O701" i="4" s="1"/>
  <c r="P701" i="4" s="1"/>
  <c r="J701" i="4"/>
  <c r="K700" i="4"/>
  <c r="O700" i="4" s="1"/>
  <c r="P700" i="4" s="1"/>
  <c r="J700" i="4"/>
  <c r="K699" i="4"/>
  <c r="O699" i="4" s="1"/>
  <c r="P699" i="4" s="1"/>
  <c r="J699" i="4"/>
  <c r="K698" i="4"/>
  <c r="O698" i="4" s="1"/>
  <c r="P698" i="4" s="1"/>
  <c r="J698" i="4"/>
  <c r="K697" i="4"/>
  <c r="O697" i="4" s="1"/>
  <c r="P697" i="4" s="1"/>
  <c r="J697" i="4"/>
  <c r="K696" i="4"/>
  <c r="O696" i="4" s="1"/>
  <c r="P696" i="4" s="1"/>
  <c r="J696" i="4"/>
  <c r="K695" i="4"/>
  <c r="O695" i="4" s="1"/>
  <c r="P695" i="4" s="1"/>
  <c r="J695" i="4"/>
  <c r="K694" i="4"/>
  <c r="O694" i="4" s="1"/>
  <c r="P694" i="4" s="1"/>
  <c r="J694" i="4"/>
  <c r="K693" i="4"/>
  <c r="O693" i="4" s="1"/>
  <c r="P693" i="4" s="1"/>
  <c r="J693" i="4"/>
  <c r="K692" i="4"/>
  <c r="O692" i="4" s="1"/>
  <c r="P692" i="4" s="1"/>
  <c r="J692" i="4"/>
  <c r="K691" i="4"/>
  <c r="O691" i="4" s="1"/>
  <c r="P691" i="4" s="1"/>
  <c r="J691" i="4"/>
  <c r="K690" i="4"/>
  <c r="O690" i="4" s="1"/>
  <c r="P690" i="4" s="1"/>
  <c r="J690" i="4"/>
  <c r="K689" i="4"/>
  <c r="O689" i="4" s="1"/>
  <c r="P689" i="4" s="1"/>
  <c r="J689" i="4"/>
  <c r="K688" i="4"/>
  <c r="O688" i="4" s="1"/>
  <c r="P688" i="4" s="1"/>
  <c r="J688" i="4"/>
  <c r="K687" i="4"/>
  <c r="O687" i="4" s="1"/>
  <c r="P687" i="4" s="1"/>
  <c r="J687" i="4"/>
  <c r="K686" i="4"/>
  <c r="O686" i="4" s="1"/>
  <c r="P686" i="4" s="1"/>
  <c r="J686" i="4"/>
  <c r="K685" i="4"/>
  <c r="O685" i="4" s="1"/>
  <c r="P685" i="4" s="1"/>
  <c r="J685" i="4"/>
  <c r="K684" i="4"/>
  <c r="O684" i="4" s="1"/>
  <c r="P684" i="4" s="1"/>
  <c r="J684" i="4"/>
  <c r="K683" i="4"/>
  <c r="O683" i="4" s="1"/>
  <c r="P683" i="4" s="1"/>
  <c r="J683" i="4"/>
  <c r="K682" i="4"/>
  <c r="O682" i="4" s="1"/>
  <c r="P682" i="4" s="1"/>
  <c r="J682" i="4"/>
  <c r="K681" i="4"/>
  <c r="O681" i="4" s="1"/>
  <c r="P681" i="4" s="1"/>
  <c r="J681" i="4"/>
  <c r="P680" i="4"/>
  <c r="K680" i="4"/>
  <c r="O680" i="4" s="1"/>
  <c r="J680" i="4"/>
  <c r="K679" i="4"/>
  <c r="O679" i="4" s="1"/>
  <c r="P679" i="4" s="1"/>
  <c r="J679" i="4"/>
  <c r="K678" i="4"/>
  <c r="O678" i="4" s="1"/>
  <c r="P678" i="4" s="1"/>
  <c r="J678" i="4"/>
  <c r="K677" i="4"/>
  <c r="O677" i="4" s="1"/>
  <c r="P677" i="4" s="1"/>
  <c r="J677" i="4"/>
  <c r="K676" i="4"/>
  <c r="O676" i="4" s="1"/>
  <c r="P676" i="4" s="1"/>
  <c r="J676" i="4"/>
  <c r="K675" i="4"/>
  <c r="O675" i="4" s="1"/>
  <c r="P675" i="4" s="1"/>
  <c r="J675" i="4"/>
  <c r="K674" i="4"/>
  <c r="O674" i="4" s="1"/>
  <c r="P674" i="4" s="1"/>
  <c r="J674" i="4"/>
  <c r="K673" i="4"/>
  <c r="O673" i="4" s="1"/>
  <c r="P673" i="4" s="1"/>
  <c r="J673" i="4"/>
  <c r="K672" i="4"/>
  <c r="O672" i="4" s="1"/>
  <c r="P672" i="4" s="1"/>
  <c r="J672" i="4"/>
  <c r="K671" i="4"/>
  <c r="O671" i="4" s="1"/>
  <c r="P671" i="4" s="1"/>
  <c r="J671" i="4"/>
  <c r="K670" i="4"/>
  <c r="O670" i="4" s="1"/>
  <c r="P670" i="4" s="1"/>
  <c r="J670" i="4"/>
  <c r="K669" i="4"/>
  <c r="O669" i="4" s="1"/>
  <c r="P669" i="4" s="1"/>
  <c r="J669" i="4"/>
  <c r="K668" i="4"/>
  <c r="O668" i="4" s="1"/>
  <c r="P668" i="4" s="1"/>
  <c r="J668" i="4"/>
  <c r="P667" i="4"/>
  <c r="K667" i="4"/>
  <c r="O667" i="4" s="1"/>
  <c r="J667" i="4"/>
  <c r="P666" i="4"/>
  <c r="K666" i="4"/>
  <c r="O666" i="4" s="1"/>
  <c r="J666" i="4"/>
  <c r="K665" i="4"/>
  <c r="O665" i="4" s="1"/>
  <c r="P665" i="4" s="1"/>
  <c r="J665" i="4"/>
  <c r="K664" i="4"/>
  <c r="O664" i="4" s="1"/>
  <c r="P664" i="4" s="1"/>
  <c r="J664" i="4"/>
  <c r="K663" i="4"/>
  <c r="O663" i="4" s="1"/>
  <c r="P663" i="4" s="1"/>
  <c r="J663" i="4"/>
  <c r="K662" i="4"/>
  <c r="O662" i="4" s="1"/>
  <c r="P662" i="4" s="1"/>
  <c r="J662" i="4"/>
  <c r="K661" i="4"/>
  <c r="O661" i="4" s="1"/>
  <c r="P661" i="4" s="1"/>
  <c r="J661" i="4"/>
  <c r="K660" i="4"/>
  <c r="O660" i="4" s="1"/>
  <c r="P660" i="4" s="1"/>
  <c r="J660" i="4"/>
  <c r="K659" i="4"/>
  <c r="O659" i="4" s="1"/>
  <c r="P659" i="4" s="1"/>
  <c r="J659" i="4"/>
  <c r="K658" i="4"/>
  <c r="O658" i="4" s="1"/>
  <c r="P658" i="4" s="1"/>
  <c r="J658" i="4"/>
  <c r="K657" i="4"/>
  <c r="O657" i="4" s="1"/>
  <c r="P657" i="4" s="1"/>
  <c r="J657" i="4"/>
  <c r="K656" i="4"/>
  <c r="O656" i="4" s="1"/>
  <c r="P656" i="4" s="1"/>
  <c r="J656" i="4"/>
  <c r="K655" i="4"/>
  <c r="O655" i="4" s="1"/>
  <c r="P655" i="4" s="1"/>
  <c r="J655" i="4"/>
  <c r="K654" i="4"/>
  <c r="O654" i="4" s="1"/>
  <c r="P654" i="4" s="1"/>
  <c r="J654" i="4"/>
  <c r="K653" i="4"/>
  <c r="O653" i="4" s="1"/>
  <c r="P653" i="4" s="1"/>
  <c r="J653" i="4"/>
  <c r="K652" i="4"/>
  <c r="O652" i="4" s="1"/>
  <c r="P652" i="4" s="1"/>
  <c r="J652" i="4"/>
  <c r="K651" i="4"/>
  <c r="O651" i="4" s="1"/>
  <c r="P651" i="4" s="1"/>
  <c r="J651" i="4"/>
  <c r="K650" i="4"/>
  <c r="O650" i="4" s="1"/>
  <c r="P650" i="4" s="1"/>
  <c r="J650" i="4"/>
  <c r="K649" i="4"/>
  <c r="O649" i="4" s="1"/>
  <c r="P649" i="4" s="1"/>
  <c r="J649" i="4"/>
  <c r="K648" i="4"/>
  <c r="O648" i="4" s="1"/>
  <c r="P648" i="4" s="1"/>
  <c r="J648" i="4"/>
  <c r="K647" i="4"/>
  <c r="O647" i="4" s="1"/>
  <c r="P647" i="4" s="1"/>
  <c r="J647" i="4"/>
  <c r="P646" i="4"/>
  <c r="K646" i="4"/>
  <c r="O646" i="4" s="1"/>
  <c r="J646" i="4"/>
  <c r="K645" i="4"/>
  <c r="O645" i="4" s="1"/>
  <c r="P645" i="4" s="1"/>
  <c r="J645" i="4"/>
  <c r="K644" i="4"/>
  <c r="O644" i="4" s="1"/>
  <c r="P644" i="4" s="1"/>
  <c r="J644" i="4"/>
  <c r="K643" i="4"/>
  <c r="O643" i="4" s="1"/>
  <c r="P643" i="4" s="1"/>
  <c r="J643" i="4"/>
  <c r="K642" i="4"/>
  <c r="O642" i="4" s="1"/>
  <c r="P642" i="4" s="1"/>
  <c r="J642" i="4"/>
  <c r="K641" i="4"/>
  <c r="O641" i="4" s="1"/>
  <c r="P641" i="4" s="1"/>
  <c r="J641" i="4"/>
  <c r="K640" i="4"/>
  <c r="O640" i="4" s="1"/>
  <c r="P640" i="4" s="1"/>
  <c r="J640" i="4"/>
  <c r="K639" i="4"/>
  <c r="O639" i="4" s="1"/>
  <c r="P639" i="4" s="1"/>
  <c r="J639" i="4"/>
  <c r="K638" i="4"/>
  <c r="O638" i="4" s="1"/>
  <c r="P638" i="4" s="1"/>
  <c r="J638" i="4"/>
  <c r="K637" i="4"/>
  <c r="O637" i="4" s="1"/>
  <c r="P637" i="4" s="1"/>
  <c r="J637" i="4"/>
  <c r="K636" i="4"/>
  <c r="O636" i="4" s="1"/>
  <c r="P636" i="4" s="1"/>
  <c r="J636" i="4"/>
  <c r="K635" i="4"/>
  <c r="O635" i="4" s="1"/>
  <c r="P635" i="4" s="1"/>
  <c r="J635" i="4"/>
  <c r="O634" i="4"/>
  <c r="P634" i="4" s="1"/>
  <c r="K634" i="4"/>
  <c r="J634" i="4"/>
  <c r="K633" i="4"/>
  <c r="O633" i="4" s="1"/>
  <c r="P633" i="4" s="1"/>
  <c r="J633" i="4"/>
  <c r="K632" i="4"/>
  <c r="O632" i="4" s="1"/>
  <c r="P632" i="4" s="1"/>
  <c r="J632" i="4"/>
  <c r="K631" i="4"/>
  <c r="O631" i="4" s="1"/>
  <c r="P631" i="4" s="1"/>
  <c r="J631" i="4"/>
  <c r="K630" i="4"/>
  <c r="O630" i="4" s="1"/>
  <c r="P630" i="4" s="1"/>
  <c r="J630" i="4"/>
  <c r="K629" i="4"/>
  <c r="O629" i="4" s="1"/>
  <c r="P629" i="4" s="1"/>
  <c r="J629" i="4"/>
  <c r="K628" i="4"/>
  <c r="O628" i="4" s="1"/>
  <c r="P628" i="4" s="1"/>
  <c r="J628" i="4"/>
  <c r="K627" i="4"/>
  <c r="O627" i="4" s="1"/>
  <c r="P627" i="4" s="1"/>
  <c r="J627" i="4"/>
  <c r="K626" i="4"/>
  <c r="O626" i="4" s="1"/>
  <c r="P626" i="4" s="1"/>
  <c r="J626" i="4"/>
  <c r="K625" i="4"/>
  <c r="O625" i="4" s="1"/>
  <c r="P625" i="4" s="1"/>
  <c r="J625" i="4"/>
  <c r="K624" i="4"/>
  <c r="O624" i="4" s="1"/>
  <c r="P624" i="4" s="1"/>
  <c r="J624" i="4"/>
  <c r="K623" i="4"/>
  <c r="O623" i="4" s="1"/>
  <c r="P623" i="4" s="1"/>
  <c r="J623" i="4"/>
  <c r="K622" i="4"/>
  <c r="O622" i="4" s="1"/>
  <c r="P622" i="4" s="1"/>
  <c r="J622" i="4"/>
  <c r="K621" i="4"/>
  <c r="O621" i="4" s="1"/>
  <c r="P621" i="4" s="1"/>
  <c r="J621" i="4"/>
  <c r="K620" i="4"/>
  <c r="O620" i="4" s="1"/>
  <c r="P620" i="4" s="1"/>
  <c r="J620" i="4"/>
  <c r="K619" i="4"/>
  <c r="O619" i="4" s="1"/>
  <c r="P619" i="4" s="1"/>
  <c r="J619" i="4"/>
  <c r="K618" i="4"/>
  <c r="O618" i="4" s="1"/>
  <c r="P618" i="4" s="1"/>
  <c r="J618" i="4"/>
  <c r="K617" i="4"/>
  <c r="O617" i="4" s="1"/>
  <c r="P617" i="4" s="1"/>
  <c r="J617" i="4"/>
  <c r="K616" i="4"/>
  <c r="O616" i="4" s="1"/>
  <c r="P616" i="4" s="1"/>
  <c r="J616" i="4"/>
  <c r="K615" i="4"/>
  <c r="O615" i="4" s="1"/>
  <c r="P615" i="4" s="1"/>
  <c r="J615" i="4"/>
  <c r="K614" i="4"/>
  <c r="O614" i="4" s="1"/>
  <c r="P614" i="4" s="1"/>
  <c r="J614" i="4"/>
  <c r="K613" i="4"/>
  <c r="O613" i="4" s="1"/>
  <c r="P613" i="4" s="1"/>
  <c r="J613" i="4"/>
  <c r="O612" i="4"/>
  <c r="P612" i="4" s="1"/>
  <c r="K612" i="4"/>
  <c r="J612" i="4"/>
  <c r="K611" i="4"/>
  <c r="O611" i="4" s="1"/>
  <c r="P611" i="4" s="1"/>
  <c r="J611" i="4"/>
  <c r="K610" i="4"/>
  <c r="O610" i="4" s="1"/>
  <c r="P610" i="4" s="1"/>
  <c r="J610" i="4"/>
  <c r="K609" i="4"/>
  <c r="O609" i="4" s="1"/>
  <c r="P609" i="4" s="1"/>
  <c r="J609" i="4"/>
  <c r="K608" i="4"/>
  <c r="O608" i="4" s="1"/>
  <c r="P608" i="4" s="1"/>
  <c r="J608" i="4"/>
  <c r="K607" i="4"/>
  <c r="O607" i="4" s="1"/>
  <c r="P607" i="4" s="1"/>
  <c r="J607" i="4"/>
  <c r="K606" i="4"/>
  <c r="O606" i="4" s="1"/>
  <c r="P606" i="4" s="1"/>
  <c r="J606" i="4"/>
  <c r="K605" i="4"/>
  <c r="O605" i="4" s="1"/>
  <c r="P605" i="4" s="1"/>
  <c r="J605" i="4"/>
  <c r="K604" i="4"/>
  <c r="O604" i="4" s="1"/>
  <c r="P604" i="4" s="1"/>
  <c r="J604" i="4"/>
  <c r="K603" i="4"/>
  <c r="O603" i="4" s="1"/>
  <c r="P603" i="4" s="1"/>
  <c r="J603" i="4"/>
  <c r="K602" i="4"/>
  <c r="O602" i="4" s="1"/>
  <c r="P602" i="4" s="1"/>
  <c r="J602" i="4"/>
  <c r="K601" i="4"/>
  <c r="O601" i="4" s="1"/>
  <c r="P601" i="4" s="1"/>
  <c r="J601" i="4"/>
  <c r="K600" i="4"/>
  <c r="O600" i="4" s="1"/>
  <c r="P600" i="4" s="1"/>
  <c r="J600" i="4"/>
  <c r="K599" i="4"/>
  <c r="O599" i="4" s="1"/>
  <c r="P599" i="4" s="1"/>
  <c r="J599" i="4"/>
  <c r="K598" i="4"/>
  <c r="O598" i="4" s="1"/>
  <c r="P598" i="4" s="1"/>
  <c r="J598" i="4"/>
  <c r="K597" i="4"/>
  <c r="O597" i="4" s="1"/>
  <c r="P597" i="4" s="1"/>
  <c r="J597" i="4"/>
  <c r="K596" i="4"/>
  <c r="O596" i="4" s="1"/>
  <c r="P596" i="4" s="1"/>
  <c r="J596" i="4"/>
  <c r="K595" i="4"/>
  <c r="O595" i="4" s="1"/>
  <c r="P595" i="4" s="1"/>
  <c r="J595" i="4"/>
  <c r="K594" i="4"/>
  <c r="O594" i="4" s="1"/>
  <c r="P594" i="4" s="1"/>
  <c r="J594" i="4"/>
  <c r="K593" i="4"/>
  <c r="O593" i="4" s="1"/>
  <c r="P593" i="4" s="1"/>
  <c r="J593" i="4"/>
  <c r="K592" i="4"/>
  <c r="O592" i="4" s="1"/>
  <c r="P592" i="4" s="1"/>
  <c r="J592" i="4"/>
  <c r="K591" i="4"/>
  <c r="O591" i="4" s="1"/>
  <c r="P591" i="4" s="1"/>
  <c r="J591" i="4"/>
  <c r="K590" i="4"/>
  <c r="O590" i="4" s="1"/>
  <c r="P590" i="4" s="1"/>
  <c r="J590" i="4"/>
  <c r="K589" i="4"/>
  <c r="O589" i="4" s="1"/>
  <c r="P589" i="4" s="1"/>
  <c r="J589" i="4"/>
  <c r="K588" i="4"/>
  <c r="O588" i="4" s="1"/>
  <c r="P588" i="4" s="1"/>
  <c r="J588" i="4"/>
  <c r="K587" i="4"/>
  <c r="O587" i="4" s="1"/>
  <c r="P587" i="4" s="1"/>
  <c r="J587" i="4"/>
  <c r="K586" i="4"/>
  <c r="O586" i="4" s="1"/>
  <c r="P586" i="4" s="1"/>
  <c r="J586" i="4"/>
  <c r="K585" i="4"/>
  <c r="O585" i="4" s="1"/>
  <c r="P585" i="4" s="1"/>
  <c r="J585" i="4"/>
  <c r="K584" i="4"/>
  <c r="O584" i="4" s="1"/>
  <c r="P584" i="4" s="1"/>
  <c r="J584" i="4"/>
  <c r="K583" i="4"/>
  <c r="O583" i="4" s="1"/>
  <c r="P583" i="4" s="1"/>
  <c r="J583" i="4"/>
  <c r="K582" i="4"/>
  <c r="O582" i="4" s="1"/>
  <c r="P582" i="4" s="1"/>
  <c r="J582" i="4"/>
  <c r="K581" i="4"/>
  <c r="O581" i="4" s="1"/>
  <c r="P581" i="4" s="1"/>
  <c r="J581" i="4"/>
  <c r="K580" i="4"/>
  <c r="O580" i="4" s="1"/>
  <c r="P580" i="4" s="1"/>
  <c r="J580" i="4"/>
  <c r="O579" i="4"/>
  <c r="P579" i="4" s="1"/>
  <c r="K579" i="4"/>
  <c r="J579" i="4"/>
  <c r="K578" i="4"/>
  <c r="O578" i="4" s="1"/>
  <c r="P578" i="4" s="1"/>
  <c r="J578" i="4"/>
  <c r="K577" i="4"/>
  <c r="O577" i="4" s="1"/>
  <c r="P577" i="4" s="1"/>
  <c r="J577" i="4"/>
  <c r="K576" i="4"/>
  <c r="O576" i="4" s="1"/>
  <c r="P576" i="4" s="1"/>
  <c r="J576" i="4"/>
  <c r="K575" i="4"/>
  <c r="O575" i="4" s="1"/>
  <c r="P575" i="4" s="1"/>
  <c r="J575" i="4"/>
  <c r="K574" i="4"/>
  <c r="O574" i="4" s="1"/>
  <c r="P574" i="4" s="1"/>
  <c r="J574" i="4"/>
  <c r="K573" i="4"/>
  <c r="O573" i="4" s="1"/>
  <c r="P573" i="4" s="1"/>
  <c r="J573" i="4"/>
  <c r="K572" i="4"/>
  <c r="O572" i="4" s="1"/>
  <c r="P572" i="4" s="1"/>
  <c r="J572" i="4"/>
  <c r="K571" i="4"/>
  <c r="O571" i="4" s="1"/>
  <c r="P571" i="4" s="1"/>
  <c r="J571" i="4"/>
  <c r="K570" i="4"/>
  <c r="O570" i="4" s="1"/>
  <c r="P570" i="4" s="1"/>
  <c r="J570" i="4"/>
  <c r="K569" i="4"/>
  <c r="O569" i="4" s="1"/>
  <c r="P569" i="4" s="1"/>
  <c r="J569" i="4"/>
  <c r="K568" i="4"/>
  <c r="O568" i="4" s="1"/>
  <c r="P568" i="4" s="1"/>
  <c r="J568" i="4"/>
  <c r="K567" i="4"/>
  <c r="O567" i="4" s="1"/>
  <c r="P567" i="4" s="1"/>
  <c r="J567" i="4"/>
  <c r="K566" i="4"/>
  <c r="O566" i="4" s="1"/>
  <c r="P566" i="4" s="1"/>
  <c r="J566" i="4"/>
  <c r="K565" i="4"/>
  <c r="O565" i="4" s="1"/>
  <c r="P565" i="4" s="1"/>
  <c r="J565" i="4"/>
  <c r="K564" i="4"/>
  <c r="O564" i="4" s="1"/>
  <c r="P564" i="4" s="1"/>
  <c r="J564" i="4"/>
  <c r="K563" i="4"/>
  <c r="O563" i="4" s="1"/>
  <c r="P563" i="4" s="1"/>
  <c r="J563" i="4"/>
  <c r="K562" i="4"/>
  <c r="O562" i="4" s="1"/>
  <c r="P562" i="4" s="1"/>
  <c r="J562" i="4"/>
  <c r="K561" i="4"/>
  <c r="O561" i="4" s="1"/>
  <c r="P561" i="4" s="1"/>
  <c r="J561" i="4"/>
  <c r="K560" i="4"/>
  <c r="O560" i="4" s="1"/>
  <c r="P560" i="4" s="1"/>
  <c r="J560" i="4"/>
  <c r="K559" i="4"/>
  <c r="O559" i="4" s="1"/>
  <c r="P559" i="4" s="1"/>
  <c r="J559" i="4"/>
  <c r="K558" i="4"/>
  <c r="O558" i="4" s="1"/>
  <c r="P558" i="4" s="1"/>
  <c r="J558" i="4"/>
  <c r="K557" i="4"/>
  <c r="O557" i="4" s="1"/>
  <c r="P557" i="4" s="1"/>
  <c r="J557" i="4"/>
  <c r="K556" i="4"/>
  <c r="O556" i="4" s="1"/>
  <c r="P556" i="4" s="1"/>
  <c r="J556" i="4"/>
  <c r="K555" i="4"/>
  <c r="O555" i="4" s="1"/>
  <c r="P555" i="4" s="1"/>
  <c r="J555" i="4"/>
  <c r="K554" i="4"/>
  <c r="O554" i="4" s="1"/>
  <c r="P554" i="4" s="1"/>
  <c r="J554" i="4"/>
  <c r="K553" i="4"/>
  <c r="O553" i="4" s="1"/>
  <c r="P553" i="4" s="1"/>
  <c r="J553" i="4"/>
  <c r="K552" i="4"/>
  <c r="O552" i="4" s="1"/>
  <c r="P552" i="4" s="1"/>
  <c r="J552" i="4"/>
  <c r="K551" i="4"/>
  <c r="O551" i="4" s="1"/>
  <c r="P551" i="4" s="1"/>
  <c r="J551" i="4"/>
  <c r="K550" i="4"/>
  <c r="O550" i="4" s="1"/>
  <c r="P550" i="4" s="1"/>
  <c r="J550" i="4"/>
  <c r="O549" i="4"/>
  <c r="P549" i="4" s="1"/>
  <c r="K549" i="4"/>
  <c r="J549" i="4"/>
  <c r="K548" i="4"/>
  <c r="O548" i="4" s="1"/>
  <c r="P548" i="4" s="1"/>
  <c r="J548" i="4"/>
  <c r="K547" i="4"/>
  <c r="O547" i="4" s="1"/>
  <c r="P547" i="4" s="1"/>
  <c r="J547" i="4"/>
  <c r="K546" i="4"/>
  <c r="O546" i="4" s="1"/>
  <c r="P546" i="4" s="1"/>
  <c r="J546" i="4"/>
  <c r="K545" i="4"/>
  <c r="O545" i="4" s="1"/>
  <c r="P545" i="4" s="1"/>
  <c r="J545" i="4"/>
  <c r="K544" i="4"/>
  <c r="O544" i="4" s="1"/>
  <c r="P544" i="4" s="1"/>
  <c r="J544" i="4"/>
  <c r="O543" i="4"/>
  <c r="P543" i="4" s="1"/>
  <c r="K543" i="4"/>
  <c r="J543" i="4"/>
  <c r="K542" i="4"/>
  <c r="O542" i="4" s="1"/>
  <c r="P542" i="4" s="1"/>
  <c r="J542" i="4"/>
  <c r="K541" i="4"/>
  <c r="O541" i="4" s="1"/>
  <c r="P541" i="4" s="1"/>
  <c r="J541" i="4"/>
  <c r="K540" i="4"/>
  <c r="O540" i="4" s="1"/>
  <c r="P540" i="4" s="1"/>
  <c r="J540" i="4"/>
  <c r="K539" i="4"/>
  <c r="O539" i="4" s="1"/>
  <c r="P539" i="4" s="1"/>
  <c r="J539" i="4"/>
  <c r="K538" i="4"/>
  <c r="O538" i="4" s="1"/>
  <c r="P538" i="4" s="1"/>
  <c r="J538" i="4"/>
  <c r="K537" i="4"/>
  <c r="O537" i="4" s="1"/>
  <c r="P537" i="4" s="1"/>
  <c r="J537" i="4"/>
  <c r="K536" i="4"/>
  <c r="O536" i="4" s="1"/>
  <c r="P536" i="4" s="1"/>
  <c r="J536" i="4"/>
  <c r="K535" i="4"/>
  <c r="O535" i="4" s="1"/>
  <c r="P535" i="4" s="1"/>
  <c r="J535" i="4"/>
  <c r="K534" i="4"/>
  <c r="O534" i="4" s="1"/>
  <c r="P534" i="4" s="1"/>
  <c r="J534" i="4"/>
  <c r="K533" i="4"/>
  <c r="O533" i="4" s="1"/>
  <c r="P533" i="4" s="1"/>
  <c r="J533" i="4"/>
  <c r="K532" i="4"/>
  <c r="O532" i="4" s="1"/>
  <c r="P532" i="4" s="1"/>
  <c r="J532" i="4"/>
  <c r="K531" i="4"/>
  <c r="O531" i="4" s="1"/>
  <c r="P531" i="4" s="1"/>
  <c r="J531" i="4"/>
  <c r="K530" i="4"/>
  <c r="O530" i="4" s="1"/>
  <c r="P530" i="4" s="1"/>
  <c r="J530" i="4"/>
  <c r="K529" i="4"/>
  <c r="O529" i="4" s="1"/>
  <c r="P529" i="4" s="1"/>
  <c r="J529" i="4"/>
  <c r="K528" i="4"/>
  <c r="O528" i="4" s="1"/>
  <c r="P528" i="4" s="1"/>
  <c r="J528" i="4"/>
  <c r="K527" i="4"/>
  <c r="O527" i="4" s="1"/>
  <c r="P527" i="4" s="1"/>
  <c r="J527" i="4"/>
  <c r="K526" i="4"/>
  <c r="O526" i="4" s="1"/>
  <c r="P526" i="4" s="1"/>
  <c r="J526" i="4"/>
  <c r="K525" i="4"/>
  <c r="O525" i="4" s="1"/>
  <c r="P525" i="4" s="1"/>
  <c r="J525" i="4"/>
  <c r="O524" i="4"/>
  <c r="P524" i="4" s="1"/>
  <c r="K524" i="4"/>
  <c r="J524" i="4"/>
  <c r="K523" i="4"/>
  <c r="O523" i="4" s="1"/>
  <c r="P523" i="4" s="1"/>
  <c r="J523" i="4"/>
  <c r="K522" i="4"/>
  <c r="O522" i="4" s="1"/>
  <c r="P522" i="4" s="1"/>
  <c r="J522" i="4"/>
  <c r="K521" i="4"/>
  <c r="O521" i="4" s="1"/>
  <c r="P521" i="4" s="1"/>
  <c r="J521" i="4"/>
  <c r="K520" i="4"/>
  <c r="O520" i="4" s="1"/>
  <c r="P520" i="4" s="1"/>
  <c r="J520" i="4"/>
  <c r="K519" i="4"/>
  <c r="O519" i="4" s="1"/>
  <c r="P519" i="4" s="1"/>
  <c r="J519" i="4"/>
  <c r="K518" i="4"/>
  <c r="O518" i="4" s="1"/>
  <c r="P518" i="4" s="1"/>
  <c r="J518" i="4"/>
  <c r="K517" i="4"/>
  <c r="O517" i="4" s="1"/>
  <c r="P517" i="4" s="1"/>
  <c r="J517" i="4"/>
  <c r="K516" i="4"/>
  <c r="O516" i="4" s="1"/>
  <c r="P516" i="4" s="1"/>
  <c r="J516" i="4"/>
  <c r="K515" i="4"/>
  <c r="O515" i="4" s="1"/>
  <c r="P515" i="4" s="1"/>
  <c r="J515" i="4"/>
  <c r="O514" i="4"/>
  <c r="P514" i="4" s="1"/>
  <c r="K514" i="4"/>
  <c r="J514" i="4"/>
  <c r="K513" i="4"/>
  <c r="O513" i="4" s="1"/>
  <c r="P513" i="4" s="1"/>
  <c r="J513" i="4"/>
  <c r="K512" i="4"/>
  <c r="O512" i="4" s="1"/>
  <c r="P512" i="4" s="1"/>
  <c r="J512" i="4"/>
  <c r="K511" i="4"/>
  <c r="O511" i="4" s="1"/>
  <c r="P511" i="4" s="1"/>
  <c r="J511" i="4"/>
  <c r="K510" i="4"/>
  <c r="O510" i="4" s="1"/>
  <c r="P510" i="4" s="1"/>
  <c r="J510" i="4"/>
  <c r="K509" i="4"/>
  <c r="O509" i="4" s="1"/>
  <c r="P509" i="4" s="1"/>
  <c r="J509" i="4"/>
  <c r="K508" i="4"/>
  <c r="O508" i="4" s="1"/>
  <c r="P508" i="4" s="1"/>
  <c r="J508" i="4"/>
  <c r="K507" i="4"/>
  <c r="O507" i="4" s="1"/>
  <c r="P507" i="4" s="1"/>
  <c r="J507" i="4"/>
  <c r="K506" i="4"/>
  <c r="O506" i="4" s="1"/>
  <c r="P506" i="4" s="1"/>
  <c r="J506" i="4"/>
  <c r="K505" i="4"/>
  <c r="O505" i="4" s="1"/>
  <c r="P505" i="4" s="1"/>
  <c r="J505" i="4"/>
  <c r="O504" i="4"/>
  <c r="P504" i="4" s="1"/>
  <c r="K504" i="4"/>
  <c r="J504" i="4"/>
  <c r="K503" i="4"/>
  <c r="O503" i="4" s="1"/>
  <c r="P503" i="4" s="1"/>
  <c r="J503" i="4"/>
  <c r="K502" i="4"/>
  <c r="O502" i="4" s="1"/>
  <c r="P502" i="4" s="1"/>
  <c r="J502" i="4"/>
  <c r="K501" i="4"/>
  <c r="O501" i="4" s="1"/>
  <c r="P501" i="4" s="1"/>
  <c r="J501" i="4"/>
  <c r="K500" i="4"/>
  <c r="O500" i="4" s="1"/>
  <c r="P500" i="4" s="1"/>
  <c r="J500" i="4"/>
  <c r="K499" i="4"/>
  <c r="O499" i="4" s="1"/>
  <c r="P499" i="4" s="1"/>
  <c r="J499" i="4"/>
  <c r="K498" i="4"/>
  <c r="O498" i="4" s="1"/>
  <c r="P498" i="4" s="1"/>
  <c r="J498" i="4"/>
  <c r="K497" i="4"/>
  <c r="O497" i="4" s="1"/>
  <c r="P497" i="4" s="1"/>
  <c r="J497" i="4"/>
  <c r="K496" i="4"/>
  <c r="O496" i="4" s="1"/>
  <c r="P496" i="4" s="1"/>
  <c r="J496" i="4"/>
  <c r="K495" i="4"/>
  <c r="O495" i="4" s="1"/>
  <c r="P495" i="4" s="1"/>
  <c r="J495" i="4"/>
  <c r="O494" i="4"/>
  <c r="P494" i="4" s="1"/>
  <c r="K494" i="4"/>
  <c r="J494" i="4"/>
  <c r="K493" i="4"/>
  <c r="O493" i="4" s="1"/>
  <c r="P493" i="4" s="1"/>
  <c r="J493" i="4"/>
  <c r="K492" i="4"/>
  <c r="O492" i="4" s="1"/>
  <c r="P492" i="4" s="1"/>
  <c r="J492" i="4"/>
  <c r="K491" i="4"/>
  <c r="O491" i="4" s="1"/>
  <c r="P491" i="4" s="1"/>
  <c r="J491" i="4"/>
  <c r="K490" i="4"/>
  <c r="O490" i="4" s="1"/>
  <c r="P490" i="4" s="1"/>
  <c r="J490" i="4"/>
  <c r="K489" i="4"/>
  <c r="O489" i="4" s="1"/>
  <c r="P489" i="4" s="1"/>
  <c r="J489" i="4"/>
  <c r="K488" i="4"/>
  <c r="O488" i="4" s="1"/>
  <c r="P488" i="4" s="1"/>
  <c r="J488" i="4"/>
  <c r="K487" i="4"/>
  <c r="O487" i="4" s="1"/>
  <c r="P487" i="4" s="1"/>
  <c r="J487" i="4"/>
  <c r="K486" i="4"/>
  <c r="O486" i="4" s="1"/>
  <c r="P486" i="4" s="1"/>
  <c r="J486" i="4"/>
  <c r="K485" i="4"/>
  <c r="O485" i="4" s="1"/>
  <c r="P485" i="4" s="1"/>
  <c r="J485" i="4"/>
  <c r="K484" i="4"/>
  <c r="O484" i="4" s="1"/>
  <c r="P484" i="4" s="1"/>
  <c r="J484" i="4"/>
  <c r="K483" i="4"/>
  <c r="O483" i="4" s="1"/>
  <c r="P483" i="4" s="1"/>
  <c r="J483" i="4"/>
  <c r="K482" i="4"/>
  <c r="O482" i="4" s="1"/>
  <c r="P482" i="4" s="1"/>
  <c r="J482" i="4"/>
  <c r="K481" i="4"/>
  <c r="O481" i="4" s="1"/>
  <c r="P481" i="4" s="1"/>
  <c r="J481" i="4"/>
  <c r="K480" i="4"/>
  <c r="O480" i="4" s="1"/>
  <c r="P480" i="4" s="1"/>
  <c r="J480" i="4"/>
  <c r="K479" i="4"/>
  <c r="O479" i="4" s="1"/>
  <c r="P479" i="4" s="1"/>
  <c r="J479" i="4"/>
  <c r="O478" i="4"/>
  <c r="P478" i="4" s="1"/>
  <c r="K478" i="4"/>
  <c r="J478" i="4"/>
  <c r="K477" i="4"/>
  <c r="O477" i="4" s="1"/>
  <c r="P477" i="4" s="1"/>
  <c r="J477" i="4"/>
  <c r="O476" i="4"/>
  <c r="P476" i="4" s="1"/>
  <c r="K476" i="4"/>
  <c r="J476" i="4"/>
  <c r="K475" i="4"/>
  <c r="O475" i="4" s="1"/>
  <c r="P475" i="4" s="1"/>
  <c r="J475" i="4"/>
  <c r="K474" i="4"/>
  <c r="O474" i="4" s="1"/>
  <c r="P474" i="4" s="1"/>
  <c r="J474" i="4"/>
  <c r="K473" i="4"/>
  <c r="O473" i="4" s="1"/>
  <c r="P473" i="4" s="1"/>
  <c r="J473" i="4"/>
  <c r="K472" i="4"/>
  <c r="O472" i="4" s="1"/>
  <c r="P472" i="4" s="1"/>
  <c r="J472" i="4"/>
  <c r="K471" i="4"/>
  <c r="O471" i="4" s="1"/>
  <c r="P471" i="4" s="1"/>
  <c r="J471" i="4"/>
  <c r="K470" i="4"/>
  <c r="O470" i="4" s="1"/>
  <c r="P470" i="4" s="1"/>
  <c r="J470" i="4"/>
  <c r="K469" i="4"/>
  <c r="O469" i="4" s="1"/>
  <c r="P469" i="4" s="1"/>
  <c r="J469" i="4"/>
  <c r="K468" i="4"/>
  <c r="O468" i="4" s="1"/>
  <c r="P468" i="4" s="1"/>
  <c r="J468" i="4"/>
  <c r="K467" i="4"/>
  <c r="O467" i="4" s="1"/>
  <c r="P467" i="4" s="1"/>
  <c r="J467" i="4"/>
  <c r="K466" i="4"/>
  <c r="O466" i="4" s="1"/>
  <c r="P466" i="4" s="1"/>
  <c r="J466" i="4"/>
  <c r="K465" i="4"/>
  <c r="O465" i="4" s="1"/>
  <c r="P465" i="4" s="1"/>
  <c r="J465" i="4"/>
  <c r="K464" i="4"/>
  <c r="O464" i="4" s="1"/>
  <c r="P464" i="4" s="1"/>
  <c r="J464" i="4"/>
  <c r="K463" i="4"/>
  <c r="O463" i="4" s="1"/>
  <c r="P463" i="4" s="1"/>
  <c r="J463" i="4"/>
  <c r="K462" i="4"/>
  <c r="O462" i="4" s="1"/>
  <c r="P462" i="4" s="1"/>
  <c r="J462" i="4"/>
  <c r="K461" i="4"/>
  <c r="O461" i="4" s="1"/>
  <c r="P461" i="4" s="1"/>
  <c r="J461" i="4"/>
  <c r="O460" i="4"/>
  <c r="P460" i="4" s="1"/>
  <c r="K460" i="4"/>
  <c r="J460" i="4"/>
  <c r="K459" i="4"/>
  <c r="O459" i="4" s="1"/>
  <c r="P459" i="4" s="1"/>
  <c r="J459" i="4"/>
  <c r="K458" i="4"/>
  <c r="O458" i="4" s="1"/>
  <c r="P458" i="4" s="1"/>
  <c r="J458" i="4"/>
  <c r="K457" i="4"/>
  <c r="O457" i="4" s="1"/>
  <c r="P457" i="4" s="1"/>
  <c r="J457" i="4"/>
  <c r="K456" i="4"/>
  <c r="O456" i="4" s="1"/>
  <c r="P456" i="4" s="1"/>
  <c r="J456" i="4"/>
  <c r="K455" i="4"/>
  <c r="O455" i="4" s="1"/>
  <c r="P455" i="4" s="1"/>
  <c r="J455" i="4"/>
  <c r="K454" i="4"/>
  <c r="O454" i="4" s="1"/>
  <c r="P454" i="4" s="1"/>
  <c r="J454" i="4"/>
  <c r="K453" i="4"/>
  <c r="O453" i="4" s="1"/>
  <c r="P453" i="4" s="1"/>
  <c r="J453" i="4"/>
  <c r="K452" i="4"/>
  <c r="O452" i="4" s="1"/>
  <c r="P452" i="4" s="1"/>
  <c r="J452" i="4"/>
  <c r="O451" i="4"/>
  <c r="P451" i="4" s="1"/>
  <c r="K451" i="4"/>
  <c r="J451" i="4"/>
  <c r="K450" i="4"/>
  <c r="O450" i="4" s="1"/>
  <c r="P450" i="4" s="1"/>
  <c r="J450" i="4"/>
  <c r="O449" i="4"/>
  <c r="P449" i="4" s="1"/>
  <c r="K449" i="4"/>
  <c r="J449" i="4"/>
  <c r="K448" i="4"/>
  <c r="O448" i="4" s="1"/>
  <c r="P448" i="4" s="1"/>
  <c r="J448" i="4"/>
  <c r="O447" i="4"/>
  <c r="P447" i="4" s="1"/>
  <c r="K447" i="4"/>
  <c r="J447" i="4"/>
  <c r="O446" i="4"/>
  <c r="P446" i="4" s="1"/>
  <c r="K446" i="4"/>
  <c r="J446" i="4"/>
  <c r="K445" i="4"/>
  <c r="O445" i="4" s="1"/>
  <c r="P445" i="4" s="1"/>
  <c r="J445" i="4"/>
  <c r="K444" i="4"/>
  <c r="O444" i="4" s="1"/>
  <c r="P444" i="4" s="1"/>
  <c r="J444" i="4"/>
  <c r="K443" i="4"/>
  <c r="O443" i="4" s="1"/>
  <c r="P443" i="4" s="1"/>
  <c r="J443" i="4"/>
  <c r="K442" i="4"/>
  <c r="O442" i="4" s="1"/>
  <c r="P442" i="4" s="1"/>
  <c r="J442" i="4"/>
  <c r="K441" i="4"/>
  <c r="O441" i="4" s="1"/>
  <c r="P441" i="4" s="1"/>
  <c r="J441" i="4"/>
  <c r="K440" i="4"/>
  <c r="O440" i="4" s="1"/>
  <c r="P440" i="4" s="1"/>
  <c r="J440" i="4"/>
  <c r="K439" i="4"/>
  <c r="O439" i="4" s="1"/>
  <c r="P439" i="4" s="1"/>
  <c r="J439" i="4"/>
  <c r="K438" i="4"/>
  <c r="O438" i="4" s="1"/>
  <c r="P438" i="4" s="1"/>
  <c r="J438" i="4"/>
  <c r="O437" i="4"/>
  <c r="P437" i="4" s="1"/>
  <c r="K437" i="4"/>
  <c r="J437" i="4"/>
  <c r="K436" i="4"/>
  <c r="O436" i="4" s="1"/>
  <c r="P436" i="4" s="1"/>
  <c r="J436" i="4"/>
  <c r="K435" i="4"/>
  <c r="O435" i="4" s="1"/>
  <c r="P435" i="4" s="1"/>
  <c r="J435" i="4"/>
  <c r="K434" i="4"/>
  <c r="O434" i="4" s="1"/>
  <c r="P434" i="4" s="1"/>
  <c r="J434" i="4"/>
  <c r="K433" i="4"/>
  <c r="O433" i="4" s="1"/>
  <c r="P433" i="4" s="1"/>
  <c r="J433" i="4"/>
  <c r="K432" i="4"/>
  <c r="O432" i="4" s="1"/>
  <c r="P432" i="4" s="1"/>
  <c r="J432" i="4"/>
  <c r="O431" i="4"/>
  <c r="P431" i="4" s="1"/>
  <c r="K431" i="4"/>
  <c r="J431" i="4"/>
  <c r="K430" i="4"/>
  <c r="O430" i="4" s="1"/>
  <c r="P430" i="4" s="1"/>
  <c r="J430" i="4"/>
  <c r="K429" i="4"/>
  <c r="O429" i="4" s="1"/>
  <c r="P429" i="4" s="1"/>
  <c r="J429" i="4"/>
  <c r="K428" i="4"/>
  <c r="O428" i="4" s="1"/>
  <c r="P428" i="4" s="1"/>
  <c r="J428" i="4"/>
  <c r="K427" i="4"/>
  <c r="O427" i="4" s="1"/>
  <c r="P427" i="4" s="1"/>
  <c r="J427" i="4"/>
  <c r="O426" i="4"/>
  <c r="P426" i="4" s="1"/>
  <c r="K426" i="4"/>
  <c r="J426" i="4"/>
  <c r="K425" i="4"/>
  <c r="O425" i="4" s="1"/>
  <c r="P425" i="4" s="1"/>
  <c r="J425" i="4"/>
  <c r="K424" i="4"/>
  <c r="O424" i="4" s="1"/>
  <c r="P424" i="4" s="1"/>
  <c r="J424" i="4"/>
  <c r="K423" i="4"/>
  <c r="O423" i="4" s="1"/>
  <c r="P423" i="4" s="1"/>
  <c r="J423" i="4"/>
  <c r="K422" i="4"/>
  <c r="O422" i="4" s="1"/>
  <c r="P422" i="4" s="1"/>
  <c r="J422" i="4"/>
  <c r="K421" i="4"/>
  <c r="O421" i="4" s="1"/>
  <c r="P421" i="4" s="1"/>
  <c r="J421" i="4"/>
  <c r="K420" i="4"/>
  <c r="O420" i="4" s="1"/>
  <c r="P420" i="4" s="1"/>
  <c r="J420" i="4"/>
  <c r="O419" i="4"/>
  <c r="P419" i="4" s="1"/>
  <c r="K419" i="4"/>
  <c r="J419" i="4"/>
  <c r="K418" i="4"/>
  <c r="O418" i="4" s="1"/>
  <c r="P418" i="4" s="1"/>
  <c r="J418" i="4"/>
  <c r="K417" i="4"/>
  <c r="O417" i="4" s="1"/>
  <c r="P417" i="4" s="1"/>
  <c r="J417" i="4"/>
  <c r="K416" i="4"/>
  <c r="O416" i="4" s="1"/>
  <c r="P416" i="4" s="1"/>
  <c r="J416" i="4"/>
  <c r="K415" i="4"/>
  <c r="O415" i="4" s="1"/>
  <c r="P415" i="4" s="1"/>
  <c r="J415" i="4"/>
  <c r="K414" i="4"/>
  <c r="O414" i="4" s="1"/>
  <c r="P414" i="4" s="1"/>
  <c r="J414" i="4"/>
  <c r="K413" i="4"/>
  <c r="O413" i="4" s="1"/>
  <c r="P413" i="4" s="1"/>
  <c r="J413" i="4"/>
  <c r="K412" i="4"/>
  <c r="O412" i="4" s="1"/>
  <c r="P412" i="4" s="1"/>
  <c r="J412" i="4"/>
  <c r="K411" i="4"/>
  <c r="O411" i="4" s="1"/>
  <c r="P411" i="4" s="1"/>
  <c r="J411" i="4"/>
  <c r="K410" i="4"/>
  <c r="O410" i="4" s="1"/>
  <c r="P410" i="4" s="1"/>
  <c r="J410" i="4"/>
  <c r="K409" i="4"/>
  <c r="O409" i="4" s="1"/>
  <c r="P409" i="4" s="1"/>
  <c r="J409" i="4"/>
  <c r="K408" i="4"/>
  <c r="O408" i="4" s="1"/>
  <c r="P408" i="4" s="1"/>
  <c r="J408" i="4"/>
  <c r="K407" i="4"/>
  <c r="O407" i="4" s="1"/>
  <c r="P407" i="4" s="1"/>
  <c r="J407" i="4"/>
  <c r="K406" i="4"/>
  <c r="O406" i="4" s="1"/>
  <c r="P406" i="4" s="1"/>
  <c r="J406" i="4"/>
  <c r="K405" i="4"/>
  <c r="O405" i="4" s="1"/>
  <c r="P405" i="4" s="1"/>
  <c r="J405" i="4"/>
  <c r="K404" i="4"/>
  <c r="O404" i="4" s="1"/>
  <c r="P404" i="4" s="1"/>
  <c r="J404" i="4"/>
  <c r="K403" i="4"/>
  <c r="O403" i="4" s="1"/>
  <c r="P403" i="4" s="1"/>
  <c r="J403" i="4"/>
  <c r="O402" i="4"/>
  <c r="P402" i="4" s="1"/>
  <c r="K402" i="4"/>
  <c r="J402" i="4"/>
  <c r="K401" i="4"/>
  <c r="O401" i="4" s="1"/>
  <c r="P401" i="4" s="1"/>
  <c r="J401" i="4"/>
  <c r="O400" i="4"/>
  <c r="P400" i="4" s="1"/>
  <c r="K400" i="4"/>
  <c r="J400" i="4"/>
  <c r="K399" i="4"/>
  <c r="O399" i="4" s="1"/>
  <c r="P399" i="4" s="1"/>
  <c r="J399" i="4"/>
  <c r="K398" i="4"/>
  <c r="O398" i="4" s="1"/>
  <c r="P398" i="4" s="1"/>
  <c r="J398" i="4"/>
  <c r="K397" i="4"/>
  <c r="O397" i="4" s="1"/>
  <c r="P397" i="4" s="1"/>
  <c r="J397" i="4"/>
  <c r="K396" i="4"/>
  <c r="O396" i="4" s="1"/>
  <c r="P396" i="4" s="1"/>
  <c r="J396" i="4"/>
  <c r="K395" i="4"/>
  <c r="O395" i="4" s="1"/>
  <c r="P395" i="4" s="1"/>
  <c r="J395" i="4"/>
  <c r="K394" i="4"/>
  <c r="O394" i="4" s="1"/>
  <c r="P394" i="4" s="1"/>
  <c r="J394" i="4"/>
  <c r="K393" i="4"/>
  <c r="O393" i="4" s="1"/>
  <c r="P393" i="4" s="1"/>
  <c r="J393" i="4"/>
  <c r="K392" i="4"/>
  <c r="O392" i="4" s="1"/>
  <c r="P392" i="4" s="1"/>
  <c r="J392" i="4"/>
  <c r="K391" i="4"/>
  <c r="O391" i="4" s="1"/>
  <c r="P391" i="4" s="1"/>
  <c r="J391" i="4"/>
  <c r="K390" i="4"/>
  <c r="O390" i="4" s="1"/>
  <c r="P390" i="4" s="1"/>
  <c r="J390" i="4"/>
  <c r="O389" i="4"/>
  <c r="P389" i="4" s="1"/>
  <c r="K389" i="4"/>
  <c r="J389" i="4"/>
  <c r="K388" i="4"/>
  <c r="O388" i="4" s="1"/>
  <c r="P388" i="4" s="1"/>
  <c r="J388" i="4"/>
  <c r="K387" i="4"/>
  <c r="O387" i="4" s="1"/>
  <c r="P387" i="4" s="1"/>
  <c r="J387" i="4"/>
  <c r="K386" i="4"/>
  <c r="O386" i="4" s="1"/>
  <c r="P386" i="4" s="1"/>
  <c r="J386" i="4"/>
  <c r="K385" i="4"/>
  <c r="O385" i="4" s="1"/>
  <c r="P385" i="4" s="1"/>
  <c r="J385" i="4"/>
  <c r="K384" i="4"/>
  <c r="O384" i="4" s="1"/>
  <c r="P384" i="4" s="1"/>
  <c r="J384" i="4"/>
  <c r="K383" i="4"/>
  <c r="O383" i="4" s="1"/>
  <c r="P383" i="4" s="1"/>
  <c r="J383" i="4"/>
  <c r="K382" i="4"/>
  <c r="O382" i="4" s="1"/>
  <c r="P382" i="4" s="1"/>
  <c r="J382" i="4"/>
  <c r="K381" i="4"/>
  <c r="O381" i="4" s="1"/>
  <c r="P381" i="4" s="1"/>
  <c r="J381" i="4"/>
  <c r="K380" i="4"/>
  <c r="O380" i="4" s="1"/>
  <c r="P380" i="4" s="1"/>
  <c r="J380" i="4"/>
  <c r="K379" i="4"/>
  <c r="O379" i="4" s="1"/>
  <c r="P379" i="4" s="1"/>
  <c r="J379" i="4"/>
  <c r="K378" i="4"/>
  <c r="O378" i="4" s="1"/>
  <c r="P378" i="4" s="1"/>
  <c r="J378" i="4"/>
  <c r="K377" i="4"/>
  <c r="O377" i="4" s="1"/>
  <c r="P377" i="4" s="1"/>
  <c r="J377" i="4"/>
  <c r="K376" i="4"/>
  <c r="O376" i="4" s="1"/>
  <c r="P376" i="4" s="1"/>
  <c r="J376" i="4"/>
  <c r="K375" i="4"/>
  <c r="O375" i="4" s="1"/>
  <c r="P375" i="4" s="1"/>
  <c r="J375" i="4"/>
  <c r="K374" i="4"/>
  <c r="O374" i="4" s="1"/>
  <c r="P374" i="4" s="1"/>
  <c r="J374" i="4"/>
  <c r="K373" i="4"/>
  <c r="O373" i="4" s="1"/>
  <c r="P373" i="4" s="1"/>
  <c r="J373" i="4"/>
  <c r="K372" i="4"/>
  <c r="O372" i="4" s="1"/>
  <c r="P372" i="4" s="1"/>
  <c r="J372" i="4"/>
  <c r="K371" i="4"/>
  <c r="O371" i="4" s="1"/>
  <c r="P371" i="4" s="1"/>
  <c r="J371" i="4"/>
  <c r="K370" i="4"/>
  <c r="O370" i="4" s="1"/>
  <c r="P370" i="4" s="1"/>
  <c r="J370" i="4"/>
  <c r="K369" i="4"/>
  <c r="O369" i="4" s="1"/>
  <c r="P369" i="4" s="1"/>
  <c r="J369" i="4"/>
  <c r="K368" i="4"/>
  <c r="O368" i="4" s="1"/>
  <c r="P368" i="4" s="1"/>
  <c r="J368" i="4"/>
  <c r="K367" i="4"/>
  <c r="O367" i="4" s="1"/>
  <c r="P367" i="4" s="1"/>
  <c r="J367" i="4"/>
  <c r="K366" i="4"/>
  <c r="O366" i="4" s="1"/>
  <c r="P366" i="4" s="1"/>
  <c r="J366" i="4"/>
  <c r="O365" i="4"/>
  <c r="P365" i="4" s="1"/>
  <c r="K365" i="4"/>
  <c r="J365" i="4"/>
  <c r="O364" i="4"/>
  <c r="P364" i="4" s="1"/>
  <c r="K364" i="4"/>
  <c r="J364" i="4"/>
  <c r="K363" i="4"/>
  <c r="O363" i="4" s="1"/>
  <c r="P363" i="4" s="1"/>
  <c r="J363" i="4"/>
  <c r="O362" i="4"/>
  <c r="P362" i="4" s="1"/>
  <c r="K362" i="4"/>
  <c r="J362" i="4"/>
  <c r="O361" i="4"/>
  <c r="P361" i="4" s="1"/>
  <c r="K361" i="4"/>
  <c r="J361" i="4"/>
  <c r="O360" i="4"/>
  <c r="P360" i="4" s="1"/>
  <c r="K360" i="4"/>
  <c r="J360" i="4"/>
  <c r="K359" i="4"/>
  <c r="O359" i="4" s="1"/>
  <c r="P359" i="4" s="1"/>
  <c r="J359" i="4"/>
  <c r="K358" i="4"/>
  <c r="O358" i="4" s="1"/>
  <c r="P358" i="4" s="1"/>
  <c r="J358" i="4"/>
  <c r="K357" i="4"/>
  <c r="O357" i="4" s="1"/>
  <c r="P357" i="4" s="1"/>
  <c r="J357" i="4"/>
  <c r="K356" i="4"/>
  <c r="O356" i="4" s="1"/>
  <c r="P356" i="4" s="1"/>
  <c r="J356" i="4"/>
  <c r="K355" i="4"/>
  <c r="O355" i="4" s="1"/>
  <c r="P355" i="4" s="1"/>
  <c r="J355" i="4"/>
  <c r="K354" i="4"/>
  <c r="O354" i="4" s="1"/>
  <c r="P354" i="4" s="1"/>
  <c r="J354" i="4"/>
  <c r="K353" i="4"/>
  <c r="O353" i="4" s="1"/>
  <c r="P353" i="4" s="1"/>
  <c r="J353" i="4"/>
  <c r="K352" i="4"/>
  <c r="O352" i="4" s="1"/>
  <c r="P352" i="4" s="1"/>
  <c r="J352" i="4"/>
  <c r="K351" i="4"/>
  <c r="O351" i="4" s="1"/>
  <c r="P351" i="4" s="1"/>
  <c r="J351" i="4"/>
  <c r="K350" i="4"/>
  <c r="O350" i="4" s="1"/>
  <c r="P350" i="4" s="1"/>
  <c r="J350" i="4"/>
  <c r="O349" i="4"/>
  <c r="P349" i="4" s="1"/>
  <c r="K349" i="4"/>
  <c r="J349" i="4"/>
  <c r="K348" i="4"/>
  <c r="O348" i="4" s="1"/>
  <c r="P348" i="4" s="1"/>
  <c r="J348" i="4"/>
  <c r="O347" i="4"/>
  <c r="P347" i="4" s="1"/>
  <c r="K347" i="4"/>
  <c r="J347" i="4"/>
  <c r="K346" i="4"/>
  <c r="O346" i="4" s="1"/>
  <c r="P346" i="4" s="1"/>
  <c r="J346" i="4"/>
  <c r="K345" i="4"/>
  <c r="O345" i="4" s="1"/>
  <c r="P345" i="4" s="1"/>
  <c r="J345" i="4"/>
  <c r="K344" i="4"/>
  <c r="O344" i="4" s="1"/>
  <c r="P344" i="4" s="1"/>
  <c r="J344" i="4"/>
  <c r="K343" i="4"/>
  <c r="O343" i="4" s="1"/>
  <c r="P343" i="4" s="1"/>
  <c r="J343" i="4"/>
  <c r="K342" i="4"/>
  <c r="O342" i="4" s="1"/>
  <c r="P342" i="4" s="1"/>
  <c r="J342" i="4"/>
  <c r="K341" i="4"/>
  <c r="O341" i="4" s="1"/>
  <c r="P341" i="4" s="1"/>
  <c r="J341" i="4"/>
  <c r="K340" i="4"/>
  <c r="O340" i="4" s="1"/>
  <c r="P340" i="4" s="1"/>
  <c r="J340" i="4"/>
  <c r="K339" i="4"/>
  <c r="O339" i="4" s="1"/>
  <c r="P339" i="4" s="1"/>
  <c r="J339" i="4"/>
  <c r="K338" i="4"/>
  <c r="O338" i="4" s="1"/>
  <c r="P338" i="4" s="1"/>
  <c r="J338" i="4"/>
  <c r="K337" i="4"/>
  <c r="O337" i="4" s="1"/>
  <c r="P337" i="4" s="1"/>
  <c r="J337" i="4"/>
  <c r="K336" i="4"/>
  <c r="O336" i="4" s="1"/>
  <c r="P336" i="4" s="1"/>
  <c r="J336" i="4"/>
  <c r="K335" i="4"/>
  <c r="O335" i="4" s="1"/>
  <c r="P335" i="4" s="1"/>
  <c r="J335" i="4"/>
  <c r="K334" i="4"/>
  <c r="O334" i="4" s="1"/>
  <c r="P334" i="4" s="1"/>
  <c r="J334" i="4"/>
  <c r="K333" i="4"/>
  <c r="O333" i="4" s="1"/>
  <c r="P333" i="4" s="1"/>
  <c r="J333" i="4"/>
  <c r="K332" i="4"/>
  <c r="O332" i="4" s="1"/>
  <c r="P332" i="4" s="1"/>
  <c r="J332" i="4"/>
  <c r="K331" i="4"/>
  <c r="O331" i="4" s="1"/>
  <c r="P331" i="4" s="1"/>
  <c r="J331" i="4"/>
  <c r="O330" i="4"/>
  <c r="P330" i="4" s="1"/>
  <c r="K330" i="4"/>
  <c r="J330" i="4"/>
  <c r="K329" i="4"/>
  <c r="O329" i="4" s="1"/>
  <c r="P329" i="4" s="1"/>
  <c r="J329" i="4"/>
  <c r="K328" i="4"/>
  <c r="O328" i="4" s="1"/>
  <c r="P328" i="4" s="1"/>
  <c r="J328" i="4"/>
  <c r="K327" i="4"/>
  <c r="O327" i="4" s="1"/>
  <c r="P327" i="4" s="1"/>
  <c r="J327" i="4"/>
  <c r="K326" i="4"/>
  <c r="O326" i="4" s="1"/>
  <c r="P326" i="4" s="1"/>
  <c r="J326" i="4"/>
  <c r="K325" i="4"/>
  <c r="O325" i="4" s="1"/>
  <c r="P325" i="4" s="1"/>
  <c r="J325" i="4"/>
  <c r="K324" i="4"/>
  <c r="O324" i="4" s="1"/>
  <c r="P324" i="4" s="1"/>
  <c r="J324" i="4"/>
  <c r="K323" i="4"/>
  <c r="O323" i="4" s="1"/>
  <c r="P323" i="4" s="1"/>
  <c r="J323" i="4"/>
  <c r="K322" i="4"/>
  <c r="O322" i="4" s="1"/>
  <c r="P322" i="4" s="1"/>
  <c r="J322" i="4"/>
  <c r="K321" i="4"/>
  <c r="O321" i="4" s="1"/>
  <c r="P321" i="4" s="1"/>
  <c r="J321" i="4"/>
  <c r="K320" i="4"/>
  <c r="O320" i="4" s="1"/>
  <c r="P320" i="4" s="1"/>
  <c r="J320" i="4"/>
  <c r="K319" i="4"/>
  <c r="O319" i="4" s="1"/>
  <c r="P319" i="4" s="1"/>
  <c r="J319" i="4"/>
  <c r="O318" i="4"/>
  <c r="P318" i="4" s="1"/>
  <c r="K318" i="4"/>
  <c r="J318" i="4"/>
  <c r="K317" i="4"/>
  <c r="O317" i="4" s="1"/>
  <c r="P317" i="4" s="1"/>
  <c r="J317" i="4"/>
  <c r="K316" i="4"/>
  <c r="O316" i="4" s="1"/>
  <c r="P316" i="4" s="1"/>
  <c r="J316" i="4"/>
  <c r="K315" i="4"/>
  <c r="O315" i="4" s="1"/>
  <c r="P315" i="4" s="1"/>
  <c r="J315" i="4"/>
  <c r="K314" i="4"/>
  <c r="O314" i="4" s="1"/>
  <c r="P314" i="4" s="1"/>
  <c r="J314" i="4"/>
  <c r="K313" i="4"/>
  <c r="O313" i="4" s="1"/>
  <c r="P313" i="4" s="1"/>
  <c r="J313" i="4"/>
  <c r="K312" i="4"/>
  <c r="O312" i="4" s="1"/>
  <c r="P312" i="4" s="1"/>
  <c r="J312" i="4"/>
  <c r="K311" i="4"/>
  <c r="O311" i="4" s="1"/>
  <c r="P311" i="4" s="1"/>
  <c r="J311" i="4"/>
  <c r="K310" i="4"/>
  <c r="O310" i="4" s="1"/>
  <c r="P310" i="4" s="1"/>
  <c r="J310" i="4"/>
  <c r="K309" i="4"/>
  <c r="O309" i="4" s="1"/>
  <c r="P309" i="4" s="1"/>
  <c r="J309" i="4"/>
  <c r="K308" i="4"/>
  <c r="O308" i="4" s="1"/>
  <c r="P308" i="4" s="1"/>
  <c r="J308" i="4"/>
  <c r="K307" i="4"/>
  <c r="O307" i="4" s="1"/>
  <c r="P307" i="4" s="1"/>
  <c r="J307" i="4"/>
  <c r="O306" i="4"/>
  <c r="P306" i="4" s="1"/>
  <c r="K306" i="4"/>
  <c r="J306" i="4"/>
  <c r="K305" i="4"/>
  <c r="O305" i="4" s="1"/>
  <c r="P305" i="4" s="1"/>
  <c r="J305" i="4"/>
  <c r="K304" i="4"/>
  <c r="O304" i="4" s="1"/>
  <c r="P304" i="4" s="1"/>
  <c r="J304" i="4"/>
  <c r="K303" i="4"/>
  <c r="O303" i="4" s="1"/>
  <c r="P303" i="4" s="1"/>
  <c r="J303" i="4"/>
  <c r="O302" i="4"/>
  <c r="P302" i="4" s="1"/>
  <c r="K302" i="4"/>
  <c r="J302" i="4"/>
  <c r="K301" i="4"/>
  <c r="O301" i="4" s="1"/>
  <c r="P301" i="4" s="1"/>
  <c r="J301" i="4"/>
  <c r="K300" i="4"/>
  <c r="O300" i="4" s="1"/>
  <c r="P300" i="4" s="1"/>
  <c r="J300" i="4"/>
  <c r="K299" i="4"/>
  <c r="O299" i="4" s="1"/>
  <c r="P299" i="4" s="1"/>
  <c r="J299" i="4"/>
  <c r="K298" i="4"/>
  <c r="O298" i="4" s="1"/>
  <c r="P298" i="4" s="1"/>
  <c r="J298" i="4"/>
  <c r="O297" i="4"/>
  <c r="P297" i="4" s="1"/>
  <c r="K297" i="4"/>
  <c r="J297" i="4"/>
  <c r="K296" i="4"/>
  <c r="O296" i="4" s="1"/>
  <c r="P296" i="4" s="1"/>
  <c r="J296" i="4"/>
  <c r="K295" i="4"/>
  <c r="O295" i="4" s="1"/>
  <c r="P295" i="4" s="1"/>
  <c r="J295" i="4"/>
  <c r="K294" i="4"/>
  <c r="O294" i="4" s="1"/>
  <c r="P294" i="4" s="1"/>
  <c r="J294" i="4"/>
  <c r="K293" i="4"/>
  <c r="O293" i="4" s="1"/>
  <c r="P293" i="4" s="1"/>
  <c r="J293" i="4"/>
  <c r="O292" i="4"/>
  <c r="P292" i="4" s="1"/>
  <c r="K292" i="4"/>
  <c r="J292" i="4"/>
  <c r="K291" i="4"/>
  <c r="O291" i="4" s="1"/>
  <c r="P291" i="4" s="1"/>
  <c r="J291" i="4"/>
  <c r="K290" i="4"/>
  <c r="O290" i="4" s="1"/>
  <c r="P290" i="4" s="1"/>
  <c r="J290" i="4"/>
  <c r="K289" i="4"/>
  <c r="O289" i="4" s="1"/>
  <c r="P289" i="4" s="1"/>
  <c r="J289" i="4"/>
  <c r="K288" i="4"/>
  <c r="O288" i="4" s="1"/>
  <c r="P288" i="4" s="1"/>
  <c r="J288" i="4"/>
  <c r="K287" i="4"/>
  <c r="O287" i="4" s="1"/>
  <c r="P287" i="4" s="1"/>
  <c r="J287" i="4"/>
  <c r="K286" i="4"/>
  <c r="O286" i="4" s="1"/>
  <c r="P286" i="4" s="1"/>
  <c r="J286" i="4"/>
  <c r="K285" i="4"/>
  <c r="O285" i="4" s="1"/>
  <c r="P285" i="4" s="1"/>
  <c r="J285" i="4"/>
  <c r="K284" i="4"/>
  <c r="O284" i="4" s="1"/>
  <c r="P284" i="4" s="1"/>
  <c r="J284" i="4"/>
  <c r="K283" i="4"/>
  <c r="O283" i="4" s="1"/>
  <c r="P283" i="4" s="1"/>
  <c r="J283" i="4"/>
  <c r="K282" i="4"/>
  <c r="O282" i="4" s="1"/>
  <c r="P282" i="4" s="1"/>
  <c r="J282" i="4"/>
  <c r="K281" i="4"/>
  <c r="O281" i="4" s="1"/>
  <c r="P281" i="4" s="1"/>
  <c r="J281" i="4"/>
  <c r="O280" i="4"/>
  <c r="P280" i="4" s="1"/>
  <c r="K280" i="4"/>
  <c r="J280" i="4"/>
  <c r="K279" i="4"/>
  <c r="O279" i="4" s="1"/>
  <c r="P279" i="4" s="1"/>
  <c r="J279" i="4"/>
  <c r="K278" i="4"/>
  <c r="O278" i="4" s="1"/>
  <c r="P278" i="4" s="1"/>
  <c r="J278" i="4"/>
  <c r="K277" i="4"/>
  <c r="O277" i="4" s="1"/>
  <c r="P277" i="4" s="1"/>
  <c r="J277" i="4"/>
  <c r="K276" i="4"/>
  <c r="O276" i="4" s="1"/>
  <c r="P276" i="4" s="1"/>
  <c r="J276" i="4"/>
  <c r="K275" i="4"/>
  <c r="O275" i="4" s="1"/>
  <c r="P275" i="4" s="1"/>
  <c r="J275" i="4"/>
  <c r="O274" i="4"/>
  <c r="P274" i="4" s="1"/>
  <c r="K274" i="4"/>
  <c r="J274" i="4"/>
  <c r="K273" i="4"/>
  <c r="O273" i="4" s="1"/>
  <c r="P273" i="4" s="1"/>
  <c r="J273" i="4"/>
  <c r="O272" i="4"/>
  <c r="P272" i="4" s="1"/>
  <c r="K272" i="4"/>
  <c r="J272" i="4"/>
  <c r="K271" i="4"/>
  <c r="O271" i="4" s="1"/>
  <c r="P271" i="4" s="1"/>
  <c r="J271" i="4"/>
  <c r="K270" i="4"/>
  <c r="O270" i="4" s="1"/>
  <c r="P270" i="4" s="1"/>
  <c r="J270" i="4"/>
  <c r="K269" i="4"/>
  <c r="O269" i="4" s="1"/>
  <c r="P269" i="4" s="1"/>
  <c r="J269" i="4"/>
  <c r="K268" i="4"/>
  <c r="O268" i="4" s="1"/>
  <c r="P268" i="4" s="1"/>
  <c r="J268" i="4"/>
  <c r="K267" i="4"/>
  <c r="O267" i="4" s="1"/>
  <c r="P267" i="4" s="1"/>
  <c r="J267" i="4"/>
  <c r="K266" i="4"/>
  <c r="O266" i="4" s="1"/>
  <c r="P266" i="4" s="1"/>
  <c r="J266" i="4"/>
  <c r="K265" i="4"/>
  <c r="O265" i="4" s="1"/>
  <c r="P265" i="4" s="1"/>
  <c r="J265" i="4"/>
  <c r="K264" i="4"/>
  <c r="O264" i="4" s="1"/>
  <c r="P264" i="4" s="1"/>
  <c r="J264" i="4"/>
  <c r="K263" i="4"/>
  <c r="O263" i="4" s="1"/>
  <c r="P263" i="4" s="1"/>
  <c r="J263" i="4"/>
  <c r="K262" i="4"/>
  <c r="O262" i="4" s="1"/>
  <c r="P262" i="4" s="1"/>
  <c r="J262" i="4"/>
  <c r="O261" i="4"/>
  <c r="P261" i="4" s="1"/>
  <c r="K261" i="4"/>
  <c r="J261" i="4"/>
  <c r="K260" i="4"/>
  <c r="O260" i="4" s="1"/>
  <c r="P260" i="4" s="1"/>
  <c r="J260" i="4"/>
  <c r="K259" i="4"/>
  <c r="O259" i="4" s="1"/>
  <c r="P259" i="4" s="1"/>
  <c r="J259" i="4"/>
  <c r="K258" i="4"/>
  <c r="O258" i="4" s="1"/>
  <c r="P258" i="4" s="1"/>
  <c r="J258" i="4"/>
  <c r="K257" i="4"/>
  <c r="O257" i="4" s="1"/>
  <c r="P257" i="4" s="1"/>
  <c r="J257" i="4"/>
  <c r="K256" i="4"/>
  <c r="O256" i="4" s="1"/>
  <c r="P256" i="4" s="1"/>
  <c r="J256" i="4"/>
  <c r="K255" i="4"/>
  <c r="O255" i="4" s="1"/>
  <c r="P255" i="4" s="1"/>
  <c r="J255" i="4"/>
  <c r="K254" i="4"/>
  <c r="O254" i="4" s="1"/>
  <c r="P254" i="4" s="1"/>
  <c r="J254" i="4"/>
  <c r="K253" i="4"/>
  <c r="O253" i="4" s="1"/>
  <c r="P253" i="4" s="1"/>
  <c r="J253" i="4"/>
  <c r="K252" i="4"/>
  <c r="O252" i="4" s="1"/>
  <c r="P252" i="4" s="1"/>
  <c r="J252" i="4"/>
  <c r="K251" i="4"/>
  <c r="O251" i="4" s="1"/>
  <c r="P251" i="4" s="1"/>
  <c r="J251" i="4"/>
  <c r="K250" i="4"/>
  <c r="O250" i="4" s="1"/>
  <c r="P250" i="4" s="1"/>
  <c r="J250" i="4"/>
  <c r="K249" i="4"/>
  <c r="O249" i="4" s="1"/>
  <c r="P249" i="4" s="1"/>
  <c r="J249" i="4"/>
  <c r="K248" i="4"/>
  <c r="O248" i="4" s="1"/>
  <c r="P248" i="4" s="1"/>
  <c r="J248" i="4"/>
  <c r="K247" i="4"/>
  <c r="O247" i="4" s="1"/>
  <c r="P247" i="4" s="1"/>
  <c r="J247" i="4"/>
  <c r="K246" i="4"/>
  <c r="O246" i="4" s="1"/>
  <c r="P246" i="4" s="1"/>
  <c r="J246" i="4"/>
  <c r="K245" i="4"/>
  <c r="O245" i="4" s="1"/>
  <c r="P245" i="4" s="1"/>
  <c r="J245" i="4"/>
  <c r="K244" i="4"/>
  <c r="O244" i="4" s="1"/>
  <c r="P244" i="4" s="1"/>
  <c r="J244" i="4"/>
  <c r="K243" i="4"/>
  <c r="O243" i="4" s="1"/>
  <c r="P243" i="4" s="1"/>
  <c r="J243" i="4"/>
  <c r="K242" i="4"/>
  <c r="O242" i="4" s="1"/>
  <c r="P242" i="4" s="1"/>
  <c r="J242" i="4"/>
  <c r="K241" i="4"/>
  <c r="O241" i="4" s="1"/>
  <c r="P241" i="4" s="1"/>
  <c r="J241" i="4"/>
  <c r="K240" i="4"/>
  <c r="O240" i="4" s="1"/>
  <c r="P240" i="4" s="1"/>
  <c r="J240" i="4"/>
  <c r="K239" i="4"/>
  <c r="O239" i="4" s="1"/>
  <c r="P239" i="4" s="1"/>
  <c r="J239" i="4"/>
  <c r="K238" i="4"/>
  <c r="O238" i="4" s="1"/>
  <c r="P238" i="4" s="1"/>
  <c r="J238" i="4"/>
  <c r="K237" i="4"/>
  <c r="O237" i="4" s="1"/>
  <c r="P237" i="4" s="1"/>
  <c r="J237" i="4"/>
  <c r="K236" i="4"/>
  <c r="O236" i="4" s="1"/>
  <c r="P236" i="4" s="1"/>
  <c r="J236" i="4"/>
  <c r="K235" i="4"/>
  <c r="O235" i="4" s="1"/>
  <c r="P235" i="4" s="1"/>
  <c r="J235" i="4"/>
  <c r="O234" i="4"/>
  <c r="P234" i="4" s="1"/>
  <c r="K234" i="4"/>
  <c r="J234" i="4"/>
  <c r="K233" i="4"/>
  <c r="O233" i="4" s="1"/>
  <c r="P233" i="4" s="1"/>
  <c r="J233" i="4"/>
  <c r="K232" i="4"/>
  <c r="O232" i="4" s="1"/>
  <c r="P232" i="4" s="1"/>
  <c r="J232" i="4"/>
  <c r="K231" i="4"/>
  <c r="O231" i="4" s="1"/>
  <c r="P231" i="4" s="1"/>
  <c r="J231" i="4"/>
  <c r="K230" i="4"/>
  <c r="O230" i="4" s="1"/>
  <c r="P230" i="4" s="1"/>
  <c r="J230" i="4"/>
  <c r="K229" i="4"/>
  <c r="O229" i="4" s="1"/>
  <c r="P229" i="4" s="1"/>
  <c r="J229" i="4"/>
  <c r="O228" i="4"/>
  <c r="P228" i="4" s="1"/>
  <c r="K228" i="4"/>
  <c r="J228" i="4"/>
  <c r="O227" i="4"/>
  <c r="P227" i="4" s="1"/>
  <c r="K227" i="4"/>
  <c r="J227" i="4"/>
  <c r="K226" i="4"/>
  <c r="O226" i="4" s="1"/>
  <c r="P226" i="4" s="1"/>
  <c r="J226" i="4"/>
  <c r="K225" i="4"/>
  <c r="O225" i="4" s="1"/>
  <c r="P225" i="4" s="1"/>
  <c r="J225" i="4"/>
  <c r="K224" i="4"/>
  <c r="O224" i="4" s="1"/>
  <c r="P224" i="4" s="1"/>
  <c r="J224" i="4"/>
  <c r="K223" i="4"/>
  <c r="O223" i="4" s="1"/>
  <c r="P223" i="4" s="1"/>
  <c r="J223" i="4"/>
  <c r="K222" i="4"/>
  <c r="O222" i="4" s="1"/>
  <c r="P222" i="4" s="1"/>
  <c r="J222" i="4"/>
  <c r="O221" i="4"/>
  <c r="P221" i="4" s="1"/>
  <c r="K221" i="4"/>
  <c r="J221" i="4"/>
  <c r="K220" i="4"/>
  <c r="O220" i="4" s="1"/>
  <c r="P220" i="4" s="1"/>
  <c r="J220" i="4"/>
  <c r="O219" i="4"/>
  <c r="P219" i="4" s="1"/>
  <c r="K219" i="4"/>
  <c r="J219" i="4"/>
  <c r="K218" i="4"/>
  <c r="O218" i="4" s="1"/>
  <c r="P218" i="4" s="1"/>
  <c r="J218" i="4"/>
  <c r="K217" i="4"/>
  <c r="O217" i="4" s="1"/>
  <c r="P217" i="4" s="1"/>
  <c r="J217" i="4"/>
  <c r="K216" i="4"/>
  <c r="O216" i="4" s="1"/>
  <c r="P216" i="4" s="1"/>
  <c r="J216" i="4"/>
  <c r="O215" i="4"/>
  <c r="P215" i="4" s="1"/>
  <c r="K215" i="4"/>
  <c r="J215" i="4"/>
  <c r="K214" i="4"/>
  <c r="O214" i="4" s="1"/>
  <c r="P214" i="4" s="1"/>
  <c r="J214" i="4"/>
  <c r="K213" i="4"/>
  <c r="O213" i="4" s="1"/>
  <c r="P213" i="4" s="1"/>
  <c r="J213" i="4"/>
  <c r="K212" i="4"/>
  <c r="O212" i="4" s="1"/>
  <c r="P212" i="4" s="1"/>
  <c r="J212" i="4"/>
  <c r="K211" i="4"/>
  <c r="O211" i="4" s="1"/>
  <c r="P211" i="4" s="1"/>
  <c r="J211" i="4"/>
  <c r="K210" i="4"/>
  <c r="O210" i="4" s="1"/>
  <c r="P210" i="4" s="1"/>
  <c r="J210" i="4"/>
  <c r="K209" i="4"/>
  <c r="O209" i="4" s="1"/>
  <c r="P209" i="4" s="1"/>
  <c r="J209" i="4"/>
  <c r="K208" i="4"/>
  <c r="O208" i="4" s="1"/>
  <c r="P208" i="4" s="1"/>
  <c r="J208" i="4"/>
  <c r="K207" i="4"/>
  <c r="O207" i="4" s="1"/>
  <c r="P207" i="4" s="1"/>
  <c r="J207" i="4"/>
  <c r="K206" i="4"/>
  <c r="O206" i="4" s="1"/>
  <c r="P206" i="4" s="1"/>
  <c r="J206" i="4"/>
  <c r="K205" i="4"/>
  <c r="O205" i="4" s="1"/>
  <c r="P205" i="4" s="1"/>
  <c r="J205" i="4"/>
  <c r="O204" i="4"/>
  <c r="P204" i="4" s="1"/>
  <c r="K204" i="4"/>
  <c r="J204" i="4"/>
  <c r="K203" i="4"/>
  <c r="O203" i="4" s="1"/>
  <c r="P203" i="4" s="1"/>
  <c r="J203" i="4"/>
  <c r="K202" i="4"/>
  <c r="O202" i="4" s="1"/>
  <c r="P202" i="4" s="1"/>
  <c r="J202" i="4"/>
  <c r="K201" i="4"/>
  <c r="O201" i="4" s="1"/>
  <c r="P201" i="4" s="1"/>
  <c r="J201" i="4"/>
  <c r="K200" i="4"/>
  <c r="O200" i="4" s="1"/>
  <c r="P200" i="4" s="1"/>
  <c r="J200" i="4"/>
  <c r="K199" i="4"/>
  <c r="O199" i="4" s="1"/>
  <c r="P199" i="4" s="1"/>
  <c r="J199" i="4"/>
  <c r="O198" i="4"/>
  <c r="P198" i="4" s="1"/>
  <c r="K198" i="4"/>
  <c r="J198" i="4"/>
  <c r="K197" i="4"/>
  <c r="O197" i="4" s="1"/>
  <c r="P197" i="4" s="1"/>
  <c r="J197" i="4"/>
  <c r="K196" i="4"/>
  <c r="O196" i="4" s="1"/>
  <c r="P196" i="4" s="1"/>
  <c r="J196" i="4"/>
  <c r="K195" i="4"/>
  <c r="O195" i="4" s="1"/>
  <c r="P195" i="4" s="1"/>
  <c r="J195" i="4"/>
  <c r="K194" i="4"/>
  <c r="O194" i="4" s="1"/>
  <c r="P194" i="4" s="1"/>
  <c r="J194" i="4"/>
  <c r="K193" i="4"/>
  <c r="O193" i="4" s="1"/>
  <c r="P193" i="4" s="1"/>
  <c r="J193" i="4"/>
  <c r="K192" i="4"/>
  <c r="O192" i="4" s="1"/>
  <c r="P192" i="4" s="1"/>
  <c r="J192" i="4"/>
  <c r="K191" i="4"/>
  <c r="O191" i="4" s="1"/>
  <c r="P191" i="4" s="1"/>
  <c r="J191" i="4"/>
  <c r="K190" i="4"/>
  <c r="O190" i="4" s="1"/>
  <c r="P190" i="4" s="1"/>
  <c r="J190" i="4"/>
  <c r="K189" i="4"/>
  <c r="O189" i="4" s="1"/>
  <c r="P189" i="4" s="1"/>
  <c r="J189" i="4"/>
  <c r="K188" i="4"/>
  <c r="O188" i="4" s="1"/>
  <c r="P188" i="4" s="1"/>
  <c r="J188" i="4"/>
  <c r="O187" i="4"/>
  <c r="P187" i="4" s="1"/>
  <c r="K187" i="4"/>
  <c r="J187" i="4"/>
  <c r="K186" i="4"/>
  <c r="O186" i="4" s="1"/>
  <c r="P186" i="4" s="1"/>
  <c r="J186" i="4"/>
  <c r="K185" i="4"/>
  <c r="O185" i="4" s="1"/>
  <c r="P185" i="4" s="1"/>
  <c r="J185" i="4"/>
  <c r="K184" i="4"/>
  <c r="O184" i="4" s="1"/>
  <c r="P184" i="4" s="1"/>
  <c r="J184" i="4"/>
  <c r="K183" i="4"/>
  <c r="O183" i="4" s="1"/>
  <c r="P183" i="4" s="1"/>
  <c r="J183" i="4"/>
  <c r="K182" i="4"/>
  <c r="O182" i="4" s="1"/>
  <c r="P182" i="4" s="1"/>
  <c r="J182" i="4"/>
  <c r="K181" i="4"/>
  <c r="O181" i="4" s="1"/>
  <c r="P181" i="4" s="1"/>
  <c r="J181" i="4"/>
  <c r="K180" i="4"/>
  <c r="O180" i="4" s="1"/>
  <c r="P180" i="4" s="1"/>
  <c r="J180" i="4"/>
  <c r="K179" i="4"/>
  <c r="O179" i="4" s="1"/>
  <c r="P179" i="4" s="1"/>
  <c r="J179" i="4"/>
  <c r="O178" i="4"/>
  <c r="P178" i="4" s="1"/>
  <c r="K178" i="4"/>
  <c r="J178" i="4"/>
  <c r="K177" i="4"/>
  <c r="O177" i="4" s="1"/>
  <c r="P177" i="4" s="1"/>
  <c r="J177" i="4"/>
  <c r="K176" i="4"/>
  <c r="O176" i="4" s="1"/>
  <c r="P176" i="4" s="1"/>
  <c r="J176" i="4"/>
  <c r="K175" i="4"/>
  <c r="O175" i="4" s="1"/>
  <c r="P175" i="4" s="1"/>
  <c r="J175" i="4"/>
  <c r="K174" i="4"/>
  <c r="O174" i="4" s="1"/>
  <c r="P174" i="4" s="1"/>
  <c r="J174" i="4"/>
  <c r="K173" i="4"/>
  <c r="O173" i="4" s="1"/>
  <c r="P173" i="4" s="1"/>
  <c r="J173" i="4"/>
  <c r="K172" i="4"/>
  <c r="O172" i="4" s="1"/>
  <c r="P172" i="4" s="1"/>
  <c r="J172" i="4"/>
  <c r="K171" i="4"/>
  <c r="O171" i="4" s="1"/>
  <c r="P171" i="4" s="1"/>
  <c r="J171" i="4"/>
  <c r="K170" i="4"/>
  <c r="O170" i="4" s="1"/>
  <c r="P170" i="4" s="1"/>
  <c r="J170" i="4"/>
  <c r="K169" i="4"/>
  <c r="O169" i="4" s="1"/>
  <c r="P169" i="4" s="1"/>
  <c r="J169" i="4"/>
  <c r="K168" i="4"/>
  <c r="O168" i="4" s="1"/>
  <c r="P168" i="4" s="1"/>
  <c r="J168" i="4"/>
  <c r="K167" i="4"/>
  <c r="O167" i="4" s="1"/>
  <c r="P167" i="4" s="1"/>
  <c r="J167" i="4"/>
  <c r="K166" i="4"/>
  <c r="O166" i="4" s="1"/>
  <c r="P166" i="4" s="1"/>
  <c r="J166" i="4"/>
  <c r="K165" i="4"/>
  <c r="O165" i="4" s="1"/>
  <c r="P165" i="4" s="1"/>
  <c r="J165" i="4"/>
  <c r="O164" i="4"/>
  <c r="P164" i="4" s="1"/>
  <c r="K164" i="4"/>
  <c r="J164" i="4"/>
  <c r="K163" i="4"/>
  <c r="O163" i="4" s="1"/>
  <c r="P163" i="4" s="1"/>
  <c r="J163" i="4"/>
  <c r="O162" i="4"/>
  <c r="P162" i="4" s="1"/>
  <c r="K162" i="4"/>
  <c r="J162" i="4"/>
  <c r="K161" i="4"/>
  <c r="O161" i="4" s="1"/>
  <c r="P161" i="4" s="1"/>
  <c r="J161" i="4"/>
  <c r="K160" i="4"/>
  <c r="O160" i="4" s="1"/>
  <c r="P160" i="4" s="1"/>
  <c r="J160" i="4"/>
  <c r="K159" i="4"/>
  <c r="O159" i="4" s="1"/>
  <c r="P159" i="4" s="1"/>
  <c r="J159" i="4"/>
  <c r="K158" i="4"/>
  <c r="O158" i="4" s="1"/>
  <c r="P158" i="4" s="1"/>
  <c r="J158" i="4"/>
  <c r="K157" i="4"/>
  <c r="O157" i="4" s="1"/>
  <c r="P157" i="4" s="1"/>
  <c r="J157" i="4"/>
  <c r="K156" i="4"/>
  <c r="O156" i="4" s="1"/>
  <c r="P156" i="4" s="1"/>
  <c r="J156" i="4"/>
  <c r="K155" i="4"/>
  <c r="O155" i="4" s="1"/>
  <c r="P155" i="4" s="1"/>
  <c r="J155" i="4"/>
  <c r="K154" i="4"/>
  <c r="O154" i="4" s="1"/>
  <c r="P154" i="4" s="1"/>
  <c r="J154" i="4"/>
  <c r="K153" i="4"/>
  <c r="O153" i="4" s="1"/>
  <c r="P153" i="4" s="1"/>
  <c r="J153" i="4"/>
  <c r="K152" i="4"/>
  <c r="O152" i="4" s="1"/>
  <c r="P152" i="4" s="1"/>
  <c r="J152" i="4"/>
  <c r="K151" i="4"/>
  <c r="O151" i="4" s="1"/>
  <c r="P151" i="4" s="1"/>
  <c r="J151" i="4"/>
  <c r="K150" i="4"/>
  <c r="O150" i="4" s="1"/>
  <c r="P150" i="4" s="1"/>
  <c r="J150" i="4"/>
  <c r="O149" i="4"/>
  <c r="P149" i="4" s="1"/>
  <c r="K149" i="4"/>
  <c r="J149" i="4"/>
  <c r="K148" i="4"/>
  <c r="O148" i="4" s="1"/>
  <c r="P148" i="4" s="1"/>
  <c r="J148" i="4"/>
  <c r="K147" i="4"/>
  <c r="O147" i="4" s="1"/>
  <c r="P147" i="4" s="1"/>
  <c r="J147" i="4"/>
  <c r="K146" i="4"/>
  <c r="O146" i="4" s="1"/>
  <c r="P146" i="4" s="1"/>
  <c r="J146" i="4"/>
  <c r="K145" i="4"/>
  <c r="O145" i="4" s="1"/>
  <c r="P145" i="4" s="1"/>
  <c r="J145" i="4"/>
  <c r="K144" i="4"/>
  <c r="O144" i="4" s="1"/>
  <c r="P144" i="4" s="1"/>
  <c r="J144" i="4"/>
  <c r="K143" i="4"/>
  <c r="O143" i="4" s="1"/>
  <c r="P143" i="4" s="1"/>
  <c r="J143" i="4"/>
  <c r="K142" i="4"/>
  <c r="O142" i="4" s="1"/>
  <c r="P142" i="4" s="1"/>
  <c r="J142" i="4"/>
  <c r="K141" i="4"/>
  <c r="O141" i="4" s="1"/>
  <c r="P141" i="4" s="1"/>
  <c r="J141" i="4"/>
  <c r="K140" i="4"/>
  <c r="O140" i="4" s="1"/>
  <c r="P140" i="4" s="1"/>
  <c r="J140" i="4"/>
  <c r="K139" i="4"/>
  <c r="O139" i="4" s="1"/>
  <c r="P139" i="4" s="1"/>
  <c r="J139" i="4"/>
  <c r="K138" i="4"/>
  <c r="O138" i="4" s="1"/>
  <c r="P138" i="4" s="1"/>
  <c r="J138" i="4"/>
  <c r="K137" i="4"/>
  <c r="O137" i="4" s="1"/>
  <c r="P137" i="4" s="1"/>
  <c r="J137" i="4"/>
  <c r="K136" i="4"/>
  <c r="O136" i="4" s="1"/>
  <c r="P136" i="4" s="1"/>
  <c r="J136" i="4"/>
  <c r="K135" i="4"/>
  <c r="O135" i="4" s="1"/>
  <c r="P135" i="4" s="1"/>
  <c r="J135" i="4"/>
  <c r="K134" i="4"/>
  <c r="O134" i="4" s="1"/>
  <c r="P134" i="4" s="1"/>
  <c r="J134" i="4"/>
  <c r="K133" i="4"/>
  <c r="O133" i="4" s="1"/>
  <c r="P133" i="4" s="1"/>
  <c r="J133" i="4"/>
  <c r="K132" i="4"/>
  <c r="O132" i="4" s="1"/>
  <c r="P132" i="4" s="1"/>
  <c r="J132" i="4"/>
  <c r="K131" i="4"/>
  <c r="O131" i="4" s="1"/>
  <c r="P131" i="4" s="1"/>
  <c r="J131" i="4"/>
  <c r="K130" i="4"/>
  <c r="O130" i="4" s="1"/>
  <c r="P130" i="4" s="1"/>
  <c r="J130" i="4"/>
  <c r="K129" i="4"/>
  <c r="O129" i="4" s="1"/>
  <c r="P129" i="4" s="1"/>
  <c r="J129" i="4"/>
  <c r="K128" i="4"/>
  <c r="O128" i="4" s="1"/>
  <c r="P128" i="4" s="1"/>
  <c r="J128" i="4"/>
  <c r="K127" i="4"/>
  <c r="O127" i="4" s="1"/>
  <c r="P127" i="4" s="1"/>
  <c r="J127" i="4"/>
  <c r="K126" i="4"/>
  <c r="O126" i="4" s="1"/>
  <c r="P126" i="4" s="1"/>
  <c r="J126" i="4"/>
  <c r="K125" i="4"/>
  <c r="O125" i="4" s="1"/>
  <c r="P125" i="4" s="1"/>
  <c r="J125" i="4"/>
  <c r="K124" i="4"/>
  <c r="O124" i="4" s="1"/>
  <c r="P124" i="4" s="1"/>
  <c r="J124" i="4"/>
  <c r="K123" i="4"/>
  <c r="O123" i="4" s="1"/>
  <c r="P123" i="4" s="1"/>
  <c r="J123" i="4"/>
  <c r="K122" i="4"/>
  <c r="O122" i="4" s="1"/>
  <c r="P122" i="4" s="1"/>
  <c r="J122" i="4"/>
  <c r="K121" i="4"/>
  <c r="O121" i="4" s="1"/>
  <c r="P121" i="4" s="1"/>
  <c r="J121" i="4"/>
  <c r="K120" i="4"/>
  <c r="O120" i="4" s="1"/>
  <c r="P120" i="4" s="1"/>
  <c r="J120" i="4"/>
  <c r="K119" i="4"/>
  <c r="O119" i="4" s="1"/>
  <c r="P119" i="4" s="1"/>
  <c r="J119" i="4"/>
  <c r="K118" i="4"/>
  <c r="O118" i="4" s="1"/>
  <c r="P118" i="4" s="1"/>
  <c r="J118" i="4"/>
  <c r="K117" i="4"/>
  <c r="O117" i="4" s="1"/>
  <c r="P117" i="4" s="1"/>
  <c r="J117" i="4"/>
  <c r="O116" i="4"/>
  <c r="P116" i="4" s="1"/>
  <c r="K116" i="4"/>
  <c r="J116" i="4"/>
  <c r="K115" i="4"/>
  <c r="O115" i="4" s="1"/>
  <c r="P115" i="4" s="1"/>
  <c r="J115" i="4"/>
  <c r="K114" i="4"/>
  <c r="O114" i="4" s="1"/>
  <c r="P114" i="4" s="1"/>
  <c r="J114" i="4"/>
  <c r="K113" i="4"/>
  <c r="O113" i="4" s="1"/>
  <c r="P113" i="4" s="1"/>
  <c r="J113" i="4"/>
  <c r="K112" i="4"/>
  <c r="O112" i="4" s="1"/>
  <c r="P112" i="4" s="1"/>
  <c r="J112" i="4"/>
  <c r="K111" i="4"/>
  <c r="O111" i="4" s="1"/>
  <c r="P111" i="4" s="1"/>
  <c r="J111" i="4"/>
  <c r="K110" i="4"/>
  <c r="O110" i="4" s="1"/>
  <c r="P110" i="4" s="1"/>
  <c r="J110" i="4"/>
  <c r="K109" i="4"/>
  <c r="O109" i="4" s="1"/>
  <c r="P109" i="4" s="1"/>
  <c r="J109" i="4"/>
  <c r="K108" i="4"/>
  <c r="O108" i="4" s="1"/>
  <c r="P108" i="4" s="1"/>
  <c r="J108" i="4"/>
  <c r="K107" i="4"/>
  <c r="O107" i="4" s="1"/>
  <c r="P107" i="4" s="1"/>
  <c r="J107" i="4"/>
  <c r="K106" i="4"/>
  <c r="O106" i="4" s="1"/>
  <c r="P106" i="4" s="1"/>
  <c r="J106" i="4"/>
  <c r="K105" i="4"/>
  <c r="O105" i="4" s="1"/>
  <c r="P105" i="4" s="1"/>
  <c r="J105" i="4"/>
  <c r="K104" i="4"/>
  <c r="O104" i="4" s="1"/>
  <c r="P104" i="4" s="1"/>
  <c r="J104" i="4"/>
  <c r="K103" i="4"/>
  <c r="O103" i="4" s="1"/>
  <c r="P103" i="4" s="1"/>
  <c r="J103" i="4"/>
  <c r="K102" i="4"/>
  <c r="O102" i="4" s="1"/>
  <c r="P102" i="4" s="1"/>
  <c r="J102" i="4"/>
  <c r="K101" i="4"/>
  <c r="O101" i="4" s="1"/>
  <c r="P101" i="4" s="1"/>
  <c r="J101" i="4"/>
  <c r="K100" i="4"/>
  <c r="O100" i="4" s="1"/>
  <c r="P100" i="4" s="1"/>
  <c r="J100" i="4"/>
  <c r="K99" i="4"/>
  <c r="O99" i="4" s="1"/>
  <c r="P99" i="4" s="1"/>
  <c r="J99" i="4"/>
  <c r="K98" i="4"/>
  <c r="O98" i="4" s="1"/>
  <c r="P98" i="4" s="1"/>
  <c r="J98" i="4"/>
  <c r="K97" i="4"/>
  <c r="O97" i="4" s="1"/>
  <c r="P97" i="4" s="1"/>
  <c r="J97" i="4"/>
  <c r="K96" i="4"/>
  <c r="O96" i="4" s="1"/>
  <c r="P96" i="4" s="1"/>
  <c r="J96" i="4"/>
  <c r="K95" i="4"/>
  <c r="O95" i="4" s="1"/>
  <c r="P95" i="4" s="1"/>
  <c r="J95" i="4"/>
  <c r="K94" i="4"/>
  <c r="O94" i="4" s="1"/>
  <c r="P94" i="4" s="1"/>
  <c r="J94" i="4"/>
  <c r="K93" i="4"/>
  <c r="O93" i="4" s="1"/>
  <c r="P93" i="4" s="1"/>
  <c r="J93" i="4"/>
  <c r="K92" i="4"/>
  <c r="O92" i="4" s="1"/>
  <c r="P92" i="4" s="1"/>
  <c r="J92" i="4"/>
  <c r="K91" i="4"/>
  <c r="O91" i="4" s="1"/>
  <c r="P91" i="4" s="1"/>
  <c r="J91" i="4"/>
  <c r="K90" i="4"/>
  <c r="O90" i="4" s="1"/>
  <c r="P90" i="4" s="1"/>
  <c r="J90" i="4"/>
  <c r="K89" i="4"/>
  <c r="O89" i="4" s="1"/>
  <c r="P89" i="4" s="1"/>
  <c r="J89" i="4"/>
  <c r="K88" i="4"/>
  <c r="O88" i="4" s="1"/>
  <c r="P88" i="4" s="1"/>
  <c r="J88" i="4"/>
  <c r="K87" i="4"/>
  <c r="O87" i="4" s="1"/>
  <c r="P87" i="4" s="1"/>
  <c r="J87" i="4"/>
  <c r="K86" i="4"/>
  <c r="O86" i="4" s="1"/>
  <c r="P86" i="4" s="1"/>
  <c r="J86" i="4"/>
  <c r="K85" i="4"/>
  <c r="O85" i="4" s="1"/>
  <c r="P85" i="4" s="1"/>
  <c r="J85" i="4"/>
  <c r="K84" i="4"/>
  <c r="O84" i="4" s="1"/>
  <c r="P84" i="4" s="1"/>
  <c r="J84" i="4"/>
  <c r="K83" i="4"/>
  <c r="O83" i="4" s="1"/>
  <c r="P83" i="4" s="1"/>
  <c r="J83" i="4"/>
  <c r="K82" i="4"/>
  <c r="O82" i="4" s="1"/>
  <c r="P82" i="4" s="1"/>
  <c r="J82" i="4"/>
  <c r="K81" i="4"/>
  <c r="O81" i="4" s="1"/>
  <c r="P81" i="4" s="1"/>
  <c r="J81" i="4"/>
  <c r="K80" i="4"/>
  <c r="O80" i="4" s="1"/>
  <c r="P80" i="4" s="1"/>
  <c r="J80" i="4"/>
  <c r="K79" i="4"/>
  <c r="O79" i="4" s="1"/>
  <c r="P79" i="4" s="1"/>
  <c r="J79" i="4"/>
  <c r="K78" i="4"/>
  <c r="O78" i="4" s="1"/>
  <c r="P78" i="4" s="1"/>
  <c r="J78" i="4"/>
  <c r="K77" i="4"/>
  <c r="O77" i="4" s="1"/>
  <c r="P77" i="4" s="1"/>
  <c r="J77" i="4"/>
  <c r="O76" i="4"/>
  <c r="P76" i="4" s="1"/>
  <c r="K76" i="4"/>
  <c r="J76" i="4"/>
  <c r="K75" i="4"/>
  <c r="O75" i="4" s="1"/>
  <c r="P75" i="4" s="1"/>
  <c r="J75" i="4"/>
  <c r="K74" i="4"/>
  <c r="O74" i="4" s="1"/>
  <c r="P74" i="4" s="1"/>
  <c r="J74" i="4"/>
  <c r="K73" i="4"/>
  <c r="O73" i="4" s="1"/>
  <c r="P73" i="4" s="1"/>
  <c r="J73" i="4"/>
  <c r="K72" i="4"/>
  <c r="O72" i="4" s="1"/>
  <c r="P72" i="4" s="1"/>
  <c r="J72" i="4"/>
  <c r="K71" i="4"/>
  <c r="O71" i="4" s="1"/>
  <c r="P71" i="4" s="1"/>
  <c r="J71" i="4"/>
  <c r="K70" i="4"/>
  <c r="O70" i="4" s="1"/>
  <c r="P70" i="4" s="1"/>
  <c r="J70" i="4"/>
  <c r="K69" i="4"/>
  <c r="O69" i="4" s="1"/>
  <c r="P69" i="4" s="1"/>
  <c r="J69" i="4"/>
  <c r="K68" i="4"/>
  <c r="O68" i="4" s="1"/>
  <c r="P68" i="4" s="1"/>
  <c r="J68" i="4"/>
  <c r="K67" i="4"/>
  <c r="O67" i="4" s="1"/>
  <c r="P67" i="4" s="1"/>
  <c r="J67" i="4"/>
  <c r="K66" i="4"/>
  <c r="O66" i="4" s="1"/>
  <c r="P66" i="4" s="1"/>
  <c r="J66" i="4"/>
  <c r="K65" i="4"/>
  <c r="O65" i="4" s="1"/>
  <c r="P65" i="4" s="1"/>
  <c r="J65" i="4"/>
  <c r="K64" i="4"/>
  <c r="O64" i="4" s="1"/>
  <c r="P64" i="4" s="1"/>
  <c r="J64" i="4"/>
  <c r="K63" i="4"/>
  <c r="O63" i="4" s="1"/>
  <c r="P63" i="4" s="1"/>
  <c r="J63" i="4"/>
  <c r="K62" i="4"/>
  <c r="O62" i="4" s="1"/>
  <c r="P62" i="4" s="1"/>
  <c r="J62" i="4"/>
  <c r="K61" i="4"/>
  <c r="O61" i="4" s="1"/>
  <c r="P61" i="4" s="1"/>
  <c r="J61" i="4"/>
  <c r="O60" i="4"/>
  <c r="P60" i="4" s="1"/>
  <c r="K60" i="4"/>
  <c r="J60" i="4"/>
  <c r="K59" i="4"/>
  <c r="O59" i="4" s="1"/>
  <c r="P59" i="4" s="1"/>
  <c r="J59" i="4"/>
  <c r="K58" i="4"/>
  <c r="O58" i="4" s="1"/>
  <c r="P58" i="4" s="1"/>
  <c r="J58" i="4"/>
  <c r="K57" i="4"/>
  <c r="O57" i="4" s="1"/>
  <c r="P57" i="4" s="1"/>
  <c r="J57" i="4"/>
  <c r="K56" i="4"/>
  <c r="O56" i="4" s="1"/>
  <c r="P56" i="4" s="1"/>
  <c r="J56" i="4"/>
  <c r="K55" i="4"/>
  <c r="O55" i="4" s="1"/>
  <c r="P55" i="4" s="1"/>
  <c r="J55" i="4"/>
  <c r="K54" i="4"/>
  <c r="O54" i="4" s="1"/>
  <c r="P54" i="4" s="1"/>
  <c r="J54" i="4"/>
  <c r="K53" i="4"/>
  <c r="O53" i="4" s="1"/>
  <c r="P53" i="4" s="1"/>
  <c r="J53" i="4"/>
  <c r="K52" i="4"/>
  <c r="O52" i="4" s="1"/>
  <c r="P52" i="4" s="1"/>
  <c r="J52" i="4"/>
  <c r="K51" i="4"/>
  <c r="O51" i="4" s="1"/>
  <c r="P51" i="4" s="1"/>
  <c r="J51" i="4"/>
  <c r="K50" i="4"/>
  <c r="O50" i="4" s="1"/>
  <c r="P50" i="4" s="1"/>
  <c r="J50" i="4"/>
  <c r="K49" i="4"/>
  <c r="O49" i="4" s="1"/>
  <c r="P49" i="4" s="1"/>
  <c r="J49" i="4"/>
  <c r="K48" i="4"/>
  <c r="O48" i="4" s="1"/>
  <c r="P48" i="4" s="1"/>
  <c r="J48" i="4"/>
  <c r="K47" i="4"/>
  <c r="O47" i="4" s="1"/>
  <c r="P47" i="4" s="1"/>
  <c r="J47" i="4"/>
  <c r="K46" i="4"/>
  <c r="O46" i="4" s="1"/>
  <c r="P46" i="4" s="1"/>
  <c r="J46" i="4"/>
  <c r="K45" i="4"/>
  <c r="O45" i="4" s="1"/>
  <c r="P45" i="4" s="1"/>
  <c r="J45" i="4"/>
  <c r="K44" i="4"/>
  <c r="O44" i="4" s="1"/>
  <c r="P44" i="4" s="1"/>
  <c r="J44" i="4"/>
  <c r="K43" i="4"/>
  <c r="O43" i="4" s="1"/>
  <c r="P43" i="4" s="1"/>
  <c r="J43" i="4"/>
  <c r="K42" i="4"/>
  <c r="O42" i="4" s="1"/>
  <c r="P42" i="4" s="1"/>
  <c r="J42" i="4"/>
  <c r="K41" i="4"/>
  <c r="O41" i="4" s="1"/>
  <c r="P41" i="4" s="1"/>
  <c r="J41" i="4"/>
  <c r="K40" i="4"/>
  <c r="O40" i="4" s="1"/>
  <c r="P40" i="4" s="1"/>
  <c r="J40" i="4"/>
  <c r="K39" i="4"/>
  <c r="O39" i="4" s="1"/>
  <c r="P39" i="4" s="1"/>
  <c r="J39" i="4"/>
  <c r="K38" i="4"/>
  <c r="O38" i="4" s="1"/>
  <c r="P38" i="4" s="1"/>
  <c r="J38" i="4"/>
  <c r="K37" i="4"/>
  <c r="O37" i="4" s="1"/>
  <c r="P37" i="4" s="1"/>
  <c r="J37" i="4"/>
  <c r="K36" i="4"/>
  <c r="O36" i="4" s="1"/>
  <c r="P36" i="4" s="1"/>
  <c r="J36" i="4"/>
  <c r="K35" i="4"/>
  <c r="O35" i="4" s="1"/>
  <c r="P35" i="4" s="1"/>
  <c r="J35" i="4"/>
  <c r="K34" i="4"/>
  <c r="O34" i="4" s="1"/>
  <c r="P34" i="4" s="1"/>
  <c r="J34" i="4"/>
  <c r="K33" i="4"/>
  <c r="O33" i="4" s="1"/>
  <c r="P33" i="4" s="1"/>
  <c r="J33" i="4"/>
  <c r="K32" i="4"/>
  <c r="O32" i="4" s="1"/>
  <c r="P32" i="4" s="1"/>
  <c r="J32" i="4"/>
  <c r="K31" i="4"/>
  <c r="O31" i="4" s="1"/>
  <c r="P31" i="4" s="1"/>
  <c r="J31" i="4"/>
  <c r="K30" i="4"/>
  <c r="O30" i="4" s="1"/>
  <c r="P30" i="4" s="1"/>
  <c r="J30" i="4"/>
  <c r="O29" i="4"/>
  <c r="P29" i="4" s="1"/>
  <c r="K29" i="4"/>
  <c r="J29" i="4"/>
  <c r="K28" i="4"/>
  <c r="O28" i="4" s="1"/>
  <c r="P28" i="4" s="1"/>
  <c r="J28" i="4"/>
  <c r="K27" i="4"/>
  <c r="O27" i="4" s="1"/>
  <c r="P27" i="4" s="1"/>
  <c r="J27" i="4"/>
  <c r="K26" i="4"/>
  <c r="O26" i="4" s="1"/>
  <c r="P26" i="4" s="1"/>
  <c r="J26" i="4"/>
  <c r="K25" i="4"/>
  <c r="O25" i="4" s="1"/>
  <c r="P25" i="4" s="1"/>
  <c r="J25" i="4"/>
  <c r="K24" i="4"/>
  <c r="O24" i="4" s="1"/>
  <c r="P24" i="4" s="1"/>
  <c r="J24" i="4"/>
  <c r="K23" i="4"/>
  <c r="O23" i="4" s="1"/>
  <c r="P23" i="4" s="1"/>
  <c r="J23" i="4"/>
  <c r="K22" i="4"/>
  <c r="O22" i="4" s="1"/>
  <c r="P22" i="4" s="1"/>
  <c r="J22" i="4"/>
  <c r="K21" i="4"/>
  <c r="O21" i="4" s="1"/>
  <c r="P21" i="4" s="1"/>
  <c r="J21" i="4"/>
  <c r="K20" i="4"/>
  <c r="O20" i="4" s="1"/>
  <c r="P20" i="4" s="1"/>
  <c r="J20" i="4"/>
  <c r="K19" i="4"/>
  <c r="O19" i="4" s="1"/>
  <c r="P19" i="4" s="1"/>
  <c r="J19" i="4"/>
  <c r="K18" i="4"/>
  <c r="O18" i="4" s="1"/>
  <c r="P18" i="4" s="1"/>
  <c r="J18" i="4"/>
  <c r="K17" i="4"/>
  <c r="O17" i="4" s="1"/>
  <c r="P17" i="4" s="1"/>
  <c r="J17" i="4"/>
  <c r="K16" i="4"/>
  <c r="O16" i="4" s="1"/>
  <c r="P16" i="4" s="1"/>
  <c r="J16" i="4"/>
  <c r="K15" i="4"/>
  <c r="O15" i="4" s="1"/>
  <c r="P15" i="4" s="1"/>
  <c r="J15" i="4"/>
  <c r="K14" i="4"/>
  <c r="O14" i="4" s="1"/>
  <c r="P14" i="4" s="1"/>
  <c r="J14" i="4"/>
  <c r="K13" i="4"/>
  <c r="O13" i="4" s="1"/>
  <c r="P13" i="4" s="1"/>
  <c r="J13" i="4"/>
  <c r="O12" i="4"/>
  <c r="P12" i="4" s="1"/>
  <c r="K12" i="4"/>
  <c r="J12" i="4"/>
  <c r="K11" i="4"/>
  <c r="O11" i="4" s="1"/>
  <c r="P11" i="4" s="1"/>
  <c r="J11" i="4"/>
  <c r="K10" i="4"/>
  <c r="O10" i="4" s="1"/>
  <c r="P10" i="4" s="1"/>
  <c r="J10" i="4"/>
  <c r="J34" i="3"/>
  <c r="N34" i="3" s="1"/>
  <c r="P34" i="3" s="1"/>
  <c r="H34" i="3"/>
  <c r="C68" i="2"/>
  <c r="J11" i="2"/>
  <c r="N11" i="2" s="1"/>
  <c r="P11" i="2" s="1"/>
  <c r="J12" i="2"/>
  <c r="N12" i="2" s="1"/>
  <c r="P12" i="2" s="1"/>
  <c r="J13" i="2"/>
  <c r="N13" i="2" s="1"/>
  <c r="P13" i="2" s="1"/>
  <c r="J14" i="2"/>
  <c r="N14" i="2" s="1"/>
  <c r="P14" i="2" s="1"/>
  <c r="J15" i="2"/>
  <c r="N15" i="2" s="1"/>
  <c r="P15" i="2" s="1"/>
  <c r="J16" i="2"/>
  <c r="N16" i="2" s="1"/>
  <c r="P16" i="2" s="1"/>
  <c r="J17" i="2"/>
  <c r="N17" i="2" s="1"/>
  <c r="P17" i="2" s="1"/>
  <c r="J18" i="2"/>
  <c r="N18" i="2" s="1"/>
  <c r="P18" i="2" s="1"/>
  <c r="J19" i="2"/>
  <c r="N19" i="2" s="1"/>
  <c r="P19" i="2" s="1"/>
  <c r="J20" i="2"/>
  <c r="N20" i="2" s="1"/>
  <c r="P20" i="2" s="1"/>
  <c r="J21" i="2"/>
  <c r="N21" i="2" s="1"/>
  <c r="P21" i="2" s="1"/>
  <c r="J22" i="2"/>
  <c r="N22" i="2" s="1"/>
  <c r="P22" i="2" s="1"/>
  <c r="J23" i="2"/>
  <c r="N23" i="2" s="1"/>
  <c r="P23" i="2" s="1"/>
  <c r="J24" i="2"/>
  <c r="N24" i="2" s="1"/>
  <c r="P24" i="2" s="1"/>
  <c r="J25" i="2"/>
  <c r="N25" i="2" s="1"/>
  <c r="P25" i="2" s="1"/>
  <c r="J26" i="2"/>
  <c r="N26" i="2" s="1"/>
  <c r="P26" i="2" s="1"/>
  <c r="J27" i="2"/>
  <c r="N27" i="2" s="1"/>
  <c r="P27" i="2" s="1"/>
  <c r="J28" i="2"/>
  <c r="N28" i="2" s="1"/>
  <c r="P28" i="2" s="1"/>
  <c r="J29" i="2"/>
  <c r="N29" i="2" s="1"/>
  <c r="P29" i="2" s="1"/>
  <c r="J30" i="2"/>
  <c r="N30" i="2" s="1"/>
  <c r="P30" i="2" s="1"/>
  <c r="J31" i="2"/>
  <c r="N31" i="2" s="1"/>
  <c r="P31" i="2" s="1"/>
  <c r="J32" i="2"/>
  <c r="N32" i="2" s="1"/>
  <c r="P32" i="2" s="1"/>
  <c r="J33" i="2"/>
  <c r="N33" i="2" s="1"/>
  <c r="P33" i="2" s="1"/>
  <c r="J34" i="2"/>
  <c r="N34" i="2" s="1"/>
  <c r="P34" i="2" s="1"/>
  <c r="J35" i="2"/>
  <c r="N35" i="2" s="1"/>
  <c r="P35" i="2" s="1"/>
  <c r="J36" i="2"/>
  <c r="N36" i="2" s="1"/>
  <c r="P36" i="2" s="1"/>
  <c r="J37" i="2"/>
  <c r="N37" i="2" s="1"/>
  <c r="P37" i="2" s="1"/>
  <c r="J38" i="2"/>
  <c r="N38" i="2" s="1"/>
  <c r="P38" i="2" s="1"/>
  <c r="J39" i="2"/>
  <c r="N39" i="2" s="1"/>
  <c r="P39" i="2" s="1"/>
  <c r="J40" i="2"/>
  <c r="N40" i="2" s="1"/>
  <c r="P40" i="2" s="1"/>
  <c r="J41" i="2"/>
  <c r="N41" i="2" s="1"/>
  <c r="P41" i="2" s="1"/>
  <c r="J42" i="2"/>
  <c r="N42" i="2" s="1"/>
  <c r="P42" i="2" s="1"/>
  <c r="J43" i="2"/>
  <c r="N43" i="2" s="1"/>
  <c r="P43" i="2" s="1"/>
  <c r="J44" i="2"/>
  <c r="N44" i="2" s="1"/>
  <c r="P44" i="2" s="1"/>
  <c r="J45" i="2"/>
  <c r="N45" i="2" s="1"/>
  <c r="P45" i="2" s="1"/>
  <c r="J46" i="2"/>
  <c r="N46" i="2" s="1"/>
  <c r="P46" i="2" s="1"/>
  <c r="J47" i="2"/>
  <c r="N47" i="2" s="1"/>
  <c r="P47" i="2" s="1"/>
  <c r="J48" i="2"/>
  <c r="N48" i="2" s="1"/>
  <c r="P48" i="2" s="1"/>
  <c r="J49" i="2"/>
  <c r="N49" i="2" s="1"/>
  <c r="P49" i="2" s="1"/>
  <c r="J50" i="2"/>
  <c r="N50" i="2" s="1"/>
  <c r="P50" i="2" s="1"/>
  <c r="J51" i="2"/>
  <c r="N51" i="2" s="1"/>
  <c r="P51" i="2" s="1"/>
  <c r="J52" i="2"/>
  <c r="N52" i="2" s="1"/>
  <c r="P52" i="2" s="1"/>
  <c r="J53" i="2"/>
  <c r="N53" i="2" s="1"/>
  <c r="P53" i="2" s="1"/>
  <c r="J54" i="2"/>
  <c r="N54" i="2" s="1"/>
  <c r="P54" i="2" s="1"/>
  <c r="J55" i="2"/>
  <c r="N55" i="2" s="1"/>
  <c r="P55" i="2" s="1"/>
  <c r="J56" i="2"/>
  <c r="N56" i="2" s="1"/>
  <c r="P56" i="2" s="1"/>
  <c r="J57" i="2"/>
  <c r="N57" i="2" s="1"/>
  <c r="P57" i="2" s="1"/>
  <c r="J58" i="2"/>
  <c r="N58" i="2" s="1"/>
  <c r="P58" i="2" s="1"/>
  <c r="J59" i="2"/>
  <c r="N59" i="2" s="1"/>
  <c r="P59" i="2" s="1"/>
  <c r="J60" i="2"/>
  <c r="N60" i="2" s="1"/>
  <c r="P60" i="2" s="1"/>
  <c r="J61" i="2"/>
  <c r="N61" i="2" s="1"/>
  <c r="P61" i="2" s="1"/>
  <c r="J10" i="2"/>
  <c r="N10" i="2" s="1"/>
  <c r="P10" i="2" s="1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10" i="2"/>
  <c r="J10" i="3"/>
  <c r="N10" i="3" s="1"/>
  <c r="P10" i="3" s="1"/>
  <c r="J11" i="3"/>
  <c r="N11" i="3" s="1"/>
  <c r="P11" i="3" s="1"/>
  <c r="J12" i="3"/>
  <c r="N12" i="3" s="1"/>
  <c r="P12" i="3" s="1"/>
  <c r="J13" i="3"/>
  <c r="N13" i="3" s="1"/>
  <c r="P13" i="3" s="1"/>
  <c r="J14" i="3"/>
  <c r="N14" i="3" s="1"/>
  <c r="P14" i="3" s="1"/>
  <c r="J15" i="3"/>
  <c r="N15" i="3" s="1"/>
  <c r="P15" i="3" s="1"/>
  <c r="J16" i="3"/>
  <c r="N16" i="3" s="1"/>
  <c r="P16" i="3" s="1"/>
  <c r="J17" i="3"/>
  <c r="N17" i="3" s="1"/>
  <c r="P17" i="3" s="1"/>
  <c r="J18" i="3"/>
  <c r="N18" i="3" s="1"/>
  <c r="P18" i="3" s="1"/>
  <c r="J19" i="3"/>
  <c r="N19" i="3" s="1"/>
  <c r="P19" i="3" s="1"/>
  <c r="J20" i="3"/>
  <c r="N20" i="3" s="1"/>
  <c r="P20" i="3" s="1"/>
  <c r="J21" i="3"/>
  <c r="N21" i="3" s="1"/>
  <c r="P21" i="3" s="1"/>
  <c r="J22" i="3"/>
  <c r="N22" i="3" s="1"/>
  <c r="P22" i="3" s="1"/>
  <c r="J23" i="3"/>
  <c r="N23" i="3" s="1"/>
  <c r="P23" i="3" s="1"/>
  <c r="J24" i="3"/>
  <c r="N24" i="3" s="1"/>
  <c r="P24" i="3" s="1"/>
  <c r="J25" i="3"/>
  <c r="N25" i="3" s="1"/>
  <c r="P25" i="3" s="1"/>
  <c r="J26" i="3"/>
  <c r="N26" i="3" s="1"/>
  <c r="P26" i="3" s="1"/>
  <c r="J27" i="3"/>
  <c r="N27" i="3" s="1"/>
  <c r="P27" i="3" s="1"/>
  <c r="J28" i="3"/>
  <c r="N28" i="3" s="1"/>
  <c r="P28" i="3" s="1"/>
  <c r="J29" i="3"/>
  <c r="N29" i="3" s="1"/>
  <c r="P29" i="3" s="1"/>
  <c r="J30" i="3"/>
  <c r="N30" i="3" s="1"/>
  <c r="P30" i="3" s="1"/>
  <c r="J31" i="3"/>
  <c r="N31" i="3" s="1"/>
  <c r="P31" i="3" s="1"/>
  <c r="J32" i="3"/>
  <c r="N32" i="3" s="1"/>
  <c r="P32" i="3" s="1"/>
  <c r="J9" i="3"/>
  <c r="N9" i="3" s="1"/>
  <c r="P9" i="3" s="1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9" i="3"/>
  <c r="R5135" i="5" l="1"/>
  <c r="P5702" i="4"/>
  <c r="O5702" i="4" s="1"/>
  <c r="O5703" i="4" s="1"/>
  <c r="O5699" i="4"/>
  <c r="P5699" i="4" s="1"/>
  <c r="P5700" i="4" s="1"/>
  <c r="Q10" i="5"/>
  <c r="R10" i="5" s="1"/>
  <c r="R5133" i="5" s="1"/>
  <c r="C69" i="2"/>
  <c r="C81" i="2" s="1"/>
  <c r="C80" i="2"/>
  <c r="P68" i="2"/>
  <c r="N68" i="2" s="1"/>
  <c r="P36" i="3"/>
  <c r="P37" i="3" s="1"/>
  <c r="Q5135" i="5" l="1"/>
  <c r="R5136" i="5"/>
  <c r="P69" i="2"/>
  <c r="N69" i="2" s="1"/>
  <c r="Q5136" i="5" l="1"/>
  <c r="R5139" i="5"/>
  <c r="R5140" i="5" s="1"/>
  <c r="P5703" i="4"/>
  <c r="P5706" i="4" s="1"/>
  <c r="O5706" i="4"/>
  <c r="P5707" i="4" l="1"/>
  <c r="O5707" i="4" s="1"/>
</calcChain>
</file>

<file path=xl/sharedStrings.xml><?xml version="1.0" encoding="utf-8"?>
<sst xmlns="http://schemas.openxmlformats.org/spreadsheetml/2006/main" count="70472" uniqueCount="613">
  <si>
    <t>Payment Date</t>
  </si>
  <si>
    <t>BiWeekly Mon-Sun</t>
  </si>
  <si>
    <t>Semi-Monthly</t>
  </si>
  <si>
    <t>SM10</t>
  </si>
  <si>
    <t>SM11</t>
  </si>
  <si>
    <t>SM12</t>
  </si>
  <si>
    <t>SM13</t>
  </si>
  <si>
    <t>SM14</t>
  </si>
  <si>
    <t>SM15</t>
  </si>
  <si>
    <t>SM16</t>
  </si>
  <si>
    <t>SM17</t>
  </si>
  <si>
    <t>SM18</t>
  </si>
  <si>
    <t>SM19</t>
  </si>
  <si>
    <t>SM20</t>
  </si>
  <si>
    <t>SM21</t>
  </si>
  <si>
    <t>SM22</t>
  </si>
  <si>
    <t>SM23</t>
  </si>
  <si>
    <t>SM24</t>
  </si>
  <si>
    <t>12 months ended December 31, 2021</t>
  </si>
  <si>
    <t>Service Period</t>
  </si>
  <si>
    <t>Start</t>
  </si>
  <si>
    <t>End</t>
  </si>
  <si>
    <t>Total Days</t>
  </si>
  <si>
    <t>Midpoint Service Period</t>
  </si>
  <si>
    <t>(Lead) Lag Days</t>
  </si>
  <si>
    <t>Weighted Dollar Days</t>
  </si>
  <si>
    <t>Payroll Description</t>
  </si>
  <si>
    <t>Amount</t>
  </si>
  <si>
    <t>Net</t>
  </si>
  <si>
    <t>Gross</t>
  </si>
  <si>
    <t xml:space="preserve">RinID </t>
  </si>
  <si>
    <t>Calculation of Payroll Expense (Lead) Lag Days (Pay)</t>
  </si>
  <si>
    <t xml:space="preserve">Run ID </t>
  </si>
  <si>
    <t>Duke Energy Business Services, LLC</t>
  </si>
  <si>
    <t xml:space="preserve">Duke Energy Business Services </t>
  </si>
  <si>
    <t>SM1</t>
  </si>
  <si>
    <t>SM2</t>
  </si>
  <si>
    <t>SM3</t>
  </si>
  <si>
    <t>SM4</t>
  </si>
  <si>
    <t>SM5</t>
  </si>
  <si>
    <t>SM6</t>
  </si>
  <si>
    <t>SM7</t>
  </si>
  <si>
    <t>SM8</t>
  </si>
  <si>
    <t>SM9</t>
  </si>
  <si>
    <t>BW1</t>
  </si>
  <si>
    <t>BW2</t>
  </si>
  <si>
    <t>BW3</t>
  </si>
  <si>
    <t>BW4</t>
  </si>
  <si>
    <t>BW5</t>
  </si>
  <si>
    <t>BW6</t>
  </si>
  <si>
    <t>BW7</t>
  </si>
  <si>
    <t>BW8</t>
  </si>
  <si>
    <t>BW9</t>
  </si>
  <si>
    <t>BW10</t>
  </si>
  <si>
    <t>BW11</t>
  </si>
  <si>
    <t>BW12</t>
  </si>
  <si>
    <t>BW13</t>
  </si>
  <si>
    <t>BW14</t>
  </si>
  <si>
    <t>BW15</t>
  </si>
  <si>
    <t>BW16</t>
  </si>
  <si>
    <t>BW17</t>
  </si>
  <si>
    <t>BW18</t>
  </si>
  <si>
    <t>BW19</t>
  </si>
  <si>
    <t>BW20</t>
  </si>
  <si>
    <t>BW21</t>
  </si>
  <si>
    <t>BW22</t>
  </si>
  <si>
    <t>BW23</t>
  </si>
  <si>
    <t>BW24</t>
  </si>
  <si>
    <t>BW25</t>
  </si>
  <si>
    <t>BW26</t>
  </si>
  <si>
    <t>BiWeekly Sun-Sat</t>
  </si>
  <si>
    <t>Run ID</t>
  </si>
  <si>
    <t>Row Labels</t>
  </si>
  <si>
    <t>Payment Date or Reversal Date</t>
  </si>
  <si>
    <t>Pay Component Code</t>
  </si>
  <si>
    <t>Deduction</t>
  </si>
  <si>
    <t>Payroll Tax Authority</t>
  </si>
  <si>
    <t>Sum of Amount</t>
  </si>
  <si>
    <t xml:space="preserve">Pay Beginning Date </t>
  </si>
  <si>
    <t>Period End Date</t>
  </si>
  <si>
    <t xml:space="preserve">Midpoint Service Period </t>
  </si>
  <si>
    <t xml:space="preserve">Liability Date </t>
  </si>
  <si>
    <t>Funding Date to Alight</t>
  </si>
  <si>
    <t xml:space="preserve">Lead Lag Days </t>
  </si>
  <si>
    <t xml:space="preserve">Weighted Dollar Days </t>
  </si>
  <si>
    <t>B01</t>
  </si>
  <si>
    <t>BiWeekly Sun-Sat: Regular (Biweekly)</t>
  </si>
  <si>
    <t>W_FW</t>
  </si>
  <si>
    <t>Federal Withholding</t>
  </si>
  <si>
    <t>Federal</t>
  </si>
  <si>
    <t>W_MED</t>
  </si>
  <si>
    <t>Medicare</t>
  </si>
  <si>
    <t>W_MEDER</t>
  </si>
  <si>
    <t>Medicare (ER)</t>
  </si>
  <si>
    <t>W_OAS</t>
  </si>
  <si>
    <t>OASDI</t>
  </si>
  <si>
    <t>W_OASER</t>
  </si>
  <si>
    <t>OASDI (ER)</t>
  </si>
  <si>
    <t>BiWeekly Mon-Sun: Regular (Biweekly)</t>
  </si>
  <si>
    <t>W_SWW</t>
  </si>
  <si>
    <t>State Withholding (Work)</t>
  </si>
  <si>
    <t>Ohio</t>
  </si>
  <si>
    <t>South Carolina</t>
  </si>
  <si>
    <t>California</t>
  </si>
  <si>
    <t>W_CASDI</t>
  </si>
  <si>
    <t>CA: State Disability Insurance (SDI) - Mandatory</t>
  </si>
  <si>
    <t>California State Disability Insurance (SDI) - Mandatory (California)</t>
  </si>
  <si>
    <t>W_SWR</t>
  </si>
  <si>
    <t>State Withholding (Resident)</t>
  </si>
  <si>
    <t>North Carolina</t>
  </si>
  <si>
    <t>W_CITYW</t>
  </si>
  <si>
    <t>Local City Withholding (Work)</t>
  </si>
  <si>
    <t>Cincinnati City (Ohio:Hamilton)</t>
  </si>
  <si>
    <t>Batavia Village (Ohio:Clermont)</t>
  </si>
  <si>
    <t>W_CITYR</t>
  </si>
  <si>
    <t>Local City Withholding (Resident)</t>
  </si>
  <si>
    <t>Columbus City (Ohio:Franklin)</t>
  </si>
  <si>
    <t>Elmwood Place Village (Ohio:Hamilton)</t>
  </si>
  <si>
    <t>Evendale Village (Ohio:Hamilton)</t>
  </si>
  <si>
    <t>Fairfield City (Ohio:Butler)</t>
  </si>
  <si>
    <t>Forest Park City (Ohio:Hamilton)</t>
  </si>
  <si>
    <t>Golf Manor Village (Ohio:Hamilton)</t>
  </si>
  <si>
    <t>Hamilton City (Ohio:Butler)</t>
  </si>
  <si>
    <t>Harrison City (Ohio:Hamilton)</t>
  </si>
  <si>
    <t>Loveland City (Ohio:Clermont)</t>
  </si>
  <si>
    <t>Madeira City (Ohio:Hamilton)</t>
  </si>
  <si>
    <t>Maryland</t>
  </si>
  <si>
    <t>Middletown City (Ohio:Butler)</t>
  </si>
  <si>
    <t>Milford City (Ohio:Clermont)</t>
  </si>
  <si>
    <t>Monroe City (Ohio:Butler)</t>
  </si>
  <si>
    <t>Mount Healthy City (Ohio:Hamilton)</t>
  </si>
  <si>
    <t>Newtown Village (Ohio:Hamilton)</t>
  </si>
  <si>
    <t>North College Hill City (Ohio:Hamilton)</t>
  </si>
  <si>
    <t>Saint Bernard City (Ohio:Hamilton)</t>
  </si>
  <si>
    <t>Sharonville City (Ohio:Hamilton)</t>
  </si>
  <si>
    <t>Silverton City (Ohio:Hamilton)</t>
  </si>
  <si>
    <t>Springdale City (Ohio:Hamilton)</t>
  </si>
  <si>
    <t>Springfield Township Mt. Healthy JEDZ (Ohio:Hamilton)</t>
  </si>
  <si>
    <t>Virginia</t>
  </si>
  <si>
    <t>Waynesville Village (Ohio:Warren)</t>
  </si>
  <si>
    <t>Woodlawn Village (Ohio:Hamilton)</t>
  </si>
  <si>
    <t>Wyoming City (Ohio:Hamilton)</t>
  </si>
  <si>
    <t>Kentucky</t>
  </si>
  <si>
    <t>Blue Ash City (Ohio:Hamilton)</t>
  </si>
  <si>
    <t>Cheviot City (Ohio:Hamilton)</t>
  </si>
  <si>
    <t>Mason City (Ohio:Warren)</t>
  </si>
  <si>
    <t>Miamisburg City (Ohio:Montgomery)</t>
  </si>
  <si>
    <t>Trenton City (Ohio:Butler)</t>
  </si>
  <si>
    <t>W_SCHDR</t>
  </si>
  <si>
    <t>Local School District Withholding (Resident)</t>
  </si>
  <si>
    <t>Carlisle Local School District (Ohio:Warren)</t>
  </si>
  <si>
    <t>Clermont Northeastern Local School District (Ohio:Clermont)</t>
  </si>
  <si>
    <t>Clinton-Massie LSD (Ohio:Clinton)</t>
  </si>
  <si>
    <t>Covington (Kentucky:Kenton)</t>
  </si>
  <si>
    <t>Goshen Local School District (Ohio:Clermont)</t>
  </si>
  <si>
    <t>Madison Local School District (Ohio:Butler)</t>
  </si>
  <si>
    <t>Preble Shawnee Local School District (Ohio:Preble)</t>
  </si>
  <si>
    <t>Ross Local School District (Ohio:Butler)</t>
  </si>
  <si>
    <t>Southwest Local School District (Ohio:Hamilton)</t>
  </si>
  <si>
    <t>Talawanda City School District (Ohio:Butler)</t>
  </si>
  <si>
    <t>Wilmington City School District (Ohio:Clinton)</t>
  </si>
  <si>
    <t>W_CNTYR</t>
  </si>
  <si>
    <t>Local County Withholding (Resident)</t>
  </si>
  <si>
    <t>Boone (Indiana)</t>
  </si>
  <si>
    <t>Indiana</t>
  </si>
  <si>
    <t>Bartholomew (Indiana)</t>
  </si>
  <si>
    <t>Clark (Indiana)</t>
  </si>
  <si>
    <t>Clay (Indiana)</t>
  </si>
  <si>
    <t>Clinton (Indiana)</t>
  </si>
  <si>
    <t>Fayette (Indiana)</t>
  </si>
  <si>
    <t>Floyd (Indiana)</t>
  </si>
  <si>
    <t>W_CNTYW</t>
  </si>
  <si>
    <t>Local County Withholding (Work)</t>
  </si>
  <si>
    <t>Gibson (Indiana)</t>
  </si>
  <si>
    <t>Greene (Indiana)</t>
  </si>
  <si>
    <t>Hamilton (Indiana)</t>
  </si>
  <si>
    <t>Hendricks (Indiana)</t>
  </si>
  <si>
    <t>Howard (Indiana)</t>
  </si>
  <si>
    <t>Jackson (Indiana)</t>
  </si>
  <si>
    <t>Johnson (Indiana)</t>
  </si>
  <si>
    <t>Knox (Indiana)</t>
  </si>
  <si>
    <t>Lawrence (Indiana)</t>
  </si>
  <si>
    <t>Madison (Indiana)</t>
  </si>
  <si>
    <t>Marion (Indiana)</t>
  </si>
  <si>
    <t>Monroe (Indiana)</t>
  </si>
  <si>
    <t>Morgan (Indiana)</t>
  </si>
  <si>
    <t>Owen (Indiana)</t>
  </si>
  <si>
    <t>Putnam (Indiana)</t>
  </si>
  <si>
    <t>Ripley (Indiana)</t>
  </si>
  <si>
    <t>Sullivan (Indiana)</t>
  </si>
  <si>
    <t>Tippecanoe (Indiana)</t>
  </si>
  <si>
    <t>Vanderburgh (Indiana)</t>
  </si>
  <si>
    <t>Vermillion (Indiana)</t>
  </si>
  <si>
    <t>Vigo (Indiana)</t>
  </si>
  <si>
    <t>Wabash (Indiana)</t>
  </si>
  <si>
    <t>Dearborn (Indiana)</t>
  </si>
  <si>
    <t>Franklin (Indiana)</t>
  </si>
  <si>
    <t>Hancock (Indiana)</t>
  </si>
  <si>
    <t>Switzerland (Indiana)</t>
  </si>
  <si>
    <t>W_FUI</t>
  </si>
  <si>
    <t>FUI (ER)</t>
  </si>
  <si>
    <t>W_SUIER</t>
  </si>
  <si>
    <t>SUI (ER)</t>
  </si>
  <si>
    <t>Florida</t>
  </si>
  <si>
    <t>Amberley Village (Ohio:Hamilton)</t>
  </si>
  <si>
    <t>Boone County Occupational License Tax for Schools (Kentucky:Boone)</t>
  </si>
  <si>
    <t>Boone Occupational License Tax (Kentucky)</t>
  </si>
  <si>
    <t>W_KYBOO</t>
  </si>
  <si>
    <t>KY:  Boone County Senior Citizen and Mental Health Tax</t>
  </si>
  <si>
    <t>Boone Senior Citizen and Mental Health Tax (Kentucky)</t>
  </si>
  <si>
    <t>Campbell (Kentucky)</t>
  </si>
  <si>
    <t>Carlisle City (Ohio:Warren)</t>
  </si>
  <si>
    <t>Cold Spring (Kentucky:Campbell)</t>
  </si>
  <si>
    <t>Crescent Springs (Kentucky:Kenton)</t>
  </si>
  <si>
    <t>Crestview Hills (Kentucky:Kenton)</t>
  </si>
  <si>
    <t>Deer Park City (Ohio:Hamilton)</t>
  </si>
  <si>
    <t>District of Columbia</t>
  </si>
  <si>
    <t>W_DCPFL</t>
  </si>
  <si>
    <t>DC: District of Columbia Paid Family Leave - Employer Paid</t>
  </si>
  <si>
    <t>District of Columbia Paid Family Leave - Employer Paid (District of Columbia)</t>
  </si>
  <si>
    <t>Edgewood (Kentucky:Kenton)</t>
  </si>
  <si>
    <t>Erlanger (Kentucky:Kenton)</t>
  </si>
  <si>
    <t>Fairfax Village (Ohio:Hamilton)</t>
  </si>
  <si>
    <t>Florence (Kentucky:Boone)</t>
  </si>
  <si>
    <t>Fort Mitchell (Kentucky:Kenton)</t>
  </si>
  <si>
    <t>Fort Thomas (Kentucky:Campbell)</t>
  </si>
  <si>
    <t>Fort Wright (Kentucky:Kenton)</t>
  </si>
  <si>
    <t>Franklin City (Ohio:Warren)</t>
  </si>
  <si>
    <t>Georgetown Village (Ohio:Brown)</t>
  </si>
  <si>
    <t>Highland Heights (Kentucky:Campbell)</t>
  </si>
  <si>
    <t>Independence (Kentucky:Kenton)</t>
  </si>
  <si>
    <t>Kenton (Kentucky)</t>
  </si>
  <si>
    <t>Lebanon City (Ohio:Warren)</t>
  </si>
  <si>
    <t>Lincoln Heights Village (Ohio:Hamilton)</t>
  </si>
  <si>
    <t>Montgomery City (Ohio:Hamilton)</t>
  </si>
  <si>
    <t>Morrow Village (Ohio:Warren)</t>
  </si>
  <si>
    <t>Newport (Kentucky:Campbell)</t>
  </si>
  <si>
    <t>Pendleton (Kentucky)</t>
  </si>
  <si>
    <t>Silver Grove (Kentucky:Campbell)</t>
  </si>
  <si>
    <t>South Lebanon Village (Ohio:Warren)</t>
  </si>
  <si>
    <t>Springboro City (Ohio:Warren)</t>
  </si>
  <si>
    <t>Tennessee</t>
  </si>
  <si>
    <t>Villa Hills (Kentucky:Kenton)</t>
  </si>
  <si>
    <t>Wilder (Kentucky:Campbell)</t>
  </si>
  <si>
    <t>B02</t>
  </si>
  <si>
    <t>Greenhills Village (Ohio:Hamilton)</t>
  </si>
  <si>
    <t>New Richmond Village (Ohio:Clermont)</t>
  </si>
  <si>
    <t>Norwood City (Ohio:Hamilton)</t>
  </si>
  <si>
    <t>Reading City (Ohio:Hamilton)</t>
  </si>
  <si>
    <t>Reynoldsburg City School District (Ohio:Franklin)</t>
  </si>
  <si>
    <t>Alexandria City (Kentucky:Campbell)</t>
  </si>
  <si>
    <t>Southgate (Kentucky:Campbell)</t>
  </si>
  <si>
    <t>Taylor Mill (Kentucky:Kenton)</t>
  </si>
  <si>
    <t>B03</t>
  </si>
  <si>
    <t>Lockland Village (Ohio:Hamilton)</t>
  </si>
  <si>
    <t>Ripley Village (Ohio:Brown)</t>
  </si>
  <si>
    <t>Williamsburg Village (Ohio:Clermont)</t>
  </si>
  <si>
    <t>Mount Orab Village (Ohio:Brown)</t>
  </si>
  <si>
    <t>B04</t>
  </si>
  <si>
    <t>Ludlow (Kentucky:Kenton)</t>
  </si>
  <si>
    <t>B05</t>
  </si>
  <si>
    <t>Michigan</t>
  </si>
  <si>
    <t>Mariemont Village (Ohio:Hamilton)</t>
  </si>
  <si>
    <t>B06</t>
  </si>
  <si>
    <t>Addyston Village (Ohio:Hamilton)</t>
  </si>
  <si>
    <t>Elsmere (Kentucky:Kenton)</t>
  </si>
  <si>
    <t>Park Hills (Kentucky:Kenton)</t>
  </si>
  <si>
    <t>B07</t>
  </si>
  <si>
    <t>Oxford City (Ohio:Butler)</t>
  </si>
  <si>
    <t>B08</t>
  </si>
  <si>
    <t>B09</t>
  </si>
  <si>
    <t>B10</t>
  </si>
  <si>
    <t>Porter (Indiana)</t>
  </si>
  <si>
    <t>B11</t>
  </si>
  <si>
    <t>Bowling Green City School District (Ohio:Wood)</t>
  </si>
  <si>
    <t>Bryan City School District (Ohio:Williams)</t>
  </si>
  <si>
    <t>Bellevue (Kentucky:Campbell)</t>
  </si>
  <si>
    <t>B12</t>
  </si>
  <si>
    <t>Grant (Indiana)</t>
  </si>
  <si>
    <t>Calvert City (Kentucky:Marshall)</t>
  </si>
  <si>
    <t>Lakeside Park (Kentucky:Kenton)</t>
  </si>
  <si>
    <t>Marshall  Occupational License Tax (Kentucky)</t>
  </si>
  <si>
    <t>B13</t>
  </si>
  <si>
    <t>B14</t>
  </si>
  <si>
    <t>Dry Ridge (Kentucky:Grant)</t>
  </si>
  <si>
    <t>Grant Occupational License Tax (Kentucky)</t>
  </si>
  <si>
    <t>B15</t>
  </si>
  <si>
    <t>B16</t>
  </si>
  <si>
    <t>Dubois (Indiana)</t>
  </si>
  <si>
    <t>B17</t>
  </si>
  <si>
    <t>Dayton (Kentucky:Campbell)</t>
  </si>
  <si>
    <t>Frankfort (Kentucky:Franklin)</t>
  </si>
  <si>
    <t>B18</t>
  </si>
  <si>
    <t>Arlington Heights Village (Ohio:Hamilton)</t>
  </si>
  <si>
    <t>B19</t>
  </si>
  <si>
    <t>Illinois</t>
  </si>
  <si>
    <t>Elkhart (Indiana)</t>
  </si>
  <si>
    <t>B20</t>
  </si>
  <si>
    <t>Hillsboro City School District (Ohio:Highland)</t>
  </si>
  <si>
    <t>B21</t>
  </si>
  <si>
    <t>B22</t>
  </si>
  <si>
    <t>Valley View Local School District (Ohio:Montgomery)</t>
  </si>
  <si>
    <t>B23</t>
  </si>
  <si>
    <t>Felicity Village (Ohio:Clermont)</t>
  </si>
  <si>
    <t>B24</t>
  </si>
  <si>
    <t>B25</t>
  </si>
  <si>
    <t>B26</t>
  </si>
  <si>
    <t>Duke Energy Business Services</t>
  </si>
  <si>
    <t>Calculation of Payroll Expense (Lead) Lag Days (ALL TAX)</t>
  </si>
  <si>
    <t>Check date</t>
  </si>
  <si>
    <t xml:space="preserve">Paycheck  Date </t>
  </si>
  <si>
    <t>Funding Date to  Alight</t>
  </si>
  <si>
    <t>S01</t>
  </si>
  <si>
    <t>Semi-Monthly: Regular (Semimonthly)</t>
  </si>
  <si>
    <t>Massachusetts</t>
  </si>
  <si>
    <t>Arizona</t>
  </si>
  <si>
    <t>Pennsylvania</t>
  </si>
  <si>
    <t>Worthington City (Ohio:Franklin)</t>
  </si>
  <si>
    <t>New York</t>
  </si>
  <si>
    <t>Hawaii</t>
  </si>
  <si>
    <t>New Miami Local School District (Ohio:Butler)</t>
  </si>
  <si>
    <t>Wyoming City School District (Ohio:Hamilton)</t>
  </si>
  <si>
    <t>Daviess (Indiana)</t>
  </si>
  <si>
    <t>Brown (Indiana)</t>
  </si>
  <si>
    <t>Decatur (Indiana)</t>
  </si>
  <si>
    <t>Harrison (Indiana)</t>
  </si>
  <si>
    <t>Henry (Indiana)</t>
  </si>
  <si>
    <t>Jefferson (Indiana)</t>
  </si>
  <si>
    <t>Jennings (Indiana)</t>
  </si>
  <si>
    <t>Martin (Indiana)</t>
  </si>
  <si>
    <t>Montgomery (Indiana)</t>
  </si>
  <si>
    <t>Ohio (Indiana)</t>
  </si>
  <si>
    <t>Orange (Indiana)</t>
  </si>
  <si>
    <t>Parke (Indiana)</t>
  </si>
  <si>
    <t>Pike (Indiana)</t>
  </si>
  <si>
    <t>Posey (Indiana)</t>
  </si>
  <si>
    <t>Rush (Indiana)</t>
  </si>
  <si>
    <t>Shelby (Indiana)</t>
  </si>
  <si>
    <t>Spencer (Indiana)</t>
  </si>
  <si>
    <t>Tipton (Indiana)</t>
  </si>
  <si>
    <t>Warrick (Indiana)</t>
  </si>
  <si>
    <t>Washington (Indiana)</t>
  </si>
  <si>
    <t>Wayne (Indiana)</t>
  </si>
  <si>
    <t>Hampden Twp (Pennsylvania:Cumberland)</t>
  </si>
  <si>
    <t>New Jersey</t>
  </si>
  <si>
    <t>W_PNLST</t>
  </si>
  <si>
    <t>Local City (PENN) Local Service Tax (LST)</t>
  </si>
  <si>
    <t>W_SUI</t>
  </si>
  <si>
    <t>SUI</t>
  </si>
  <si>
    <t>W_NJFAM</t>
  </si>
  <si>
    <t>New Jersey Family Leave Insurance (FLI) - Mandatory</t>
  </si>
  <si>
    <t>New Jersey Family Leave Insurance (FLI) - Mandatory (New Jersey)</t>
  </si>
  <si>
    <t>W_NJWD</t>
  </si>
  <si>
    <t>NJ:  Workforce Development Fund</t>
  </si>
  <si>
    <t>New Jersey Workforce Development Fund (New Jersey)</t>
  </si>
  <si>
    <t>W_NJWDR</t>
  </si>
  <si>
    <t>NJ:  Workforce Development Fund - Employer Paid</t>
  </si>
  <si>
    <t>Texas</t>
  </si>
  <si>
    <t>W_WAFLS</t>
  </si>
  <si>
    <t>WA: Washington Paid Family &amp; Medical Leave - Employer Paid (State Plan)</t>
  </si>
  <si>
    <t>WA: Washington Paid Family &amp; Medical Leave - Employer Paid (State Plan) (Washington)</t>
  </si>
  <si>
    <t>W_WASPFL</t>
  </si>
  <si>
    <t>WA: Washington Paid Family &amp; Medical Leave (State Plan)</t>
  </si>
  <si>
    <t>WA: Washington Paid Family &amp; Medical Leave (State Plan) (Washington)</t>
  </si>
  <si>
    <t>Washington</t>
  </si>
  <si>
    <t>Nevada</t>
  </si>
  <si>
    <t>S02</t>
  </si>
  <si>
    <t>Lower Macungie Twp (Pennsylvania:Lehigh)</t>
  </si>
  <si>
    <t>S03</t>
  </si>
  <si>
    <t>W_AMEDT</t>
  </si>
  <si>
    <t>Additional Medicare Tax</t>
  </si>
  <si>
    <t>S04</t>
  </si>
  <si>
    <t>S05</t>
  </si>
  <si>
    <t>Huntington (Indiana)</t>
  </si>
  <si>
    <t>S06</t>
  </si>
  <si>
    <t>Oklahoma</t>
  </si>
  <si>
    <t>S07</t>
  </si>
  <si>
    <t>S08</t>
  </si>
  <si>
    <t>S09</t>
  </si>
  <si>
    <t>S10</t>
  </si>
  <si>
    <t>Louisiana</t>
  </si>
  <si>
    <t>S11</t>
  </si>
  <si>
    <t>Georgia</t>
  </si>
  <si>
    <t>New York City (New York:New York)</t>
  </si>
  <si>
    <t>S12</t>
  </si>
  <si>
    <t>Steuben (Indiana)</t>
  </si>
  <si>
    <t>S13</t>
  </si>
  <si>
    <t>Colorado</t>
  </si>
  <si>
    <t>Alabama</t>
  </si>
  <si>
    <t>S14</t>
  </si>
  <si>
    <t>S15</t>
  </si>
  <si>
    <t>W_NYMCT</t>
  </si>
  <si>
    <t>NY:  New York Metropolitan Commuter Transportation Mobility Tax - Employer Paid</t>
  </si>
  <si>
    <t>New York Commuter Transportation District (New York)</t>
  </si>
  <si>
    <t>Yellow Springs Exempted Village School District (Ohio:Greene)</t>
  </si>
  <si>
    <t>S16</t>
  </si>
  <si>
    <t>S17</t>
  </si>
  <si>
    <t>Upper Merion Twp (Pennsylvania:Montgomery)</t>
  </si>
  <si>
    <t>S18</t>
  </si>
  <si>
    <t>Ashland (Kentucky:Boyd)</t>
  </si>
  <si>
    <t>Boyd (Kentucky)</t>
  </si>
  <si>
    <t>S19</t>
  </si>
  <si>
    <t>S20</t>
  </si>
  <si>
    <t>Franklin (Kentucky)</t>
  </si>
  <si>
    <t>Idaho</t>
  </si>
  <si>
    <t>La Grange (Kentucky:Oldham)</t>
  </si>
  <si>
    <t>S21</t>
  </si>
  <si>
    <t>Upper St Clair Twp (Pennsylvania:Allegheny)</t>
  </si>
  <si>
    <t>Connecticut</t>
  </si>
  <si>
    <t>Jessamine (Kentucky)</t>
  </si>
  <si>
    <t>S22</t>
  </si>
  <si>
    <t>S23</t>
  </si>
  <si>
    <t>Minnesota</t>
  </si>
  <si>
    <t>S24</t>
  </si>
  <si>
    <t>Delaware (Indiana)</t>
  </si>
  <si>
    <t>Federal - Employee Withholding</t>
  </si>
  <si>
    <t xml:space="preserve">Total Days </t>
  </si>
  <si>
    <t>Total Payroll</t>
  </si>
  <si>
    <t>BW05</t>
  </si>
  <si>
    <t>BiWeekly Mon-Sun - Total Payroll</t>
  </si>
  <si>
    <t>BiWeekly Mon-Sun - Incentive</t>
  </si>
  <si>
    <t>Incentive paid in 2021</t>
  </si>
  <si>
    <t>BiWeekly Sun - Sat - Total Payroll</t>
  </si>
  <si>
    <t>BiWeekly Sun- Sat - Incentive</t>
  </si>
  <si>
    <t xml:space="preserve">Biweekly Sun - Sat </t>
  </si>
  <si>
    <t xml:space="preserve">Incentive </t>
  </si>
  <si>
    <t>Duke Energy Business Services. LLC</t>
  </si>
  <si>
    <t>RunID</t>
  </si>
  <si>
    <t xml:space="preserve">Sum of Amount </t>
  </si>
  <si>
    <t>Funding to Alight for Garnishments</t>
  </si>
  <si>
    <t>401ER</t>
  </si>
  <si>
    <t>401ER - ER RSP Contribution</t>
  </si>
  <si>
    <t>401KMAT</t>
  </si>
  <si>
    <t>401KMAT-RSP Contribution Match</t>
  </si>
  <si>
    <t>401KPRE</t>
  </si>
  <si>
    <t>401KPRE-RSP Contribution PreTax</t>
  </si>
  <si>
    <t>401LN</t>
  </si>
  <si>
    <t>401LN-401k Loan</t>
  </si>
  <si>
    <t>401RTH</t>
  </si>
  <si>
    <t>401RTH-RSP Roth</t>
  </si>
  <si>
    <t>AVIS</t>
  </si>
  <si>
    <t>AVIS-Vision Plan</t>
  </si>
  <si>
    <t>DENPRE</t>
  </si>
  <si>
    <t>DENPRE-Dental Insurance</t>
  </si>
  <si>
    <t>MED</t>
  </si>
  <si>
    <t>MED-Medical Deduction</t>
  </si>
  <si>
    <t>TRADMAT</t>
  </si>
  <si>
    <t>TRADPRE</t>
  </si>
  <si>
    <t>UD1347</t>
  </si>
  <si>
    <t>UD1347-IBEW 1347 Union Dues</t>
  </si>
  <si>
    <t>UDIUU</t>
  </si>
  <si>
    <t>UDIUU-UWUA Union Dues</t>
  </si>
  <si>
    <t>401DEDA</t>
  </si>
  <si>
    <t>401DEDA-401k Union Supplemental AfterTax</t>
  </si>
  <si>
    <t>401DEDP</t>
  </si>
  <si>
    <t>401DEDP-401k Union Supplemental PreTax</t>
  </si>
  <si>
    <t>401KAFT</t>
  </si>
  <si>
    <t>401KAFT-RSP Contribution AfterTax</t>
  </si>
  <si>
    <t>401RS</t>
  </si>
  <si>
    <t>401RS-RSP Roth Union Supplemental</t>
  </si>
  <si>
    <t>A12049</t>
  </si>
  <si>
    <t>A12049-USW 12049 Addl Dues</t>
  </si>
  <si>
    <t>A14214</t>
  </si>
  <si>
    <t>A14214-USW 5541 Addl Dues</t>
  </si>
  <si>
    <t>ARDEN</t>
  </si>
  <si>
    <t>ARDEN-AR - Dental Insurance</t>
  </si>
  <si>
    <t>ARMED</t>
  </si>
  <si>
    <t>ARMED-AR - Medical Insurance</t>
  </si>
  <si>
    <t>CLDADD</t>
  </si>
  <si>
    <t>CLDADD-Child AD/D</t>
  </si>
  <si>
    <t>D12049</t>
  </si>
  <si>
    <t>D12049-USW 12049 Union Dues</t>
  </si>
  <si>
    <t>D14214</t>
  </si>
  <si>
    <t>D14214-USW 5541 Union Dues</t>
  </si>
  <si>
    <t>DCSA</t>
  </si>
  <si>
    <t>DCSA-Dependent Care Spending</t>
  </si>
  <si>
    <t>DLIFE</t>
  </si>
  <si>
    <t>DLIFE-Dependent Life</t>
  </si>
  <si>
    <t>HSA</t>
  </si>
  <si>
    <t>HSA-Health Savings Contribution</t>
  </si>
  <si>
    <t>HSAM</t>
  </si>
  <si>
    <t>HSAM-Health Savings Match</t>
  </si>
  <si>
    <t>HSAS</t>
  </si>
  <si>
    <t>HSAS - HSA Company Seed Contribution</t>
  </si>
  <si>
    <t>IBEW-M</t>
  </si>
  <si>
    <t>IBEW-M-IBEW-M - IBEW Monthly Dues</t>
  </si>
  <si>
    <t>LAUNDRY</t>
  </si>
  <si>
    <t>LAUNDRY-Laundry</t>
  </si>
  <si>
    <t>LTD</t>
  </si>
  <si>
    <t>LTD - Long Term Disability</t>
  </si>
  <si>
    <t>MSA</t>
  </si>
  <si>
    <t>MSA-Health Care Spending</t>
  </si>
  <si>
    <t>PREPRK</t>
  </si>
  <si>
    <t>PREPRK-Parking Pre-Tax</t>
  </si>
  <si>
    <t>SLIFE</t>
  </si>
  <si>
    <t>SLIFE-Supplemental Life</t>
  </si>
  <si>
    <t>SPADD</t>
  </si>
  <si>
    <t>SPAD&amp;D-Supplemental AD/D</t>
  </si>
  <si>
    <t>SPLIFE</t>
  </si>
  <si>
    <t>SPLIFE - Dependent Life - Spouse</t>
  </si>
  <si>
    <t>SPSADD</t>
  </si>
  <si>
    <t>SPSADD-Spouse AD/D</t>
  </si>
  <si>
    <t>TRADAFT</t>
  </si>
  <si>
    <t>TRADRTH</t>
  </si>
  <si>
    <t>U1412A</t>
  </si>
  <si>
    <t>U1412A-Union Dues 1412-A</t>
  </si>
  <si>
    <t>U1412B</t>
  </si>
  <si>
    <t>U1412B-Union Dues 1412-BA</t>
  </si>
  <si>
    <t>U1491B</t>
  </si>
  <si>
    <t>U1491B-Union Dues 1491-BA</t>
  </si>
  <si>
    <t>UD347A</t>
  </si>
  <si>
    <t>UD347A-IBEW 1347 Union Dues</t>
  </si>
  <si>
    <t>UD433B</t>
  </si>
  <si>
    <t>UD433B-Union Dues 433-BA</t>
  </si>
  <si>
    <t>UD626A</t>
  </si>
  <si>
    <t>UD626A-Union Dues 626-A</t>
  </si>
  <si>
    <t>UD626B</t>
  </si>
  <si>
    <t>UD626B-Union Dues 626-BA</t>
  </si>
  <si>
    <t>UD682A</t>
  </si>
  <si>
    <t>UD682A-Union Dues 682-A</t>
  </si>
  <si>
    <t>UD682B</t>
  </si>
  <si>
    <t>UD682B-Union Dues 682-BA</t>
  </si>
  <si>
    <t>UD962A</t>
  </si>
  <si>
    <t>UD962A-Union Dues 962-A</t>
  </si>
  <si>
    <t>UD962B</t>
  </si>
  <si>
    <t>UD962B-Union Dues 962-BA</t>
  </si>
  <si>
    <t>UNPAC</t>
  </si>
  <si>
    <t>UNPAC - Union PAC</t>
  </si>
  <si>
    <t>USAADD</t>
  </si>
  <si>
    <t>USAADD - USW 7202 Addl Union Dues</t>
  </si>
  <si>
    <t>USADUE</t>
  </si>
  <si>
    <t>USADUE-USW Union Dues</t>
  </si>
  <si>
    <t>W_WOBNK</t>
  </si>
  <si>
    <t>Withholding Order (Bankruptcy)</t>
  </si>
  <si>
    <t>W_WOCHD</t>
  </si>
  <si>
    <t>Withholding Order (Support)</t>
  </si>
  <si>
    <t>W_WOCRD</t>
  </si>
  <si>
    <t>Withholding Order (Creditor)</t>
  </si>
  <si>
    <t>W_WOFTL</t>
  </si>
  <si>
    <t>Withholding Order (Federal Tax Levy)</t>
  </si>
  <si>
    <t>IBWCOP</t>
  </si>
  <si>
    <t>IBWCOP-IBEW C.O.P.E</t>
  </si>
  <si>
    <t>UD1393</t>
  </si>
  <si>
    <t>UD1393-IBEW 1393 Union Dues</t>
  </si>
  <si>
    <t>GIVING</t>
  </si>
  <si>
    <t>Charitable Contributions: Energy Neighbor Fund</t>
  </si>
  <si>
    <t>Charitable Contributions: Payroll Matching Gifts</t>
  </si>
  <si>
    <t>CLUB</t>
  </si>
  <si>
    <t>CLUB-Club Dues</t>
  </si>
  <si>
    <t>MBADUE</t>
  </si>
  <si>
    <t>MBADUE-Mutual Benefit Association</t>
  </si>
  <si>
    <t>W_WOLO2</t>
  </si>
  <si>
    <t>Withholding Order (Student Loan)</t>
  </si>
  <si>
    <t>W_WOSTL</t>
  </si>
  <si>
    <t>Withholding Order (State Tax Levy)</t>
  </si>
  <si>
    <t>UDIUUI</t>
  </si>
  <si>
    <t>UDIUUI-UWUA Initiation Fee</t>
  </si>
  <si>
    <t>1347-I</t>
  </si>
  <si>
    <t>UD1347 Initiation Fee</t>
  </si>
  <si>
    <t>347A-I</t>
  </si>
  <si>
    <t>UD347A Initiation Fee</t>
  </si>
  <si>
    <t>USWAIN</t>
  </si>
  <si>
    <t>USWAIN-USWA Initiation Fee</t>
  </si>
  <si>
    <t>MEMO401KCATCHUP</t>
  </si>
  <si>
    <t>MEMO - 401k Catchup Amount</t>
  </si>
  <si>
    <t>HSAXXX</t>
  </si>
  <si>
    <t>HSAXXX-HSA Contrib Adj</t>
  </si>
  <si>
    <t>Check Date</t>
  </si>
  <si>
    <t>ACTREC</t>
  </si>
  <si>
    <t>ACTREC-Accounts Receivable</t>
  </si>
  <si>
    <t>ESPD</t>
  </si>
  <si>
    <t>ESPD-ESP Base Pay Def</t>
  </si>
  <si>
    <t>PAC</t>
  </si>
  <si>
    <t>PAC-PAC Contribution</t>
  </si>
  <si>
    <t>PSTPRK</t>
  </si>
  <si>
    <t>PSTPRK-Parking Post-Tax</t>
  </si>
  <si>
    <t>PRREF</t>
  </si>
  <si>
    <t>PRREF-Payroll Refund</t>
  </si>
  <si>
    <t>ECMFI</t>
  </si>
  <si>
    <t>NQ MW Pay Credit FICA</t>
  </si>
  <si>
    <t>ESPFI</t>
  </si>
  <si>
    <t>ESPFI-ER ESP Contrib FICA</t>
  </si>
  <si>
    <t>ESTID</t>
  </si>
  <si>
    <t>ESTID-ESP STI Deferral</t>
  </si>
  <si>
    <t>ACR</t>
  </si>
  <si>
    <t>ACR-Accounts Receivable</t>
  </si>
  <si>
    <t>Includes incentive</t>
  </si>
  <si>
    <t>Excludes incentive</t>
  </si>
  <si>
    <t>PMount</t>
  </si>
  <si>
    <t>Gross payroll including incentive (BW and SM)</t>
  </si>
  <si>
    <t>Gross payroll excluding incentive (BW and SM)</t>
  </si>
  <si>
    <t xml:space="preserve">BiWeekly Mon-Sun (excludes incentives) </t>
  </si>
  <si>
    <t xml:space="preserve">BiWeekly Sun-Sat (excludes incentives) </t>
  </si>
  <si>
    <t xml:space="preserve">Percentage of incentive in incentive payroll </t>
  </si>
  <si>
    <t>Biweekly Mon- Sun Regular Payroll (48%of Gross)</t>
  </si>
  <si>
    <t>Biweekly Sun- Sat  Regular Payroll (48%of Gross)</t>
  </si>
  <si>
    <t>Subtotal</t>
  </si>
  <si>
    <t>Semi-Monthly (excludes incentives)</t>
  </si>
  <si>
    <t>Semi-Monthly incentive</t>
  </si>
  <si>
    <t xml:space="preserve">Regular Payroll (26%) </t>
  </si>
  <si>
    <t>Calculation of Payroll Expense (Lead) Lag Days (BW DEDUCTIONS)</t>
  </si>
  <si>
    <t>Exclude incentive payroll</t>
  </si>
  <si>
    <t>Include pr post incentive payment</t>
  </si>
  <si>
    <t>BW deductions related to incentives</t>
  </si>
  <si>
    <t>Calculation of Payroll Expense (Lead) Lag Days (SM DEDUCTIONS)</t>
  </si>
  <si>
    <t>SM deductions related to incentives</t>
  </si>
  <si>
    <t>Duke Energy Kentucky</t>
  </si>
  <si>
    <t>BW taxes related to incentives</t>
  </si>
  <si>
    <t>Includes incentive paid in 2021</t>
  </si>
  <si>
    <t>Excludes incentive paid in 2021</t>
  </si>
  <si>
    <t>Include 48% of incentive pr (see earnings)</t>
  </si>
  <si>
    <t>SM taxes related to incentives</t>
  </si>
  <si>
    <t>Include 26% of incentive pr (see earnings)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</si>
</sst>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3" formatCode="_(* #,##0.00_);_(* \(#,##0.00\);_(* &quot;-&quot;??_);_(@_)"/>
    <numFmt numFmtId="164" formatCode="[$-409]m/d/yy\ h:mm\ AM/PM;@"/>
    <numFmt numFmtId="165" formatCode="&quot;$&quot;#,##0.00"/>
  </numFmts>
  <fonts count="1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i/>
      <sz val="10"/>
      <color theme="1"/>
      <name val="Arial"/>
      <family val="2"/>
    </font>
    <font>
      <i/>
      <sz val="10"/>
      <name val="Arial"/>
      <family val="2"/>
    </font>
    <font>
      <i/>
      <sz val="11"/>
      <color theme="1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i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">
    <xf numFmtId="0" fontId="0" fillId="0" borderId="0"/>
    <xf numFmtId="0" fontId="4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42">
    <xf numFmtId="0" fontId="0" fillId="0" borderId="0" xfId="0"/>
    <xf numFmtId="14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3" fillId="0" borderId="0" xfId="0" applyFont="1"/>
    <xf numFmtId="0" fontId="0" fillId="0" borderId="0" xfId="0" applyAlignment="1">
      <alignment horizontal="center"/>
    </xf>
    <xf numFmtId="164" fontId="3" fillId="0" borderId="0" xfId="0" applyNumberFormat="1" applyFont="1"/>
    <xf numFmtId="0" fontId="0" fillId="0" borderId="0" xfId="0" applyAlignment="1"/>
    <xf numFmtId="2" fontId="3" fillId="0" borderId="0" xfId="0" applyNumberFormat="1" applyFont="1"/>
    <xf numFmtId="2" fontId="0" fillId="0" borderId="0" xfId="0" applyNumberFormat="1"/>
    <xf numFmtId="0" fontId="0" fillId="2" borderId="0" xfId="0" applyFill="1"/>
    <xf numFmtId="164" fontId="0" fillId="2" borderId="0" xfId="0" applyNumberFormat="1" applyFill="1"/>
    <xf numFmtId="165" fontId="0" fillId="2" borderId="0" xfId="0" applyNumberFormat="1" applyFill="1"/>
    <xf numFmtId="2" fontId="0" fillId="2" borderId="0" xfId="0" applyNumberFormat="1" applyFill="1"/>
    <xf numFmtId="0" fontId="0" fillId="0" borderId="0" xfId="0" applyFill="1"/>
    <xf numFmtId="0" fontId="4" fillId="0" borderId="0" xfId="1"/>
    <xf numFmtId="165" fontId="4" fillId="0" borderId="0" xfId="1" applyNumberFormat="1"/>
    <xf numFmtId="164" fontId="4" fillId="0" borderId="0" xfId="1" applyNumberFormat="1"/>
    <xf numFmtId="0" fontId="4" fillId="2" borderId="0" xfId="1" applyFill="1"/>
    <xf numFmtId="165" fontId="4" fillId="2" borderId="0" xfId="1" applyNumberFormat="1" applyFill="1"/>
    <xf numFmtId="0" fontId="0" fillId="0" borderId="0" xfId="0" applyAlignment="1">
      <alignment wrapText="1"/>
    </xf>
    <xf numFmtId="0" fontId="7" fillId="0" borderId="0" xfId="0" applyFont="1"/>
    <xf numFmtId="164" fontId="7" fillId="0" borderId="0" xfId="0" applyNumberFormat="1" applyFont="1" applyAlignment="1">
      <alignment horizontal="right"/>
    </xf>
    <xf numFmtId="164" fontId="0" fillId="0" borderId="0" xfId="0" applyNumberFormat="1" applyAlignment="1">
      <alignment horizontal="right"/>
    </xf>
    <xf numFmtId="0" fontId="7" fillId="2" borderId="0" xfId="0" applyFont="1" applyFill="1"/>
    <xf numFmtId="164" fontId="7" fillId="2" borderId="0" xfId="0" applyNumberFormat="1" applyFont="1" applyFill="1" applyAlignment="1">
      <alignment horizontal="right"/>
    </xf>
    <xf numFmtId="164" fontId="0" fillId="2" borderId="0" xfId="0" applyNumberFormat="1" applyFill="1" applyAlignment="1">
      <alignment horizontal="right"/>
    </xf>
    <xf numFmtId="0" fontId="7" fillId="2" borderId="2" xfId="0" applyFont="1" applyFill="1" applyBorder="1"/>
    <xf numFmtId="0" fontId="7" fillId="0" borderId="2" xfId="0" applyFont="1" applyBorder="1"/>
    <xf numFmtId="0" fontId="7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2" xfId="0" applyFont="1" applyBorder="1" applyAlignment="1">
      <alignment horizontal="left"/>
    </xf>
    <xf numFmtId="4" fontId="0" fillId="0" borderId="0" xfId="0" applyNumberFormat="1"/>
    <xf numFmtId="43" fontId="0" fillId="0" borderId="0" xfId="2" applyFont="1"/>
    <xf numFmtId="2" fontId="0" fillId="0" borderId="0" xfId="2" applyNumberFormat="1" applyFont="1"/>
    <xf numFmtId="0" fontId="6" fillId="0" borderId="0" xfId="0" applyFont="1"/>
    <xf numFmtId="0" fontId="9" fillId="0" borderId="0" xfId="0" applyFont="1"/>
    <xf numFmtId="0" fontId="4" fillId="0" borderId="0" xfId="0" applyFont="1"/>
    <xf numFmtId="164" fontId="4" fillId="0" borderId="0" xfId="0" applyNumberFormat="1" applyFont="1" applyAlignment="1">
      <alignment horizontal="right"/>
    </xf>
    <xf numFmtId="4" fontId="9" fillId="0" borderId="0" xfId="0" applyNumberFormat="1" applyFont="1"/>
    <xf numFmtId="164" fontId="9" fillId="0" borderId="0" xfId="0" applyNumberFormat="1" applyFont="1" applyAlignment="1">
      <alignment horizontal="right"/>
    </xf>
    <xf numFmtId="2" fontId="9" fillId="0" borderId="0" xfId="0" applyNumberFormat="1" applyFont="1"/>
    <xf numFmtId="164" fontId="9" fillId="0" borderId="0" xfId="0" applyNumberFormat="1" applyFont="1"/>
    <xf numFmtId="4" fontId="0" fillId="2" borderId="0" xfId="0" applyNumberFormat="1" applyFill="1"/>
    <xf numFmtId="0" fontId="4" fillId="0" borderId="0" xfId="1" applyFill="1"/>
    <xf numFmtId="43" fontId="0" fillId="0" borderId="0" xfId="0" applyNumberFormat="1"/>
    <xf numFmtId="164" fontId="7" fillId="0" borderId="0" xfId="0" applyNumberFormat="1" applyFont="1"/>
    <xf numFmtId="4" fontId="3" fillId="0" borderId="0" xfId="0" applyNumberFormat="1" applyFont="1"/>
    <xf numFmtId="0" fontId="2" fillId="0" borderId="0" xfId="0" applyFont="1" applyAlignment="1">
      <alignment wrapText="1"/>
    </xf>
    <xf numFmtId="0" fontId="3" fillId="0" borderId="2" xfId="0" applyFont="1" applyBorder="1" applyAlignment="1">
      <alignment wrapText="1"/>
    </xf>
    <xf numFmtId="164" fontId="3" fillId="0" borderId="2" xfId="0" applyNumberFormat="1" applyFont="1" applyBorder="1" applyAlignment="1">
      <alignment wrapText="1"/>
    </xf>
    <xf numFmtId="165" fontId="3" fillId="0" borderId="2" xfId="0" applyNumberFormat="1" applyFont="1" applyBorder="1" applyAlignment="1">
      <alignment wrapText="1"/>
    </xf>
    <xf numFmtId="164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164" fontId="3" fillId="0" borderId="1" xfId="0" applyNumberFormat="1" applyFont="1" applyBorder="1" applyAlignment="1">
      <alignment wrapText="1"/>
    </xf>
    <xf numFmtId="2" fontId="3" fillId="0" borderId="1" xfId="0" applyNumberFormat="1" applyFont="1" applyBorder="1" applyAlignment="1">
      <alignment horizontal="center" wrapText="1"/>
    </xf>
    <xf numFmtId="0" fontId="3" fillId="0" borderId="0" xfId="1" applyFont="1"/>
    <xf numFmtId="164" fontId="7" fillId="0" borderId="0" xfId="1" applyNumberFormat="1" applyFont="1"/>
    <xf numFmtId="0" fontId="3" fillId="0" borderId="2" xfId="1" applyFont="1" applyBorder="1"/>
    <xf numFmtId="0" fontId="3" fillId="2" borderId="0" xfId="1" applyFont="1" applyFill="1"/>
    <xf numFmtId="0" fontId="3" fillId="0" borderId="0" xfId="1" applyFont="1" applyAlignment="1">
      <alignment horizontal="left"/>
    </xf>
    <xf numFmtId="0" fontId="4" fillId="0" borderId="0" xfId="1" applyAlignment="1">
      <alignment horizontal="left"/>
    </xf>
    <xf numFmtId="164" fontId="7" fillId="0" borderId="0" xfId="1" applyNumberFormat="1" applyFont="1" applyAlignment="1">
      <alignment horizontal="left"/>
    </xf>
    <xf numFmtId="0" fontId="3" fillId="0" borderId="2" xfId="1" applyFont="1" applyBorder="1" applyAlignment="1">
      <alignment horizontal="left"/>
    </xf>
    <xf numFmtId="0" fontId="3" fillId="0" borderId="2" xfId="0" applyFont="1" applyBorder="1"/>
    <xf numFmtId="2" fontId="7" fillId="0" borderId="0" xfId="0" applyNumberFormat="1" applyFont="1"/>
    <xf numFmtId="165" fontId="7" fillId="0" borderId="0" xfId="0" applyNumberFormat="1" applyFont="1"/>
    <xf numFmtId="165" fontId="3" fillId="0" borderId="1" xfId="0" applyNumberFormat="1" applyFont="1" applyBorder="1" applyAlignment="1">
      <alignment horizontal="center" wrapText="1"/>
    </xf>
    <xf numFmtId="0" fontId="7" fillId="0" borderId="0" xfId="1" applyFont="1"/>
    <xf numFmtId="0" fontId="7" fillId="0" borderId="2" xfId="1" applyFont="1" applyBorder="1"/>
    <xf numFmtId="0" fontId="7" fillId="0" borderId="0" xfId="1" applyFont="1" applyAlignment="1">
      <alignment horizontal="left"/>
    </xf>
    <xf numFmtId="164" fontId="4" fillId="0" borderId="0" xfId="1" applyNumberFormat="1" applyAlignment="1">
      <alignment horizontal="left"/>
    </xf>
    <xf numFmtId="0" fontId="7" fillId="0" borderId="2" xfId="1" applyFont="1" applyBorder="1" applyAlignment="1">
      <alignment horizontal="left"/>
    </xf>
    <xf numFmtId="0" fontId="6" fillId="2" borderId="0" xfId="0" applyFont="1" applyFill="1"/>
    <xf numFmtId="0" fontId="8" fillId="2" borderId="0" xfId="1" applyFont="1" applyFill="1"/>
    <xf numFmtId="164" fontId="8" fillId="2" borderId="0" xfId="1" applyNumberFormat="1" applyFont="1" applyFill="1"/>
    <xf numFmtId="165" fontId="8" fillId="2" borderId="0" xfId="1" applyNumberFormat="1" applyFont="1" applyFill="1"/>
    <xf numFmtId="164" fontId="6" fillId="2" borderId="0" xfId="0" applyNumberFormat="1" applyFont="1" applyFill="1"/>
    <xf numFmtId="165" fontId="6" fillId="2" borderId="0" xfId="0" applyNumberFormat="1" applyFont="1" applyFill="1"/>
    <xf numFmtId="164" fontId="0" fillId="0" borderId="0" xfId="0" applyNumberForma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 wrapText="1"/>
    </xf>
    <xf numFmtId="164" fontId="7" fillId="0" borderId="0" xfId="1" applyNumberFormat="1" applyFont="1" applyAlignment="1">
      <alignment horizontal="center" vertical="center"/>
    </xf>
    <xf numFmtId="164" fontId="8" fillId="2" borderId="0" xfId="1" applyNumberFormat="1" applyFont="1" applyFill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 wrapText="1"/>
    </xf>
    <xf numFmtId="164" fontId="4" fillId="0" borderId="0" xfId="1" applyNumberFormat="1" applyAlignment="1">
      <alignment horizontal="center" vertical="center"/>
    </xf>
    <xf numFmtId="164" fontId="7" fillId="2" borderId="0" xfId="1" applyNumberFormat="1" applyFon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7" fillId="0" borderId="0" xfId="0" applyFont="1" applyFill="1" applyBorder="1"/>
    <xf numFmtId="0" fontId="3" fillId="0" borderId="0" xfId="1" applyFont="1" applyFill="1"/>
    <xf numFmtId="165" fontId="0" fillId="0" borderId="1" xfId="0" applyNumberFormat="1" applyBorder="1"/>
    <xf numFmtId="165" fontId="0" fillId="0" borderId="0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4" fillId="0" borderId="0" xfId="1" applyFont="1" applyFill="1"/>
    <xf numFmtId="0" fontId="7" fillId="0" borderId="0" xfId="0" applyFont="1" applyAlignment="1"/>
    <xf numFmtId="0" fontId="7" fillId="0" borderId="0" xfId="0" applyFont="1" applyAlignment="1">
      <alignment horizontal="center"/>
    </xf>
    <xf numFmtId="164" fontId="3" fillId="0" borderId="0" xfId="0" applyNumberFormat="1" applyFont="1" applyAlignment="1">
      <alignment horizontal="center" vertical="center"/>
    </xf>
    <xf numFmtId="0" fontId="10" fillId="0" borderId="0" xfId="0" applyFont="1"/>
    <xf numFmtId="0" fontId="11" fillId="0" borderId="0" xfId="1" applyFont="1" applyFill="1"/>
    <xf numFmtId="0" fontId="12" fillId="0" borderId="0" xfId="0" applyFont="1"/>
    <xf numFmtId="165" fontId="12" fillId="0" borderId="0" xfId="0" applyNumberFormat="1" applyFont="1"/>
    <xf numFmtId="164" fontId="12" fillId="0" borderId="0" xfId="0" applyNumberFormat="1" applyFont="1"/>
    <xf numFmtId="2" fontId="12" fillId="0" borderId="0" xfId="0" applyNumberFormat="1" applyFont="1"/>
    <xf numFmtId="0" fontId="12" fillId="0" borderId="0" xfId="0" applyFont="1" applyFill="1"/>
    <xf numFmtId="165" fontId="12" fillId="0" borderId="0" xfId="0" applyNumberFormat="1" applyFont="1" applyFill="1"/>
    <xf numFmtId="164" fontId="12" fillId="0" borderId="0" xfId="0" applyNumberFormat="1" applyFont="1" applyFill="1"/>
    <xf numFmtId="165" fontId="0" fillId="0" borderId="0" xfId="0" applyNumberFormat="1" applyFill="1"/>
    <xf numFmtId="0" fontId="12" fillId="3" borderId="0" xfId="0" applyFont="1" applyFill="1"/>
    <xf numFmtId="165" fontId="12" fillId="3" borderId="0" xfId="0" applyNumberFormat="1" applyFont="1" applyFill="1"/>
    <xf numFmtId="164" fontId="12" fillId="3" borderId="0" xfId="0" applyNumberFormat="1" applyFont="1" applyFill="1"/>
    <xf numFmtId="2" fontId="12" fillId="3" borderId="0" xfId="0" applyNumberFormat="1" applyFont="1" applyFill="1"/>
    <xf numFmtId="164" fontId="3" fillId="0" borderId="0" xfId="1" applyNumberFormat="1" applyFont="1" applyAlignment="1">
      <alignment horizontal="right"/>
    </xf>
    <xf numFmtId="164" fontId="3" fillId="0" borderId="0" xfId="0" applyNumberFormat="1" applyFont="1" applyAlignment="1">
      <alignment horizontal="right"/>
    </xf>
    <xf numFmtId="164" fontId="3" fillId="2" borderId="0" xfId="1" applyNumberFormat="1" applyFont="1" applyFill="1" applyAlignment="1">
      <alignment horizontal="right"/>
    </xf>
    <xf numFmtId="0" fontId="3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 vertical="center" wrapText="1"/>
    </xf>
    <xf numFmtId="4" fontId="3" fillId="0" borderId="2" xfId="0" applyNumberFormat="1" applyFont="1" applyBorder="1" applyAlignment="1">
      <alignment horizontal="center" vertical="center" wrapText="1"/>
    </xf>
    <xf numFmtId="0" fontId="3" fillId="0" borderId="0" xfId="0" applyFont="1" applyFill="1"/>
    <xf numFmtId="0" fontId="3" fillId="0" borderId="2" xfId="1" applyFont="1" applyFill="1" applyBorder="1"/>
    <xf numFmtId="0" fontId="3" fillId="0" borderId="0" xfId="1" applyFont="1" applyBorder="1"/>
    <xf numFmtId="0" fontId="3" fillId="0" borderId="0" xfId="1" applyFont="1" applyFill="1" applyBorder="1"/>
    <xf numFmtId="0" fontId="3" fillId="0" borderId="0" xfId="1" applyFont="1" applyFill="1" applyAlignment="1">
      <alignment horizontal="left"/>
    </xf>
    <xf numFmtId="0" fontId="3" fillId="0" borderId="0" xfId="0" applyFont="1" applyFill="1" applyBorder="1"/>
    <xf numFmtId="164" fontId="0" fillId="0" borderId="0" xfId="0" applyNumberFormat="1" applyFill="1"/>
    <xf numFmtId="164" fontId="7" fillId="0" borderId="0" xfId="1" applyNumberFormat="1" applyFont="1" applyFill="1" applyAlignment="1">
      <alignment horizontal="center" vertical="center"/>
    </xf>
    <xf numFmtId="7" fontId="12" fillId="0" borderId="0" xfId="0" applyNumberFormat="1" applyFont="1" applyFill="1" applyBorder="1"/>
    <xf numFmtId="164" fontId="10" fillId="0" borderId="0" xfId="1" applyNumberFormat="1" applyFont="1" applyFill="1" applyAlignment="1">
      <alignment horizontal="center" vertical="center"/>
    </xf>
    <xf numFmtId="165" fontId="12" fillId="0" borderId="0" xfId="0" applyNumberFormat="1" applyFont="1" applyFill="1" applyBorder="1"/>
    <xf numFmtId="164" fontId="0" fillId="3" borderId="0" xfId="0" applyNumberFormat="1" applyFill="1" applyAlignment="1">
      <alignment horizontal="right"/>
    </xf>
    <xf numFmtId="0" fontId="0" fillId="3" borderId="0" xfId="0" applyFill="1"/>
    <xf numFmtId="165" fontId="0" fillId="3" borderId="0" xfId="0" applyNumberFormat="1" applyFill="1"/>
    <xf numFmtId="164" fontId="0" fillId="3" borderId="0" xfId="0" applyNumberFormat="1" applyFill="1"/>
    <xf numFmtId="164" fontId="3" fillId="0" borderId="0" xfId="1" applyNumberFormat="1" applyFont="1" applyFill="1" applyAlignment="1">
      <alignment horizontal="right"/>
    </xf>
    <xf numFmtId="165" fontId="4" fillId="0" borderId="0" xfId="1" applyNumberFormat="1" applyFill="1"/>
    <xf numFmtId="164" fontId="0" fillId="0" borderId="0" xfId="0" applyNumberFormat="1" applyFill="1" applyAlignment="1">
      <alignment horizontal="center" vertical="center"/>
    </xf>
    <xf numFmtId="4" fontId="0" fillId="0" borderId="0" xfId="0" applyNumberFormat="1" applyFill="1"/>
    <xf numFmtId="164" fontId="3" fillId="0" borderId="0" xfId="0" applyNumberFormat="1" applyFont="1" applyFill="1" applyAlignment="1">
      <alignment horizontal="right"/>
    </xf>
    <xf numFmtId="164" fontId="7" fillId="0" borderId="0" xfId="0" applyNumberFormat="1" applyFont="1" applyFill="1" applyAlignment="1">
      <alignment horizontal="center" vertical="center"/>
    </xf>
    <xf numFmtId="0" fontId="3" fillId="0" borderId="2" xfId="0" applyFont="1" applyFill="1" applyBorder="1"/>
    <xf numFmtId="0" fontId="4" fillId="0" borderId="0" xfId="1" applyFill="1" applyAlignment="1">
      <alignment horizontal="left"/>
    </xf>
    <xf numFmtId="0" fontId="3" fillId="0" borderId="0" xfId="1" applyFont="1" applyFill="1" applyBorder="1" applyAlignment="1">
      <alignment horizontal="left"/>
    </xf>
    <xf numFmtId="43" fontId="0" fillId="3" borderId="0" xfId="2" applyFont="1" applyFill="1"/>
    <xf numFmtId="165" fontId="0" fillId="0" borderId="0" xfId="0" applyNumberFormat="1" applyFill="1" applyBorder="1"/>
    <xf numFmtId="164" fontId="12" fillId="0" borderId="0" xfId="0" applyNumberFormat="1" applyFont="1" applyAlignment="1">
      <alignment horizontal="center" vertical="center"/>
    </xf>
    <xf numFmtId="164" fontId="4" fillId="0" borderId="0" xfId="1" applyNumberFormat="1" applyAlignment="1">
      <alignment horizontal="right"/>
    </xf>
    <xf numFmtId="164" fontId="7" fillId="0" borderId="0" xfId="1" applyNumberFormat="1" applyFont="1" applyAlignment="1">
      <alignment horizontal="right"/>
    </xf>
    <xf numFmtId="0" fontId="9" fillId="0" borderId="0" xfId="0" applyFont="1" applyFill="1"/>
    <xf numFmtId="164" fontId="12" fillId="3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39" fontId="12" fillId="0" borderId="0" xfId="0" applyNumberFormat="1" applyFont="1"/>
    <xf numFmtId="43" fontId="12" fillId="0" borderId="0" xfId="2" applyFont="1" applyFill="1"/>
    <xf numFmtId="7" fontId="0" fillId="0" borderId="0" xfId="0" applyNumberFormat="1"/>
    <xf numFmtId="164" fontId="12" fillId="0" borderId="0" xfId="0" applyNumberFormat="1" applyFont="1" applyAlignment="1">
      <alignment horizontal="right"/>
    </xf>
    <xf numFmtId="164" fontId="10" fillId="0" borderId="0" xfId="0" applyNumberFormat="1" applyFont="1" applyAlignment="1">
      <alignment horizontal="right"/>
    </xf>
    <xf numFmtId="43" fontId="12" fillId="3" borderId="0" xfId="2" applyFont="1" applyFill="1"/>
    <xf numFmtId="0" fontId="10" fillId="0" borderId="3" xfId="0" applyFont="1" applyBorder="1"/>
    <xf numFmtId="164" fontId="10" fillId="0" borderId="3" xfId="0" applyNumberFormat="1" applyFont="1" applyBorder="1"/>
    <xf numFmtId="165" fontId="10" fillId="0" borderId="3" xfId="0" applyNumberFormat="1" applyFont="1" applyBorder="1"/>
    <xf numFmtId="164" fontId="10" fillId="0" borderId="3" xfId="0" applyNumberFormat="1" applyFont="1" applyBorder="1" applyAlignment="1">
      <alignment horizontal="right"/>
    </xf>
    <xf numFmtId="4" fontId="12" fillId="0" borderId="0" xfId="0" applyNumberFormat="1" applyFont="1"/>
    <xf numFmtId="43" fontId="12" fillId="0" borderId="0" xfId="2" applyFont="1"/>
    <xf numFmtId="0" fontId="7" fillId="0" borderId="2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43" fontId="0" fillId="0" borderId="0" xfId="2" applyFont="1" applyAlignment="1">
      <alignment horizontal="center" vertical="center" wrapText="1"/>
    </xf>
    <xf numFmtId="43" fontId="0" fillId="2" borderId="0" xfId="2" applyFont="1" applyFill="1"/>
    <xf numFmtId="43" fontId="9" fillId="0" borderId="0" xfId="2" applyFont="1"/>
    <xf numFmtId="7" fontId="12" fillId="0" borderId="0" xfId="0" applyNumberFormat="1" applyFont="1"/>
    <xf numFmtId="164" fontId="10" fillId="0" borderId="0" xfId="0" applyNumberFormat="1" applyFont="1" applyFill="1" applyAlignment="1">
      <alignment horizontal="right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/>
    </xf>
    <xf numFmtId="165" fontId="4" fillId="0" borderId="0" xfId="1" applyNumberFormat="1" applyFont="1" applyFill="1"/>
    <xf numFmtId="164" fontId="4" fillId="0" borderId="0" xfId="1" applyNumberFormat="1" applyFont="1" applyFill="1"/>
    <xf numFmtId="0" fontId="4" fillId="0" borderId="0" xfId="0" applyFont="1" applyFill="1"/>
    <xf numFmtId="165" fontId="4" fillId="0" borderId="0" xfId="0" applyNumberFormat="1" applyFont="1" applyFill="1"/>
    <xf numFmtId="164" fontId="4" fillId="0" borderId="0" xfId="0" applyNumberFormat="1" applyFont="1" applyFill="1"/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4" fontId="13" fillId="0" borderId="0" xfId="0" applyNumberFormat="1" applyFont="1" applyFill="1" applyAlignment="1">
      <alignment horizontal="right" vertical="top"/>
    </xf>
    <xf numFmtId="164" fontId="4" fillId="0" borderId="0" xfId="0" applyNumberFormat="1" applyFont="1" applyFill="1" applyAlignment="1">
      <alignment horizontal="center"/>
    </xf>
    <xf numFmtId="165" fontId="4" fillId="0" borderId="0" xfId="0" applyNumberFormat="1" applyFont="1" applyFill="1" applyAlignment="1">
      <alignment horizontal="center"/>
    </xf>
    <xf numFmtId="0" fontId="13" fillId="0" borderId="0" xfId="0" applyFont="1" applyFill="1"/>
    <xf numFmtId="165" fontId="13" fillId="0" borderId="0" xfId="0" applyNumberFormat="1" applyFont="1" applyFill="1" applyAlignment="1">
      <alignment horizontal="center"/>
    </xf>
    <xf numFmtId="43" fontId="13" fillId="0" borderId="0" xfId="0" applyNumberFormat="1" applyFont="1" applyFill="1" applyAlignment="1">
      <alignment horizontal="center"/>
    </xf>
    <xf numFmtId="164" fontId="13" fillId="0" borderId="0" xfId="0" applyNumberFormat="1" applyFont="1" applyFill="1"/>
    <xf numFmtId="165" fontId="13" fillId="0" borderId="0" xfId="0" applyNumberFormat="1" applyFont="1" applyFill="1"/>
    <xf numFmtId="0" fontId="13" fillId="0" borderId="1" xfId="0" applyFont="1" applyFill="1" applyBorder="1" applyAlignment="1">
      <alignment horizontal="center"/>
    </xf>
    <xf numFmtId="165" fontId="13" fillId="0" borderId="1" xfId="0" applyNumberFormat="1" applyFont="1" applyFill="1" applyBorder="1" applyAlignment="1">
      <alignment horizontal="center"/>
    </xf>
    <xf numFmtId="43" fontId="13" fillId="0" borderId="1" xfId="0" applyNumberFormat="1" applyFont="1" applyFill="1" applyBorder="1" applyAlignment="1">
      <alignment horizontal="center"/>
    </xf>
    <xf numFmtId="164" fontId="13" fillId="0" borderId="1" xfId="0" applyNumberFormat="1" applyFont="1" applyFill="1" applyBorder="1" applyAlignment="1">
      <alignment horizontal="center"/>
    </xf>
    <xf numFmtId="4" fontId="4" fillId="0" borderId="0" xfId="0" applyNumberFormat="1" applyFont="1" applyFill="1" applyAlignment="1">
      <alignment horizontal="right" vertical="top"/>
    </xf>
    <xf numFmtId="164" fontId="4" fillId="0" borderId="0" xfId="0" applyNumberFormat="1" applyFont="1" applyFill="1" applyAlignment="1">
      <alignment horizontal="center" vertical="center"/>
    </xf>
    <xf numFmtId="0" fontId="11" fillId="0" borderId="0" xfId="0" applyFont="1" applyFill="1"/>
    <xf numFmtId="165" fontId="11" fillId="0" borderId="0" xfId="0" applyNumberFormat="1" applyFont="1" applyFill="1"/>
    <xf numFmtId="9" fontId="11" fillId="0" borderId="0" xfId="3" applyFont="1" applyFill="1"/>
    <xf numFmtId="164" fontId="14" fillId="0" borderId="0" xfId="0" applyNumberFormat="1" applyFont="1" applyFill="1" applyAlignment="1">
      <alignment horizontal="center" vertical="center"/>
    </xf>
    <xf numFmtId="164" fontId="11" fillId="0" borderId="0" xfId="0" applyNumberFormat="1" applyFont="1" applyFill="1"/>
    <xf numFmtId="9" fontId="4" fillId="0" borderId="0" xfId="3" applyFont="1" applyFill="1"/>
    <xf numFmtId="164" fontId="13" fillId="0" borderId="0" xfId="0" applyNumberFormat="1" applyFont="1" applyFill="1" applyAlignment="1">
      <alignment horizontal="center" vertical="center"/>
    </xf>
    <xf numFmtId="43" fontId="11" fillId="0" borderId="0" xfId="2" applyFont="1" applyFill="1"/>
    <xf numFmtId="14" fontId="0" fillId="0" borderId="0" xfId="0" applyNumberFormat="1" applyAlignment="1">
      <alignment horizontal="left"/>
    </xf>
    <xf numFmtId="14" fontId="9" fillId="0" borderId="0" xfId="0" applyNumberFormat="1" applyFont="1" applyFill="1" applyAlignment="1">
      <alignment horizontal="center"/>
    </xf>
    <xf numFmtId="14" fontId="9" fillId="0" borderId="0" xfId="0" applyNumberFormat="1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9" fillId="0" borderId="0" xfId="0" applyFont="1" applyFill="1" applyAlignment="1">
      <alignment horizontal="left"/>
    </xf>
    <xf numFmtId="165" fontId="9" fillId="0" borderId="0" xfId="0" applyNumberFormat="1" applyFont="1" applyFill="1" applyAlignment="1">
      <alignment horizontal="center"/>
    </xf>
    <xf numFmtId="164" fontId="9" fillId="0" borderId="0" xfId="0" applyNumberFormat="1" applyFont="1" applyFill="1" applyAlignment="1">
      <alignment horizontal="center"/>
    </xf>
    <xf numFmtId="2" fontId="9" fillId="0" borderId="0" xfId="0" applyNumberFormat="1" applyFont="1" applyFill="1" applyAlignment="1">
      <alignment horizontal="center"/>
    </xf>
    <xf numFmtId="2" fontId="13" fillId="0" borderId="0" xfId="0" applyNumberFormat="1" applyFont="1" applyFill="1"/>
    <xf numFmtId="2" fontId="13" fillId="0" borderId="1" xfId="0" applyNumberFormat="1" applyFont="1" applyFill="1" applyBorder="1" applyAlignment="1">
      <alignment horizontal="center"/>
    </xf>
    <xf numFmtId="165" fontId="9" fillId="0" borderId="0" xfId="0" applyNumberFormat="1" applyFont="1" applyFill="1"/>
    <xf numFmtId="14" fontId="9" fillId="0" borderId="0" xfId="0" applyNumberFormat="1" applyFont="1" applyFill="1"/>
    <xf numFmtId="164" fontId="9" fillId="0" borderId="0" xfId="0" applyNumberFormat="1" applyFont="1" applyFill="1"/>
    <xf numFmtId="2" fontId="9" fillId="0" borderId="0" xfId="0" applyNumberFormat="1" applyFont="1" applyFill="1"/>
    <xf numFmtId="9" fontId="9" fillId="0" borderId="0" xfId="3" applyFont="1" applyFill="1"/>
    <xf numFmtId="0" fontId="15" fillId="0" borderId="0" xfId="0" applyFont="1" applyFill="1"/>
    <xf numFmtId="165" fontId="15" fillId="0" borderId="0" xfId="0" applyNumberFormat="1" applyFont="1" applyFill="1"/>
    <xf numFmtId="14" fontId="15" fillId="0" borderId="0" xfId="0" applyNumberFormat="1" applyFont="1" applyFill="1"/>
    <xf numFmtId="164" fontId="15" fillId="0" borderId="0" xfId="0" applyNumberFormat="1" applyFont="1" applyFill="1"/>
    <xf numFmtId="2" fontId="15" fillId="0" borderId="0" xfId="0" applyNumberFormat="1" applyFont="1" applyFill="1"/>
    <xf numFmtId="14" fontId="0" fillId="0" borderId="0" xfId="0" applyNumberFormat="1" applyAlignment="1"/>
    <xf numFmtId="0" fontId="0" fillId="0" borderId="0" xfId="0" applyAlignment="1">
      <alignment horizontal="left" vertical="center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14" fontId="9" fillId="0" borderId="0" xfId="0" applyNumberFormat="1" applyFont="1" applyAlignment="1">
      <alignment horizontal="left"/>
    </xf>
    <xf numFmtId="164" fontId="13" fillId="0" borderId="0" xfId="0" applyNumberFormat="1" applyFont="1" applyFill="1" applyAlignment="1">
      <alignment horizontal="center"/>
    </xf>
    <xf numFmtId="164" fontId="3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 vertical="center"/>
    </xf>
  </cellXfs>
  <cellStyles count="4">
    <cellStyle name="Comma" xfId="2" builtinId="3"/>
    <cellStyle name="Normal" xfId="0" builtinId="0"/>
    <cellStyle name="Normal 2" xfId="1" xr:uid="{55C2A46D-6509-48A9-BB8D-79222A18042E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B9067-EE1C-4122-85A4-C6BDB2BCCBD8}">
  <dimension ref="A1:T81"/>
  <sheetViews>
    <sheetView tabSelected="1" workbookViewId="0"/>
  </sheetViews>
  <sheetFormatPr defaultColWidth="8.7265625" defaultRowHeight="13" x14ac:dyDescent="0.25"/>
  <cols>
    <col min="1" max="1" width="8.7265625" style="21"/>
    <col min="2" max="2" width="43.54296875" style="21" customWidth="1"/>
    <col min="3" max="3" width="17" style="66" customWidth="1"/>
    <col min="4" max="4" width="16.1796875" style="66" customWidth="1"/>
    <col min="5" max="5" width="15.453125" style="21" customWidth="1"/>
    <col min="6" max="6" width="17.7265625" style="98" bestFit="1" customWidth="1"/>
    <col min="7" max="7" width="17.7265625" style="46" bestFit="1" customWidth="1"/>
    <col min="8" max="8" width="12.54296875" style="21" customWidth="1"/>
    <col min="9" max="9" width="3" style="21" customWidth="1"/>
    <col min="10" max="10" width="23.81640625" style="46" customWidth="1"/>
    <col min="11" max="11" width="2.81640625" style="46" customWidth="1"/>
    <col min="12" max="12" width="16.54296875" style="46" customWidth="1"/>
    <col min="13" max="13" width="2.453125" style="21" customWidth="1"/>
    <col min="14" max="14" width="17.453125" style="21" customWidth="1"/>
    <col min="15" max="15" width="3.1796875" style="21" customWidth="1"/>
    <col min="16" max="16" width="18.81640625" style="66" customWidth="1"/>
    <col min="17" max="16384" width="8.7265625" style="21"/>
  </cols>
  <sheetData>
    <row r="1" spans="1:20" ht="12.5" x14ac:dyDescent="0.25">
      <c r="A1" s="186"/>
      <c r="B1" s="186"/>
      <c r="C1" s="187"/>
      <c r="D1" s="187"/>
      <c r="E1" s="188"/>
      <c r="F1" s="188"/>
      <c r="G1" s="188"/>
      <c r="H1" s="188"/>
      <c r="I1" s="186"/>
      <c r="J1" s="188"/>
      <c r="K1" s="188"/>
      <c r="L1" s="188"/>
      <c r="M1" s="187"/>
      <c r="N1" s="186"/>
      <c r="O1" s="186"/>
      <c r="P1" s="187"/>
    </row>
    <row r="2" spans="1:20" ht="12.5" x14ac:dyDescent="0.25">
      <c r="A2" s="189"/>
      <c r="B2" s="190" t="s">
        <v>33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96"/>
      <c r="R2" s="96"/>
      <c r="S2" s="96"/>
      <c r="T2" s="96"/>
    </row>
    <row r="3" spans="1:20" ht="12.5" x14ac:dyDescent="0.25">
      <c r="A3" s="189"/>
      <c r="B3" s="190" t="s">
        <v>31</v>
      </c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96"/>
      <c r="R3" s="96"/>
      <c r="S3" s="96"/>
      <c r="T3" s="96"/>
    </row>
    <row r="4" spans="1:20" ht="12.5" x14ac:dyDescent="0.25">
      <c r="A4" s="189"/>
      <c r="B4" s="190" t="s">
        <v>18</v>
      </c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96"/>
      <c r="R4" s="96"/>
      <c r="S4" s="96"/>
      <c r="T4" s="96"/>
    </row>
    <row r="5" spans="1:20" x14ac:dyDescent="0.25">
      <c r="A5" s="186"/>
      <c r="B5" s="189"/>
      <c r="C5" s="191"/>
      <c r="D5" s="191"/>
      <c r="E5" s="189"/>
      <c r="F5" s="192"/>
      <c r="G5" s="192"/>
      <c r="H5" s="189"/>
      <c r="I5" s="189"/>
      <c r="J5" s="192"/>
      <c r="K5" s="192"/>
      <c r="L5" s="192"/>
      <c r="M5" s="189"/>
      <c r="N5" s="189"/>
      <c r="O5" s="189"/>
      <c r="P5" s="193"/>
      <c r="Q5" s="97"/>
      <c r="R5" s="97"/>
      <c r="S5" s="97"/>
      <c r="T5" s="97"/>
    </row>
    <row r="6" spans="1:20" ht="12.5" x14ac:dyDescent="0.25">
      <c r="A6" s="186"/>
      <c r="B6" s="189"/>
      <c r="C6" s="193"/>
      <c r="D6" s="193"/>
      <c r="E6" s="189"/>
      <c r="F6" s="192"/>
      <c r="G6" s="192"/>
      <c r="H6" s="189"/>
      <c r="I6" s="189"/>
      <c r="J6" s="192"/>
      <c r="K6" s="192"/>
      <c r="L6" s="192"/>
      <c r="M6" s="189"/>
      <c r="N6" s="189"/>
      <c r="O6" s="189"/>
      <c r="P6" s="193"/>
      <c r="Q6" s="97"/>
      <c r="R6" s="97"/>
      <c r="S6" s="97"/>
      <c r="T6" s="97"/>
    </row>
    <row r="7" spans="1:20" ht="12.5" x14ac:dyDescent="0.25">
      <c r="A7" s="186"/>
      <c r="B7" s="189"/>
      <c r="C7" s="193"/>
      <c r="D7" s="193"/>
      <c r="E7" s="189"/>
      <c r="F7" s="192"/>
      <c r="G7" s="192"/>
      <c r="H7" s="189"/>
      <c r="I7" s="189"/>
      <c r="J7" s="192"/>
      <c r="K7" s="192"/>
      <c r="L7" s="192"/>
      <c r="M7" s="189"/>
      <c r="N7" s="189"/>
      <c r="O7" s="189"/>
      <c r="P7" s="193"/>
      <c r="Q7" s="97"/>
      <c r="R7" s="97"/>
      <c r="S7" s="97"/>
      <c r="T7" s="97"/>
    </row>
    <row r="8" spans="1:20" x14ac:dyDescent="0.3">
      <c r="A8" s="194"/>
      <c r="B8" s="194"/>
      <c r="C8" s="195" t="s">
        <v>29</v>
      </c>
      <c r="D8" s="195" t="s">
        <v>28</v>
      </c>
      <c r="E8" s="196"/>
      <c r="F8" s="238" t="s">
        <v>19</v>
      </c>
      <c r="G8" s="238"/>
      <c r="H8" s="194"/>
      <c r="I8" s="194"/>
      <c r="J8" s="197"/>
      <c r="K8" s="197"/>
      <c r="L8" s="197"/>
      <c r="M8" s="194"/>
      <c r="N8" s="194"/>
      <c r="O8" s="194"/>
      <c r="P8" s="198"/>
    </row>
    <row r="9" spans="1:20" x14ac:dyDescent="0.3">
      <c r="A9" s="199" t="s">
        <v>30</v>
      </c>
      <c r="B9" s="199" t="s">
        <v>26</v>
      </c>
      <c r="C9" s="200" t="s">
        <v>27</v>
      </c>
      <c r="D9" s="200" t="s">
        <v>27</v>
      </c>
      <c r="E9" s="201"/>
      <c r="F9" s="202" t="s">
        <v>20</v>
      </c>
      <c r="G9" s="202" t="s">
        <v>21</v>
      </c>
      <c r="H9" s="199" t="s">
        <v>22</v>
      </c>
      <c r="I9" s="199"/>
      <c r="J9" s="202" t="s">
        <v>23</v>
      </c>
      <c r="K9" s="202"/>
      <c r="L9" s="202" t="s">
        <v>0</v>
      </c>
      <c r="M9" s="199"/>
      <c r="N9" s="199" t="s">
        <v>24</v>
      </c>
      <c r="O9" s="199"/>
      <c r="P9" s="200" t="s">
        <v>25</v>
      </c>
    </row>
    <row r="10" spans="1:20" ht="12.5" x14ac:dyDescent="0.25">
      <c r="A10" s="186" t="s">
        <v>44</v>
      </c>
      <c r="B10" s="186" t="s">
        <v>1</v>
      </c>
      <c r="C10" s="203">
        <v>4773335.62</v>
      </c>
      <c r="D10" s="203">
        <v>2855341.11</v>
      </c>
      <c r="E10" s="186"/>
      <c r="F10" s="188">
        <v>44193</v>
      </c>
      <c r="G10" s="188">
        <v>44206</v>
      </c>
      <c r="H10" s="186">
        <f t="shared" ref="H10:H41" si="0">G10-F10+1</f>
        <v>14</v>
      </c>
      <c r="I10" s="186"/>
      <c r="J10" s="188">
        <f>(G10+F10)/2</f>
        <v>44199.5</v>
      </c>
      <c r="K10" s="188"/>
      <c r="L10" s="188">
        <v>44211</v>
      </c>
      <c r="M10" s="186"/>
      <c r="N10" s="186">
        <f>L10-J10</f>
        <v>11.5</v>
      </c>
      <c r="O10" s="186"/>
      <c r="P10" s="187">
        <f>N10*D10</f>
        <v>32836422.764999997</v>
      </c>
    </row>
    <row r="11" spans="1:20" ht="12.5" x14ac:dyDescent="0.25">
      <c r="A11" s="95" t="s">
        <v>44</v>
      </c>
      <c r="B11" s="95" t="s">
        <v>70</v>
      </c>
      <c r="C11" s="184">
        <v>552832.14</v>
      </c>
      <c r="D11" s="184">
        <v>320287.58999999997</v>
      </c>
      <c r="E11" s="186"/>
      <c r="F11" s="185">
        <v>44192</v>
      </c>
      <c r="G11" s="185">
        <v>44205</v>
      </c>
      <c r="H11" s="186">
        <f t="shared" si="0"/>
        <v>14</v>
      </c>
      <c r="I11" s="186"/>
      <c r="J11" s="188">
        <f t="shared" ref="J11:J61" si="1">(G11+F11)/2</f>
        <v>44198.5</v>
      </c>
      <c r="K11" s="188"/>
      <c r="L11" s="185">
        <v>44211</v>
      </c>
      <c r="M11" s="186"/>
      <c r="N11" s="186">
        <f t="shared" ref="N11:N61" si="2">L11-J11</f>
        <v>12.5</v>
      </c>
      <c r="O11" s="186"/>
      <c r="P11" s="187">
        <f t="shared" ref="P11:P61" si="3">N11*D11</f>
        <v>4003594.8749999995</v>
      </c>
    </row>
    <row r="12" spans="1:20" ht="12.5" x14ac:dyDescent="0.25">
      <c r="A12" s="186" t="s">
        <v>45</v>
      </c>
      <c r="B12" s="186" t="s">
        <v>1</v>
      </c>
      <c r="C12" s="187">
        <v>4772608.8900000006</v>
      </c>
      <c r="D12" s="187">
        <v>2891300.88</v>
      </c>
      <c r="E12" s="186"/>
      <c r="F12" s="188">
        <v>44207</v>
      </c>
      <c r="G12" s="188">
        <v>44220</v>
      </c>
      <c r="H12" s="186">
        <f t="shared" si="0"/>
        <v>14</v>
      </c>
      <c r="I12" s="186"/>
      <c r="J12" s="188">
        <f t="shared" si="1"/>
        <v>44213.5</v>
      </c>
      <c r="K12" s="188"/>
      <c r="L12" s="188">
        <v>44225</v>
      </c>
      <c r="M12" s="186"/>
      <c r="N12" s="186">
        <f t="shared" si="2"/>
        <v>11.5</v>
      </c>
      <c r="O12" s="186"/>
      <c r="P12" s="187">
        <f t="shared" si="3"/>
        <v>33249960.119999997</v>
      </c>
    </row>
    <row r="13" spans="1:20" ht="12.5" x14ac:dyDescent="0.25">
      <c r="A13" s="95" t="s">
        <v>45</v>
      </c>
      <c r="B13" s="95" t="s">
        <v>70</v>
      </c>
      <c r="C13" s="184">
        <v>389410.75</v>
      </c>
      <c r="D13" s="184">
        <v>234097.47</v>
      </c>
      <c r="E13" s="186"/>
      <c r="F13" s="185">
        <v>44206</v>
      </c>
      <c r="G13" s="185">
        <v>44219</v>
      </c>
      <c r="H13" s="186">
        <f t="shared" si="0"/>
        <v>14</v>
      </c>
      <c r="I13" s="186"/>
      <c r="J13" s="188">
        <f t="shared" si="1"/>
        <v>44212.5</v>
      </c>
      <c r="K13" s="188"/>
      <c r="L13" s="185">
        <v>44225</v>
      </c>
      <c r="M13" s="186"/>
      <c r="N13" s="186">
        <f t="shared" si="2"/>
        <v>12.5</v>
      </c>
      <c r="O13" s="186"/>
      <c r="P13" s="187">
        <f t="shared" si="3"/>
        <v>2926218.375</v>
      </c>
    </row>
    <row r="14" spans="1:20" ht="12.5" x14ac:dyDescent="0.25">
      <c r="A14" s="186" t="s">
        <v>46</v>
      </c>
      <c r="B14" s="186" t="s">
        <v>1</v>
      </c>
      <c r="C14" s="187">
        <v>4842347.5699999994</v>
      </c>
      <c r="D14" s="187">
        <v>2908276.71</v>
      </c>
      <c r="E14" s="186"/>
      <c r="F14" s="188">
        <v>44221</v>
      </c>
      <c r="G14" s="188">
        <v>44234</v>
      </c>
      <c r="H14" s="186">
        <f t="shared" si="0"/>
        <v>14</v>
      </c>
      <c r="I14" s="186"/>
      <c r="J14" s="188">
        <f t="shared" si="1"/>
        <v>44227.5</v>
      </c>
      <c r="K14" s="188"/>
      <c r="L14" s="188">
        <v>44239</v>
      </c>
      <c r="M14" s="186"/>
      <c r="N14" s="186">
        <f t="shared" si="2"/>
        <v>11.5</v>
      </c>
      <c r="O14" s="186"/>
      <c r="P14" s="187">
        <f t="shared" si="3"/>
        <v>33445182.164999999</v>
      </c>
    </row>
    <row r="15" spans="1:20" ht="12.5" x14ac:dyDescent="0.25">
      <c r="A15" s="95" t="s">
        <v>46</v>
      </c>
      <c r="B15" s="95" t="s">
        <v>70</v>
      </c>
      <c r="C15" s="184">
        <v>377281.37</v>
      </c>
      <c r="D15" s="184">
        <v>217020.27</v>
      </c>
      <c r="E15" s="186"/>
      <c r="F15" s="185">
        <v>44220</v>
      </c>
      <c r="G15" s="185">
        <v>44233</v>
      </c>
      <c r="H15" s="186">
        <f t="shared" si="0"/>
        <v>14</v>
      </c>
      <c r="I15" s="186"/>
      <c r="J15" s="188">
        <f t="shared" si="1"/>
        <v>44226.5</v>
      </c>
      <c r="K15" s="188"/>
      <c r="L15" s="185">
        <v>44239</v>
      </c>
      <c r="M15" s="186"/>
      <c r="N15" s="186">
        <f t="shared" si="2"/>
        <v>12.5</v>
      </c>
      <c r="O15" s="186"/>
      <c r="P15" s="187">
        <f t="shared" si="3"/>
        <v>2712753.375</v>
      </c>
    </row>
    <row r="16" spans="1:20" ht="12.5" x14ac:dyDescent="0.25">
      <c r="A16" s="186" t="s">
        <v>47</v>
      </c>
      <c r="B16" s="186" t="s">
        <v>1</v>
      </c>
      <c r="C16" s="187">
        <v>4769089.1600000011</v>
      </c>
      <c r="D16" s="187">
        <v>2898155.22</v>
      </c>
      <c r="E16" s="186"/>
      <c r="F16" s="188">
        <v>44235</v>
      </c>
      <c r="G16" s="188">
        <v>44248</v>
      </c>
      <c r="H16" s="186">
        <f t="shared" si="0"/>
        <v>14</v>
      </c>
      <c r="I16" s="186"/>
      <c r="J16" s="188">
        <f t="shared" si="1"/>
        <v>44241.5</v>
      </c>
      <c r="K16" s="188"/>
      <c r="L16" s="188">
        <v>44253</v>
      </c>
      <c r="M16" s="186"/>
      <c r="N16" s="186">
        <f t="shared" si="2"/>
        <v>11.5</v>
      </c>
      <c r="O16" s="186"/>
      <c r="P16" s="187">
        <f t="shared" si="3"/>
        <v>33328785.030000001</v>
      </c>
    </row>
    <row r="17" spans="1:16" ht="12.5" x14ac:dyDescent="0.25">
      <c r="A17" s="95" t="s">
        <v>47</v>
      </c>
      <c r="B17" s="95" t="s">
        <v>70</v>
      </c>
      <c r="C17" s="184">
        <v>370865.74</v>
      </c>
      <c r="D17" s="184">
        <v>222298.21</v>
      </c>
      <c r="E17" s="186"/>
      <c r="F17" s="185">
        <v>44234</v>
      </c>
      <c r="G17" s="185">
        <v>44247</v>
      </c>
      <c r="H17" s="186">
        <f t="shared" si="0"/>
        <v>14</v>
      </c>
      <c r="I17" s="186"/>
      <c r="J17" s="188">
        <f t="shared" si="1"/>
        <v>44240.5</v>
      </c>
      <c r="K17" s="188"/>
      <c r="L17" s="185">
        <v>44253</v>
      </c>
      <c r="M17" s="186"/>
      <c r="N17" s="186">
        <f t="shared" si="2"/>
        <v>12.5</v>
      </c>
      <c r="O17" s="186"/>
      <c r="P17" s="187">
        <f t="shared" si="3"/>
        <v>2778727.625</v>
      </c>
    </row>
    <row r="18" spans="1:16" ht="12.5" x14ac:dyDescent="0.25">
      <c r="A18" s="186" t="s">
        <v>48</v>
      </c>
      <c r="B18" s="186" t="s">
        <v>591</v>
      </c>
      <c r="C18" s="187">
        <v>4844890.2700000098</v>
      </c>
      <c r="D18" s="187">
        <v>2906934.1620000056</v>
      </c>
      <c r="E18" s="186"/>
      <c r="F18" s="188">
        <v>44249</v>
      </c>
      <c r="G18" s="188">
        <v>44262</v>
      </c>
      <c r="H18" s="186">
        <f t="shared" si="0"/>
        <v>14</v>
      </c>
      <c r="I18" s="186"/>
      <c r="J18" s="188">
        <f t="shared" si="1"/>
        <v>44255.5</v>
      </c>
      <c r="K18" s="188"/>
      <c r="L18" s="188">
        <v>44267</v>
      </c>
      <c r="M18" s="186"/>
      <c r="N18" s="186">
        <f t="shared" si="2"/>
        <v>11.5</v>
      </c>
      <c r="O18" s="186"/>
      <c r="P18" s="187">
        <f t="shared" si="3"/>
        <v>33429742.863000065</v>
      </c>
    </row>
    <row r="19" spans="1:16" ht="12.5" x14ac:dyDescent="0.25">
      <c r="A19" s="95" t="s">
        <v>48</v>
      </c>
      <c r="B19" s="95" t="s">
        <v>592</v>
      </c>
      <c r="C19" s="184">
        <v>374603.82000000007</v>
      </c>
      <c r="D19" s="184">
        <v>224762.29200000004</v>
      </c>
      <c r="E19" s="186"/>
      <c r="F19" s="185">
        <v>44248</v>
      </c>
      <c r="G19" s="185">
        <v>44261</v>
      </c>
      <c r="H19" s="186">
        <f t="shared" si="0"/>
        <v>14</v>
      </c>
      <c r="I19" s="186"/>
      <c r="J19" s="188">
        <f t="shared" si="1"/>
        <v>44254.5</v>
      </c>
      <c r="K19" s="188"/>
      <c r="L19" s="185">
        <v>44267</v>
      </c>
      <c r="M19" s="186"/>
      <c r="N19" s="186">
        <f t="shared" si="2"/>
        <v>12.5</v>
      </c>
      <c r="O19" s="186"/>
      <c r="P19" s="187">
        <f t="shared" si="3"/>
        <v>2809528.6500000004</v>
      </c>
    </row>
    <row r="20" spans="1:16" ht="12.5" x14ac:dyDescent="0.25">
      <c r="A20" s="186" t="s">
        <v>49</v>
      </c>
      <c r="B20" s="186" t="s">
        <v>1</v>
      </c>
      <c r="C20" s="187">
        <v>4790575.17</v>
      </c>
      <c r="D20" s="187">
        <v>2912257.84</v>
      </c>
      <c r="E20" s="186"/>
      <c r="F20" s="188">
        <v>44263</v>
      </c>
      <c r="G20" s="188">
        <v>44276</v>
      </c>
      <c r="H20" s="186">
        <f t="shared" si="0"/>
        <v>14</v>
      </c>
      <c r="I20" s="186"/>
      <c r="J20" s="188">
        <f t="shared" si="1"/>
        <v>44269.5</v>
      </c>
      <c r="K20" s="188"/>
      <c r="L20" s="188">
        <v>44281</v>
      </c>
      <c r="M20" s="186"/>
      <c r="N20" s="186">
        <f t="shared" si="2"/>
        <v>11.5</v>
      </c>
      <c r="O20" s="186"/>
      <c r="P20" s="187">
        <f t="shared" si="3"/>
        <v>33490965.159999996</v>
      </c>
    </row>
    <row r="21" spans="1:16" ht="12.5" x14ac:dyDescent="0.25">
      <c r="A21" s="95" t="s">
        <v>49</v>
      </c>
      <c r="B21" s="95" t="s">
        <v>70</v>
      </c>
      <c r="C21" s="184">
        <v>379879.48</v>
      </c>
      <c r="D21" s="184">
        <v>229080.54</v>
      </c>
      <c r="E21" s="186"/>
      <c r="F21" s="185">
        <v>44262</v>
      </c>
      <c r="G21" s="185">
        <v>44275</v>
      </c>
      <c r="H21" s="186">
        <f t="shared" si="0"/>
        <v>14</v>
      </c>
      <c r="I21" s="186"/>
      <c r="J21" s="188">
        <f t="shared" si="1"/>
        <v>44268.5</v>
      </c>
      <c r="K21" s="188"/>
      <c r="L21" s="185">
        <v>44281</v>
      </c>
      <c r="M21" s="186"/>
      <c r="N21" s="186">
        <f t="shared" si="2"/>
        <v>12.5</v>
      </c>
      <c r="O21" s="186"/>
      <c r="P21" s="187">
        <f t="shared" si="3"/>
        <v>2863506.75</v>
      </c>
    </row>
    <row r="22" spans="1:16" ht="12.5" x14ac:dyDescent="0.25">
      <c r="A22" s="186" t="s">
        <v>50</v>
      </c>
      <c r="B22" s="186" t="s">
        <v>1</v>
      </c>
      <c r="C22" s="187">
        <v>4829616.32</v>
      </c>
      <c r="D22" s="187">
        <v>2902490.33</v>
      </c>
      <c r="E22" s="186"/>
      <c r="F22" s="188">
        <v>44277</v>
      </c>
      <c r="G22" s="188">
        <v>44290</v>
      </c>
      <c r="H22" s="186">
        <f t="shared" si="0"/>
        <v>14</v>
      </c>
      <c r="I22" s="186"/>
      <c r="J22" s="188">
        <f t="shared" si="1"/>
        <v>44283.5</v>
      </c>
      <c r="K22" s="188"/>
      <c r="L22" s="188">
        <v>44295</v>
      </c>
      <c r="M22" s="186"/>
      <c r="N22" s="186">
        <f t="shared" si="2"/>
        <v>11.5</v>
      </c>
      <c r="O22" s="186"/>
      <c r="P22" s="187">
        <f t="shared" si="3"/>
        <v>33378638.795000002</v>
      </c>
    </row>
    <row r="23" spans="1:16" ht="12.5" x14ac:dyDescent="0.25">
      <c r="A23" s="95" t="s">
        <v>50</v>
      </c>
      <c r="B23" s="95" t="s">
        <v>70</v>
      </c>
      <c r="C23" s="184">
        <v>385932.54</v>
      </c>
      <c r="D23" s="184">
        <v>221782.69</v>
      </c>
      <c r="E23" s="186"/>
      <c r="F23" s="185">
        <v>44276</v>
      </c>
      <c r="G23" s="185">
        <v>44289</v>
      </c>
      <c r="H23" s="186">
        <f t="shared" si="0"/>
        <v>14</v>
      </c>
      <c r="I23" s="186"/>
      <c r="J23" s="188">
        <f t="shared" si="1"/>
        <v>44282.5</v>
      </c>
      <c r="K23" s="188"/>
      <c r="L23" s="185">
        <v>44295</v>
      </c>
      <c r="M23" s="186"/>
      <c r="N23" s="186">
        <f t="shared" si="2"/>
        <v>12.5</v>
      </c>
      <c r="O23" s="186"/>
      <c r="P23" s="187">
        <f t="shared" si="3"/>
        <v>2772283.625</v>
      </c>
    </row>
    <row r="24" spans="1:16" ht="12.5" x14ac:dyDescent="0.25">
      <c r="A24" s="186" t="s">
        <v>51</v>
      </c>
      <c r="B24" s="186" t="s">
        <v>1</v>
      </c>
      <c r="C24" s="187">
        <v>4825395.37</v>
      </c>
      <c r="D24" s="187">
        <v>2921330.05</v>
      </c>
      <c r="E24" s="186"/>
      <c r="F24" s="188">
        <v>44291</v>
      </c>
      <c r="G24" s="188">
        <v>44304</v>
      </c>
      <c r="H24" s="186">
        <f t="shared" si="0"/>
        <v>14</v>
      </c>
      <c r="I24" s="186"/>
      <c r="J24" s="188">
        <f t="shared" si="1"/>
        <v>44297.5</v>
      </c>
      <c r="K24" s="188"/>
      <c r="L24" s="188">
        <v>44309</v>
      </c>
      <c r="M24" s="186"/>
      <c r="N24" s="186">
        <f t="shared" si="2"/>
        <v>11.5</v>
      </c>
      <c r="O24" s="186"/>
      <c r="P24" s="187">
        <f t="shared" si="3"/>
        <v>33595295.574999996</v>
      </c>
    </row>
    <row r="25" spans="1:16" ht="12.5" x14ac:dyDescent="0.25">
      <c r="A25" s="95" t="s">
        <v>51</v>
      </c>
      <c r="B25" s="95" t="s">
        <v>70</v>
      </c>
      <c r="C25" s="184">
        <v>371459.75</v>
      </c>
      <c r="D25" s="184">
        <v>221709.66</v>
      </c>
      <c r="E25" s="186"/>
      <c r="F25" s="185">
        <v>44290</v>
      </c>
      <c r="G25" s="185">
        <v>44303</v>
      </c>
      <c r="H25" s="186">
        <f t="shared" si="0"/>
        <v>14</v>
      </c>
      <c r="I25" s="186"/>
      <c r="J25" s="188">
        <f t="shared" si="1"/>
        <v>44296.5</v>
      </c>
      <c r="K25" s="188"/>
      <c r="L25" s="185">
        <v>44309</v>
      </c>
      <c r="M25" s="186"/>
      <c r="N25" s="186">
        <f t="shared" si="2"/>
        <v>12.5</v>
      </c>
      <c r="O25" s="186"/>
      <c r="P25" s="187">
        <f t="shared" si="3"/>
        <v>2771370.75</v>
      </c>
    </row>
    <row r="26" spans="1:16" ht="12.5" x14ac:dyDescent="0.25">
      <c r="A26" s="186" t="s">
        <v>52</v>
      </c>
      <c r="B26" s="186" t="s">
        <v>1</v>
      </c>
      <c r="C26" s="187">
        <v>4854946.16</v>
      </c>
      <c r="D26" s="187">
        <v>2912010.01</v>
      </c>
      <c r="E26" s="186"/>
      <c r="F26" s="188">
        <v>44305</v>
      </c>
      <c r="G26" s="188">
        <v>44318</v>
      </c>
      <c r="H26" s="186">
        <f t="shared" si="0"/>
        <v>14</v>
      </c>
      <c r="I26" s="186"/>
      <c r="J26" s="188">
        <f t="shared" si="1"/>
        <v>44311.5</v>
      </c>
      <c r="K26" s="188"/>
      <c r="L26" s="188">
        <v>44323</v>
      </c>
      <c r="M26" s="186"/>
      <c r="N26" s="186">
        <f t="shared" si="2"/>
        <v>11.5</v>
      </c>
      <c r="O26" s="186"/>
      <c r="P26" s="187">
        <f t="shared" si="3"/>
        <v>33488115.114999998</v>
      </c>
    </row>
    <row r="27" spans="1:16" ht="12.5" x14ac:dyDescent="0.25">
      <c r="A27" s="95" t="s">
        <v>52</v>
      </c>
      <c r="B27" s="95" t="s">
        <v>70</v>
      </c>
      <c r="C27" s="184">
        <v>379622.57</v>
      </c>
      <c r="D27" s="184">
        <v>216372.47</v>
      </c>
      <c r="E27" s="186"/>
      <c r="F27" s="185">
        <v>44304</v>
      </c>
      <c r="G27" s="185">
        <v>44317</v>
      </c>
      <c r="H27" s="186">
        <f t="shared" si="0"/>
        <v>14</v>
      </c>
      <c r="I27" s="186"/>
      <c r="J27" s="188">
        <f t="shared" si="1"/>
        <v>44310.5</v>
      </c>
      <c r="K27" s="188"/>
      <c r="L27" s="185">
        <v>44323</v>
      </c>
      <c r="M27" s="186"/>
      <c r="N27" s="186">
        <f t="shared" si="2"/>
        <v>12.5</v>
      </c>
      <c r="O27" s="186"/>
      <c r="P27" s="187">
        <f t="shared" si="3"/>
        <v>2704655.875</v>
      </c>
    </row>
    <row r="28" spans="1:16" ht="12.5" x14ac:dyDescent="0.25">
      <c r="A28" s="186" t="s">
        <v>53</v>
      </c>
      <c r="B28" s="186" t="s">
        <v>1</v>
      </c>
      <c r="C28" s="187">
        <v>4762114.2</v>
      </c>
      <c r="D28" s="187">
        <v>2878399.47</v>
      </c>
      <c r="E28" s="186"/>
      <c r="F28" s="188">
        <v>44319</v>
      </c>
      <c r="G28" s="188">
        <v>44332</v>
      </c>
      <c r="H28" s="186">
        <f t="shared" si="0"/>
        <v>14</v>
      </c>
      <c r="I28" s="186"/>
      <c r="J28" s="188">
        <f t="shared" si="1"/>
        <v>44325.5</v>
      </c>
      <c r="K28" s="188"/>
      <c r="L28" s="188">
        <v>44337</v>
      </c>
      <c r="M28" s="186"/>
      <c r="N28" s="186">
        <f t="shared" si="2"/>
        <v>11.5</v>
      </c>
      <c r="O28" s="186"/>
      <c r="P28" s="187">
        <f t="shared" si="3"/>
        <v>33101593.905000001</v>
      </c>
    </row>
    <row r="29" spans="1:16" ht="12.5" x14ac:dyDescent="0.25">
      <c r="A29" s="95" t="s">
        <v>53</v>
      </c>
      <c r="B29" s="95" t="s">
        <v>70</v>
      </c>
      <c r="C29" s="184">
        <v>427983.91</v>
      </c>
      <c r="D29" s="184">
        <v>257476.38</v>
      </c>
      <c r="E29" s="186"/>
      <c r="F29" s="185">
        <v>44318</v>
      </c>
      <c r="G29" s="185">
        <v>44331</v>
      </c>
      <c r="H29" s="186">
        <f t="shared" si="0"/>
        <v>14</v>
      </c>
      <c r="I29" s="186"/>
      <c r="J29" s="188">
        <f t="shared" si="1"/>
        <v>44324.5</v>
      </c>
      <c r="K29" s="188"/>
      <c r="L29" s="185">
        <v>44337</v>
      </c>
      <c r="M29" s="186"/>
      <c r="N29" s="186">
        <f t="shared" si="2"/>
        <v>12.5</v>
      </c>
      <c r="O29" s="186"/>
      <c r="P29" s="187">
        <f t="shared" si="3"/>
        <v>3218454.75</v>
      </c>
    </row>
    <row r="30" spans="1:16" ht="12.5" x14ac:dyDescent="0.25">
      <c r="A30" s="186" t="s">
        <v>54</v>
      </c>
      <c r="B30" s="186" t="s">
        <v>1</v>
      </c>
      <c r="C30" s="187">
        <v>4734692.45</v>
      </c>
      <c r="D30" s="187">
        <v>2835938.66</v>
      </c>
      <c r="E30" s="186"/>
      <c r="F30" s="188">
        <v>44333</v>
      </c>
      <c r="G30" s="188">
        <v>44346</v>
      </c>
      <c r="H30" s="186">
        <f t="shared" si="0"/>
        <v>14</v>
      </c>
      <c r="I30" s="186"/>
      <c r="J30" s="188">
        <f t="shared" si="1"/>
        <v>44339.5</v>
      </c>
      <c r="K30" s="188"/>
      <c r="L30" s="188">
        <v>44351</v>
      </c>
      <c r="M30" s="186"/>
      <c r="N30" s="186">
        <f t="shared" si="2"/>
        <v>11.5</v>
      </c>
      <c r="O30" s="186"/>
      <c r="P30" s="187">
        <f t="shared" si="3"/>
        <v>32613294.590000004</v>
      </c>
    </row>
    <row r="31" spans="1:16" ht="12.5" x14ac:dyDescent="0.25">
      <c r="A31" s="95" t="s">
        <v>54</v>
      </c>
      <c r="B31" s="95" t="s">
        <v>70</v>
      </c>
      <c r="C31" s="184">
        <v>408234.52</v>
      </c>
      <c r="D31" s="184">
        <v>233892.81</v>
      </c>
      <c r="E31" s="186"/>
      <c r="F31" s="185">
        <v>44332</v>
      </c>
      <c r="G31" s="185">
        <v>44345</v>
      </c>
      <c r="H31" s="186">
        <f t="shared" si="0"/>
        <v>14</v>
      </c>
      <c r="I31" s="186"/>
      <c r="J31" s="188">
        <f t="shared" si="1"/>
        <v>44338.5</v>
      </c>
      <c r="K31" s="188"/>
      <c r="L31" s="185">
        <v>44351</v>
      </c>
      <c r="M31" s="186"/>
      <c r="N31" s="186">
        <f t="shared" si="2"/>
        <v>12.5</v>
      </c>
      <c r="O31" s="186"/>
      <c r="P31" s="187">
        <f t="shared" si="3"/>
        <v>2923660.125</v>
      </c>
    </row>
    <row r="32" spans="1:16" ht="12.5" x14ac:dyDescent="0.25">
      <c r="A32" s="186" t="s">
        <v>55</v>
      </c>
      <c r="B32" s="186" t="s">
        <v>1</v>
      </c>
      <c r="C32" s="187">
        <v>4795028.6399999997</v>
      </c>
      <c r="D32" s="187">
        <v>2899907.8699999996</v>
      </c>
      <c r="E32" s="186"/>
      <c r="F32" s="188">
        <v>44347</v>
      </c>
      <c r="G32" s="188">
        <v>44360</v>
      </c>
      <c r="H32" s="186">
        <f t="shared" si="0"/>
        <v>14</v>
      </c>
      <c r="I32" s="186"/>
      <c r="J32" s="188">
        <f t="shared" si="1"/>
        <v>44353.5</v>
      </c>
      <c r="K32" s="188"/>
      <c r="L32" s="188">
        <v>44365</v>
      </c>
      <c r="M32" s="186"/>
      <c r="N32" s="186">
        <f t="shared" si="2"/>
        <v>11.5</v>
      </c>
      <c r="O32" s="186"/>
      <c r="P32" s="187">
        <f t="shared" si="3"/>
        <v>33348940.504999995</v>
      </c>
    </row>
    <row r="33" spans="1:16" ht="12.5" x14ac:dyDescent="0.25">
      <c r="A33" s="95" t="s">
        <v>55</v>
      </c>
      <c r="B33" s="95" t="s">
        <v>70</v>
      </c>
      <c r="C33" s="184">
        <v>397767.36</v>
      </c>
      <c r="D33" s="184">
        <v>239188</v>
      </c>
      <c r="E33" s="186"/>
      <c r="F33" s="185">
        <v>44346</v>
      </c>
      <c r="G33" s="185">
        <v>44359</v>
      </c>
      <c r="H33" s="186">
        <f t="shared" si="0"/>
        <v>14</v>
      </c>
      <c r="I33" s="186"/>
      <c r="J33" s="188">
        <f t="shared" si="1"/>
        <v>44352.5</v>
      </c>
      <c r="K33" s="188"/>
      <c r="L33" s="185">
        <v>44365</v>
      </c>
      <c r="M33" s="186"/>
      <c r="N33" s="186">
        <f t="shared" si="2"/>
        <v>12.5</v>
      </c>
      <c r="O33" s="186"/>
      <c r="P33" s="187">
        <f t="shared" si="3"/>
        <v>2989850</v>
      </c>
    </row>
    <row r="34" spans="1:16" ht="12.5" x14ac:dyDescent="0.25">
      <c r="A34" s="186" t="s">
        <v>56</v>
      </c>
      <c r="B34" s="186" t="s">
        <v>1</v>
      </c>
      <c r="C34" s="187">
        <v>4931113.7300000004</v>
      </c>
      <c r="D34" s="187">
        <v>2957130.2600000002</v>
      </c>
      <c r="E34" s="186"/>
      <c r="F34" s="188">
        <v>44361</v>
      </c>
      <c r="G34" s="188">
        <v>44374</v>
      </c>
      <c r="H34" s="186">
        <f t="shared" si="0"/>
        <v>14</v>
      </c>
      <c r="I34" s="186"/>
      <c r="J34" s="188">
        <f t="shared" si="1"/>
        <v>44367.5</v>
      </c>
      <c r="K34" s="188"/>
      <c r="L34" s="188">
        <v>44379</v>
      </c>
      <c r="M34" s="186"/>
      <c r="N34" s="186">
        <f t="shared" si="2"/>
        <v>11.5</v>
      </c>
      <c r="O34" s="186"/>
      <c r="P34" s="187">
        <f t="shared" si="3"/>
        <v>34006997.990000002</v>
      </c>
    </row>
    <row r="35" spans="1:16" ht="12.5" x14ac:dyDescent="0.25">
      <c r="A35" s="95" t="s">
        <v>56</v>
      </c>
      <c r="B35" s="95" t="s">
        <v>70</v>
      </c>
      <c r="C35" s="184">
        <v>417303.93</v>
      </c>
      <c r="D35" s="184">
        <v>241513.21</v>
      </c>
      <c r="E35" s="186"/>
      <c r="F35" s="185">
        <v>44360</v>
      </c>
      <c r="G35" s="185">
        <v>44373</v>
      </c>
      <c r="H35" s="186">
        <f t="shared" si="0"/>
        <v>14</v>
      </c>
      <c r="I35" s="186"/>
      <c r="J35" s="188">
        <f t="shared" si="1"/>
        <v>44366.5</v>
      </c>
      <c r="K35" s="188"/>
      <c r="L35" s="185">
        <v>44379</v>
      </c>
      <c r="M35" s="186"/>
      <c r="N35" s="186">
        <f t="shared" si="2"/>
        <v>12.5</v>
      </c>
      <c r="O35" s="186"/>
      <c r="P35" s="187">
        <f t="shared" si="3"/>
        <v>3018915.125</v>
      </c>
    </row>
    <row r="36" spans="1:16" ht="12.5" x14ac:dyDescent="0.25">
      <c r="A36" s="186" t="s">
        <v>57</v>
      </c>
      <c r="B36" s="186" t="s">
        <v>1</v>
      </c>
      <c r="C36" s="187">
        <v>4816463.33</v>
      </c>
      <c r="D36" s="187">
        <v>2924909.6399999997</v>
      </c>
      <c r="E36" s="186"/>
      <c r="F36" s="188">
        <v>44375</v>
      </c>
      <c r="G36" s="188">
        <v>44388</v>
      </c>
      <c r="H36" s="186">
        <f t="shared" si="0"/>
        <v>14</v>
      </c>
      <c r="I36" s="186"/>
      <c r="J36" s="188">
        <f t="shared" si="1"/>
        <v>44381.5</v>
      </c>
      <c r="K36" s="188"/>
      <c r="L36" s="188">
        <v>44393</v>
      </c>
      <c r="M36" s="186"/>
      <c r="N36" s="186">
        <f t="shared" si="2"/>
        <v>11.5</v>
      </c>
      <c r="O36" s="186"/>
      <c r="P36" s="187">
        <f t="shared" si="3"/>
        <v>33636460.859999999</v>
      </c>
    </row>
    <row r="37" spans="1:16" ht="12.5" x14ac:dyDescent="0.25">
      <c r="A37" s="95" t="s">
        <v>57</v>
      </c>
      <c r="B37" s="95" t="s">
        <v>70</v>
      </c>
      <c r="C37" s="184">
        <v>405843.42</v>
      </c>
      <c r="D37" s="184">
        <v>245545.13</v>
      </c>
      <c r="E37" s="186"/>
      <c r="F37" s="185">
        <v>44374</v>
      </c>
      <c r="G37" s="185">
        <v>44387</v>
      </c>
      <c r="H37" s="186">
        <f t="shared" si="0"/>
        <v>14</v>
      </c>
      <c r="I37" s="186"/>
      <c r="J37" s="188">
        <f t="shared" si="1"/>
        <v>44380.5</v>
      </c>
      <c r="K37" s="188"/>
      <c r="L37" s="185">
        <v>44393</v>
      </c>
      <c r="M37" s="186"/>
      <c r="N37" s="186">
        <f t="shared" si="2"/>
        <v>12.5</v>
      </c>
      <c r="O37" s="186"/>
      <c r="P37" s="187">
        <f t="shared" si="3"/>
        <v>3069314.125</v>
      </c>
    </row>
    <row r="38" spans="1:16" ht="12.5" x14ac:dyDescent="0.25">
      <c r="A38" s="186" t="s">
        <v>58</v>
      </c>
      <c r="B38" s="186" t="s">
        <v>1</v>
      </c>
      <c r="C38" s="187">
        <v>4856495.4099999992</v>
      </c>
      <c r="D38" s="187">
        <v>2953031.1400000006</v>
      </c>
      <c r="E38" s="186"/>
      <c r="F38" s="188">
        <v>44389</v>
      </c>
      <c r="G38" s="188">
        <v>44402</v>
      </c>
      <c r="H38" s="186">
        <f t="shared" si="0"/>
        <v>14</v>
      </c>
      <c r="I38" s="186"/>
      <c r="J38" s="188">
        <f t="shared" si="1"/>
        <v>44395.5</v>
      </c>
      <c r="K38" s="188"/>
      <c r="L38" s="188">
        <v>44407</v>
      </c>
      <c r="M38" s="186"/>
      <c r="N38" s="186">
        <f t="shared" si="2"/>
        <v>11.5</v>
      </c>
      <c r="O38" s="186"/>
      <c r="P38" s="187">
        <f t="shared" si="3"/>
        <v>33959858.110000007</v>
      </c>
    </row>
    <row r="39" spans="1:16" ht="12.5" x14ac:dyDescent="0.25">
      <c r="A39" s="95" t="s">
        <v>58</v>
      </c>
      <c r="B39" s="95" t="s">
        <v>70</v>
      </c>
      <c r="C39" s="184">
        <v>417986.51</v>
      </c>
      <c r="D39" s="184">
        <v>252551.27</v>
      </c>
      <c r="E39" s="186"/>
      <c r="F39" s="185">
        <v>44388</v>
      </c>
      <c r="G39" s="185">
        <v>44401</v>
      </c>
      <c r="H39" s="186">
        <f t="shared" si="0"/>
        <v>14</v>
      </c>
      <c r="I39" s="186"/>
      <c r="J39" s="188">
        <f t="shared" si="1"/>
        <v>44394.5</v>
      </c>
      <c r="K39" s="188"/>
      <c r="L39" s="185">
        <v>44407</v>
      </c>
      <c r="M39" s="186"/>
      <c r="N39" s="186">
        <f t="shared" si="2"/>
        <v>12.5</v>
      </c>
      <c r="O39" s="186"/>
      <c r="P39" s="187">
        <f t="shared" si="3"/>
        <v>3156890.875</v>
      </c>
    </row>
    <row r="40" spans="1:16" ht="12.5" x14ac:dyDescent="0.25">
      <c r="A40" s="186" t="s">
        <v>59</v>
      </c>
      <c r="B40" s="186" t="s">
        <v>1</v>
      </c>
      <c r="C40" s="187">
        <v>4856171.7000000011</v>
      </c>
      <c r="D40" s="187">
        <v>2921952.5900000003</v>
      </c>
      <c r="E40" s="186"/>
      <c r="F40" s="188">
        <v>44403</v>
      </c>
      <c r="G40" s="188">
        <v>44416</v>
      </c>
      <c r="H40" s="186">
        <f t="shared" si="0"/>
        <v>14</v>
      </c>
      <c r="I40" s="186"/>
      <c r="J40" s="188">
        <f t="shared" si="1"/>
        <v>44409.5</v>
      </c>
      <c r="K40" s="188"/>
      <c r="L40" s="188">
        <v>44421</v>
      </c>
      <c r="M40" s="186"/>
      <c r="N40" s="186">
        <f t="shared" si="2"/>
        <v>11.5</v>
      </c>
      <c r="O40" s="186"/>
      <c r="P40" s="187">
        <f t="shared" si="3"/>
        <v>33602454.785000004</v>
      </c>
    </row>
    <row r="41" spans="1:16" ht="12.5" x14ac:dyDescent="0.25">
      <c r="A41" s="95" t="s">
        <v>59</v>
      </c>
      <c r="B41" s="95" t="s">
        <v>70</v>
      </c>
      <c r="C41" s="184">
        <v>420193.24</v>
      </c>
      <c r="D41" s="184">
        <v>243281.34</v>
      </c>
      <c r="E41" s="186"/>
      <c r="F41" s="185">
        <v>44402</v>
      </c>
      <c r="G41" s="185">
        <v>44415</v>
      </c>
      <c r="H41" s="186">
        <f t="shared" si="0"/>
        <v>14</v>
      </c>
      <c r="I41" s="186"/>
      <c r="J41" s="188">
        <f t="shared" si="1"/>
        <v>44408.5</v>
      </c>
      <c r="K41" s="188"/>
      <c r="L41" s="185">
        <v>44421</v>
      </c>
      <c r="M41" s="186"/>
      <c r="N41" s="186">
        <f t="shared" si="2"/>
        <v>12.5</v>
      </c>
      <c r="O41" s="186"/>
      <c r="P41" s="187">
        <f t="shared" si="3"/>
        <v>3041016.75</v>
      </c>
    </row>
    <row r="42" spans="1:16" ht="12.5" x14ac:dyDescent="0.25">
      <c r="A42" s="186" t="s">
        <v>60</v>
      </c>
      <c r="B42" s="186" t="s">
        <v>1</v>
      </c>
      <c r="C42" s="187">
        <v>4768423.6500000004</v>
      </c>
      <c r="D42" s="187">
        <v>2885168.8200000003</v>
      </c>
      <c r="E42" s="186"/>
      <c r="F42" s="188">
        <v>44417</v>
      </c>
      <c r="G42" s="188">
        <v>44430</v>
      </c>
      <c r="H42" s="186">
        <f t="shared" ref="H42:H61" si="4">G42-F42+1</f>
        <v>14</v>
      </c>
      <c r="I42" s="186"/>
      <c r="J42" s="188">
        <f t="shared" si="1"/>
        <v>44423.5</v>
      </c>
      <c r="K42" s="188"/>
      <c r="L42" s="188">
        <v>44435</v>
      </c>
      <c r="M42" s="186"/>
      <c r="N42" s="186">
        <f t="shared" si="2"/>
        <v>11.5</v>
      </c>
      <c r="O42" s="186"/>
      <c r="P42" s="187">
        <f t="shared" si="3"/>
        <v>33179441.430000003</v>
      </c>
    </row>
    <row r="43" spans="1:16" ht="12.5" x14ac:dyDescent="0.25">
      <c r="A43" s="95" t="s">
        <v>60</v>
      </c>
      <c r="B43" s="95" t="s">
        <v>70</v>
      </c>
      <c r="C43" s="184">
        <v>417939.51</v>
      </c>
      <c r="D43" s="184">
        <v>249653.83</v>
      </c>
      <c r="E43" s="186"/>
      <c r="F43" s="185">
        <v>44416</v>
      </c>
      <c r="G43" s="185">
        <v>44429</v>
      </c>
      <c r="H43" s="186">
        <f t="shared" si="4"/>
        <v>14</v>
      </c>
      <c r="I43" s="186"/>
      <c r="J43" s="188">
        <f t="shared" si="1"/>
        <v>44422.5</v>
      </c>
      <c r="K43" s="188"/>
      <c r="L43" s="185">
        <v>44435</v>
      </c>
      <c r="M43" s="186"/>
      <c r="N43" s="186">
        <f t="shared" si="2"/>
        <v>12.5</v>
      </c>
      <c r="O43" s="186"/>
      <c r="P43" s="187">
        <f t="shared" si="3"/>
        <v>3120672.875</v>
      </c>
    </row>
    <row r="44" spans="1:16" ht="12.5" x14ac:dyDescent="0.25">
      <c r="A44" s="186" t="s">
        <v>61</v>
      </c>
      <c r="B44" s="186" t="s">
        <v>1</v>
      </c>
      <c r="C44" s="187">
        <v>4723701.5300000012</v>
      </c>
      <c r="D44" s="187">
        <v>2837273.3499999996</v>
      </c>
      <c r="E44" s="186"/>
      <c r="F44" s="188">
        <v>44431</v>
      </c>
      <c r="G44" s="188">
        <v>44444</v>
      </c>
      <c r="H44" s="186">
        <f t="shared" si="4"/>
        <v>14</v>
      </c>
      <c r="I44" s="186"/>
      <c r="J44" s="188">
        <f t="shared" si="1"/>
        <v>44437.5</v>
      </c>
      <c r="K44" s="188"/>
      <c r="L44" s="188">
        <v>44449</v>
      </c>
      <c r="M44" s="186"/>
      <c r="N44" s="186">
        <f t="shared" si="2"/>
        <v>11.5</v>
      </c>
      <c r="O44" s="186"/>
      <c r="P44" s="187">
        <f t="shared" si="3"/>
        <v>32628643.524999995</v>
      </c>
    </row>
    <row r="45" spans="1:16" ht="12.5" x14ac:dyDescent="0.25">
      <c r="A45" s="95" t="s">
        <v>61</v>
      </c>
      <c r="B45" s="95" t="s">
        <v>70</v>
      </c>
      <c r="C45" s="184">
        <v>420159.15</v>
      </c>
      <c r="D45" s="184">
        <v>241449.77</v>
      </c>
      <c r="E45" s="186"/>
      <c r="F45" s="185">
        <v>44430</v>
      </c>
      <c r="G45" s="185">
        <v>44443</v>
      </c>
      <c r="H45" s="186">
        <f t="shared" si="4"/>
        <v>14</v>
      </c>
      <c r="I45" s="186"/>
      <c r="J45" s="188">
        <f t="shared" si="1"/>
        <v>44436.5</v>
      </c>
      <c r="K45" s="188"/>
      <c r="L45" s="185">
        <v>44449</v>
      </c>
      <c r="M45" s="186"/>
      <c r="N45" s="186">
        <f t="shared" si="2"/>
        <v>12.5</v>
      </c>
      <c r="O45" s="186"/>
      <c r="P45" s="187">
        <f t="shared" si="3"/>
        <v>3018122.125</v>
      </c>
    </row>
    <row r="46" spans="1:16" ht="12.5" x14ac:dyDescent="0.25">
      <c r="A46" s="186" t="s">
        <v>62</v>
      </c>
      <c r="B46" s="186" t="s">
        <v>1</v>
      </c>
      <c r="C46" s="187">
        <v>4840336.1000000006</v>
      </c>
      <c r="D46" s="187">
        <v>2929049.4499999997</v>
      </c>
      <c r="E46" s="186"/>
      <c r="F46" s="188">
        <v>44445</v>
      </c>
      <c r="G46" s="188">
        <v>44458</v>
      </c>
      <c r="H46" s="186">
        <f t="shared" si="4"/>
        <v>14</v>
      </c>
      <c r="I46" s="186"/>
      <c r="J46" s="188">
        <f t="shared" si="1"/>
        <v>44451.5</v>
      </c>
      <c r="K46" s="188"/>
      <c r="L46" s="188">
        <v>44463</v>
      </c>
      <c r="M46" s="186"/>
      <c r="N46" s="186">
        <f t="shared" si="2"/>
        <v>11.5</v>
      </c>
      <c r="O46" s="186"/>
      <c r="P46" s="187">
        <f t="shared" si="3"/>
        <v>33684068.674999997</v>
      </c>
    </row>
    <row r="47" spans="1:16" ht="12.5" x14ac:dyDescent="0.25">
      <c r="A47" s="95" t="s">
        <v>62</v>
      </c>
      <c r="B47" s="95" t="s">
        <v>70</v>
      </c>
      <c r="C47" s="184">
        <v>424311.3</v>
      </c>
      <c r="D47" s="184">
        <v>253223.13</v>
      </c>
      <c r="E47" s="186"/>
      <c r="F47" s="185">
        <v>44444</v>
      </c>
      <c r="G47" s="185">
        <v>44457</v>
      </c>
      <c r="H47" s="186">
        <f t="shared" si="4"/>
        <v>14</v>
      </c>
      <c r="I47" s="186"/>
      <c r="J47" s="188">
        <f t="shared" si="1"/>
        <v>44450.5</v>
      </c>
      <c r="K47" s="188"/>
      <c r="L47" s="185">
        <v>44463</v>
      </c>
      <c r="M47" s="186"/>
      <c r="N47" s="186">
        <f t="shared" si="2"/>
        <v>12.5</v>
      </c>
      <c r="O47" s="186"/>
      <c r="P47" s="187">
        <f t="shared" si="3"/>
        <v>3165289.125</v>
      </c>
    </row>
    <row r="48" spans="1:16" ht="12.5" x14ac:dyDescent="0.25">
      <c r="A48" s="186" t="s">
        <v>63</v>
      </c>
      <c r="B48" s="186" t="s">
        <v>1</v>
      </c>
      <c r="C48" s="187">
        <v>4852988.6400000006</v>
      </c>
      <c r="D48" s="187">
        <v>2918093.54</v>
      </c>
      <c r="E48" s="186"/>
      <c r="F48" s="188">
        <v>44459</v>
      </c>
      <c r="G48" s="188">
        <v>44472</v>
      </c>
      <c r="H48" s="186">
        <f t="shared" si="4"/>
        <v>14</v>
      </c>
      <c r="I48" s="186"/>
      <c r="J48" s="188">
        <f t="shared" si="1"/>
        <v>44465.5</v>
      </c>
      <c r="K48" s="188"/>
      <c r="L48" s="188">
        <v>44477</v>
      </c>
      <c r="M48" s="186"/>
      <c r="N48" s="186">
        <f t="shared" si="2"/>
        <v>11.5</v>
      </c>
      <c r="O48" s="186"/>
      <c r="P48" s="187">
        <f t="shared" si="3"/>
        <v>33558075.710000001</v>
      </c>
    </row>
    <row r="49" spans="1:16" ht="12.5" x14ac:dyDescent="0.25">
      <c r="A49" s="95" t="s">
        <v>63</v>
      </c>
      <c r="B49" s="95" t="s">
        <v>70</v>
      </c>
      <c r="C49" s="184">
        <v>442460.54</v>
      </c>
      <c r="D49" s="184">
        <v>256941.63</v>
      </c>
      <c r="E49" s="186"/>
      <c r="F49" s="185">
        <v>44458</v>
      </c>
      <c r="G49" s="185">
        <v>44471</v>
      </c>
      <c r="H49" s="186">
        <f t="shared" si="4"/>
        <v>14</v>
      </c>
      <c r="I49" s="186"/>
      <c r="J49" s="188">
        <f t="shared" si="1"/>
        <v>44464.5</v>
      </c>
      <c r="K49" s="188"/>
      <c r="L49" s="185">
        <v>44477</v>
      </c>
      <c r="M49" s="186"/>
      <c r="N49" s="186">
        <f t="shared" si="2"/>
        <v>12.5</v>
      </c>
      <c r="O49" s="186"/>
      <c r="P49" s="187">
        <f t="shared" si="3"/>
        <v>3211770.375</v>
      </c>
    </row>
    <row r="50" spans="1:16" ht="12.5" x14ac:dyDescent="0.25">
      <c r="A50" s="186" t="s">
        <v>64</v>
      </c>
      <c r="B50" s="186" t="s">
        <v>1</v>
      </c>
      <c r="C50" s="187">
        <v>4860050.54</v>
      </c>
      <c r="D50" s="187">
        <v>2950924.8200000003</v>
      </c>
      <c r="E50" s="186"/>
      <c r="F50" s="188">
        <v>44473</v>
      </c>
      <c r="G50" s="188">
        <v>44486</v>
      </c>
      <c r="H50" s="186">
        <f t="shared" si="4"/>
        <v>14</v>
      </c>
      <c r="I50" s="186"/>
      <c r="J50" s="188">
        <f t="shared" si="1"/>
        <v>44479.5</v>
      </c>
      <c r="K50" s="188"/>
      <c r="L50" s="188">
        <v>44491</v>
      </c>
      <c r="M50" s="186"/>
      <c r="N50" s="186">
        <f t="shared" si="2"/>
        <v>11.5</v>
      </c>
      <c r="O50" s="186"/>
      <c r="P50" s="187">
        <f t="shared" si="3"/>
        <v>33935635.430000007</v>
      </c>
    </row>
    <row r="51" spans="1:16" ht="12.5" x14ac:dyDescent="0.25">
      <c r="A51" s="95" t="s">
        <v>64</v>
      </c>
      <c r="B51" s="95" t="s">
        <v>70</v>
      </c>
      <c r="C51" s="184">
        <v>437016.71</v>
      </c>
      <c r="D51" s="184">
        <v>262238</v>
      </c>
      <c r="E51" s="186"/>
      <c r="F51" s="185">
        <v>44472</v>
      </c>
      <c r="G51" s="185">
        <v>44485</v>
      </c>
      <c r="H51" s="186">
        <f t="shared" si="4"/>
        <v>14</v>
      </c>
      <c r="I51" s="186"/>
      <c r="J51" s="188">
        <f t="shared" si="1"/>
        <v>44478.5</v>
      </c>
      <c r="K51" s="188"/>
      <c r="L51" s="185">
        <v>44491</v>
      </c>
      <c r="M51" s="186"/>
      <c r="N51" s="186">
        <f t="shared" si="2"/>
        <v>12.5</v>
      </c>
      <c r="O51" s="186"/>
      <c r="P51" s="187">
        <f t="shared" si="3"/>
        <v>3277975</v>
      </c>
    </row>
    <row r="52" spans="1:16" ht="12.5" x14ac:dyDescent="0.25">
      <c r="A52" s="186" t="s">
        <v>65</v>
      </c>
      <c r="B52" s="186" t="s">
        <v>1</v>
      </c>
      <c r="C52" s="187">
        <v>4989877.8499999996</v>
      </c>
      <c r="D52" s="187">
        <v>3019399.4299999997</v>
      </c>
      <c r="E52" s="186"/>
      <c r="F52" s="188">
        <v>44487</v>
      </c>
      <c r="G52" s="188">
        <v>44500</v>
      </c>
      <c r="H52" s="186">
        <f t="shared" si="4"/>
        <v>14</v>
      </c>
      <c r="I52" s="186"/>
      <c r="J52" s="188">
        <f t="shared" si="1"/>
        <v>44493.5</v>
      </c>
      <c r="K52" s="188"/>
      <c r="L52" s="188">
        <v>44505</v>
      </c>
      <c r="M52" s="186"/>
      <c r="N52" s="186">
        <f t="shared" si="2"/>
        <v>11.5</v>
      </c>
      <c r="O52" s="186"/>
      <c r="P52" s="187">
        <f t="shared" si="3"/>
        <v>34723093.444999993</v>
      </c>
    </row>
    <row r="53" spans="1:16" ht="12.5" x14ac:dyDescent="0.25">
      <c r="A53" s="95" t="s">
        <v>65</v>
      </c>
      <c r="B53" s="95" t="s">
        <v>70</v>
      </c>
      <c r="C53" s="184">
        <v>439416.7</v>
      </c>
      <c r="D53" s="184">
        <v>252663.18</v>
      </c>
      <c r="E53" s="186"/>
      <c r="F53" s="185">
        <v>44486</v>
      </c>
      <c r="G53" s="185">
        <v>44499</v>
      </c>
      <c r="H53" s="186">
        <f t="shared" si="4"/>
        <v>14</v>
      </c>
      <c r="I53" s="186"/>
      <c r="J53" s="188">
        <f t="shared" si="1"/>
        <v>44492.5</v>
      </c>
      <c r="K53" s="188"/>
      <c r="L53" s="185">
        <v>44505</v>
      </c>
      <c r="M53" s="186"/>
      <c r="N53" s="186">
        <f t="shared" si="2"/>
        <v>12.5</v>
      </c>
      <c r="O53" s="186"/>
      <c r="P53" s="187">
        <f t="shared" si="3"/>
        <v>3158289.75</v>
      </c>
    </row>
    <row r="54" spans="1:16" ht="12.5" x14ac:dyDescent="0.25">
      <c r="A54" s="95" t="s">
        <v>66</v>
      </c>
      <c r="B54" s="95" t="s">
        <v>70</v>
      </c>
      <c r="C54" s="184">
        <v>443552.51</v>
      </c>
      <c r="D54" s="184">
        <v>265695.5</v>
      </c>
      <c r="E54" s="186"/>
      <c r="F54" s="185">
        <v>44500</v>
      </c>
      <c r="G54" s="185">
        <v>44513</v>
      </c>
      <c r="H54" s="186">
        <f t="shared" si="4"/>
        <v>14</v>
      </c>
      <c r="I54" s="186"/>
      <c r="J54" s="188">
        <f t="shared" si="1"/>
        <v>44506.5</v>
      </c>
      <c r="K54" s="188"/>
      <c r="L54" s="185">
        <v>44519</v>
      </c>
      <c r="M54" s="186"/>
      <c r="N54" s="186">
        <f t="shared" si="2"/>
        <v>12.5</v>
      </c>
      <c r="O54" s="186"/>
      <c r="P54" s="187">
        <f t="shared" si="3"/>
        <v>3321193.75</v>
      </c>
    </row>
    <row r="55" spans="1:16" ht="12.5" x14ac:dyDescent="0.25">
      <c r="A55" s="186" t="s">
        <v>66</v>
      </c>
      <c r="B55" s="186" t="s">
        <v>1</v>
      </c>
      <c r="C55" s="187">
        <v>4918410.95</v>
      </c>
      <c r="D55" s="187">
        <v>3000313.97</v>
      </c>
      <c r="E55" s="186"/>
      <c r="F55" s="188">
        <v>44501</v>
      </c>
      <c r="G55" s="188">
        <v>44514</v>
      </c>
      <c r="H55" s="186">
        <f t="shared" si="4"/>
        <v>14</v>
      </c>
      <c r="I55" s="186"/>
      <c r="J55" s="188">
        <f t="shared" si="1"/>
        <v>44507.5</v>
      </c>
      <c r="K55" s="188"/>
      <c r="L55" s="188">
        <v>44520</v>
      </c>
      <c r="M55" s="186"/>
      <c r="N55" s="186">
        <f t="shared" si="2"/>
        <v>12.5</v>
      </c>
      <c r="O55" s="186"/>
      <c r="P55" s="187">
        <f t="shared" si="3"/>
        <v>37503924.625</v>
      </c>
    </row>
    <row r="56" spans="1:16" ht="12.5" x14ac:dyDescent="0.25">
      <c r="A56" s="186" t="s">
        <v>67</v>
      </c>
      <c r="B56" s="186" t="s">
        <v>1</v>
      </c>
      <c r="C56" s="187">
        <v>4864587.3099999996</v>
      </c>
      <c r="D56" s="187">
        <v>2950381.9899999998</v>
      </c>
      <c r="E56" s="186"/>
      <c r="F56" s="188">
        <v>44515</v>
      </c>
      <c r="G56" s="188">
        <v>44528</v>
      </c>
      <c r="H56" s="186">
        <f t="shared" si="4"/>
        <v>14</v>
      </c>
      <c r="I56" s="186"/>
      <c r="J56" s="188">
        <f t="shared" si="1"/>
        <v>44521.5</v>
      </c>
      <c r="K56" s="188"/>
      <c r="L56" s="188">
        <v>44533</v>
      </c>
      <c r="M56" s="186"/>
      <c r="N56" s="186">
        <f t="shared" si="2"/>
        <v>11.5</v>
      </c>
      <c r="O56" s="186"/>
      <c r="P56" s="187">
        <f t="shared" si="3"/>
        <v>33929392.884999998</v>
      </c>
    </row>
    <row r="57" spans="1:16" ht="12.5" x14ac:dyDescent="0.25">
      <c r="A57" s="95" t="s">
        <v>67</v>
      </c>
      <c r="B57" s="95" t="s">
        <v>70</v>
      </c>
      <c r="C57" s="184">
        <v>437855.55</v>
      </c>
      <c r="D57" s="184">
        <v>254234.95</v>
      </c>
      <c r="E57" s="186"/>
      <c r="F57" s="185">
        <v>44514</v>
      </c>
      <c r="G57" s="185">
        <v>44527</v>
      </c>
      <c r="H57" s="186">
        <f t="shared" si="4"/>
        <v>14</v>
      </c>
      <c r="I57" s="186"/>
      <c r="J57" s="188">
        <f t="shared" si="1"/>
        <v>44520.5</v>
      </c>
      <c r="K57" s="188"/>
      <c r="L57" s="185">
        <v>44533</v>
      </c>
      <c r="M57" s="186"/>
      <c r="N57" s="186">
        <f t="shared" si="2"/>
        <v>12.5</v>
      </c>
      <c r="O57" s="186"/>
      <c r="P57" s="187">
        <f t="shared" si="3"/>
        <v>3177936.875</v>
      </c>
    </row>
    <row r="58" spans="1:16" ht="12.5" x14ac:dyDescent="0.25">
      <c r="A58" s="186" t="s">
        <v>68</v>
      </c>
      <c r="B58" s="186" t="s">
        <v>1</v>
      </c>
      <c r="C58" s="187">
        <v>4934819.7</v>
      </c>
      <c r="D58" s="187">
        <v>3024041.3800000004</v>
      </c>
      <c r="E58" s="186"/>
      <c r="F58" s="188">
        <v>44529</v>
      </c>
      <c r="G58" s="188">
        <v>44542</v>
      </c>
      <c r="H58" s="186">
        <f t="shared" si="4"/>
        <v>14</v>
      </c>
      <c r="I58" s="186"/>
      <c r="J58" s="188">
        <f t="shared" si="1"/>
        <v>44535.5</v>
      </c>
      <c r="K58" s="188"/>
      <c r="L58" s="188">
        <v>44547</v>
      </c>
      <c r="M58" s="186"/>
      <c r="N58" s="186">
        <f t="shared" si="2"/>
        <v>11.5</v>
      </c>
      <c r="O58" s="186"/>
      <c r="P58" s="187">
        <f t="shared" si="3"/>
        <v>34776475.870000005</v>
      </c>
    </row>
    <row r="59" spans="1:16" ht="12.5" x14ac:dyDescent="0.25">
      <c r="A59" s="95" t="s">
        <v>68</v>
      </c>
      <c r="B59" s="95" t="s">
        <v>70</v>
      </c>
      <c r="C59" s="184">
        <v>464263.14</v>
      </c>
      <c r="D59" s="184">
        <v>282947.81</v>
      </c>
      <c r="E59" s="186"/>
      <c r="F59" s="185">
        <v>44528</v>
      </c>
      <c r="G59" s="185">
        <v>44541</v>
      </c>
      <c r="H59" s="186">
        <f t="shared" si="4"/>
        <v>14</v>
      </c>
      <c r="I59" s="186"/>
      <c r="J59" s="188">
        <f t="shared" si="1"/>
        <v>44534.5</v>
      </c>
      <c r="K59" s="188"/>
      <c r="L59" s="185">
        <v>44547</v>
      </c>
      <c r="M59" s="186"/>
      <c r="N59" s="186">
        <f t="shared" si="2"/>
        <v>12.5</v>
      </c>
      <c r="O59" s="186"/>
      <c r="P59" s="187">
        <f t="shared" si="3"/>
        <v>3536847.625</v>
      </c>
    </row>
    <row r="60" spans="1:16" ht="12.5" x14ac:dyDescent="0.25">
      <c r="A60" s="186" t="s">
        <v>69</v>
      </c>
      <c r="B60" s="186" t="s">
        <v>1</v>
      </c>
      <c r="C60" s="187">
        <v>4799633.4300000006</v>
      </c>
      <c r="D60" s="187">
        <v>2960154.9</v>
      </c>
      <c r="E60" s="186"/>
      <c r="F60" s="188">
        <v>44543</v>
      </c>
      <c r="G60" s="188">
        <v>44556</v>
      </c>
      <c r="H60" s="186">
        <f t="shared" si="4"/>
        <v>14</v>
      </c>
      <c r="I60" s="186"/>
      <c r="J60" s="188">
        <f t="shared" si="1"/>
        <v>44549.5</v>
      </c>
      <c r="K60" s="188"/>
      <c r="L60" s="188">
        <v>44561</v>
      </c>
      <c r="M60" s="186"/>
      <c r="N60" s="186">
        <f t="shared" si="2"/>
        <v>11.5</v>
      </c>
      <c r="O60" s="186"/>
      <c r="P60" s="187">
        <f t="shared" si="3"/>
        <v>34041781.350000001</v>
      </c>
    </row>
    <row r="61" spans="1:16" ht="12.5" x14ac:dyDescent="0.25">
      <c r="A61" s="95" t="s">
        <v>69</v>
      </c>
      <c r="B61" s="95" t="s">
        <v>70</v>
      </c>
      <c r="C61" s="184">
        <v>444660.23</v>
      </c>
      <c r="D61" s="184">
        <v>270497.11</v>
      </c>
      <c r="E61" s="186"/>
      <c r="F61" s="185">
        <v>44542</v>
      </c>
      <c r="G61" s="185">
        <v>44555</v>
      </c>
      <c r="H61" s="186">
        <f t="shared" si="4"/>
        <v>14</v>
      </c>
      <c r="I61" s="186"/>
      <c r="J61" s="188">
        <f t="shared" si="1"/>
        <v>44548.5</v>
      </c>
      <c r="K61" s="188"/>
      <c r="L61" s="185">
        <v>44561</v>
      </c>
      <c r="M61" s="186"/>
      <c r="N61" s="186">
        <f t="shared" si="2"/>
        <v>12.5</v>
      </c>
      <c r="O61" s="186"/>
      <c r="P61" s="187">
        <f t="shared" si="3"/>
        <v>3381213.875</v>
      </c>
    </row>
    <row r="62" spans="1:16" ht="12.5" x14ac:dyDescent="0.25">
      <c r="A62" s="95"/>
      <c r="B62" s="95"/>
      <c r="C62" s="184"/>
      <c r="D62" s="184"/>
      <c r="E62" s="186"/>
      <c r="F62" s="185"/>
      <c r="G62" s="185"/>
      <c r="H62" s="186"/>
      <c r="I62" s="186"/>
      <c r="J62" s="188"/>
      <c r="K62" s="188"/>
      <c r="L62" s="185"/>
      <c r="M62" s="186"/>
      <c r="N62" s="186"/>
      <c r="O62" s="186"/>
      <c r="P62" s="187"/>
    </row>
    <row r="63" spans="1:16" ht="12.5" x14ac:dyDescent="0.25">
      <c r="A63" s="95" t="s">
        <v>421</v>
      </c>
      <c r="B63" s="95"/>
      <c r="C63" s="184"/>
      <c r="D63" s="184"/>
      <c r="E63" s="186"/>
      <c r="F63" s="185"/>
      <c r="G63" s="185"/>
      <c r="H63" s="186"/>
      <c r="I63" s="186"/>
      <c r="J63" s="188"/>
      <c r="K63" s="188"/>
      <c r="L63" s="185"/>
      <c r="M63" s="186"/>
      <c r="N63" s="186"/>
      <c r="O63" s="186"/>
      <c r="P63" s="187"/>
    </row>
    <row r="64" spans="1:16" ht="12.5" x14ac:dyDescent="0.25">
      <c r="A64" s="186"/>
      <c r="B64" s="186" t="s">
        <v>1</v>
      </c>
      <c r="C64" s="187">
        <v>5417893.9399999874</v>
      </c>
      <c r="D64" s="187">
        <v>3361838.4879999938</v>
      </c>
      <c r="E64" s="186"/>
      <c r="F64" s="204">
        <v>43831</v>
      </c>
      <c r="G64" s="188">
        <v>44196</v>
      </c>
      <c r="H64" s="186">
        <f t="shared" ref="H64:H65" si="5">G64-F64+1</f>
        <v>366</v>
      </c>
      <c r="I64" s="186"/>
      <c r="J64" s="188">
        <f t="shared" ref="J64:J65" si="6">(G64+F64)/2</f>
        <v>44013.5</v>
      </c>
      <c r="K64" s="188"/>
      <c r="L64" s="188">
        <v>44267</v>
      </c>
      <c r="M64" s="186"/>
      <c r="N64" s="186">
        <f t="shared" ref="N64:N65" si="7">L64-J64</f>
        <v>253.5</v>
      </c>
      <c r="O64" s="186"/>
      <c r="P64" s="187">
        <f t="shared" ref="P64:P65" si="8">N64*D64</f>
        <v>852226056.70799839</v>
      </c>
    </row>
    <row r="65" spans="1:16" ht="12.5" x14ac:dyDescent="0.25">
      <c r="A65" s="186"/>
      <c r="B65" s="95" t="s">
        <v>424</v>
      </c>
      <c r="C65" s="187">
        <v>152657.84</v>
      </c>
      <c r="D65" s="187">
        <v>82542.037999999971</v>
      </c>
      <c r="E65" s="186"/>
      <c r="F65" s="204">
        <v>43831</v>
      </c>
      <c r="G65" s="188">
        <v>44196</v>
      </c>
      <c r="H65" s="186">
        <f t="shared" si="5"/>
        <v>366</v>
      </c>
      <c r="I65" s="186"/>
      <c r="J65" s="188">
        <f t="shared" si="6"/>
        <v>44013.5</v>
      </c>
      <c r="K65" s="188"/>
      <c r="L65" s="188">
        <v>44267</v>
      </c>
      <c r="M65" s="186"/>
      <c r="N65" s="186">
        <f t="shared" si="7"/>
        <v>253.5</v>
      </c>
      <c r="O65" s="186"/>
      <c r="P65" s="187">
        <f t="shared" si="8"/>
        <v>20924406.632999994</v>
      </c>
    </row>
    <row r="66" spans="1:16" s="99" customFormat="1" x14ac:dyDescent="0.3">
      <c r="A66" s="205"/>
      <c r="B66" s="100" t="s">
        <v>593</v>
      </c>
      <c r="C66" s="206"/>
      <c r="D66" s="206"/>
      <c r="E66" s="207">
        <f>(C64+C65)/(C64+C65+C18+C19)</f>
        <v>0.51626766439316241</v>
      </c>
      <c r="F66" s="208"/>
      <c r="G66" s="209"/>
      <c r="H66" s="205"/>
      <c r="I66" s="205"/>
      <c r="J66" s="209"/>
      <c r="K66" s="209"/>
      <c r="L66" s="209"/>
      <c r="M66" s="205"/>
      <c r="N66" s="205"/>
      <c r="O66" s="205"/>
      <c r="P66" s="206"/>
    </row>
    <row r="67" spans="1:16" x14ac:dyDescent="0.25">
      <c r="A67" s="186"/>
      <c r="B67" s="95"/>
      <c r="C67" s="187"/>
      <c r="D67" s="187"/>
      <c r="E67" s="210"/>
      <c r="F67" s="211"/>
      <c r="G67" s="188"/>
      <c r="H67" s="186"/>
      <c r="I67" s="186"/>
      <c r="J67" s="188"/>
      <c r="K67" s="188"/>
      <c r="L67" s="188"/>
      <c r="M67" s="186"/>
      <c r="N67" s="186"/>
      <c r="O67" s="186"/>
      <c r="P67" s="187"/>
    </row>
    <row r="68" spans="1:16" s="99" customFormat="1" x14ac:dyDescent="0.3">
      <c r="A68" s="205"/>
      <c r="B68" s="205" t="s">
        <v>586</v>
      </c>
      <c r="C68" s="206">
        <f>SUM(C10:C65)</f>
        <v>142027101.86000004</v>
      </c>
      <c r="D68" s="206">
        <f>SUM(D10:D65)</f>
        <v>85808952.360000029</v>
      </c>
      <c r="E68" s="205"/>
      <c r="F68" s="208"/>
      <c r="G68" s="209"/>
      <c r="H68" s="205"/>
      <c r="I68" s="205"/>
      <c r="J68" s="209"/>
      <c r="K68" s="209"/>
      <c r="L68" s="209"/>
      <c r="M68" s="205"/>
      <c r="N68" s="212">
        <f>P68/D68</f>
        <v>21.323576472155377</v>
      </c>
      <c r="O68" s="205"/>
      <c r="P68" s="206">
        <f>SUM(P10:P65)</f>
        <v>1829753757.6439981</v>
      </c>
    </row>
    <row r="69" spans="1:16" s="99" customFormat="1" x14ac:dyDescent="0.3">
      <c r="A69" s="205"/>
      <c r="B69" s="205" t="s">
        <v>587</v>
      </c>
      <c r="C69" s="206">
        <f>C68-C64-C65</f>
        <v>136456550.08000004</v>
      </c>
      <c r="D69" s="206">
        <f>D68-D64-D65</f>
        <v>82364571.834000036</v>
      </c>
      <c r="E69" s="205"/>
      <c r="F69" s="208"/>
      <c r="G69" s="209"/>
      <c r="H69" s="205"/>
      <c r="I69" s="205"/>
      <c r="J69" s="209"/>
      <c r="K69" s="209"/>
      <c r="L69" s="209"/>
      <c r="M69" s="205"/>
      <c r="N69" s="212">
        <f>P69/D69</f>
        <v>11.614256870429266</v>
      </c>
      <c r="O69" s="205"/>
      <c r="P69" s="206">
        <f>P68-P64-P65</f>
        <v>956603294.30299973</v>
      </c>
    </row>
    <row r="70" spans="1:16" x14ac:dyDescent="0.25">
      <c r="A70" s="186"/>
      <c r="B70" s="186"/>
      <c r="C70" s="187"/>
      <c r="D70" s="187"/>
      <c r="E70" s="186"/>
      <c r="F70" s="211"/>
      <c r="G70" s="188"/>
      <c r="H70" s="186"/>
      <c r="I70" s="186"/>
      <c r="J70" s="188"/>
      <c r="K70" s="188"/>
      <c r="L70" s="188"/>
      <c r="M70" s="186"/>
      <c r="N70" s="186"/>
      <c r="O70" s="186"/>
      <c r="P70" s="187"/>
    </row>
    <row r="71" spans="1:16" x14ac:dyDescent="0.25">
      <c r="A71" s="186" t="s">
        <v>418</v>
      </c>
      <c r="B71" s="186" t="s">
        <v>419</v>
      </c>
      <c r="C71" s="187">
        <v>10262784.209999997</v>
      </c>
      <c r="D71" s="187">
        <v>6268772.6499999994</v>
      </c>
      <c r="E71" s="186"/>
      <c r="F71" s="211"/>
      <c r="G71" s="188"/>
      <c r="H71" s="186"/>
      <c r="I71" s="186"/>
      <c r="J71" s="188"/>
      <c r="K71" s="188"/>
      <c r="L71" s="188"/>
      <c r="M71" s="186"/>
      <c r="N71" s="186"/>
      <c r="O71" s="186"/>
      <c r="P71" s="187"/>
    </row>
    <row r="72" spans="1:16" x14ac:dyDescent="0.25">
      <c r="A72" s="186"/>
      <c r="B72" s="186" t="s">
        <v>420</v>
      </c>
      <c r="C72" s="187">
        <v>5417893.9399999874</v>
      </c>
      <c r="D72" s="187">
        <f>D71-D73</f>
        <v>3361838.4879999938</v>
      </c>
      <c r="E72" s="186"/>
      <c r="F72" s="211"/>
      <c r="G72" s="188"/>
      <c r="H72" s="186"/>
      <c r="I72" s="186"/>
      <c r="J72" s="188"/>
      <c r="K72" s="188"/>
      <c r="L72" s="188"/>
      <c r="M72" s="186"/>
      <c r="N72" s="186"/>
      <c r="O72" s="186"/>
      <c r="P72" s="187"/>
    </row>
    <row r="73" spans="1:16" x14ac:dyDescent="0.25">
      <c r="A73" s="186"/>
      <c r="B73" s="186" t="s">
        <v>594</v>
      </c>
      <c r="C73" s="187">
        <f>C71-C72</f>
        <v>4844890.2700000098</v>
      </c>
      <c r="D73" s="187">
        <f>C73*0.6</f>
        <v>2906934.1620000056</v>
      </c>
      <c r="E73" s="186"/>
      <c r="F73" s="211"/>
      <c r="G73" s="188"/>
      <c r="H73" s="186"/>
      <c r="I73" s="186"/>
      <c r="J73" s="188"/>
      <c r="K73" s="188"/>
      <c r="L73" s="188"/>
      <c r="M73" s="186"/>
      <c r="N73" s="186"/>
      <c r="O73" s="186"/>
      <c r="P73" s="187"/>
    </row>
    <row r="74" spans="1:16" x14ac:dyDescent="0.25">
      <c r="A74" s="186"/>
      <c r="B74" s="186"/>
      <c r="C74" s="187"/>
      <c r="D74" s="187"/>
      <c r="E74" s="186"/>
      <c r="F74" s="211"/>
      <c r="G74" s="188"/>
      <c r="H74" s="186"/>
      <c r="I74" s="186"/>
      <c r="J74" s="188"/>
      <c r="K74" s="188"/>
      <c r="L74" s="188"/>
      <c r="M74" s="186"/>
      <c r="N74" s="186"/>
      <c r="O74" s="186"/>
      <c r="P74" s="187"/>
    </row>
    <row r="75" spans="1:16" x14ac:dyDescent="0.25">
      <c r="A75" s="186" t="s">
        <v>418</v>
      </c>
      <c r="B75" s="186" t="s">
        <v>422</v>
      </c>
      <c r="C75" s="187">
        <v>527261.66</v>
      </c>
      <c r="D75" s="187">
        <v>307304.33</v>
      </c>
      <c r="E75" s="186"/>
      <c r="F75" s="211"/>
      <c r="G75" s="188"/>
      <c r="H75" s="186"/>
      <c r="I75" s="186"/>
      <c r="J75" s="188"/>
      <c r="K75" s="188"/>
      <c r="L75" s="188"/>
      <c r="M75" s="186"/>
      <c r="N75" s="186"/>
      <c r="O75" s="186"/>
      <c r="P75" s="187"/>
    </row>
    <row r="76" spans="1:16" x14ac:dyDescent="0.25">
      <c r="A76" s="186"/>
      <c r="B76" s="186" t="s">
        <v>423</v>
      </c>
      <c r="C76" s="187">
        <v>152657.84</v>
      </c>
      <c r="D76" s="187">
        <f>D75-D77</f>
        <v>82542.037999999971</v>
      </c>
      <c r="E76" s="186"/>
      <c r="F76" s="211"/>
      <c r="G76" s="188"/>
      <c r="H76" s="186"/>
      <c r="I76" s="186"/>
      <c r="J76" s="188"/>
      <c r="K76" s="188"/>
      <c r="L76" s="188"/>
      <c r="M76" s="186"/>
      <c r="N76" s="186"/>
      <c r="O76" s="186"/>
      <c r="P76" s="187"/>
    </row>
    <row r="77" spans="1:16" x14ac:dyDescent="0.25">
      <c r="A77" s="186"/>
      <c r="B77" s="186" t="s">
        <v>595</v>
      </c>
      <c r="C77" s="187">
        <f>C75-C76</f>
        <v>374603.82000000007</v>
      </c>
      <c r="D77" s="187">
        <f>C77*0.6</f>
        <v>224762.29200000004</v>
      </c>
      <c r="E77" s="186"/>
      <c r="F77" s="211"/>
      <c r="G77" s="188"/>
      <c r="H77" s="186"/>
      <c r="I77" s="186"/>
      <c r="J77" s="188"/>
      <c r="K77" s="188"/>
      <c r="L77" s="188"/>
      <c r="M77" s="186"/>
      <c r="N77" s="186"/>
      <c r="O77" s="186"/>
      <c r="P77" s="187"/>
    </row>
    <row r="78" spans="1:16" x14ac:dyDescent="0.25">
      <c r="A78" s="186"/>
      <c r="B78" s="186"/>
      <c r="C78" s="187"/>
      <c r="D78" s="187"/>
      <c r="E78" s="186"/>
      <c r="F78" s="211"/>
      <c r="G78" s="188"/>
      <c r="H78" s="186"/>
      <c r="I78" s="186"/>
      <c r="J78" s="188"/>
      <c r="K78" s="188"/>
      <c r="L78" s="188"/>
      <c r="M78" s="186"/>
      <c r="N78" s="186"/>
      <c r="O78" s="186"/>
      <c r="P78" s="187"/>
    </row>
    <row r="79" spans="1:16" x14ac:dyDescent="0.25">
      <c r="A79" s="186"/>
      <c r="B79" s="186"/>
      <c r="C79" s="187"/>
      <c r="D79" s="187"/>
      <c r="E79" s="186"/>
      <c r="F79" s="211"/>
      <c r="G79" s="188"/>
      <c r="H79" s="186"/>
      <c r="I79" s="186"/>
      <c r="J79" s="188"/>
      <c r="K79" s="188"/>
      <c r="L79" s="188"/>
      <c r="M79" s="186"/>
      <c r="N79" s="186"/>
      <c r="O79" s="186"/>
      <c r="P79" s="187"/>
    </row>
    <row r="80" spans="1:16" x14ac:dyDescent="0.25">
      <c r="A80" s="186"/>
      <c r="B80" s="186" t="s">
        <v>589</v>
      </c>
      <c r="C80" s="187">
        <f>C68+'Semi-monthly Earnings'!C36</f>
        <v>893611674.46999991</v>
      </c>
      <c r="D80" s="187"/>
      <c r="E80" s="186"/>
      <c r="F80" s="211"/>
      <c r="G80" s="188"/>
      <c r="H80" s="186"/>
      <c r="I80" s="186"/>
      <c r="J80" s="188"/>
      <c r="K80" s="188"/>
      <c r="L80" s="188"/>
      <c r="M80" s="186"/>
      <c r="N80" s="186"/>
      <c r="O80" s="186"/>
      <c r="P80" s="187"/>
    </row>
    <row r="81" spans="1:16" x14ac:dyDescent="0.25">
      <c r="A81" s="186"/>
      <c r="B81" s="186" t="s">
        <v>590</v>
      </c>
      <c r="C81" s="187">
        <f>C69+'Semi-monthly Earnings'!C37</f>
        <v>806256833.92999971</v>
      </c>
      <c r="D81" s="187"/>
      <c r="E81" s="186"/>
      <c r="F81" s="211"/>
      <c r="G81" s="188"/>
      <c r="H81" s="186"/>
      <c r="I81" s="186"/>
      <c r="J81" s="188"/>
      <c r="K81" s="188"/>
      <c r="L81" s="188"/>
      <c r="M81" s="186"/>
      <c r="N81" s="186"/>
      <c r="O81" s="186"/>
      <c r="P81" s="187"/>
    </row>
  </sheetData>
  <autoFilter ref="A9:T61" xr:uid="{73FB9067-EE1C-4122-85A4-C6BDB2BCCBD8}">
    <sortState xmlns:xlrd2="http://schemas.microsoft.com/office/spreadsheetml/2017/richdata2" ref="A10:T61">
      <sortCondition ref="L9"/>
    </sortState>
  </autoFilter>
  <mergeCells count="1">
    <mergeCell ref="F8:G8"/>
  </mergeCells>
  <printOptions horizontalCentered="1"/>
  <pageMargins left="0" right="0" top="0.75" bottom="0.75" header="0.3" footer="0.3"/>
  <pageSetup scale="50" orientation="landscape" r:id="rId1"/>
  <headerFooter>
    <oddHeader>&amp;R&amp;"Times New Roman,Bold"KyPSC Case No. 2022-00372
AG-DR-01-096 Attach 14
Page &amp;P of &amp;N</oddHeader>
    <oddFooter>&amp;R&amp;F 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EA3DC-AC62-497B-B428-4EBDDCFB42E3}">
  <dimension ref="A1:T43"/>
  <sheetViews>
    <sheetView tabSelected="1" workbookViewId="0"/>
  </sheetViews>
  <sheetFormatPr defaultRowHeight="14.5" x14ac:dyDescent="0.35"/>
  <cols>
    <col min="2" max="2" width="31.1796875" bestFit="1" customWidth="1"/>
    <col min="3" max="3" width="22.453125" style="3" customWidth="1"/>
    <col min="4" max="4" width="16.1796875" style="3" customWidth="1"/>
    <col min="5" max="5" width="13.54296875" style="1" customWidth="1"/>
    <col min="6" max="7" width="19.54296875" style="2" customWidth="1"/>
    <col min="8" max="8" width="15.453125" customWidth="1"/>
    <col min="9" max="9" width="3.54296875" customWidth="1"/>
    <col min="10" max="10" width="21.1796875" style="2" customWidth="1"/>
    <col min="11" max="11" width="5.453125" customWidth="1"/>
    <col min="12" max="12" width="19.1796875" style="2" customWidth="1"/>
    <col min="13" max="13" width="4.453125" customWidth="1"/>
    <col min="14" max="14" width="14.453125" style="9" customWidth="1"/>
    <col min="15" max="15" width="2.81640625" customWidth="1"/>
    <col min="16" max="16" width="20.453125" style="3" customWidth="1"/>
  </cols>
  <sheetData>
    <row r="1" spans="1:20" x14ac:dyDescent="0.35">
      <c r="A1" s="214"/>
      <c r="B1" s="215" t="s">
        <v>34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7"/>
      <c r="R1" s="7"/>
      <c r="S1" s="7"/>
      <c r="T1" s="7"/>
    </row>
    <row r="2" spans="1:20" x14ac:dyDescent="0.35">
      <c r="A2" s="216"/>
      <c r="B2" s="217" t="s">
        <v>31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7"/>
      <c r="R2" s="7"/>
      <c r="S2" s="7"/>
      <c r="T2" s="7"/>
    </row>
    <row r="3" spans="1:20" x14ac:dyDescent="0.35">
      <c r="A3" s="216"/>
      <c r="B3" s="217" t="s">
        <v>18</v>
      </c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7"/>
      <c r="R3" s="7"/>
      <c r="S3" s="7"/>
      <c r="T3" s="7"/>
    </row>
    <row r="4" spans="1:20" x14ac:dyDescent="0.35">
      <c r="A4" s="152"/>
      <c r="B4" s="216"/>
      <c r="C4" s="218"/>
      <c r="D4" s="218"/>
      <c r="E4" s="216"/>
      <c r="F4" s="219"/>
      <c r="G4" s="219"/>
      <c r="H4" s="216"/>
      <c r="I4" s="216"/>
      <c r="J4" s="219"/>
      <c r="K4" s="216"/>
      <c r="L4" s="219"/>
      <c r="M4" s="216"/>
      <c r="N4" s="220"/>
      <c r="O4" s="216"/>
      <c r="P4" s="218"/>
      <c r="Q4" s="5"/>
      <c r="R4" s="5"/>
      <c r="S4" s="5"/>
      <c r="T4" s="5"/>
    </row>
    <row r="5" spans="1:20" x14ac:dyDescent="0.35">
      <c r="A5" s="152"/>
      <c r="B5" s="216"/>
      <c r="C5" s="218"/>
      <c r="D5" s="218"/>
      <c r="E5" s="216"/>
      <c r="F5" s="219"/>
      <c r="G5" s="219"/>
      <c r="H5" s="216"/>
      <c r="I5" s="216"/>
      <c r="J5" s="219"/>
      <c r="K5" s="216"/>
      <c r="L5" s="219"/>
      <c r="M5" s="216"/>
      <c r="N5" s="220"/>
      <c r="O5" s="216"/>
      <c r="P5" s="218"/>
      <c r="Q5" s="5"/>
      <c r="R5" s="5"/>
      <c r="S5" s="5"/>
      <c r="T5" s="5"/>
    </row>
    <row r="6" spans="1:20" x14ac:dyDescent="0.35">
      <c r="A6" s="152"/>
      <c r="B6" s="216"/>
      <c r="C6" s="218"/>
      <c r="D6" s="218"/>
      <c r="E6" s="216"/>
      <c r="F6" s="219"/>
      <c r="G6" s="219"/>
      <c r="H6" s="216"/>
      <c r="I6" s="216"/>
      <c r="J6" s="219"/>
      <c r="K6" s="216"/>
      <c r="L6" s="219"/>
      <c r="M6" s="216"/>
      <c r="N6" s="220"/>
      <c r="O6" s="216"/>
      <c r="P6" s="218"/>
      <c r="Q6" s="5"/>
      <c r="R6" s="5"/>
      <c r="S6" s="5"/>
      <c r="T6" s="5"/>
    </row>
    <row r="7" spans="1:20" x14ac:dyDescent="0.35">
      <c r="A7" s="194"/>
      <c r="B7" s="194"/>
      <c r="C7" s="195" t="s">
        <v>29</v>
      </c>
      <c r="D7" s="195" t="s">
        <v>28</v>
      </c>
      <c r="E7" s="196"/>
      <c r="F7" s="238" t="s">
        <v>19</v>
      </c>
      <c r="G7" s="238"/>
      <c r="H7" s="194"/>
      <c r="I7" s="194"/>
      <c r="J7" s="197"/>
      <c r="K7" s="194"/>
      <c r="L7" s="197"/>
      <c r="M7" s="194"/>
      <c r="N7" s="221"/>
      <c r="O7" s="194"/>
      <c r="P7" s="198"/>
    </row>
    <row r="8" spans="1:20" x14ac:dyDescent="0.35">
      <c r="A8" s="199" t="s">
        <v>32</v>
      </c>
      <c r="B8" s="199" t="s">
        <v>26</v>
      </c>
      <c r="C8" s="200" t="s">
        <v>588</v>
      </c>
      <c r="D8" s="200" t="s">
        <v>588</v>
      </c>
      <c r="E8" s="201"/>
      <c r="F8" s="202" t="s">
        <v>20</v>
      </c>
      <c r="G8" s="202" t="s">
        <v>21</v>
      </c>
      <c r="H8" s="199" t="s">
        <v>22</v>
      </c>
      <c r="I8" s="199"/>
      <c r="J8" s="202" t="s">
        <v>23</v>
      </c>
      <c r="K8" s="199"/>
      <c r="L8" s="202" t="s">
        <v>0</v>
      </c>
      <c r="M8" s="199"/>
      <c r="N8" s="222" t="s">
        <v>24</v>
      </c>
      <c r="O8" s="199"/>
      <c r="P8" s="200" t="s">
        <v>25</v>
      </c>
    </row>
    <row r="9" spans="1:20" x14ac:dyDescent="0.35">
      <c r="A9" s="152" t="s">
        <v>35</v>
      </c>
      <c r="B9" s="152" t="s">
        <v>2</v>
      </c>
      <c r="C9" s="223">
        <v>27150143.989999998</v>
      </c>
      <c r="D9" s="223">
        <v>16200433.779999999</v>
      </c>
      <c r="E9" s="224"/>
      <c r="F9" s="225">
        <v>44197.5</v>
      </c>
      <c r="G9" s="225">
        <v>44211.5</v>
      </c>
      <c r="H9" s="152">
        <f>G9-F9+1</f>
        <v>15</v>
      </c>
      <c r="I9" s="152"/>
      <c r="J9" s="225">
        <f>(G9+F9)/2</f>
        <v>44204.5</v>
      </c>
      <c r="K9" s="152"/>
      <c r="L9" s="225">
        <v>44211.5</v>
      </c>
      <c r="M9" s="152"/>
      <c r="N9" s="226">
        <f>L9-J9</f>
        <v>7</v>
      </c>
      <c r="O9" s="152"/>
      <c r="P9" s="223">
        <f>D9*N9</f>
        <v>113403036.45999999</v>
      </c>
    </row>
    <row r="10" spans="1:20" x14ac:dyDescent="0.35">
      <c r="A10" s="152" t="s">
        <v>36</v>
      </c>
      <c r="B10" s="152" t="s">
        <v>2</v>
      </c>
      <c r="C10" s="223">
        <v>27195174.920000002</v>
      </c>
      <c r="D10" s="223">
        <v>16174632.560000001</v>
      </c>
      <c r="E10" s="224"/>
      <c r="F10" s="225">
        <v>44212.5</v>
      </c>
      <c r="G10" s="225">
        <v>44227.5</v>
      </c>
      <c r="H10" s="152">
        <f t="shared" ref="H10:H32" si="0">G10-F10+1</f>
        <v>16</v>
      </c>
      <c r="I10" s="152"/>
      <c r="J10" s="225">
        <f t="shared" ref="J10:J32" si="1">(G10+F10)/2</f>
        <v>44220</v>
      </c>
      <c r="K10" s="152"/>
      <c r="L10" s="225">
        <v>44225.5</v>
      </c>
      <c r="M10" s="152"/>
      <c r="N10" s="226">
        <f t="shared" ref="N10:N32" si="2">L10-J10</f>
        <v>5.5</v>
      </c>
      <c r="O10" s="152"/>
      <c r="P10" s="223">
        <f t="shared" ref="P10:P32" si="3">D10*N10</f>
        <v>88960479.079999998</v>
      </c>
    </row>
    <row r="11" spans="1:20" x14ac:dyDescent="0.35">
      <c r="A11" s="152" t="s">
        <v>37</v>
      </c>
      <c r="B11" s="152" t="s">
        <v>2</v>
      </c>
      <c r="C11" s="223">
        <v>27150037.559999999</v>
      </c>
      <c r="D11" s="223">
        <v>16183296.66</v>
      </c>
      <c r="E11" s="224"/>
      <c r="F11" s="225">
        <v>44228.5</v>
      </c>
      <c r="G11" s="225">
        <v>44242.5</v>
      </c>
      <c r="H11" s="152">
        <f t="shared" si="0"/>
        <v>15</v>
      </c>
      <c r="I11" s="152"/>
      <c r="J11" s="225">
        <f t="shared" si="1"/>
        <v>44235.5</v>
      </c>
      <c r="K11" s="152"/>
      <c r="L11" s="225">
        <v>44239.5</v>
      </c>
      <c r="M11" s="152"/>
      <c r="N11" s="226">
        <f t="shared" si="2"/>
        <v>4</v>
      </c>
      <c r="O11" s="152"/>
      <c r="P11" s="223">
        <f t="shared" si="3"/>
        <v>64733186.640000001</v>
      </c>
    </row>
    <row r="12" spans="1:20" x14ac:dyDescent="0.35">
      <c r="A12" s="152" t="s">
        <v>38</v>
      </c>
      <c r="B12" s="152" t="s">
        <v>2</v>
      </c>
      <c r="C12" s="223">
        <v>27083818.460000001</v>
      </c>
      <c r="D12" s="223">
        <v>16240414.91</v>
      </c>
      <c r="E12" s="226"/>
      <c r="F12" s="225">
        <v>44243.5</v>
      </c>
      <c r="G12" s="225">
        <v>44255.5</v>
      </c>
      <c r="H12" s="152">
        <f t="shared" si="0"/>
        <v>13</v>
      </c>
      <c r="I12" s="152"/>
      <c r="J12" s="225">
        <f t="shared" si="1"/>
        <v>44249.5</v>
      </c>
      <c r="K12" s="152"/>
      <c r="L12" s="225">
        <v>44253.5</v>
      </c>
      <c r="M12" s="152"/>
      <c r="N12" s="226">
        <f t="shared" si="2"/>
        <v>4</v>
      </c>
      <c r="O12" s="152"/>
      <c r="P12" s="223">
        <f t="shared" si="3"/>
        <v>64961659.640000001</v>
      </c>
    </row>
    <row r="13" spans="1:20" s="14" customFormat="1" x14ac:dyDescent="0.35">
      <c r="A13" s="152" t="s">
        <v>39</v>
      </c>
      <c r="B13" s="152" t="s">
        <v>597</v>
      </c>
      <c r="C13" s="223">
        <v>28342544.229999766</v>
      </c>
      <c r="D13" s="223">
        <v>17005526.537999857</v>
      </c>
      <c r="E13" s="224"/>
      <c r="F13" s="225">
        <v>44256.5</v>
      </c>
      <c r="G13" s="225">
        <v>44270.5</v>
      </c>
      <c r="H13" s="152">
        <f t="shared" si="0"/>
        <v>15</v>
      </c>
      <c r="I13" s="152"/>
      <c r="J13" s="225">
        <f t="shared" si="1"/>
        <v>44263.5</v>
      </c>
      <c r="K13" s="152"/>
      <c r="L13" s="225">
        <v>44270.5</v>
      </c>
      <c r="M13" s="152"/>
      <c r="N13" s="226">
        <f t="shared" si="2"/>
        <v>7</v>
      </c>
      <c r="O13" s="152"/>
      <c r="P13" s="223">
        <f t="shared" si="3"/>
        <v>119038685.765999</v>
      </c>
    </row>
    <row r="14" spans="1:20" x14ac:dyDescent="0.35">
      <c r="A14" s="152" t="s">
        <v>40</v>
      </c>
      <c r="B14" s="152" t="s">
        <v>2</v>
      </c>
      <c r="C14" s="223">
        <v>31658129.43</v>
      </c>
      <c r="D14" s="223">
        <v>19143536.93</v>
      </c>
      <c r="E14" s="224"/>
      <c r="F14" s="225">
        <v>44271.5</v>
      </c>
      <c r="G14" s="225">
        <v>44286.5</v>
      </c>
      <c r="H14" s="152">
        <f t="shared" si="0"/>
        <v>16</v>
      </c>
      <c r="I14" s="152"/>
      <c r="J14" s="225">
        <f t="shared" si="1"/>
        <v>44279</v>
      </c>
      <c r="K14" s="152"/>
      <c r="L14" s="225">
        <v>44286.5</v>
      </c>
      <c r="M14" s="152"/>
      <c r="N14" s="226">
        <f t="shared" si="2"/>
        <v>7.5</v>
      </c>
      <c r="O14" s="152"/>
      <c r="P14" s="223">
        <f t="shared" si="3"/>
        <v>143576526.97499999</v>
      </c>
    </row>
    <row r="15" spans="1:20" x14ac:dyDescent="0.35">
      <c r="A15" s="152" t="s">
        <v>41</v>
      </c>
      <c r="B15" s="152" t="s">
        <v>2</v>
      </c>
      <c r="C15" s="223">
        <v>27750626.289999999</v>
      </c>
      <c r="D15" s="223">
        <v>16695275.74</v>
      </c>
      <c r="E15" s="224"/>
      <c r="F15" s="225">
        <v>44287.5</v>
      </c>
      <c r="G15" s="225">
        <v>44301.5</v>
      </c>
      <c r="H15" s="152">
        <f t="shared" si="0"/>
        <v>15</v>
      </c>
      <c r="I15" s="152"/>
      <c r="J15" s="225">
        <f t="shared" si="1"/>
        <v>44294.5</v>
      </c>
      <c r="K15" s="152"/>
      <c r="L15" s="225">
        <v>44301.5</v>
      </c>
      <c r="M15" s="152"/>
      <c r="N15" s="226">
        <f t="shared" si="2"/>
        <v>7</v>
      </c>
      <c r="O15" s="152"/>
      <c r="P15" s="223">
        <f t="shared" si="3"/>
        <v>116866930.18000001</v>
      </c>
    </row>
    <row r="16" spans="1:20" ht="12.65" customHeight="1" x14ac:dyDescent="0.35">
      <c r="A16" s="152" t="s">
        <v>42</v>
      </c>
      <c r="B16" s="152" t="s">
        <v>2</v>
      </c>
      <c r="C16" s="223">
        <v>27917493.030000001</v>
      </c>
      <c r="D16" s="223">
        <v>16825628.559999999</v>
      </c>
      <c r="E16" s="224"/>
      <c r="F16" s="225">
        <v>44302.5</v>
      </c>
      <c r="G16" s="225">
        <v>44316.5</v>
      </c>
      <c r="H16" s="152">
        <f t="shared" si="0"/>
        <v>15</v>
      </c>
      <c r="I16" s="152"/>
      <c r="J16" s="225">
        <f t="shared" si="1"/>
        <v>44309.5</v>
      </c>
      <c r="K16" s="152"/>
      <c r="L16" s="225">
        <v>44316.5</v>
      </c>
      <c r="M16" s="152"/>
      <c r="N16" s="226">
        <f t="shared" si="2"/>
        <v>7</v>
      </c>
      <c r="O16" s="152"/>
      <c r="P16" s="223">
        <f t="shared" si="3"/>
        <v>117779399.91999999</v>
      </c>
    </row>
    <row r="17" spans="1:16" x14ac:dyDescent="0.35">
      <c r="A17" s="152" t="s">
        <v>43</v>
      </c>
      <c r="B17" s="152" t="s">
        <v>2</v>
      </c>
      <c r="C17" s="223">
        <v>27666403.73</v>
      </c>
      <c r="D17" s="223">
        <v>16619599.630000001</v>
      </c>
      <c r="E17" s="224"/>
      <c r="F17" s="225">
        <v>44317.5</v>
      </c>
      <c r="G17" s="225">
        <v>44331.5</v>
      </c>
      <c r="H17" s="152">
        <f t="shared" si="0"/>
        <v>15</v>
      </c>
      <c r="I17" s="152"/>
      <c r="J17" s="225">
        <f t="shared" si="1"/>
        <v>44324.5</v>
      </c>
      <c r="K17" s="152"/>
      <c r="L17" s="225">
        <v>44330.5</v>
      </c>
      <c r="M17" s="152"/>
      <c r="N17" s="226">
        <f t="shared" si="2"/>
        <v>6</v>
      </c>
      <c r="O17" s="152"/>
      <c r="P17" s="223">
        <f t="shared" si="3"/>
        <v>99717597.780000001</v>
      </c>
    </row>
    <row r="18" spans="1:16" x14ac:dyDescent="0.35">
      <c r="A18" s="152" t="s">
        <v>3</v>
      </c>
      <c r="B18" s="152" t="s">
        <v>2</v>
      </c>
      <c r="C18" s="223">
        <v>28019831.039999999</v>
      </c>
      <c r="D18" s="223">
        <v>16898601.77</v>
      </c>
      <c r="E18" s="224"/>
      <c r="F18" s="225">
        <v>44332.5</v>
      </c>
      <c r="G18" s="225">
        <v>44347.5</v>
      </c>
      <c r="H18" s="152">
        <f t="shared" si="0"/>
        <v>16</v>
      </c>
      <c r="I18" s="152"/>
      <c r="J18" s="225">
        <f t="shared" si="1"/>
        <v>44340</v>
      </c>
      <c r="K18" s="152"/>
      <c r="L18" s="225">
        <v>44344.5</v>
      </c>
      <c r="M18" s="152"/>
      <c r="N18" s="226">
        <f t="shared" si="2"/>
        <v>4.5</v>
      </c>
      <c r="O18" s="152"/>
      <c r="P18" s="223">
        <f t="shared" si="3"/>
        <v>76043707.965000004</v>
      </c>
    </row>
    <row r="19" spans="1:16" x14ac:dyDescent="0.35">
      <c r="A19" s="152" t="s">
        <v>4</v>
      </c>
      <c r="B19" s="152" t="s">
        <v>2</v>
      </c>
      <c r="C19" s="223">
        <v>27460410.309999999</v>
      </c>
      <c r="D19" s="223">
        <v>16514590.9</v>
      </c>
      <c r="E19" s="224"/>
      <c r="F19" s="225">
        <v>44348.5</v>
      </c>
      <c r="G19" s="225">
        <v>44362.5</v>
      </c>
      <c r="H19" s="152">
        <f t="shared" si="0"/>
        <v>15</v>
      </c>
      <c r="I19" s="152"/>
      <c r="J19" s="225">
        <f t="shared" si="1"/>
        <v>44355.5</v>
      </c>
      <c r="K19" s="152"/>
      <c r="L19" s="225">
        <v>44362.5</v>
      </c>
      <c r="M19" s="152"/>
      <c r="N19" s="226">
        <f t="shared" si="2"/>
        <v>7</v>
      </c>
      <c r="O19" s="152"/>
      <c r="P19" s="223">
        <f t="shared" si="3"/>
        <v>115602136.3</v>
      </c>
    </row>
    <row r="20" spans="1:16" x14ac:dyDescent="0.35">
      <c r="A20" s="152" t="s">
        <v>5</v>
      </c>
      <c r="B20" s="152" t="s">
        <v>2</v>
      </c>
      <c r="C20" s="223">
        <v>28357154.879999999</v>
      </c>
      <c r="D20" s="223">
        <v>17147597.420000002</v>
      </c>
      <c r="E20" s="224"/>
      <c r="F20" s="225">
        <v>44363.5</v>
      </c>
      <c r="G20" s="225">
        <v>44377.5</v>
      </c>
      <c r="H20" s="152">
        <f t="shared" si="0"/>
        <v>15</v>
      </c>
      <c r="I20" s="152"/>
      <c r="J20" s="225">
        <f t="shared" si="1"/>
        <v>44370.5</v>
      </c>
      <c r="K20" s="152"/>
      <c r="L20" s="225">
        <v>44377.5</v>
      </c>
      <c r="M20" s="152"/>
      <c r="N20" s="226">
        <f t="shared" si="2"/>
        <v>7</v>
      </c>
      <c r="O20" s="152"/>
      <c r="P20" s="223">
        <f t="shared" si="3"/>
        <v>120033181.94000001</v>
      </c>
    </row>
    <row r="21" spans="1:16" x14ac:dyDescent="0.35">
      <c r="A21" s="152" t="s">
        <v>6</v>
      </c>
      <c r="B21" s="152" t="s">
        <v>2</v>
      </c>
      <c r="C21" s="223">
        <v>27439919.690000001</v>
      </c>
      <c r="D21" s="223">
        <v>16534009.84</v>
      </c>
      <c r="E21" s="224"/>
      <c r="F21" s="225">
        <v>44378.5</v>
      </c>
      <c r="G21" s="225">
        <v>44392.5</v>
      </c>
      <c r="H21" s="152">
        <f t="shared" si="0"/>
        <v>15</v>
      </c>
      <c r="I21" s="152"/>
      <c r="J21" s="225">
        <f t="shared" si="1"/>
        <v>44385.5</v>
      </c>
      <c r="K21" s="152"/>
      <c r="L21" s="225">
        <v>44392.5</v>
      </c>
      <c r="M21" s="152"/>
      <c r="N21" s="226">
        <f t="shared" si="2"/>
        <v>7</v>
      </c>
      <c r="O21" s="152"/>
      <c r="P21" s="223">
        <f t="shared" si="3"/>
        <v>115738068.88</v>
      </c>
    </row>
    <row r="22" spans="1:16" x14ac:dyDescent="0.35">
      <c r="A22" s="152" t="s">
        <v>7</v>
      </c>
      <c r="B22" s="152" t="s">
        <v>2</v>
      </c>
      <c r="C22" s="223">
        <v>27659780.25</v>
      </c>
      <c r="D22" s="223">
        <v>16731841.92</v>
      </c>
      <c r="E22" s="224"/>
      <c r="F22" s="225">
        <v>44393.5</v>
      </c>
      <c r="G22" s="225">
        <v>44408.5</v>
      </c>
      <c r="H22" s="152">
        <f t="shared" si="0"/>
        <v>16</v>
      </c>
      <c r="I22" s="152"/>
      <c r="J22" s="225">
        <f t="shared" si="1"/>
        <v>44401</v>
      </c>
      <c r="K22" s="152"/>
      <c r="L22" s="225">
        <v>44407.5</v>
      </c>
      <c r="M22" s="152"/>
      <c r="N22" s="226">
        <f t="shared" si="2"/>
        <v>6.5</v>
      </c>
      <c r="O22" s="152"/>
      <c r="P22" s="223">
        <f t="shared" si="3"/>
        <v>108756972.48</v>
      </c>
    </row>
    <row r="23" spans="1:16" x14ac:dyDescent="0.35">
      <c r="A23" s="152" t="s">
        <v>8</v>
      </c>
      <c r="B23" s="152" t="s">
        <v>2</v>
      </c>
      <c r="C23" s="223">
        <v>27262920.57</v>
      </c>
      <c r="D23" s="223">
        <v>16481175.4</v>
      </c>
      <c r="E23" s="224"/>
      <c r="F23" s="225">
        <v>44409.5</v>
      </c>
      <c r="G23" s="225">
        <v>44423.5</v>
      </c>
      <c r="H23" s="152">
        <f t="shared" si="0"/>
        <v>15</v>
      </c>
      <c r="I23" s="152"/>
      <c r="J23" s="225">
        <f t="shared" si="1"/>
        <v>44416.5</v>
      </c>
      <c r="K23" s="152"/>
      <c r="L23" s="225">
        <v>44421.5</v>
      </c>
      <c r="M23" s="152"/>
      <c r="N23" s="226">
        <f t="shared" si="2"/>
        <v>5</v>
      </c>
      <c r="O23" s="152"/>
      <c r="P23" s="223">
        <f t="shared" si="3"/>
        <v>82405877</v>
      </c>
    </row>
    <row r="24" spans="1:16" x14ac:dyDescent="0.35">
      <c r="A24" s="152" t="s">
        <v>9</v>
      </c>
      <c r="B24" s="152" t="s">
        <v>2</v>
      </c>
      <c r="C24" s="223">
        <v>27434925.390000001</v>
      </c>
      <c r="D24" s="223">
        <v>16658549.91</v>
      </c>
      <c r="E24" s="224"/>
      <c r="F24" s="225">
        <v>44424.5</v>
      </c>
      <c r="G24" s="225">
        <v>44439.5</v>
      </c>
      <c r="H24" s="152">
        <f t="shared" si="0"/>
        <v>16</v>
      </c>
      <c r="I24" s="152"/>
      <c r="J24" s="225">
        <f t="shared" si="1"/>
        <v>44432</v>
      </c>
      <c r="K24" s="152"/>
      <c r="L24" s="225">
        <v>44439.5</v>
      </c>
      <c r="M24" s="152"/>
      <c r="N24" s="226">
        <f t="shared" si="2"/>
        <v>7.5</v>
      </c>
      <c r="O24" s="152"/>
      <c r="P24" s="223">
        <f t="shared" si="3"/>
        <v>124939124.325</v>
      </c>
    </row>
    <row r="25" spans="1:16" x14ac:dyDescent="0.35">
      <c r="A25" s="152" t="s">
        <v>10</v>
      </c>
      <c r="B25" s="152" t="s">
        <v>2</v>
      </c>
      <c r="C25" s="223">
        <v>27392758.329999998</v>
      </c>
      <c r="D25" s="223">
        <v>16640080.01</v>
      </c>
      <c r="E25" s="224"/>
      <c r="F25" s="225">
        <v>44440.5</v>
      </c>
      <c r="G25" s="225">
        <v>44454.5</v>
      </c>
      <c r="H25" s="152">
        <f t="shared" si="0"/>
        <v>15</v>
      </c>
      <c r="I25" s="152"/>
      <c r="J25" s="225">
        <f t="shared" si="1"/>
        <v>44447.5</v>
      </c>
      <c r="K25" s="152"/>
      <c r="L25" s="225">
        <v>44454.5</v>
      </c>
      <c r="M25" s="152"/>
      <c r="N25" s="226">
        <f t="shared" si="2"/>
        <v>7</v>
      </c>
      <c r="O25" s="152"/>
      <c r="P25" s="223">
        <f t="shared" si="3"/>
        <v>116480560.06999999</v>
      </c>
    </row>
    <row r="26" spans="1:16" x14ac:dyDescent="0.35">
      <c r="A26" s="152" t="s">
        <v>11</v>
      </c>
      <c r="B26" s="152" t="s">
        <v>2</v>
      </c>
      <c r="C26" s="223">
        <v>28074678.140000001</v>
      </c>
      <c r="D26" s="223">
        <v>17149180.300000001</v>
      </c>
      <c r="E26" s="224"/>
      <c r="F26" s="225">
        <v>44455.5</v>
      </c>
      <c r="G26" s="225">
        <v>44469.5</v>
      </c>
      <c r="H26" s="152">
        <f t="shared" si="0"/>
        <v>15</v>
      </c>
      <c r="I26" s="152"/>
      <c r="J26" s="225">
        <f t="shared" si="1"/>
        <v>44462.5</v>
      </c>
      <c r="K26" s="152"/>
      <c r="L26" s="225">
        <v>44469.5</v>
      </c>
      <c r="M26" s="152"/>
      <c r="N26" s="226">
        <f t="shared" si="2"/>
        <v>7</v>
      </c>
      <c r="O26" s="152"/>
      <c r="P26" s="223">
        <f t="shared" si="3"/>
        <v>120044262.10000001</v>
      </c>
    </row>
    <row r="27" spans="1:16" x14ac:dyDescent="0.35">
      <c r="A27" s="152" t="s">
        <v>12</v>
      </c>
      <c r="B27" s="152" t="s">
        <v>2</v>
      </c>
      <c r="C27" s="223">
        <v>28058019.219999999</v>
      </c>
      <c r="D27" s="223">
        <v>17190275.960000001</v>
      </c>
      <c r="E27" s="224"/>
      <c r="F27" s="225">
        <v>44470.5</v>
      </c>
      <c r="G27" s="225">
        <v>44484.5</v>
      </c>
      <c r="H27" s="152">
        <f t="shared" si="0"/>
        <v>15</v>
      </c>
      <c r="I27" s="152"/>
      <c r="J27" s="225">
        <f t="shared" si="1"/>
        <v>44477.5</v>
      </c>
      <c r="K27" s="152"/>
      <c r="L27" s="225">
        <v>44484.5</v>
      </c>
      <c r="M27" s="152"/>
      <c r="N27" s="226">
        <f t="shared" si="2"/>
        <v>7</v>
      </c>
      <c r="O27" s="152"/>
      <c r="P27" s="223">
        <f t="shared" si="3"/>
        <v>120331931.72</v>
      </c>
    </row>
    <row r="28" spans="1:16" x14ac:dyDescent="0.35">
      <c r="A28" s="152" t="s">
        <v>13</v>
      </c>
      <c r="B28" s="152" t="s">
        <v>2</v>
      </c>
      <c r="C28" s="223">
        <v>27539124.960000001</v>
      </c>
      <c r="D28" s="223">
        <v>16925557.460000001</v>
      </c>
      <c r="E28" s="224"/>
      <c r="F28" s="225">
        <v>44485.5</v>
      </c>
      <c r="G28" s="225">
        <v>44500.5</v>
      </c>
      <c r="H28" s="152">
        <f t="shared" si="0"/>
        <v>16</v>
      </c>
      <c r="I28" s="152"/>
      <c r="J28" s="225">
        <f t="shared" si="1"/>
        <v>44493</v>
      </c>
      <c r="K28" s="152"/>
      <c r="L28" s="225">
        <v>44498.5</v>
      </c>
      <c r="M28" s="152"/>
      <c r="N28" s="226">
        <f t="shared" si="2"/>
        <v>5.5</v>
      </c>
      <c r="O28" s="152"/>
      <c r="P28" s="223">
        <f t="shared" si="3"/>
        <v>93090566.030000001</v>
      </c>
    </row>
    <row r="29" spans="1:16" x14ac:dyDescent="0.35">
      <c r="A29" s="152" t="s">
        <v>14</v>
      </c>
      <c r="B29" s="152" t="s">
        <v>2</v>
      </c>
      <c r="C29" s="223">
        <v>27953962.420000002</v>
      </c>
      <c r="D29" s="223">
        <v>17254978.370000001</v>
      </c>
      <c r="E29" s="224"/>
      <c r="F29" s="225">
        <v>44501.5</v>
      </c>
      <c r="G29" s="225">
        <v>44515.5</v>
      </c>
      <c r="H29" s="152">
        <f t="shared" si="0"/>
        <v>15</v>
      </c>
      <c r="I29" s="152"/>
      <c r="J29" s="225">
        <f t="shared" si="1"/>
        <v>44508.5</v>
      </c>
      <c r="K29" s="152"/>
      <c r="L29" s="225">
        <v>44515.5</v>
      </c>
      <c r="M29" s="152"/>
      <c r="N29" s="226">
        <f t="shared" si="2"/>
        <v>7</v>
      </c>
      <c r="O29" s="152"/>
      <c r="P29" s="223">
        <f t="shared" si="3"/>
        <v>120784848.59</v>
      </c>
    </row>
    <row r="30" spans="1:16" x14ac:dyDescent="0.35">
      <c r="A30" s="152" t="s">
        <v>15</v>
      </c>
      <c r="B30" s="152" t="s">
        <v>2</v>
      </c>
      <c r="C30" s="223">
        <v>27745508.010000002</v>
      </c>
      <c r="D30" s="223">
        <v>17248059.719999999</v>
      </c>
      <c r="E30" s="224"/>
      <c r="F30" s="225">
        <v>44516.5</v>
      </c>
      <c r="G30" s="225">
        <v>44530.5</v>
      </c>
      <c r="H30" s="152">
        <f t="shared" si="0"/>
        <v>15</v>
      </c>
      <c r="I30" s="152"/>
      <c r="J30" s="225">
        <f t="shared" si="1"/>
        <v>44523.5</v>
      </c>
      <c r="K30" s="152"/>
      <c r="L30" s="225">
        <v>44530.5</v>
      </c>
      <c r="M30" s="152"/>
      <c r="N30" s="226">
        <f t="shared" si="2"/>
        <v>7</v>
      </c>
      <c r="O30" s="152"/>
      <c r="P30" s="223">
        <f t="shared" si="3"/>
        <v>120736418.03999999</v>
      </c>
    </row>
    <row r="31" spans="1:16" x14ac:dyDescent="0.35">
      <c r="A31" s="152" t="s">
        <v>16</v>
      </c>
      <c r="B31" s="152" t="s">
        <v>2</v>
      </c>
      <c r="C31" s="223">
        <v>28735454.620000001</v>
      </c>
      <c r="D31" s="223">
        <v>18015610.52</v>
      </c>
      <c r="E31" s="224"/>
      <c r="F31" s="225">
        <v>44531.5</v>
      </c>
      <c r="G31" s="225">
        <v>44545.5</v>
      </c>
      <c r="H31" s="152">
        <f t="shared" si="0"/>
        <v>15</v>
      </c>
      <c r="I31" s="152"/>
      <c r="J31" s="225">
        <f t="shared" si="1"/>
        <v>44538.5</v>
      </c>
      <c r="K31" s="152"/>
      <c r="L31" s="225">
        <v>44545.5</v>
      </c>
      <c r="M31" s="152"/>
      <c r="N31" s="226">
        <f t="shared" si="2"/>
        <v>7</v>
      </c>
      <c r="O31" s="152"/>
      <c r="P31" s="223">
        <f t="shared" si="3"/>
        <v>126109273.64</v>
      </c>
    </row>
    <row r="32" spans="1:16" x14ac:dyDescent="0.35">
      <c r="A32" s="152" t="s">
        <v>17</v>
      </c>
      <c r="B32" s="152" t="s">
        <v>2</v>
      </c>
      <c r="C32" s="223">
        <v>28751464.379999999</v>
      </c>
      <c r="D32" s="223">
        <v>18210957.27</v>
      </c>
      <c r="E32" s="224"/>
      <c r="F32" s="225">
        <v>44546.5</v>
      </c>
      <c r="G32" s="225">
        <v>44561.5</v>
      </c>
      <c r="H32" s="152">
        <f t="shared" si="0"/>
        <v>16</v>
      </c>
      <c r="I32" s="152"/>
      <c r="J32" s="225">
        <f t="shared" si="1"/>
        <v>44554</v>
      </c>
      <c r="K32" s="152"/>
      <c r="L32" s="225">
        <v>44561.5</v>
      </c>
      <c r="M32" s="152"/>
      <c r="N32" s="226">
        <f t="shared" si="2"/>
        <v>7.5</v>
      </c>
      <c r="O32" s="152"/>
      <c r="P32" s="223">
        <f t="shared" si="3"/>
        <v>136582179.52500001</v>
      </c>
    </row>
    <row r="33" spans="1:16" x14ac:dyDescent="0.35">
      <c r="A33" s="152"/>
      <c r="B33" s="152"/>
      <c r="C33" s="223"/>
      <c r="D33" s="223"/>
      <c r="E33" s="224"/>
      <c r="F33" s="225"/>
      <c r="G33" s="225"/>
      <c r="H33" s="152"/>
      <c r="I33" s="152"/>
      <c r="J33" s="225"/>
      <c r="K33" s="152"/>
      <c r="L33" s="225"/>
      <c r="M33" s="152"/>
      <c r="N33" s="226"/>
      <c r="O33" s="152"/>
      <c r="P33" s="223"/>
    </row>
    <row r="34" spans="1:16" s="14" customFormat="1" x14ac:dyDescent="0.35">
      <c r="A34" s="152" t="s">
        <v>39</v>
      </c>
      <c r="B34" s="152" t="s">
        <v>598</v>
      </c>
      <c r="C34" s="223">
        <v>81784288.760000229</v>
      </c>
      <c r="D34" s="223">
        <v>47376856.432000145</v>
      </c>
      <c r="E34" s="227">
        <f>C40/C39</f>
        <v>0.74263725324260077</v>
      </c>
      <c r="F34" s="225">
        <v>43831.5</v>
      </c>
      <c r="G34" s="225">
        <v>44196.5</v>
      </c>
      <c r="H34" s="152">
        <f t="shared" ref="H34" si="4">G34-F34+1</f>
        <v>366</v>
      </c>
      <c r="I34" s="152"/>
      <c r="J34" s="225">
        <f t="shared" ref="J34" si="5">(G34+F34)/2</f>
        <v>44014</v>
      </c>
      <c r="K34" s="152"/>
      <c r="L34" s="225">
        <v>44270.5</v>
      </c>
      <c r="M34" s="152"/>
      <c r="N34" s="226">
        <f t="shared" ref="N34" si="6">L34-J34</f>
        <v>256.5</v>
      </c>
      <c r="O34" s="152"/>
      <c r="P34" s="223">
        <f>D34*N34</f>
        <v>12152163674.808037</v>
      </c>
    </row>
    <row r="35" spans="1:16" s="105" customFormat="1" x14ac:dyDescent="0.35">
      <c r="A35" s="228"/>
      <c r="B35" s="228"/>
      <c r="C35" s="229"/>
      <c r="D35" s="229"/>
      <c r="E35" s="230"/>
      <c r="F35" s="231"/>
      <c r="G35" s="231"/>
      <c r="H35" s="228"/>
      <c r="I35" s="228"/>
      <c r="J35" s="231"/>
      <c r="K35" s="228"/>
      <c r="L35" s="231"/>
      <c r="M35" s="228"/>
      <c r="N35" s="232"/>
      <c r="O35" s="228"/>
      <c r="P35" s="229"/>
    </row>
    <row r="36" spans="1:16" x14ac:dyDescent="0.35">
      <c r="A36" s="152"/>
      <c r="B36" s="228" t="s">
        <v>586</v>
      </c>
      <c r="C36" s="229">
        <f>SUM(C9:C35)</f>
        <v>751584572.6099999</v>
      </c>
      <c r="D36" s="229">
        <f>SUM(D9:D35)</f>
        <v>454066268.50999987</v>
      </c>
      <c r="E36" s="230"/>
      <c r="F36" s="231"/>
      <c r="G36" s="231"/>
      <c r="H36" s="228"/>
      <c r="I36" s="228"/>
      <c r="J36" s="231"/>
      <c r="K36" s="228"/>
      <c r="L36" s="231"/>
      <c r="M36" s="228"/>
      <c r="N36" s="232"/>
      <c r="O36" s="228"/>
      <c r="P36" s="229">
        <f>SUM(P9:P35)</f>
        <v>14778880285.854036</v>
      </c>
    </row>
    <row r="37" spans="1:16" x14ac:dyDescent="0.35">
      <c r="A37" s="152"/>
      <c r="B37" s="228" t="s">
        <v>587</v>
      </c>
      <c r="C37" s="229">
        <f>C36-C34</f>
        <v>669800283.84999967</v>
      </c>
      <c r="D37" s="229">
        <f>D36-D34</f>
        <v>406689412.07799971</v>
      </c>
      <c r="E37" s="230"/>
      <c r="F37" s="231"/>
      <c r="G37" s="231"/>
      <c r="H37" s="228"/>
      <c r="I37" s="228"/>
      <c r="J37" s="231"/>
      <c r="K37" s="228"/>
      <c r="L37" s="231"/>
      <c r="M37" s="228"/>
      <c r="N37" s="232"/>
      <c r="O37" s="228"/>
      <c r="P37" s="229">
        <f>P36-P34</f>
        <v>2626716611.0459995</v>
      </c>
    </row>
    <row r="38" spans="1:16" x14ac:dyDescent="0.35">
      <c r="A38" s="152"/>
      <c r="B38" s="152"/>
      <c r="C38" s="223"/>
      <c r="D38" s="223"/>
      <c r="E38" s="224"/>
      <c r="F38" s="225"/>
      <c r="G38" s="225"/>
      <c r="H38" s="152"/>
      <c r="I38" s="152"/>
      <c r="J38" s="225"/>
      <c r="K38" s="152"/>
      <c r="L38" s="225"/>
      <c r="M38" s="152"/>
      <c r="N38" s="226"/>
      <c r="O38" s="152"/>
      <c r="P38" s="223"/>
    </row>
    <row r="39" spans="1:16" x14ac:dyDescent="0.35">
      <c r="A39" s="152"/>
      <c r="B39" s="152" t="s">
        <v>417</v>
      </c>
      <c r="C39" s="223">
        <f>C34+C13</f>
        <v>110126832.98999999</v>
      </c>
      <c r="D39" s="223">
        <f>D34+D13</f>
        <v>64382382.969999999</v>
      </c>
      <c r="E39" s="224"/>
      <c r="F39" s="225"/>
      <c r="G39" s="225"/>
      <c r="H39" s="152"/>
      <c r="I39" s="152"/>
      <c r="J39" s="225"/>
      <c r="K39" s="152"/>
      <c r="L39" s="225"/>
      <c r="M39" s="152"/>
      <c r="N39" s="226"/>
      <c r="O39" s="152"/>
      <c r="P39" s="223"/>
    </row>
    <row r="40" spans="1:16" x14ac:dyDescent="0.35">
      <c r="A40" s="152"/>
      <c r="B40" s="152" t="s">
        <v>425</v>
      </c>
      <c r="C40" s="223">
        <v>81784288.760000229</v>
      </c>
      <c r="D40" s="223">
        <f>D39-D41</f>
        <v>47376856.432000145</v>
      </c>
      <c r="E40" s="227"/>
      <c r="F40" s="225"/>
      <c r="G40" s="225"/>
      <c r="H40" s="152"/>
      <c r="I40" s="152"/>
      <c r="J40" s="225"/>
      <c r="K40" s="152"/>
      <c r="L40" s="225"/>
      <c r="M40" s="152"/>
      <c r="N40" s="226"/>
      <c r="O40" s="152"/>
      <c r="P40" s="223"/>
    </row>
    <row r="41" spans="1:16" x14ac:dyDescent="0.35">
      <c r="A41" s="152"/>
      <c r="B41" s="152" t="s">
        <v>599</v>
      </c>
      <c r="C41" s="223">
        <f>C39-C40</f>
        <v>28342544.229999766</v>
      </c>
      <c r="D41" s="223">
        <f>C41*0.6</f>
        <v>17005526.537999857</v>
      </c>
      <c r="E41" s="224"/>
      <c r="F41" s="225"/>
      <c r="G41" s="225"/>
      <c r="H41" s="152"/>
      <c r="I41" s="152"/>
      <c r="J41" s="225"/>
      <c r="K41" s="152"/>
      <c r="L41" s="225"/>
      <c r="M41" s="152"/>
      <c r="N41" s="226"/>
      <c r="O41" s="152"/>
      <c r="P41" s="223"/>
    </row>
    <row r="42" spans="1:16" x14ac:dyDescent="0.35">
      <c r="A42" s="14"/>
      <c r="B42" s="14"/>
      <c r="C42" s="108"/>
      <c r="D42" s="108"/>
    </row>
    <row r="43" spans="1:16" x14ac:dyDescent="0.35">
      <c r="A43" s="14"/>
      <c r="B43" s="14"/>
      <c r="C43" s="108"/>
      <c r="D43" s="108"/>
    </row>
  </sheetData>
  <sortState xmlns:xlrd2="http://schemas.microsoft.com/office/spreadsheetml/2017/richdata2" ref="A9:G25">
    <sortCondition ref="D9:D25" customList="Jan,Feb,Mar,Apr,May,Jun,Jul,Aug,Sep,Oct,Nov,Dec"/>
  </sortState>
  <mergeCells count="1">
    <mergeCell ref="F7:G7"/>
  </mergeCells>
  <phoneticPr fontId="1" type="noConversion"/>
  <printOptions horizontalCentered="1"/>
  <pageMargins left="0" right="0" top="0.75" bottom="0.75" header="0.3" footer="0.3"/>
  <pageSetup scale="50" orientation="landscape" r:id="rId1"/>
  <headerFooter>
    <oddHeader>&amp;R&amp;"Times New Roman,Bold"KyPSC Case No. 2022-00372
AG-DR-01-096 Attach 14
Page &amp;P of &amp;N</oddHeader>
    <oddFooter>&amp;R&amp;F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9DBC-CA4A-4DE4-BD8B-1BF0A6FCBB3F}">
  <dimension ref="A1:W2890"/>
  <sheetViews>
    <sheetView tabSelected="1" workbookViewId="0"/>
  </sheetViews>
  <sheetFormatPr defaultRowHeight="14.5" x14ac:dyDescent="0.35"/>
  <cols>
    <col min="1" max="1" width="2.81640625" customWidth="1"/>
    <col min="2" max="2" width="37" customWidth="1"/>
    <col min="3" max="3" width="19.453125" style="23" customWidth="1"/>
    <col min="4" max="4" width="17.1796875" customWidth="1"/>
    <col min="5" max="5" width="38.81640625" customWidth="1"/>
    <col min="6" max="6" width="14.453125" style="3" bestFit="1" customWidth="1"/>
    <col min="7" max="7" width="4.54296875" customWidth="1"/>
    <col min="8" max="9" width="18.1796875" style="2" customWidth="1"/>
    <col min="10" max="10" width="9" customWidth="1"/>
    <col min="11" max="11" width="16.81640625" style="2" customWidth="1"/>
    <col min="12" max="12" width="17" style="2" customWidth="1"/>
    <col min="13" max="13" width="17.453125" style="2" customWidth="1"/>
    <col min="14" max="14" width="7.54296875" style="2" customWidth="1"/>
    <col min="15" max="15" width="9" customWidth="1"/>
    <col min="16" max="16" width="15.1796875" style="32" bestFit="1" customWidth="1"/>
    <col min="17" max="17" width="12.54296875" customWidth="1"/>
  </cols>
  <sheetData>
    <row r="1" spans="1:23" x14ac:dyDescent="0.35">
      <c r="G1" s="45"/>
      <c r="J1" s="45"/>
      <c r="O1" s="9"/>
    </row>
    <row r="2" spans="1:23" x14ac:dyDescent="0.35">
      <c r="B2" s="30" t="s">
        <v>426</v>
      </c>
      <c r="C2" s="234"/>
      <c r="D2" s="30"/>
      <c r="E2" s="30"/>
      <c r="F2" s="30"/>
      <c r="G2" s="30"/>
      <c r="H2" s="30"/>
      <c r="I2" s="30"/>
      <c r="J2" s="30"/>
      <c r="K2" s="30"/>
      <c r="L2" s="213"/>
      <c r="M2" s="213"/>
      <c r="N2" s="213"/>
      <c r="O2" s="30"/>
      <c r="P2" s="30"/>
      <c r="Q2" s="30"/>
      <c r="R2" s="30"/>
      <c r="S2" s="30"/>
      <c r="T2" s="30"/>
      <c r="U2" s="30"/>
      <c r="V2" s="30"/>
      <c r="W2" s="30"/>
    </row>
    <row r="3" spans="1:23" x14ac:dyDescent="0.35">
      <c r="B3" s="30" t="s">
        <v>600</v>
      </c>
      <c r="C3" s="234"/>
      <c r="D3" s="30"/>
      <c r="E3" s="30"/>
      <c r="F3" s="30"/>
      <c r="G3" s="30"/>
      <c r="H3" s="30"/>
      <c r="I3" s="30"/>
      <c r="J3" s="30"/>
      <c r="K3" s="30"/>
      <c r="L3" s="213"/>
      <c r="M3" s="213"/>
      <c r="N3" s="213"/>
      <c r="O3" s="30"/>
      <c r="P3" s="30"/>
      <c r="Q3" s="30"/>
      <c r="R3" s="30"/>
      <c r="S3" s="30"/>
      <c r="T3" s="30"/>
      <c r="U3" s="30"/>
      <c r="V3" s="30"/>
      <c r="W3" s="30"/>
    </row>
    <row r="4" spans="1:23" x14ac:dyDescent="0.35">
      <c r="B4" s="235" t="s">
        <v>18</v>
      </c>
      <c r="C4" s="236"/>
      <c r="D4" s="235"/>
      <c r="E4" s="30"/>
      <c r="F4" s="235"/>
      <c r="G4" s="235"/>
      <c r="H4" s="30"/>
      <c r="I4" s="30"/>
      <c r="J4" s="30"/>
      <c r="K4" s="30"/>
      <c r="L4" s="237"/>
      <c r="M4" s="237"/>
      <c r="N4" s="237"/>
      <c r="O4" s="235"/>
      <c r="P4" s="235"/>
      <c r="Q4" s="235"/>
      <c r="R4" s="235"/>
      <c r="S4" s="235"/>
      <c r="T4" s="235"/>
      <c r="U4" s="235"/>
      <c r="V4" s="235"/>
      <c r="W4" s="235"/>
    </row>
    <row r="5" spans="1:23" x14ac:dyDescent="0.35">
      <c r="G5" s="32"/>
      <c r="O5" s="9"/>
    </row>
    <row r="6" spans="1:23" x14ac:dyDescent="0.35">
      <c r="G6" s="32"/>
      <c r="O6" s="9"/>
    </row>
    <row r="7" spans="1:23" x14ac:dyDescent="0.35">
      <c r="G7" s="32"/>
      <c r="O7" s="9"/>
    </row>
    <row r="8" spans="1:23" x14ac:dyDescent="0.35">
      <c r="G8" s="32"/>
      <c r="H8" s="239" t="s">
        <v>19</v>
      </c>
      <c r="I8" s="239"/>
      <c r="J8" s="4"/>
      <c r="K8" s="6"/>
      <c r="M8" s="46"/>
      <c r="N8" s="6"/>
      <c r="O8" s="8"/>
      <c r="P8" s="47"/>
    </row>
    <row r="9" spans="1:23" s="20" customFormat="1" ht="78" x14ac:dyDescent="0.35">
      <c r="A9" s="119" t="s">
        <v>427</v>
      </c>
      <c r="B9" s="120" t="s">
        <v>72</v>
      </c>
      <c r="C9" s="84" t="s">
        <v>73</v>
      </c>
      <c r="D9" s="120" t="s">
        <v>74</v>
      </c>
      <c r="E9" s="120" t="s">
        <v>75</v>
      </c>
      <c r="F9" s="121" t="s">
        <v>428</v>
      </c>
      <c r="G9" s="122"/>
      <c r="H9" s="81" t="s">
        <v>20</v>
      </c>
      <c r="I9" s="81" t="s">
        <v>21</v>
      </c>
      <c r="J9" s="116" t="s">
        <v>22</v>
      </c>
      <c r="K9" s="81" t="s">
        <v>23</v>
      </c>
      <c r="L9" s="84" t="s">
        <v>73</v>
      </c>
      <c r="M9" s="81" t="s">
        <v>0</v>
      </c>
      <c r="N9" s="81" t="s">
        <v>429</v>
      </c>
      <c r="O9" s="117" t="s">
        <v>24</v>
      </c>
      <c r="P9" s="118" t="s">
        <v>25</v>
      </c>
    </row>
    <row r="10" spans="1:23" x14ac:dyDescent="0.35">
      <c r="B10" s="89" t="s">
        <v>98</v>
      </c>
      <c r="C10" s="138">
        <v>44211</v>
      </c>
      <c r="D10" s="89" t="s">
        <v>430</v>
      </c>
      <c r="E10" s="44" t="s">
        <v>431</v>
      </c>
      <c r="F10" s="139">
        <v>117.78</v>
      </c>
      <c r="G10" s="14"/>
      <c r="H10" s="129">
        <v>44193</v>
      </c>
      <c r="I10" s="129">
        <v>44206</v>
      </c>
      <c r="J10" s="14">
        <f t="shared" ref="J10:J73" si="0">I10-H10+1</f>
        <v>14</v>
      </c>
      <c r="K10" s="129">
        <f t="shared" ref="K10:K73" si="1">(I10+H10)/2</f>
        <v>44199.5</v>
      </c>
      <c r="L10" s="130">
        <v>44211.5</v>
      </c>
      <c r="M10" s="130">
        <v>44211.5</v>
      </c>
      <c r="N10" s="140"/>
      <c r="O10" s="14">
        <f t="shared" ref="O10:O73" si="2">M10-K10</f>
        <v>12</v>
      </c>
      <c r="P10" s="141">
        <f t="shared" ref="P10:P73" si="3">F10*O10</f>
        <v>1413.3600000000001</v>
      </c>
    </row>
    <row r="11" spans="1:23" x14ac:dyDescent="0.35">
      <c r="B11" s="89" t="s">
        <v>98</v>
      </c>
      <c r="C11" s="138">
        <v>44211</v>
      </c>
      <c r="D11" s="89" t="s">
        <v>432</v>
      </c>
      <c r="E11" s="44" t="s">
        <v>433</v>
      </c>
      <c r="F11" s="139">
        <v>421.91</v>
      </c>
      <c r="G11" s="14"/>
      <c r="H11" s="129">
        <v>44193</v>
      </c>
      <c r="I11" s="129">
        <v>44206</v>
      </c>
      <c r="J11" s="14">
        <f t="shared" si="0"/>
        <v>14</v>
      </c>
      <c r="K11" s="129">
        <f t="shared" si="1"/>
        <v>44199.5</v>
      </c>
      <c r="L11" s="130">
        <v>44211.5</v>
      </c>
      <c r="M11" s="130">
        <v>44211.5</v>
      </c>
      <c r="N11" s="140"/>
      <c r="O11" s="14">
        <f t="shared" si="2"/>
        <v>12</v>
      </c>
      <c r="P11" s="141">
        <f t="shared" si="3"/>
        <v>5062.92</v>
      </c>
    </row>
    <row r="12" spans="1:23" x14ac:dyDescent="0.35">
      <c r="B12" s="89" t="s">
        <v>98</v>
      </c>
      <c r="C12" s="138">
        <v>44211</v>
      </c>
      <c r="D12" s="89" t="s">
        <v>434</v>
      </c>
      <c r="E12" s="44" t="s">
        <v>435</v>
      </c>
      <c r="F12" s="139">
        <v>834.66</v>
      </c>
      <c r="G12" s="14"/>
      <c r="H12" s="129">
        <v>44193</v>
      </c>
      <c r="I12" s="129">
        <v>44206</v>
      </c>
      <c r="J12" s="14">
        <f t="shared" si="0"/>
        <v>14</v>
      </c>
      <c r="K12" s="129">
        <f t="shared" si="1"/>
        <v>44199.5</v>
      </c>
      <c r="L12" s="130">
        <v>44211.5</v>
      </c>
      <c r="M12" s="130">
        <v>44211.5</v>
      </c>
      <c r="N12" s="140"/>
      <c r="O12" s="14">
        <f t="shared" si="2"/>
        <v>12</v>
      </c>
      <c r="P12" s="141">
        <f t="shared" si="3"/>
        <v>10015.92</v>
      </c>
    </row>
    <row r="13" spans="1:23" x14ac:dyDescent="0.35">
      <c r="B13" s="89" t="s">
        <v>98</v>
      </c>
      <c r="C13" s="138">
        <v>44211</v>
      </c>
      <c r="D13" s="89" t="s">
        <v>436</v>
      </c>
      <c r="E13" s="44" t="s">
        <v>437</v>
      </c>
      <c r="F13" s="139">
        <v>50.23</v>
      </c>
      <c r="G13" s="14"/>
      <c r="H13" s="129">
        <v>44193</v>
      </c>
      <c r="I13" s="129">
        <v>44206</v>
      </c>
      <c r="J13" s="14">
        <f t="shared" si="0"/>
        <v>14</v>
      </c>
      <c r="K13" s="129">
        <f t="shared" si="1"/>
        <v>44199.5</v>
      </c>
      <c r="L13" s="130">
        <v>44211.5</v>
      </c>
      <c r="M13" s="130">
        <v>44211.5</v>
      </c>
      <c r="N13" s="140"/>
      <c r="O13" s="14">
        <f t="shared" si="2"/>
        <v>12</v>
      </c>
      <c r="P13" s="141">
        <f t="shared" si="3"/>
        <v>602.76</v>
      </c>
    </row>
    <row r="14" spans="1:23" x14ac:dyDescent="0.35">
      <c r="B14" s="89" t="s">
        <v>98</v>
      </c>
      <c r="C14" s="138">
        <v>44211</v>
      </c>
      <c r="D14" s="89" t="s">
        <v>438</v>
      </c>
      <c r="E14" s="44" t="s">
        <v>439</v>
      </c>
      <c r="F14" s="139">
        <v>47.03</v>
      </c>
      <c r="G14" s="14"/>
      <c r="H14" s="129">
        <v>44193</v>
      </c>
      <c r="I14" s="129">
        <v>44206</v>
      </c>
      <c r="J14" s="14">
        <f t="shared" si="0"/>
        <v>14</v>
      </c>
      <c r="K14" s="129">
        <f t="shared" si="1"/>
        <v>44199.5</v>
      </c>
      <c r="L14" s="130">
        <v>44211.5</v>
      </c>
      <c r="M14" s="130">
        <v>44211.5</v>
      </c>
      <c r="N14" s="140"/>
      <c r="O14" s="14">
        <f t="shared" si="2"/>
        <v>12</v>
      </c>
      <c r="P14" s="141">
        <f t="shared" si="3"/>
        <v>564.36</v>
      </c>
    </row>
    <row r="15" spans="1:23" x14ac:dyDescent="0.35">
      <c r="B15" s="89" t="s">
        <v>98</v>
      </c>
      <c r="C15" s="138">
        <v>44211</v>
      </c>
      <c r="D15" s="89" t="s">
        <v>440</v>
      </c>
      <c r="E15" s="44" t="s">
        <v>441</v>
      </c>
      <c r="F15" s="139">
        <v>0.54</v>
      </c>
      <c r="G15" s="14"/>
      <c r="H15" s="129">
        <v>44193</v>
      </c>
      <c r="I15" s="129">
        <v>44206</v>
      </c>
      <c r="J15" s="14">
        <f t="shared" si="0"/>
        <v>14</v>
      </c>
      <c r="K15" s="129">
        <f t="shared" si="1"/>
        <v>44199.5</v>
      </c>
      <c r="L15" s="130">
        <v>44211.5</v>
      </c>
      <c r="M15" s="140">
        <v>44223.5</v>
      </c>
      <c r="N15" s="140"/>
      <c r="O15" s="14">
        <f t="shared" si="2"/>
        <v>24</v>
      </c>
      <c r="P15" s="141">
        <f t="shared" si="3"/>
        <v>12.96</v>
      </c>
    </row>
    <row r="16" spans="1:23" x14ac:dyDescent="0.35">
      <c r="B16" s="89" t="s">
        <v>98</v>
      </c>
      <c r="C16" s="138">
        <v>44211</v>
      </c>
      <c r="D16" s="89" t="s">
        <v>442</v>
      </c>
      <c r="E16" s="44" t="s">
        <v>443</v>
      </c>
      <c r="F16" s="139">
        <v>1</v>
      </c>
      <c r="G16" s="14"/>
      <c r="H16" s="129">
        <v>44193</v>
      </c>
      <c r="I16" s="129">
        <v>44206</v>
      </c>
      <c r="J16" s="14">
        <f t="shared" si="0"/>
        <v>14</v>
      </c>
      <c r="K16" s="129">
        <f t="shared" si="1"/>
        <v>44199.5</v>
      </c>
      <c r="L16" s="130">
        <v>44211.5</v>
      </c>
      <c r="M16" s="140">
        <v>44211.5</v>
      </c>
      <c r="N16" s="140"/>
      <c r="O16" s="14">
        <f t="shared" si="2"/>
        <v>12</v>
      </c>
      <c r="P16" s="141">
        <f t="shared" si="3"/>
        <v>12</v>
      </c>
    </row>
    <row r="17" spans="2:16" x14ac:dyDescent="0.35">
      <c r="B17" s="89" t="s">
        <v>98</v>
      </c>
      <c r="C17" s="138">
        <v>44211</v>
      </c>
      <c r="D17" s="89" t="s">
        <v>444</v>
      </c>
      <c r="E17" s="44" t="s">
        <v>445</v>
      </c>
      <c r="F17" s="139">
        <v>18.700000000000006</v>
      </c>
      <c r="G17" s="14"/>
      <c r="H17" s="129">
        <v>44193</v>
      </c>
      <c r="I17" s="129">
        <v>44206</v>
      </c>
      <c r="J17" s="14">
        <f t="shared" si="0"/>
        <v>14</v>
      </c>
      <c r="K17" s="129">
        <f t="shared" si="1"/>
        <v>44199.5</v>
      </c>
      <c r="L17" s="130">
        <v>44211.5</v>
      </c>
      <c r="M17" s="140">
        <v>44211.5</v>
      </c>
      <c r="N17" s="140"/>
      <c r="O17" s="14">
        <f t="shared" si="2"/>
        <v>12</v>
      </c>
      <c r="P17" s="141">
        <f t="shared" si="3"/>
        <v>224.40000000000009</v>
      </c>
    </row>
    <row r="18" spans="2:16" x14ac:dyDescent="0.35">
      <c r="B18" s="89" t="s">
        <v>98</v>
      </c>
      <c r="C18" s="138">
        <v>44211</v>
      </c>
      <c r="D18" s="89" t="s">
        <v>446</v>
      </c>
      <c r="E18" s="44" t="s">
        <v>446</v>
      </c>
      <c r="F18" s="139">
        <v>60.19</v>
      </c>
      <c r="G18" s="14"/>
      <c r="H18" s="129">
        <v>44193</v>
      </c>
      <c r="I18" s="129">
        <v>44206</v>
      </c>
      <c r="J18" s="14">
        <f t="shared" si="0"/>
        <v>14</v>
      </c>
      <c r="K18" s="129">
        <f t="shared" si="1"/>
        <v>44199.5</v>
      </c>
      <c r="L18" s="130">
        <v>44211.5</v>
      </c>
      <c r="M18" s="130">
        <v>44211.5</v>
      </c>
      <c r="N18" s="140"/>
      <c r="O18" s="14">
        <f t="shared" si="2"/>
        <v>12</v>
      </c>
      <c r="P18" s="141">
        <f t="shared" si="3"/>
        <v>722.28</v>
      </c>
    </row>
    <row r="19" spans="2:16" x14ac:dyDescent="0.35">
      <c r="B19" s="89" t="s">
        <v>98</v>
      </c>
      <c r="C19" s="138">
        <v>44211</v>
      </c>
      <c r="D19" s="89" t="s">
        <v>447</v>
      </c>
      <c r="E19" s="44" t="s">
        <v>447</v>
      </c>
      <c r="F19" s="139">
        <v>120.36</v>
      </c>
      <c r="G19" s="14"/>
      <c r="H19" s="129">
        <v>44193</v>
      </c>
      <c r="I19" s="129">
        <v>44206</v>
      </c>
      <c r="J19" s="14">
        <f t="shared" si="0"/>
        <v>14</v>
      </c>
      <c r="K19" s="129">
        <f t="shared" si="1"/>
        <v>44199.5</v>
      </c>
      <c r="L19" s="130">
        <v>44211.5</v>
      </c>
      <c r="M19" s="130">
        <v>44211.5</v>
      </c>
      <c r="N19" s="140"/>
      <c r="O19" s="14">
        <f t="shared" si="2"/>
        <v>12</v>
      </c>
      <c r="P19" s="141">
        <f t="shared" si="3"/>
        <v>1444.32</v>
      </c>
    </row>
    <row r="20" spans="2:16" x14ac:dyDescent="0.35">
      <c r="B20" s="89" t="s">
        <v>98</v>
      </c>
      <c r="C20" s="138">
        <v>44211</v>
      </c>
      <c r="D20" s="89" t="s">
        <v>448</v>
      </c>
      <c r="E20" s="44" t="s">
        <v>449</v>
      </c>
      <c r="F20" s="139">
        <v>71.44</v>
      </c>
      <c r="G20" s="14"/>
      <c r="H20" s="129">
        <v>44193</v>
      </c>
      <c r="I20" s="129">
        <v>44206</v>
      </c>
      <c r="J20" s="14">
        <f t="shared" si="0"/>
        <v>14</v>
      </c>
      <c r="K20" s="129">
        <f t="shared" si="1"/>
        <v>44199.5</v>
      </c>
      <c r="L20" s="130">
        <v>44211.5</v>
      </c>
      <c r="M20" s="140">
        <v>44211.5</v>
      </c>
      <c r="N20" s="140"/>
      <c r="O20" s="14">
        <f t="shared" si="2"/>
        <v>12</v>
      </c>
      <c r="P20" s="141">
        <f t="shared" si="3"/>
        <v>857.28</v>
      </c>
    </row>
    <row r="21" spans="2:16" x14ac:dyDescent="0.35">
      <c r="B21" s="89" t="s">
        <v>98</v>
      </c>
      <c r="C21" s="138">
        <v>44211</v>
      </c>
      <c r="D21" s="89" t="s">
        <v>450</v>
      </c>
      <c r="E21" s="44" t="s">
        <v>451</v>
      </c>
      <c r="F21" s="139">
        <v>23.38</v>
      </c>
      <c r="G21" s="14"/>
      <c r="H21" s="129">
        <v>44193</v>
      </c>
      <c r="I21" s="129">
        <v>44206</v>
      </c>
      <c r="J21" s="14">
        <f t="shared" si="0"/>
        <v>14</v>
      </c>
      <c r="K21" s="129">
        <f t="shared" si="1"/>
        <v>44199.5</v>
      </c>
      <c r="L21" s="130">
        <v>44211.5</v>
      </c>
      <c r="M21" s="140">
        <v>44211.5</v>
      </c>
      <c r="N21" s="140"/>
      <c r="O21" s="14">
        <f t="shared" si="2"/>
        <v>12</v>
      </c>
      <c r="P21" s="141">
        <f t="shared" si="3"/>
        <v>280.56</v>
      </c>
    </row>
    <row r="22" spans="2:16" x14ac:dyDescent="0.35">
      <c r="B22" s="89" t="s">
        <v>98</v>
      </c>
      <c r="C22" s="138">
        <v>44211</v>
      </c>
      <c r="D22" s="89" t="s">
        <v>432</v>
      </c>
      <c r="E22" s="44" t="s">
        <v>433</v>
      </c>
      <c r="F22" s="139">
        <v>59.59</v>
      </c>
      <c r="G22" s="14"/>
      <c r="H22" s="129">
        <v>44193</v>
      </c>
      <c r="I22" s="129">
        <v>44206</v>
      </c>
      <c r="J22" s="14">
        <f t="shared" si="0"/>
        <v>14</v>
      </c>
      <c r="K22" s="129">
        <f t="shared" si="1"/>
        <v>44199.5</v>
      </c>
      <c r="L22" s="130">
        <v>44211.5</v>
      </c>
      <c r="M22" s="130">
        <v>44211.5</v>
      </c>
      <c r="N22" s="140"/>
      <c r="O22" s="14">
        <f t="shared" si="2"/>
        <v>12</v>
      </c>
      <c r="P22" s="141">
        <f t="shared" si="3"/>
        <v>715.08</v>
      </c>
    </row>
    <row r="23" spans="2:16" x14ac:dyDescent="0.35">
      <c r="B23" s="89" t="s">
        <v>98</v>
      </c>
      <c r="C23" s="138">
        <v>44211</v>
      </c>
      <c r="D23" s="89" t="s">
        <v>434</v>
      </c>
      <c r="E23" s="44" t="s">
        <v>435</v>
      </c>
      <c r="F23" s="139">
        <v>148.97999999999999</v>
      </c>
      <c r="G23" s="14"/>
      <c r="H23" s="129">
        <v>44193</v>
      </c>
      <c r="I23" s="129">
        <v>44206</v>
      </c>
      <c r="J23" s="14">
        <f t="shared" si="0"/>
        <v>14</v>
      </c>
      <c r="K23" s="129">
        <f t="shared" si="1"/>
        <v>44199.5</v>
      </c>
      <c r="L23" s="130">
        <v>44211.5</v>
      </c>
      <c r="M23" s="130">
        <v>44211.5</v>
      </c>
      <c r="N23" s="140"/>
      <c r="O23" s="14">
        <f t="shared" si="2"/>
        <v>12</v>
      </c>
      <c r="P23" s="141">
        <f t="shared" si="3"/>
        <v>1787.7599999999998</v>
      </c>
    </row>
    <row r="24" spans="2:16" x14ac:dyDescent="0.35">
      <c r="B24" s="89" t="s">
        <v>98</v>
      </c>
      <c r="C24" s="138">
        <v>44211</v>
      </c>
      <c r="D24" s="89" t="s">
        <v>430</v>
      </c>
      <c r="E24" s="44" t="s">
        <v>431</v>
      </c>
      <c r="F24" s="139">
        <v>6.69</v>
      </c>
      <c r="G24" s="14"/>
      <c r="H24" s="129">
        <v>44193</v>
      </c>
      <c r="I24" s="129">
        <v>44206</v>
      </c>
      <c r="J24" s="14">
        <f t="shared" si="0"/>
        <v>14</v>
      </c>
      <c r="K24" s="129">
        <f t="shared" si="1"/>
        <v>44199.5</v>
      </c>
      <c r="L24" s="130">
        <v>44211.5</v>
      </c>
      <c r="M24" s="130">
        <v>44211.5</v>
      </c>
      <c r="N24" s="140"/>
      <c r="O24" s="14">
        <f t="shared" si="2"/>
        <v>12</v>
      </c>
      <c r="P24" s="141">
        <f t="shared" si="3"/>
        <v>80.28</v>
      </c>
    </row>
    <row r="25" spans="2:16" x14ac:dyDescent="0.35">
      <c r="B25" s="89" t="s">
        <v>98</v>
      </c>
      <c r="C25" s="138">
        <v>44211</v>
      </c>
      <c r="D25" s="89" t="s">
        <v>432</v>
      </c>
      <c r="E25" s="44" t="s">
        <v>433</v>
      </c>
      <c r="F25" s="139">
        <v>10.039999999999999</v>
      </c>
      <c r="G25" s="14"/>
      <c r="H25" s="129">
        <v>44193</v>
      </c>
      <c r="I25" s="129">
        <v>44206</v>
      </c>
      <c r="J25" s="14">
        <f t="shared" si="0"/>
        <v>14</v>
      </c>
      <c r="K25" s="129">
        <f t="shared" si="1"/>
        <v>44199.5</v>
      </c>
      <c r="L25" s="130">
        <v>44211.5</v>
      </c>
      <c r="M25" s="130">
        <v>44211.5</v>
      </c>
      <c r="N25" s="140"/>
      <c r="O25" s="14">
        <f t="shared" si="2"/>
        <v>12</v>
      </c>
      <c r="P25" s="141">
        <f t="shared" si="3"/>
        <v>120.47999999999999</v>
      </c>
    </row>
    <row r="26" spans="2:16" x14ac:dyDescent="0.35">
      <c r="B26" s="89" t="s">
        <v>98</v>
      </c>
      <c r="C26" s="138">
        <v>44211</v>
      </c>
      <c r="D26" s="89" t="s">
        <v>434</v>
      </c>
      <c r="E26" s="44" t="s">
        <v>435</v>
      </c>
      <c r="F26" s="139">
        <v>10.039999999999999</v>
      </c>
      <c r="G26" s="14"/>
      <c r="H26" s="129">
        <v>44193</v>
      </c>
      <c r="I26" s="129">
        <v>44206</v>
      </c>
      <c r="J26" s="14">
        <f t="shared" si="0"/>
        <v>14</v>
      </c>
      <c r="K26" s="129">
        <f t="shared" si="1"/>
        <v>44199.5</v>
      </c>
      <c r="L26" s="130">
        <v>44211.5</v>
      </c>
      <c r="M26" s="130">
        <v>44211.5</v>
      </c>
      <c r="N26" s="140"/>
      <c r="O26" s="14">
        <f t="shared" si="2"/>
        <v>12</v>
      </c>
      <c r="P26" s="141">
        <f t="shared" si="3"/>
        <v>120.47999999999999</v>
      </c>
    </row>
    <row r="27" spans="2:16" x14ac:dyDescent="0.35">
      <c r="B27" s="89" t="s">
        <v>98</v>
      </c>
      <c r="C27" s="138">
        <v>44211</v>
      </c>
      <c r="D27" s="89" t="s">
        <v>452</v>
      </c>
      <c r="E27" s="44" t="s">
        <v>453</v>
      </c>
      <c r="F27" s="139">
        <v>8.57</v>
      </c>
      <c r="G27" s="14"/>
      <c r="H27" s="129">
        <v>44193</v>
      </c>
      <c r="I27" s="129">
        <v>44206</v>
      </c>
      <c r="J27" s="14">
        <f t="shared" si="0"/>
        <v>14</v>
      </c>
      <c r="K27" s="129">
        <f t="shared" si="1"/>
        <v>44199.5</v>
      </c>
      <c r="L27" s="130">
        <v>44211.5</v>
      </c>
      <c r="M27" s="130">
        <v>44211.5</v>
      </c>
      <c r="N27" s="140"/>
      <c r="O27" s="14">
        <f t="shared" si="2"/>
        <v>12</v>
      </c>
      <c r="P27" s="141">
        <f t="shared" si="3"/>
        <v>102.84</v>
      </c>
    </row>
    <row r="28" spans="2:16" x14ac:dyDescent="0.35">
      <c r="B28" s="89" t="s">
        <v>98</v>
      </c>
      <c r="C28" s="138">
        <v>44211</v>
      </c>
      <c r="D28" s="89" t="s">
        <v>454</v>
      </c>
      <c r="E28" s="44" t="s">
        <v>455</v>
      </c>
      <c r="F28" s="139">
        <v>340.77</v>
      </c>
      <c r="G28" s="14"/>
      <c r="H28" s="129">
        <v>44193</v>
      </c>
      <c r="I28" s="129">
        <v>44206</v>
      </c>
      <c r="J28" s="14">
        <f t="shared" si="0"/>
        <v>14</v>
      </c>
      <c r="K28" s="129">
        <f t="shared" si="1"/>
        <v>44199.5</v>
      </c>
      <c r="L28" s="130">
        <v>44211.5</v>
      </c>
      <c r="M28" s="130">
        <v>44211.5</v>
      </c>
      <c r="N28" s="140"/>
      <c r="O28" s="14">
        <f t="shared" si="2"/>
        <v>12</v>
      </c>
      <c r="P28" s="141">
        <f t="shared" si="3"/>
        <v>4089.24</v>
      </c>
    </row>
    <row r="29" spans="2:16" x14ac:dyDescent="0.35">
      <c r="B29" s="89" t="s">
        <v>98</v>
      </c>
      <c r="C29" s="138">
        <v>44211</v>
      </c>
      <c r="D29" s="89" t="s">
        <v>430</v>
      </c>
      <c r="E29" s="44" t="s">
        <v>431</v>
      </c>
      <c r="F29" s="139">
        <v>66704.070000000036</v>
      </c>
      <c r="G29" s="14"/>
      <c r="H29" s="129">
        <v>44193</v>
      </c>
      <c r="I29" s="129">
        <v>44206</v>
      </c>
      <c r="J29" s="14">
        <f t="shared" si="0"/>
        <v>14</v>
      </c>
      <c r="K29" s="129">
        <f t="shared" si="1"/>
        <v>44199.5</v>
      </c>
      <c r="L29" s="130">
        <v>44211.5</v>
      </c>
      <c r="M29" s="130">
        <v>44211.5</v>
      </c>
      <c r="N29" s="140"/>
      <c r="O29" s="14">
        <f t="shared" si="2"/>
        <v>12</v>
      </c>
      <c r="P29" s="141">
        <f t="shared" si="3"/>
        <v>800448.84000000043</v>
      </c>
    </row>
    <row r="30" spans="2:16" x14ac:dyDescent="0.35">
      <c r="B30" s="89" t="s">
        <v>98</v>
      </c>
      <c r="C30" s="138">
        <v>44211</v>
      </c>
      <c r="D30" s="89" t="s">
        <v>456</v>
      </c>
      <c r="E30" s="44" t="s">
        <v>457</v>
      </c>
      <c r="F30" s="139">
        <v>7687.3899999999985</v>
      </c>
      <c r="G30" s="14"/>
      <c r="H30" s="129">
        <v>44193</v>
      </c>
      <c r="I30" s="129">
        <v>44206</v>
      </c>
      <c r="J30" s="14">
        <f t="shared" si="0"/>
        <v>14</v>
      </c>
      <c r="K30" s="129">
        <f t="shared" si="1"/>
        <v>44199.5</v>
      </c>
      <c r="L30" s="130">
        <v>44211.5</v>
      </c>
      <c r="M30" s="130">
        <v>44211.5</v>
      </c>
      <c r="N30" s="140"/>
      <c r="O30" s="14">
        <f t="shared" si="2"/>
        <v>12</v>
      </c>
      <c r="P30" s="141">
        <f t="shared" si="3"/>
        <v>92248.679999999978</v>
      </c>
    </row>
    <row r="31" spans="2:16" x14ac:dyDescent="0.35">
      <c r="B31" s="89" t="s">
        <v>98</v>
      </c>
      <c r="C31" s="138">
        <v>44211</v>
      </c>
      <c r="D31" s="89" t="s">
        <v>432</v>
      </c>
      <c r="E31" s="44" t="s">
        <v>433</v>
      </c>
      <c r="F31" s="139">
        <v>248537.35000000056</v>
      </c>
      <c r="G31" s="14"/>
      <c r="H31" s="129">
        <v>44193</v>
      </c>
      <c r="I31" s="129">
        <v>44206</v>
      </c>
      <c r="J31" s="14">
        <f t="shared" si="0"/>
        <v>14</v>
      </c>
      <c r="K31" s="129">
        <f t="shared" si="1"/>
        <v>44199.5</v>
      </c>
      <c r="L31" s="130">
        <v>44211.5</v>
      </c>
      <c r="M31" s="130">
        <v>44211.5</v>
      </c>
      <c r="N31" s="140"/>
      <c r="O31" s="14">
        <f t="shared" si="2"/>
        <v>12</v>
      </c>
      <c r="P31" s="141">
        <f t="shared" si="3"/>
        <v>2982448.2000000067</v>
      </c>
    </row>
    <row r="32" spans="2:16" x14ac:dyDescent="0.35">
      <c r="B32" s="89" t="s">
        <v>98</v>
      </c>
      <c r="C32" s="138">
        <v>44211</v>
      </c>
      <c r="D32" s="89" t="s">
        <v>434</v>
      </c>
      <c r="E32" s="44" t="s">
        <v>435</v>
      </c>
      <c r="F32" s="139">
        <v>394448.6899999989</v>
      </c>
      <c r="G32" s="14"/>
      <c r="H32" s="129">
        <v>44193</v>
      </c>
      <c r="I32" s="129">
        <v>44206</v>
      </c>
      <c r="J32" s="14">
        <f t="shared" si="0"/>
        <v>14</v>
      </c>
      <c r="K32" s="129">
        <f t="shared" si="1"/>
        <v>44199.5</v>
      </c>
      <c r="L32" s="130">
        <v>44211.5</v>
      </c>
      <c r="M32" s="130">
        <v>44211.5</v>
      </c>
      <c r="N32" s="140"/>
      <c r="O32" s="14">
        <f t="shared" si="2"/>
        <v>12</v>
      </c>
      <c r="P32" s="141">
        <f t="shared" si="3"/>
        <v>4733384.2799999863</v>
      </c>
    </row>
    <row r="33" spans="2:16" x14ac:dyDescent="0.35">
      <c r="B33" s="89" t="s">
        <v>98</v>
      </c>
      <c r="C33" s="138">
        <v>44211</v>
      </c>
      <c r="D33" s="89" t="s">
        <v>436</v>
      </c>
      <c r="E33" s="44" t="s">
        <v>437</v>
      </c>
      <c r="F33" s="139">
        <v>104644.72999999997</v>
      </c>
      <c r="G33" s="14"/>
      <c r="H33" s="129">
        <v>44193</v>
      </c>
      <c r="I33" s="129">
        <v>44206</v>
      </c>
      <c r="J33" s="14">
        <f t="shared" si="0"/>
        <v>14</v>
      </c>
      <c r="K33" s="129">
        <f t="shared" si="1"/>
        <v>44199.5</v>
      </c>
      <c r="L33" s="130">
        <v>44211.5</v>
      </c>
      <c r="M33" s="130">
        <v>44211.5</v>
      </c>
      <c r="N33" s="140"/>
      <c r="O33" s="14">
        <f t="shared" si="2"/>
        <v>12</v>
      </c>
      <c r="P33" s="141">
        <f t="shared" si="3"/>
        <v>1255736.7599999995</v>
      </c>
    </row>
    <row r="34" spans="2:16" x14ac:dyDescent="0.35">
      <c r="B34" s="89" t="s">
        <v>98</v>
      </c>
      <c r="C34" s="138">
        <v>44211</v>
      </c>
      <c r="D34" s="89" t="s">
        <v>458</v>
      </c>
      <c r="E34" s="44" t="s">
        <v>459</v>
      </c>
      <c r="F34" s="139">
        <v>42.34</v>
      </c>
      <c r="G34" s="14"/>
      <c r="H34" s="129">
        <v>44193</v>
      </c>
      <c r="I34" s="129">
        <v>44206</v>
      </c>
      <c r="J34" s="14">
        <f t="shared" si="0"/>
        <v>14</v>
      </c>
      <c r="K34" s="129">
        <f t="shared" si="1"/>
        <v>44199.5</v>
      </c>
      <c r="L34" s="130">
        <v>44211.5</v>
      </c>
      <c r="M34" s="130">
        <v>44211.5</v>
      </c>
      <c r="N34" s="140"/>
      <c r="O34" s="14">
        <f t="shared" si="2"/>
        <v>12</v>
      </c>
      <c r="P34" s="141">
        <f t="shared" si="3"/>
        <v>508.08000000000004</v>
      </c>
    </row>
    <row r="35" spans="2:16" x14ac:dyDescent="0.35">
      <c r="B35" s="89" t="s">
        <v>98</v>
      </c>
      <c r="C35" s="138">
        <v>44211</v>
      </c>
      <c r="D35" s="89" t="s">
        <v>438</v>
      </c>
      <c r="E35" s="44" t="s">
        <v>439</v>
      </c>
      <c r="F35" s="139">
        <v>53079.48</v>
      </c>
      <c r="G35" s="14"/>
      <c r="H35" s="129">
        <v>44193</v>
      </c>
      <c r="I35" s="129">
        <v>44206</v>
      </c>
      <c r="J35" s="14">
        <f t="shared" si="0"/>
        <v>14</v>
      </c>
      <c r="K35" s="129">
        <f t="shared" si="1"/>
        <v>44199.5</v>
      </c>
      <c r="L35" s="130">
        <v>44211.5</v>
      </c>
      <c r="M35" s="130">
        <v>44211.5</v>
      </c>
      <c r="N35" s="140"/>
      <c r="O35" s="14">
        <f t="shared" si="2"/>
        <v>12</v>
      </c>
      <c r="P35" s="141">
        <f t="shared" si="3"/>
        <v>636953.76</v>
      </c>
    </row>
    <row r="36" spans="2:16" x14ac:dyDescent="0.35">
      <c r="B36" s="89" t="s">
        <v>98</v>
      </c>
      <c r="C36" s="138">
        <v>44211</v>
      </c>
      <c r="D36" s="89" t="s">
        <v>460</v>
      </c>
      <c r="E36" s="44" t="s">
        <v>461</v>
      </c>
      <c r="F36" s="139">
        <v>155.53999999999994</v>
      </c>
      <c r="G36" s="14"/>
      <c r="H36" s="129">
        <v>44193</v>
      </c>
      <c r="I36" s="129">
        <v>44206</v>
      </c>
      <c r="J36" s="14">
        <f t="shared" si="0"/>
        <v>14</v>
      </c>
      <c r="K36" s="129">
        <f t="shared" si="1"/>
        <v>44199.5</v>
      </c>
      <c r="L36" s="130">
        <v>44211.5</v>
      </c>
      <c r="M36" s="140">
        <v>44211.5</v>
      </c>
      <c r="N36" s="140"/>
      <c r="O36" s="14">
        <f t="shared" si="2"/>
        <v>12</v>
      </c>
      <c r="P36" s="141">
        <f t="shared" si="3"/>
        <v>1866.4799999999991</v>
      </c>
    </row>
    <row r="37" spans="2:16" x14ac:dyDescent="0.35">
      <c r="B37" s="89" t="s">
        <v>98</v>
      </c>
      <c r="C37" s="138">
        <v>44211</v>
      </c>
      <c r="D37" s="89" t="s">
        <v>462</v>
      </c>
      <c r="E37" s="44" t="s">
        <v>463</v>
      </c>
      <c r="F37" s="139">
        <v>17.970000000000002</v>
      </c>
      <c r="G37" s="14"/>
      <c r="H37" s="129">
        <v>44193</v>
      </c>
      <c r="I37" s="129">
        <v>44206</v>
      </c>
      <c r="J37" s="14">
        <f t="shared" si="0"/>
        <v>14</v>
      </c>
      <c r="K37" s="129">
        <f t="shared" si="1"/>
        <v>44199.5</v>
      </c>
      <c r="L37" s="130">
        <v>44211.5</v>
      </c>
      <c r="M37" s="140">
        <v>44211.5</v>
      </c>
      <c r="N37" s="140"/>
      <c r="O37" s="14">
        <f t="shared" si="2"/>
        <v>12</v>
      </c>
      <c r="P37" s="141">
        <f t="shared" si="3"/>
        <v>215.64000000000004</v>
      </c>
    </row>
    <row r="38" spans="2:16" x14ac:dyDescent="0.35">
      <c r="B38" s="89" t="s">
        <v>98</v>
      </c>
      <c r="C38" s="138">
        <v>44211</v>
      </c>
      <c r="D38" s="89" t="s">
        <v>464</v>
      </c>
      <c r="E38" s="44" t="s">
        <v>465</v>
      </c>
      <c r="F38" s="139">
        <v>83.16</v>
      </c>
      <c r="G38" s="14"/>
      <c r="H38" s="129">
        <v>44193</v>
      </c>
      <c r="I38" s="129">
        <v>44206</v>
      </c>
      <c r="J38" s="14">
        <f t="shared" si="0"/>
        <v>14</v>
      </c>
      <c r="K38" s="129">
        <f t="shared" si="1"/>
        <v>44199.5</v>
      </c>
      <c r="L38" s="130">
        <v>44211.5</v>
      </c>
      <c r="M38" s="130">
        <v>44211.5</v>
      </c>
      <c r="N38" s="140"/>
      <c r="O38" s="14">
        <f t="shared" si="2"/>
        <v>12</v>
      </c>
      <c r="P38" s="141">
        <f t="shared" si="3"/>
        <v>997.92</v>
      </c>
    </row>
    <row r="39" spans="2:16" x14ac:dyDescent="0.35">
      <c r="B39" s="89" t="s">
        <v>98</v>
      </c>
      <c r="C39" s="138">
        <v>44211</v>
      </c>
      <c r="D39" s="89" t="s">
        <v>466</v>
      </c>
      <c r="E39" s="44" t="s">
        <v>467</v>
      </c>
      <c r="F39" s="139">
        <v>64.62</v>
      </c>
      <c r="G39" s="14"/>
      <c r="H39" s="129">
        <v>44193</v>
      </c>
      <c r="I39" s="129">
        <v>44206</v>
      </c>
      <c r="J39" s="14">
        <f t="shared" si="0"/>
        <v>14</v>
      </c>
      <c r="K39" s="129">
        <f t="shared" si="1"/>
        <v>44199.5</v>
      </c>
      <c r="L39" s="130">
        <v>44211.5</v>
      </c>
      <c r="M39" s="130">
        <v>44211.5</v>
      </c>
      <c r="N39" s="140"/>
      <c r="O39" s="14">
        <f t="shared" si="2"/>
        <v>12</v>
      </c>
      <c r="P39" s="141">
        <f t="shared" si="3"/>
        <v>775.44</v>
      </c>
    </row>
    <row r="40" spans="2:16" x14ac:dyDescent="0.35">
      <c r="B40" s="89" t="s">
        <v>98</v>
      </c>
      <c r="C40" s="138">
        <v>44211</v>
      </c>
      <c r="D40" s="89" t="s">
        <v>440</v>
      </c>
      <c r="E40" s="44" t="s">
        <v>441</v>
      </c>
      <c r="F40" s="139">
        <v>7568.5300000000616</v>
      </c>
      <c r="G40" s="14"/>
      <c r="H40" s="129">
        <v>44193</v>
      </c>
      <c r="I40" s="129">
        <v>44206</v>
      </c>
      <c r="J40" s="14">
        <f t="shared" si="0"/>
        <v>14</v>
      </c>
      <c r="K40" s="129">
        <f t="shared" si="1"/>
        <v>44199.5</v>
      </c>
      <c r="L40" s="130">
        <v>44211.5</v>
      </c>
      <c r="M40" s="140">
        <v>44223.5</v>
      </c>
      <c r="N40" s="140"/>
      <c r="O40" s="14">
        <f t="shared" si="2"/>
        <v>24</v>
      </c>
      <c r="P40" s="141">
        <f t="shared" si="3"/>
        <v>181644.72000000149</v>
      </c>
    </row>
    <row r="41" spans="2:16" x14ac:dyDescent="0.35">
      <c r="B41" s="89" t="s">
        <v>98</v>
      </c>
      <c r="C41" s="138">
        <v>44211</v>
      </c>
      <c r="D41" s="89" t="s">
        <v>468</v>
      </c>
      <c r="E41" s="44" t="s">
        <v>469</v>
      </c>
      <c r="F41" s="139">
        <v>200.99</v>
      </c>
      <c r="G41" s="14"/>
      <c r="H41" s="129">
        <v>44193</v>
      </c>
      <c r="I41" s="129">
        <v>44206</v>
      </c>
      <c r="J41" s="14">
        <f t="shared" si="0"/>
        <v>14</v>
      </c>
      <c r="K41" s="129">
        <f t="shared" si="1"/>
        <v>44199.5</v>
      </c>
      <c r="L41" s="130">
        <v>44211.5</v>
      </c>
      <c r="M41" s="130">
        <v>44211.5</v>
      </c>
      <c r="N41" s="140"/>
      <c r="O41" s="14">
        <f t="shared" si="2"/>
        <v>12</v>
      </c>
      <c r="P41" s="141">
        <f t="shared" si="3"/>
        <v>2411.88</v>
      </c>
    </row>
    <row r="42" spans="2:16" x14ac:dyDescent="0.35">
      <c r="B42" s="89" t="s">
        <v>98</v>
      </c>
      <c r="C42" s="138">
        <v>44211</v>
      </c>
      <c r="D42" s="89" t="s">
        <v>470</v>
      </c>
      <c r="E42" s="44" t="s">
        <v>471</v>
      </c>
      <c r="F42" s="139">
        <v>4486.8999999999987</v>
      </c>
      <c r="G42" s="14"/>
      <c r="H42" s="129">
        <v>44193</v>
      </c>
      <c r="I42" s="129">
        <v>44206</v>
      </c>
      <c r="J42" s="14">
        <f t="shared" si="0"/>
        <v>14</v>
      </c>
      <c r="K42" s="129">
        <f t="shared" si="1"/>
        <v>44199.5</v>
      </c>
      <c r="L42" s="130">
        <v>44211.5</v>
      </c>
      <c r="M42" s="140">
        <v>44211.5</v>
      </c>
      <c r="N42" s="140"/>
      <c r="O42" s="14">
        <f t="shared" si="2"/>
        <v>12</v>
      </c>
      <c r="P42" s="141">
        <f t="shared" si="3"/>
        <v>53842.799999999988</v>
      </c>
    </row>
    <row r="43" spans="2:16" x14ac:dyDescent="0.35">
      <c r="B43" s="89" t="s">
        <v>98</v>
      </c>
      <c r="C43" s="138">
        <v>44211</v>
      </c>
      <c r="D43" s="89" t="s">
        <v>472</v>
      </c>
      <c r="E43" s="44" t="s">
        <v>473</v>
      </c>
      <c r="F43" s="139">
        <v>501.15999999999997</v>
      </c>
      <c r="G43" s="14"/>
      <c r="H43" s="129">
        <v>44193</v>
      </c>
      <c r="I43" s="129">
        <v>44206</v>
      </c>
      <c r="J43" s="14">
        <f t="shared" si="0"/>
        <v>14</v>
      </c>
      <c r="K43" s="129">
        <f t="shared" si="1"/>
        <v>44199.5</v>
      </c>
      <c r="L43" s="130">
        <v>44211.5</v>
      </c>
      <c r="M43" s="140">
        <v>44211.5</v>
      </c>
      <c r="N43" s="140"/>
      <c r="O43" s="14">
        <f t="shared" si="2"/>
        <v>12</v>
      </c>
      <c r="P43" s="141">
        <f t="shared" si="3"/>
        <v>6013.92</v>
      </c>
    </row>
    <row r="44" spans="2:16" x14ac:dyDescent="0.35">
      <c r="B44" s="89" t="s">
        <v>98</v>
      </c>
      <c r="C44" s="138">
        <v>44211</v>
      </c>
      <c r="D44" s="89" t="s">
        <v>474</v>
      </c>
      <c r="E44" s="44" t="s">
        <v>475</v>
      </c>
      <c r="F44" s="139">
        <v>1054.46</v>
      </c>
      <c r="G44" s="14"/>
      <c r="H44" s="129">
        <v>44193</v>
      </c>
      <c r="I44" s="129">
        <v>44206</v>
      </c>
      <c r="J44" s="14">
        <f t="shared" si="0"/>
        <v>14</v>
      </c>
      <c r="K44" s="129">
        <f t="shared" si="1"/>
        <v>44199.5</v>
      </c>
      <c r="L44" s="130">
        <v>44211.5</v>
      </c>
      <c r="M44" s="130">
        <v>44211.5</v>
      </c>
      <c r="N44" s="140"/>
      <c r="O44" s="14">
        <f t="shared" si="2"/>
        <v>12</v>
      </c>
      <c r="P44" s="141">
        <f t="shared" si="3"/>
        <v>12653.52</v>
      </c>
    </row>
    <row r="45" spans="2:16" x14ac:dyDescent="0.35">
      <c r="B45" s="89" t="s">
        <v>98</v>
      </c>
      <c r="C45" s="138">
        <v>44211</v>
      </c>
      <c r="D45" s="89" t="s">
        <v>442</v>
      </c>
      <c r="E45" s="44" t="s">
        <v>443</v>
      </c>
      <c r="F45" s="139">
        <v>19104.079999999823</v>
      </c>
      <c r="G45" s="14"/>
      <c r="H45" s="129">
        <v>44193</v>
      </c>
      <c r="I45" s="129">
        <v>44206</v>
      </c>
      <c r="J45" s="14">
        <f t="shared" si="0"/>
        <v>14</v>
      </c>
      <c r="K45" s="129">
        <f t="shared" si="1"/>
        <v>44199.5</v>
      </c>
      <c r="L45" s="130">
        <v>44211.5</v>
      </c>
      <c r="M45" s="140">
        <v>44211.5</v>
      </c>
      <c r="N45" s="140"/>
      <c r="O45" s="14">
        <f t="shared" si="2"/>
        <v>12</v>
      </c>
      <c r="P45" s="141">
        <f t="shared" si="3"/>
        <v>229248.95999999787</v>
      </c>
    </row>
    <row r="46" spans="2:16" x14ac:dyDescent="0.35">
      <c r="B46" s="89" t="s">
        <v>98</v>
      </c>
      <c r="C46" s="138">
        <v>44211</v>
      </c>
      <c r="D46" s="89" t="s">
        <v>476</v>
      </c>
      <c r="E46" s="44" t="s">
        <v>477</v>
      </c>
      <c r="F46" s="139">
        <v>335.34000000000037</v>
      </c>
      <c r="G46" s="14"/>
      <c r="H46" s="129">
        <v>44193</v>
      </c>
      <c r="I46" s="129">
        <v>44206</v>
      </c>
      <c r="J46" s="14">
        <f t="shared" si="0"/>
        <v>14</v>
      </c>
      <c r="K46" s="129">
        <f t="shared" si="1"/>
        <v>44199.5</v>
      </c>
      <c r="L46" s="130">
        <v>44211.5</v>
      </c>
      <c r="M46" s="130">
        <v>44211.5</v>
      </c>
      <c r="N46" s="140"/>
      <c r="O46" s="14">
        <f t="shared" si="2"/>
        <v>12</v>
      </c>
      <c r="P46" s="141">
        <f t="shared" si="3"/>
        <v>4024.0800000000045</v>
      </c>
    </row>
    <row r="47" spans="2:16" x14ac:dyDescent="0.35">
      <c r="B47" s="89" t="s">
        <v>98</v>
      </c>
      <c r="C47" s="138">
        <v>44211</v>
      </c>
      <c r="D47" s="89" t="s">
        <v>478</v>
      </c>
      <c r="E47" s="44" t="s">
        <v>479</v>
      </c>
      <c r="F47" s="139">
        <v>98591.690000000133</v>
      </c>
      <c r="G47" s="14"/>
      <c r="H47" s="129">
        <v>44193</v>
      </c>
      <c r="I47" s="129">
        <v>44206</v>
      </c>
      <c r="J47" s="14">
        <f t="shared" si="0"/>
        <v>14</v>
      </c>
      <c r="K47" s="129">
        <f t="shared" si="1"/>
        <v>44199.5</v>
      </c>
      <c r="L47" s="130">
        <v>44211.5</v>
      </c>
      <c r="M47" s="130">
        <v>44211.5</v>
      </c>
      <c r="N47" s="140"/>
      <c r="O47" s="14">
        <f t="shared" si="2"/>
        <v>12</v>
      </c>
      <c r="P47" s="141">
        <f t="shared" si="3"/>
        <v>1183100.2800000017</v>
      </c>
    </row>
    <row r="48" spans="2:16" x14ac:dyDescent="0.35">
      <c r="B48" s="89" t="s">
        <v>98</v>
      </c>
      <c r="C48" s="138">
        <v>44211</v>
      </c>
      <c r="D48" s="89" t="s">
        <v>480</v>
      </c>
      <c r="E48" s="44" t="s">
        <v>481</v>
      </c>
      <c r="F48" s="139">
        <v>98589.970000000103</v>
      </c>
      <c r="G48" s="14"/>
      <c r="H48" s="129">
        <v>44193</v>
      </c>
      <c r="I48" s="129">
        <v>44206</v>
      </c>
      <c r="J48" s="14">
        <f t="shared" si="0"/>
        <v>14</v>
      </c>
      <c r="K48" s="129">
        <f t="shared" si="1"/>
        <v>44199.5</v>
      </c>
      <c r="L48" s="130">
        <v>44211.5</v>
      </c>
      <c r="M48" s="130">
        <v>44211.5</v>
      </c>
      <c r="N48" s="140"/>
      <c r="O48" s="14">
        <f t="shared" si="2"/>
        <v>12</v>
      </c>
      <c r="P48" s="141">
        <f t="shared" si="3"/>
        <v>1183079.6400000013</v>
      </c>
    </row>
    <row r="49" spans="2:16" x14ac:dyDescent="0.35">
      <c r="B49" s="89" t="s">
        <v>98</v>
      </c>
      <c r="C49" s="138">
        <v>44211</v>
      </c>
      <c r="D49" s="89" t="s">
        <v>482</v>
      </c>
      <c r="E49" s="44" t="s">
        <v>483</v>
      </c>
      <c r="F49" s="139">
        <v>413250</v>
      </c>
      <c r="G49" s="14"/>
      <c r="H49" s="129">
        <v>44193</v>
      </c>
      <c r="I49" s="129">
        <v>44206</v>
      </c>
      <c r="J49" s="14">
        <f t="shared" si="0"/>
        <v>14</v>
      </c>
      <c r="K49" s="129">
        <f t="shared" si="1"/>
        <v>44199.5</v>
      </c>
      <c r="L49" s="130">
        <v>44211.5</v>
      </c>
      <c r="M49" s="130">
        <v>44211.5</v>
      </c>
      <c r="N49" s="140"/>
      <c r="O49" s="14">
        <f t="shared" si="2"/>
        <v>12</v>
      </c>
      <c r="P49" s="141">
        <f t="shared" si="3"/>
        <v>4959000</v>
      </c>
    </row>
    <row r="50" spans="2:16" x14ac:dyDescent="0.35">
      <c r="B50" s="89" t="s">
        <v>98</v>
      </c>
      <c r="C50" s="138">
        <v>44211</v>
      </c>
      <c r="D50" s="89" t="s">
        <v>484</v>
      </c>
      <c r="E50" s="44" t="s">
        <v>485</v>
      </c>
      <c r="F50" s="139">
        <v>112</v>
      </c>
      <c r="G50" s="14"/>
      <c r="H50" s="129">
        <v>44193</v>
      </c>
      <c r="I50" s="129">
        <v>44206</v>
      </c>
      <c r="J50" s="14">
        <f t="shared" si="0"/>
        <v>14</v>
      </c>
      <c r="K50" s="129">
        <f t="shared" si="1"/>
        <v>44199.5</v>
      </c>
      <c r="L50" s="130">
        <v>44211.5</v>
      </c>
      <c r="M50" s="140">
        <v>44211.5</v>
      </c>
      <c r="N50" s="140"/>
      <c r="O50" s="14">
        <f t="shared" si="2"/>
        <v>12</v>
      </c>
      <c r="P50" s="141">
        <f t="shared" si="3"/>
        <v>1344</v>
      </c>
    </row>
    <row r="51" spans="2:16" x14ac:dyDescent="0.35">
      <c r="B51" s="89" t="s">
        <v>98</v>
      </c>
      <c r="C51" s="138">
        <v>44211</v>
      </c>
      <c r="D51" s="89" t="s">
        <v>486</v>
      </c>
      <c r="E51" s="44" t="s">
        <v>487</v>
      </c>
      <c r="F51" s="139">
        <v>56.64</v>
      </c>
      <c r="G51" s="14"/>
      <c r="H51" s="129">
        <v>44193</v>
      </c>
      <c r="I51" s="129">
        <v>44206</v>
      </c>
      <c r="J51" s="14">
        <f t="shared" si="0"/>
        <v>14</v>
      </c>
      <c r="K51" s="129">
        <f t="shared" si="1"/>
        <v>44199.5</v>
      </c>
      <c r="L51" s="130">
        <v>44211.5</v>
      </c>
      <c r="M51" s="140">
        <v>44225.5</v>
      </c>
      <c r="N51" s="140"/>
      <c r="O51" s="14">
        <f t="shared" si="2"/>
        <v>26</v>
      </c>
      <c r="P51" s="141">
        <f t="shared" si="3"/>
        <v>1472.64</v>
      </c>
    </row>
    <row r="52" spans="2:16" x14ac:dyDescent="0.35">
      <c r="B52" s="89" t="s">
        <v>98</v>
      </c>
      <c r="C52" s="138">
        <v>44211</v>
      </c>
      <c r="D52" s="89" t="s">
        <v>488</v>
      </c>
      <c r="E52" s="44" t="s">
        <v>489</v>
      </c>
      <c r="F52" s="139">
        <v>11970.630000000012</v>
      </c>
      <c r="G52" s="14"/>
      <c r="H52" s="129">
        <v>44193</v>
      </c>
      <c r="I52" s="129">
        <v>44206</v>
      </c>
      <c r="J52" s="14">
        <f t="shared" si="0"/>
        <v>14</v>
      </c>
      <c r="K52" s="129">
        <f t="shared" si="1"/>
        <v>44199.5</v>
      </c>
      <c r="L52" s="130">
        <v>44211.5</v>
      </c>
      <c r="M52" s="140">
        <v>44242.5</v>
      </c>
      <c r="N52" s="140"/>
      <c r="O52" s="14">
        <f t="shared" si="2"/>
        <v>43</v>
      </c>
      <c r="P52" s="141">
        <f t="shared" si="3"/>
        <v>514737.09000000049</v>
      </c>
    </row>
    <row r="53" spans="2:16" x14ac:dyDescent="0.35">
      <c r="B53" s="89" t="s">
        <v>98</v>
      </c>
      <c r="C53" s="138">
        <v>44211</v>
      </c>
      <c r="D53" s="89" t="s">
        <v>444</v>
      </c>
      <c r="E53" s="44" t="s">
        <v>445</v>
      </c>
      <c r="F53" s="139">
        <v>136139.48999999967</v>
      </c>
      <c r="G53" s="14"/>
      <c r="H53" s="129">
        <v>44193</v>
      </c>
      <c r="I53" s="129">
        <v>44206</v>
      </c>
      <c r="J53" s="14">
        <f t="shared" si="0"/>
        <v>14</v>
      </c>
      <c r="K53" s="129">
        <f t="shared" si="1"/>
        <v>44199.5</v>
      </c>
      <c r="L53" s="130">
        <v>44211.5</v>
      </c>
      <c r="M53" s="140">
        <v>44211.5</v>
      </c>
      <c r="N53" s="140"/>
      <c r="O53" s="14">
        <f t="shared" si="2"/>
        <v>12</v>
      </c>
      <c r="P53" s="141">
        <f t="shared" si="3"/>
        <v>1633673.8799999962</v>
      </c>
    </row>
    <row r="54" spans="2:16" x14ac:dyDescent="0.35">
      <c r="B54" s="89" t="s">
        <v>98</v>
      </c>
      <c r="C54" s="138">
        <v>44211</v>
      </c>
      <c r="D54" s="89" t="s">
        <v>490</v>
      </c>
      <c r="E54" s="44" t="s">
        <v>491</v>
      </c>
      <c r="F54" s="139">
        <v>5968.449999999998</v>
      </c>
      <c r="G54" s="14"/>
      <c r="H54" s="129">
        <v>44193</v>
      </c>
      <c r="I54" s="129">
        <v>44206</v>
      </c>
      <c r="J54" s="14">
        <f t="shared" si="0"/>
        <v>14</v>
      </c>
      <c r="K54" s="129">
        <f t="shared" si="1"/>
        <v>44199.5</v>
      </c>
      <c r="L54" s="130">
        <v>44211.5</v>
      </c>
      <c r="M54" s="130">
        <v>44211.5</v>
      </c>
      <c r="N54" s="140"/>
      <c r="O54" s="14">
        <f t="shared" si="2"/>
        <v>12</v>
      </c>
      <c r="P54" s="141">
        <f t="shared" si="3"/>
        <v>71621.39999999998</v>
      </c>
    </row>
    <row r="55" spans="2:16" x14ac:dyDescent="0.35">
      <c r="B55" s="89" t="s">
        <v>98</v>
      </c>
      <c r="C55" s="138">
        <v>44211</v>
      </c>
      <c r="D55" s="89" t="s">
        <v>492</v>
      </c>
      <c r="E55" s="44" t="s">
        <v>493</v>
      </c>
      <c r="F55" s="139">
        <v>8243.1999999999971</v>
      </c>
      <c r="G55" s="14"/>
      <c r="H55" s="129">
        <v>44193</v>
      </c>
      <c r="I55" s="129">
        <v>44206</v>
      </c>
      <c r="J55" s="14">
        <f t="shared" si="0"/>
        <v>14</v>
      </c>
      <c r="K55" s="129">
        <f t="shared" si="1"/>
        <v>44199.5</v>
      </c>
      <c r="L55" s="130">
        <v>44211.5</v>
      </c>
      <c r="M55" s="129">
        <v>44181.5</v>
      </c>
      <c r="N55" s="140"/>
      <c r="O55" s="14">
        <f t="shared" si="2"/>
        <v>-18</v>
      </c>
      <c r="P55" s="141">
        <f t="shared" si="3"/>
        <v>-148377.59999999995</v>
      </c>
    </row>
    <row r="56" spans="2:16" x14ac:dyDescent="0.35">
      <c r="B56" s="89" t="s">
        <v>98</v>
      </c>
      <c r="C56" s="138">
        <v>44211</v>
      </c>
      <c r="D56" s="89" t="s">
        <v>494</v>
      </c>
      <c r="E56" s="44" t="s">
        <v>495</v>
      </c>
      <c r="F56" s="139">
        <v>20963.860000000019</v>
      </c>
      <c r="G56" s="14"/>
      <c r="H56" s="129">
        <v>44193</v>
      </c>
      <c r="I56" s="129">
        <v>44206</v>
      </c>
      <c r="J56" s="14">
        <f t="shared" si="0"/>
        <v>14</v>
      </c>
      <c r="K56" s="129">
        <f t="shared" si="1"/>
        <v>44199.5</v>
      </c>
      <c r="L56" s="130">
        <v>44211.5</v>
      </c>
      <c r="M56" s="130">
        <v>44216</v>
      </c>
      <c r="N56" s="140"/>
      <c r="O56" s="14">
        <f t="shared" si="2"/>
        <v>16.5</v>
      </c>
      <c r="P56" s="141">
        <f t="shared" si="3"/>
        <v>345903.69000000029</v>
      </c>
    </row>
    <row r="57" spans="2:16" x14ac:dyDescent="0.35">
      <c r="B57" s="89" t="s">
        <v>98</v>
      </c>
      <c r="C57" s="138">
        <v>44211</v>
      </c>
      <c r="D57" s="89" t="s">
        <v>496</v>
      </c>
      <c r="E57" s="44" t="s">
        <v>497</v>
      </c>
      <c r="F57" s="139">
        <v>2712.0800000000036</v>
      </c>
      <c r="G57" s="14"/>
      <c r="H57" s="129">
        <v>44193</v>
      </c>
      <c r="I57" s="129">
        <v>44206</v>
      </c>
      <c r="J57" s="14">
        <f t="shared" si="0"/>
        <v>14</v>
      </c>
      <c r="K57" s="129">
        <f t="shared" si="1"/>
        <v>44199.5</v>
      </c>
      <c r="L57" s="130">
        <v>44211.5</v>
      </c>
      <c r="M57" s="130">
        <v>44246</v>
      </c>
      <c r="N57" s="140"/>
      <c r="O57" s="14">
        <f t="shared" si="2"/>
        <v>46.5</v>
      </c>
      <c r="P57" s="141">
        <f t="shared" si="3"/>
        <v>126111.72000000016</v>
      </c>
    </row>
    <row r="58" spans="2:16" x14ac:dyDescent="0.35">
      <c r="B58" s="89" t="s">
        <v>98</v>
      </c>
      <c r="C58" s="138">
        <v>44211</v>
      </c>
      <c r="D58" s="89" t="s">
        <v>498</v>
      </c>
      <c r="E58" s="44" t="s">
        <v>499</v>
      </c>
      <c r="F58" s="139">
        <v>5230.3999999999905</v>
      </c>
      <c r="G58" s="14"/>
      <c r="H58" s="129">
        <v>44193</v>
      </c>
      <c r="I58" s="129">
        <v>44206</v>
      </c>
      <c r="J58" s="14">
        <f t="shared" si="0"/>
        <v>14</v>
      </c>
      <c r="K58" s="129">
        <f t="shared" si="1"/>
        <v>44199.5</v>
      </c>
      <c r="L58" s="130">
        <v>44211.5</v>
      </c>
      <c r="M58" s="130">
        <v>44272</v>
      </c>
      <c r="N58" s="140"/>
      <c r="O58" s="14">
        <f t="shared" si="2"/>
        <v>72.5</v>
      </c>
      <c r="P58" s="141">
        <f t="shared" si="3"/>
        <v>379203.9999999993</v>
      </c>
    </row>
    <row r="59" spans="2:16" x14ac:dyDescent="0.35">
      <c r="B59" s="89" t="s">
        <v>98</v>
      </c>
      <c r="C59" s="138">
        <v>44211</v>
      </c>
      <c r="D59" s="89" t="s">
        <v>500</v>
      </c>
      <c r="E59" s="44" t="s">
        <v>501</v>
      </c>
      <c r="F59" s="139">
        <v>799.95999999999947</v>
      </c>
      <c r="G59" s="14"/>
      <c r="H59" s="129">
        <v>44193</v>
      </c>
      <c r="I59" s="129">
        <v>44206</v>
      </c>
      <c r="J59" s="14">
        <f t="shared" si="0"/>
        <v>14</v>
      </c>
      <c r="K59" s="129">
        <f t="shared" si="1"/>
        <v>44199.5</v>
      </c>
      <c r="L59" s="130">
        <v>44211.5</v>
      </c>
      <c r="M59" s="130">
        <v>44308</v>
      </c>
      <c r="N59" s="140"/>
      <c r="O59" s="14">
        <f t="shared" si="2"/>
        <v>108.5</v>
      </c>
      <c r="P59" s="141">
        <f t="shared" si="3"/>
        <v>86795.659999999945</v>
      </c>
    </row>
    <row r="60" spans="2:16" x14ac:dyDescent="0.35">
      <c r="B60" s="89" t="s">
        <v>98</v>
      </c>
      <c r="C60" s="138">
        <v>44211</v>
      </c>
      <c r="D60" s="89" t="s">
        <v>502</v>
      </c>
      <c r="E60" s="44" t="s">
        <v>502</v>
      </c>
      <c r="F60" s="139">
        <v>73.22</v>
      </c>
      <c r="G60" s="14"/>
      <c r="H60" s="129">
        <v>44193</v>
      </c>
      <c r="I60" s="129">
        <v>44206</v>
      </c>
      <c r="J60" s="14">
        <f t="shared" si="0"/>
        <v>14</v>
      </c>
      <c r="K60" s="129">
        <f t="shared" si="1"/>
        <v>44199.5</v>
      </c>
      <c r="L60" s="130">
        <v>44211.5</v>
      </c>
      <c r="M60" s="130">
        <v>44334</v>
      </c>
      <c r="N60" s="140"/>
      <c r="O60" s="14">
        <f t="shared" si="2"/>
        <v>134.5</v>
      </c>
      <c r="P60" s="141">
        <f t="shared" si="3"/>
        <v>9848.09</v>
      </c>
    </row>
    <row r="61" spans="2:16" x14ac:dyDescent="0.35">
      <c r="B61" s="89" t="s">
        <v>98</v>
      </c>
      <c r="C61" s="138">
        <v>44211</v>
      </c>
      <c r="D61" s="89" t="s">
        <v>446</v>
      </c>
      <c r="E61" s="44" t="s">
        <v>446</v>
      </c>
      <c r="F61" s="139">
        <v>3245.2000000000007</v>
      </c>
      <c r="G61" s="14"/>
      <c r="H61" s="129">
        <v>44193</v>
      </c>
      <c r="I61" s="129">
        <v>44206</v>
      </c>
      <c r="J61" s="14">
        <f t="shared" si="0"/>
        <v>14</v>
      </c>
      <c r="K61" s="129">
        <f t="shared" si="1"/>
        <v>44199.5</v>
      </c>
      <c r="L61" s="130">
        <v>44211.5</v>
      </c>
      <c r="M61" s="130">
        <v>44364</v>
      </c>
      <c r="N61" s="140"/>
      <c r="O61" s="14">
        <f t="shared" si="2"/>
        <v>164.5</v>
      </c>
      <c r="P61" s="141">
        <f t="shared" si="3"/>
        <v>533835.40000000014</v>
      </c>
    </row>
    <row r="62" spans="2:16" x14ac:dyDescent="0.35">
      <c r="B62" s="89" t="s">
        <v>98</v>
      </c>
      <c r="C62" s="138">
        <v>44211</v>
      </c>
      <c r="D62" s="89" t="s">
        <v>447</v>
      </c>
      <c r="E62" s="44" t="s">
        <v>447</v>
      </c>
      <c r="F62" s="139">
        <v>8033.88</v>
      </c>
      <c r="G62" s="14"/>
      <c r="H62" s="129">
        <v>44193</v>
      </c>
      <c r="I62" s="129">
        <v>44206</v>
      </c>
      <c r="J62" s="14">
        <f t="shared" si="0"/>
        <v>14</v>
      </c>
      <c r="K62" s="129">
        <f t="shared" si="1"/>
        <v>44199.5</v>
      </c>
      <c r="L62" s="130">
        <v>44211.5</v>
      </c>
      <c r="M62" s="130">
        <v>44364</v>
      </c>
      <c r="N62" s="140"/>
      <c r="O62" s="14">
        <f t="shared" si="2"/>
        <v>164.5</v>
      </c>
      <c r="P62" s="141">
        <f t="shared" si="3"/>
        <v>1321573.26</v>
      </c>
    </row>
    <row r="63" spans="2:16" x14ac:dyDescent="0.35">
      <c r="B63" s="89" t="s">
        <v>98</v>
      </c>
      <c r="C63" s="138">
        <v>44211</v>
      </c>
      <c r="D63" s="89" t="s">
        <v>503</v>
      </c>
      <c r="E63" s="44" t="s">
        <v>503</v>
      </c>
      <c r="F63" s="139">
        <v>1881.5</v>
      </c>
      <c r="G63" s="14"/>
      <c r="H63" s="129">
        <v>44193</v>
      </c>
      <c r="I63" s="129">
        <v>44206</v>
      </c>
      <c r="J63" s="14">
        <f t="shared" si="0"/>
        <v>14</v>
      </c>
      <c r="K63" s="129">
        <f t="shared" si="1"/>
        <v>44199.5</v>
      </c>
      <c r="L63" s="130">
        <v>44211.5</v>
      </c>
      <c r="M63" s="130">
        <v>44396</v>
      </c>
      <c r="N63" s="140"/>
      <c r="O63" s="14">
        <f t="shared" si="2"/>
        <v>196.5</v>
      </c>
      <c r="P63" s="141">
        <f t="shared" si="3"/>
        <v>369714.75</v>
      </c>
    </row>
    <row r="64" spans="2:16" x14ac:dyDescent="0.35">
      <c r="B64" s="89" t="s">
        <v>98</v>
      </c>
      <c r="C64" s="138">
        <v>44211</v>
      </c>
      <c r="D64" s="89" t="s">
        <v>504</v>
      </c>
      <c r="E64" s="44" t="s">
        <v>505</v>
      </c>
      <c r="F64" s="139">
        <v>196.36</v>
      </c>
      <c r="G64" s="14"/>
      <c r="H64" s="129">
        <v>44193</v>
      </c>
      <c r="I64" s="129">
        <v>44206</v>
      </c>
      <c r="J64" s="14">
        <f t="shared" si="0"/>
        <v>14</v>
      </c>
      <c r="K64" s="129">
        <f t="shared" si="1"/>
        <v>44199.5</v>
      </c>
      <c r="L64" s="130">
        <v>44211.5</v>
      </c>
      <c r="M64" s="140">
        <v>44427</v>
      </c>
      <c r="N64" s="140"/>
      <c r="O64" s="14">
        <f t="shared" si="2"/>
        <v>227.5</v>
      </c>
      <c r="P64" s="141">
        <f t="shared" si="3"/>
        <v>44671.9</v>
      </c>
    </row>
    <row r="65" spans="2:16" x14ac:dyDescent="0.35">
      <c r="B65" s="89" t="s">
        <v>98</v>
      </c>
      <c r="C65" s="138">
        <v>44211</v>
      </c>
      <c r="D65" s="89" t="s">
        <v>506</v>
      </c>
      <c r="E65" s="44" t="s">
        <v>507</v>
      </c>
      <c r="F65" s="139">
        <v>633.44000000000005</v>
      </c>
      <c r="G65" s="14"/>
      <c r="H65" s="129">
        <v>44193</v>
      </c>
      <c r="I65" s="129">
        <v>44206</v>
      </c>
      <c r="J65" s="14">
        <f t="shared" si="0"/>
        <v>14</v>
      </c>
      <c r="K65" s="129">
        <f t="shared" si="1"/>
        <v>44199.5</v>
      </c>
      <c r="L65" s="130">
        <v>44211.5</v>
      </c>
      <c r="M65" s="140">
        <v>44456</v>
      </c>
      <c r="N65" s="140"/>
      <c r="O65" s="14">
        <f t="shared" si="2"/>
        <v>256.5</v>
      </c>
      <c r="P65" s="141">
        <f t="shared" si="3"/>
        <v>162477.36000000002</v>
      </c>
    </row>
    <row r="66" spans="2:16" x14ac:dyDescent="0.35">
      <c r="B66" s="89" t="s">
        <v>98</v>
      </c>
      <c r="C66" s="138">
        <v>44211</v>
      </c>
      <c r="D66" s="89" t="s">
        <v>508</v>
      </c>
      <c r="E66" s="44" t="s">
        <v>509</v>
      </c>
      <c r="F66" s="139">
        <v>164.08</v>
      </c>
      <c r="G66" s="14"/>
      <c r="H66" s="129">
        <v>44193</v>
      </c>
      <c r="I66" s="129">
        <v>44206</v>
      </c>
      <c r="J66" s="14">
        <f t="shared" si="0"/>
        <v>14</v>
      </c>
      <c r="K66" s="129">
        <f t="shared" si="1"/>
        <v>44199.5</v>
      </c>
      <c r="L66" s="130">
        <v>44211.5</v>
      </c>
      <c r="M66" s="140">
        <v>44489</v>
      </c>
      <c r="N66" s="140"/>
      <c r="O66" s="14">
        <f t="shared" si="2"/>
        <v>289.5</v>
      </c>
      <c r="P66" s="141">
        <f t="shared" si="3"/>
        <v>47501.16</v>
      </c>
    </row>
    <row r="67" spans="2:16" x14ac:dyDescent="0.35">
      <c r="B67" s="89" t="s">
        <v>98</v>
      </c>
      <c r="C67" s="138">
        <v>44211</v>
      </c>
      <c r="D67" s="89" t="s">
        <v>448</v>
      </c>
      <c r="E67" s="44" t="s">
        <v>449</v>
      </c>
      <c r="F67" s="139">
        <v>11606.090000000004</v>
      </c>
      <c r="G67" s="14"/>
      <c r="H67" s="129">
        <v>44193</v>
      </c>
      <c r="I67" s="129">
        <v>44206</v>
      </c>
      <c r="J67" s="14">
        <f t="shared" si="0"/>
        <v>14</v>
      </c>
      <c r="K67" s="129">
        <f t="shared" si="1"/>
        <v>44199.5</v>
      </c>
      <c r="L67" s="130">
        <v>44211.5</v>
      </c>
      <c r="M67" s="140">
        <v>44529</v>
      </c>
      <c r="N67" s="140"/>
      <c r="O67" s="14">
        <f t="shared" si="2"/>
        <v>329.5</v>
      </c>
      <c r="P67" s="141">
        <f t="shared" si="3"/>
        <v>3824206.6550000012</v>
      </c>
    </row>
    <row r="68" spans="2:16" x14ac:dyDescent="0.35">
      <c r="B68" s="89" t="s">
        <v>98</v>
      </c>
      <c r="C68" s="138">
        <v>44211</v>
      </c>
      <c r="D68" s="89" t="s">
        <v>510</v>
      </c>
      <c r="E68" s="44" t="s">
        <v>511</v>
      </c>
      <c r="F68" s="139">
        <v>5577.8399999999956</v>
      </c>
      <c r="G68" s="14"/>
      <c r="H68" s="129">
        <v>44193</v>
      </c>
      <c r="I68" s="129">
        <v>44206</v>
      </c>
      <c r="J68" s="14">
        <f t="shared" si="0"/>
        <v>14</v>
      </c>
      <c r="K68" s="129">
        <f t="shared" si="1"/>
        <v>44199.5</v>
      </c>
      <c r="L68" s="130">
        <v>44211.5</v>
      </c>
      <c r="M68" s="140">
        <v>44211.5</v>
      </c>
      <c r="N68" s="140"/>
      <c r="O68" s="14">
        <f t="shared" si="2"/>
        <v>12</v>
      </c>
      <c r="P68" s="141">
        <f t="shared" si="3"/>
        <v>66934.079999999944</v>
      </c>
    </row>
    <row r="69" spans="2:16" x14ac:dyDescent="0.35">
      <c r="B69" s="89" t="s">
        <v>98</v>
      </c>
      <c r="C69" s="138">
        <v>44211</v>
      </c>
      <c r="D69" s="89" t="s">
        <v>512</v>
      </c>
      <c r="E69" s="44" t="s">
        <v>513</v>
      </c>
      <c r="F69" s="139">
        <v>242.76</v>
      </c>
      <c r="G69" s="14"/>
      <c r="H69" s="129">
        <v>44193</v>
      </c>
      <c r="I69" s="129">
        <v>44206</v>
      </c>
      <c r="J69" s="14">
        <f t="shared" si="0"/>
        <v>14</v>
      </c>
      <c r="K69" s="129">
        <f t="shared" si="1"/>
        <v>44199.5</v>
      </c>
      <c r="L69" s="130">
        <v>44211.5</v>
      </c>
      <c r="M69" s="140">
        <v>44221.5</v>
      </c>
      <c r="N69" s="140"/>
      <c r="O69" s="14">
        <f t="shared" si="2"/>
        <v>22</v>
      </c>
      <c r="P69" s="141">
        <f t="shared" si="3"/>
        <v>5340.7199999999993</v>
      </c>
    </row>
    <row r="70" spans="2:16" x14ac:dyDescent="0.35">
      <c r="B70" s="89" t="s">
        <v>98</v>
      </c>
      <c r="C70" s="138">
        <v>44211</v>
      </c>
      <c r="D70" s="89" t="s">
        <v>514</v>
      </c>
      <c r="E70" s="44" t="s">
        <v>515</v>
      </c>
      <c r="F70" s="139">
        <v>98.08</v>
      </c>
      <c r="G70" s="14"/>
      <c r="H70" s="129">
        <v>44193</v>
      </c>
      <c r="I70" s="129">
        <v>44206</v>
      </c>
      <c r="J70" s="14">
        <f t="shared" si="0"/>
        <v>14</v>
      </c>
      <c r="K70" s="129">
        <f t="shared" si="1"/>
        <v>44199.5</v>
      </c>
      <c r="L70" s="130">
        <v>44211.5</v>
      </c>
      <c r="M70" s="140">
        <v>44221.5</v>
      </c>
      <c r="N70" s="140"/>
      <c r="O70" s="14">
        <f t="shared" si="2"/>
        <v>22</v>
      </c>
      <c r="P70" s="141">
        <f t="shared" si="3"/>
        <v>2157.7599999999998</v>
      </c>
    </row>
    <row r="71" spans="2:16" x14ac:dyDescent="0.35">
      <c r="B71" s="89" t="s">
        <v>98</v>
      </c>
      <c r="C71" s="138">
        <v>44211</v>
      </c>
      <c r="D71" s="89" t="s">
        <v>516</v>
      </c>
      <c r="E71" s="44" t="s">
        <v>517</v>
      </c>
      <c r="F71" s="139">
        <v>237.24</v>
      </c>
      <c r="G71" s="14"/>
      <c r="H71" s="129">
        <v>44193</v>
      </c>
      <c r="I71" s="129">
        <v>44206</v>
      </c>
      <c r="J71" s="14">
        <f t="shared" si="0"/>
        <v>14</v>
      </c>
      <c r="K71" s="129">
        <f t="shared" si="1"/>
        <v>44199.5</v>
      </c>
      <c r="L71" s="130">
        <v>44211.5</v>
      </c>
      <c r="M71" s="140">
        <v>44221.5</v>
      </c>
      <c r="N71" s="140"/>
      <c r="O71" s="14">
        <f t="shared" si="2"/>
        <v>22</v>
      </c>
      <c r="P71" s="141">
        <f t="shared" si="3"/>
        <v>5219.2800000000007</v>
      </c>
    </row>
    <row r="72" spans="2:16" x14ac:dyDescent="0.35">
      <c r="B72" s="89" t="s">
        <v>98</v>
      </c>
      <c r="C72" s="138">
        <v>44211</v>
      </c>
      <c r="D72" s="89" t="s">
        <v>518</v>
      </c>
      <c r="E72" s="44" t="s">
        <v>519</v>
      </c>
      <c r="F72" s="139">
        <v>191.4</v>
      </c>
      <c r="G72" s="14"/>
      <c r="H72" s="129">
        <v>44193</v>
      </c>
      <c r="I72" s="129">
        <v>44206</v>
      </c>
      <c r="J72" s="14">
        <f t="shared" si="0"/>
        <v>14</v>
      </c>
      <c r="K72" s="129">
        <f t="shared" si="1"/>
        <v>44199.5</v>
      </c>
      <c r="L72" s="130">
        <v>44211.5</v>
      </c>
      <c r="M72" s="140">
        <v>44221.5</v>
      </c>
      <c r="N72" s="140"/>
      <c r="O72" s="14">
        <f t="shared" si="2"/>
        <v>22</v>
      </c>
      <c r="P72" s="141">
        <f t="shared" si="3"/>
        <v>4210.8</v>
      </c>
    </row>
    <row r="73" spans="2:16" x14ac:dyDescent="0.35">
      <c r="B73" s="89" t="s">
        <v>98</v>
      </c>
      <c r="C73" s="138">
        <v>44211</v>
      </c>
      <c r="D73" s="89" t="s">
        <v>520</v>
      </c>
      <c r="E73" s="44" t="s">
        <v>521</v>
      </c>
      <c r="F73" s="139">
        <v>677.69999999999993</v>
      </c>
      <c r="G73" s="14"/>
      <c r="H73" s="129">
        <v>44193</v>
      </c>
      <c r="I73" s="129">
        <v>44206</v>
      </c>
      <c r="J73" s="14">
        <f t="shared" si="0"/>
        <v>14</v>
      </c>
      <c r="K73" s="129">
        <f t="shared" si="1"/>
        <v>44199.5</v>
      </c>
      <c r="L73" s="130">
        <v>44211.5</v>
      </c>
      <c r="M73" s="140">
        <v>44221.5</v>
      </c>
      <c r="N73" s="140"/>
      <c r="O73" s="14">
        <f t="shared" si="2"/>
        <v>22</v>
      </c>
      <c r="P73" s="141">
        <f t="shared" si="3"/>
        <v>14909.399999999998</v>
      </c>
    </row>
    <row r="74" spans="2:16" x14ac:dyDescent="0.35">
      <c r="B74" s="89" t="s">
        <v>98</v>
      </c>
      <c r="C74" s="138">
        <v>44211</v>
      </c>
      <c r="D74" s="89" t="s">
        <v>522</v>
      </c>
      <c r="E74" s="44" t="s">
        <v>523</v>
      </c>
      <c r="F74" s="139">
        <v>59</v>
      </c>
      <c r="G74" s="14"/>
      <c r="H74" s="129">
        <v>44193</v>
      </c>
      <c r="I74" s="129">
        <v>44206</v>
      </c>
      <c r="J74" s="14">
        <f t="shared" ref="J74:J137" si="4">I74-H74+1</f>
        <v>14</v>
      </c>
      <c r="K74" s="129">
        <f t="shared" ref="K74:K137" si="5">(I74+H74)/2</f>
        <v>44199.5</v>
      </c>
      <c r="L74" s="130">
        <v>44211.5</v>
      </c>
      <c r="M74" s="140">
        <v>44221.5</v>
      </c>
      <c r="N74" s="140"/>
      <c r="O74" s="14">
        <f t="shared" ref="O74:O137" si="6">M74-K74</f>
        <v>22</v>
      </c>
      <c r="P74" s="141">
        <f t="shared" ref="P74:P137" si="7">F74*O74</f>
        <v>1298</v>
      </c>
    </row>
    <row r="75" spans="2:16" x14ac:dyDescent="0.35">
      <c r="B75" s="89" t="s">
        <v>98</v>
      </c>
      <c r="C75" s="138">
        <v>44211</v>
      </c>
      <c r="D75" s="89" t="s">
        <v>524</v>
      </c>
      <c r="E75" s="44" t="s">
        <v>525</v>
      </c>
      <c r="F75" s="139">
        <v>880</v>
      </c>
      <c r="G75" s="14"/>
      <c r="H75" s="129">
        <v>44193</v>
      </c>
      <c r="I75" s="129">
        <v>44206</v>
      </c>
      <c r="J75" s="14">
        <f t="shared" si="4"/>
        <v>14</v>
      </c>
      <c r="K75" s="129">
        <f t="shared" si="5"/>
        <v>44199.5</v>
      </c>
      <c r="L75" s="130">
        <v>44211.5</v>
      </c>
      <c r="M75" s="140">
        <v>44221.5</v>
      </c>
      <c r="N75" s="140"/>
      <c r="O75" s="14">
        <f t="shared" si="6"/>
        <v>22</v>
      </c>
      <c r="P75" s="141">
        <f t="shared" si="7"/>
        <v>19360</v>
      </c>
    </row>
    <row r="76" spans="2:16" x14ac:dyDescent="0.35">
      <c r="B76" s="89" t="s">
        <v>98</v>
      </c>
      <c r="C76" s="138">
        <v>44211</v>
      </c>
      <c r="D76" s="89" t="s">
        <v>450</v>
      </c>
      <c r="E76" s="44" t="s">
        <v>451</v>
      </c>
      <c r="F76" s="139">
        <v>5260.5000000000191</v>
      </c>
      <c r="G76" s="14"/>
      <c r="H76" s="129">
        <v>44193</v>
      </c>
      <c r="I76" s="129">
        <v>44206</v>
      </c>
      <c r="J76" s="14">
        <f t="shared" si="4"/>
        <v>14</v>
      </c>
      <c r="K76" s="129">
        <f t="shared" si="5"/>
        <v>44199.5</v>
      </c>
      <c r="L76" s="130">
        <v>44211.5</v>
      </c>
      <c r="M76" s="140">
        <v>44211.5</v>
      </c>
      <c r="N76" s="140"/>
      <c r="O76" s="14">
        <f t="shared" si="6"/>
        <v>12</v>
      </c>
      <c r="P76" s="141">
        <f t="shared" si="7"/>
        <v>63126.000000000233</v>
      </c>
    </row>
    <row r="77" spans="2:16" x14ac:dyDescent="0.35">
      <c r="B77" s="89" t="s">
        <v>98</v>
      </c>
      <c r="C77" s="138">
        <v>44211</v>
      </c>
      <c r="D77" s="89" t="s">
        <v>526</v>
      </c>
      <c r="E77" s="44" t="s">
        <v>527</v>
      </c>
      <c r="F77" s="139">
        <v>120.5</v>
      </c>
      <c r="G77" s="14"/>
      <c r="H77" s="129">
        <v>44193</v>
      </c>
      <c r="I77" s="129">
        <v>44206</v>
      </c>
      <c r="J77" s="14">
        <f t="shared" si="4"/>
        <v>14</v>
      </c>
      <c r="K77" s="129">
        <f t="shared" si="5"/>
        <v>44199.5</v>
      </c>
      <c r="L77" s="130">
        <v>44211.5</v>
      </c>
      <c r="M77" s="140">
        <v>44215.5</v>
      </c>
      <c r="N77" s="140"/>
      <c r="O77" s="14">
        <f t="shared" si="6"/>
        <v>16</v>
      </c>
      <c r="P77" s="141">
        <f t="shared" si="7"/>
        <v>1928</v>
      </c>
    </row>
    <row r="78" spans="2:16" x14ac:dyDescent="0.35">
      <c r="B78" s="89" t="s">
        <v>98</v>
      </c>
      <c r="C78" s="138">
        <v>44211</v>
      </c>
      <c r="D78" s="89" t="s">
        <v>528</v>
      </c>
      <c r="E78" s="44" t="s">
        <v>529</v>
      </c>
      <c r="F78" s="139">
        <v>10.399999999999999</v>
      </c>
      <c r="G78" s="14"/>
      <c r="H78" s="129">
        <v>44193</v>
      </c>
      <c r="I78" s="129">
        <v>44206</v>
      </c>
      <c r="J78" s="14">
        <f t="shared" si="4"/>
        <v>14</v>
      </c>
      <c r="K78" s="129">
        <f t="shared" si="5"/>
        <v>44199.5</v>
      </c>
      <c r="L78" s="130">
        <v>44211.5</v>
      </c>
      <c r="M78" s="140">
        <v>44221.5</v>
      </c>
      <c r="N78" s="140"/>
      <c r="O78" s="14">
        <f t="shared" si="6"/>
        <v>22</v>
      </c>
      <c r="P78" s="141">
        <f t="shared" si="7"/>
        <v>228.79999999999995</v>
      </c>
    </row>
    <row r="79" spans="2:16" x14ac:dyDescent="0.35">
      <c r="B79" s="89" t="s">
        <v>98</v>
      </c>
      <c r="C79" s="138">
        <v>44211</v>
      </c>
      <c r="D79" s="89" t="s">
        <v>530</v>
      </c>
      <c r="E79" s="44" t="s">
        <v>531</v>
      </c>
      <c r="F79" s="139">
        <v>240.12</v>
      </c>
      <c r="G79" s="14"/>
      <c r="H79" s="129">
        <v>44193</v>
      </c>
      <c r="I79" s="129">
        <v>44206</v>
      </c>
      <c r="J79" s="14">
        <f t="shared" si="4"/>
        <v>14</v>
      </c>
      <c r="K79" s="129">
        <f t="shared" si="5"/>
        <v>44199.5</v>
      </c>
      <c r="L79" s="130">
        <v>44211.5</v>
      </c>
      <c r="M79" s="140">
        <v>44221.5</v>
      </c>
      <c r="N79" s="140"/>
      <c r="O79" s="14">
        <f t="shared" si="6"/>
        <v>22</v>
      </c>
      <c r="P79" s="141">
        <f t="shared" si="7"/>
        <v>5282.64</v>
      </c>
    </row>
    <row r="80" spans="2:16" x14ac:dyDescent="0.35">
      <c r="B80" s="89" t="s">
        <v>98</v>
      </c>
      <c r="C80" s="138">
        <v>44211</v>
      </c>
      <c r="D80" s="89" t="s">
        <v>532</v>
      </c>
      <c r="E80" s="44" t="s">
        <v>533</v>
      </c>
      <c r="F80" s="139">
        <v>3020.53</v>
      </c>
      <c r="G80" s="14"/>
      <c r="H80" s="129">
        <v>44193</v>
      </c>
      <c r="I80" s="129">
        <v>44206</v>
      </c>
      <c r="J80" s="14">
        <f t="shared" si="4"/>
        <v>14</v>
      </c>
      <c r="K80" s="129">
        <f t="shared" si="5"/>
        <v>44199.5</v>
      </c>
      <c r="L80" s="130">
        <v>44211.5</v>
      </c>
      <c r="M80" s="130">
        <v>44211.5</v>
      </c>
      <c r="N80" s="140">
        <v>44210.5</v>
      </c>
      <c r="O80" s="14">
        <f t="shared" si="6"/>
        <v>12</v>
      </c>
      <c r="P80" s="141">
        <f t="shared" si="7"/>
        <v>36246.36</v>
      </c>
    </row>
    <row r="81" spans="2:16" x14ac:dyDescent="0.35">
      <c r="B81" s="89" t="s">
        <v>98</v>
      </c>
      <c r="C81" s="138">
        <v>44211</v>
      </c>
      <c r="D81" s="89" t="s">
        <v>534</v>
      </c>
      <c r="E81" s="44" t="s">
        <v>535</v>
      </c>
      <c r="F81" s="139">
        <v>18681.250000000004</v>
      </c>
      <c r="G81" s="14"/>
      <c r="H81" s="129">
        <v>44193</v>
      </c>
      <c r="I81" s="129">
        <v>44206</v>
      </c>
      <c r="J81" s="14">
        <f t="shared" si="4"/>
        <v>14</v>
      </c>
      <c r="K81" s="129">
        <f t="shared" si="5"/>
        <v>44199.5</v>
      </c>
      <c r="L81" s="130">
        <v>44211.5</v>
      </c>
      <c r="M81" s="130">
        <v>44211.5</v>
      </c>
      <c r="N81" s="140">
        <v>44210.5</v>
      </c>
      <c r="O81" s="14">
        <f t="shared" si="6"/>
        <v>12</v>
      </c>
      <c r="P81" s="141">
        <f t="shared" si="7"/>
        <v>224175.00000000006</v>
      </c>
    </row>
    <row r="82" spans="2:16" x14ac:dyDescent="0.35">
      <c r="B82" s="89" t="s">
        <v>98</v>
      </c>
      <c r="C82" s="138">
        <v>44211</v>
      </c>
      <c r="D82" s="89" t="s">
        <v>536</v>
      </c>
      <c r="E82" s="44" t="s">
        <v>537</v>
      </c>
      <c r="F82" s="139">
        <v>1192.51</v>
      </c>
      <c r="G82" s="14"/>
      <c r="H82" s="129">
        <v>44193</v>
      </c>
      <c r="I82" s="129">
        <v>44206</v>
      </c>
      <c r="J82" s="14">
        <f t="shared" si="4"/>
        <v>14</v>
      </c>
      <c r="K82" s="129">
        <f t="shared" si="5"/>
        <v>44199.5</v>
      </c>
      <c r="L82" s="130">
        <v>44211.5</v>
      </c>
      <c r="M82" s="130">
        <v>44211.5</v>
      </c>
      <c r="N82" s="140">
        <v>44210.5</v>
      </c>
      <c r="O82" s="14">
        <f t="shared" si="6"/>
        <v>12</v>
      </c>
      <c r="P82" s="141">
        <f t="shared" si="7"/>
        <v>14310.119999999999</v>
      </c>
    </row>
    <row r="83" spans="2:16" x14ac:dyDescent="0.35">
      <c r="B83" s="89" t="s">
        <v>98</v>
      </c>
      <c r="C83" s="138">
        <v>44211</v>
      </c>
      <c r="D83" s="89" t="s">
        <v>538</v>
      </c>
      <c r="E83" s="44" t="s">
        <v>539</v>
      </c>
      <c r="F83" s="139">
        <v>112</v>
      </c>
      <c r="G83" s="14"/>
      <c r="H83" s="129">
        <v>44193</v>
      </c>
      <c r="I83" s="129">
        <v>44206</v>
      </c>
      <c r="J83" s="14">
        <f t="shared" si="4"/>
        <v>14</v>
      </c>
      <c r="K83" s="129">
        <f t="shared" si="5"/>
        <v>44199.5</v>
      </c>
      <c r="L83" s="130">
        <v>44211.5</v>
      </c>
      <c r="M83" s="130">
        <v>44211.5</v>
      </c>
      <c r="N83" s="140">
        <v>44210.5</v>
      </c>
      <c r="O83" s="14">
        <f t="shared" si="6"/>
        <v>12</v>
      </c>
      <c r="P83" s="141">
        <f t="shared" si="7"/>
        <v>1344</v>
      </c>
    </row>
    <row r="84" spans="2:16" x14ac:dyDescent="0.35">
      <c r="B84" s="89" t="s">
        <v>86</v>
      </c>
      <c r="C84" s="138">
        <v>44211</v>
      </c>
      <c r="D84" s="89" t="s">
        <v>432</v>
      </c>
      <c r="E84" s="44" t="s">
        <v>433</v>
      </c>
      <c r="F84" s="139">
        <v>102.27</v>
      </c>
      <c r="G84" s="14"/>
      <c r="H84" s="129">
        <v>44192</v>
      </c>
      <c r="I84" s="129">
        <v>44205</v>
      </c>
      <c r="J84" s="14">
        <f t="shared" si="4"/>
        <v>14</v>
      </c>
      <c r="K84" s="129">
        <f t="shared" si="5"/>
        <v>44198.5</v>
      </c>
      <c r="L84" s="130">
        <v>44211.5</v>
      </c>
      <c r="M84" s="130">
        <v>44211.5</v>
      </c>
      <c r="N84" s="140"/>
      <c r="O84" s="14">
        <f t="shared" si="6"/>
        <v>13</v>
      </c>
      <c r="P84" s="141">
        <f t="shared" si="7"/>
        <v>1329.51</v>
      </c>
    </row>
    <row r="85" spans="2:16" x14ac:dyDescent="0.35">
      <c r="B85" s="89" t="s">
        <v>86</v>
      </c>
      <c r="C85" s="138">
        <v>44211</v>
      </c>
      <c r="D85" s="89" t="s">
        <v>434</v>
      </c>
      <c r="E85" s="44" t="s">
        <v>435</v>
      </c>
      <c r="F85" s="139">
        <v>110.79</v>
      </c>
      <c r="G85" s="14"/>
      <c r="H85" s="129">
        <v>44192</v>
      </c>
      <c r="I85" s="129">
        <v>44205</v>
      </c>
      <c r="J85" s="14">
        <f t="shared" si="4"/>
        <v>14</v>
      </c>
      <c r="K85" s="129">
        <f t="shared" si="5"/>
        <v>44198.5</v>
      </c>
      <c r="L85" s="130">
        <v>44211.5</v>
      </c>
      <c r="M85" s="130">
        <v>44211.5</v>
      </c>
      <c r="N85" s="140"/>
      <c r="O85" s="14">
        <f t="shared" si="6"/>
        <v>13</v>
      </c>
      <c r="P85" s="141">
        <f t="shared" si="7"/>
        <v>1440.27</v>
      </c>
    </row>
    <row r="86" spans="2:16" x14ac:dyDescent="0.35">
      <c r="B86" s="89" t="s">
        <v>86</v>
      </c>
      <c r="C86" s="138">
        <v>44211</v>
      </c>
      <c r="D86" s="89" t="s">
        <v>436</v>
      </c>
      <c r="E86" s="44" t="s">
        <v>437</v>
      </c>
      <c r="F86" s="139">
        <v>211.91</v>
      </c>
      <c r="G86" s="14"/>
      <c r="H86" s="129">
        <v>44192</v>
      </c>
      <c r="I86" s="129">
        <v>44205</v>
      </c>
      <c r="J86" s="14">
        <f t="shared" si="4"/>
        <v>14</v>
      </c>
      <c r="K86" s="129">
        <f t="shared" si="5"/>
        <v>44198.5</v>
      </c>
      <c r="L86" s="130">
        <v>44211.5</v>
      </c>
      <c r="M86" s="130">
        <v>44211.5</v>
      </c>
      <c r="N86" s="140"/>
      <c r="O86" s="14">
        <f t="shared" si="6"/>
        <v>13</v>
      </c>
      <c r="P86" s="141">
        <f t="shared" si="7"/>
        <v>2754.83</v>
      </c>
    </row>
    <row r="87" spans="2:16" x14ac:dyDescent="0.35">
      <c r="B87" s="89" t="s">
        <v>86</v>
      </c>
      <c r="C87" s="138">
        <v>44211</v>
      </c>
      <c r="D87" s="89" t="s">
        <v>454</v>
      </c>
      <c r="E87" s="44" t="s">
        <v>455</v>
      </c>
      <c r="F87" s="139">
        <v>207.89000000000001</v>
      </c>
      <c r="G87" s="14"/>
      <c r="H87" s="129">
        <v>44192</v>
      </c>
      <c r="I87" s="129">
        <v>44205</v>
      </c>
      <c r="J87" s="14">
        <f t="shared" si="4"/>
        <v>14</v>
      </c>
      <c r="K87" s="129">
        <f t="shared" si="5"/>
        <v>44198.5</v>
      </c>
      <c r="L87" s="130">
        <v>44211.5</v>
      </c>
      <c r="M87" s="130">
        <v>44211.5</v>
      </c>
      <c r="N87" s="140"/>
      <c r="O87" s="14">
        <f t="shared" si="6"/>
        <v>13</v>
      </c>
      <c r="P87" s="141">
        <f t="shared" si="7"/>
        <v>2702.57</v>
      </c>
    </row>
    <row r="88" spans="2:16" x14ac:dyDescent="0.35">
      <c r="B88" s="89" t="s">
        <v>86</v>
      </c>
      <c r="C88" s="138">
        <v>44211</v>
      </c>
      <c r="D88" s="89" t="s">
        <v>430</v>
      </c>
      <c r="E88" s="44" t="s">
        <v>431</v>
      </c>
      <c r="F88" s="139">
        <v>6059.4799999999987</v>
      </c>
      <c r="G88" s="14"/>
      <c r="H88" s="129">
        <v>44192</v>
      </c>
      <c r="I88" s="129">
        <v>44205</v>
      </c>
      <c r="J88" s="14">
        <f t="shared" si="4"/>
        <v>14</v>
      </c>
      <c r="K88" s="129">
        <f t="shared" si="5"/>
        <v>44198.5</v>
      </c>
      <c r="L88" s="130">
        <v>44211.5</v>
      </c>
      <c r="M88" s="130">
        <v>44211.5</v>
      </c>
      <c r="N88" s="140"/>
      <c r="O88" s="14">
        <f t="shared" si="6"/>
        <v>13</v>
      </c>
      <c r="P88" s="141">
        <f t="shared" si="7"/>
        <v>78773.239999999976</v>
      </c>
    </row>
    <row r="89" spans="2:16" x14ac:dyDescent="0.35">
      <c r="B89" s="89" t="s">
        <v>86</v>
      </c>
      <c r="C89" s="138">
        <v>44211</v>
      </c>
      <c r="D89" s="89" t="s">
        <v>432</v>
      </c>
      <c r="E89" s="44" t="s">
        <v>433</v>
      </c>
      <c r="F89" s="139">
        <v>29162.339999999997</v>
      </c>
      <c r="G89" s="14"/>
      <c r="H89" s="129">
        <v>44192</v>
      </c>
      <c r="I89" s="129">
        <v>44205</v>
      </c>
      <c r="J89" s="14">
        <f t="shared" si="4"/>
        <v>14</v>
      </c>
      <c r="K89" s="129">
        <f t="shared" si="5"/>
        <v>44198.5</v>
      </c>
      <c r="L89" s="130">
        <v>44211.5</v>
      </c>
      <c r="M89" s="130">
        <v>44211.5</v>
      </c>
      <c r="N89" s="140"/>
      <c r="O89" s="14">
        <f t="shared" si="6"/>
        <v>13</v>
      </c>
      <c r="P89" s="141">
        <f t="shared" si="7"/>
        <v>379110.41999999993</v>
      </c>
    </row>
    <row r="90" spans="2:16" x14ac:dyDescent="0.35">
      <c r="B90" s="89" t="s">
        <v>86</v>
      </c>
      <c r="C90" s="138">
        <v>44211</v>
      </c>
      <c r="D90" s="89" t="s">
        <v>434</v>
      </c>
      <c r="E90" s="44" t="s">
        <v>435</v>
      </c>
      <c r="F90" s="139">
        <v>44506.639999999985</v>
      </c>
      <c r="G90" s="14"/>
      <c r="H90" s="129">
        <v>44192</v>
      </c>
      <c r="I90" s="129">
        <v>44205</v>
      </c>
      <c r="J90" s="14">
        <f t="shared" si="4"/>
        <v>14</v>
      </c>
      <c r="K90" s="129">
        <f t="shared" si="5"/>
        <v>44198.5</v>
      </c>
      <c r="L90" s="130">
        <v>44211.5</v>
      </c>
      <c r="M90" s="130">
        <v>44211.5</v>
      </c>
      <c r="N90" s="140"/>
      <c r="O90" s="14">
        <f t="shared" si="6"/>
        <v>13</v>
      </c>
      <c r="P90" s="141">
        <f t="shared" si="7"/>
        <v>578586.31999999983</v>
      </c>
    </row>
    <row r="91" spans="2:16" x14ac:dyDescent="0.35">
      <c r="B91" s="89" t="s">
        <v>86</v>
      </c>
      <c r="C91" s="138">
        <v>44211</v>
      </c>
      <c r="D91" s="89" t="s">
        <v>436</v>
      </c>
      <c r="E91" s="44" t="s">
        <v>437</v>
      </c>
      <c r="F91" s="139">
        <v>6952.69</v>
      </c>
      <c r="G91" s="14"/>
      <c r="H91" s="129">
        <v>44192</v>
      </c>
      <c r="I91" s="129">
        <v>44205</v>
      </c>
      <c r="J91" s="14">
        <f t="shared" si="4"/>
        <v>14</v>
      </c>
      <c r="K91" s="129">
        <f t="shared" si="5"/>
        <v>44198.5</v>
      </c>
      <c r="L91" s="130">
        <v>44211.5</v>
      </c>
      <c r="M91" s="130">
        <v>44211.5</v>
      </c>
      <c r="N91" s="140"/>
      <c r="O91" s="14">
        <f t="shared" si="6"/>
        <v>13</v>
      </c>
      <c r="P91" s="141">
        <f t="shared" si="7"/>
        <v>90384.97</v>
      </c>
    </row>
    <row r="92" spans="2:16" x14ac:dyDescent="0.35">
      <c r="B92" s="89" t="s">
        <v>86</v>
      </c>
      <c r="C92" s="138">
        <v>44211</v>
      </c>
      <c r="D92" s="89" t="s">
        <v>438</v>
      </c>
      <c r="E92" s="44" t="s">
        <v>439</v>
      </c>
      <c r="F92" s="139">
        <v>4503.6899999999996</v>
      </c>
      <c r="G92" s="14"/>
      <c r="H92" s="129">
        <v>44192</v>
      </c>
      <c r="I92" s="129">
        <v>44205</v>
      </c>
      <c r="J92" s="14">
        <f t="shared" si="4"/>
        <v>14</v>
      </c>
      <c r="K92" s="129">
        <f t="shared" si="5"/>
        <v>44198.5</v>
      </c>
      <c r="L92" s="130">
        <v>44211.5</v>
      </c>
      <c r="M92" s="130">
        <v>44211.5</v>
      </c>
      <c r="N92" s="140"/>
      <c r="O92" s="14">
        <f t="shared" si="6"/>
        <v>13</v>
      </c>
      <c r="P92" s="141">
        <f t="shared" si="7"/>
        <v>58547.969999999994</v>
      </c>
    </row>
    <row r="93" spans="2:16" x14ac:dyDescent="0.35">
      <c r="B93" s="89" t="s">
        <v>86</v>
      </c>
      <c r="C93" s="138">
        <v>44211</v>
      </c>
      <c r="D93" s="89" t="s">
        <v>440</v>
      </c>
      <c r="E93" s="44" t="s">
        <v>441</v>
      </c>
      <c r="F93" s="139">
        <v>613.86999999999978</v>
      </c>
      <c r="G93" s="14"/>
      <c r="H93" s="129">
        <v>44192</v>
      </c>
      <c r="I93" s="129">
        <v>44205</v>
      </c>
      <c r="J93" s="14">
        <f t="shared" si="4"/>
        <v>14</v>
      </c>
      <c r="K93" s="129">
        <f t="shared" si="5"/>
        <v>44198.5</v>
      </c>
      <c r="L93" s="130">
        <v>44211.5</v>
      </c>
      <c r="M93" s="140">
        <v>44223.5</v>
      </c>
      <c r="N93" s="140"/>
      <c r="O93" s="14">
        <f t="shared" si="6"/>
        <v>25</v>
      </c>
      <c r="P93" s="141">
        <f t="shared" si="7"/>
        <v>15346.749999999995</v>
      </c>
    </row>
    <row r="94" spans="2:16" x14ac:dyDescent="0.35">
      <c r="B94" s="89" t="s">
        <v>86</v>
      </c>
      <c r="C94" s="138">
        <v>44211</v>
      </c>
      <c r="D94" s="89" t="s">
        <v>442</v>
      </c>
      <c r="E94" s="44" t="s">
        <v>443</v>
      </c>
      <c r="F94" s="139">
        <v>1639.6900000000014</v>
      </c>
      <c r="G94" s="14"/>
      <c r="H94" s="129">
        <v>44192</v>
      </c>
      <c r="I94" s="129">
        <v>44205</v>
      </c>
      <c r="J94" s="14">
        <f t="shared" si="4"/>
        <v>14</v>
      </c>
      <c r="K94" s="129">
        <f t="shared" si="5"/>
        <v>44198.5</v>
      </c>
      <c r="L94" s="130">
        <v>44211.5</v>
      </c>
      <c r="M94" s="140">
        <v>44211.5</v>
      </c>
      <c r="N94" s="140"/>
      <c r="O94" s="14">
        <f t="shared" si="6"/>
        <v>13</v>
      </c>
      <c r="P94" s="141">
        <f t="shared" si="7"/>
        <v>21315.970000000019</v>
      </c>
    </row>
    <row r="95" spans="2:16" x14ac:dyDescent="0.35">
      <c r="B95" s="89" t="s">
        <v>86</v>
      </c>
      <c r="C95" s="138">
        <v>44211</v>
      </c>
      <c r="D95" s="89" t="s">
        <v>444</v>
      </c>
      <c r="E95" s="44" t="s">
        <v>445</v>
      </c>
      <c r="F95" s="139">
        <v>8966.6600000000017</v>
      </c>
      <c r="G95" s="14"/>
      <c r="H95" s="129">
        <v>44192</v>
      </c>
      <c r="I95" s="129">
        <v>44205</v>
      </c>
      <c r="J95" s="14">
        <f t="shared" si="4"/>
        <v>14</v>
      </c>
      <c r="K95" s="129">
        <f t="shared" si="5"/>
        <v>44198.5</v>
      </c>
      <c r="L95" s="130">
        <v>44211.5</v>
      </c>
      <c r="M95" s="140">
        <v>44211.5</v>
      </c>
      <c r="N95" s="140"/>
      <c r="O95" s="14">
        <f t="shared" si="6"/>
        <v>13</v>
      </c>
      <c r="P95" s="141">
        <f t="shared" si="7"/>
        <v>116566.58000000002</v>
      </c>
    </row>
    <row r="96" spans="2:16" x14ac:dyDescent="0.35">
      <c r="B96" s="89" t="s">
        <v>86</v>
      </c>
      <c r="C96" s="138">
        <v>44211</v>
      </c>
      <c r="D96" s="89" t="s">
        <v>468</v>
      </c>
      <c r="E96" s="44" t="s">
        <v>469</v>
      </c>
      <c r="F96" s="139">
        <v>22.930000000000003</v>
      </c>
      <c r="G96" s="14"/>
      <c r="H96" s="129">
        <v>44192</v>
      </c>
      <c r="I96" s="129">
        <v>44205</v>
      </c>
      <c r="J96" s="14">
        <f t="shared" si="4"/>
        <v>14</v>
      </c>
      <c r="K96" s="129">
        <f t="shared" si="5"/>
        <v>44198.5</v>
      </c>
      <c r="L96" s="130">
        <v>44211.5</v>
      </c>
      <c r="M96" s="130">
        <v>44211.5</v>
      </c>
      <c r="N96" s="140"/>
      <c r="O96" s="14">
        <f t="shared" si="6"/>
        <v>13</v>
      </c>
      <c r="P96" s="141">
        <f t="shared" si="7"/>
        <v>298.09000000000003</v>
      </c>
    </row>
    <row r="97" spans="2:16" x14ac:dyDescent="0.35">
      <c r="B97" s="89" t="s">
        <v>86</v>
      </c>
      <c r="C97" s="138">
        <v>44211</v>
      </c>
      <c r="D97" s="89" t="s">
        <v>474</v>
      </c>
      <c r="E97" s="44" t="s">
        <v>475</v>
      </c>
      <c r="F97" s="139">
        <v>192.31</v>
      </c>
      <c r="G97" s="14"/>
      <c r="H97" s="129">
        <v>44192</v>
      </c>
      <c r="I97" s="129">
        <v>44205</v>
      </c>
      <c r="J97" s="14">
        <f t="shared" si="4"/>
        <v>14</v>
      </c>
      <c r="K97" s="129">
        <f t="shared" si="5"/>
        <v>44198.5</v>
      </c>
      <c r="L97" s="130">
        <v>44211.5</v>
      </c>
      <c r="M97" s="130">
        <v>44211.5</v>
      </c>
      <c r="N97" s="140"/>
      <c r="O97" s="14">
        <f t="shared" si="6"/>
        <v>13</v>
      </c>
      <c r="P97" s="141">
        <f t="shared" si="7"/>
        <v>2500.0300000000002</v>
      </c>
    </row>
    <row r="98" spans="2:16" x14ac:dyDescent="0.35">
      <c r="B98" s="89" t="s">
        <v>86</v>
      </c>
      <c r="C98" s="138">
        <v>44211</v>
      </c>
      <c r="D98" s="89" t="s">
        <v>476</v>
      </c>
      <c r="E98" s="44" t="s">
        <v>477</v>
      </c>
      <c r="F98" s="139">
        <v>28.65</v>
      </c>
      <c r="G98" s="14"/>
      <c r="H98" s="129">
        <v>44192</v>
      </c>
      <c r="I98" s="129">
        <v>44205</v>
      </c>
      <c r="J98" s="14">
        <f t="shared" si="4"/>
        <v>14</v>
      </c>
      <c r="K98" s="129">
        <f t="shared" si="5"/>
        <v>44198.5</v>
      </c>
      <c r="L98" s="130">
        <v>44211.5</v>
      </c>
      <c r="M98" s="130">
        <v>44211.5</v>
      </c>
      <c r="N98" s="140"/>
      <c r="O98" s="14">
        <f t="shared" si="6"/>
        <v>13</v>
      </c>
      <c r="P98" s="141">
        <f t="shared" si="7"/>
        <v>372.45</v>
      </c>
    </row>
    <row r="99" spans="2:16" x14ac:dyDescent="0.35">
      <c r="B99" s="89" t="s">
        <v>86</v>
      </c>
      <c r="C99" s="138">
        <v>44211</v>
      </c>
      <c r="D99" s="89" t="s">
        <v>478</v>
      </c>
      <c r="E99" s="44" t="s">
        <v>479</v>
      </c>
      <c r="F99" s="139">
        <v>10438.610000000004</v>
      </c>
      <c r="G99" s="14"/>
      <c r="H99" s="129">
        <v>44192</v>
      </c>
      <c r="I99" s="129">
        <v>44205</v>
      </c>
      <c r="J99" s="14">
        <f t="shared" si="4"/>
        <v>14</v>
      </c>
      <c r="K99" s="129">
        <f t="shared" si="5"/>
        <v>44198.5</v>
      </c>
      <c r="L99" s="130">
        <v>44211.5</v>
      </c>
      <c r="M99" s="130">
        <v>44211.5</v>
      </c>
      <c r="N99" s="140"/>
      <c r="O99" s="14">
        <f t="shared" si="6"/>
        <v>13</v>
      </c>
      <c r="P99" s="141">
        <f t="shared" si="7"/>
        <v>135701.93000000005</v>
      </c>
    </row>
    <row r="100" spans="2:16" x14ac:dyDescent="0.35">
      <c r="B100" s="89" t="s">
        <v>86</v>
      </c>
      <c r="C100" s="138">
        <v>44211</v>
      </c>
      <c r="D100" s="89" t="s">
        <v>480</v>
      </c>
      <c r="E100" s="44" t="s">
        <v>481</v>
      </c>
      <c r="F100" s="139">
        <v>10438.610000000004</v>
      </c>
      <c r="G100" s="14"/>
      <c r="H100" s="129">
        <v>44192</v>
      </c>
      <c r="I100" s="129">
        <v>44205</v>
      </c>
      <c r="J100" s="14">
        <f t="shared" si="4"/>
        <v>14</v>
      </c>
      <c r="K100" s="129">
        <f t="shared" si="5"/>
        <v>44198.5</v>
      </c>
      <c r="L100" s="130">
        <v>44211.5</v>
      </c>
      <c r="M100" s="130">
        <v>44211.5</v>
      </c>
      <c r="N100" s="140"/>
      <c r="O100" s="14">
        <f t="shared" si="6"/>
        <v>13</v>
      </c>
      <c r="P100" s="141">
        <f t="shared" si="7"/>
        <v>135701.93000000005</v>
      </c>
    </row>
    <row r="101" spans="2:16" x14ac:dyDescent="0.35">
      <c r="B101" s="89" t="s">
        <v>86</v>
      </c>
      <c r="C101" s="138">
        <v>44211</v>
      </c>
      <c r="D101" s="89" t="s">
        <v>482</v>
      </c>
      <c r="E101" s="44" t="s">
        <v>483</v>
      </c>
      <c r="F101" s="139">
        <v>39000</v>
      </c>
      <c r="G101" s="14"/>
      <c r="H101" s="129">
        <v>44192</v>
      </c>
      <c r="I101" s="129">
        <v>44205</v>
      </c>
      <c r="J101" s="14">
        <f t="shared" si="4"/>
        <v>14</v>
      </c>
      <c r="K101" s="129">
        <f t="shared" si="5"/>
        <v>44198.5</v>
      </c>
      <c r="L101" s="130">
        <v>44211.5</v>
      </c>
      <c r="M101" s="130">
        <v>44211.5</v>
      </c>
      <c r="N101" s="140"/>
      <c r="O101" s="14">
        <f t="shared" si="6"/>
        <v>13</v>
      </c>
      <c r="P101" s="141">
        <f t="shared" si="7"/>
        <v>507000</v>
      </c>
    </row>
    <row r="102" spans="2:16" x14ac:dyDescent="0.35">
      <c r="B102" s="89" t="s">
        <v>86</v>
      </c>
      <c r="C102" s="138">
        <v>44211</v>
      </c>
      <c r="D102" s="89" t="s">
        <v>490</v>
      </c>
      <c r="E102" s="44" t="s">
        <v>491</v>
      </c>
      <c r="F102" s="139">
        <v>321.54999999999995</v>
      </c>
      <c r="G102" s="14"/>
      <c r="H102" s="129">
        <v>44192</v>
      </c>
      <c r="I102" s="129">
        <v>44205</v>
      </c>
      <c r="J102" s="14">
        <f t="shared" si="4"/>
        <v>14</v>
      </c>
      <c r="K102" s="129">
        <f t="shared" si="5"/>
        <v>44198.5</v>
      </c>
      <c r="L102" s="130">
        <v>44211.5</v>
      </c>
      <c r="M102" s="130">
        <v>44211.5</v>
      </c>
      <c r="N102" s="140"/>
      <c r="O102" s="14">
        <f t="shared" si="6"/>
        <v>13</v>
      </c>
      <c r="P102" s="141">
        <f t="shared" si="7"/>
        <v>4180.1499999999996</v>
      </c>
    </row>
    <row r="103" spans="2:16" x14ac:dyDescent="0.35">
      <c r="B103" s="89" t="s">
        <v>86</v>
      </c>
      <c r="C103" s="138">
        <v>44211</v>
      </c>
      <c r="D103" s="89" t="s">
        <v>494</v>
      </c>
      <c r="E103" s="44" t="s">
        <v>495</v>
      </c>
      <c r="F103" s="139">
        <v>1753.5299999999991</v>
      </c>
      <c r="G103" s="14"/>
      <c r="H103" s="129">
        <v>44192</v>
      </c>
      <c r="I103" s="129">
        <v>44205</v>
      </c>
      <c r="J103" s="14">
        <f t="shared" si="4"/>
        <v>14</v>
      </c>
      <c r="K103" s="129">
        <f t="shared" si="5"/>
        <v>44198.5</v>
      </c>
      <c r="L103" s="130">
        <v>44211.5</v>
      </c>
      <c r="M103" s="130">
        <v>44211.5</v>
      </c>
      <c r="N103" s="140"/>
      <c r="O103" s="14">
        <f t="shared" si="6"/>
        <v>13</v>
      </c>
      <c r="P103" s="141">
        <f t="shared" si="7"/>
        <v>22795.889999999989</v>
      </c>
    </row>
    <row r="104" spans="2:16" x14ac:dyDescent="0.35">
      <c r="B104" s="89" t="s">
        <v>86</v>
      </c>
      <c r="C104" s="138">
        <v>44211</v>
      </c>
      <c r="D104" s="89" t="s">
        <v>496</v>
      </c>
      <c r="E104" s="44" t="s">
        <v>497</v>
      </c>
      <c r="F104" s="139">
        <v>298.33</v>
      </c>
      <c r="G104" s="14"/>
      <c r="H104" s="129">
        <v>44192</v>
      </c>
      <c r="I104" s="129">
        <v>44205</v>
      </c>
      <c r="J104" s="14">
        <f t="shared" si="4"/>
        <v>14</v>
      </c>
      <c r="K104" s="129">
        <f t="shared" si="5"/>
        <v>44198.5</v>
      </c>
      <c r="L104" s="130">
        <v>44211.5</v>
      </c>
      <c r="M104" s="130">
        <v>44211.5</v>
      </c>
      <c r="N104" s="140"/>
      <c r="O104" s="14">
        <f t="shared" si="6"/>
        <v>13</v>
      </c>
      <c r="P104" s="141">
        <f t="shared" si="7"/>
        <v>3878.29</v>
      </c>
    </row>
    <row r="105" spans="2:16" x14ac:dyDescent="0.35">
      <c r="B105" s="89" t="s">
        <v>86</v>
      </c>
      <c r="C105" s="138">
        <v>44211</v>
      </c>
      <c r="D105" s="89" t="s">
        <v>498</v>
      </c>
      <c r="E105" s="44" t="s">
        <v>499</v>
      </c>
      <c r="F105" s="139">
        <v>396.80000000000007</v>
      </c>
      <c r="G105" s="14"/>
      <c r="H105" s="129">
        <v>44192</v>
      </c>
      <c r="I105" s="129">
        <v>44205</v>
      </c>
      <c r="J105" s="14">
        <f t="shared" si="4"/>
        <v>14</v>
      </c>
      <c r="K105" s="129">
        <f t="shared" si="5"/>
        <v>44198.5</v>
      </c>
      <c r="L105" s="130">
        <v>44211.5</v>
      </c>
      <c r="M105" s="130">
        <v>44211.5</v>
      </c>
      <c r="N105" s="140"/>
      <c r="O105" s="14">
        <f t="shared" si="6"/>
        <v>13</v>
      </c>
      <c r="P105" s="141">
        <f t="shared" si="7"/>
        <v>5158.4000000000005</v>
      </c>
    </row>
    <row r="106" spans="2:16" x14ac:dyDescent="0.35">
      <c r="B106" s="89" t="s">
        <v>86</v>
      </c>
      <c r="C106" s="138">
        <v>44211</v>
      </c>
      <c r="D106" s="89" t="s">
        <v>500</v>
      </c>
      <c r="E106" s="44" t="s">
        <v>501</v>
      </c>
      <c r="F106" s="139">
        <v>85.279999999999987</v>
      </c>
      <c r="G106" s="14"/>
      <c r="H106" s="129">
        <v>44192</v>
      </c>
      <c r="I106" s="129">
        <v>44205</v>
      </c>
      <c r="J106" s="14">
        <f t="shared" si="4"/>
        <v>14</v>
      </c>
      <c r="K106" s="129">
        <f t="shared" si="5"/>
        <v>44198.5</v>
      </c>
      <c r="L106" s="130">
        <v>44211.5</v>
      </c>
      <c r="M106" s="130">
        <v>44211.5</v>
      </c>
      <c r="N106" s="140"/>
      <c r="O106" s="14">
        <f t="shared" si="6"/>
        <v>13</v>
      </c>
      <c r="P106" s="141">
        <f t="shared" si="7"/>
        <v>1108.6399999999999</v>
      </c>
    </row>
    <row r="107" spans="2:16" x14ac:dyDescent="0.35">
      <c r="B107" s="89" t="s">
        <v>86</v>
      </c>
      <c r="C107" s="138">
        <v>44211</v>
      </c>
      <c r="D107" s="89" t="s">
        <v>502</v>
      </c>
      <c r="E107" s="44" t="s">
        <v>502</v>
      </c>
      <c r="F107" s="139">
        <v>105.27</v>
      </c>
      <c r="G107" s="14"/>
      <c r="H107" s="129">
        <v>44192</v>
      </c>
      <c r="I107" s="129">
        <v>44205</v>
      </c>
      <c r="J107" s="14">
        <f t="shared" si="4"/>
        <v>14</v>
      </c>
      <c r="K107" s="129">
        <f t="shared" si="5"/>
        <v>44198.5</v>
      </c>
      <c r="L107" s="130">
        <v>44211.5</v>
      </c>
      <c r="M107" s="130">
        <v>44211.5</v>
      </c>
      <c r="N107" s="140"/>
      <c r="O107" s="14">
        <f t="shared" si="6"/>
        <v>13</v>
      </c>
      <c r="P107" s="141">
        <f t="shared" si="7"/>
        <v>1368.51</v>
      </c>
    </row>
    <row r="108" spans="2:16" x14ac:dyDescent="0.35">
      <c r="B108" s="89" t="s">
        <v>86</v>
      </c>
      <c r="C108" s="138">
        <v>44211</v>
      </c>
      <c r="D108" s="89" t="s">
        <v>446</v>
      </c>
      <c r="E108" s="44" t="s">
        <v>446</v>
      </c>
      <c r="F108" s="139">
        <v>1436.55</v>
      </c>
      <c r="G108" s="14"/>
      <c r="H108" s="129">
        <v>44192</v>
      </c>
      <c r="I108" s="129">
        <v>44205</v>
      </c>
      <c r="J108" s="14">
        <f t="shared" si="4"/>
        <v>14</v>
      </c>
      <c r="K108" s="129">
        <f t="shared" si="5"/>
        <v>44198.5</v>
      </c>
      <c r="L108" s="130">
        <v>44211.5</v>
      </c>
      <c r="M108" s="130">
        <v>44211.5</v>
      </c>
      <c r="N108" s="140"/>
      <c r="O108" s="14">
        <f t="shared" si="6"/>
        <v>13</v>
      </c>
      <c r="P108" s="141">
        <f t="shared" si="7"/>
        <v>18675.149999999998</v>
      </c>
    </row>
    <row r="109" spans="2:16" x14ac:dyDescent="0.35">
      <c r="B109" s="89" t="s">
        <v>86</v>
      </c>
      <c r="C109" s="138">
        <v>44211</v>
      </c>
      <c r="D109" s="89" t="s">
        <v>447</v>
      </c>
      <c r="E109" s="44" t="s">
        <v>447</v>
      </c>
      <c r="F109" s="139">
        <v>2872.05</v>
      </c>
      <c r="G109" s="14"/>
      <c r="H109" s="129">
        <v>44192</v>
      </c>
      <c r="I109" s="129">
        <v>44205</v>
      </c>
      <c r="J109" s="14">
        <f t="shared" si="4"/>
        <v>14</v>
      </c>
      <c r="K109" s="129">
        <f t="shared" si="5"/>
        <v>44198.5</v>
      </c>
      <c r="L109" s="130">
        <v>44211.5</v>
      </c>
      <c r="M109" s="130">
        <v>44211.5</v>
      </c>
      <c r="N109" s="140"/>
      <c r="O109" s="14">
        <f t="shared" si="6"/>
        <v>13</v>
      </c>
      <c r="P109" s="141">
        <f t="shared" si="7"/>
        <v>37336.65</v>
      </c>
    </row>
    <row r="110" spans="2:16" x14ac:dyDescent="0.35">
      <c r="B110" s="89" t="s">
        <v>86</v>
      </c>
      <c r="C110" s="138">
        <v>44211</v>
      </c>
      <c r="D110" s="89" t="s">
        <v>503</v>
      </c>
      <c r="E110" s="44" t="s">
        <v>503</v>
      </c>
      <c r="F110" s="139">
        <v>1557.11</v>
      </c>
      <c r="G110" s="14"/>
      <c r="H110" s="129">
        <v>44192</v>
      </c>
      <c r="I110" s="129">
        <v>44205</v>
      </c>
      <c r="J110" s="14">
        <f t="shared" si="4"/>
        <v>14</v>
      </c>
      <c r="K110" s="129">
        <f t="shared" si="5"/>
        <v>44198.5</v>
      </c>
      <c r="L110" s="130">
        <v>44211.5</v>
      </c>
      <c r="M110" s="130">
        <v>44211.5</v>
      </c>
      <c r="N110" s="140"/>
      <c r="O110" s="14">
        <f t="shared" si="6"/>
        <v>13</v>
      </c>
      <c r="P110" s="141">
        <f t="shared" si="7"/>
        <v>20242.43</v>
      </c>
    </row>
    <row r="111" spans="2:16" x14ac:dyDescent="0.35">
      <c r="B111" s="89" t="s">
        <v>86</v>
      </c>
      <c r="C111" s="138">
        <v>44211</v>
      </c>
      <c r="D111" s="89" t="s">
        <v>540</v>
      </c>
      <c r="E111" s="44" t="s">
        <v>541</v>
      </c>
      <c r="F111" s="139">
        <v>3.5999999999999996</v>
      </c>
      <c r="G111" s="14"/>
      <c r="H111" s="129">
        <v>44192</v>
      </c>
      <c r="I111" s="129">
        <v>44205</v>
      </c>
      <c r="J111" s="14">
        <f t="shared" si="4"/>
        <v>14</v>
      </c>
      <c r="K111" s="129">
        <f t="shared" si="5"/>
        <v>44198.5</v>
      </c>
      <c r="L111" s="130">
        <v>44211.5</v>
      </c>
      <c r="M111" s="140">
        <v>44225.5</v>
      </c>
      <c r="N111" s="140"/>
      <c r="O111" s="14">
        <f t="shared" si="6"/>
        <v>27</v>
      </c>
      <c r="P111" s="141">
        <f t="shared" si="7"/>
        <v>97.199999999999989</v>
      </c>
    </row>
    <row r="112" spans="2:16" x14ac:dyDescent="0.35">
      <c r="B112" s="89" t="s">
        <v>86</v>
      </c>
      <c r="C112" s="138">
        <v>44211</v>
      </c>
      <c r="D112" s="89" t="s">
        <v>488</v>
      </c>
      <c r="E112" s="44" t="s">
        <v>489</v>
      </c>
      <c r="F112" s="139">
        <v>990.09000000000026</v>
      </c>
      <c r="G112" s="14"/>
      <c r="H112" s="129">
        <v>44192</v>
      </c>
      <c r="I112" s="129">
        <v>44205</v>
      </c>
      <c r="J112" s="14">
        <f t="shared" si="4"/>
        <v>14</v>
      </c>
      <c r="K112" s="129">
        <f t="shared" si="5"/>
        <v>44198.5</v>
      </c>
      <c r="L112" s="130">
        <v>44211.5</v>
      </c>
      <c r="M112" s="140">
        <v>44242.5</v>
      </c>
      <c r="N112" s="140"/>
      <c r="O112" s="14">
        <f t="shared" si="6"/>
        <v>44</v>
      </c>
      <c r="P112" s="141">
        <f t="shared" si="7"/>
        <v>43563.960000000014</v>
      </c>
    </row>
    <row r="113" spans="1:16" x14ac:dyDescent="0.35">
      <c r="B113" s="89" t="s">
        <v>86</v>
      </c>
      <c r="C113" s="138">
        <v>44211</v>
      </c>
      <c r="D113" s="89" t="s">
        <v>542</v>
      </c>
      <c r="E113" s="44" t="s">
        <v>543</v>
      </c>
      <c r="F113" s="139">
        <v>9938.8200000000052</v>
      </c>
      <c r="G113" s="14"/>
      <c r="H113" s="129">
        <v>44192</v>
      </c>
      <c r="I113" s="129">
        <v>44205</v>
      </c>
      <c r="J113" s="14">
        <f t="shared" si="4"/>
        <v>14</v>
      </c>
      <c r="K113" s="129">
        <f t="shared" si="5"/>
        <v>44198.5</v>
      </c>
      <c r="L113" s="130">
        <v>44211.5</v>
      </c>
      <c r="M113" s="140">
        <v>44211.5</v>
      </c>
      <c r="N113" s="140"/>
      <c r="O113" s="14">
        <f t="shared" si="6"/>
        <v>13</v>
      </c>
      <c r="P113" s="141">
        <f t="shared" si="7"/>
        <v>129204.66000000006</v>
      </c>
    </row>
    <row r="114" spans="1:16" x14ac:dyDescent="0.35">
      <c r="B114" s="89" t="s">
        <v>86</v>
      </c>
      <c r="C114" s="138">
        <v>44211</v>
      </c>
      <c r="D114" s="89" t="s">
        <v>532</v>
      </c>
      <c r="E114" s="44" t="s">
        <v>533</v>
      </c>
      <c r="F114" s="139">
        <v>302.68</v>
      </c>
      <c r="G114" s="14"/>
      <c r="H114" s="129">
        <v>44192</v>
      </c>
      <c r="I114" s="129">
        <v>44205</v>
      </c>
      <c r="J114" s="14">
        <f t="shared" si="4"/>
        <v>14</v>
      </c>
      <c r="K114" s="129">
        <f t="shared" si="5"/>
        <v>44198.5</v>
      </c>
      <c r="L114" s="130">
        <v>44211.5</v>
      </c>
      <c r="M114" s="130">
        <v>44211.5</v>
      </c>
      <c r="N114" s="140">
        <v>44210.5</v>
      </c>
      <c r="O114" s="14">
        <f t="shared" si="6"/>
        <v>13</v>
      </c>
      <c r="P114" s="141">
        <f t="shared" si="7"/>
        <v>3934.84</v>
      </c>
    </row>
    <row r="115" spans="1:16" x14ac:dyDescent="0.35">
      <c r="B115" s="89" t="s">
        <v>86</v>
      </c>
      <c r="C115" s="138">
        <v>44211</v>
      </c>
      <c r="D115" s="89" t="s">
        <v>534</v>
      </c>
      <c r="E115" s="44" t="s">
        <v>535</v>
      </c>
      <c r="F115" s="139">
        <v>624</v>
      </c>
      <c r="G115" s="14"/>
      <c r="H115" s="129">
        <v>44192</v>
      </c>
      <c r="I115" s="129">
        <v>44205</v>
      </c>
      <c r="J115" s="14">
        <f t="shared" si="4"/>
        <v>14</v>
      </c>
      <c r="K115" s="129">
        <f t="shared" si="5"/>
        <v>44198.5</v>
      </c>
      <c r="L115" s="130">
        <v>44211.5</v>
      </c>
      <c r="M115" s="130">
        <v>44211.5</v>
      </c>
      <c r="N115" s="140">
        <v>44210.5</v>
      </c>
      <c r="O115" s="14">
        <f t="shared" si="6"/>
        <v>13</v>
      </c>
      <c r="P115" s="141">
        <f t="shared" si="7"/>
        <v>8112</v>
      </c>
    </row>
    <row r="116" spans="1:16" x14ac:dyDescent="0.35">
      <c r="A116" s="4"/>
      <c r="B116" s="123" t="s">
        <v>98</v>
      </c>
      <c r="C116" s="142">
        <v>44211</v>
      </c>
      <c r="D116" s="89" t="s">
        <v>544</v>
      </c>
      <c r="E116" s="14" t="s">
        <v>545</v>
      </c>
      <c r="F116" s="108">
        <v>180.74999999999994</v>
      </c>
      <c r="G116" s="14"/>
      <c r="H116" s="129">
        <v>44207</v>
      </c>
      <c r="I116" s="129">
        <v>44220</v>
      </c>
      <c r="J116" s="14">
        <f t="shared" si="4"/>
        <v>14</v>
      </c>
      <c r="K116" s="129">
        <f t="shared" si="5"/>
        <v>44213.5</v>
      </c>
      <c r="L116" s="143">
        <v>44211.5</v>
      </c>
      <c r="M116" s="140">
        <v>44231.5</v>
      </c>
      <c r="N116" s="140"/>
      <c r="O116" s="14">
        <f t="shared" si="6"/>
        <v>18</v>
      </c>
      <c r="P116" s="141">
        <f t="shared" si="7"/>
        <v>3253.4999999999991</v>
      </c>
    </row>
    <row r="117" spans="1:16" x14ac:dyDescent="0.35">
      <c r="A117" s="4"/>
      <c r="B117" s="123" t="s">
        <v>98</v>
      </c>
      <c r="C117" s="142">
        <v>44211</v>
      </c>
      <c r="D117" s="89" t="s">
        <v>544</v>
      </c>
      <c r="E117" s="14" t="s">
        <v>546</v>
      </c>
      <c r="F117" s="108">
        <v>3961.3399999999997</v>
      </c>
      <c r="G117" s="14"/>
      <c r="H117" s="129">
        <v>44207</v>
      </c>
      <c r="I117" s="129">
        <v>44220</v>
      </c>
      <c r="J117" s="14">
        <f t="shared" si="4"/>
        <v>14</v>
      </c>
      <c r="K117" s="129">
        <f t="shared" si="5"/>
        <v>44213.5</v>
      </c>
      <c r="L117" s="143">
        <v>44211.5</v>
      </c>
      <c r="M117" s="140">
        <v>44245.5</v>
      </c>
      <c r="N117" s="140"/>
      <c r="O117" s="14">
        <f t="shared" si="6"/>
        <v>32</v>
      </c>
      <c r="P117" s="141">
        <f t="shared" si="7"/>
        <v>126762.87999999999</v>
      </c>
    </row>
    <row r="118" spans="1:16" x14ac:dyDescent="0.35">
      <c r="A118" s="4"/>
      <c r="B118" s="123" t="s">
        <v>86</v>
      </c>
      <c r="C118" s="142">
        <v>44211</v>
      </c>
      <c r="D118" s="89" t="s">
        <v>544</v>
      </c>
      <c r="E118" s="14" t="s">
        <v>546</v>
      </c>
      <c r="F118" s="108">
        <v>187.01</v>
      </c>
      <c r="G118" s="14"/>
      <c r="H118" s="129">
        <v>44192</v>
      </c>
      <c r="I118" s="129">
        <v>44205</v>
      </c>
      <c r="J118" s="14">
        <f t="shared" si="4"/>
        <v>14</v>
      </c>
      <c r="K118" s="129">
        <f t="shared" si="5"/>
        <v>44198.5</v>
      </c>
      <c r="L118" s="143">
        <v>44211.5</v>
      </c>
      <c r="M118" s="140">
        <v>44245.5</v>
      </c>
      <c r="N118" s="140"/>
      <c r="O118" s="14">
        <f t="shared" si="6"/>
        <v>47</v>
      </c>
      <c r="P118" s="141">
        <f t="shared" si="7"/>
        <v>8789.4699999999993</v>
      </c>
    </row>
    <row r="119" spans="1:16" x14ac:dyDescent="0.35">
      <c r="B119" s="89" t="s">
        <v>98</v>
      </c>
      <c r="C119" s="138">
        <v>44225</v>
      </c>
      <c r="D119" s="89" t="s">
        <v>450</v>
      </c>
      <c r="E119" s="44" t="s">
        <v>451</v>
      </c>
      <c r="F119" s="139">
        <v>46.76</v>
      </c>
      <c r="G119" s="14"/>
      <c r="H119" s="129">
        <v>44207</v>
      </c>
      <c r="I119" s="129">
        <v>44220</v>
      </c>
      <c r="J119" s="14">
        <f t="shared" si="4"/>
        <v>14</v>
      </c>
      <c r="K119" s="129">
        <f t="shared" si="5"/>
        <v>44213.5</v>
      </c>
      <c r="L119" s="130">
        <v>44225.5</v>
      </c>
      <c r="M119" s="130">
        <v>44225.5</v>
      </c>
      <c r="N119" s="140"/>
      <c r="O119" s="14">
        <f t="shared" si="6"/>
        <v>12</v>
      </c>
      <c r="P119" s="141">
        <f t="shared" si="7"/>
        <v>561.12</v>
      </c>
    </row>
    <row r="120" spans="1:16" x14ac:dyDescent="0.35">
      <c r="B120" s="89" t="s">
        <v>98</v>
      </c>
      <c r="C120" s="138">
        <v>44225</v>
      </c>
      <c r="D120" s="89" t="s">
        <v>532</v>
      </c>
      <c r="E120" s="44" t="s">
        <v>533</v>
      </c>
      <c r="F120" s="139">
        <v>196.15</v>
      </c>
      <c r="G120" s="14"/>
      <c r="H120" s="129">
        <v>44207</v>
      </c>
      <c r="I120" s="129">
        <v>44220</v>
      </c>
      <c r="J120" s="14">
        <f t="shared" si="4"/>
        <v>14</v>
      </c>
      <c r="K120" s="129">
        <f t="shared" si="5"/>
        <v>44213.5</v>
      </c>
      <c r="L120" s="130">
        <v>44225.5</v>
      </c>
      <c r="M120" s="130">
        <v>44225.5</v>
      </c>
      <c r="N120" s="140">
        <v>44224.5</v>
      </c>
      <c r="O120" s="14">
        <f t="shared" si="6"/>
        <v>12</v>
      </c>
      <c r="P120" s="141">
        <f t="shared" si="7"/>
        <v>2353.8000000000002</v>
      </c>
    </row>
    <row r="121" spans="1:16" x14ac:dyDescent="0.35">
      <c r="B121" s="89" t="s">
        <v>98</v>
      </c>
      <c r="C121" s="138">
        <v>44225</v>
      </c>
      <c r="D121" s="89" t="s">
        <v>450</v>
      </c>
      <c r="E121" s="44" t="s">
        <v>451</v>
      </c>
      <c r="F121" s="139">
        <v>46.76</v>
      </c>
      <c r="G121" s="14"/>
      <c r="H121" s="129">
        <v>44207</v>
      </c>
      <c r="I121" s="129">
        <v>44220</v>
      </c>
      <c r="J121" s="14">
        <f t="shared" si="4"/>
        <v>14</v>
      </c>
      <c r="K121" s="129">
        <f t="shared" si="5"/>
        <v>44213.5</v>
      </c>
      <c r="L121" s="130">
        <v>44225.5</v>
      </c>
      <c r="M121" s="130">
        <v>44225.5</v>
      </c>
      <c r="N121" s="140"/>
      <c r="O121" s="14">
        <f t="shared" si="6"/>
        <v>12</v>
      </c>
      <c r="P121" s="141">
        <f t="shared" si="7"/>
        <v>561.12</v>
      </c>
    </row>
    <row r="122" spans="1:16" x14ac:dyDescent="0.35">
      <c r="B122" s="89" t="s">
        <v>98</v>
      </c>
      <c r="C122" s="138">
        <v>44225</v>
      </c>
      <c r="D122" s="89" t="s">
        <v>460</v>
      </c>
      <c r="E122" s="44" t="s">
        <v>461</v>
      </c>
      <c r="F122" s="139">
        <v>156.67999999999995</v>
      </c>
      <c r="G122" s="14"/>
      <c r="H122" s="129">
        <v>44207</v>
      </c>
      <c r="I122" s="129">
        <v>44220</v>
      </c>
      <c r="J122" s="14">
        <f t="shared" si="4"/>
        <v>14</v>
      </c>
      <c r="K122" s="129">
        <f t="shared" si="5"/>
        <v>44213.5</v>
      </c>
      <c r="L122" s="130">
        <v>44225.5</v>
      </c>
      <c r="M122" s="140">
        <v>44225.5</v>
      </c>
      <c r="N122" s="140"/>
      <c r="O122" s="14">
        <f t="shared" si="6"/>
        <v>12</v>
      </c>
      <c r="P122" s="141">
        <f t="shared" si="7"/>
        <v>1880.1599999999994</v>
      </c>
    </row>
    <row r="123" spans="1:16" x14ac:dyDescent="0.35">
      <c r="B123" s="89" t="s">
        <v>98</v>
      </c>
      <c r="C123" s="138">
        <v>44225</v>
      </c>
      <c r="D123" s="89" t="s">
        <v>462</v>
      </c>
      <c r="E123" s="44" t="s">
        <v>463</v>
      </c>
      <c r="F123" s="139">
        <v>18.489999999999998</v>
      </c>
      <c r="G123" s="14"/>
      <c r="H123" s="129">
        <v>44207</v>
      </c>
      <c r="I123" s="129">
        <v>44220</v>
      </c>
      <c r="J123" s="14">
        <f t="shared" si="4"/>
        <v>14</v>
      </c>
      <c r="K123" s="129">
        <f t="shared" si="5"/>
        <v>44213.5</v>
      </c>
      <c r="L123" s="130">
        <v>44225.5</v>
      </c>
      <c r="M123" s="140">
        <v>44225.5</v>
      </c>
      <c r="N123" s="140"/>
      <c r="O123" s="14">
        <f t="shared" si="6"/>
        <v>12</v>
      </c>
      <c r="P123" s="141">
        <f t="shared" si="7"/>
        <v>221.88</v>
      </c>
    </row>
    <row r="124" spans="1:16" x14ac:dyDescent="0.35">
      <c r="B124" s="89" t="s">
        <v>98</v>
      </c>
      <c r="C124" s="138">
        <v>44225</v>
      </c>
      <c r="D124" s="89" t="s">
        <v>440</v>
      </c>
      <c r="E124" s="44" t="s">
        <v>441</v>
      </c>
      <c r="F124" s="139">
        <v>3.08</v>
      </c>
      <c r="G124" s="14"/>
      <c r="H124" s="129">
        <v>44207</v>
      </c>
      <c r="I124" s="129">
        <v>44220</v>
      </c>
      <c r="J124" s="14">
        <f t="shared" si="4"/>
        <v>14</v>
      </c>
      <c r="K124" s="129">
        <f t="shared" si="5"/>
        <v>44213.5</v>
      </c>
      <c r="L124" s="130">
        <v>44225.5</v>
      </c>
      <c r="M124" s="140">
        <v>44223.5</v>
      </c>
      <c r="N124" s="140"/>
      <c r="O124" s="14">
        <f t="shared" si="6"/>
        <v>10</v>
      </c>
      <c r="P124" s="141">
        <f t="shared" si="7"/>
        <v>30.8</v>
      </c>
    </row>
    <row r="125" spans="1:16" x14ac:dyDescent="0.35">
      <c r="B125" s="89" t="s">
        <v>98</v>
      </c>
      <c r="C125" s="138">
        <v>44225</v>
      </c>
      <c r="D125" s="89" t="s">
        <v>547</v>
      </c>
      <c r="E125" s="44" t="s">
        <v>548</v>
      </c>
      <c r="F125" s="139">
        <v>30</v>
      </c>
      <c r="G125" s="14"/>
      <c r="H125" s="129">
        <v>44207</v>
      </c>
      <c r="I125" s="129">
        <v>44220</v>
      </c>
      <c r="J125" s="14">
        <f t="shared" si="4"/>
        <v>14</v>
      </c>
      <c r="K125" s="129">
        <f t="shared" si="5"/>
        <v>44213.5</v>
      </c>
      <c r="L125" s="130">
        <v>44225.5</v>
      </c>
      <c r="M125" s="140">
        <v>44225.5</v>
      </c>
      <c r="N125" s="140"/>
      <c r="O125" s="14">
        <f t="shared" si="6"/>
        <v>12</v>
      </c>
      <c r="P125" s="141">
        <f t="shared" si="7"/>
        <v>360</v>
      </c>
    </row>
    <row r="126" spans="1:16" x14ac:dyDescent="0.35">
      <c r="B126" s="89" t="s">
        <v>98</v>
      </c>
      <c r="C126" s="138">
        <v>44225</v>
      </c>
      <c r="D126" s="89" t="s">
        <v>470</v>
      </c>
      <c r="E126" s="44" t="s">
        <v>471</v>
      </c>
      <c r="F126" s="139">
        <v>4489.04</v>
      </c>
      <c r="G126" s="14"/>
      <c r="H126" s="129">
        <v>44207</v>
      </c>
      <c r="I126" s="129">
        <v>44220</v>
      </c>
      <c r="J126" s="14">
        <f t="shared" si="4"/>
        <v>14</v>
      </c>
      <c r="K126" s="129">
        <f t="shared" si="5"/>
        <v>44213.5</v>
      </c>
      <c r="L126" s="130">
        <v>44225.5</v>
      </c>
      <c r="M126" s="140">
        <v>44225.5</v>
      </c>
      <c r="N126" s="140"/>
      <c r="O126" s="14">
        <f t="shared" si="6"/>
        <v>12</v>
      </c>
      <c r="P126" s="141">
        <f t="shared" si="7"/>
        <v>53868.479999999996</v>
      </c>
    </row>
    <row r="127" spans="1:16" x14ac:dyDescent="0.35">
      <c r="B127" s="89" t="s">
        <v>98</v>
      </c>
      <c r="C127" s="138">
        <v>44225</v>
      </c>
      <c r="D127" s="89" t="s">
        <v>472</v>
      </c>
      <c r="E127" s="44" t="s">
        <v>473</v>
      </c>
      <c r="F127" s="139">
        <v>507.75999999999993</v>
      </c>
      <c r="G127" s="14"/>
      <c r="H127" s="129">
        <v>44207</v>
      </c>
      <c r="I127" s="129">
        <v>44220</v>
      </c>
      <c r="J127" s="14">
        <f t="shared" si="4"/>
        <v>14</v>
      </c>
      <c r="K127" s="129">
        <f t="shared" si="5"/>
        <v>44213.5</v>
      </c>
      <c r="L127" s="130">
        <v>44225.5</v>
      </c>
      <c r="M127" s="140">
        <v>44225.5</v>
      </c>
      <c r="N127" s="140"/>
      <c r="O127" s="14">
        <f t="shared" si="6"/>
        <v>12</v>
      </c>
      <c r="P127" s="141">
        <f t="shared" si="7"/>
        <v>6093.119999999999</v>
      </c>
    </row>
    <row r="128" spans="1:16" x14ac:dyDescent="0.35">
      <c r="B128" s="89" t="s">
        <v>98</v>
      </c>
      <c r="C128" s="138">
        <v>44225</v>
      </c>
      <c r="D128" s="89" t="s">
        <v>442</v>
      </c>
      <c r="E128" s="44" t="s">
        <v>443</v>
      </c>
      <c r="F128" s="139">
        <v>6</v>
      </c>
      <c r="G128" s="14"/>
      <c r="H128" s="129">
        <v>44207</v>
      </c>
      <c r="I128" s="129">
        <v>44220</v>
      </c>
      <c r="J128" s="14">
        <f t="shared" si="4"/>
        <v>14</v>
      </c>
      <c r="K128" s="129">
        <f t="shared" si="5"/>
        <v>44213.5</v>
      </c>
      <c r="L128" s="130">
        <v>44225.5</v>
      </c>
      <c r="M128" s="140">
        <v>44225.5</v>
      </c>
      <c r="N128" s="140"/>
      <c r="O128" s="14">
        <f t="shared" si="6"/>
        <v>12</v>
      </c>
      <c r="P128" s="141">
        <f t="shared" si="7"/>
        <v>72</v>
      </c>
    </row>
    <row r="129" spans="2:16" x14ac:dyDescent="0.35">
      <c r="B129" s="89" t="s">
        <v>98</v>
      </c>
      <c r="C129" s="138">
        <v>44225</v>
      </c>
      <c r="D129" s="89" t="s">
        <v>486</v>
      </c>
      <c r="E129" s="44" t="s">
        <v>487</v>
      </c>
      <c r="F129" s="139">
        <v>56.64</v>
      </c>
      <c r="G129" s="14"/>
      <c r="H129" s="129">
        <v>44207</v>
      </c>
      <c r="I129" s="129">
        <v>44220</v>
      </c>
      <c r="J129" s="14">
        <f t="shared" si="4"/>
        <v>14</v>
      </c>
      <c r="K129" s="129">
        <f t="shared" si="5"/>
        <v>44213.5</v>
      </c>
      <c r="L129" s="130">
        <v>44225.5</v>
      </c>
      <c r="M129" s="140">
        <v>44225.5</v>
      </c>
      <c r="N129" s="140"/>
      <c r="O129" s="14">
        <f t="shared" si="6"/>
        <v>12</v>
      </c>
      <c r="P129" s="141">
        <f t="shared" si="7"/>
        <v>679.68000000000006</v>
      </c>
    </row>
    <row r="130" spans="2:16" x14ac:dyDescent="0.35">
      <c r="B130" s="89" t="s">
        <v>98</v>
      </c>
      <c r="C130" s="138">
        <v>44225</v>
      </c>
      <c r="D130" s="89" t="s">
        <v>488</v>
      </c>
      <c r="E130" s="44" t="s">
        <v>489</v>
      </c>
      <c r="F130" s="139">
        <v>11962.980000000025</v>
      </c>
      <c r="G130" s="14"/>
      <c r="H130" s="129">
        <v>44207</v>
      </c>
      <c r="I130" s="129">
        <v>44220</v>
      </c>
      <c r="J130" s="14">
        <f t="shared" si="4"/>
        <v>14</v>
      </c>
      <c r="K130" s="129">
        <f t="shared" si="5"/>
        <v>44213.5</v>
      </c>
      <c r="L130" s="130">
        <v>44225.5</v>
      </c>
      <c r="M130" s="140">
        <v>44242.5</v>
      </c>
      <c r="N130" s="140"/>
      <c r="O130" s="14">
        <f t="shared" si="6"/>
        <v>29</v>
      </c>
      <c r="P130" s="141">
        <f t="shared" si="7"/>
        <v>346926.42000000074</v>
      </c>
    </row>
    <row r="131" spans="2:16" x14ac:dyDescent="0.35">
      <c r="B131" s="89" t="s">
        <v>98</v>
      </c>
      <c r="C131" s="138">
        <v>44225</v>
      </c>
      <c r="D131" s="89" t="s">
        <v>549</v>
      </c>
      <c r="E131" s="44" t="s">
        <v>550</v>
      </c>
      <c r="F131" s="139">
        <v>255</v>
      </c>
      <c r="G131" s="14"/>
      <c r="H131" s="129">
        <v>44207</v>
      </c>
      <c r="I131" s="129">
        <v>44220</v>
      </c>
      <c r="J131" s="14">
        <f t="shared" si="4"/>
        <v>14</v>
      </c>
      <c r="K131" s="129">
        <f t="shared" si="5"/>
        <v>44213.5</v>
      </c>
      <c r="L131" s="130">
        <v>44225.5</v>
      </c>
      <c r="M131" s="140">
        <v>44225.5</v>
      </c>
      <c r="N131" s="140"/>
      <c r="O131" s="14">
        <f t="shared" si="6"/>
        <v>12</v>
      </c>
      <c r="P131" s="141">
        <f t="shared" si="7"/>
        <v>3060</v>
      </c>
    </row>
    <row r="132" spans="2:16" x14ac:dyDescent="0.35">
      <c r="B132" s="89" t="s">
        <v>98</v>
      </c>
      <c r="C132" s="138">
        <v>44225</v>
      </c>
      <c r="D132" s="89" t="s">
        <v>444</v>
      </c>
      <c r="E132" s="44" t="s">
        <v>445</v>
      </c>
      <c r="F132" s="139">
        <v>5.85</v>
      </c>
      <c r="G132" s="14"/>
      <c r="H132" s="129">
        <v>44207</v>
      </c>
      <c r="I132" s="129">
        <v>44220</v>
      </c>
      <c r="J132" s="14">
        <f t="shared" si="4"/>
        <v>14</v>
      </c>
      <c r="K132" s="129">
        <f t="shared" si="5"/>
        <v>44213.5</v>
      </c>
      <c r="L132" s="130">
        <v>44225.5</v>
      </c>
      <c r="M132" s="140">
        <v>44225.5</v>
      </c>
      <c r="N132" s="140"/>
      <c r="O132" s="14">
        <f t="shared" si="6"/>
        <v>12</v>
      </c>
      <c r="P132" s="141">
        <f t="shared" si="7"/>
        <v>70.199999999999989</v>
      </c>
    </row>
    <row r="133" spans="2:16" x14ac:dyDescent="0.35">
      <c r="B133" s="89" t="s">
        <v>98</v>
      </c>
      <c r="C133" s="138">
        <v>44225</v>
      </c>
      <c r="D133" s="89" t="s">
        <v>430</v>
      </c>
      <c r="E133" s="44" t="s">
        <v>431</v>
      </c>
      <c r="F133" s="139">
        <v>63.040000000000006</v>
      </c>
      <c r="G133" s="14"/>
      <c r="H133" s="129">
        <v>44207</v>
      </c>
      <c r="I133" s="129">
        <v>44220</v>
      </c>
      <c r="J133" s="14">
        <f t="shared" si="4"/>
        <v>14</v>
      </c>
      <c r="K133" s="129">
        <f t="shared" si="5"/>
        <v>44213.5</v>
      </c>
      <c r="L133" s="130">
        <v>44225.5</v>
      </c>
      <c r="M133" s="130">
        <v>44225.5</v>
      </c>
      <c r="N133" s="140"/>
      <c r="O133" s="14">
        <f t="shared" si="6"/>
        <v>12</v>
      </c>
      <c r="P133" s="141">
        <f t="shared" si="7"/>
        <v>756.48</v>
      </c>
    </row>
    <row r="134" spans="2:16" x14ac:dyDescent="0.35">
      <c r="B134" s="89" t="s">
        <v>98</v>
      </c>
      <c r="C134" s="138">
        <v>44225</v>
      </c>
      <c r="D134" s="89" t="s">
        <v>432</v>
      </c>
      <c r="E134" s="44" t="s">
        <v>433</v>
      </c>
      <c r="F134" s="139">
        <v>39.75</v>
      </c>
      <c r="G134" s="14"/>
      <c r="H134" s="129">
        <v>44207</v>
      </c>
      <c r="I134" s="129">
        <v>44220</v>
      </c>
      <c r="J134" s="14">
        <f t="shared" si="4"/>
        <v>14</v>
      </c>
      <c r="K134" s="129">
        <f t="shared" si="5"/>
        <v>44213.5</v>
      </c>
      <c r="L134" s="130">
        <v>44225.5</v>
      </c>
      <c r="M134" s="130">
        <v>44225.5</v>
      </c>
      <c r="N134" s="140"/>
      <c r="O134" s="14">
        <f t="shared" si="6"/>
        <v>12</v>
      </c>
      <c r="P134" s="141">
        <f t="shared" si="7"/>
        <v>477</v>
      </c>
    </row>
    <row r="135" spans="2:16" x14ac:dyDescent="0.35">
      <c r="B135" s="89" t="s">
        <v>98</v>
      </c>
      <c r="C135" s="138">
        <v>44225</v>
      </c>
      <c r="D135" s="89" t="s">
        <v>434</v>
      </c>
      <c r="E135" s="44" t="s">
        <v>435</v>
      </c>
      <c r="F135" s="139">
        <v>39.75</v>
      </c>
      <c r="G135" s="14"/>
      <c r="H135" s="129">
        <v>44207</v>
      </c>
      <c r="I135" s="129">
        <v>44220</v>
      </c>
      <c r="J135" s="14">
        <f t="shared" si="4"/>
        <v>14</v>
      </c>
      <c r="K135" s="129">
        <f t="shared" si="5"/>
        <v>44213.5</v>
      </c>
      <c r="L135" s="130">
        <v>44225.5</v>
      </c>
      <c r="M135" s="130">
        <v>44225.5</v>
      </c>
      <c r="N135" s="140"/>
      <c r="O135" s="14">
        <f t="shared" si="6"/>
        <v>12</v>
      </c>
      <c r="P135" s="141">
        <f t="shared" si="7"/>
        <v>477</v>
      </c>
    </row>
    <row r="136" spans="2:16" x14ac:dyDescent="0.35">
      <c r="B136" s="89" t="s">
        <v>98</v>
      </c>
      <c r="C136" s="138">
        <v>44225</v>
      </c>
      <c r="D136" s="89" t="s">
        <v>430</v>
      </c>
      <c r="E136" s="44" t="s">
        <v>431</v>
      </c>
      <c r="F136" s="139">
        <v>149.88</v>
      </c>
      <c r="G136" s="14"/>
      <c r="H136" s="129">
        <v>44207</v>
      </c>
      <c r="I136" s="129">
        <v>44220</v>
      </c>
      <c r="J136" s="14">
        <f t="shared" si="4"/>
        <v>14</v>
      </c>
      <c r="K136" s="129">
        <f t="shared" si="5"/>
        <v>44213.5</v>
      </c>
      <c r="L136" s="130">
        <v>44225.5</v>
      </c>
      <c r="M136" s="130">
        <v>44225.5</v>
      </c>
      <c r="N136" s="140"/>
      <c r="O136" s="14">
        <f t="shared" si="6"/>
        <v>12</v>
      </c>
      <c r="P136" s="141">
        <f t="shared" si="7"/>
        <v>1798.56</v>
      </c>
    </row>
    <row r="137" spans="2:16" x14ac:dyDescent="0.35">
      <c r="B137" s="89" t="s">
        <v>98</v>
      </c>
      <c r="C137" s="138">
        <v>44225</v>
      </c>
      <c r="D137" s="89" t="s">
        <v>432</v>
      </c>
      <c r="E137" s="44" t="s">
        <v>433</v>
      </c>
      <c r="F137" s="139">
        <v>1040.43</v>
      </c>
      <c r="G137" s="14"/>
      <c r="H137" s="129">
        <v>44207</v>
      </c>
      <c r="I137" s="129">
        <v>44220</v>
      </c>
      <c r="J137" s="14">
        <f t="shared" si="4"/>
        <v>14</v>
      </c>
      <c r="K137" s="129">
        <f t="shared" si="5"/>
        <v>44213.5</v>
      </c>
      <c r="L137" s="130">
        <v>44225.5</v>
      </c>
      <c r="M137" s="130">
        <v>44225.5</v>
      </c>
      <c r="N137" s="140"/>
      <c r="O137" s="14">
        <f t="shared" si="6"/>
        <v>12</v>
      </c>
      <c r="P137" s="141">
        <f t="shared" si="7"/>
        <v>12485.16</v>
      </c>
    </row>
    <row r="138" spans="2:16" x14ac:dyDescent="0.35">
      <c r="B138" s="89" t="s">
        <v>98</v>
      </c>
      <c r="C138" s="138">
        <v>44225</v>
      </c>
      <c r="D138" s="89" t="s">
        <v>434</v>
      </c>
      <c r="E138" s="44" t="s">
        <v>435</v>
      </c>
      <c r="F138" s="139">
        <v>222.82</v>
      </c>
      <c r="G138" s="14"/>
      <c r="H138" s="129">
        <v>44207</v>
      </c>
      <c r="I138" s="129">
        <v>44220</v>
      </c>
      <c r="J138" s="14">
        <f t="shared" ref="J138:J201" si="8">I138-H138+1</f>
        <v>14</v>
      </c>
      <c r="K138" s="129">
        <f t="shared" ref="K138:K201" si="9">(I138+H138)/2</f>
        <v>44213.5</v>
      </c>
      <c r="L138" s="130">
        <v>44225.5</v>
      </c>
      <c r="M138" s="130">
        <v>44225.5</v>
      </c>
      <c r="N138" s="140"/>
      <c r="O138" s="14">
        <f t="shared" ref="O138:O201" si="10">M138-K138</f>
        <v>12</v>
      </c>
      <c r="P138" s="141">
        <f t="shared" ref="P138:P201" si="11">F138*O138</f>
        <v>2673.84</v>
      </c>
    </row>
    <row r="139" spans="2:16" x14ac:dyDescent="0.35">
      <c r="B139" s="89" t="s">
        <v>98</v>
      </c>
      <c r="C139" s="138">
        <v>44225</v>
      </c>
      <c r="D139" s="89" t="s">
        <v>436</v>
      </c>
      <c r="E139" s="44" t="s">
        <v>437</v>
      </c>
      <c r="F139" s="139">
        <v>1.7763568394002505E-15</v>
      </c>
      <c r="G139" s="14"/>
      <c r="H139" s="129">
        <v>44207</v>
      </c>
      <c r="I139" s="129">
        <v>44220</v>
      </c>
      <c r="J139" s="14">
        <f t="shared" si="8"/>
        <v>14</v>
      </c>
      <c r="K139" s="129">
        <f t="shared" si="9"/>
        <v>44213.5</v>
      </c>
      <c r="L139" s="130">
        <v>44225.5</v>
      </c>
      <c r="M139" s="130">
        <v>44225.5</v>
      </c>
      <c r="N139" s="140"/>
      <c r="O139" s="14">
        <f t="shared" si="10"/>
        <v>12</v>
      </c>
      <c r="P139" s="141">
        <f t="shared" si="11"/>
        <v>2.1316282072803006E-14</v>
      </c>
    </row>
    <row r="140" spans="2:16" x14ac:dyDescent="0.35">
      <c r="B140" s="89" t="s">
        <v>98</v>
      </c>
      <c r="C140" s="138">
        <v>44225</v>
      </c>
      <c r="D140" s="89" t="s">
        <v>438</v>
      </c>
      <c r="E140" s="44" t="s">
        <v>439</v>
      </c>
      <c r="F140" s="139">
        <v>920.21</v>
      </c>
      <c r="G140" s="14"/>
      <c r="H140" s="129">
        <v>44207</v>
      </c>
      <c r="I140" s="129">
        <v>44220</v>
      </c>
      <c r="J140" s="14">
        <f t="shared" si="8"/>
        <v>14</v>
      </c>
      <c r="K140" s="129">
        <f t="shared" si="9"/>
        <v>44213.5</v>
      </c>
      <c r="L140" s="130">
        <v>44225.5</v>
      </c>
      <c r="M140" s="130">
        <v>44225.5</v>
      </c>
      <c r="N140" s="140"/>
      <c r="O140" s="14">
        <f t="shared" si="10"/>
        <v>12</v>
      </c>
      <c r="P140" s="141">
        <f t="shared" si="11"/>
        <v>11042.52</v>
      </c>
    </row>
    <row r="141" spans="2:16" x14ac:dyDescent="0.35">
      <c r="B141" s="89" t="s">
        <v>98</v>
      </c>
      <c r="C141" s="138">
        <v>44225</v>
      </c>
      <c r="D141" s="89" t="s">
        <v>450</v>
      </c>
      <c r="E141" s="44" t="s">
        <v>451</v>
      </c>
      <c r="F141" s="139">
        <v>5400.7800000000198</v>
      </c>
      <c r="G141" s="14"/>
      <c r="H141" s="129">
        <v>44207</v>
      </c>
      <c r="I141" s="129">
        <v>44220</v>
      </c>
      <c r="J141" s="14">
        <f t="shared" si="8"/>
        <v>14</v>
      </c>
      <c r="K141" s="129">
        <f t="shared" si="9"/>
        <v>44213.5</v>
      </c>
      <c r="L141" s="130">
        <v>44225.5</v>
      </c>
      <c r="M141" s="130">
        <v>44225.5</v>
      </c>
      <c r="N141" s="140"/>
      <c r="O141" s="14">
        <f t="shared" si="10"/>
        <v>12</v>
      </c>
      <c r="P141" s="141">
        <f t="shared" si="11"/>
        <v>64809.360000000233</v>
      </c>
    </row>
    <row r="142" spans="2:16" x14ac:dyDescent="0.35">
      <c r="B142" s="89" t="s">
        <v>98</v>
      </c>
      <c r="C142" s="138">
        <v>44225</v>
      </c>
      <c r="D142" s="89" t="s">
        <v>532</v>
      </c>
      <c r="E142" s="44" t="s">
        <v>533</v>
      </c>
      <c r="F142" s="139">
        <v>2824.38</v>
      </c>
      <c r="G142" s="14"/>
      <c r="H142" s="129">
        <v>44207</v>
      </c>
      <c r="I142" s="129">
        <v>44220</v>
      </c>
      <c r="J142" s="14">
        <f t="shared" si="8"/>
        <v>14</v>
      </c>
      <c r="K142" s="129">
        <f t="shared" si="9"/>
        <v>44213.5</v>
      </c>
      <c r="L142" s="130">
        <v>44225.5</v>
      </c>
      <c r="M142" s="130">
        <v>44225.5</v>
      </c>
      <c r="N142" s="140">
        <v>44224.5</v>
      </c>
      <c r="O142" s="14">
        <f t="shared" si="10"/>
        <v>12</v>
      </c>
      <c r="P142" s="141">
        <f t="shared" si="11"/>
        <v>33892.559999999998</v>
      </c>
    </row>
    <row r="143" spans="2:16" x14ac:dyDescent="0.35">
      <c r="B143" s="89" t="s">
        <v>98</v>
      </c>
      <c r="C143" s="138">
        <v>44225</v>
      </c>
      <c r="D143" s="89" t="s">
        <v>534</v>
      </c>
      <c r="E143" s="44" t="s">
        <v>535</v>
      </c>
      <c r="F143" s="139">
        <v>17945.820000000003</v>
      </c>
      <c r="G143" s="14"/>
      <c r="H143" s="129">
        <v>44207</v>
      </c>
      <c r="I143" s="129">
        <v>44220</v>
      </c>
      <c r="J143" s="14">
        <f t="shared" si="8"/>
        <v>14</v>
      </c>
      <c r="K143" s="129">
        <f t="shared" si="9"/>
        <v>44213.5</v>
      </c>
      <c r="L143" s="130">
        <v>44225.5</v>
      </c>
      <c r="M143" s="130">
        <v>44225.5</v>
      </c>
      <c r="N143" s="140">
        <v>44224.5</v>
      </c>
      <c r="O143" s="14">
        <f t="shared" si="10"/>
        <v>12</v>
      </c>
      <c r="P143" s="141">
        <f t="shared" si="11"/>
        <v>215349.84000000003</v>
      </c>
    </row>
    <row r="144" spans="2:16" x14ac:dyDescent="0.35">
      <c r="B144" s="89" t="s">
        <v>98</v>
      </c>
      <c r="C144" s="138">
        <v>44225</v>
      </c>
      <c r="D144" s="89" t="s">
        <v>536</v>
      </c>
      <c r="E144" s="44" t="s">
        <v>537</v>
      </c>
      <c r="F144" s="139">
        <v>1529.43</v>
      </c>
      <c r="G144" s="14"/>
      <c r="H144" s="129">
        <v>44207</v>
      </c>
      <c r="I144" s="129">
        <v>44220</v>
      </c>
      <c r="J144" s="14">
        <f t="shared" si="8"/>
        <v>14</v>
      </c>
      <c r="K144" s="129">
        <f t="shared" si="9"/>
        <v>44213.5</v>
      </c>
      <c r="L144" s="130">
        <v>44225.5</v>
      </c>
      <c r="M144" s="130">
        <v>44225.5</v>
      </c>
      <c r="N144" s="140">
        <v>44224.5</v>
      </c>
      <c r="O144" s="14">
        <f t="shared" si="10"/>
        <v>12</v>
      </c>
      <c r="P144" s="141">
        <f t="shared" si="11"/>
        <v>18353.16</v>
      </c>
    </row>
    <row r="145" spans="2:16" x14ac:dyDescent="0.35">
      <c r="B145" s="89" t="s">
        <v>98</v>
      </c>
      <c r="C145" s="138">
        <v>44225</v>
      </c>
      <c r="D145" s="89" t="s">
        <v>538</v>
      </c>
      <c r="E145" s="44" t="s">
        <v>539</v>
      </c>
      <c r="F145" s="139">
        <v>112</v>
      </c>
      <c r="G145" s="14"/>
      <c r="H145" s="129">
        <v>44207</v>
      </c>
      <c r="I145" s="129">
        <v>44220</v>
      </c>
      <c r="J145" s="14">
        <f t="shared" si="8"/>
        <v>14</v>
      </c>
      <c r="K145" s="129">
        <f t="shared" si="9"/>
        <v>44213.5</v>
      </c>
      <c r="L145" s="130">
        <v>44225.5</v>
      </c>
      <c r="M145" s="130">
        <v>44225.5</v>
      </c>
      <c r="N145" s="140">
        <v>44224.5</v>
      </c>
      <c r="O145" s="14">
        <f t="shared" si="10"/>
        <v>12</v>
      </c>
      <c r="P145" s="141">
        <f t="shared" si="11"/>
        <v>1344</v>
      </c>
    </row>
    <row r="146" spans="2:16" x14ac:dyDescent="0.35">
      <c r="B146" s="89" t="s">
        <v>98</v>
      </c>
      <c r="C146" s="138">
        <v>44225</v>
      </c>
      <c r="D146" s="89" t="s">
        <v>551</v>
      </c>
      <c r="E146" s="44" t="s">
        <v>552</v>
      </c>
      <c r="F146" s="139">
        <v>355.34</v>
      </c>
      <c r="G146" s="14"/>
      <c r="H146" s="129">
        <v>44207</v>
      </c>
      <c r="I146" s="129">
        <v>44220</v>
      </c>
      <c r="J146" s="14">
        <f t="shared" si="8"/>
        <v>14</v>
      </c>
      <c r="K146" s="129">
        <f t="shared" si="9"/>
        <v>44213.5</v>
      </c>
      <c r="L146" s="130">
        <v>44225.5</v>
      </c>
      <c r="M146" s="130">
        <v>44225.5</v>
      </c>
      <c r="N146" s="140">
        <v>44224.5</v>
      </c>
      <c r="O146" s="14">
        <f t="shared" si="10"/>
        <v>12</v>
      </c>
      <c r="P146" s="141">
        <f t="shared" si="11"/>
        <v>4264.08</v>
      </c>
    </row>
    <row r="147" spans="2:16" x14ac:dyDescent="0.35">
      <c r="B147" s="89" t="s">
        <v>98</v>
      </c>
      <c r="C147" s="138">
        <v>44225</v>
      </c>
      <c r="D147" s="89" t="s">
        <v>553</v>
      </c>
      <c r="E147" s="44" t="s">
        <v>554</v>
      </c>
      <c r="F147" s="139">
        <v>210.4</v>
      </c>
      <c r="G147" s="14"/>
      <c r="H147" s="129">
        <v>44207</v>
      </c>
      <c r="I147" s="129">
        <v>44220</v>
      </c>
      <c r="J147" s="14">
        <f t="shared" si="8"/>
        <v>14</v>
      </c>
      <c r="K147" s="129">
        <f t="shared" si="9"/>
        <v>44213.5</v>
      </c>
      <c r="L147" s="130">
        <v>44225.5</v>
      </c>
      <c r="M147" s="130">
        <v>44225.5</v>
      </c>
      <c r="N147" s="140">
        <v>44224.5</v>
      </c>
      <c r="O147" s="14">
        <f t="shared" si="10"/>
        <v>12</v>
      </c>
      <c r="P147" s="141">
        <f t="shared" si="11"/>
        <v>2524.8000000000002</v>
      </c>
    </row>
    <row r="148" spans="2:16" x14ac:dyDescent="0.35">
      <c r="B148" s="89" t="s">
        <v>98</v>
      </c>
      <c r="C148" s="138">
        <v>44225</v>
      </c>
      <c r="D148" s="89" t="s">
        <v>430</v>
      </c>
      <c r="E148" s="44" t="s">
        <v>431</v>
      </c>
      <c r="F148" s="139">
        <v>71.03</v>
      </c>
      <c r="G148" s="14"/>
      <c r="H148" s="129">
        <v>44207</v>
      </c>
      <c r="I148" s="129">
        <v>44220</v>
      </c>
      <c r="J148" s="14">
        <f t="shared" si="8"/>
        <v>14</v>
      </c>
      <c r="K148" s="129">
        <f t="shared" si="9"/>
        <v>44213.5</v>
      </c>
      <c r="L148" s="130">
        <v>44225.5</v>
      </c>
      <c r="M148" s="130">
        <v>44225.5</v>
      </c>
      <c r="N148" s="140"/>
      <c r="O148" s="14">
        <f t="shared" si="10"/>
        <v>12</v>
      </c>
      <c r="P148" s="141">
        <f t="shared" si="11"/>
        <v>852.36</v>
      </c>
    </row>
    <row r="149" spans="2:16" x14ac:dyDescent="0.35">
      <c r="B149" s="89" t="s">
        <v>98</v>
      </c>
      <c r="C149" s="138">
        <v>44225</v>
      </c>
      <c r="D149" s="89" t="s">
        <v>430</v>
      </c>
      <c r="E149" s="44" t="s">
        <v>431</v>
      </c>
      <c r="F149" s="139">
        <v>51.2</v>
      </c>
      <c r="G149" s="14"/>
      <c r="H149" s="129">
        <v>44207</v>
      </c>
      <c r="I149" s="129">
        <v>44220</v>
      </c>
      <c r="J149" s="14">
        <f t="shared" si="8"/>
        <v>14</v>
      </c>
      <c r="K149" s="129">
        <f t="shared" si="9"/>
        <v>44213.5</v>
      </c>
      <c r="L149" s="130">
        <v>44225.5</v>
      </c>
      <c r="M149" s="130">
        <v>44225.5</v>
      </c>
      <c r="N149" s="140"/>
      <c r="O149" s="14">
        <f t="shared" si="10"/>
        <v>12</v>
      </c>
      <c r="P149" s="141">
        <f t="shared" si="11"/>
        <v>614.40000000000009</v>
      </c>
    </row>
    <row r="150" spans="2:16" x14ac:dyDescent="0.35">
      <c r="B150" s="89" t="s">
        <v>98</v>
      </c>
      <c r="C150" s="138">
        <v>44225</v>
      </c>
      <c r="D150" s="89" t="s">
        <v>454</v>
      </c>
      <c r="E150" s="44" t="s">
        <v>455</v>
      </c>
      <c r="F150" s="139">
        <v>1119.4499999999998</v>
      </c>
      <c r="G150" s="14"/>
      <c r="H150" s="129">
        <v>44207</v>
      </c>
      <c r="I150" s="129">
        <v>44220</v>
      </c>
      <c r="J150" s="14">
        <f t="shared" si="8"/>
        <v>14</v>
      </c>
      <c r="K150" s="129">
        <f t="shared" si="9"/>
        <v>44213.5</v>
      </c>
      <c r="L150" s="130">
        <v>44225.5</v>
      </c>
      <c r="M150" s="130">
        <v>44225.5</v>
      </c>
      <c r="N150" s="140"/>
      <c r="O150" s="14">
        <f t="shared" si="10"/>
        <v>12</v>
      </c>
      <c r="P150" s="141">
        <f t="shared" si="11"/>
        <v>13433.399999999998</v>
      </c>
    </row>
    <row r="151" spans="2:16" x14ac:dyDescent="0.35">
      <c r="B151" s="89" t="s">
        <v>98</v>
      </c>
      <c r="C151" s="138">
        <v>44225</v>
      </c>
      <c r="D151" s="89" t="s">
        <v>430</v>
      </c>
      <c r="E151" s="44" t="s">
        <v>431</v>
      </c>
      <c r="F151" s="139">
        <v>68332.519999999975</v>
      </c>
      <c r="G151" s="14"/>
      <c r="H151" s="129">
        <v>44207</v>
      </c>
      <c r="I151" s="129">
        <v>44220</v>
      </c>
      <c r="J151" s="14">
        <f t="shared" si="8"/>
        <v>14</v>
      </c>
      <c r="K151" s="129">
        <f t="shared" si="9"/>
        <v>44213.5</v>
      </c>
      <c r="L151" s="130">
        <v>44225.5</v>
      </c>
      <c r="M151" s="130">
        <v>44225.5</v>
      </c>
      <c r="N151" s="140"/>
      <c r="O151" s="14">
        <f t="shared" si="10"/>
        <v>12</v>
      </c>
      <c r="P151" s="141">
        <f t="shared" si="11"/>
        <v>819990.23999999976</v>
      </c>
    </row>
    <row r="152" spans="2:16" x14ac:dyDescent="0.35">
      <c r="B152" s="89" t="s">
        <v>98</v>
      </c>
      <c r="C152" s="138">
        <v>44225</v>
      </c>
      <c r="D152" s="89" t="s">
        <v>456</v>
      </c>
      <c r="E152" s="44" t="s">
        <v>457</v>
      </c>
      <c r="F152" s="139">
        <v>7228.54</v>
      </c>
      <c r="G152" s="14"/>
      <c r="H152" s="129">
        <v>44207</v>
      </c>
      <c r="I152" s="129">
        <v>44220</v>
      </c>
      <c r="J152" s="14">
        <f t="shared" si="8"/>
        <v>14</v>
      </c>
      <c r="K152" s="129">
        <f t="shared" si="9"/>
        <v>44213.5</v>
      </c>
      <c r="L152" s="130">
        <v>44225.5</v>
      </c>
      <c r="M152" s="130">
        <v>44225.5</v>
      </c>
      <c r="N152" s="140"/>
      <c r="O152" s="14">
        <f t="shared" si="10"/>
        <v>12</v>
      </c>
      <c r="P152" s="141">
        <f t="shared" si="11"/>
        <v>86742.48</v>
      </c>
    </row>
    <row r="153" spans="2:16" x14ac:dyDescent="0.35">
      <c r="B153" s="89" t="s">
        <v>98</v>
      </c>
      <c r="C153" s="138">
        <v>44225</v>
      </c>
      <c r="D153" s="89" t="s">
        <v>432</v>
      </c>
      <c r="E153" s="44" t="s">
        <v>433</v>
      </c>
      <c r="F153" s="139">
        <v>244080.03000000046</v>
      </c>
      <c r="G153" s="14"/>
      <c r="H153" s="129">
        <v>44207</v>
      </c>
      <c r="I153" s="129">
        <v>44220</v>
      </c>
      <c r="J153" s="14">
        <f t="shared" si="8"/>
        <v>14</v>
      </c>
      <c r="K153" s="129">
        <f t="shared" si="9"/>
        <v>44213.5</v>
      </c>
      <c r="L153" s="130">
        <v>44225.5</v>
      </c>
      <c r="M153" s="130">
        <v>44225.5</v>
      </c>
      <c r="N153" s="140"/>
      <c r="O153" s="14">
        <f t="shared" si="10"/>
        <v>12</v>
      </c>
      <c r="P153" s="141">
        <f t="shared" si="11"/>
        <v>2928960.3600000055</v>
      </c>
    </row>
    <row r="154" spans="2:16" x14ac:dyDescent="0.35">
      <c r="B154" s="89" t="s">
        <v>98</v>
      </c>
      <c r="C154" s="138">
        <v>44225</v>
      </c>
      <c r="D154" s="89" t="s">
        <v>440</v>
      </c>
      <c r="E154" s="44" t="s">
        <v>441</v>
      </c>
      <c r="F154" s="139">
        <v>7546.310000000055</v>
      </c>
      <c r="G154" s="14"/>
      <c r="H154" s="129">
        <v>44207</v>
      </c>
      <c r="I154" s="129">
        <v>44220</v>
      </c>
      <c r="J154" s="14">
        <f t="shared" si="8"/>
        <v>14</v>
      </c>
      <c r="K154" s="129">
        <f t="shared" si="9"/>
        <v>44213.5</v>
      </c>
      <c r="L154" s="130">
        <v>44225.5</v>
      </c>
      <c r="M154" s="140">
        <v>44223.5</v>
      </c>
      <c r="N154" s="140"/>
      <c r="O154" s="14">
        <f t="shared" si="10"/>
        <v>10</v>
      </c>
      <c r="P154" s="141">
        <f t="shared" si="11"/>
        <v>75463.100000000544</v>
      </c>
    </row>
    <row r="155" spans="2:16" x14ac:dyDescent="0.35">
      <c r="B155" s="89" t="s">
        <v>98</v>
      </c>
      <c r="C155" s="138">
        <v>44225</v>
      </c>
      <c r="D155" s="89" t="s">
        <v>442</v>
      </c>
      <c r="E155" s="44" t="s">
        <v>443</v>
      </c>
      <c r="F155" s="139">
        <v>19012.709999999803</v>
      </c>
      <c r="G155" s="14"/>
      <c r="H155" s="129">
        <v>44207</v>
      </c>
      <c r="I155" s="129">
        <v>44220</v>
      </c>
      <c r="J155" s="14">
        <f t="shared" si="8"/>
        <v>14</v>
      </c>
      <c r="K155" s="129">
        <f t="shared" si="9"/>
        <v>44213.5</v>
      </c>
      <c r="L155" s="130">
        <v>44225.5</v>
      </c>
      <c r="M155" s="140">
        <v>44225.5</v>
      </c>
      <c r="N155" s="140"/>
      <c r="O155" s="14">
        <f t="shared" si="10"/>
        <v>12</v>
      </c>
      <c r="P155" s="141">
        <f t="shared" si="11"/>
        <v>228152.51999999763</v>
      </c>
    </row>
    <row r="156" spans="2:16" x14ac:dyDescent="0.35">
      <c r="B156" s="89" t="s">
        <v>98</v>
      </c>
      <c r="C156" s="138">
        <v>44225</v>
      </c>
      <c r="D156" s="89" t="s">
        <v>434</v>
      </c>
      <c r="E156" s="44" t="s">
        <v>435</v>
      </c>
      <c r="F156" s="139">
        <v>385666.64999999892</v>
      </c>
      <c r="G156" s="14"/>
      <c r="H156" s="129">
        <v>44207</v>
      </c>
      <c r="I156" s="129">
        <v>44220</v>
      </c>
      <c r="J156" s="14">
        <f t="shared" si="8"/>
        <v>14</v>
      </c>
      <c r="K156" s="129">
        <f t="shared" si="9"/>
        <v>44213.5</v>
      </c>
      <c r="L156" s="130">
        <v>44225.5</v>
      </c>
      <c r="M156" s="130">
        <v>44225.5</v>
      </c>
      <c r="N156" s="140"/>
      <c r="O156" s="14">
        <f t="shared" si="10"/>
        <v>12</v>
      </c>
      <c r="P156" s="141">
        <f t="shared" si="11"/>
        <v>4627999.7999999868</v>
      </c>
    </row>
    <row r="157" spans="2:16" x14ac:dyDescent="0.35">
      <c r="B157" s="89" t="s">
        <v>98</v>
      </c>
      <c r="C157" s="138">
        <v>44225</v>
      </c>
      <c r="D157" s="89" t="s">
        <v>436</v>
      </c>
      <c r="E157" s="44" t="s">
        <v>437</v>
      </c>
      <c r="F157" s="139">
        <v>110030.50000000001</v>
      </c>
      <c r="G157" s="14"/>
      <c r="H157" s="129">
        <v>44207</v>
      </c>
      <c r="I157" s="129">
        <v>44220</v>
      </c>
      <c r="J157" s="14">
        <f t="shared" si="8"/>
        <v>14</v>
      </c>
      <c r="K157" s="129">
        <f t="shared" si="9"/>
        <v>44213.5</v>
      </c>
      <c r="L157" s="130">
        <v>44225.5</v>
      </c>
      <c r="M157" s="130">
        <v>44225.5</v>
      </c>
      <c r="N157" s="140"/>
      <c r="O157" s="14">
        <f t="shared" si="10"/>
        <v>12</v>
      </c>
      <c r="P157" s="141">
        <f t="shared" si="11"/>
        <v>1320366.0000000002</v>
      </c>
    </row>
    <row r="158" spans="2:16" x14ac:dyDescent="0.35">
      <c r="B158" s="89" t="s">
        <v>98</v>
      </c>
      <c r="C158" s="138">
        <v>44225</v>
      </c>
      <c r="D158" s="89" t="s">
        <v>444</v>
      </c>
      <c r="E158" s="44" t="s">
        <v>445</v>
      </c>
      <c r="F158" s="139">
        <v>136646.59999999963</v>
      </c>
      <c r="G158" s="14"/>
      <c r="H158" s="129">
        <v>44207</v>
      </c>
      <c r="I158" s="129">
        <v>44220</v>
      </c>
      <c r="J158" s="14">
        <f t="shared" si="8"/>
        <v>14</v>
      </c>
      <c r="K158" s="129">
        <f t="shared" si="9"/>
        <v>44213.5</v>
      </c>
      <c r="L158" s="130">
        <v>44225.5</v>
      </c>
      <c r="M158" s="140">
        <v>44225.5</v>
      </c>
      <c r="N158" s="140"/>
      <c r="O158" s="14">
        <f t="shared" si="10"/>
        <v>12</v>
      </c>
      <c r="P158" s="141">
        <f t="shared" si="11"/>
        <v>1639759.1999999955</v>
      </c>
    </row>
    <row r="159" spans="2:16" x14ac:dyDescent="0.35">
      <c r="B159" s="89" t="s">
        <v>98</v>
      </c>
      <c r="C159" s="138">
        <v>44225</v>
      </c>
      <c r="D159" s="89" t="s">
        <v>458</v>
      </c>
      <c r="E159" s="44" t="s">
        <v>459</v>
      </c>
      <c r="F159" s="139">
        <v>74.94</v>
      </c>
      <c r="G159" s="14"/>
      <c r="H159" s="129">
        <v>44207</v>
      </c>
      <c r="I159" s="129">
        <v>44220</v>
      </c>
      <c r="J159" s="14">
        <f t="shared" si="8"/>
        <v>14</v>
      </c>
      <c r="K159" s="129">
        <f t="shared" si="9"/>
        <v>44213.5</v>
      </c>
      <c r="L159" s="130">
        <v>44225.5</v>
      </c>
      <c r="M159" s="130">
        <v>44225.5</v>
      </c>
      <c r="N159" s="140"/>
      <c r="O159" s="14">
        <f t="shared" si="10"/>
        <v>12</v>
      </c>
      <c r="P159" s="141">
        <f t="shared" si="11"/>
        <v>899.28</v>
      </c>
    </row>
    <row r="160" spans="2:16" x14ac:dyDescent="0.35">
      <c r="B160" s="89" t="s">
        <v>98</v>
      </c>
      <c r="C160" s="138">
        <v>44225</v>
      </c>
      <c r="D160" s="89" t="s">
        <v>438</v>
      </c>
      <c r="E160" s="44" t="s">
        <v>439</v>
      </c>
      <c r="F160" s="139">
        <v>53587.850000000028</v>
      </c>
      <c r="G160" s="14"/>
      <c r="H160" s="129">
        <v>44207</v>
      </c>
      <c r="I160" s="129">
        <v>44220</v>
      </c>
      <c r="J160" s="14">
        <f t="shared" si="8"/>
        <v>14</v>
      </c>
      <c r="K160" s="129">
        <f t="shared" si="9"/>
        <v>44213.5</v>
      </c>
      <c r="L160" s="130">
        <v>44225.5</v>
      </c>
      <c r="M160" s="130">
        <v>44225.5</v>
      </c>
      <c r="N160" s="140"/>
      <c r="O160" s="14">
        <f t="shared" si="10"/>
        <v>12</v>
      </c>
      <c r="P160" s="141">
        <f t="shared" si="11"/>
        <v>643054.2000000003</v>
      </c>
    </row>
    <row r="161" spans="2:16" x14ac:dyDescent="0.35">
      <c r="B161" s="89" t="s">
        <v>98</v>
      </c>
      <c r="C161" s="138">
        <v>44225</v>
      </c>
      <c r="D161" s="89" t="s">
        <v>468</v>
      </c>
      <c r="E161" s="44" t="s">
        <v>469</v>
      </c>
      <c r="F161" s="139">
        <v>198.85000000000002</v>
      </c>
      <c r="G161" s="14"/>
      <c r="H161" s="129">
        <v>44207</v>
      </c>
      <c r="I161" s="129">
        <v>44220</v>
      </c>
      <c r="J161" s="14">
        <f t="shared" si="8"/>
        <v>14</v>
      </c>
      <c r="K161" s="129">
        <f t="shared" si="9"/>
        <v>44213.5</v>
      </c>
      <c r="L161" s="130">
        <v>44225.5</v>
      </c>
      <c r="M161" s="130">
        <v>44225.5</v>
      </c>
      <c r="N161" s="140"/>
      <c r="O161" s="14">
        <f t="shared" si="10"/>
        <v>12</v>
      </c>
      <c r="P161" s="141">
        <f t="shared" si="11"/>
        <v>2386.2000000000003</v>
      </c>
    </row>
    <row r="162" spans="2:16" x14ac:dyDescent="0.35">
      <c r="B162" s="89" t="s">
        <v>98</v>
      </c>
      <c r="C162" s="138">
        <v>44225</v>
      </c>
      <c r="D162" s="89" t="s">
        <v>474</v>
      </c>
      <c r="E162" s="44" t="s">
        <v>475</v>
      </c>
      <c r="F162" s="139">
        <v>958.29000000000008</v>
      </c>
      <c r="G162" s="14"/>
      <c r="H162" s="129">
        <v>44207</v>
      </c>
      <c r="I162" s="129">
        <v>44220</v>
      </c>
      <c r="J162" s="14">
        <f t="shared" si="8"/>
        <v>14</v>
      </c>
      <c r="K162" s="129">
        <f t="shared" si="9"/>
        <v>44213.5</v>
      </c>
      <c r="L162" s="130">
        <v>44225.5</v>
      </c>
      <c r="M162" s="130">
        <v>44225.5</v>
      </c>
      <c r="N162" s="140"/>
      <c r="O162" s="14">
        <f t="shared" si="10"/>
        <v>12</v>
      </c>
      <c r="P162" s="141">
        <f t="shared" si="11"/>
        <v>11499.480000000001</v>
      </c>
    </row>
    <row r="163" spans="2:16" x14ac:dyDescent="0.35">
      <c r="B163" s="89" t="s">
        <v>98</v>
      </c>
      <c r="C163" s="138">
        <v>44225</v>
      </c>
      <c r="D163" s="89" t="s">
        <v>476</v>
      </c>
      <c r="E163" s="44" t="s">
        <v>477</v>
      </c>
      <c r="F163" s="139">
        <v>332.52000000000038</v>
      </c>
      <c r="G163" s="14"/>
      <c r="H163" s="129">
        <v>44207</v>
      </c>
      <c r="I163" s="129">
        <v>44220</v>
      </c>
      <c r="J163" s="14">
        <f t="shared" si="8"/>
        <v>14</v>
      </c>
      <c r="K163" s="129">
        <f t="shared" si="9"/>
        <v>44213.5</v>
      </c>
      <c r="L163" s="130">
        <v>44225.5</v>
      </c>
      <c r="M163" s="130">
        <v>44225.5</v>
      </c>
      <c r="N163" s="140"/>
      <c r="O163" s="14">
        <f t="shared" si="10"/>
        <v>12</v>
      </c>
      <c r="P163" s="141">
        <f t="shared" si="11"/>
        <v>3990.2400000000043</v>
      </c>
    </row>
    <row r="164" spans="2:16" x14ac:dyDescent="0.35">
      <c r="B164" s="89" t="s">
        <v>98</v>
      </c>
      <c r="C164" s="138">
        <v>44225</v>
      </c>
      <c r="D164" s="89" t="s">
        <v>478</v>
      </c>
      <c r="E164" s="44" t="s">
        <v>479</v>
      </c>
      <c r="F164" s="139">
        <v>98241.040000000139</v>
      </c>
      <c r="G164" s="14"/>
      <c r="H164" s="129">
        <v>44207</v>
      </c>
      <c r="I164" s="129">
        <v>44220</v>
      </c>
      <c r="J164" s="14">
        <f t="shared" si="8"/>
        <v>14</v>
      </c>
      <c r="K164" s="129">
        <f t="shared" si="9"/>
        <v>44213.5</v>
      </c>
      <c r="L164" s="130">
        <v>44225.5</v>
      </c>
      <c r="M164" s="130">
        <v>44225.5</v>
      </c>
      <c r="N164" s="140"/>
      <c r="O164" s="14">
        <f t="shared" si="10"/>
        <v>12</v>
      </c>
      <c r="P164" s="141">
        <f t="shared" si="11"/>
        <v>1178892.4800000016</v>
      </c>
    </row>
    <row r="165" spans="2:16" x14ac:dyDescent="0.35">
      <c r="B165" s="89" t="s">
        <v>98</v>
      </c>
      <c r="C165" s="138">
        <v>44225</v>
      </c>
      <c r="D165" s="89" t="s">
        <v>480</v>
      </c>
      <c r="E165" s="44" t="s">
        <v>481</v>
      </c>
      <c r="F165" s="139">
        <v>98239.630000000107</v>
      </c>
      <c r="G165" s="14"/>
      <c r="H165" s="129">
        <v>44207</v>
      </c>
      <c r="I165" s="129">
        <v>44220</v>
      </c>
      <c r="J165" s="14">
        <f t="shared" si="8"/>
        <v>14</v>
      </c>
      <c r="K165" s="129">
        <f t="shared" si="9"/>
        <v>44213.5</v>
      </c>
      <c r="L165" s="130">
        <v>44225.5</v>
      </c>
      <c r="M165" s="130">
        <v>44225.5</v>
      </c>
      <c r="N165" s="140"/>
      <c r="O165" s="14">
        <f t="shared" si="10"/>
        <v>12</v>
      </c>
      <c r="P165" s="141">
        <f t="shared" si="11"/>
        <v>1178875.5600000012</v>
      </c>
    </row>
    <row r="166" spans="2:16" x14ac:dyDescent="0.35">
      <c r="B166" s="89" t="s">
        <v>98</v>
      </c>
      <c r="C166" s="138">
        <v>44225</v>
      </c>
      <c r="D166" s="89" t="s">
        <v>490</v>
      </c>
      <c r="E166" s="44" t="s">
        <v>491</v>
      </c>
      <c r="F166" s="139">
        <v>6064.3199999999988</v>
      </c>
      <c r="G166" s="14"/>
      <c r="H166" s="129">
        <v>44207</v>
      </c>
      <c r="I166" s="129">
        <v>44220</v>
      </c>
      <c r="J166" s="14">
        <f t="shared" si="8"/>
        <v>14</v>
      </c>
      <c r="K166" s="129">
        <f t="shared" si="9"/>
        <v>44213.5</v>
      </c>
      <c r="L166" s="130">
        <v>44225.5</v>
      </c>
      <c r="M166" s="130">
        <v>44225.5</v>
      </c>
      <c r="N166" s="140"/>
      <c r="O166" s="14">
        <f t="shared" si="10"/>
        <v>12</v>
      </c>
      <c r="P166" s="141">
        <f t="shared" si="11"/>
        <v>72771.839999999982</v>
      </c>
    </row>
    <row r="167" spans="2:16" x14ac:dyDescent="0.35">
      <c r="B167" s="89" t="s">
        <v>98</v>
      </c>
      <c r="C167" s="138">
        <v>44225</v>
      </c>
      <c r="D167" s="89" t="s">
        <v>494</v>
      </c>
      <c r="E167" s="44" t="s">
        <v>495</v>
      </c>
      <c r="F167" s="139">
        <v>20863.780000000017</v>
      </c>
      <c r="G167" s="14"/>
      <c r="H167" s="129">
        <v>44207</v>
      </c>
      <c r="I167" s="129">
        <v>44220</v>
      </c>
      <c r="J167" s="14">
        <f t="shared" si="8"/>
        <v>14</v>
      </c>
      <c r="K167" s="129">
        <f t="shared" si="9"/>
        <v>44213.5</v>
      </c>
      <c r="L167" s="130">
        <v>44225.5</v>
      </c>
      <c r="M167" s="130">
        <v>44225.5</v>
      </c>
      <c r="N167" s="140"/>
      <c r="O167" s="14">
        <f t="shared" si="10"/>
        <v>12</v>
      </c>
      <c r="P167" s="141">
        <f t="shared" si="11"/>
        <v>250365.36000000022</v>
      </c>
    </row>
    <row r="168" spans="2:16" x14ac:dyDescent="0.35">
      <c r="B168" s="89" t="s">
        <v>86</v>
      </c>
      <c r="C168" s="138">
        <v>44225</v>
      </c>
      <c r="D168" s="89" t="s">
        <v>440</v>
      </c>
      <c r="E168" s="44" t="s">
        <v>441</v>
      </c>
      <c r="F168" s="139">
        <v>617.16999999999973</v>
      </c>
      <c r="G168" s="14"/>
      <c r="H168" s="129">
        <v>44206</v>
      </c>
      <c r="I168" s="129">
        <v>44219</v>
      </c>
      <c r="J168" s="14">
        <f t="shared" si="8"/>
        <v>14</v>
      </c>
      <c r="K168" s="129">
        <f t="shared" si="9"/>
        <v>44212.5</v>
      </c>
      <c r="L168" s="130">
        <v>44225.5</v>
      </c>
      <c r="M168" s="140">
        <v>44223.5</v>
      </c>
      <c r="N168" s="140"/>
      <c r="O168" s="14">
        <f t="shared" si="10"/>
        <v>11</v>
      </c>
      <c r="P168" s="141">
        <f t="shared" si="11"/>
        <v>6788.8699999999972</v>
      </c>
    </row>
    <row r="169" spans="2:16" x14ac:dyDescent="0.35">
      <c r="B169" s="89" t="s">
        <v>98</v>
      </c>
      <c r="C169" s="138">
        <v>44225</v>
      </c>
      <c r="D169" s="89" t="s">
        <v>496</v>
      </c>
      <c r="E169" s="44" t="s">
        <v>497</v>
      </c>
      <c r="F169" s="139">
        <v>2706.6200000000035</v>
      </c>
      <c r="G169" s="14"/>
      <c r="H169" s="129">
        <v>44207</v>
      </c>
      <c r="I169" s="129">
        <v>44220</v>
      </c>
      <c r="J169" s="14">
        <f t="shared" si="8"/>
        <v>14</v>
      </c>
      <c r="K169" s="129">
        <f t="shared" si="9"/>
        <v>44213.5</v>
      </c>
      <c r="L169" s="130">
        <v>44225.5</v>
      </c>
      <c r="M169" s="130">
        <v>44225.5</v>
      </c>
      <c r="N169" s="140"/>
      <c r="O169" s="14">
        <f t="shared" si="10"/>
        <v>12</v>
      </c>
      <c r="P169" s="141">
        <f t="shared" si="11"/>
        <v>32479.440000000042</v>
      </c>
    </row>
    <row r="170" spans="2:16" x14ac:dyDescent="0.35">
      <c r="B170" s="89" t="s">
        <v>98</v>
      </c>
      <c r="C170" s="138">
        <v>44225</v>
      </c>
      <c r="D170" s="89" t="s">
        <v>498</v>
      </c>
      <c r="E170" s="44" t="s">
        <v>499</v>
      </c>
      <c r="F170" s="139">
        <v>5217.4699999999903</v>
      </c>
      <c r="G170" s="14"/>
      <c r="H170" s="129">
        <v>44207</v>
      </c>
      <c r="I170" s="129">
        <v>44220</v>
      </c>
      <c r="J170" s="14">
        <f t="shared" si="8"/>
        <v>14</v>
      </c>
      <c r="K170" s="129">
        <f t="shared" si="9"/>
        <v>44213.5</v>
      </c>
      <c r="L170" s="130">
        <v>44225.5</v>
      </c>
      <c r="M170" s="130">
        <v>44225.5</v>
      </c>
      <c r="N170" s="140"/>
      <c r="O170" s="14">
        <f t="shared" si="10"/>
        <v>12</v>
      </c>
      <c r="P170" s="141">
        <f t="shared" si="11"/>
        <v>62609.639999999883</v>
      </c>
    </row>
    <row r="171" spans="2:16" x14ac:dyDescent="0.35">
      <c r="B171" s="89" t="s">
        <v>86</v>
      </c>
      <c r="C171" s="138">
        <v>44225</v>
      </c>
      <c r="D171" s="89" t="s">
        <v>442</v>
      </c>
      <c r="E171" s="44" t="s">
        <v>443</v>
      </c>
      <c r="F171" s="139">
        <v>1649.8400000000015</v>
      </c>
      <c r="G171" s="14"/>
      <c r="H171" s="129">
        <v>44206</v>
      </c>
      <c r="I171" s="129">
        <v>44219</v>
      </c>
      <c r="J171" s="14">
        <f t="shared" si="8"/>
        <v>14</v>
      </c>
      <c r="K171" s="129">
        <f t="shared" si="9"/>
        <v>44212.5</v>
      </c>
      <c r="L171" s="130">
        <v>44225.5</v>
      </c>
      <c r="M171" s="140">
        <v>44225.5</v>
      </c>
      <c r="N171" s="140"/>
      <c r="O171" s="14">
        <f t="shared" si="10"/>
        <v>13</v>
      </c>
      <c r="P171" s="141">
        <f t="shared" si="11"/>
        <v>21447.92000000002</v>
      </c>
    </row>
    <row r="172" spans="2:16" x14ac:dyDescent="0.35">
      <c r="B172" s="89" t="s">
        <v>98</v>
      </c>
      <c r="C172" s="138">
        <v>44225</v>
      </c>
      <c r="D172" s="89" t="s">
        <v>500</v>
      </c>
      <c r="E172" s="44" t="s">
        <v>501</v>
      </c>
      <c r="F172" s="139">
        <v>799.17999999999938</v>
      </c>
      <c r="G172" s="14"/>
      <c r="H172" s="129">
        <v>44207</v>
      </c>
      <c r="I172" s="129">
        <v>44220</v>
      </c>
      <c r="J172" s="14">
        <f t="shared" si="8"/>
        <v>14</v>
      </c>
      <c r="K172" s="129">
        <f t="shared" si="9"/>
        <v>44213.5</v>
      </c>
      <c r="L172" s="130">
        <v>44225.5</v>
      </c>
      <c r="M172" s="130">
        <v>44225.5</v>
      </c>
      <c r="N172" s="140"/>
      <c r="O172" s="14">
        <f t="shared" si="10"/>
        <v>12</v>
      </c>
      <c r="P172" s="141">
        <f t="shared" si="11"/>
        <v>9590.1599999999926</v>
      </c>
    </row>
    <row r="173" spans="2:16" x14ac:dyDescent="0.35">
      <c r="B173" s="89" t="s">
        <v>98</v>
      </c>
      <c r="C173" s="138">
        <v>44225</v>
      </c>
      <c r="D173" s="89" t="s">
        <v>502</v>
      </c>
      <c r="E173" s="44" t="s">
        <v>502</v>
      </c>
      <c r="F173" s="139">
        <v>73.22</v>
      </c>
      <c r="G173" s="14"/>
      <c r="H173" s="129">
        <v>44207</v>
      </c>
      <c r="I173" s="129">
        <v>44220</v>
      </c>
      <c r="J173" s="14">
        <f t="shared" si="8"/>
        <v>14</v>
      </c>
      <c r="K173" s="129">
        <f t="shared" si="9"/>
        <v>44213.5</v>
      </c>
      <c r="L173" s="130">
        <v>44225.5</v>
      </c>
      <c r="M173" s="130">
        <v>44225.5</v>
      </c>
      <c r="N173" s="140"/>
      <c r="O173" s="14">
        <f t="shared" si="10"/>
        <v>12</v>
      </c>
      <c r="P173" s="141">
        <f t="shared" si="11"/>
        <v>878.64</v>
      </c>
    </row>
    <row r="174" spans="2:16" x14ac:dyDescent="0.35">
      <c r="B174" s="89" t="s">
        <v>98</v>
      </c>
      <c r="C174" s="138">
        <v>44225</v>
      </c>
      <c r="D174" s="89" t="s">
        <v>446</v>
      </c>
      <c r="E174" s="44" t="s">
        <v>446</v>
      </c>
      <c r="F174" s="139">
        <v>3254.57</v>
      </c>
      <c r="G174" s="14"/>
      <c r="H174" s="129">
        <v>44207</v>
      </c>
      <c r="I174" s="129">
        <v>44220</v>
      </c>
      <c r="J174" s="14">
        <f t="shared" si="8"/>
        <v>14</v>
      </c>
      <c r="K174" s="129">
        <f t="shared" si="9"/>
        <v>44213.5</v>
      </c>
      <c r="L174" s="130">
        <v>44225.5</v>
      </c>
      <c r="M174" s="130">
        <v>44225.5</v>
      </c>
      <c r="N174" s="140"/>
      <c r="O174" s="14">
        <f t="shared" si="10"/>
        <v>12</v>
      </c>
      <c r="P174" s="141">
        <f t="shared" si="11"/>
        <v>39054.840000000004</v>
      </c>
    </row>
    <row r="175" spans="2:16" x14ac:dyDescent="0.35">
      <c r="B175" s="89" t="s">
        <v>98</v>
      </c>
      <c r="C175" s="138">
        <v>44225</v>
      </c>
      <c r="D175" s="89" t="s">
        <v>447</v>
      </c>
      <c r="E175" s="44" t="s">
        <v>447</v>
      </c>
      <c r="F175" s="139">
        <v>7884.1400000000012</v>
      </c>
      <c r="G175" s="14"/>
      <c r="H175" s="129">
        <v>44207</v>
      </c>
      <c r="I175" s="129">
        <v>44220</v>
      </c>
      <c r="J175" s="14">
        <f t="shared" si="8"/>
        <v>14</v>
      </c>
      <c r="K175" s="129">
        <f t="shared" si="9"/>
        <v>44213.5</v>
      </c>
      <c r="L175" s="130">
        <v>44225.5</v>
      </c>
      <c r="M175" s="130">
        <v>44225.5</v>
      </c>
      <c r="N175" s="140"/>
      <c r="O175" s="14">
        <f t="shared" si="10"/>
        <v>12</v>
      </c>
      <c r="P175" s="141">
        <f t="shared" si="11"/>
        <v>94609.680000000022</v>
      </c>
    </row>
    <row r="176" spans="2:16" x14ac:dyDescent="0.35">
      <c r="B176" s="89" t="s">
        <v>86</v>
      </c>
      <c r="C176" s="138">
        <v>44225</v>
      </c>
      <c r="D176" s="89" t="s">
        <v>444</v>
      </c>
      <c r="E176" s="44" t="s">
        <v>445</v>
      </c>
      <c r="F176" s="139">
        <v>9005.43</v>
      </c>
      <c r="G176" s="14"/>
      <c r="H176" s="129">
        <v>44206</v>
      </c>
      <c r="I176" s="129">
        <v>44219</v>
      </c>
      <c r="J176" s="14">
        <f t="shared" si="8"/>
        <v>14</v>
      </c>
      <c r="K176" s="129">
        <f t="shared" si="9"/>
        <v>44212.5</v>
      </c>
      <c r="L176" s="130">
        <v>44225.5</v>
      </c>
      <c r="M176" s="140">
        <v>44225.5</v>
      </c>
      <c r="N176" s="140"/>
      <c r="O176" s="14">
        <f t="shared" si="10"/>
        <v>13</v>
      </c>
      <c r="P176" s="141">
        <f t="shared" si="11"/>
        <v>117070.59</v>
      </c>
    </row>
    <row r="177" spans="2:16" x14ac:dyDescent="0.35">
      <c r="B177" s="89" t="s">
        <v>98</v>
      </c>
      <c r="C177" s="138">
        <v>44225</v>
      </c>
      <c r="D177" s="89" t="s">
        <v>503</v>
      </c>
      <c r="E177" s="44" t="s">
        <v>503</v>
      </c>
      <c r="F177" s="139">
        <v>1982.0900000000001</v>
      </c>
      <c r="G177" s="14"/>
      <c r="H177" s="129">
        <v>44207</v>
      </c>
      <c r="I177" s="129">
        <v>44220</v>
      </c>
      <c r="J177" s="14">
        <f t="shared" si="8"/>
        <v>14</v>
      </c>
      <c r="K177" s="129">
        <f t="shared" si="9"/>
        <v>44213.5</v>
      </c>
      <c r="L177" s="130">
        <v>44225.5</v>
      </c>
      <c r="M177" s="130">
        <v>44225.5</v>
      </c>
      <c r="N177" s="140"/>
      <c r="O177" s="14">
        <f t="shared" si="10"/>
        <v>12</v>
      </c>
      <c r="P177" s="141">
        <f t="shared" si="11"/>
        <v>23785.08</v>
      </c>
    </row>
    <row r="178" spans="2:16" x14ac:dyDescent="0.35">
      <c r="B178" s="89" t="s">
        <v>86</v>
      </c>
      <c r="C178" s="138">
        <v>44225</v>
      </c>
      <c r="D178" s="89" t="s">
        <v>452</v>
      </c>
      <c r="E178" s="44" t="s">
        <v>453</v>
      </c>
      <c r="F178" s="139">
        <v>13.16</v>
      </c>
      <c r="G178" s="14"/>
      <c r="H178" s="129">
        <v>44206</v>
      </c>
      <c r="I178" s="129">
        <v>44219</v>
      </c>
      <c r="J178" s="14">
        <f t="shared" si="8"/>
        <v>14</v>
      </c>
      <c r="K178" s="129">
        <f t="shared" si="9"/>
        <v>44212.5</v>
      </c>
      <c r="L178" s="130">
        <v>44225.5</v>
      </c>
      <c r="M178" s="130">
        <v>44225.5</v>
      </c>
      <c r="N178" s="140"/>
      <c r="O178" s="14">
        <f t="shared" si="10"/>
        <v>13</v>
      </c>
      <c r="P178" s="141">
        <f t="shared" si="11"/>
        <v>171.08</v>
      </c>
    </row>
    <row r="179" spans="2:16" x14ac:dyDescent="0.35">
      <c r="B179" s="89" t="s">
        <v>86</v>
      </c>
      <c r="C179" s="138">
        <v>44225</v>
      </c>
      <c r="D179" s="89" t="s">
        <v>454</v>
      </c>
      <c r="E179" s="44" t="s">
        <v>455</v>
      </c>
      <c r="F179" s="139">
        <v>150.65</v>
      </c>
      <c r="G179" s="14"/>
      <c r="H179" s="129">
        <v>44206</v>
      </c>
      <c r="I179" s="129">
        <v>44219</v>
      </c>
      <c r="J179" s="14">
        <f t="shared" si="8"/>
        <v>14</v>
      </c>
      <c r="K179" s="129">
        <f t="shared" si="9"/>
        <v>44212.5</v>
      </c>
      <c r="L179" s="130">
        <v>44225.5</v>
      </c>
      <c r="M179" s="130">
        <v>44225.5</v>
      </c>
      <c r="N179" s="140"/>
      <c r="O179" s="14">
        <f t="shared" si="10"/>
        <v>13</v>
      </c>
      <c r="P179" s="141">
        <f t="shared" si="11"/>
        <v>1958.45</v>
      </c>
    </row>
    <row r="180" spans="2:16" x14ac:dyDescent="0.35">
      <c r="B180" s="89" t="s">
        <v>86</v>
      </c>
      <c r="C180" s="138">
        <v>44225</v>
      </c>
      <c r="D180" s="89" t="s">
        <v>430</v>
      </c>
      <c r="E180" s="44" t="s">
        <v>431</v>
      </c>
      <c r="F180" s="139">
        <v>4018.4600000000005</v>
      </c>
      <c r="G180" s="14"/>
      <c r="H180" s="129">
        <v>44206</v>
      </c>
      <c r="I180" s="129">
        <v>44219</v>
      </c>
      <c r="J180" s="14">
        <f t="shared" si="8"/>
        <v>14</v>
      </c>
      <c r="K180" s="129">
        <f t="shared" si="9"/>
        <v>44212.5</v>
      </c>
      <c r="L180" s="130">
        <v>44225.5</v>
      </c>
      <c r="M180" s="130">
        <v>44225.5</v>
      </c>
      <c r="N180" s="140"/>
      <c r="O180" s="14">
        <f t="shared" si="10"/>
        <v>13</v>
      </c>
      <c r="P180" s="141">
        <f t="shared" si="11"/>
        <v>52239.98</v>
      </c>
    </row>
    <row r="181" spans="2:16" x14ac:dyDescent="0.35">
      <c r="B181" s="89" t="s">
        <v>86</v>
      </c>
      <c r="C181" s="138">
        <v>44225</v>
      </c>
      <c r="D181" s="89" t="s">
        <v>432</v>
      </c>
      <c r="E181" s="44" t="s">
        <v>433</v>
      </c>
      <c r="F181" s="139">
        <v>20282.200000000008</v>
      </c>
      <c r="G181" s="14"/>
      <c r="H181" s="129">
        <v>44206</v>
      </c>
      <c r="I181" s="129">
        <v>44219</v>
      </c>
      <c r="J181" s="14">
        <f t="shared" si="8"/>
        <v>14</v>
      </c>
      <c r="K181" s="129">
        <f t="shared" si="9"/>
        <v>44212.5</v>
      </c>
      <c r="L181" s="130">
        <v>44225.5</v>
      </c>
      <c r="M181" s="130">
        <v>44225.5</v>
      </c>
      <c r="N181" s="140"/>
      <c r="O181" s="14">
        <f t="shared" si="10"/>
        <v>13</v>
      </c>
      <c r="P181" s="141">
        <f t="shared" si="11"/>
        <v>263668.60000000009</v>
      </c>
    </row>
    <row r="182" spans="2:16" x14ac:dyDescent="0.35">
      <c r="B182" s="89" t="s">
        <v>86</v>
      </c>
      <c r="C182" s="138">
        <v>44225</v>
      </c>
      <c r="D182" s="89" t="s">
        <v>434</v>
      </c>
      <c r="E182" s="44" t="s">
        <v>435</v>
      </c>
      <c r="F182" s="139">
        <v>30869.950000000004</v>
      </c>
      <c r="G182" s="14"/>
      <c r="H182" s="129">
        <v>44206</v>
      </c>
      <c r="I182" s="129">
        <v>44219</v>
      </c>
      <c r="J182" s="14">
        <f t="shared" si="8"/>
        <v>14</v>
      </c>
      <c r="K182" s="129">
        <f t="shared" si="9"/>
        <v>44212.5</v>
      </c>
      <c r="L182" s="130">
        <v>44225.5</v>
      </c>
      <c r="M182" s="130">
        <v>44225.5</v>
      </c>
      <c r="N182" s="140"/>
      <c r="O182" s="14">
        <f t="shared" si="10"/>
        <v>13</v>
      </c>
      <c r="P182" s="141">
        <f t="shared" si="11"/>
        <v>401309.35000000003</v>
      </c>
    </row>
    <row r="183" spans="2:16" x14ac:dyDescent="0.35">
      <c r="B183" s="89" t="s">
        <v>86</v>
      </c>
      <c r="C183" s="138">
        <v>44225</v>
      </c>
      <c r="D183" s="89" t="s">
        <v>436</v>
      </c>
      <c r="E183" s="44" t="s">
        <v>437</v>
      </c>
      <c r="F183" s="139">
        <v>6963.0100000000011</v>
      </c>
      <c r="G183" s="14"/>
      <c r="H183" s="129">
        <v>44206</v>
      </c>
      <c r="I183" s="129">
        <v>44219</v>
      </c>
      <c r="J183" s="14">
        <f t="shared" si="8"/>
        <v>14</v>
      </c>
      <c r="K183" s="129">
        <f t="shared" si="9"/>
        <v>44212.5</v>
      </c>
      <c r="L183" s="130">
        <v>44225.5</v>
      </c>
      <c r="M183" s="130">
        <v>44225.5</v>
      </c>
      <c r="N183" s="140"/>
      <c r="O183" s="14">
        <f t="shared" si="10"/>
        <v>13</v>
      </c>
      <c r="P183" s="141">
        <f t="shared" si="11"/>
        <v>90519.130000000019</v>
      </c>
    </row>
    <row r="184" spans="2:16" x14ac:dyDescent="0.35">
      <c r="B184" s="89" t="s">
        <v>86</v>
      </c>
      <c r="C184" s="138">
        <v>44225</v>
      </c>
      <c r="D184" s="89" t="s">
        <v>438</v>
      </c>
      <c r="E184" s="44" t="s">
        <v>439</v>
      </c>
      <c r="F184" s="139">
        <v>3373.55</v>
      </c>
      <c r="G184" s="14"/>
      <c r="H184" s="129">
        <v>44206</v>
      </c>
      <c r="I184" s="129">
        <v>44219</v>
      </c>
      <c r="J184" s="14">
        <f t="shared" si="8"/>
        <v>14</v>
      </c>
      <c r="K184" s="129">
        <f t="shared" si="9"/>
        <v>44212.5</v>
      </c>
      <c r="L184" s="130">
        <v>44225.5</v>
      </c>
      <c r="M184" s="130">
        <v>44225.5</v>
      </c>
      <c r="N184" s="140"/>
      <c r="O184" s="14">
        <f t="shared" si="10"/>
        <v>13</v>
      </c>
      <c r="P184" s="141">
        <f t="shared" si="11"/>
        <v>43856.15</v>
      </c>
    </row>
    <row r="185" spans="2:16" x14ac:dyDescent="0.35">
      <c r="B185" s="89" t="s">
        <v>86</v>
      </c>
      <c r="C185" s="138">
        <v>44225</v>
      </c>
      <c r="D185" s="89" t="s">
        <v>468</v>
      </c>
      <c r="E185" s="44" t="s">
        <v>469</v>
      </c>
      <c r="F185" s="139">
        <v>22.930000000000003</v>
      </c>
      <c r="G185" s="14"/>
      <c r="H185" s="129">
        <v>44206</v>
      </c>
      <c r="I185" s="129">
        <v>44219</v>
      </c>
      <c r="J185" s="14">
        <f t="shared" si="8"/>
        <v>14</v>
      </c>
      <c r="K185" s="129">
        <f t="shared" si="9"/>
        <v>44212.5</v>
      </c>
      <c r="L185" s="130">
        <v>44225.5</v>
      </c>
      <c r="M185" s="130">
        <v>44225.5</v>
      </c>
      <c r="N185" s="140"/>
      <c r="O185" s="14">
        <f t="shared" si="10"/>
        <v>13</v>
      </c>
      <c r="P185" s="141">
        <f t="shared" si="11"/>
        <v>298.09000000000003</v>
      </c>
    </row>
    <row r="186" spans="2:16" x14ac:dyDescent="0.35">
      <c r="B186" s="89" t="s">
        <v>86</v>
      </c>
      <c r="C186" s="138">
        <v>44225</v>
      </c>
      <c r="D186" s="89" t="s">
        <v>474</v>
      </c>
      <c r="E186" s="44" t="s">
        <v>475</v>
      </c>
      <c r="F186" s="139">
        <v>192.31</v>
      </c>
      <c r="G186" s="14"/>
      <c r="H186" s="129">
        <v>44206</v>
      </c>
      <c r="I186" s="129">
        <v>44219</v>
      </c>
      <c r="J186" s="14">
        <f t="shared" si="8"/>
        <v>14</v>
      </c>
      <c r="K186" s="129">
        <f t="shared" si="9"/>
        <v>44212.5</v>
      </c>
      <c r="L186" s="130">
        <v>44225.5</v>
      </c>
      <c r="M186" s="130">
        <v>44225.5</v>
      </c>
      <c r="N186" s="140"/>
      <c r="O186" s="14">
        <f t="shared" si="10"/>
        <v>13</v>
      </c>
      <c r="P186" s="141">
        <f t="shared" si="11"/>
        <v>2500.0300000000002</v>
      </c>
    </row>
    <row r="187" spans="2:16" x14ac:dyDescent="0.35">
      <c r="B187" s="89" t="s">
        <v>86</v>
      </c>
      <c r="C187" s="138">
        <v>44225</v>
      </c>
      <c r="D187" s="89" t="s">
        <v>476</v>
      </c>
      <c r="E187" s="44" t="s">
        <v>477</v>
      </c>
      <c r="F187" s="139">
        <v>28.65</v>
      </c>
      <c r="G187" s="14"/>
      <c r="H187" s="129">
        <v>44206</v>
      </c>
      <c r="I187" s="129">
        <v>44219</v>
      </c>
      <c r="J187" s="14">
        <f t="shared" si="8"/>
        <v>14</v>
      </c>
      <c r="K187" s="129">
        <f t="shared" si="9"/>
        <v>44212.5</v>
      </c>
      <c r="L187" s="130">
        <v>44225.5</v>
      </c>
      <c r="M187" s="130">
        <v>44225.5</v>
      </c>
      <c r="N187" s="140"/>
      <c r="O187" s="14">
        <f t="shared" si="10"/>
        <v>13</v>
      </c>
      <c r="P187" s="141">
        <f t="shared" si="11"/>
        <v>372.45</v>
      </c>
    </row>
    <row r="188" spans="2:16" x14ac:dyDescent="0.35">
      <c r="B188" s="89" t="s">
        <v>86</v>
      </c>
      <c r="C188" s="138">
        <v>44225</v>
      </c>
      <c r="D188" s="89" t="s">
        <v>478</v>
      </c>
      <c r="E188" s="44" t="s">
        <v>479</v>
      </c>
      <c r="F188" s="139">
        <v>10442.610000000004</v>
      </c>
      <c r="G188" s="14"/>
      <c r="H188" s="129">
        <v>44206</v>
      </c>
      <c r="I188" s="129">
        <v>44219</v>
      </c>
      <c r="J188" s="14">
        <f t="shared" si="8"/>
        <v>14</v>
      </c>
      <c r="K188" s="129">
        <f t="shared" si="9"/>
        <v>44212.5</v>
      </c>
      <c r="L188" s="130">
        <v>44225.5</v>
      </c>
      <c r="M188" s="130">
        <v>44225.5</v>
      </c>
      <c r="N188" s="140"/>
      <c r="O188" s="14">
        <f t="shared" si="10"/>
        <v>13</v>
      </c>
      <c r="P188" s="141">
        <f t="shared" si="11"/>
        <v>135753.93000000005</v>
      </c>
    </row>
    <row r="189" spans="2:16" x14ac:dyDescent="0.35">
      <c r="B189" s="89" t="s">
        <v>86</v>
      </c>
      <c r="C189" s="138">
        <v>44225</v>
      </c>
      <c r="D189" s="89" t="s">
        <v>480</v>
      </c>
      <c r="E189" s="44" t="s">
        <v>481</v>
      </c>
      <c r="F189" s="139">
        <v>10442.610000000004</v>
      </c>
      <c r="G189" s="14"/>
      <c r="H189" s="129">
        <v>44206</v>
      </c>
      <c r="I189" s="129">
        <v>44219</v>
      </c>
      <c r="J189" s="14">
        <f t="shared" si="8"/>
        <v>14</v>
      </c>
      <c r="K189" s="129">
        <f t="shared" si="9"/>
        <v>44212.5</v>
      </c>
      <c r="L189" s="130">
        <v>44225.5</v>
      </c>
      <c r="M189" s="130">
        <v>44225.5</v>
      </c>
      <c r="N189" s="140"/>
      <c r="O189" s="14">
        <f t="shared" si="10"/>
        <v>13</v>
      </c>
      <c r="P189" s="141">
        <f t="shared" si="11"/>
        <v>135753.93000000005</v>
      </c>
    </row>
    <row r="190" spans="2:16" x14ac:dyDescent="0.35">
      <c r="B190" s="89" t="s">
        <v>86</v>
      </c>
      <c r="C190" s="138">
        <v>44225</v>
      </c>
      <c r="D190" s="89" t="s">
        <v>490</v>
      </c>
      <c r="E190" s="44" t="s">
        <v>491</v>
      </c>
      <c r="F190" s="139">
        <v>321.54999999999995</v>
      </c>
      <c r="G190" s="14"/>
      <c r="H190" s="129">
        <v>44206</v>
      </c>
      <c r="I190" s="129">
        <v>44219</v>
      </c>
      <c r="J190" s="14">
        <f t="shared" si="8"/>
        <v>14</v>
      </c>
      <c r="K190" s="129">
        <f t="shared" si="9"/>
        <v>44212.5</v>
      </c>
      <c r="L190" s="130">
        <v>44225.5</v>
      </c>
      <c r="M190" s="130">
        <v>44225.5</v>
      </c>
      <c r="N190" s="140"/>
      <c r="O190" s="14">
        <f t="shared" si="10"/>
        <v>13</v>
      </c>
      <c r="P190" s="141">
        <f t="shared" si="11"/>
        <v>4180.1499999999996</v>
      </c>
    </row>
    <row r="191" spans="2:16" x14ac:dyDescent="0.35">
      <c r="B191" s="89" t="s">
        <v>86</v>
      </c>
      <c r="C191" s="138">
        <v>44225</v>
      </c>
      <c r="D191" s="89" t="s">
        <v>494</v>
      </c>
      <c r="E191" s="44" t="s">
        <v>495</v>
      </c>
      <c r="F191" s="139">
        <v>1753.5299999999991</v>
      </c>
      <c r="G191" s="14"/>
      <c r="H191" s="129">
        <v>44206</v>
      </c>
      <c r="I191" s="129">
        <v>44219</v>
      </c>
      <c r="J191" s="14">
        <f t="shared" si="8"/>
        <v>14</v>
      </c>
      <c r="K191" s="129">
        <f t="shared" si="9"/>
        <v>44212.5</v>
      </c>
      <c r="L191" s="130">
        <v>44225.5</v>
      </c>
      <c r="M191" s="130">
        <v>44225.5</v>
      </c>
      <c r="N191" s="140"/>
      <c r="O191" s="14">
        <f t="shared" si="10"/>
        <v>13</v>
      </c>
      <c r="P191" s="141">
        <f t="shared" si="11"/>
        <v>22795.889999999989</v>
      </c>
    </row>
    <row r="192" spans="2:16" x14ac:dyDescent="0.35">
      <c r="B192" s="89" t="s">
        <v>86</v>
      </c>
      <c r="C192" s="138">
        <v>44225</v>
      </c>
      <c r="D192" s="89" t="s">
        <v>496</v>
      </c>
      <c r="E192" s="44" t="s">
        <v>497</v>
      </c>
      <c r="F192" s="139">
        <v>301.11999999999995</v>
      </c>
      <c r="G192" s="14"/>
      <c r="H192" s="129">
        <v>44206</v>
      </c>
      <c r="I192" s="129">
        <v>44219</v>
      </c>
      <c r="J192" s="14">
        <f t="shared" si="8"/>
        <v>14</v>
      </c>
      <c r="K192" s="129">
        <f t="shared" si="9"/>
        <v>44212.5</v>
      </c>
      <c r="L192" s="130">
        <v>44225.5</v>
      </c>
      <c r="M192" s="130">
        <v>44225.5</v>
      </c>
      <c r="N192" s="140"/>
      <c r="O192" s="14">
        <f t="shared" si="10"/>
        <v>13</v>
      </c>
      <c r="P192" s="141">
        <f t="shared" si="11"/>
        <v>3914.5599999999995</v>
      </c>
    </row>
    <row r="193" spans="1:16" x14ac:dyDescent="0.35">
      <c r="B193" s="89" t="s">
        <v>86</v>
      </c>
      <c r="C193" s="138">
        <v>44225</v>
      </c>
      <c r="D193" s="89" t="s">
        <v>498</v>
      </c>
      <c r="E193" s="44" t="s">
        <v>499</v>
      </c>
      <c r="F193" s="139">
        <v>399.25000000000006</v>
      </c>
      <c r="G193" s="14"/>
      <c r="H193" s="129">
        <v>44206</v>
      </c>
      <c r="I193" s="129">
        <v>44219</v>
      </c>
      <c r="J193" s="14">
        <f t="shared" si="8"/>
        <v>14</v>
      </c>
      <c r="K193" s="129">
        <f t="shared" si="9"/>
        <v>44212.5</v>
      </c>
      <c r="L193" s="130">
        <v>44225.5</v>
      </c>
      <c r="M193" s="130">
        <v>44225.5</v>
      </c>
      <c r="N193" s="140"/>
      <c r="O193" s="14">
        <f t="shared" si="10"/>
        <v>13</v>
      </c>
      <c r="P193" s="141">
        <f t="shared" si="11"/>
        <v>5190.2500000000009</v>
      </c>
    </row>
    <row r="194" spans="1:16" x14ac:dyDescent="0.35">
      <c r="B194" s="89" t="s">
        <v>86</v>
      </c>
      <c r="C194" s="138">
        <v>44225</v>
      </c>
      <c r="D194" s="89" t="s">
        <v>500</v>
      </c>
      <c r="E194" s="44" t="s">
        <v>501</v>
      </c>
      <c r="F194" s="139">
        <v>89.989999999999981</v>
      </c>
      <c r="G194" s="14"/>
      <c r="H194" s="129">
        <v>44206</v>
      </c>
      <c r="I194" s="129">
        <v>44219</v>
      </c>
      <c r="J194" s="14">
        <f t="shared" si="8"/>
        <v>14</v>
      </c>
      <c r="K194" s="129">
        <f t="shared" si="9"/>
        <v>44212.5</v>
      </c>
      <c r="L194" s="130">
        <v>44225.5</v>
      </c>
      <c r="M194" s="130">
        <v>44225.5</v>
      </c>
      <c r="N194" s="140"/>
      <c r="O194" s="14">
        <f t="shared" si="10"/>
        <v>13</v>
      </c>
      <c r="P194" s="141">
        <f t="shared" si="11"/>
        <v>1169.8699999999997</v>
      </c>
    </row>
    <row r="195" spans="1:16" x14ac:dyDescent="0.35">
      <c r="B195" s="89" t="s">
        <v>86</v>
      </c>
      <c r="C195" s="138">
        <v>44225</v>
      </c>
      <c r="D195" s="89" t="s">
        <v>502</v>
      </c>
      <c r="E195" s="44" t="s">
        <v>502</v>
      </c>
      <c r="F195" s="139">
        <v>70.180000000000007</v>
      </c>
      <c r="G195" s="14"/>
      <c r="H195" s="129">
        <v>44206</v>
      </c>
      <c r="I195" s="129">
        <v>44219</v>
      </c>
      <c r="J195" s="14">
        <f t="shared" si="8"/>
        <v>14</v>
      </c>
      <c r="K195" s="129">
        <f t="shared" si="9"/>
        <v>44212.5</v>
      </c>
      <c r="L195" s="130">
        <v>44225.5</v>
      </c>
      <c r="M195" s="130">
        <v>44225.5</v>
      </c>
      <c r="N195" s="140"/>
      <c r="O195" s="14">
        <f t="shared" si="10"/>
        <v>13</v>
      </c>
      <c r="P195" s="141">
        <f t="shared" si="11"/>
        <v>912.34000000000015</v>
      </c>
    </row>
    <row r="196" spans="1:16" x14ac:dyDescent="0.35">
      <c r="B196" s="89" t="s">
        <v>86</v>
      </c>
      <c r="C196" s="138">
        <v>44225</v>
      </c>
      <c r="D196" s="89" t="s">
        <v>446</v>
      </c>
      <c r="E196" s="44" t="s">
        <v>446</v>
      </c>
      <c r="F196" s="139">
        <v>982.50000000000011</v>
      </c>
      <c r="G196" s="14"/>
      <c r="H196" s="129">
        <v>44206</v>
      </c>
      <c r="I196" s="129">
        <v>44219</v>
      </c>
      <c r="J196" s="14">
        <f t="shared" si="8"/>
        <v>14</v>
      </c>
      <c r="K196" s="129">
        <f t="shared" si="9"/>
        <v>44212.5</v>
      </c>
      <c r="L196" s="130">
        <v>44225.5</v>
      </c>
      <c r="M196" s="130">
        <v>44225.5</v>
      </c>
      <c r="N196" s="140"/>
      <c r="O196" s="14">
        <f t="shared" si="10"/>
        <v>13</v>
      </c>
      <c r="P196" s="141">
        <f t="shared" si="11"/>
        <v>12772.500000000002</v>
      </c>
    </row>
    <row r="197" spans="1:16" x14ac:dyDescent="0.35">
      <c r="B197" s="89" t="s">
        <v>86</v>
      </c>
      <c r="C197" s="138">
        <v>44225</v>
      </c>
      <c r="D197" s="89" t="s">
        <v>447</v>
      </c>
      <c r="E197" s="44" t="s">
        <v>447</v>
      </c>
      <c r="F197" s="139">
        <v>1951.86</v>
      </c>
      <c r="G197" s="14"/>
      <c r="H197" s="129">
        <v>44206</v>
      </c>
      <c r="I197" s="129">
        <v>44219</v>
      </c>
      <c r="J197" s="14">
        <f t="shared" si="8"/>
        <v>14</v>
      </c>
      <c r="K197" s="129">
        <f t="shared" si="9"/>
        <v>44212.5</v>
      </c>
      <c r="L197" s="130">
        <v>44225.5</v>
      </c>
      <c r="M197" s="130">
        <v>44225.5</v>
      </c>
      <c r="N197" s="140"/>
      <c r="O197" s="14">
        <f t="shared" si="10"/>
        <v>13</v>
      </c>
      <c r="P197" s="141">
        <f t="shared" si="11"/>
        <v>25374.18</v>
      </c>
    </row>
    <row r="198" spans="1:16" x14ac:dyDescent="0.35">
      <c r="B198" s="89" t="s">
        <v>86</v>
      </c>
      <c r="C198" s="138">
        <v>44225</v>
      </c>
      <c r="D198" s="89" t="s">
        <v>503</v>
      </c>
      <c r="E198" s="44" t="s">
        <v>503</v>
      </c>
      <c r="F198" s="139">
        <v>1038.08</v>
      </c>
      <c r="G198" s="14"/>
      <c r="H198" s="129">
        <v>44206</v>
      </c>
      <c r="I198" s="129">
        <v>44219</v>
      </c>
      <c r="J198" s="14">
        <f t="shared" si="8"/>
        <v>14</v>
      </c>
      <c r="K198" s="129">
        <f t="shared" si="9"/>
        <v>44212.5</v>
      </c>
      <c r="L198" s="130">
        <v>44225.5</v>
      </c>
      <c r="M198" s="130">
        <v>44225.5</v>
      </c>
      <c r="N198" s="140"/>
      <c r="O198" s="14">
        <f t="shared" si="10"/>
        <v>13</v>
      </c>
      <c r="P198" s="141">
        <f t="shared" si="11"/>
        <v>13495.039999999999</v>
      </c>
    </row>
    <row r="199" spans="1:16" x14ac:dyDescent="0.35">
      <c r="B199" s="89" t="s">
        <v>86</v>
      </c>
      <c r="C199" s="138">
        <v>44225</v>
      </c>
      <c r="D199" s="89" t="s">
        <v>540</v>
      </c>
      <c r="E199" s="44" t="s">
        <v>541</v>
      </c>
      <c r="F199" s="139">
        <v>2.4000000000000004</v>
      </c>
      <c r="G199" s="14"/>
      <c r="H199" s="129">
        <v>44206</v>
      </c>
      <c r="I199" s="129">
        <v>44219</v>
      </c>
      <c r="J199" s="14">
        <f t="shared" si="8"/>
        <v>14</v>
      </c>
      <c r="K199" s="129">
        <f t="shared" si="9"/>
        <v>44212.5</v>
      </c>
      <c r="L199" s="130">
        <v>44225.5</v>
      </c>
      <c r="M199" s="140">
        <v>44225.5</v>
      </c>
      <c r="N199" s="140"/>
      <c r="O199" s="14">
        <f t="shared" si="10"/>
        <v>13</v>
      </c>
      <c r="P199" s="141">
        <f t="shared" si="11"/>
        <v>31.200000000000003</v>
      </c>
    </row>
    <row r="200" spans="1:16" x14ac:dyDescent="0.35">
      <c r="B200" s="89" t="s">
        <v>86</v>
      </c>
      <c r="C200" s="138">
        <v>44225</v>
      </c>
      <c r="D200" s="89" t="s">
        <v>488</v>
      </c>
      <c r="E200" s="44" t="s">
        <v>489</v>
      </c>
      <c r="F200" s="139">
        <v>990.09000000000026</v>
      </c>
      <c r="G200" s="14"/>
      <c r="H200" s="129">
        <v>44206</v>
      </c>
      <c r="I200" s="129">
        <v>44219</v>
      </c>
      <c r="J200" s="14">
        <f t="shared" si="8"/>
        <v>14</v>
      </c>
      <c r="K200" s="129">
        <f t="shared" si="9"/>
        <v>44212.5</v>
      </c>
      <c r="L200" s="130">
        <v>44225.5</v>
      </c>
      <c r="M200" s="140">
        <v>44242.5</v>
      </c>
      <c r="N200" s="140"/>
      <c r="O200" s="14">
        <f t="shared" si="10"/>
        <v>30</v>
      </c>
      <c r="P200" s="141">
        <f t="shared" si="11"/>
        <v>29702.700000000008</v>
      </c>
    </row>
    <row r="201" spans="1:16" x14ac:dyDescent="0.35">
      <c r="B201" s="89" t="s">
        <v>86</v>
      </c>
      <c r="C201" s="138">
        <v>44225</v>
      </c>
      <c r="D201" s="89" t="s">
        <v>532</v>
      </c>
      <c r="E201" s="44" t="s">
        <v>533</v>
      </c>
      <c r="F201" s="139">
        <v>302.68</v>
      </c>
      <c r="G201" s="14"/>
      <c r="H201" s="129">
        <v>44206</v>
      </c>
      <c r="I201" s="129">
        <v>44219</v>
      </c>
      <c r="J201" s="14">
        <f t="shared" si="8"/>
        <v>14</v>
      </c>
      <c r="K201" s="129">
        <f t="shared" si="9"/>
        <v>44212.5</v>
      </c>
      <c r="L201" s="130">
        <v>44225.5</v>
      </c>
      <c r="M201" s="130">
        <v>44225.5</v>
      </c>
      <c r="N201" s="140">
        <v>44224.5</v>
      </c>
      <c r="O201" s="14">
        <f t="shared" si="10"/>
        <v>13</v>
      </c>
      <c r="P201" s="141">
        <f t="shared" si="11"/>
        <v>3934.84</v>
      </c>
    </row>
    <row r="202" spans="1:16" x14ac:dyDescent="0.35">
      <c r="B202" s="89" t="s">
        <v>86</v>
      </c>
      <c r="C202" s="138">
        <v>44225</v>
      </c>
      <c r="D202" s="89" t="s">
        <v>534</v>
      </c>
      <c r="E202" s="44" t="s">
        <v>535</v>
      </c>
      <c r="F202" s="139">
        <v>624</v>
      </c>
      <c r="G202" s="14"/>
      <c r="H202" s="129">
        <v>44206</v>
      </c>
      <c r="I202" s="129">
        <v>44219</v>
      </c>
      <c r="J202" s="14">
        <f t="shared" ref="J202:J265" si="12">I202-H202+1</f>
        <v>14</v>
      </c>
      <c r="K202" s="129">
        <f t="shared" ref="K202:K265" si="13">(I202+H202)/2</f>
        <v>44212.5</v>
      </c>
      <c r="L202" s="130">
        <v>44225.5</v>
      </c>
      <c r="M202" s="130">
        <v>44225.5</v>
      </c>
      <c r="N202" s="140">
        <v>44224.5</v>
      </c>
      <c r="O202" s="14">
        <f t="shared" ref="O202:O265" si="14">M202-K202</f>
        <v>13</v>
      </c>
      <c r="P202" s="141">
        <f t="shared" ref="P202:P265" si="15">F202*O202</f>
        <v>8112</v>
      </c>
    </row>
    <row r="203" spans="1:16" x14ac:dyDescent="0.35">
      <c r="A203" s="4"/>
      <c r="B203" s="123" t="s">
        <v>98</v>
      </c>
      <c r="C203" s="142">
        <v>44225</v>
      </c>
      <c r="D203" s="89" t="s">
        <v>544</v>
      </c>
      <c r="E203" s="14" t="s">
        <v>545</v>
      </c>
      <c r="F203" s="108">
        <v>153.74999999999994</v>
      </c>
      <c r="G203" s="14"/>
      <c r="H203" s="129">
        <v>44207</v>
      </c>
      <c r="I203" s="129">
        <v>44220</v>
      </c>
      <c r="J203" s="14">
        <f t="shared" si="12"/>
        <v>14</v>
      </c>
      <c r="K203" s="129">
        <f t="shared" si="13"/>
        <v>44213.5</v>
      </c>
      <c r="L203" s="143">
        <v>44225.5</v>
      </c>
      <c r="M203" s="140">
        <v>44231.5</v>
      </c>
      <c r="N203" s="140"/>
      <c r="O203" s="14">
        <f t="shared" si="14"/>
        <v>18</v>
      </c>
      <c r="P203" s="141">
        <f t="shared" si="15"/>
        <v>2767.4999999999991</v>
      </c>
    </row>
    <row r="204" spans="1:16" x14ac:dyDescent="0.35">
      <c r="A204" s="4"/>
      <c r="B204" s="123" t="s">
        <v>98</v>
      </c>
      <c r="C204" s="142">
        <v>44225</v>
      </c>
      <c r="D204" s="89" t="s">
        <v>544</v>
      </c>
      <c r="E204" s="14" t="s">
        <v>546</v>
      </c>
      <c r="F204" s="108">
        <v>3957.3399999999997</v>
      </c>
      <c r="G204" s="14"/>
      <c r="H204" s="129">
        <v>44207</v>
      </c>
      <c r="I204" s="129">
        <v>44220</v>
      </c>
      <c r="J204" s="14">
        <f t="shared" si="12"/>
        <v>14</v>
      </c>
      <c r="K204" s="129">
        <f t="shared" si="13"/>
        <v>44213.5</v>
      </c>
      <c r="L204" s="143">
        <v>44225.5</v>
      </c>
      <c r="M204" s="140">
        <v>44245.5</v>
      </c>
      <c r="N204" s="140"/>
      <c r="O204" s="14">
        <f t="shared" si="14"/>
        <v>32</v>
      </c>
      <c r="P204" s="141">
        <f t="shared" si="15"/>
        <v>126634.87999999999</v>
      </c>
    </row>
    <row r="205" spans="1:16" x14ac:dyDescent="0.35">
      <c r="A205" s="4"/>
      <c r="B205" s="123" t="s">
        <v>98</v>
      </c>
      <c r="C205" s="142">
        <v>44225</v>
      </c>
      <c r="D205" s="89" t="s">
        <v>544</v>
      </c>
      <c r="E205" s="14" t="s">
        <v>546</v>
      </c>
      <c r="F205" s="108">
        <v>187.01</v>
      </c>
      <c r="G205" s="14"/>
      <c r="H205" s="129">
        <v>44207</v>
      </c>
      <c r="I205" s="129">
        <v>44220</v>
      </c>
      <c r="J205" s="14">
        <f t="shared" si="12"/>
        <v>14</v>
      </c>
      <c r="K205" s="129">
        <f t="shared" si="13"/>
        <v>44213.5</v>
      </c>
      <c r="L205" s="143">
        <v>44225.5</v>
      </c>
      <c r="M205" s="140">
        <v>44245.5</v>
      </c>
      <c r="N205" s="140"/>
      <c r="O205" s="14">
        <f t="shared" si="14"/>
        <v>32</v>
      </c>
      <c r="P205" s="141">
        <f t="shared" si="15"/>
        <v>5984.32</v>
      </c>
    </row>
    <row r="206" spans="1:16" x14ac:dyDescent="0.35">
      <c r="B206" s="89" t="s">
        <v>98</v>
      </c>
      <c r="C206" s="138">
        <v>44239</v>
      </c>
      <c r="D206" s="89" t="s">
        <v>488</v>
      </c>
      <c r="E206" s="44" t="s">
        <v>489</v>
      </c>
      <c r="F206" s="139">
        <v>34.909999999999997</v>
      </c>
      <c r="G206" s="14"/>
      <c r="H206" s="129">
        <v>44221</v>
      </c>
      <c r="I206" s="129">
        <v>44234</v>
      </c>
      <c r="J206" s="14">
        <f t="shared" si="12"/>
        <v>14</v>
      </c>
      <c r="K206" s="129">
        <f t="shared" si="13"/>
        <v>44227.5</v>
      </c>
      <c r="L206" s="130">
        <v>44239.5</v>
      </c>
      <c r="M206" s="140">
        <v>44272.5</v>
      </c>
      <c r="N206" s="140"/>
      <c r="O206" s="14">
        <f t="shared" si="14"/>
        <v>45</v>
      </c>
      <c r="P206" s="141">
        <f t="shared" si="15"/>
        <v>1570.9499999999998</v>
      </c>
    </row>
    <row r="207" spans="1:16" x14ac:dyDescent="0.35">
      <c r="B207" s="89" t="s">
        <v>98</v>
      </c>
      <c r="C207" s="138">
        <v>44239</v>
      </c>
      <c r="D207" s="89" t="s">
        <v>460</v>
      </c>
      <c r="E207" s="44" t="s">
        <v>461</v>
      </c>
      <c r="F207" s="139">
        <v>154.14999999999992</v>
      </c>
      <c r="G207" s="14"/>
      <c r="H207" s="129">
        <v>44221</v>
      </c>
      <c r="I207" s="129">
        <v>44234</v>
      </c>
      <c r="J207" s="14">
        <f t="shared" si="12"/>
        <v>14</v>
      </c>
      <c r="K207" s="129">
        <f t="shared" si="13"/>
        <v>44227.5</v>
      </c>
      <c r="L207" s="130">
        <v>44239.5</v>
      </c>
      <c r="M207" s="140">
        <v>44243.5</v>
      </c>
      <c r="N207" s="140"/>
      <c r="O207" s="14">
        <f t="shared" si="14"/>
        <v>16</v>
      </c>
      <c r="P207" s="141">
        <f t="shared" si="15"/>
        <v>2466.3999999999987</v>
      </c>
    </row>
    <row r="208" spans="1:16" x14ac:dyDescent="0.35">
      <c r="B208" s="89" t="s">
        <v>98</v>
      </c>
      <c r="C208" s="138">
        <v>44239</v>
      </c>
      <c r="D208" s="89" t="s">
        <v>462</v>
      </c>
      <c r="E208" s="44" t="s">
        <v>463</v>
      </c>
      <c r="F208" s="139">
        <v>18.519999999999996</v>
      </c>
      <c r="G208" s="14"/>
      <c r="H208" s="129">
        <v>44221</v>
      </c>
      <c r="I208" s="129">
        <v>44234</v>
      </c>
      <c r="J208" s="14">
        <f t="shared" si="12"/>
        <v>14</v>
      </c>
      <c r="K208" s="129">
        <f t="shared" si="13"/>
        <v>44227.5</v>
      </c>
      <c r="L208" s="130">
        <v>44239.5</v>
      </c>
      <c r="M208" s="140">
        <v>44243.5</v>
      </c>
      <c r="N208" s="140"/>
      <c r="O208" s="14">
        <f t="shared" si="14"/>
        <v>16</v>
      </c>
      <c r="P208" s="141">
        <f t="shared" si="15"/>
        <v>296.31999999999994</v>
      </c>
    </row>
    <row r="209" spans="2:16" x14ac:dyDescent="0.35">
      <c r="B209" s="89" t="s">
        <v>98</v>
      </c>
      <c r="C209" s="138">
        <v>44239</v>
      </c>
      <c r="D209" s="89" t="s">
        <v>470</v>
      </c>
      <c r="E209" s="44" t="s">
        <v>471</v>
      </c>
      <c r="F209" s="139">
        <v>4455.4500000000007</v>
      </c>
      <c r="G209" s="14"/>
      <c r="H209" s="129">
        <v>44221</v>
      </c>
      <c r="I209" s="129">
        <v>44234</v>
      </c>
      <c r="J209" s="14">
        <f t="shared" si="12"/>
        <v>14</v>
      </c>
      <c r="K209" s="129">
        <f t="shared" si="13"/>
        <v>44227.5</v>
      </c>
      <c r="L209" s="130">
        <v>44239.5</v>
      </c>
      <c r="M209" s="140">
        <v>44243.5</v>
      </c>
      <c r="N209" s="140"/>
      <c r="O209" s="14">
        <f t="shared" si="14"/>
        <v>16</v>
      </c>
      <c r="P209" s="141">
        <f t="shared" si="15"/>
        <v>71287.200000000012</v>
      </c>
    </row>
    <row r="210" spans="2:16" x14ac:dyDescent="0.35">
      <c r="B210" s="89" t="s">
        <v>98</v>
      </c>
      <c r="C210" s="138">
        <v>44239</v>
      </c>
      <c r="D210" s="89" t="s">
        <v>472</v>
      </c>
      <c r="E210" s="44" t="s">
        <v>473</v>
      </c>
      <c r="F210" s="139">
        <v>518.51</v>
      </c>
      <c r="G210" s="14"/>
      <c r="H210" s="129">
        <v>44221</v>
      </c>
      <c r="I210" s="129">
        <v>44234</v>
      </c>
      <c r="J210" s="14">
        <f t="shared" si="12"/>
        <v>14</v>
      </c>
      <c r="K210" s="129">
        <f t="shared" si="13"/>
        <v>44227.5</v>
      </c>
      <c r="L210" s="130">
        <v>44239.5</v>
      </c>
      <c r="M210" s="140">
        <v>44243.5</v>
      </c>
      <c r="N210" s="140"/>
      <c r="O210" s="14">
        <f t="shared" si="14"/>
        <v>16</v>
      </c>
      <c r="P210" s="141">
        <f t="shared" si="15"/>
        <v>8296.16</v>
      </c>
    </row>
    <row r="211" spans="2:16" x14ac:dyDescent="0.35">
      <c r="B211" s="89" t="s">
        <v>98</v>
      </c>
      <c r="C211" s="138">
        <v>44239</v>
      </c>
      <c r="D211" s="89" t="s">
        <v>484</v>
      </c>
      <c r="E211" s="44" t="s">
        <v>485</v>
      </c>
      <c r="F211" s="139">
        <v>112</v>
      </c>
      <c r="G211" s="14"/>
      <c r="H211" s="129">
        <v>44221</v>
      </c>
      <c r="I211" s="129">
        <v>44234</v>
      </c>
      <c r="J211" s="14">
        <f t="shared" si="12"/>
        <v>14</v>
      </c>
      <c r="K211" s="129">
        <f t="shared" si="13"/>
        <v>44227.5</v>
      </c>
      <c r="L211" s="130">
        <v>44239.5</v>
      </c>
      <c r="M211" s="140">
        <v>44243.5</v>
      </c>
      <c r="N211" s="140"/>
      <c r="O211" s="14">
        <f t="shared" si="14"/>
        <v>16</v>
      </c>
      <c r="P211" s="141">
        <f t="shared" si="15"/>
        <v>1792</v>
      </c>
    </row>
    <row r="212" spans="2:16" x14ac:dyDescent="0.35">
      <c r="B212" s="89" t="s">
        <v>98</v>
      </c>
      <c r="C212" s="138">
        <v>44239</v>
      </c>
      <c r="D212" s="89" t="s">
        <v>486</v>
      </c>
      <c r="E212" s="44" t="s">
        <v>487</v>
      </c>
      <c r="F212" s="139">
        <v>56.64</v>
      </c>
      <c r="G212" s="14"/>
      <c r="H212" s="129">
        <v>44221</v>
      </c>
      <c r="I212" s="129">
        <v>44234</v>
      </c>
      <c r="J212" s="14">
        <f t="shared" si="12"/>
        <v>14</v>
      </c>
      <c r="K212" s="129">
        <f t="shared" si="13"/>
        <v>44227.5</v>
      </c>
      <c r="L212" s="130">
        <v>44239.5</v>
      </c>
      <c r="M212" s="140">
        <v>44256.5</v>
      </c>
      <c r="N212" s="140"/>
      <c r="O212" s="14">
        <f t="shared" si="14"/>
        <v>29</v>
      </c>
      <c r="P212" s="141">
        <f t="shared" si="15"/>
        <v>1642.56</v>
      </c>
    </row>
    <row r="213" spans="2:16" x14ac:dyDescent="0.35">
      <c r="B213" s="89" t="s">
        <v>98</v>
      </c>
      <c r="C213" s="138">
        <v>44239</v>
      </c>
      <c r="D213" s="89" t="s">
        <v>488</v>
      </c>
      <c r="E213" s="44" t="s">
        <v>489</v>
      </c>
      <c r="F213" s="139">
        <v>11885.030000000019</v>
      </c>
      <c r="G213" s="14"/>
      <c r="H213" s="129">
        <v>44221</v>
      </c>
      <c r="I213" s="129">
        <v>44234</v>
      </c>
      <c r="J213" s="14">
        <f t="shared" si="12"/>
        <v>14</v>
      </c>
      <c r="K213" s="129">
        <f t="shared" si="13"/>
        <v>44227.5</v>
      </c>
      <c r="L213" s="130">
        <v>44239.5</v>
      </c>
      <c r="M213" s="140">
        <v>44272.5</v>
      </c>
      <c r="N213" s="140"/>
      <c r="O213" s="14">
        <f t="shared" si="14"/>
        <v>45</v>
      </c>
      <c r="P213" s="141">
        <f t="shared" si="15"/>
        <v>534826.35000000079</v>
      </c>
    </row>
    <row r="214" spans="2:16" x14ac:dyDescent="0.35">
      <c r="B214" s="89" t="s">
        <v>98</v>
      </c>
      <c r="C214" s="138">
        <v>44239</v>
      </c>
      <c r="D214" s="89" t="s">
        <v>492</v>
      </c>
      <c r="E214" s="44" t="s">
        <v>493</v>
      </c>
      <c r="F214" s="139">
        <v>8211.1999999999971</v>
      </c>
      <c r="G214" s="14"/>
      <c r="H214" s="129">
        <v>44221</v>
      </c>
      <c r="I214" s="129">
        <v>44234</v>
      </c>
      <c r="J214" s="14">
        <f t="shared" si="12"/>
        <v>14</v>
      </c>
      <c r="K214" s="129">
        <f t="shared" si="13"/>
        <v>44227.5</v>
      </c>
      <c r="L214" s="130">
        <v>44239.5</v>
      </c>
      <c r="M214" s="129">
        <v>44216.5</v>
      </c>
      <c r="N214" s="140"/>
      <c r="O214" s="14">
        <f t="shared" si="14"/>
        <v>-11</v>
      </c>
      <c r="P214" s="141">
        <f t="shared" si="15"/>
        <v>-90323.199999999968</v>
      </c>
    </row>
    <row r="215" spans="2:16" x14ac:dyDescent="0.35">
      <c r="B215" s="89" t="s">
        <v>98</v>
      </c>
      <c r="C215" s="138">
        <v>44239</v>
      </c>
      <c r="D215" s="89" t="s">
        <v>504</v>
      </c>
      <c r="E215" s="44" t="s">
        <v>505</v>
      </c>
      <c r="F215" s="139">
        <v>196.36</v>
      </c>
      <c r="G215" s="14"/>
      <c r="H215" s="129">
        <v>44221</v>
      </c>
      <c r="I215" s="129">
        <v>44234</v>
      </c>
      <c r="J215" s="14">
        <f t="shared" si="12"/>
        <v>14</v>
      </c>
      <c r="K215" s="129">
        <f t="shared" si="13"/>
        <v>44227.5</v>
      </c>
      <c r="L215" s="130">
        <v>44239.5</v>
      </c>
      <c r="M215" s="140">
        <v>44243.5</v>
      </c>
      <c r="N215" s="140"/>
      <c r="O215" s="14">
        <f t="shared" si="14"/>
        <v>16</v>
      </c>
      <c r="P215" s="141">
        <f t="shared" si="15"/>
        <v>3141.76</v>
      </c>
    </row>
    <row r="216" spans="2:16" x14ac:dyDescent="0.35">
      <c r="B216" s="89" t="s">
        <v>98</v>
      </c>
      <c r="C216" s="138">
        <v>44239</v>
      </c>
      <c r="D216" s="89" t="s">
        <v>506</v>
      </c>
      <c r="E216" s="44" t="s">
        <v>507</v>
      </c>
      <c r="F216" s="139">
        <v>633.44000000000005</v>
      </c>
      <c r="G216" s="14"/>
      <c r="H216" s="129">
        <v>44221</v>
      </c>
      <c r="I216" s="129">
        <v>44234</v>
      </c>
      <c r="J216" s="14">
        <f t="shared" si="12"/>
        <v>14</v>
      </c>
      <c r="K216" s="129">
        <f t="shared" si="13"/>
        <v>44227.5</v>
      </c>
      <c r="L216" s="130">
        <v>44239.5</v>
      </c>
      <c r="M216" s="140">
        <v>44243.5</v>
      </c>
      <c r="N216" s="140"/>
      <c r="O216" s="14">
        <f t="shared" si="14"/>
        <v>16</v>
      </c>
      <c r="P216" s="141">
        <f t="shared" si="15"/>
        <v>10135.040000000001</v>
      </c>
    </row>
    <row r="217" spans="2:16" x14ac:dyDescent="0.35">
      <c r="B217" s="89" t="s">
        <v>98</v>
      </c>
      <c r="C217" s="138">
        <v>44239</v>
      </c>
      <c r="D217" s="89" t="s">
        <v>508</v>
      </c>
      <c r="E217" s="44" t="s">
        <v>509</v>
      </c>
      <c r="F217" s="139">
        <v>164.08</v>
      </c>
      <c r="G217" s="14"/>
      <c r="H217" s="129">
        <v>44221</v>
      </c>
      <c r="I217" s="129">
        <v>44234</v>
      </c>
      <c r="J217" s="14">
        <f t="shared" si="12"/>
        <v>14</v>
      </c>
      <c r="K217" s="129">
        <f t="shared" si="13"/>
        <v>44227.5</v>
      </c>
      <c r="L217" s="130">
        <v>44239.5</v>
      </c>
      <c r="M217" s="140">
        <v>44243.5</v>
      </c>
      <c r="N217" s="140"/>
      <c r="O217" s="14">
        <f t="shared" si="14"/>
        <v>16</v>
      </c>
      <c r="P217" s="141">
        <f t="shared" si="15"/>
        <v>2625.28</v>
      </c>
    </row>
    <row r="218" spans="2:16" x14ac:dyDescent="0.35">
      <c r="B218" s="89" t="s">
        <v>98</v>
      </c>
      <c r="C218" s="138">
        <v>44239</v>
      </c>
      <c r="D218" s="89" t="s">
        <v>448</v>
      </c>
      <c r="E218" s="44" t="s">
        <v>449</v>
      </c>
      <c r="F218" s="139">
        <v>11606.080000000004</v>
      </c>
      <c r="G218" s="14"/>
      <c r="H218" s="129">
        <v>44221</v>
      </c>
      <c r="I218" s="129">
        <v>44234</v>
      </c>
      <c r="J218" s="14">
        <f t="shared" si="12"/>
        <v>14</v>
      </c>
      <c r="K218" s="129">
        <f t="shared" si="13"/>
        <v>44227.5</v>
      </c>
      <c r="L218" s="130">
        <v>44239.5</v>
      </c>
      <c r="M218" s="140">
        <v>44243.5</v>
      </c>
      <c r="N218" s="140"/>
      <c r="O218" s="14">
        <f t="shared" si="14"/>
        <v>16</v>
      </c>
      <c r="P218" s="141">
        <f t="shared" si="15"/>
        <v>185697.28000000006</v>
      </c>
    </row>
    <row r="219" spans="2:16" x14ac:dyDescent="0.35">
      <c r="B219" s="89" t="s">
        <v>98</v>
      </c>
      <c r="C219" s="138">
        <v>44239</v>
      </c>
      <c r="D219" s="89" t="s">
        <v>510</v>
      </c>
      <c r="E219" s="44" t="s">
        <v>511</v>
      </c>
      <c r="F219" s="139">
        <v>5669.2799999999952</v>
      </c>
      <c r="G219" s="14"/>
      <c r="H219" s="129">
        <v>44221</v>
      </c>
      <c r="I219" s="129">
        <v>44234</v>
      </c>
      <c r="J219" s="14">
        <f t="shared" si="12"/>
        <v>14</v>
      </c>
      <c r="K219" s="129">
        <f t="shared" si="13"/>
        <v>44227.5</v>
      </c>
      <c r="L219" s="130">
        <v>44239.5</v>
      </c>
      <c r="M219" s="140">
        <v>44243.5</v>
      </c>
      <c r="N219" s="140"/>
      <c r="O219" s="14">
        <f t="shared" si="14"/>
        <v>16</v>
      </c>
      <c r="P219" s="141">
        <f t="shared" si="15"/>
        <v>90708.479999999923</v>
      </c>
    </row>
    <row r="220" spans="2:16" x14ac:dyDescent="0.35">
      <c r="B220" s="89" t="s">
        <v>98</v>
      </c>
      <c r="C220" s="138">
        <v>44239</v>
      </c>
      <c r="D220" s="89" t="s">
        <v>512</v>
      </c>
      <c r="E220" s="44" t="s">
        <v>513</v>
      </c>
      <c r="F220" s="139">
        <v>242.76</v>
      </c>
      <c r="G220" s="14"/>
      <c r="H220" s="129">
        <v>44221</v>
      </c>
      <c r="I220" s="129">
        <v>44234</v>
      </c>
      <c r="J220" s="14">
        <f t="shared" si="12"/>
        <v>14</v>
      </c>
      <c r="K220" s="129">
        <f t="shared" si="13"/>
        <v>44227.5</v>
      </c>
      <c r="L220" s="130">
        <v>44239.5</v>
      </c>
      <c r="M220" s="140">
        <v>44243.5</v>
      </c>
      <c r="N220" s="140"/>
      <c r="O220" s="14">
        <f t="shared" si="14"/>
        <v>16</v>
      </c>
      <c r="P220" s="141">
        <f t="shared" si="15"/>
        <v>3884.16</v>
      </c>
    </row>
    <row r="221" spans="2:16" x14ac:dyDescent="0.35">
      <c r="B221" s="89" t="s">
        <v>98</v>
      </c>
      <c r="C221" s="138">
        <v>44239</v>
      </c>
      <c r="D221" s="89" t="s">
        <v>514</v>
      </c>
      <c r="E221" s="44" t="s">
        <v>515</v>
      </c>
      <c r="F221" s="139">
        <v>98.08</v>
      </c>
      <c r="G221" s="14"/>
      <c r="H221" s="129">
        <v>44221</v>
      </c>
      <c r="I221" s="129">
        <v>44234</v>
      </c>
      <c r="J221" s="14">
        <f t="shared" si="12"/>
        <v>14</v>
      </c>
      <c r="K221" s="129">
        <f t="shared" si="13"/>
        <v>44227.5</v>
      </c>
      <c r="L221" s="130">
        <v>44239.5</v>
      </c>
      <c r="M221" s="140">
        <v>44243.5</v>
      </c>
      <c r="N221" s="140"/>
      <c r="O221" s="14">
        <f t="shared" si="14"/>
        <v>16</v>
      </c>
      <c r="P221" s="141">
        <f t="shared" si="15"/>
        <v>1569.28</v>
      </c>
    </row>
    <row r="222" spans="2:16" x14ac:dyDescent="0.35">
      <c r="B222" s="89" t="s">
        <v>98</v>
      </c>
      <c r="C222" s="138">
        <v>44239</v>
      </c>
      <c r="D222" s="89" t="s">
        <v>516</v>
      </c>
      <c r="E222" s="44" t="s">
        <v>517</v>
      </c>
      <c r="F222" s="139">
        <v>237.24</v>
      </c>
      <c r="G222" s="14"/>
      <c r="H222" s="129">
        <v>44221</v>
      </c>
      <c r="I222" s="129">
        <v>44234</v>
      </c>
      <c r="J222" s="14">
        <f t="shared" si="12"/>
        <v>14</v>
      </c>
      <c r="K222" s="129">
        <f t="shared" si="13"/>
        <v>44227.5</v>
      </c>
      <c r="L222" s="130">
        <v>44239.5</v>
      </c>
      <c r="M222" s="140">
        <v>44243.5</v>
      </c>
      <c r="N222" s="140"/>
      <c r="O222" s="14">
        <f t="shared" si="14"/>
        <v>16</v>
      </c>
      <c r="P222" s="141">
        <f t="shared" si="15"/>
        <v>3795.84</v>
      </c>
    </row>
    <row r="223" spans="2:16" x14ac:dyDescent="0.35">
      <c r="B223" s="89" t="s">
        <v>98</v>
      </c>
      <c r="C223" s="138">
        <v>44239</v>
      </c>
      <c r="D223" s="89" t="s">
        <v>518</v>
      </c>
      <c r="E223" s="44" t="s">
        <v>519</v>
      </c>
      <c r="F223" s="139">
        <v>191.4</v>
      </c>
      <c r="G223" s="14"/>
      <c r="H223" s="129">
        <v>44221</v>
      </c>
      <c r="I223" s="129">
        <v>44234</v>
      </c>
      <c r="J223" s="14">
        <f t="shared" si="12"/>
        <v>14</v>
      </c>
      <c r="K223" s="129">
        <f t="shared" si="13"/>
        <v>44227.5</v>
      </c>
      <c r="L223" s="130">
        <v>44239.5</v>
      </c>
      <c r="M223" s="140">
        <v>44243.5</v>
      </c>
      <c r="N223" s="140"/>
      <c r="O223" s="14">
        <f t="shared" si="14"/>
        <v>16</v>
      </c>
      <c r="P223" s="141">
        <f t="shared" si="15"/>
        <v>3062.4</v>
      </c>
    </row>
    <row r="224" spans="2:16" x14ac:dyDescent="0.35">
      <c r="B224" s="89" t="s">
        <v>98</v>
      </c>
      <c r="C224" s="138">
        <v>44239</v>
      </c>
      <c r="D224" s="89" t="s">
        <v>520</v>
      </c>
      <c r="E224" s="44" t="s">
        <v>521</v>
      </c>
      <c r="F224" s="139">
        <v>677.69999999999993</v>
      </c>
      <c r="G224" s="14"/>
      <c r="H224" s="129">
        <v>44221</v>
      </c>
      <c r="I224" s="129">
        <v>44234</v>
      </c>
      <c r="J224" s="14">
        <f t="shared" si="12"/>
        <v>14</v>
      </c>
      <c r="K224" s="129">
        <f t="shared" si="13"/>
        <v>44227.5</v>
      </c>
      <c r="L224" s="130">
        <v>44239.5</v>
      </c>
      <c r="M224" s="140">
        <v>44243.5</v>
      </c>
      <c r="N224" s="140"/>
      <c r="O224" s="14">
        <f t="shared" si="14"/>
        <v>16</v>
      </c>
      <c r="P224" s="141">
        <f t="shared" si="15"/>
        <v>10843.199999999999</v>
      </c>
    </row>
    <row r="225" spans="2:16" x14ac:dyDescent="0.35">
      <c r="B225" s="89" t="s">
        <v>98</v>
      </c>
      <c r="C225" s="138">
        <v>44239</v>
      </c>
      <c r="D225" s="89" t="s">
        <v>522</v>
      </c>
      <c r="E225" s="44" t="s">
        <v>523</v>
      </c>
      <c r="F225" s="139">
        <v>59</v>
      </c>
      <c r="G225" s="14"/>
      <c r="H225" s="129">
        <v>44221</v>
      </c>
      <c r="I225" s="129">
        <v>44234</v>
      </c>
      <c r="J225" s="14">
        <f t="shared" si="12"/>
        <v>14</v>
      </c>
      <c r="K225" s="129">
        <f t="shared" si="13"/>
        <v>44227.5</v>
      </c>
      <c r="L225" s="130">
        <v>44239.5</v>
      </c>
      <c r="M225" s="140">
        <v>44243.5</v>
      </c>
      <c r="N225" s="140"/>
      <c r="O225" s="14">
        <f t="shared" si="14"/>
        <v>16</v>
      </c>
      <c r="P225" s="141">
        <f t="shared" si="15"/>
        <v>944</v>
      </c>
    </row>
    <row r="226" spans="2:16" x14ac:dyDescent="0.35">
      <c r="B226" s="89" t="s">
        <v>98</v>
      </c>
      <c r="C226" s="138">
        <v>44239</v>
      </c>
      <c r="D226" s="89" t="s">
        <v>524</v>
      </c>
      <c r="E226" s="44" t="s">
        <v>525</v>
      </c>
      <c r="F226" s="139">
        <v>880</v>
      </c>
      <c r="G226" s="14"/>
      <c r="H226" s="129">
        <v>44221</v>
      </c>
      <c r="I226" s="129">
        <v>44234</v>
      </c>
      <c r="J226" s="14">
        <f t="shared" si="12"/>
        <v>14</v>
      </c>
      <c r="K226" s="129">
        <f t="shared" si="13"/>
        <v>44227.5</v>
      </c>
      <c r="L226" s="130">
        <v>44239.5</v>
      </c>
      <c r="M226" s="140">
        <v>44243.5</v>
      </c>
      <c r="N226" s="140"/>
      <c r="O226" s="14">
        <f t="shared" si="14"/>
        <v>16</v>
      </c>
      <c r="P226" s="141">
        <f t="shared" si="15"/>
        <v>14080</v>
      </c>
    </row>
    <row r="227" spans="2:16" x14ac:dyDescent="0.35">
      <c r="B227" s="89" t="s">
        <v>98</v>
      </c>
      <c r="C227" s="138">
        <v>44239</v>
      </c>
      <c r="D227" s="89" t="s">
        <v>450</v>
      </c>
      <c r="E227" s="44" t="s">
        <v>451</v>
      </c>
      <c r="F227" s="139">
        <v>5400.7800000000198</v>
      </c>
      <c r="G227" s="14"/>
      <c r="H227" s="129">
        <v>44221</v>
      </c>
      <c r="I227" s="129">
        <v>44234</v>
      </c>
      <c r="J227" s="14">
        <f t="shared" si="12"/>
        <v>14</v>
      </c>
      <c r="K227" s="129">
        <f t="shared" si="13"/>
        <v>44227.5</v>
      </c>
      <c r="L227" s="130">
        <v>44239.5</v>
      </c>
      <c r="M227" s="140">
        <v>44243.5</v>
      </c>
      <c r="N227" s="140"/>
      <c r="O227" s="14">
        <f t="shared" si="14"/>
        <v>16</v>
      </c>
      <c r="P227" s="141">
        <f t="shared" si="15"/>
        <v>86412.480000000316</v>
      </c>
    </row>
    <row r="228" spans="2:16" x14ac:dyDescent="0.35">
      <c r="B228" s="89" t="s">
        <v>98</v>
      </c>
      <c r="C228" s="138">
        <v>44239</v>
      </c>
      <c r="D228" s="89" t="s">
        <v>555</v>
      </c>
      <c r="E228" s="44" t="s">
        <v>556</v>
      </c>
      <c r="F228" s="139">
        <v>210</v>
      </c>
      <c r="G228" s="14"/>
      <c r="H228" s="129">
        <v>44221</v>
      </c>
      <c r="I228" s="129">
        <v>44234</v>
      </c>
      <c r="J228" s="14">
        <f t="shared" si="12"/>
        <v>14</v>
      </c>
      <c r="K228" s="129">
        <f t="shared" si="13"/>
        <v>44227.5</v>
      </c>
      <c r="L228" s="130">
        <v>44239.5</v>
      </c>
      <c r="M228" s="140">
        <v>44243.5</v>
      </c>
      <c r="N228" s="140"/>
      <c r="O228" s="14">
        <f t="shared" si="14"/>
        <v>16</v>
      </c>
      <c r="P228" s="141">
        <f t="shared" si="15"/>
        <v>3360</v>
      </c>
    </row>
    <row r="229" spans="2:16" x14ac:dyDescent="0.35">
      <c r="B229" s="89" t="s">
        <v>98</v>
      </c>
      <c r="C229" s="138">
        <v>44239</v>
      </c>
      <c r="D229" s="89" t="s">
        <v>526</v>
      </c>
      <c r="E229" s="44" t="s">
        <v>527</v>
      </c>
      <c r="F229" s="139">
        <v>131.5</v>
      </c>
      <c r="G229" s="14"/>
      <c r="H229" s="129">
        <v>44221</v>
      </c>
      <c r="I229" s="129">
        <v>44234</v>
      </c>
      <c r="J229" s="14">
        <f t="shared" si="12"/>
        <v>14</v>
      </c>
      <c r="K229" s="129">
        <f t="shared" si="13"/>
        <v>44227.5</v>
      </c>
      <c r="L229" s="130">
        <v>44239.5</v>
      </c>
      <c r="M229" s="140">
        <v>44256.5</v>
      </c>
      <c r="N229" s="140"/>
      <c r="O229" s="14">
        <f t="shared" si="14"/>
        <v>29</v>
      </c>
      <c r="P229" s="141">
        <f t="shared" si="15"/>
        <v>3813.5</v>
      </c>
    </row>
    <row r="230" spans="2:16" x14ac:dyDescent="0.35">
      <c r="B230" s="89" t="s">
        <v>98</v>
      </c>
      <c r="C230" s="138">
        <v>44239</v>
      </c>
      <c r="D230" s="89" t="s">
        <v>528</v>
      </c>
      <c r="E230" s="44" t="s">
        <v>529</v>
      </c>
      <c r="F230" s="139">
        <v>6.84</v>
      </c>
      <c r="G230" s="14"/>
      <c r="H230" s="129">
        <v>44221</v>
      </c>
      <c r="I230" s="129">
        <v>44234</v>
      </c>
      <c r="J230" s="14">
        <f t="shared" si="12"/>
        <v>14</v>
      </c>
      <c r="K230" s="129">
        <f t="shared" si="13"/>
        <v>44227.5</v>
      </c>
      <c r="L230" s="130">
        <v>44239.5</v>
      </c>
      <c r="M230" s="140">
        <v>44243.5</v>
      </c>
      <c r="N230" s="140"/>
      <c r="O230" s="14">
        <f t="shared" si="14"/>
        <v>16</v>
      </c>
      <c r="P230" s="141">
        <f t="shared" si="15"/>
        <v>109.44</v>
      </c>
    </row>
    <row r="231" spans="2:16" x14ac:dyDescent="0.35">
      <c r="B231" s="89" t="s">
        <v>98</v>
      </c>
      <c r="C231" s="138">
        <v>44239</v>
      </c>
      <c r="D231" s="89" t="s">
        <v>530</v>
      </c>
      <c r="E231" s="44" t="s">
        <v>531</v>
      </c>
      <c r="F231" s="139">
        <v>212.1</v>
      </c>
      <c r="G231" s="14"/>
      <c r="H231" s="129">
        <v>44221</v>
      </c>
      <c r="I231" s="129">
        <v>44234</v>
      </c>
      <c r="J231" s="14">
        <f t="shared" si="12"/>
        <v>14</v>
      </c>
      <c r="K231" s="129">
        <f t="shared" si="13"/>
        <v>44227.5</v>
      </c>
      <c r="L231" s="130">
        <v>44239.5</v>
      </c>
      <c r="M231" s="140">
        <v>44243.5</v>
      </c>
      <c r="N231" s="140"/>
      <c r="O231" s="14">
        <f t="shared" si="14"/>
        <v>16</v>
      </c>
      <c r="P231" s="141">
        <f t="shared" si="15"/>
        <v>3393.6</v>
      </c>
    </row>
    <row r="232" spans="2:16" x14ac:dyDescent="0.35">
      <c r="B232" s="89" t="s">
        <v>98</v>
      </c>
      <c r="C232" s="138">
        <v>44239</v>
      </c>
      <c r="D232" s="89" t="s">
        <v>532</v>
      </c>
      <c r="E232" s="44" t="s">
        <v>533</v>
      </c>
      <c r="F232" s="139">
        <v>2824.38</v>
      </c>
      <c r="G232" s="14"/>
      <c r="H232" s="129">
        <v>44221</v>
      </c>
      <c r="I232" s="129">
        <v>44234</v>
      </c>
      <c r="J232" s="14">
        <f t="shared" si="12"/>
        <v>14</v>
      </c>
      <c r="K232" s="129">
        <f t="shared" si="13"/>
        <v>44227.5</v>
      </c>
      <c r="L232" s="130">
        <v>44239.5</v>
      </c>
      <c r="M232" s="130">
        <v>44239.5</v>
      </c>
      <c r="N232" s="140">
        <v>44238.5</v>
      </c>
      <c r="O232" s="14">
        <f t="shared" si="14"/>
        <v>12</v>
      </c>
      <c r="P232" s="141">
        <f t="shared" si="15"/>
        <v>33892.559999999998</v>
      </c>
    </row>
    <row r="233" spans="2:16" x14ac:dyDescent="0.35">
      <c r="B233" s="89" t="s">
        <v>98</v>
      </c>
      <c r="C233" s="138">
        <v>44239</v>
      </c>
      <c r="D233" s="89" t="s">
        <v>534</v>
      </c>
      <c r="E233" s="44" t="s">
        <v>535</v>
      </c>
      <c r="F233" s="139">
        <v>17945.820000000003</v>
      </c>
      <c r="G233" s="14"/>
      <c r="H233" s="129">
        <v>44221</v>
      </c>
      <c r="I233" s="129">
        <v>44234</v>
      </c>
      <c r="J233" s="14">
        <f t="shared" si="12"/>
        <v>14</v>
      </c>
      <c r="K233" s="129">
        <f t="shared" si="13"/>
        <v>44227.5</v>
      </c>
      <c r="L233" s="130">
        <v>44239.5</v>
      </c>
      <c r="M233" s="130">
        <v>44239.5</v>
      </c>
      <c r="N233" s="140">
        <v>44238.5</v>
      </c>
      <c r="O233" s="14">
        <f t="shared" si="14"/>
        <v>12</v>
      </c>
      <c r="P233" s="141">
        <f t="shared" si="15"/>
        <v>215349.84000000003</v>
      </c>
    </row>
    <row r="234" spans="2:16" x14ac:dyDescent="0.35">
      <c r="B234" s="89" t="s">
        <v>98</v>
      </c>
      <c r="C234" s="138">
        <v>44239</v>
      </c>
      <c r="D234" s="89" t="s">
        <v>536</v>
      </c>
      <c r="E234" s="44" t="s">
        <v>537</v>
      </c>
      <c r="F234" s="139">
        <v>2320.8999999999996</v>
      </c>
      <c r="G234" s="14"/>
      <c r="H234" s="129">
        <v>44221</v>
      </c>
      <c r="I234" s="129">
        <v>44234</v>
      </c>
      <c r="J234" s="14">
        <f t="shared" si="12"/>
        <v>14</v>
      </c>
      <c r="K234" s="129">
        <f t="shared" si="13"/>
        <v>44227.5</v>
      </c>
      <c r="L234" s="130">
        <v>44239.5</v>
      </c>
      <c r="M234" s="130">
        <v>44239.5</v>
      </c>
      <c r="N234" s="140">
        <v>44238.5</v>
      </c>
      <c r="O234" s="14">
        <f t="shared" si="14"/>
        <v>12</v>
      </c>
      <c r="P234" s="141">
        <f t="shared" si="15"/>
        <v>27850.799999999996</v>
      </c>
    </row>
    <row r="235" spans="2:16" x14ac:dyDescent="0.35">
      <c r="B235" s="89" t="s">
        <v>98</v>
      </c>
      <c r="C235" s="138">
        <v>44239</v>
      </c>
      <c r="D235" s="89" t="s">
        <v>538</v>
      </c>
      <c r="E235" s="44" t="s">
        <v>539</v>
      </c>
      <c r="F235" s="139">
        <v>112</v>
      </c>
      <c r="G235" s="14"/>
      <c r="H235" s="129">
        <v>44221</v>
      </c>
      <c r="I235" s="129">
        <v>44234</v>
      </c>
      <c r="J235" s="14">
        <f t="shared" si="12"/>
        <v>14</v>
      </c>
      <c r="K235" s="129">
        <f t="shared" si="13"/>
        <v>44227.5</v>
      </c>
      <c r="L235" s="130">
        <v>44239.5</v>
      </c>
      <c r="M235" s="130">
        <v>44239.5</v>
      </c>
      <c r="N235" s="140">
        <v>44238.5</v>
      </c>
      <c r="O235" s="14">
        <f t="shared" si="14"/>
        <v>12</v>
      </c>
      <c r="P235" s="141">
        <f t="shared" si="15"/>
        <v>1344</v>
      </c>
    </row>
    <row r="236" spans="2:16" x14ac:dyDescent="0.35">
      <c r="B236" s="89" t="s">
        <v>98</v>
      </c>
      <c r="C236" s="138">
        <v>44239</v>
      </c>
      <c r="D236" s="89" t="s">
        <v>551</v>
      </c>
      <c r="E236" s="44" t="s">
        <v>552</v>
      </c>
      <c r="F236" s="139">
        <v>611.41999999999996</v>
      </c>
      <c r="G236" s="14"/>
      <c r="H236" s="129">
        <v>44221</v>
      </c>
      <c r="I236" s="129">
        <v>44234</v>
      </c>
      <c r="J236" s="14">
        <f t="shared" si="12"/>
        <v>14</v>
      </c>
      <c r="K236" s="129">
        <f t="shared" si="13"/>
        <v>44227.5</v>
      </c>
      <c r="L236" s="130">
        <v>44239.5</v>
      </c>
      <c r="M236" s="130">
        <v>44239.5</v>
      </c>
      <c r="N236" s="140">
        <v>44238.5</v>
      </c>
      <c r="O236" s="14">
        <f t="shared" si="14"/>
        <v>12</v>
      </c>
      <c r="P236" s="141">
        <f t="shared" si="15"/>
        <v>7337.0399999999991</v>
      </c>
    </row>
    <row r="237" spans="2:16" x14ac:dyDescent="0.35">
      <c r="B237" s="89" t="s">
        <v>98</v>
      </c>
      <c r="C237" s="138">
        <v>44239</v>
      </c>
      <c r="D237" s="89" t="s">
        <v>430</v>
      </c>
      <c r="E237" s="44" t="s">
        <v>431</v>
      </c>
      <c r="F237" s="139">
        <v>5.12</v>
      </c>
      <c r="G237" s="14"/>
      <c r="H237" s="129">
        <v>44221</v>
      </c>
      <c r="I237" s="129">
        <v>44234</v>
      </c>
      <c r="J237" s="14">
        <f t="shared" si="12"/>
        <v>14</v>
      </c>
      <c r="K237" s="129">
        <f t="shared" si="13"/>
        <v>44227.5</v>
      </c>
      <c r="L237" s="130">
        <v>44239.5</v>
      </c>
      <c r="M237" s="130">
        <v>44239.5</v>
      </c>
      <c r="N237" s="140"/>
      <c r="O237" s="14">
        <f t="shared" si="14"/>
        <v>12</v>
      </c>
      <c r="P237" s="141">
        <f t="shared" si="15"/>
        <v>61.44</v>
      </c>
    </row>
    <row r="238" spans="2:16" x14ac:dyDescent="0.35">
      <c r="B238" s="89" t="s">
        <v>98</v>
      </c>
      <c r="C238" s="138">
        <v>44239</v>
      </c>
      <c r="D238" s="89" t="s">
        <v>430</v>
      </c>
      <c r="E238" s="44" t="s">
        <v>431</v>
      </c>
      <c r="F238" s="139">
        <v>138.49</v>
      </c>
      <c r="G238" s="14"/>
      <c r="H238" s="129">
        <v>44221</v>
      </c>
      <c r="I238" s="129">
        <v>44234</v>
      </c>
      <c r="J238" s="14">
        <f t="shared" si="12"/>
        <v>14</v>
      </c>
      <c r="K238" s="129">
        <f t="shared" si="13"/>
        <v>44227.5</v>
      </c>
      <c r="L238" s="130">
        <v>44239.5</v>
      </c>
      <c r="M238" s="130">
        <v>44239.5</v>
      </c>
      <c r="N238" s="140"/>
      <c r="O238" s="14">
        <f t="shared" si="14"/>
        <v>12</v>
      </c>
      <c r="P238" s="141">
        <f t="shared" si="15"/>
        <v>1661.88</v>
      </c>
    </row>
    <row r="239" spans="2:16" x14ac:dyDescent="0.35">
      <c r="B239" s="89" t="s">
        <v>98</v>
      </c>
      <c r="C239" s="138">
        <v>44239</v>
      </c>
      <c r="D239" s="89" t="s">
        <v>432</v>
      </c>
      <c r="E239" s="44" t="s">
        <v>433</v>
      </c>
      <c r="F239" s="139">
        <v>298.52999999999997</v>
      </c>
      <c r="G239" s="14"/>
      <c r="H239" s="129">
        <v>44221</v>
      </c>
      <c r="I239" s="129">
        <v>44234</v>
      </c>
      <c r="J239" s="14">
        <f t="shared" si="12"/>
        <v>14</v>
      </c>
      <c r="K239" s="129">
        <f t="shared" si="13"/>
        <v>44227.5</v>
      </c>
      <c r="L239" s="130">
        <v>44239.5</v>
      </c>
      <c r="M239" s="130">
        <v>44239.5</v>
      </c>
      <c r="N239" s="140"/>
      <c r="O239" s="14">
        <f t="shared" si="14"/>
        <v>12</v>
      </c>
      <c r="P239" s="141">
        <f t="shared" si="15"/>
        <v>3582.3599999999997</v>
      </c>
    </row>
    <row r="240" spans="2:16" x14ac:dyDescent="0.35">
      <c r="B240" s="89" t="s">
        <v>98</v>
      </c>
      <c r="C240" s="138">
        <v>44239</v>
      </c>
      <c r="D240" s="89" t="s">
        <v>434</v>
      </c>
      <c r="E240" s="44" t="s">
        <v>435</v>
      </c>
      <c r="F240" s="139">
        <v>271.72999999999996</v>
      </c>
      <c r="G240" s="14"/>
      <c r="H240" s="129">
        <v>44221</v>
      </c>
      <c r="I240" s="129">
        <v>44234</v>
      </c>
      <c r="J240" s="14">
        <f t="shared" si="12"/>
        <v>14</v>
      </c>
      <c r="K240" s="129">
        <f t="shared" si="13"/>
        <v>44227.5</v>
      </c>
      <c r="L240" s="130">
        <v>44239.5</v>
      </c>
      <c r="M240" s="130">
        <v>44239.5</v>
      </c>
      <c r="N240" s="140"/>
      <c r="O240" s="14">
        <f t="shared" si="14"/>
        <v>12</v>
      </c>
      <c r="P240" s="141">
        <f t="shared" si="15"/>
        <v>3260.7599999999993</v>
      </c>
    </row>
    <row r="241" spans="2:16" x14ac:dyDescent="0.35">
      <c r="B241" s="89" t="s">
        <v>98</v>
      </c>
      <c r="C241" s="138">
        <v>44239</v>
      </c>
      <c r="D241" s="89" t="s">
        <v>436</v>
      </c>
      <c r="E241" s="44" t="s">
        <v>437</v>
      </c>
      <c r="F241" s="139">
        <v>-2.8421709430404007E-14</v>
      </c>
      <c r="G241" s="14"/>
      <c r="H241" s="129">
        <v>44221</v>
      </c>
      <c r="I241" s="129">
        <v>44234</v>
      </c>
      <c r="J241" s="14">
        <f t="shared" si="12"/>
        <v>14</v>
      </c>
      <c r="K241" s="129">
        <f t="shared" si="13"/>
        <v>44227.5</v>
      </c>
      <c r="L241" s="130">
        <v>44239.5</v>
      </c>
      <c r="M241" s="130">
        <v>44239.5</v>
      </c>
      <c r="N241" s="140"/>
      <c r="O241" s="14">
        <f t="shared" si="14"/>
        <v>12</v>
      </c>
      <c r="P241" s="141">
        <f t="shared" si="15"/>
        <v>-3.4106051316484809E-13</v>
      </c>
    </row>
    <row r="242" spans="2:16" x14ac:dyDescent="0.35">
      <c r="B242" s="89" t="s">
        <v>98</v>
      </c>
      <c r="C242" s="138">
        <v>44239</v>
      </c>
      <c r="D242" s="89" t="s">
        <v>438</v>
      </c>
      <c r="E242" s="44" t="s">
        <v>439</v>
      </c>
      <c r="F242" s="139">
        <v>45.4</v>
      </c>
      <c r="G242" s="14"/>
      <c r="H242" s="129">
        <v>44221</v>
      </c>
      <c r="I242" s="129">
        <v>44234</v>
      </c>
      <c r="J242" s="14">
        <f t="shared" si="12"/>
        <v>14</v>
      </c>
      <c r="K242" s="129">
        <f t="shared" si="13"/>
        <v>44227.5</v>
      </c>
      <c r="L242" s="130">
        <v>44239.5</v>
      </c>
      <c r="M242" s="130">
        <v>44239.5</v>
      </c>
      <c r="N242" s="140"/>
      <c r="O242" s="14">
        <f t="shared" si="14"/>
        <v>12</v>
      </c>
      <c r="P242" s="141">
        <f t="shared" si="15"/>
        <v>544.79999999999995</v>
      </c>
    </row>
    <row r="243" spans="2:16" x14ac:dyDescent="0.35">
      <c r="B243" s="89" t="s">
        <v>98</v>
      </c>
      <c r="C243" s="138">
        <v>44239</v>
      </c>
      <c r="D243" s="89" t="s">
        <v>478</v>
      </c>
      <c r="E243" s="44" t="s">
        <v>479</v>
      </c>
      <c r="F243" s="139">
        <v>9.6300000000000008</v>
      </c>
      <c r="G243" s="14"/>
      <c r="H243" s="129">
        <v>44221</v>
      </c>
      <c r="I243" s="129">
        <v>44234</v>
      </c>
      <c r="J243" s="14">
        <f t="shared" si="12"/>
        <v>14</v>
      </c>
      <c r="K243" s="129">
        <f t="shared" si="13"/>
        <v>44227.5</v>
      </c>
      <c r="L243" s="130">
        <v>44239.5</v>
      </c>
      <c r="M243" s="130">
        <v>44239.5</v>
      </c>
      <c r="N243" s="140"/>
      <c r="O243" s="14">
        <f t="shared" si="14"/>
        <v>12</v>
      </c>
      <c r="P243" s="141">
        <f t="shared" si="15"/>
        <v>115.56</v>
      </c>
    </row>
    <row r="244" spans="2:16" x14ac:dyDescent="0.35">
      <c r="B244" s="89" t="s">
        <v>98</v>
      </c>
      <c r="C244" s="138">
        <v>44239</v>
      </c>
      <c r="D244" s="89" t="s">
        <v>440</v>
      </c>
      <c r="E244" s="44" t="s">
        <v>441</v>
      </c>
      <c r="F244" s="139">
        <v>12.64</v>
      </c>
      <c r="G244" s="14"/>
      <c r="H244" s="129">
        <v>44221</v>
      </c>
      <c r="I244" s="129">
        <v>44234</v>
      </c>
      <c r="J244" s="14">
        <f t="shared" si="12"/>
        <v>14</v>
      </c>
      <c r="K244" s="129">
        <f t="shared" si="13"/>
        <v>44227.5</v>
      </c>
      <c r="L244" s="130">
        <v>44239.5</v>
      </c>
      <c r="M244" s="140">
        <v>44251.5</v>
      </c>
      <c r="N244" s="140"/>
      <c r="O244" s="14">
        <f t="shared" si="14"/>
        <v>24</v>
      </c>
      <c r="P244" s="141">
        <f t="shared" si="15"/>
        <v>303.36</v>
      </c>
    </row>
    <row r="245" spans="2:16" x14ac:dyDescent="0.35">
      <c r="B245" s="89" t="s">
        <v>98</v>
      </c>
      <c r="C245" s="138">
        <v>44239</v>
      </c>
      <c r="D245" s="89" t="s">
        <v>480</v>
      </c>
      <c r="E245" s="44" t="s">
        <v>481</v>
      </c>
      <c r="F245" s="139">
        <v>9.6199999999999974</v>
      </c>
      <c r="G245" s="14"/>
      <c r="H245" s="129">
        <v>44221</v>
      </c>
      <c r="I245" s="129">
        <v>44234</v>
      </c>
      <c r="J245" s="14">
        <f t="shared" si="12"/>
        <v>14</v>
      </c>
      <c r="K245" s="129">
        <f t="shared" si="13"/>
        <v>44227.5</v>
      </c>
      <c r="L245" s="130">
        <v>44239.5</v>
      </c>
      <c r="M245" s="130">
        <v>44239.5</v>
      </c>
      <c r="N245" s="140"/>
      <c r="O245" s="14">
        <f t="shared" si="14"/>
        <v>12</v>
      </c>
      <c r="P245" s="141">
        <f t="shared" si="15"/>
        <v>115.43999999999997</v>
      </c>
    </row>
    <row r="246" spans="2:16" x14ac:dyDescent="0.35">
      <c r="B246" s="89" t="s">
        <v>98</v>
      </c>
      <c r="C246" s="138">
        <v>44239</v>
      </c>
      <c r="D246" s="89" t="s">
        <v>496</v>
      </c>
      <c r="E246" s="44" t="s">
        <v>497</v>
      </c>
      <c r="F246" s="139">
        <v>4.78</v>
      </c>
      <c r="G246" s="14"/>
      <c r="H246" s="129">
        <v>44221</v>
      </c>
      <c r="I246" s="129">
        <v>44234</v>
      </c>
      <c r="J246" s="14">
        <f t="shared" si="12"/>
        <v>14</v>
      </c>
      <c r="K246" s="129">
        <f t="shared" si="13"/>
        <v>44227.5</v>
      </c>
      <c r="L246" s="130">
        <v>44239.5</v>
      </c>
      <c r="M246" s="130">
        <v>44239.5</v>
      </c>
      <c r="N246" s="140"/>
      <c r="O246" s="14">
        <f t="shared" si="14"/>
        <v>12</v>
      </c>
      <c r="P246" s="141">
        <f t="shared" si="15"/>
        <v>57.36</v>
      </c>
    </row>
    <row r="247" spans="2:16" x14ac:dyDescent="0.35">
      <c r="B247" s="89" t="s">
        <v>98</v>
      </c>
      <c r="C247" s="138">
        <v>44239</v>
      </c>
      <c r="D247" s="89" t="s">
        <v>442</v>
      </c>
      <c r="E247" s="44" t="s">
        <v>443</v>
      </c>
      <c r="F247" s="139">
        <v>27.689999999999998</v>
      </c>
      <c r="G247" s="14"/>
      <c r="H247" s="129">
        <v>44221</v>
      </c>
      <c r="I247" s="129">
        <v>44234</v>
      </c>
      <c r="J247" s="14">
        <f t="shared" si="12"/>
        <v>14</v>
      </c>
      <c r="K247" s="129">
        <f t="shared" si="13"/>
        <v>44227.5</v>
      </c>
      <c r="L247" s="130">
        <v>44239.5</v>
      </c>
      <c r="M247" s="140">
        <v>44239.5</v>
      </c>
      <c r="N247" s="140"/>
      <c r="O247" s="14">
        <f t="shared" si="14"/>
        <v>12</v>
      </c>
      <c r="P247" s="141">
        <f t="shared" si="15"/>
        <v>332.28</v>
      </c>
    </row>
    <row r="248" spans="2:16" x14ac:dyDescent="0.35">
      <c r="B248" s="89" t="s">
        <v>98</v>
      </c>
      <c r="C248" s="138">
        <v>44239</v>
      </c>
      <c r="D248" s="89" t="s">
        <v>454</v>
      </c>
      <c r="E248" s="44" t="s">
        <v>455</v>
      </c>
      <c r="F248" s="139">
        <v>438.57000000000005</v>
      </c>
      <c r="G248" s="14"/>
      <c r="H248" s="129">
        <v>44221</v>
      </c>
      <c r="I248" s="129">
        <v>44234</v>
      </c>
      <c r="J248" s="14">
        <f t="shared" si="12"/>
        <v>14</v>
      </c>
      <c r="K248" s="129">
        <f t="shared" si="13"/>
        <v>44227.5</v>
      </c>
      <c r="L248" s="130">
        <v>44239.5</v>
      </c>
      <c r="M248" s="130">
        <v>44239.5</v>
      </c>
      <c r="N248" s="140"/>
      <c r="O248" s="14">
        <f t="shared" si="14"/>
        <v>12</v>
      </c>
      <c r="P248" s="141">
        <f t="shared" si="15"/>
        <v>5262.84</v>
      </c>
    </row>
    <row r="249" spans="2:16" x14ac:dyDescent="0.35">
      <c r="B249" s="89" t="s">
        <v>98</v>
      </c>
      <c r="C249" s="138">
        <v>44239</v>
      </c>
      <c r="D249" s="89" t="s">
        <v>430</v>
      </c>
      <c r="E249" s="44" t="s">
        <v>431</v>
      </c>
      <c r="F249" s="139">
        <v>71369.890000000043</v>
      </c>
      <c r="G249" s="14"/>
      <c r="H249" s="129">
        <v>44221</v>
      </c>
      <c r="I249" s="129">
        <v>44234</v>
      </c>
      <c r="J249" s="14">
        <f t="shared" si="12"/>
        <v>14</v>
      </c>
      <c r="K249" s="129">
        <f t="shared" si="13"/>
        <v>44227.5</v>
      </c>
      <c r="L249" s="130">
        <v>44239.5</v>
      </c>
      <c r="M249" s="130">
        <v>44239.5</v>
      </c>
      <c r="N249" s="140"/>
      <c r="O249" s="14">
        <f t="shared" si="14"/>
        <v>12</v>
      </c>
      <c r="P249" s="141">
        <f t="shared" si="15"/>
        <v>856438.68000000052</v>
      </c>
    </row>
    <row r="250" spans="2:16" x14ac:dyDescent="0.35">
      <c r="B250" s="89" t="s">
        <v>98</v>
      </c>
      <c r="C250" s="138">
        <v>44239</v>
      </c>
      <c r="D250" s="89" t="s">
        <v>456</v>
      </c>
      <c r="E250" s="44" t="s">
        <v>457</v>
      </c>
      <c r="F250" s="139">
        <v>7178.4799999999987</v>
      </c>
      <c r="G250" s="14"/>
      <c r="H250" s="129">
        <v>44221</v>
      </c>
      <c r="I250" s="129">
        <v>44234</v>
      </c>
      <c r="J250" s="14">
        <f t="shared" si="12"/>
        <v>14</v>
      </c>
      <c r="K250" s="129">
        <f t="shared" si="13"/>
        <v>44227.5</v>
      </c>
      <c r="L250" s="130">
        <v>44239.5</v>
      </c>
      <c r="M250" s="130">
        <v>44239.5</v>
      </c>
      <c r="N250" s="140"/>
      <c r="O250" s="14">
        <f t="shared" si="14"/>
        <v>12</v>
      </c>
      <c r="P250" s="141">
        <f t="shared" si="15"/>
        <v>86141.75999999998</v>
      </c>
    </row>
    <row r="251" spans="2:16" x14ac:dyDescent="0.35">
      <c r="B251" s="89" t="s">
        <v>98</v>
      </c>
      <c r="C251" s="138">
        <v>44239</v>
      </c>
      <c r="D251" s="89" t="s">
        <v>444</v>
      </c>
      <c r="E251" s="44" t="s">
        <v>445</v>
      </c>
      <c r="F251" s="139">
        <v>346.93000000000006</v>
      </c>
      <c r="G251" s="14"/>
      <c r="H251" s="129">
        <v>44221</v>
      </c>
      <c r="I251" s="129">
        <v>44234</v>
      </c>
      <c r="J251" s="14">
        <f t="shared" si="12"/>
        <v>14</v>
      </c>
      <c r="K251" s="129">
        <f t="shared" si="13"/>
        <v>44227.5</v>
      </c>
      <c r="L251" s="130">
        <v>44239.5</v>
      </c>
      <c r="M251" s="140">
        <v>44239.5</v>
      </c>
      <c r="N251" s="140"/>
      <c r="O251" s="14">
        <f t="shared" si="14"/>
        <v>12</v>
      </c>
      <c r="P251" s="141">
        <f t="shared" si="15"/>
        <v>4163.1600000000008</v>
      </c>
    </row>
    <row r="252" spans="2:16" x14ac:dyDescent="0.35">
      <c r="B252" s="89" t="s">
        <v>98</v>
      </c>
      <c r="C252" s="138">
        <v>44239</v>
      </c>
      <c r="D252" s="89" t="s">
        <v>432</v>
      </c>
      <c r="E252" s="44" t="s">
        <v>433</v>
      </c>
      <c r="F252" s="139">
        <v>249820.45000000016</v>
      </c>
      <c r="G252" s="14"/>
      <c r="H252" s="129">
        <v>44221</v>
      </c>
      <c r="I252" s="129">
        <v>44234</v>
      </c>
      <c r="J252" s="14">
        <f t="shared" si="12"/>
        <v>14</v>
      </c>
      <c r="K252" s="129">
        <f t="shared" si="13"/>
        <v>44227.5</v>
      </c>
      <c r="L252" s="130">
        <v>44239.5</v>
      </c>
      <c r="M252" s="130">
        <v>44239.5</v>
      </c>
      <c r="N252" s="140"/>
      <c r="O252" s="14">
        <f t="shared" si="14"/>
        <v>12</v>
      </c>
      <c r="P252" s="141">
        <f t="shared" si="15"/>
        <v>2997845.4000000018</v>
      </c>
    </row>
    <row r="253" spans="2:16" x14ac:dyDescent="0.35">
      <c r="B253" s="89" t="s">
        <v>98</v>
      </c>
      <c r="C253" s="138">
        <v>44239</v>
      </c>
      <c r="D253" s="89" t="s">
        <v>434</v>
      </c>
      <c r="E253" s="44" t="s">
        <v>435</v>
      </c>
      <c r="F253" s="139">
        <v>391140.53999999951</v>
      </c>
      <c r="G253" s="14"/>
      <c r="H253" s="129">
        <v>44221</v>
      </c>
      <c r="I253" s="129">
        <v>44234</v>
      </c>
      <c r="J253" s="14">
        <f t="shared" si="12"/>
        <v>14</v>
      </c>
      <c r="K253" s="129">
        <f t="shared" si="13"/>
        <v>44227.5</v>
      </c>
      <c r="L253" s="130">
        <v>44239.5</v>
      </c>
      <c r="M253" s="130">
        <v>44239.5</v>
      </c>
      <c r="N253" s="140"/>
      <c r="O253" s="14">
        <f t="shared" si="14"/>
        <v>12</v>
      </c>
      <c r="P253" s="141">
        <f t="shared" si="15"/>
        <v>4693686.4799999939</v>
      </c>
    </row>
    <row r="254" spans="2:16" x14ac:dyDescent="0.35">
      <c r="B254" s="89" t="s">
        <v>98</v>
      </c>
      <c r="C254" s="138">
        <v>44239</v>
      </c>
      <c r="D254" s="89" t="s">
        <v>436</v>
      </c>
      <c r="E254" s="44" t="s">
        <v>437</v>
      </c>
      <c r="F254" s="139">
        <v>108948.31999999998</v>
      </c>
      <c r="G254" s="14"/>
      <c r="H254" s="129">
        <v>44221</v>
      </c>
      <c r="I254" s="129">
        <v>44234</v>
      </c>
      <c r="J254" s="14">
        <f t="shared" si="12"/>
        <v>14</v>
      </c>
      <c r="K254" s="129">
        <f t="shared" si="13"/>
        <v>44227.5</v>
      </c>
      <c r="L254" s="130">
        <v>44239.5</v>
      </c>
      <c r="M254" s="130">
        <v>44239.5</v>
      </c>
      <c r="N254" s="140"/>
      <c r="O254" s="14">
        <f t="shared" si="14"/>
        <v>12</v>
      </c>
      <c r="P254" s="141">
        <f t="shared" si="15"/>
        <v>1307379.8399999999</v>
      </c>
    </row>
    <row r="255" spans="2:16" x14ac:dyDescent="0.35">
      <c r="B255" s="89" t="s">
        <v>98</v>
      </c>
      <c r="C255" s="138">
        <v>44239</v>
      </c>
      <c r="D255" s="89" t="s">
        <v>458</v>
      </c>
      <c r="E255" s="44" t="s">
        <v>459</v>
      </c>
      <c r="F255" s="139">
        <v>52.78</v>
      </c>
      <c r="G255" s="14"/>
      <c r="H255" s="129">
        <v>44221</v>
      </c>
      <c r="I255" s="129">
        <v>44234</v>
      </c>
      <c r="J255" s="14">
        <f t="shared" si="12"/>
        <v>14</v>
      </c>
      <c r="K255" s="129">
        <f t="shared" si="13"/>
        <v>44227.5</v>
      </c>
      <c r="L255" s="130">
        <v>44239.5</v>
      </c>
      <c r="M255" s="130">
        <v>44239.5</v>
      </c>
      <c r="N255" s="140"/>
      <c r="O255" s="14">
        <f t="shared" si="14"/>
        <v>12</v>
      </c>
      <c r="P255" s="141">
        <f t="shared" si="15"/>
        <v>633.36</v>
      </c>
    </row>
    <row r="256" spans="2:16" x14ac:dyDescent="0.35">
      <c r="B256" s="89" t="s">
        <v>98</v>
      </c>
      <c r="C256" s="138">
        <v>44239</v>
      </c>
      <c r="D256" s="89" t="s">
        <v>438</v>
      </c>
      <c r="E256" s="44" t="s">
        <v>439</v>
      </c>
      <c r="F256" s="139">
        <v>55591.94</v>
      </c>
      <c r="G256" s="14"/>
      <c r="H256" s="129">
        <v>44221</v>
      </c>
      <c r="I256" s="129">
        <v>44234</v>
      </c>
      <c r="J256" s="14">
        <f t="shared" si="12"/>
        <v>14</v>
      </c>
      <c r="K256" s="129">
        <f t="shared" si="13"/>
        <v>44227.5</v>
      </c>
      <c r="L256" s="130">
        <v>44239.5</v>
      </c>
      <c r="M256" s="130">
        <v>44239.5</v>
      </c>
      <c r="N256" s="140"/>
      <c r="O256" s="14">
        <f t="shared" si="14"/>
        <v>12</v>
      </c>
      <c r="P256" s="141">
        <f t="shared" si="15"/>
        <v>667103.28</v>
      </c>
    </row>
    <row r="257" spans="2:16" x14ac:dyDescent="0.35">
      <c r="B257" s="89" t="s">
        <v>98</v>
      </c>
      <c r="C257" s="138">
        <v>44239</v>
      </c>
      <c r="D257" s="89" t="s">
        <v>468</v>
      </c>
      <c r="E257" s="44" t="s">
        <v>469</v>
      </c>
      <c r="F257" s="139">
        <v>201.19000000000003</v>
      </c>
      <c r="G257" s="14"/>
      <c r="H257" s="129">
        <v>44221</v>
      </c>
      <c r="I257" s="129">
        <v>44234</v>
      </c>
      <c r="J257" s="14">
        <f t="shared" si="12"/>
        <v>14</v>
      </c>
      <c r="K257" s="129">
        <f t="shared" si="13"/>
        <v>44227.5</v>
      </c>
      <c r="L257" s="130">
        <v>44239.5</v>
      </c>
      <c r="M257" s="130">
        <v>44239.5</v>
      </c>
      <c r="N257" s="140"/>
      <c r="O257" s="14">
        <f t="shared" si="14"/>
        <v>12</v>
      </c>
      <c r="P257" s="141">
        <f t="shared" si="15"/>
        <v>2414.2800000000002</v>
      </c>
    </row>
    <row r="258" spans="2:16" x14ac:dyDescent="0.35">
      <c r="B258" s="89" t="s">
        <v>98</v>
      </c>
      <c r="C258" s="138">
        <v>44239</v>
      </c>
      <c r="D258" s="89" t="s">
        <v>474</v>
      </c>
      <c r="E258" s="44" t="s">
        <v>475</v>
      </c>
      <c r="F258" s="139">
        <v>958.29000000000008</v>
      </c>
      <c r="G258" s="14"/>
      <c r="H258" s="129">
        <v>44221</v>
      </c>
      <c r="I258" s="129">
        <v>44234</v>
      </c>
      <c r="J258" s="14">
        <f t="shared" si="12"/>
        <v>14</v>
      </c>
      <c r="K258" s="129">
        <f t="shared" si="13"/>
        <v>44227.5</v>
      </c>
      <c r="L258" s="130">
        <v>44239.5</v>
      </c>
      <c r="M258" s="130">
        <v>44239.5</v>
      </c>
      <c r="N258" s="140"/>
      <c r="O258" s="14">
        <f t="shared" si="14"/>
        <v>12</v>
      </c>
      <c r="P258" s="141">
        <f t="shared" si="15"/>
        <v>11499.480000000001</v>
      </c>
    </row>
    <row r="259" spans="2:16" x14ac:dyDescent="0.35">
      <c r="B259" s="89" t="s">
        <v>98</v>
      </c>
      <c r="C259" s="138">
        <v>44239</v>
      </c>
      <c r="D259" s="89" t="s">
        <v>476</v>
      </c>
      <c r="E259" s="44" t="s">
        <v>477</v>
      </c>
      <c r="F259" s="139">
        <v>334.77000000000044</v>
      </c>
      <c r="G259" s="14"/>
      <c r="H259" s="129">
        <v>44221</v>
      </c>
      <c r="I259" s="129">
        <v>44234</v>
      </c>
      <c r="J259" s="14">
        <f t="shared" si="12"/>
        <v>14</v>
      </c>
      <c r="K259" s="129">
        <f t="shared" si="13"/>
        <v>44227.5</v>
      </c>
      <c r="L259" s="130">
        <v>44239.5</v>
      </c>
      <c r="M259" s="130">
        <v>44239.5</v>
      </c>
      <c r="N259" s="140"/>
      <c r="O259" s="14">
        <f t="shared" si="14"/>
        <v>12</v>
      </c>
      <c r="P259" s="141">
        <f t="shared" si="15"/>
        <v>4017.2400000000052</v>
      </c>
    </row>
    <row r="260" spans="2:16" x14ac:dyDescent="0.35">
      <c r="B260" s="89" t="s">
        <v>98</v>
      </c>
      <c r="C260" s="138">
        <v>44239</v>
      </c>
      <c r="D260" s="89" t="s">
        <v>478</v>
      </c>
      <c r="E260" s="44" t="s">
        <v>479</v>
      </c>
      <c r="F260" s="139">
        <v>98887.820000000182</v>
      </c>
      <c r="G260" s="14"/>
      <c r="H260" s="129">
        <v>44221</v>
      </c>
      <c r="I260" s="129">
        <v>44234</v>
      </c>
      <c r="J260" s="14">
        <f t="shared" si="12"/>
        <v>14</v>
      </c>
      <c r="K260" s="129">
        <f t="shared" si="13"/>
        <v>44227.5</v>
      </c>
      <c r="L260" s="130">
        <v>44239.5</v>
      </c>
      <c r="M260" s="130">
        <v>44239.5</v>
      </c>
      <c r="N260" s="140"/>
      <c r="O260" s="14">
        <f t="shared" si="14"/>
        <v>12</v>
      </c>
      <c r="P260" s="141">
        <f t="shared" si="15"/>
        <v>1186653.8400000022</v>
      </c>
    </row>
    <row r="261" spans="2:16" x14ac:dyDescent="0.35">
      <c r="B261" s="89" t="s">
        <v>98</v>
      </c>
      <c r="C261" s="138">
        <v>44239</v>
      </c>
      <c r="D261" s="89" t="s">
        <v>480</v>
      </c>
      <c r="E261" s="44" t="s">
        <v>481</v>
      </c>
      <c r="F261" s="139">
        <v>98886.110000000117</v>
      </c>
      <c r="G261" s="14"/>
      <c r="H261" s="129">
        <v>44221</v>
      </c>
      <c r="I261" s="129">
        <v>44234</v>
      </c>
      <c r="J261" s="14">
        <f t="shared" si="12"/>
        <v>14</v>
      </c>
      <c r="K261" s="129">
        <f t="shared" si="13"/>
        <v>44227.5</v>
      </c>
      <c r="L261" s="130">
        <v>44239.5</v>
      </c>
      <c r="M261" s="130">
        <v>44239.5</v>
      </c>
      <c r="N261" s="140"/>
      <c r="O261" s="14">
        <f t="shared" si="14"/>
        <v>12</v>
      </c>
      <c r="P261" s="141">
        <f t="shared" si="15"/>
        <v>1186633.3200000015</v>
      </c>
    </row>
    <row r="262" spans="2:16" x14ac:dyDescent="0.35">
      <c r="B262" s="89" t="s">
        <v>98</v>
      </c>
      <c r="C262" s="138">
        <v>44239</v>
      </c>
      <c r="D262" s="89" t="s">
        <v>440</v>
      </c>
      <c r="E262" s="44" t="s">
        <v>441</v>
      </c>
      <c r="F262" s="139">
        <v>7563.3700000000536</v>
      </c>
      <c r="G262" s="14"/>
      <c r="H262" s="129">
        <v>44221</v>
      </c>
      <c r="I262" s="129">
        <v>44234</v>
      </c>
      <c r="J262" s="14">
        <f t="shared" si="12"/>
        <v>14</v>
      </c>
      <c r="K262" s="129">
        <f t="shared" si="13"/>
        <v>44227.5</v>
      </c>
      <c r="L262" s="130">
        <v>44239.5</v>
      </c>
      <c r="M262" s="140">
        <v>44251.5</v>
      </c>
      <c r="N262" s="140"/>
      <c r="O262" s="14">
        <f t="shared" si="14"/>
        <v>24</v>
      </c>
      <c r="P262" s="141">
        <f t="shared" si="15"/>
        <v>181520.88000000129</v>
      </c>
    </row>
    <row r="263" spans="2:16" x14ac:dyDescent="0.35">
      <c r="B263" s="89" t="s">
        <v>98</v>
      </c>
      <c r="C263" s="138">
        <v>44239</v>
      </c>
      <c r="D263" s="89" t="s">
        <v>442</v>
      </c>
      <c r="E263" s="44" t="s">
        <v>443</v>
      </c>
      <c r="F263" s="139">
        <v>19083.339999999815</v>
      </c>
      <c r="G263" s="14"/>
      <c r="H263" s="129">
        <v>44221</v>
      </c>
      <c r="I263" s="129">
        <v>44234</v>
      </c>
      <c r="J263" s="14">
        <f t="shared" si="12"/>
        <v>14</v>
      </c>
      <c r="K263" s="129">
        <f t="shared" si="13"/>
        <v>44227.5</v>
      </c>
      <c r="L263" s="130">
        <v>44239.5</v>
      </c>
      <c r="M263" s="140">
        <v>44239.5</v>
      </c>
      <c r="N263" s="140"/>
      <c r="O263" s="14">
        <f t="shared" si="14"/>
        <v>12</v>
      </c>
      <c r="P263" s="141">
        <f t="shared" si="15"/>
        <v>229000.07999999778</v>
      </c>
    </row>
    <row r="264" spans="2:16" x14ac:dyDescent="0.35">
      <c r="B264" s="89" t="s">
        <v>98</v>
      </c>
      <c r="C264" s="138">
        <v>44239</v>
      </c>
      <c r="D264" s="89" t="s">
        <v>444</v>
      </c>
      <c r="E264" s="44" t="s">
        <v>445</v>
      </c>
      <c r="F264" s="139">
        <v>136334.57999999967</v>
      </c>
      <c r="G264" s="14"/>
      <c r="H264" s="129">
        <v>44221</v>
      </c>
      <c r="I264" s="129">
        <v>44234</v>
      </c>
      <c r="J264" s="14">
        <f t="shared" si="12"/>
        <v>14</v>
      </c>
      <c r="K264" s="129">
        <f t="shared" si="13"/>
        <v>44227.5</v>
      </c>
      <c r="L264" s="130">
        <v>44239.5</v>
      </c>
      <c r="M264" s="140">
        <v>44239.5</v>
      </c>
      <c r="N264" s="140"/>
      <c r="O264" s="14">
        <f t="shared" si="14"/>
        <v>12</v>
      </c>
      <c r="P264" s="141">
        <f t="shared" si="15"/>
        <v>1636014.959999996</v>
      </c>
    </row>
    <row r="265" spans="2:16" x14ac:dyDescent="0.35">
      <c r="B265" s="89" t="s">
        <v>98</v>
      </c>
      <c r="C265" s="138">
        <v>44239</v>
      </c>
      <c r="D265" s="89" t="s">
        <v>482</v>
      </c>
      <c r="E265" s="44" t="s">
        <v>483</v>
      </c>
      <c r="F265" s="139">
        <v>500</v>
      </c>
      <c r="G265" s="14"/>
      <c r="H265" s="129">
        <v>44221</v>
      </c>
      <c r="I265" s="129">
        <v>44234</v>
      </c>
      <c r="J265" s="14">
        <f t="shared" si="12"/>
        <v>14</v>
      </c>
      <c r="K265" s="129">
        <f t="shared" si="13"/>
        <v>44227.5</v>
      </c>
      <c r="L265" s="130">
        <v>44239.5</v>
      </c>
      <c r="M265" s="130">
        <v>44239.5</v>
      </c>
      <c r="N265" s="140"/>
      <c r="O265" s="14">
        <f t="shared" si="14"/>
        <v>12</v>
      </c>
      <c r="P265" s="141">
        <f t="shared" si="15"/>
        <v>6000</v>
      </c>
    </row>
    <row r="266" spans="2:16" x14ac:dyDescent="0.35">
      <c r="B266" s="89" t="s">
        <v>98</v>
      </c>
      <c r="C266" s="138">
        <v>44239</v>
      </c>
      <c r="D266" s="89" t="s">
        <v>490</v>
      </c>
      <c r="E266" s="44" t="s">
        <v>491</v>
      </c>
      <c r="F266" s="139">
        <v>6064.2599999999975</v>
      </c>
      <c r="G266" s="14"/>
      <c r="H266" s="129">
        <v>44221</v>
      </c>
      <c r="I266" s="129">
        <v>44234</v>
      </c>
      <c r="J266" s="14">
        <f t="shared" ref="J266:J329" si="16">I266-H266+1</f>
        <v>14</v>
      </c>
      <c r="K266" s="129">
        <f t="shared" ref="K266:K329" si="17">(I266+H266)/2</f>
        <v>44227.5</v>
      </c>
      <c r="L266" s="130">
        <v>44239.5</v>
      </c>
      <c r="M266" s="130">
        <v>44239.5</v>
      </c>
      <c r="N266" s="140"/>
      <c r="O266" s="14">
        <f t="shared" ref="O266:O329" si="18">M266-K266</f>
        <v>12</v>
      </c>
      <c r="P266" s="141">
        <f t="shared" ref="P266:P329" si="19">F266*O266</f>
        <v>72771.119999999966</v>
      </c>
    </row>
    <row r="267" spans="2:16" x14ac:dyDescent="0.35">
      <c r="B267" s="89" t="s">
        <v>98</v>
      </c>
      <c r="C267" s="138">
        <v>44239</v>
      </c>
      <c r="D267" s="89" t="s">
        <v>494</v>
      </c>
      <c r="E267" s="44" t="s">
        <v>495</v>
      </c>
      <c r="F267" s="139">
        <v>20987.030000000017</v>
      </c>
      <c r="G267" s="14"/>
      <c r="H267" s="129">
        <v>44221</v>
      </c>
      <c r="I267" s="129">
        <v>44234</v>
      </c>
      <c r="J267" s="14">
        <f t="shared" si="16"/>
        <v>14</v>
      </c>
      <c r="K267" s="129">
        <f t="shared" si="17"/>
        <v>44227.5</v>
      </c>
      <c r="L267" s="130">
        <v>44239.5</v>
      </c>
      <c r="M267" s="130">
        <v>44239.5</v>
      </c>
      <c r="N267" s="140"/>
      <c r="O267" s="14">
        <f t="shared" si="18"/>
        <v>12</v>
      </c>
      <c r="P267" s="141">
        <f t="shared" si="19"/>
        <v>251844.36000000022</v>
      </c>
    </row>
    <row r="268" spans="2:16" x14ac:dyDescent="0.35">
      <c r="B268" s="89" t="s">
        <v>86</v>
      </c>
      <c r="C268" s="138">
        <v>44239</v>
      </c>
      <c r="D268" s="89" t="s">
        <v>440</v>
      </c>
      <c r="E268" s="44" t="s">
        <v>441</v>
      </c>
      <c r="F268" s="139">
        <v>3.08</v>
      </c>
      <c r="G268" s="14"/>
      <c r="H268" s="129">
        <v>44220</v>
      </c>
      <c r="I268" s="129">
        <v>44233</v>
      </c>
      <c r="J268" s="14">
        <f t="shared" si="16"/>
        <v>14</v>
      </c>
      <c r="K268" s="129">
        <f t="shared" si="17"/>
        <v>44226.5</v>
      </c>
      <c r="L268" s="130">
        <v>44239.5</v>
      </c>
      <c r="M268" s="140">
        <v>44251.5</v>
      </c>
      <c r="N268" s="140"/>
      <c r="O268" s="14">
        <f t="shared" si="18"/>
        <v>25</v>
      </c>
      <c r="P268" s="141">
        <f t="shared" si="19"/>
        <v>77</v>
      </c>
    </row>
    <row r="269" spans="2:16" x14ac:dyDescent="0.35">
      <c r="B269" s="89" t="s">
        <v>86</v>
      </c>
      <c r="C269" s="138">
        <v>44239</v>
      </c>
      <c r="D269" s="89" t="s">
        <v>442</v>
      </c>
      <c r="E269" s="44" t="s">
        <v>443</v>
      </c>
      <c r="F269" s="139">
        <v>6</v>
      </c>
      <c r="G269" s="14"/>
      <c r="H269" s="129">
        <v>44220</v>
      </c>
      <c r="I269" s="129">
        <v>44233</v>
      </c>
      <c r="J269" s="14">
        <f t="shared" si="16"/>
        <v>14</v>
      </c>
      <c r="K269" s="129">
        <f t="shared" si="17"/>
        <v>44226.5</v>
      </c>
      <c r="L269" s="130">
        <v>44239.5</v>
      </c>
      <c r="M269" s="140">
        <v>44239.5</v>
      </c>
      <c r="N269" s="140"/>
      <c r="O269" s="14">
        <f t="shared" si="18"/>
        <v>13</v>
      </c>
      <c r="P269" s="141">
        <f t="shared" si="19"/>
        <v>78</v>
      </c>
    </row>
    <row r="270" spans="2:16" x14ac:dyDescent="0.35">
      <c r="B270" s="89" t="s">
        <v>98</v>
      </c>
      <c r="C270" s="138">
        <v>44239</v>
      </c>
      <c r="D270" s="89" t="s">
        <v>496</v>
      </c>
      <c r="E270" s="44" t="s">
        <v>497</v>
      </c>
      <c r="F270" s="139">
        <v>2716.1500000000033</v>
      </c>
      <c r="G270" s="14"/>
      <c r="H270" s="129">
        <v>44221</v>
      </c>
      <c r="I270" s="129">
        <v>44234</v>
      </c>
      <c r="J270" s="14">
        <f t="shared" si="16"/>
        <v>14</v>
      </c>
      <c r="K270" s="129">
        <f t="shared" si="17"/>
        <v>44227.5</v>
      </c>
      <c r="L270" s="130">
        <v>44239.5</v>
      </c>
      <c r="M270" s="130">
        <v>44239.5</v>
      </c>
      <c r="N270" s="140"/>
      <c r="O270" s="14">
        <f t="shared" si="18"/>
        <v>12</v>
      </c>
      <c r="P270" s="141">
        <f t="shared" si="19"/>
        <v>32593.800000000039</v>
      </c>
    </row>
    <row r="271" spans="2:16" x14ac:dyDescent="0.35">
      <c r="B271" s="89" t="s">
        <v>98</v>
      </c>
      <c r="C271" s="138">
        <v>44239</v>
      </c>
      <c r="D271" s="89" t="s">
        <v>498</v>
      </c>
      <c r="E271" s="44" t="s">
        <v>499</v>
      </c>
      <c r="F271" s="139">
        <v>5215.7599999999893</v>
      </c>
      <c r="G271" s="14"/>
      <c r="H271" s="129">
        <v>44221</v>
      </c>
      <c r="I271" s="129">
        <v>44234</v>
      </c>
      <c r="J271" s="14">
        <f t="shared" si="16"/>
        <v>14</v>
      </c>
      <c r="K271" s="129">
        <f t="shared" si="17"/>
        <v>44227.5</v>
      </c>
      <c r="L271" s="130">
        <v>44239.5</v>
      </c>
      <c r="M271" s="130">
        <v>44239.5</v>
      </c>
      <c r="N271" s="140"/>
      <c r="O271" s="14">
        <f t="shared" si="18"/>
        <v>12</v>
      </c>
      <c r="P271" s="141">
        <f t="shared" si="19"/>
        <v>62589.119999999872</v>
      </c>
    </row>
    <row r="272" spans="2:16" x14ac:dyDescent="0.35">
      <c r="B272" s="89" t="s">
        <v>86</v>
      </c>
      <c r="C272" s="138">
        <v>44239</v>
      </c>
      <c r="D272" s="89" t="s">
        <v>444</v>
      </c>
      <c r="E272" s="44" t="s">
        <v>445</v>
      </c>
      <c r="F272" s="139">
        <v>43.39</v>
      </c>
      <c r="G272" s="14"/>
      <c r="H272" s="129">
        <v>44220</v>
      </c>
      <c r="I272" s="129">
        <v>44233</v>
      </c>
      <c r="J272" s="14">
        <f t="shared" si="16"/>
        <v>14</v>
      </c>
      <c r="K272" s="129">
        <f t="shared" si="17"/>
        <v>44226.5</v>
      </c>
      <c r="L272" s="130">
        <v>44239.5</v>
      </c>
      <c r="M272" s="140">
        <v>44239.5</v>
      </c>
      <c r="N272" s="140"/>
      <c r="O272" s="14">
        <f t="shared" si="18"/>
        <v>13</v>
      </c>
      <c r="P272" s="141">
        <f t="shared" si="19"/>
        <v>564.07000000000005</v>
      </c>
    </row>
    <row r="273" spans="2:16" x14ac:dyDescent="0.35">
      <c r="B273" s="89" t="s">
        <v>98</v>
      </c>
      <c r="C273" s="138">
        <v>44239</v>
      </c>
      <c r="D273" s="89" t="s">
        <v>500</v>
      </c>
      <c r="E273" s="44" t="s">
        <v>501</v>
      </c>
      <c r="F273" s="139">
        <v>803.88999999999942</v>
      </c>
      <c r="G273" s="14"/>
      <c r="H273" s="129">
        <v>44221</v>
      </c>
      <c r="I273" s="129">
        <v>44234</v>
      </c>
      <c r="J273" s="14">
        <f t="shared" si="16"/>
        <v>14</v>
      </c>
      <c r="K273" s="129">
        <f t="shared" si="17"/>
        <v>44227.5</v>
      </c>
      <c r="L273" s="130">
        <v>44239.5</v>
      </c>
      <c r="M273" s="130">
        <v>44239.5</v>
      </c>
      <c r="N273" s="140"/>
      <c r="O273" s="14">
        <f t="shared" si="18"/>
        <v>12</v>
      </c>
      <c r="P273" s="141">
        <f t="shared" si="19"/>
        <v>9646.679999999993</v>
      </c>
    </row>
    <row r="274" spans="2:16" x14ac:dyDescent="0.35">
      <c r="B274" s="89" t="s">
        <v>98</v>
      </c>
      <c r="C274" s="138">
        <v>44239</v>
      </c>
      <c r="D274" s="89" t="s">
        <v>502</v>
      </c>
      <c r="E274" s="44" t="s">
        <v>502</v>
      </c>
      <c r="F274" s="139">
        <v>73.22</v>
      </c>
      <c r="G274" s="14"/>
      <c r="H274" s="129">
        <v>44221</v>
      </c>
      <c r="I274" s="129">
        <v>44234</v>
      </c>
      <c r="J274" s="14">
        <f t="shared" si="16"/>
        <v>14</v>
      </c>
      <c r="K274" s="129">
        <f t="shared" si="17"/>
        <v>44227.5</v>
      </c>
      <c r="L274" s="130">
        <v>44239.5</v>
      </c>
      <c r="M274" s="130">
        <v>44239.5</v>
      </c>
      <c r="N274" s="140"/>
      <c r="O274" s="14">
        <f t="shared" si="18"/>
        <v>12</v>
      </c>
      <c r="P274" s="141">
        <f t="shared" si="19"/>
        <v>878.64</v>
      </c>
    </row>
    <row r="275" spans="2:16" x14ac:dyDescent="0.35">
      <c r="B275" s="89" t="s">
        <v>98</v>
      </c>
      <c r="C275" s="138">
        <v>44239</v>
      </c>
      <c r="D275" s="89" t="s">
        <v>446</v>
      </c>
      <c r="E275" s="44" t="s">
        <v>446</v>
      </c>
      <c r="F275" s="139">
        <v>3190.7999999999997</v>
      </c>
      <c r="G275" s="14"/>
      <c r="H275" s="129">
        <v>44221</v>
      </c>
      <c r="I275" s="129">
        <v>44234</v>
      </c>
      <c r="J275" s="14">
        <f t="shared" si="16"/>
        <v>14</v>
      </c>
      <c r="K275" s="129">
        <f t="shared" si="17"/>
        <v>44227.5</v>
      </c>
      <c r="L275" s="130">
        <v>44239.5</v>
      </c>
      <c r="M275" s="130">
        <v>44239.5</v>
      </c>
      <c r="N275" s="140"/>
      <c r="O275" s="14">
        <f t="shared" si="18"/>
        <v>12</v>
      </c>
      <c r="P275" s="141">
        <f t="shared" si="19"/>
        <v>38289.599999999999</v>
      </c>
    </row>
    <row r="276" spans="2:16" x14ac:dyDescent="0.35">
      <c r="B276" s="89" t="s">
        <v>86</v>
      </c>
      <c r="C276" s="138">
        <v>44239</v>
      </c>
      <c r="D276" s="89" t="s">
        <v>440</v>
      </c>
      <c r="E276" s="44" t="s">
        <v>441</v>
      </c>
      <c r="F276" s="139">
        <v>604.31999999999971</v>
      </c>
      <c r="G276" s="14"/>
      <c r="H276" s="129">
        <v>44220</v>
      </c>
      <c r="I276" s="129">
        <v>44233</v>
      </c>
      <c r="J276" s="14">
        <f t="shared" si="16"/>
        <v>14</v>
      </c>
      <c r="K276" s="129">
        <f t="shared" si="17"/>
        <v>44226.5</v>
      </c>
      <c r="L276" s="130">
        <v>44239.5</v>
      </c>
      <c r="M276" s="140">
        <v>44251.5</v>
      </c>
      <c r="N276" s="140"/>
      <c r="O276" s="14">
        <f t="shared" si="18"/>
        <v>25</v>
      </c>
      <c r="P276" s="141">
        <f t="shared" si="19"/>
        <v>15107.999999999993</v>
      </c>
    </row>
    <row r="277" spans="2:16" x14ac:dyDescent="0.35">
      <c r="B277" s="89" t="s">
        <v>86</v>
      </c>
      <c r="C277" s="138">
        <v>44239</v>
      </c>
      <c r="D277" s="89" t="s">
        <v>442</v>
      </c>
      <c r="E277" s="44" t="s">
        <v>443</v>
      </c>
      <c r="F277" s="139">
        <v>1619.3800000000015</v>
      </c>
      <c r="G277" s="14"/>
      <c r="H277" s="129">
        <v>44220</v>
      </c>
      <c r="I277" s="129">
        <v>44233</v>
      </c>
      <c r="J277" s="14">
        <f t="shared" si="16"/>
        <v>14</v>
      </c>
      <c r="K277" s="129">
        <f t="shared" si="17"/>
        <v>44226.5</v>
      </c>
      <c r="L277" s="130">
        <v>44239.5</v>
      </c>
      <c r="M277" s="140">
        <v>44239.5</v>
      </c>
      <c r="N277" s="140"/>
      <c r="O277" s="14">
        <f t="shared" si="18"/>
        <v>13</v>
      </c>
      <c r="P277" s="141">
        <f t="shared" si="19"/>
        <v>21051.940000000021</v>
      </c>
    </row>
    <row r="278" spans="2:16" x14ac:dyDescent="0.35">
      <c r="B278" s="89" t="s">
        <v>98</v>
      </c>
      <c r="C278" s="138">
        <v>44239</v>
      </c>
      <c r="D278" s="89" t="s">
        <v>447</v>
      </c>
      <c r="E278" s="44" t="s">
        <v>447</v>
      </c>
      <c r="F278" s="139">
        <v>7765.8900000000012</v>
      </c>
      <c r="G278" s="14"/>
      <c r="H278" s="129">
        <v>44221</v>
      </c>
      <c r="I278" s="129">
        <v>44234</v>
      </c>
      <c r="J278" s="14">
        <f t="shared" si="16"/>
        <v>14</v>
      </c>
      <c r="K278" s="129">
        <f t="shared" si="17"/>
        <v>44227.5</v>
      </c>
      <c r="L278" s="130">
        <v>44239.5</v>
      </c>
      <c r="M278" s="130">
        <v>44239.5</v>
      </c>
      <c r="N278" s="140"/>
      <c r="O278" s="14">
        <f t="shared" si="18"/>
        <v>12</v>
      </c>
      <c r="P278" s="141">
        <f t="shared" si="19"/>
        <v>93190.680000000022</v>
      </c>
    </row>
    <row r="279" spans="2:16" x14ac:dyDescent="0.35">
      <c r="B279" s="89" t="s">
        <v>98</v>
      </c>
      <c r="C279" s="138">
        <v>44239</v>
      </c>
      <c r="D279" s="89" t="s">
        <v>503</v>
      </c>
      <c r="E279" s="44" t="s">
        <v>503</v>
      </c>
      <c r="F279" s="139">
        <v>1886.54</v>
      </c>
      <c r="G279" s="14"/>
      <c r="H279" s="129">
        <v>44221</v>
      </c>
      <c r="I279" s="129">
        <v>44234</v>
      </c>
      <c r="J279" s="14">
        <f t="shared" si="16"/>
        <v>14</v>
      </c>
      <c r="K279" s="129">
        <f t="shared" si="17"/>
        <v>44227.5</v>
      </c>
      <c r="L279" s="130">
        <v>44239.5</v>
      </c>
      <c r="M279" s="130">
        <v>44239.5</v>
      </c>
      <c r="N279" s="140"/>
      <c r="O279" s="14">
        <f t="shared" si="18"/>
        <v>12</v>
      </c>
      <c r="P279" s="141">
        <f t="shared" si="19"/>
        <v>22638.48</v>
      </c>
    </row>
    <row r="280" spans="2:16" x14ac:dyDescent="0.35">
      <c r="B280" s="89" t="s">
        <v>86</v>
      </c>
      <c r="C280" s="138">
        <v>44239</v>
      </c>
      <c r="D280" s="89" t="s">
        <v>444</v>
      </c>
      <c r="E280" s="44" t="s">
        <v>445</v>
      </c>
      <c r="F280" s="139">
        <v>8962.0400000000009</v>
      </c>
      <c r="G280" s="14"/>
      <c r="H280" s="129">
        <v>44220</v>
      </c>
      <c r="I280" s="129">
        <v>44233</v>
      </c>
      <c r="J280" s="14">
        <f t="shared" si="16"/>
        <v>14</v>
      </c>
      <c r="K280" s="129">
        <f t="shared" si="17"/>
        <v>44226.5</v>
      </c>
      <c r="L280" s="130">
        <v>44239.5</v>
      </c>
      <c r="M280" s="140">
        <v>44239.5</v>
      </c>
      <c r="N280" s="140"/>
      <c r="O280" s="14">
        <f t="shared" si="18"/>
        <v>13</v>
      </c>
      <c r="P280" s="141">
        <f t="shared" si="19"/>
        <v>116506.52000000002</v>
      </c>
    </row>
    <row r="281" spans="2:16" x14ac:dyDescent="0.35">
      <c r="B281" s="89" t="s">
        <v>86</v>
      </c>
      <c r="C281" s="138">
        <v>44239</v>
      </c>
      <c r="D281" s="89" t="s">
        <v>432</v>
      </c>
      <c r="E281" s="44" t="s">
        <v>433</v>
      </c>
      <c r="F281" s="139">
        <v>84.17</v>
      </c>
      <c r="G281" s="14"/>
      <c r="H281" s="129">
        <v>44220</v>
      </c>
      <c r="I281" s="129">
        <v>44233</v>
      </c>
      <c r="J281" s="14">
        <f t="shared" si="16"/>
        <v>14</v>
      </c>
      <c r="K281" s="129">
        <f t="shared" si="17"/>
        <v>44226.5</v>
      </c>
      <c r="L281" s="130">
        <v>44239.5</v>
      </c>
      <c r="M281" s="130">
        <v>44239.5</v>
      </c>
      <c r="N281" s="140"/>
      <c r="O281" s="14">
        <f t="shared" si="18"/>
        <v>13</v>
      </c>
      <c r="P281" s="141">
        <f t="shared" si="19"/>
        <v>1094.21</v>
      </c>
    </row>
    <row r="282" spans="2:16" x14ac:dyDescent="0.35">
      <c r="B282" s="89" t="s">
        <v>86</v>
      </c>
      <c r="C282" s="138">
        <v>44239</v>
      </c>
      <c r="D282" s="89" t="s">
        <v>434</v>
      </c>
      <c r="E282" s="44" t="s">
        <v>435</v>
      </c>
      <c r="F282" s="139">
        <v>182.37</v>
      </c>
      <c r="G282" s="14"/>
      <c r="H282" s="129">
        <v>44220</v>
      </c>
      <c r="I282" s="129">
        <v>44233</v>
      </c>
      <c r="J282" s="14">
        <f t="shared" si="16"/>
        <v>14</v>
      </c>
      <c r="K282" s="129">
        <f t="shared" si="17"/>
        <v>44226.5</v>
      </c>
      <c r="L282" s="130">
        <v>44239.5</v>
      </c>
      <c r="M282" s="130">
        <v>44239.5</v>
      </c>
      <c r="N282" s="140"/>
      <c r="O282" s="14">
        <f t="shared" si="18"/>
        <v>13</v>
      </c>
      <c r="P282" s="141">
        <f t="shared" si="19"/>
        <v>2370.81</v>
      </c>
    </row>
    <row r="283" spans="2:16" x14ac:dyDescent="0.35">
      <c r="B283" s="89" t="s">
        <v>86</v>
      </c>
      <c r="C283" s="138">
        <v>44239</v>
      </c>
      <c r="D283" s="89" t="s">
        <v>438</v>
      </c>
      <c r="E283" s="44" t="s">
        <v>439</v>
      </c>
      <c r="F283" s="139">
        <v>98.2</v>
      </c>
      <c r="G283" s="14"/>
      <c r="H283" s="129">
        <v>44220</v>
      </c>
      <c r="I283" s="129">
        <v>44233</v>
      </c>
      <c r="J283" s="14">
        <f t="shared" si="16"/>
        <v>14</v>
      </c>
      <c r="K283" s="129">
        <f t="shared" si="17"/>
        <v>44226.5</v>
      </c>
      <c r="L283" s="130">
        <v>44239.5</v>
      </c>
      <c r="M283" s="130">
        <v>44239.5</v>
      </c>
      <c r="N283" s="140"/>
      <c r="O283" s="14">
        <f t="shared" si="18"/>
        <v>13</v>
      </c>
      <c r="P283" s="141">
        <f t="shared" si="19"/>
        <v>1276.6000000000001</v>
      </c>
    </row>
    <row r="284" spans="2:16" x14ac:dyDescent="0.35">
      <c r="B284" s="89" t="s">
        <v>86</v>
      </c>
      <c r="C284" s="138">
        <v>44239</v>
      </c>
      <c r="D284" s="89" t="s">
        <v>454</v>
      </c>
      <c r="E284" s="44" t="s">
        <v>455</v>
      </c>
      <c r="F284" s="139">
        <v>30.52</v>
      </c>
      <c r="G284" s="14"/>
      <c r="H284" s="129">
        <v>44220</v>
      </c>
      <c r="I284" s="129">
        <v>44233</v>
      </c>
      <c r="J284" s="14">
        <f t="shared" si="16"/>
        <v>14</v>
      </c>
      <c r="K284" s="129">
        <f t="shared" si="17"/>
        <v>44226.5</v>
      </c>
      <c r="L284" s="130">
        <v>44239.5</v>
      </c>
      <c r="M284" s="130">
        <v>44239.5</v>
      </c>
      <c r="N284" s="140"/>
      <c r="O284" s="14">
        <f t="shared" si="18"/>
        <v>13</v>
      </c>
      <c r="P284" s="141">
        <f t="shared" si="19"/>
        <v>396.76</v>
      </c>
    </row>
    <row r="285" spans="2:16" x14ac:dyDescent="0.35">
      <c r="B285" s="89" t="s">
        <v>86</v>
      </c>
      <c r="C285" s="138">
        <v>44239</v>
      </c>
      <c r="D285" s="89" t="s">
        <v>430</v>
      </c>
      <c r="E285" s="44" t="s">
        <v>431</v>
      </c>
      <c r="F285" s="139">
        <v>3852.0699999999993</v>
      </c>
      <c r="G285" s="14"/>
      <c r="H285" s="129">
        <v>44220</v>
      </c>
      <c r="I285" s="129">
        <v>44233</v>
      </c>
      <c r="J285" s="14">
        <f t="shared" si="16"/>
        <v>14</v>
      </c>
      <c r="K285" s="129">
        <f t="shared" si="17"/>
        <v>44226.5</v>
      </c>
      <c r="L285" s="130">
        <v>44239.5</v>
      </c>
      <c r="M285" s="130">
        <v>44239.5</v>
      </c>
      <c r="N285" s="140"/>
      <c r="O285" s="14">
        <f t="shared" si="18"/>
        <v>13</v>
      </c>
      <c r="P285" s="141">
        <f t="shared" si="19"/>
        <v>50076.909999999989</v>
      </c>
    </row>
    <row r="286" spans="2:16" x14ac:dyDescent="0.35">
      <c r="B286" s="89" t="s">
        <v>86</v>
      </c>
      <c r="C286" s="138">
        <v>44239</v>
      </c>
      <c r="D286" s="89" t="s">
        <v>432</v>
      </c>
      <c r="E286" s="44" t="s">
        <v>433</v>
      </c>
      <c r="F286" s="139">
        <v>19784.39000000001</v>
      </c>
      <c r="G286" s="14"/>
      <c r="H286" s="129">
        <v>44220</v>
      </c>
      <c r="I286" s="129">
        <v>44233</v>
      </c>
      <c r="J286" s="14">
        <f t="shared" si="16"/>
        <v>14</v>
      </c>
      <c r="K286" s="129">
        <f t="shared" si="17"/>
        <v>44226.5</v>
      </c>
      <c r="L286" s="130">
        <v>44239.5</v>
      </c>
      <c r="M286" s="130">
        <v>44239.5</v>
      </c>
      <c r="N286" s="140"/>
      <c r="O286" s="14">
        <f t="shared" si="18"/>
        <v>13</v>
      </c>
      <c r="P286" s="141">
        <f t="shared" si="19"/>
        <v>257197.07000000012</v>
      </c>
    </row>
    <row r="287" spans="2:16" x14ac:dyDescent="0.35">
      <c r="B287" s="89" t="s">
        <v>86</v>
      </c>
      <c r="C287" s="138">
        <v>44239</v>
      </c>
      <c r="D287" s="89" t="s">
        <v>434</v>
      </c>
      <c r="E287" s="44" t="s">
        <v>435</v>
      </c>
      <c r="F287" s="139">
        <v>29969.64000000001</v>
      </c>
      <c r="G287" s="14"/>
      <c r="H287" s="129">
        <v>44220</v>
      </c>
      <c r="I287" s="129">
        <v>44233</v>
      </c>
      <c r="J287" s="14">
        <f t="shared" si="16"/>
        <v>14</v>
      </c>
      <c r="K287" s="129">
        <f t="shared" si="17"/>
        <v>44226.5</v>
      </c>
      <c r="L287" s="130">
        <v>44239.5</v>
      </c>
      <c r="M287" s="130">
        <v>44239.5</v>
      </c>
      <c r="N287" s="140"/>
      <c r="O287" s="14">
        <f t="shared" si="18"/>
        <v>13</v>
      </c>
      <c r="P287" s="141">
        <f t="shared" si="19"/>
        <v>389605.32000000012</v>
      </c>
    </row>
    <row r="288" spans="2:16" x14ac:dyDescent="0.35">
      <c r="B288" s="89" t="s">
        <v>86</v>
      </c>
      <c r="C288" s="138">
        <v>44239</v>
      </c>
      <c r="D288" s="89" t="s">
        <v>436</v>
      </c>
      <c r="E288" s="44" t="s">
        <v>437</v>
      </c>
      <c r="F288" s="139">
        <v>6577.5000000000009</v>
      </c>
      <c r="G288" s="14"/>
      <c r="H288" s="129">
        <v>44220</v>
      </c>
      <c r="I288" s="129">
        <v>44233</v>
      </c>
      <c r="J288" s="14">
        <f t="shared" si="16"/>
        <v>14</v>
      </c>
      <c r="K288" s="129">
        <f t="shared" si="17"/>
        <v>44226.5</v>
      </c>
      <c r="L288" s="130">
        <v>44239.5</v>
      </c>
      <c r="M288" s="130">
        <v>44239.5</v>
      </c>
      <c r="N288" s="140"/>
      <c r="O288" s="14">
        <f t="shared" si="18"/>
        <v>13</v>
      </c>
      <c r="P288" s="141">
        <f t="shared" si="19"/>
        <v>85507.500000000015</v>
      </c>
    </row>
    <row r="289" spans="2:16" x14ac:dyDescent="0.35">
      <c r="B289" s="89" t="s">
        <v>86</v>
      </c>
      <c r="C289" s="138">
        <v>44239</v>
      </c>
      <c r="D289" s="89" t="s">
        <v>438</v>
      </c>
      <c r="E289" s="44" t="s">
        <v>439</v>
      </c>
      <c r="F289" s="139">
        <v>2845.71</v>
      </c>
      <c r="G289" s="14"/>
      <c r="H289" s="129">
        <v>44220</v>
      </c>
      <c r="I289" s="129">
        <v>44233</v>
      </c>
      <c r="J289" s="14">
        <f t="shared" si="16"/>
        <v>14</v>
      </c>
      <c r="K289" s="129">
        <f t="shared" si="17"/>
        <v>44226.5</v>
      </c>
      <c r="L289" s="130">
        <v>44239.5</v>
      </c>
      <c r="M289" s="130">
        <v>44239.5</v>
      </c>
      <c r="N289" s="140"/>
      <c r="O289" s="14">
        <f t="shared" si="18"/>
        <v>13</v>
      </c>
      <c r="P289" s="141">
        <f t="shared" si="19"/>
        <v>36994.230000000003</v>
      </c>
    </row>
    <row r="290" spans="2:16" x14ac:dyDescent="0.35">
      <c r="B290" s="89" t="s">
        <v>86</v>
      </c>
      <c r="C290" s="138">
        <v>44239</v>
      </c>
      <c r="D290" s="89" t="s">
        <v>468</v>
      </c>
      <c r="E290" s="44" t="s">
        <v>469</v>
      </c>
      <c r="F290" s="139">
        <v>22.930000000000003</v>
      </c>
      <c r="G290" s="14"/>
      <c r="H290" s="129">
        <v>44220</v>
      </c>
      <c r="I290" s="129">
        <v>44233</v>
      </c>
      <c r="J290" s="14">
        <f t="shared" si="16"/>
        <v>14</v>
      </c>
      <c r="K290" s="129">
        <f t="shared" si="17"/>
        <v>44226.5</v>
      </c>
      <c r="L290" s="130">
        <v>44239.5</v>
      </c>
      <c r="M290" s="130">
        <v>44239.5</v>
      </c>
      <c r="N290" s="140"/>
      <c r="O290" s="14">
        <f t="shared" si="18"/>
        <v>13</v>
      </c>
      <c r="P290" s="141">
        <f t="shared" si="19"/>
        <v>298.09000000000003</v>
      </c>
    </row>
    <row r="291" spans="2:16" x14ac:dyDescent="0.35">
      <c r="B291" s="89" t="s">
        <v>86</v>
      </c>
      <c r="C291" s="138">
        <v>44239</v>
      </c>
      <c r="D291" s="89" t="s">
        <v>474</v>
      </c>
      <c r="E291" s="44" t="s">
        <v>475</v>
      </c>
      <c r="F291" s="139">
        <v>192.31</v>
      </c>
      <c r="G291" s="14"/>
      <c r="H291" s="129">
        <v>44220</v>
      </c>
      <c r="I291" s="129">
        <v>44233</v>
      </c>
      <c r="J291" s="14">
        <f t="shared" si="16"/>
        <v>14</v>
      </c>
      <c r="K291" s="129">
        <f t="shared" si="17"/>
        <v>44226.5</v>
      </c>
      <c r="L291" s="130">
        <v>44239.5</v>
      </c>
      <c r="M291" s="130">
        <v>44239.5</v>
      </c>
      <c r="N291" s="140"/>
      <c r="O291" s="14">
        <f t="shared" si="18"/>
        <v>13</v>
      </c>
      <c r="P291" s="141">
        <f t="shared" si="19"/>
        <v>2500.0300000000002</v>
      </c>
    </row>
    <row r="292" spans="2:16" x14ac:dyDescent="0.35">
      <c r="B292" s="89" t="s">
        <v>86</v>
      </c>
      <c r="C292" s="138">
        <v>44239</v>
      </c>
      <c r="D292" s="89" t="s">
        <v>476</v>
      </c>
      <c r="E292" s="44" t="s">
        <v>477</v>
      </c>
      <c r="F292" s="139">
        <v>27.9</v>
      </c>
      <c r="G292" s="14"/>
      <c r="H292" s="129">
        <v>44220</v>
      </c>
      <c r="I292" s="129">
        <v>44233</v>
      </c>
      <c r="J292" s="14">
        <f t="shared" si="16"/>
        <v>14</v>
      </c>
      <c r="K292" s="129">
        <f t="shared" si="17"/>
        <v>44226.5</v>
      </c>
      <c r="L292" s="130">
        <v>44239.5</v>
      </c>
      <c r="M292" s="130">
        <v>44239.5</v>
      </c>
      <c r="N292" s="140"/>
      <c r="O292" s="14">
        <f t="shared" si="18"/>
        <v>13</v>
      </c>
      <c r="P292" s="141">
        <f t="shared" si="19"/>
        <v>362.7</v>
      </c>
    </row>
    <row r="293" spans="2:16" x14ac:dyDescent="0.35">
      <c r="B293" s="89" t="s">
        <v>86</v>
      </c>
      <c r="C293" s="138">
        <v>44239</v>
      </c>
      <c r="D293" s="89" t="s">
        <v>478</v>
      </c>
      <c r="E293" s="44" t="s">
        <v>479</v>
      </c>
      <c r="F293" s="139">
        <v>10442.610000000004</v>
      </c>
      <c r="G293" s="14"/>
      <c r="H293" s="129">
        <v>44220</v>
      </c>
      <c r="I293" s="129">
        <v>44233</v>
      </c>
      <c r="J293" s="14">
        <f t="shared" si="16"/>
        <v>14</v>
      </c>
      <c r="K293" s="129">
        <f t="shared" si="17"/>
        <v>44226.5</v>
      </c>
      <c r="L293" s="130">
        <v>44239.5</v>
      </c>
      <c r="M293" s="130">
        <v>44239.5</v>
      </c>
      <c r="N293" s="140"/>
      <c r="O293" s="14">
        <f t="shared" si="18"/>
        <v>13</v>
      </c>
      <c r="P293" s="141">
        <f t="shared" si="19"/>
        <v>135753.93000000005</v>
      </c>
    </row>
    <row r="294" spans="2:16" x14ac:dyDescent="0.35">
      <c r="B294" s="89" t="s">
        <v>86</v>
      </c>
      <c r="C294" s="138">
        <v>44239</v>
      </c>
      <c r="D294" s="89" t="s">
        <v>480</v>
      </c>
      <c r="E294" s="44" t="s">
        <v>481</v>
      </c>
      <c r="F294" s="139">
        <v>10442.610000000004</v>
      </c>
      <c r="G294" s="14"/>
      <c r="H294" s="129">
        <v>44220</v>
      </c>
      <c r="I294" s="129">
        <v>44233</v>
      </c>
      <c r="J294" s="14">
        <f t="shared" si="16"/>
        <v>14</v>
      </c>
      <c r="K294" s="129">
        <f t="shared" si="17"/>
        <v>44226.5</v>
      </c>
      <c r="L294" s="130">
        <v>44239.5</v>
      </c>
      <c r="M294" s="130">
        <v>44239.5</v>
      </c>
      <c r="N294" s="140"/>
      <c r="O294" s="14">
        <f t="shared" si="18"/>
        <v>13</v>
      </c>
      <c r="P294" s="141">
        <f t="shared" si="19"/>
        <v>135753.93000000005</v>
      </c>
    </row>
    <row r="295" spans="2:16" x14ac:dyDescent="0.35">
      <c r="B295" s="89" t="s">
        <v>86</v>
      </c>
      <c r="C295" s="138">
        <v>44239</v>
      </c>
      <c r="D295" s="89" t="s">
        <v>490</v>
      </c>
      <c r="E295" s="44" t="s">
        <v>491</v>
      </c>
      <c r="F295" s="139">
        <v>310.01</v>
      </c>
      <c r="G295" s="14"/>
      <c r="H295" s="129">
        <v>44220</v>
      </c>
      <c r="I295" s="129">
        <v>44233</v>
      </c>
      <c r="J295" s="14">
        <f t="shared" si="16"/>
        <v>14</v>
      </c>
      <c r="K295" s="129">
        <f t="shared" si="17"/>
        <v>44226.5</v>
      </c>
      <c r="L295" s="130">
        <v>44239.5</v>
      </c>
      <c r="M295" s="130">
        <v>44239.5</v>
      </c>
      <c r="N295" s="140"/>
      <c r="O295" s="14">
        <f t="shared" si="18"/>
        <v>13</v>
      </c>
      <c r="P295" s="141">
        <f t="shared" si="19"/>
        <v>4030.13</v>
      </c>
    </row>
    <row r="296" spans="2:16" x14ac:dyDescent="0.35">
      <c r="B296" s="89" t="s">
        <v>86</v>
      </c>
      <c r="C296" s="138">
        <v>44239</v>
      </c>
      <c r="D296" s="89" t="s">
        <v>494</v>
      </c>
      <c r="E296" s="44" t="s">
        <v>495</v>
      </c>
      <c r="F296" s="139">
        <v>1744.9499999999991</v>
      </c>
      <c r="G296" s="14"/>
      <c r="H296" s="129">
        <v>44220</v>
      </c>
      <c r="I296" s="129">
        <v>44233</v>
      </c>
      <c r="J296" s="14">
        <f t="shared" si="16"/>
        <v>14</v>
      </c>
      <c r="K296" s="129">
        <f t="shared" si="17"/>
        <v>44226.5</v>
      </c>
      <c r="L296" s="130">
        <v>44239.5</v>
      </c>
      <c r="M296" s="130">
        <v>44239.5</v>
      </c>
      <c r="N296" s="140"/>
      <c r="O296" s="14">
        <f t="shared" si="18"/>
        <v>13</v>
      </c>
      <c r="P296" s="141">
        <f t="shared" si="19"/>
        <v>22684.349999999988</v>
      </c>
    </row>
    <row r="297" spans="2:16" x14ac:dyDescent="0.35">
      <c r="B297" s="89" t="s">
        <v>86</v>
      </c>
      <c r="C297" s="138">
        <v>44239</v>
      </c>
      <c r="D297" s="89" t="s">
        <v>496</v>
      </c>
      <c r="E297" s="44" t="s">
        <v>497</v>
      </c>
      <c r="F297" s="139">
        <v>301.11999999999995</v>
      </c>
      <c r="G297" s="14"/>
      <c r="H297" s="129">
        <v>44220</v>
      </c>
      <c r="I297" s="129">
        <v>44233</v>
      </c>
      <c r="J297" s="14">
        <f t="shared" si="16"/>
        <v>14</v>
      </c>
      <c r="K297" s="129">
        <f t="shared" si="17"/>
        <v>44226.5</v>
      </c>
      <c r="L297" s="130">
        <v>44239.5</v>
      </c>
      <c r="M297" s="130">
        <v>44239.5</v>
      </c>
      <c r="N297" s="140"/>
      <c r="O297" s="14">
        <f t="shared" si="18"/>
        <v>13</v>
      </c>
      <c r="P297" s="141">
        <f t="shared" si="19"/>
        <v>3914.5599999999995</v>
      </c>
    </row>
    <row r="298" spans="2:16" x14ac:dyDescent="0.35">
      <c r="B298" s="89" t="s">
        <v>86</v>
      </c>
      <c r="C298" s="138">
        <v>44239</v>
      </c>
      <c r="D298" s="89" t="s">
        <v>498</v>
      </c>
      <c r="E298" s="44" t="s">
        <v>499</v>
      </c>
      <c r="F298" s="139">
        <v>395.33000000000004</v>
      </c>
      <c r="G298" s="14"/>
      <c r="H298" s="129">
        <v>44220</v>
      </c>
      <c r="I298" s="129">
        <v>44233</v>
      </c>
      <c r="J298" s="14">
        <f t="shared" si="16"/>
        <v>14</v>
      </c>
      <c r="K298" s="129">
        <f t="shared" si="17"/>
        <v>44226.5</v>
      </c>
      <c r="L298" s="130">
        <v>44239.5</v>
      </c>
      <c r="M298" s="130">
        <v>44239.5</v>
      </c>
      <c r="N298" s="140"/>
      <c r="O298" s="14">
        <f t="shared" si="18"/>
        <v>13</v>
      </c>
      <c r="P298" s="141">
        <f t="shared" si="19"/>
        <v>5139.2900000000009</v>
      </c>
    </row>
    <row r="299" spans="2:16" x14ac:dyDescent="0.35">
      <c r="B299" s="89" t="s">
        <v>86</v>
      </c>
      <c r="C299" s="138">
        <v>44239</v>
      </c>
      <c r="D299" s="89" t="s">
        <v>500</v>
      </c>
      <c r="E299" s="44" t="s">
        <v>501</v>
      </c>
      <c r="F299" s="139">
        <v>89.989999999999981</v>
      </c>
      <c r="G299" s="14"/>
      <c r="H299" s="129">
        <v>44220</v>
      </c>
      <c r="I299" s="129">
        <v>44233</v>
      </c>
      <c r="J299" s="14">
        <f t="shared" si="16"/>
        <v>14</v>
      </c>
      <c r="K299" s="129">
        <f t="shared" si="17"/>
        <v>44226.5</v>
      </c>
      <c r="L299" s="130">
        <v>44239.5</v>
      </c>
      <c r="M299" s="130">
        <v>44239.5</v>
      </c>
      <c r="N299" s="140"/>
      <c r="O299" s="14">
        <f t="shared" si="18"/>
        <v>13</v>
      </c>
      <c r="P299" s="141">
        <f t="shared" si="19"/>
        <v>1169.8699999999997</v>
      </c>
    </row>
    <row r="300" spans="2:16" x14ac:dyDescent="0.35">
      <c r="B300" s="89" t="s">
        <v>86</v>
      </c>
      <c r="C300" s="138">
        <v>44239</v>
      </c>
      <c r="D300" s="89" t="s">
        <v>502</v>
      </c>
      <c r="E300" s="44" t="s">
        <v>502</v>
      </c>
      <c r="F300" s="139">
        <v>105.27</v>
      </c>
      <c r="G300" s="14"/>
      <c r="H300" s="129">
        <v>44220</v>
      </c>
      <c r="I300" s="129">
        <v>44233</v>
      </c>
      <c r="J300" s="14">
        <f t="shared" si="16"/>
        <v>14</v>
      </c>
      <c r="K300" s="129">
        <f t="shared" si="17"/>
        <v>44226.5</v>
      </c>
      <c r="L300" s="130">
        <v>44239.5</v>
      </c>
      <c r="M300" s="130">
        <v>44239.5</v>
      </c>
      <c r="N300" s="140"/>
      <c r="O300" s="14">
        <f t="shared" si="18"/>
        <v>13</v>
      </c>
      <c r="P300" s="141">
        <f t="shared" si="19"/>
        <v>1368.51</v>
      </c>
    </row>
    <row r="301" spans="2:16" x14ac:dyDescent="0.35">
      <c r="B301" s="89" t="s">
        <v>86</v>
      </c>
      <c r="C301" s="138">
        <v>44239</v>
      </c>
      <c r="D301" s="89" t="s">
        <v>446</v>
      </c>
      <c r="E301" s="44" t="s">
        <v>446</v>
      </c>
      <c r="F301" s="139">
        <v>982.50000000000011</v>
      </c>
      <c r="G301" s="14"/>
      <c r="H301" s="129">
        <v>44220</v>
      </c>
      <c r="I301" s="129">
        <v>44233</v>
      </c>
      <c r="J301" s="14">
        <f t="shared" si="16"/>
        <v>14</v>
      </c>
      <c r="K301" s="129">
        <f t="shared" si="17"/>
        <v>44226.5</v>
      </c>
      <c r="L301" s="130">
        <v>44239.5</v>
      </c>
      <c r="M301" s="130">
        <v>44239.5</v>
      </c>
      <c r="N301" s="140"/>
      <c r="O301" s="14">
        <f t="shared" si="18"/>
        <v>13</v>
      </c>
      <c r="P301" s="141">
        <f t="shared" si="19"/>
        <v>12772.500000000002</v>
      </c>
    </row>
    <row r="302" spans="2:16" x14ac:dyDescent="0.35">
      <c r="B302" s="89" t="s">
        <v>86</v>
      </c>
      <c r="C302" s="138">
        <v>44239</v>
      </c>
      <c r="D302" s="89" t="s">
        <v>447</v>
      </c>
      <c r="E302" s="44" t="s">
        <v>447</v>
      </c>
      <c r="F302" s="139">
        <v>1986.95</v>
      </c>
      <c r="G302" s="14"/>
      <c r="H302" s="129">
        <v>44220</v>
      </c>
      <c r="I302" s="129">
        <v>44233</v>
      </c>
      <c r="J302" s="14">
        <f t="shared" si="16"/>
        <v>14</v>
      </c>
      <c r="K302" s="129">
        <f t="shared" si="17"/>
        <v>44226.5</v>
      </c>
      <c r="L302" s="130">
        <v>44239.5</v>
      </c>
      <c r="M302" s="130">
        <v>44239.5</v>
      </c>
      <c r="N302" s="140"/>
      <c r="O302" s="14">
        <f t="shared" si="18"/>
        <v>13</v>
      </c>
      <c r="P302" s="141">
        <f t="shared" si="19"/>
        <v>25830.350000000002</v>
      </c>
    </row>
    <row r="303" spans="2:16" x14ac:dyDescent="0.35">
      <c r="B303" s="89" t="s">
        <v>86</v>
      </c>
      <c r="C303" s="138">
        <v>44239</v>
      </c>
      <c r="D303" s="89" t="s">
        <v>503</v>
      </c>
      <c r="E303" s="44" t="s">
        <v>503</v>
      </c>
      <c r="F303" s="139">
        <v>1038.08</v>
      </c>
      <c r="G303" s="14"/>
      <c r="H303" s="129">
        <v>44220</v>
      </c>
      <c r="I303" s="129">
        <v>44233</v>
      </c>
      <c r="J303" s="14">
        <f t="shared" si="16"/>
        <v>14</v>
      </c>
      <c r="K303" s="129">
        <f t="shared" si="17"/>
        <v>44226.5</v>
      </c>
      <c r="L303" s="130">
        <v>44239.5</v>
      </c>
      <c r="M303" s="130">
        <v>44239.5</v>
      </c>
      <c r="N303" s="140"/>
      <c r="O303" s="14">
        <f t="shared" si="18"/>
        <v>13</v>
      </c>
      <c r="P303" s="141">
        <f t="shared" si="19"/>
        <v>13495.039999999999</v>
      </c>
    </row>
    <row r="304" spans="2:16" x14ac:dyDescent="0.35">
      <c r="B304" s="89" t="s">
        <v>86</v>
      </c>
      <c r="C304" s="138">
        <v>44239</v>
      </c>
      <c r="D304" s="89" t="s">
        <v>540</v>
      </c>
      <c r="E304" s="44" t="s">
        <v>541</v>
      </c>
      <c r="F304" s="139">
        <v>2.4000000000000004</v>
      </c>
      <c r="G304" s="14"/>
      <c r="H304" s="129">
        <v>44220</v>
      </c>
      <c r="I304" s="129">
        <v>44233</v>
      </c>
      <c r="J304" s="14">
        <f t="shared" si="16"/>
        <v>14</v>
      </c>
      <c r="K304" s="129">
        <f t="shared" si="17"/>
        <v>44226.5</v>
      </c>
      <c r="L304" s="130">
        <v>44239.5</v>
      </c>
      <c r="M304" s="140">
        <v>44256.5</v>
      </c>
      <c r="N304" s="140"/>
      <c r="O304" s="14">
        <f t="shared" si="18"/>
        <v>30</v>
      </c>
      <c r="P304" s="141">
        <f t="shared" si="19"/>
        <v>72.000000000000014</v>
      </c>
    </row>
    <row r="305" spans="1:16" x14ac:dyDescent="0.35">
      <c r="B305" s="89" t="s">
        <v>86</v>
      </c>
      <c r="C305" s="138">
        <v>44239</v>
      </c>
      <c r="D305" s="89" t="s">
        <v>488</v>
      </c>
      <c r="E305" s="44" t="s">
        <v>489</v>
      </c>
      <c r="F305" s="139">
        <v>990.09000000000026</v>
      </c>
      <c r="G305" s="14"/>
      <c r="H305" s="129">
        <v>44220</v>
      </c>
      <c r="I305" s="129">
        <v>44233</v>
      </c>
      <c r="J305" s="14">
        <f t="shared" si="16"/>
        <v>14</v>
      </c>
      <c r="K305" s="129">
        <f t="shared" si="17"/>
        <v>44226.5</v>
      </c>
      <c r="L305" s="130">
        <v>44239.5</v>
      </c>
      <c r="M305" s="140">
        <v>44272.5</v>
      </c>
      <c r="N305" s="140"/>
      <c r="O305" s="14">
        <f t="shared" si="18"/>
        <v>46</v>
      </c>
      <c r="P305" s="141">
        <f t="shared" si="19"/>
        <v>45544.140000000014</v>
      </c>
    </row>
    <row r="306" spans="1:16" x14ac:dyDescent="0.35">
      <c r="B306" s="89" t="s">
        <v>86</v>
      </c>
      <c r="C306" s="138">
        <v>44239</v>
      </c>
      <c r="D306" s="89" t="s">
        <v>542</v>
      </c>
      <c r="E306" s="44" t="s">
        <v>543</v>
      </c>
      <c r="F306" s="139">
        <v>9851.100000000004</v>
      </c>
      <c r="G306" s="14"/>
      <c r="H306" s="129">
        <v>44220</v>
      </c>
      <c r="I306" s="129">
        <v>44233</v>
      </c>
      <c r="J306" s="14">
        <f t="shared" si="16"/>
        <v>14</v>
      </c>
      <c r="K306" s="129">
        <f t="shared" si="17"/>
        <v>44226.5</v>
      </c>
      <c r="L306" s="130">
        <v>44239.5</v>
      </c>
      <c r="M306" s="140">
        <v>44243.5</v>
      </c>
      <c r="N306" s="140"/>
      <c r="O306" s="14">
        <f t="shared" si="18"/>
        <v>17</v>
      </c>
      <c r="P306" s="141">
        <f t="shared" si="19"/>
        <v>167468.70000000007</v>
      </c>
    </row>
    <row r="307" spans="1:16" x14ac:dyDescent="0.35">
      <c r="B307" s="89" t="s">
        <v>86</v>
      </c>
      <c r="C307" s="138">
        <v>44239</v>
      </c>
      <c r="D307" s="89" t="s">
        <v>532</v>
      </c>
      <c r="E307" s="44" t="s">
        <v>533</v>
      </c>
      <c r="F307" s="139">
        <v>302.68</v>
      </c>
      <c r="G307" s="14"/>
      <c r="H307" s="129">
        <v>44220</v>
      </c>
      <c r="I307" s="129">
        <v>44233</v>
      </c>
      <c r="J307" s="14">
        <f t="shared" si="16"/>
        <v>14</v>
      </c>
      <c r="K307" s="129">
        <f t="shared" si="17"/>
        <v>44226.5</v>
      </c>
      <c r="L307" s="130">
        <v>44239.5</v>
      </c>
      <c r="M307" s="130">
        <v>44239.5</v>
      </c>
      <c r="N307" s="140">
        <v>44238.5</v>
      </c>
      <c r="O307" s="14">
        <f t="shared" si="18"/>
        <v>13</v>
      </c>
      <c r="P307" s="141">
        <f t="shared" si="19"/>
        <v>3934.84</v>
      </c>
    </row>
    <row r="308" spans="1:16" x14ac:dyDescent="0.35">
      <c r="B308" s="89" t="s">
        <v>86</v>
      </c>
      <c r="C308" s="138">
        <v>44239</v>
      </c>
      <c r="D308" s="89" t="s">
        <v>534</v>
      </c>
      <c r="E308" s="44" t="s">
        <v>535</v>
      </c>
      <c r="F308" s="139">
        <v>624</v>
      </c>
      <c r="G308" s="14"/>
      <c r="H308" s="129">
        <v>44220</v>
      </c>
      <c r="I308" s="129">
        <v>44233</v>
      </c>
      <c r="J308" s="14">
        <f t="shared" si="16"/>
        <v>14</v>
      </c>
      <c r="K308" s="129">
        <f t="shared" si="17"/>
        <v>44226.5</v>
      </c>
      <c r="L308" s="130">
        <v>44239.5</v>
      </c>
      <c r="M308" s="130">
        <v>44239.5</v>
      </c>
      <c r="N308" s="140">
        <v>44238.5</v>
      </c>
      <c r="O308" s="14">
        <f t="shared" si="18"/>
        <v>13</v>
      </c>
      <c r="P308" s="141">
        <f t="shared" si="19"/>
        <v>8112</v>
      </c>
    </row>
    <row r="309" spans="1:16" x14ac:dyDescent="0.35">
      <c r="A309" s="4"/>
      <c r="B309" s="123" t="s">
        <v>98</v>
      </c>
      <c r="C309" s="142">
        <v>44239</v>
      </c>
      <c r="D309" s="89" t="s">
        <v>544</v>
      </c>
      <c r="E309" s="14" t="s">
        <v>545</v>
      </c>
      <c r="F309" s="108">
        <v>151.89999999999995</v>
      </c>
      <c r="G309" s="14"/>
      <c r="H309" s="129">
        <v>44221</v>
      </c>
      <c r="I309" s="129">
        <v>44234</v>
      </c>
      <c r="J309" s="14">
        <f t="shared" si="16"/>
        <v>14</v>
      </c>
      <c r="K309" s="129">
        <f t="shared" si="17"/>
        <v>44227.5</v>
      </c>
      <c r="L309" s="143">
        <v>44239.5</v>
      </c>
      <c r="M309" s="140">
        <v>44258.5</v>
      </c>
      <c r="N309" s="140"/>
      <c r="O309" s="14">
        <f t="shared" si="18"/>
        <v>31</v>
      </c>
      <c r="P309" s="141">
        <f t="shared" si="19"/>
        <v>4708.8999999999987</v>
      </c>
    </row>
    <row r="310" spans="1:16" x14ac:dyDescent="0.35">
      <c r="A310" s="4"/>
      <c r="B310" s="123" t="s">
        <v>98</v>
      </c>
      <c r="C310" s="142">
        <v>44239</v>
      </c>
      <c r="D310" s="89" t="s">
        <v>544</v>
      </c>
      <c r="E310" s="14" t="s">
        <v>546</v>
      </c>
      <c r="F310" s="108">
        <v>3960.0399999999995</v>
      </c>
      <c r="G310" s="14"/>
      <c r="H310" s="129">
        <v>44221</v>
      </c>
      <c r="I310" s="129">
        <v>44234</v>
      </c>
      <c r="J310" s="14">
        <f t="shared" si="16"/>
        <v>14</v>
      </c>
      <c r="K310" s="129">
        <f t="shared" si="17"/>
        <v>44227.5</v>
      </c>
      <c r="L310" s="143">
        <v>44239.5</v>
      </c>
      <c r="M310" s="140">
        <v>44278.5</v>
      </c>
      <c r="N310" s="140"/>
      <c r="O310" s="14">
        <f t="shared" si="18"/>
        <v>51</v>
      </c>
      <c r="P310" s="141">
        <f t="shared" si="19"/>
        <v>201962.03999999998</v>
      </c>
    </row>
    <row r="311" spans="1:16" x14ac:dyDescent="0.35">
      <c r="A311" s="4"/>
      <c r="B311" s="123" t="s">
        <v>86</v>
      </c>
      <c r="C311" s="142">
        <v>44239</v>
      </c>
      <c r="D311" s="89" t="s">
        <v>544</v>
      </c>
      <c r="E311" s="14" t="s">
        <v>546</v>
      </c>
      <c r="F311" s="108">
        <v>187.01</v>
      </c>
      <c r="G311" s="14"/>
      <c r="H311" s="129">
        <v>44220</v>
      </c>
      <c r="I311" s="129">
        <v>44233</v>
      </c>
      <c r="J311" s="14">
        <f t="shared" si="16"/>
        <v>14</v>
      </c>
      <c r="K311" s="129">
        <f t="shared" si="17"/>
        <v>44226.5</v>
      </c>
      <c r="L311" s="143">
        <v>44239.5</v>
      </c>
      <c r="M311" s="140">
        <v>44278.5</v>
      </c>
      <c r="N311" s="140"/>
      <c r="O311" s="14">
        <f t="shared" si="18"/>
        <v>52</v>
      </c>
      <c r="P311" s="141">
        <f t="shared" si="19"/>
        <v>9724.52</v>
      </c>
    </row>
    <row r="312" spans="1:16" x14ac:dyDescent="0.35">
      <c r="B312" s="89" t="s">
        <v>98</v>
      </c>
      <c r="C312" s="138">
        <v>44253</v>
      </c>
      <c r="D312" s="89" t="s">
        <v>450</v>
      </c>
      <c r="E312" s="44" t="s">
        <v>451</v>
      </c>
      <c r="F312" s="139">
        <v>23.38</v>
      </c>
      <c r="G312" s="14"/>
      <c r="H312" s="129">
        <v>44235</v>
      </c>
      <c r="I312" s="129">
        <v>44248</v>
      </c>
      <c r="J312" s="14">
        <f t="shared" si="16"/>
        <v>14</v>
      </c>
      <c r="K312" s="129">
        <f t="shared" si="17"/>
        <v>44241.5</v>
      </c>
      <c r="L312" s="130">
        <v>44253.5</v>
      </c>
      <c r="M312" s="140">
        <v>44257.5</v>
      </c>
      <c r="N312" s="140"/>
      <c r="O312" s="14">
        <f t="shared" si="18"/>
        <v>16</v>
      </c>
      <c r="P312" s="141">
        <f t="shared" si="19"/>
        <v>374.08</v>
      </c>
    </row>
    <row r="313" spans="1:16" x14ac:dyDescent="0.35">
      <c r="B313" s="89" t="s">
        <v>98</v>
      </c>
      <c r="C313" s="138">
        <v>44253</v>
      </c>
      <c r="D313" s="89" t="s">
        <v>460</v>
      </c>
      <c r="E313" s="44" t="s">
        <v>461</v>
      </c>
      <c r="F313" s="139">
        <v>147.71999999999997</v>
      </c>
      <c r="G313" s="14"/>
      <c r="H313" s="129">
        <v>44235</v>
      </c>
      <c r="I313" s="129">
        <v>44248</v>
      </c>
      <c r="J313" s="14">
        <f t="shared" si="16"/>
        <v>14</v>
      </c>
      <c r="K313" s="129">
        <f t="shared" si="17"/>
        <v>44241.5</v>
      </c>
      <c r="L313" s="130">
        <v>44253.5</v>
      </c>
      <c r="M313" s="140">
        <v>44257.5</v>
      </c>
      <c r="N313" s="140"/>
      <c r="O313" s="14">
        <f t="shared" si="18"/>
        <v>16</v>
      </c>
      <c r="P313" s="141">
        <f t="shared" si="19"/>
        <v>2363.5199999999995</v>
      </c>
    </row>
    <row r="314" spans="1:16" x14ac:dyDescent="0.35">
      <c r="B314" s="89" t="s">
        <v>98</v>
      </c>
      <c r="C314" s="138">
        <v>44253</v>
      </c>
      <c r="D314" s="89" t="s">
        <v>462</v>
      </c>
      <c r="E314" s="44" t="s">
        <v>463</v>
      </c>
      <c r="F314" s="139">
        <v>17.27</v>
      </c>
      <c r="G314" s="14"/>
      <c r="H314" s="129">
        <v>44235</v>
      </c>
      <c r="I314" s="129">
        <v>44248</v>
      </c>
      <c r="J314" s="14">
        <f t="shared" si="16"/>
        <v>14</v>
      </c>
      <c r="K314" s="129">
        <f t="shared" si="17"/>
        <v>44241.5</v>
      </c>
      <c r="L314" s="130">
        <v>44253.5</v>
      </c>
      <c r="M314" s="140">
        <v>44257.5</v>
      </c>
      <c r="N314" s="140"/>
      <c r="O314" s="14">
        <f t="shared" si="18"/>
        <v>16</v>
      </c>
      <c r="P314" s="141">
        <f t="shared" si="19"/>
        <v>276.32</v>
      </c>
    </row>
    <row r="315" spans="1:16" x14ac:dyDescent="0.35">
      <c r="B315" s="89" t="s">
        <v>98</v>
      </c>
      <c r="C315" s="138">
        <v>44253</v>
      </c>
      <c r="D315" s="89" t="s">
        <v>547</v>
      </c>
      <c r="E315" s="44" t="s">
        <v>548</v>
      </c>
      <c r="F315" s="139">
        <v>30</v>
      </c>
      <c r="G315" s="14"/>
      <c r="H315" s="129">
        <v>44235</v>
      </c>
      <c r="I315" s="129">
        <v>44248</v>
      </c>
      <c r="J315" s="14">
        <f t="shared" si="16"/>
        <v>14</v>
      </c>
      <c r="K315" s="129">
        <f t="shared" si="17"/>
        <v>44241.5</v>
      </c>
      <c r="L315" s="130">
        <v>44253.5</v>
      </c>
      <c r="M315" s="140">
        <v>44253.5</v>
      </c>
      <c r="N315" s="140"/>
      <c r="O315" s="14">
        <f t="shared" si="18"/>
        <v>12</v>
      </c>
      <c r="P315" s="141">
        <f t="shared" si="19"/>
        <v>360</v>
      </c>
    </row>
    <row r="316" spans="1:16" x14ac:dyDescent="0.35">
      <c r="B316" s="89" t="s">
        <v>98</v>
      </c>
      <c r="C316" s="138">
        <v>44253</v>
      </c>
      <c r="D316" s="89" t="s">
        <v>470</v>
      </c>
      <c r="E316" s="44" t="s">
        <v>471</v>
      </c>
      <c r="F316" s="139">
        <v>4317.7500000000009</v>
      </c>
      <c r="G316" s="14"/>
      <c r="H316" s="129">
        <v>44235</v>
      </c>
      <c r="I316" s="129">
        <v>44248</v>
      </c>
      <c r="J316" s="14">
        <f t="shared" si="16"/>
        <v>14</v>
      </c>
      <c r="K316" s="129">
        <f t="shared" si="17"/>
        <v>44241.5</v>
      </c>
      <c r="L316" s="130">
        <v>44253.5</v>
      </c>
      <c r="M316" s="140">
        <v>44257.5</v>
      </c>
      <c r="N316" s="140"/>
      <c r="O316" s="14">
        <f t="shared" si="18"/>
        <v>16</v>
      </c>
      <c r="P316" s="141">
        <f t="shared" si="19"/>
        <v>69084.000000000015</v>
      </c>
    </row>
    <row r="317" spans="1:16" x14ac:dyDescent="0.35">
      <c r="B317" s="89" t="s">
        <v>98</v>
      </c>
      <c r="C317" s="138">
        <v>44253</v>
      </c>
      <c r="D317" s="89" t="s">
        <v>472</v>
      </c>
      <c r="E317" s="44" t="s">
        <v>473</v>
      </c>
      <c r="F317" s="139">
        <v>475.11</v>
      </c>
      <c r="G317" s="14"/>
      <c r="H317" s="129">
        <v>44235</v>
      </c>
      <c r="I317" s="129">
        <v>44248</v>
      </c>
      <c r="J317" s="14">
        <f t="shared" si="16"/>
        <v>14</v>
      </c>
      <c r="K317" s="129">
        <f t="shared" si="17"/>
        <v>44241.5</v>
      </c>
      <c r="L317" s="130">
        <v>44253.5</v>
      </c>
      <c r="M317" s="140">
        <v>44257.5</v>
      </c>
      <c r="N317" s="140"/>
      <c r="O317" s="14">
        <f t="shared" si="18"/>
        <v>16</v>
      </c>
      <c r="P317" s="141">
        <f t="shared" si="19"/>
        <v>7601.76</v>
      </c>
    </row>
    <row r="318" spans="1:16" x14ac:dyDescent="0.35">
      <c r="B318" s="89" t="s">
        <v>98</v>
      </c>
      <c r="C318" s="138">
        <v>44253</v>
      </c>
      <c r="D318" s="89" t="s">
        <v>486</v>
      </c>
      <c r="E318" s="44" t="s">
        <v>487</v>
      </c>
      <c r="F318" s="139">
        <v>56.64</v>
      </c>
      <c r="G318" s="14"/>
      <c r="H318" s="129">
        <v>44235</v>
      </c>
      <c r="I318" s="129">
        <v>44248</v>
      </c>
      <c r="J318" s="14">
        <f t="shared" si="16"/>
        <v>14</v>
      </c>
      <c r="K318" s="129">
        <f t="shared" si="17"/>
        <v>44241.5</v>
      </c>
      <c r="L318" s="130">
        <v>44253.5</v>
      </c>
      <c r="M318" s="140">
        <v>44256.5</v>
      </c>
      <c r="N318" s="140"/>
      <c r="O318" s="14">
        <f t="shared" si="18"/>
        <v>15</v>
      </c>
      <c r="P318" s="141">
        <f t="shared" si="19"/>
        <v>849.6</v>
      </c>
    </row>
    <row r="319" spans="1:16" x14ac:dyDescent="0.35">
      <c r="B319" s="89" t="s">
        <v>98</v>
      </c>
      <c r="C319" s="138">
        <v>44253</v>
      </c>
      <c r="D319" s="89" t="s">
        <v>488</v>
      </c>
      <c r="E319" s="44" t="s">
        <v>489</v>
      </c>
      <c r="F319" s="139">
        <v>11887.390000000014</v>
      </c>
      <c r="G319" s="14"/>
      <c r="H319" s="129">
        <v>44235</v>
      </c>
      <c r="I319" s="129">
        <v>44248</v>
      </c>
      <c r="J319" s="14">
        <f t="shared" si="16"/>
        <v>14</v>
      </c>
      <c r="K319" s="129">
        <f t="shared" si="17"/>
        <v>44241.5</v>
      </c>
      <c r="L319" s="130">
        <v>44253.5</v>
      </c>
      <c r="M319" s="140">
        <v>44272.5</v>
      </c>
      <c r="N319" s="140"/>
      <c r="O319" s="14">
        <f t="shared" si="18"/>
        <v>31</v>
      </c>
      <c r="P319" s="141">
        <f t="shared" si="19"/>
        <v>368509.09000000043</v>
      </c>
    </row>
    <row r="320" spans="1:16" x14ac:dyDescent="0.35">
      <c r="B320" s="89" t="s">
        <v>98</v>
      </c>
      <c r="C320" s="138">
        <v>44253</v>
      </c>
      <c r="D320" s="89" t="s">
        <v>549</v>
      </c>
      <c r="E320" s="44" t="s">
        <v>550</v>
      </c>
      <c r="F320" s="139">
        <v>253.75</v>
      </c>
      <c r="G320" s="14"/>
      <c r="H320" s="129">
        <v>44235</v>
      </c>
      <c r="I320" s="129">
        <v>44248</v>
      </c>
      <c r="J320" s="14">
        <f t="shared" si="16"/>
        <v>14</v>
      </c>
      <c r="K320" s="129">
        <f t="shared" si="17"/>
        <v>44241.5</v>
      </c>
      <c r="L320" s="130">
        <v>44253.5</v>
      </c>
      <c r="M320" s="140">
        <v>44256.5</v>
      </c>
      <c r="N320" s="140"/>
      <c r="O320" s="14">
        <f t="shared" si="18"/>
        <v>15</v>
      </c>
      <c r="P320" s="141">
        <f t="shared" si="19"/>
        <v>3806.25</v>
      </c>
    </row>
    <row r="321" spans="2:16" x14ac:dyDescent="0.35">
      <c r="B321" s="89" t="s">
        <v>98</v>
      </c>
      <c r="C321" s="138">
        <v>44253</v>
      </c>
      <c r="D321" s="89" t="s">
        <v>450</v>
      </c>
      <c r="E321" s="44" t="s">
        <v>451</v>
      </c>
      <c r="F321" s="139">
        <v>5377.4000000000196</v>
      </c>
      <c r="G321" s="14"/>
      <c r="H321" s="129">
        <v>44235</v>
      </c>
      <c r="I321" s="129">
        <v>44248</v>
      </c>
      <c r="J321" s="14">
        <f t="shared" si="16"/>
        <v>14</v>
      </c>
      <c r="K321" s="129">
        <f t="shared" si="17"/>
        <v>44241.5</v>
      </c>
      <c r="L321" s="130">
        <v>44253.5</v>
      </c>
      <c r="M321" s="140">
        <v>44257.5</v>
      </c>
      <c r="N321" s="140"/>
      <c r="O321" s="14">
        <f t="shared" si="18"/>
        <v>16</v>
      </c>
      <c r="P321" s="141">
        <f t="shared" si="19"/>
        <v>86038.400000000314</v>
      </c>
    </row>
    <row r="322" spans="2:16" x14ac:dyDescent="0.35">
      <c r="B322" s="89" t="s">
        <v>98</v>
      </c>
      <c r="C322" s="138">
        <v>44253</v>
      </c>
      <c r="D322" s="89" t="s">
        <v>532</v>
      </c>
      <c r="E322" s="44" t="s">
        <v>533</v>
      </c>
      <c r="F322" s="139">
        <v>2824.38</v>
      </c>
      <c r="G322" s="14"/>
      <c r="H322" s="129">
        <v>44235</v>
      </c>
      <c r="I322" s="129">
        <v>44248</v>
      </c>
      <c r="J322" s="14">
        <f t="shared" si="16"/>
        <v>14</v>
      </c>
      <c r="K322" s="129">
        <f t="shared" si="17"/>
        <v>44241.5</v>
      </c>
      <c r="L322" s="130">
        <v>44253.5</v>
      </c>
      <c r="M322" s="130">
        <v>44253.5</v>
      </c>
      <c r="N322" s="140">
        <v>44253.5</v>
      </c>
      <c r="O322" s="14">
        <f t="shared" si="18"/>
        <v>12</v>
      </c>
      <c r="P322" s="141">
        <f t="shared" si="19"/>
        <v>33892.559999999998</v>
      </c>
    </row>
    <row r="323" spans="2:16" x14ac:dyDescent="0.35">
      <c r="B323" s="89" t="s">
        <v>98</v>
      </c>
      <c r="C323" s="138">
        <v>44253</v>
      </c>
      <c r="D323" s="89" t="s">
        <v>534</v>
      </c>
      <c r="E323" s="44" t="s">
        <v>535</v>
      </c>
      <c r="F323" s="139">
        <v>17945.820000000003</v>
      </c>
      <c r="G323" s="14"/>
      <c r="H323" s="129">
        <v>44235</v>
      </c>
      <c r="I323" s="129">
        <v>44248</v>
      </c>
      <c r="J323" s="14">
        <f t="shared" si="16"/>
        <v>14</v>
      </c>
      <c r="K323" s="129">
        <f t="shared" si="17"/>
        <v>44241.5</v>
      </c>
      <c r="L323" s="130">
        <v>44253.5</v>
      </c>
      <c r="M323" s="130">
        <v>44253.5</v>
      </c>
      <c r="N323" s="140">
        <v>44253.5</v>
      </c>
      <c r="O323" s="14">
        <f t="shared" si="18"/>
        <v>12</v>
      </c>
      <c r="P323" s="141">
        <f t="shared" si="19"/>
        <v>215349.84000000003</v>
      </c>
    </row>
    <row r="324" spans="2:16" x14ac:dyDescent="0.35">
      <c r="B324" s="89" t="s">
        <v>98</v>
      </c>
      <c r="C324" s="138">
        <v>44253</v>
      </c>
      <c r="D324" s="89" t="s">
        <v>536</v>
      </c>
      <c r="E324" s="44" t="s">
        <v>537</v>
      </c>
      <c r="F324" s="139">
        <v>1573.64</v>
      </c>
      <c r="G324" s="14"/>
      <c r="H324" s="129">
        <v>44235</v>
      </c>
      <c r="I324" s="129">
        <v>44248</v>
      </c>
      <c r="J324" s="14">
        <f t="shared" si="16"/>
        <v>14</v>
      </c>
      <c r="K324" s="129">
        <f t="shared" si="17"/>
        <v>44241.5</v>
      </c>
      <c r="L324" s="130">
        <v>44253.5</v>
      </c>
      <c r="M324" s="130">
        <v>44253.5</v>
      </c>
      <c r="N324" s="140">
        <v>44253.5</v>
      </c>
      <c r="O324" s="14">
        <f t="shared" si="18"/>
        <v>12</v>
      </c>
      <c r="P324" s="141">
        <f t="shared" si="19"/>
        <v>18883.68</v>
      </c>
    </row>
    <row r="325" spans="2:16" x14ac:dyDescent="0.35">
      <c r="B325" s="89" t="s">
        <v>98</v>
      </c>
      <c r="C325" s="138">
        <v>44253</v>
      </c>
      <c r="D325" s="89" t="s">
        <v>538</v>
      </c>
      <c r="E325" s="44" t="s">
        <v>539</v>
      </c>
      <c r="F325" s="139">
        <v>112</v>
      </c>
      <c r="G325" s="14"/>
      <c r="H325" s="129">
        <v>44235</v>
      </c>
      <c r="I325" s="129">
        <v>44248</v>
      </c>
      <c r="J325" s="14">
        <f t="shared" si="16"/>
        <v>14</v>
      </c>
      <c r="K325" s="129">
        <f t="shared" si="17"/>
        <v>44241.5</v>
      </c>
      <c r="L325" s="130">
        <v>44253.5</v>
      </c>
      <c r="M325" s="130">
        <v>44253.5</v>
      </c>
      <c r="N325" s="140">
        <v>44253.5</v>
      </c>
      <c r="O325" s="14">
        <f t="shared" si="18"/>
        <v>12</v>
      </c>
      <c r="P325" s="141">
        <f t="shared" si="19"/>
        <v>1344</v>
      </c>
    </row>
    <row r="326" spans="2:16" x14ac:dyDescent="0.35">
      <c r="B326" s="89" t="s">
        <v>98</v>
      </c>
      <c r="C326" s="138">
        <v>44253</v>
      </c>
      <c r="D326" s="89" t="s">
        <v>551</v>
      </c>
      <c r="E326" s="44" t="s">
        <v>552</v>
      </c>
      <c r="F326" s="139">
        <v>599.18000000000006</v>
      </c>
      <c r="G326" s="14"/>
      <c r="H326" s="129">
        <v>44235</v>
      </c>
      <c r="I326" s="129">
        <v>44248</v>
      </c>
      <c r="J326" s="14">
        <f t="shared" si="16"/>
        <v>14</v>
      </c>
      <c r="K326" s="129">
        <f t="shared" si="17"/>
        <v>44241.5</v>
      </c>
      <c r="L326" s="130">
        <v>44253.5</v>
      </c>
      <c r="M326" s="130">
        <v>44253.5</v>
      </c>
      <c r="N326" s="140">
        <v>44253.5</v>
      </c>
      <c r="O326" s="14">
        <f t="shared" si="18"/>
        <v>12</v>
      </c>
      <c r="P326" s="141">
        <f t="shared" si="19"/>
        <v>7190.1600000000008</v>
      </c>
    </row>
    <row r="327" spans="2:16" x14ac:dyDescent="0.35">
      <c r="B327" s="89" t="s">
        <v>98</v>
      </c>
      <c r="C327" s="138">
        <v>44253</v>
      </c>
      <c r="D327" s="89" t="s">
        <v>553</v>
      </c>
      <c r="E327" s="44" t="s">
        <v>554</v>
      </c>
      <c r="F327" s="139">
        <v>321.05</v>
      </c>
      <c r="G327" s="14"/>
      <c r="H327" s="129">
        <v>44235</v>
      </c>
      <c r="I327" s="129">
        <v>44248</v>
      </c>
      <c r="J327" s="14">
        <f t="shared" si="16"/>
        <v>14</v>
      </c>
      <c r="K327" s="129">
        <f t="shared" si="17"/>
        <v>44241.5</v>
      </c>
      <c r="L327" s="130">
        <v>44253.5</v>
      </c>
      <c r="M327" s="130">
        <v>44253.5</v>
      </c>
      <c r="N327" s="140">
        <v>44253.5</v>
      </c>
      <c r="O327" s="14">
        <f t="shared" si="18"/>
        <v>12</v>
      </c>
      <c r="P327" s="141">
        <f t="shared" si="19"/>
        <v>3852.6000000000004</v>
      </c>
    </row>
    <row r="328" spans="2:16" x14ac:dyDescent="0.35">
      <c r="B328" s="89" t="s">
        <v>98</v>
      </c>
      <c r="C328" s="138">
        <v>44253</v>
      </c>
      <c r="D328" s="89" t="s">
        <v>440</v>
      </c>
      <c r="E328" s="44" t="s">
        <v>441</v>
      </c>
      <c r="F328" s="139">
        <v>7591.2800000000507</v>
      </c>
      <c r="G328" s="14"/>
      <c r="H328" s="129">
        <v>44235</v>
      </c>
      <c r="I328" s="129">
        <v>44248</v>
      </c>
      <c r="J328" s="14">
        <f t="shared" si="16"/>
        <v>14</v>
      </c>
      <c r="K328" s="129">
        <f t="shared" si="17"/>
        <v>44241.5</v>
      </c>
      <c r="L328" s="130">
        <v>44253.5</v>
      </c>
      <c r="M328" s="140">
        <v>44251.5</v>
      </c>
      <c r="N328" s="140"/>
      <c r="O328" s="14">
        <f t="shared" si="18"/>
        <v>10</v>
      </c>
      <c r="P328" s="141">
        <f t="shared" si="19"/>
        <v>75912.800000000512</v>
      </c>
    </row>
    <row r="329" spans="2:16" x14ac:dyDescent="0.35">
      <c r="B329" s="89" t="s">
        <v>98</v>
      </c>
      <c r="C329" s="138">
        <v>44253</v>
      </c>
      <c r="D329" s="89" t="s">
        <v>442</v>
      </c>
      <c r="E329" s="44" t="s">
        <v>443</v>
      </c>
      <c r="F329" s="139">
        <v>19144.269999999811</v>
      </c>
      <c r="G329" s="14"/>
      <c r="H329" s="129">
        <v>44235</v>
      </c>
      <c r="I329" s="129">
        <v>44248</v>
      </c>
      <c r="J329" s="14">
        <f t="shared" si="16"/>
        <v>14</v>
      </c>
      <c r="K329" s="129">
        <f t="shared" si="17"/>
        <v>44241.5</v>
      </c>
      <c r="L329" s="130">
        <v>44253.5</v>
      </c>
      <c r="M329" s="140">
        <v>44253.5</v>
      </c>
      <c r="N329" s="140"/>
      <c r="O329" s="14">
        <f t="shared" si="18"/>
        <v>12</v>
      </c>
      <c r="P329" s="141">
        <f t="shared" si="19"/>
        <v>229731.23999999772</v>
      </c>
    </row>
    <row r="330" spans="2:16" x14ac:dyDescent="0.35">
      <c r="B330" s="89" t="s">
        <v>98</v>
      </c>
      <c r="C330" s="138">
        <v>44253</v>
      </c>
      <c r="D330" s="89" t="s">
        <v>444</v>
      </c>
      <c r="E330" s="44" t="s">
        <v>445</v>
      </c>
      <c r="F330" s="139">
        <v>136486.80999999947</v>
      </c>
      <c r="G330" s="14"/>
      <c r="H330" s="129">
        <v>44235</v>
      </c>
      <c r="I330" s="129">
        <v>44248</v>
      </c>
      <c r="J330" s="14">
        <f t="shared" ref="J330:J393" si="20">I330-H330+1</f>
        <v>14</v>
      </c>
      <c r="K330" s="129">
        <f t="shared" ref="K330:K393" si="21">(I330+H330)/2</f>
        <v>44241.5</v>
      </c>
      <c r="L330" s="130">
        <v>44253.5</v>
      </c>
      <c r="M330" s="140">
        <v>44253.5</v>
      </c>
      <c r="N330" s="140"/>
      <c r="O330" s="14">
        <f t="shared" ref="O330:O393" si="22">M330-K330</f>
        <v>12</v>
      </c>
      <c r="P330" s="141">
        <f t="shared" ref="P330:P393" si="23">F330*O330</f>
        <v>1637841.7199999937</v>
      </c>
    </row>
    <row r="331" spans="2:16" x14ac:dyDescent="0.35">
      <c r="B331" s="89" t="s">
        <v>98</v>
      </c>
      <c r="C331" s="138">
        <v>44253</v>
      </c>
      <c r="D331" s="89" t="s">
        <v>430</v>
      </c>
      <c r="E331" s="44" t="s">
        <v>431</v>
      </c>
      <c r="F331" s="139">
        <v>24.31</v>
      </c>
      <c r="G331" s="14"/>
      <c r="H331" s="129">
        <v>44235</v>
      </c>
      <c r="I331" s="129">
        <v>44248</v>
      </c>
      <c r="J331" s="14">
        <f t="shared" si="20"/>
        <v>14</v>
      </c>
      <c r="K331" s="129">
        <f t="shared" si="21"/>
        <v>44241.5</v>
      </c>
      <c r="L331" s="130">
        <v>44253.5</v>
      </c>
      <c r="M331" s="130">
        <v>44253.5</v>
      </c>
      <c r="N331" s="140"/>
      <c r="O331" s="14">
        <f t="shared" si="22"/>
        <v>12</v>
      </c>
      <c r="P331" s="141">
        <f t="shared" si="23"/>
        <v>291.71999999999997</v>
      </c>
    </row>
    <row r="332" spans="2:16" x14ac:dyDescent="0.35">
      <c r="B332" s="89" t="s">
        <v>86</v>
      </c>
      <c r="C332" s="138">
        <v>44253</v>
      </c>
      <c r="D332" s="89" t="s">
        <v>440</v>
      </c>
      <c r="E332" s="44" t="s">
        <v>441</v>
      </c>
      <c r="F332" s="139">
        <v>604.31999999999971</v>
      </c>
      <c r="G332" s="14"/>
      <c r="H332" s="129">
        <v>44234</v>
      </c>
      <c r="I332" s="129">
        <v>44247</v>
      </c>
      <c r="J332" s="14">
        <f t="shared" si="20"/>
        <v>14</v>
      </c>
      <c r="K332" s="129">
        <f t="shared" si="21"/>
        <v>44240.5</v>
      </c>
      <c r="L332" s="130">
        <v>44253.5</v>
      </c>
      <c r="M332" s="140">
        <v>44251.5</v>
      </c>
      <c r="N332" s="140"/>
      <c r="O332" s="14">
        <f t="shared" si="22"/>
        <v>11</v>
      </c>
      <c r="P332" s="141">
        <f t="shared" si="23"/>
        <v>6647.5199999999968</v>
      </c>
    </row>
    <row r="333" spans="2:16" x14ac:dyDescent="0.35">
      <c r="B333" s="89" t="s">
        <v>98</v>
      </c>
      <c r="C333" s="138">
        <v>44253</v>
      </c>
      <c r="D333" s="89" t="s">
        <v>432</v>
      </c>
      <c r="E333" s="44" t="s">
        <v>433</v>
      </c>
      <c r="F333" s="139">
        <v>36.46</v>
      </c>
      <c r="G333" s="14"/>
      <c r="H333" s="129">
        <v>44235</v>
      </c>
      <c r="I333" s="129">
        <v>44248</v>
      </c>
      <c r="J333" s="14">
        <f t="shared" si="20"/>
        <v>14</v>
      </c>
      <c r="K333" s="129">
        <f t="shared" si="21"/>
        <v>44241.5</v>
      </c>
      <c r="L333" s="130">
        <v>44253.5</v>
      </c>
      <c r="M333" s="130">
        <v>44253.5</v>
      </c>
      <c r="N333" s="140"/>
      <c r="O333" s="14">
        <f t="shared" si="22"/>
        <v>12</v>
      </c>
      <c r="P333" s="141">
        <f t="shared" si="23"/>
        <v>437.52</v>
      </c>
    </row>
    <row r="334" spans="2:16" x14ac:dyDescent="0.35">
      <c r="B334" s="89" t="s">
        <v>98</v>
      </c>
      <c r="C334" s="138">
        <v>44253</v>
      </c>
      <c r="D334" s="89" t="s">
        <v>434</v>
      </c>
      <c r="E334" s="44" t="s">
        <v>435</v>
      </c>
      <c r="F334" s="139">
        <v>39.5</v>
      </c>
      <c r="G334" s="14"/>
      <c r="H334" s="129">
        <v>44235</v>
      </c>
      <c r="I334" s="129">
        <v>44248</v>
      </c>
      <c r="J334" s="14">
        <f t="shared" si="20"/>
        <v>14</v>
      </c>
      <c r="K334" s="129">
        <f t="shared" si="21"/>
        <v>44241.5</v>
      </c>
      <c r="L334" s="130">
        <v>44253.5</v>
      </c>
      <c r="M334" s="130">
        <v>44253.5</v>
      </c>
      <c r="N334" s="140"/>
      <c r="O334" s="14">
        <f t="shared" si="22"/>
        <v>12</v>
      </c>
      <c r="P334" s="141">
        <f t="shared" si="23"/>
        <v>474</v>
      </c>
    </row>
    <row r="335" spans="2:16" x14ac:dyDescent="0.35">
      <c r="B335" s="89" t="s">
        <v>86</v>
      </c>
      <c r="C335" s="138">
        <v>44253</v>
      </c>
      <c r="D335" s="89" t="s">
        <v>442</v>
      </c>
      <c r="E335" s="44" t="s">
        <v>443</v>
      </c>
      <c r="F335" s="139">
        <v>1619.3800000000015</v>
      </c>
      <c r="G335" s="14"/>
      <c r="H335" s="129">
        <v>44234</v>
      </c>
      <c r="I335" s="129">
        <v>44247</v>
      </c>
      <c r="J335" s="14">
        <f t="shared" si="20"/>
        <v>14</v>
      </c>
      <c r="K335" s="129">
        <f t="shared" si="21"/>
        <v>44240.5</v>
      </c>
      <c r="L335" s="130">
        <v>44253.5</v>
      </c>
      <c r="M335" s="140">
        <v>44253.5</v>
      </c>
      <c r="N335" s="140"/>
      <c r="O335" s="14">
        <f t="shared" si="22"/>
        <v>13</v>
      </c>
      <c r="P335" s="141">
        <f t="shared" si="23"/>
        <v>21051.940000000021</v>
      </c>
    </row>
    <row r="336" spans="2:16" x14ac:dyDescent="0.35">
      <c r="B336" s="89" t="s">
        <v>98</v>
      </c>
      <c r="C336" s="138">
        <v>44253</v>
      </c>
      <c r="D336" s="89" t="s">
        <v>432</v>
      </c>
      <c r="E336" s="44" t="s">
        <v>433</v>
      </c>
      <c r="F336" s="139">
        <v>786.39</v>
      </c>
      <c r="G336" s="14"/>
      <c r="H336" s="129">
        <v>44235</v>
      </c>
      <c r="I336" s="129">
        <v>44248</v>
      </c>
      <c r="J336" s="14">
        <f t="shared" si="20"/>
        <v>14</v>
      </c>
      <c r="K336" s="129">
        <f t="shared" si="21"/>
        <v>44241.5</v>
      </c>
      <c r="L336" s="130">
        <v>44253.5</v>
      </c>
      <c r="M336" s="130">
        <v>44253.5</v>
      </c>
      <c r="N336" s="140"/>
      <c r="O336" s="14">
        <f t="shared" si="22"/>
        <v>12</v>
      </c>
      <c r="P336" s="141">
        <f t="shared" si="23"/>
        <v>9436.68</v>
      </c>
    </row>
    <row r="337" spans="2:16" x14ac:dyDescent="0.35">
      <c r="B337" s="89" t="s">
        <v>98</v>
      </c>
      <c r="C337" s="138">
        <v>44253</v>
      </c>
      <c r="D337" s="89" t="s">
        <v>434</v>
      </c>
      <c r="E337" s="44" t="s">
        <v>435</v>
      </c>
      <c r="F337" s="139">
        <v>2621.2800000000002</v>
      </c>
      <c r="G337" s="14"/>
      <c r="H337" s="129">
        <v>44235</v>
      </c>
      <c r="I337" s="129">
        <v>44248</v>
      </c>
      <c r="J337" s="14">
        <f t="shared" si="20"/>
        <v>14</v>
      </c>
      <c r="K337" s="129">
        <f t="shared" si="21"/>
        <v>44241.5</v>
      </c>
      <c r="L337" s="130">
        <v>44253.5</v>
      </c>
      <c r="M337" s="130">
        <v>44253.5</v>
      </c>
      <c r="N337" s="140"/>
      <c r="O337" s="14">
        <f t="shared" si="22"/>
        <v>12</v>
      </c>
      <c r="P337" s="141">
        <f t="shared" si="23"/>
        <v>31455.360000000001</v>
      </c>
    </row>
    <row r="338" spans="2:16" x14ac:dyDescent="0.35">
      <c r="B338" s="89" t="s">
        <v>98</v>
      </c>
      <c r="C338" s="138">
        <v>44253</v>
      </c>
      <c r="D338" s="89" t="s">
        <v>430</v>
      </c>
      <c r="E338" s="44" t="s">
        <v>431</v>
      </c>
      <c r="F338" s="139">
        <v>30.89</v>
      </c>
      <c r="G338" s="14"/>
      <c r="H338" s="129">
        <v>44235</v>
      </c>
      <c r="I338" s="129">
        <v>44248</v>
      </c>
      <c r="J338" s="14">
        <f t="shared" si="20"/>
        <v>14</v>
      </c>
      <c r="K338" s="129">
        <f t="shared" si="21"/>
        <v>44241.5</v>
      </c>
      <c r="L338" s="130">
        <v>44253.5</v>
      </c>
      <c r="M338" s="130">
        <v>44253.5</v>
      </c>
      <c r="N338" s="140"/>
      <c r="O338" s="14">
        <f t="shared" si="22"/>
        <v>12</v>
      </c>
      <c r="P338" s="141">
        <f t="shared" si="23"/>
        <v>370.68</v>
      </c>
    </row>
    <row r="339" spans="2:16" x14ac:dyDescent="0.35">
      <c r="B339" s="89" t="s">
        <v>86</v>
      </c>
      <c r="C339" s="138">
        <v>44253</v>
      </c>
      <c r="D339" s="89" t="s">
        <v>444</v>
      </c>
      <c r="E339" s="44" t="s">
        <v>445</v>
      </c>
      <c r="F339" s="139">
        <v>8962.0400000000009</v>
      </c>
      <c r="G339" s="14"/>
      <c r="H339" s="129">
        <v>44234</v>
      </c>
      <c r="I339" s="129">
        <v>44247</v>
      </c>
      <c r="J339" s="14">
        <f t="shared" si="20"/>
        <v>14</v>
      </c>
      <c r="K339" s="129">
        <f t="shared" si="21"/>
        <v>44240.5</v>
      </c>
      <c r="L339" s="130">
        <v>44253.5</v>
      </c>
      <c r="M339" s="140">
        <v>44253.5</v>
      </c>
      <c r="N339" s="140"/>
      <c r="O339" s="14">
        <f t="shared" si="22"/>
        <v>13</v>
      </c>
      <c r="P339" s="141">
        <f t="shared" si="23"/>
        <v>116506.52000000002</v>
      </c>
    </row>
    <row r="340" spans="2:16" x14ac:dyDescent="0.35">
      <c r="B340" s="89" t="s">
        <v>98</v>
      </c>
      <c r="C340" s="138">
        <v>44253</v>
      </c>
      <c r="D340" s="89" t="s">
        <v>432</v>
      </c>
      <c r="E340" s="44" t="s">
        <v>433</v>
      </c>
      <c r="F340" s="139">
        <v>46.33</v>
      </c>
      <c r="G340" s="14"/>
      <c r="H340" s="129">
        <v>44235</v>
      </c>
      <c r="I340" s="129">
        <v>44248</v>
      </c>
      <c r="J340" s="14">
        <f t="shared" si="20"/>
        <v>14</v>
      </c>
      <c r="K340" s="129">
        <f t="shared" si="21"/>
        <v>44241.5</v>
      </c>
      <c r="L340" s="130">
        <v>44253.5</v>
      </c>
      <c r="M340" s="130">
        <v>44253.5</v>
      </c>
      <c r="N340" s="140"/>
      <c r="O340" s="14">
        <f t="shared" si="22"/>
        <v>12</v>
      </c>
      <c r="P340" s="141">
        <f t="shared" si="23"/>
        <v>555.96</v>
      </c>
    </row>
    <row r="341" spans="2:16" x14ac:dyDescent="0.35">
      <c r="B341" s="89" t="s">
        <v>98</v>
      </c>
      <c r="C341" s="138">
        <v>44253</v>
      </c>
      <c r="D341" s="89" t="s">
        <v>434</v>
      </c>
      <c r="E341" s="44" t="s">
        <v>435</v>
      </c>
      <c r="F341" s="139">
        <v>46.33</v>
      </c>
      <c r="G341" s="14"/>
      <c r="H341" s="129">
        <v>44235</v>
      </c>
      <c r="I341" s="129">
        <v>44248</v>
      </c>
      <c r="J341" s="14">
        <f t="shared" si="20"/>
        <v>14</v>
      </c>
      <c r="K341" s="129">
        <f t="shared" si="21"/>
        <v>44241.5</v>
      </c>
      <c r="L341" s="130">
        <v>44253.5</v>
      </c>
      <c r="M341" s="130">
        <v>44253.5</v>
      </c>
      <c r="N341" s="140"/>
      <c r="O341" s="14">
        <f t="shared" si="22"/>
        <v>12</v>
      </c>
      <c r="P341" s="141">
        <f t="shared" si="23"/>
        <v>555.96</v>
      </c>
    </row>
    <row r="342" spans="2:16" x14ac:dyDescent="0.35">
      <c r="B342" s="89" t="s">
        <v>98</v>
      </c>
      <c r="C342" s="138">
        <v>44253</v>
      </c>
      <c r="D342" s="89" t="s">
        <v>430</v>
      </c>
      <c r="E342" s="44" t="s">
        <v>431</v>
      </c>
      <c r="F342" s="139">
        <v>65.37</v>
      </c>
      <c r="G342" s="14"/>
      <c r="H342" s="129">
        <v>44235</v>
      </c>
      <c r="I342" s="129">
        <v>44248</v>
      </c>
      <c r="J342" s="14">
        <f t="shared" si="20"/>
        <v>14</v>
      </c>
      <c r="K342" s="129">
        <f t="shared" si="21"/>
        <v>44241.5</v>
      </c>
      <c r="L342" s="130">
        <v>44253.5</v>
      </c>
      <c r="M342" s="130">
        <v>44253.5</v>
      </c>
      <c r="N342" s="140"/>
      <c r="O342" s="14">
        <f t="shared" si="22"/>
        <v>12</v>
      </c>
      <c r="P342" s="141">
        <f t="shared" si="23"/>
        <v>784.44</v>
      </c>
    </row>
    <row r="343" spans="2:16" x14ac:dyDescent="0.35">
      <c r="B343" s="89" t="s">
        <v>98</v>
      </c>
      <c r="C343" s="138">
        <v>44253</v>
      </c>
      <c r="D343" s="89" t="s">
        <v>432</v>
      </c>
      <c r="E343" s="44" t="s">
        <v>433</v>
      </c>
      <c r="F343" s="139">
        <v>98.05</v>
      </c>
      <c r="G343" s="14"/>
      <c r="H343" s="129">
        <v>44235</v>
      </c>
      <c r="I343" s="129">
        <v>44248</v>
      </c>
      <c r="J343" s="14">
        <f t="shared" si="20"/>
        <v>14</v>
      </c>
      <c r="K343" s="129">
        <f t="shared" si="21"/>
        <v>44241.5</v>
      </c>
      <c r="L343" s="130">
        <v>44253.5</v>
      </c>
      <c r="M343" s="130">
        <v>44253.5</v>
      </c>
      <c r="N343" s="140"/>
      <c r="O343" s="14">
        <f t="shared" si="22"/>
        <v>12</v>
      </c>
      <c r="P343" s="141">
        <f t="shared" si="23"/>
        <v>1176.5999999999999</v>
      </c>
    </row>
    <row r="344" spans="2:16" x14ac:dyDescent="0.35">
      <c r="B344" s="89" t="s">
        <v>98</v>
      </c>
      <c r="C344" s="138">
        <v>44253</v>
      </c>
      <c r="D344" s="89" t="s">
        <v>434</v>
      </c>
      <c r="E344" s="44" t="s">
        <v>435</v>
      </c>
      <c r="F344" s="139">
        <v>98.05</v>
      </c>
      <c r="G344" s="14"/>
      <c r="H344" s="129">
        <v>44235</v>
      </c>
      <c r="I344" s="129">
        <v>44248</v>
      </c>
      <c r="J344" s="14">
        <f t="shared" si="20"/>
        <v>14</v>
      </c>
      <c r="K344" s="129">
        <f t="shared" si="21"/>
        <v>44241.5</v>
      </c>
      <c r="L344" s="130">
        <v>44253.5</v>
      </c>
      <c r="M344" s="130">
        <v>44253.5</v>
      </c>
      <c r="N344" s="140"/>
      <c r="O344" s="14">
        <f t="shared" si="22"/>
        <v>12</v>
      </c>
      <c r="P344" s="141">
        <f t="shared" si="23"/>
        <v>1176.5999999999999</v>
      </c>
    </row>
    <row r="345" spans="2:16" x14ac:dyDescent="0.35">
      <c r="B345" s="89" t="s">
        <v>98</v>
      </c>
      <c r="C345" s="138">
        <v>44253</v>
      </c>
      <c r="D345" s="89" t="s">
        <v>452</v>
      </c>
      <c r="E345" s="44" t="s">
        <v>453</v>
      </c>
      <c r="F345" s="139">
        <v>0.48</v>
      </c>
      <c r="G345" s="14"/>
      <c r="H345" s="129">
        <v>44235</v>
      </c>
      <c r="I345" s="129">
        <v>44248</v>
      </c>
      <c r="J345" s="14">
        <f t="shared" si="20"/>
        <v>14</v>
      </c>
      <c r="K345" s="129">
        <f t="shared" si="21"/>
        <v>44241.5</v>
      </c>
      <c r="L345" s="130">
        <v>44253.5</v>
      </c>
      <c r="M345" s="130">
        <v>44253.5</v>
      </c>
      <c r="N345" s="140"/>
      <c r="O345" s="14">
        <f t="shared" si="22"/>
        <v>12</v>
      </c>
      <c r="P345" s="141">
        <f t="shared" si="23"/>
        <v>5.76</v>
      </c>
    </row>
    <row r="346" spans="2:16" x14ac:dyDescent="0.35">
      <c r="B346" s="89" t="s">
        <v>98</v>
      </c>
      <c r="C346" s="138">
        <v>44253</v>
      </c>
      <c r="D346" s="89" t="s">
        <v>454</v>
      </c>
      <c r="E346" s="44" t="s">
        <v>455</v>
      </c>
      <c r="F346" s="139">
        <v>734.99999999999989</v>
      </c>
      <c r="G346" s="14"/>
      <c r="H346" s="129">
        <v>44235</v>
      </c>
      <c r="I346" s="129">
        <v>44248</v>
      </c>
      <c r="J346" s="14">
        <f t="shared" si="20"/>
        <v>14</v>
      </c>
      <c r="K346" s="129">
        <f t="shared" si="21"/>
        <v>44241.5</v>
      </c>
      <c r="L346" s="130">
        <v>44253.5</v>
      </c>
      <c r="M346" s="130">
        <v>44253.5</v>
      </c>
      <c r="N346" s="140"/>
      <c r="O346" s="14">
        <f t="shared" si="22"/>
        <v>12</v>
      </c>
      <c r="P346" s="141">
        <f t="shared" si="23"/>
        <v>8819.9999999999982</v>
      </c>
    </row>
    <row r="347" spans="2:16" x14ac:dyDescent="0.35">
      <c r="B347" s="89" t="s">
        <v>98</v>
      </c>
      <c r="C347" s="138">
        <v>44253</v>
      </c>
      <c r="D347" s="89" t="s">
        <v>430</v>
      </c>
      <c r="E347" s="44" t="s">
        <v>431</v>
      </c>
      <c r="F347" s="139">
        <v>69690.730000000083</v>
      </c>
      <c r="G347" s="14"/>
      <c r="H347" s="129">
        <v>44235</v>
      </c>
      <c r="I347" s="129">
        <v>44248</v>
      </c>
      <c r="J347" s="14">
        <f t="shared" si="20"/>
        <v>14</v>
      </c>
      <c r="K347" s="129">
        <f t="shared" si="21"/>
        <v>44241.5</v>
      </c>
      <c r="L347" s="130">
        <v>44253.5</v>
      </c>
      <c r="M347" s="130">
        <v>44253.5</v>
      </c>
      <c r="N347" s="140"/>
      <c r="O347" s="14">
        <f t="shared" si="22"/>
        <v>12</v>
      </c>
      <c r="P347" s="141">
        <f t="shared" si="23"/>
        <v>836288.76000000094</v>
      </c>
    </row>
    <row r="348" spans="2:16" x14ac:dyDescent="0.35">
      <c r="B348" s="89" t="s">
        <v>98</v>
      </c>
      <c r="C348" s="138">
        <v>44253</v>
      </c>
      <c r="D348" s="89" t="s">
        <v>456</v>
      </c>
      <c r="E348" s="44" t="s">
        <v>457</v>
      </c>
      <c r="F348" s="139">
        <v>6723.37</v>
      </c>
      <c r="G348" s="14"/>
      <c r="H348" s="129">
        <v>44235</v>
      </c>
      <c r="I348" s="129">
        <v>44248</v>
      </c>
      <c r="J348" s="14">
        <f t="shared" si="20"/>
        <v>14</v>
      </c>
      <c r="K348" s="129">
        <f t="shared" si="21"/>
        <v>44241.5</v>
      </c>
      <c r="L348" s="130">
        <v>44253.5</v>
      </c>
      <c r="M348" s="130">
        <v>44253.5</v>
      </c>
      <c r="N348" s="140"/>
      <c r="O348" s="14">
        <f t="shared" si="22"/>
        <v>12</v>
      </c>
      <c r="P348" s="141">
        <f t="shared" si="23"/>
        <v>80680.44</v>
      </c>
    </row>
    <row r="349" spans="2:16" x14ac:dyDescent="0.35">
      <c r="B349" s="89" t="s">
        <v>98</v>
      </c>
      <c r="C349" s="138">
        <v>44253</v>
      </c>
      <c r="D349" s="89" t="s">
        <v>432</v>
      </c>
      <c r="E349" s="44" t="s">
        <v>433</v>
      </c>
      <c r="F349" s="139">
        <v>244726.34000000037</v>
      </c>
      <c r="G349" s="14"/>
      <c r="H349" s="129">
        <v>44235</v>
      </c>
      <c r="I349" s="129">
        <v>44248</v>
      </c>
      <c r="J349" s="14">
        <f t="shared" si="20"/>
        <v>14</v>
      </c>
      <c r="K349" s="129">
        <f t="shared" si="21"/>
        <v>44241.5</v>
      </c>
      <c r="L349" s="130">
        <v>44253.5</v>
      </c>
      <c r="M349" s="130">
        <v>44253.5</v>
      </c>
      <c r="N349" s="140"/>
      <c r="O349" s="14">
        <f t="shared" si="22"/>
        <v>12</v>
      </c>
      <c r="P349" s="141">
        <f t="shared" si="23"/>
        <v>2936716.0800000047</v>
      </c>
    </row>
    <row r="350" spans="2:16" x14ac:dyDescent="0.35">
      <c r="B350" s="89" t="s">
        <v>98</v>
      </c>
      <c r="C350" s="138">
        <v>44253</v>
      </c>
      <c r="D350" s="89" t="s">
        <v>434</v>
      </c>
      <c r="E350" s="44" t="s">
        <v>435</v>
      </c>
      <c r="F350" s="139">
        <v>382084.95999999903</v>
      </c>
      <c r="G350" s="14"/>
      <c r="H350" s="129">
        <v>44235</v>
      </c>
      <c r="I350" s="129">
        <v>44248</v>
      </c>
      <c r="J350" s="14">
        <f t="shared" si="20"/>
        <v>14</v>
      </c>
      <c r="K350" s="129">
        <f t="shared" si="21"/>
        <v>44241.5</v>
      </c>
      <c r="L350" s="130">
        <v>44253.5</v>
      </c>
      <c r="M350" s="130">
        <v>44253.5</v>
      </c>
      <c r="N350" s="140"/>
      <c r="O350" s="14">
        <f t="shared" si="22"/>
        <v>12</v>
      </c>
      <c r="P350" s="141">
        <f t="shared" si="23"/>
        <v>4585019.5199999884</v>
      </c>
    </row>
    <row r="351" spans="2:16" x14ac:dyDescent="0.35">
      <c r="B351" s="126" t="s">
        <v>98</v>
      </c>
      <c r="C351" s="138">
        <v>44253</v>
      </c>
      <c r="D351" s="89" t="s">
        <v>436</v>
      </c>
      <c r="E351" s="44" t="s">
        <v>437</v>
      </c>
      <c r="F351" s="139">
        <v>109671.86000000002</v>
      </c>
      <c r="G351" s="14"/>
      <c r="H351" s="129">
        <v>44235</v>
      </c>
      <c r="I351" s="129">
        <v>44248</v>
      </c>
      <c r="J351" s="14">
        <f t="shared" si="20"/>
        <v>14</v>
      </c>
      <c r="K351" s="129">
        <f t="shared" si="21"/>
        <v>44241.5</v>
      </c>
      <c r="L351" s="130">
        <v>44253.5</v>
      </c>
      <c r="M351" s="130">
        <v>44253.5</v>
      </c>
      <c r="N351" s="140"/>
      <c r="O351" s="14">
        <f t="shared" si="22"/>
        <v>12</v>
      </c>
      <c r="P351" s="141">
        <f t="shared" si="23"/>
        <v>1316062.3200000003</v>
      </c>
    </row>
    <row r="352" spans="2:16" x14ac:dyDescent="0.35">
      <c r="B352" s="89" t="s">
        <v>98</v>
      </c>
      <c r="C352" s="138">
        <v>44253</v>
      </c>
      <c r="D352" s="89" t="s">
        <v>458</v>
      </c>
      <c r="E352" s="44" t="s">
        <v>459</v>
      </c>
      <c r="F352" s="139">
        <v>0.95</v>
      </c>
      <c r="G352" s="14"/>
      <c r="H352" s="129">
        <v>44235</v>
      </c>
      <c r="I352" s="129">
        <v>44248</v>
      </c>
      <c r="J352" s="14">
        <f t="shared" si="20"/>
        <v>14</v>
      </c>
      <c r="K352" s="129">
        <f t="shared" si="21"/>
        <v>44241.5</v>
      </c>
      <c r="L352" s="130">
        <v>44253.5</v>
      </c>
      <c r="M352" s="130">
        <v>44253.5</v>
      </c>
      <c r="N352" s="140"/>
      <c r="O352" s="14">
        <f t="shared" si="22"/>
        <v>12</v>
      </c>
      <c r="P352" s="141">
        <f t="shared" si="23"/>
        <v>11.399999999999999</v>
      </c>
    </row>
    <row r="353" spans="2:16" x14ac:dyDescent="0.35">
      <c r="B353" s="89" t="s">
        <v>98</v>
      </c>
      <c r="C353" s="138">
        <v>44253</v>
      </c>
      <c r="D353" s="89" t="s">
        <v>438</v>
      </c>
      <c r="E353" s="44" t="s">
        <v>439</v>
      </c>
      <c r="F353" s="139">
        <v>53315.98000000001</v>
      </c>
      <c r="G353" s="14"/>
      <c r="H353" s="129">
        <v>44235</v>
      </c>
      <c r="I353" s="129">
        <v>44248</v>
      </c>
      <c r="J353" s="14">
        <f t="shared" si="20"/>
        <v>14</v>
      </c>
      <c r="K353" s="129">
        <f t="shared" si="21"/>
        <v>44241.5</v>
      </c>
      <c r="L353" s="130">
        <v>44253.5</v>
      </c>
      <c r="M353" s="130">
        <v>44253.5</v>
      </c>
      <c r="N353" s="140"/>
      <c r="O353" s="14">
        <f t="shared" si="22"/>
        <v>12</v>
      </c>
      <c r="P353" s="141">
        <f t="shared" si="23"/>
        <v>639791.76000000013</v>
      </c>
    </row>
    <row r="354" spans="2:16" x14ac:dyDescent="0.35">
      <c r="B354" s="89" t="s">
        <v>98</v>
      </c>
      <c r="C354" s="138">
        <v>44253</v>
      </c>
      <c r="D354" s="89" t="s">
        <v>468</v>
      </c>
      <c r="E354" s="44" t="s">
        <v>469</v>
      </c>
      <c r="F354" s="139">
        <v>203.03000000000003</v>
      </c>
      <c r="G354" s="14"/>
      <c r="H354" s="129">
        <v>44235</v>
      </c>
      <c r="I354" s="129">
        <v>44248</v>
      </c>
      <c r="J354" s="14">
        <f t="shared" si="20"/>
        <v>14</v>
      </c>
      <c r="K354" s="129">
        <f t="shared" si="21"/>
        <v>44241.5</v>
      </c>
      <c r="L354" s="130">
        <v>44253.5</v>
      </c>
      <c r="M354" s="130">
        <v>44253.5</v>
      </c>
      <c r="N354" s="140"/>
      <c r="O354" s="14">
        <f t="shared" si="22"/>
        <v>12</v>
      </c>
      <c r="P354" s="141">
        <f t="shared" si="23"/>
        <v>2436.3600000000006</v>
      </c>
    </row>
    <row r="355" spans="2:16" x14ac:dyDescent="0.35">
      <c r="B355" s="89" t="s">
        <v>98</v>
      </c>
      <c r="C355" s="138">
        <v>44253</v>
      </c>
      <c r="D355" s="89" t="s">
        <v>474</v>
      </c>
      <c r="E355" s="44" t="s">
        <v>475</v>
      </c>
      <c r="F355" s="139">
        <v>958.29000000000008</v>
      </c>
      <c r="G355" s="14"/>
      <c r="H355" s="129">
        <v>44235</v>
      </c>
      <c r="I355" s="129">
        <v>44248</v>
      </c>
      <c r="J355" s="14">
        <f t="shared" si="20"/>
        <v>14</v>
      </c>
      <c r="K355" s="129">
        <f t="shared" si="21"/>
        <v>44241.5</v>
      </c>
      <c r="L355" s="130">
        <v>44253.5</v>
      </c>
      <c r="M355" s="130">
        <v>44253.5</v>
      </c>
      <c r="N355" s="140"/>
      <c r="O355" s="14">
        <f t="shared" si="22"/>
        <v>12</v>
      </c>
      <c r="P355" s="141">
        <f t="shared" si="23"/>
        <v>11499.480000000001</v>
      </c>
    </row>
    <row r="356" spans="2:16" x14ac:dyDescent="0.35">
      <c r="B356" s="89" t="s">
        <v>98</v>
      </c>
      <c r="C356" s="138">
        <v>44253</v>
      </c>
      <c r="D356" s="89" t="s">
        <v>476</v>
      </c>
      <c r="E356" s="44" t="s">
        <v>477</v>
      </c>
      <c r="F356" s="139">
        <v>335.82000000000039</v>
      </c>
      <c r="G356" s="14"/>
      <c r="H356" s="129">
        <v>44235</v>
      </c>
      <c r="I356" s="129">
        <v>44248</v>
      </c>
      <c r="J356" s="14">
        <f t="shared" si="20"/>
        <v>14</v>
      </c>
      <c r="K356" s="129">
        <f t="shared" si="21"/>
        <v>44241.5</v>
      </c>
      <c r="L356" s="130">
        <v>44253.5</v>
      </c>
      <c r="M356" s="130">
        <v>44253.5</v>
      </c>
      <c r="N356" s="140"/>
      <c r="O356" s="14">
        <f t="shared" si="22"/>
        <v>12</v>
      </c>
      <c r="P356" s="141">
        <f t="shared" si="23"/>
        <v>4029.8400000000047</v>
      </c>
    </row>
    <row r="357" spans="2:16" x14ac:dyDescent="0.35">
      <c r="B357" s="89" t="s">
        <v>98</v>
      </c>
      <c r="C357" s="138">
        <v>44253</v>
      </c>
      <c r="D357" s="89" t="s">
        <v>478</v>
      </c>
      <c r="E357" s="44" t="s">
        <v>479</v>
      </c>
      <c r="F357" s="139">
        <v>99321.980000000156</v>
      </c>
      <c r="G357" s="14"/>
      <c r="H357" s="129">
        <v>44235</v>
      </c>
      <c r="I357" s="129">
        <v>44248</v>
      </c>
      <c r="J357" s="14">
        <f t="shared" si="20"/>
        <v>14</v>
      </c>
      <c r="K357" s="129">
        <f t="shared" si="21"/>
        <v>44241.5</v>
      </c>
      <c r="L357" s="130">
        <v>44253.5</v>
      </c>
      <c r="M357" s="130">
        <v>44253.5</v>
      </c>
      <c r="N357" s="140"/>
      <c r="O357" s="14">
        <f t="shared" si="22"/>
        <v>12</v>
      </c>
      <c r="P357" s="141">
        <f t="shared" si="23"/>
        <v>1191863.7600000019</v>
      </c>
    </row>
    <row r="358" spans="2:16" x14ac:dyDescent="0.35">
      <c r="B358" s="89" t="s">
        <v>98</v>
      </c>
      <c r="C358" s="138">
        <v>44253</v>
      </c>
      <c r="D358" s="89" t="s">
        <v>480</v>
      </c>
      <c r="E358" s="44" t="s">
        <v>481</v>
      </c>
      <c r="F358" s="139">
        <v>98889.800000000119</v>
      </c>
      <c r="G358" s="14"/>
      <c r="H358" s="129">
        <v>44235</v>
      </c>
      <c r="I358" s="129">
        <v>44248</v>
      </c>
      <c r="J358" s="14">
        <f t="shared" si="20"/>
        <v>14</v>
      </c>
      <c r="K358" s="129">
        <f t="shared" si="21"/>
        <v>44241.5</v>
      </c>
      <c r="L358" s="130">
        <v>44253.5</v>
      </c>
      <c r="M358" s="130">
        <v>44253.5</v>
      </c>
      <c r="N358" s="140"/>
      <c r="O358" s="14">
        <f t="shared" si="22"/>
        <v>12</v>
      </c>
      <c r="P358" s="141">
        <f t="shared" si="23"/>
        <v>1186677.6000000015</v>
      </c>
    </row>
    <row r="359" spans="2:16" x14ac:dyDescent="0.35">
      <c r="B359" s="89" t="s">
        <v>98</v>
      </c>
      <c r="C359" s="138">
        <v>44253</v>
      </c>
      <c r="D359" s="89" t="s">
        <v>490</v>
      </c>
      <c r="E359" s="44" t="s">
        <v>491</v>
      </c>
      <c r="F359" s="139">
        <v>6088.2999999999965</v>
      </c>
      <c r="G359" s="14"/>
      <c r="H359" s="129">
        <v>44235</v>
      </c>
      <c r="I359" s="129">
        <v>44248</v>
      </c>
      <c r="J359" s="14">
        <f t="shared" si="20"/>
        <v>14</v>
      </c>
      <c r="K359" s="129">
        <f t="shared" si="21"/>
        <v>44241.5</v>
      </c>
      <c r="L359" s="130">
        <v>44253.5</v>
      </c>
      <c r="M359" s="130">
        <v>44253.5</v>
      </c>
      <c r="N359" s="140"/>
      <c r="O359" s="14">
        <f t="shared" si="22"/>
        <v>12</v>
      </c>
      <c r="P359" s="141">
        <f t="shared" si="23"/>
        <v>73059.599999999962</v>
      </c>
    </row>
    <row r="360" spans="2:16" x14ac:dyDescent="0.35">
      <c r="B360" s="89" t="s">
        <v>98</v>
      </c>
      <c r="C360" s="138">
        <v>44253</v>
      </c>
      <c r="D360" s="89" t="s">
        <v>494</v>
      </c>
      <c r="E360" s="44" t="s">
        <v>495</v>
      </c>
      <c r="F360" s="139">
        <v>20960.590000000018</v>
      </c>
      <c r="G360" s="14"/>
      <c r="H360" s="129">
        <v>44235</v>
      </c>
      <c r="I360" s="129">
        <v>44248</v>
      </c>
      <c r="J360" s="14">
        <f t="shared" si="20"/>
        <v>14</v>
      </c>
      <c r="K360" s="129">
        <f t="shared" si="21"/>
        <v>44241.5</v>
      </c>
      <c r="L360" s="130">
        <v>44253.5</v>
      </c>
      <c r="M360" s="130">
        <v>44253.5</v>
      </c>
      <c r="N360" s="140"/>
      <c r="O360" s="14">
        <f t="shared" si="22"/>
        <v>12</v>
      </c>
      <c r="P360" s="141">
        <f t="shared" si="23"/>
        <v>251527.08000000022</v>
      </c>
    </row>
    <row r="361" spans="2:16" x14ac:dyDescent="0.35">
      <c r="B361" s="89" t="s">
        <v>98</v>
      </c>
      <c r="C361" s="138">
        <v>44253</v>
      </c>
      <c r="D361" s="89" t="s">
        <v>496</v>
      </c>
      <c r="E361" s="44" t="s">
        <v>497</v>
      </c>
      <c r="F361" s="139">
        <v>2727.3800000000037</v>
      </c>
      <c r="G361" s="14"/>
      <c r="H361" s="129">
        <v>44235</v>
      </c>
      <c r="I361" s="129">
        <v>44248</v>
      </c>
      <c r="J361" s="14">
        <f t="shared" si="20"/>
        <v>14</v>
      </c>
      <c r="K361" s="129">
        <f t="shared" si="21"/>
        <v>44241.5</v>
      </c>
      <c r="L361" s="130">
        <v>44253.5</v>
      </c>
      <c r="M361" s="130">
        <v>44253.5</v>
      </c>
      <c r="N361" s="140"/>
      <c r="O361" s="14">
        <f t="shared" si="22"/>
        <v>12</v>
      </c>
      <c r="P361" s="141">
        <f t="shared" si="23"/>
        <v>32728.560000000045</v>
      </c>
    </row>
    <row r="362" spans="2:16" x14ac:dyDescent="0.35">
      <c r="B362" s="89" t="s">
        <v>98</v>
      </c>
      <c r="C362" s="138">
        <v>44253</v>
      </c>
      <c r="D362" s="89" t="s">
        <v>498</v>
      </c>
      <c r="E362" s="44" t="s">
        <v>499</v>
      </c>
      <c r="F362" s="139">
        <v>5204.3599999999897</v>
      </c>
      <c r="G362" s="14"/>
      <c r="H362" s="129">
        <v>44235</v>
      </c>
      <c r="I362" s="129">
        <v>44248</v>
      </c>
      <c r="J362" s="14">
        <f t="shared" si="20"/>
        <v>14</v>
      </c>
      <c r="K362" s="129">
        <f t="shared" si="21"/>
        <v>44241.5</v>
      </c>
      <c r="L362" s="130">
        <v>44253.5</v>
      </c>
      <c r="M362" s="130">
        <v>44253.5</v>
      </c>
      <c r="N362" s="140"/>
      <c r="O362" s="14">
        <f t="shared" si="22"/>
        <v>12</v>
      </c>
      <c r="P362" s="141">
        <f t="shared" si="23"/>
        <v>62452.319999999876</v>
      </c>
    </row>
    <row r="363" spans="2:16" x14ac:dyDescent="0.35">
      <c r="B363" s="89" t="s">
        <v>98</v>
      </c>
      <c r="C363" s="138">
        <v>44253</v>
      </c>
      <c r="D363" s="89" t="s">
        <v>500</v>
      </c>
      <c r="E363" s="44" t="s">
        <v>501</v>
      </c>
      <c r="F363" s="139">
        <v>807.80999999999949</v>
      </c>
      <c r="G363" s="14"/>
      <c r="H363" s="129">
        <v>44235</v>
      </c>
      <c r="I363" s="129">
        <v>44248</v>
      </c>
      <c r="J363" s="14">
        <f t="shared" si="20"/>
        <v>14</v>
      </c>
      <c r="K363" s="129">
        <f t="shared" si="21"/>
        <v>44241.5</v>
      </c>
      <c r="L363" s="130">
        <v>44253.5</v>
      </c>
      <c r="M363" s="130">
        <v>44253.5</v>
      </c>
      <c r="N363" s="140"/>
      <c r="O363" s="14">
        <f t="shared" si="22"/>
        <v>12</v>
      </c>
      <c r="P363" s="141">
        <f t="shared" si="23"/>
        <v>9693.7199999999939</v>
      </c>
    </row>
    <row r="364" spans="2:16" x14ac:dyDescent="0.35">
      <c r="B364" s="89" t="s">
        <v>98</v>
      </c>
      <c r="C364" s="138">
        <v>44253</v>
      </c>
      <c r="D364" s="89" t="s">
        <v>502</v>
      </c>
      <c r="E364" s="44" t="s">
        <v>502</v>
      </c>
      <c r="F364" s="139">
        <v>73.22</v>
      </c>
      <c r="G364" s="14"/>
      <c r="H364" s="129">
        <v>44235</v>
      </c>
      <c r="I364" s="129">
        <v>44248</v>
      </c>
      <c r="J364" s="14">
        <f t="shared" si="20"/>
        <v>14</v>
      </c>
      <c r="K364" s="129">
        <f t="shared" si="21"/>
        <v>44241.5</v>
      </c>
      <c r="L364" s="130">
        <v>44253.5</v>
      </c>
      <c r="M364" s="130">
        <v>44253.5</v>
      </c>
      <c r="N364" s="140"/>
      <c r="O364" s="14">
        <f t="shared" si="22"/>
        <v>12</v>
      </c>
      <c r="P364" s="141">
        <f t="shared" si="23"/>
        <v>878.64</v>
      </c>
    </row>
    <row r="365" spans="2:16" x14ac:dyDescent="0.35">
      <c r="B365" s="89" t="s">
        <v>98</v>
      </c>
      <c r="C365" s="138">
        <v>44253</v>
      </c>
      <c r="D365" s="89" t="s">
        <v>446</v>
      </c>
      <c r="E365" s="44" t="s">
        <v>446</v>
      </c>
      <c r="F365" s="139">
        <v>3229.44</v>
      </c>
      <c r="G365" s="14"/>
      <c r="H365" s="129">
        <v>44235</v>
      </c>
      <c r="I365" s="129">
        <v>44248</v>
      </c>
      <c r="J365" s="14">
        <f t="shared" si="20"/>
        <v>14</v>
      </c>
      <c r="K365" s="129">
        <f t="shared" si="21"/>
        <v>44241.5</v>
      </c>
      <c r="L365" s="130">
        <v>44253.5</v>
      </c>
      <c r="M365" s="130">
        <v>44253.5</v>
      </c>
      <c r="N365" s="140"/>
      <c r="O365" s="14">
        <f t="shared" si="22"/>
        <v>12</v>
      </c>
      <c r="P365" s="141">
        <f t="shared" si="23"/>
        <v>38753.279999999999</v>
      </c>
    </row>
    <row r="366" spans="2:16" x14ac:dyDescent="0.35">
      <c r="B366" s="89" t="s">
        <v>98</v>
      </c>
      <c r="C366" s="138">
        <v>44253</v>
      </c>
      <c r="D366" s="89" t="s">
        <v>447</v>
      </c>
      <c r="E366" s="44" t="s">
        <v>447</v>
      </c>
      <c r="F366" s="139">
        <v>7893.8799999999992</v>
      </c>
      <c r="G366" s="14"/>
      <c r="H366" s="129">
        <v>44235</v>
      </c>
      <c r="I366" s="129">
        <v>44248</v>
      </c>
      <c r="J366" s="14">
        <f t="shared" si="20"/>
        <v>14</v>
      </c>
      <c r="K366" s="129">
        <f t="shared" si="21"/>
        <v>44241.5</v>
      </c>
      <c r="L366" s="130">
        <v>44253.5</v>
      </c>
      <c r="M366" s="130">
        <v>44253.5</v>
      </c>
      <c r="N366" s="140"/>
      <c r="O366" s="14">
        <f t="shared" si="22"/>
        <v>12</v>
      </c>
      <c r="P366" s="141">
        <f t="shared" si="23"/>
        <v>94726.56</v>
      </c>
    </row>
    <row r="367" spans="2:16" x14ac:dyDescent="0.35">
      <c r="B367" s="89" t="s">
        <v>98</v>
      </c>
      <c r="C367" s="138">
        <v>44253</v>
      </c>
      <c r="D367" s="89" t="s">
        <v>503</v>
      </c>
      <c r="E367" s="44" t="s">
        <v>503</v>
      </c>
      <c r="F367" s="139">
        <v>1886.54</v>
      </c>
      <c r="G367" s="14"/>
      <c r="H367" s="129">
        <v>44235</v>
      </c>
      <c r="I367" s="129">
        <v>44248</v>
      </c>
      <c r="J367" s="14">
        <f t="shared" si="20"/>
        <v>14</v>
      </c>
      <c r="K367" s="129">
        <f t="shared" si="21"/>
        <v>44241.5</v>
      </c>
      <c r="L367" s="130">
        <v>44253.5</v>
      </c>
      <c r="M367" s="130">
        <v>44253.5</v>
      </c>
      <c r="N367" s="140"/>
      <c r="O367" s="14">
        <f t="shared" si="22"/>
        <v>12</v>
      </c>
      <c r="P367" s="141">
        <f t="shared" si="23"/>
        <v>22638.48</v>
      </c>
    </row>
    <row r="368" spans="2:16" x14ac:dyDescent="0.35">
      <c r="B368" s="89" t="s">
        <v>86</v>
      </c>
      <c r="C368" s="138">
        <v>44253</v>
      </c>
      <c r="D368" s="89" t="s">
        <v>454</v>
      </c>
      <c r="E368" s="44" t="s">
        <v>455</v>
      </c>
      <c r="F368" s="139">
        <v>66.22999999999999</v>
      </c>
      <c r="G368" s="14"/>
      <c r="H368" s="129">
        <v>44234</v>
      </c>
      <c r="I368" s="129">
        <v>44247</v>
      </c>
      <c r="J368" s="14">
        <f t="shared" si="20"/>
        <v>14</v>
      </c>
      <c r="K368" s="129">
        <f t="shared" si="21"/>
        <v>44240.5</v>
      </c>
      <c r="L368" s="130">
        <v>44253.5</v>
      </c>
      <c r="M368" s="130">
        <v>44253.5</v>
      </c>
      <c r="N368" s="140"/>
      <c r="O368" s="14">
        <f t="shared" si="22"/>
        <v>13</v>
      </c>
      <c r="P368" s="141">
        <f t="shared" si="23"/>
        <v>860.9899999999999</v>
      </c>
    </row>
    <row r="369" spans="2:16" x14ac:dyDescent="0.35">
      <c r="B369" s="89" t="s">
        <v>86</v>
      </c>
      <c r="C369" s="138">
        <v>44253</v>
      </c>
      <c r="D369" s="89" t="s">
        <v>430</v>
      </c>
      <c r="E369" s="44" t="s">
        <v>431</v>
      </c>
      <c r="F369" s="139">
        <v>4089.83</v>
      </c>
      <c r="G369" s="14"/>
      <c r="H369" s="129">
        <v>44234</v>
      </c>
      <c r="I369" s="129">
        <v>44247</v>
      </c>
      <c r="J369" s="14">
        <f t="shared" si="20"/>
        <v>14</v>
      </c>
      <c r="K369" s="129">
        <f t="shared" si="21"/>
        <v>44240.5</v>
      </c>
      <c r="L369" s="130">
        <v>44253.5</v>
      </c>
      <c r="M369" s="130">
        <v>44253.5</v>
      </c>
      <c r="N369" s="140"/>
      <c r="O369" s="14">
        <f t="shared" si="22"/>
        <v>13</v>
      </c>
      <c r="P369" s="141">
        <f t="shared" si="23"/>
        <v>53167.79</v>
      </c>
    </row>
    <row r="370" spans="2:16" x14ac:dyDescent="0.35">
      <c r="B370" s="89" t="s">
        <v>86</v>
      </c>
      <c r="C370" s="138">
        <v>44253</v>
      </c>
      <c r="D370" s="89" t="s">
        <v>432</v>
      </c>
      <c r="E370" s="44" t="s">
        <v>433</v>
      </c>
      <c r="F370" s="139">
        <v>19695.89</v>
      </c>
      <c r="G370" s="14"/>
      <c r="H370" s="129">
        <v>44234</v>
      </c>
      <c r="I370" s="129">
        <v>44247</v>
      </c>
      <c r="J370" s="14">
        <f t="shared" si="20"/>
        <v>14</v>
      </c>
      <c r="K370" s="129">
        <f t="shared" si="21"/>
        <v>44240.5</v>
      </c>
      <c r="L370" s="130">
        <v>44253.5</v>
      </c>
      <c r="M370" s="130">
        <v>44253.5</v>
      </c>
      <c r="N370" s="140"/>
      <c r="O370" s="14">
        <f t="shared" si="22"/>
        <v>13</v>
      </c>
      <c r="P370" s="141">
        <f t="shared" si="23"/>
        <v>256046.57</v>
      </c>
    </row>
    <row r="371" spans="2:16" x14ac:dyDescent="0.35">
      <c r="B371" s="89" t="s">
        <v>86</v>
      </c>
      <c r="C371" s="138">
        <v>44253</v>
      </c>
      <c r="D371" s="89" t="s">
        <v>434</v>
      </c>
      <c r="E371" s="44" t="s">
        <v>435</v>
      </c>
      <c r="F371" s="139">
        <v>29796.11</v>
      </c>
      <c r="G371" s="14"/>
      <c r="H371" s="129">
        <v>44234</v>
      </c>
      <c r="I371" s="129">
        <v>44247</v>
      </c>
      <c r="J371" s="14">
        <f t="shared" si="20"/>
        <v>14</v>
      </c>
      <c r="K371" s="129">
        <f t="shared" si="21"/>
        <v>44240.5</v>
      </c>
      <c r="L371" s="130">
        <v>44253.5</v>
      </c>
      <c r="M371" s="130">
        <v>44253.5</v>
      </c>
      <c r="N371" s="140"/>
      <c r="O371" s="14">
        <f t="shared" si="22"/>
        <v>13</v>
      </c>
      <c r="P371" s="141">
        <f t="shared" si="23"/>
        <v>387349.43</v>
      </c>
    </row>
    <row r="372" spans="2:16" x14ac:dyDescent="0.35">
      <c r="B372" s="89" t="s">
        <v>86</v>
      </c>
      <c r="C372" s="138">
        <v>44253</v>
      </c>
      <c r="D372" s="89" t="s">
        <v>436</v>
      </c>
      <c r="E372" s="44" t="s">
        <v>437</v>
      </c>
      <c r="F372" s="139">
        <v>6432.1600000000008</v>
      </c>
      <c r="G372" s="14"/>
      <c r="H372" s="129">
        <v>44234</v>
      </c>
      <c r="I372" s="129">
        <v>44247</v>
      </c>
      <c r="J372" s="14">
        <f t="shared" si="20"/>
        <v>14</v>
      </c>
      <c r="K372" s="129">
        <f t="shared" si="21"/>
        <v>44240.5</v>
      </c>
      <c r="L372" s="130">
        <v>44253.5</v>
      </c>
      <c r="M372" s="130">
        <v>44253.5</v>
      </c>
      <c r="N372" s="140"/>
      <c r="O372" s="14">
        <f t="shared" si="22"/>
        <v>13</v>
      </c>
      <c r="P372" s="141">
        <f t="shared" si="23"/>
        <v>83618.080000000016</v>
      </c>
    </row>
    <row r="373" spans="2:16" x14ac:dyDescent="0.35">
      <c r="B373" s="89" t="s">
        <v>86</v>
      </c>
      <c r="C373" s="138">
        <v>44253</v>
      </c>
      <c r="D373" s="89" t="s">
        <v>458</v>
      </c>
      <c r="E373" s="44" t="s">
        <v>459</v>
      </c>
      <c r="F373" s="139">
        <v>24.34</v>
      </c>
      <c r="G373" s="14"/>
      <c r="H373" s="129">
        <v>44234</v>
      </c>
      <c r="I373" s="129">
        <v>44247</v>
      </c>
      <c r="J373" s="14">
        <f t="shared" si="20"/>
        <v>14</v>
      </c>
      <c r="K373" s="129">
        <f t="shared" si="21"/>
        <v>44240.5</v>
      </c>
      <c r="L373" s="130">
        <v>44253.5</v>
      </c>
      <c r="M373" s="130">
        <v>44253.5</v>
      </c>
      <c r="N373" s="140"/>
      <c r="O373" s="14">
        <f t="shared" si="22"/>
        <v>13</v>
      </c>
      <c r="P373" s="141">
        <f t="shared" si="23"/>
        <v>316.42</v>
      </c>
    </row>
    <row r="374" spans="2:16" x14ac:dyDescent="0.35">
      <c r="B374" s="89" t="s">
        <v>86</v>
      </c>
      <c r="C374" s="138">
        <v>44253</v>
      </c>
      <c r="D374" s="89" t="s">
        <v>438</v>
      </c>
      <c r="E374" s="44" t="s">
        <v>439</v>
      </c>
      <c r="F374" s="139">
        <v>2714.2500000000005</v>
      </c>
      <c r="G374" s="14"/>
      <c r="H374" s="129">
        <v>44234</v>
      </c>
      <c r="I374" s="129">
        <v>44247</v>
      </c>
      <c r="J374" s="14">
        <f t="shared" si="20"/>
        <v>14</v>
      </c>
      <c r="K374" s="129">
        <f t="shared" si="21"/>
        <v>44240.5</v>
      </c>
      <c r="L374" s="130">
        <v>44253.5</v>
      </c>
      <c r="M374" s="130">
        <v>44253.5</v>
      </c>
      <c r="N374" s="140"/>
      <c r="O374" s="14">
        <f t="shared" si="22"/>
        <v>13</v>
      </c>
      <c r="P374" s="141">
        <f t="shared" si="23"/>
        <v>35285.250000000007</v>
      </c>
    </row>
    <row r="375" spans="2:16" x14ac:dyDescent="0.35">
      <c r="B375" s="89" t="s">
        <v>86</v>
      </c>
      <c r="C375" s="138">
        <v>44253</v>
      </c>
      <c r="D375" s="89" t="s">
        <v>468</v>
      </c>
      <c r="E375" s="44" t="s">
        <v>469</v>
      </c>
      <c r="F375" s="139">
        <v>22.930000000000003</v>
      </c>
      <c r="G375" s="14"/>
      <c r="H375" s="129">
        <v>44234</v>
      </c>
      <c r="I375" s="129">
        <v>44247</v>
      </c>
      <c r="J375" s="14">
        <f t="shared" si="20"/>
        <v>14</v>
      </c>
      <c r="K375" s="129">
        <f t="shared" si="21"/>
        <v>44240.5</v>
      </c>
      <c r="L375" s="130">
        <v>44253.5</v>
      </c>
      <c r="M375" s="130">
        <v>44253.5</v>
      </c>
      <c r="N375" s="140"/>
      <c r="O375" s="14">
        <f t="shared" si="22"/>
        <v>13</v>
      </c>
      <c r="P375" s="141">
        <f t="shared" si="23"/>
        <v>298.09000000000003</v>
      </c>
    </row>
    <row r="376" spans="2:16" x14ac:dyDescent="0.35">
      <c r="B376" s="89" t="s">
        <v>86</v>
      </c>
      <c r="C376" s="138">
        <v>44253</v>
      </c>
      <c r="D376" s="89" t="s">
        <v>474</v>
      </c>
      <c r="E376" s="44" t="s">
        <v>475</v>
      </c>
      <c r="F376" s="139">
        <v>192.31</v>
      </c>
      <c r="G376" s="14"/>
      <c r="H376" s="129">
        <v>44234</v>
      </c>
      <c r="I376" s="129">
        <v>44247</v>
      </c>
      <c r="J376" s="14">
        <f t="shared" si="20"/>
        <v>14</v>
      </c>
      <c r="K376" s="129">
        <f t="shared" si="21"/>
        <v>44240.5</v>
      </c>
      <c r="L376" s="130">
        <v>44253.5</v>
      </c>
      <c r="M376" s="130">
        <v>44253.5</v>
      </c>
      <c r="N376" s="140"/>
      <c r="O376" s="14">
        <f t="shared" si="22"/>
        <v>13</v>
      </c>
      <c r="P376" s="141">
        <f t="shared" si="23"/>
        <v>2500.0300000000002</v>
      </c>
    </row>
    <row r="377" spans="2:16" x14ac:dyDescent="0.35">
      <c r="B377" s="89" t="s">
        <v>86</v>
      </c>
      <c r="C377" s="138">
        <v>44253</v>
      </c>
      <c r="D377" s="89" t="s">
        <v>476</v>
      </c>
      <c r="E377" s="44" t="s">
        <v>477</v>
      </c>
      <c r="F377" s="139">
        <v>27.9</v>
      </c>
      <c r="G377" s="14"/>
      <c r="H377" s="129">
        <v>44234</v>
      </c>
      <c r="I377" s="129">
        <v>44247</v>
      </c>
      <c r="J377" s="14">
        <f t="shared" si="20"/>
        <v>14</v>
      </c>
      <c r="K377" s="129">
        <f t="shared" si="21"/>
        <v>44240.5</v>
      </c>
      <c r="L377" s="130">
        <v>44253.5</v>
      </c>
      <c r="M377" s="130">
        <v>44253.5</v>
      </c>
      <c r="N377" s="140"/>
      <c r="O377" s="14">
        <f t="shared" si="22"/>
        <v>13</v>
      </c>
      <c r="P377" s="141">
        <f t="shared" si="23"/>
        <v>362.7</v>
      </c>
    </row>
    <row r="378" spans="2:16" x14ac:dyDescent="0.35">
      <c r="B378" s="89" t="s">
        <v>86</v>
      </c>
      <c r="C378" s="138">
        <v>44253</v>
      </c>
      <c r="D378" s="89" t="s">
        <v>478</v>
      </c>
      <c r="E378" s="44" t="s">
        <v>479</v>
      </c>
      <c r="F378" s="139">
        <v>10473.040000000005</v>
      </c>
      <c r="G378" s="14"/>
      <c r="H378" s="129">
        <v>44234</v>
      </c>
      <c r="I378" s="129">
        <v>44247</v>
      </c>
      <c r="J378" s="14">
        <f t="shared" si="20"/>
        <v>14</v>
      </c>
      <c r="K378" s="129">
        <f t="shared" si="21"/>
        <v>44240.5</v>
      </c>
      <c r="L378" s="130">
        <v>44253.5</v>
      </c>
      <c r="M378" s="130">
        <v>44253.5</v>
      </c>
      <c r="N378" s="140"/>
      <c r="O378" s="14">
        <f t="shared" si="22"/>
        <v>13</v>
      </c>
      <c r="P378" s="141">
        <f t="shared" si="23"/>
        <v>136149.52000000005</v>
      </c>
    </row>
    <row r="379" spans="2:16" x14ac:dyDescent="0.35">
      <c r="B379" s="89" t="s">
        <v>86</v>
      </c>
      <c r="C379" s="138">
        <v>44253</v>
      </c>
      <c r="D379" s="89" t="s">
        <v>480</v>
      </c>
      <c r="E379" s="44" t="s">
        <v>481</v>
      </c>
      <c r="F379" s="139">
        <v>10473.040000000005</v>
      </c>
      <c r="G379" s="14"/>
      <c r="H379" s="129">
        <v>44234</v>
      </c>
      <c r="I379" s="129">
        <v>44247</v>
      </c>
      <c r="J379" s="14">
        <f t="shared" si="20"/>
        <v>14</v>
      </c>
      <c r="K379" s="129">
        <f t="shared" si="21"/>
        <v>44240.5</v>
      </c>
      <c r="L379" s="130">
        <v>44253.5</v>
      </c>
      <c r="M379" s="130">
        <v>44253.5</v>
      </c>
      <c r="N379" s="140"/>
      <c r="O379" s="14">
        <f t="shared" si="22"/>
        <v>13</v>
      </c>
      <c r="P379" s="141">
        <f t="shared" si="23"/>
        <v>136149.52000000005</v>
      </c>
    </row>
    <row r="380" spans="2:16" x14ac:dyDescent="0.35">
      <c r="B380" s="89" t="s">
        <v>86</v>
      </c>
      <c r="C380" s="138">
        <v>44253</v>
      </c>
      <c r="D380" s="89" t="s">
        <v>490</v>
      </c>
      <c r="E380" s="44" t="s">
        <v>491</v>
      </c>
      <c r="F380" s="139">
        <v>310.01</v>
      </c>
      <c r="G380" s="14"/>
      <c r="H380" s="129">
        <v>44234</v>
      </c>
      <c r="I380" s="129">
        <v>44247</v>
      </c>
      <c r="J380" s="14">
        <f t="shared" si="20"/>
        <v>14</v>
      </c>
      <c r="K380" s="129">
        <f t="shared" si="21"/>
        <v>44240.5</v>
      </c>
      <c r="L380" s="130">
        <v>44253.5</v>
      </c>
      <c r="M380" s="130">
        <v>44253.5</v>
      </c>
      <c r="N380" s="140"/>
      <c r="O380" s="14">
        <f t="shared" si="22"/>
        <v>13</v>
      </c>
      <c r="P380" s="141">
        <f t="shared" si="23"/>
        <v>4030.13</v>
      </c>
    </row>
    <row r="381" spans="2:16" x14ac:dyDescent="0.35">
      <c r="B381" s="89" t="s">
        <v>86</v>
      </c>
      <c r="C381" s="138">
        <v>44253</v>
      </c>
      <c r="D381" s="89" t="s">
        <v>494</v>
      </c>
      <c r="E381" s="44" t="s">
        <v>495</v>
      </c>
      <c r="F381" s="139">
        <v>1744.9499999999991</v>
      </c>
      <c r="G381" s="14"/>
      <c r="H381" s="129">
        <v>44234</v>
      </c>
      <c r="I381" s="129">
        <v>44247</v>
      </c>
      <c r="J381" s="14">
        <f t="shared" si="20"/>
        <v>14</v>
      </c>
      <c r="K381" s="129">
        <f t="shared" si="21"/>
        <v>44240.5</v>
      </c>
      <c r="L381" s="130">
        <v>44253.5</v>
      </c>
      <c r="M381" s="130">
        <v>44253.5</v>
      </c>
      <c r="N381" s="140"/>
      <c r="O381" s="14">
        <f t="shared" si="22"/>
        <v>13</v>
      </c>
      <c r="P381" s="141">
        <f t="shared" si="23"/>
        <v>22684.349999999988</v>
      </c>
    </row>
    <row r="382" spans="2:16" x14ac:dyDescent="0.35">
      <c r="B382" s="89" t="s">
        <v>86</v>
      </c>
      <c r="C382" s="138">
        <v>44253</v>
      </c>
      <c r="D382" s="89" t="s">
        <v>496</v>
      </c>
      <c r="E382" s="44" t="s">
        <v>497</v>
      </c>
      <c r="F382" s="139">
        <v>301.11999999999995</v>
      </c>
      <c r="G382" s="14"/>
      <c r="H382" s="129">
        <v>44234</v>
      </c>
      <c r="I382" s="129">
        <v>44247</v>
      </c>
      <c r="J382" s="14">
        <f t="shared" si="20"/>
        <v>14</v>
      </c>
      <c r="K382" s="129">
        <f t="shared" si="21"/>
        <v>44240.5</v>
      </c>
      <c r="L382" s="130">
        <v>44253.5</v>
      </c>
      <c r="M382" s="130">
        <v>44253.5</v>
      </c>
      <c r="N382" s="140"/>
      <c r="O382" s="14">
        <f t="shared" si="22"/>
        <v>13</v>
      </c>
      <c r="P382" s="141">
        <f t="shared" si="23"/>
        <v>3914.5599999999995</v>
      </c>
    </row>
    <row r="383" spans="2:16" x14ac:dyDescent="0.35">
      <c r="B383" s="89" t="s">
        <v>86</v>
      </c>
      <c r="C383" s="138">
        <v>44253</v>
      </c>
      <c r="D383" s="89" t="s">
        <v>498</v>
      </c>
      <c r="E383" s="44" t="s">
        <v>499</v>
      </c>
      <c r="F383" s="139">
        <v>395.33000000000004</v>
      </c>
      <c r="G383" s="14"/>
      <c r="H383" s="129">
        <v>44234</v>
      </c>
      <c r="I383" s="129">
        <v>44247</v>
      </c>
      <c r="J383" s="14">
        <f t="shared" si="20"/>
        <v>14</v>
      </c>
      <c r="K383" s="129">
        <f t="shared" si="21"/>
        <v>44240.5</v>
      </c>
      <c r="L383" s="130">
        <v>44253.5</v>
      </c>
      <c r="M383" s="130">
        <v>44253.5</v>
      </c>
      <c r="N383" s="140"/>
      <c r="O383" s="14">
        <f t="shared" si="22"/>
        <v>13</v>
      </c>
      <c r="P383" s="141">
        <f t="shared" si="23"/>
        <v>5139.2900000000009</v>
      </c>
    </row>
    <row r="384" spans="2:16" x14ac:dyDescent="0.35">
      <c r="B384" s="89" t="s">
        <v>86</v>
      </c>
      <c r="C384" s="138">
        <v>44253</v>
      </c>
      <c r="D384" s="89" t="s">
        <v>500</v>
      </c>
      <c r="E384" s="44" t="s">
        <v>501</v>
      </c>
      <c r="F384" s="139">
        <v>89.989999999999981</v>
      </c>
      <c r="G384" s="14"/>
      <c r="H384" s="129">
        <v>44234</v>
      </c>
      <c r="I384" s="129">
        <v>44247</v>
      </c>
      <c r="J384" s="14">
        <f t="shared" si="20"/>
        <v>14</v>
      </c>
      <c r="K384" s="129">
        <f t="shared" si="21"/>
        <v>44240.5</v>
      </c>
      <c r="L384" s="130">
        <v>44253.5</v>
      </c>
      <c r="M384" s="130">
        <v>44253.5</v>
      </c>
      <c r="N384" s="140"/>
      <c r="O384" s="14">
        <f t="shared" si="22"/>
        <v>13</v>
      </c>
      <c r="P384" s="141">
        <f t="shared" si="23"/>
        <v>1169.8699999999997</v>
      </c>
    </row>
    <row r="385" spans="1:16" x14ac:dyDescent="0.35">
      <c r="B385" s="89" t="s">
        <v>86</v>
      </c>
      <c r="C385" s="138">
        <v>44253</v>
      </c>
      <c r="D385" s="89" t="s">
        <v>502</v>
      </c>
      <c r="E385" s="44" t="s">
        <v>502</v>
      </c>
      <c r="F385" s="139">
        <v>105.27</v>
      </c>
      <c r="G385" s="14"/>
      <c r="H385" s="129">
        <v>44234</v>
      </c>
      <c r="I385" s="129">
        <v>44247</v>
      </c>
      <c r="J385" s="14">
        <f t="shared" si="20"/>
        <v>14</v>
      </c>
      <c r="K385" s="129">
        <f t="shared" si="21"/>
        <v>44240.5</v>
      </c>
      <c r="L385" s="130">
        <v>44253.5</v>
      </c>
      <c r="M385" s="130">
        <v>44253.5</v>
      </c>
      <c r="N385" s="140"/>
      <c r="O385" s="14">
        <f t="shared" si="22"/>
        <v>13</v>
      </c>
      <c r="P385" s="141">
        <f t="shared" si="23"/>
        <v>1368.51</v>
      </c>
    </row>
    <row r="386" spans="1:16" x14ac:dyDescent="0.35">
      <c r="B386" s="89" t="s">
        <v>86</v>
      </c>
      <c r="C386" s="138">
        <v>44253</v>
      </c>
      <c r="D386" s="89" t="s">
        <v>446</v>
      </c>
      <c r="E386" s="44" t="s">
        <v>446</v>
      </c>
      <c r="F386" s="139">
        <v>972.69</v>
      </c>
      <c r="G386" s="14"/>
      <c r="H386" s="129">
        <v>44234</v>
      </c>
      <c r="I386" s="129">
        <v>44247</v>
      </c>
      <c r="J386" s="14">
        <f t="shared" si="20"/>
        <v>14</v>
      </c>
      <c r="K386" s="129">
        <f t="shared" si="21"/>
        <v>44240.5</v>
      </c>
      <c r="L386" s="130">
        <v>44253.5</v>
      </c>
      <c r="M386" s="130">
        <v>44253.5</v>
      </c>
      <c r="N386" s="140"/>
      <c r="O386" s="14">
        <f t="shared" si="22"/>
        <v>13</v>
      </c>
      <c r="P386" s="141">
        <f t="shared" si="23"/>
        <v>12644.970000000001</v>
      </c>
    </row>
    <row r="387" spans="1:16" x14ac:dyDescent="0.35">
      <c r="B387" s="89" t="s">
        <v>86</v>
      </c>
      <c r="C387" s="138">
        <v>44253</v>
      </c>
      <c r="D387" s="89" t="s">
        <v>447</v>
      </c>
      <c r="E387" s="44" t="s">
        <v>447</v>
      </c>
      <c r="F387" s="139">
        <v>1975.73</v>
      </c>
      <c r="G387" s="14"/>
      <c r="H387" s="129">
        <v>44234</v>
      </c>
      <c r="I387" s="129">
        <v>44247</v>
      </c>
      <c r="J387" s="14">
        <f t="shared" si="20"/>
        <v>14</v>
      </c>
      <c r="K387" s="129">
        <f t="shared" si="21"/>
        <v>44240.5</v>
      </c>
      <c r="L387" s="130">
        <v>44253.5</v>
      </c>
      <c r="M387" s="130">
        <v>44253.5</v>
      </c>
      <c r="N387" s="140"/>
      <c r="O387" s="14">
        <f t="shared" si="22"/>
        <v>13</v>
      </c>
      <c r="P387" s="141">
        <f t="shared" si="23"/>
        <v>25684.49</v>
      </c>
    </row>
    <row r="388" spans="1:16" x14ac:dyDescent="0.35">
      <c r="B388" s="89" t="s">
        <v>86</v>
      </c>
      <c r="C388" s="138">
        <v>44253</v>
      </c>
      <c r="D388" s="89" t="s">
        <v>503</v>
      </c>
      <c r="E388" s="44" t="s">
        <v>503</v>
      </c>
      <c r="F388" s="139">
        <v>1038.08</v>
      </c>
      <c r="G388" s="14"/>
      <c r="H388" s="129">
        <v>44234</v>
      </c>
      <c r="I388" s="129">
        <v>44247</v>
      </c>
      <c r="J388" s="14">
        <f t="shared" si="20"/>
        <v>14</v>
      </c>
      <c r="K388" s="129">
        <f t="shared" si="21"/>
        <v>44240.5</v>
      </c>
      <c r="L388" s="130">
        <v>44253.5</v>
      </c>
      <c r="M388" s="130">
        <v>44253.5</v>
      </c>
      <c r="N388" s="140"/>
      <c r="O388" s="14">
        <f t="shared" si="22"/>
        <v>13</v>
      </c>
      <c r="P388" s="141">
        <f t="shared" si="23"/>
        <v>13495.039999999999</v>
      </c>
    </row>
    <row r="389" spans="1:16" x14ac:dyDescent="0.35">
      <c r="B389" s="89" t="s">
        <v>86</v>
      </c>
      <c r="C389" s="138">
        <v>44253</v>
      </c>
      <c r="D389" s="89" t="s">
        <v>540</v>
      </c>
      <c r="E389" s="44" t="s">
        <v>541</v>
      </c>
      <c r="F389" s="139">
        <v>2.4000000000000004</v>
      </c>
      <c r="G389" s="14"/>
      <c r="H389" s="129">
        <v>44234</v>
      </c>
      <c r="I389" s="129">
        <v>44247</v>
      </c>
      <c r="J389" s="14">
        <f t="shared" si="20"/>
        <v>14</v>
      </c>
      <c r="K389" s="129">
        <f t="shared" si="21"/>
        <v>44240.5</v>
      </c>
      <c r="L389" s="130">
        <v>44253.5</v>
      </c>
      <c r="M389" s="140">
        <v>44256.5</v>
      </c>
      <c r="N389" s="140"/>
      <c r="O389" s="14">
        <f t="shared" si="22"/>
        <v>16</v>
      </c>
      <c r="P389" s="141">
        <f t="shared" si="23"/>
        <v>38.400000000000006</v>
      </c>
    </row>
    <row r="390" spans="1:16" x14ac:dyDescent="0.35">
      <c r="B390" s="89" t="s">
        <v>86</v>
      </c>
      <c r="C390" s="138">
        <v>44253</v>
      </c>
      <c r="D390" s="89" t="s">
        <v>488</v>
      </c>
      <c r="E390" s="44" t="s">
        <v>489</v>
      </c>
      <c r="F390" s="139">
        <v>990.09000000000026</v>
      </c>
      <c r="G390" s="14"/>
      <c r="H390" s="129">
        <v>44234</v>
      </c>
      <c r="I390" s="129">
        <v>44247</v>
      </c>
      <c r="J390" s="14">
        <f t="shared" si="20"/>
        <v>14</v>
      </c>
      <c r="K390" s="129">
        <f t="shared" si="21"/>
        <v>44240.5</v>
      </c>
      <c r="L390" s="130">
        <v>44253.5</v>
      </c>
      <c r="M390" s="140">
        <v>44272.5</v>
      </c>
      <c r="N390" s="140"/>
      <c r="O390" s="14">
        <f t="shared" si="22"/>
        <v>32</v>
      </c>
      <c r="P390" s="141">
        <f t="shared" si="23"/>
        <v>31682.880000000008</v>
      </c>
    </row>
    <row r="391" spans="1:16" x14ac:dyDescent="0.35">
      <c r="B391" s="89" t="s">
        <v>86</v>
      </c>
      <c r="C391" s="138">
        <v>44253</v>
      </c>
      <c r="D391" s="89" t="s">
        <v>532</v>
      </c>
      <c r="E391" s="44" t="s">
        <v>533</v>
      </c>
      <c r="F391" s="139">
        <v>302.68</v>
      </c>
      <c r="G391" s="14"/>
      <c r="H391" s="129">
        <v>44234</v>
      </c>
      <c r="I391" s="129">
        <v>44247</v>
      </c>
      <c r="J391" s="14">
        <f t="shared" si="20"/>
        <v>14</v>
      </c>
      <c r="K391" s="129">
        <f t="shared" si="21"/>
        <v>44240.5</v>
      </c>
      <c r="L391" s="130">
        <v>44253.5</v>
      </c>
      <c r="M391" s="130">
        <v>44253.5</v>
      </c>
      <c r="N391" s="140">
        <v>44253.5</v>
      </c>
      <c r="O391" s="14">
        <f t="shared" si="22"/>
        <v>13</v>
      </c>
      <c r="P391" s="141">
        <f t="shared" si="23"/>
        <v>3934.84</v>
      </c>
    </row>
    <row r="392" spans="1:16" x14ac:dyDescent="0.35">
      <c r="B392" s="89" t="s">
        <v>86</v>
      </c>
      <c r="C392" s="138">
        <v>44253</v>
      </c>
      <c r="D392" s="89" t="s">
        <v>534</v>
      </c>
      <c r="E392" s="44" t="s">
        <v>535</v>
      </c>
      <c r="F392" s="139">
        <v>624</v>
      </c>
      <c r="G392" s="14"/>
      <c r="H392" s="129">
        <v>44234</v>
      </c>
      <c r="I392" s="129">
        <v>44247</v>
      </c>
      <c r="J392" s="14">
        <f t="shared" si="20"/>
        <v>14</v>
      </c>
      <c r="K392" s="129">
        <f t="shared" si="21"/>
        <v>44240.5</v>
      </c>
      <c r="L392" s="130">
        <v>44253.5</v>
      </c>
      <c r="M392" s="130">
        <v>44253.5</v>
      </c>
      <c r="N392" s="140">
        <v>44253.5</v>
      </c>
      <c r="O392" s="14">
        <f t="shared" si="22"/>
        <v>13</v>
      </c>
      <c r="P392" s="141">
        <f t="shared" si="23"/>
        <v>8112</v>
      </c>
    </row>
    <row r="393" spans="1:16" x14ac:dyDescent="0.35">
      <c r="A393" s="4"/>
      <c r="B393" s="123" t="s">
        <v>98</v>
      </c>
      <c r="C393" s="142">
        <v>44253</v>
      </c>
      <c r="D393" s="89" t="s">
        <v>544</v>
      </c>
      <c r="E393" s="14" t="s">
        <v>545</v>
      </c>
      <c r="F393" s="108">
        <v>151.89999999999995</v>
      </c>
      <c r="G393" s="14"/>
      <c r="H393" s="129">
        <v>44235</v>
      </c>
      <c r="I393" s="129">
        <v>44248</v>
      </c>
      <c r="J393" s="14">
        <f t="shared" si="20"/>
        <v>14</v>
      </c>
      <c r="K393" s="129">
        <f t="shared" si="21"/>
        <v>44241.5</v>
      </c>
      <c r="L393" s="143">
        <v>44253.5</v>
      </c>
      <c r="M393" s="140">
        <v>44258.5</v>
      </c>
      <c r="N393" s="140"/>
      <c r="O393" s="14">
        <f t="shared" si="22"/>
        <v>17</v>
      </c>
      <c r="P393" s="141">
        <f t="shared" si="23"/>
        <v>2582.2999999999993</v>
      </c>
    </row>
    <row r="394" spans="1:16" x14ac:dyDescent="0.35">
      <c r="A394" s="4"/>
      <c r="B394" s="123" t="s">
        <v>98</v>
      </c>
      <c r="C394" s="142">
        <v>44253</v>
      </c>
      <c r="D394" s="89" t="s">
        <v>544</v>
      </c>
      <c r="E394" s="14" t="s">
        <v>546</v>
      </c>
      <c r="F394" s="108">
        <v>3808.1899999999996</v>
      </c>
      <c r="G394" s="14"/>
      <c r="H394" s="129">
        <v>44235</v>
      </c>
      <c r="I394" s="129">
        <v>44248</v>
      </c>
      <c r="J394" s="14">
        <f t="shared" ref="J394:J457" si="24">I394-H394+1</f>
        <v>14</v>
      </c>
      <c r="K394" s="129">
        <f t="shared" ref="K394:K457" si="25">(I394+H394)/2</f>
        <v>44241.5</v>
      </c>
      <c r="L394" s="143">
        <v>44253.5</v>
      </c>
      <c r="M394" s="140">
        <v>44278.5</v>
      </c>
      <c r="N394" s="140"/>
      <c r="O394" s="14">
        <f t="shared" ref="O394:O457" si="26">M394-K394</f>
        <v>37</v>
      </c>
      <c r="P394" s="141">
        <f t="shared" ref="P394:P457" si="27">F394*O394</f>
        <v>140903.03</v>
      </c>
    </row>
    <row r="395" spans="1:16" x14ac:dyDescent="0.35">
      <c r="A395" s="4"/>
      <c r="B395" s="123" t="s">
        <v>86</v>
      </c>
      <c r="C395" s="142">
        <v>44253</v>
      </c>
      <c r="D395" s="89" t="s">
        <v>544</v>
      </c>
      <c r="E395" s="14" t="s">
        <v>546</v>
      </c>
      <c r="F395" s="108">
        <v>187.01</v>
      </c>
      <c r="G395" s="14"/>
      <c r="H395" s="129">
        <v>44234</v>
      </c>
      <c r="I395" s="129">
        <v>44247</v>
      </c>
      <c r="J395" s="14">
        <f t="shared" si="24"/>
        <v>14</v>
      </c>
      <c r="K395" s="129">
        <f t="shared" si="25"/>
        <v>44240.5</v>
      </c>
      <c r="L395" s="143">
        <v>44253.5</v>
      </c>
      <c r="M395" s="140">
        <v>44278.5</v>
      </c>
      <c r="N395" s="140"/>
      <c r="O395" s="14">
        <f t="shared" si="26"/>
        <v>38</v>
      </c>
      <c r="P395" s="141">
        <f t="shared" si="27"/>
        <v>7106.3799999999992</v>
      </c>
    </row>
    <row r="396" spans="1:16" x14ac:dyDescent="0.35">
      <c r="B396" s="89" t="s">
        <v>98</v>
      </c>
      <c r="C396" s="138">
        <v>44267</v>
      </c>
      <c r="D396" s="89" t="s">
        <v>450</v>
      </c>
      <c r="E396" s="44" t="s">
        <v>451</v>
      </c>
      <c r="F396" s="139">
        <v>23.38</v>
      </c>
      <c r="G396" s="14"/>
      <c r="H396" s="129">
        <v>44249</v>
      </c>
      <c r="I396" s="129">
        <v>44262</v>
      </c>
      <c r="J396" s="14">
        <f t="shared" si="24"/>
        <v>14</v>
      </c>
      <c r="K396" s="129">
        <f t="shared" si="25"/>
        <v>44255.5</v>
      </c>
      <c r="L396" s="130">
        <v>44267.5</v>
      </c>
      <c r="M396" s="140">
        <v>44267.5</v>
      </c>
      <c r="N396" s="140"/>
      <c r="O396" s="14">
        <f t="shared" si="26"/>
        <v>12</v>
      </c>
      <c r="P396" s="141">
        <f t="shared" si="27"/>
        <v>280.56</v>
      </c>
    </row>
    <row r="397" spans="1:16" x14ac:dyDescent="0.35">
      <c r="B397" s="89" t="s">
        <v>98</v>
      </c>
      <c r="C397" s="138">
        <v>44267</v>
      </c>
      <c r="D397" s="89" t="s">
        <v>450</v>
      </c>
      <c r="E397" s="44" t="s">
        <v>451</v>
      </c>
      <c r="F397" s="139">
        <v>23.38</v>
      </c>
      <c r="G397" s="14"/>
      <c r="H397" s="129">
        <v>44249</v>
      </c>
      <c r="I397" s="129">
        <v>44262</v>
      </c>
      <c r="J397" s="14">
        <f t="shared" si="24"/>
        <v>14</v>
      </c>
      <c r="K397" s="129">
        <f t="shared" si="25"/>
        <v>44255.5</v>
      </c>
      <c r="L397" s="130">
        <v>44267.5</v>
      </c>
      <c r="M397" s="140">
        <v>44267.5</v>
      </c>
      <c r="N397" s="140"/>
      <c r="O397" s="14">
        <f t="shared" si="26"/>
        <v>12</v>
      </c>
      <c r="P397" s="141">
        <f t="shared" si="27"/>
        <v>280.56</v>
      </c>
    </row>
    <row r="398" spans="1:16" x14ac:dyDescent="0.35">
      <c r="B398" s="89" t="s">
        <v>98</v>
      </c>
      <c r="C398" s="113">
        <v>44267</v>
      </c>
      <c r="D398" s="56" t="s">
        <v>488</v>
      </c>
      <c r="E398" s="15" t="s">
        <v>489</v>
      </c>
      <c r="F398" s="16">
        <v>17.05</v>
      </c>
      <c r="H398" s="2">
        <v>44249</v>
      </c>
      <c r="I398" s="2">
        <v>44262</v>
      </c>
      <c r="J398">
        <f t="shared" si="24"/>
        <v>14</v>
      </c>
      <c r="K398" s="2">
        <f t="shared" si="25"/>
        <v>44255.5</v>
      </c>
      <c r="L398" s="82">
        <v>44267.5</v>
      </c>
      <c r="M398" s="79">
        <v>44301.5</v>
      </c>
      <c r="N398" s="79"/>
      <c r="O398">
        <f t="shared" si="26"/>
        <v>46</v>
      </c>
      <c r="P398" s="32">
        <f t="shared" si="27"/>
        <v>784.30000000000007</v>
      </c>
    </row>
    <row r="399" spans="1:16" x14ac:dyDescent="0.35">
      <c r="B399" s="89" t="s">
        <v>98</v>
      </c>
      <c r="C399" s="113">
        <v>44267</v>
      </c>
      <c r="D399" s="56" t="s">
        <v>450</v>
      </c>
      <c r="E399" s="15" t="s">
        <v>451</v>
      </c>
      <c r="F399" s="16">
        <v>23.38</v>
      </c>
      <c r="H399" s="2">
        <v>44249</v>
      </c>
      <c r="I399" s="2">
        <v>44262</v>
      </c>
      <c r="J399">
        <f t="shared" si="24"/>
        <v>14</v>
      </c>
      <c r="K399" s="2">
        <f t="shared" si="25"/>
        <v>44255.5</v>
      </c>
      <c r="L399" s="82">
        <v>44267.5</v>
      </c>
      <c r="M399" s="79">
        <v>44267.5</v>
      </c>
      <c r="N399" s="79"/>
      <c r="O399">
        <f t="shared" si="26"/>
        <v>12</v>
      </c>
      <c r="P399" s="32">
        <f t="shared" si="27"/>
        <v>280.56</v>
      </c>
    </row>
    <row r="400" spans="1:16" x14ac:dyDescent="0.35">
      <c r="B400" s="89" t="s">
        <v>98</v>
      </c>
      <c r="C400" s="113">
        <v>44267</v>
      </c>
      <c r="D400" s="56" t="s">
        <v>460</v>
      </c>
      <c r="E400" s="15" t="s">
        <v>461</v>
      </c>
      <c r="F400" s="16">
        <v>0.8</v>
      </c>
      <c r="H400" s="2">
        <v>44249</v>
      </c>
      <c r="I400" s="2">
        <v>44262</v>
      </c>
      <c r="J400">
        <f t="shared" si="24"/>
        <v>14</v>
      </c>
      <c r="K400" s="2">
        <f t="shared" si="25"/>
        <v>44255.5</v>
      </c>
      <c r="L400" s="82">
        <v>44267.5</v>
      </c>
      <c r="M400" s="79">
        <v>44267.5</v>
      </c>
      <c r="N400" s="79"/>
      <c r="O400">
        <f t="shared" si="26"/>
        <v>12</v>
      </c>
      <c r="P400" s="32">
        <f t="shared" si="27"/>
        <v>9.6000000000000014</v>
      </c>
    </row>
    <row r="401" spans="2:16" x14ac:dyDescent="0.35">
      <c r="B401" s="89" t="s">
        <v>98</v>
      </c>
      <c r="C401" s="113">
        <v>44267</v>
      </c>
      <c r="D401" s="56" t="s">
        <v>470</v>
      </c>
      <c r="E401" s="15" t="s">
        <v>471</v>
      </c>
      <c r="F401" s="16">
        <v>23.03</v>
      </c>
      <c r="H401" s="2">
        <v>44249</v>
      </c>
      <c r="I401" s="2">
        <v>44262</v>
      </c>
      <c r="J401">
        <f t="shared" si="24"/>
        <v>14</v>
      </c>
      <c r="K401" s="2">
        <f t="shared" si="25"/>
        <v>44255.5</v>
      </c>
      <c r="L401" s="82">
        <v>44267.5</v>
      </c>
      <c r="M401" s="79">
        <v>44267.5</v>
      </c>
      <c r="N401" s="79"/>
      <c r="O401">
        <f t="shared" si="26"/>
        <v>12</v>
      </c>
      <c r="P401" s="32">
        <f t="shared" si="27"/>
        <v>276.36</v>
      </c>
    </row>
    <row r="402" spans="2:16" x14ac:dyDescent="0.35">
      <c r="B402" s="89" t="s">
        <v>98</v>
      </c>
      <c r="C402" s="113">
        <v>44267</v>
      </c>
      <c r="D402" s="56" t="s">
        <v>488</v>
      </c>
      <c r="E402" s="15" t="s">
        <v>489</v>
      </c>
      <c r="F402" s="16">
        <v>57.21</v>
      </c>
      <c r="H402" s="2">
        <v>44249</v>
      </c>
      <c r="I402" s="2">
        <v>44262</v>
      </c>
      <c r="J402">
        <f t="shared" si="24"/>
        <v>14</v>
      </c>
      <c r="K402" s="2">
        <f t="shared" si="25"/>
        <v>44255.5</v>
      </c>
      <c r="L402" s="82">
        <v>44267.5</v>
      </c>
      <c r="M402" s="79">
        <v>44301.5</v>
      </c>
      <c r="N402" s="79"/>
      <c r="O402">
        <f t="shared" si="26"/>
        <v>46</v>
      </c>
      <c r="P402" s="32">
        <f t="shared" si="27"/>
        <v>2631.66</v>
      </c>
    </row>
    <row r="403" spans="2:16" x14ac:dyDescent="0.35">
      <c r="B403" s="89" t="s">
        <v>98</v>
      </c>
      <c r="C403" s="113">
        <v>44267</v>
      </c>
      <c r="D403" s="56" t="s">
        <v>512</v>
      </c>
      <c r="E403" s="15" t="s">
        <v>513</v>
      </c>
      <c r="F403" s="16">
        <v>80.92</v>
      </c>
      <c r="H403" s="2">
        <v>44249</v>
      </c>
      <c r="I403" s="2">
        <v>44262</v>
      </c>
      <c r="J403">
        <f t="shared" si="24"/>
        <v>14</v>
      </c>
      <c r="K403" s="2">
        <f t="shared" si="25"/>
        <v>44255.5</v>
      </c>
      <c r="L403" s="82">
        <v>44267.5</v>
      </c>
      <c r="M403" s="79">
        <v>44270.5</v>
      </c>
      <c r="N403" s="79"/>
      <c r="O403">
        <f t="shared" si="26"/>
        <v>15</v>
      </c>
      <c r="P403" s="32">
        <f t="shared" si="27"/>
        <v>1213.8</v>
      </c>
    </row>
    <row r="404" spans="2:16" x14ac:dyDescent="0.35">
      <c r="B404" s="89" t="s">
        <v>98</v>
      </c>
      <c r="C404" s="113">
        <v>44267</v>
      </c>
      <c r="D404" s="56" t="s">
        <v>557</v>
      </c>
      <c r="E404" s="15" t="s">
        <v>558</v>
      </c>
      <c r="F404" s="16">
        <v>90</v>
      </c>
      <c r="H404" s="2">
        <v>44249</v>
      </c>
      <c r="I404" s="2">
        <v>44262</v>
      </c>
      <c r="J404">
        <f t="shared" si="24"/>
        <v>14</v>
      </c>
      <c r="K404" s="2">
        <f t="shared" si="25"/>
        <v>44255.5</v>
      </c>
      <c r="L404" s="82">
        <v>44267.5</v>
      </c>
      <c r="M404" s="79">
        <v>44267.5</v>
      </c>
      <c r="N404" s="79"/>
      <c r="O404">
        <f t="shared" si="26"/>
        <v>12</v>
      </c>
      <c r="P404" s="32">
        <f t="shared" si="27"/>
        <v>1080</v>
      </c>
    </row>
    <row r="405" spans="2:16" x14ac:dyDescent="0.35">
      <c r="B405" s="89" t="s">
        <v>98</v>
      </c>
      <c r="C405" s="113">
        <v>44267</v>
      </c>
      <c r="D405" s="56" t="s">
        <v>559</v>
      </c>
      <c r="E405" s="15" t="s">
        <v>560</v>
      </c>
      <c r="F405" s="16">
        <v>32</v>
      </c>
      <c r="H405" s="2">
        <v>44249</v>
      </c>
      <c r="I405" s="2">
        <v>44262</v>
      </c>
      <c r="J405">
        <f t="shared" si="24"/>
        <v>14</v>
      </c>
      <c r="K405" s="2">
        <f t="shared" si="25"/>
        <v>44255.5</v>
      </c>
      <c r="L405" s="82">
        <v>44267.5</v>
      </c>
      <c r="M405" s="79">
        <v>44267.5</v>
      </c>
      <c r="N405" s="79"/>
      <c r="O405">
        <f t="shared" si="26"/>
        <v>12</v>
      </c>
      <c r="P405" s="32">
        <f t="shared" si="27"/>
        <v>384</v>
      </c>
    </row>
    <row r="406" spans="2:16" x14ac:dyDescent="0.35">
      <c r="B406" s="89" t="s">
        <v>98</v>
      </c>
      <c r="C406" s="113">
        <v>44267</v>
      </c>
      <c r="D406" s="56" t="s">
        <v>460</v>
      </c>
      <c r="E406" s="15" t="s">
        <v>461</v>
      </c>
      <c r="F406" s="16">
        <v>146.13</v>
      </c>
      <c r="H406" s="2">
        <v>44249</v>
      </c>
      <c r="I406" s="2">
        <v>44262</v>
      </c>
      <c r="J406">
        <f t="shared" si="24"/>
        <v>14</v>
      </c>
      <c r="K406" s="2">
        <f t="shared" si="25"/>
        <v>44255.5</v>
      </c>
      <c r="L406" s="82">
        <v>44267.5</v>
      </c>
      <c r="M406" s="79">
        <v>44267.5</v>
      </c>
      <c r="N406" s="79"/>
      <c r="O406">
        <f t="shared" si="26"/>
        <v>12</v>
      </c>
      <c r="P406" s="32">
        <f t="shared" si="27"/>
        <v>1753.56</v>
      </c>
    </row>
    <row r="407" spans="2:16" x14ac:dyDescent="0.35">
      <c r="B407" s="89" t="s">
        <v>98</v>
      </c>
      <c r="C407" s="113">
        <v>44267</v>
      </c>
      <c r="D407" s="56" t="s">
        <v>462</v>
      </c>
      <c r="E407" s="15" t="s">
        <v>463</v>
      </c>
      <c r="F407" s="16">
        <v>18.71</v>
      </c>
      <c r="H407" s="2">
        <v>44249</v>
      </c>
      <c r="I407" s="2">
        <v>44262</v>
      </c>
      <c r="J407">
        <f t="shared" si="24"/>
        <v>14</v>
      </c>
      <c r="K407" s="2">
        <f t="shared" si="25"/>
        <v>44255.5</v>
      </c>
      <c r="L407" s="82">
        <v>44267.5</v>
      </c>
      <c r="M407" s="79">
        <v>44267.5</v>
      </c>
      <c r="N407" s="79"/>
      <c r="O407">
        <f t="shared" si="26"/>
        <v>12</v>
      </c>
      <c r="P407" s="32">
        <f t="shared" si="27"/>
        <v>224.52</v>
      </c>
    </row>
    <row r="408" spans="2:16" x14ac:dyDescent="0.35">
      <c r="B408" s="89" t="s">
        <v>98</v>
      </c>
      <c r="C408" s="113">
        <v>44267</v>
      </c>
      <c r="D408" s="56" t="s">
        <v>470</v>
      </c>
      <c r="E408" s="15" t="s">
        <v>471</v>
      </c>
      <c r="F408" s="16">
        <v>4273.6100000000006</v>
      </c>
      <c r="H408" s="2">
        <v>44249</v>
      </c>
      <c r="I408" s="2">
        <v>44262</v>
      </c>
      <c r="J408">
        <f t="shared" si="24"/>
        <v>14</v>
      </c>
      <c r="K408" s="2">
        <f t="shared" si="25"/>
        <v>44255.5</v>
      </c>
      <c r="L408" s="82">
        <v>44267.5</v>
      </c>
      <c r="M408" s="79">
        <v>44267.5</v>
      </c>
      <c r="N408" s="79"/>
      <c r="O408">
        <f t="shared" si="26"/>
        <v>12</v>
      </c>
      <c r="P408" s="32">
        <f t="shared" si="27"/>
        <v>51283.320000000007</v>
      </c>
    </row>
    <row r="409" spans="2:16" x14ac:dyDescent="0.35">
      <c r="B409" s="89" t="s">
        <v>98</v>
      </c>
      <c r="C409" s="113">
        <v>44267</v>
      </c>
      <c r="D409" s="56" t="s">
        <v>472</v>
      </c>
      <c r="E409" s="15" t="s">
        <v>473</v>
      </c>
      <c r="F409" s="16">
        <v>518.11</v>
      </c>
      <c r="H409" s="2">
        <v>44249</v>
      </c>
      <c r="I409" s="2">
        <v>44262</v>
      </c>
      <c r="J409">
        <f t="shared" si="24"/>
        <v>14</v>
      </c>
      <c r="K409" s="2">
        <f t="shared" si="25"/>
        <v>44255.5</v>
      </c>
      <c r="L409" s="82">
        <v>44267.5</v>
      </c>
      <c r="M409" s="79">
        <v>44267.5</v>
      </c>
      <c r="N409" s="79"/>
      <c r="O409">
        <f t="shared" si="26"/>
        <v>12</v>
      </c>
      <c r="P409" s="32">
        <f t="shared" si="27"/>
        <v>6217.32</v>
      </c>
    </row>
    <row r="410" spans="2:16" x14ac:dyDescent="0.35">
      <c r="B410" s="89" t="s">
        <v>98</v>
      </c>
      <c r="C410" s="113">
        <v>44267</v>
      </c>
      <c r="D410" s="56" t="s">
        <v>484</v>
      </c>
      <c r="E410" s="15" t="s">
        <v>485</v>
      </c>
      <c r="F410" s="16">
        <v>112</v>
      </c>
      <c r="H410" s="2">
        <v>44249</v>
      </c>
      <c r="I410" s="2">
        <v>44262</v>
      </c>
      <c r="J410">
        <f t="shared" si="24"/>
        <v>14</v>
      </c>
      <c r="K410" s="2">
        <f t="shared" si="25"/>
        <v>44255.5</v>
      </c>
      <c r="L410" s="82">
        <v>44267.5</v>
      </c>
      <c r="M410" s="79">
        <v>44270.5</v>
      </c>
      <c r="N410" s="79"/>
      <c r="O410">
        <f t="shared" si="26"/>
        <v>15</v>
      </c>
      <c r="P410" s="32">
        <f t="shared" si="27"/>
        <v>1680</v>
      </c>
    </row>
    <row r="411" spans="2:16" x14ac:dyDescent="0.35">
      <c r="B411" s="89" t="s">
        <v>98</v>
      </c>
      <c r="C411" s="113">
        <v>44267</v>
      </c>
      <c r="D411" s="56" t="s">
        <v>486</v>
      </c>
      <c r="E411" s="15" t="s">
        <v>487</v>
      </c>
      <c r="F411" s="16">
        <v>56.64</v>
      </c>
      <c r="H411" s="2">
        <v>44249</v>
      </c>
      <c r="I411" s="2">
        <v>44262</v>
      </c>
      <c r="J411">
        <f t="shared" si="24"/>
        <v>14</v>
      </c>
      <c r="K411" s="2">
        <f t="shared" si="25"/>
        <v>44255.5</v>
      </c>
      <c r="L411" s="82">
        <v>44267.5</v>
      </c>
      <c r="M411" s="79">
        <v>44286.5</v>
      </c>
      <c r="N411" s="79"/>
      <c r="O411">
        <f t="shared" si="26"/>
        <v>31</v>
      </c>
      <c r="P411" s="32">
        <f t="shared" si="27"/>
        <v>1755.84</v>
      </c>
    </row>
    <row r="412" spans="2:16" x14ac:dyDescent="0.35">
      <c r="B412" s="89" t="s">
        <v>98</v>
      </c>
      <c r="C412" s="113">
        <v>44267</v>
      </c>
      <c r="D412" s="56" t="s">
        <v>488</v>
      </c>
      <c r="E412" s="15" t="s">
        <v>489</v>
      </c>
      <c r="F412" s="16">
        <v>11752.970000000021</v>
      </c>
      <c r="H412" s="2">
        <v>44249</v>
      </c>
      <c r="I412" s="2">
        <v>44262</v>
      </c>
      <c r="J412">
        <f t="shared" si="24"/>
        <v>14</v>
      </c>
      <c r="K412" s="2">
        <f t="shared" si="25"/>
        <v>44255.5</v>
      </c>
      <c r="L412" s="82">
        <v>44267.5</v>
      </c>
      <c r="M412" s="79">
        <v>44301.5</v>
      </c>
      <c r="N412" s="79"/>
      <c r="O412">
        <f t="shared" si="26"/>
        <v>46</v>
      </c>
      <c r="P412" s="32">
        <f t="shared" si="27"/>
        <v>540636.62000000093</v>
      </c>
    </row>
    <row r="413" spans="2:16" x14ac:dyDescent="0.35">
      <c r="B413" s="89" t="s">
        <v>98</v>
      </c>
      <c r="C413" s="113">
        <v>44267</v>
      </c>
      <c r="D413" s="89" t="s">
        <v>492</v>
      </c>
      <c r="E413" s="15" t="s">
        <v>493</v>
      </c>
      <c r="F413" s="16">
        <v>7325.8499999999976</v>
      </c>
      <c r="H413" s="2">
        <v>44249</v>
      </c>
      <c r="I413" s="2">
        <v>44262</v>
      </c>
      <c r="J413">
        <f t="shared" si="24"/>
        <v>14</v>
      </c>
      <c r="K413" s="2">
        <f t="shared" si="25"/>
        <v>44255.5</v>
      </c>
      <c r="L413" s="82">
        <v>44267.5</v>
      </c>
      <c r="M413" s="2">
        <v>44246.5</v>
      </c>
      <c r="N413" s="79"/>
      <c r="O413">
        <f t="shared" si="26"/>
        <v>-9</v>
      </c>
      <c r="P413" s="32">
        <f t="shared" si="27"/>
        <v>-65932.64999999998</v>
      </c>
    </row>
    <row r="414" spans="2:16" x14ac:dyDescent="0.35">
      <c r="B414" s="89" t="s">
        <v>98</v>
      </c>
      <c r="C414" s="113">
        <v>44267</v>
      </c>
      <c r="D414" s="56" t="s">
        <v>504</v>
      </c>
      <c r="E414" s="15" t="s">
        <v>505</v>
      </c>
      <c r="F414" s="16">
        <v>196.36</v>
      </c>
      <c r="H414" s="2">
        <v>44249</v>
      </c>
      <c r="I414" s="2">
        <v>44262</v>
      </c>
      <c r="J414">
        <f t="shared" si="24"/>
        <v>14</v>
      </c>
      <c r="K414" s="2">
        <f t="shared" si="25"/>
        <v>44255.5</v>
      </c>
      <c r="L414" s="82">
        <v>44267.5</v>
      </c>
      <c r="M414" s="79">
        <v>44270.5</v>
      </c>
      <c r="N414" s="79"/>
      <c r="O414">
        <f t="shared" si="26"/>
        <v>15</v>
      </c>
      <c r="P414" s="32">
        <f t="shared" si="27"/>
        <v>2945.4</v>
      </c>
    </row>
    <row r="415" spans="2:16" x14ac:dyDescent="0.35">
      <c r="B415" s="89" t="s">
        <v>98</v>
      </c>
      <c r="C415" s="113">
        <v>44267</v>
      </c>
      <c r="D415" s="56" t="s">
        <v>506</v>
      </c>
      <c r="E415" s="15" t="s">
        <v>507</v>
      </c>
      <c r="F415" s="16">
        <v>633.44000000000005</v>
      </c>
      <c r="H415" s="2">
        <v>44249</v>
      </c>
      <c r="I415" s="2">
        <v>44262</v>
      </c>
      <c r="J415">
        <f t="shared" si="24"/>
        <v>14</v>
      </c>
      <c r="K415" s="2">
        <f t="shared" si="25"/>
        <v>44255.5</v>
      </c>
      <c r="L415" s="82">
        <v>44267.5</v>
      </c>
      <c r="M415" s="79">
        <v>44270.5</v>
      </c>
      <c r="N415" s="79"/>
      <c r="O415">
        <f t="shared" si="26"/>
        <v>15</v>
      </c>
      <c r="P415" s="32">
        <f t="shared" si="27"/>
        <v>9501.6</v>
      </c>
    </row>
    <row r="416" spans="2:16" x14ac:dyDescent="0.35">
      <c r="B416" s="89" t="s">
        <v>98</v>
      </c>
      <c r="C416" s="113">
        <v>44267</v>
      </c>
      <c r="D416" s="56" t="s">
        <v>508</v>
      </c>
      <c r="E416" s="15" t="s">
        <v>509</v>
      </c>
      <c r="F416" s="16">
        <v>164.08</v>
      </c>
      <c r="H416" s="2">
        <v>44249</v>
      </c>
      <c r="I416" s="2">
        <v>44262</v>
      </c>
      <c r="J416">
        <f t="shared" si="24"/>
        <v>14</v>
      </c>
      <c r="K416" s="2">
        <f t="shared" si="25"/>
        <v>44255.5</v>
      </c>
      <c r="L416" s="82">
        <v>44267.5</v>
      </c>
      <c r="M416" s="79">
        <v>44270.5</v>
      </c>
      <c r="N416" s="79"/>
      <c r="O416">
        <f t="shared" si="26"/>
        <v>15</v>
      </c>
      <c r="P416" s="32">
        <f t="shared" si="27"/>
        <v>2461.2000000000003</v>
      </c>
    </row>
    <row r="417" spans="2:16" x14ac:dyDescent="0.35">
      <c r="B417" s="89" t="s">
        <v>98</v>
      </c>
      <c r="C417" s="113">
        <v>44267</v>
      </c>
      <c r="D417" s="56" t="s">
        <v>448</v>
      </c>
      <c r="E417" s="15" t="s">
        <v>449</v>
      </c>
      <c r="F417" s="16">
        <v>11787.600000000006</v>
      </c>
      <c r="H417" s="2">
        <v>44249</v>
      </c>
      <c r="I417" s="2">
        <v>44262</v>
      </c>
      <c r="J417">
        <f t="shared" si="24"/>
        <v>14</v>
      </c>
      <c r="K417" s="2">
        <f t="shared" si="25"/>
        <v>44255.5</v>
      </c>
      <c r="L417" s="82">
        <v>44267.5</v>
      </c>
      <c r="M417" s="79">
        <v>44267.5</v>
      </c>
      <c r="N417" s="79"/>
      <c r="O417">
        <f t="shared" si="26"/>
        <v>12</v>
      </c>
      <c r="P417" s="32">
        <f t="shared" si="27"/>
        <v>141451.20000000007</v>
      </c>
    </row>
    <row r="418" spans="2:16" x14ac:dyDescent="0.35">
      <c r="B418" s="89" t="s">
        <v>98</v>
      </c>
      <c r="C418" s="113">
        <v>44267</v>
      </c>
      <c r="D418" s="56" t="s">
        <v>510</v>
      </c>
      <c r="E418" s="15" t="s">
        <v>511</v>
      </c>
      <c r="F418" s="16">
        <v>5669.2799999999952</v>
      </c>
      <c r="H418" s="2">
        <v>44249</v>
      </c>
      <c r="I418" s="2">
        <v>44262</v>
      </c>
      <c r="J418">
        <f t="shared" si="24"/>
        <v>14</v>
      </c>
      <c r="K418" s="2">
        <f t="shared" si="25"/>
        <v>44255.5</v>
      </c>
      <c r="L418" s="82">
        <v>44267.5</v>
      </c>
      <c r="M418" s="79">
        <v>44267.5</v>
      </c>
      <c r="N418" s="79"/>
      <c r="O418">
        <f t="shared" si="26"/>
        <v>12</v>
      </c>
      <c r="P418" s="32">
        <f t="shared" si="27"/>
        <v>68031.359999999942</v>
      </c>
    </row>
    <row r="419" spans="2:16" x14ac:dyDescent="0.35">
      <c r="B419" s="89" t="s">
        <v>98</v>
      </c>
      <c r="C419" s="113">
        <v>44267</v>
      </c>
      <c r="D419" s="56" t="s">
        <v>512</v>
      </c>
      <c r="E419" s="15" t="s">
        <v>513</v>
      </c>
      <c r="F419" s="16">
        <v>161.84</v>
      </c>
      <c r="H419" s="2">
        <v>44249</v>
      </c>
      <c r="I419" s="2">
        <v>44262</v>
      </c>
      <c r="J419">
        <f t="shared" si="24"/>
        <v>14</v>
      </c>
      <c r="K419" s="2">
        <f t="shared" si="25"/>
        <v>44255.5</v>
      </c>
      <c r="L419" s="82">
        <v>44267.5</v>
      </c>
      <c r="M419" s="79">
        <v>44270.5</v>
      </c>
      <c r="N419" s="79"/>
      <c r="O419">
        <f t="shared" si="26"/>
        <v>15</v>
      </c>
      <c r="P419" s="32">
        <f t="shared" si="27"/>
        <v>2427.6</v>
      </c>
    </row>
    <row r="420" spans="2:16" x14ac:dyDescent="0.35">
      <c r="B420" s="89" t="s">
        <v>98</v>
      </c>
      <c r="C420" s="113">
        <v>44267</v>
      </c>
      <c r="D420" s="56" t="s">
        <v>514</v>
      </c>
      <c r="E420" s="15" t="s">
        <v>515</v>
      </c>
      <c r="F420" s="16">
        <v>98.52</v>
      </c>
      <c r="H420" s="2">
        <v>44249</v>
      </c>
      <c r="I420" s="2">
        <v>44262</v>
      </c>
      <c r="J420">
        <f t="shared" si="24"/>
        <v>14</v>
      </c>
      <c r="K420" s="2">
        <f t="shared" si="25"/>
        <v>44255.5</v>
      </c>
      <c r="L420" s="82">
        <v>44267.5</v>
      </c>
      <c r="M420" s="79">
        <v>44270.5</v>
      </c>
      <c r="N420" s="79"/>
      <c r="O420">
        <f t="shared" si="26"/>
        <v>15</v>
      </c>
      <c r="P420" s="32">
        <f t="shared" si="27"/>
        <v>1477.8</v>
      </c>
    </row>
    <row r="421" spans="2:16" x14ac:dyDescent="0.35">
      <c r="B421" s="89" t="s">
        <v>98</v>
      </c>
      <c r="C421" s="113">
        <v>44267</v>
      </c>
      <c r="D421" s="56" t="s">
        <v>516</v>
      </c>
      <c r="E421" s="15" t="s">
        <v>517</v>
      </c>
      <c r="F421" s="16">
        <v>238.56</v>
      </c>
      <c r="H421" s="2">
        <v>44249</v>
      </c>
      <c r="I421" s="2">
        <v>44262</v>
      </c>
      <c r="J421">
        <f t="shared" si="24"/>
        <v>14</v>
      </c>
      <c r="K421" s="2">
        <f t="shared" si="25"/>
        <v>44255.5</v>
      </c>
      <c r="L421" s="82">
        <v>44267.5</v>
      </c>
      <c r="M421" s="79">
        <v>44270.5</v>
      </c>
      <c r="N421" s="79"/>
      <c r="O421">
        <f t="shared" si="26"/>
        <v>15</v>
      </c>
      <c r="P421" s="32">
        <f t="shared" si="27"/>
        <v>3578.4</v>
      </c>
    </row>
    <row r="422" spans="2:16" x14ac:dyDescent="0.35">
      <c r="B422" s="124" t="s">
        <v>98</v>
      </c>
      <c r="C422" s="113">
        <v>44267</v>
      </c>
      <c r="D422" s="56" t="s">
        <v>518</v>
      </c>
      <c r="E422" s="15" t="s">
        <v>519</v>
      </c>
      <c r="F422" s="16">
        <v>192.12</v>
      </c>
      <c r="H422" s="2">
        <v>44249</v>
      </c>
      <c r="I422" s="2">
        <v>44262</v>
      </c>
      <c r="J422">
        <f t="shared" si="24"/>
        <v>14</v>
      </c>
      <c r="K422" s="2">
        <f t="shared" si="25"/>
        <v>44255.5</v>
      </c>
      <c r="L422" s="82">
        <v>44267.5</v>
      </c>
      <c r="M422" s="79">
        <v>44270.5</v>
      </c>
      <c r="N422" s="79"/>
      <c r="O422">
        <f t="shared" si="26"/>
        <v>15</v>
      </c>
      <c r="P422" s="32">
        <f t="shared" si="27"/>
        <v>2881.8</v>
      </c>
    </row>
    <row r="423" spans="2:16" x14ac:dyDescent="0.35">
      <c r="B423" s="89" t="s">
        <v>98</v>
      </c>
      <c r="C423" s="113">
        <v>44267</v>
      </c>
      <c r="D423" s="56" t="s">
        <v>520</v>
      </c>
      <c r="E423" s="15" t="s">
        <v>521</v>
      </c>
      <c r="F423" s="16">
        <v>693.54</v>
      </c>
      <c r="H423" s="2">
        <v>44249</v>
      </c>
      <c r="I423" s="2">
        <v>44262</v>
      </c>
      <c r="J423">
        <f t="shared" si="24"/>
        <v>14</v>
      </c>
      <c r="K423" s="2">
        <f t="shared" si="25"/>
        <v>44255.5</v>
      </c>
      <c r="L423" s="82">
        <v>44267.5</v>
      </c>
      <c r="M423" s="79">
        <v>44270.5</v>
      </c>
      <c r="N423" s="79"/>
      <c r="O423">
        <f t="shared" si="26"/>
        <v>15</v>
      </c>
      <c r="P423" s="32">
        <f t="shared" si="27"/>
        <v>10403.099999999999</v>
      </c>
    </row>
    <row r="424" spans="2:16" x14ac:dyDescent="0.35">
      <c r="B424" s="89" t="s">
        <v>98</v>
      </c>
      <c r="C424" s="113">
        <v>44267</v>
      </c>
      <c r="D424" s="56" t="s">
        <v>522</v>
      </c>
      <c r="E424" s="15" t="s">
        <v>523</v>
      </c>
      <c r="F424" s="16">
        <v>59</v>
      </c>
      <c r="H424" s="2">
        <v>44249</v>
      </c>
      <c r="I424" s="2">
        <v>44262</v>
      </c>
      <c r="J424">
        <f t="shared" si="24"/>
        <v>14</v>
      </c>
      <c r="K424" s="2">
        <f t="shared" si="25"/>
        <v>44255.5</v>
      </c>
      <c r="L424" s="82">
        <v>44267.5</v>
      </c>
      <c r="M424" s="79">
        <v>44270.5</v>
      </c>
      <c r="N424" s="79"/>
      <c r="O424">
        <f t="shared" si="26"/>
        <v>15</v>
      </c>
      <c r="P424" s="32">
        <f t="shared" si="27"/>
        <v>885</v>
      </c>
    </row>
    <row r="425" spans="2:16" x14ac:dyDescent="0.35">
      <c r="B425" s="89" t="s">
        <v>98</v>
      </c>
      <c r="C425" s="113">
        <v>44267</v>
      </c>
      <c r="D425" s="56" t="s">
        <v>524</v>
      </c>
      <c r="E425" s="15" t="s">
        <v>525</v>
      </c>
      <c r="F425" s="16">
        <v>880</v>
      </c>
      <c r="H425" s="2">
        <v>44249</v>
      </c>
      <c r="I425" s="2">
        <v>44262</v>
      </c>
      <c r="J425">
        <f t="shared" si="24"/>
        <v>14</v>
      </c>
      <c r="K425" s="2">
        <f t="shared" si="25"/>
        <v>44255.5</v>
      </c>
      <c r="L425" s="82">
        <v>44267.5</v>
      </c>
      <c r="M425" s="79">
        <v>44270.5</v>
      </c>
      <c r="N425" s="79"/>
      <c r="O425">
        <f t="shared" si="26"/>
        <v>15</v>
      </c>
      <c r="P425" s="32">
        <f t="shared" si="27"/>
        <v>13200</v>
      </c>
    </row>
    <row r="426" spans="2:16" x14ac:dyDescent="0.35">
      <c r="B426" s="89" t="s">
        <v>98</v>
      </c>
      <c r="C426" s="113">
        <v>44267</v>
      </c>
      <c r="D426" s="56" t="s">
        <v>450</v>
      </c>
      <c r="E426" s="15" t="s">
        <v>451</v>
      </c>
      <c r="F426" s="16">
        <v>5283.8800000000192</v>
      </c>
      <c r="H426" s="2">
        <v>44249</v>
      </c>
      <c r="I426" s="2">
        <v>44262</v>
      </c>
      <c r="J426">
        <f t="shared" si="24"/>
        <v>14</v>
      </c>
      <c r="K426" s="2">
        <f t="shared" si="25"/>
        <v>44255.5</v>
      </c>
      <c r="L426" s="82">
        <v>44267.5</v>
      </c>
      <c r="M426" s="79">
        <v>44267.5</v>
      </c>
      <c r="N426" s="79"/>
      <c r="O426">
        <f t="shared" si="26"/>
        <v>12</v>
      </c>
      <c r="P426" s="32">
        <f t="shared" si="27"/>
        <v>63406.560000000231</v>
      </c>
    </row>
    <row r="427" spans="2:16" x14ac:dyDescent="0.35">
      <c r="B427" s="89" t="s">
        <v>98</v>
      </c>
      <c r="C427" s="113">
        <v>44267</v>
      </c>
      <c r="D427" s="56" t="s">
        <v>526</v>
      </c>
      <c r="E427" s="15" t="s">
        <v>527</v>
      </c>
      <c r="F427" s="16">
        <v>132.5</v>
      </c>
      <c r="H427" s="2">
        <v>44249</v>
      </c>
      <c r="I427" s="2">
        <v>44262</v>
      </c>
      <c r="J427">
        <f t="shared" si="24"/>
        <v>14</v>
      </c>
      <c r="K427" s="2">
        <f t="shared" si="25"/>
        <v>44255.5</v>
      </c>
      <c r="L427" s="82">
        <v>44267.5</v>
      </c>
      <c r="M427" s="79">
        <v>44286.5</v>
      </c>
      <c r="N427" s="79"/>
      <c r="O427">
        <f t="shared" si="26"/>
        <v>31</v>
      </c>
      <c r="P427" s="32">
        <f t="shared" si="27"/>
        <v>4107.5</v>
      </c>
    </row>
    <row r="428" spans="2:16" x14ac:dyDescent="0.35">
      <c r="B428" s="89" t="s">
        <v>98</v>
      </c>
      <c r="C428" s="113">
        <v>44267</v>
      </c>
      <c r="D428" s="56" t="s">
        <v>528</v>
      </c>
      <c r="E428" s="15" t="s">
        <v>529</v>
      </c>
      <c r="F428" s="16">
        <v>7.21</v>
      </c>
      <c r="H428" s="2">
        <v>44249</v>
      </c>
      <c r="I428" s="2">
        <v>44262</v>
      </c>
      <c r="J428">
        <f t="shared" si="24"/>
        <v>14</v>
      </c>
      <c r="K428" s="2">
        <f t="shared" si="25"/>
        <v>44255.5</v>
      </c>
      <c r="L428" s="82">
        <v>44267.5</v>
      </c>
      <c r="M428" s="79">
        <v>44270.5</v>
      </c>
      <c r="N428" s="79"/>
      <c r="O428">
        <f t="shared" si="26"/>
        <v>15</v>
      </c>
      <c r="P428" s="32">
        <f t="shared" si="27"/>
        <v>108.15</v>
      </c>
    </row>
    <row r="429" spans="2:16" x14ac:dyDescent="0.35">
      <c r="B429" s="89" t="s">
        <v>98</v>
      </c>
      <c r="C429" s="113">
        <v>44267</v>
      </c>
      <c r="D429" s="56" t="s">
        <v>530</v>
      </c>
      <c r="E429" s="15" t="s">
        <v>531</v>
      </c>
      <c r="F429" s="16">
        <v>224</v>
      </c>
      <c r="H429" s="2">
        <v>44249</v>
      </c>
      <c r="I429" s="2">
        <v>44262</v>
      </c>
      <c r="J429">
        <f t="shared" si="24"/>
        <v>14</v>
      </c>
      <c r="K429" s="2">
        <f t="shared" si="25"/>
        <v>44255.5</v>
      </c>
      <c r="L429" s="82">
        <v>44267.5</v>
      </c>
      <c r="M429" s="79">
        <v>44270.5</v>
      </c>
      <c r="N429" s="79"/>
      <c r="O429">
        <f t="shared" si="26"/>
        <v>15</v>
      </c>
      <c r="P429" s="32">
        <f t="shared" si="27"/>
        <v>3360</v>
      </c>
    </row>
    <row r="430" spans="2:16" x14ac:dyDescent="0.35">
      <c r="B430" s="89" t="s">
        <v>98</v>
      </c>
      <c r="C430" s="113">
        <v>44267</v>
      </c>
      <c r="D430" s="56" t="s">
        <v>532</v>
      </c>
      <c r="E430" s="15" t="s">
        <v>533</v>
      </c>
      <c r="F430" s="16">
        <v>2824.38</v>
      </c>
      <c r="H430" s="2">
        <v>44249</v>
      </c>
      <c r="I430" s="2">
        <v>44262</v>
      </c>
      <c r="J430">
        <f t="shared" si="24"/>
        <v>14</v>
      </c>
      <c r="K430" s="2">
        <f t="shared" si="25"/>
        <v>44255.5</v>
      </c>
      <c r="L430" s="82">
        <v>44267.5</v>
      </c>
      <c r="M430" s="82">
        <v>44267.5</v>
      </c>
      <c r="N430" s="79">
        <v>44266.5</v>
      </c>
      <c r="O430">
        <f t="shared" si="26"/>
        <v>12</v>
      </c>
      <c r="P430" s="32">
        <f t="shared" si="27"/>
        <v>33892.559999999998</v>
      </c>
    </row>
    <row r="431" spans="2:16" x14ac:dyDescent="0.35">
      <c r="B431" s="89" t="s">
        <v>98</v>
      </c>
      <c r="C431" s="113">
        <v>44267</v>
      </c>
      <c r="D431" s="56" t="s">
        <v>534</v>
      </c>
      <c r="E431" s="15" t="s">
        <v>535</v>
      </c>
      <c r="F431" s="16">
        <v>18278.570000000003</v>
      </c>
      <c r="H431" s="2">
        <v>44249</v>
      </c>
      <c r="I431" s="2">
        <v>44262</v>
      </c>
      <c r="J431">
        <f t="shared" si="24"/>
        <v>14</v>
      </c>
      <c r="K431" s="2">
        <f t="shared" si="25"/>
        <v>44255.5</v>
      </c>
      <c r="L431" s="82">
        <v>44267.5</v>
      </c>
      <c r="M431" s="82">
        <v>44267.5</v>
      </c>
      <c r="N431" s="79">
        <v>44266.5</v>
      </c>
      <c r="O431">
        <f t="shared" si="26"/>
        <v>12</v>
      </c>
      <c r="P431" s="32">
        <f t="shared" si="27"/>
        <v>219342.84000000003</v>
      </c>
    </row>
    <row r="432" spans="2:16" x14ac:dyDescent="0.35">
      <c r="B432" s="89" t="s">
        <v>98</v>
      </c>
      <c r="C432" s="113">
        <v>44267</v>
      </c>
      <c r="D432" s="56" t="s">
        <v>536</v>
      </c>
      <c r="E432" s="15" t="s">
        <v>537</v>
      </c>
      <c r="F432" s="16">
        <v>2977.7999999999997</v>
      </c>
      <c r="H432" s="2">
        <v>44249</v>
      </c>
      <c r="I432" s="2">
        <v>44262</v>
      </c>
      <c r="J432">
        <f t="shared" si="24"/>
        <v>14</v>
      </c>
      <c r="K432" s="2">
        <f t="shared" si="25"/>
        <v>44255.5</v>
      </c>
      <c r="L432" s="82">
        <v>44267.5</v>
      </c>
      <c r="M432" s="82">
        <v>44267.5</v>
      </c>
      <c r="N432" s="79">
        <v>44266.5</v>
      </c>
      <c r="O432">
        <f t="shared" si="26"/>
        <v>12</v>
      </c>
      <c r="P432" s="32">
        <f t="shared" si="27"/>
        <v>35733.599999999999</v>
      </c>
    </row>
    <row r="433" spans="2:16" x14ac:dyDescent="0.35">
      <c r="B433" s="89" t="s">
        <v>98</v>
      </c>
      <c r="C433" s="113">
        <v>44267</v>
      </c>
      <c r="D433" s="56" t="s">
        <v>538</v>
      </c>
      <c r="E433" s="15" t="s">
        <v>539</v>
      </c>
      <c r="F433" s="16">
        <v>112</v>
      </c>
      <c r="H433" s="2">
        <v>44249</v>
      </c>
      <c r="I433" s="2">
        <v>44262</v>
      </c>
      <c r="J433">
        <f t="shared" si="24"/>
        <v>14</v>
      </c>
      <c r="K433" s="2">
        <f t="shared" si="25"/>
        <v>44255.5</v>
      </c>
      <c r="L433" s="82">
        <v>44267.5</v>
      </c>
      <c r="M433" s="82">
        <v>44267.5</v>
      </c>
      <c r="N433" s="79">
        <v>44266.5</v>
      </c>
      <c r="O433">
        <f t="shared" si="26"/>
        <v>12</v>
      </c>
      <c r="P433" s="32">
        <f t="shared" si="27"/>
        <v>1344</v>
      </c>
    </row>
    <row r="434" spans="2:16" x14ac:dyDescent="0.35">
      <c r="B434" s="89" t="s">
        <v>98</v>
      </c>
      <c r="C434" s="113">
        <v>44267</v>
      </c>
      <c r="D434" s="56" t="s">
        <v>551</v>
      </c>
      <c r="E434" s="15" t="s">
        <v>552</v>
      </c>
      <c r="F434" s="16">
        <v>1086.99</v>
      </c>
      <c r="H434" s="2">
        <v>44249</v>
      </c>
      <c r="I434" s="2">
        <v>44262</v>
      </c>
      <c r="J434">
        <f t="shared" si="24"/>
        <v>14</v>
      </c>
      <c r="K434" s="2">
        <f t="shared" si="25"/>
        <v>44255.5</v>
      </c>
      <c r="L434" s="82">
        <v>44267.5</v>
      </c>
      <c r="M434" s="82">
        <v>44267.5</v>
      </c>
      <c r="N434" s="79">
        <v>44266.5</v>
      </c>
      <c r="O434">
        <f t="shared" si="26"/>
        <v>12</v>
      </c>
      <c r="P434" s="32">
        <f t="shared" si="27"/>
        <v>13043.880000000001</v>
      </c>
    </row>
    <row r="435" spans="2:16" x14ac:dyDescent="0.35">
      <c r="B435" s="89" t="s">
        <v>98</v>
      </c>
      <c r="C435" s="113">
        <v>44267</v>
      </c>
      <c r="D435" s="56" t="s">
        <v>553</v>
      </c>
      <c r="E435" s="15" t="s">
        <v>554</v>
      </c>
      <c r="F435" s="16">
        <v>774.43000000000006</v>
      </c>
      <c r="H435" s="2">
        <v>44249</v>
      </c>
      <c r="I435" s="2">
        <v>44262</v>
      </c>
      <c r="J435">
        <f t="shared" si="24"/>
        <v>14</v>
      </c>
      <c r="K435" s="2">
        <f t="shared" si="25"/>
        <v>44255.5</v>
      </c>
      <c r="L435" s="82">
        <v>44267.5</v>
      </c>
      <c r="M435" s="82">
        <v>44267.5</v>
      </c>
      <c r="N435" s="79">
        <v>44266.5</v>
      </c>
      <c r="O435">
        <f t="shared" si="26"/>
        <v>12</v>
      </c>
      <c r="P435" s="32">
        <f t="shared" si="27"/>
        <v>9293.16</v>
      </c>
    </row>
    <row r="436" spans="2:16" x14ac:dyDescent="0.35">
      <c r="B436" s="89" t="s">
        <v>98</v>
      </c>
      <c r="C436" s="113">
        <v>44267</v>
      </c>
      <c r="D436" s="56" t="s">
        <v>440</v>
      </c>
      <c r="E436" s="15" t="s">
        <v>441</v>
      </c>
      <c r="F436" s="16">
        <v>3.08</v>
      </c>
      <c r="H436" s="2">
        <v>44249</v>
      </c>
      <c r="I436" s="2">
        <v>44262</v>
      </c>
      <c r="J436">
        <f t="shared" si="24"/>
        <v>14</v>
      </c>
      <c r="K436" s="2">
        <f t="shared" si="25"/>
        <v>44255.5</v>
      </c>
      <c r="L436" s="82">
        <v>44267.5</v>
      </c>
      <c r="M436" s="79">
        <v>44279.5</v>
      </c>
      <c r="N436" s="79"/>
      <c r="O436">
        <f t="shared" si="26"/>
        <v>24</v>
      </c>
      <c r="P436" s="32">
        <f t="shared" si="27"/>
        <v>73.92</v>
      </c>
    </row>
    <row r="437" spans="2:16" x14ac:dyDescent="0.35">
      <c r="B437" s="89" t="s">
        <v>98</v>
      </c>
      <c r="C437" s="113">
        <v>44267</v>
      </c>
      <c r="D437" s="56" t="s">
        <v>442</v>
      </c>
      <c r="E437" s="15" t="s">
        <v>443</v>
      </c>
      <c r="F437" s="16">
        <v>6</v>
      </c>
      <c r="H437" s="2">
        <v>44249</v>
      </c>
      <c r="I437" s="2">
        <v>44262</v>
      </c>
      <c r="J437">
        <f t="shared" si="24"/>
        <v>14</v>
      </c>
      <c r="K437" s="2">
        <f t="shared" si="25"/>
        <v>44255.5</v>
      </c>
      <c r="L437" s="82">
        <v>44267.5</v>
      </c>
      <c r="M437" s="79">
        <v>44267.5</v>
      </c>
      <c r="N437" s="79"/>
      <c r="O437">
        <f t="shared" si="26"/>
        <v>12</v>
      </c>
      <c r="P437" s="32">
        <f t="shared" si="27"/>
        <v>72</v>
      </c>
    </row>
    <row r="438" spans="2:16" x14ac:dyDescent="0.35">
      <c r="B438" s="89" t="s">
        <v>98</v>
      </c>
      <c r="C438" s="113">
        <v>44267</v>
      </c>
      <c r="D438" s="56" t="s">
        <v>444</v>
      </c>
      <c r="E438" s="15" t="s">
        <v>445</v>
      </c>
      <c r="F438" s="16">
        <v>5.85</v>
      </c>
      <c r="H438" s="2">
        <v>44249</v>
      </c>
      <c r="I438" s="2">
        <v>44262</v>
      </c>
      <c r="J438">
        <f t="shared" si="24"/>
        <v>14</v>
      </c>
      <c r="K438" s="2">
        <f t="shared" si="25"/>
        <v>44255.5</v>
      </c>
      <c r="L438" s="82">
        <v>44267.5</v>
      </c>
      <c r="M438" s="79">
        <v>44267.5</v>
      </c>
      <c r="N438" s="79"/>
      <c r="O438">
        <f t="shared" si="26"/>
        <v>12</v>
      </c>
      <c r="P438" s="32">
        <f t="shared" si="27"/>
        <v>70.199999999999989</v>
      </c>
    </row>
    <row r="439" spans="2:16" x14ac:dyDescent="0.35">
      <c r="B439" s="89" t="s">
        <v>98</v>
      </c>
      <c r="C439" s="113">
        <v>44267</v>
      </c>
      <c r="D439" s="56" t="s">
        <v>440</v>
      </c>
      <c r="E439" s="15" t="s">
        <v>441</v>
      </c>
      <c r="F439" s="16">
        <v>3.08</v>
      </c>
      <c r="H439" s="2">
        <v>44249</v>
      </c>
      <c r="I439" s="2">
        <v>44262</v>
      </c>
      <c r="J439">
        <f t="shared" si="24"/>
        <v>14</v>
      </c>
      <c r="K439" s="2">
        <f t="shared" si="25"/>
        <v>44255.5</v>
      </c>
      <c r="L439" s="82">
        <v>44267.5</v>
      </c>
      <c r="M439" s="79">
        <v>44279.5</v>
      </c>
      <c r="N439" s="79"/>
      <c r="O439">
        <f t="shared" si="26"/>
        <v>24</v>
      </c>
      <c r="P439" s="32">
        <f t="shared" si="27"/>
        <v>73.92</v>
      </c>
    </row>
    <row r="440" spans="2:16" x14ac:dyDescent="0.35">
      <c r="B440" s="89" t="s">
        <v>98</v>
      </c>
      <c r="C440" s="113">
        <v>44267</v>
      </c>
      <c r="D440" s="56" t="s">
        <v>442</v>
      </c>
      <c r="E440" s="15" t="s">
        <v>443</v>
      </c>
      <c r="F440" s="16">
        <v>13.38</v>
      </c>
      <c r="H440" s="2">
        <v>44249</v>
      </c>
      <c r="I440" s="2">
        <v>44262</v>
      </c>
      <c r="J440">
        <f t="shared" si="24"/>
        <v>14</v>
      </c>
      <c r="K440" s="2">
        <f t="shared" si="25"/>
        <v>44255.5</v>
      </c>
      <c r="L440" s="82">
        <v>44267.5</v>
      </c>
      <c r="M440" s="79">
        <v>44267.5</v>
      </c>
      <c r="N440" s="79"/>
      <c r="O440">
        <f t="shared" si="26"/>
        <v>12</v>
      </c>
      <c r="P440" s="32">
        <f t="shared" si="27"/>
        <v>160.56</v>
      </c>
    </row>
    <row r="441" spans="2:16" x14ac:dyDescent="0.35">
      <c r="B441" s="56" t="s">
        <v>98</v>
      </c>
      <c r="C441" s="113">
        <v>44267</v>
      </c>
      <c r="D441" s="56" t="s">
        <v>444</v>
      </c>
      <c r="E441" s="15" t="s">
        <v>445</v>
      </c>
      <c r="F441" s="16">
        <v>60.93</v>
      </c>
      <c r="H441" s="2">
        <v>44249</v>
      </c>
      <c r="I441" s="2">
        <v>44262</v>
      </c>
      <c r="J441">
        <f t="shared" si="24"/>
        <v>14</v>
      </c>
      <c r="K441" s="2">
        <f t="shared" si="25"/>
        <v>44255.5</v>
      </c>
      <c r="L441" s="82">
        <v>44267.5</v>
      </c>
      <c r="M441" s="79">
        <v>44267.5</v>
      </c>
      <c r="N441" s="79"/>
      <c r="O441">
        <f t="shared" si="26"/>
        <v>12</v>
      </c>
      <c r="P441" s="32">
        <f t="shared" si="27"/>
        <v>731.16</v>
      </c>
    </row>
    <row r="442" spans="2:16" s="10" customFormat="1" x14ac:dyDescent="0.35">
      <c r="B442" s="59" t="s">
        <v>98</v>
      </c>
      <c r="C442" s="115">
        <v>44267</v>
      </c>
      <c r="D442" s="59" t="s">
        <v>430</v>
      </c>
      <c r="E442" s="18" t="s">
        <v>431</v>
      </c>
      <c r="F442" s="19">
        <v>6.39</v>
      </c>
      <c r="H442" s="11">
        <v>44249</v>
      </c>
      <c r="I442" s="11">
        <v>44262</v>
      </c>
      <c r="J442" s="10">
        <f t="shared" si="24"/>
        <v>14</v>
      </c>
      <c r="K442" s="11">
        <f t="shared" si="25"/>
        <v>44255.5</v>
      </c>
      <c r="L442" s="86">
        <v>44267.5</v>
      </c>
      <c r="M442" s="86">
        <v>44267.5</v>
      </c>
      <c r="N442" s="87"/>
      <c r="O442" s="10">
        <f t="shared" si="26"/>
        <v>12</v>
      </c>
      <c r="P442" s="43">
        <f t="shared" si="27"/>
        <v>76.679999999999993</v>
      </c>
    </row>
    <row r="443" spans="2:16" s="10" customFormat="1" x14ac:dyDescent="0.35">
      <c r="B443" s="59" t="s">
        <v>98</v>
      </c>
      <c r="C443" s="115">
        <v>44267</v>
      </c>
      <c r="D443" s="59" t="s">
        <v>430</v>
      </c>
      <c r="E443" s="18" t="s">
        <v>431</v>
      </c>
      <c r="F443" s="19">
        <v>63.43</v>
      </c>
      <c r="H443" s="11">
        <v>44249</v>
      </c>
      <c r="I443" s="11">
        <v>44262</v>
      </c>
      <c r="J443" s="10">
        <f t="shared" si="24"/>
        <v>14</v>
      </c>
      <c r="K443" s="11">
        <f t="shared" si="25"/>
        <v>44255.5</v>
      </c>
      <c r="L443" s="86">
        <v>44267.5</v>
      </c>
      <c r="M443" s="86">
        <v>44267.5</v>
      </c>
      <c r="N443" s="87"/>
      <c r="O443" s="10">
        <f t="shared" si="26"/>
        <v>12</v>
      </c>
      <c r="P443" s="43">
        <f t="shared" si="27"/>
        <v>761.16</v>
      </c>
    </row>
    <row r="444" spans="2:16" s="10" customFormat="1" x14ac:dyDescent="0.35">
      <c r="B444" s="59" t="s">
        <v>98</v>
      </c>
      <c r="C444" s="115">
        <v>44267</v>
      </c>
      <c r="D444" s="59" t="s">
        <v>432</v>
      </c>
      <c r="E444" s="18" t="s">
        <v>433</v>
      </c>
      <c r="F444" s="19">
        <v>95.14</v>
      </c>
      <c r="H444" s="11">
        <v>44249</v>
      </c>
      <c r="I444" s="11">
        <v>44262</v>
      </c>
      <c r="J444" s="10">
        <f t="shared" si="24"/>
        <v>14</v>
      </c>
      <c r="K444" s="11">
        <f t="shared" si="25"/>
        <v>44255.5</v>
      </c>
      <c r="L444" s="86">
        <v>44267.5</v>
      </c>
      <c r="M444" s="86">
        <v>44267.5</v>
      </c>
      <c r="N444" s="87"/>
      <c r="O444" s="10">
        <f t="shared" si="26"/>
        <v>12</v>
      </c>
      <c r="P444" s="43">
        <f t="shared" si="27"/>
        <v>1141.68</v>
      </c>
    </row>
    <row r="445" spans="2:16" s="10" customFormat="1" x14ac:dyDescent="0.35">
      <c r="B445" s="59" t="s">
        <v>98</v>
      </c>
      <c r="C445" s="115">
        <v>44267</v>
      </c>
      <c r="D445" s="59" t="s">
        <v>434</v>
      </c>
      <c r="E445" s="18" t="s">
        <v>435</v>
      </c>
      <c r="F445" s="19">
        <v>103.07</v>
      </c>
      <c r="H445" s="11">
        <v>44249</v>
      </c>
      <c r="I445" s="11">
        <v>44262</v>
      </c>
      <c r="J445" s="10">
        <f t="shared" si="24"/>
        <v>14</v>
      </c>
      <c r="K445" s="11">
        <f t="shared" si="25"/>
        <v>44255.5</v>
      </c>
      <c r="L445" s="86">
        <v>44267.5</v>
      </c>
      <c r="M445" s="86">
        <v>44267.5</v>
      </c>
      <c r="N445" s="87"/>
      <c r="O445" s="10">
        <f t="shared" si="26"/>
        <v>12</v>
      </c>
      <c r="P445" s="43">
        <f t="shared" si="27"/>
        <v>1236.8399999999999</v>
      </c>
    </row>
    <row r="446" spans="2:16" x14ac:dyDescent="0.35">
      <c r="B446" s="56" t="s">
        <v>98</v>
      </c>
      <c r="C446" s="113">
        <v>44267</v>
      </c>
      <c r="D446" s="56" t="s">
        <v>478</v>
      </c>
      <c r="E446" s="15" t="s">
        <v>479</v>
      </c>
      <c r="F446" s="16">
        <v>1.1599999999999999</v>
      </c>
      <c r="H446" s="2">
        <v>44249</v>
      </c>
      <c r="I446" s="2">
        <v>44262</v>
      </c>
      <c r="J446">
        <f t="shared" si="24"/>
        <v>14</v>
      </c>
      <c r="K446" s="2">
        <f t="shared" si="25"/>
        <v>44255.5</v>
      </c>
      <c r="L446" s="82">
        <v>44267.5</v>
      </c>
      <c r="M446" s="82">
        <v>44267.5</v>
      </c>
      <c r="N446" s="79"/>
      <c r="O446">
        <f t="shared" si="26"/>
        <v>12</v>
      </c>
      <c r="P446" s="32">
        <f t="shared" si="27"/>
        <v>13.919999999999998</v>
      </c>
    </row>
    <row r="447" spans="2:16" x14ac:dyDescent="0.35">
      <c r="B447" s="56" t="s">
        <v>98</v>
      </c>
      <c r="C447" s="113">
        <v>44267</v>
      </c>
      <c r="D447" s="56" t="s">
        <v>440</v>
      </c>
      <c r="E447" s="15" t="s">
        <v>441</v>
      </c>
      <c r="F447" s="16">
        <v>9.25</v>
      </c>
      <c r="H447" s="2">
        <v>44249</v>
      </c>
      <c r="I447" s="2">
        <v>44262</v>
      </c>
      <c r="J447">
        <f t="shared" si="24"/>
        <v>14</v>
      </c>
      <c r="K447" s="2">
        <f t="shared" si="25"/>
        <v>44255.5</v>
      </c>
      <c r="L447" s="82">
        <v>44267.5</v>
      </c>
      <c r="M447" s="79">
        <v>44279.5</v>
      </c>
      <c r="N447" s="79"/>
      <c r="O447">
        <f t="shared" si="26"/>
        <v>24</v>
      </c>
      <c r="P447" s="32">
        <f t="shared" si="27"/>
        <v>222</v>
      </c>
    </row>
    <row r="448" spans="2:16" x14ac:dyDescent="0.35">
      <c r="B448" s="56" t="s">
        <v>98</v>
      </c>
      <c r="C448" s="113">
        <v>44267</v>
      </c>
      <c r="D448" s="56" t="s">
        <v>480</v>
      </c>
      <c r="E448" s="15" t="s">
        <v>481</v>
      </c>
      <c r="F448" s="16">
        <v>1.1599999999999999</v>
      </c>
      <c r="H448" s="2">
        <v>44249</v>
      </c>
      <c r="I448" s="2">
        <v>44262</v>
      </c>
      <c r="J448">
        <f t="shared" si="24"/>
        <v>14</v>
      </c>
      <c r="K448" s="2">
        <f t="shared" si="25"/>
        <v>44255.5</v>
      </c>
      <c r="L448" s="82">
        <v>44267.5</v>
      </c>
      <c r="M448" s="82">
        <v>44267.5</v>
      </c>
      <c r="N448" s="79"/>
      <c r="O448">
        <f t="shared" si="26"/>
        <v>12</v>
      </c>
      <c r="P448" s="32">
        <f t="shared" si="27"/>
        <v>13.919999999999998</v>
      </c>
    </row>
    <row r="449" spans="2:16" s="10" customFormat="1" x14ac:dyDescent="0.35">
      <c r="B449" s="59" t="s">
        <v>98</v>
      </c>
      <c r="C449" s="115">
        <v>44267</v>
      </c>
      <c r="D449" s="59" t="s">
        <v>430</v>
      </c>
      <c r="E449" s="18" t="s">
        <v>431</v>
      </c>
      <c r="F449" s="19">
        <v>59.09</v>
      </c>
      <c r="H449" s="11">
        <v>44249</v>
      </c>
      <c r="I449" s="11">
        <v>44262</v>
      </c>
      <c r="J449" s="10">
        <f t="shared" si="24"/>
        <v>14</v>
      </c>
      <c r="K449" s="11">
        <f t="shared" si="25"/>
        <v>44255.5</v>
      </c>
      <c r="L449" s="86">
        <v>44267.5</v>
      </c>
      <c r="M449" s="86">
        <v>44267.5</v>
      </c>
      <c r="N449" s="87"/>
      <c r="O449" s="10">
        <f t="shared" si="26"/>
        <v>12</v>
      </c>
      <c r="P449" s="43">
        <f t="shared" si="27"/>
        <v>709.08</v>
      </c>
    </row>
    <row r="450" spans="2:16" x14ac:dyDescent="0.35">
      <c r="B450" s="56" t="s">
        <v>98</v>
      </c>
      <c r="C450" s="113">
        <v>44267</v>
      </c>
      <c r="D450" s="56" t="s">
        <v>442</v>
      </c>
      <c r="E450" s="15" t="s">
        <v>443</v>
      </c>
      <c r="F450" s="16">
        <v>19.380000000000003</v>
      </c>
      <c r="H450" s="2">
        <v>44249</v>
      </c>
      <c r="I450" s="2">
        <v>44262</v>
      </c>
      <c r="J450">
        <f t="shared" si="24"/>
        <v>14</v>
      </c>
      <c r="K450" s="2">
        <f t="shared" si="25"/>
        <v>44255.5</v>
      </c>
      <c r="L450" s="82">
        <v>44267.5</v>
      </c>
      <c r="M450" s="79">
        <v>44267.5</v>
      </c>
      <c r="N450" s="79"/>
      <c r="O450">
        <f t="shared" si="26"/>
        <v>12</v>
      </c>
      <c r="P450" s="32">
        <f t="shared" si="27"/>
        <v>232.56000000000003</v>
      </c>
    </row>
    <row r="451" spans="2:16" s="10" customFormat="1" x14ac:dyDescent="0.35">
      <c r="B451" s="59" t="s">
        <v>98</v>
      </c>
      <c r="C451" s="115">
        <v>44267</v>
      </c>
      <c r="D451" s="59" t="s">
        <v>432</v>
      </c>
      <c r="E451" s="18" t="s">
        <v>433</v>
      </c>
      <c r="F451" s="19">
        <v>278.8</v>
      </c>
      <c r="H451" s="11">
        <v>44249</v>
      </c>
      <c r="I451" s="11">
        <v>44262</v>
      </c>
      <c r="J451" s="10">
        <f t="shared" si="24"/>
        <v>14</v>
      </c>
      <c r="K451" s="11">
        <f t="shared" si="25"/>
        <v>44255.5</v>
      </c>
      <c r="L451" s="86">
        <v>44267.5</v>
      </c>
      <c r="M451" s="86">
        <v>44267.5</v>
      </c>
      <c r="N451" s="87"/>
      <c r="O451" s="10">
        <f t="shared" si="26"/>
        <v>12</v>
      </c>
      <c r="P451" s="43">
        <f t="shared" si="27"/>
        <v>3345.6000000000004</v>
      </c>
    </row>
    <row r="452" spans="2:16" s="10" customFormat="1" x14ac:dyDescent="0.35">
      <c r="B452" s="59" t="s">
        <v>98</v>
      </c>
      <c r="C452" s="115">
        <v>44267</v>
      </c>
      <c r="D452" s="59" t="s">
        <v>434</v>
      </c>
      <c r="E452" s="18" t="s">
        <v>435</v>
      </c>
      <c r="F452" s="19">
        <v>437.26</v>
      </c>
      <c r="H452" s="11">
        <v>44249</v>
      </c>
      <c r="I452" s="11">
        <v>44262</v>
      </c>
      <c r="J452" s="10">
        <f t="shared" si="24"/>
        <v>14</v>
      </c>
      <c r="K452" s="11">
        <f t="shared" si="25"/>
        <v>44255.5</v>
      </c>
      <c r="L452" s="86">
        <v>44267.5</v>
      </c>
      <c r="M452" s="86">
        <v>44267.5</v>
      </c>
      <c r="N452" s="87"/>
      <c r="O452" s="10">
        <f t="shared" si="26"/>
        <v>12</v>
      </c>
      <c r="P452" s="43">
        <f t="shared" si="27"/>
        <v>5247.12</v>
      </c>
    </row>
    <row r="453" spans="2:16" x14ac:dyDescent="0.35">
      <c r="B453" s="56" t="s">
        <v>98</v>
      </c>
      <c r="C453" s="113">
        <v>44267</v>
      </c>
      <c r="D453" s="56" t="s">
        <v>478</v>
      </c>
      <c r="E453" s="15" t="s">
        <v>479</v>
      </c>
      <c r="F453" s="16">
        <v>76.930000000000007</v>
      </c>
      <c r="H453" s="2">
        <v>44249</v>
      </c>
      <c r="I453" s="2">
        <v>44262</v>
      </c>
      <c r="J453">
        <f t="shared" si="24"/>
        <v>14</v>
      </c>
      <c r="K453" s="2">
        <f t="shared" si="25"/>
        <v>44255.5</v>
      </c>
      <c r="L453" s="82">
        <v>44267.5</v>
      </c>
      <c r="M453" s="82">
        <v>44267.5</v>
      </c>
      <c r="N453" s="79"/>
      <c r="O453">
        <f t="shared" si="26"/>
        <v>12</v>
      </c>
      <c r="P453" s="32">
        <f t="shared" si="27"/>
        <v>923.16000000000008</v>
      </c>
    </row>
    <row r="454" spans="2:16" x14ac:dyDescent="0.35">
      <c r="B454" s="56" t="s">
        <v>98</v>
      </c>
      <c r="C454" s="113">
        <v>44267</v>
      </c>
      <c r="D454" s="56" t="s">
        <v>480</v>
      </c>
      <c r="E454" s="15" t="s">
        <v>481</v>
      </c>
      <c r="F454" s="16">
        <v>76.930000000000007</v>
      </c>
      <c r="H454" s="2">
        <v>44249</v>
      </c>
      <c r="I454" s="2">
        <v>44262</v>
      </c>
      <c r="J454">
        <f t="shared" si="24"/>
        <v>14</v>
      </c>
      <c r="K454" s="2">
        <f t="shared" si="25"/>
        <v>44255.5</v>
      </c>
      <c r="L454" s="82">
        <v>44267.5</v>
      </c>
      <c r="M454" s="82">
        <v>44267.5</v>
      </c>
      <c r="N454" s="79"/>
      <c r="O454">
        <f t="shared" si="26"/>
        <v>12</v>
      </c>
      <c r="P454" s="32">
        <f t="shared" si="27"/>
        <v>923.16000000000008</v>
      </c>
    </row>
    <row r="455" spans="2:16" x14ac:dyDescent="0.35">
      <c r="B455" s="56" t="s">
        <v>98</v>
      </c>
      <c r="C455" s="113">
        <v>44267</v>
      </c>
      <c r="D455" s="56" t="s">
        <v>444</v>
      </c>
      <c r="E455" s="15" t="s">
        <v>445</v>
      </c>
      <c r="F455" s="16">
        <v>119.08</v>
      </c>
      <c r="H455" s="2">
        <v>44249</v>
      </c>
      <c r="I455" s="2">
        <v>44262</v>
      </c>
      <c r="J455">
        <f t="shared" si="24"/>
        <v>14</v>
      </c>
      <c r="K455" s="2">
        <f t="shared" si="25"/>
        <v>44255.5</v>
      </c>
      <c r="L455" s="82">
        <v>44267.5</v>
      </c>
      <c r="M455" s="79">
        <v>44267.5</v>
      </c>
      <c r="N455" s="79"/>
      <c r="O455">
        <f t="shared" si="26"/>
        <v>12</v>
      </c>
      <c r="P455" s="32">
        <f t="shared" si="27"/>
        <v>1428.96</v>
      </c>
    </row>
    <row r="456" spans="2:16" x14ac:dyDescent="0.35">
      <c r="B456" s="56" t="s">
        <v>98</v>
      </c>
      <c r="C456" s="113">
        <v>44267</v>
      </c>
      <c r="D456" s="56" t="s">
        <v>494</v>
      </c>
      <c r="E456" s="15" t="s">
        <v>495</v>
      </c>
      <c r="F456" s="16">
        <v>33.93</v>
      </c>
      <c r="H456" s="2">
        <v>44249</v>
      </c>
      <c r="I456" s="2">
        <v>44262</v>
      </c>
      <c r="J456">
        <f t="shared" si="24"/>
        <v>14</v>
      </c>
      <c r="K456" s="2">
        <f t="shared" si="25"/>
        <v>44255.5</v>
      </c>
      <c r="L456" s="82">
        <v>44267.5</v>
      </c>
      <c r="M456" s="82">
        <v>44267.5</v>
      </c>
      <c r="N456" s="79"/>
      <c r="O456">
        <f t="shared" si="26"/>
        <v>12</v>
      </c>
      <c r="P456" s="32">
        <f t="shared" si="27"/>
        <v>407.15999999999997</v>
      </c>
    </row>
    <row r="457" spans="2:16" x14ac:dyDescent="0.35">
      <c r="B457" s="56" t="s">
        <v>98</v>
      </c>
      <c r="C457" s="113">
        <v>44267</v>
      </c>
      <c r="D457" s="56" t="s">
        <v>496</v>
      </c>
      <c r="E457" s="15" t="s">
        <v>497</v>
      </c>
      <c r="F457" s="16">
        <v>1.88</v>
      </c>
      <c r="H457" s="2">
        <v>44249</v>
      </c>
      <c r="I457" s="2">
        <v>44262</v>
      </c>
      <c r="J457">
        <f t="shared" si="24"/>
        <v>14</v>
      </c>
      <c r="K457" s="2">
        <f t="shared" si="25"/>
        <v>44255.5</v>
      </c>
      <c r="L457" s="82">
        <v>44267.5</v>
      </c>
      <c r="M457" s="82">
        <v>44267.5</v>
      </c>
      <c r="N457" s="79"/>
      <c r="O457">
        <f t="shared" si="26"/>
        <v>12</v>
      </c>
      <c r="P457" s="32">
        <f t="shared" si="27"/>
        <v>22.56</v>
      </c>
    </row>
    <row r="458" spans="2:16" x14ac:dyDescent="0.35">
      <c r="B458" s="56" t="s">
        <v>98</v>
      </c>
      <c r="C458" s="113">
        <v>44267</v>
      </c>
      <c r="D458" s="56" t="s">
        <v>498</v>
      </c>
      <c r="E458" s="15" t="s">
        <v>499</v>
      </c>
      <c r="F458" s="16">
        <v>24.97</v>
      </c>
      <c r="H458" s="2">
        <v>44249</v>
      </c>
      <c r="I458" s="2">
        <v>44262</v>
      </c>
      <c r="J458">
        <f t="shared" ref="J458:J521" si="28">I458-H458+1</f>
        <v>14</v>
      </c>
      <c r="K458" s="2">
        <f t="shared" ref="K458:K521" si="29">(I458+H458)/2</f>
        <v>44255.5</v>
      </c>
      <c r="L458" s="82">
        <v>44267.5</v>
      </c>
      <c r="M458" s="82">
        <v>44267.5</v>
      </c>
      <c r="N458" s="79"/>
      <c r="O458">
        <f t="shared" ref="O458:O521" si="30">M458-K458</f>
        <v>12</v>
      </c>
      <c r="P458" s="32">
        <f t="shared" ref="P458:P521" si="31">F458*O458</f>
        <v>299.64</v>
      </c>
    </row>
    <row r="459" spans="2:16" s="10" customFormat="1" x14ac:dyDescent="0.35">
      <c r="B459" s="59" t="s">
        <v>98</v>
      </c>
      <c r="C459" s="115">
        <v>44267</v>
      </c>
      <c r="D459" s="59" t="s">
        <v>430</v>
      </c>
      <c r="E459" s="18" t="s">
        <v>431</v>
      </c>
      <c r="F459" s="19">
        <v>235.44</v>
      </c>
      <c r="H459" s="11">
        <v>44249</v>
      </c>
      <c r="I459" s="11">
        <v>44262</v>
      </c>
      <c r="J459" s="10">
        <f t="shared" si="28"/>
        <v>14</v>
      </c>
      <c r="K459" s="11">
        <f t="shared" si="29"/>
        <v>44255.5</v>
      </c>
      <c r="L459" s="86">
        <v>44267.5</v>
      </c>
      <c r="M459" s="86">
        <v>44267.5</v>
      </c>
      <c r="N459" s="87"/>
      <c r="O459" s="10">
        <f t="shared" si="30"/>
        <v>12</v>
      </c>
      <c r="P459" s="43">
        <f t="shared" si="31"/>
        <v>2825.2799999999997</v>
      </c>
    </row>
    <row r="460" spans="2:16" s="10" customFormat="1" x14ac:dyDescent="0.35">
      <c r="B460" s="59" t="s">
        <v>98</v>
      </c>
      <c r="C460" s="115">
        <v>44267</v>
      </c>
      <c r="D460" s="59" t="s">
        <v>432</v>
      </c>
      <c r="E460" s="18" t="s">
        <v>433</v>
      </c>
      <c r="F460" s="19">
        <v>1482.58</v>
      </c>
      <c r="H460" s="11">
        <v>44249</v>
      </c>
      <c r="I460" s="11">
        <v>44262</v>
      </c>
      <c r="J460" s="10">
        <f t="shared" si="28"/>
        <v>14</v>
      </c>
      <c r="K460" s="11">
        <f t="shared" si="29"/>
        <v>44255.5</v>
      </c>
      <c r="L460" s="86">
        <v>44267.5</v>
      </c>
      <c r="M460" s="86">
        <v>44267.5</v>
      </c>
      <c r="N460" s="87"/>
      <c r="O460" s="10">
        <f t="shared" si="30"/>
        <v>12</v>
      </c>
      <c r="P460" s="43">
        <f t="shared" si="31"/>
        <v>17790.96</v>
      </c>
    </row>
    <row r="461" spans="2:16" s="10" customFormat="1" x14ac:dyDescent="0.35">
      <c r="B461" s="59" t="s">
        <v>98</v>
      </c>
      <c r="C461" s="115">
        <v>44267</v>
      </c>
      <c r="D461" s="59" t="s">
        <v>434</v>
      </c>
      <c r="E461" s="18" t="s">
        <v>435</v>
      </c>
      <c r="F461" s="19">
        <v>3923.4799999999996</v>
      </c>
      <c r="H461" s="11">
        <v>44249</v>
      </c>
      <c r="I461" s="11">
        <v>44262</v>
      </c>
      <c r="J461" s="10">
        <f t="shared" si="28"/>
        <v>14</v>
      </c>
      <c r="K461" s="11">
        <f t="shared" si="29"/>
        <v>44255.5</v>
      </c>
      <c r="L461" s="86">
        <v>44267.5</v>
      </c>
      <c r="M461" s="86">
        <v>44267.5</v>
      </c>
      <c r="N461" s="87"/>
      <c r="O461" s="10">
        <f t="shared" si="30"/>
        <v>12</v>
      </c>
      <c r="P461" s="43">
        <f t="shared" si="31"/>
        <v>47081.759999999995</v>
      </c>
    </row>
    <row r="462" spans="2:16" x14ac:dyDescent="0.35">
      <c r="B462" s="56" t="s">
        <v>98</v>
      </c>
      <c r="C462" s="113">
        <v>44267</v>
      </c>
      <c r="D462" s="56" t="s">
        <v>436</v>
      </c>
      <c r="E462" s="15" t="s">
        <v>437</v>
      </c>
      <c r="F462" s="16">
        <v>2.8421709430404007E-14</v>
      </c>
      <c r="H462" s="2">
        <v>44249</v>
      </c>
      <c r="I462" s="2">
        <v>44262</v>
      </c>
      <c r="J462">
        <f t="shared" si="28"/>
        <v>14</v>
      </c>
      <c r="K462" s="2">
        <f t="shared" si="29"/>
        <v>44255.5</v>
      </c>
      <c r="L462" s="82">
        <v>44267.5</v>
      </c>
      <c r="M462" s="82">
        <v>44267.5</v>
      </c>
      <c r="N462" s="79"/>
      <c r="O462">
        <f t="shared" si="30"/>
        <v>12</v>
      </c>
      <c r="P462" s="32">
        <f t="shared" si="31"/>
        <v>3.4106051316484809E-13</v>
      </c>
    </row>
    <row r="463" spans="2:16" x14ac:dyDescent="0.35">
      <c r="B463" s="56" t="s">
        <v>98</v>
      </c>
      <c r="C463" s="113">
        <v>44267</v>
      </c>
      <c r="D463" s="56" t="s">
        <v>478</v>
      </c>
      <c r="E463" s="15" t="s">
        <v>479</v>
      </c>
      <c r="F463" s="16">
        <v>200</v>
      </c>
      <c r="H463" s="2">
        <v>44249</v>
      </c>
      <c r="I463" s="2">
        <v>44262</v>
      </c>
      <c r="J463">
        <f t="shared" si="28"/>
        <v>14</v>
      </c>
      <c r="K463" s="2">
        <f t="shared" si="29"/>
        <v>44255.5</v>
      </c>
      <c r="L463" s="82">
        <v>44267.5</v>
      </c>
      <c r="M463" s="82">
        <v>44267.5</v>
      </c>
      <c r="N463" s="79"/>
      <c r="O463">
        <f t="shared" si="30"/>
        <v>12</v>
      </c>
      <c r="P463" s="32">
        <f t="shared" si="31"/>
        <v>2400</v>
      </c>
    </row>
    <row r="464" spans="2:16" x14ac:dyDescent="0.35">
      <c r="B464" s="56" t="s">
        <v>98</v>
      </c>
      <c r="C464" s="113">
        <v>44267</v>
      </c>
      <c r="D464" s="56" t="s">
        <v>480</v>
      </c>
      <c r="E464" s="15" t="s">
        <v>481</v>
      </c>
      <c r="F464" s="16">
        <v>200</v>
      </c>
      <c r="H464" s="2">
        <v>44249</v>
      </c>
      <c r="I464" s="2">
        <v>44262</v>
      </c>
      <c r="J464">
        <f t="shared" si="28"/>
        <v>14</v>
      </c>
      <c r="K464" s="2">
        <f t="shared" si="29"/>
        <v>44255.5</v>
      </c>
      <c r="L464" s="82">
        <v>44267.5</v>
      </c>
      <c r="M464" s="82">
        <v>44267.5</v>
      </c>
      <c r="N464" s="79"/>
      <c r="O464">
        <f t="shared" si="30"/>
        <v>12</v>
      </c>
      <c r="P464" s="32">
        <f t="shared" si="31"/>
        <v>2400</v>
      </c>
    </row>
    <row r="465" spans="2:16" x14ac:dyDescent="0.35">
      <c r="B465" s="56" t="s">
        <v>98</v>
      </c>
      <c r="C465" s="113">
        <v>44267</v>
      </c>
      <c r="D465" s="56" t="s">
        <v>496</v>
      </c>
      <c r="E465" s="15" t="s">
        <v>497</v>
      </c>
      <c r="F465" s="16">
        <v>6.48</v>
      </c>
      <c r="H465" s="2">
        <v>44249</v>
      </c>
      <c r="I465" s="2">
        <v>44262</v>
      </c>
      <c r="J465">
        <f t="shared" si="28"/>
        <v>14</v>
      </c>
      <c r="K465" s="2">
        <f t="shared" si="29"/>
        <v>44255.5</v>
      </c>
      <c r="L465" s="82">
        <v>44267.5</v>
      </c>
      <c r="M465" s="82">
        <v>44267.5</v>
      </c>
      <c r="N465" s="79"/>
      <c r="O465">
        <f t="shared" si="30"/>
        <v>12</v>
      </c>
      <c r="P465" s="32">
        <f t="shared" si="31"/>
        <v>77.760000000000005</v>
      </c>
    </row>
    <row r="466" spans="2:16" x14ac:dyDescent="0.35">
      <c r="B466" s="56" t="s">
        <v>98</v>
      </c>
      <c r="C466" s="113">
        <v>44267</v>
      </c>
      <c r="D466" s="56" t="s">
        <v>498</v>
      </c>
      <c r="E466" s="15" t="s">
        <v>499</v>
      </c>
      <c r="F466" s="16">
        <v>34.129999999999995</v>
      </c>
      <c r="H466" s="2">
        <v>44249</v>
      </c>
      <c r="I466" s="2">
        <v>44262</v>
      </c>
      <c r="J466">
        <f t="shared" si="28"/>
        <v>14</v>
      </c>
      <c r="K466" s="2">
        <f t="shared" si="29"/>
        <v>44255.5</v>
      </c>
      <c r="L466" s="82">
        <v>44267.5</v>
      </c>
      <c r="M466" s="82">
        <v>44267.5</v>
      </c>
      <c r="N466" s="79"/>
      <c r="O466">
        <f t="shared" si="30"/>
        <v>12</v>
      </c>
      <c r="P466" s="32">
        <f t="shared" si="31"/>
        <v>409.55999999999995</v>
      </c>
    </row>
    <row r="467" spans="2:16" x14ac:dyDescent="0.35">
      <c r="B467" s="56" t="s">
        <v>98</v>
      </c>
      <c r="C467" s="113">
        <v>44267</v>
      </c>
      <c r="D467" s="56" t="s">
        <v>500</v>
      </c>
      <c r="E467" s="15" t="s">
        <v>501</v>
      </c>
      <c r="F467" s="16">
        <v>1.57</v>
      </c>
      <c r="H467" s="2">
        <v>44249</v>
      </c>
      <c r="I467" s="2">
        <v>44262</v>
      </c>
      <c r="J467">
        <f t="shared" si="28"/>
        <v>14</v>
      </c>
      <c r="K467" s="2">
        <f t="shared" si="29"/>
        <v>44255.5</v>
      </c>
      <c r="L467" s="82">
        <v>44267.5</v>
      </c>
      <c r="M467" s="82">
        <v>44267.5</v>
      </c>
      <c r="N467" s="79"/>
      <c r="O467">
        <f t="shared" si="30"/>
        <v>12</v>
      </c>
      <c r="P467" s="32">
        <f t="shared" si="31"/>
        <v>18.84</v>
      </c>
    </row>
    <row r="468" spans="2:16" s="10" customFormat="1" x14ac:dyDescent="0.35">
      <c r="B468" s="59" t="s">
        <v>98</v>
      </c>
      <c r="C468" s="115">
        <v>44267</v>
      </c>
      <c r="D468" s="59" t="s">
        <v>430</v>
      </c>
      <c r="E468" s="18" t="s">
        <v>431</v>
      </c>
      <c r="F468" s="19">
        <v>30</v>
      </c>
      <c r="H468" s="11">
        <v>44249</v>
      </c>
      <c r="I468" s="11">
        <v>44262</v>
      </c>
      <c r="J468" s="10">
        <f t="shared" si="28"/>
        <v>14</v>
      </c>
      <c r="K468" s="11">
        <f t="shared" si="29"/>
        <v>44255.5</v>
      </c>
      <c r="L468" s="86">
        <v>44267.5</v>
      </c>
      <c r="M468" s="86">
        <v>44267.5</v>
      </c>
      <c r="N468" s="87"/>
      <c r="O468" s="10">
        <f t="shared" si="30"/>
        <v>12</v>
      </c>
      <c r="P468" s="43">
        <f t="shared" si="31"/>
        <v>360</v>
      </c>
    </row>
    <row r="469" spans="2:16" s="10" customFormat="1" x14ac:dyDescent="0.35">
      <c r="B469" s="59" t="s">
        <v>98</v>
      </c>
      <c r="C469" s="115">
        <v>44267</v>
      </c>
      <c r="D469" s="59" t="s">
        <v>432</v>
      </c>
      <c r="E469" s="18" t="s">
        <v>433</v>
      </c>
      <c r="F469" s="19">
        <v>45</v>
      </c>
      <c r="H469" s="11">
        <v>44249</v>
      </c>
      <c r="I469" s="11">
        <v>44262</v>
      </c>
      <c r="J469" s="10">
        <f t="shared" si="28"/>
        <v>14</v>
      </c>
      <c r="K469" s="11">
        <f t="shared" si="29"/>
        <v>44255.5</v>
      </c>
      <c r="L469" s="86">
        <v>44267.5</v>
      </c>
      <c r="M469" s="86">
        <v>44267.5</v>
      </c>
      <c r="N469" s="87"/>
      <c r="O469" s="10">
        <f t="shared" si="30"/>
        <v>12</v>
      </c>
      <c r="P469" s="43">
        <f t="shared" si="31"/>
        <v>540</v>
      </c>
    </row>
    <row r="470" spans="2:16" s="10" customFormat="1" x14ac:dyDescent="0.35">
      <c r="B470" s="59" t="s">
        <v>98</v>
      </c>
      <c r="C470" s="115">
        <v>44267</v>
      </c>
      <c r="D470" s="59" t="s">
        <v>434</v>
      </c>
      <c r="E470" s="18" t="s">
        <v>435</v>
      </c>
      <c r="F470" s="19">
        <v>75</v>
      </c>
      <c r="H470" s="11">
        <v>44249</v>
      </c>
      <c r="I470" s="11">
        <v>44262</v>
      </c>
      <c r="J470" s="10">
        <f t="shared" si="28"/>
        <v>14</v>
      </c>
      <c r="K470" s="11">
        <f t="shared" si="29"/>
        <v>44255.5</v>
      </c>
      <c r="L470" s="86">
        <v>44267.5</v>
      </c>
      <c r="M470" s="86">
        <v>44267.5</v>
      </c>
      <c r="N470" s="87"/>
      <c r="O470" s="10">
        <f t="shared" si="30"/>
        <v>12</v>
      </c>
      <c r="P470" s="43">
        <f t="shared" si="31"/>
        <v>900</v>
      </c>
    </row>
    <row r="471" spans="2:16" s="10" customFormat="1" x14ac:dyDescent="0.35">
      <c r="B471" s="59" t="s">
        <v>98</v>
      </c>
      <c r="C471" s="115">
        <v>44267</v>
      </c>
      <c r="D471" s="59" t="s">
        <v>452</v>
      </c>
      <c r="E471" s="18" t="s">
        <v>453</v>
      </c>
      <c r="F471" s="19">
        <v>0.48</v>
      </c>
      <c r="H471" s="11">
        <v>44249</v>
      </c>
      <c r="I471" s="11">
        <v>44262</v>
      </c>
      <c r="J471" s="10">
        <f t="shared" si="28"/>
        <v>14</v>
      </c>
      <c r="K471" s="11">
        <f t="shared" si="29"/>
        <v>44255.5</v>
      </c>
      <c r="L471" s="86">
        <v>44267.5</v>
      </c>
      <c r="M471" s="86">
        <v>44267.5</v>
      </c>
      <c r="N471" s="87"/>
      <c r="O471" s="10">
        <f t="shared" si="30"/>
        <v>12</v>
      </c>
      <c r="P471" s="43">
        <f t="shared" si="31"/>
        <v>5.76</v>
      </c>
    </row>
    <row r="472" spans="2:16" x14ac:dyDescent="0.35">
      <c r="B472" s="56" t="s">
        <v>98</v>
      </c>
      <c r="C472" s="113">
        <v>44267</v>
      </c>
      <c r="D472" s="56" t="s">
        <v>440</v>
      </c>
      <c r="E472" s="15" t="s">
        <v>441</v>
      </c>
      <c r="F472" s="16">
        <v>9.25</v>
      </c>
      <c r="H472" s="2">
        <v>44249</v>
      </c>
      <c r="I472" s="2">
        <v>44262</v>
      </c>
      <c r="J472">
        <f t="shared" si="28"/>
        <v>14</v>
      </c>
      <c r="K472" s="2">
        <f t="shared" si="29"/>
        <v>44255.5</v>
      </c>
      <c r="L472" s="82">
        <v>44267.5</v>
      </c>
      <c r="M472" s="79">
        <v>44279.5</v>
      </c>
      <c r="N472" s="79"/>
      <c r="O472">
        <f t="shared" si="30"/>
        <v>24</v>
      </c>
      <c r="P472" s="32">
        <f t="shared" si="31"/>
        <v>222</v>
      </c>
    </row>
    <row r="473" spans="2:16" s="10" customFormat="1" x14ac:dyDescent="0.35">
      <c r="B473" s="59" t="s">
        <v>98</v>
      </c>
      <c r="C473" s="115">
        <v>44267</v>
      </c>
      <c r="D473" s="59" t="s">
        <v>454</v>
      </c>
      <c r="E473" s="18" t="s">
        <v>455</v>
      </c>
      <c r="F473" s="19">
        <v>2738.3300000000004</v>
      </c>
      <c r="H473" s="11">
        <v>44249</v>
      </c>
      <c r="I473" s="11">
        <v>44262</v>
      </c>
      <c r="J473" s="10">
        <f t="shared" si="28"/>
        <v>14</v>
      </c>
      <c r="K473" s="11">
        <f t="shared" si="29"/>
        <v>44255.5</v>
      </c>
      <c r="L473" s="86">
        <v>44267.5</v>
      </c>
      <c r="M473" s="86">
        <v>44267.5</v>
      </c>
      <c r="N473" s="87"/>
      <c r="O473" s="10">
        <f t="shared" si="30"/>
        <v>12</v>
      </c>
      <c r="P473" s="43">
        <f t="shared" si="31"/>
        <v>32859.960000000006</v>
      </c>
    </row>
    <row r="474" spans="2:16" s="10" customFormat="1" x14ac:dyDescent="0.35">
      <c r="B474" s="59" t="s">
        <v>98</v>
      </c>
      <c r="C474" s="115">
        <v>44267</v>
      </c>
      <c r="D474" s="59" t="s">
        <v>430</v>
      </c>
      <c r="E474" s="18" t="s">
        <v>431</v>
      </c>
      <c r="F474" s="19">
        <v>142996.28999999983</v>
      </c>
      <c r="H474" s="11">
        <v>44249</v>
      </c>
      <c r="I474" s="11">
        <v>44262</v>
      </c>
      <c r="J474" s="10">
        <f t="shared" si="28"/>
        <v>14</v>
      </c>
      <c r="K474" s="11">
        <f t="shared" si="29"/>
        <v>44255.5</v>
      </c>
      <c r="L474" s="86">
        <v>44267.5</v>
      </c>
      <c r="M474" s="86">
        <v>44267.5</v>
      </c>
      <c r="N474" s="87"/>
      <c r="O474" s="10">
        <f t="shared" si="30"/>
        <v>12</v>
      </c>
      <c r="P474" s="43">
        <f t="shared" si="31"/>
        <v>1715955.4799999981</v>
      </c>
    </row>
    <row r="475" spans="2:16" x14ac:dyDescent="0.35">
      <c r="B475" s="56" t="s">
        <v>98</v>
      </c>
      <c r="C475" s="113">
        <v>44267</v>
      </c>
      <c r="D475" s="56" t="s">
        <v>442</v>
      </c>
      <c r="E475" s="15" t="s">
        <v>443</v>
      </c>
      <c r="F475" s="16">
        <v>32.760000000000005</v>
      </c>
      <c r="H475" s="2">
        <v>44249</v>
      </c>
      <c r="I475" s="2">
        <v>44262</v>
      </c>
      <c r="J475">
        <f t="shared" si="28"/>
        <v>14</v>
      </c>
      <c r="K475" s="2">
        <f t="shared" si="29"/>
        <v>44255.5</v>
      </c>
      <c r="L475" s="82">
        <v>44267.5</v>
      </c>
      <c r="M475" s="79">
        <v>44267.5</v>
      </c>
      <c r="N475" s="79"/>
      <c r="O475">
        <f t="shared" si="30"/>
        <v>12</v>
      </c>
      <c r="P475" s="32">
        <f t="shared" si="31"/>
        <v>393.12000000000006</v>
      </c>
    </row>
    <row r="476" spans="2:16" s="10" customFormat="1" x14ac:dyDescent="0.35">
      <c r="B476" s="59" t="s">
        <v>98</v>
      </c>
      <c r="C476" s="115">
        <v>44267</v>
      </c>
      <c r="D476" s="59" t="s">
        <v>456</v>
      </c>
      <c r="E476" s="18" t="s">
        <v>457</v>
      </c>
      <c r="F476" s="19">
        <v>12676.120000000004</v>
      </c>
      <c r="H476" s="11">
        <v>44249</v>
      </c>
      <c r="I476" s="11">
        <v>44262</v>
      </c>
      <c r="J476" s="10">
        <f t="shared" si="28"/>
        <v>14</v>
      </c>
      <c r="K476" s="11">
        <f t="shared" si="29"/>
        <v>44255.5</v>
      </c>
      <c r="L476" s="86">
        <v>44267.5</v>
      </c>
      <c r="M476" s="86">
        <v>44267.5</v>
      </c>
      <c r="N476" s="87"/>
      <c r="O476" s="10">
        <f t="shared" si="30"/>
        <v>12</v>
      </c>
      <c r="P476" s="43">
        <f t="shared" si="31"/>
        <v>152113.44000000006</v>
      </c>
    </row>
    <row r="477" spans="2:16" s="10" customFormat="1" x14ac:dyDescent="0.35">
      <c r="B477" s="59" t="s">
        <v>98</v>
      </c>
      <c r="C477" s="115">
        <v>44267</v>
      </c>
      <c r="D477" s="59" t="s">
        <v>432</v>
      </c>
      <c r="E477" s="18" t="s">
        <v>433</v>
      </c>
      <c r="F477" s="19">
        <v>496996.80999999994</v>
      </c>
      <c r="H477" s="11">
        <v>44249</v>
      </c>
      <c r="I477" s="11">
        <v>44262</v>
      </c>
      <c r="J477" s="10">
        <f t="shared" si="28"/>
        <v>14</v>
      </c>
      <c r="K477" s="11">
        <f t="shared" si="29"/>
        <v>44255.5</v>
      </c>
      <c r="L477" s="86">
        <v>44267.5</v>
      </c>
      <c r="M477" s="86">
        <v>44267.5</v>
      </c>
      <c r="N477" s="87"/>
      <c r="O477" s="10">
        <f t="shared" si="30"/>
        <v>12</v>
      </c>
      <c r="P477" s="43">
        <f t="shared" si="31"/>
        <v>5963961.7199999988</v>
      </c>
    </row>
    <row r="478" spans="2:16" s="10" customFormat="1" x14ac:dyDescent="0.35">
      <c r="B478" s="59" t="s">
        <v>98</v>
      </c>
      <c r="C478" s="115">
        <v>44267</v>
      </c>
      <c r="D478" s="59" t="s">
        <v>434</v>
      </c>
      <c r="E478" s="18" t="s">
        <v>435</v>
      </c>
      <c r="F478" s="19">
        <v>791181.05999999994</v>
      </c>
      <c r="H478" s="11">
        <v>44249</v>
      </c>
      <c r="I478" s="11">
        <v>44262</v>
      </c>
      <c r="J478" s="10">
        <f t="shared" si="28"/>
        <v>14</v>
      </c>
      <c r="K478" s="11">
        <f t="shared" si="29"/>
        <v>44255.5</v>
      </c>
      <c r="L478" s="86">
        <v>44267.5</v>
      </c>
      <c r="M478" s="86">
        <v>44267.5</v>
      </c>
      <c r="N478" s="87"/>
      <c r="O478" s="10">
        <f t="shared" si="30"/>
        <v>12</v>
      </c>
      <c r="P478" s="43">
        <f t="shared" si="31"/>
        <v>9494172.7199999988</v>
      </c>
    </row>
    <row r="479" spans="2:16" x14ac:dyDescent="0.35">
      <c r="B479" s="56" t="s">
        <v>98</v>
      </c>
      <c r="C479" s="113">
        <v>44267</v>
      </c>
      <c r="D479" s="56" t="s">
        <v>444</v>
      </c>
      <c r="E479" s="15" t="s">
        <v>445</v>
      </c>
      <c r="F479" s="16">
        <v>399.97</v>
      </c>
      <c r="H479" s="2">
        <v>44249</v>
      </c>
      <c r="I479" s="2">
        <v>44262</v>
      </c>
      <c r="J479">
        <f t="shared" si="28"/>
        <v>14</v>
      </c>
      <c r="K479" s="2">
        <f t="shared" si="29"/>
        <v>44255.5</v>
      </c>
      <c r="L479" s="82">
        <v>44267.5</v>
      </c>
      <c r="M479" s="79">
        <v>44267.5</v>
      </c>
      <c r="N479" s="79"/>
      <c r="O479">
        <f t="shared" si="30"/>
        <v>12</v>
      </c>
      <c r="P479" s="32">
        <f t="shared" si="31"/>
        <v>4799.6400000000003</v>
      </c>
    </row>
    <row r="480" spans="2:16" x14ac:dyDescent="0.35">
      <c r="B480" s="56" t="s">
        <v>98</v>
      </c>
      <c r="C480" s="113">
        <v>44267</v>
      </c>
      <c r="D480" s="56" t="s">
        <v>436</v>
      </c>
      <c r="E480" s="15" t="s">
        <v>437</v>
      </c>
      <c r="F480" s="16">
        <v>110430.58000000005</v>
      </c>
      <c r="H480" s="2">
        <v>44249</v>
      </c>
      <c r="I480" s="2">
        <v>44262</v>
      </c>
      <c r="J480">
        <f t="shared" si="28"/>
        <v>14</v>
      </c>
      <c r="K480" s="2">
        <f t="shared" si="29"/>
        <v>44255.5</v>
      </c>
      <c r="L480" s="82">
        <v>44267.5</v>
      </c>
      <c r="M480" s="82">
        <v>44267.5</v>
      </c>
      <c r="N480" s="79"/>
      <c r="O480">
        <f t="shared" si="30"/>
        <v>12</v>
      </c>
      <c r="P480" s="32">
        <f t="shared" si="31"/>
        <v>1325166.9600000004</v>
      </c>
    </row>
    <row r="481" spans="2:16" s="10" customFormat="1" x14ac:dyDescent="0.35">
      <c r="B481" s="59" t="s">
        <v>98</v>
      </c>
      <c r="C481" s="115">
        <v>44267</v>
      </c>
      <c r="D481" s="59" t="s">
        <v>458</v>
      </c>
      <c r="E481" s="18" t="s">
        <v>459</v>
      </c>
      <c r="F481" s="19">
        <v>113.56</v>
      </c>
      <c r="H481" s="11">
        <v>44249</v>
      </c>
      <c r="I481" s="11">
        <v>44262</v>
      </c>
      <c r="J481" s="10">
        <f t="shared" si="28"/>
        <v>14</v>
      </c>
      <c r="K481" s="11">
        <f t="shared" si="29"/>
        <v>44255.5</v>
      </c>
      <c r="L481" s="86">
        <v>44267.5</v>
      </c>
      <c r="M481" s="86">
        <v>44267.5</v>
      </c>
      <c r="N481" s="87"/>
      <c r="O481" s="10">
        <f t="shared" si="30"/>
        <v>12</v>
      </c>
      <c r="P481" s="43">
        <f t="shared" si="31"/>
        <v>1362.72</v>
      </c>
    </row>
    <row r="482" spans="2:16" s="10" customFormat="1" x14ac:dyDescent="0.35">
      <c r="B482" s="59" t="s">
        <v>98</v>
      </c>
      <c r="C482" s="115">
        <v>44267</v>
      </c>
      <c r="D482" s="59" t="s">
        <v>438</v>
      </c>
      <c r="E482" s="18" t="s">
        <v>439</v>
      </c>
      <c r="F482" s="19">
        <v>96193.619999999966</v>
      </c>
      <c r="H482" s="11">
        <v>44249</v>
      </c>
      <c r="I482" s="11">
        <v>44262</v>
      </c>
      <c r="J482" s="10">
        <f t="shared" si="28"/>
        <v>14</v>
      </c>
      <c r="K482" s="11">
        <f t="shared" si="29"/>
        <v>44255.5</v>
      </c>
      <c r="L482" s="86">
        <v>44267.5</v>
      </c>
      <c r="M482" s="86">
        <v>44267.5</v>
      </c>
      <c r="N482" s="87"/>
      <c r="O482" s="10">
        <f t="shared" si="30"/>
        <v>12</v>
      </c>
      <c r="P482" s="43">
        <f t="shared" si="31"/>
        <v>1154323.4399999995</v>
      </c>
    </row>
    <row r="483" spans="2:16" x14ac:dyDescent="0.35">
      <c r="B483" s="56" t="s">
        <v>98</v>
      </c>
      <c r="C483" s="113">
        <v>44267</v>
      </c>
      <c r="D483" s="56" t="s">
        <v>468</v>
      </c>
      <c r="E483" s="15" t="s">
        <v>469</v>
      </c>
      <c r="F483" s="16">
        <v>204.86</v>
      </c>
      <c r="H483" s="2">
        <v>44249</v>
      </c>
      <c r="I483" s="2">
        <v>44262</v>
      </c>
      <c r="J483">
        <f t="shared" si="28"/>
        <v>14</v>
      </c>
      <c r="K483" s="2">
        <f t="shared" si="29"/>
        <v>44255.5</v>
      </c>
      <c r="L483" s="82">
        <v>44267.5</v>
      </c>
      <c r="M483" s="82">
        <v>44267.5</v>
      </c>
      <c r="N483" s="79"/>
      <c r="O483">
        <f t="shared" si="30"/>
        <v>12</v>
      </c>
      <c r="P483" s="32">
        <f t="shared" si="31"/>
        <v>2458.3200000000002</v>
      </c>
    </row>
    <row r="484" spans="2:16" x14ac:dyDescent="0.35">
      <c r="B484" s="56" t="s">
        <v>98</v>
      </c>
      <c r="C484" s="113">
        <v>44267</v>
      </c>
      <c r="D484" s="56" t="s">
        <v>474</v>
      </c>
      <c r="E484" s="15" t="s">
        <v>475</v>
      </c>
      <c r="F484" s="16">
        <v>958.29000000000008</v>
      </c>
      <c r="H484" s="2">
        <v>44249</v>
      </c>
      <c r="I484" s="2">
        <v>44262</v>
      </c>
      <c r="J484">
        <f t="shared" si="28"/>
        <v>14</v>
      </c>
      <c r="K484" s="2">
        <f t="shared" si="29"/>
        <v>44255.5</v>
      </c>
      <c r="L484" s="82">
        <v>44267.5</v>
      </c>
      <c r="M484" s="82">
        <v>44267.5</v>
      </c>
      <c r="N484" s="79"/>
      <c r="O484">
        <f t="shared" si="30"/>
        <v>12</v>
      </c>
      <c r="P484" s="32">
        <f t="shared" si="31"/>
        <v>11499.480000000001</v>
      </c>
    </row>
    <row r="485" spans="2:16" x14ac:dyDescent="0.35">
      <c r="B485" s="56" t="s">
        <v>98</v>
      </c>
      <c r="C485" s="113">
        <v>44267</v>
      </c>
      <c r="D485" s="56" t="s">
        <v>476</v>
      </c>
      <c r="E485" s="15" t="s">
        <v>477</v>
      </c>
      <c r="F485" s="16">
        <v>335.45000000000044</v>
      </c>
      <c r="H485" s="2">
        <v>44249</v>
      </c>
      <c r="I485" s="2">
        <v>44262</v>
      </c>
      <c r="J485">
        <f t="shared" si="28"/>
        <v>14</v>
      </c>
      <c r="K485" s="2">
        <f t="shared" si="29"/>
        <v>44255.5</v>
      </c>
      <c r="L485" s="82">
        <v>44267.5</v>
      </c>
      <c r="M485" s="82">
        <v>44267.5</v>
      </c>
      <c r="N485" s="79"/>
      <c r="O485">
        <f t="shared" si="30"/>
        <v>12</v>
      </c>
      <c r="P485" s="32">
        <f t="shared" si="31"/>
        <v>4025.4000000000051</v>
      </c>
    </row>
    <row r="486" spans="2:16" x14ac:dyDescent="0.35">
      <c r="B486" s="56" t="s">
        <v>98</v>
      </c>
      <c r="C486" s="113">
        <v>44267</v>
      </c>
      <c r="D486" s="56" t="s">
        <v>478</v>
      </c>
      <c r="E486" s="15" t="s">
        <v>479</v>
      </c>
      <c r="F486" s="16">
        <v>98545.900000000052</v>
      </c>
      <c r="H486" s="2">
        <v>44249</v>
      </c>
      <c r="I486" s="2">
        <v>44262</v>
      </c>
      <c r="J486">
        <f t="shared" si="28"/>
        <v>14</v>
      </c>
      <c r="K486" s="2">
        <f t="shared" si="29"/>
        <v>44255.5</v>
      </c>
      <c r="L486" s="82">
        <v>44267.5</v>
      </c>
      <c r="M486" s="82">
        <v>44267.5</v>
      </c>
      <c r="N486" s="79"/>
      <c r="O486">
        <f t="shared" si="30"/>
        <v>12</v>
      </c>
      <c r="P486" s="32">
        <f t="shared" si="31"/>
        <v>1182550.8000000007</v>
      </c>
    </row>
    <row r="487" spans="2:16" x14ac:dyDescent="0.35">
      <c r="B487" s="56" t="s">
        <v>98</v>
      </c>
      <c r="C487" s="113">
        <v>44267</v>
      </c>
      <c r="D487" s="56" t="s">
        <v>480</v>
      </c>
      <c r="E487" s="15" t="s">
        <v>481</v>
      </c>
      <c r="F487" s="16">
        <v>91190.550000000148</v>
      </c>
      <c r="H487" s="2">
        <v>44249</v>
      </c>
      <c r="I487" s="2">
        <v>44262</v>
      </c>
      <c r="J487">
        <f t="shared" si="28"/>
        <v>14</v>
      </c>
      <c r="K487" s="2">
        <f t="shared" si="29"/>
        <v>44255.5</v>
      </c>
      <c r="L487" s="82">
        <v>44267.5</v>
      </c>
      <c r="M487" s="82">
        <v>44267.5</v>
      </c>
      <c r="N487" s="79"/>
      <c r="O487">
        <f t="shared" si="30"/>
        <v>12</v>
      </c>
      <c r="P487" s="32">
        <f t="shared" si="31"/>
        <v>1094286.6000000017</v>
      </c>
    </row>
    <row r="488" spans="2:16" x14ac:dyDescent="0.35">
      <c r="B488" s="56" t="s">
        <v>98</v>
      </c>
      <c r="C488" s="113">
        <v>44267</v>
      </c>
      <c r="D488" s="56" t="s">
        <v>490</v>
      </c>
      <c r="E488" s="15" t="s">
        <v>491</v>
      </c>
      <c r="F488" s="16">
        <v>6088.2799999999988</v>
      </c>
      <c r="H488" s="2">
        <v>44249</v>
      </c>
      <c r="I488" s="2">
        <v>44262</v>
      </c>
      <c r="J488">
        <f t="shared" si="28"/>
        <v>14</v>
      </c>
      <c r="K488" s="2">
        <f t="shared" si="29"/>
        <v>44255.5</v>
      </c>
      <c r="L488" s="82">
        <v>44267.5</v>
      </c>
      <c r="M488" s="82">
        <v>44267.5</v>
      </c>
      <c r="N488" s="79"/>
      <c r="O488">
        <f t="shared" si="30"/>
        <v>12</v>
      </c>
      <c r="P488" s="32">
        <f t="shared" si="31"/>
        <v>73059.359999999986</v>
      </c>
    </row>
    <row r="489" spans="2:16" x14ac:dyDescent="0.35">
      <c r="B489" s="56" t="s">
        <v>98</v>
      </c>
      <c r="C489" s="113">
        <v>44267</v>
      </c>
      <c r="D489" s="56" t="s">
        <v>494</v>
      </c>
      <c r="E489" s="15" t="s">
        <v>495</v>
      </c>
      <c r="F489" s="16">
        <v>20922.950000000019</v>
      </c>
      <c r="H489" s="2">
        <v>44249</v>
      </c>
      <c r="I489" s="2">
        <v>44262</v>
      </c>
      <c r="J489">
        <f t="shared" si="28"/>
        <v>14</v>
      </c>
      <c r="K489" s="2">
        <f t="shared" si="29"/>
        <v>44255.5</v>
      </c>
      <c r="L489" s="82">
        <v>44267.5</v>
      </c>
      <c r="M489" s="82">
        <v>44267.5</v>
      </c>
      <c r="N489" s="79"/>
      <c r="O489">
        <f t="shared" si="30"/>
        <v>12</v>
      </c>
      <c r="P489" s="32">
        <f t="shared" si="31"/>
        <v>251075.40000000023</v>
      </c>
    </row>
    <row r="490" spans="2:16" x14ac:dyDescent="0.35">
      <c r="B490" s="56" t="s">
        <v>98</v>
      </c>
      <c r="C490" s="113">
        <v>44267</v>
      </c>
      <c r="D490" s="56" t="s">
        <v>496</v>
      </c>
      <c r="E490" s="15" t="s">
        <v>497</v>
      </c>
      <c r="F490" s="16">
        <v>2724.3800000000042</v>
      </c>
      <c r="H490" s="2">
        <v>44249</v>
      </c>
      <c r="I490" s="2">
        <v>44262</v>
      </c>
      <c r="J490">
        <f t="shared" si="28"/>
        <v>14</v>
      </c>
      <c r="K490" s="2">
        <f t="shared" si="29"/>
        <v>44255.5</v>
      </c>
      <c r="L490" s="82">
        <v>44267.5</v>
      </c>
      <c r="M490" s="82">
        <v>44267.5</v>
      </c>
      <c r="N490" s="79"/>
      <c r="O490">
        <f t="shared" si="30"/>
        <v>12</v>
      </c>
      <c r="P490" s="32">
        <f t="shared" si="31"/>
        <v>32692.560000000049</v>
      </c>
    </row>
    <row r="491" spans="2:16" x14ac:dyDescent="0.35">
      <c r="B491" s="56" t="s">
        <v>98</v>
      </c>
      <c r="C491" s="113">
        <v>44267</v>
      </c>
      <c r="D491" s="56" t="s">
        <v>498</v>
      </c>
      <c r="E491" s="15" t="s">
        <v>499</v>
      </c>
      <c r="F491" s="16">
        <v>5118.0599999999895</v>
      </c>
      <c r="H491" s="2">
        <v>44249</v>
      </c>
      <c r="I491" s="2">
        <v>44262</v>
      </c>
      <c r="J491">
        <f t="shared" si="28"/>
        <v>14</v>
      </c>
      <c r="K491" s="2">
        <f t="shared" si="29"/>
        <v>44255.5</v>
      </c>
      <c r="L491" s="82">
        <v>44267.5</v>
      </c>
      <c r="M491" s="82">
        <v>44267.5</v>
      </c>
      <c r="N491" s="79"/>
      <c r="O491">
        <f t="shared" si="30"/>
        <v>12</v>
      </c>
      <c r="P491" s="32">
        <f t="shared" si="31"/>
        <v>61416.71999999987</v>
      </c>
    </row>
    <row r="492" spans="2:16" x14ac:dyDescent="0.35">
      <c r="B492" s="56" t="s">
        <v>98</v>
      </c>
      <c r="C492" s="113">
        <v>44267</v>
      </c>
      <c r="D492" s="56" t="s">
        <v>440</v>
      </c>
      <c r="E492" s="15" t="s">
        <v>441</v>
      </c>
      <c r="F492" s="16">
        <v>7529.3400000000529</v>
      </c>
      <c r="H492" s="2">
        <v>44249</v>
      </c>
      <c r="I492" s="2">
        <v>44262</v>
      </c>
      <c r="J492">
        <f t="shared" si="28"/>
        <v>14</v>
      </c>
      <c r="K492" s="2">
        <f t="shared" si="29"/>
        <v>44255.5</v>
      </c>
      <c r="L492" s="82">
        <v>44267.5</v>
      </c>
      <c r="M492" s="79">
        <v>44279.5</v>
      </c>
      <c r="N492" s="79"/>
      <c r="O492">
        <f t="shared" si="30"/>
        <v>24</v>
      </c>
      <c r="P492" s="32">
        <f t="shared" si="31"/>
        <v>180704.16000000125</v>
      </c>
    </row>
    <row r="493" spans="2:16" x14ac:dyDescent="0.35">
      <c r="B493" s="56" t="s">
        <v>98</v>
      </c>
      <c r="C493" s="113">
        <v>44267</v>
      </c>
      <c r="D493" s="56" t="s">
        <v>442</v>
      </c>
      <c r="E493" s="15" t="s">
        <v>443</v>
      </c>
      <c r="F493" s="16">
        <v>19001.209999999781</v>
      </c>
      <c r="H493" s="2">
        <v>44249</v>
      </c>
      <c r="I493" s="2">
        <v>44262</v>
      </c>
      <c r="J493">
        <f t="shared" si="28"/>
        <v>14</v>
      </c>
      <c r="K493" s="2">
        <f t="shared" si="29"/>
        <v>44255.5</v>
      </c>
      <c r="L493" s="82">
        <v>44267.5</v>
      </c>
      <c r="M493" s="79">
        <v>44267.5</v>
      </c>
      <c r="N493" s="79"/>
      <c r="O493">
        <f t="shared" si="30"/>
        <v>12</v>
      </c>
      <c r="P493" s="32">
        <f t="shared" si="31"/>
        <v>228014.51999999737</v>
      </c>
    </row>
    <row r="494" spans="2:16" x14ac:dyDescent="0.35">
      <c r="B494" s="56" t="s">
        <v>98</v>
      </c>
      <c r="C494" s="113">
        <v>44267</v>
      </c>
      <c r="D494" s="56" t="s">
        <v>444</v>
      </c>
      <c r="E494" s="15" t="s">
        <v>445</v>
      </c>
      <c r="F494" s="16">
        <v>135766.71999999962</v>
      </c>
      <c r="H494" s="2">
        <v>44249</v>
      </c>
      <c r="I494" s="2">
        <v>44262</v>
      </c>
      <c r="J494">
        <f t="shared" si="28"/>
        <v>14</v>
      </c>
      <c r="K494" s="2">
        <f t="shared" si="29"/>
        <v>44255.5</v>
      </c>
      <c r="L494" s="82">
        <v>44267.5</v>
      </c>
      <c r="M494" s="79">
        <v>44267.5</v>
      </c>
      <c r="N494" s="79"/>
      <c r="O494">
        <f t="shared" si="30"/>
        <v>12</v>
      </c>
      <c r="P494" s="32">
        <f t="shared" si="31"/>
        <v>1629200.6399999955</v>
      </c>
    </row>
    <row r="495" spans="2:16" x14ac:dyDescent="0.35">
      <c r="B495" s="56" t="s">
        <v>98</v>
      </c>
      <c r="C495" s="113">
        <v>44267</v>
      </c>
      <c r="D495" s="56" t="s">
        <v>500</v>
      </c>
      <c r="E495" s="15" t="s">
        <v>501</v>
      </c>
      <c r="F495" s="16">
        <v>817.88999999999942</v>
      </c>
      <c r="H495" s="2">
        <v>44249</v>
      </c>
      <c r="I495" s="2">
        <v>44262</v>
      </c>
      <c r="J495">
        <f t="shared" si="28"/>
        <v>14</v>
      </c>
      <c r="K495" s="2">
        <f t="shared" si="29"/>
        <v>44255.5</v>
      </c>
      <c r="L495" s="82">
        <v>44267.5</v>
      </c>
      <c r="M495" s="82">
        <v>44267.5</v>
      </c>
      <c r="N495" s="79"/>
      <c r="O495">
        <f t="shared" si="30"/>
        <v>12</v>
      </c>
      <c r="P495" s="32">
        <f t="shared" si="31"/>
        <v>9814.679999999993</v>
      </c>
    </row>
    <row r="496" spans="2:16" s="10" customFormat="1" x14ac:dyDescent="0.35">
      <c r="B496" s="59" t="s">
        <v>98</v>
      </c>
      <c r="C496" s="115">
        <v>44267</v>
      </c>
      <c r="D496" s="59" t="s">
        <v>502</v>
      </c>
      <c r="E496" s="18" t="s">
        <v>502</v>
      </c>
      <c r="F496" s="19">
        <v>73.22</v>
      </c>
      <c r="H496" s="11">
        <v>44249</v>
      </c>
      <c r="I496" s="11">
        <v>44262</v>
      </c>
      <c r="J496" s="10">
        <f t="shared" si="28"/>
        <v>14</v>
      </c>
      <c r="K496" s="11">
        <f t="shared" si="29"/>
        <v>44255.5</v>
      </c>
      <c r="L496" s="86">
        <v>44267.5</v>
      </c>
      <c r="M496" s="86">
        <v>44267.5</v>
      </c>
      <c r="N496" s="87"/>
      <c r="O496" s="10">
        <f t="shared" si="30"/>
        <v>12</v>
      </c>
      <c r="P496" s="43">
        <f t="shared" si="31"/>
        <v>878.64</v>
      </c>
    </row>
    <row r="497" spans="2:16" s="10" customFormat="1" x14ac:dyDescent="0.35">
      <c r="B497" s="59" t="s">
        <v>98</v>
      </c>
      <c r="C497" s="115">
        <v>44267</v>
      </c>
      <c r="D497" s="59" t="s">
        <v>446</v>
      </c>
      <c r="E497" s="18" t="s">
        <v>446</v>
      </c>
      <c r="F497" s="19">
        <v>3210.9199999999996</v>
      </c>
      <c r="H497" s="11">
        <v>44249</v>
      </c>
      <c r="I497" s="11">
        <v>44262</v>
      </c>
      <c r="J497" s="10">
        <f t="shared" si="28"/>
        <v>14</v>
      </c>
      <c r="K497" s="11">
        <f t="shared" si="29"/>
        <v>44255.5</v>
      </c>
      <c r="L497" s="86">
        <v>44267.5</v>
      </c>
      <c r="M497" s="86">
        <v>44267.5</v>
      </c>
      <c r="N497" s="87"/>
      <c r="O497" s="10">
        <f t="shared" si="30"/>
        <v>12</v>
      </c>
      <c r="P497" s="43">
        <f t="shared" si="31"/>
        <v>38531.039999999994</v>
      </c>
    </row>
    <row r="498" spans="2:16" s="10" customFormat="1" x14ac:dyDescent="0.35">
      <c r="B498" s="59" t="s">
        <v>98</v>
      </c>
      <c r="C498" s="115">
        <v>44267</v>
      </c>
      <c r="D498" s="59" t="s">
        <v>447</v>
      </c>
      <c r="E498" s="18" t="s">
        <v>447</v>
      </c>
      <c r="F498" s="19">
        <v>7895.87</v>
      </c>
      <c r="H498" s="11">
        <v>44249</v>
      </c>
      <c r="I498" s="11">
        <v>44262</v>
      </c>
      <c r="J498" s="10">
        <f t="shared" si="28"/>
        <v>14</v>
      </c>
      <c r="K498" s="11">
        <f t="shared" si="29"/>
        <v>44255.5</v>
      </c>
      <c r="L498" s="86">
        <v>44267.5</v>
      </c>
      <c r="M498" s="86">
        <v>44267.5</v>
      </c>
      <c r="N498" s="87"/>
      <c r="O498" s="10">
        <f t="shared" si="30"/>
        <v>12</v>
      </c>
      <c r="P498" s="43">
        <f t="shared" si="31"/>
        <v>94750.44</v>
      </c>
    </row>
    <row r="499" spans="2:16" s="10" customFormat="1" x14ac:dyDescent="0.35">
      <c r="B499" s="59" t="s">
        <v>98</v>
      </c>
      <c r="C499" s="115">
        <v>44267</v>
      </c>
      <c r="D499" s="59" t="s">
        <v>503</v>
      </c>
      <c r="E499" s="18" t="s">
        <v>503</v>
      </c>
      <c r="F499" s="19">
        <v>1886.54</v>
      </c>
      <c r="H499" s="11">
        <v>44249</v>
      </c>
      <c r="I499" s="11">
        <v>44262</v>
      </c>
      <c r="J499" s="10">
        <f t="shared" si="28"/>
        <v>14</v>
      </c>
      <c r="K499" s="11">
        <f t="shared" si="29"/>
        <v>44255.5</v>
      </c>
      <c r="L499" s="86">
        <v>44267.5</v>
      </c>
      <c r="M499" s="86">
        <v>44267.5</v>
      </c>
      <c r="N499" s="87"/>
      <c r="O499" s="10">
        <f t="shared" si="30"/>
        <v>12</v>
      </c>
      <c r="P499" s="43">
        <f t="shared" si="31"/>
        <v>22638.48</v>
      </c>
    </row>
    <row r="500" spans="2:16" s="10" customFormat="1" x14ac:dyDescent="0.35">
      <c r="B500" s="59" t="s">
        <v>86</v>
      </c>
      <c r="C500" s="115">
        <v>44267</v>
      </c>
      <c r="D500" s="59" t="s">
        <v>454</v>
      </c>
      <c r="E500" s="18" t="s">
        <v>455</v>
      </c>
      <c r="F500" s="19">
        <v>82.24</v>
      </c>
      <c r="H500" s="11">
        <v>44248</v>
      </c>
      <c r="I500" s="11">
        <v>44261</v>
      </c>
      <c r="J500" s="10">
        <f t="shared" si="28"/>
        <v>14</v>
      </c>
      <c r="K500" s="11">
        <f t="shared" si="29"/>
        <v>44254.5</v>
      </c>
      <c r="L500" s="86">
        <v>44267.5</v>
      </c>
      <c r="M500" s="86">
        <v>44267.5</v>
      </c>
      <c r="N500" s="87"/>
      <c r="O500" s="10">
        <f t="shared" si="30"/>
        <v>13</v>
      </c>
      <c r="P500" s="43">
        <f t="shared" si="31"/>
        <v>1069.1199999999999</v>
      </c>
    </row>
    <row r="501" spans="2:16" x14ac:dyDescent="0.35">
      <c r="B501" s="89" t="s">
        <v>86</v>
      </c>
      <c r="C501" s="113">
        <v>44267</v>
      </c>
      <c r="D501" s="56" t="s">
        <v>440</v>
      </c>
      <c r="E501" s="15" t="s">
        <v>441</v>
      </c>
      <c r="F501" s="16">
        <v>604.31999999999971</v>
      </c>
      <c r="H501" s="2">
        <v>44248</v>
      </c>
      <c r="I501" s="2">
        <v>44261</v>
      </c>
      <c r="J501">
        <f t="shared" si="28"/>
        <v>14</v>
      </c>
      <c r="K501" s="2">
        <f t="shared" si="29"/>
        <v>44254.5</v>
      </c>
      <c r="L501" s="82">
        <v>44267.5</v>
      </c>
      <c r="M501" s="79">
        <v>44279.5</v>
      </c>
      <c r="N501" s="79"/>
      <c r="O501">
        <f t="shared" si="30"/>
        <v>25</v>
      </c>
      <c r="P501" s="32">
        <f t="shared" si="31"/>
        <v>15107.999999999993</v>
      </c>
    </row>
    <row r="502" spans="2:16" s="10" customFormat="1" x14ac:dyDescent="0.35">
      <c r="B502" s="59" t="s">
        <v>86</v>
      </c>
      <c r="C502" s="115">
        <v>44267</v>
      </c>
      <c r="D502" s="59" t="s">
        <v>430</v>
      </c>
      <c r="E502" s="18" t="s">
        <v>431</v>
      </c>
      <c r="F502" s="19">
        <v>5856.7300000000005</v>
      </c>
      <c r="H502" s="11">
        <v>44248</v>
      </c>
      <c r="I502" s="11">
        <v>44261</v>
      </c>
      <c r="J502" s="10">
        <f t="shared" si="28"/>
        <v>14</v>
      </c>
      <c r="K502" s="11">
        <f t="shared" si="29"/>
        <v>44254.5</v>
      </c>
      <c r="L502" s="86">
        <v>44267.5</v>
      </c>
      <c r="M502" s="86">
        <v>44267.5</v>
      </c>
      <c r="N502" s="87"/>
      <c r="O502" s="10">
        <f t="shared" si="30"/>
        <v>13</v>
      </c>
      <c r="P502" s="43">
        <f t="shared" si="31"/>
        <v>76137.490000000005</v>
      </c>
    </row>
    <row r="503" spans="2:16" s="10" customFormat="1" x14ac:dyDescent="0.35">
      <c r="B503" s="59" t="s">
        <v>86</v>
      </c>
      <c r="C503" s="115">
        <v>44267</v>
      </c>
      <c r="D503" s="59" t="s">
        <v>432</v>
      </c>
      <c r="E503" s="18" t="s">
        <v>433</v>
      </c>
      <c r="F503" s="19">
        <v>27457.090000000011</v>
      </c>
      <c r="H503" s="11">
        <v>44248</v>
      </c>
      <c r="I503" s="11">
        <v>44261</v>
      </c>
      <c r="J503" s="10">
        <f t="shared" si="28"/>
        <v>14</v>
      </c>
      <c r="K503" s="11">
        <f t="shared" si="29"/>
        <v>44254.5</v>
      </c>
      <c r="L503" s="86">
        <v>44267.5</v>
      </c>
      <c r="M503" s="86">
        <v>44267.5</v>
      </c>
      <c r="N503" s="87"/>
      <c r="O503" s="10">
        <f t="shared" si="30"/>
        <v>13</v>
      </c>
      <c r="P503" s="43">
        <f t="shared" si="31"/>
        <v>356942.17000000016</v>
      </c>
    </row>
    <row r="504" spans="2:16" x14ac:dyDescent="0.35">
      <c r="B504" s="89" t="s">
        <v>86</v>
      </c>
      <c r="C504" s="113">
        <v>44267</v>
      </c>
      <c r="D504" s="56" t="s">
        <v>442</v>
      </c>
      <c r="E504" s="15" t="s">
        <v>443</v>
      </c>
      <c r="F504" s="16">
        <v>1619.3800000000015</v>
      </c>
      <c r="H504" s="2">
        <v>44248</v>
      </c>
      <c r="I504" s="2">
        <v>44261</v>
      </c>
      <c r="J504">
        <f t="shared" si="28"/>
        <v>14</v>
      </c>
      <c r="K504" s="2">
        <f t="shared" si="29"/>
        <v>44254.5</v>
      </c>
      <c r="L504" s="82">
        <v>44267.5</v>
      </c>
      <c r="M504" s="79">
        <v>44267.5</v>
      </c>
      <c r="N504" s="79"/>
      <c r="O504">
        <f t="shared" si="30"/>
        <v>13</v>
      </c>
      <c r="P504" s="32">
        <f t="shared" si="31"/>
        <v>21051.940000000021</v>
      </c>
    </row>
    <row r="505" spans="2:16" s="10" customFormat="1" x14ac:dyDescent="0.35">
      <c r="B505" s="59" t="s">
        <v>86</v>
      </c>
      <c r="C505" s="115">
        <v>44267</v>
      </c>
      <c r="D505" s="59" t="s">
        <v>434</v>
      </c>
      <c r="E505" s="18" t="s">
        <v>435</v>
      </c>
      <c r="F505" s="19">
        <v>41736.139999999985</v>
      </c>
      <c r="H505" s="11">
        <v>44248</v>
      </c>
      <c r="I505" s="11">
        <v>44261</v>
      </c>
      <c r="J505" s="10">
        <f t="shared" si="28"/>
        <v>14</v>
      </c>
      <c r="K505" s="11">
        <f t="shared" si="29"/>
        <v>44254.5</v>
      </c>
      <c r="L505" s="86">
        <v>44267.5</v>
      </c>
      <c r="M505" s="86">
        <v>44267.5</v>
      </c>
      <c r="N505" s="87"/>
      <c r="O505" s="10">
        <f t="shared" si="30"/>
        <v>13</v>
      </c>
      <c r="P505" s="43">
        <f t="shared" si="31"/>
        <v>542569.81999999983</v>
      </c>
    </row>
    <row r="506" spans="2:16" x14ac:dyDescent="0.35">
      <c r="B506" s="89" t="s">
        <v>86</v>
      </c>
      <c r="C506" s="113">
        <v>44267</v>
      </c>
      <c r="D506" s="56" t="s">
        <v>436</v>
      </c>
      <c r="E506" s="15" t="s">
        <v>437</v>
      </c>
      <c r="F506" s="16">
        <v>6522.09</v>
      </c>
      <c r="H506" s="2">
        <v>44248</v>
      </c>
      <c r="I506" s="2">
        <v>44261</v>
      </c>
      <c r="J506">
        <f t="shared" si="28"/>
        <v>14</v>
      </c>
      <c r="K506" s="2">
        <f t="shared" si="29"/>
        <v>44254.5</v>
      </c>
      <c r="L506" s="82">
        <v>44267.5</v>
      </c>
      <c r="M506" s="82">
        <v>44267.5</v>
      </c>
      <c r="N506" s="79"/>
      <c r="O506">
        <f t="shared" si="30"/>
        <v>13</v>
      </c>
      <c r="P506" s="32">
        <f t="shared" si="31"/>
        <v>84787.17</v>
      </c>
    </row>
    <row r="507" spans="2:16" s="10" customFormat="1" x14ac:dyDescent="0.35">
      <c r="B507" s="59" t="s">
        <v>86</v>
      </c>
      <c r="C507" s="115">
        <v>44267</v>
      </c>
      <c r="D507" s="59" t="s">
        <v>438</v>
      </c>
      <c r="E507" s="18" t="s">
        <v>439</v>
      </c>
      <c r="F507" s="19">
        <v>3580.88</v>
      </c>
      <c r="H507" s="11">
        <v>44248</v>
      </c>
      <c r="I507" s="11">
        <v>44261</v>
      </c>
      <c r="J507" s="10">
        <f t="shared" si="28"/>
        <v>14</v>
      </c>
      <c r="K507" s="11">
        <f t="shared" si="29"/>
        <v>44254.5</v>
      </c>
      <c r="L507" s="86">
        <v>44267.5</v>
      </c>
      <c r="M507" s="86">
        <v>44267.5</v>
      </c>
      <c r="N507" s="87"/>
      <c r="O507" s="10">
        <f t="shared" si="30"/>
        <v>13</v>
      </c>
      <c r="P507" s="43">
        <f t="shared" si="31"/>
        <v>46551.44</v>
      </c>
    </row>
    <row r="508" spans="2:16" x14ac:dyDescent="0.35">
      <c r="B508" s="89" t="s">
        <v>86</v>
      </c>
      <c r="C508" s="113">
        <v>44267</v>
      </c>
      <c r="D508" s="56" t="s">
        <v>444</v>
      </c>
      <c r="E508" s="15" t="s">
        <v>445</v>
      </c>
      <c r="F508" s="16">
        <v>9024.0400000000009</v>
      </c>
      <c r="H508" s="2">
        <v>44248</v>
      </c>
      <c r="I508" s="2">
        <v>44261</v>
      </c>
      <c r="J508">
        <f t="shared" si="28"/>
        <v>14</v>
      </c>
      <c r="K508" s="2">
        <f t="shared" si="29"/>
        <v>44254.5</v>
      </c>
      <c r="L508" s="82">
        <v>44267.5</v>
      </c>
      <c r="M508" s="79">
        <v>44267.5</v>
      </c>
      <c r="N508" s="79"/>
      <c r="O508">
        <f t="shared" si="30"/>
        <v>13</v>
      </c>
      <c r="P508" s="32">
        <f t="shared" si="31"/>
        <v>117312.52000000002</v>
      </c>
    </row>
    <row r="509" spans="2:16" x14ac:dyDescent="0.35">
      <c r="B509" s="89" t="s">
        <v>86</v>
      </c>
      <c r="C509" s="113">
        <v>44267</v>
      </c>
      <c r="D509" s="56" t="s">
        <v>468</v>
      </c>
      <c r="E509" s="15" t="s">
        <v>469</v>
      </c>
      <c r="F509" s="16">
        <v>22.930000000000003</v>
      </c>
      <c r="H509" s="2">
        <v>44248</v>
      </c>
      <c r="I509" s="2">
        <v>44261</v>
      </c>
      <c r="J509">
        <f t="shared" si="28"/>
        <v>14</v>
      </c>
      <c r="K509" s="2">
        <f t="shared" si="29"/>
        <v>44254.5</v>
      </c>
      <c r="L509" s="82">
        <v>44267.5</v>
      </c>
      <c r="M509" s="82">
        <v>44267.5</v>
      </c>
      <c r="N509" s="79"/>
      <c r="O509">
        <f t="shared" si="30"/>
        <v>13</v>
      </c>
      <c r="P509" s="32">
        <f t="shared" si="31"/>
        <v>298.09000000000003</v>
      </c>
    </row>
    <row r="510" spans="2:16" x14ac:dyDescent="0.35">
      <c r="B510" s="89" t="s">
        <v>86</v>
      </c>
      <c r="C510" s="113">
        <v>44267</v>
      </c>
      <c r="D510" s="56" t="s">
        <v>474</v>
      </c>
      <c r="E510" s="15" t="s">
        <v>475</v>
      </c>
      <c r="F510" s="16">
        <v>192.31</v>
      </c>
      <c r="H510" s="2">
        <v>44248</v>
      </c>
      <c r="I510" s="2">
        <v>44261</v>
      </c>
      <c r="J510">
        <f t="shared" si="28"/>
        <v>14</v>
      </c>
      <c r="K510" s="2">
        <f t="shared" si="29"/>
        <v>44254.5</v>
      </c>
      <c r="L510" s="82">
        <v>44267.5</v>
      </c>
      <c r="M510" s="82">
        <v>44267.5</v>
      </c>
      <c r="N510" s="79"/>
      <c r="O510">
        <f t="shared" si="30"/>
        <v>13</v>
      </c>
      <c r="P510" s="32">
        <f t="shared" si="31"/>
        <v>2500.0300000000002</v>
      </c>
    </row>
    <row r="511" spans="2:16" x14ac:dyDescent="0.35">
      <c r="B511" s="89" t="s">
        <v>86</v>
      </c>
      <c r="C511" s="113">
        <v>44267</v>
      </c>
      <c r="D511" s="56" t="s">
        <v>476</v>
      </c>
      <c r="E511" s="15" t="s">
        <v>477</v>
      </c>
      <c r="F511" s="16">
        <v>27.9</v>
      </c>
      <c r="H511" s="2">
        <v>44248</v>
      </c>
      <c r="I511" s="2">
        <v>44261</v>
      </c>
      <c r="J511">
        <f t="shared" si="28"/>
        <v>14</v>
      </c>
      <c r="K511" s="2">
        <f t="shared" si="29"/>
        <v>44254.5</v>
      </c>
      <c r="L511" s="82">
        <v>44267.5</v>
      </c>
      <c r="M511" s="82">
        <v>44267.5</v>
      </c>
      <c r="N511" s="79"/>
      <c r="O511">
        <f t="shared" si="30"/>
        <v>13</v>
      </c>
      <c r="P511" s="32">
        <f t="shared" si="31"/>
        <v>362.7</v>
      </c>
    </row>
    <row r="512" spans="2:16" x14ac:dyDescent="0.35">
      <c r="B512" s="89" t="s">
        <v>86</v>
      </c>
      <c r="C512" s="113">
        <v>44267</v>
      </c>
      <c r="D512" s="56" t="s">
        <v>478</v>
      </c>
      <c r="E512" s="15" t="s">
        <v>479</v>
      </c>
      <c r="F512" s="16">
        <v>10473.040000000005</v>
      </c>
      <c r="H512" s="2">
        <v>44248</v>
      </c>
      <c r="I512" s="2">
        <v>44261</v>
      </c>
      <c r="J512">
        <f t="shared" si="28"/>
        <v>14</v>
      </c>
      <c r="K512" s="2">
        <f t="shared" si="29"/>
        <v>44254.5</v>
      </c>
      <c r="L512" s="82">
        <v>44267.5</v>
      </c>
      <c r="M512" s="82">
        <v>44267.5</v>
      </c>
      <c r="N512" s="79"/>
      <c r="O512">
        <f t="shared" si="30"/>
        <v>13</v>
      </c>
      <c r="P512" s="32">
        <f t="shared" si="31"/>
        <v>136149.52000000005</v>
      </c>
    </row>
    <row r="513" spans="1:16" x14ac:dyDescent="0.35">
      <c r="B513" s="89" t="s">
        <v>86</v>
      </c>
      <c r="C513" s="113">
        <v>44267</v>
      </c>
      <c r="D513" s="56" t="s">
        <v>480</v>
      </c>
      <c r="E513" s="15" t="s">
        <v>481</v>
      </c>
      <c r="F513" s="16">
        <v>10007.540000000005</v>
      </c>
      <c r="H513" s="2">
        <v>44248</v>
      </c>
      <c r="I513" s="2">
        <v>44261</v>
      </c>
      <c r="J513">
        <f t="shared" si="28"/>
        <v>14</v>
      </c>
      <c r="K513" s="2">
        <f t="shared" si="29"/>
        <v>44254.5</v>
      </c>
      <c r="L513" s="82">
        <v>44267.5</v>
      </c>
      <c r="M513" s="82">
        <v>44267.5</v>
      </c>
      <c r="N513" s="79"/>
      <c r="O513">
        <f t="shared" si="30"/>
        <v>13</v>
      </c>
      <c r="P513" s="32">
        <f t="shared" si="31"/>
        <v>130098.02000000006</v>
      </c>
    </row>
    <row r="514" spans="1:16" x14ac:dyDescent="0.35">
      <c r="B514" s="89" t="s">
        <v>86</v>
      </c>
      <c r="C514" s="113">
        <v>44267</v>
      </c>
      <c r="D514" s="56" t="s">
        <v>490</v>
      </c>
      <c r="E514" s="15" t="s">
        <v>491</v>
      </c>
      <c r="F514" s="16">
        <v>310.01</v>
      </c>
      <c r="H514" s="2">
        <v>44248</v>
      </c>
      <c r="I514" s="2">
        <v>44261</v>
      </c>
      <c r="J514">
        <f t="shared" si="28"/>
        <v>14</v>
      </c>
      <c r="K514" s="2">
        <f t="shared" si="29"/>
        <v>44254.5</v>
      </c>
      <c r="L514" s="82">
        <v>44267.5</v>
      </c>
      <c r="M514" s="82">
        <v>44267.5</v>
      </c>
      <c r="N514" s="79"/>
      <c r="O514">
        <f t="shared" si="30"/>
        <v>13</v>
      </c>
      <c r="P514" s="32">
        <f t="shared" si="31"/>
        <v>4030.13</v>
      </c>
    </row>
    <row r="515" spans="1:16" x14ac:dyDescent="0.35">
      <c r="B515" s="89" t="s">
        <v>86</v>
      </c>
      <c r="C515" s="113">
        <v>44267</v>
      </c>
      <c r="D515" s="56" t="s">
        <v>494</v>
      </c>
      <c r="E515" s="15" t="s">
        <v>495</v>
      </c>
      <c r="F515" s="16">
        <v>1744.9499999999991</v>
      </c>
      <c r="H515" s="2">
        <v>44248</v>
      </c>
      <c r="I515" s="2">
        <v>44261</v>
      </c>
      <c r="J515">
        <f t="shared" si="28"/>
        <v>14</v>
      </c>
      <c r="K515" s="2">
        <f t="shared" si="29"/>
        <v>44254.5</v>
      </c>
      <c r="L515" s="82">
        <v>44267.5</v>
      </c>
      <c r="M515" s="82">
        <v>44267.5</v>
      </c>
      <c r="N515" s="79"/>
      <c r="O515">
        <f t="shared" si="30"/>
        <v>13</v>
      </c>
      <c r="P515" s="32">
        <f t="shared" si="31"/>
        <v>22684.349999999988</v>
      </c>
    </row>
    <row r="516" spans="1:16" x14ac:dyDescent="0.35">
      <c r="B516" s="89" t="s">
        <v>86</v>
      </c>
      <c r="C516" s="113">
        <v>44267</v>
      </c>
      <c r="D516" s="56" t="s">
        <v>496</v>
      </c>
      <c r="E516" s="15" t="s">
        <v>497</v>
      </c>
      <c r="F516" s="16">
        <v>301.11999999999995</v>
      </c>
      <c r="H516" s="2">
        <v>44248</v>
      </c>
      <c r="I516" s="2">
        <v>44261</v>
      </c>
      <c r="J516">
        <f t="shared" si="28"/>
        <v>14</v>
      </c>
      <c r="K516" s="2">
        <f t="shared" si="29"/>
        <v>44254.5</v>
      </c>
      <c r="L516" s="82">
        <v>44267.5</v>
      </c>
      <c r="M516" s="82">
        <v>44267.5</v>
      </c>
      <c r="N516" s="79"/>
      <c r="O516">
        <f t="shared" si="30"/>
        <v>13</v>
      </c>
      <c r="P516" s="32">
        <f t="shared" si="31"/>
        <v>3914.5599999999995</v>
      </c>
    </row>
    <row r="517" spans="1:16" x14ac:dyDescent="0.35">
      <c r="B517" s="89" t="s">
        <v>86</v>
      </c>
      <c r="C517" s="113">
        <v>44267</v>
      </c>
      <c r="D517" s="56" t="s">
        <v>498</v>
      </c>
      <c r="E517" s="15" t="s">
        <v>499</v>
      </c>
      <c r="F517" s="16">
        <v>395.33000000000004</v>
      </c>
      <c r="H517" s="2">
        <v>44248</v>
      </c>
      <c r="I517" s="2">
        <v>44261</v>
      </c>
      <c r="J517">
        <f t="shared" si="28"/>
        <v>14</v>
      </c>
      <c r="K517" s="2">
        <f t="shared" si="29"/>
        <v>44254.5</v>
      </c>
      <c r="L517" s="82">
        <v>44267.5</v>
      </c>
      <c r="M517" s="82">
        <v>44267.5</v>
      </c>
      <c r="N517" s="79"/>
      <c r="O517">
        <f t="shared" si="30"/>
        <v>13</v>
      </c>
      <c r="P517" s="32">
        <f t="shared" si="31"/>
        <v>5139.2900000000009</v>
      </c>
    </row>
    <row r="518" spans="1:16" x14ac:dyDescent="0.35">
      <c r="B518" s="89" t="s">
        <v>86</v>
      </c>
      <c r="C518" s="113">
        <v>44267</v>
      </c>
      <c r="D518" s="56" t="s">
        <v>500</v>
      </c>
      <c r="E518" s="15" t="s">
        <v>501</v>
      </c>
      <c r="F518" s="16">
        <v>89.989999999999981</v>
      </c>
      <c r="H518" s="2">
        <v>44248</v>
      </c>
      <c r="I518" s="2">
        <v>44261</v>
      </c>
      <c r="J518">
        <f t="shared" si="28"/>
        <v>14</v>
      </c>
      <c r="K518" s="2">
        <f t="shared" si="29"/>
        <v>44254.5</v>
      </c>
      <c r="L518" s="82">
        <v>44267.5</v>
      </c>
      <c r="M518" s="82">
        <v>44267.5</v>
      </c>
      <c r="N518" s="79"/>
      <c r="O518">
        <f t="shared" si="30"/>
        <v>13</v>
      </c>
      <c r="P518" s="32">
        <f t="shared" si="31"/>
        <v>1169.8699999999997</v>
      </c>
    </row>
    <row r="519" spans="1:16" s="10" customFormat="1" x14ac:dyDescent="0.35">
      <c r="B519" s="59" t="s">
        <v>86</v>
      </c>
      <c r="C519" s="115">
        <v>44267</v>
      </c>
      <c r="D519" s="59" t="s">
        <v>502</v>
      </c>
      <c r="E519" s="18" t="s">
        <v>502</v>
      </c>
      <c r="F519" s="19">
        <v>105.27</v>
      </c>
      <c r="H519" s="11">
        <v>44248</v>
      </c>
      <c r="I519" s="11">
        <v>44261</v>
      </c>
      <c r="J519" s="10">
        <f t="shared" si="28"/>
        <v>14</v>
      </c>
      <c r="K519" s="11">
        <f t="shared" si="29"/>
        <v>44254.5</v>
      </c>
      <c r="L519" s="86">
        <v>44267.5</v>
      </c>
      <c r="M519" s="86">
        <v>44267.5</v>
      </c>
      <c r="N519" s="87"/>
      <c r="O519" s="10">
        <f t="shared" si="30"/>
        <v>13</v>
      </c>
      <c r="P519" s="43">
        <f t="shared" si="31"/>
        <v>1368.51</v>
      </c>
    </row>
    <row r="520" spans="1:16" s="10" customFormat="1" x14ac:dyDescent="0.35">
      <c r="B520" s="59" t="s">
        <v>86</v>
      </c>
      <c r="C520" s="115">
        <v>44267</v>
      </c>
      <c r="D520" s="59" t="s">
        <v>446</v>
      </c>
      <c r="E520" s="18" t="s">
        <v>446</v>
      </c>
      <c r="F520" s="19">
        <v>982.50000000000011</v>
      </c>
      <c r="H520" s="11">
        <v>44248</v>
      </c>
      <c r="I520" s="11">
        <v>44261</v>
      </c>
      <c r="J520" s="10">
        <f t="shared" si="28"/>
        <v>14</v>
      </c>
      <c r="K520" s="11">
        <f t="shared" si="29"/>
        <v>44254.5</v>
      </c>
      <c r="L520" s="86">
        <v>44267.5</v>
      </c>
      <c r="M520" s="86">
        <v>44267.5</v>
      </c>
      <c r="N520" s="87"/>
      <c r="O520" s="10">
        <f t="shared" si="30"/>
        <v>13</v>
      </c>
      <c r="P520" s="43">
        <f t="shared" si="31"/>
        <v>12772.500000000002</v>
      </c>
    </row>
    <row r="521" spans="1:16" s="10" customFormat="1" x14ac:dyDescent="0.35">
      <c r="B521" s="59" t="s">
        <v>86</v>
      </c>
      <c r="C521" s="115">
        <v>44267</v>
      </c>
      <c r="D521" s="59" t="s">
        <v>447</v>
      </c>
      <c r="E521" s="18" t="s">
        <v>447</v>
      </c>
      <c r="F521" s="19">
        <v>1986.95</v>
      </c>
      <c r="H521" s="11">
        <v>44248</v>
      </c>
      <c r="I521" s="11">
        <v>44261</v>
      </c>
      <c r="J521" s="10">
        <f t="shared" si="28"/>
        <v>14</v>
      </c>
      <c r="K521" s="11">
        <f t="shared" si="29"/>
        <v>44254.5</v>
      </c>
      <c r="L521" s="86">
        <v>44267.5</v>
      </c>
      <c r="M521" s="86">
        <v>44267.5</v>
      </c>
      <c r="N521" s="87"/>
      <c r="O521" s="10">
        <f t="shared" si="30"/>
        <v>13</v>
      </c>
      <c r="P521" s="43">
        <f t="shared" si="31"/>
        <v>25830.350000000002</v>
      </c>
    </row>
    <row r="522" spans="1:16" s="10" customFormat="1" x14ac:dyDescent="0.35">
      <c r="B522" s="59" t="s">
        <v>86</v>
      </c>
      <c r="C522" s="115">
        <v>44267</v>
      </c>
      <c r="D522" s="59" t="s">
        <v>503</v>
      </c>
      <c r="E522" s="18" t="s">
        <v>503</v>
      </c>
      <c r="F522" s="19">
        <v>420.84</v>
      </c>
      <c r="H522" s="11">
        <v>44248</v>
      </c>
      <c r="I522" s="11">
        <v>44261</v>
      </c>
      <c r="J522" s="10">
        <f t="shared" ref="J522:J585" si="32">I522-H522+1</f>
        <v>14</v>
      </c>
      <c r="K522" s="11">
        <f t="shared" ref="K522:K585" si="33">(I522+H522)/2</f>
        <v>44254.5</v>
      </c>
      <c r="L522" s="86">
        <v>44267.5</v>
      </c>
      <c r="M522" s="86">
        <v>44267.5</v>
      </c>
      <c r="N522" s="87"/>
      <c r="O522" s="10">
        <f t="shared" ref="O522:O585" si="34">M522-K522</f>
        <v>13</v>
      </c>
      <c r="P522" s="43">
        <f t="shared" ref="P522:P585" si="35">F522*O522</f>
        <v>5470.92</v>
      </c>
    </row>
    <row r="523" spans="1:16" x14ac:dyDescent="0.35">
      <c r="B523" s="89" t="s">
        <v>86</v>
      </c>
      <c r="C523" s="113">
        <v>44267</v>
      </c>
      <c r="D523" s="56" t="s">
        <v>540</v>
      </c>
      <c r="E523" s="15" t="s">
        <v>541</v>
      </c>
      <c r="F523" s="16">
        <v>2.4000000000000004</v>
      </c>
      <c r="H523" s="2">
        <v>44248</v>
      </c>
      <c r="I523" s="2">
        <v>44261</v>
      </c>
      <c r="J523">
        <f t="shared" si="32"/>
        <v>14</v>
      </c>
      <c r="K523" s="2">
        <f t="shared" si="33"/>
        <v>44254.5</v>
      </c>
      <c r="L523" s="82">
        <v>44267.5</v>
      </c>
      <c r="M523" s="79">
        <v>44286.5</v>
      </c>
      <c r="N523" s="79"/>
      <c r="O523">
        <f t="shared" si="34"/>
        <v>32</v>
      </c>
      <c r="P523" s="32">
        <f t="shared" si="35"/>
        <v>76.800000000000011</v>
      </c>
    </row>
    <row r="524" spans="1:16" x14ac:dyDescent="0.35">
      <c r="B524" s="89" t="s">
        <v>86</v>
      </c>
      <c r="C524" s="113">
        <v>44267</v>
      </c>
      <c r="D524" s="56" t="s">
        <v>488</v>
      </c>
      <c r="E524" s="15" t="s">
        <v>489</v>
      </c>
      <c r="F524" s="16">
        <v>990.09000000000026</v>
      </c>
      <c r="H524" s="2">
        <v>44248</v>
      </c>
      <c r="I524" s="2">
        <v>44261</v>
      </c>
      <c r="J524">
        <f t="shared" si="32"/>
        <v>14</v>
      </c>
      <c r="K524" s="2">
        <f t="shared" si="33"/>
        <v>44254.5</v>
      </c>
      <c r="L524" s="82">
        <v>44267.5</v>
      </c>
      <c r="M524" s="79">
        <v>44301.5</v>
      </c>
      <c r="N524" s="79"/>
      <c r="O524">
        <f t="shared" si="34"/>
        <v>47</v>
      </c>
      <c r="P524" s="32">
        <f t="shared" si="35"/>
        <v>46534.23000000001</v>
      </c>
    </row>
    <row r="525" spans="1:16" x14ac:dyDescent="0.35">
      <c r="B525" s="89" t="s">
        <v>86</v>
      </c>
      <c r="C525" s="113">
        <v>44267</v>
      </c>
      <c r="D525" s="56" t="s">
        <v>542</v>
      </c>
      <c r="E525" s="15" t="s">
        <v>543</v>
      </c>
      <c r="F525" s="16">
        <v>9858.230000000005</v>
      </c>
      <c r="H525" s="2">
        <v>44248</v>
      </c>
      <c r="I525" s="2">
        <v>44261</v>
      </c>
      <c r="J525">
        <f t="shared" si="32"/>
        <v>14</v>
      </c>
      <c r="K525" s="2">
        <f t="shared" si="33"/>
        <v>44254.5</v>
      </c>
      <c r="L525" s="82">
        <v>44267.5</v>
      </c>
      <c r="M525" s="79">
        <v>44267.5</v>
      </c>
      <c r="N525" s="79"/>
      <c r="O525">
        <f t="shared" si="34"/>
        <v>13</v>
      </c>
      <c r="P525" s="32">
        <f t="shared" si="35"/>
        <v>128156.99000000006</v>
      </c>
    </row>
    <row r="526" spans="1:16" x14ac:dyDescent="0.35">
      <c r="B526" s="89" t="s">
        <v>86</v>
      </c>
      <c r="C526" s="113">
        <v>44267</v>
      </c>
      <c r="D526" s="56" t="s">
        <v>532</v>
      </c>
      <c r="E526" s="15" t="s">
        <v>533</v>
      </c>
      <c r="F526" s="16">
        <v>302.68</v>
      </c>
      <c r="H526" s="2">
        <v>44248</v>
      </c>
      <c r="I526" s="2">
        <v>44261</v>
      </c>
      <c r="J526">
        <f t="shared" si="32"/>
        <v>14</v>
      </c>
      <c r="K526" s="2">
        <f t="shared" si="33"/>
        <v>44254.5</v>
      </c>
      <c r="L526" s="82">
        <v>44267.5</v>
      </c>
      <c r="M526" s="82">
        <v>44267.5</v>
      </c>
      <c r="N526" s="79">
        <v>44266.5</v>
      </c>
      <c r="O526">
        <f t="shared" si="34"/>
        <v>13</v>
      </c>
      <c r="P526" s="32">
        <f t="shared" si="35"/>
        <v>3934.84</v>
      </c>
    </row>
    <row r="527" spans="1:16" x14ac:dyDescent="0.35">
      <c r="B527" s="89" t="s">
        <v>86</v>
      </c>
      <c r="C527" s="113">
        <v>44267</v>
      </c>
      <c r="D527" s="56" t="s">
        <v>534</v>
      </c>
      <c r="E527" s="15" t="s">
        <v>535</v>
      </c>
      <c r="F527" s="16">
        <v>624</v>
      </c>
      <c r="H527" s="2">
        <v>44248</v>
      </c>
      <c r="I527" s="2">
        <v>44261</v>
      </c>
      <c r="J527">
        <f t="shared" si="32"/>
        <v>14</v>
      </c>
      <c r="K527" s="2">
        <f t="shared" si="33"/>
        <v>44254.5</v>
      </c>
      <c r="L527" s="82">
        <v>44267.5</v>
      </c>
      <c r="M527" s="82">
        <v>44267.5</v>
      </c>
      <c r="N527" s="79">
        <v>44266.5</v>
      </c>
      <c r="O527">
        <f t="shared" si="34"/>
        <v>13</v>
      </c>
      <c r="P527" s="32">
        <f t="shared" si="35"/>
        <v>8112</v>
      </c>
    </row>
    <row r="528" spans="1:16" x14ac:dyDescent="0.35">
      <c r="A528" s="4"/>
      <c r="B528" s="4" t="s">
        <v>98</v>
      </c>
      <c r="C528" s="114">
        <v>44267</v>
      </c>
      <c r="D528" s="56" t="s">
        <v>544</v>
      </c>
      <c r="E528" t="s">
        <v>546</v>
      </c>
      <c r="F528" s="3">
        <v>10</v>
      </c>
      <c r="H528" s="2">
        <v>44249</v>
      </c>
      <c r="I528" s="2">
        <v>44262</v>
      </c>
      <c r="J528">
        <f t="shared" si="32"/>
        <v>14</v>
      </c>
      <c r="K528" s="2">
        <f t="shared" si="33"/>
        <v>44255.5</v>
      </c>
      <c r="L528" s="94">
        <v>44267.5</v>
      </c>
      <c r="M528" s="79">
        <v>44312.5</v>
      </c>
      <c r="N528" s="79"/>
      <c r="O528">
        <f t="shared" si="34"/>
        <v>57</v>
      </c>
      <c r="P528" s="32">
        <f t="shared" si="35"/>
        <v>570</v>
      </c>
    </row>
    <row r="529" spans="1:16" x14ac:dyDescent="0.35">
      <c r="A529" s="4"/>
      <c r="B529" s="4" t="s">
        <v>98</v>
      </c>
      <c r="C529" s="114">
        <v>44267</v>
      </c>
      <c r="D529" s="56" t="s">
        <v>544</v>
      </c>
      <c r="E529" t="s">
        <v>545</v>
      </c>
      <c r="F529" s="3">
        <v>151.89999999999995</v>
      </c>
      <c r="H529" s="2">
        <v>44249</v>
      </c>
      <c r="I529" s="2">
        <v>44262</v>
      </c>
      <c r="J529">
        <f t="shared" si="32"/>
        <v>14</v>
      </c>
      <c r="K529" s="2">
        <f t="shared" si="33"/>
        <v>44255.5</v>
      </c>
      <c r="L529" s="94">
        <v>44267.5</v>
      </c>
      <c r="M529" s="79">
        <v>44292.5</v>
      </c>
      <c r="N529" s="79"/>
      <c r="O529">
        <f t="shared" si="34"/>
        <v>37</v>
      </c>
      <c r="P529" s="32">
        <f t="shared" si="35"/>
        <v>5620.2999999999984</v>
      </c>
    </row>
    <row r="530" spans="1:16" x14ac:dyDescent="0.35">
      <c r="A530" s="4"/>
      <c r="B530" s="4" t="s">
        <v>98</v>
      </c>
      <c r="C530" s="114">
        <v>44267</v>
      </c>
      <c r="D530" s="56" t="s">
        <v>544</v>
      </c>
      <c r="E530" t="s">
        <v>546</v>
      </c>
      <c r="F530" s="3">
        <v>3789.1899999999996</v>
      </c>
      <c r="H530" s="2">
        <v>44249</v>
      </c>
      <c r="I530" s="2">
        <v>44262</v>
      </c>
      <c r="J530">
        <f t="shared" si="32"/>
        <v>14</v>
      </c>
      <c r="K530" s="2">
        <f t="shared" si="33"/>
        <v>44255.5</v>
      </c>
      <c r="L530" s="94">
        <v>44267.5</v>
      </c>
      <c r="M530" s="79">
        <v>44312.5</v>
      </c>
      <c r="N530" s="79"/>
      <c r="O530">
        <f t="shared" si="34"/>
        <v>57</v>
      </c>
      <c r="P530" s="32">
        <f t="shared" si="35"/>
        <v>215983.83</v>
      </c>
    </row>
    <row r="531" spans="1:16" x14ac:dyDescent="0.35">
      <c r="A531" s="4"/>
      <c r="B531" s="123" t="s">
        <v>86</v>
      </c>
      <c r="C531" s="114">
        <v>44267</v>
      </c>
      <c r="D531" s="56" t="s">
        <v>544</v>
      </c>
      <c r="E531" t="s">
        <v>546</v>
      </c>
      <c r="F531" s="3">
        <v>187.01</v>
      </c>
      <c r="H531" s="2">
        <v>44248</v>
      </c>
      <c r="I531" s="2">
        <v>44261</v>
      </c>
      <c r="J531">
        <f t="shared" si="32"/>
        <v>14</v>
      </c>
      <c r="K531" s="2">
        <f t="shared" si="33"/>
        <v>44254.5</v>
      </c>
      <c r="L531" s="94">
        <v>44267.5</v>
      </c>
      <c r="M531" s="79">
        <v>44312.5</v>
      </c>
      <c r="N531" s="79"/>
      <c r="O531">
        <f t="shared" si="34"/>
        <v>58</v>
      </c>
      <c r="P531" s="32">
        <f t="shared" si="35"/>
        <v>10846.58</v>
      </c>
    </row>
    <row r="532" spans="1:16" x14ac:dyDescent="0.35">
      <c r="B532" s="56" t="s">
        <v>98</v>
      </c>
      <c r="C532" s="113">
        <v>44281</v>
      </c>
      <c r="D532" s="56" t="s">
        <v>460</v>
      </c>
      <c r="E532" s="15" t="s">
        <v>461</v>
      </c>
      <c r="F532" s="16">
        <v>0.64</v>
      </c>
      <c r="H532" s="2">
        <v>44263</v>
      </c>
      <c r="I532" s="2">
        <v>44276</v>
      </c>
      <c r="J532">
        <f t="shared" si="32"/>
        <v>14</v>
      </c>
      <c r="K532" s="2">
        <f t="shared" si="33"/>
        <v>44269.5</v>
      </c>
      <c r="L532" s="82">
        <v>44281.5</v>
      </c>
      <c r="M532" s="79">
        <v>44281.5</v>
      </c>
      <c r="N532" s="79"/>
      <c r="O532">
        <f t="shared" si="34"/>
        <v>12</v>
      </c>
      <c r="P532" s="32">
        <f t="shared" si="35"/>
        <v>7.68</v>
      </c>
    </row>
    <row r="533" spans="1:16" x14ac:dyDescent="0.35">
      <c r="B533" s="56" t="s">
        <v>98</v>
      </c>
      <c r="C533" s="113">
        <v>44281</v>
      </c>
      <c r="D533" s="56" t="s">
        <v>470</v>
      </c>
      <c r="E533" s="15" t="s">
        <v>471</v>
      </c>
      <c r="F533" s="16">
        <v>18.739999999999998</v>
      </c>
      <c r="H533" s="2">
        <v>44263</v>
      </c>
      <c r="I533" s="2">
        <v>44276</v>
      </c>
      <c r="J533">
        <f t="shared" si="32"/>
        <v>14</v>
      </c>
      <c r="K533" s="2">
        <f t="shared" si="33"/>
        <v>44269.5</v>
      </c>
      <c r="L533" s="82">
        <v>44281.5</v>
      </c>
      <c r="M533" s="79">
        <v>44281.5</v>
      </c>
      <c r="N533" s="79"/>
      <c r="O533">
        <f t="shared" si="34"/>
        <v>12</v>
      </c>
      <c r="P533" s="32">
        <f t="shared" si="35"/>
        <v>224.88</v>
      </c>
    </row>
    <row r="534" spans="1:16" x14ac:dyDescent="0.35">
      <c r="B534" s="56" t="s">
        <v>98</v>
      </c>
      <c r="C534" s="113">
        <v>44281</v>
      </c>
      <c r="D534" s="56" t="s">
        <v>488</v>
      </c>
      <c r="E534" s="15" t="s">
        <v>489</v>
      </c>
      <c r="F534" s="16">
        <v>6.04</v>
      </c>
      <c r="H534" s="2">
        <v>44263</v>
      </c>
      <c r="I534" s="2">
        <v>44276</v>
      </c>
      <c r="J534">
        <f t="shared" si="32"/>
        <v>14</v>
      </c>
      <c r="K534" s="2">
        <f t="shared" si="33"/>
        <v>44269.5</v>
      </c>
      <c r="L534" s="82">
        <v>44281.5</v>
      </c>
      <c r="M534" s="79">
        <v>44301.5</v>
      </c>
      <c r="N534" s="79"/>
      <c r="O534">
        <f t="shared" si="34"/>
        <v>32</v>
      </c>
      <c r="P534" s="32">
        <f t="shared" si="35"/>
        <v>193.28</v>
      </c>
    </row>
    <row r="535" spans="1:16" x14ac:dyDescent="0.35">
      <c r="B535" s="56" t="s">
        <v>98</v>
      </c>
      <c r="C535" s="113">
        <v>44281</v>
      </c>
      <c r="D535" s="56" t="s">
        <v>460</v>
      </c>
      <c r="E535" s="15" t="s">
        <v>461</v>
      </c>
      <c r="F535" s="16">
        <v>139.52000000000001</v>
      </c>
      <c r="H535" s="2">
        <v>44263</v>
      </c>
      <c r="I535" s="2">
        <v>44276</v>
      </c>
      <c r="J535">
        <f t="shared" si="32"/>
        <v>14</v>
      </c>
      <c r="K535" s="2">
        <f t="shared" si="33"/>
        <v>44269.5</v>
      </c>
      <c r="L535" s="82">
        <v>44281.5</v>
      </c>
      <c r="M535" s="79">
        <v>44281.5</v>
      </c>
      <c r="N535" s="79"/>
      <c r="O535">
        <f t="shared" si="34"/>
        <v>12</v>
      </c>
      <c r="P535" s="32">
        <f t="shared" si="35"/>
        <v>1674.2400000000002</v>
      </c>
    </row>
    <row r="536" spans="1:16" x14ac:dyDescent="0.35">
      <c r="B536" s="56" t="s">
        <v>98</v>
      </c>
      <c r="C536" s="113">
        <v>44281</v>
      </c>
      <c r="D536" s="56" t="s">
        <v>462</v>
      </c>
      <c r="E536" s="15" t="s">
        <v>463</v>
      </c>
      <c r="F536" s="16">
        <v>18.369999999999997</v>
      </c>
      <c r="H536" s="2">
        <v>44263</v>
      </c>
      <c r="I536" s="2">
        <v>44276</v>
      </c>
      <c r="J536">
        <f t="shared" si="32"/>
        <v>14</v>
      </c>
      <c r="K536" s="2">
        <f t="shared" si="33"/>
        <v>44269.5</v>
      </c>
      <c r="L536" s="82">
        <v>44281.5</v>
      </c>
      <c r="M536" s="79">
        <v>44281.5</v>
      </c>
      <c r="N536" s="79"/>
      <c r="O536">
        <f t="shared" si="34"/>
        <v>12</v>
      </c>
      <c r="P536" s="32">
        <f t="shared" si="35"/>
        <v>220.43999999999997</v>
      </c>
    </row>
    <row r="537" spans="1:16" x14ac:dyDescent="0.35">
      <c r="B537" s="56" t="s">
        <v>98</v>
      </c>
      <c r="C537" s="113">
        <v>44281</v>
      </c>
      <c r="D537" s="56" t="s">
        <v>547</v>
      </c>
      <c r="E537" s="15" t="s">
        <v>548</v>
      </c>
      <c r="F537" s="16">
        <v>30</v>
      </c>
      <c r="H537" s="2">
        <v>44263</v>
      </c>
      <c r="I537" s="2">
        <v>44276</v>
      </c>
      <c r="J537">
        <f t="shared" si="32"/>
        <v>14</v>
      </c>
      <c r="K537" s="2">
        <f t="shared" si="33"/>
        <v>44269.5</v>
      </c>
      <c r="L537" s="82">
        <v>44281.5</v>
      </c>
      <c r="M537" s="79">
        <v>44286.5</v>
      </c>
      <c r="N537" s="79"/>
      <c r="O537">
        <f t="shared" si="34"/>
        <v>17</v>
      </c>
      <c r="P537" s="32">
        <f t="shared" si="35"/>
        <v>510</v>
      </c>
    </row>
    <row r="538" spans="1:16" x14ac:dyDescent="0.35">
      <c r="B538" s="56" t="s">
        <v>98</v>
      </c>
      <c r="C538" s="113">
        <v>44281</v>
      </c>
      <c r="D538" s="56" t="s">
        <v>470</v>
      </c>
      <c r="E538" s="15" t="s">
        <v>471</v>
      </c>
      <c r="F538" s="16">
        <v>4077.36</v>
      </c>
      <c r="H538" s="2">
        <v>44263</v>
      </c>
      <c r="I538" s="2">
        <v>44276</v>
      </c>
      <c r="J538">
        <f t="shared" si="32"/>
        <v>14</v>
      </c>
      <c r="K538" s="2">
        <f t="shared" si="33"/>
        <v>44269.5</v>
      </c>
      <c r="L538" s="82">
        <v>44281.5</v>
      </c>
      <c r="M538" s="79">
        <v>44281.5</v>
      </c>
      <c r="N538" s="79"/>
      <c r="O538">
        <f t="shared" si="34"/>
        <v>12</v>
      </c>
      <c r="P538" s="32">
        <f t="shared" si="35"/>
        <v>48928.32</v>
      </c>
    </row>
    <row r="539" spans="1:16" x14ac:dyDescent="0.35">
      <c r="B539" s="56" t="s">
        <v>98</v>
      </c>
      <c r="C539" s="113">
        <v>44281</v>
      </c>
      <c r="D539" s="56" t="s">
        <v>472</v>
      </c>
      <c r="E539" s="15" t="s">
        <v>473</v>
      </c>
      <c r="F539" s="16">
        <v>507.52999999999992</v>
      </c>
      <c r="H539" s="2">
        <v>44263</v>
      </c>
      <c r="I539" s="2">
        <v>44276</v>
      </c>
      <c r="J539">
        <f t="shared" si="32"/>
        <v>14</v>
      </c>
      <c r="K539" s="2">
        <f t="shared" si="33"/>
        <v>44269.5</v>
      </c>
      <c r="L539" s="82">
        <v>44281.5</v>
      </c>
      <c r="M539" s="79">
        <v>44281.5</v>
      </c>
      <c r="N539" s="79"/>
      <c r="O539">
        <f t="shared" si="34"/>
        <v>12</v>
      </c>
      <c r="P539" s="32">
        <f t="shared" si="35"/>
        <v>6090.3599999999988</v>
      </c>
    </row>
    <row r="540" spans="1:16" x14ac:dyDescent="0.35">
      <c r="B540" s="56" t="s">
        <v>98</v>
      </c>
      <c r="C540" s="113">
        <v>44281</v>
      </c>
      <c r="D540" s="56" t="s">
        <v>486</v>
      </c>
      <c r="E540" s="15" t="s">
        <v>487</v>
      </c>
      <c r="F540" s="16">
        <v>56.64</v>
      </c>
      <c r="H540" s="2">
        <v>44263</v>
      </c>
      <c r="I540" s="2">
        <v>44276</v>
      </c>
      <c r="J540">
        <f t="shared" si="32"/>
        <v>14</v>
      </c>
      <c r="K540" s="2">
        <f t="shared" si="33"/>
        <v>44269.5</v>
      </c>
      <c r="L540" s="82">
        <v>44281.5</v>
      </c>
      <c r="M540" s="79">
        <v>44286.5</v>
      </c>
      <c r="N540" s="79"/>
      <c r="O540">
        <f t="shared" si="34"/>
        <v>17</v>
      </c>
      <c r="P540" s="32">
        <f t="shared" si="35"/>
        <v>962.88</v>
      </c>
    </row>
    <row r="541" spans="1:16" x14ac:dyDescent="0.35">
      <c r="B541" s="56" t="s">
        <v>98</v>
      </c>
      <c r="C541" s="113">
        <v>44281</v>
      </c>
      <c r="D541" s="56" t="s">
        <v>488</v>
      </c>
      <c r="E541" s="15" t="s">
        <v>489</v>
      </c>
      <c r="F541" s="16">
        <v>11739.420000000016</v>
      </c>
      <c r="H541" s="2">
        <v>44263</v>
      </c>
      <c r="I541" s="2">
        <v>44276</v>
      </c>
      <c r="J541">
        <f t="shared" si="32"/>
        <v>14</v>
      </c>
      <c r="K541" s="2">
        <f t="shared" si="33"/>
        <v>44269.5</v>
      </c>
      <c r="L541" s="82">
        <v>44281.5</v>
      </c>
      <c r="M541" s="79">
        <v>44301.5</v>
      </c>
      <c r="N541" s="79"/>
      <c r="O541">
        <f t="shared" si="34"/>
        <v>32</v>
      </c>
      <c r="P541" s="32">
        <f t="shared" si="35"/>
        <v>375661.44000000053</v>
      </c>
    </row>
    <row r="542" spans="1:16" x14ac:dyDescent="0.35">
      <c r="B542" s="56" t="s">
        <v>98</v>
      </c>
      <c r="C542" s="113">
        <v>44281</v>
      </c>
      <c r="D542" s="56" t="s">
        <v>549</v>
      </c>
      <c r="E542" s="15" t="s">
        <v>550</v>
      </c>
      <c r="F542" s="16">
        <v>251.25</v>
      </c>
      <c r="H542" s="2">
        <v>44263</v>
      </c>
      <c r="I542" s="2">
        <v>44276</v>
      </c>
      <c r="J542">
        <f t="shared" si="32"/>
        <v>14</v>
      </c>
      <c r="K542" s="2">
        <f t="shared" si="33"/>
        <v>44269.5</v>
      </c>
      <c r="L542" s="82">
        <v>44281.5</v>
      </c>
      <c r="M542" s="79">
        <v>44286.5</v>
      </c>
      <c r="N542" s="79"/>
      <c r="O542">
        <f t="shared" si="34"/>
        <v>17</v>
      </c>
      <c r="P542" s="32">
        <f t="shared" si="35"/>
        <v>4271.25</v>
      </c>
    </row>
    <row r="543" spans="1:16" x14ac:dyDescent="0.35">
      <c r="B543" s="56" t="s">
        <v>98</v>
      </c>
      <c r="C543" s="113">
        <v>44281</v>
      </c>
      <c r="D543" s="56" t="s">
        <v>450</v>
      </c>
      <c r="E543" s="15" t="s">
        <v>451</v>
      </c>
      <c r="F543" s="16">
        <v>5307.2600000000193</v>
      </c>
      <c r="H543" s="2">
        <v>44263</v>
      </c>
      <c r="I543" s="2">
        <v>44276</v>
      </c>
      <c r="J543">
        <f t="shared" si="32"/>
        <v>14</v>
      </c>
      <c r="K543" s="2">
        <f t="shared" si="33"/>
        <v>44269.5</v>
      </c>
      <c r="L543" s="82">
        <v>44281.5</v>
      </c>
      <c r="M543" s="79">
        <v>44281.5</v>
      </c>
      <c r="N543" s="79"/>
      <c r="O543">
        <f t="shared" si="34"/>
        <v>12</v>
      </c>
      <c r="P543" s="32">
        <f t="shared" si="35"/>
        <v>63687.120000000228</v>
      </c>
    </row>
    <row r="544" spans="1:16" x14ac:dyDescent="0.35">
      <c r="B544" s="56" t="s">
        <v>98</v>
      </c>
      <c r="C544" s="113">
        <v>44281</v>
      </c>
      <c r="D544" s="56" t="s">
        <v>532</v>
      </c>
      <c r="E544" s="15" t="s">
        <v>533</v>
      </c>
      <c r="F544" s="16">
        <v>2824.38</v>
      </c>
      <c r="H544" s="2">
        <v>44263</v>
      </c>
      <c r="I544" s="2">
        <v>44276</v>
      </c>
      <c r="J544">
        <f t="shared" si="32"/>
        <v>14</v>
      </c>
      <c r="K544" s="2">
        <f t="shared" si="33"/>
        <v>44269.5</v>
      </c>
      <c r="L544" s="82">
        <v>44281.5</v>
      </c>
      <c r="M544" s="82">
        <v>44281.5</v>
      </c>
      <c r="N544" s="79">
        <v>44280.5</v>
      </c>
      <c r="O544">
        <f t="shared" si="34"/>
        <v>12</v>
      </c>
      <c r="P544" s="32">
        <f t="shared" si="35"/>
        <v>33892.559999999998</v>
      </c>
    </row>
    <row r="545" spans="2:16" x14ac:dyDescent="0.35">
      <c r="B545" s="56" t="s">
        <v>98</v>
      </c>
      <c r="C545" s="113">
        <v>44281</v>
      </c>
      <c r="D545" s="56" t="s">
        <v>534</v>
      </c>
      <c r="E545" s="15" t="s">
        <v>535</v>
      </c>
      <c r="F545" s="16">
        <v>18004.210000000003</v>
      </c>
      <c r="H545" s="2">
        <v>44263</v>
      </c>
      <c r="I545" s="2">
        <v>44276</v>
      </c>
      <c r="J545">
        <f t="shared" si="32"/>
        <v>14</v>
      </c>
      <c r="K545" s="2">
        <f t="shared" si="33"/>
        <v>44269.5</v>
      </c>
      <c r="L545" s="82">
        <v>44281.5</v>
      </c>
      <c r="M545" s="82">
        <v>44281.5</v>
      </c>
      <c r="N545" s="79">
        <v>44280.5</v>
      </c>
      <c r="O545">
        <f t="shared" si="34"/>
        <v>12</v>
      </c>
      <c r="P545" s="32">
        <f t="shared" si="35"/>
        <v>216050.52000000002</v>
      </c>
    </row>
    <row r="546" spans="2:16" x14ac:dyDescent="0.35">
      <c r="B546" s="56" t="s">
        <v>98</v>
      </c>
      <c r="C546" s="113">
        <v>44281</v>
      </c>
      <c r="D546" s="56" t="s">
        <v>536</v>
      </c>
      <c r="E546" s="15" t="s">
        <v>537</v>
      </c>
      <c r="F546" s="16">
        <v>1216.26</v>
      </c>
      <c r="H546" s="2">
        <v>44263</v>
      </c>
      <c r="I546" s="2">
        <v>44276</v>
      </c>
      <c r="J546">
        <f t="shared" si="32"/>
        <v>14</v>
      </c>
      <c r="K546" s="2">
        <f t="shared" si="33"/>
        <v>44269.5</v>
      </c>
      <c r="L546" s="82">
        <v>44281.5</v>
      </c>
      <c r="M546" s="82">
        <v>44281.5</v>
      </c>
      <c r="N546" s="79">
        <v>44280.5</v>
      </c>
      <c r="O546">
        <f t="shared" si="34"/>
        <v>12</v>
      </c>
      <c r="P546" s="32">
        <f t="shared" si="35"/>
        <v>14595.119999999999</v>
      </c>
    </row>
    <row r="547" spans="2:16" x14ac:dyDescent="0.35">
      <c r="B547" s="56" t="s">
        <v>98</v>
      </c>
      <c r="C547" s="113">
        <v>44281</v>
      </c>
      <c r="D547" s="56" t="s">
        <v>538</v>
      </c>
      <c r="E547" s="15" t="s">
        <v>539</v>
      </c>
      <c r="F547" s="16">
        <v>112</v>
      </c>
      <c r="H547" s="2">
        <v>44263</v>
      </c>
      <c r="I547" s="2">
        <v>44276</v>
      </c>
      <c r="J547">
        <f t="shared" si="32"/>
        <v>14</v>
      </c>
      <c r="K547" s="2">
        <f t="shared" si="33"/>
        <v>44269.5</v>
      </c>
      <c r="L547" s="82">
        <v>44281.5</v>
      </c>
      <c r="M547" s="82">
        <v>44281.5</v>
      </c>
      <c r="N547" s="79">
        <v>44280.5</v>
      </c>
      <c r="O547">
        <f t="shared" si="34"/>
        <v>12</v>
      </c>
      <c r="P547" s="32">
        <f t="shared" si="35"/>
        <v>1344</v>
      </c>
    </row>
    <row r="548" spans="2:16" x14ac:dyDescent="0.35">
      <c r="B548" s="56" t="s">
        <v>98</v>
      </c>
      <c r="C548" s="113">
        <v>44281</v>
      </c>
      <c r="D548" s="56" t="s">
        <v>551</v>
      </c>
      <c r="E548" s="15" t="s">
        <v>552</v>
      </c>
      <c r="F548" s="16">
        <v>472.01</v>
      </c>
      <c r="H548" s="2">
        <v>44263</v>
      </c>
      <c r="I548" s="2">
        <v>44276</v>
      </c>
      <c r="J548">
        <f t="shared" si="32"/>
        <v>14</v>
      </c>
      <c r="K548" s="2">
        <f t="shared" si="33"/>
        <v>44269.5</v>
      </c>
      <c r="L548" s="82">
        <v>44281.5</v>
      </c>
      <c r="M548" s="82">
        <v>44281.5</v>
      </c>
      <c r="N548" s="79">
        <v>44280.5</v>
      </c>
      <c r="O548">
        <f t="shared" si="34"/>
        <v>12</v>
      </c>
      <c r="P548" s="32">
        <f t="shared" si="35"/>
        <v>5664.12</v>
      </c>
    </row>
    <row r="549" spans="2:16" x14ac:dyDescent="0.35">
      <c r="B549" s="56" t="s">
        <v>98</v>
      </c>
      <c r="C549" s="113">
        <v>44281</v>
      </c>
      <c r="D549" s="56" t="s">
        <v>553</v>
      </c>
      <c r="E549" s="15" t="s">
        <v>554</v>
      </c>
      <c r="F549" s="16">
        <v>83.77</v>
      </c>
      <c r="H549" s="2">
        <v>44263</v>
      </c>
      <c r="I549" s="2">
        <v>44276</v>
      </c>
      <c r="J549">
        <f t="shared" si="32"/>
        <v>14</v>
      </c>
      <c r="K549" s="2">
        <f t="shared" si="33"/>
        <v>44269.5</v>
      </c>
      <c r="L549" s="82">
        <v>44281.5</v>
      </c>
      <c r="M549" s="82">
        <v>44281.5</v>
      </c>
      <c r="N549" s="79">
        <v>44280.5</v>
      </c>
      <c r="O549">
        <f t="shared" si="34"/>
        <v>12</v>
      </c>
      <c r="P549" s="32">
        <f t="shared" si="35"/>
        <v>1005.24</v>
      </c>
    </row>
    <row r="550" spans="2:16" x14ac:dyDescent="0.35">
      <c r="B550" s="56" t="s">
        <v>98</v>
      </c>
      <c r="C550" s="113">
        <v>44281</v>
      </c>
      <c r="D550" s="56" t="s">
        <v>432</v>
      </c>
      <c r="E550" s="15" t="s">
        <v>433</v>
      </c>
      <c r="F550" s="16">
        <v>77.53</v>
      </c>
      <c r="H550" s="2">
        <v>44263</v>
      </c>
      <c r="I550" s="2">
        <v>44276</v>
      </c>
      <c r="J550">
        <f t="shared" si="32"/>
        <v>14</v>
      </c>
      <c r="K550" s="2">
        <f t="shared" si="33"/>
        <v>44269.5</v>
      </c>
      <c r="L550" s="82">
        <v>44281.5</v>
      </c>
      <c r="M550" s="82">
        <v>44281.5</v>
      </c>
      <c r="N550" s="79"/>
      <c r="O550">
        <f t="shared" si="34"/>
        <v>12</v>
      </c>
      <c r="P550" s="32">
        <f t="shared" si="35"/>
        <v>930.36</v>
      </c>
    </row>
    <row r="551" spans="2:16" x14ac:dyDescent="0.35">
      <c r="B551" s="56" t="s">
        <v>98</v>
      </c>
      <c r="C551" s="113">
        <v>44281</v>
      </c>
      <c r="D551" s="56" t="s">
        <v>434</v>
      </c>
      <c r="E551" s="15" t="s">
        <v>435</v>
      </c>
      <c r="F551" s="16">
        <v>206.75</v>
      </c>
      <c r="H551" s="2">
        <v>44263</v>
      </c>
      <c r="I551" s="2">
        <v>44276</v>
      </c>
      <c r="J551">
        <f t="shared" si="32"/>
        <v>14</v>
      </c>
      <c r="K551" s="2">
        <f t="shared" si="33"/>
        <v>44269.5</v>
      </c>
      <c r="L551" s="82">
        <v>44281.5</v>
      </c>
      <c r="M551" s="82">
        <v>44281.5</v>
      </c>
      <c r="N551" s="79"/>
      <c r="O551">
        <f t="shared" si="34"/>
        <v>12</v>
      </c>
      <c r="P551" s="32">
        <f t="shared" si="35"/>
        <v>2481</v>
      </c>
    </row>
    <row r="552" spans="2:16" x14ac:dyDescent="0.35">
      <c r="B552" s="56" t="s">
        <v>98</v>
      </c>
      <c r="C552" s="113">
        <v>44281</v>
      </c>
      <c r="D552" s="56" t="s">
        <v>440</v>
      </c>
      <c r="E552" s="15" t="s">
        <v>441</v>
      </c>
      <c r="F552" s="16">
        <v>3.08</v>
      </c>
      <c r="H552" s="2">
        <v>44263</v>
      </c>
      <c r="I552" s="2">
        <v>44276</v>
      </c>
      <c r="J552">
        <f t="shared" si="32"/>
        <v>14</v>
      </c>
      <c r="K552" s="2">
        <f t="shared" si="33"/>
        <v>44269.5</v>
      </c>
      <c r="L552" s="82">
        <v>44281.5</v>
      </c>
      <c r="M552" s="79">
        <v>44279.5</v>
      </c>
      <c r="N552" s="79"/>
      <c r="O552">
        <f t="shared" si="34"/>
        <v>10</v>
      </c>
      <c r="P552" s="32">
        <f t="shared" si="35"/>
        <v>30.8</v>
      </c>
    </row>
    <row r="553" spans="2:16" x14ac:dyDescent="0.35">
      <c r="B553" s="56" t="s">
        <v>98</v>
      </c>
      <c r="C553" s="113">
        <v>44281</v>
      </c>
      <c r="D553" s="56" t="s">
        <v>494</v>
      </c>
      <c r="E553" s="15" t="s">
        <v>495</v>
      </c>
      <c r="F553" s="16">
        <v>7.35</v>
      </c>
      <c r="H553" s="2">
        <v>44263</v>
      </c>
      <c r="I553" s="2">
        <v>44276</v>
      </c>
      <c r="J553">
        <f t="shared" si="32"/>
        <v>14</v>
      </c>
      <c r="K553" s="2">
        <f t="shared" si="33"/>
        <v>44269.5</v>
      </c>
      <c r="L553" s="82">
        <v>44281.5</v>
      </c>
      <c r="M553" s="82">
        <v>44281.5</v>
      </c>
      <c r="N553" s="79"/>
      <c r="O553">
        <f t="shared" si="34"/>
        <v>12</v>
      </c>
      <c r="P553" s="32">
        <f t="shared" si="35"/>
        <v>88.199999999999989</v>
      </c>
    </row>
    <row r="554" spans="2:16" x14ac:dyDescent="0.35">
      <c r="B554" s="56" t="s">
        <v>98</v>
      </c>
      <c r="C554" s="113">
        <v>44281</v>
      </c>
      <c r="D554" s="56" t="s">
        <v>430</v>
      </c>
      <c r="E554" s="15" t="s">
        <v>431</v>
      </c>
      <c r="F554" s="16">
        <v>152.54</v>
      </c>
      <c r="H554" s="2">
        <v>44263</v>
      </c>
      <c r="I554" s="2">
        <v>44276</v>
      </c>
      <c r="J554">
        <f t="shared" si="32"/>
        <v>14</v>
      </c>
      <c r="K554" s="2">
        <f t="shared" si="33"/>
        <v>44269.5</v>
      </c>
      <c r="L554" s="82">
        <v>44281.5</v>
      </c>
      <c r="M554" s="82">
        <v>44281.5</v>
      </c>
      <c r="N554" s="79"/>
      <c r="O554">
        <f t="shared" si="34"/>
        <v>12</v>
      </c>
      <c r="P554" s="32">
        <f t="shared" si="35"/>
        <v>1830.48</v>
      </c>
    </row>
    <row r="555" spans="2:16" x14ac:dyDescent="0.35">
      <c r="B555" s="56" t="s">
        <v>98</v>
      </c>
      <c r="C555" s="113">
        <v>44281</v>
      </c>
      <c r="D555" s="56" t="s">
        <v>442</v>
      </c>
      <c r="E555" s="15" t="s">
        <v>443</v>
      </c>
      <c r="F555" s="16">
        <v>6</v>
      </c>
      <c r="H555" s="2">
        <v>44263</v>
      </c>
      <c r="I555" s="2">
        <v>44276</v>
      </c>
      <c r="J555">
        <f t="shared" si="32"/>
        <v>14</v>
      </c>
      <c r="K555" s="2">
        <f t="shared" si="33"/>
        <v>44269.5</v>
      </c>
      <c r="L555" s="82">
        <v>44281.5</v>
      </c>
      <c r="M555" s="82">
        <v>44281.5</v>
      </c>
      <c r="N555" s="79"/>
      <c r="O555">
        <f t="shared" si="34"/>
        <v>12</v>
      </c>
      <c r="P555" s="32">
        <f t="shared" si="35"/>
        <v>72</v>
      </c>
    </row>
    <row r="556" spans="2:16" x14ac:dyDescent="0.35">
      <c r="B556" s="56" t="s">
        <v>98</v>
      </c>
      <c r="C556" s="113">
        <v>44281</v>
      </c>
      <c r="D556" s="56" t="s">
        <v>432</v>
      </c>
      <c r="E556" s="15" t="s">
        <v>433</v>
      </c>
      <c r="F556" s="16">
        <v>297.77999999999997</v>
      </c>
      <c r="H556" s="2">
        <v>44263</v>
      </c>
      <c r="I556" s="2">
        <v>44276</v>
      </c>
      <c r="J556">
        <f t="shared" si="32"/>
        <v>14</v>
      </c>
      <c r="K556" s="2">
        <f t="shared" si="33"/>
        <v>44269.5</v>
      </c>
      <c r="L556" s="82">
        <v>44281.5</v>
      </c>
      <c r="M556" s="82">
        <v>44281.5</v>
      </c>
      <c r="N556" s="79"/>
      <c r="O556">
        <f t="shared" si="34"/>
        <v>12</v>
      </c>
      <c r="P556" s="32">
        <f t="shared" si="35"/>
        <v>3573.3599999999997</v>
      </c>
    </row>
    <row r="557" spans="2:16" x14ac:dyDescent="0.35">
      <c r="B557" s="56" t="s">
        <v>98</v>
      </c>
      <c r="C557" s="113">
        <v>44281</v>
      </c>
      <c r="D557" s="56" t="s">
        <v>434</v>
      </c>
      <c r="E557" s="15" t="s">
        <v>435</v>
      </c>
      <c r="F557" s="16">
        <v>380.56</v>
      </c>
      <c r="H557" s="2">
        <v>44263</v>
      </c>
      <c r="I557" s="2">
        <v>44276</v>
      </c>
      <c r="J557">
        <f t="shared" si="32"/>
        <v>14</v>
      </c>
      <c r="K557" s="2">
        <f t="shared" si="33"/>
        <v>44269.5</v>
      </c>
      <c r="L557" s="82">
        <v>44281.5</v>
      </c>
      <c r="M557" s="82">
        <v>44281.5</v>
      </c>
      <c r="N557" s="79"/>
      <c r="O557">
        <f t="shared" si="34"/>
        <v>12</v>
      </c>
      <c r="P557" s="32">
        <f t="shared" si="35"/>
        <v>4566.72</v>
      </c>
    </row>
    <row r="558" spans="2:16" x14ac:dyDescent="0.35">
      <c r="B558" s="56" t="s">
        <v>98</v>
      </c>
      <c r="C558" s="113">
        <v>44281</v>
      </c>
      <c r="D558" s="56" t="s">
        <v>438</v>
      </c>
      <c r="E558" s="15" t="s">
        <v>439</v>
      </c>
      <c r="F558" s="16">
        <v>62.09</v>
      </c>
      <c r="H558" s="2">
        <v>44263</v>
      </c>
      <c r="I558" s="2">
        <v>44276</v>
      </c>
      <c r="J558">
        <f t="shared" si="32"/>
        <v>14</v>
      </c>
      <c r="K558" s="2">
        <f t="shared" si="33"/>
        <v>44269.5</v>
      </c>
      <c r="L558" s="82">
        <v>44281.5</v>
      </c>
      <c r="M558" s="82">
        <v>44281.5</v>
      </c>
      <c r="N558" s="79"/>
      <c r="O558">
        <f t="shared" si="34"/>
        <v>12</v>
      </c>
      <c r="P558" s="32">
        <f t="shared" si="35"/>
        <v>745.08</v>
      </c>
    </row>
    <row r="559" spans="2:16" x14ac:dyDescent="0.35">
      <c r="B559" s="125" t="s">
        <v>98</v>
      </c>
      <c r="C559" s="113">
        <v>44281</v>
      </c>
      <c r="D559" s="56" t="s">
        <v>444</v>
      </c>
      <c r="E559" s="15" t="s">
        <v>445</v>
      </c>
      <c r="F559" s="16">
        <v>43.39</v>
      </c>
      <c r="H559" s="2">
        <v>44263</v>
      </c>
      <c r="I559" s="2">
        <v>44276</v>
      </c>
      <c r="J559">
        <f t="shared" si="32"/>
        <v>14</v>
      </c>
      <c r="K559" s="2">
        <f t="shared" si="33"/>
        <v>44269.5</v>
      </c>
      <c r="L559" s="82">
        <v>44281.5</v>
      </c>
      <c r="M559" s="82">
        <v>44281.5</v>
      </c>
      <c r="N559" s="79"/>
      <c r="O559">
        <f t="shared" si="34"/>
        <v>12</v>
      </c>
      <c r="P559" s="32">
        <f t="shared" si="35"/>
        <v>520.68000000000006</v>
      </c>
    </row>
    <row r="560" spans="2:16" x14ac:dyDescent="0.35">
      <c r="B560" s="56" t="s">
        <v>98</v>
      </c>
      <c r="C560" s="113">
        <v>44281</v>
      </c>
      <c r="D560" s="56" t="s">
        <v>430</v>
      </c>
      <c r="E560" s="15" t="s">
        <v>431</v>
      </c>
      <c r="F560" s="16">
        <v>36.909999999999997</v>
      </c>
      <c r="H560" s="2">
        <v>44263</v>
      </c>
      <c r="I560" s="2">
        <v>44276</v>
      </c>
      <c r="J560">
        <f t="shared" si="32"/>
        <v>14</v>
      </c>
      <c r="K560" s="2">
        <f t="shared" si="33"/>
        <v>44269.5</v>
      </c>
      <c r="L560" s="82">
        <v>44281.5</v>
      </c>
      <c r="M560" s="82">
        <v>44281.5</v>
      </c>
      <c r="N560" s="79"/>
      <c r="O560">
        <f t="shared" si="34"/>
        <v>12</v>
      </c>
      <c r="P560" s="32">
        <f t="shared" si="35"/>
        <v>442.91999999999996</v>
      </c>
    </row>
    <row r="561" spans="2:16" x14ac:dyDescent="0.35">
      <c r="B561" s="56" t="s">
        <v>98</v>
      </c>
      <c r="C561" s="113">
        <v>44281</v>
      </c>
      <c r="D561" s="56" t="s">
        <v>432</v>
      </c>
      <c r="E561" s="15" t="s">
        <v>433</v>
      </c>
      <c r="F561" s="16">
        <v>55.37</v>
      </c>
      <c r="H561" s="2">
        <v>44263</v>
      </c>
      <c r="I561" s="2">
        <v>44276</v>
      </c>
      <c r="J561">
        <f t="shared" si="32"/>
        <v>14</v>
      </c>
      <c r="K561" s="2">
        <f t="shared" si="33"/>
        <v>44269.5</v>
      </c>
      <c r="L561" s="82">
        <v>44281.5</v>
      </c>
      <c r="M561" s="82">
        <v>44281.5</v>
      </c>
      <c r="N561" s="79"/>
      <c r="O561">
        <f t="shared" si="34"/>
        <v>12</v>
      </c>
      <c r="P561" s="32">
        <f t="shared" si="35"/>
        <v>664.43999999999994</v>
      </c>
    </row>
    <row r="562" spans="2:16" x14ac:dyDescent="0.35">
      <c r="B562" s="56" t="s">
        <v>98</v>
      </c>
      <c r="C562" s="113">
        <v>44281</v>
      </c>
      <c r="D562" s="56" t="s">
        <v>434</v>
      </c>
      <c r="E562" s="15" t="s">
        <v>435</v>
      </c>
      <c r="F562" s="16">
        <v>55.37</v>
      </c>
      <c r="H562" s="2">
        <v>44263</v>
      </c>
      <c r="I562" s="2">
        <v>44276</v>
      </c>
      <c r="J562">
        <f t="shared" si="32"/>
        <v>14</v>
      </c>
      <c r="K562" s="2">
        <f t="shared" si="33"/>
        <v>44269.5</v>
      </c>
      <c r="L562" s="82">
        <v>44281.5</v>
      </c>
      <c r="M562" s="82">
        <v>44281.5</v>
      </c>
      <c r="N562" s="79"/>
      <c r="O562">
        <f t="shared" si="34"/>
        <v>12</v>
      </c>
      <c r="P562" s="32">
        <f t="shared" si="35"/>
        <v>664.43999999999994</v>
      </c>
    </row>
    <row r="563" spans="2:16" x14ac:dyDescent="0.35">
      <c r="B563" s="56" t="s">
        <v>98</v>
      </c>
      <c r="C563" s="113">
        <v>44281</v>
      </c>
      <c r="D563" s="56" t="s">
        <v>476</v>
      </c>
      <c r="E563" s="15" t="s">
        <v>477</v>
      </c>
      <c r="F563" s="16">
        <v>0.75</v>
      </c>
      <c r="H563" s="2">
        <v>44263</v>
      </c>
      <c r="I563" s="2">
        <v>44276</v>
      </c>
      <c r="J563">
        <f t="shared" si="32"/>
        <v>14</v>
      </c>
      <c r="K563" s="2">
        <f t="shared" si="33"/>
        <v>44269.5</v>
      </c>
      <c r="L563" s="82">
        <v>44281.5</v>
      </c>
      <c r="M563" s="82">
        <v>44281.5</v>
      </c>
      <c r="N563" s="79"/>
      <c r="O563">
        <f t="shared" si="34"/>
        <v>12</v>
      </c>
      <c r="P563" s="32">
        <f t="shared" si="35"/>
        <v>9</v>
      </c>
    </row>
    <row r="564" spans="2:16" x14ac:dyDescent="0.35">
      <c r="B564" s="56" t="s">
        <v>98</v>
      </c>
      <c r="C564" s="113">
        <v>44281</v>
      </c>
      <c r="D564" s="56" t="s">
        <v>490</v>
      </c>
      <c r="E564" s="15" t="s">
        <v>491</v>
      </c>
      <c r="F564" s="16">
        <v>4.62</v>
      </c>
      <c r="H564" s="2">
        <v>44263</v>
      </c>
      <c r="I564" s="2">
        <v>44276</v>
      </c>
      <c r="J564">
        <f t="shared" si="32"/>
        <v>14</v>
      </c>
      <c r="K564" s="2">
        <f t="shared" si="33"/>
        <v>44269.5</v>
      </c>
      <c r="L564" s="82">
        <v>44281.5</v>
      </c>
      <c r="M564" s="82">
        <v>44281.5</v>
      </c>
      <c r="N564" s="79"/>
      <c r="O564">
        <f t="shared" si="34"/>
        <v>12</v>
      </c>
      <c r="P564" s="32">
        <f t="shared" si="35"/>
        <v>55.44</v>
      </c>
    </row>
    <row r="565" spans="2:16" x14ac:dyDescent="0.35">
      <c r="B565" s="56" t="s">
        <v>98</v>
      </c>
      <c r="C565" s="113">
        <v>44281</v>
      </c>
      <c r="D565" s="56" t="s">
        <v>452</v>
      </c>
      <c r="E565" s="15" t="s">
        <v>453</v>
      </c>
      <c r="F565" s="16">
        <v>0.48</v>
      </c>
      <c r="H565" s="2">
        <v>44263</v>
      </c>
      <c r="I565" s="2">
        <v>44276</v>
      </c>
      <c r="J565">
        <f t="shared" si="32"/>
        <v>14</v>
      </c>
      <c r="K565" s="2">
        <f t="shared" si="33"/>
        <v>44269.5</v>
      </c>
      <c r="L565" s="82">
        <v>44281.5</v>
      </c>
      <c r="M565" s="82">
        <v>44281.5</v>
      </c>
      <c r="N565" s="79"/>
      <c r="O565">
        <f t="shared" si="34"/>
        <v>12</v>
      </c>
      <c r="P565" s="32">
        <f t="shared" si="35"/>
        <v>5.76</v>
      </c>
    </row>
    <row r="566" spans="2:16" x14ac:dyDescent="0.35">
      <c r="B566" s="56" t="s">
        <v>98</v>
      </c>
      <c r="C566" s="113">
        <v>44281</v>
      </c>
      <c r="D566" s="56" t="s">
        <v>454</v>
      </c>
      <c r="E566" s="15" t="s">
        <v>455</v>
      </c>
      <c r="F566" s="16">
        <v>441.48</v>
      </c>
      <c r="H566" s="2">
        <v>44263</v>
      </c>
      <c r="I566" s="2">
        <v>44276</v>
      </c>
      <c r="J566">
        <f t="shared" si="32"/>
        <v>14</v>
      </c>
      <c r="K566" s="2">
        <f t="shared" si="33"/>
        <v>44269.5</v>
      </c>
      <c r="L566" s="82">
        <v>44281.5</v>
      </c>
      <c r="M566" s="82">
        <v>44281.5</v>
      </c>
      <c r="N566" s="79"/>
      <c r="O566">
        <f t="shared" si="34"/>
        <v>12</v>
      </c>
      <c r="P566" s="32">
        <f t="shared" si="35"/>
        <v>5297.76</v>
      </c>
    </row>
    <row r="567" spans="2:16" x14ac:dyDescent="0.35">
      <c r="B567" s="56" t="s">
        <v>98</v>
      </c>
      <c r="C567" s="113">
        <v>44281</v>
      </c>
      <c r="D567" s="56" t="s">
        <v>430</v>
      </c>
      <c r="E567" s="15" t="s">
        <v>431</v>
      </c>
      <c r="F567" s="16">
        <v>70398.570000000094</v>
      </c>
      <c r="H567" s="2">
        <v>44263</v>
      </c>
      <c r="I567" s="2">
        <v>44276</v>
      </c>
      <c r="J567">
        <f t="shared" si="32"/>
        <v>14</v>
      </c>
      <c r="K567" s="2">
        <f t="shared" si="33"/>
        <v>44269.5</v>
      </c>
      <c r="L567" s="82">
        <v>44281.5</v>
      </c>
      <c r="M567" s="82">
        <v>44281.5</v>
      </c>
      <c r="N567" s="79"/>
      <c r="O567">
        <f t="shared" si="34"/>
        <v>12</v>
      </c>
      <c r="P567" s="32">
        <f t="shared" si="35"/>
        <v>844782.84000000113</v>
      </c>
    </row>
    <row r="568" spans="2:16" x14ac:dyDescent="0.35">
      <c r="B568" s="56" t="s">
        <v>98</v>
      </c>
      <c r="C568" s="113">
        <v>44281</v>
      </c>
      <c r="D568" s="56" t="s">
        <v>456</v>
      </c>
      <c r="E568" s="15" t="s">
        <v>457</v>
      </c>
      <c r="F568" s="16">
        <v>6614.39</v>
      </c>
      <c r="H568" s="2">
        <v>44263</v>
      </c>
      <c r="I568" s="2">
        <v>44276</v>
      </c>
      <c r="J568">
        <f t="shared" si="32"/>
        <v>14</v>
      </c>
      <c r="K568" s="2">
        <f t="shared" si="33"/>
        <v>44269.5</v>
      </c>
      <c r="L568" s="82">
        <v>44281.5</v>
      </c>
      <c r="M568" s="82">
        <v>44281.5</v>
      </c>
      <c r="N568" s="79"/>
      <c r="O568">
        <f t="shared" si="34"/>
        <v>12</v>
      </c>
      <c r="P568" s="32">
        <f t="shared" si="35"/>
        <v>79372.680000000008</v>
      </c>
    </row>
    <row r="569" spans="2:16" x14ac:dyDescent="0.35">
      <c r="B569" s="56" t="s">
        <v>98</v>
      </c>
      <c r="C569" s="113">
        <v>44281</v>
      </c>
      <c r="D569" s="56" t="s">
        <v>432</v>
      </c>
      <c r="E569" s="15" t="s">
        <v>433</v>
      </c>
      <c r="F569" s="16">
        <v>247251.96000000008</v>
      </c>
      <c r="H569" s="2">
        <v>44263</v>
      </c>
      <c r="I569" s="2">
        <v>44276</v>
      </c>
      <c r="J569">
        <f t="shared" si="32"/>
        <v>14</v>
      </c>
      <c r="K569" s="2">
        <f t="shared" si="33"/>
        <v>44269.5</v>
      </c>
      <c r="L569" s="82">
        <v>44281.5</v>
      </c>
      <c r="M569" s="82">
        <v>44281.5</v>
      </c>
      <c r="N569" s="79"/>
      <c r="O569">
        <f t="shared" si="34"/>
        <v>12</v>
      </c>
      <c r="P569" s="32">
        <f t="shared" si="35"/>
        <v>2967023.5200000009</v>
      </c>
    </row>
    <row r="570" spans="2:16" x14ac:dyDescent="0.35">
      <c r="B570" s="56" t="s">
        <v>98</v>
      </c>
      <c r="C570" s="113">
        <v>44281</v>
      </c>
      <c r="D570" s="56" t="s">
        <v>434</v>
      </c>
      <c r="E570" s="15" t="s">
        <v>435</v>
      </c>
      <c r="F570" s="16">
        <v>388453.19000000053</v>
      </c>
      <c r="H570" s="2">
        <v>44263</v>
      </c>
      <c r="I570" s="2">
        <v>44276</v>
      </c>
      <c r="J570">
        <f t="shared" si="32"/>
        <v>14</v>
      </c>
      <c r="K570" s="2">
        <f t="shared" si="33"/>
        <v>44269.5</v>
      </c>
      <c r="L570" s="82">
        <v>44281.5</v>
      </c>
      <c r="M570" s="82">
        <v>44281.5</v>
      </c>
      <c r="N570" s="79"/>
      <c r="O570">
        <f t="shared" si="34"/>
        <v>12</v>
      </c>
      <c r="P570" s="32">
        <f t="shared" si="35"/>
        <v>4661438.2800000068</v>
      </c>
    </row>
    <row r="571" spans="2:16" x14ac:dyDescent="0.35">
      <c r="B571" s="56" t="s">
        <v>98</v>
      </c>
      <c r="C571" s="113">
        <v>44281</v>
      </c>
      <c r="D571" s="56" t="s">
        <v>436</v>
      </c>
      <c r="E571" s="15" t="s">
        <v>437</v>
      </c>
      <c r="F571" s="16">
        <v>109326.69</v>
      </c>
      <c r="H571" s="2">
        <v>44263</v>
      </c>
      <c r="I571" s="2">
        <v>44276</v>
      </c>
      <c r="J571">
        <f t="shared" si="32"/>
        <v>14</v>
      </c>
      <c r="K571" s="2">
        <f t="shared" si="33"/>
        <v>44269.5</v>
      </c>
      <c r="L571" s="82">
        <v>44281.5</v>
      </c>
      <c r="M571" s="82">
        <v>44281.5</v>
      </c>
      <c r="N571" s="79"/>
      <c r="O571">
        <f t="shared" si="34"/>
        <v>12</v>
      </c>
      <c r="P571" s="32">
        <f t="shared" si="35"/>
        <v>1311920.28</v>
      </c>
    </row>
    <row r="572" spans="2:16" x14ac:dyDescent="0.35">
      <c r="B572" s="56" t="s">
        <v>98</v>
      </c>
      <c r="C572" s="113">
        <v>44281</v>
      </c>
      <c r="D572" s="56" t="s">
        <v>458</v>
      </c>
      <c r="E572" s="15" t="s">
        <v>459</v>
      </c>
      <c r="F572" s="16">
        <v>0.95</v>
      </c>
      <c r="H572" s="2">
        <v>44263</v>
      </c>
      <c r="I572" s="2">
        <v>44276</v>
      </c>
      <c r="J572">
        <f t="shared" si="32"/>
        <v>14</v>
      </c>
      <c r="K572" s="2">
        <f t="shared" si="33"/>
        <v>44269.5</v>
      </c>
      <c r="L572" s="82">
        <v>44281.5</v>
      </c>
      <c r="M572" s="82">
        <v>44281.5</v>
      </c>
      <c r="N572" s="79"/>
      <c r="O572">
        <f t="shared" si="34"/>
        <v>12</v>
      </c>
      <c r="P572" s="32">
        <f t="shared" si="35"/>
        <v>11.399999999999999</v>
      </c>
    </row>
    <row r="573" spans="2:16" x14ac:dyDescent="0.35">
      <c r="B573" s="56" t="s">
        <v>98</v>
      </c>
      <c r="C573" s="113">
        <v>44281</v>
      </c>
      <c r="D573" s="56" t="s">
        <v>438</v>
      </c>
      <c r="E573" s="15" t="s">
        <v>439</v>
      </c>
      <c r="F573" s="16">
        <v>54100.700000000033</v>
      </c>
      <c r="H573" s="2">
        <v>44263</v>
      </c>
      <c r="I573" s="2">
        <v>44276</v>
      </c>
      <c r="J573">
        <f t="shared" si="32"/>
        <v>14</v>
      </c>
      <c r="K573" s="2">
        <f t="shared" si="33"/>
        <v>44269.5</v>
      </c>
      <c r="L573" s="82">
        <v>44281.5</v>
      </c>
      <c r="M573" s="82">
        <v>44281.5</v>
      </c>
      <c r="N573" s="79"/>
      <c r="O573">
        <f t="shared" si="34"/>
        <v>12</v>
      </c>
      <c r="P573" s="32">
        <f t="shared" si="35"/>
        <v>649208.40000000037</v>
      </c>
    </row>
    <row r="574" spans="2:16" x14ac:dyDescent="0.35">
      <c r="B574" s="56" t="s">
        <v>98</v>
      </c>
      <c r="C574" s="113">
        <v>44281</v>
      </c>
      <c r="D574" s="56" t="s">
        <v>468</v>
      </c>
      <c r="E574" s="15" t="s">
        <v>469</v>
      </c>
      <c r="F574" s="16">
        <v>204.28</v>
      </c>
      <c r="H574" s="2">
        <v>44263</v>
      </c>
      <c r="I574" s="2">
        <v>44276</v>
      </c>
      <c r="J574">
        <f t="shared" si="32"/>
        <v>14</v>
      </c>
      <c r="K574" s="2">
        <f t="shared" si="33"/>
        <v>44269.5</v>
      </c>
      <c r="L574" s="82">
        <v>44281.5</v>
      </c>
      <c r="M574" s="82">
        <v>44281.5</v>
      </c>
      <c r="N574" s="79"/>
      <c r="O574">
        <f t="shared" si="34"/>
        <v>12</v>
      </c>
      <c r="P574" s="32">
        <f t="shared" si="35"/>
        <v>2451.36</v>
      </c>
    </row>
    <row r="575" spans="2:16" x14ac:dyDescent="0.35">
      <c r="B575" s="56" t="s">
        <v>98</v>
      </c>
      <c r="C575" s="113">
        <v>44281</v>
      </c>
      <c r="D575" s="56" t="s">
        <v>440</v>
      </c>
      <c r="E575" s="15" t="s">
        <v>441</v>
      </c>
      <c r="F575" s="16">
        <v>7541.7600000000539</v>
      </c>
      <c r="H575" s="2">
        <v>44263</v>
      </c>
      <c r="I575" s="2">
        <v>44276</v>
      </c>
      <c r="J575">
        <f t="shared" si="32"/>
        <v>14</v>
      </c>
      <c r="K575" s="2">
        <f t="shared" si="33"/>
        <v>44269.5</v>
      </c>
      <c r="L575" s="82">
        <v>44281.5</v>
      </c>
      <c r="M575" s="79">
        <v>44279.5</v>
      </c>
      <c r="N575" s="79"/>
      <c r="O575">
        <f t="shared" si="34"/>
        <v>10</v>
      </c>
      <c r="P575" s="32">
        <f t="shared" si="35"/>
        <v>75417.600000000544</v>
      </c>
    </row>
    <row r="576" spans="2:16" x14ac:dyDescent="0.35">
      <c r="B576" s="56" t="s">
        <v>98</v>
      </c>
      <c r="C576" s="113">
        <v>44281</v>
      </c>
      <c r="D576" s="56" t="s">
        <v>474</v>
      </c>
      <c r="E576" s="15" t="s">
        <v>475</v>
      </c>
      <c r="F576" s="16">
        <v>958.29000000000008</v>
      </c>
      <c r="H576" s="2">
        <v>44263</v>
      </c>
      <c r="I576" s="2">
        <v>44276</v>
      </c>
      <c r="J576">
        <f t="shared" si="32"/>
        <v>14</v>
      </c>
      <c r="K576" s="2">
        <f t="shared" si="33"/>
        <v>44269.5</v>
      </c>
      <c r="L576" s="82">
        <v>44281.5</v>
      </c>
      <c r="M576" s="82">
        <v>44281.5</v>
      </c>
      <c r="N576" s="79"/>
      <c r="O576">
        <f t="shared" si="34"/>
        <v>12</v>
      </c>
      <c r="P576" s="32">
        <f t="shared" si="35"/>
        <v>11499.480000000001</v>
      </c>
    </row>
    <row r="577" spans="2:16" x14ac:dyDescent="0.35">
      <c r="B577" s="56" t="s">
        <v>98</v>
      </c>
      <c r="C577" s="113">
        <v>44281</v>
      </c>
      <c r="D577" s="56" t="s">
        <v>476</v>
      </c>
      <c r="E577" s="15" t="s">
        <v>477</v>
      </c>
      <c r="F577" s="16">
        <v>334.70000000000044</v>
      </c>
      <c r="H577" s="2">
        <v>44263</v>
      </c>
      <c r="I577" s="2">
        <v>44276</v>
      </c>
      <c r="J577">
        <f t="shared" si="32"/>
        <v>14</v>
      </c>
      <c r="K577" s="2">
        <f t="shared" si="33"/>
        <v>44269.5</v>
      </c>
      <c r="L577" s="82">
        <v>44281.5</v>
      </c>
      <c r="M577" s="82">
        <v>44281.5</v>
      </c>
      <c r="N577" s="79"/>
      <c r="O577">
        <f t="shared" si="34"/>
        <v>12</v>
      </c>
      <c r="P577" s="32">
        <f t="shared" si="35"/>
        <v>4016.4000000000051</v>
      </c>
    </row>
    <row r="578" spans="2:16" x14ac:dyDescent="0.35">
      <c r="B578" s="56" t="s">
        <v>98</v>
      </c>
      <c r="C578" s="113">
        <v>44281</v>
      </c>
      <c r="D578" s="56" t="s">
        <v>442</v>
      </c>
      <c r="E578" s="15" t="s">
        <v>443</v>
      </c>
      <c r="F578" s="16">
        <v>19025.679999999815</v>
      </c>
      <c r="H578" s="2">
        <v>44263</v>
      </c>
      <c r="I578" s="2">
        <v>44276</v>
      </c>
      <c r="J578">
        <f t="shared" si="32"/>
        <v>14</v>
      </c>
      <c r="K578" s="2">
        <f t="shared" si="33"/>
        <v>44269.5</v>
      </c>
      <c r="L578" s="82">
        <v>44281.5</v>
      </c>
      <c r="M578" s="82">
        <v>44281.5</v>
      </c>
      <c r="N578" s="79"/>
      <c r="O578">
        <f t="shared" si="34"/>
        <v>12</v>
      </c>
      <c r="P578" s="32">
        <f t="shared" si="35"/>
        <v>228308.15999999776</v>
      </c>
    </row>
    <row r="579" spans="2:16" x14ac:dyDescent="0.35">
      <c r="B579" s="56" t="s">
        <v>98</v>
      </c>
      <c r="C579" s="113">
        <v>44281</v>
      </c>
      <c r="D579" s="56" t="s">
        <v>478</v>
      </c>
      <c r="E579" s="15" t="s">
        <v>479</v>
      </c>
      <c r="F579" s="16">
        <v>98555.250000000087</v>
      </c>
      <c r="H579" s="2">
        <v>44263</v>
      </c>
      <c r="I579" s="2">
        <v>44276</v>
      </c>
      <c r="J579">
        <f t="shared" si="32"/>
        <v>14</v>
      </c>
      <c r="K579" s="2">
        <f t="shared" si="33"/>
        <v>44269.5</v>
      </c>
      <c r="L579" s="82">
        <v>44281.5</v>
      </c>
      <c r="M579" s="82">
        <v>44281.5</v>
      </c>
      <c r="N579" s="79"/>
      <c r="O579">
        <f t="shared" si="34"/>
        <v>12</v>
      </c>
      <c r="P579" s="32">
        <f t="shared" si="35"/>
        <v>1182663.0000000009</v>
      </c>
    </row>
    <row r="580" spans="2:16" x14ac:dyDescent="0.35">
      <c r="B580" s="56" t="s">
        <v>98</v>
      </c>
      <c r="C580" s="113">
        <v>44281</v>
      </c>
      <c r="D580" s="56" t="s">
        <v>480</v>
      </c>
      <c r="E580" s="15" t="s">
        <v>481</v>
      </c>
      <c r="F580" s="16">
        <v>71233.220000000307</v>
      </c>
      <c r="H580" s="2">
        <v>44263</v>
      </c>
      <c r="I580" s="2">
        <v>44276</v>
      </c>
      <c r="J580">
        <f t="shared" si="32"/>
        <v>14</v>
      </c>
      <c r="K580" s="2">
        <f t="shared" si="33"/>
        <v>44269.5</v>
      </c>
      <c r="L580" s="82">
        <v>44281.5</v>
      </c>
      <c r="M580" s="82">
        <v>44281.5</v>
      </c>
      <c r="N580" s="79"/>
      <c r="O580">
        <f t="shared" si="34"/>
        <v>12</v>
      </c>
      <c r="P580" s="32">
        <f t="shared" si="35"/>
        <v>854798.64000000362</v>
      </c>
    </row>
    <row r="581" spans="2:16" x14ac:dyDescent="0.35">
      <c r="B581" s="56" t="s">
        <v>98</v>
      </c>
      <c r="C581" s="113">
        <v>44281</v>
      </c>
      <c r="D581" s="56" t="s">
        <v>482</v>
      </c>
      <c r="E581" s="15" t="s">
        <v>483</v>
      </c>
      <c r="F581" s="16">
        <v>500</v>
      </c>
      <c r="H581" s="2">
        <v>44263</v>
      </c>
      <c r="I581" s="2">
        <v>44276</v>
      </c>
      <c r="J581">
        <f t="shared" si="32"/>
        <v>14</v>
      </c>
      <c r="K581" s="2">
        <f t="shared" si="33"/>
        <v>44269.5</v>
      </c>
      <c r="L581" s="82">
        <v>44281.5</v>
      </c>
      <c r="M581" s="82">
        <v>44281.5</v>
      </c>
      <c r="N581" s="79"/>
      <c r="O581">
        <f t="shared" si="34"/>
        <v>12</v>
      </c>
      <c r="P581" s="32">
        <f t="shared" si="35"/>
        <v>6000</v>
      </c>
    </row>
    <row r="582" spans="2:16" x14ac:dyDescent="0.35">
      <c r="B582" s="56" t="s">
        <v>98</v>
      </c>
      <c r="C582" s="113">
        <v>44281</v>
      </c>
      <c r="D582" s="56" t="s">
        <v>444</v>
      </c>
      <c r="E582" s="15" t="s">
        <v>445</v>
      </c>
      <c r="F582" s="16">
        <v>136158.6899999998</v>
      </c>
      <c r="H582" s="2">
        <v>44263</v>
      </c>
      <c r="I582" s="2">
        <v>44276</v>
      </c>
      <c r="J582">
        <f t="shared" si="32"/>
        <v>14</v>
      </c>
      <c r="K582" s="2">
        <f t="shared" si="33"/>
        <v>44269.5</v>
      </c>
      <c r="L582" s="82">
        <v>44281.5</v>
      </c>
      <c r="M582" s="82">
        <v>44281.5</v>
      </c>
      <c r="N582" s="79"/>
      <c r="O582">
        <f t="shared" si="34"/>
        <v>12</v>
      </c>
      <c r="P582" s="32">
        <f t="shared" si="35"/>
        <v>1633904.2799999975</v>
      </c>
    </row>
    <row r="583" spans="2:16" x14ac:dyDescent="0.35">
      <c r="B583" s="56" t="s">
        <v>98</v>
      </c>
      <c r="C583" s="113">
        <v>44281</v>
      </c>
      <c r="D583" s="56" t="s">
        <v>490</v>
      </c>
      <c r="E583" s="15" t="s">
        <v>491</v>
      </c>
      <c r="F583" s="16">
        <v>6058.7099999999991</v>
      </c>
      <c r="H583" s="2">
        <v>44263</v>
      </c>
      <c r="I583" s="2">
        <v>44276</v>
      </c>
      <c r="J583">
        <f t="shared" si="32"/>
        <v>14</v>
      </c>
      <c r="K583" s="2">
        <f t="shared" si="33"/>
        <v>44269.5</v>
      </c>
      <c r="L583" s="82">
        <v>44281.5</v>
      </c>
      <c r="M583" s="82">
        <v>44281.5</v>
      </c>
      <c r="N583" s="79"/>
      <c r="O583">
        <f t="shared" si="34"/>
        <v>12</v>
      </c>
      <c r="P583" s="32">
        <f t="shared" si="35"/>
        <v>72704.51999999999</v>
      </c>
    </row>
    <row r="584" spans="2:16" x14ac:dyDescent="0.35">
      <c r="B584" s="56" t="s">
        <v>98</v>
      </c>
      <c r="C584" s="113">
        <v>44281</v>
      </c>
      <c r="D584" s="56" t="s">
        <v>494</v>
      </c>
      <c r="E584" s="15" t="s">
        <v>495</v>
      </c>
      <c r="F584" s="16">
        <v>20826.620000000021</v>
      </c>
      <c r="H584" s="2">
        <v>44263</v>
      </c>
      <c r="I584" s="2">
        <v>44276</v>
      </c>
      <c r="J584">
        <f t="shared" si="32"/>
        <v>14</v>
      </c>
      <c r="K584" s="2">
        <f t="shared" si="33"/>
        <v>44269.5</v>
      </c>
      <c r="L584" s="82">
        <v>44281.5</v>
      </c>
      <c r="M584" s="82">
        <v>44281.5</v>
      </c>
      <c r="N584" s="79"/>
      <c r="O584">
        <f t="shared" si="34"/>
        <v>12</v>
      </c>
      <c r="P584" s="32">
        <f t="shared" si="35"/>
        <v>249919.44000000024</v>
      </c>
    </row>
    <row r="585" spans="2:16" x14ac:dyDescent="0.35">
      <c r="B585" s="56" t="s">
        <v>98</v>
      </c>
      <c r="C585" s="113">
        <v>44281</v>
      </c>
      <c r="D585" s="56" t="s">
        <v>496</v>
      </c>
      <c r="E585" s="15" t="s">
        <v>497</v>
      </c>
      <c r="F585" s="16">
        <v>2726.1800000000044</v>
      </c>
      <c r="H585" s="2">
        <v>44263</v>
      </c>
      <c r="I585" s="2">
        <v>44276</v>
      </c>
      <c r="J585">
        <f t="shared" si="32"/>
        <v>14</v>
      </c>
      <c r="K585" s="2">
        <f t="shared" si="33"/>
        <v>44269.5</v>
      </c>
      <c r="L585" s="82">
        <v>44281.5</v>
      </c>
      <c r="M585" s="82">
        <v>44281.5</v>
      </c>
      <c r="N585" s="79"/>
      <c r="O585">
        <f t="shared" si="34"/>
        <v>12</v>
      </c>
      <c r="P585" s="32">
        <f t="shared" si="35"/>
        <v>32714.160000000054</v>
      </c>
    </row>
    <row r="586" spans="2:16" x14ac:dyDescent="0.35">
      <c r="B586" s="56" t="s">
        <v>98</v>
      </c>
      <c r="C586" s="113">
        <v>44281</v>
      </c>
      <c r="D586" s="56" t="s">
        <v>498</v>
      </c>
      <c r="E586" s="15" t="s">
        <v>499</v>
      </c>
      <c r="F586" s="16">
        <v>5113.7199999999912</v>
      </c>
      <c r="H586" s="2">
        <v>44263</v>
      </c>
      <c r="I586" s="2">
        <v>44276</v>
      </c>
      <c r="J586">
        <f t="shared" ref="J586:J649" si="36">I586-H586+1</f>
        <v>14</v>
      </c>
      <c r="K586" s="2">
        <f t="shared" ref="K586:K649" si="37">(I586+H586)/2</f>
        <v>44269.5</v>
      </c>
      <c r="L586" s="82">
        <v>44281.5</v>
      </c>
      <c r="M586" s="82">
        <v>44281.5</v>
      </c>
      <c r="N586" s="79"/>
      <c r="O586">
        <f t="shared" ref="O586:O649" si="38">M586-K586</f>
        <v>12</v>
      </c>
      <c r="P586" s="32">
        <f t="shared" ref="P586:P649" si="39">F586*O586</f>
        <v>61364.639999999898</v>
      </c>
    </row>
    <row r="587" spans="2:16" x14ac:dyDescent="0.35">
      <c r="B587" s="56" t="s">
        <v>98</v>
      </c>
      <c r="C587" s="113">
        <v>44281</v>
      </c>
      <c r="D587" s="56" t="s">
        <v>500</v>
      </c>
      <c r="E587" s="15" t="s">
        <v>501</v>
      </c>
      <c r="F587" s="16">
        <v>816.11999999999944</v>
      </c>
      <c r="H587" s="2">
        <v>44263</v>
      </c>
      <c r="I587" s="2">
        <v>44276</v>
      </c>
      <c r="J587">
        <f t="shared" si="36"/>
        <v>14</v>
      </c>
      <c r="K587" s="2">
        <f t="shared" si="37"/>
        <v>44269.5</v>
      </c>
      <c r="L587" s="82">
        <v>44281.5</v>
      </c>
      <c r="M587" s="82">
        <v>44281.5</v>
      </c>
      <c r="N587" s="79"/>
      <c r="O587">
        <f t="shared" si="38"/>
        <v>12</v>
      </c>
      <c r="P587" s="32">
        <f t="shared" si="39"/>
        <v>9793.4399999999932</v>
      </c>
    </row>
    <row r="588" spans="2:16" x14ac:dyDescent="0.35">
      <c r="B588" s="56" t="s">
        <v>98</v>
      </c>
      <c r="C588" s="113">
        <v>44281</v>
      </c>
      <c r="D588" s="56" t="s">
        <v>502</v>
      </c>
      <c r="E588" s="15" t="s">
        <v>502</v>
      </c>
      <c r="F588" s="16">
        <v>73.22</v>
      </c>
      <c r="H588" s="2">
        <v>44263</v>
      </c>
      <c r="I588" s="2">
        <v>44276</v>
      </c>
      <c r="J588">
        <f t="shared" si="36"/>
        <v>14</v>
      </c>
      <c r="K588" s="2">
        <f t="shared" si="37"/>
        <v>44269.5</v>
      </c>
      <c r="L588" s="82">
        <v>44281.5</v>
      </c>
      <c r="M588" s="82">
        <v>44281.5</v>
      </c>
      <c r="N588" s="79"/>
      <c r="O588">
        <f t="shared" si="38"/>
        <v>12</v>
      </c>
      <c r="P588" s="32">
        <f t="shared" si="39"/>
        <v>878.64</v>
      </c>
    </row>
    <row r="589" spans="2:16" x14ac:dyDescent="0.35">
      <c r="B589" s="56" t="s">
        <v>98</v>
      </c>
      <c r="C589" s="113">
        <v>44281</v>
      </c>
      <c r="D589" s="56" t="s">
        <v>446</v>
      </c>
      <c r="E589" s="15" t="s">
        <v>446</v>
      </c>
      <c r="F589" s="16">
        <v>3217.23</v>
      </c>
      <c r="H589" s="2">
        <v>44263</v>
      </c>
      <c r="I589" s="2">
        <v>44276</v>
      </c>
      <c r="J589">
        <f t="shared" si="36"/>
        <v>14</v>
      </c>
      <c r="K589" s="2">
        <f t="shared" si="37"/>
        <v>44269.5</v>
      </c>
      <c r="L589" s="82">
        <v>44281.5</v>
      </c>
      <c r="M589" s="82">
        <v>44281.5</v>
      </c>
      <c r="N589" s="79"/>
      <c r="O589">
        <f t="shared" si="38"/>
        <v>12</v>
      </c>
      <c r="P589" s="32">
        <f t="shared" si="39"/>
        <v>38606.76</v>
      </c>
    </row>
    <row r="590" spans="2:16" x14ac:dyDescent="0.35">
      <c r="B590" s="56" t="s">
        <v>98</v>
      </c>
      <c r="C590" s="113">
        <v>44281</v>
      </c>
      <c r="D590" s="56" t="s">
        <v>447</v>
      </c>
      <c r="E590" s="15" t="s">
        <v>447</v>
      </c>
      <c r="F590" s="16">
        <v>7909.8900000000012</v>
      </c>
      <c r="H590" s="2">
        <v>44263</v>
      </c>
      <c r="I590" s="2">
        <v>44276</v>
      </c>
      <c r="J590">
        <f t="shared" si="36"/>
        <v>14</v>
      </c>
      <c r="K590" s="2">
        <f t="shared" si="37"/>
        <v>44269.5</v>
      </c>
      <c r="L590" s="82">
        <v>44281.5</v>
      </c>
      <c r="M590" s="82">
        <v>44281.5</v>
      </c>
      <c r="N590" s="79"/>
      <c r="O590">
        <f t="shared" si="38"/>
        <v>12</v>
      </c>
      <c r="P590" s="32">
        <f t="shared" si="39"/>
        <v>94918.680000000022</v>
      </c>
    </row>
    <row r="591" spans="2:16" x14ac:dyDescent="0.35">
      <c r="B591" s="56" t="s">
        <v>98</v>
      </c>
      <c r="C591" s="113">
        <v>44281</v>
      </c>
      <c r="D591" s="56" t="s">
        <v>503</v>
      </c>
      <c r="E591" s="15" t="s">
        <v>503</v>
      </c>
      <c r="F591" s="16">
        <v>1886.54</v>
      </c>
      <c r="H591" s="2">
        <v>44263</v>
      </c>
      <c r="I591" s="2">
        <v>44276</v>
      </c>
      <c r="J591">
        <f t="shared" si="36"/>
        <v>14</v>
      </c>
      <c r="K591" s="2">
        <f t="shared" si="37"/>
        <v>44269.5</v>
      </c>
      <c r="L591" s="82">
        <v>44281.5</v>
      </c>
      <c r="M591" s="82">
        <v>44281.5</v>
      </c>
      <c r="N591" s="79"/>
      <c r="O591">
        <f t="shared" si="38"/>
        <v>12</v>
      </c>
      <c r="P591" s="32">
        <f t="shared" si="39"/>
        <v>22638.48</v>
      </c>
    </row>
    <row r="592" spans="2:16" x14ac:dyDescent="0.35">
      <c r="B592" s="89" t="s">
        <v>86</v>
      </c>
      <c r="C592" s="113">
        <v>44281</v>
      </c>
      <c r="D592" s="56" t="s">
        <v>454</v>
      </c>
      <c r="E592" s="15" t="s">
        <v>455</v>
      </c>
      <c r="F592" s="16">
        <v>163.81</v>
      </c>
      <c r="H592" s="2">
        <v>44262</v>
      </c>
      <c r="I592" s="2">
        <v>44275</v>
      </c>
      <c r="J592">
        <f t="shared" si="36"/>
        <v>14</v>
      </c>
      <c r="K592" s="2">
        <f t="shared" si="37"/>
        <v>44268.5</v>
      </c>
      <c r="L592" s="82">
        <v>44281.5</v>
      </c>
      <c r="M592" s="82">
        <v>44281.5</v>
      </c>
      <c r="N592" s="79"/>
      <c r="O592">
        <f t="shared" si="38"/>
        <v>13</v>
      </c>
      <c r="P592" s="32">
        <f t="shared" si="39"/>
        <v>2129.5300000000002</v>
      </c>
    </row>
    <row r="593" spans="2:16" x14ac:dyDescent="0.35">
      <c r="B593" s="89" t="s">
        <v>86</v>
      </c>
      <c r="C593" s="113">
        <v>44281</v>
      </c>
      <c r="D593" s="56" t="s">
        <v>430</v>
      </c>
      <c r="E593" s="15" t="s">
        <v>431</v>
      </c>
      <c r="F593" s="16">
        <v>4216.12</v>
      </c>
      <c r="H593" s="2">
        <v>44262</v>
      </c>
      <c r="I593" s="2">
        <v>44275</v>
      </c>
      <c r="J593">
        <f t="shared" si="36"/>
        <v>14</v>
      </c>
      <c r="K593" s="2">
        <f t="shared" si="37"/>
        <v>44268.5</v>
      </c>
      <c r="L593" s="82">
        <v>44281.5</v>
      </c>
      <c r="M593" s="82">
        <v>44281.5</v>
      </c>
      <c r="N593" s="79"/>
      <c r="O593">
        <f t="shared" si="38"/>
        <v>13</v>
      </c>
      <c r="P593" s="32">
        <f t="shared" si="39"/>
        <v>54809.56</v>
      </c>
    </row>
    <row r="594" spans="2:16" x14ac:dyDescent="0.35">
      <c r="B594" s="89" t="s">
        <v>86</v>
      </c>
      <c r="C594" s="113">
        <v>44281</v>
      </c>
      <c r="D594" s="56" t="s">
        <v>432</v>
      </c>
      <c r="E594" s="15" t="s">
        <v>433</v>
      </c>
      <c r="F594" s="16">
        <v>20118.079999999998</v>
      </c>
      <c r="H594" s="2">
        <v>44262</v>
      </c>
      <c r="I594" s="2">
        <v>44275</v>
      </c>
      <c r="J594">
        <f t="shared" si="36"/>
        <v>14</v>
      </c>
      <c r="K594" s="2">
        <f t="shared" si="37"/>
        <v>44268.5</v>
      </c>
      <c r="L594" s="82">
        <v>44281.5</v>
      </c>
      <c r="M594" s="82">
        <v>44281.5</v>
      </c>
      <c r="N594" s="79"/>
      <c r="O594">
        <f t="shared" si="38"/>
        <v>13</v>
      </c>
      <c r="P594" s="32">
        <f t="shared" si="39"/>
        <v>261535.03999999998</v>
      </c>
    </row>
    <row r="595" spans="2:16" x14ac:dyDescent="0.35">
      <c r="B595" s="89" t="s">
        <v>86</v>
      </c>
      <c r="C595" s="113">
        <v>44281</v>
      </c>
      <c r="D595" s="56" t="s">
        <v>434</v>
      </c>
      <c r="E595" s="15" t="s">
        <v>435</v>
      </c>
      <c r="F595" s="16">
        <v>30455.869999999992</v>
      </c>
      <c r="H595" s="2">
        <v>44262</v>
      </c>
      <c r="I595" s="2">
        <v>44275</v>
      </c>
      <c r="J595">
        <f t="shared" si="36"/>
        <v>14</v>
      </c>
      <c r="K595" s="2">
        <f t="shared" si="37"/>
        <v>44268.5</v>
      </c>
      <c r="L595" s="82">
        <v>44281.5</v>
      </c>
      <c r="M595" s="82">
        <v>44281.5</v>
      </c>
      <c r="N595" s="79"/>
      <c r="O595">
        <f t="shared" si="38"/>
        <v>13</v>
      </c>
      <c r="P595" s="32">
        <f t="shared" si="39"/>
        <v>395926.30999999988</v>
      </c>
    </row>
    <row r="596" spans="2:16" x14ac:dyDescent="0.35">
      <c r="B596" s="89" t="s">
        <v>86</v>
      </c>
      <c r="C596" s="113">
        <v>44281</v>
      </c>
      <c r="D596" s="56" t="s">
        <v>436</v>
      </c>
      <c r="E596" s="15" t="s">
        <v>437</v>
      </c>
      <c r="F596" s="16">
        <v>6206.02</v>
      </c>
      <c r="H596" s="2">
        <v>44262</v>
      </c>
      <c r="I596" s="2">
        <v>44275</v>
      </c>
      <c r="J596">
        <f t="shared" si="36"/>
        <v>14</v>
      </c>
      <c r="K596" s="2">
        <f t="shared" si="37"/>
        <v>44268.5</v>
      </c>
      <c r="L596" s="82">
        <v>44281.5</v>
      </c>
      <c r="M596" s="82">
        <v>44281.5</v>
      </c>
      <c r="N596" s="79"/>
      <c r="O596">
        <f t="shared" si="38"/>
        <v>13</v>
      </c>
      <c r="P596" s="32">
        <f t="shared" si="39"/>
        <v>80678.260000000009</v>
      </c>
    </row>
    <row r="597" spans="2:16" x14ac:dyDescent="0.35">
      <c r="B597" s="89" t="s">
        <v>86</v>
      </c>
      <c r="C597" s="113">
        <v>44281</v>
      </c>
      <c r="D597" s="56" t="s">
        <v>438</v>
      </c>
      <c r="E597" s="15" t="s">
        <v>439</v>
      </c>
      <c r="F597" s="16">
        <v>3031.5600000000004</v>
      </c>
      <c r="H597" s="2">
        <v>44262</v>
      </c>
      <c r="I597" s="2">
        <v>44275</v>
      </c>
      <c r="J597">
        <f t="shared" si="36"/>
        <v>14</v>
      </c>
      <c r="K597" s="2">
        <f t="shared" si="37"/>
        <v>44268.5</v>
      </c>
      <c r="L597" s="82">
        <v>44281.5</v>
      </c>
      <c r="M597" s="82">
        <v>44281.5</v>
      </c>
      <c r="N597" s="79"/>
      <c r="O597">
        <f t="shared" si="38"/>
        <v>13</v>
      </c>
      <c r="P597" s="32">
        <f t="shared" si="39"/>
        <v>39410.280000000006</v>
      </c>
    </row>
    <row r="598" spans="2:16" x14ac:dyDescent="0.35">
      <c r="B598" s="89" t="s">
        <v>86</v>
      </c>
      <c r="C598" s="113">
        <v>44281</v>
      </c>
      <c r="D598" s="56" t="s">
        <v>440</v>
      </c>
      <c r="E598" s="15" t="s">
        <v>441</v>
      </c>
      <c r="F598" s="16">
        <v>594.54999999999984</v>
      </c>
      <c r="H598" s="2">
        <v>44262</v>
      </c>
      <c r="I598" s="2">
        <v>44275</v>
      </c>
      <c r="J598">
        <f t="shared" si="36"/>
        <v>14</v>
      </c>
      <c r="K598" s="2">
        <f t="shared" si="37"/>
        <v>44268.5</v>
      </c>
      <c r="L598" s="82">
        <v>44281.5</v>
      </c>
      <c r="M598" s="79">
        <v>44279.5</v>
      </c>
      <c r="N598" s="79"/>
      <c r="O598">
        <f t="shared" si="38"/>
        <v>11</v>
      </c>
      <c r="P598" s="32">
        <f t="shared" si="39"/>
        <v>6540.0499999999984</v>
      </c>
    </row>
    <row r="599" spans="2:16" x14ac:dyDescent="0.35">
      <c r="B599" s="89" t="s">
        <v>86</v>
      </c>
      <c r="C599" s="113">
        <v>44281</v>
      </c>
      <c r="D599" s="56" t="s">
        <v>468</v>
      </c>
      <c r="E599" s="15" t="s">
        <v>469</v>
      </c>
      <c r="F599" s="16">
        <v>22.930000000000003</v>
      </c>
      <c r="H599" s="2">
        <v>44262</v>
      </c>
      <c r="I599" s="2">
        <v>44275</v>
      </c>
      <c r="J599">
        <f t="shared" si="36"/>
        <v>14</v>
      </c>
      <c r="K599" s="2">
        <f t="shared" si="37"/>
        <v>44268.5</v>
      </c>
      <c r="L599" s="82">
        <v>44281.5</v>
      </c>
      <c r="M599" s="82">
        <v>44281.5</v>
      </c>
      <c r="N599" s="79"/>
      <c r="O599">
        <f t="shared" si="38"/>
        <v>13</v>
      </c>
      <c r="P599" s="32">
        <f t="shared" si="39"/>
        <v>298.09000000000003</v>
      </c>
    </row>
    <row r="600" spans="2:16" x14ac:dyDescent="0.35">
      <c r="B600" s="89" t="s">
        <v>86</v>
      </c>
      <c r="C600" s="113">
        <v>44281</v>
      </c>
      <c r="D600" s="56" t="s">
        <v>474</v>
      </c>
      <c r="E600" s="15" t="s">
        <v>475</v>
      </c>
      <c r="F600" s="16">
        <v>192.31</v>
      </c>
      <c r="H600" s="2">
        <v>44262</v>
      </c>
      <c r="I600" s="2">
        <v>44275</v>
      </c>
      <c r="J600">
        <f t="shared" si="36"/>
        <v>14</v>
      </c>
      <c r="K600" s="2">
        <f t="shared" si="37"/>
        <v>44268.5</v>
      </c>
      <c r="L600" s="82">
        <v>44281.5</v>
      </c>
      <c r="M600" s="82">
        <v>44281.5</v>
      </c>
      <c r="N600" s="79"/>
      <c r="O600">
        <f t="shared" si="38"/>
        <v>13</v>
      </c>
      <c r="P600" s="32">
        <f t="shared" si="39"/>
        <v>2500.0300000000002</v>
      </c>
    </row>
    <row r="601" spans="2:16" x14ac:dyDescent="0.35">
      <c r="B601" s="89" t="s">
        <v>86</v>
      </c>
      <c r="C601" s="113">
        <v>44281</v>
      </c>
      <c r="D601" s="56" t="s">
        <v>442</v>
      </c>
      <c r="E601" s="15" t="s">
        <v>443</v>
      </c>
      <c r="F601" s="16">
        <v>1594.9200000000014</v>
      </c>
      <c r="H601" s="2">
        <v>44262</v>
      </c>
      <c r="I601" s="2">
        <v>44275</v>
      </c>
      <c r="J601">
        <f t="shared" si="36"/>
        <v>14</v>
      </c>
      <c r="K601" s="2">
        <f t="shared" si="37"/>
        <v>44268.5</v>
      </c>
      <c r="L601" s="82">
        <v>44281.5</v>
      </c>
      <c r="M601" s="82">
        <v>44281.5</v>
      </c>
      <c r="N601" s="79"/>
      <c r="O601">
        <f t="shared" si="38"/>
        <v>13</v>
      </c>
      <c r="P601" s="32">
        <f t="shared" si="39"/>
        <v>20733.960000000017</v>
      </c>
    </row>
    <row r="602" spans="2:16" x14ac:dyDescent="0.35">
      <c r="B602" s="124" t="s">
        <v>86</v>
      </c>
      <c r="C602" s="113">
        <v>44281</v>
      </c>
      <c r="D602" s="56" t="s">
        <v>476</v>
      </c>
      <c r="E602" s="15" t="s">
        <v>477</v>
      </c>
      <c r="F602" s="16">
        <v>27.9</v>
      </c>
      <c r="H602" s="2">
        <v>44262</v>
      </c>
      <c r="I602" s="2">
        <v>44275</v>
      </c>
      <c r="J602">
        <f t="shared" si="36"/>
        <v>14</v>
      </c>
      <c r="K602" s="2">
        <f t="shared" si="37"/>
        <v>44268.5</v>
      </c>
      <c r="L602" s="82">
        <v>44281.5</v>
      </c>
      <c r="M602" s="82">
        <v>44281.5</v>
      </c>
      <c r="N602" s="79"/>
      <c r="O602">
        <f t="shared" si="38"/>
        <v>13</v>
      </c>
      <c r="P602" s="32">
        <f t="shared" si="39"/>
        <v>362.7</v>
      </c>
    </row>
    <row r="603" spans="2:16" x14ac:dyDescent="0.35">
      <c r="B603" s="89" t="s">
        <v>86</v>
      </c>
      <c r="C603" s="113">
        <v>44281</v>
      </c>
      <c r="D603" s="56" t="s">
        <v>478</v>
      </c>
      <c r="E603" s="15" t="s">
        <v>479</v>
      </c>
      <c r="F603" s="16">
        <v>10347.770000000004</v>
      </c>
      <c r="H603" s="2">
        <v>44262</v>
      </c>
      <c r="I603" s="2">
        <v>44275</v>
      </c>
      <c r="J603">
        <f t="shared" si="36"/>
        <v>14</v>
      </c>
      <c r="K603" s="2">
        <f t="shared" si="37"/>
        <v>44268.5</v>
      </c>
      <c r="L603" s="82">
        <v>44281.5</v>
      </c>
      <c r="M603" s="82">
        <v>44281.5</v>
      </c>
      <c r="N603" s="79"/>
      <c r="O603">
        <f t="shared" si="38"/>
        <v>13</v>
      </c>
      <c r="P603" s="32">
        <f t="shared" si="39"/>
        <v>134521.01000000007</v>
      </c>
    </row>
    <row r="604" spans="2:16" x14ac:dyDescent="0.35">
      <c r="B604" s="89" t="s">
        <v>86</v>
      </c>
      <c r="C604" s="113">
        <v>44281</v>
      </c>
      <c r="D604" s="56" t="s">
        <v>480</v>
      </c>
      <c r="E604" s="15" t="s">
        <v>481</v>
      </c>
      <c r="F604" s="16">
        <v>8228.1700000000019</v>
      </c>
      <c r="H604" s="2">
        <v>44262</v>
      </c>
      <c r="I604" s="2">
        <v>44275</v>
      </c>
      <c r="J604">
        <f t="shared" si="36"/>
        <v>14</v>
      </c>
      <c r="K604" s="2">
        <f t="shared" si="37"/>
        <v>44268.5</v>
      </c>
      <c r="L604" s="82">
        <v>44281.5</v>
      </c>
      <c r="M604" s="82">
        <v>44281.5</v>
      </c>
      <c r="N604" s="79"/>
      <c r="O604">
        <f t="shared" si="38"/>
        <v>13</v>
      </c>
      <c r="P604" s="32">
        <f t="shared" si="39"/>
        <v>106966.21000000002</v>
      </c>
    </row>
    <row r="605" spans="2:16" x14ac:dyDescent="0.35">
      <c r="B605" s="89" t="s">
        <v>86</v>
      </c>
      <c r="C605" s="113">
        <v>44281</v>
      </c>
      <c r="D605" s="56" t="s">
        <v>540</v>
      </c>
      <c r="E605" s="15" t="s">
        <v>541</v>
      </c>
      <c r="F605" s="16">
        <v>2.4000000000000004</v>
      </c>
      <c r="H605" s="2">
        <v>44262</v>
      </c>
      <c r="I605" s="2">
        <v>44275</v>
      </c>
      <c r="J605">
        <f t="shared" si="36"/>
        <v>14</v>
      </c>
      <c r="K605" s="2">
        <f t="shared" si="37"/>
        <v>44268.5</v>
      </c>
      <c r="L605" s="82">
        <v>44281.5</v>
      </c>
      <c r="M605" s="79">
        <v>44286.5</v>
      </c>
      <c r="N605" s="79"/>
      <c r="O605">
        <f t="shared" si="38"/>
        <v>18</v>
      </c>
      <c r="P605" s="32">
        <f t="shared" si="39"/>
        <v>43.2</v>
      </c>
    </row>
    <row r="606" spans="2:16" x14ac:dyDescent="0.35">
      <c r="B606" s="89" t="s">
        <v>86</v>
      </c>
      <c r="C606" s="113">
        <v>44281</v>
      </c>
      <c r="D606" s="56" t="s">
        <v>488</v>
      </c>
      <c r="E606" s="15" t="s">
        <v>489</v>
      </c>
      <c r="F606" s="16">
        <v>981.54000000000019</v>
      </c>
      <c r="H606" s="2">
        <v>44262</v>
      </c>
      <c r="I606" s="2">
        <v>44275</v>
      </c>
      <c r="J606">
        <f t="shared" si="36"/>
        <v>14</v>
      </c>
      <c r="K606" s="2">
        <f t="shared" si="37"/>
        <v>44268.5</v>
      </c>
      <c r="L606" s="82">
        <v>44281.5</v>
      </c>
      <c r="M606" s="79">
        <v>44301.5</v>
      </c>
      <c r="N606" s="79"/>
      <c r="O606">
        <f t="shared" si="38"/>
        <v>33</v>
      </c>
      <c r="P606" s="32">
        <f t="shared" si="39"/>
        <v>32390.820000000007</v>
      </c>
    </row>
    <row r="607" spans="2:16" x14ac:dyDescent="0.35">
      <c r="B607" s="89" t="s">
        <v>86</v>
      </c>
      <c r="C607" s="113">
        <v>44281</v>
      </c>
      <c r="D607" s="56" t="s">
        <v>444</v>
      </c>
      <c r="E607" s="15" t="s">
        <v>445</v>
      </c>
      <c r="F607" s="16">
        <v>8816.6600000000035</v>
      </c>
      <c r="H607" s="2">
        <v>44262</v>
      </c>
      <c r="I607" s="2">
        <v>44275</v>
      </c>
      <c r="J607">
        <f t="shared" si="36"/>
        <v>14</v>
      </c>
      <c r="K607" s="2">
        <f t="shared" si="37"/>
        <v>44268.5</v>
      </c>
      <c r="L607" s="82">
        <v>44281.5</v>
      </c>
      <c r="M607" s="82">
        <v>44281.5</v>
      </c>
      <c r="N607" s="79"/>
      <c r="O607">
        <f t="shared" si="38"/>
        <v>13</v>
      </c>
      <c r="P607" s="32">
        <f t="shared" si="39"/>
        <v>114616.58000000005</v>
      </c>
    </row>
    <row r="608" spans="2:16" x14ac:dyDescent="0.35">
      <c r="B608" s="89" t="s">
        <v>86</v>
      </c>
      <c r="C608" s="113">
        <v>44281</v>
      </c>
      <c r="D608" s="56" t="s">
        <v>490</v>
      </c>
      <c r="E608" s="15" t="s">
        <v>491</v>
      </c>
      <c r="F608" s="16">
        <v>310.01</v>
      </c>
      <c r="H608" s="2">
        <v>44262</v>
      </c>
      <c r="I608" s="2">
        <v>44275</v>
      </c>
      <c r="J608">
        <f t="shared" si="36"/>
        <v>14</v>
      </c>
      <c r="K608" s="2">
        <f t="shared" si="37"/>
        <v>44268.5</v>
      </c>
      <c r="L608" s="82">
        <v>44281.5</v>
      </c>
      <c r="M608" s="82">
        <v>44281.5</v>
      </c>
      <c r="N608" s="79"/>
      <c r="O608">
        <f t="shared" si="38"/>
        <v>13</v>
      </c>
      <c r="P608" s="32">
        <f t="shared" si="39"/>
        <v>4030.13</v>
      </c>
    </row>
    <row r="609" spans="1:16" x14ac:dyDescent="0.35">
      <c r="B609" s="89" t="s">
        <v>86</v>
      </c>
      <c r="C609" s="113">
        <v>44281</v>
      </c>
      <c r="D609" s="56" t="s">
        <v>494</v>
      </c>
      <c r="E609" s="15" t="s">
        <v>495</v>
      </c>
      <c r="F609" s="16">
        <v>1744.9499999999991</v>
      </c>
      <c r="H609" s="2">
        <v>44262</v>
      </c>
      <c r="I609" s="2">
        <v>44275</v>
      </c>
      <c r="J609">
        <f t="shared" si="36"/>
        <v>14</v>
      </c>
      <c r="K609" s="2">
        <f t="shared" si="37"/>
        <v>44268.5</v>
      </c>
      <c r="L609" s="82">
        <v>44281.5</v>
      </c>
      <c r="M609" s="82">
        <v>44281.5</v>
      </c>
      <c r="N609" s="79"/>
      <c r="O609">
        <f t="shared" si="38"/>
        <v>13</v>
      </c>
      <c r="P609" s="32">
        <f t="shared" si="39"/>
        <v>22684.349999999988</v>
      </c>
    </row>
    <row r="610" spans="1:16" x14ac:dyDescent="0.35">
      <c r="B610" s="89" t="s">
        <v>86</v>
      </c>
      <c r="C610" s="113">
        <v>44281</v>
      </c>
      <c r="D610" s="56" t="s">
        <v>496</v>
      </c>
      <c r="E610" s="15" t="s">
        <v>497</v>
      </c>
      <c r="F610" s="16">
        <v>301.11999999999995</v>
      </c>
      <c r="H610" s="2">
        <v>44262</v>
      </c>
      <c r="I610" s="2">
        <v>44275</v>
      </c>
      <c r="J610">
        <f t="shared" si="36"/>
        <v>14</v>
      </c>
      <c r="K610" s="2">
        <f t="shared" si="37"/>
        <v>44268.5</v>
      </c>
      <c r="L610" s="82">
        <v>44281.5</v>
      </c>
      <c r="M610" s="82">
        <v>44281.5</v>
      </c>
      <c r="N610" s="79"/>
      <c r="O610">
        <f t="shared" si="38"/>
        <v>13</v>
      </c>
      <c r="P610" s="32">
        <f t="shared" si="39"/>
        <v>3914.5599999999995</v>
      </c>
    </row>
    <row r="611" spans="1:16" x14ac:dyDescent="0.35">
      <c r="B611" s="89" t="s">
        <v>86</v>
      </c>
      <c r="C611" s="113">
        <v>44281</v>
      </c>
      <c r="D611" s="56" t="s">
        <v>498</v>
      </c>
      <c r="E611" s="15" t="s">
        <v>499</v>
      </c>
      <c r="F611" s="16">
        <v>395.33000000000004</v>
      </c>
      <c r="H611" s="2">
        <v>44262</v>
      </c>
      <c r="I611" s="2">
        <v>44275</v>
      </c>
      <c r="J611">
        <f t="shared" si="36"/>
        <v>14</v>
      </c>
      <c r="K611" s="2">
        <f t="shared" si="37"/>
        <v>44268.5</v>
      </c>
      <c r="L611" s="82">
        <v>44281.5</v>
      </c>
      <c r="M611" s="82">
        <v>44281.5</v>
      </c>
      <c r="N611" s="79"/>
      <c r="O611">
        <f t="shared" si="38"/>
        <v>13</v>
      </c>
      <c r="P611" s="32">
        <f t="shared" si="39"/>
        <v>5139.2900000000009</v>
      </c>
    </row>
    <row r="612" spans="1:16" x14ac:dyDescent="0.35">
      <c r="B612" s="89" t="s">
        <v>86</v>
      </c>
      <c r="C612" s="113">
        <v>44281</v>
      </c>
      <c r="D612" s="56" t="s">
        <v>500</v>
      </c>
      <c r="E612" s="15" t="s">
        <v>501</v>
      </c>
      <c r="F612" s="16">
        <v>89.989999999999981</v>
      </c>
      <c r="H612" s="2">
        <v>44262</v>
      </c>
      <c r="I612" s="2">
        <v>44275</v>
      </c>
      <c r="J612">
        <f t="shared" si="36"/>
        <v>14</v>
      </c>
      <c r="K612" s="2">
        <f t="shared" si="37"/>
        <v>44268.5</v>
      </c>
      <c r="L612" s="82">
        <v>44281.5</v>
      </c>
      <c r="M612" s="82">
        <v>44281.5</v>
      </c>
      <c r="N612" s="79"/>
      <c r="O612">
        <f t="shared" si="38"/>
        <v>13</v>
      </c>
      <c r="P612" s="32">
        <f t="shared" si="39"/>
        <v>1169.8699999999997</v>
      </c>
    </row>
    <row r="613" spans="1:16" x14ac:dyDescent="0.35">
      <c r="B613" s="89" t="s">
        <v>86</v>
      </c>
      <c r="C613" s="113">
        <v>44281</v>
      </c>
      <c r="D613" s="56" t="s">
        <v>502</v>
      </c>
      <c r="E613" s="15" t="s">
        <v>502</v>
      </c>
      <c r="F613" s="16">
        <v>105.27</v>
      </c>
      <c r="H613" s="2">
        <v>44262</v>
      </c>
      <c r="I613" s="2">
        <v>44275</v>
      </c>
      <c r="J613">
        <f t="shared" si="36"/>
        <v>14</v>
      </c>
      <c r="K613" s="2">
        <f t="shared" si="37"/>
        <v>44268.5</v>
      </c>
      <c r="L613" s="82">
        <v>44281.5</v>
      </c>
      <c r="M613" s="82">
        <v>44281.5</v>
      </c>
      <c r="N613" s="79"/>
      <c r="O613">
        <f t="shared" si="38"/>
        <v>13</v>
      </c>
      <c r="P613" s="32">
        <f t="shared" si="39"/>
        <v>1368.51</v>
      </c>
    </row>
    <row r="614" spans="1:16" x14ac:dyDescent="0.35">
      <c r="B614" s="89" t="s">
        <v>86</v>
      </c>
      <c r="C614" s="113">
        <v>44281</v>
      </c>
      <c r="D614" s="56" t="s">
        <v>446</v>
      </c>
      <c r="E614" s="15" t="s">
        <v>446</v>
      </c>
      <c r="F614" s="16">
        <v>966.71</v>
      </c>
      <c r="H614" s="2">
        <v>44262</v>
      </c>
      <c r="I614" s="2">
        <v>44275</v>
      </c>
      <c r="J614">
        <f t="shared" si="36"/>
        <v>14</v>
      </c>
      <c r="K614" s="2">
        <f t="shared" si="37"/>
        <v>44268.5</v>
      </c>
      <c r="L614" s="82">
        <v>44281.5</v>
      </c>
      <c r="M614" s="82">
        <v>44281.5</v>
      </c>
      <c r="N614" s="79"/>
      <c r="O614">
        <f t="shared" si="38"/>
        <v>13</v>
      </c>
      <c r="P614" s="32">
        <f t="shared" si="39"/>
        <v>12567.23</v>
      </c>
    </row>
    <row r="615" spans="1:16" x14ac:dyDescent="0.35">
      <c r="B615" s="89" t="s">
        <v>86</v>
      </c>
      <c r="C615" s="113">
        <v>44281</v>
      </c>
      <c r="D615" s="56" t="s">
        <v>447</v>
      </c>
      <c r="E615" s="15" t="s">
        <v>447</v>
      </c>
      <c r="F615" s="16">
        <v>1963.26</v>
      </c>
      <c r="H615" s="2">
        <v>44262</v>
      </c>
      <c r="I615" s="2">
        <v>44275</v>
      </c>
      <c r="J615">
        <f t="shared" si="36"/>
        <v>14</v>
      </c>
      <c r="K615" s="2">
        <f t="shared" si="37"/>
        <v>44268.5</v>
      </c>
      <c r="L615" s="82">
        <v>44281.5</v>
      </c>
      <c r="M615" s="82">
        <v>44281.5</v>
      </c>
      <c r="N615" s="79"/>
      <c r="O615">
        <f t="shared" si="38"/>
        <v>13</v>
      </c>
      <c r="P615" s="32">
        <f t="shared" si="39"/>
        <v>25522.38</v>
      </c>
    </row>
    <row r="616" spans="1:16" x14ac:dyDescent="0.35">
      <c r="B616" s="89" t="s">
        <v>86</v>
      </c>
      <c r="C616" s="113">
        <v>44281</v>
      </c>
      <c r="D616" s="56" t="s">
        <v>503</v>
      </c>
      <c r="E616" s="15" t="s">
        <v>503</v>
      </c>
      <c r="F616" s="16">
        <v>561.12</v>
      </c>
      <c r="H616" s="2">
        <v>44262</v>
      </c>
      <c r="I616" s="2">
        <v>44275</v>
      </c>
      <c r="J616">
        <f t="shared" si="36"/>
        <v>14</v>
      </c>
      <c r="K616" s="2">
        <f t="shared" si="37"/>
        <v>44268.5</v>
      </c>
      <c r="L616" s="82">
        <v>44281.5</v>
      </c>
      <c r="M616" s="82">
        <v>44281.5</v>
      </c>
      <c r="N616" s="79"/>
      <c r="O616">
        <f t="shared" si="38"/>
        <v>13</v>
      </c>
      <c r="P616" s="32">
        <f t="shared" si="39"/>
        <v>7294.56</v>
      </c>
    </row>
    <row r="617" spans="1:16" x14ac:dyDescent="0.35">
      <c r="B617" s="89" t="s">
        <v>86</v>
      </c>
      <c r="C617" s="113">
        <v>44281</v>
      </c>
      <c r="D617" s="56" t="s">
        <v>532</v>
      </c>
      <c r="E617" s="15" t="s">
        <v>533</v>
      </c>
      <c r="F617" s="16">
        <v>302.68</v>
      </c>
      <c r="H617" s="2">
        <v>44262</v>
      </c>
      <c r="I617" s="2">
        <v>44275</v>
      </c>
      <c r="J617">
        <f t="shared" si="36"/>
        <v>14</v>
      </c>
      <c r="K617" s="2">
        <f t="shared" si="37"/>
        <v>44268.5</v>
      </c>
      <c r="L617" s="82">
        <v>44281.5</v>
      </c>
      <c r="M617" s="82">
        <v>44281.5</v>
      </c>
      <c r="N617" s="79">
        <v>44280.5</v>
      </c>
      <c r="O617">
        <f t="shared" si="38"/>
        <v>13</v>
      </c>
      <c r="P617" s="32">
        <f t="shared" si="39"/>
        <v>3934.84</v>
      </c>
    </row>
    <row r="618" spans="1:16" x14ac:dyDescent="0.35">
      <c r="B618" s="89" t="s">
        <v>86</v>
      </c>
      <c r="C618" s="113">
        <v>44281</v>
      </c>
      <c r="D618" s="56" t="s">
        <v>534</v>
      </c>
      <c r="E618" s="15" t="s">
        <v>535</v>
      </c>
      <c r="F618" s="16">
        <v>624</v>
      </c>
      <c r="H618" s="2">
        <v>44262</v>
      </c>
      <c r="I618" s="2">
        <v>44275</v>
      </c>
      <c r="J618">
        <f t="shared" si="36"/>
        <v>14</v>
      </c>
      <c r="K618" s="2">
        <f t="shared" si="37"/>
        <v>44268.5</v>
      </c>
      <c r="L618" s="82">
        <v>44281.5</v>
      </c>
      <c r="M618" s="82">
        <v>44281.5</v>
      </c>
      <c r="N618" s="79">
        <v>44280.5</v>
      </c>
      <c r="O618">
        <f t="shared" si="38"/>
        <v>13</v>
      </c>
      <c r="P618" s="32">
        <f t="shared" si="39"/>
        <v>8112</v>
      </c>
    </row>
    <row r="619" spans="1:16" x14ac:dyDescent="0.35">
      <c r="A619" s="4"/>
      <c r="B619" s="4" t="s">
        <v>98</v>
      </c>
      <c r="C619" s="114">
        <v>44281</v>
      </c>
      <c r="D619" s="56" t="s">
        <v>544</v>
      </c>
      <c r="E619" t="s">
        <v>545</v>
      </c>
      <c r="F619" s="3">
        <v>151.89999999999995</v>
      </c>
      <c r="H619" s="2">
        <v>44263</v>
      </c>
      <c r="I619" s="2">
        <v>44276</v>
      </c>
      <c r="J619">
        <f t="shared" si="36"/>
        <v>14</v>
      </c>
      <c r="K619" s="2">
        <f t="shared" si="37"/>
        <v>44269.5</v>
      </c>
      <c r="L619" s="94">
        <v>44281.5</v>
      </c>
      <c r="M619" s="79">
        <v>44292.5</v>
      </c>
      <c r="N619" s="79"/>
      <c r="O619">
        <f t="shared" si="38"/>
        <v>23</v>
      </c>
      <c r="P619" s="32">
        <f t="shared" si="39"/>
        <v>3493.6999999999989</v>
      </c>
    </row>
    <row r="620" spans="1:16" x14ac:dyDescent="0.35">
      <c r="A620" s="4"/>
      <c r="B620" s="4" t="s">
        <v>98</v>
      </c>
      <c r="C620" s="114">
        <v>44281</v>
      </c>
      <c r="D620" s="56" t="s">
        <v>544</v>
      </c>
      <c r="E620" t="s">
        <v>546</v>
      </c>
      <c r="F620" s="3">
        <v>3749.1899999999996</v>
      </c>
      <c r="H620" s="2">
        <v>44263</v>
      </c>
      <c r="I620" s="2">
        <v>44276</v>
      </c>
      <c r="J620">
        <f t="shared" si="36"/>
        <v>14</v>
      </c>
      <c r="K620" s="2">
        <f t="shared" si="37"/>
        <v>44269.5</v>
      </c>
      <c r="L620" s="94">
        <v>44281.5</v>
      </c>
      <c r="M620" s="79">
        <v>44312.5</v>
      </c>
      <c r="N620" s="79"/>
      <c r="O620">
        <f t="shared" si="38"/>
        <v>43</v>
      </c>
      <c r="P620" s="32">
        <f t="shared" si="39"/>
        <v>161215.16999999998</v>
      </c>
    </row>
    <row r="621" spans="1:16" x14ac:dyDescent="0.35">
      <c r="A621" s="4"/>
      <c r="B621" s="123" t="s">
        <v>86</v>
      </c>
      <c r="C621" s="114">
        <v>44281</v>
      </c>
      <c r="D621" s="56" t="s">
        <v>544</v>
      </c>
      <c r="E621" t="s">
        <v>546</v>
      </c>
      <c r="F621" s="3">
        <v>187.01</v>
      </c>
      <c r="H621" s="2">
        <v>44262</v>
      </c>
      <c r="I621" s="2">
        <v>44275</v>
      </c>
      <c r="J621">
        <f t="shared" si="36"/>
        <v>14</v>
      </c>
      <c r="K621" s="2">
        <f t="shared" si="37"/>
        <v>44268.5</v>
      </c>
      <c r="L621" s="94">
        <v>44281.5</v>
      </c>
      <c r="M621" s="79">
        <v>44312.5</v>
      </c>
      <c r="N621" s="79"/>
      <c r="O621">
        <f t="shared" si="38"/>
        <v>44</v>
      </c>
      <c r="P621" s="32">
        <f t="shared" si="39"/>
        <v>8228.4399999999987</v>
      </c>
    </row>
    <row r="622" spans="1:16" x14ac:dyDescent="0.35">
      <c r="B622" s="56" t="s">
        <v>98</v>
      </c>
      <c r="C622" s="113">
        <v>44295</v>
      </c>
      <c r="D622" s="56" t="s">
        <v>430</v>
      </c>
      <c r="E622" s="15" t="s">
        <v>431</v>
      </c>
      <c r="F622" s="16">
        <v>226.74</v>
      </c>
      <c r="H622" s="2">
        <v>44277</v>
      </c>
      <c r="I622" s="2">
        <v>44290</v>
      </c>
      <c r="J622">
        <f t="shared" si="36"/>
        <v>14</v>
      </c>
      <c r="K622" s="2">
        <f t="shared" si="37"/>
        <v>44283.5</v>
      </c>
      <c r="L622" s="82">
        <v>44295.5</v>
      </c>
      <c r="M622" s="82">
        <v>44295.5</v>
      </c>
      <c r="N622" s="79"/>
      <c r="O622">
        <f t="shared" si="38"/>
        <v>12</v>
      </c>
      <c r="P622" s="32">
        <f t="shared" si="39"/>
        <v>2720.88</v>
      </c>
    </row>
    <row r="623" spans="1:16" x14ac:dyDescent="0.35">
      <c r="B623" s="56" t="s">
        <v>98</v>
      </c>
      <c r="C623" s="113">
        <v>44295</v>
      </c>
      <c r="D623" s="56" t="s">
        <v>432</v>
      </c>
      <c r="E623" s="15" t="s">
        <v>433</v>
      </c>
      <c r="F623" s="16">
        <v>1772.68</v>
      </c>
      <c r="H623" s="2">
        <v>44277</v>
      </c>
      <c r="I623" s="2">
        <v>44290</v>
      </c>
      <c r="J623">
        <f t="shared" si="36"/>
        <v>14</v>
      </c>
      <c r="K623" s="2">
        <f t="shared" si="37"/>
        <v>44283.5</v>
      </c>
      <c r="L623" s="82">
        <v>44295.5</v>
      </c>
      <c r="M623" s="82">
        <v>44295.5</v>
      </c>
      <c r="N623" s="79"/>
      <c r="O623">
        <f t="shared" si="38"/>
        <v>12</v>
      </c>
      <c r="P623" s="32">
        <f t="shared" si="39"/>
        <v>21272.16</v>
      </c>
    </row>
    <row r="624" spans="1:16" x14ac:dyDescent="0.35">
      <c r="B624" s="56" t="s">
        <v>98</v>
      </c>
      <c r="C624" s="113">
        <v>44295</v>
      </c>
      <c r="D624" s="56" t="s">
        <v>434</v>
      </c>
      <c r="E624" s="15" t="s">
        <v>435</v>
      </c>
      <c r="F624" s="16">
        <v>3084.48</v>
      </c>
      <c r="H624" s="2">
        <v>44277</v>
      </c>
      <c r="I624" s="2">
        <v>44290</v>
      </c>
      <c r="J624">
        <f t="shared" si="36"/>
        <v>14</v>
      </c>
      <c r="K624" s="2">
        <f t="shared" si="37"/>
        <v>44283.5</v>
      </c>
      <c r="L624" s="82">
        <v>44295.5</v>
      </c>
      <c r="M624" s="82">
        <v>44295.5</v>
      </c>
      <c r="N624" s="79"/>
      <c r="O624">
        <f t="shared" si="38"/>
        <v>12</v>
      </c>
      <c r="P624" s="32">
        <f t="shared" si="39"/>
        <v>37013.760000000002</v>
      </c>
    </row>
    <row r="625" spans="2:16" x14ac:dyDescent="0.35">
      <c r="B625" s="56" t="s">
        <v>98</v>
      </c>
      <c r="C625" s="113">
        <v>44295</v>
      </c>
      <c r="D625" s="56" t="s">
        <v>436</v>
      </c>
      <c r="E625" s="15" t="s">
        <v>437</v>
      </c>
      <c r="F625" s="16">
        <v>368</v>
      </c>
      <c r="H625" s="2">
        <v>44277</v>
      </c>
      <c r="I625" s="2">
        <v>44290</v>
      </c>
      <c r="J625">
        <f t="shared" si="36"/>
        <v>14</v>
      </c>
      <c r="K625" s="2">
        <f t="shared" si="37"/>
        <v>44283.5</v>
      </c>
      <c r="L625" s="82">
        <v>44295.5</v>
      </c>
      <c r="M625" s="82">
        <v>44295.5</v>
      </c>
      <c r="N625" s="79"/>
      <c r="O625">
        <f t="shared" si="38"/>
        <v>12</v>
      </c>
      <c r="P625" s="32">
        <f t="shared" si="39"/>
        <v>4416</v>
      </c>
    </row>
    <row r="626" spans="2:16" x14ac:dyDescent="0.35">
      <c r="B626" s="56" t="s">
        <v>98</v>
      </c>
      <c r="C626" s="113">
        <v>44295</v>
      </c>
      <c r="D626" s="56" t="s">
        <v>438</v>
      </c>
      <c r="E626" s="15" t="s">
        <v>439</v>
      </c>
      <c r="F626" s="16">
        <v>12.91</v>
      </c>
      <c r="H626" s="2">
        <v>44277</v>
      </c>
      <c r="I626" s="2">
        <v>44290</v>
      </c>
      <c r="J626">
        <f t="shared" si="36"/>
        <v>14</v>
      </c>
      <c r="K626" s="2">
        <f t="shared" si="37"/>
        <v>44283.5</v>
      </c>
      <c r="L626" s="82">
        <v>44295.5</v>
      </c>
      <c r="M626" s="82">
        <v>44295.5</v>
      </c>
      <c r="N626" s="79"/>
      <c r="O626">
        <f t="shared" si="38"/>
        <v>12</v>
      </c>
      <c r="P626" s="32">
        <f t="shared" si="39"/>
        <v>154.92000000000002</v>
      </c>
    </row>
    <row r="627" spans="2:16" x14ac:dyDescent="0.35">
      <c r="B627" s="56" t="s">
        <v>98</v>
      </c>
      <c r="C627" s="113">
        <v>44295</v>
      </c>
      <c r="D627" s="56" t="s">
        <v>440</v>
      </c>
      <c r="E627" s="15" t="s">
        <v>441</v>
      </c>
      <c r="F627" s="16">
        <v>49.350000000000009</v>
      </c>
      <c r="H627" s="2">
        <v>44277</v>
      </c>
      <c r="I627" s="2">
        <v>44290</v>
      </c>
      <c r="J627">
        <f t="shared" si="36"/>
        <v>14</v>
      </c>
      <c r="K627" s="2">
        <f t="shared" si="37"/>
        <v>44283.5</v>
      </c>
      <c r="L627" s="82">
        <v>44295.5</v>
      </c>
      <c r="M627" s="82">
        <v>44309.5</v>
      </c>
      <c r="N627" s="79"/>
      <c r="O627">
        <f t="shared" si="38"/>
        <v>26</v>
      </c>
      <c r="P627" s="32">
        <f t="shared" si="39"/>
        <v>1283.1000000000001</v>
      </c>
    </row>
    <row r="628" spans="2:16" x14ac:dyDescent="0.35">
      <c r="B628" s="56" t="s">
        <v>98</v>
      </c>
      <c r="C628" s="113">
        <v>44295</v>
      </c>
      <c r="D628" s="56" t="s">
        <v>442</v>
      </c>
      <c r="E628" s="15" t="s">
        <v>443</v>
      </c>
      <c r="F628" s="16">
        <v>105.65999999999997</v>
      </c>
      <c r="H628" s="2">
        <v>44277</v>
      </c>
      <c r="I628" s="2">
        <v>44290</v>
      </c>
      <c r="J628">
        <f t="shared" si="36"/>
        <v>14</v>
      </c>
      <c r="K628" s="2">
        <f t="shared" si="37"/>
        <v>44283.5</v>
      </c>
      <c r="L628" s="82">
        <v>44295.5</v>
      </c>
      <c r="M628" s="82">
        <v>44295.5</v>
      </c>
      <c r="N628" s="79"/>
      <c r="O628">
        <f t="shared" si="38"/>
        <v>12</v>
      </c>
      <c r="P628" s="32">
        <f t="shared" si="39"/>
        <v>1267.9199999999996</v>
      </c>
    </row>
    <row r="629" spans="2:16" x14ac:dyDescent="0.35">
      <c r="B629" s="56" t="s">
        <v>98</v>
      </c>
      <c r="C629" s="113">
        <v>44295</v>
      </c>
      <c r="D629" s="56" t="s">
        <v>478</v>
      </c>
      <c r="E629" s="15" t="s">
        <v>479</v>
      </c>
      <c r="F629" s="16">
        <v>539.46999999999991</v>
      </c>
      <c r="H629" s="2">
        <v>44277</v>
      </c>
      <c r="I629" s="2">
        <v>44290</v>
      </c>
      <c r="J629">
        <f t="shared" si="36"/>
        <v>14</v>
      </c>
      <c r="K629" s="2">
        <f t="shared" si="37"/>
        <v>44283.5</v>
      </c>
      <c r="L629" s="82">
        <v>44295.5</v>
      </c>
      <c r="M629" s="82">
        <v>44295.5</v>
      </c>
      <c r="N629" s="79"/>
      <c r="O629">
        <f t="shared" si="38"/>
        <v>12</v>
      </c>
      <c r="P629" s="32">
        <f t="shared" si="39"/>
        <v>6473.6399999999994</v>
      </c>
    </row>
    <row r="630" spans="2:16" x14ac:dyDescent="0.35">
      <c r="B630" s="56" t="s">
        <v>98</v>
      </c>
      <c r="C630" s="113">
        <v>44295</v>
      </c>
      <c r="D630" s="56" t="s">
        <v>480</v>
      </c>
      <c r="E630" s="15" t="s">
        <v>481</v>
      </c>
      <c r="F630" s="16">
        <v>127.93</v>
      </c>
      <c r="H630" s="2">
        <v>44277</v>
      </c>
      <c r="I630" s="2">
        <v>44290</v>
      </c>
      <c r="J630">
        <f t="shared" si="36"/>
        <v>14</v>
      </c>
      <c r="K630" s="2">
        <f t="shared" si="37"/>
        <v>44283.5</v>
      </c>
      <c r="L630" s="82">
        <v>44295.5</v>
      </c>
      <c r="M630" s="82">
        <v>44295.5</v>
      </c>
      <c r="N630" s="79"/>
      <c r="O630">
        <f t="shared" si="38"/>
        <v>12</v>
      </c>
      <c r="P630" s="32">
        <f t="shared" si="39"/>
        <v>1535.16</v>
      </c>
    </row>
    <row r="631" spans="2:16" x14ac:dyDescent="0.35">
      <c r="B631" s="56" t="s">
        <v>98</v>
      </c>
      <c r="C631" s="113">
        <v>44295</v>
      </c>
      <c r="D631" s="56" t="s">
        <v>488</v>
      </c>
      <c r="E631" s="15" t="s">
        <v>489</v>
      </c>
      <c r="F631" s="16">
        <v>189.1</v>
      </c>
      <c r="H631" s="2">
        <v>44277</v>
      </c>
      <c r="I631" s="2">
        <v>44290</v>
      </c>
      <c r="J631">
        <f t="shared" si="36"/>
        <v>14</v>
      </c>
      <c r="K631" s="2">
        <f t="shared" si="37"/>
        <v>44283.5</v>
      </c>
      <c r="L631" s="82">
        <v>44295.5</v>
      </c>
      <c r="M631" s="79">
        <v>44335.5</v>
      </c>
      <c r="N631" s="79"/>
      <c r="O631">
        <f t="shared" si="38"/>
        <v>52</v>
      </c>
      <c r="P631" s="32">
        <f t="shared" si="39"/>
        <v>9833.1999999999989</v>
      </c>
    </row>
    <row r="632" spans="2:16" x14ac:dyDescent="0.35">
      <c r="B632" s="56" t="s">
        <v>98</v>
      </c>
      <c r="C632" s="113">
        <v>44295</v>
      </c>
      <c r="D632" s="56" t="s">
        <v>444</v>
      </c>
      <c r="E632" s="15" t="s">
        <v>445</v>
      </c>
      <c r="F632" s="16">
        <v>1456.0500000000002</v>
      </c>
      <c r="H632" s="2">
        <v>44277</v>
      </c>
      <c r="I632" s="2">
        <v>44290</v>
      </c>
      <c r="J632">
        <f t="shared" si="36"/>
        <v>14</v>
      </c>
      <c r="K632" s="2">
        <f t="shared" si="37"/>
        <v>44283.5</v>
      </c>
      <c r="L632" s="82">
        <v>44295.5</v>
      </c>
      <c r="M632" s="82">
        <v>44295.5</v>
      </c>
      <c r="N632" s="79"/>
      <c r="O632">
        <f t="shared" si="38"/>
        <v>12</v>
      </c>
      <c r="P632" s="32">
        <f t="shared" si="39"/>
        <v>17472.600000000002</v>
      </c>
    </row>
    <row r="633" spans="2:16" x14ac:dyDescent="0.35">
      <c r="B633" s="56" t="s">
        <v>98</v>
      </c>
      <c r="C633" s="113">
        <v>44295</v>
      </c>
      <c r="D633" s="56" t="s">
        <v>494</v>
      </c>
      <c r="E633" s="15" t="s">
        <v>495</v>
      </c>
      <c r="F633" s="16">
        <v>203.2</v>
      </c>
      <c r="H633" s="2">
        <v>44277</v>
      </c>
      <c r="I633" s="2">
        <v>44290</v>
      </c>
      <c r="J633">
        <f t="shared" si="36"/>
        <v>14</v>
      </c>
      <c r="K633" s="2">
        <f t="shared" si="37"/>
        <v>44283.5</v>
      </c>
      <c r="L633" s="82">
        <v>44295.5</v>
      </c>
      <c r="M633" s="82">
        <v>44295.5</v>
      </c>
      <c r="N633" s="79"/>
      <c r="O633">
        <f t="shared" si="38"/>
        <v>12</v>
      </c>
      <c r="P633" s="32">
        <f t="shared" si="39"/>
        <v>2438.3999999999996</v>
      </c>
    </row>
    <row r="634" spans="2:16" x14ac:dyDescent="0.35">
      <c r="B634" s="56" t="s">
        <v>98</v>
      </c>
      <c r="C634" s="113">
        <v>44295</v>
      </c>
      <c r="D634" s="56" t="s">
        <v>496</v>
      </c>
      <c r="E634" s="15" t="s">
        <v>497</v>
      </c>
      <c r="F634" s="16">
        <v>26.83</v>
      </c>
      <c r="H634" s="2">
        <v>44277</v>
      </c>
      <c r="I634" s="2">
        <v>44290</v>
      </c>
      <c r="J634">
        <f t="shared" si="36"/>
        <v>14</v>
      </c>
      <c r="K634" s="2">
        <f t="shared" si="37"/>
        <v>44283.5</v>
      </c>
      <c r="L634" s="82">
        <v>44295.5</v>
      </c>
      <c r="M634" s="82">
        <v>44295.5</v>
      </c>
      <c r="N634" s="79"/>
      <c r="O634">
        <f t="shared" si="38"/>
        <v>12</v>
      </c>
      <c r="P634" s="32">
        <f t="shared" si="39"/>
        <v>321.95999999999998</v>
      </c>
    </row>
    <row r="635" spans="2:16" x14ac:dyDescent="0.35">
      <c r="B635" s="56" t="s">
        <v>98</v>
      </c>
      <c r="C635" s="113">
        <v>44295</v>
      </c>
      <c r="D635" s="56" t="s">
        <v>498</v>
      </c>
      <c r="E635" s="15" t="s">
        <v>499</v>
      </c>
      <c r="F635" s="16">
        <v>40.06</v>
      </c>
      <c r="H635" s="2">
        <v>44277</v>
      </c>
      <c r="I635" s="2">
        <v>44290</v>
      </c>
      <c r="J635">
        <f t="shared" si="36"/>
        <v>14</v>
      </c>
      <c r="K635" s="2">
        <f t="shared" si="37"/>
        <v>44283.5</v>
      </c>
      <c r="L635" s="82">
        <v>44295.5</v>
      </c>
      <c r="M635" s="82">
        <v>44295.5</v>
      </c>
      <c r="N635" s="79"/>
      <c r="O635">
        <f t="shared" si="38"/>
        <v>12</v>
      </c>
      <c r="P635" s="32">
        <f t="shared" si="39"/>
        <v>480.72</v>
      </c>
    </row>
    <row r="636" spans="2:16" x14ac:dyDescent="0.35">
      <c r="B636" s="56" t="s">
        <v>98</v>
      </c>
      <c r="C636" s="113">
        <v>44295</v>
      </c>
      <c r="D636" s="56" t="s">
        <v>500</v>
      </c>
      <c r="E636" s="15" t="s">
        <v>501</v>
      </c>
      <c r="F636" s="16">
        <v>11.77</v>
      </c>
      <c r="H636" s="2">
        <v>44277</v>
      </c>
      <c r="I636" s="2">
        <v>44290</v>
      </c>
      <c r="J636">
        <f t="shared" si="36"/>
        <v>14</v>
      </c>
      <c r="K636" s="2">
        <f t="shared" si="37"/>
        <v>44283.5</v>
      </c>
      <c r="L636" s="82">
        <v>44295.5</v>
      </c>
      <c r="M636" s="82">
        <v>44295.5</v>
      </c>
      <c r="N636" s="79"/>
      <c r="O636">
        <f t="shared" si="38"/>
        <v>12</v>
      </c>
      <c r="P636" s="32">
        <f t="shared" si="39"/>
        <v>141.24</v>
      </c>
    </row>
    <row r="637" spans="2:16" x14ac:dyDescent="0.35">
      <c r="B637" s="56" t="s">
        <v>98</v>
      </c>
      <c r="C637" s="113">
        <v>44295</v>
      </c>
      <c r="D637" s="56" t="s">
        <v>446</v>
      </c>
      <c r="E637" s="15" t="s">
        <v>446</v>
      </c>
      <c r="F637" s="16">
        <v>189.19</v>
      </c>
      <c r="H637" s="2">
        <v>44277</v>
      </c>
      <c r="I637" s="2">
        <v>44290</v>
      </c>
      <c r="J637">
        <f t="shared" si="36"/>
        <v>14</v>
      </c>
      <c r="K637" s="2">
        <f t="shared" si="37"/>
        <v>44283.5</v>
      </c>
      <c r="L637" s="82">
        <v>44295.5</v>
      </c>
      <c r="M637" s="82">
        <v>44295.5</v>
      </c>
      <c r="N637" s="79"/>
      <c r="O637">
        <f t="shared" si="38"/>
        <v>12</v>
      </c>
      <c r="P637" s="32">
        <f t="shared" si="39"/>
        <v>2270.2799999999997</v>
      </c>
    </row>
    <row r="638" spans="2:16" x14ac:dyDescent="0.35">
      <c r="B638" s="56" t="s">
        <v>98</v>
      </c>
      <c r="C638" s="113">
        <v>44295</v>
      </c>
      <c r="D638" s="56" t="s">
        <v>447</v>
      </c>
      <c r="E638" s="15" t="s">
        <v>447</v>
      </c>
      <c r="F638" s="16">
        <v>360.9</v>
      </c>
      <c r="H638" s="2">
        <v>44277</v>
      </c>
      <c r="I638" s="2">
        <v>44290</v>
      </c>
      <c r="J638">
        <f t="shared" si="36"/>
        <v>14</v>
      </c>
      <c r="K638" s="2">
        <f t="shared" si="37"/>
        <v>44283.5</v>
      </c>
      <c r="L638" s="82">
        <v>44295.5</v>
      </c>
      <c r="M638" s="82">
        <v>44295.5</v>
      </c>
      <c r="N638" s="79"/>
      <c r="O638">
        <f t="shared" si="38"/>
        <v>12</v>
      </c>
      <c r="P638" s="32">
        <f t="shared" si="39"/>
        <v>4330.7999999999993</v>
      </c>
    </row>
    <row r="639" spans="2:16" x14ac:dyDescent="0.35">
      <c r="B639" s="56" t="s">
        <v>98</v>
      </c>
      <c r="C639" s="113">
        <v>44295</v>
      </c>
      <c r="D639" s="56" t="s">
        <v>448</v>
      </c>
      <c r="E639" s="15" t="s">
        <v>449</v>
      </c>
      <c r="F639" s="16">
        <v>72.739999999999995</v>
      </c>
      <c r="H639" s="2">
        <v>44277</v>
      </c>
      <c r="I639" s="2">
        <v>44290</v>
      </c>
      <c r="J639">
        <f t="shared" si="36"/>
        <v>14</v>
      </c>
      <c r="K639" s="2">
        <f t="shared" si="37"/>
        <v>44283.5</v>
      </c>
      <c r="L639" s="82">
        <v>44295.5</v>
      </c>
      <c r="M639" s="79">
        <v>44295.5</v>
      </c>
      <c r="N639" s="79"/>
      <c r="O639">
        <f t="shared" si="38"/>
        <v>12</v>
      </c>
      <c r="P639" s="32">
        <f t="shared" si="39"/>
        <v>872.87999999999988</v>
      </c>
    </row>
    <row r="640" spans="2:16" x14ac:dyDescent="0.35">
      <c r="B640" s="56" t="s">
        <v>98</v>
      </c>
      <c r="C640" s="113">
        <v>44295</v>
      </c>
      <c r="D640" s="56" t="s">
        <v>450</v>
      </c>
      <c r="E640" s="15" t="s">
        <v>451</v>
      </c>
      <c r="F640" s="16">
        <v>23.38</v>
      </c>
      <c r="H640" s="2">
        <v>44277</v>
      </c>
      <c r="I640" s="2">
        <v>44290</v>
      </c>
      <c r="J640">
        <f t="shared" si="36"/>
        <v>14</v>
      </c>
      <c r="K640" s="2">
        <f t="shared" si="37"/>
        <v>44283.5</v>
      </c>
      <c r="L640" s="82">
        <v>44295.5</v>
      </c>
      <c r="M640" s="79">
        <v>44295.5</v>
      </c>
      <c r="N640" s="79"/>
      <c r="O640">
        <f t="shared" si="38"/>
        <v>12</v>
      </c>
      <c r="P640" s="32">
        <f t="shared" si="39"/>
        <v>280.56</v>
      </c>
    </row>
    <row r="641" spans="2:16" x14ac:dyDescent="0.35">
      <c r="B641" s="56" t="s">
        <v>98</v>
      </c>
      <c r="C641" s="113">
        <v>44295</v>
      </c>
      <c r="D641" s="56" t="s">
        <v>534</v>
      </c>
      <c r="E641" s="15" t="s">
        <v>535</v>
      </c>
      <c r="F641" s="16">
        <v>275.07</v>
      </c>
      <c r="H641" s="2">
        <v>44277</v>
      </c>
      <c r="I641" s="2">
        <v>44290</v>
      </c>
      <c r="J641">
        <f t="shared" si="36"/>
        <v>14</v>
      </c>
      <c r="K641" s="2">
        <f t="shared" si="37"/>
        <v>44283.5</v>
      </c>
      <c r="L641" s="82">
        <v>44295.5</v>
      </c>
      <c r="M641" s="82">
        <v>44295.5</v>
      </c>
      <c r="N641" s="79">
        <v>44294.5</v>
      </c>
      <c r="O641">
        <f t="shared" si="38"/>
        <v>12</v>
      </c>
      <c r="P641" s="32">
        <f t="shared" si="39"/>
        <v>3300.84</v>
      </c>
    </row>
    <row r="642" spans="2:16" x14ac:dyDescent="0.35">
      <c r="B642" s="56" t="s">
        <v>98</v>
      </c>
      <c r="C642" s="113">
        <v>44295</v>
      </c>
      <c r="D642" s="56" t="s">
        <v>536</v>
      </c>
      <c r="E642" s="15" t="s">
        <v>537</v>
      </c>
      <c r="F642" s="16">
        <v>70.55</v>
      </c>
      <c r="H642" s="2">
        <v>44277</v>
      </c>
      <c r="I642" s="2">
        <v>44290</v>
      </c>
      <c r="J642">
        <f t="shared" si="36"/>
        <v>14</v>
      </c>
      <c r="K642" s="2">
        <f t="shared" si="37"/>
        <v>44283.5</v>
      </c>
      <c r="L642" s="82">
        <v>44295.5</v>
      </c>
      <c r="M642" s="82">
        <v>44295.5</v>
      </c>
      <c r="N642" s="79">
        <v>44294.5</v>
      </c>
      <c r="O642">
        <f t="shared" si="38"/>
        <v>12</v>
      </c>
      <c r="P642" s="32">
        <f t="shared" si="39"/>
        <v>846.59999999999991</v>
      </c>
    </row>
    <row r="643" spans="2:16" x14ac:dyDescent="0.35">
      <c r="B643" s="56" t="s">
        <v>98</v>
      </c>
      <c r="C643" s="113">
        <v>44295</v>
      </c>
      <c r="D643" s="56" t="s">
        <v>430</v>
      </c>
      <c r="E643" s="15" t="s">
        <v>431</v>
      </c>
      <c r="F643" s="16">
        <v>23.2</v>
      </c>
      <c r="H643" s="2">
        <v>44277</v>
      </c>
      <c r="I643" s="2">
        <v>44290</v>
      </c>
      <c r="J643">
        <f t="shared" si="36"/>
        <v>14</v>
      </c>
      <c r="K643" s="2">
        <f t="shared" si="37"/>
        <v>44283.5</v>
      </c>
      <c r="L643" s="82">
        <v>44295.5</v>
      </c>
      <c r="M643" s="82">
        <v>44295.5</v>
      </c>
      <c r="N643" s="79"/>
      <c r="O643">
        <f t="shared" si="38"/>
        <v>12</v>
      </c>
      <c r="P643" s="32">
        <f t="shared" si="39"/>
        <v>278.39999999999998</v>
      </c>
    </row>
    <row r="644" spans="2:16" x14ac:dyDescent="0.35">
      <c r="B644" s="56" t="s">
        <v>98</v>
      </c>
      <c r="C644" s="113">
        <v>44295</v>
      </c>
      <c r="D644" s="56" t="s">
        <v>454</v>
      </c>
      <c r="E644" s="15" t="s">
        <v>455</v>
      </c>
      <c r="F644" s="16">
        <v>1271.96</v>
      </c>
      <c r="H644" s="2">
        <v>44277</v>
      </c>
      <c r="I644" s="2">
        <v>44290</v>
      </c>
      <c r="J644">
        <f t="shared" si="36"/>
        <v>14</v>
      </c>
      <c r="K644" s="2">
        <f t="shared" si="37"/>
        <v>44283.5</v>
      </c>
      <c r="L644" s="82">
        <v>44295.5</v>
      </c>
      <c r="M644" s="82">
        <v>44295.5</v>
      </c>
      <c r="N644" s="79"/>
      <c r="O644">
        <f t="shared" si="38"/>
        <v>12</v>
      </c>
      <c r="P644" s="32">
        <f t="shared" si="39"/>
        <v>15263.52</v>
      </c>
    </row>
    <row r="645" spans="2:16" x14ac:dyDescent="0.35">
      <c r="B645" s="56" t="s">
        <v>98</v>
      </c>
      <c r="C645" s="113">
        <v>44295</v>
      </c>
      <c r="D645" s="56" t="s">
        <v>430</v>
      </c>
      <c r="E645" s="15" t="s">
        <v>431</v>
      </c>
      <c r="F645" s="16">
        <v>71258.480000000083</v>
      </c>
      <c r="H645" s="2">
        <v>44277</v>
      </c>
      <c r="I645" s="2">
        <v>44290</v>
      </c>
      <c r="J645">
        <f t="shared" si="36"/>
        <v>14</v>
      </c>
      <c r="K645" s="2">
        <f t="shared" si="37"/>
        <v>44283.5</v>
      </c>
      <c r="L645" s="82">
        <v>44295.5</v>
      </c>
      <c r="M645" s="82">
        <v>44295.5</v>
      </c>
      <c r="N645" s="79"/>
      <c r="O645">
        <f t="shared" si="38"/>
        <v>12</v>
      </c>
      <c r="P645" s="32">
        <f t="shared" si="39"/>
        <v>855101.76000000094</v>
      </c>
    </row>
    <row r="646" spans="2:16" x14ac:dyDescent="0.35">
      <c r="B646" s="56" t="s">
        <v>98</v>
      </c>
      <c r="C646" s="113">
        <v>44295</v>
      </c>
      <c r="D646" s="56" t="s">
        <v>456</v>
      </c>
      <c r="E646" s="15" t="s">
        <v>457</v>
      </c>
      <c r="F646" s="16">
        <v>6988.0300000000007</v>
      </c>
      <c r="H646" s="2">
        <v>44277</v>
      </c>
      <c r="I646" s="2">
        <v>44290</v>
      </c>
      <c r="J646">
        <f t="shared" si="36"/>
        <v>14</v>
      </c>
      <c r="K646" s="2">
        <f t="shared" si="37"/>
        <v>44283.5</v>
      </c>
      <c r="L646" s="82">
        <v>44295.5</v>
      </c>
      <c r="M646" s="82">
        <v>44295.5</v>
      </c>
      <c r="N646" s="79"/>
      <c r="O646">
        <f t="shared" si="38"/>
        <v>12</v>
      </c>
      <c r="P646" s="32">
        <f t="shared" si="39"/>
        <v>83856.360000000015</v>
      </c>
    </row>
    <row r="647" spans="2:16" x14ac:dyDescent="0.35">
      <c r="B647" s="56" t="s">
        <v>98</v>
      </c>
      <c r="C647" s="113">
        <v>44295</v>
      </c>
      <c r="D647" s="56" t="s">
        <v>432</v>
      </c>
      <c r="E647" s="15" t="s">
        <v>433</v>
      </c>
      <c r="F647" s="16">
        <v>248770.87000000005</v>
      </c>
      <c r="H647" s="2">
        <v>44277</v>
      </c>
      <c r="I647" s="2">
        <v>44290</v>
      </c>
      <c r="J647">
        <f t="shared" si="36"/>
        <v>14</v>
      </c>
      <c r="K647" s="2">
        <f t="shared" si="37"/>
        <v>44283.5</v>
      </c>
      <c r="L647" s="82">
        <v>44295.5</v>
      </c>
      <c r="M647" s="82">
        <v>44295.5</v>
      </c>
      <c r="N647" s="79"/>
      <c r="O647">
        <f t="shared" si="38"/>
        <v>12</v>
      </c>
      <c r="P647" s="32">
        <f t="shared" si="39"/>
        <v>2985250.4400000004</v>
      </c>
    </row>
    <row r="648" spans="2:16" x14ac:dyDescent="0.35">
      <c r="B648" s="56" t="s">
        <v>98</v>
      </c>
      <c r="C648" s="113">
        <v>44295</v>
      </c>
      <c r="D648" s="56" t="s">
        <v>434</v>
      </c>
      <c r="E648" s="15" t="s">
        <v>435</v>
      </c>
      <c r="F648" s="16">
        <v>393088.08999999979</v>
      </c>
      <c r="H648" s="2">
        <v>44277</v>
      </c>
      <c r="I648" s="2">
        <v>44290</v>
      </c>
      <c r="J648">
        <f t="shared" si="36"/>
        <v>14</v>
      </c>
      <c r="K648" s="2">
        <f t="shared" si="37"/>
        <v>44283.5</v>
      </c>
      <c r="L648" s="82">
        <v>44295.5</v>
      </c>
      <c r="M648" s="82">
        <v>44295.5</v>
      </c>
      <c r="N648" s="79"/>
      <c r="O648">
        <f t="shared" si="38"/>
        <v>12</v>
      </c>
      <c r="P648" s="32">
        <f t="shared" si="39"/>
        <v>4717057.0799999973</v>
      </c>
    </row>
    <row r="649" spans="2:16" x14ac:dyDescent="0.35">
      <c r="B649" s="56" t="s">
        <v>98</v>
      </c>
      <c r="C649" s="113">
        <v>44295</v>
      </c>
      <c r="D649" s="56" t="s">
        <v>436</v>
      </c>
      <c r="E649" s="15" t="s">
        <v>437</v>
      </c>
      <c r="F649" s="16">
        <v>108211.7</v>
      </c>
      <c r="H649" s="2">
        <v>44277</v>
      </c>
      <c r="I649" s="2">
        <v>44290</v>
      </c>
      <c r="J649">
        <f t="shared" si="36"/>
        <v>14</v>
      </c>
      <c r="K649" s="2">
        <f t="shared" si="37"/>
        <v>44283.5</v>
      </c>
      <c r="L649" s="82">
        <v>44295.5</v>
      </c>
      <c r="M649" s="82">
        <v>44295.5</v>
      </c>
      <c r="N649" s="79"/>
      <c r="O649">
        <f t="shared" si="38"/>
        <v>12</v>
      </c>
      <c r="P649" s="32">
        <f t="shared" si="39"/>
        <v>1298540.3999999999</v>
      </c>
    </row>
    <row r="650" spans="2:16" x14ac:dyDescent="0.35">
      <c r="B650" s="56" t="s">
        <v>98</v>
      </c>
      <c r="C650" s="113">
        <v>44295</v>
      </c>
      <c r="D650" s="56" t="s">
        <v>438</v>
      </c>
      <c r="E650" s="15" t="s">
        <v>439</v>
      </c>
      <c r="F650" s="16">
        <v>53627.070000000007</v>
      </c>
      <c r="H650" s="2">
        <v>44277</v>
      </c>
      <c r="I650" s="2">
        <v>44290</v>
      </c>
      <c r="J650">
        <f t="shared" ref="J650:J713" si="40">I650-H650+1</f>
        <v>14</v>
      </c>
      <c r="K650" s="2">
        <f t="shared" ref="K650:K713" si="41">(I650+H650)/2</f>
        <v>44283.5</v>
      </c>
      <c r="L650" s="82">
        <v>44295.5</v>
      </c>
      <c r="M650" s="82">
        <v>44295.5</v>
      </c>
      <c r="N650" s="79"/>
      <c r="O650">
        <f t="shared" ref="O650:O713" si="42">M650-K650</f>
        <v>12</v>
      </c>
      <c r="P650" s="32">
        <f t="shared" ref="P650:P713" si="43">F650*O650</f>
        <v>643524.84000000008</v>
      </c>
    </row>
    <row r="651" spans="2:16" x14ac:dyDescent="0.35">
      <c r="B651" s="56" t="s">
        <v>98</v>
      </c>
      <c r="C651" s="113">
        <v>44295</v>
      </c>
      <c r="D651" s="56" t="s">
        <v>460</v>
      </c>
      <c r="E651" s="15" t="s">
        <v>461</v>
      </c>
      <c r="F651" s="16">
        <v>155.93999999999994</v>
      </c>
      <c r="H651" s="2">
        <v>44277</v>
      </c>
      <c r="I651" s="2">
        <v>44290</v>
      </c>
      <c r="J651">
        <f t="shared" si="40"/>
        <v>14</v>
      </c>
      <c r="K651" s="2">
        <f t="shared" si="41"/>
        <v>44283.5</v>
      </c>
      <c r="L651" s="82">
        <v>44295.5</v>
      </c>
      <c r="M651" s="79">
        <v>44295.5</v>
      </c>
      <c r="N651" s="79"/>
      <c r="O651">
        <f t="shared" si="42"/>
        <v>12</v>
      </c>
      <c r="P651" s="32">
        <f t="shared" si="43"/>
        <v>1871.2799999999993</v>
      </c>
    </row>
    <row r="652" spans="2:16" x14ac:dyDescent="0.35">
      <c r="B652" s="56" t="s">
        <v>98</v>
      </c>
      <c r="C652" s="113">
        <v>44295</v>
      </c>
      <c r="D652" s="56" t="s">
        <v>462</v>
      </c>
      <c r="E652" s="15" t="s">
        <v>463</v>
      </c>
      <c r="F652" s="16">
        <v>17.88</v>
      </c>
      <c r="H652" s="2">
        <v>44277</v>
      </c>
      <c r="I652" s="2">
        <v>44290</v>
      </c>
      <c r="J652">
        <f t="shared" si="40"/>
        <v>14</v>
      </c>
      <c r="K652" s="2">
        <f t="shared" si="41"/>
        <v>44283.5</v>
      </c>
      <c r="L652" s="82">
        <v>44295.5</v>
      </c>
      <c r="M652" s="79">
        <v>44295.5</v>
      </c>
      <c r="N652" s="79"/>
      <c r="O652">
        <f t="shared" si="42"/>
        <v>12</v>
      </c>
      <c r="P652" s="32">
        <f t="shared" si="43"/>
        <v>214.56</v>
      </c>
    </row>
    <row r="653" spans="2:16" x14ac:dyDescent="0.35">
      <c r="B653" s="56" t="s">
        <v>98</v>
      </c>
      <c r="C653" s="113">
        <v>44295</v>
      </c>
      <c r="D653" s="56" t="s">
        <v>440</v>
      </c>
      <c r="E653" s="15" t="s">
        <v>441</v>
      </c>
      <c r="F653" s="16">
        <v>7471.8900000000485</v>
      </c>
      <c r="H653" s="2">
        <v>44277</v>
      </c>
      <c r="I653" s="2">
        <v>44290</v>
      </c>
      <c r="J653">
        <f t="shared" si="40"/>
        <v>14</v>
      </c>
      <c r="K653" s="2">
        <f t="shared" si="41"/>
        <v>44283.5</v>
      </c>
      <c r="L653" s="82">
        <v>44295.5</v>
      </c>
      <c r="M653" s="79">
        <v>44309.5</v>
      </c>
      <c r="N653" s="79"/>
      <c r="O653">
        <f t="shared" si="42"/>
        <v>26</v>
      </c>
      <c r="P653" s="32">
        <f t="shared" si="43"/>
        <v>194269.14000000127</v>
      </c>
    </row>
    <row r="654" spans="2:16" x14ac:dyDescent="0.35">
      <c r="B654" s="56" t="s">
        <v>98</v>
      </c>
      <c r="C654" s="113">
        <v>44295</v>
      </c>
      <c r="D654" s="56" t="s">
        <v>468</v>
      </c>
      <c r="E654" s="15" t="s">
        <v>469</v>
      </c>
      <c r="F654" s="16">
        <v>203.77</v>
      </c>
      <c r="H654" s="2">
        <v>44277</v>
      </c>
      <c r="I654" s="2">
        <v>44290</v>
      </c>
      <c r="J654">
        <f t="shared" si="40"/>
        <v>14</v>
      </c>
      <c r="K654" s="2">
        <f t="shared" si="41"/>
        <v>44283.5</v>
      </c>
      <c r="L654" s="82">
        <v>44295.5</v>
      </c>
      <c r="M654" s="82">
        <v>44295.5</v>
      </c>
      <c r="N654" s="79"/>
      <c r="O654">
        <f t="shared" si="42"/>
        <v>12</v>
      </c>
      <c r="P654" s="32">
        <f t="shared" si="43"/>
        <v>2445.2400000000002</v>
      </c>
    </row>
    <row r="655" spans="2:16" x14ac:dyDescent="0.35">
      <c r="B655" s="56" t="s">
        <v>98</v>
      </c>
      <c r="C655" s="113">
        <v>44295</v>
      </c>
      <c r="D655" s="56" t="s">
        <v>470</v>
      </c>
      <c r="E655" s="15" t="s">
        <v>471</v>
      </c>
      <c r="F655" s="16">
        <v>4374.6000000000004</v>
      </c>
      <c r="H655" s="2">
        <v>44277</v>
      </c>
      <c r="I655" s="2">
        <v>44290</v>
      </c>
      <c r="J655">
        <f t="shared" si="40"/>
        <v>14</v>
      </c>
      <c r="K655" s="2">
        <f t="shared" si="41"/>
        <v>44283.5</v>
      </c>
      <c r="L655" s="82">
        <v>44295.5</v>
      </c>
      <c r="M655" s="79">
        <v>44295.5</v>
      </c>
      <c r="N655" s="79"/>
      <c r="O655">
        <f t="shared" si="42"/>
        <v>12</v>
      </c>
      <c r="P655" s="32">
        <f t="shared" si="43"/>
        <v>52495.200000000004</v>
      </c>
    </row>
    <row r="656" spans="2:16" x14ac:dyDescent="0.35">
      <c r="B656" s="56" t="s">
        <v>98</v>
      </c>
      <c r="C656" s="113">
        <v>44295</v>
      </c>
      <c r="D656" s="56" t="s">
        <v>472</v>
      </c>
      <c r="E656" s="15" t="s">
        <v>473</v>
      </c>
      <c r="F656" s="16">
        <v>496.35</v>
      </c>
      <c r="H656" s="2">
        <v>44277</v>
      </c>
      <c r="I656" s="2">
        <v>44290</v>
      </c>
      <c r="J656">
        <f t="shared" si="40"/>
        <v>14</v>
      </c>
      <c r="K656" s="2">
        <f t="shared" si="41"/>
        <v>44283.5</v>
      </c>
      <c r="L656" s="82">
        <v>44295.5</v>
      </c>
      <c r="M656" s="79">
        <v>44295.5</v>
      </c>
      <c r="N656" s="79"/>
      <c r="O656">
        <f t="shared" si="42"/>
        <v>12</v>
      </c>
      <c r="P656" s="32">
        <f t="shared" si="43"/>
        <v>5956.2000000000007</v>
      </c>
    </row>
    <row r="657" spans="2:16" x14ac:dyDescent="0.35">
      <c r="B657" s="56" t="s">
        <v>98</v>
      </c>
      <c r="C657" s="113">
        <v>44295</v>
      </c>
      <c r="D657" s="56" t="s">
        <v>474</v>
      </c>
      <c r="E657" s="15" t="s">
        <v>475</v>
      </c>
      <c r="F657" s="16">
        <v>919.82</v>
      </c>
      <c r="H657" s="2">
        <v>44277</v>
      </c>
      <c r="I657" s="2">
        <v>44290</v>
      </c>
      <c r="J657">
        <f t="shared" si="40"/>
        <v>14</v>
      </c>
      <c r="K657" s="2">
        <f t="shared" si="41"/>
        <v>44283.5</v>
      </c>
      <c r="L657" s="82">
        <v>44295.5</v>
      </c>
      <c r="M657" s="82">
        <v>44295.5</v>
      </c>
      <c r="N657" s="79"/>
      <c r="O657">
        <f t="shared" si="42"/>
        <v>12</v>
      </c>
      <c r="P657" s="32">
        <f t="shared" si="43"/>
        <v>11037.84</v>
      </c>
    </row>
    <row r="658" spans="2:16" x14ac:dyDescent="0.35">
      <c r="B658" s="56" t="s">
        <v>98</v>
      </c>
      <c r="C658" s="113">
        <v>44295</v>
      </c>
      <c r="D658" s="56" t="s">
        <v>442</v>
      </c>
      <c r="E658" s="15" t="s">
        <v>443</v>
      </c>
      <c r="F658" s="16">
        <v>18890.019999999822</v>
      </c>
      <c r="H658" s="2">
        <v>44277</v>
      </c>
      <c r="I658" s="2">
        <v>44290</v>
      </c>
      <c r="J658">
        <f t="shared" si="40"/>
        <v>14</v>
      </c>
      <c r="K658" s="2">
        <f t="shared" si="41"/>
        <v>44283.5</v>
      </c>
      <c r="L658" s="82">
        <v>44295.5</v>
      </c>
      <c r="M658" s="82">
        <v>44295.5</v>
      </c>
      <c r="N658" s="79"/>
      <c r="O658">
        <f t="shared" si="42"/>
        <v>12</v>
      </c>
      <c r="P658" s="32">
        <f t="shared" si="43"/>
        <v>226680.23999999787</v>
      </c>
    </row>
    <row r="659" spans="2:16" x14ac:dyDescent="0.35">
      <c r="B659" s="56" t="s">
        <v>98</v>
      </c>
      <c r="C659" s="113">
        <v>44295</v>
      </c>
      <c r="D659" s="56" t="s">
        <v>476</v>
      </c>
      <c r="E659" s="15" t="s">
        <v>477</v>
      </c>
      <c r="F659" s="16">
        <v>334.33000000000044</v>
      </c>
      <c r="H659" s="2">
        <v>44277</v>
      </c>
      <c r="I659" s="2">
        <v>44290</v>
      </c>
      <c r="J659">
        <f t="shared" si="40"/>
        <v>14</v>
      </c>
      <c r="K659" s="2">
        <f t="shared" si="41"/>
        <v>44283.5</v>
      </c>
      <c r="L659" s="82">
        <v>44295.5</v>
      </c>
      <c r="M659" s="82">
        <v>44295.5</v>
      </c>
      <c r="N659" s="79"/>
      <c r="O659">
        <f t="shared" si="42"/>
        <v>12</v>
      </c>
      <c r="P659" s="32">
        <f t="shared" si="43"/>
        <v>4011.9600000000055</v>
      </c>
    </row>
    <row r="660" spans="2:16" x14ac:dyDescent="0.35">
      <c r="B660" s="56" t="s">
        <v>98</v>
      </c>
      <c r="C660" s="113">
        <v>44295</v>
      </c>
      <c r="D660" s="56" t="s">
        <v>478</v>
      </c>
      <c r="E660" s="15" t="s">
        <v>479</v>
      </c>
      <c r="F660" s="16">
        <v>98107.600000000108</v>
      </c>
      <c r="H660" s="2">
        <v>44277</v>
      </c>
      <c r="I660" s="2">
        <v>44290</v>
      </c>
      <c r="J660">
        <f t="shared" si="40"/>
        <v>14</v>
      </c>
      <c r="K660" s="2">
        <f t="shared" si="41"/>
        <v>44283.5</v>
      </c>
      <c r="L660" s="82">
        <v>44295.5</v>
      </c>
      <c r="M660" s="82">
        <v>44295.5</v>
      </c>
      <c r="N660" s="79"/>
      <c r="O660">
        <f t="shared" si="42"/>
        <v>12</v>
      </c>
      <c r="P660" s="32">
        <f t="shared" si="43"/>
        <v>1177291.2000000014</v>
      </c>
    </row>
    <row r="661" spans="2:16" x14ac:dyDescent="0.35">
      <c r="B661" s="56" t="s">
        <v>98</v>
      </c>
      <c r="C661" s="113">
        <v>44295</v>
      </c>
      <c r="D661" s="56" t="s">
        <v>480</v>
      </c>
      <c r="E661" s="15" t="s">
        <v>481</v>
      </c>
      <c r="F661" s="16">
        <v>48127.490000000209</v>
      </c>
      <c r="H661" s="2">
        <v>44277</v>
      </c>
      <c r="I661" s="2">
        <v>44290</v>
      </c>
      <c r="J661">
        <f t="shared" si="40"/>
        <v>14</v>
      </c>
      <c r="K661" s="2">
        <f t="shared" si="41"/>
        <v>44283.5</v>
      </c>
      <c r="L661" s="82">
        <v>44295.5</v>
      </c>
      <c r="M661" s="82">
        <v>44295.5</v>
      </c>
      <c r="N661" s="79"/>
      <c r="O661">
        <f t="shared" si="42"/>
        <v>12</v>
      </c>
      <c r="P661" s="32">
        <f t="shared" si="43"/>
        <v>577529.88000000245</v>
      </c>
    </row>
    <row r="662" spans="2:16" x14ac:dyDescent="0.35">
      <c r="B662" s="56" t="s">
        <v>98</v>
      </c>
      <c r="C662" s="113">
        <v>44295</v>
      </c>
      <c r="D662" s="56" t="s">
        <v>484</v>
      </c>
      <c r="E662" s="15" t="s">
        <v>485</v>
      </c>
      <c r="F662" s="16">
        <v>112</v>
      </c>
      <c r="H662" s="2">
        <v>44277</v>
      </c>
      <c r="I662" s="2">
        <v>44290</v>
      </c>
      <c r="J662">
        <f t="shared" si="40"/>
        <v>14</v>
      </c>
      <c r="K662" s="2">
        <f t="shared" si="41"/>
        <v>44283.5</v>
      </c>
      <c r="L662" s="82">
        <v>44295.5</v>
      </c>
      <c r="M662" s="79">
        <v>44295.5</v>
      </c>
      <c r="N662" s="79"/>
      <c r="O662">
        <f t="shared" si="42"/>
        <v>12</v>
      </c>
      <c r="P662" s="32">
        <f t="shared" si="43"/>
        <v>1344</v>
      </c>
    </row>
    <row r="663" spans="2:16" x14ac:dyDescent="0.35">
      <c r="B663" s="56" t="s">
        <v>98</v>
      </c>
      <c r="C663" s="113">
        <v>44295</v>
      </c>
      <c r="D663" s="56" t="s">
        <v>486</v>
      </c>
      <c r="E663" s="15" t="s">
        <v>487</v>
      </c>
      <c r="F663" s="16">
        <v>56.64</v>
      </c>
      <c r="H663" s="2">
        <v>44277</v>
      </c>
      <c r="I663" s="2">
        <v>44290</v>
      </c>
      <c r="J663">
        <f t="shared" si="40"/>
        <v>14</v>
      </c>
      <c r="K663" s="2">
        <f t="shared" si="41"/>
        <v>44283.5</v>
      </c>
      <c r="L663" s="82">
        <v>44295.5</v>
      </c>
      <c r="M663" s="79">
        <v>44316.5</v>
      </c>
      <c r="N663" s="79"/>
      <c r="O663">
        <f t="shared" si="42"/>
        <v>33</v>
      </c>
      <c r="P663" s="32">
        <f t="shared" si="43"/>
        <v>1869.1200000000001</v>
      </c>
    </row>
    <row r="664" spans="2:16" x14ac:dyDescent="0.35">
      <c r="B664" s="56" t="s">
        <v>98</v>
      </c>
      <c r="C664" s="113">
        <v>44295</v>
      </c>
      <c r="D664" s="56" t="s">
        <v>488</v>
      </c>
      <c r="E664" s="15" t="s">
        <v>489</v>
      </c>
      <c r="F664" s="16">
        <v>11562.550000000008</v>
      </c>
      <c r="H664" s="2">
        <v>44277</v>
      </c>
      <c r="I664" s="2">
        <v>44290</v>
      </c>
      <c r="J664">
        <f t="shared" si="40"/>
        <v>14</v>
      </c>
      <c r="K664" s="2">
        <f t="shared" si="41"/>
        <v>44283.5</v>
      </c>
      <c r="L664" s="82">
        <v>44295.5</v>
      </c>
      <c r="M664" s="79">
        <v>44335.5</v>
      </c>
      <c r="N664" s="79"/>
      <c r="O664">
        <f t="shared" si="42"/>
        <v>52</v>
      </c>
      <c r="P664" s="32">
        <f t="shared" si="43"/>
        <v>601252.60000000044</v>
      </c>
    </row>
    <row r="665" spans="2:16" x14ac:dyDescent="0.35">
      <c r="B665" s="56" t="s">
        <v>98</v>
      </c>
      <c r="C665" s="113">
        <v>44295</v>
      </c>
      <c r="D665" s="56" t="s">
        <v>444</v>
      </c>
      <c r="E665" s="15" t="s">
        <v>445</v>
      </c>
      <c r="F665" s="16">
        <v>134500.16999999969</v>
      </c>
      <c r="H665" s="2">
        <v>44277</v>
      </c>
      <c r="I665" s="2">
        <v>44290</v>
      </c>
      <c r="J665">
        <f t="shared" si="40"/>
        <v>14</v>
      </c>
      <c r="K665" s="2">
        <f t="shared" si="41"/>
        <v>44283.5</v>
      </c>
      <c r="L665" s="82">
        <v>44295.5</v>
      </c>
      <c r="M665" s="82">
        <v>44295.5</v>
      </c>
      <c r="N665" s="79"/>
      <c r="O665">
        <f t="shared" si="42"/>
        <v>12</v>
      </c>
      <c r="P665" s="32">
        <f t="shared" si="43"/>
        <v>1614002.0399999963</v>
      </c>
    </row>
    <row r="666" spans="2:16" x14ac:dyDescent="0.35">
      <c r="B666" s="56" t="s">
        <v>98</v>
      </c>
      <c r="C666" s="113">
        <v>44295</v>
      </c>
      <c r="D666" s="56" t="s">
        <v>490</v>
      </c>
      <c r="E666" s="15" t="s">
        <v>491</v>
      </c>
      <c r="F666" s="16">
        <v>6270.2199999999993</v>
      </c>
      <c r="H666" s="2">
        <v>44277</v>
      </c>
      <c r="I666" s="2">
        <v>44290</v>
      </c>
      <c r="J666">
        <f t="shared" si="40"/>
        <v>14</v>
      </c>
      <c r="K666" s="2">
        <f t="shared" si="41"/>
        <v>44283.5</v>
      </c>
      <c r="L666" s="82">
        <v>44295.5</v>
      </c>
      <c r="M666" s="82">
        <v>44295.5</v>
      </c>
      <c r="N666" s="79"/>
      <c r="O666">
        <f t="shared" si="42"/>
        <v>12</v>
      </c>
      <c r="P666" s="32">
        <f t="shared" si="43"/>
        <v>75242.639999999985</v>
      </c>
    </row>
    <row r="667" spans="2:16" x14ac:dyDescent="0.35">
      <c r="B667" s="56" t="s">
        <v>98</v>
      </c>
      <c r="C667" s="113">
        <v>44295</v>
      </c>
      <c r="D667" s="89" t="s">
        <v>492</v>
      </c>
      <c r="E667" s="15" t="s">
        <v>493</v>
      </c>
      <c r="F667" s="16">
        <v>7037.9999999999982</v>
      </c>
      <c r="H667" s="2">
        <v>44277</v>
      </c>
      <c r="I667" s="2">
        <v>44290</v>
      </c>
      <c r="J667">
        <f t="shared" si="40"/>
        <v>14</v>
      </c>
      <c r="K667" s="2">
        <f t="shared" si="41"/>
        <v>44283.5</v>
      </c>
      <c r="L667" s="82">
        <v>44295.5</v>
      </c>
      <c r="M667" s="2">
        <v>44272.5</v>
      </c>
      <c r="N667" s="79"/>
      <c r="O667">
        <f t="shared" si="42"/>
        <v>-11</v>
      </c>
      <c r="P667" s="32">
        <f t="shared" si="43"/>
        <v>-77417.999999999985</v>
      </c>
    </row>
    <row r="668" spans="2:16" x14ac:dyDescent="0.35">
      <c r="B668" s="56" t="s">
        <v>98</v>
      </c>
      <c r="C668" s="113">
        <v>44295</v>
      </c>
      <c r="D668" s="56" t="s">
        <v>494</v>
      </c>
      <c r="E668" s="15" t="s">
        <v>495</v>
      </c>
      <c r="F668" s="16">
        <v>20605.800000000021</v>
      </c>
      <c r="H668" s="2">
        <v>44277</v>
      </c>
      <c r="I668" s="2">
        <v>44290</v>
      </c>
      <c r="J668">
        <f t="shared" si="40"/>
        <v>14</v>
      </c>
      <c r="K668" s="2">
        <f t="shared" si="41"/>
        <v>44283.5</v>
      </c>
      <c r="L668" s="82">
        <v>44295.5</v>
      </c>
      <c r="M668" s="82">
        <v>44295.5</v>
      </c>
      <c r="N668" s="79"/>
      <c r="O668">
        <f t="shared" si="42"/>
        <v>12</v>
      </c>
      <c r="P668" s="32">
        <f t="shared" si="43"/>
        <v>247269.60000000027</v>
      </c>
    </row>
    <row r="669" spans="2:16" x14ac:dyDescent="0.35">
      <c r="B669" s="56" t="s">
        <v>98</v>
      </c>
      <c r="C669" s="113">
        <v>44295</v>
      </c>
      <c r="D669" s="56" t="s">
        <v>496</v>
      </c>
      <c r="E669" s="15" t="s">
        <v>497</v>
      </c>
      <c r="F669" s="16">
        <v>2688.2800000000034</v>
      </c>
      <c r="H669" s="2">
        <v>44277</v>
      </c>
      <c r="I669" s="2">
        <v>44290</v>
      </c>
      <c r="J669">
        <f t="shared" si="40"/>
        <v>14</v>
      </c>
      <c r="K669" s="2">
        <f t="shared" si="41"/>
        <v>44283.5</v>
      </c>
      <c r="L669" s="82">
        <v>44295.5</v>
      </c>
      <c r="M669" s="82">
        <v>44295.5</v>
      </c>
      <c r="N669" s="79"/>
      <c r="O669">
        <f t="shared" si="42"/>
        <v>12</v>
      </c>
      <c r="P669" s="32">
        <f t="shared" si="43"/>
        <v>32259.360000000041</v>
      </c>
    </row>
    <row r="670" spans="2:16" x14ac:dyDescent="0.35">
      <c r="B670" s="56" t="s">
        <v>98</v>
      </c>
      <c r="C670" s="113">
        <v>44295</v>
      </c>
      <c r="D670" s="56" t="s">
        <v>498</v>
      </c>
      <c r="E670" s="15" t="s">
        <v>499</v>
      </c>
      <c r="F670" s="16">
        <v>5049.1599999999917</v>
      </c>
      <c r="H670" s="2">
        <v>44277</v>
      </c>
      <c r="I670" s="2">
        <v>44290</v>
      </c>
      <c r="J670">
        <f t="shared" si="40"/>
        <v>14</v>
      </c>
      <c r="K670" s="2">
        <f t="shared" si="41"/>
        <v>44283.5</v>
      </c>
      <c r="L670" s="82">
        <v>44295.5</v>
      </c>
      <c r="M670" s="82">
        <v>44295.5</v>
      </c>
      <c r="N670" s="79"/>
      <c r="O670">
        <f t="shared" si="42"/>
        <v>12</v>
      </c>
      <c r="P670" s="32">
        <f t="shared" si="43"/>
        <v>60589.919999999896</v>
      </c>
    </row>
    <row r="671" spans="2:16" x14ac:dyDescent="0.35">
      <c r="B671" s="56" t="s">
        <v>98</v>
      </c>
      <c r="C671" s="113">
        <v>44295</v>
      </c>
      <c r="D671" s="56" t="s">
        <v>500</v>
      </c>
      <c r="E671" s="15" t="s">
        <v>501</v>
      </c>
      <c r="F671" s="16">
        <v>796.90999999999917</v>
      </c>
      <c r="H671" s="2">
        <v>44277</v>
      </c>
      <c r="I671" s="2">
        <v>44290</v>
      </c>
      <c r="J671">
        <f t="shared" si="40"/>
        <v>14</v>
      </c>
      <c r="K671" s="2">
        <f t="shared" si="41"/>
        <v>44283.5</v>
      </c>
      <c r="L671" s="82">
        <v>44295.5</v>
      </c>
      <c r="M671" s="82">
        <v>44295.5</v>
      </c>
      <c r="N671" s="79"/>
      <c r="O671">
        <f t="shared" si="42"/>
        <v>12</v>
      </c>
      <c r="P671" s="32">
        <f t="shared" si="43"/>
        <v>9562.919999999991</v>
      </c>
    </row>
    <row r="672" spans="2:16" x14ac:dyDescent="0.35">
      <c r="B672" s="56" t="s">
        <v>98</v>
      </c>
      <c r="C672" s="113">
        <v>44295</v>
      </c>
      <c r="D672" s="56" t="s">
        <v>502</v>
      </c>
      <c r="E672" s="15" t="s">
        <v>502</v>
      </c>
      <c r="F672" s="16">
        <v>75.05</v>
      </c>
      <c r="H672" s="2">
        <v>44277</v>
      </c>
      <c r="I672" s="2">
        <v>44290</v>
      </c>
      <c r="J672">
        <f t="shared" si="40"/>
        <v>14</v>
      </c>
      <c r="K672" s="2">
        <f t="shared" si="41"/>
        <v>44283.5</v>
      </c>
      <c r="L672" s="82">
        <v>44295.5</v>
      </c>
      <c r="M672" s="82">
        <v>44295.5</v>
      </c>
      <c r="N672" s="79"/>
      <c r="O672">
        <f t="shared" si="42"/>
        <v>12</v>
      </c>
      <c r="P672" s="32">
        <f t="shared" si="43"/>
        <v>900.59999999999991</v>
      </c>
    </row>
    <row r="673" spans="2:16" x14ac:dyDescent="0.35">
      <c r="B673" s="56" t="s">
        <v>98</v>
      </c>
      <c r="C673" s="113">
        <v>44295</v>
      </c>
      <c r="D673" s="56" t="s">
        <v>446</v>
      </c>
      <c r="E673" s="15" t="s">
        <v>446</v>
      </c>
      <c r="F673" s="16">
        <v>3019.3799999999997</v>
      </c>
      <c r="H673" s="2">
        <v>44277</v>
      </c>
      <c r="I673" s="2">
        <v>44290</v>
      </c>
      <c r="J673">
        <f t="shared" si="40"/>
        <v>14</v>
      </c>
      <c r="K673" s="2">
        <f t="shared" si="41"/>
        <v>44283.5</v>
      </c>
      <c r="L673" s="82">
        <v>44295.5</v>
      </c>
      <c r="M673" s="82">
        <v>44295.5</v>
      </c>
      <c r="N673" s="79"/>
      <c r="O673">
        <f t="shared" si="42"/>
        <v>12</v>
      </c>
      <c r="P673" s="32">
        <f t="shared" si="43"/>
        <v>36232.559999999998</v>
      </c>
    </row>
    <row r="674" spans="2:16" x14ac:dyDescent="0.35">
      <c r="B674" s="56" t="s">
        <v>98</v>
      </c>
      <c r="C674" s="113">
        <v>44295</v>
      </c>
      <c r="D674" s="56" t="s">
        <v>447</v>
      </c>
      <c r="E674" s="15" t="s">
        <v>447</v>
      </c>
      <c r="F674" s="16">
        <v>7567.420000000001</v>
      </c>
      <c r="H674" s="2">
        <v>44277</v>
      </c>
      <c r="I674" s="2">
        <v>44290</v>
      </c>
      <c r="J674">
        <f t="shared" si="40"/>
        <v>14</v>
      </c>
      <c r="K674" s="2">
        <f t="shared" si="41"/>
        <v>44283.5</v>
      </c>
      <c r="L674" s="82">
        <v>44295.5</v>
      </c>
      <c r="M674" s="82">
        <v>44295.5</v>
      </c>
      <c r="N674" s="79"/>
      <c r="O674">
        <f t="shared" si="42"/>
        <v>12</v>
      </c>
      <c r="P674" s="32">
        <f t="shared" si="43"/>
        <v>90809.040000000008</v>
      </c>
    </row>
    <row r="675" spans="2:16" x14ac:dyDescent="0.35">
      <c r="B675" s="56" t="s">
        <v>98</v>
      </c>
      <c r="C675" s="113">
        <v>44295</v>
      </c>
      <c r="D675" s="56" t="s">
        <v>503</v>
      </c>
      <c r="E675" s="15" t="s">
        <v>503</v>
      </c>
      <c r="F675" s="16">
        <v>1928.3600000000001</v>
      </c>
      <c r="H675" s="2">
        <v>44277</v>
      </c>
      <c r="I675" s="2">
        <v>44290</v>
      </c>
      <c r="J675">
        <f t="shared" si="40"/>
        <v>14</v>
      </c>
      <c r="K675" s="2">
        <f t="shared" si="41"/>
        <v>44283.5</v>
      </c>
      <c r="L675" s="82">
        <v>44295.5</v>
      </c>
      <c r="M675" s="82">
        <v>44295.5</v>
      </c>
      <c r="N675" s="79"/>
      <c r="O675">
        <f t="shared" si="42"/>
        <v>12</v>
      </c>
      <c r="P675" s="32">
        <f t="shared" si="43"/>
        <v>23140.32</v>
      </c>
    </row>
    <row r="676" spans="2:16" x14ac:dyDescent="0.35">
      <c r="B676" s="56" t="s">
        <v>98</v>
      </c>
      <c r="C676" s="113">
        <v>44295</v>
      </c>
      <c r="D676" s="56" t="s">
        <v>504</v>
      </c>
      <c r="E676" s="15" t="s">
        <v>505</v>
      </c>
      <c r="F676" s="16">
        <v>196.36</v>
      </c>
      <c r="H676" s="2">
        <v>44277</v>
      </c>
      <c r="I676" s="2">
        <v>44290</v>
      </c>
      <c r="J676">
        <f t="shared" si="40"/>
        <v>14</v>
      </c>
      <c r="K676" s="2">
        <f t="shared" si="41"/>
        <v>44283.5</v>
      </c>
      <c r="L676" s="82">
        <v>44295.5</v>
      </c>
      <c r="M676" s="79">
        <v>44299.5</v>
      </c>
      <c r="N676" s="79"/>
      <c r="O676">
        <f t="shared" si="42"/>
        <v>16</v>
      </c>
      <c r="P676" s="32">
        <f t="shared" si="43"/>
        <v>3141.76</v>
      </c>
    </row>
    <row r="677" spans="2:16" x14ac:dyDescent="0.35">
      <c r="B677" s="56" t="s">
        <v>98</v>
      </c>
      <c r="C677" s="113">
        <v>44295</v>
      </c>
      <c r="D677" s="56" t="s">
        <v>506</v>
      </c>
      <c r="E677" s="15" t="s">
        <v>507</v>
      </c>
      <c r="F677" s="16">
        <v>633.44000000000005</v>
      </c>
      <c r="H677" s="2">
        <v>44277</v>
      </c>
      <c r="I677" s="2">
        <v>44290</v>
      </c>
      <c r="J677">
        <f t="shared" si="40"/>
        <v>14</v>
      </c>
      <c r="K677" s="2">
        <f t="shared" si="41"/>
        <v>44283.5</v>
      </c>
      <c r="L677" s="82">
        <v>44295.5</v>
      </c>
      <c r="M677" s="79">
        <v>44299.5</v>
      </c>
      <c r="N677" s="79"/>
      <c r="O677">
        <f t="shared" si="42"/>
        <v>16</v>
      </c>
      <c r="P677" s="32">
        <f t="shared" si="43"/>
        <v>10135.040000000001</v>
      </c>
    </row>
    <row r="678" spans="2:16" x14ac:dyDescent="0.35">
      <c r="B678" s="56" t="s">
        <v>98</v>
      </c>
      <c r="C678" s="113">
        <v>44295</v>
      </c>
      <c r="D678" s="56" t="s">
        <v>508</v>
      </c>
      <c r="E678" s="15" t="s">
        <v>509</v>
      </c>
      <c r="F678" s="16">
        <v>164.08</v>
      </c>
      <c r="H678" s="2">
        <v>44277</v>
      </c>
      <c r="I678" s="2">
        <v>44290</v>
      </c>
      <c r="J678">
        <f t="shared" si="40"/>
        <v>14</v>
      </c>
      <c r="K678" s="2">
        <f t="shared" si="41"/>
        <v>44283.5</v>
      </c>
      <c r="L678" s="82">
        <v>44295.5</v>
      </c>
      <c r="M678" s="79">
        <v>44299.5</v>
      </c>
      <c r="N678" s="79"/>
      <c r="O678">
        <f t="shared" si="42"/>
        <v>16</v>
      </c>
      <c r="P678" s="32">
        <f t="shared" si="43"/>
        <v>2625.28</v>
      </c>
    </row>
    <row r="679" spans="2:16" x14ac:dyDescent="0.35">
      <c r="B679" s="56" t="s">
        <v>98</v>
      </c>
      <c r="C679" s="113">
        <v>44295</v>
      </c>
      <c r="D679" s="56" t="s">
        <v>448</v>
      </c>
      <c r="E679" s="15" t="s">
        <v>449</v>
      </c>
      <c r="F679" s="16">
        <v>11929.359999999971</v>
      </c>
      <c r="H679" s="2">
        <v>44277</v>
      </c>
      <c r="I679" s="2">
        <v>44290</v>
      </c>
      <c r="J679">
        <f t="shared" si="40"/>
        <v>14</v>
      </c>
      <c r="K679" s="2">
        <f t="shared" si="41"/>
        <v>44283.5</v>
      </c>
      <c r="L679" s="82">
        <v>44295.5</v>
      </c>
      <c r="M679" s="79">
        <v>44295.5</v>
      </c>
      <c r="N679" s="79"/>
      <c r="O679">
        <f t="shared" si="42"/>
        <v>12</v>
      </c>
      <c r="P679" s="32">
        <f t="shared" si="43"/>
        <v>143152.31999999966</v>
      </c>
    </row>
    <row r="680" spans="2:16" x14ac:dyDescent="0.35">
      <c r="B680" s="56" t="s">
        <v>98</v>
      </c>
      <c r="C680" s="113">
        <v>44295</v>
      </c>
      <c r="D680" s="56" t="s">
        <v>510</v>
      </c>
      <c r="E680" s="15" t="s">
        <v>511</v>
      </c>
      <c r="F680" s="16">
        <v>5749.8799999999919</v>
      </c>
      <c r="H680" s="2">
        <v>44277</v>
      </c>
      <c r="I680" s="2">
        <v>44290</v>
      </c>
      <c r="J680">
        <f t="shared" si="40"/>
        <v>14</v>
      </c>
      <c r="K680" s="2">
        <f t="shared" si="41"/>
        <v>44283.5</v>
      </c>
      <c r="L680" s="82">
        <v>44295.5</v>
      </c>
      <c r="M680" s="79">
        <v>44295.5</v>
      </c>
      <c r="N680" s="79"/>
      <c r="O680">
        <f t="shared" si="42"/>
        <v>12</v>
      </c>
      <c r="P680" s="32">
        <f t="shared" si="43"/>
        <v>68998.55999999991</v>
      </c>
    </row>
    <row r="681" spans="2:16" x14ac:dyDescent="0.35">
      <c r="B681" s="56" t="s">
        <v>98</v>
      </c>
      <c r="C681" s="113">
        <v>44295</v>
      </c>
      <c r="D681" s="56" t="s">
        <v>512</v>
      </c>
      <c r="E681" s="15" t="s">
        <v>513</v>
      </c>
      <c r="F681" s="16">
        <v>161.84</v>
      </c>
      <c r="H681" s="2">
        <v>44277</v>
      </c>
      <c r="I681" s="2">
        <v>44290</v>
      </c>
      <c r="J681">
        <f t="shared" si="40"/>
        <v>14</v>
      </c>
      <c r="K681" s="2">
        <f t="shared" si="41"/>
        <v>44283.5</v>
      </c>
      <c r="L681" s="82">
        <v>44295.5</v>
      </c>
      <c r="M681" s="79">
        <v>44299.5</v>
      </c>
      <c r="N681" s="79"/>
      <c r="O681">
        <f t="shared" si="42"/>
        <v>16</v>
      </c>
      <c r="P681" s="32">
        <f t="shared" si="43"/>
        <v>2589.44</v>
      </c>
    </row>
    <row r="682" spans="2:16" x14ac:dyDescent="0.35">
      <c r="B682" s="56" t="s">
        <v>98</v>
      </c>
      <c r="C682" s="113">
        <v>44295</v>
      </c>
      <c r="D682" s="56" t="s">
        <v>514</v>
      </c>
      <c r="E682" s="15" t="s">
        <v>515</v>
      </c>
      <c r="F682" s="16">
        <v>98.52</v>
      </c>
      <c r="H682" s="2">
        <v>44277</v>
      </c>
      <c r="I682" s="2">
        <v>44290</v>
      </c>
      <c r="J682">
        <f t="shared" si="40"/>
        <v>14</v>
      </c>
      <c r="K682" s="2">
        <f t="shared" si="41"/>
        <v>44283.5</v>
      </c>
      <c r="L682" s="82">
        <v>44295.5</v>
      </c>
      <c r="M682" s="79">
        <v>44299.5</v>
      </c>
      <c r="N682" s="79"/>
      <c r="O682">
        <f t="shared" si="42"/>
        <v>16</v>
      </c>
      <c r="P682" s="32">
        <f t="shared" si="43"/>
        <v>1576.32</v>
      </c>
    </row>
    <row r="683" spans="2:16" x14ac:dyDescent="0.35">
      <c r="B683" s="56" t="s">
        <v>98</v>
      </c>
      <c r="C683" s="113">
        <v>44295</v>
      </c>
      <c r="D683" s="56" t="s">
        <v>516</v>
      </c>
      <c r="E683" s="15" t="s">
        <v>517</v>
      </c>
      <c r="F683" s="16">
        <v>238.56</v>
      </c>
      <c r="H683" s="2">
        <v>44277</v>
      </c>
      <c r="I683" s="2">
        <v>44290</v>
      </c>
      <c r="J683">
        <f t="shared" si="40"/>
        <v>14</v>
      </c>
      <c r="K683" s="2">
        <f t="shared" si="41"/>
        <v>44283.5</v>
      </c>
      <c r="L683" s="82">
        <v>44295.5</v>
      </c>
      <c r="M683" s="79">
        <v>44299.5</v>
      </c>
      <c r="N683" s="79"/>
      <c r="O683">
        <f t="shared" si="42"/>
        <v>16</v>
      </c>
      <c r="P683" s="32">
        <f t="shared" si="43"/>
        <v>3816.96</v>
      </c>
    </row>
    <row r="684" spans="2:16" x14ac:dyDescent="0.35">
      <c r="B684" s="56" t="s">
        <v>98</v>
      </c>
      <c r="C684" s="113">
        <v>44295</v>
      </c>
      <c r="D684" s="56" t="s">
        <v>518</v>
      </c>
      <c r="E684" s="15" t="s">
        <v>519</v>
      </c>
      <c r="F684" s="16">
        <v>192.12</v>
      </c>
      <c r="H684" s="2">
        <v>44277</v>
      </c>
      <c r="I684" s="2">
        <v>44290</v>
      </c>
      <c r="J684">
        <f t="shared" si="40"/>
        <v>14</v>
      </c>
      <c r="K684" s="2">
        <f t="shared" si="41"/>
        <v>44283.5</v>
      </c>
      <c r="L684" s="82">
        <v>44295.5</v>
      </c>
      <c r="M684" s="79">
        <v>44299.5</v>
      </c>
      <c r="N684" s="79"/>
      <c r="O684">
        <f t="shared" si="42"/>
        <v>16</v>
      </c>
      <c r="P684" s="32">
        <f t="shared" si="43"/>
        <v>3073.92</v>
      </c>
    </row>
    <row r="685" spans="2:16" x14ac:dyDescent="0.35">
      <c r="B685" s="56" t="s">
        <v>98</v>
      </c>
      <c r="C685" s="113">
        <v>44295</v>
      </c>
      <c r="D685" s="56" t="s">
        <v>520</v>
      </c>
      <c r="E685" s="15" t="s">
        <v>521</v>
      </c>
      <c r="F685" s="16">
        <v>693.54</v>
      </c>
      <c r="H685" s="2">
        <v>44277</v>
      </c>
      <c r="I685" s="2">
        <v>44290</v>
      </c>
      <c r="J685">
        <f t="shared" si="40"/>
        <v>14</v>
      </c>
      <c r="K685" s="2">
        <f t="shared" si="41"/>
        <v>44283.5</v>
      </c>
      <c r="L685" s="82">
        <v>44295.5</v>
      </c>
      <c r="M685" s="79">
        <v>44299.5</v>
      </c>
      <c r="N685" s="79"/>
      <c r="O685">
        <f t="shared" si="42"/>
        <v>16</v>
      </c>
      <c r="P685" s="32">
        <f t="shared" si="43"/>
        <v>11096.64</v>
      </c>
    </row>
    <row r="686" spans="2:16" x14ac:dyDescent="0.35">
      <c r="B686" s="56" t="s">
        <v>98</v>
      </c>
      <c r="C686" s="113">
        <v>44295</v>
      </c>
      <c r="D686" s="56" t="s">
        <v>522</v>
      </c>
      <c r="E686" s="15" t="s">
        <v>523</v>
      </c>
      <c r="F686" s="16">
        <v>59</v>
      </c>
      <c r="H686" s="2">
        <v>44277</v>
      </c>
      <c r="I686" s="2">
        <v>44290</v>
      </c>
      <c r="J686">
        <f t="shared" si="40"/>
        <v>14</v>
      </c>
      <c r="K686" s="2">
        <f t="shared" si="41"/>
        <v>44283.5</v>
      </c>
      <c r="L686" s="82">
        <v>44295.5</v>
      </c>
      <c r="M686" s="79">
        <v>44299.5</v>
      </c>
      <c r="N686" s="79"/>
      <c r="O686">
        <f t="shared" si="42"/>
        <v>16</v>
      </c>
      <c r="P686" s="32">
        <f t="shared" si="43"/>
        <v>944</v>
      </c>
    </row>
    <row r="687" spans="2:16" x14ac:dyDescent="0.35">
      <c r="B687" s="56" t="s">
        <v>98</v>
      </c>
      <c r="C687" s="113">
        <v>44295</v>
      </c>
      <c r="D687" s="56" t="s">
        <v>524</v>
      </c>
      <c r="E687" s="15" t="s">
        <v>525</v>
      </c>
      <c r="F687" s="16">
        <v>920</v>
      </c>
      <c r="H687" s="2">
        <v>44277</v>
      </c>
      <c r="I687" s="2">
        <v>44290</v>
      </c>
      <c r="J687">
        <f t="shared" si="40"/>
        <v>14</v>
      </c>
      <c r="K687" s="2">
        <f t="shared" si="41"/>
        <v>44283.5</v>
      </c>
      <c r="L687" s="82">
        <v>44295.5</v>
      </c>
      <c r="M687" s="79">
        <v>44299.5</v>
      </c>
      <c r="N687" s="79"/>
      <c r="O687">
        <f t="shared" si="42"/>
        <v>16</v>
      </c>
      <c r="P687" s="32">
        <f t="shared" si="43"/>
        <v>14720</v>
      </c>
    </row>
    <row r="688" spans="2:16" x14ac:dyDescent="0.35">
      <c r="B688" s="56" t="s">
        <v>98</v>
      </c>
      <c r="C688" s="113">
        <v>44295</v>
      </c>
      <c r="D688" s="56" t="s">
        <v>450</v>
      </c>
      <c r="E688" s="15" t="s">
        <v>451</v>
      </c>
      <c r="F688" s="16">
        <v>5283.8800000000192</v>
      </c>
      <c r="H688" s="2">
        <v>44277</v>
      </c>
      <c r="I688" s="2">
        <v>44290</v>
      </c>
      <c r="J688">
        <f t="shared" si="40"/>
        <v>14</v>
      </c>
      <c r="K688" s="2">
        <f t="shared" si="41"/>
        <v>44283.5</v>
      </c>
      <c r="L688" s="82">
        <v>44295.5</v>
      </c>
      <c r="M688" s="79">
        <v>44295.5</v>
      </c>
      <c r="N688" s="79"/>
      <c r="O688">
        <f t="shared" si="42"/>
        <v>12</v>
      </c>
      <c r="P688" s="32">
        <f t="shared" si="43"/>
        <v>63406.560000000231</v>
      </c>
    </row>
    <row r="689" spans="2:16" x14ac:dyDescent="0.35">
      <c r="B689" s="56" t="s">
        <v>98</v>
      </c>
      <c r="C689" s="113">
        <v>44295</v>
      </c>
      <c r="D689" s="56" t="s">
        <v>526</v>
      </c>
      <c r="E689" s="15" t="s">
        <v>527</v>
      </c>
      <c r="F689" s="16">
        <v>130.5</v>
      </c>
      <c r="H689" s="2">
        <v>44277</v>
      </c>
      <c r="I689" s="2">
        <v>44290</v>
      </c>
      <c r="J689">
        <f t="shared" si="40"/>
        <v>14</v>
      </c>
      <c r="K689" s="2">
        <f t="shared" si="41"/>
        <v>44283.5</v>
      </c>
      <c r="L689" s="82">
        <v>44295.5</v>
      </c>
      <c r="M689" s="79">
        <v>44316.5</v>
      </c>
      <c r="N689" s="79"/>
      <c r="O689">
        <f t="shared" si="42"/>
        <v>33</v>
      </c>
      <c r="P689" s="32">
        <f t="shared" si="43"/>
        <v>4306.5</v>
      </c>
    </row>
    <row r="690" spans="2:16" x14ac:dyDescent="0.35">
      <c r="B690" s="56" t="s">
        <v>98</v>
      </c>
      <c r="C690" s="113">
        <v>44295</v>
      </c>
      <c r="D690" s="56" t="s">
        <v>528</v>
      </c>
      <c r="E690" s="15" t="s">
        <v>529</v>
      </c>
      <c r="F690" s="16">
        <v>7.49</v>
      </c>
      <c r="H690" s="2">
        <v>44277</v>
      </c>
      <c r="I690" s="2">
        <v>44290</v>
      </c>
      <c r="J690">
        <f t="shared" si="40"/>
        <v>14</v>
      </c>
      <c r="K690" s="2">
        <f t="shared" si="41"/>
        <v>44283.5</v>
      </c>
      <c r="L690" s="82">
        <v>44295.5</v>
      </c>
      <c r="M690" s="79">
        <v>44299.5</v>
      </c>
      <c r="N690" s="79"/>
      <c r="O690">
        <f t="shared" si="42"/>
        <v>16</v>
      </c>
      <c r="P690" s="32">
        <f t="shared" si="43"/>
        <v>119.84</v>
      </c>
    </row>
    <row r="691" spans="2:16" x14ac:dyDescent="0.35">
      <c r="B691" s="56" t="s">
        <v>98</v>
      </c>
      <c r="C691" s="113">
        <v>44295</v>
      </c>
      <c r="D691" s="56" t="s">
        <v>530</v>
      </c>
      <c r="E691" s="15" t="s">
        <v>531</v>
      </c>
      <c r="F691" s="16">
        <v>227.10000000000002</v>
      </c>
      <c r="H691" s="2">
        <v>44277</v>
      </c>
      <c r="I691" s="2">
        <v>44290</v>
      </c>
      <c r="J691">
        <f t="shared" si="40"/>
        <v>14</v>
      </c>
      <c r="K691" s="2">
        <f t="shared" si="41"/>
        <v>44283.5</v>
      </c>
      <c r="L691" s="82">
        <v>44295.5</v>
      </c>
      <c r="M691" s="79">
        <v>44299.5</v>
      </c>
      <c r="N691" s="79"/>
      <c r="O691">
        <f t="shared" si="42"/>
        <v>16</v>
      </c>
      <c r="P691" s="32">
        <f t="shared" si="43"/>
        <v>3633.6000000000004</v>
      </c>
    </row>
    <row r="692" spans="2:16" x14ac:dyDescent="0.35">
      <c r="B692" s="56" t="s">
        <v>98</v>
      </c>
      <c r="C692" s="113">
        <v>44295</v>
      </c>
      <c r="D692" s="56" t="s">
        <v>561</v>
      </c>
      <c r="E692" s="15" t="s">
        <v>562</v>
      </c>
      <c r="F692" s="16">
        <v>80</v>
      </c>
      <c r="H692" s="2">
        <v>44277</v>
      </c>
      <c r="I692" s="2">
        <v>44290</v>
      </c>
      <c r="J692">
        <f t="shared" si="40"/>
        <v>14</v>
      </c>
      <c r="K692" s="2">
        <f t="shared" si="41"/>
        <v>44283.5</v>
      </c>
      <c r="L692" s="82">
        <v>44295.5</v>
      </c>
      <c r="M692" s="79">
        <v>44295.5</v>
      </c>
      <c r="N692" s="79"/>
      <c r="O692">
        <f t="shared" si="42"/>
        <v>12</v>
      </c>
      <c r="P692" s="32">
        <f t="shared" si="43"/>
        <v>960</v>
      </c>
    </row>
    <row r="693" spans="2:16" x14ac:dyDescent="0.35">
      <c r="B693" s="56" t="s">
        <v>98</v>
      </c>
      <c r="C693" s="113">
        <v>44295</v>
      </c>
      <c r="D693" s="56" t="s">
        <v>532</v>
      </c>
      <c r="E693" s="15" t="s">
        <v>533</v>
      </c>
      <c r="F693" s="16">
        <v>2824.38</v>
      </c>
      <c r="H693" s="2">
        <v>44277</v>
      </c>
      <c r="I693" s="2">
        <v>44290</v>
      </c>
      <c r="J693">
        <f t="shared" si="40"/>
        <v>14</v>
      </c>
      <c r="K693" s="2">
        <f t="shared" si="41"/>
        <v>44283.5</v>
      </c>
      <c r="L693" s="82">
        <v>44295.5</v>
      </c>
      <c r="M693" s="82">
        <v>44295.5</v>
      </c>
      <c r="N693" s="79">
        <v>44294.5</v>
      </c>
      <c r="O693">
        <f t="shared" si="42"/>
        <v>12</v>
      </c>
      <c r="P693" s="32">
        <f t="shared" si="43"/>
        <v>33892.559999999998</v>
      </c>
    </row>
    <row r="694" spans="2:16" x14ac:dyDescent="0.35">
      <c r="B694" s="56" t="s">
        <v>98</v>
      </c>
      <c r="C694" s="113">
        <v>44295</v>
      </c>
      <c r="D694" s="56" t="s">
        <v>534</v>
      </c>
      <c r="E694" s="15" t="s">
        <v>535</v>
      </c>
      <c r="F694" s="16">
        <v>17729.140000000003</v>
      </c>
      <c r="H694" s="2">
        <v>44277</v>
      </c>
      <c r="I694" s="2">
        <v>44290</v>
      </c>
      <c r="J694">
        <f t="shared" si="40"/>
        <v>14</v>
      </c>
      <c r="K694" s="2">
        <f t="shared" si="41"/>
        <v>44283.5</v>
      </c>
      <c r="L694" s="82">
        <v>44295.5</v>
      </c>
      <c r="M694" s="82">
        <v>44295.5</v>
      </c>
      <c r="N694" s="79">
        <v>44294.5</v>
      </c>
      <c r="O694">
        <f t="shared" si="42"/>
        <v>12</v>
      </c>
      <c r="P694" s="32">
        <f t="shared" si="43"/>
        <v>212749.68000000005</v>
      </c>
    </row>
    <row r="695" spans="2:16" x14ac:dyDescent="0.35">
      <c r="B695" s="56" t="s">
        <v>98</v>
      </c>
      <c r="C695" s="113">
        <v>44295</v>
      </c>
      <c r="D695" s="56" t="s">
        <v>536</v>
      </c>
      <c r="E695" s="15" t="s">
        <v>537</v>
      </c>
      <c r="F695" s="16">
        <v>2022.88</v>
      </c>
      <c r="H695" s="2">
        <v>44277</v>
      </c>
      <c r="I695" s="2">
        <v>44290</v>
      </c>
      <c r="J695">
        <f t="shared" si="40"/>
        <v>14</v>
      </c>
      <c r="K695" s="2">
        <f t="shared" si="41"/>
        <v>44283.5</v>
      </c>
      <c r="L695" s="82">
        <v>44295.5</v>
      </c>
      <c r="M695" s="82">
        <v>44295.5</v>
      </c>
      <c r="N695" s="79">
        <v>44294.5</v>
      </c>
      <c r="O695">
        <f t="shared" si="42"/>
        <v>12</v>
      </c>
      <c r="P695" s="32">
        <f t="shared" si="43"/>
        <v>24274.560000000001</v>
      </c>
    </row>
    <row r="696" spans="2:16" x14ac:dyDescent="0.35">
      <c r="B696" s="56" t="s">
        <v>98</v>
      </c>
      <c r="C696" s="113">
        <v>44295</v>
      </c>
      <c r="D696" s="56" t="s">
        <v>538</v>
      </c>
      <c r="E696" s="15" t="s">
        <v>539</v>
      </c>
      <c r="F696" s="16">
        <v>112</v>
      </c>
      <c r="H696" s="2">
        <v>44277</v>
      </c>
      <c r="I696" s="2">
        <v>44290</v>
      </c>
      <c r="J696">
        <f t="shared" si="40"/>
        <v>14</v>
      </c>
      <c r="K696" s="2">
        <f t="shared" si="41"/>
        <v>44283.5</v>
      </c>
      <c r="L696" s="82">
        <v>44295.5</v>
      </c>
      <c r="M696" s="82">
        <v>44295.5</v>
      </c>
      <c r="N696" s="79">
        <v>44294.5</v>
      </c>
      <c r="O696">
        <f t="shared" si="42"/>
        <v>12</v>
      </c>
      <c r="P696" s="32">
        <f t="shared" si="43"/>
        <v>1344</v>
      </c>
    </row>
    <row r="697" spans="2:16" x14ac:dyDescent="0.35">
      <c r="B697" s="56" t="s">
        <v>98</v>
      </c>
      <c r="C697" s="113">
        <v>44295</v>
      </c>
      <c r="D697" s="56" t="s">
        <v>551</v>
      </c>
      <c r="E697" s="15" t="s">
        <v>552</v>
      </c>
      <c r="F697" s="16">
        <v>411.65</v>
      </c>
      <c r="H697" s="2">
        <v>44277</v>
      </c>
      <c r="I697" s="2">
        <v>44290</v>
      </c>
      <c r="J697">
        <f t="shared" si="40"/>
        <v>14</v>
      </c>
      <c r="K697" s="2">
        <f t="shared" si="41"/>
        <v>44283.5</v>
      </c>
      <c r="L697" s="82">
        <v>44295.5</v>
      </c>
      <c r="M697" s="82">
        <v>44295.5</v>
      </c>
      <c r="N697" s="79">
        <v>44294.5</v>
      </c>
      <c r="O697">
        <f t="shared" si="42"/>
        <v>12</v>
      </c>
      <c r="P697" s="32">
        <f t="shared" si="43"/>
        <v>4939.7999999999993</v>
      </c>
    </row>
    <row r="698" spans="2:16" x14ac:dyDescent="0.35">
      <c r="B698" s="89" t="s">
        <v>86</v>
      </c>
      <c r="C698" s="113">
        <v>44295</v>
      </c>
      <c r="D698" s="56" t="s">
        <v>430</v>
      </c>
      <c r="E698" s="15" t="s">
        <v>431</v>
      </c>
      <c r="F698" s="16">
        <v>99.08</v>
      </c>
      <c r="H698" s="2">
        <v>44276</v>
      </c>
      <c r="I698" s="2">
        <v>44289</v>
      </c>
      <c r="J698">
        <f t="shared" si="40"/>
        <v>14</v>
      </c>
      <c r="K698" s="2">
        <f t="shared" si="41"/>
        <v>44282.5</v>
      </c>
      <c r="L698" s="82">
        <v>44295.5</v>
      </c>
      <c r="M698" s="82">
        <v>44295.5</v>
      </c>
      <c r="N698" s="79"/>
      <c r="O698">
        <f t="shared" si="42"/>
        <v>13</v>
      </c>
      <c r="P698" s="32">
        <f t="shared" si="43"/>
        <v>1288.04</v>
      </c>
    </row>
    <row r="699" spans="2:16" x14ac:dyDescent="0.35">
      <c r="B699" s="89" t="s">
        <v>86</v>
      </c>
      <c r="C699" s="113">
        <v>44295</v>
      </c>
      <c r="D699" s="56" t="s">
        <v>432</v>
      </c>
      <c r="E699" s="15" t="s">
        <v>433</v>
      </c>
      <c r="F699" s="16">
        <v>148.61000000000001</v>
      </c>
      <c r="H699" s="2">
        <v>44276</v>
      </c>
      <c r="I699" s="2">
        <v>44289</v>
      </c>
      <c r="J699">
        <f t="shared" si="40"/>
        <v>14</v>
      </c>
      <c r="K699" s="2">
        <f t="shared" si="41"/>
        <v>44282.5</v>
      </c>
      <c r="L699" s="82">
        <v>44295.5</v>
      </c>
      <c r="M699" s="82">
        <v>44295.5</v>
      </c>
      <c r="N699" s="79"/>
      <c r="O699">
        <f t="shared" si="42"/>
        <v>13</v>
      </c>
      <c r="P699" s="32">
        <f t="shared" si="43"/>
        <v>1931.9300000000003</v>
      </c>
    </row>
    <row r="700" spans="2:16" x14ac:dyDescent="0.35">
      <c r="B700" s="89" t="s">
        <v>86</v>
      </c>
      <c r="C700" s="113">
        <v>44295</v>
      </c>
      <c r="D700" s="56" t="s">
        <v>434</v>
      </c>
      <c r="E700" s="15" t="s">
        <v>435</v>
      </c>
      <c r="F700" s="16">
        <v>161</v>
      </c>
      <c r="H700" s="2">
        <v>44276</v>
      </c>
      <c r="I700" s="2">
        <v>44289</v>
      </c>
      <c r="J700">
        <f t="shared" si="40"/>
        <v>14</v>
      </c>
      <c r="K700" s="2">
        <f t="shared" si="41"/>
        <v>44282.5</v>
      </c>
      <c r="L700" s="82">
        <v>44295.5</v>
      </c>
      <c r="M700" s="82">
        <v>44295.5</v>
      </c>
      <c r="N700" s="79"/>
      <c r="O700">
        <f t="shared" si="42"/>
        <v>13</v>
      </c>
      <c r="P700" s="32">
        <f t="shared" si="43"/>
        <v>2093</v>
      </c>
    </row>
    <row r="701" spans="2:16" x14ac:dyDescent="0.35">
      <c r="B701" s="89" t="s">
        <v>86</v>
      </c>
      <c r="C701" s="113">
        <v>44295</v>
      </c>
      <c r="D701" s="56" t="s">
        <v>454</v>
      </c>
      <c r="E701" s="15" t="s">
        <v>455</v>
      </c>
      <c r="F701" s="16">
        <v>93.57</v>
      </c>
      <c r="H701" s="2">
        <v>44276</v>
      </c>
      <c r="I701" s="2">
        <v>44289</v>
      </c>
      <c r="J701">
        <f t="shared" si="40"/>
        <v>14</v>
      </c>
      <c r="K701" s="2">
        <f t="shared" si="41"/>
        <v>44282.5</v>
      </c>
      <c r="L701" s="82">
        <v>44295.5</v>
      </c>
      <c r="M701" s="82">
        <v>44295.5</v>
      </c>
      <c r="N701" s="79"/>
      <c r="O701">
        <f t="shared" si="42"/>
        <v>13</v>
      </c>
      <c r="P701" s="32">
        <f t="shared" si="43"/>
        <v>1216.4099999999999</v>
      </c>
    </row>
    <row r="702" spans="2:16" x14ac:dyDescent="0.35">
      <c r="B702" s="89" t="s">
        <v>86</v>
      </c>
      <c r="C702" s="113">
        <v>44295</v>
      </c>
      <c r="D702" s="56" t="s">
        <v>440</v>
      </c>
      <c r="E702" s="15" t="s">
        <v>441</v>
      </c>
      <c r="F702" s="16">
        <v>604.31999999999971</v>
      </c>
      <c r="H702" s="2">
        <v>44276</v>
      </c>
      <c r="I702" s="2">
        <v>44289</v>
      </c>
      <c r="J702">
        <f t="shared" si="40"/>
        <v>14</v>
      </c>
      <c r="K702" s="2">
        <f t="shared" si="41"/>
        <v>44282.5</v>
      </c>
      <c r="L702" s="82">
        <v>44295.5</v>
      </c>
      <c r="M702" s="79">
        <v>44309.5</v>
      </c>
      <c r="N702" s="79"/>
      <c r="O702">
        <f t="shared" si="42"/>
        <v>27</v>
      </c>
      <c r="P702" s="32">
        <f t="shared" si="43"/>
        <v>16316.639999999992</v>
      </c>
    </row>
    <row r="703" spans="2:16" x14ac:dyDescent="0.35">
      <c r="B703" s="89" t="s">
        <v>86</v>
      </c>
      <c r="C703" s="113">
        <v>44295</v>
      </c>
      <c r="D703" s="56" t="s">
        <v>442</v>
      </c>
      <c r="E703" s="15" t="s">
        <v>443</v>
      </c>
      <c r="F703" s="16">
        <v>1619.3800000000015</v>
      </c>
      <c r="H703" s="2">
        <v>44276</v>
      </c>
      <c r="I703" s="2">
        <v>44289</v>
      </c>
      <c r="J703">
        <f t="shared" si="40"/>
        <v>14</v>
      </c>
      <c r="K703" s="2">
        <f t="shared" si="41"/>
        <v>44282.5</v>
      </c>
      <c r="L703" s="82">
        <v>44295.5</v>
      </c>
      <c r="M703" s="82">
        <v>44295.5</v>
      </c>
      <c r="N703" s="79"/>
      <c r="O703">
        <f t="shared" si="42"/>
        <v>13</v>
      </c>
      <c r="P703" s="32">
        <f t="shared" si="43"/>
        <v>21051.940000000021</v>
      </c>
    </row>
    <row r="704" spans="2:16" x14ac:dyDescent="0.35">
      <c r="B704" s="89" t="s">
        <v>86</v>
      </c>
      <c r="C704" s="113">
        <v>44295</v>
      </c>
      <c r="D704" s="56" t="s">
        <v>444</v>
      </c>
      <c r="E704" s="15" t="s">
        <v>445</v>
      </c>
      <c r="F704" s="16">
        <v>8816.6600000000035</v>
      </c>
      <c r="H704" s="2">
        <v>44276</v>
      </c>
      <c r="I704" s="2">
        <v>44289</v>
      </c>
      <c r="J704">
        <f t="shared" si="40"/>
        <v>14</v>
      </c>
      <c r="K704" s="2">
        <f t="shared" si="41"/>
        <v>44282.5</v>
      </c>
      <c r="L704" s="82">
        <v>44295.5</v>
      </c>
      <c r="M704" s="82">
        <v>44295.5</v>
      </c>
      <c r="N704" s="79"/>
      <c r="O704">
        <f t="shared" si="42"/>
        <v>13</v>
      </c>
      <c r="P704" s="32">
        <f t="shared" si="43"/>
        <v>114616.58000000005</v>
      </c>
    </row>
    <row r="705" spans="2:16" x14ac:dyDescent="0.35">
      <c r="B705" s="89" t="s">
        <v>86</v>
      </c>
      <c r="C705" s="113">
        <v>44295</v>
      </c>
      <c r="D705" s="56" t="s">
        <v>430</v>
      </c>
      <c r="E705" s="15" t="s">
        <v>431</v>
      </c>
      <c r="F705" s="16">
        <v>4246.04</v>
      </c>
      <c r="H705" s="2">
        <v>44276</v>
      </c>
      <c r="I705" s="2">
        <v>44289</v>
      </c>
      <c r="J705">
        <f t="shared" si="40"/>
        <v>14</v>
      </c>
      <c r="K705" s="2">
        <f t="shared" si="41"/>
        <v>44282.5</v>
      </c>
      <c r="L705" s="82">
        <v>44295.5</v>
      </c>
      <c r="M705" s="82">
        <v>44295.5</v>
      </c>
      <c r="N705" s="79"/>
      <c r="O705">
        <f t="shared" si="42"/>
        <v>13</v>
      </c>
      <c r="P705" s="32">
        <f t="shared" si="43"/>
        <v>55198.52</v>
      </c>
    </row>
    <row r="706" spans="2:16" x14ac:dyDescent="0.35">
      <c r="B706" s="89" t="s">
        <v>86</v>
      </c>
      <c r="C706" s="113">
        <v>44295</v>
      </c>
      <c r="D706" s="56" t="s">
        <v>432</v>
      </c>
      <c r="E706" s="15" t="s">
        <v>433</v>
      </c>
      <c r="F706" s="16">
        <v>20386.75</v>
      </c>
      <c r="H706" s="2">
        <v>44276</v>
      </c>
      <c r="I706" s="2">
        <v>44289</v>
      </c>
      <c r="J706">
        <f t="shared" si="40"/>
        <v>14</v>
      </c>
      <c r="K706" s="2">
        <f t="shared" si="41"/>
        <v>44282.5</v>
      </c>
      <c r="L706" s="82">
        <v>44295.5</v>
      </c>
      <c r="M706" s="82">
        <v>44295.5</v>
      </c>
      <c r="N706" s="79"/>
      <c r="O706">
        <f t="shared" si="42"/>
        <v>13</v>
      </c>
      <c r="P706" s="32">
        <f t="shared" si="43"/>
        <v>265027.75</v>
      </c>
    </row>
    <row r="707" spans="2:16" x14ac:dyDescent="0.35">
      <c r="B707" s="89" t="s">
        <v>86</v>
      </c>
      <c r="C707" s="113">
        <v>44295</v>
      </c>
      <c r="D707" s="56" t="s">
        <v>434</v>
      </c>
      <c r="E707" s="15" t="s">
        <v>435</v>
      </c>
      <c r="F707" s="16">
        <v>30394.219999999994</v>
      </c>
      <c r="H707" s="2">
        <v>44276</v>
      </c>
      <c r="I707" s="2">
        <v>44289</v>
      </c>
      <c r="J707">
        <f t="shared" si="40"/>
        <v>14</v>
      </c>
      <c r="K707" s="2">
        <f t="shared" si="41"/>
        <v>44282.5</v>
      </c>
      <c r="L707" s="82">
        <v>44295.5</v>
      </c>
      <c r="M707" s="82">
        <v>44295.5</v>
      </c>
      <c r="N707" s="79"/>
      <c r="O707">
        <f t="shared" si="42"/>
        <v>13</v>
      </c>
      <c r="P707" s="32">
        <f t="shared" si="43"/>
        <v>395124.85999999993</v>
      </c>
    </row>
    <row r="708" spans="2:16" x14ac:dyDescent="0.35">
      <c r="B708" s="89" t="s">
        <v>86</v>
      </c>
      <c r="C708" s="113">
        <v>44295</v>
      </c>
      <c r="D708" s="56" t="s">
        <v>436</v>
      </c>
      <c r="E708" s="15" t="s">
        <v>437</v>
      </c>
      <c r="F708" s="16">
        <v>6402.6100000000006</v>
      </c>
      <c r="H708" s="2">
        <v>44276</v>
      </c>
      <c r="I708" s="2">
        <v>44289</v>
      </c>
      <c r="J708">
        <f t="shared" si="40"/>
        <v>14</v>
      </c>
      <c r="K708" s="2">
        <f t="shared" si="41"/>
        <v>44282.5</v>
      </c>
      <c r="L708" s="82">
        <v>44295.5</v>
      </c>
      <c r="M708" s="82">
        <v>44295.5</v>
      </c>
      <c r="N708" s="79"/>
      <c r="O708">
        <f t="shared" si="42"/>
        <v>13</v>
      </c>
      <c r="P708" s="32">
        <f t="shared" si="43"/>
        <v>83233.930000000008</v>
      </c>
    </row>
    <row r="709" spans="2:16" x14ac:dyDescent="0.35">
      <c r="B709" s="89" t="s">
        <v>86</v>
      </c>
      <c r="C709" s="113">
        <v>44295</v>
      </c>
      <c r="D709" s="56" t="s">
        <v>438</v>
      </c>
      <c r="E709" s="15" t="s">
        <v>439</v>
      </c>
      <c r="F709" s="16">
        <v>3373.1500000000005</v>
      </c>
      <c r="H709" s="2">
        <v>44276</v>
      </c>
      <c r="I709" s="2">
        <v>44289</v>
      </c>
      <c r="J709">
        <f t="shared" si="40"/>
        <v>14</v>
      </c>
      <c r="K709" s="2">
        <f t="shared" si="41"/>
        <v>44282.5</v>
      </c>
      <c r="L709" s="82">
        <v>44295.5</v>
      </c>
      <c r="M709" s="82">
        <v>44295.5</v>
      </c>
      <c r="N709" s="79"/>
      <c r="O709">
        <f t="shared" si="42"/>
        <v>13</v>
      </c>
      <c r="P709" s="32">
        <f t="shared" si="43"/>
        <v>43850.950000000004</v>
      </c>
    </row>
    <row r="710" spans="2:16" x14ac:dyDescent="0.35">
      <c r="B710" s="89" t="s">
        <v>86</v>
      </c>
      <c r="C710" s="113">
        <v>44295</v>
      </c>
      <c r="D710" s="56" t="s">
        <v>468</v>
      </c>
      <c r="E710" s="15" t="s">
        <v>469</v>
      </c>
      <c r="F710" s="16">
        <v>22.930000000000003</v>
      </c>
      <c r="H710" s="2">
        <v>44276</v>
      </c>
      <c r="I710" s="2">
        <v>44289</v>
      </c>
      <c r="J710">
        <f t="shared" si="40"/>
        <v>14</v>
      </c>
      <c r="K710" s="2">
        <f t="shared" si="41"/>
        <v>44282.5</v>
      </c>
      <c r="L710" s="82">
        <v>44295.5</v>
      </c>
      <c r="M710" s="82">
        <v>44295.5</v>
      </c>
      <c r="N710" s="79"/>
      <c r="O710">
        <f t="shared" si="42"/>
        <v>13</v>
      </c>
      <c r="P710" s="32">
        <f t="shared" si="43"/>
        <v>298.09000000000003</v>
      </c>
    </row>
    <row r="711" spans="2:16" x14ac:dyDescent="0.35">
      <c r="B711" s="89" t="s">
        <v>86</v>
      </c>
      <c r="C711" s="113">
        <v>44295</v>
      </c>
      <c r="D711" s="56" t="s">
        <v>474</v>
      </c>
      <c r="E711" s="15" t="s">
        <v>475</v>
      </c>
      <c r="F711" s="16">
        <v>192.31</v>
      </c>
      <c r="H711" s="2">
        <v>44276</v>
      </c>
      <c r="I711" s="2">
        <v>44289</v>
      </c>
      <c r="J711">
        <f t="shared" si="40"/>
        <v>14</v>
      </c>
      <c r="K711" s="2">
        <f t="shared" si="41"/>
        <v>44282.5</v>
      </c>
      <c r="L711" s="82">
        <v>44295.5</v>
      </c>
      <c r="M711" s="82">
        <v>44295.5</v>
      </c>
      <c r="N711" s="79"/>
      <c r="O711">
        <f t="shared" si="42"/>
        <v>13</v>
      </c>
      <c r="P711" s="32">
        <f t="shared" si="43"/>
        <v>2500.0300000000002</v>
      </c>
    </row>
    <row r="712" spans="2:16" x14ac:dyDescent="0.35">
      <c r="B712" s="89" t="s">
        <v>86</v>
      </c>
      <c r="C712" s="113">
        <v>44295</v>
      </c>
      <c r="D712" s="56" t="s">
        <v>476</v>
      </c>
      <c r="E712" s="15" t="s">
        <v>477</v>
      </c>
      <c r="F712" s="16">
        <v>27.9</v>
      </c>
      <c r="H712" s="2">
        <v>44276</v>
      </c>
      <c r="I712" s="2">
        <v>44289</v>
      </c>
      <c r="J712">
        <f t="shared" si="40"/>
        <v>14</v>
      </c>
      <c r="K712" s="2">
        <f t="shared" si="41"/>
        <v>44282.5</v>
      </c>
      <c r="L712" s="82">
        <v>44295.5</v>
      </c>
      <c r="M712" s="82">
        <v>44295.5</v>
      </c>
      <c r="N712" s="79"/>
      <c r="O712">
        <f t="shared" si="42"/>
        <v>13</v>
      </c>
      <c r="P712" s="32">
        <f t="shared" si="43"/>
        <v>362.7</v>
      </c>
    </row>
    <row r="713" spans="2:16" x14ac:dyDescent="0.35">
      <c r="B713" s="89" t="s">
        <v>86</v>
      </c>
      <c r="C713" s="113">
        <v>44295</v>
      </c>
      <c r="D713" s="56" t="s">
        <v>478</v>
      </c>
      <c r="E713" s="15" t="s">
        <v>479</v>
      </c>
      <c r="F713" s="16">
        <v>10501.620000000004</v>
      </c>
      <c r="H713" s="2">
        <v>44276</v>
      </c>
      <c r="I713" s="2">
        <v>44289</v>
      </c>
      <c r="J713">
        <f t="shared" si="40"/>
        <v>14</v>
      </c>
      <c r="K713" s="2">
        <f t="shared" si="41"/>
        <v>44282.5</v>
      </c>
      <c r="L713" s="82">
        <v>44295.5</v>
      </c>
      <c r="M713" s="82">
        <v>44295.5</v>
      </c>
      <c r="N713" s="79"/>
      <c r="O713">
        <f t="shared" si="42"/>
        <v>13</v>
      </c>
      <c r="P713" s="32">
        <f t="shared" si="43"/>
        <v>136521.06000000006</v>
      </c>
    </row>
    <row r="714" spans="2:16" x14ac:dyDescent="0.35">
      <c r="B714" s="89" t="s">
        <v>86</v>
      </c>
      <c r="C714" s="113">
        <v>44295</v>
      </c>
      <c r="D714" s="56" t="s">
        <v>480</v>
      </c>
      <c r="E714" s="15" t="s">
        <v>481</v>
      </c>
      <c r="F714" s="16">
        <v>4932.6199999999981</v>
      </c>
      <c r="H714" s="2">
        <v>44276</v>
      </c>
      <c r="I714" s="2">
        <v>44289</v>
      </c>
      <c r="J714">
        <f t="shared" ref="J714:J777" si="44">I714-H714+1</f>
        <v>14</v>
      </c>
      <c r="K714" s="2">
        <f t="shared" ref="K714:K777" si="45">(I714+H714)/2</f>
        <v>44282.5</v>
      </c>
      <c r="L714" s="82">
        <v>44295.5</v>
      </c>
      <c r="M714" s="82">
        <v>44295.5</v>
      </c>
      <c r="N714" s="79"/>
      <c r="O714">
        <f t="shared" ref="O714:O777" si="46">M714-K714</f>
        <v>13</v>
      </c>
      <c r="P714" s="32">
        <f t="shared" ref="P714:P777" si="47">F714*O714</f>
        <v>64124.059999999976</v>
      </c>
    </row>
    <row r="715" spans="2:16" x14ac:dyDescent="0.35">
      <c r="B715" s="89" t="s">
        <v>86</v>
      </c>
      <c r="C715" s="113">
        <v>44295</v>
      </c>
      <c r="D715" s="56" t="s">
        <v>490</v>
      </c>
      <c r="E715" s="15" t="s">
        <v>491</v>
      </c>
      <c r="F715" s="16">
        <v>310.01</v>
      </c>
      <c r="H715" s="2">
        <v>44276</v>
      </c>
      <c r="I715" s="2">
        <v>44289</v>
      </c>
      <c r="J715">
        <f t="shared" si="44"/>
        <v>14</v>
      </c>
      <c r="K715" s="2">
        <f t="shared" si="45"/>
        <v>44282.5</v>
      </c>
      <c r="L715" s="82">
        <v>44295.5</v>
      </c>
      <c r="M715" s="82">
        <v>44295.5</v>
      </c>
      <c r="N715" s="79"/>
      <c r="O715">
        <f t="shared" si="46"/>
        <v>13</v>
      </c>
      <c r="P715" s="32">
        <f t="shared" si="47"/>
        <v>4030.13</v>
      </c>
    </row>
    <row r="716" spans="2:16" x14ac:dyDescent="0.35">
      <c r="B716" s="89" t="s">
        <v>86</v>
      </c>
      <c r="C716" s="113">
        <v>44295</v>
      </c>
      <c r="D716" s="56" t="s">
        <v>494</v>
      </c>
      <c r="E716" s="15" t="s">
        <v>495</v>
      </c>
      <c r="F716" s="16">
        <v>1744.9499999999991</v>
      </c>
      <c r="H716" s="2">
        <v>44276</v>
      </c>
      <c r="I716" s="2">
        <v>44289</v>
      </c>
      <c r="J716">
        <f t="shared" si="44"/>
        <v>14</v>
      </c>
      <c r="K716" s="2">
        <f t="shared" si="45"/>
        <v>44282.5</v>
      </c>
      <c r="L716" s="82">
        <v>44295.5</v>
      </c>
      <c r="M716" s="82">
        <v>44295.5</v>
      </c>
      <c r="N716" s="79"/>
      <c r="O716">
        <f t="shared" si="46"/>
        <v>13</v>
      </c>
      <c r="P716" s="32">
        <f t="shared" si="47"/>
        <v>22684.349999999988</v>
      </c>
    </row>
    <row r="717" spans="2:16" x14ac:dyDescent="0.35">
      <c r="B717" s="89" t="s">
        <v>86</v>
      </c>
      <c r="C717" s="113">
        <v>44295</v>
      </c>
      <c r="D717" s="56" t="s">
        <v>496</v>
      </c>
      <c r="E717" s="15" t="s">
        <v>497</v>
      </c>
      <c r="F717" s="16">
        <v>301.11999999999995</v>
      </c>
      <c r="H717" s="2">
        <v>44276</v>
      </c>
      <c r="I717" s="2">
        <v>44289</v>
      </c>
      <c r="J717">
        <f t="shared" si="44"/>
        <v>14</v>
      </c>
      <c r="K717" s="2">
        <f t="shared" si="45"/>
        <v>44282.5</v>
      </c>
      <c r="L717" s="82">
        <v>44295.5</v>
      </c>
      <c r="M717" s="82">
        <v>44295.5</v>
      </c>
      <c r="N717" s="79"/>
      <c r="O717">
        <f t="shared" si="46"/>
        <v>13</v>
      </c>
      <c r="P717" s="32">
        <f t="shared" si="47"/>
        <v>3914.5599999999995</v>
      </c>
    </row>
    <row r="718" spans="2:16" x14ac:dyDescent="0.35">
      <c r="B718" s="89" t="s">
        <v>86</v>
      </c>
      <c r="C718" s="113">
        <v>44295</v>
      </c>
      <c r="D718" s="56" t="s">
        <v>498</v>
      </c>
      <c r="E718" s="15" t="s">
        <v>499</v>
      </c>
      <c r="F718" s="16">
        <v>395.33000000000004</v>
      </c>
      <c r="H718" s="2">
        <v>44276</v>
      </c>
      <c r="I718" s="2">
        <v>44289</v>
      </c>
      <c r="J718">
        <f t="shared" si="44"/>
        <v>14</v>
      </c>
      <c r="K718" s="2">
        <f t="shared" si="45"/>
        <v>44282.5</v>
      </c>
      <c r="L718" s="82">
        <v>44295.5</v>
      </c>
      <c r="M718" s="82">
        <v>44295.5</v>
      </c>
      <c r="N718" s="79"/>
      <c r="O718">
        <f t="shared" si="46"/>
        <v>13</v>
      </c>
      <c r="P718" s="32">
        <f t="shared" si="47"/>
        <v>5139.2900000000009</v>
      </c>
    </row>
    <row r="719" spans="2:16" x14ac:dyDescent="0.35">
      <c r="B719" s="89" t="s">
        <v>86</v>
      </c>
      <c r="C719" s="113">
        <v>44295</v>
      </c>
      <c r="D719" s="56" t="s">
        <v>500</v>
      </c>
      <c r="E719" s="15" t="s">
        <v>501</v>
      </c>
      <c r="F719" s="16">
        <v>89.989999999999981</v>
      </c>
      <c r="H719" s="2">
        <v>44276</v>
      </c>
      <c r="I719" s="2">
        <v>44289</v>
      </c>
      <c r="J719">
        <f t="shared" si="44"/>
        <v>14</v>
      </c>
      <c r="K719" s="2">
        <f t="shared" si="45"/>
        <v>44282.5</v>
      </c>
      <c r="L719" s="82">
        <v>44295.5</v>
      </c>
      <c r="M719" s="82">
        <v>44295.5</v>
      </c>
      <c r="N719" s="79"/>
      <c r="O719">
        <f t="shared" si="46"/>
        <v>13</v>
      </c>
      <c r="P719" s="32">
        <f t="shared" si="47"/>
        <v>1169.8699999999997</v>
      </c>
    </row>
    <row r="720" spans="2:16" x14ac:dyDescent="0.35">
      <c r="B720" s="89" t="s">
        <v>86</v>
      </c>
      <c r="C720" s="113">
        <v>44295</v>
      </c>
      <c r="D720" s="56" t="s">
        <v>502</v>
      </c>
      <c r="E720" s="15" t="s">
        <v>502</v>
      </c>
      <c r="F720" s="16">
        <v>105.27</v>
      </c>
      <c r="H720" s="2">
        <v>44276</v>
      </c>
      <c r="I720" s="2">
        <v>44289</v>
      </c>
      <c r="J720">
        <f t="shared" si="44"/>
        <v>14</v>
      </c>
      <c r="K720" s="2">
        <f t="shared" si="45"/>
        <v>44282.5</v>
      </c>
      <c r="L720" s="82">
        <v>44295.5</v>
      </c>
      <c r="M720" s="82">
        <v>44295.5</v>
      </c>
      <c r="N720" s="79"/>
      <c r="O720">
        <f t="shared" si="46"/>
        <v>13</v>
      </c>
      <c r="P720" s="32">
        <f t="shared" si="47"/>
        <v>1368.51</v>
      </c>
    </row>
    <row r="721" spans="1:16" x14ac:dyDescent="0.35">
      <c r="B721" s="89" t="s">
        <v>86</v>
      </c>
      <c r="C721" s="113">
        <v>44295</v>
      </c>
      <c r="D721" s="56" t="s">
        <v>446</v>
      </c>
      <c r="E721" s="15" t="s">
        <v>446</v>
      </c>
      <c r="F721" s="16">
        <v>982.50000000000011</v>
      </c>
      <c r="H721" s="2">
        <v>44276</v>
      </c>
      <c r="I721" s="2">
        <v>44289</v>
      </c>
      <c r="J721">
        <f t="shared" si="44"/>
        <v>14</v>
      </c>
      <c r="K721" s="2">
        <f t="shared" si="45"/>
        <v>44282.5</v>
      </c>
      <c r="L721" s="82">
        <v>44295.5</v>
      </c>
      <c r="M721" s="82">
        <v>44295.5</v>
      </c>
      <c r="N721" s="79"/>
      <c r="O721">
        <f t="shared" si="46"/>
        <v>13</v>
      </c>
      <c r="P721" s="32">
        <f t="shared" si="47"/>
        <v>12772.500000000002</v>
      </c>
    </row>
    <row r="722" spans="1:16" x14ac:dyDescent="0.35">
      <c r="B722" s="89" t="s">
        <v>86</v>
      </c>
      <c r="C722" s="113">
        <v>44295</v>
      </c>
      <c r="D722" s="56" t="s">
        <v>447</v>
      </c>
      <c r="E722" s="15" t="s">
        <v>447</v>
      </c>
      <c r="F722" s="16">
        <v>1986.95</v>
      </c>
      <c r="H722" s="2">
        <v>44276</v>
      </c>
      <c r="I722" s="2">
        <v>44289</v>
      </c>
      <c r="J722">
        <f t="shared" si="44"/>
        <v>14</v>
      </c>
      <c r="K722" s="2">
        <f t="shared" si="45"/>
        <v>44282.5</v>
      </c>
      <c r="L722" s="82">
        <v>44295.5</v>
      </c>
      <c r="M722" s="82">
        <v>44295.5</v>
      </c>
      <c r="N722" s="79"/>
      <c r="O722">
        <f t="shared" si="46"/>
        <v>13</v>
      </c>
      <c r="P722" s="32">
        <f t="shared" si="47"/>
        <v>25830.350000000002</v>
      </c>
    </row>
    <row r="723" spans="1:16" x14ac:dyDescent="0.35">
      <c r="B723" s="89" t="s">
        <v>86</v>
      </c>
      <c r="C723" s="113">
        <v>44295</v>
      </c>
      <c r="D723" s="56" t="s">
        <v>503</v>
      </c>
      <c r="E723" s="15" t="s">
        <v>503</v>
      </c>
      <c r="F723" s="16">
        <v>841.68</v>
      </c>
      <c r="H723" s="2">
        <v>44276</v>
      </c>
      <c r="I723" s="2">
        <v>44289</v>
      </c>
      <c r="J723">
        <f t="shared" si="44"/>
        <v>14</v>
      </c>
      <c r="K723" s="2">
        <f t="shared" si="45"/>
        <v>44282.5</v>
      </c>
      <c r="L723" s="82">
        <v>44295.5</v>
      </c>
      <c r="M723" s="82">
        <v>44295.5</v>
      </c>
      <c r="N723" s="79"/>
      <c r="O723">
        <f t="shared" si="46"/>
        <v>13</v>
      </c>
      <c r="P723" s="32">
        <f t="shared" si="47"/>
        <v>10941.84</v>
      </c>
    </row>
    <row r="724" spans="1:16" x14ac:dyDescent="0.35">
      <c r="B724" s="89" t="s">
        <v>86</v>
      </c>
      <c r="C724" s="113">
        <v>44295</v>
      </c>
      <c r="D724" s="56" t="s">
        <v>488</v>
      </c>
      <c r="E724" s="15" t="s">
        <v>489</v>
      </c>
      <c r="F724" s="16">
        <v>3.52</v>
      </c>
      <c r="H724" s="2">
        <v>44276</v>
      </c>
      <c r="I724" s="2">
        <v>44289</v>
      </c>
      <c r="J724">
        <f t="shared" si="44"/>
        <v>14</v>
      </c>
      <c r="K724" s="2">
        <f t="shared" si="45"/>
        <v>44282.5</v>
      </c>
      <c r="L724" s="82">
        <v>44295.5</v>
      </c>
      <c r="M724" s="79">
        <v>44335.5</v>
      </c>
      <c r="N724" s="79"/>
      <c r="O724">
        <f t="shared" si="46"/>
        <v>53</v>
      </c>
      <c r="P724" s="32">
        <f t="shared" si="47"/>
        <v>186.56</v>
      </c>
    </row>
    <row r="725" spans="1:16" x14ac:dyDescent="0.35">
      <c r="B725" s="89" t="s">
        <v>86</v>
      </c>
      <c r="C725" s="113">
        <v>44295</v>
      </c>
      <c r="D725" s="56" t="s">
        <v>540</v>
      </c>
      <c r="E725" s="15" t="s">
        <v>541</v>
      </c>
      <c r="F725" s="16">
        <v>2.4000000000000004</v>
      </c>
      <c r="H725" s="2">
        <v>44276</v>
      </c>
      <c r="I725" s="2">
        <v>44289</v>
      </c>
      <c r="J725">
        <f t="shared" si="44"/>
        <v>14</v>
      </c>
      <c r="K725" s="2">
        <f t="shared" si="45"/>
        <v>44282.5</v>
      </c>
      <c r="L725" s="82">
        <v>44295.5</v>
      </c>
      <c r="M725" s="79">
        <v>44316.5</v>
      </c>
      <c r="N725" s="79"/>
      <c r="O725">
        <f t="shared" si="46"/>
        <v>34</v>
      </c>
      <c r="P725" s="32">
        <f t="shared" si="47"/>
        <v>81.600000000000009</v>
      </c>
    </row>
    <row r="726" spans="1:16" x14ac:dyDescent="0.35">
      <c r="B726" s="89" t="s">
        <v>86</v>
      </c>
      <c r="C726" s="113">
        <v>44295</v>
      </c>
      <c r="D726" s="56" t="s">
        <v>488</v>
      </c>
      <c r="E726" s="15" t="s">
        <v>489</v>
      </c>
      <c r="F726" s="16">
        <v>986.57000000000028</v>
      </c>
      <c r="H726" s="2">
        <v>44276</v>
      </c>
      <c r="I726" s="2">
        <v>44289</v>
      </c>
      <c r="J726">
        <f t="shared" si="44"/>
        <v>14</v>
      </c>
      <c r="K726" s="2">
        <f t="shared" si="45"/>
        <v>44282.5</v>
      </c>
      <c r="L726" s="82">
        <v>44295.5</v>
      </c>
      <c r="M726" s="79">
        <v>44335.5</v>
      </c>
      <c r="N726" s="79"/>
      <c r="O726">
        <f t="shared" si="46"/>
        <v>53</v>
      </c>
      <c r="P726" s="32">
        <f t="shared" si="47"/>
        <v>52288.210000000014</v>
      </c>
    </row>
    <row r="727" spans="1:16" x14ac:dyDescent="0.35">
      <c r="B727" s="89" t="s">
        <v>86</v>
      </c>
      <c r="C727" s="113">
        <v>44295</v>
      </c>
      <c r="D727" s="56" t="s">
        <v>542</v>
      </c>
      <c r="E727" s="15" t="s">
        <v>543</v>
      </c>
      <c r="F727" s="16">
        <v>9876.8200000000052</v>
      </c>
      <c r="H727" s="2">
        <v>44276</v>
      </c>
      <c r="I727" s="2">
        <v>44289</v>
      </c>
      <c r="J727">
        <f t="shared" si="44"/>
        <v>14</v>
      </c>
      <c r="K727" s="2">
        <f t="shared" si="45"/>
        <v>44282.5</v>
      </c>
      <c r="L727" s="82">
        <v>44295.5</v>
      </c>
      <c r="M727" s="79">
        <v>44295.5</v>
      </c>
      <c r="N727" s="79"/>
      <c r="O727">
        <f t="shared" si="46"/>
        <v>13</v>
      </c>
      <c r="P727" s="32">
        <f t="shared" si="47"/>
        <v>128398.66000000006</v>
      </c>
    </row>
    <row r="728" spans="1:16" x14ac:dyDescent="0.35">
      <c r="B728" s="89" t="s">
        <v>86</v>
      </c>
      <c r="C728" s="113">
        <v>44295</v>
      </c>
      <c r="D728" s="56" t="s">
        <v>532</v>
      </c>
      <c r="E728" s="15" t="s">
        <v>533</v>
      </c>
      <c r="F728" s="16">
        <v>302.68</v>
      </c>
      <c r="H728" s="2">
        <v>44276</v>
      </c>
      <c r="I728" s="2">
        <v>44289</v>
      </c>
      <c r="J728">
        <f t="shared" si="44"/>
        <v>14</v>
      </c>
      <c r="K728" s="2">
        <f t="shared" si="45"/>
        <v>44282.5</v>
      </c>
      <c r="L728" s="82">
        <v>44295.5</v>
      </c>
      <c r="M728" s="82">
        <v>44295.5</v>
      </c>
      <c r="N728" s="79">
        <v>44294.5</v>
      </c>
      <c r="O728">
        <f t="shared" si="46"/>
        <v>13</v>
      </c>
      <c r="P728" s="32">
        <f t="shared" si="47"/>
        <v>3934.84</v>
      </c>
    </row>
    <row r="729" spans="1:16" x14ac:dyDescent="0.35">
      <c r="B729" s="89" t="s">
        <v>86</v>
      </c>
      <c r="C729" s="113">
        <v>44295</v>
      </c>
      <c r="D729" s="56" t="s">
        <v>534</v>
      </c>
      <c r="E729" s="15" t="s">
        <v>535</v>
      </c>
      <c r="F729" s="16">
        <v>624</v>
      </c>
      <c r="H729" s="2">
        <v>44276</v>
      </c>
      <c r="I729" s="2">
        <v>44289</v>
      </c>
      <c r="J729">
        <f t="shared" si="44"/>
        <v>14</v>
      </c>
      <c r="K729" s="2">
        <f t="shared" si="45"/>
        <v>44282.5</v>
      </c>
      <c r="L729" s="82">
        <v>44295.5</v>
      </c>
      <c r="M729" s="82">
        <v>44295.5</v>
      </c>
      <c r="N729" s="79">
        <v>44294.5</v>
      </c>
      <c r="O729">
        <f t="shared" si="46"/>
        <v>13</v>
      </c>
      <c r="P729" s="32">
        <f t="shared" si="47"/>
        <v>8112</v>
      </c>
    </row>
    <row r="730" spans="1:16" x14ac:dyDescent="0.35">
      <c r="B730" s="89" t="s">
        <v>86</v>
      </c>
      <c r="C730" s="113">
        <v>44295</v>
      </c>
      <c r="D730" s="56" t="s">
        <v>536</v>
      </c>
      <c r="E730" s="15" t="s">
        <v>537</v>
      </c>
      <c r="F730" s="16">
        <v>303.08999999999997</v>
      </c>
      <c r="H730" s="2">
        <v>44276</v>
      </c>
      <c r="I730" s="2">
        <v>44289</v>
      </c>
      <c r="J730">
        <f t="shared" si="44"/>
        <v>14</v>
      </c>
      <c r="K730" s="2">
        <f t="shared" si="45"/>
        <v>44282.5</v>
      </c>
      <c r="L730" s="82">
        <v>44295.5</v>
      </c>
      <c r="M730" s="82">
        <v>44295.5</v>
      </c>
      <c r="N730" s="79">
        <v>44294.5</v>
      </c>
      <c r="O730">
        <f t="shared" si="46"/>
        <v>13</v>
      </c>
      <c r="P730" s="32">
        <f t="shared" si="47"/>
        <v>3940.1699999999996</v>
      </c>
    </row>
    <row r="731" spans="1:16" x14ac:dyDescent="0.35">
      <c r="A731" s="4"/>
      <c r="B731" s="4" t="s">
        <v>98</v>
      </c>
      <c r="C731" s="114">
        <v>44295</v>
      </c>
      <c r="D731" s="56" t="s">
        <v>544</v>
      </c>
      <c r="E731" t="s">
        <v>545</v>
      </c>
      <c r="F731" s="3">
        <v>1</v>
      </c>
      <c r="H731" s="2">
        <v>44277</v>
      </c>
      <c r="I731" s="2">
        <v>44290</v>
      </c>
      <c r="J731">
        <f t="shared" si="44"/>
        <v>14</v>
      </c>
      <c r="K731" s="2">
        <f t="shared" si="45"/>
        <v>44283.5</v>
      </c>
      <c r="L731" s="94">
        <v>44295.5</v>
      </c>
      <c r="M731" s="79">
        <v>44321.5</v>
      </c>
      <c r="N731" s="79"/>
      <c r="O731">
        <f t="shared" si="46"/>
        <v>38</v>
      </c>
      <c r="P731" s="32">
        <f t="shared" si="47"/>
        <v>38</v>
      </c>
    </row>
    <row r="732" spans="1:16" x14ac:dyDescent="0.35">
      <c r="A732" s="4"/>
      <c r="B732" s="4" t="s">
        <v>98</v>
      </c>
      <c r="C732" s="114">
        <v>44295</v>
      </c>
      <c r="D732" s="56" t="s">
        <v>544</v>
      </c>
      <c r="E732" t="s">
        <v>546</v>
      </c>
      <c r="F732" s="3">
        <v>1</v>
      </c>
      <c r="H732" s="2">
        <v>44277</v>
      </c>
      <c r="I732" s="2">
        <v>44290</v>
      </c>
      <c r="J732">
        <f t="shared" si="44"/>
        <v>14</v>
      </c>
      <c r="K732" s="2">
        <f t="shared" si="45"/>
        <v>44283.5</v>
      </c>
      <c r="L732" s="94">
        <v>44295.5</v>
      </c>
      <c r="M732" s="79">
        <v>44343.5</v>
      </c>
      <c r="N732" s="79"/>
      <c r="O732">
        <f t="shared" si="46"/>
        <v>60</v>
      </c>
      <c r="P732" s="32">
        <f t="shared" si="47"/>
        <v>60</v>
      </c>
    </row>
    <row r="733" spans="1:16" x14ac:dyDescent="0.35">
      <c r="A733" s="4"/>
      <c r="B733" s="4" t="s">
        <v>98</v>
      </c>
      <c r="C733" s="114">
        <v>44295</v>
      </c>
      <c r="D733" s="56" t="s">
        <v>544</v>
      </c>
      <c r="E733" t="s">
        <v>545</v>
      </c>
      <c r="F733" s="3">
        <v>150.89999999999998</v>
      </c>
      <c r="H733" s="2">
        <v>44277</v>
      </c>
      <c r="I733" s="2">
        <v>44290</v>
      </c>
      <c r="J733">
        <f t="shared" si="44"/>
        <v>14</v>
      </c>
      <c r="K733" s="2">
        <f t="shared" si="45"/>
        <v>44283.5</v>
      </c>
      <c r="L733" s="94">
        <v>44295.5</v>
      </c>
      <c r="M733" s="79">
        <v>44321.5</v>
      </c>
      <c r="N733" s="79"/>
      <c r="O733">
        <f t="shared" si="46"/>
        <v>38</v>
      </c>
      <c r="P733" s="32">
        <f t="shared" si="47"/>
        <v>5734.1999999999989</v>
      </c>
    </row>
    <row r="734" spans="1:16" x14ac:dyDescent="0.35">
      <c r="A734" s="4"/>
      <c r="B734" s="4" t="s">
        <v>98</v>
      </c>
      <c r="C734" s="114">
        <v>44295</v>
      </c>
      <c r="D734" s="56" t="s">
        <v>544</v>
      </c>
      <c r="E734" t="s">
        <v>546</v>
      </c>
      <c r="F734" s="3">
        <v>3748.1899999999996</v>
      </c>
      <c r="H734" s="2">
        <v>44277</v>
      </c>
      <c r="I734" s="2">
        <v>44290</v>
      </c>
      <c r="J734">
        <f t="shared" si="44"/>
        <v>14</v>
      </c>
      <c r="K734" s="2">
        <f t="shared" si="45"/>
        <v>44283.5</v>
      </c>
      <c r="L734" s="94">
        <v>44295.5</v>
      </c>
      <c r="M734" s="79">
        <v>44343.5</v>
      </c>
      <c r="N734" s="79"/>
      <c r="O734">
        <f t="shared" si="46"/>
        <v>60</v>
      </c>
      <c r="P734" s="32">
        <f t="shared" si="47"/>
        <v>224891.39999999997</v>
      </c>
    </row>
    <row r="735" spans="1:16" x14ac:dyDescent="0.35">
      <c r="A735" s="4"/>
      <c r="B735" s="123" t="s">
        <v>86</v>
      </c>
      <c r="C735" s="114">
        <v>44295</v>
      </c>
      <c r="D735" s="56" t="s">
        <v>544</v>
      </c>
      <c r="E735" t="s">
        <v>546</v>
      </c>
      <c r="F735" s="3">
        <v>187.01</v>
      </c>
      <c r="H735" s="2">
        <v>44276</v>
      </c>
      <c r="I735" s="2">
        <v>44289</v>
      </c>
      <c r="J735">
        <f t="shared" si="44"/>
        <v>14</v>
      </c>
      <c r="K735" s="2">
        <f t="shared" si="45"/>
        <v>44282.5</v>
      </c>
      <c r="L735" s="94">
        <v>44295.5</v>
      </c>
      <c r="M735" s="79">
        <v>44343.5</v>
      </c>
      <c r="N735" s="79"/>
      <c r="O735">
        <f t="shared" si="46"/>
        <v>61</v>
      </c>
      <c r="P735" s="32">
        <f t="shared" si="47"/>
        <v>11407.609999999999</v>
      </c>
    </row>
    <row r="736" spans="1:16" x14ac:dyDescent="0.35">
      <c r="B736" s="56" t="s">
        <v>98</v>
      </c>
      <c r="C736" s="113">
        <v>44309</v>
      </c>
      <c r="D736" s="56" t="s">
        <v>442</v>
      </c>
      <c r="E736" s="15" t="s">
        <v>443</v>
      </c>
      <c r="F736" s="16">
        <v>6</v>
      </c>
      <c r="H736" s="2">
        <v>44291</v>
      </c>
      <c r="I736" s="2">
        <v>44304</v>
      </c>
      <c r="J736">
        <f t="shared" si="44"/>
        <v>14</v>
      </c>
      <c r="K736" s="2">
        <f t="shared" si="45"/>
        <v>44297.5</v>
      </c>
      <c r="L736" s="82">
        <v>44309.5</v>
      </c>
      <c r="M736" s="82">
        <v>44309.5</v>
      </c>
      <c r="N736" s="79"/>
      <c r="O736">
        <f t="shared" si="46"/>
        <v>12</v>
      </c>
      <c r="P736" s="32">
        <f t="shared" si="47"/>
        <v>72</v>
      </c>
    </row>
    <row r="737" spans="2:16" x14ac:dyDescent="0.35">
      <c r="B737" s="56" t="s">
        <v>98</v>
      </c>
      <c r="C737" s="113">
        <v>44309</v>
      </c>
      <c r="D737" s="56" t="s">
        <v>488</v>
      </c>
      <c r="E737" s="15" t="s">
        <v>489</v>
      </c>
      <c r="F737" s="16">
        <v>6.59</v>
      </c>
      <c r="H737" s="2">
        <v>44291</v>
      </c>
      <c r="I737" s="2">
        <v>44304</v>
      </c>
      <c r="J737">
        <f t="shared" si="44"/>
        <v>14</v>
      </c>
      <c r="K737" s="2">
        <f t="shared" si="45"/>
        <v>44297.5</v>
      </c>
      <c r="L737" s="82">
        <v>44309.5</v>
      </c>
      <c r="M737" s="79">
        <v>44335.5</v>
      </c>
      <c r="N737" s="79"/>
      <c r="O737">
        <f t="shared" si="46"/>
        <v>38</v>
      </c>
      <c r="P737" s="32">
        <f t="shared" si="47"/>
        <v>250.42</v>
      </c>
    </row>
    <row r="738" spans="2:16" x14ac:dyDescent="0.35">
      <c r="B738" s="56" t="s">
        <v>98</v>
      </c>
      <c r="C738" s="113">
        <v>44309</v>
      </c>
      <c r="D738" s="56" t="s">
        <v>444</v>
      </c>
      <c r="E738" s="15" t="s">
        <v>445</v>
      </c>
      <c r="F738" s="16">
        <v>80.31</v>
      </c>
      <c r="H738" s="2">
        <v>44291</v>
      </c>
      <c r="I738" s="2">
        <v>44304</v>
      </c>
      <c r="J738">
        <f t="shared" si="44"/>
        <v>14</v>
      </c>
      <c r="K738" s="2">
        <f t="shared" si="45"/>
        <v>44297.5</v>
      </c>
      <c r="L738" s="82">
        <v>44309.5</v>
      </c>
      <c r="M738" s="82">
        <v>44309.5</v>
      </c>
      <c r="N738" s="79"/>
      <c r="O738">
        <f t="shared" si="46"/>
        <v>12</v>
      </c>
      <c r="P738" s="32">
        <f t="shared" si="47"/>
        <v>963.72</v>
      </c>
    </row>
    <row r="739" spans="2:16" x14ac:dyDescent="0.35">
      <c r="B739" s="56" t="s">
        <v>98</v>
      </c>
      <c r="C739" s="113">
        <v>44309</v>
      </c>
      <c r="D739" s="56" t="s">
        <v>450</v>
      </c>
      <c r="E739" s="15" t="s">
        <v>451</v>
      </c>
      <c r="F739" s="16">
        <v>23.38</v>
      </c>
      <c r="H739" s="2">
        <v>44291</v>
      </c>
      <c r="I739" s="2">
        <v>44304</v>
      </c>
      <c r="J739">
        <f t="shared" si="44"/>
        <v>14</v>
      </c>
      <c r="K739" s="2">
        <f t="shared" si="45"/>
        <v>44297.5</v>
      </c>
      <c r="L739" s="82">
        <v>44309.5</v>
      </c>
      <c r="M739" s="79">
        <v>44309.5</v>
      </c>
      <c r="N739" s="79"/>
      <c r="O739">
        <f t="shared" si="46"/>
        <v>12</v>
      </c>
      <c r="P739" s="32">
        <f t="shared" si="47"/>
        <v>280.56</v>
      </c>
    </row>
    <row r="740" spans="2:16" x14ac:dyDescent="0.35">
      <c r="B740" s="56" t="s">
        <v>98</v>
      </c>
      <c r="C740" s="113">
        <v>44309</v>
      </c>
      <c r="D740" s="56" t="s">
        <v>460</v>
      </c>
      <c r="E740" s="15" t="s">
        <v>461</v>
      </c>
      <c r="F740" s="16">
        <v>158.49999999999989</v>
      </c>
      <c r="H740" s="2">
        <v>44291</v>
      </c>
      <c r="I740" s="2">
        <v>44304</v>
      </c>
      <c r="J740">
        <f t="shared" si="44"/>
        <v>14</v>
      </c>
      <c r="K740" s="2">
        <f t="shared" si="45"/>
        <v>44297.5</v>
      </c>
      <c r="L740" s="82">
        <v>44309.5</v>
      </c>
      <c r="M740" s="79">
        <v>44309.5</v>
      </c>
      <c r="N740" s="79"/>
      <c r="O740">
        <f t="shared" si="46"/>
        <v>12</v>
      </c>
      <c r="P740" s="32">
        <f t="shared" si="47"/>
        <v>1901.9999999999986</v>
      </c>
    </row>
    <row r="741" spans="2:16" x14ac:dyDescent="0.35">
      <c r="B741" s="56" t="s">
        <v>98</v>
      </c>
      <c r="C741" s="113">
        <v>44309</v>
      </c>
      <c r="D741" s="56" t="s">
        <v>462</v>
      </c>
      <c r="E741" s="15" t="s">
        <v>463</v>
      </c>
      <c r="F741" s="16">
        <v>22.490000000000002</v>
      </c>
      <c r="H741" s="2">
        <v>44291</v>
      </c>
      <c r="I741" s="2">
        <v>44304</v>
      </c>
      <c r="J741">
        <f t="shared" si="44"/>
        <v>14</v>
      </c>
      <c r="K741" s="2">
        <f t="shared" si="45"/>
        <v>44297.5</v>
      </c>
      <c r="L741" s="82">
        <v>44309.5</v>
      </c>
      <c r="M741" s="79">
        <v>44309.5</v>
      </c>
      <c r="N741" s="79"/>
      <c r="O741">
        <f t="shared" si="46"/>
        <v>12</v>
      </c>
      <c r="P741" s="32">
        <f t="shared" si="47"/>
        <v>269.88</v>
      </c>
    </row>
    <row r="742" spans="2:16" x14ac:dyDescent="0.35">
      <c r="B742" s="56" t="s">
        <v>98</v>
      </c>
      <c r="C742" s="113">
        <v>44309</v>
      </c>
      <c r="D742" s="56" t="s">
        <v>440</v>
      </c>
      <c r="E742" s="15" t="s">
        <v>441</v>
      </c>
      <c r="F742" s="16">
        <v>3.08</v>
      </c>
      <c r="H742" s="2">
        <v>44291</v>
      </c>
      <c r="I742" s="2">
        <v>44304</v>
      </c>
      <c r="J742">
        <f t="shared" si="44"/>
        <v>14</v>
      </c>
      <c r="K742" s="2">
        <f t="shared" si="45"/>
        <v>44297.5</v>
      </c>
      <c r="L742" s="82">
        <v>44309.5</v>
      </c>
      <c r="M742" s="79">
        <v>44309.5</v>
      </c>
      <c r="N742" s="79"/>
      <c r="O742">
        <f t="shared" si="46"/>
        <v>12</v>
      </c>
      <c r="P742" s="32">
        <f t="shared" si="47"/>
        <v>36.96</v>
      </c>
    </row>
    <row r="743" spans="2:16" x14ac:dyDescent="0.35">
      <c r="B743" s="56" t="s">
        <v>98</v>
      </c>
      <c r="C743" s="113">
        <v>44309</v>
      </c>
      <c r="D743" s="56" t="s">
        <v>547</v>
      </c>
      <c r="E743" s="15" t="s">
        <v>548</v>
      </c>
      <c r="F743" s="16">
        <v>30</v>
      </c>
      <c r="H743" s="2">
        <v>44291</v>
      </c>
      <c r="I743" s="2">
        <v>44304</v>
      </c>
      <c r="J743">
        <f t="shared" si="44"/>
        <v>14</v>
      </c>
      <c r="K743" s="2">
        <f t="shared" si="45"/>
        <v>44297.5</v>
      </c>
      <c r="L743" s="82">
        <v>44309.5</v>
      </c>
      <c r="M743" s="79">
        <v>44316.5</v>
      </c>
      <c r="N743" s="79"/>
      <c r="O743">
        <f t="shared" si="46"/>
        <v>19</v>
      </c>
      <c r="P743" s="32">
        <f t="shared" si="47"/>
        <v>570</v>
      </c>
    </row>
    <row r="744" spans="2:16" x14ac:dyDescent="0.35">
      <c r="B744" s="56" t="s">
        <v>98</v>
      </c>
      <c r="C744" s="113">
        <v>44309</v>
      </c>
      <c r="D744" s="56" t="s">
        <v>470</v>
      </c>
      <c r="E744" s="15" t="s">
        <v>471</v>
      </c>
      <c r="F744" s="16">
        <v>4477.7999999999984</v>
      </c>
      <c r="H744" s="2">
        <v>44291</v>
      </c>
      <c r="I744" s="2">
        <v>44304</v>
      </c>
      <c r="J744">
        <f t="shared" si="44"/>
        <v>14</v>
      </c>
      <c r="K744" s="2">
        <f t="shared" si="45"/>
        <v>44297.5</v>
      </c>
      <c r="L744" s="82">
        <v>44309.5</v>
      </c>
      <c r="M744" s="79">
        <v>44309.5</v>
      </c>
      <c r="N744" s="79"/>
      <c r="O744">
        <f t="shared" si="46"/>
        <v>12</v>
      </c>
      <c r="P744" s="32">
        <f t="shared" si="47"/>
        <v>53733.599999999977</v>
      </c>
    </row>
    <row r="745" spans="2:16" x14ac:dyDescent="0.35">
      <c r="B745" s="56" t="s">
        <v>98</v>
      </c>
      <c r="C745" s="113">
        <v>44309</v>
      </c>
      <c r="D745" s="56" t="s">
        <v>472</v>
      </c>
      <c r="E745" s="15" t="s">
        <v>473</v>
      </c>
      <c r="F745" s="16">
        <v>627.06000000000006</v>
      </c>
      <c r="H745" s="2">
        <v>44291</v>
      </c>
      <c r="I745" s="2">
        <v>44304</v>
      </c>
      <c r="J745">
        <f t="shared" si="44"/>
        <v>14</v>
      </c>
      <c r="K745" s="2">
        <f t="shared" si="45"/>
        <v>44297.5</v>
      </c>
      <c r="L745" s="82">
        <v>44309.5</v>
      </c>
      <c r="M745" s="79">
        <v>44309.5</v>
      </c>
      <c r="N745" s="79"/>
      <c r="O745">
        <f t="shared" si="46"/>
        <v>12</v>
      </c>
      <c r="P745" s="32">
        <f t="shared" si="47"/>
        <v>7524.7200000000012</v>
      </c>
    </row>
    <row r="746" spans="2:16" x14ac:dyDescent="0.35">
      <c r="B746" s="56" t="s">
        <v>98</v>
      </c>
      <c r="C746" s="113">
        <v>44309</v>
      </c>
      <c r="D746" s="56" t="s">
        <v>442</v>
      </c>
      <c r="E746" s="15" t="s">
        <v>443</v>
      </c>
      <c r="F746" s="16">
        <v>6</v>
      </c>
      <c r="H746" s="2">
        <v>44291</v>
      </c>
      <c r="I746" s="2">
        <v>44304</v>
      </c>
      <c r="J746">
        <f t="shared" si="44"/>
        <v>14</v>
      </c>
      <c r="K746" s="2">
        <f t="shared" si="45"/>
        <v>44297.5</v>
      </c>
      <c r="L746" s="82">
        <v>44309.5</v>
      </c>
      <c r="M746" s="82">
        <v>44309.5</v>
      </c>
      <c r="N746" s="79"/>
      <c r="O746">
        <f t="shared" si="46"/>
        <v>12</v>
      </c>
      <c r="P746" s="32">
        <f t="shared" si="47"/>
        <v>72</v>
      </c>
    </row>
    <row r="747" spans="2:16" x14ac:dyDescent="0.35">
      <c r="B747" s="56" t="s">
        <v>98</v>
      </c>
      <c r="C747" s="113">
        <v>44309</v>
      </c>
      <c r="D747" s="56" t="s">
        <v>430</v>
      </c>
      <c r="E747" s="15" t="s">
        <v>431</v>
      </c>
      <c r="F747" s="16">
        <v>5.29</v>
      </c>
      <c r="H747" s="2">
        <v>44291</v>
      </c>
      <c r="I747" s="2">
        <v>44304</v>
      </c>
      <c r="J747">
        <f t="shared" si="44"/>
        <v>14</v>
      </c>
      <c r="K747" s="2">
        <f t="shared" si="45"/>
        <v>44297.5</v>
      </c>
      <c r="L747" s="82">
        <v>44309.5</v>
      </c>
      <c r="M747" s="82">
        <v>44309.5</v>
      </c>
      <c r="N747" s="79"/>
      <c r="O747">
        <f t="shared" si="46"/>
        <v>12</v>
      </c>
      <c r="P747" s="32">
        <f t="shared" si="47"/>
        <v>63.480000000000004</v>
      </c>
    </row>
    <row r="748" spans="2:16" x14ac:dyDescent="0.35">
      <c r="B748" s="56" t="s">
        <v>98</v>
      </c>
      <c r="C748" s="113">
        <v>44309</v>
      </c>
      <c r="D748" s="56" t="s">
        <v>432</v>
      </c>
      <c r="E748" s="15" t="s">
        <v>433</v>
      </c>
      <c r="F748" s="16">
        <v>3.81</v>
      </c>
      <c r="H748" s="2">
        <v>44291</v>
      </c>
      <c r="I748" s="2">
        <v>44304</v>
      </c>
      <c r="J748">
        <f t="shared" si="44"/>
        <v>14</v>
      </c>
      <c r="K748" s="2">
        <f t="shared" si="45"/>
        <v>44297.5</v>
      </c>
      <c r="L748" s="82">
        <v>44309.5</v>
      </c>
      <c r="M748" s="82">
        <v>44309.5</v>
      </c>
      <c r="N748" s="79"/>
      <c r="O748">
        <f t="shared" si="46"/>
        <v>12</v>
      </c>
      <c r="P748" s="32">
        <f t="shared" si="47"/>
        <v>45.72</v>
      </c>
    </row>
    <row r="749" spans="2:16" x14ac:dyDescent="0.35">
      <c r="B749" s="56" t="s">
        <v>98</v>
      </c>
      <c r="C749" s="113">
        <v>44309</v>
      </c>
      <c r="D749" s="56" t="s">
        <v>434</v>
      </c>
      <c r="E749" s="15" t="s">
        <v>435</v>
      </c>
      <c r="F749" s="16">
        <v>3.81</v>
      </c>
      <c r="H749" s="2">
        <v>44291</v>
      </c>
      <c r="I749" s="2">
        <v>44304</v>
      </c>
      <c r="J749">
        <f t="shared" si="44"/>
        <v>14</v>
      </c>
      <c r="K749" s="2">
        <f t="shared" si="45"/>
        <v>44297.5</v>
      </c>
      <c r="L749" s="82">
        <v>44309.5</v>
      </c>
      <c r="M749" s="82">
        <v>44309.5</v>
      </c>
      <c r="N749" s="79"/>
      <c r="O749">
        <f t="shared" si="46"/>
        <v>12</v>
      </c>
      <c r="P749" s="32">
        <f t="shared" si="47"/>
        <v>45.72</v>
      </c>
    </row>
    <row r="750" spans="2:16" x14ac:dyDescent="0.35">
      <c r="B750" s="56" t="s">
        <v>98</v>
      </c>
      <c r="C750" s="113">
        <v>44309</v>
      </c>
      <c r="D750" s="56" t="s">
        <v>486</v>
      </c>
      <c r="E750" s="15" t="s">
        <v>487</v>
      </c>
      <c r="F750" s="16">
        <v>56.64</v>
      </c>
      <c r="H750" s="2">
        <v>44291</v>
      </c>
      <c r="I750" s="2">
        <v>44304</v>
      </c>
      <c r="J750">
        <f t="shared" si="44"/>
        <v>14</v>
      </c>
      <c r="K750" s="2">
        <f t="shared" si="45"/>
        <v>44297.5</v>
      </c>
      <c r="L750" s="82">
        <v>44309.5</v>
      </c>
      <c r="M750" s="79">
        <v>44316.5</v>
      </c>
      <c r="N750" s="79"/>
      <c r="O750">
        <f t="shared" si="46"/>
        <v>19</v>
      </c>
      <c r="P750" s="32">
        <f t="shared" si="47"/>
        <v>1076.1600000000001</v>
      </c>
    </row>
    <row r="751" spans="2:16" x14ac:dyDescent="0.35">
      <c r="B751" s="56" t="s">
        <v>98</v>
      </c>
      <c r="C751" s="113">
        <v>44309</v>
      </c>
      <c r="D751" s="56" t="s">
        <v>488</v>
      </c>
      <c r="E751" s="15" t="s">
        <v>489</v>
      </c>
      <c r="F751" s="16">
        <v>11493.860000000013</v>
      </c>
      <c r="H751" s="2">
        <v>44291</v>
      </c>
      <c r="I751" s="2">
        <v>44304</v>
      </c>
      <c r="J751">
        <f t="shared" si="44"/>
        <v>14</v>
      </c>
      <c r="K751" s="2">
        <f t="shared" si="45"/>
        <v>44297.5</v>
      </c>
      <c r="L751" s="82">
        <v>44309.5</v>
      </c>
      <c r="M751" s="79">
        <v>44335.5</v>
      </c>
      <c r="N751" s="79"/>
      <c r="O751">
        <f t="shared" si="46"/>
        <v>38</v>
      </c>
      <c r="P751" s="32">
        <f t="shared" si="47"/>
        <v>436766.68000000052</v>
      </c>
    </row>
    <row r="752" spans="2:16" x14ac:dyDescent="0.35">
      <c r="B752" s="56" t="s">
        <v>98</v>
      </c>
      <c r="C752" s="113">
        <v>44309</v>
      </c>
      <c r="D752" s="56" t="s">
        <v>549</v>
      </c>
      <c r="E752" s="15" t="s">
        <v>550</v>
      </c>
      <c r="F752" s="16">
        <v>246.25</v>
      </c>
      <c r="H752" s="2">
        <v>44291</v>
      </c>
      <c r="I752" s="2">
        <v>44304</v>
      </c>
      <c r="J752">
        <f t="shared" si="44"/>
        <v>14</v>
      </c>
      <c r="K752" s="2">
        <f t="shared" si="45"/>
        <v>44297.5</v>
      </c>
      <c r="L752" s="82">
        <v>44309.5</v>
      </c>
      <c r="M752" s="79">
        <v>44316.5</v>
      </c>
      <c r="N752" s="79"/>
      <c r="O752">
        <f t="shared" si="46"/>
        <v>19</v>
      </c>
      <c r="P752" s="32">
        <f t="shared" si="47"/>
        <v>4678.75</v>
      </c>
    </row>
    <row r="753" spans="2:16" x14ac:dyDescent="0.35">
      <c r="B753" s="56" t="s">
        <v>98</v>
      </c>
      <c r="C753" s="113">
        <v>44309</v>
      </c>
      <c r="D753" s="56" t="s">
        <v>444</v>
      </c>
      <c r="E753" s="15" t="s">
        <v>445</v>
      </c>
      <c r="F753" s="16">
        <v>58.15</v>
      </c>
      <c r="H753" s="2">
        <v>44291</v>
      </c>
      <c r="I753" s="2">
        <v>44304</v>
      </c>
      <c r="J753">
        <f t="shared" si="44"/>
        <v>14</v>
      </c>
      <c r="K753" s="2">
        <f t="shared" si="45"/>
        <v>44297.5</v>
      </c>
      <c r="L753" s="82">
        <v>44309.5</v>
      </c>
      <c r="M753" s="82">
        <v>44309.5</v>
      </c>
      <c r="N753" s="79"/>
      <c r="O753">
        <f t="shared" si="46"/>
        <v>12</v>
      </c>
      <c r="P753" s="32">
        <f t="shared" si="47"/>
        <v>697.8</v>
      </c>
    </row>
    <row r="754" spans="2:16" x14ac:dyDescent="0.35">
      <c r="B754" s="56" t="s">
        <v>98</v>
      </c>
      <c r="C754" s="113">
        <v>44309</v>
      </c>
      <c r="D754" s="56" t="s">
        <v>436</v>
      </c>
      <c r="E754" s="15" t="s">
        <v>437</v>
      </c>
      <c r="F754" s="16">
        <v>33.69</v>
      </c>
      <c r="H754" s="2">
        <v>44291</v>
      </c>
      <c r="I754" s="2">
        <v>44304</v>
      </c>
      <c r="J754">
        <f t="shared" si="44"/>
        <v>14</v>
      </c>
      <c r="K754" s="2">
        <f t="shared" si="45"/>
        <v>44297.5</v>
      </c>
      <c r="L754" s="82">
        <v>44309.5</v>
      </c>
      <c r="M754" s="82">
        <v>44309.5</v>
      </c>
      <c r="N754" s="79"/>
      <c r="O754">
        <f t="shared" si="46"/>
        <v>12</v>
      </c>
      <c r="P754" s="32">
        <f t="shared" si="47"/>
        <v>404.28</v>
      </c>
    </row>
    <row r="755" spans="2:16" x14ac:dyDescent="0.35">
      <c r="B755" s="56" t="s">
        <v>98</v>
      </c>
      <c r="C755" s="113">
        <v>44309</v>
      </c>
      <c r="D755" s="56" t="s">
        <v>430</v>
      </c>
      <c r="E755" s="15" t="s">
        <v>431</v>
      </c>
      <c r="F755" s="16">
        <v>13.92</v>
      </c>
      <c r="H755" s="2">
        <v>44291</v>
      </c>
      <c r="I755" s="2">
        <v>44304</v>
      </c>
      <c r="J755">
        <f t="shared" si="44"/>
        <v>14</v>
      </c>
      <c r="K755" s="2">
        <f t="shared" si="45"/>
        <v>44297.5</v>
      </c>
      <c r="L755" s="82">
        <v>44309.5</v>
      </c>
      <c r="M755" s="82">
        <v>44309.5</v>
      </c>
      <c r="N755" s="79"/>
      <c r="O755">
        <f t="shared" si="46"/>
        <v>12</v>
      </c>
      <c r="P755" s="32">
        <f t="shared" si="47"/>
        <v>167.04</v>
      </c>
    </row>
    <row r="756" spans="2:16" x14ac:dyDescent="0.35">
      <c r="B756" s="56" t="s">
        <v>98</v>
      </c>
      <c r="C756" s="113">
        <v>44309</v>
      </c>
      <c r="D756" s="56" t="s">
        <v>430</v>
      </c>
      <c r="E756" s="15" t="s">
        <v>431</v>
      </c>
      <c r="F756" s="16">
        <v>18.739999999999998</v>
      </c>
      <c r="H756" s="2">
        <v>44291</v>
      </c>
      <c r="I756" s="2">
        <v>44304</v>
      </c>
      <c r="J756">
        <f t="shared" si="44"/>
        <v>14</v>
      </c>
      <c r="K756" s="2">
        <f t="shared" si="45"/>
        <v>44297.5</v>
      </c>
      <c r="L756" s="82">
        <v>44309.5</v>
      </c>
      <c r="M756" s="82">
        <v>44309.5</v>
      </c>
      <c r="N756" s="79"/>
      <c r="O756">
        <f t="shared" si="46"/>
        <v>12</v>
      </c>
      <c r="P756" s="32">
        <f t="shared" si="47"/>
        <v>224.88</v>
      </c>
    </row>
    <row r="757" spans="2:16" x14ac:dyDescent="0.35">
      <c r="B757" s="56" t="s">
        <v>98</v>
      </c>
      <c r="C757" s="113">
        <v>44309</v>
      </c>
      <c r="D757" s="56" t="s">
        <v>430</v>
      </c>
      <c r="E757" s="15" t="s">
        <v>431</v>
      </c>
      <c r="F757" s="16">
        <v>182.19</v>
      </c>
      <c r="H757" s="2">
        <v>44291</v>
      </c>
      <c r="I757" s="2">
        <v>44304</v>
      </c>
      <c r="J757">
        <f t="shared" si="44"/>
        <v>14</v>
      </c>
      <c r="K757" s="2">
        <f t="shared" si="45"/>
        <v>44297.5</v>
      </c>
      <c r="L757" s="82">
        <v>44309.5</v>
      </c>
      <c r="M757" s="82">
        <v>44309.5</v>
      </c>
      <c r="N757" s="79"/>
      <c r="O757">
        <f t="shared" si="46"/>
        <v>12</v>
      </c>
      <c r="P757" s="32">
        <f t="shared" si="47"/>
        <v>2186.2799999999997</v>
      </c>
    </row>
    <row r="758" spans="2:16" x14ac:dyDescent="0.35">
      <c r="B758" s="56" t="s">
        <v>98</v>
      </c>
      <c r="C758" s="113">
        <v>44309</v>
      </c>
      <c r="D758" s="56" t="s">
        <v>432</v>
      </c>
      <c r="E758" s="15" t="s">
        <v>433</v>
      </c>
      <c r="F758" s="16">
        <v>832.18</v>
      </c>
      <c r="H758" s="2">
        <v>44291</v>
      </c>
      <c r="I758" s="2">
        <v>44304</v>
      </c>
      <c r="J758">
        <f t="shared" si="44"/>
        <v>14</v>
      </c>
      <c r="K758" s="2">
        <f t="shared" si="45"/>
        <v>44297.5</v>
      </c>
      <c r="L758" s="82">
        <v>44309.5</v>
      </c>
      <c r="M758" s="82">
        <v>44309.5</v>
      </c>
      <c r="N758" s="79"/>
      <c r="O758">
        <f t="shared" si="46"/>
        <v>12</v>
      </c>
      <c r="P758" s="32">
        <f t="shared" si="47"/>
        <v>9986.16</v>
      </c>
    </row>
    <row r="759" spans="2:16" x14ac:dyDescent="0.35">
      <c r="B759" s="56" t="s">
        <v>98</v>
      </c>
      <c r="C759" s="113">
        <v>44309</v>
      </c>
      <c r="D759" s="56" t="s">
        <v>434</v>
      </c>
      <c r="E759" s="15" t="s">
        <v>435</v>
      </c>
      <c r="F759" s="16">
        <v>1004.76</v>
      </c>
      <c r="H759" s="2">
        <v>44291</v>
      </c>
      <c r="I759" s="2">
        <v>44304</v>
      </c>
      <c r="J759">
        <f t="shared" si="44"/>
        <v>14</v>
      </c>
      <c r="K759" s="2">
        <f t="shared" si="45"/>
        <v>44297.5</v>
      </c>
      <c r="L759" s="82">
        <v>44309.5</v>
      </c>
      <c r="M759" s="82">
        <v>44309.5</v>
      </c>
      <c r="N759" s="79"/>
      <c r="O759">
        <f t="shared" si="46"/>
        <v>12</v>
      </c>
      <c r="P759" s="32">
        <f t="shared" si="47"/>
        <v>12057.119999999999</v>
      </c>
    </row>
    <row r="760" spans="2:16" x14ac:dyDescent="0.35">
      <c r="B760" s="56" t="s">
        <v>98</v>
      </c>
      <c r="C760" s="113">
        <v>44309</v>
      </c>
      <c r="D760" s="56" t="s">
        <v>430</v>
      </c>
      <c r="E760" s="15" t="s">
        <v>431</v>
      </c>
      <c r="F760" s="16">
        <v>70.56</v>
      </c>
      <c r="H760" s="2">
        <v>44291</v>
      </c>
      <c r="I760" s="2">
        <v>44304</v>
      </c>
      <c r="J760">
        <f t="shared" si="44"/>
        <v>14</v>
      </c>
      <c r="K760" s="2">
        <f t="shared" si="45"/>
        <v>44297.5</v>
      </c>
      <c r="L760" s="82">
        <v>44309.5</v>
      </c>
      <c r="M760" s="82">
        <v>44309.5</v>
      </c>
      <c r="N760" s="79"/>
      <c r="O760">
        <f t="shared" si="46"/>
        <v>12</v>
      </c>
      <c r="P760" s="32">
        <f t="shared" si="47"/>
        <v>846.72</v>
      </c>
    </row>
    <row r="761" spans="2:16" x14ac:dyDescent="0.35">
      <c r="B761" s="56" t="s">
        <v>98</v>
      </c>
      <c r="C761" s="113">
        <v>44309</v>
      </c>
      <c r="D761" s="56" t="s">
        <v>432</v>
      </c>
      <c r="E761" s="15" t="s">
        <v>433</v>
      </c>
      <c r="F761" s="16">
        <v>274.14</v>
      </c>
      <c r="H761" s="2">
        <v>44291</v>
      </c>
      <c r="I761" s="2">
        <v>44304</v>
      </c>
      <c r="J761">
        <f t="shared" si="44"/>
        <v>14</v>
      </c>
      <c r="K761" s="2">
        <f t="shared" si="45"/>
        <v>44297.5</v>
      </c>
      <c r="L761" s="82">
        <v>44309.5</v>
      </c>
      <c r="M761" s="82">
        <v>44309.5</v>
      </c>
      <c r="N761" s="79"/>
      <c r="O761">
        <f t="shared" si="46"/>
        <v>12</v>
      </c>
      <c r="P761" s="32">
        <f t="shared" si="47"/>
        <v>3289.68</v>
      </c>
    </row>
    <row r="762" spans="2:16" x14ac:dyDescent="0.35">
      <c r="B762" s="56" t="s">
        <v>98</v>
      </c>
      <c r="C762" s="113">
        <v>44309</v>
      </c>
      <c r="D762" s="56" t="s">
        <v>434</v>
      </c>
      <c r="E762" s="15" t="s">
        <v>435</v>
      </c>
      <c r="F762" s="16">
        <v>274.14</v>
      </c>
      <c r="H762" s="2">
        <v>44291</v>
      </c>
      <c r="I762" s="2">
        <v>44304</v>
      </c>
      <c r="J762">
        <f t="shared" si="44"/>
        <v>14</v>
      </c>
      <c r="K762" s="2">
        <f t="shared" si="45"/>
        <v>44297.5</v>
      </c>
      <c r="L762" s="82">
        <v>44309.5</v>
      </c>
      <c r="M762" s="82">
        <v>44309.5</v>
      </c>
      <c r="N762" s="79"/>
      <c r="O762">
        <f t="shared" si="46"/>
        <v>12</v>
      </c>
      <c r="P762" s="32">
        <f t="shared" si="47"/>
        <v>3289.68</v>
      </c>
    </row>
    <row r="763" spans="2:16" x14ac:dyDescent="0.35">
      <c r="B763" s="56" t="s">
        <v>98</v>
      </c>
      <c r="C763" s="113">
        <v>44309</v>
      </c>
      <c r="D763" s="56" t="s">
        <v>450</v>
      </c>
      <c r="E763" s="15" t="s">
        <v>451</v>
      </c>
      <c r="F763" s="16">
        <v>5073.4600000000182</v>
      </c>
      <c r="H763" s="2">
        <v>44291</v>
      </c>
      <c r="I763" s="2">
        <v>44304</v>
      </c>
      <c r="J763">
        <f t="shared" si="44"/>
        <v>14</v>
      </c>
      <c r="K763" s="2">
        <f t="shared" si="45"/>
        <v>44297.5</v>
      </c>
      <c r="L763" s="82">
        <v>44309.5</v>
      </c>
      <c r="M763" s="79">
        <v>44309.5</v>
      </c>
      <c r="N763" s="79"/>
      <c r="O763">
        <f t="shared" si="46"/>
        <v>12</v>
      </c>
      <c r="P763" s="32">
        <f t="shared" si="47"/>
        <v>60881.520000000222</v>
      </c>
    </row>
    <row r="764" spans="2:16" x14ac:dyDescent="0.35">
      <c r="B764" s="56" t="s">
        <v>98</v>
      </c>
      <c r="C764" s="113">
        <v>44309</v>
      </c>
      <c r="D764" s="56" t="s">
        <v>555</v>
      </c>
      <c r="E764" s="15" t="s">
        <v>556</v>
      </c>
      <c r="F764" s="16">
        <v>330</v>
      </c>
      <c r="H764" s="2">
        <v>44291</v>
      </c>
      <c r="I764" s="2">
        <v>44304</v>
      </c>
      <c r="J764">
        <f t="shared" si="44"/>
        <v>14</v>
      </c>
      <c r="K764" s="2">
        <f t="shared" si="45"/>
        <v>44297.5</v>
      </c>
      <c r="L764" s="82">
        <v>44309.5</v>
      </c>
      <c r="M764" s="79">
        <v>44309.5</v>
      </c>
      <c r="N764" s="79"/>
      <c r="O764">
        <f t="shared" si="46"/>
        <v>12</v>
      </c>
      <c r="P764" s="32">
        <f t="shared" si="47"/>
        <v>3960</v>
      </c>
    </row>
    <row r="765" spans="2:16" x14ac:dyDescent="0.35">
      <c r="B765" s="56" t="s">
        <v>98</v>
      </c>
      <c r="C765" s="113">
        <v>44309</v>
      </c>
      <c r="D765" s="56" t="s">
        <v>532</v>
      </c>
      <c r="E765" s="15" t="s">
        <v>533</v>
      </c>
      <c r="F765" s="16">
        <v>2824.38</v>
      </c>
      <c r="H765" s="2">
        <v>44291</v>
      </c>
      <c r="I765" s="2">
        <v>44304</v>
      </c>
      <c r="J765">
        <f t="shared" si="44"/>
        <v>14</v>
      </c>
      <c r="K765" s="2">
        <f t="shared" si="45"/>
        <v>44297.5</v>
      </c>
      <c r="L765" s="82">
        <v>44309.5</v>
      </c>
      <c r="M765" s="82">
        <v>44309.5</v>
      </c>
      <c r="N765" s="79">
        <v>44308.5</v>
      </c>
      <c r="O765">
        <f t="shared" si="46"/>
        <v>12</v>
      </c>
      <c r="P765" s="32">
        <f t="shared" si="47"/>
        <v>33892.559999999998</v>
      </c>
    </row>
    <row r="766" spans="2:16" x14ac:dyDescent="0.35">
      <c r="B766" s="56" t="s">
        <v>98</v>
      </c>
      <c r="C766" s="113">
        <v>44309</v>
      </c>
      <c r="D766" s="56" t="s">
        <v>534</v>
      </c>
      <c r="E766" s="15" t="s">
        <v>535</v>
      </c>
      <c r="F766" s="16">
        <v>18187.710000000003</v>
      </c>
      <c r="H766" s="2">
        <v>44291</v>
      </c>
      <c r="I766" s="2">
        <v>44304</v>
      </c>
      <c r="J766">
        <f t="shared" si="44"/>
        <v>14</v>
      </c>
      <c r="K766" s="2">
        <f t="shared" si="45"/>
        <v>44297.5</v>
      </c>
      <c r="L766" s="82">
        <v>44309.5</v>
      </c>
      <c r="M766" s="82">
        <v>44309.5</v>
      </c>
      <c r="N766" s="79">
        <v>44308.5</v>
      </c>
      <c r="O766">
        <f t="shared" si="46"/>
        <v>12</v>
      </c>
      <c r="P766" s="32">
        <f t="shared" si="47"/>
        <v>218252.52000000002</v>
      </c>
    </row>
    <row r="767" spans="2:16" x14ac:dyDescent="0.35">
      <c r="B767" s="56" t="s">
        <v>98</v>
      </c>
      <c r="C767" s="113">
        <v>44309</v>
      </c>
      <c r="D767" s="56" t="s">
        <v>536</v>
      </c>
      <c r="E767" s="15" t="s">
        <v>537</v>
      </c>
      <c r="F767" s="16">
        <v>1737.8300000000002</v>
      </c>
      <c r="H767" s="2">
        <v>44291</v>
      </c>
      <c r="I767" s="2">
        <v>44304</v>
      </c>
      <c r="J767">
        <f t="shared" si="44"/>
        <v>14</v>
      </c>
      <c r="K767" s="2">
        <f t="shared" si="45"/>
        <v>44297.5</v>
      </c>
      <c r="L767" s="82">
        <v>44309.5</v>
      </c>
      <c r="M767" s="82">
        <v>44309.5</v>
      </c>
      <c r="N767" s="79">
        <v>44308.5</v>
      </c>
      <c r="O767">
        <f t="shared" si="46"/>
        <v>12</v>
      </c>
      <c r="P767" s="32">
        <f t="shared" si="47"/>
        <v>20853.960000000003</v>
      </c>
    </row>
    <row r="768" spans="2:16" x14ac:dyDescent="0.35">
      <c r="B768" s="56" t="s">
        <v>98</v>
      </c>
      <c r="C768" s="113">
        <v>44309</v>
      </c>
      <c r="D768" s="56" t="s">
        <v>538</v>
      </c>
      <c r="E768" s="15" t="s">
        <v>539</v>
      </c>
      <c r="F768" s="16">
        <v>112</v>
      </c>
      <c r="H768" s="2">
        <v>44291</v>
      </c>
      <c r="I768" s="2">
        <v>44304</v>
      </c>
      <c r="J768">
        <f t="shared" si="44"/>
        <v>14</v>
      </c>
      <c r="K768" s="2">
        <f t="shared" si="45"/>
        <v>44297.5</v>
      </c>
      <c r="L768" s="82">
        <v>44309.5</v>
      </c>
      <c r="M768" s="82">
        <v>44309.5</v>
      </c>
      <c r="N768" s="79">
        <v>44308.5</v>
      </c>
      <c r="O768">
        <f t="shared" si="46"/>
        <v>12</v>
      </c>
      <c r="P768" s="32">
        <f t="shared" si="47"/>
        <v>1344</v>
      </c>
    </row>
    <row r="769" spans="2:16" x14ac:dyDescent="0.35">
      <c r="B769" s="56" t="s">
        <v>98</v>
      </c>
      <c r="C769" s="113">
        <v>44309</v>
      </c>
      <c r="D769" s="56" t="s">
        <v>551</v>
      </c>
      <c r="E769" s="15" t="s">
        <v>552</v>
      </c>
      <c r="F769" s="16">
        <v>460.53999999999996</v>
      </c>
      <c r="H769" s="2">
        <v>44291</v>
      </c>
      <c r="I769" s="2">
        <v>44304</v>
      </c>
      <c r="J769">
        <f t="shared" si="44"/>
        <v>14</v>
      </c>
      <c r="K769" s="2">
        <f t="shared" si="45"/>
        <v>44297.5</v>
      </c>
      <c r="L769" s="82">
        <v>44309.5</v>
      </c>
      <c r="M769" s="82">
        <v>44309.5</v>
      </c>
      <c r="N769" s="79">
        <v>44308.5</v>
      </c>
      <c r="O769">
        <f t="shared" si="46"/>
        <v>12</v>
      </c>
      <c r="P769" s="32">
        <f t="shared" si="47"/>
        <v>5526.48</v>
      </c>
    </row>
    <row r="770" spans="2:16" x14ac:dyDescent="0.35">
      <c r="B770" s="56" t="s">
        <v>98</v>
      </c>
      <c r="C770" s="113">
        <v>44309</v>
      </c>
      <c r="D770" s="56" t="s">
        <v>553</v>
      </c>
      <c r="E770" s="15" t="s">
        <v>554</v>
      </c>
      <c r="F770" s="16">
        <v>370.19</v>
      </c>
      <c r="H770" s="2">
        <v>44291</v>
      </c>
      <c r="I770" s="2">
        <v>44304</v>
      </c>
      <c r="J770">
        <f t="shared" si="44"/>
        <v>14</v>
      </c>
      <c r="K770" s="2">
        <f t="shared" si="45"/>
        <v>44297.5</v>
      </c>
      <c r="L770" s="82">
        <v>44309.5</v>
      </c>
      <c r="M770" s="82">
        <v>44309.5</v>
      </c>
      <c r="N770" s="79">
        <v>44308.5</v>
      </c>
      <c r="O770">
        <f t="shared" si="46"/>
        <v>12</v>
      </c>
      <c r="P770" s="32">
        <f t="shared" si="47"/>
        <v>4442.28</v>
      </c>
    </row>
    <row r="771" spans="2:16" x14ac:dyDescent="0.35">
      <c r="B771" s="56" t="s">
        <v>98</v>
      </c>
      <c r="C771" s="113">
        <v>44309</v>
      </c>
      <c r="D771" s="56" t="s">
        <v>478</v>
      </c>
      <c r="E771" s="15" t="s">
        <v>479</v>
      </c>
      <c r="F771" s="16">
        <v>23.08</v>
      </c>
      <c r="H771" s="2">
        <v>44291</v>
      </c>
      <c r="I771" s="2">
        <v>44304</v>
      </c>
      <c r="J771">
        <f t="shared" si="44"/>
        <v>14</v>
      </c>
      <c r="K771" s="2">
        <f t="shared" si="45"/>
        <v>44297.5</v>
      </c>
      <c r="L771" s="82">
        <v>44309.5</v>
      </c>
      <c r="M771" s="82">
        <v>44309.5</v>
      </c>
      <c r="N771" s="79"/>
      <c r="O771">
        <f t="shared" si="46"/>
        <v>12</v>
      </c>
      <c r="P771" s="32">
        <f t="shared" si="47"/>
        <v>276.95999999999998</v>
      </c>
    </row>
    <row r="772" spans="2:16" x14ac:dyDescent="0.35">
      <c r="B772" s="56" t="s">
        <v>98</v>
      </c>
      <c r="C772" s="113">
        <v>44309</v>
      </c>
      <c r="D772" s="56" t="s">
        <v>440</v>
      </c>
      <c r="E772" s="15" t="s">
        <v>441</v>
      </c>
      <c r="F772" s="16">
        <v>7453.6000000000568</v>
      </c>
      <c r="H772" s="2">
        <v>44291</v>
      </c>
      <c r="I772" s="2">
        <v>44304</v>
      </c>
      <c r="J772">
        <f t="shared" si="44"/>
        <v>14</v>
      </c>
      <c r="K772" s="2">
        <f t="shared" si="45"/>
        <v>44297.5</v>
      </c>
      <c r="L772" s="82">
        <v>44309.5</v>
      </c>
      <c r="M772" s="79">
        <v>44309.5</v>
      </c>
      <c r="N772" s="79"/>
      <c r="O772">
        <f t="shared" si="46"/>
        <v>12</v>
      </c>
      <c r="P772" s="32">
        <f t="shared" si="47"/>
        <v>89443.200000000681</v>
      </c>
    </row>
    <row r="773" spans="2:16" x14ac:dyDescent="0.35">
      <c r="B773" s="56" t="s">
        <v>98</v>
      </c>
      <c r="C773" s="113">
        <v>44309</v>
      </c>
      <c r="D773" s="56" t="s">
        <v>442</v>
      </c>
      <c r="E773" s="15" t="s">
        <v>443</v>
      </c>
      <c r="F773" s="16">
        <v>18866.489999999816</v>
      </c>
      <c r="H773" s="2">
        <v>44291</v>
      </c>
      <c r="I773" s="2">
        <v>44304</v>
      </c>
      <c r="J773">
        <f t="shared" si="44"/>
        <v>14</v>
      </c>
      <c r="K773" s="2">
        <f t="shared" si="45"/>
        <v>44297.5</v>
      </c>
      <c r="L773" s="82">
        <v>44309.5</v>
      </c>
      <c r="M773" s="82">
        <v>44309.5</v>
      </c>
      <c r="N773" s="79"/>
      <c r="O773">
        <f t="shared" si="46"/>
        <v>12</v>
      </c>
      <c r="P773" s="32">
        <f t="shared" si="47"/>
        <v>226397.87999999779</v>
      </c>
    </row>
    <row r="774" spans="2:16" x14ac:dyDescent="0.35">
      <c r="B774" s="56" t="s">
        <v>98</v>
      </c>
      <c r="C774" s="113">
        <v>44309</v>
      </c>
      <c r="D774" s="56" t="s">
        <v>480</v>
      </c>
      <c r="E774" s="15" t="s">
        <v>481</v>
      </c>
      <c r="F774" s="16">
        <v>23.08</v>
      </c>
      <c r="H774" s="2">
        <v>44291</v>
      </c>
      <c r="I774" s="2">
        <v>44304</v>
      </c>
      <c r="J774">
        <f t="shared" si="44"/>
        <v>14</v>
      </c>
      <c r="K774" s="2">
        <f t="shared" si="45"/>
        <v>44297.5</v>
      </c>
      <c r="L774" s="82">
        <v>44309.5</v>
      </c>
      <c r="M774" s="82">
        <v>44309.5</v>
      </c>
      <c r="N774" s="79"/>
      <c r="O774">
        <f t="shared" si="46"/>
        <v>12</v>
      </c>
      <c r="P774" s="32">
        <f t="shared" si="47"/>
        <v>276.95999999999998</v>
      </c>
    </row>
    <row r="775" spans="2:16" x14ac:dyDescent="0.35">
      <c r="B775" s="56" t="s">
        <v>98</v>
      </c>
      <c r="C775" s="113">
        <v>44309</v>
      </c>
      <c r="D775" s="56" t="s">
        <v>454</v>
      </c>
      <c r="E775" s="15" t="s">
        <v>455</v>
      </c>
      <c r="F775" s="16">
        <v>753.8900000000001</v>
      </c>
      <c r="H775" s="2">
        <v>44291</v>
      </c>
      <c r="I775" s="2">
        <v>44304</v>
      </c>
      <c r="J775">
        <f t="shared" si="44"/>
        <v>14</v>
      </c>
      <c r="K775" s="2">
        <f t="shared" si="45"/>
        <v>44297.5</v>
      </c>
      <c r="L775" s="82">
        <v>44309.5</v>
      </c>
      <c r="M775" s="82">
        <v>44309.5</v>
      </c>
      <c r="N775" s="79"/>
      <c r="O775">
        <f t="shared" si="46"/>
        <v>12</v>
      </c>
      <c r="P775" s="32">
        <f t="shared" si="47"/>
        <v>9046.68</v>
      </c>
    </row>
    <row r="776" spans="2:16" x14ac:dyDescent="0.35">
      <c r="B776" s="56" t="s">
        <v>98</v>
      </c>
      <c r="C776" s="113">
        <v>44309</v>
      </c>
      <c r="D776" s="56" t="s">
        <v>444</v>
      </c>
      <c r="E776" s="15" t="s">
        <v>445</v>
      </c>
      <c r="F776" s="16">
        <v>133755.86999999965</v>
      </c>
      <c r="H776" s="2">
        <v>44291</v>
      </c>
      <c r="I776" s="2">
        <v>44304</v>
      </c>
      <c r="J776">
        <f t="shared" si="44"/>
        <v>14</v>
      </c>
      <c r="K776" s="2">
        <f t="shared" si="45"/>
        <v>44297.5</v>
      </c>
      <c r="L776" s="82">
        <v>44309.5</v>
      </c>
      <c r="M776" s="82">
        <v>44309.5</v>
      </c>
      <c r="N776" s="79"/>
      <c r="O776">
        <f t="shared" si="46"/>
        <v>12</v>
      </c>
      <c r="P776" s="32">
        <f t="shared" si="47"/>
        <v>1605070.4399999958</v>
      </c>
    </row>
    <row r="777" spans="2:16" x14ac:dyDescent="0.35">
      <c r="B777" s="56" t="s">
        <v>98</v>
      </c>
      <c r="C777" s="113">
        <v>44309</v>
      </c>
      <c r="D777" s="56" t="s">
        <v>430</v>
      </c>
      <c r="E777" s="15" t="s">
        <v>431</v>
      </c>
      <c r="F777" s="16">
        <v>72161.359999999942</v>
      </c>
      <c r="H777" s="2">
        <v>44291</v>
      </c>
      <c r="I777" s="2">
        <v>44304</v>
      </c>
      <c r="J777">
        <f t="shared" si="44"/>
        <v>14</v>
      </c>
      <c r="K777" s="2">
        <f t="shared" si="45"/>
        <v>44297.5</v>
      </c>
      <c r="L777" s="82">
        <v>44309.5</v>
      </c>
      <c r="M777" s="82">
        <v>44309.5</v>
      </c>
      <c r="N777" s="79"/>
      <c r="O777">
        <f t="shared" si="46"/>
        <v>12</v>
      </c>
      <c r="P777" s="32">
        <f t="shared" si="47"/>
        <v>865936.31999999937</v>
      </c>
    </row>
    <row r="778" spans="2:16" x14ac:dyDescent="0.35">
      <c r="B778" s="56" t="s">
        <v>98</v>
      </c>
      <c r="C778" s="113">
        <v>44309</v>
      </c>
      <c r="D778" s="56" t="s">
        <v>456</v>
      </c>
      <c r="E778" s="15" t="s">
        <v>457</v>
      </c>
      <c r="F778" s="16">
        <v>7262.68</v>
      </c>
      <c r="H778" s="2">
        <v>44291</v>
      </c>
      <c r="I778" s="2">
        <v>44304</v>
      </c>
      <c r="J778">
        <f t="shared" ref="J778:J841" si="48">I778-H778+1</f>
        <v>14</v>
      </c>
      <c r="K778" s="2">
        <f t="shared" ref="K778:K841" si="49">(I778+H778)/2</f>
        <v>44297.5</v>
      </c>
      <c r="L778" s="82">
        <v>44309.5</v>
      </c>
      <c r="M778" s="82">
        <v>44309.5</v>
      </c>
      <c r="N778" s="79"/>
      <c r="O778">
        <f t="shared" ref="O778:O841" si="50">M778-K778</f>
        <v>12</v>
      </c>
      <c r="P778" s="32">
        <f t="shared" ref="P778:P841" si="51">F778*O778</f>
        <v>87152.16</v>
      </c>
    </row>
    <row r="779" spans="2:16" x14ac:dyDescent="0.35">
      <c r="B779" s="56" t="s">
        <v>98</v>
      </c>
      <c r="C779" s="113">
        <v>44309</v>
      </c>
      <c r="D779" s="56" t="s">
        <v>432</v>
      </c>
      <c r="E779" s="15" t="s">
        <v>433</v>
      </c>
      <c r="F779" s="16">
        <v>249050.36000000039</v>
      </c>
      <c r="H779" s="2">
        <v>44291</v>
      </c>
      <c r="I779" s="2">
        <v>44304</v>
      </c>
      <c r="J779">
        <f t="shared" si="48"/>
        <v>14</v>
      </c>
      <c r="K779" s="2">
        <f t="shared" si="49"/>
        <v>44297.5</v>
      </c>
      <c r="L779" s="82">
        <v>44309.5</v>
      </c>
      <c r="M779" s="82">
        <v>44309.5</v>
      </c>
      <c r="N779" s="79"/>
      <c r="O779">
        <f t="shared" si="50"/>
        <v>12</v>
      </c>
      <c r="P779" s="32">
        <f t="shared" si="51"/>
        <v>2988604.320000005</v>
      </c>
    </row>
    <row r="780" spans="2:16" x14ac:dyDescent="0.35">
      <c r="B780" s="56" t="s">
        <v>98</v>
      </c>
      <c r="C780" s="113">
        <v>44309</v>
      </c>
      <c r="D780" s="56" t="s">
        <v>434</v>
      </c>
      <c r="E780" s="15" t="s">
        <v>435</v>
      </c>
      <c r="F780" s="16">
        <v>397111.71000000049</v>
      </c>
      <c r="H780" s="2">
        <v>44291</v>
      </c>
      <c r="I780" s="2">
        <v>44304</v>
      </c>
      <c r="J780">
        <f t="shared" si="48"/>
        <v>14</v>
      </c>
      <c r="K780" s="2">
        <f t="shared" si="49"/>
        <v>44297.5</v>
      </c>
      <c r="L780" s="82">
        <v>44309.5</v>
      </c>
      <c r="M780" s="82">
        <v>44309.5</v>
      </c>
      <c r="N780" s="79"/>
      <c r="O780">
        <f t="shared" si="50"/>
        <v>12</v>
      </c>
      <c r="P780" s="32">
        <f t="shared" si="51"/>
        <v>4765340.5200000061</v>
      </c>
    </row>
    <row r="781" spans="2:16" x14ac:dyDescent="0.35">
      <c r="B781" s="56" t="s">
        <v>98</v>
      </c>
      <c r="C781" s="113">
        <v>44309</v>
      </c>
      <c r="D781" s="56" t="s">
        <v>436</v>
      </c>
      <c r="E781" s="15" t="s">
        <v>437</v>
      </c>
      <c r="F781" s="16">
        <v>108489.76999999997</v>
      </c>
      <c r="H781" s="2">
        <v>44291</v>
      </c>
      <c r="I781" s="2">
        <v>44304</v>
      </c>
      <c r="J781">
        <f t="shared" si="48"/>
        <v>14</v>
      </c>
      <c r="K781" s="2">
        <f t="shared" si="49"/>
        <v>44297.5</v>
      </c>
      <c r="L781" s="82">
        <v>44309.5</v>
      </c>
      <c r="M781" s="82">
        <v>44309.5</v>
      </c>
      <c r="N781" s="79"/>
      <c r="O781">
        <f t="shared" si="50"/>
        <v>12</v>
      </c>
      <c r="P781" s="32">
        <f t="shared" si="51"/>
        <v>1301877.2399999998</v>
      </c>
    </row>
    <row r="782" spans="2:16" x14ac:dyDescent="0.35">
      <c r="B782" s="56" t="s">
        <v>98</v>
      </c>
      <c r="C782" s="113">
        <v>44309</v>
      </c>
      <c r="D782" s="56" t="s">
        <v>438</v>
      </c>
      <c r="E782" s="15" t="s">
        <v>439</v>
      </c>
      <c r="F782" s="16">
        <v>54809.459999999992</v>
      </c>
      <c r="H782" s="2">
        <v>44291</v>
      </c>
      <c r="I782" s="2">
        <v>44304</v>
      </c>
      <c r="J782">
        <f t="shared" si="48"/>
        <v>14</v>
      </c>
      <c r="K782" s="2">
        <f t="shared" si="49"/>
        <v>44297.5</v>
      </c>
      <c r="L782" s="82">
        <v>44309.5</v>
      </c>
      <c r="M782" s="82">
        <v>44309.5</v>
      </c>
      <c r="N782" s="79"/>
      <c r="O782">
        <f t="shared" si="50"/>
        <v>12</v>
      </c>
      <c r="P782" s="32">
        <f t="shared" si="51"/>
        <v>657713.5199999999</v>
      </c>
    </row>
    <row r="783" spans="2:16" x14ac:dyDescent="0.35">
      <c r="B783" s="56" t="s">
        <v>98</v>
      </c>
      <c r="C783" s="113">
        <v>44309</v>
      </c>
      <c r="D783" s="56" t="s">
        <v>468</v>
      </c>
      <c r="E783" s="15" t="s">
        <v>469</v>
      </c>
      <c r="F783" s="16">
        <v>204.74</v>
      </c>
      <c r="H783" s="2">
        <v>44291</v>
      </c>
      <c r="I783" s="2">
        <v>44304</v>
      </c>
      <c r="J783">
        <f t="shared" si="48"/>
        <v>14</v>
      </c>
      <c r="K783" s="2">
        <f t="shared" si="49"/>
        <v>44297.5</v>
      </c>
      <c r="L783" s="82">
        <v>44309.5</v>
      </c>
      <c r="M783" s="82">
        <v>44309.5</v>
      </c>
      <c r="N783" s="79"/>
      <c r="O783">
        <f t="shared" si="50"/>
        <v>12</v>
      </c>
      <c r="P783" s="32">
        <f t="shared" si="51"/>
        <v>2456.88</v>
      </c>
    </row>
    <row r="784" spans="2:16" x14ac:dyDescent="0.35">
      <c r="B784" s="56" t="s">
        <v>98</v>
      </c>
      <c r="C784" s="113">
        <v>44309</v>
      </c>
      <c r="D784" s="56" t="s">
        <v>474</v>
      </c>
      <c r="E784" s="15" t="s">
        <v>475</v>
      </c>
      <c r="F784" s="16">
        <v>919.82</v>
      </c>
      <c r="H784" s="2">
        <v>44291</v>
      </c>
      <c r="I784" s="2">
        <v>44304</v>
      </c>
      <c r="J784">
        <f t="shared" si="48"/>
        <v>14</v>
      </c>
      <c r="K784" s="2">
        <f t="shared" si="49"/>
        <v>44297.5</v>
      </c>
      <c r="L784" s="82">
        <v>44309.5</v>
      </c>
      <c r="M784" s="82">
        <v>44309.5</v>
      </c>
      <c r="N784" s="79"/>
      <c r="O784">
        <f t="shared" si="50"/>
        <v>12</v>
      </c>
      <c r="P784" s="32">
        <f t="shared" si="51"/>
        <v>11037.84</v>
      </c>
    </row>
    <row r="785" spans="2:16" x14ac:dyDescent="0.35">
      <c r="B785" s="56" t="s">
        <v>98</v>
      </c>
      <c r="C785" s="113">
        <v>44309</v>
      </c>
      <c r="D785" s="56" t="s">
        <v>476</v>
      </c>
      <c r="E785" s="15" t="s">
        <v>477</v>
      </c>
      <c r="F785" s="16">
        <v>335.45000000000039</v>
      </c>
      <c r="H785" s="2">
        <v>44291</v>
      </c>
      <c r="I785" s="2">
        <v>44304</v>
      </c>
      <c r="J785">
        <f t="shared" si="48"/>
        <v>14</v>
      </c>
      <c r="K785" s="2">
        <f t="shared" si="49"/>
        <v>44297.5</v>
      </c>
      <c r="L785" s="82">
        <v>44309.5</v>
      </c>
      <c r="M785" s="82">
        <v>44309.5</v>
      </c>
      <c r="N785" s="79"/>
      <c r="O785">
        <f t="shared" si="50"/>
        <v>12</v>
      </c>
      <c r="P785" s="32">
        <f t="shared" si="51"/>
        <v>4025.4000000000046</v>
      </c>
    </row>
    <row r="786" spans="2:16" x14ac:dyDescent="0.35">
      <c r="B786" s="56" t="s">
        <v>98</v>
      </c>
      <c r="C786" s="113">
        <v>44309</v>
      </c>
      <c r="D786" s="56" t="s">
        <v>478</v>
      </c>
      <c r="E786" s="15" t="s">
        <v>479</v>
      </c>
      <c r="F786" s="16">
        <v>98627.400000000154</v>
      </c>
      <c r="H786" s="2">
        <v>44291</v>
      </c>
      <c r="I786" s="2">
        <v>44304</v>
      </c>
      <c r="J786">
        <f t="shared" si="48"/>
        <v>14</v>
      </c>
      <c r="K786" s="2">
        <f t="shared" si="49"/>
        <v>44297.5</v>
      </c>
      <c r="L786" s="82">
        <v>44309.5</v>
      </c>
      <c r="M786" s="82">
        <v>44309.5</v>
      </c>
      <c r="N786" s="79"/>
      <c r="O786">
        <f t="shared" si="50"/>
        <v>12</v>
      </c>
      <c r="P786" s="32">
        <f t="shared" si="51"/>
        <v>1183528.8000000019</v>
      </c>
    </row>
    <row r="787" spans="2:16" x14ac:dyDescent="0.35">
      <c r="B787" s="89" t="s">
        <v>86</v>
      </c>
      <c r="C787" s="113">
        <v>44309</v>
      </c>
      <c r="D787" s="56" t="s">
        <v>442</v>
      </c>
      <c r="E787" s="15" t="s">
        <v>443</v>
      </c>
      <c r="F787" s="16">
        <v>1619.3800000000015</v>
      </c>
      <c r="H787" s="2">
        <v>44290</v>
      </c>
      <c r="I787" s="2">
        <v>44303</v>
      </c>
      <c r="J787">
        <f t="shared" si="48"/>
        <v>14</v>
      </c>
      <c r="K787" s="2">
        <f t="shared" si="49"/>
        <v>44296.5</v>
      </c>
      <c r="L787" s="82">
        <v>44309.5</v>
      </c>
      <c r="M787" s="82">
        <v>44309.5</v>
      </c>
      <c r="N787" s="79"/>
      <c r="O787">
        <f t="shared" si="50"/>
        <v>13</v>
      </c>
      <c r="P787" s="32">
        <f t="shared" si="51"/>
        <v>21051.940000000021</v>
      </c>
    </row>
    <row r="788" spans="2:16" x14ac:dyDescent="0.35">
      <c r="B788" s="56" t="s">
        <v>98</v>
      </c>
      <c r="C788" s="113">
        <v>44309</v>
      </c>
      <c r="D788" s="56" t="s">
        <v>480</v>
      </c>
      <c r="E788" s="15" t="s">
        <v>481</v>
      </c>
      <c r="F788" s="16">
        <v>43304.670000000217</v>
      </c>
      <c r="H788" s="2">
        <v>44291</v>
      </c>
      <c r="I788" s="2">
        <v>44304</v>
      </c>
      <c r="J788">
        <f t="shared" si="48"/>
        <v>14</v>
      </c>
      <c r="K788" s="2">
        <f t="shared" si="49"/>
        <v>44297.5</v>
      </c>
      <c r="L788" s="82">
        <v>44309.5</v>
      </c>
      <c r="M788" s="82">
        <v>44309.5</v>
      </c>
      <c r="N788" s="79"/>
      <c r="O788">
        <f t="shared" si="50"/>
        <v>12</v>
      </c>
      <c r="P788" s="32">
        <f t="shared" si="51"/>
        <v>519656.0400000026</v>
      </c>
    </row>
    <row r="789" spans="2:16" x14ac:dyDescent="0.35">
      <c r="B789" s="56" t="s">
        <v>98</v>
      </c>
      <c r="C789" s="113">
        <v>44309</v>
      </c>
      <c r="D789" s="56" t="s">
        <v>490</v>
      </c>
      <c r="E789" s="15" t="s">
        <v>491</v>
      </c>
      <c r="F789" s="16">
        <v>6204.7100000000009</v>
      </c>
      <c r="H789" s="2">
        <v>44291</v>
      </c>
      <c r="I789" s="2">
        <v>44304</v>
      </c>
      <c r="J789">
        <f t="shared" si="48"/>
        <v>14</v>
      </c>
      <c r="K789" s="2">
        <f t="shared" si="49"/>
        <v>44297.5</v>
      </c>
      <c r="L789" s="82">
        <v>44309.5</v>
      </c>
      <c r="M789" s="82">
        <v>44309.5</v>
      </c>
      <c r="N789" s="79"/>
      <c r="O789">
        <f t="shared" si="50"/>
        <v>12</v>
      </c>
      <c r="P789" s="32">
        <f t="shared" si="51"/>
        <v>74456.520000000019</v>
      </c>
    </row>
    <row r="790" spans="2:16" x14ac:dyDescent="0.35">
      <c r="B790" s="56" t="s">
        <v>98</v>
      </c>
      <c r="C790" s="113">
        <v>44309</v>
      </c>
      <c r="D790" s="56" t="s">
        <v>494</v>
      </c>
      <c r="E790" s="15" t="s">
        <v>495</v>
      </c>
      <c r="F790" s="16">
        <v>20557.030000000021</v>
      </c>
      <c r="H790" s="2">
        <v>44291</v>
      </c>
      <c r="I790" s="2">
        <v>44304</v>
      </c>
      <c r="J790">
        <f t="shared" si="48"/>
        <v>14</v>
      </c>
      <c r="K790" s="2">
        <f t="shared" si="49"/>
        <v>44297.5</v>
      </c>
      <c r="L790" s="82">
        <v>44309.5</v>
      </c>
      <c r="M790" s="82">
        <v>44309.5</v>
      </c>
      <c r="N790" s="79"/>
      <c r="O790">
        <f t="shared" si="50"/>
        <v>12</v>
      </c>
      <c r="P790" s="32">
        <f t="shared" si="51"/>
        <v>246684.36000000025</v>
      </c>
    </row>
    <row r="791" spans="2:16" x14ac:dyDescent="0.35">
      <c r="B791" s="89" t="s">
        <v>86</v>
      </c>
      <c r="C791" s="113">
        <v>44309</v>
      </c>
      <c r="D791" s="56" t="s">
        <v>444</v>
      </c>
      <c r="E791" s="15" t="s">
        <v>445</v>
      </c>
      <c r="F791" s="16">
        <v>8997.59</v>
      </c>
      <c r="H791" s="2">
        <v>44290</v>
      </c>
      <c r="I791" s="2">
        <v>44303</v>
      </c>
      <c r="J791">
        <f t="shared" si="48"/>
        <v>14</v>
      </c>
      <c r="K791" s="2">
        <f t="shared" si="49"/>
        <v>44296.5</v>
      </c>
      <c r="L791" s="82">
        <v>44309.5</v>
      </c>
      <c r="M791" s="82">
        <v>44309.5</v>
      </c>
      <c r="N791" s="79"/>
      <c r="O791">
        <f t="shared" si="50"/>
        <v>13</v>
      </c>
      <c r="P791" s="32">
        <f t="shared" si="51"/>
        <v>116968.67</v>
      </c>
    </row>
    <row r="792" spans="2:16" x14ac:dyDescent="0.35">
      <c r="B792" s="56" t="s">
        <v>98</v>
      </c>
      <c r="C792" s="113">
        <v>44309</v>
      </c>
      <c r="D792" s="56" t="s">
        <v>496</v>
      </c>
      <c r="E792" s="15" t="s">
        <v>497</v>
      </c>
      <c r="F792" s="16">
        <v>2698.2300000000046</v>
      </c>
      <c r="H792" s="2">
        <v>44291</v>
      </c>
      <c r="I792" s="2">
        <v>44304</v>
      </c>
      <c r="J792">
        <f t="shared" si="48"/>
        <v>14</v>
      </c>
      <c r="K792" s="2">
        <f t="shared" si="49"/>
        <v>44297.5</v>
      </c>
      <c r="L792" s="82">
        <v>44309.5</v>
      </c>
      <c r="M792" s="82">
        <v>44309.5</v>
      </c>
      <c r="N792" s="79"/>
      <c r="O792">
        <f t="shared" si="50"/>
        <v>12</v>
      </c>
      <c r="P792" s="32">
        <f t="shared" si="51"/>
        <v>32378.760000000053</v>
      </c>
    </row>
    <row r="793" spans="2:16" x14ac:dyDescent="0.35">
      <c r="B793" s="56" t="s">
        <v>98</v>
      </c>
      <c r="C793" s="113">
        <v>44309</v>
      </c>
      <c r="D793" s="56" t="s">
        <v>498</v>
      </c>
      <c r="E793" s="15" t="s">
        <v>499</v>
      </c>
      <c r="F793" s="16">
        <v>5055.9299999999921</v>
      </c>
      <c r="H793" s="2">
        <v>44291</v>
      </c>
      <c r="I793" s="2">
        <v>44304</v>
      </c>
      <c r="J793">
        <f t="shared" si="48"/>
        <v>14</v>
      </c>
      <c r="K793" s="2">
        <f t="shared" si="49"/>
        <v>44297.5</v>
      </c>
      <c r="L793" s="82">
        <v>44309.5</v>
      </c>
      <c r="M793" s="82">
        <v>44309.5</v>
      </c>
      <c r="N793" s="79"/>
      <c r="O793">
        <f t="shared" si="50"/>
        <v>12</v>
      </c>
      <c r="P793" s="32">
        <f t="shared" si="51"/>
        <v>60671.159999999902</v>
      </c>
    </row>
    <row r="794" spans="2:16" x14ac:dyDescent="0.35">
      <c r="B794" s="56" t="s">
        <v>98</v>
      </c>
      <c r="C794" s="113">
        <v>44309</v>
      </c>
      <c r="D794" s="56" t="s">
        <v>500</v>
      </c>
      <c r="E794" s="15" t="s">
        <v>501</v>
      </c>
      <c r="F794" s="16">
        <v>798.47999999999945</v>
      </c>
      <c r="H794" s="2">
        <v>44291</v>
      </c>
      <c r="I794" s="2">
        <v>44304</v>
      </c>
      <c r="J794">
        <f t="shared" si="48"/>
        <v>14</v>
      </c>
      <c r="K794" s="2">
        <f t="shared" si="49"/>
        <v>44297.5</v>
      </c>
      <c r="L794" s="82">
        <v>44309.5</v>
      </c>
      <c r="M794" s="82">
        <v>44309.5</v>
      </c>
      <c r="N794" s="79"/>
      <c r="O794">
        <f t="shared" si="50"/>
        <v>12</v>
      </c>
      <c r="P794" s="32">
        <f t="shared" si="51"/>
        <v>9581.7599999999929</v>
      </c>
    </row>
    <row r="795" spans="2:16" x14ac:dyDescent="0.35">
      <c r="B795" s="56" t="s">
        <v>98</v>
      </c>
      <c r="C795" s="113">
        <v>44309</v>
      </c>
      <c r="D795" s="56" t="s">
        <v>502</v>
      </c>
      <c r="E795" s="15" t="s">
        <v>502</v>
      </c>
      <c r="F795" s="16">
        <v>75.05</v>
      </c>
      <c r="H795" s="2">
        <v>44291</v>
      </c>
      <c r="I795" s="2">
        <v>44304</v>
      </c>
      <c r="J795">
        <f t="shared" si="48"/>
        <v>14</v>
      </c>
      <c r="K795" s="2">
        <f t="shared" si="49"/>
        <v>44297.5</v>
      </c>
      <c r="L795" s="82">
        <v>44309.5</v>
      </c>
      <c r="M795" s="82">
        <v>44309.5</v>
      </c>
      <c r="N795" s="79"/>
      <c r="O795">
        <f t="shared" si="50"/>
        <v>12</v>
      </c>
      <c r="P795" s="32">
        <f t="shared" si="51"/>
        <v>900.59999999999991</v>
      </c>
    </row>
    <row r="796" spans="2:16" x14ac:dyDescent="0.35">
      <c r="B796" s="56" t="s">
        <v>98</v>
      </c>
      <c r="C796" s="113">
        <v>44309</v>
      </c>
      <c r="D796" s="56" t="s">
        <v>446</v>
      </c>
      <c r="E796" s="15" t="s">
        <v>446</v>
      </c>
      <c r="F796" s="16">
        <v>3060.4000000000005</v>
      </c>
      <c r="H796" s="2">
        <v>44291</v>
      </c>
      <c r="I796" s="2">
        <v>44304</v>
      </c>
      <c r="J796">
        <f t="shared" si="48"/>
        <v>14</v>
      </c>
      <c r="K796" s="2">
        <f t="shared" si="49"/>
        <v>44297.5</v>
      </c>
      <c r="L796" s="82">
        <v>44309.5</v>
      </c>
      <c r="M796" s="82">
        <v>44309.5</v>
      </c>
      <c r="N796" s="79"/>
      <c r="O796">
        <f t="shared" si="50"/>
        <v>12</v>
      </c>
      <c r="P796" s="32">
        <f t="shared" si="51"/>
        <v>36724.800000000003</v>
      </c>
    </row>
    <row r="797" spans="2:16" x14ac:dyDescent="0.35">
      <c r="B797" s="89" t="s">
        <v>86</v>
      </c>
      <c r="C797" s="113">
        <v>44309</v>
      </c>
      <c r="D797" s="56" t="s">
        <v>440</v>
      </c>
      <c r="E797" s="15" t="s">
        <v>441</v>
      </c>
      <c r="F797" s="16">
        <v>604.31999999999971</v>
      </c>
      <c r="H797" s="2">
        <v>44290</v>
      </c>
      <c r="I797" s="2">
        <v>44303</v>
      </c>
      <c r="J797">
        <f t="shared" si="48"/>
        <v>14</v>
      </c>
      <c r="K797" s="2">
        <f t="shared" si="49"/>
        <v>44296.5</v>
      </c>
      <c r="L797" s="82">
        <v>44309.5</v>
      </c>
      <c r="M797" s="79">
        <v>44309.5</v>
      </c>
      <c r="N797" s="79"/>
      <c r="O797">
        <f t="shared" si="50"/>
        <v>13</v>
      </c>
      <c r="P797" s="32">
        <f t="shared" si="51"/>
        <v>7856.1599999999962</v>
      </c>
    </row>
    <row r="798" spans="2:16" x14ac:dyDescent="0.35">
      <c r="B798" s="56" t="s">
        <v>98</v>
      </c>
      <c r="C798" s="113">
        <v>44309</v>
      </c>
      <c r="D798" s="56" t="s">
        <v>447</v>
      </c>
      <c r="E798" s="15" t="s">
        <v>447</v>
      </c>
      <c r="F798" s="16">
        <v>7688.2899999999981</v>
      </c>
      <c r="H798" s="2">
        <v>44291</v>
      </c>
      <c r="I798" s="2">
        <v>44304</v>
      </c>
      <c r="J798">
        <f t="shared" si="48"/>
        <v>14</v>
      </c>
      <c r="K798" s="2">
        <f t="shared" si="49"/>
        <v>44297.5</v>
      </c>
      <c r="L798" s="82">
        <v>44309.5</v>
      </c>
      <c r="M798" s="82">
        <v>44309.5</v>
      </c>
      <c r="N798" s="79"/>
      <c r="O798">
        <f t="shared" si="50"/>
        <v>12</v>
      </c>
      <c r="P798" s="32">
        <f t="shared" si="51"/>
        <v>92259.479999999981</v>
      </c>
    </row>
    <row r="799" spans="2:16" x14ac:dyDescent="0.35">
      <c r="B799" s="56" t="s">
        <v>98</v>
      </c>
      <c r="C799" s="113">
        <v>44309</v>
      </c>
      <c r="D799" s="56" t="s">
        <v>503</v>
      </c>
      <c r="E799" s="15" t="s">
        <v>503</v>
      </c>
      <c r="F799" s="16">
        <v>1935.3000000000002</v>
      </c>
      <c r="H799" s="2">
        <v>44291</v>
      </c>
      <c r="I799" s="2">
        <v>44304</v>
      </c>
      <c r="J799">
        <f t="shared" si="48"/>
        <v>14</v>
      </c>
      <c r="K799" s="2">
        <f t="shared" si="49"/>
        <v>44297.5</v>
      </c>
      <c r="L799" s="82">
        <v>44309.5</v>
      </c>
      <c r="M799" s="82">
        <v>44309.5</v>
      </c>
      <c r="N799" s="79"/>
      <c r="O799">
        <f t="shared" si="50"/>
        <v>12</v>
      </c>
      <c r="P799" s="32">
        <f t="shared" si="51"/>
        <v>23223.600000000002</v>
      </c>
    </row>
    <row r="800" spans="2:16" x14ac:dyDescent="0.35">
      <c r="B800" s="89" t="s">
        <v>86</v>
      </c>
      <c r="C800" s="113">
        <v>44309</v>
      </c>
      <c r="D800" s="56" t="s">
        <v>454</v>
      </c>
      <c r="E800" s="15" t="s">
        <v>455</v>
      </c>
      <c r="F800" s="16">
        <v>97.75</v>
      </c>
      <c r="H800" s="2">
        <v>44290</v>
      </c>
      <c r="I800" s="2">
        <v>44303</v>
      </c>
      <c r="J800">
        <f t="shared" si="48"/>
        <v>14</v>
      </c>
      <c r="K800" s="2">
        <f t="shared" si="49"/>
        <v>44296.5</v>
      </c>
      <c r="L800" s="82">
        <v>44309.5</v>
      </c>
      <c r="M800" s="82">
        <v>44309.5</v>
      </c>
      <c r="N800" s="79"/>
      <c r="O800">
        <f t="shared" si="50"/>
        <v>13</v>
      </c>
      <c r="P800" s="32">
        <f t="shared" si="51"/>
        <v>1270.75</v>
      </c>
    </row>
    <row r="801" spans="2:16" x14ac:dyDescent="0.35">
      <c r="B801" s="89" t="s">
        <v>86</v>
      </c>
      <c r="C801" s="113">
        <v>44309</v>
      </c>
      <c r="D801" s="56" t="s">
        <v>430</v>
      </c>
      <c r="E801" s="15" t="s">
        <v>431</v>
      </c>
      <c r="F801" s="16">
        <v>4188.8</v>
      </c>
      <c r="H801" s="2">
        <v>44290</v>
      </c>
      <c r="I801" s="2">
        <v>44303</v>
      </c>
      <c r="J801">
        <f t="shared" si="48"/>
        <v>14</v>
      </c>
      <c r="K801" s="2">
        <f t="shared" si="49"/>
        <v>44296.5</v>
      </c>
      <c r="L801" s="82">
        <v>44309.5</v>
      </c>
      <c r="M801" s="82">
        <v>44309.5</v>
      </c>
      <c r="N801" s="79"/>
      <c r="O801">
        <f t="shared" si="50"/>
        <v>13</v>
      </c>
      <c r="P801" s="32">
        <f t="shared" si="51"/>
        <v>54454.400000000001</v>
      </c>
    </row>
    <row r="802" spans="2:16" x14ac:dyDescent="0.35">
      <c r="B802" s="89" t="s">
        <v>86</v>
      </c>
      <c r="C802" s="113">
        <v>44309</v>
      </c>
      <c r="D802" s="56" t="s">
        <v>432</v>
      </c>
      <c r="E802" s="15" t="s">
        <v>433</v>
      </c>
      <c r="F802" s="16">
        <v>20040.900000000005</v>
      </c>
      <c r="H802" s="2">
        <v>44290</v>
      </c>
      <c r="I802" s="2">
        <v>44303</v>
      </c>
      <c r="J802">
        <f t="shared" si="48"/>
        <v>14</v>
      </c>
      <c r="K802" s="2">
        <f t="shared" si="49"/>
        <v>44296.5</v>
      </c>
      <c r="L802" s="82">
        <v>44309.5</v>
      </c>
      <c r="M802" s="82">
        <v>44309.5</v>
      </c>
      <c r="N802" s="79"/>
      <c r="O802">
        <f t="shared" si="50"/>
        <v>13</v>
      </c>
      <c r="P802" s="32">
        <f t="shared" si="51"/>
        <v>260531.70000000007</v>
      </c>
    </row>
    <row r="803" spans="2:16" x14ac:dyDescent="0.35">
      <c r="B803" s="89" t="s">
        <v>86</v>
      </c>
      <c r="C803" s="113">
        <v>44309</v>
      </c>
      <c r="D803" s="56" t="s">
        <v>434</v>
      </c>
      <c r="E803" s="15" t="s">
        <v>435</v>
      </c>
      <c r="F803" s="16">
        <v>30502.960000000003</v>
      </c>
      <c r="H803" s="2">
        <v>44290</v>
      </c>
      <c r="I803" s="2">
        <v>44303</v>
      </c>
      <c r="J803">
        <f t="shared" si="48"/>
        <v>14</v>
      </c>
      <c r="K803" s="2">
        <f t="shared" si="49"/>
        <v>44296.5</v>
      </c>
      <c r="L803" s="82">
        <v>44309.5</v>
      </c>
      <c r="M803" s="82">
        <v>44309.5</v>
      </c>
      <c r="N803" s="79"/>
      <c r="O803">
        <f t="shared" si="50"/>
        <v>13</v>
      </c>
      <c r="P803" s="32">
        <f t="shared" si="51"/>
        <v>396538.48000000004</v>
      </c>
    </row>
    <row r="804" spans="2:16" x14ac:dyDescent="0.35">
      <c r="B804" s="89" t="s">
        <v>86</v>
      </c>
      <c r="C804" s="113">
        <v>44309</v>
      </c>
      <c r="D804" s="56" t="s">
        <v>436</v>
      </c>
      <c r="E804" s="15" t="s">
        <v>437</v>
      </c>
      <c r="F804" s="16">
        <v>6620.2600000000011</v>
      </c>
      <c r="H804" s="2">
        <v>44290</v>
      </c>
      <c r="I804" s="2">
        <v>44303</v>
      </c>
      <c r="J804">
        <f t="shared" si="48"/>
        <v>14</v>
      </c>
      <c r="K804" s="2">
        <f t="shared" si="49"/>
        <v>44296.5</v>
      </c>
      <c r="L804" s="82">
        <v>44309.5</v>
      </c>
      <c r="M804" s="82">
        <v>44309.5</v>
      </c>
      <c r="N804" s="79"/>
      <c r="O804">
        <f t="shared" si="50"/>
        <v>13</v>
      </c>
      <c r="P804" s="32">
        <f t="shared" si="51"/>
        <v>86063.380000000019</v>
      </c>
    </row>
    <row r="805" spans="2:16" x14ac:dyDescent="0.35">
      <c r="B805" s="89" t="s">
        <v>86</v>
      </c>
      <c r="C805" s="113">
        <v>44309</v>
      </c>
      <c r="D805" s="56" t="s">
        <v>438</v>
      </c>
      <c r="E805" s="15" t="s">
        <v>439</v>
      </c>
      <c r="F805" s="16">
        <v>3040.5600000000004</v>
      </c>
      <c r="H805" s="2">
        <v>44290</v>
      </c>
      <c r="I805" s="2">
        <v>44303</v>
      </c>
      <c r="J805">
        <f t="shared" si="48"/>
        <v>14</v>
      </c>
      <c r="K805" s="2">
        <f t="shared" si="49"/>
        <v>44296.5</v>
      </c>
      <c r="L805" s="82">
        <v>44309.5</v>
      </c>
      <c r="M805" s="82">
        <v>44309.5</v>
      </c>
      <c r="N805" s="79"/>
      <c r="O805">
        <f t="shared" si="50"/>
        <v>13</v>
      </c>
      <c r="P805" s="32">
        <f t="shared" si="51"/>
        <v>39527.280000000006</v>
      </c>
    </row>
    <row r="806" spans="2:16" x14ac:dyDescent="0.35">
      <c r="B806" s="89" t="s">
        <v>86</v>
      </c>
      <c r="C806" s="113">
        <v>44309</v>
      </c>
      <c r="D806" s="56" t="s">
        <v>468</v>
      </c>
      <c r="E806" s="15" t="s">
        <v>469</v>
      </c>
      <c r="F806" s="16">
        <v>22.930000000000003</v>
      </c>
      <c r="H806" s="2">
        <v>44290</v>
      </c>
      <c r="I806" s="2">
        <v>44303</v>
      </c>
      <c r="J806">
        <f t="shared" si="48"/>
        <v>14</v>
      </c>
      <c r="K806" s="2">
        <f t="shared" si="49"/>
        <v>44296.5</v>
      </c>
      <c r="L806" s="82">
        <v>44309.5</v>
      </c>
      <c r="M806" s="82">
        <v>44309.5</v>
      </c>
      <c r="N806" s="79"/>
      <c r="O806">
        <f t="shared" si="50"/>
        <v>13</v>
      </c>
      <c r="P806" s="32">
        <f t="shared" si="51"/>
        <v>298.09000000000003</v>
      </c>
    </row>
    <row r="807" spans="2:16" x14ac:dyDescent="0.35">
      <c r="B807" s="89" t="s">
        <v>86</v>
      </c>
      <c r="C807" s="113">
        <v>44309</v>
      </c>
      <c r="D807" s="56" t="s">
        <v>474</v>
      </c>
      <c r="E807" s="15" t="s">
        <v>475</v>
      </c>
      <c r="F807" s="16">
        <v>192.31</v>
      </c>
      <c r="H807" s="2">
        <v>44290</v>
      </c>
      <c r="I807" s="2">
        <v>44303</v>
      </c>
      <c r="J807">
        <f t="shared" si="48"/>
        <v>14</v>
      </c>
      <c r="K807" s="2">
        <f t="shared" si="49"/>
        <v>44296.5</v>
      </c>
      <c r="L807" s="82">
        <v>44309.5</v>
      </c>
      <c r="M807" s="82">
        <v>44309.5</v>
      </c>
      <c r="N807" s="79"/>
      <c r="O807">
        <f t="shared" si="50"/>
        <v>13</v>
      </c>
      <c r="P807" s="32">
        <f t="shared" si="51"/>
        <v>2500.0300000000002</v>
      </c>
    </row>
    <row r="808" spans="2:16" x14ac:dyDescent="0.35">
      <c r="B808" s="89" t="s">
        <v>86</v>
      </c>
      <c r="C808" s="113">
        <v>44309</v>
      </c>
      <c r="D808" s="56" t="s">
        <v>476</v>
      </c>
      <c r="E808" s="15" t="s">
        <v>477</v>
      </c>
      <c r="F808" s="16">
        <v>28.650000000000002</v>
      </c>
      <c r="H808" s="2">
        <v>44290</v>
      </c>
      <c r="I808" s="2">
        <v>44303</v>
      </c>
      <c r="J808">
        <f t="shared" si="48"/>
        <v>14</v>
      </c>
      <c r="K808" s="2">
        <f t="shared" si="49"/>
        <v>44296.5</v>
      </c>
      <c r="L808" s="82">
        <v>44309.5</v>
      </c>
      <c r="M808" s="82">
        <v>44309.5</v>
      </c>
      <c r="N808" s="79"/>
      <c r="O808">
        <f t="shared" si="50"/>
        <v>13</v>
      </c>
      <c r="P808" s="32">
        <f t="shared" si="51"/>
        <v>372.45000000000005</v>
      </c>
    </row>
    <row r="809" spans="2:16" x14ac:dyDescent="0.35">
      <c r="B809" s="89" t="s">
        <v>86</v>
      </c>
      <c r="C809" s="113">
        <v>44309</v>
      </c>
      <c r="D809" s="56" t="s">
        <v>478</v>
      </c>
      <c r="E809" s="15" t="s">
        <v>479</v>
      </c>
      <c r="F809" s="16">
        <v>10445.140000000005</v>
      </c>
      <c r="H809" s="2">
        <v>44290</v>
      </c>
      <c r="I809" s="2">
        <v>44303</v>
      </c>
      <c r="J809">
        <f t="shared" si="48"/>
        <v>14</v>
      </c>
      <c r="K809" s="2">
        <f t="shared" si="49"/>
        <v>44296.5</v>
      </c>
      <c r="L809" s="82">
        <v>44309.5</v>
      </c>
      <c r="M809" s="82">
        <v>44309.5</v>
      </c>
      <c r="N809" s="79"/>
      <c r="O809">
        <f t="shared" si="50"/>
        <v>13</v>
      </c>
      <c r="P809" s="32">
        <f t="shared" si="51"/>
        <v>135786.82000000007</v>
      </c>
    </row>
    <row r="810" spans="2:16" x14ac:dyDescent="0.35">
      <c r="B810" s="89" t="s">
        <v>86</v>
      </c>
      <c r="C810" s="113">
        <v>44309</v>
      </c>
      <c r="D810" s="56" t="s">
        <v>480</v>
      </c>
      <c r="E810" s="15" t="s">
        <v>481</v>
      </c>
      <c r="F810" s="16">
        <v>3334.2299999999977</v>
      </c>
      <c r="H810" s="2">
        <v>44290</v>
      </c>
      <c r="I810" s="2">
        <v>44303</v>
      </c>
      <c r="J810">
        <f t="shared" si="48"/>
        <v>14</v>
      </c>
      <c r="K810" s="2">
        <f t="shared" si="49"/>
        <v>44296.5</v>
      </c>
      <c r="L810" s="82">
        <v>44309.5</v>
      </c>
      <c r="M810" s="82">
        <v>44309.5</v>
      </c>
      <c r="N810" s="79"/>
      <c r="O810">
        <f t="shared" si="50"/>
        <v>13</v>
      </c>
      <c r="P810" s="32">
        <f t="shared" si="51"/>
        <v>43344.989999999969</v>
      </c>
    </row>
    <row r="811" spans="2:16" x14ac:dyDescent="0.35">
      <c r="B811" s="89" t="s">
        <v>86</v>
      </c>
      <c r="C811" s="113">
        <v>44309</v>
      </c>
      <c r="D811" s="56" t="s">
        <v>490</v>
      </c>
      <c r="E811" s="15" t="s">
        <v>491</v>
      </c>
      <c r="F811" s="16">
        <v>310.01</v>
      </c>
      <c r="H811" s="2">
        <v>44290</v>
      </c>
      <c r="I811" s="2">
        <v>44303</v>
      </c>
      <c r="J811">
        <f t="shared" si="48"/>
        <v>14</v>
      </c>
      <c r="K811" s="2">
        <f t="shared" si="49"/>
        <v>44296.5</v>
      </c>
      <c r="L811" s="82">
        <v>44309.5</v>
      </c>
      <c r="M811" s="82">
        <v>44309.5</v>
      </c>
      <c r="N811" s="79"/>
      <c r="O811">
        <f t="shared" si="50"/>
        <v>13</v>
      </c>
      <c r="P811" s="32">
        <f t="shared" si="51"/>
        <v>4030.13</v>
      </c>
    </row>
    <row r="812" spans="2:16" x14ac:dyDescent="0.35">
      <c r="B812" s="89" t="s">
        <v>86</v>
      </c>
      <c r="C812" s="113">
        <v>44309</v>
      </c>
      <c r="D812" s="56" t="s">
        <v>494</v>
      </c>
      <c r="E812" s="15" t="s">
        <v>495</v>
      </c>
      <c r="F812" s="16">
        <v>1754.7299999999991</v>
      </c>
      <c r="H812" s="2">
        <v>44290</v>
      </c>
      <c r="I812" s="2">
        <v>44303</v>
      </c>
      <c r="J812">
        <f t="shared" si="48"/>
        <v>14</v>
      </c>
      <c r="K812" s="2">
        <f t="shared" si="49"/>
        <v>44296.5</v>
      </c>
      <c r="L812" s="82">
        <v>44309.5</v>
      </c>
      <c r="M812" s="82">
        <v>44309.5</v>
      </c>
      <c r="N812" s="79"/>
      <c r="O812">
        <f t="shared" si="50"/>
        <v>13</v>
      </c>
      <c r="P812" s="32">
        <f t="shared" si="51"/>
        <v>22811.489999999987</v>
      </c>
    </row>
    <row r="813" spans="2:16" x14ac:dyDescent="0.35">
      <c r="B813" s="89" t="s">
        <v>86</v>
      </c>
      <c r="C813" s="113">
        <v>44309</v>
      </c>
      <c r="D813" s="56" t="s">
        <v>496</v>
      </c>
      <c r="E813" s="15" t="s">
        <v>497</v>
      </c>
      <c r="F813" s="16">
        <v>301.11999999999995</v>
      </c>
      <c r="H813" s="2">
        <v>44290</v>
      </c>
      <c r="I813" s="2">
        <v>44303</v>
      </c>
      <c r="J813">
        <f t="shared" si="48"/>
        <v>14</v>
      </c>
      <c r="K813" s="2">
        <f t="shared" si="49"/>
        <v>44296.5</v>
      </c>
      <c r="L813" s="82">
        <v>44309.5</v>
      </c>
      <c r="M813" s="82">
        <v>44309.5</v>
      </c>
      <c r="N813" s="79"/>
      <c r="O813">
        <f t="shared" si="50"/>
        <v>13</v>
      </c>
      <c r="P813" s="32">
        <f t="shared" si="51"/>
        <v>3914.5599999999995</v>
      </c>
    </row>
    <row r="814" spans="2:16" x14ac:dyDescent="0.35">
      <c r="B814" s="89" t="s">
        <v>86</v>
      </c>
      <c r="C814" s="113">
        <v>44309</v>
      </c>
      <c r="D814" s="56" t="s">
        <v>498</v>
      </c>
      <c r="E814" s="15" t="s">
        <v>499</v>
      </c>
      <c r="F814" s="16">
        <v>398.88000000000005</v>
      </c>
      <c r="H814" s="2">
        <v>44290</v>
      </c>
      <c r="I814" s="2">
        <v>44303</v>
      </c>
      <c r="J814">
        <f t="shared" si="48"/>
        <v>14</v>
      </c>
      <c r="K814" s="2">
        <f t="shared" si="49"/>
        <v>44296.5</v>
      </c>
      <c r="L814" s="82">
        <v>44309.5</v>
      </c>
      <c r="M814" s="82">
        <v>44309.5</v>
      </c>
      <c r="N814" s="79"/>
      <c r="O814">
        <f t="shared" si="50"/>
        <v>13</v>
      </c>
      <c r="P814" s="32">
        <f t="shared" si="51"/>
        <v>5185.4400000000005</v>
      </c>
    </row>
    <row r="815" spans="2:16" x14ac:dyDescent="0.35">
      <c r="B815" s="89" t="s">
        <v>86</v>
      </c>
      <c r="C815" s="113">
        <v>44309</v>
      </c>
      <c r="D815" s="56" t="s">
        <v>500</v>
      </c>
      <c r="E815" s="15" t="s">
        <v>501</v>
      </c>
      <c r="F815" s="16">
        <v>89.989999999999981</v>
      </c>
      <c r="H815" s="2">
        <v>44290</v>
      </c>
      <c r="I815" s="2">
        <v>44303</v>
      </c>
      <c r="J815">
        <f t="shared" si="48"/>
        <v>14</v>
      </c>
      <c r="K815" s="2">
        <f t="shared" si="49"/>
        <v>44296.5</v>
      </c>
      <c r="L815" s="82">
        <v>44309.5</v>
      </c>
      <c r="M815" s="82">
        <v>44309.5</v>
      </c>
      <c r="N815" s="79"/>
      <c r="O815">
        <f t="shared" si="50"/>
        <v>13</v>
      </c>
      <c r="P815" s="32">
        <f t="shared" si="51"/>
        <v>1169.8699999999997</v>
      </c>
    </row>
    <row r="816" spans="2:16" x14ac:dyDescent="0.35">
      <c r="B816" s="89" t="s">
        <v>86</v>
      </c>
      <c r="C816" s="113">
        <v>44309</v>
      </c>
      <c r="D816" s="56" t="s">
        <v>502</v>
      </c>
      <c r="E816" s="15" t="s">
        <v>502</v>
      </c>
      <c r="F816" s="16">
        <v>140.36000000000001</v>
      </c>
      <c r="H816" s="2">
        <v>44290</v>
      </c>
      <c r="I816" s="2">
        <v>44303</v>
      </c>
      <c r="J816">
        <f t="shared" si="48"/>
        <v>14</v>
      </c>
      <c r="K816" s="2">
        <f t="shared" si="49"/>
        <v>44296.5</v>
      </c>
      <c r="L816" s="82">
        <v>44309.5</v>
      </c>
      <c r="M816" s="82">
        <v>44309.5</v>
      </c>
      <c r="N816" s="79"/>
      <c r="O816">
        <f t="shared" si="50"/>
        <v>13</v>
      </c>
      <c r="P816" s="32">
        <f t="shared" si="51"/>
        <v>1824.6800000000003</v>
      </c>
    </row>
    <row r="817" spans="1:16" x14ac:dyDescent="0.35">
      <c r="B817" s="89" t="s">
        <v>86</v>
      </c>
      <c r="C817" s="113">
        <v>44309</v>
      </c>
      <c r="D817" s="56" t="s">
        <v>446</v>
      </c>
      <c r="E817" s="15" t="s">
        <v>446</v>
      </c>
      <c r="F817" s="16">
        <v>978.78000000000009</v>
      </c>
      <c r="H817" s="2">
        <v>44290</v>
      </c>
      <c r="I817" s="2">
        <v>44303</v>
      </c>
      <c r="J817">
        <f t="shared" si="48"/>
        <v>14</v>
      </c>
      <c r="K817" s="2">
        <f t="shared" si="49"/>
        <v>44296.5</v>
      </c>
      <c r="L817" s="82">
        <v>44309.5</v>
      </c>
      <c r="M817" s="82">
        <v>44309.5</v>
      </c>
      <c r="N817" s="79"/>
      <c r="O817">
        <f t="shared" si="50"/>
        <v>13</v>
      </c>
      <c r="P817" s="32">
        <f t="shared" si="51"/>
        <v>12724.140000000001</v>
      </c>
    </row>
    <row r="818" spans="1:16" x14ac:dyDescent="0.35">
      <c r="B818" s="89" t="s">
        <v>86</v>
      </c>
      <c r="C818" s="113">
        <v>44309</v>
      </c>
      <c r="D818" s="56" t="s">
        <v>447</v>
      </c>
      <c r="E818" s="15" t="s">
        <v>447</v>
      </c>
      <c r="F818" s="16">
        <v>2016.4599999999998</v>
      </c>
      <c r="H818" s="2">
        <v>44290</v>
      </c>
      <c r="I818" s="2">
        <v>44303</v>
      </c>
      <c r="J818">
        <f t="shared" si="48"/>
        <v>14</v>
      </c>
      <c r="K818" s="2">
        <f t="shared" si="49"/>
        <v>44296.5</v>
      </c>
      <c r="L818" s="82">
        <v>44309.5</v>
      </c>
      <c r="M818" s="82">
        <v>44309.5</v>
      </c>
      <c r="N818" s="79"/>
      <c r="O818">
        <f t="shared" si="50"/>
        <v>13</v>
      </c>
      <c r="P818" s="32">
        <f t="shared" si="51"/>
        <v>26213.979999999996</v>
      </c>
    </row>
    <row r="819" spans="1:16" x14ac:dyDescent="0.35">
      <c r="B819" s="89" t="s">
        <v>86</v>
      </c>
      <c r="C819" s="113">
        <v>44309</v>
      </c>
      <c r="D819" s="56" t="s">
        <v>503</v>
      </c>
      <c r="E819" s="15" t="s">
        <v>503</v>
      </c>
      <c r="F819" s="16">
        <v>841.68</v>
      </c>
      <c r="H819" s="2">
        <v>44290</v>
      </c>
      <c r="I819" s="2">
        <v>44303</v>
      </c>
      <c r="J819">
        <f t="shared" si="48"/>
        <v>14</v>
      </c>
      <c r="K819" s="2">
        <f t="shared" si="49"/>
        <v>44296.5</v>
      </c>
      <c r="L819" s="82">
        <v>44309.5</v>
      </c>
      <c r="M819" s="82">
        <v>44309.5</v>
      </c>
      <c r="N819" s="79"/>
      <c r="O819">
        <f t="shared" si="50"/>
        <v>13</v>
      </c>
      <c r="P819" s="32">
        <f t="shared" si="51"/>
        <v>10941.84</v>
      </c>
    </row>
    <row r="820" spans="1:16" x14ac:dyDescent="0.35">
      <c r="B820" s="89" t="s">
        <v>86</v>
      </c>
      <c r="C820" s="113">
        <v>44309</v>
      </c>
      <c r="D820" s="56" t="s">
        <v>540</v>
      </c>
      <c r="E820" s="15" t="s">
        <v>541</v>
      </c>
      <c r="F820" s="16">
        <v>2.4000000000000004</v>
      </c>
      <c r="H820" s="2">
        <v>44290</v>
      </c>
      <c r="I820" s="2">
        <v>44303</v>
      </c>
      <c r="J820">
        <f t="shared" si="48"/>
        <v>14</v>
      </c>
      <c r="K820" s="2">
        <f t="shared" si="49"/>
        <v>44296.5</v>
      </c>
      <c r="L820" s="82">
        <v>44309.5</v>
      </c>
      <c r="M820" s="79">
        <v>44316.5</v>
      </c>
      <c r="N820" s="79"/>
      <c r="O820">
        <f t="shared" si="50"/>
        <v>20</v>
      </c>
      <c r="P820" s="32">
        <f t="shared" si="51"/>
        <v>48.000000000000007</v>
      </c>
    </row>
    <row r="821" spans="1:16" x14ac:dyDescent="0.35">
      <c r="B821" s="89" t="s">
        <v>86</v>
      </c>
      <c r="C821" s="113">
        <v>44309</v>
      </c>
      <c r="D821" s="56" t="s">
        <v>488</v>
      </c>
      <c r="E821" s="15" t="s">
        <v>489</v>
      </c>
      <c r="F821" s="16">
        <v>978.02000000000021</v>
      </c>
      <c r="H821" s="2">
        <v>44290</v>
      </c>
      <c r="I821" s="2">
        <v>44303</v>
      </c>
      <c r="J821">
        <f t="shared" si="48"/>
        <v>14</v>
      </c>
      <c r="K821" s="2">
        <f t="shared" si="49"/>
        <v>44296.5</v>
      </c>
      <c r="L821" s="82">
        <v>44309.5</v>
      </c>
      <c r="M821" s="79">
        <v>44335.5</v>
      </c>
      <c r="N821" s="79"/>
      <c r="O821">
        <f t="shared" si="50"/>
        <v>39</v>
      </c>
      <c r="P821" s="32">
        <f t="shared" si="51"/>
        <v>38142.780000000006</v>
      </c>
    </row>
    <row r="822" spans="1:16" x14ac:dyDescent="0.35">
      <c r="B822" s="89" t="s">
        <v>86</v>
      </c>
      <c r="C822" s="113">
        <v>44309</v>
      </c>
      <c r="D822" s="56" t="s">
        <v>532</v>
      </c>
      <c r="E822" s="15" t="s">
        <v>533</v>
      </c>
      <c r="F822" s="16">
        <v>302.68</v>
      </c>
      <c r="H822" s="2">
        <v>44290</v>
      </c>
      <c r="I822" s="2">
        <v>44303</v>
      </c>
      <c r="J822">
        <f t="shared" si="48"/>
        <v>14</v>
      </c>
      <c r="K822" s="2">
        <f t="shared" si="49"/>
        <v>44296.5</v>
      </c>
      <c r="L822" s="82">
        <v>44309.5</v>
      </c>
      <c r="M822" s="82">
        <v>44309.5</v>
      </c>
      <c r="N822" s="79">
        <v>44308.5</v>
      </c>
      <c r="O822">
        <f t="shared" si="50"/>
        <v>13</v>
      </c>
      <c r="P822" s="32">
        <f t="shared" si="51"/>
        <v>3934.84</v>
      </c>
    </row>
    <row r="823" spans="1:16" x14ac:dyDescent="0.35">
      <c r="B823" s="89" t="s">
        <v>86</v>
      </c>
      <c r="C823" s="113">
        <v>44309</v>
      </c>
      <c r="D823" s="56" t="s">
        <v>534</v>
      </c>
      <c r="E823" s="15" t="s">
        <v>535</v>
      </c>
      <c r="F823" s="16">
        <v>624</v>
      </c>
      <c r="H823" s="2">
        <v>44290</v>
      </c>
      <c r="I823" s="2">
        <v>44303</v>
      </c>
      <c r="J823">
        <f t="shared" si="48"/>
        <v>14</v>
      </c>
      <c r="K823" s="2">
        <f t="shared" si="49"/>
        <v>44296.5</v>
      </c>
      <c r="L823" s="82">
        <v>44309.5</v>
      </c>
      <c r="M823" s="82">
        <v>44309.5</v>
      </c>
      <c r="N823" s="79">
        <v>44308.5</v>
      </c>
      <c r="O823">
        <f t="shared" si="50"/>
        <v>13</v>
      </c>
      <c r="P823" s="32">
        <f t="shared" si="51"/>
        <v>8112</v>
      </c>
    </row>
    <row r="824" spans="1:16" x14ac:dyDescent="0.35">
      <c r="B824" s="89" t="s">
        <v>86</v>
      </c>
      <c r="C824" s="113">
        <v>44309</v>
      </c>
      <c r="D824" s="56" t="s">
        <v>536</v>
      </c>
      <c r="E824" s="15" t="s">
        <v>537</v>
      </c>
      <c r="F824" s="16">
        <v>249.45</v>
      </c>
      <c r="H824" s="2">
        <v>44290</v>
      </c>
      <c r="I824" s="2">
        <v>44303</v>
      </c>
      <c r="J824">
        <f t="shared" si="48"/>
        <v>14</v>
      </c>
      <c r="K824" s="2">
        <f t="shared" si="49"/>
        <v>44296.5</v>
      </c>
      <c r="L824" s="82">
        <v>44309.5</v>
      </c>
      <c r="M824" s="82">
        <v>44309.5</v>
      </c>
      <c r="N824" s="79">
        <v>44308.5</v>
      </c>
      <c r="O824">
        <f t="shared" si="50"/>
        <v>13</v>
      </c>
      <c r="P824" s="32">
        <f t="shared" si="51"/>
        <v>3242.85</v>
      </c>
    </row>
    <row r="825" spans="1:16" x14ac:dyDescent="0.35">
      <c r="A825" s="4"/>
      <c r="B825" s="4" t="s">
        <v>98</v>
      </c>
      <c r="C825" s="114">
        <v>44309</v>
      </c>
      <c r="D825" s="56" t="s">
        <v>544</v>
      </c>
      <c r="E825" t="s">
        <v>545</v>
      </c>
      <c r="F825" s="3">
        <v>150.89999999999998</v>
      </c>
      <c r="H825" s="2">
        <v>44291</v>
      </c>
      <c r="I825" s="2">
        <v>44304</v>
      </c>
      <c r="J825">
        <f t="shared" si="48"/>
        <v>14</v>
      </c>
      <c r="K825" s="2">
        <f t="shared" si="49"/>
        <v>44297.5</v>
      </c>
      <c r="L825" s="94">
        <v>44309.5</v>
      </c>
      <c r="M825" s="79">
        <v>44321.5</v>
      </c>
      <c r="N825" s="79"/>
      <c r="O825">
        <f t="shared" si="50"/>
        <v>24</v>
      </c>
      <c r="P825" s="32">
        <f t="shared" si="51"/>
        <v>3621.5999999999995</v>
      </c>
    </row>
    <row r="826" spans="1:16" x14ac:dyDescent="0.35">
      <c r="A826" s="4"/>
      <c r="B826" s="4" t="s">
        <v>98</v>
      </c>
      <c r="C826" s="114">
        <v>44309</v>
      </c>
      <c r="D826" s="56" t="s">
        <v>544</v>
      </c>
      <c r="E826" t="s">
        <v>546</v>
      </c>
      <c r="F826" s="3">
        <v>3715.6899999999996</v>
      </c>
      <c r="H826" s="2">
        <v>44291</v>
      </c>
      <c r="I826" s="2">
        <v>44304</v>
      </c>
      <c r="J826">
        <f t="shared" si="48"/>
        <v>14</v>
      </c>
      <c r="K826" s="2">
        <f t="shared" si="49"/>
        <v>44297.5</v>
      </c>
      <c r="L826" s="94">
        <v>44309.5</v>
      </c>
      <c r="M826" s="79">
        <v>44343.5</v>
      </c>
      <c r="N826" s="79"/>
      <c r="O826">
        <f t="shared" si="50"/>
        <v>46</v>
      </c>
      <c r="P826" s="32">
        <f t="shared" si="51"/>
        <v>170921.74</v>
      </c>
    </row>
    <row r="827" spans="1:16" x14ac:dyDescent="0.35">
      <c r="A827" s="4"/>
      <c r="B827" s="123" t="s">
        <v>86</v>
      </c>
      <c r="C827" s="114">
        <v>44309</v>
      </c>
      <c r="D827" s="56" t="s">
        <v>544</v>
      </c>
      <c r="E827" t="s">
        <v>546</v>
      </c>
      <c r="F827" s="3">
        <v>187.01</v>
      </c>
      <c r="H827" s="2">
        <v>44290</v>
      </c>
      <c r="I827" s="2">
        <v>44303</v>
      </c>
      <c r="J827">
        <f t="shared" si="48"/>
        <v>14</v>
      </c>
      <c r="K827" s="2">
        <f t="shared" si="49"/>
        <v>44296.5</v>
      </c>
      <c r="L827" s="94">
        <v>44309.5</v>
      </c>
      <c r="M827" s="79">
        <v>44343.5</v>
      </c>
      <c r="N827" s="79"/>
      <c r="O827">
        <f t="shared" si="50"/>
        <v>47</v>
      </c>
      <c r="P827" s="32">
        <f t="shared" si="51"/>
        <v>8789.4699999999993</v>
      </c>
    </row>
    <row r="828" spans="1:16" x14ac:dyDescent="0.35">
      <c r="B828" s="56" t="s">
        <v>98</v>
      </c>
      <c r="C828" s="113">
        <v>44323</v>
      </c>
      <c r="D828" s="56" t="s">
        <v>488</v>
      </c>
      <c r="E828" s="15" t="s">
        <v>489</v>
      </c>
      <c r="F828" s="16">
        <v>2.13</v>
      </c>
      <c r="H828" s="2">
        <v>44305</v>
      </c>
      <c r="I828" s="2">
        <v>44318</v>
      </c>
      <c r="J828">
        <f t="shared" si="48"/>
        <v>14</v>
      </c>
      <c r="K828" s="2">
        <f t="shared" si="49"/>
        <v>44311.5</v>
      </c>
      <c r="L828" s="82">
        <v>44323.5</v>
      </c>
      <c r="M828" s="79">
        <v>44362.5</v>
      </c>
      <c r="N828" s="79"/>
      <c r="O828">
        <f t="shared" si="50"/>
        <v>51</v>
      </c>
      <c r="P828" s="32">
        <f t="shared" si="51"/>
        <v>108.63</v>
      </c>
    </row>
    <row r="829" spans="1:16" x14ac:dyDescent="0.35">
      <c r="B829" s="56" t="s">
        <v>98</v>
      </c>
      <c r="C829" s="113">
        <v>44323</v>
      </c>
      <c r="D829" s="56" t="s">
        <v>450</v>
      </c>
      <c r="E829" s="15" t="s">
        <v>451</v>
      </c>
      <c r="F829" s="16">
        <v>23.38</v>
      </c>
      <c r="H829" s="2">
        <v>44305</v>
      </c>
      <c r="I829" s="2">
        <v>44318</v>
      </c>
      <c r="J829">
        <f t="shared" si="48"/>
        <v>14</v>
      </c>
      <c r="K829" s="2">
        <f t="shared" si="49"/>
        <v>44311.5</v>
      </c>
      <c r="L829" s="82">
        <v>44323.5</v>
      </c>
      <c r="M829" s="79">
        <v>44323.5</v>
      </c>
      <c r="N829" s="79"/>
      <c r="O829">
        <f t="shared" si="50"/>
        <v>12</v>
      </c>
      <c r="P829" s="32">
        <f t="shared" si="51"/>
        <v>280.56</v>
      </c>
    </row>
    <row r="830" spans="1:16" x14ac:dyDescent="0.35">
      <c r="B830" s="56" t="s">
        <v>98</v>
      </c>
      <c r="C830" s="113">
        <v>44323</v>
      </c>
      <c r="D830" s="56" t="s">
        <v>460</v>
      </c>
      <c r="E830" s="15" t="s">
        <v>461</v>
      </c>
      <c r="F830" s="16">
        <v>3.2</v>
      </c>
      <c r="H830" s="2">
        <v>44305</v>
      </c>
      <c r="I830" s="2">
        <v>44318</v>
      </c>
      <c r="J830">
        <f t="shared" si="48"/>
        <v>14</v>
      </c>
      <c r="K830" s="2">
        <f t="shared" si="49"/>
        <v>44311.5</v>
      </c>
      <c r="L830" s="82">
        <v>44323.5</v>
      </c>
      <c r="M830" s="79">
        <v>44323.5</v>
      </c>
      <c r="N830" s="79"/>
      <c r="O830">
        <f t="shared" si="50"/>
        <v>12</v>
      </c>
      <c r="P830" s="32">
        <f t="shared" si="51"/>
        <v>38.400000000000006</v>
      </c>
    </row>
    <row r="831" spans="1:16" x14ac:dyDescent="0.35">
      <c r="B831" s="56" t="s">
        <v>98</v>
      </c>
      <c r="C831" s="113">
        <v>44323</v>
      </c>
      <c r="D831" s="56" t="s">
        <v>470</v>
      </c>
      <c r="E831" s="15" t="s">
        <v>471</v>
      </c>
      <c r="F831" s="16">
        <v>94.77000000000001</v>
      </c>
      <c r="H831" s="2">
        <v>44305</v>
      </c>
      <c r="I831" s="2">
        <v>44318</v>
      </c>
      <c r="J831">
        <f t="shared" si="48"/>
        <v>14</v>
      </c>
      <c r="K831" s="2">
        <f t="shared" si="49"/>
        <v>44311.5</v>
      </c>
      <c r="L831" s="82">
        <v>44323.5</v>
      </c>
      <c r="M831" s="79">
        <v>44323.5</v>
      </c>
      <c r="N831" s="79"/>
      <c r="O831">
        <f t="shared" si="50"/>
        <v>12</v>
      </c>
      <c r="P831" s="32">
        <f t="shared" si="51"/>
        <v>1137.2400000000002</v>
      </c>
    </row>
    <row r="832" spans="1:16" x14ac:dyDescent="0.35">
      <c r="B832" s="56" t="s">
        <v>98</v>
      </c>
      <c r="C832" s="113">
        <v>44323</v>
      </c>
      <c r="D832" s="56" t="s">
        <v>442</v>
      </c>
      <c r="E832" s="15" t="s">
        <v>443</v>
      </c>
      <c r="F832" s="16">
        <v>14.31</v>
      </c>
      <c r="H832" s="2">
        <v>44305</v>
      </c>
      <c r="I832" s="2">
        <v>44318</v>
      </c>
      <c r="J832">
        <f t="shared" si="48"/>
        <v>14</v>
      </c>
      <c r="K832" s="2">
        <f t="shared" si="49"/>
        <v>44311.5</v>
      </c>
      <c r="L832" s="82">
        <v>44323.5</v>
      </c>
      <c r="M832" s="82">
        <v>44323.5</v>
      </c>
      <c r="N832" s="79"/>
      <c r="O832">
        <f t="shared" si="50"/>
        <v>12</v>
      </c>
      <c r="P832" s="32">
        <f t="shared" si="51"/>
        <v>171.72</v>
      </c>
    </row>
    <row r="833" spans="2:16" x14ac:dyDescent="0.35">
      <c r="B833" s="56" t="s">
        <v>98</v>
      </c>
      <c r="C833" s="113">
        <v>44323</v>
      </c>
      <c r="D833" s="56" t="s">
        <v>488</v>
      </c>
      <c r="E833" s="15" t="s">
        <v>489</v>
      </c>
      <c r="F833" s="16">
        <v>17.79</v>
      </c>
      <c r="H833" s="2">
        <v>44305</v>
      </c>
      <c r="I833" s="2">
        <v>44318</v>
      </c>
      <c r="J833">
        <f t="shared" si="48"/>
        <v>14</v>
      </c>
      <c r="K833" s="2">
        <f t="shared" si="49"/>
        <v>44311.5</v>
      </c>
      <c r="L833" s="82">
        <v>44323.5</v>
      </c>
      <c r="M833" s="79">
        <v>44362.5</v>
      </c>
      <c r="N833" s="79"/>
      <c r="O833">
        <f t="shared" si="50"/>
        <v>51</v>
      </c>
      <c r="P833" s="32">
        <f t="shared" si="51"/>
        <v>907.29</v>
      </c>
    </row>
    <row r="834" spans="2:16" x14ac:dyDescent="0.35">
      <c r="B834" s="56" t="s">
        <v>98</v>
      </c>
      <c r="C834" s="113">
        <v>44323</v>
      </c>
      <c r="D834" s="56" t="s">
        <v>444</v>
      </c>
      <c r="E834" s="15" t="s">
        <v>445</v>
      </c>
      <c r="F834" s="16">
        <v>17.39</v>
      </c>
      <c r="H834" s="2">
        <v>44305</v>
      </c>
      <c r="I834" s="2">
        <v>44318</v>
      </c>
      <c r="J834">
        <f t="shared" si="48"/>
        <v>14</v>
      </c>
      <c r="K834" s="2">
        <f t="shared" si="49"/>
        <v>44311.5</v>
      </c>
      <c r="L834" s="82">
        <v>44323.5</v>
      </c>
      <c r="M834" s="82">
        <v>44323.5</v>
      </c>
      <c r="N834" s="79"/>
      <c r="O834">
        <f t="shared" si="50"/>
        <v>12</v>
      </c>
      <c r="P834" s="32">
        <f t="shared" si="51"/>
        <v>208.68</v>
      </c>
    </row>
    <row r="835" spans="2:16" x14ac:dyDescent="0.35">
      <c r="B835" s="56" t="s">
        <v>98</v>
      </c>
      <c r="C835" s="113">
        <v>44323</v>
      </c>
      <c r="D835" s="56" t="s">
        <v>460</v>
      </c>
      <c r="E835" s="15" t="s">
        <v>461</v>
      </c>
      <c r="F835" s="16">
        <v>155.44999999999993</v>
      </c>
      <c r="H835" s="2">
        <v>44305</v>
      </c>
      <c r="I835" s="2">
        <v>44318</v>
      </c>
      <c r="J835">
        <f t="shared" si="48"/>
        <v>14</v>
      </c>
      <c r="K835" s="2">
        <f t="shared" si="49"/>
        <v>44311.5</v>
      </c>
      <c r="L835" s="82">
        <v>44323.5</v>
      </c>
      <c r="M835" s="79">
        <v>44323.5</v>
      </c>
      <c r="N835" s="79"/>
      <c r="O835">
        <f t="shared" si="50"/>
        <v>12</v>
      </c>
      <c r="P835" s="32">
        <f t="shared" si="51"/>
        <v>1865.3999999999992</v>
      </c>
    </row>
    <row r="836" spans="2:16" x14ac:dyDescent="0.35">
      <c r="B836" s="56" t="s">
        <v>98</v>
      </c>
      <c r="C836" s="113">
        <v>44323</v>
      </c>
      <c r="D836" s="56" t="s">
        <v>462</v>
      </c>
      <c r="E836" s="15" t="s">
        <v>463</v>
      </c>
      <c r="F836" s="16">
        <v>22.17</v>
      </c>
      <c r="H836" s="2">
        <v>44305</v>
      </c>
      <c r="I836" s="2">
        <v>44318</v>
      </c>
      <c r="J836">
        <f t="shared" si="48"/>
        <v>14</v>
      </c>
      <c r="K836" s="2">
        <f t="shared" si="49"/>
        <v>44311.5</v>
      </c>
      <c r="L836" s="82">
        <v>44323.5</v>
      </c>
      <c r="M836" s="79">
        <v>44323.5</v>
      </c>
      <c r="N836" s="79"/>
      <c r="O836">
        <f t="shared" si="50"/>
        <v>12</v>
      </c>
      <c r="P836" s="32">
        <f t="shared" si="51"/>
        <v>266.04000000000002</v>
      </c>
    </row>
    <row r="837" spans="2:16" x14ac:dyDescent="0.35">
      <c r="B837" s="56" t="s">
        <v>98</v>
      </c>
      <c r="C837" s="113">
        <v>44323</v>
      </c>
      <c r="D837" s="56" t="s">
        <v>440</v>
      </c>
      <c r="E837" s="15" t="s">
        <v>441</v>
      </c>
      <c r="F837" s="16">
        <v>6.47</v>
      </c>
      <c r="H837" s="2">
        <v>44305</v>
      </c>
      <c r="I837" s="2">
        <v>44318</v>
      </c>
      <c r="J837">
        <f t="shared" si="48"/>
        <v>14</v>
      </c>
      <c r="K837" s="2">
        <f t="shared" si="49"/>
        <v>44311.5</v>
      </c>
      <c r="L837" s="82">
        <v>44323.5</v>
      </c>
      <c r="M837" s="79">
        <v>44342.5</v>
      </c>
      <c r="N837" s="79"/>
      <c r="O837">
        <f t="shared" si="50"/>
        <v>31</v>
      </c>
      <c r="P837" s="32">
        <f t="shared" si="51"/>
        <v>200.57</v>
      </c>
    </row>
    <row r="838" spans="2:16" x14ac:dyDescent="0.35">
      <c r="B838" s="56" t="s">
        <v>98</v>
      </c>
      <c r="C838" s="113">
        <v>44323</v>
      </c>
      <c r="D838" s="56" t="s">
        <v>470</v>
      </c>
      <c r="E838" s="15" t="s">
        <v>471</v>
      </c>
      <c r="F838" s="16">
        <v>4394.75</v>
      </c>
      <c r="H838" s="2">
        <v>44305</v>
      </c>
      <c r="I838" s="2">
        <v>44318</v>
      </c>
      <c r="J838">
        <f t="shared" si="48"/>
        <v>14</v>
      </c>
      <c r="K838" s="2">
        <f t="shared" si="49"/>
        <v>44311.5</v>
      </c>
      <c r="L838" s="82">
        <v>44323.5</v>
      </c>
      <c r="M838" s="79">
        <v>44323.5</v>
      </c>
      <c r="N838" s="79"/>
      <c r="O838">
        <f t="shared" si="50"/>
        <v>12</v>
      </c>
      <c r="P838" s="32">
        <f t="shared" si="51"/>
        <v>52737</v>
      </c>
    </row>
    <row r="839" spans="2:16" x14ac:dyDescent="0.35">
      <c r="B839" s="56" t="s">
        <v>98</v>
      </c>
      <c r="C839" s="113">
        <v>44323</v>
      </c>
      <c r="D839" s="56" t="s">
        <v>472</v>
      </c>
      <c r="E839" s="15" t="s">
        <v>473</v>
      </c>
      <c r="F839" s="16">
        <v>601.98</v>
      </c>
      <c r="H839" s="2">
        <v>44305</v>
      </c>
      <c r="I839" s="2">
        <v>44318</v>
      </c>
      <c r="J839">
        <f t="shared" si="48"/>
        <v>14</v>
      </c>
      <c r="K839" s="2">
        <f t="shared" si="49"/>
        <v>44311.5</v>
      </c>
      <c r="L839" s="82">
        <v>44323.5</v>
      </c>
      <c r="M839" s="79">
        <v>44323.5</v>
      </c>
      <c r="N839" s="79"/>
      <c r="O839">
        <f t="shared" si="50"/>
        <v>12</v>
      </c>
      <c r="P839" s="32">
        <f t="shared" si="51"/>
        <v>7223.76</v>
      </c>
    </row>
    <row r="840" spans="2:16" x14ac:dyDescent="0.35">
      <c r="B840" s="56" t="s">
        <v>98</v>
      </c>
      <c r="C840" s="113">
        <v>44323</v>
      </c>
      <c r="D840" s="56" t="s">
        <v>442</v>
      </c>
      <c r="E840" s="15" t="s">
        <v>443</v>
      </c>
      <c r="F840" s="16">
        <v>6</v>
      </c>
      <c r="H840" s="2">
        <v>44305</v>
      </c>
      <c r="I840" s="2">
        <v>44318</v>
      </c>
      <c r="J840">
        <f t="shared" si="48"/>
        <v>14</v>
      </c>
      <c r="K840" s="2">
        <f t="shared" si="49"/>
        <v>44311.5</v>
      </c>
      <c r="L840" s="82">
        <v>44323.5</v>
      </c>
      <c r="M840" s="82">
        <v>44323.5</v>
      </c>
      <c r="N840" s="79"/>
      <c r="O840">
        <f t="shared" si="50"/>
        <v>12</v>
      </c>
      <c r="P840" s="32">
        <f t="shared" si="51"/>
        <v>72</v>
      </c>
    </row>
    <row r="841" spans="2:16" x14ac:dyDescent="0.35">
      <c r="B841" s="56" t="s">
        <v>98</v>
      </c>
      <c r="C841" s="113">
        <v>44323</v>
      </c>
      <c r="D841" s="56" t="s">
        <v>484</v>
      </c>
      <c r="E841" s="15" t="s">
        <v>485</v>
      </c>
      <c r="F841" s="16">
        <v>112</v>
      </c>
      <c r="H841" s="2">
        <v>44305</v>
      </c>
      <c r="I841" s="2">
        <v>44318</v>
      </c>
      <c r="J841">
        <f t="shared" si="48"/>
        <v>14</v>
      </c>
      <c r="K841" s="2">
        <f t="shared" si="49"/>
        <v>44311.5</v>
      </c>
      <c r="L841" s="82">
        <v>44323.5</v>
      </c>
      <c r="M841" s="79">
        <v>44323.5</v>
      </c>
      <c r="N841" s="79"/>
      <c r="O841">
        <f t="shared" si="50"/>
        <v>12</v>
      </c>
      <c r="P841" s="32">
        <f t="shared" si="51"/>
        <v>1344</v>
      </c>
    </row>
    <row r="842" spans="2:16" x14ac:dyDescent="0.35">
      <c r="B842" s="56" t="s">
        <v>98</v>
      </c>
      <c r="C842" s="113">
        <v>44323</v>
      </c>
      <c r="D842" s="56" t="s">
        <v>486</v>
      </c>
      <c r="E842" s="15" t="s">
        <v>487</v>
      </c>
      <c r="F842" s="16">
        <v>56.64</v>
      </c>
      <c r="H842" s="2">
        <v>44305</v>
      </c>
      <c r="I842" s="2">
        <v>44318</v>
      </c>
      <c r="J842">
        <f t="shared" ref="J842:J905" si="52">I842-H842+1</f>
        <v>14</v>
      </c>
      <c r="K842" s="2">
        <f t="shared" ref="K842:K905" si="53">(I842+H842)/2</f>
        <v>44311.5</v>
      </c>
      <c r="L842" s="82">
        <v>44323.5</v>
      </c>
      <c r="M842" s="79">
        <v>44349.5</v>
      </c>
      <c r="N842" s="79"/>
      <c r="O842">
        <f t="shared" ref="O842:O905" si="54">M842-K842</f>
        <v>38</v>
      </c>
      <c r="P842" s="32">
        <f t="shared" ref="P842:P905" si="55">F842*O842</f>
        <v>2152.3200000000002</v>
      </c>
    </row>
    <row r="843" spans="2:16" x14ac:dyDescent="0.35">
      <c r="B843" s="56" t="s">
        <v>98</v>
      </c>
      <c r="C843" s="113">
        <v>44323</v>
      </c>
      <c r="D843" s="56" t="s">
        <v>488</v>
      </c>
      <c r="E843" s="15" t="s">
        <v>489</v>
      </c>
      <c r="F843" s="16">
        <v>11454.000000000015</v>
      </c>
      <c r="H843" s="2">
        <v>44305</v>
      </c>
      <c r="I843" s="2">
        <v>44318</v>
      </c>
      <c r="J843">
        <f t="shared" si="52"/>
        <v>14</v>
      </c>
      <c r="K843" s="2">
        <f t="shared" si="53"/>
        <v>44311.5</v>
      </c>
      <c r="L843" s="82">
        <v>44323.5</v>
      </c>
      <c r="M843" s="79">
        <v>44362.5</v>
      </c>
      <c r="N843" s="79"/>
      <c r="O843">
        <f t="shared" si="54"/>
        <v>51</v>
      </c>
      <c r="P843" s="32">
        <f t="shared" si="55"/>
        <v>584154.0000000007</v>
      </c>
    </row>
    <row r="844" spans="2:16" x14ac:dyDescent="0.35">
      <c r="B844" s="56" t="s">
        <v>98</v>
      </c>
      <c r="C844" s="113">
        <v>44323</v>
      </c>
      <c r="D844" s="56" t="s">
        <v>444</v>
      </c>
      <c r="E844" s="15" t="s">
        <v>445</v>
      </c>
      <c r="F844" s="16">
        <v>53.34</v>
      </c>
      <c r="H844" s="2">
        <v>44305</v>
      </c>
      <c r="I844" s="2">
        <v>44318</v>
      </c>
      <c r="J844">
        <f t="shared" si="52"/>
        <v>14</v>
      </c>
      <c r="K844" s="2">
        <f t="shared" si="53"/>
        <v>44311.5</v>
      </c>
      <c r="L844" s="82">
        <v>44323.5</v>
      </c>
      <c r="M844" s="82">
        <v>44323.5</v>
      </c>
      <c r="N844" s="79"/>
      <c r="O844">
        <f t="shared" si="54"/>
        <v>12</v>
      </c>
      <c r="P844" s="32">
        <f t="shared" si="55"/>
        <v>640.08000000000004</v>
      </c>
    </row>
    <row r="845" spans="2:16" x14ac:dyDescent="0.35">
      <c r="B845" s="56" t="s">
        <v>98</v>
      </c>
      <c r="C845" s="113">
        <v>44323</v>
      </c>
      <c r="D845" s="89" t="s">
        <v>492</v>
      </c>
      <c r="E845" s="15" t="s">
        <v>493</v>
      </c>
      <c r="F845" s="16">
        <v>6629.8499999999976</v>
      </c>
      <c r="H845" s="2">
        <v>44305</v>
      </c>
      <c r="I845" s="2">
        <v>44318</v>
      </c>
      <c r="J845">
        <f t="shared" si="52"/>
        <v>14</v>
      </c>
      <c r="K845" s="2">
        <f t="shared" si="53"/>
        <v>44311.5</v>
      </c>
      <c r="L845" s="82">
        <v>44323.5</v>
      </c>
      <c r="M845" s="2">
        <v>44308.5</v>
      </c>
      <c r="N845" s="79"/>
      <c r="O845">
        <f t="shared" si="54"/>
        <v>-3</v>
      </c>
      <c r="P845" s="32">
        <f t="shared" si="55"/>
        <v>-19889.549999999992</v>
      </c>
    </row>
    <row r="846" spans="2:16" x14ac:dyDescent="0.35">
      <c r="B846" s="56" t="s">
        <v>98</v>
      </c>
      <c r="C846" s="113">
        <v>44323</v>
      </c>
      <c r="D846" s="56" t="s">
        <v>430</v>
      </c>
      <c r="E846" s="15" t="s">
        <v>431</v>
      </c>
      <c r="F846" s="16">
        <v>5.12</v>
      </c>
      <c r="H846" s="2">
        <v>44305</v>
      </c>
      <c r="I846" s="2">
        <v>44318</v>
      </c>
      <c r="J846">
        <f t="shared" si="52"/>
        <v>14</v>
      </c>
      <c r="K846" s="2">
        <f t="shared" si="53"/>
        <v>44311.5</v>
      </c>
      <c r="L846" s="82">
        <v>44323.5</v>
      </c>
      <c r="M846" s="82">
        <v>44323.5</v>
      </c>
      <c r="N846" s="79"/>
      <c r="O846">
        <f t="shared" si="54"/>
        <v>12</v>
      </c>
      <c r="P846" s="32">
        <f t="shared" si="55"/>
        <v>61.44</v>
      </c>
    </row>
    <row r="847" spans="2:16" x14ac:dyDescent="0.35">
      <c r="B847" s="56" t="s">
        <v>98</v>
      </c>
      <c r="C847" s="113">
        <v>44323</v>
      </c>
      <c r="D847" s="56" t="s">
        <v>478</v>
      </c>
      <c r="E847" s="15" t="s">
        <v>479</v>
      </c>
      <c r="F847" s="16">
        <v>84.22</v>
      </c>
      <c r="H847" s="2">
        <v>44305</v>
      </c>
      <c r="I847" s="2">
        <v>44318</v>
      </c>
      <c r="J847">
        <f t="shared" si="52"/>
        <v>14</v>
      </c>
      <c r="K847" s="2">
        <f t="shared" si="53"/>
        <v>44311.5</v>
      </c>
      <c r="L847" s="82">
        <v>44323.5</v>
      </c>
      <c r="M847" s="82">
        <v>44323.5</v>
      </c>
      <c r="N847" s="79"/>
      <c r="O847">
        <f t="shared" si="54"/>
        <v>12</v>
      </c>
      <c r="P847" s="32">
        <f t="shared" si="55"/>
        <v>1010.64</v>
      </c>
    </row>
    <row r="848" spans="2:16" x14ac:dyDescent="0.35">
      <c r="B848" s="56" t="s">
        <v>98</v>
      </c>
      <c r="C848" s="113">
        <v>44323</v>
      </c>
      <c r="D848" s="56" t="s">
        <v>480</v>
      </c>
      <c r="E848" s="15" t="s">
        <v>481</v>
      </c>
      <c r="F848" s="16">
        <v>84.22</v>
      </c>
      <c r="H848" s="2">
        <v>44305</v>
      </c>
      <c r="I848" s="2">
        <v>44318</v>
      </c>
      <c r="J848">
        <f t="shared" si="52"/>
        <v>14</v>
      </c>
      <c r="K848" s="2">
        <f t="shared" si="53"/>
        <v>44311.5</v>
      </c>
      <c r="L848" s="82">
        <v>44323.5</v>
      </c>
      <c r="M848" s="82">
        <v>44323.5</v>
      </c>
      <c r="N848" s="79"/>
      <c r="O848">
        <f t="shared" si="54"/>
        <v>12</v>
      </c>
      <c r="P848" s="32">
        <f t="shared" si="55"/>
        <v>1010.64</v>
      </c>
    </row>
    <row r="849" spans="2:16" x14ac:dyDescent="0.35">
      <c r="B849" s="56" t="s">
        <v>98</v>
      </c>
      <c r="C849" s="113">
        <v>44323</v>
      </c>
      <c r="D849" s="56" t="s">
        <v>430</v>
      </c>
      <c r="E849" s="15" t="s">
        <v>431</v>
      </c>
      <c r="F849" s="16">
        <v>15.56</v>
      </c>
      <c r="H849" s="2">
        <v>44305</v>
      </c>
      <c r="I849" s="2">
        <v>44318</v>
      </c>
      <c r="J849">
        <f t="shared" si="52"/>
        <v>14</v>
      </c>
      <c r="K849" s="2">
        <f t="shared" si="53"/>
        <v>44311.5</v>
      </c>
      <c r="L849" s="82">
        <v>44323.5</v>
      </c>
      <c r="M849" s="82">
        <v>44323.5</v>
      </c>
      <c r="N849" s="79"/>
      <c r="O849">
        <f t="shared" si="54"/>
        <v>12</v>
      </c>
      <c r="P849" s="32">
        <f t="shared" si="55"/>
        <v>186.72</v>
      </c>
    </row>
    <row r="850" spans="2:16" x14ac:dyDescent="0.35">
      <c r="B850" s="56" t="s">
        <v>98</v>
      </c>
      <c r="C850" s="113">
        <v>44323</v>
      </c>
      <c r="D850" s="56" t="s">
        <v>504</v>
      </c>
      <c r="E850" s="15" t="s">
        <v>505</v>
      </c>
      <c r="F850" s="16">
        <v>196.36</v>
      </c>
      <c r="H850" s="2">
        <v>44305</v>
      </c>
      <c r="I850" s="2">
        <v>44318</v>
      </c>
      <c r="J850">
        <f t="shared" si="52"/>
        <v>14</v>
      </c>
      <c r="K850" s="2">
        <f t="shared" si="53"/>
        <v>44311.5</v>
      </c>
      <c r="L850" s="82">
        <v>44323.5</v>
      </c>
      <c r="M850" s="79">
        <v>44326.5</v>
      </c>
      <c r="N850" s="79"/>
      <c r="O850">
        <f t="shared" si="54"/>
        <v>15</v>
      </c>
      <c r="P850" s="32">
        <f t="shared" si="55"/>
        <v>2945.4</v>
      </c>
    </row>
    <row r="851" spans="2:16" x14ac:dyDescent="0.35">
      <c r="B851" s="56" t="s">
        <v>98</v>
      </c>
      <c r="C851" s="113">
        <v>44323</v>
      </c>
      <c r="D851" s="56" t="s">
        <v>506</v>
      </c>
      <c r="E851" s="15" t="s">
        <v>507</v>
      </c>
      <c r="F851" s="16">
        <v>633.44000000000005</v>
      </c>
      <c r="H851" s="2">
        <v>44305</v>
      </c>
      <c r="I851" s="2">
        <v>44318</v>
      </c>
      <c r="J851">
        <f t="shared" si="52"/>
        <v>14</v>
      </c>
      <c r="K851" s="2">
        <f t="shared" si="53"/>
        <v>44311.5</v>
      </c>
      <c r="L851" s="82">
        <v>44323.5</v>
      </c>
      <c r="M851" s="79">
        <v>44326.5</v>
      </c>
      <c r="N851" s="79"/>
      <c r="O851">
        <f t="shared" si="54"/>
        <v>15</v>
      </c>
      <c r="P851" s="32">
        <f t="shared" si="55"/>
        <v>9501.6</v>
      </c>
    </row>
    <row r="852" spans="2:16" x14ac:dyDescent="0.35">
      <c r="B852" s="56" t="s">
        <v>98</v>
      </c>
      <c r="C852" s="113">
        <v>44323</v>
      </c>
      <c r="D852" s="56" t="s">
        <v>508</v>
      </c>
      <c r="E852" s="15" t="s">
        <v>509</v>
      </c>
      <c r="F852" s="16">
        <v>164.08</v>
      </c>
      <c r="H852" s="2">
        <v>44305</v>
      </c>
      <c r="I852" s="2">
        <v>44318</v>
      </c>
      <c r="J852">
        <f t="shared" si="52"/>
        <v>14</v>
      </c>
      <c r="K852" s="2">
        <f t="shared" si="53"/>
        <v>44311.5</v>
      </c>
      <c r="L852" s="82">
        <v>44323.5</v>
      </c>
      <c r="M852" s="79">
        <v>44326.5</v>
      </c>
      <c r="N852" s="79"/>
      <c r="O852">
        <f t="shared" si="54"/>
        <v>15</v>
      </c>
      <c r="P852" s="32">
        <f t="shared" si="55"/>
        <v>2461.2000000000003</v>
      </c>
    </row>
    <row r="853" spans="2:16" x14ac:dyDescent="0.35">
      <c r="B853" s="56" t="s">
        <v>98</v>
      </c>
      <c r="C853" s="113">
        <v>44323</v>
      </c>
      <c r="D853" s="56" t="s">
        <v>448</v>
      </c>
      <c r="E853" s="15" t="s">
        <v>449</v>
      </c>
      <c r="F853" s="16">
        <v>11929.359999999971</v>
      </c>
      <c r="H853" s="2">
        <v>44305</v>
      </c>
      <c r="I853" s="2">
        <v>44318</v>
      </c>
      <c r="J853">
        <f t="shared" si="52"/>
        <v>14</v>
      </c>
      <c r="K853" s="2">
        <f t="shared" si="53"/>
        <v>44311.5</v>
      </c>
      <c r="L853" s="82">
        <v>44323.5</v>
      </c>
      <c r="M853" s="79">
        <v>44323.5</v>
      </c>
      <c r="N853" s="79"/>
      <c r="O853">
        <f t="shared" si="54"/>
        <v>12</v>
      </c>
      <c r="P853" s="32">
        <f t="shared" si="55"/>
        <v>143152.31999999966</v>
      </c>
    </row>
    <row r="854" spans="2:16" x14ac:dyDescent="0.35">
      <c r="B854" s="56" t="s">
        <v>98</v>
      </c>
      <c r="C854" s="113">
        <v>44323</v>
      </c>
      <c r="D854" s="56" t="s">
        <v>510</v>
      </c>
      <c r="E854" s="15" t="s">
        <v>511</v>
      </c>
      <c r="F854" s="16">
        <v>5749.8799999999919</v>
      </c>
      <c r="H854" s="2">
        <v>44305</v>
      </c>
      <c r="I854" s="2">
        <v>44318</v>
      </c>
      <c r="J854">
        <f t="shared" si="52"/>
        <v>14</v>
      </c>
      <c r="K854" s="2">
        <f t="shared" si="53"/>
        <v>44311.5</v>
      </c>
      <c r="L854" s="82">
        <v>44323.5</v>
      </c>
      <c r="M854" s="79">
        <v>44323.5</v>
      </c>
      <c r="N854" s="79"/>
      <c r="O854">
        <f t="shared" si="54"/>
        <v>12</v>
      </c>
      <c r="P854" s="32">
        <f t="shared" si="55"/>
        <v>68998.55999999991</v>
      </c>
    </row>
    <row r="855" spans="2:16" x14ac:dyDescent="0.35">
      <c r="B855" s="56" t="s">
        <v>98</v>
      </c>
      <c r="C855" s="113">
        <v>44323</v>
      </c>
      <c r="D855" s="56" t="s">
        <v>512</v>
      </c>
      <c r="E855" s="15" t="s">
        <v>513</v>
      </c>
      <c r="F855" s="16">
        <v>161.84</v>
      </c>
      <c r="H855" s="2">
        <v>44305</v>
      </c>
      <c r="I855" s="2">
        <v>44318</v>
      </c>
      <c r="J855">
        <f t="shared" si="52"/>
        <v>14</v>
      </c>
      <c r="K855" s="2">
        <f t="shared" si="53"/>
        <v>44311.5</v>
      </c>
      <c r="L855" s="82">
        <v>44323.5</v>
      </c>
      <c r="M855" s="79">
        <v>44326.5</v>
      </c>
      <c r="N855" s="79"/>
      <c r="O855">
        <f t="shared" si="54"/>
        <v>15</v>
      </c>
      <c r="P855" s="32">
        <f t="shared" si="55"/>
        <v>2427.6</v>
      </c>
    </row>
    <row r="856" spans="2:16" x14ac:dyDescent="0.35">
      <c r="B856" s="56" t="s">
        <v>98</v>
      </c>
      <c r="C856" s="113">
        <v>44323</v>
      </c>
      <c r="D856" s="56" t="s">
        <v>514</v>
      </c>
      <c r="E856" s="15" t="s">
        <v>515</v>
      </c>
      <c r="F856" s="16">
        <v>98.52</v>
      </c>
      <c r="H856" s="2">
        <v>44305</v>
      </c>
      <c r="I856" s="2">
        <v>44318</v>
      </c>
      <c r="J856">
        <f t="shared" si="52"/>
        <v>14</v>
      </c>
      <c r="K856" s="2">
        <f t="shared" si="53"/>
        <v>44311.5</v>
      </c>
      <c r="L856" s="82">
        <v>44323.5</v>
      </c>
      <c r="M856" s="79">
        <v>44326.5</v>
      </c>
      <c r="N856" s="79"/>
      <c r="O856">
        <f t="shared" si="54"/>
        <v>15</v>
      </c>
      <c r="P856" s="32">
        <f t="shared" si="55"/>
        <v>1477.8</v>
      </c>
    </row>
    <row r="857" spans="2:16" x14ac:dyDescent="0.35">
      <c r="B857" s="56" t="s">
        <v>98</v>
      </c>
      <c r="C857" s="113">
        <v>44323</v>
      </c>
      <c r="D857" s="56" t="s">
        <v>516</v>
      </c>
      <c r="E857" s="15" t="s">
        <v>517</v>
      </c>
      <c r="F857" s="16">
        <v>238.56</v>
      </c>
      <c r="H857" s="2">
        <v>44305</v>
      </c>
      <c r="I857" s="2">
        <v>44318</v>
      </c>
      <c r="J857">
        <f t="shared" si="52"/>
        <v>14</v>
      </c>
      <c r="K857" s="2">
        <f t="shared" si="53"/>
        <v>44311.5</v>
      </c>
      <c r="L857" s="82">
        <v>44323.5</v>
      </c>
      <c r="M857" s="79">
        <v>44326.5</v>
      </c>
      <c r="N857" s="79"/>
      <c r="O857">
        <f t="shared" si="54"/>
        <v>15</v>
      </c>
      <c r="P857" s="32">
        <f t="shared" si="55"/>
        <v>3578.4</v>
      </c>
    </row>
    <row r="858" spans="2:16" x14ac:dyDescent="0.35">
      <c r="B858" s="56" t="s">
        <v>98</v>
      </c>
      <c r="C858" s="113">
        <v>44323</v>
      </c>
      <c r="D858" s="56" t="s">
        <v>518</v>
      </c>
      <c r="E858" s="15" t="s">
        <v>519</v>
      </c>
      <c r="F858" s="16">
        <v>192.12</v>
      </c>
      <c r="H858" s="2">
        <v>44305</v>
      </c>
      <c r="I858" s="2">
        <v>44318</v>
      </c>
      <c r="J858">
        <f t="shared" si="52"/>
        <v>14</v>
      </c>
      <c r="K858" s="2">
        <f t="shared" si="53"/>
        <v>44311.5</v>
      </c>
      <c r="L858" s="82">
        <v>44323.5</v>
      </c>
      <c r="M858" s="79">
        <v>44326.5</v>
      </c>
      <c r="N858" s="79"/>
      <c r="O858">
        <f t="shared" si="54"/>
        <v>15</v>
      </c>
      <c r="P858" s="32">
        <f t="shared" si="55"/>
        <v>2881.8</v>
      </c>
    </row>
    <row r="859" spans="2:16" x14ac:dyDescent="0.35">
      <c r="B859" s="56" t="s">
        <v>98</v>
      </c>
      <c r="C859" s="113">
        <v>44323</v>
      </c>
      <c r="D859" s="56" t="s">
        <v>520</v>
      </c>
      <c r="E859" s="15" t="s">
        <v>521</v>
      </c>
      <c r="F859" s="16">
        <v>770.59999999999991</v>
      </c>
      <c r="H859" s="2">
        <v>44305</v>
      </c>
      <c r="I859" s="2">
        <v>44318</v>
      </c>
      <c r="J859">
        <f t="shared" si="52"/>
        <v>14</v>
      </c>
      <c r="K859" s="2">
        <f t="shared" si="53"/>
        <v>44311.5</v>
      </c>
      <c r="L859" s="82">
        <v>44323.5</v>
      </c>
      <c r="M859" s="79">
        <v>44326.5</v>
      </c>
      <c r="N859" s="79"/>
      <c r="O859">
        <f t="shared" si="54"/>
        <v>15</v>
      </c>
      <c r="P859" s="32">
        <f t="shared" si="55"/>
        <v>11558.999999999998</v>
      </c>
    </row>
    <row r="860" spans="2:16" x14ac:dyDescent="0.35">
      <c r="B860" s="56" t="s">
        <v>98</v>
      </c>
      <c r="C860" s="113">
        <v>44323</v>
      </c>
      <c r="D860" s="56" t="s">
        <v>522</v>
      </c>
      <c r="E860" s="15" t="s">
        <v>523</v>
      </c>
      <c r="F860" s="16">
        <v>59</v>
      </c>
      <c r="H860" s="2">
        <v>44305</v>
      </c>
      <c r="I860" s="2">
        <v>44318</v>
      </c>
      <c r="J860">
        <f t="shared" si="52"/>
        <v>14</v>
      </c>
      <c r="K860" s="2">
        <f t="shared" si="53"/>
        <v>44311.5</v>
      </c>
      <c r="L860" s="82">
        <v>44323.5</v>
      </c>
      <c r="M860" s="79">
        <v>44326.5</v>
      </c>
      <c r="N860" s="79"/>
      <c r="O860">
        <f t="shared" si="54"/>
        <v>15</v>
      </c>
      <c r="P860" s="32">
        <f t="shared" si="55"/>
        <v>885</v>
      </c>
    </row>
    <row r="861" spans="2:16" x14ac:dyDescent="0.35">
      <c r="B861" s="56" t="s">
        <v>98</v>
      </c>
      <c r="C861" s="113">
        <v>44323</v>
      </c>
      <c r="D861" s="56" t="s">
        <v>524</v>
      </c>
      <c r="E861" s="15" t="s">
        <v>525</v>
      </c>
      <c r="F861" s="16">
        <v>840</v>
      </c>
      <c r="H861" s="2">
        <v>44305</v>
      </c>
      <c r="I861" s="2">
        <v>44318</v>
      </c>
      <c r="J861">
        <f t="shared" si="52"/>
        <v>14</v>
      </c>
      <c r="K861" s="2">
        <f t="shared" si="53"/>
        <v>44311.5</v>
      </c>
      <c r="L861" s="82">
        <v>44323.5</v>
      </c>
      <c r="M861" s="79">
        <v>44326.5</v>
      </c>
      <c r="N861" s="79"/>
      <c r="O861">
        <f t="shared" si="54"/>
        <v>15</v>
      </c>
      <c r="P861" s="32">
        <f t="shared" si="55"/>
        <v>12600</v>
      </c>
    </row>
    <row r="862" spans="2:16" x14ac:dyDescent="0.35">
      <c r="B862" s="56" t="s">
        <v>98</v>
      </c>
      <c r="C862" s="113">
        <v>44323</v>
      </c>
      <c r="D862" s="56" t="s">
        <v>450</v>
      </c>
      <c r="E862" s="15" t="s">
        <v>451</v>
      </c>
      <c r="F862" s="16">
        <v>5237.120000000019</v>
      </c>
      <c r="H862" s="2">
        <v>44305</v>
      </c>
      <c r="I862" s="2">
        <v>44318</v>
      </c>
      <c r="J862">
        <f t="shared" si="52"/>
        <v>14</v>
      </c>
      <c r="K862" s="2">
        <f t="shared" si="53"/>
        <v>44311.5</v>
      </c>
      <c r="L862" s="82">
        <v>44323.5</v>
      </c>
      <c r="M862" s="79">
        <v>44323.5</v>
      </c>
      <c r="N862" s="79"/>
      <c r="O862">
        <f t="shared" si="54"/>
        <v>12</v>
      </c>
      <c r="P862" s="32">
        <f t="shared" si="55"/>
        <v>62845.440000000228</v>
      </c>
    </row>
    <row r="863" spans="2:16" x14ac:dyDescent="0.35">
      <c r="B863" s="56" t="s">
        <v>98</v>
      </c>
      <c r="C863" s="113">
        <v>44323</v>
      </c>
      <c r="D863" s="56" t="s">
        <v>526</v>
      </c>
      <c r="E863" s="15" t="s">
        <v>527</v>
      </c>
      <c r="F863" s="16">
        <v>132.5</v>
      </c>
      <c r="H863" s="2">
        <v>44305</v>
      </c>
      <c r="I863" s="2">
        <v>44318</v>
      </c>
      <c r="J863">
        <f t="shared" si="52"/>
        <v>14</v>
      </c>
      <c r="K863" s="2">
        <f t="shared" si="53"/>
        <v>44311.5</v>
      </c>
      <c r="L863" s="82">
        <v>44323.5</v>
      </c>
      <c r="M863" s="79">
        <v>44349.5</v>
      </c>
      <c r="N863" s="79"/>
      <c r="O863">
        <f t="shared" si="54"/>
        <v>38</v>
      </c>
      <c r="P863" s="32">
        <f t="shared" si="55"/>
        <v>5035</v>
      </c>
    </row>
    <row r="864" spans="2:16" x14ac:dyDescent="0.35">
      <c r="B864" s="56" t="s">
        <v>98</v>
      </c>
      <c r="C864" s="113">
        <v>44323</v>
      </c>
      <c r="D864" s="56" t="s">
        <v>528</v>
      </c>
      <c r="E864" s="15" t="s">
        <v>529</v>
      </c>
      <c r="F864" s="16">
        <v>6.66</v>
      </c>
      <c r="H864" s="2">
        <v>44305</v>
      </c>
      <c r="I864" s="2">
        <v>44318</v>
      </c>
      <c r="J864">
        <f t="shared" si="52"/>
        <v>14</v>
      </c>
      <c r="K864" s="2">
        <f t="shared" si="53"/>
        <v>44311.5</v>
      </c>
      <c r="L864" s="82">
        <v>44323.5</v>
      </c>
      <c r="M864" s="79">
        <v>44326.5</v>
      </c>
      <c r="N864" s="79"/>
      <c r="O864">
        <f t="shared" si="54"/>
        <v>15</v>
      </c>
      <c r="P864" s="32">
        <f t="shared" si="55"/>
        <v>99.9</v>
      </c>
    </row>
    <row r="865" spans="2:16" x14ac:dyDescent="0.35">
      <c r="B865" s="56" t="s">
        <v>98</v>
      </c>
      <c r="C865" s="113">
        <v>44323</v>
      </c>
      <c r="D865" s="56" t="s">
        <v>530</v>
      </c>
      <c r="E865" s="15" t="s">
        <v>531</v>
      </c>
      <c r="F865" s="16">
        <v>203.93</v>
      </c>
      <c r="H865" s="2">
        <v>44305</v>
      </c>
      <c r="I865" s="2">
        <v>44318</v>
      </c>
      <c r="J865">
        <f t="shared" si="52"/>
        <v>14</v>
      </c>
      <c r="K865" s="2">
        <f t="shared" si="53"/>
        <v>44311.5</v>
      </c>
      <c r="L865" s="82">
        <v>44323.5</v>
      </c>
      <c r="M865" s="79">
        <v>44326.5</v>
      </c>
      <c r="N865" s="79"/>
      <c r="O865">
        <f t="shared" si="54"/>
        <v>15</v>
      </c>
      <c r="P865" s="32">
        <f t="shared" si="55"/>
        <v>3058.9500000000003</v>
      </c>
    </row>
    <row r="866" spans="2:16" x14ac:dyDescent="0.35">
      <c r="B866" s="56" t="s">
        <v>98</v>
      </c>
      <c r="C866" s="113">
        <v>44323</v>
      </c>
      <c r="D866" s="56" t="s">
        <v>532</v>
      </c>
      <c r="E866" s="15" t="s">
        <v>533</v>
      </c>
      <c r="F866" s="16">
        <v>1509</v>
      </c>
      <c r="H866" s="2">
        <v>44305</v>
      </c>
      <c r="I866" s="2">
        <v>44318</v>
      </c>
      <c r="J866">
        <f t="shared" si="52"/>
        <v>14</v>
      </c>
      <c r="K866" s="2">
        <f t="shared" si="53"/>
        <v>44311.5</v>
      </c>
      <c r="L866" s="82">
        <v>44323.5</v>
      </c>
      <c r="M866" s="82">
        <v>44323.5</v>
      </c>
      <c r="N866" s="79">
        <v>44322.5</v>
      </c>
      <c r="O866">
        <f t="shared" si="54"/>
        <v>12</v>
      </c>
      <c r="P866" s="32">
        <f t="shared" si="55"/>
        <v>18108</v>
      </c>
    </row>
    <row r="867" spans="2:16" x14ac:dyDescent="0.35">
      <c r="B867" s="56" t="s">
        <v>98</v>
      </c>
      <c r="C867" s="113">
        <v>44323</v>
      </c>
      <c r="D867" s="56" t="s">
        <v>534</v>
      </c>
      <c r="E867" s="15" t="s">
        <v>535</v>
      </c>
      <c r="F867" s="16">
        <v>18486.110000000004</v>
      </c>
      <c r="H867" s="2">
        <v>44305</v>
      </c>
      <c r="I867" s="2">
        <v>44318</v>
      </c>
      <c r="J867">
        <f t="shared" si="52"/>
        <v>14</v>
      </c>
      <c r="K867" s="2">
        <f t="shared" si="53"/>
        <v>44311.5</v>
      </c>
      <c r="L867" s="82">
        <v>44323.5</v>
      </c>
      <c r="M867" s="82">
        <v>44323.5</v>
      </c>
      <c r="N867" s="79">
        <v>44322.5</v>
      </c>
      <c r="O867">
        <f t="shared" si="54"/>
        <v>12</v>
      </c>
      <c r="P867" s="32">
        <f t="shared" si="55"/>
        <v>221833.32000000007</v>
      </c>
    </row>
    <row r="868" spans="2:16" x14ac:dyDescent="0.35">
      <c r="B868" s="56" t="s">
        <v>98</v>
      </c>
      <c r="C868" s="113">
        <v>44323</v>
      </c>
      <c r="D868" s="56" t="s">
        <v>536</v>
      </c>
      <c r="E868" s="15" t="s">
        <v>537</v>
      </c>
      <c r="F868" s="16">
        <v>437.29000000000008</v>
      </c>
      <c r="H868" s="2">
        <v>44305</v>
      </c>
      <c r="I868" s="2">
        <v>44318</v>
      </c>
      <c r="J868">
        <f t="shared" si="52"/>
        <v>14</v>
      </c>
      <c r="K868" s="2">
        <f t="shared" si="53"/>
        <v>44311.5</v>
      </c>
      <c r="L868" s="82">
        <v>44323.5</v>
      </c>
      <c r="M868" s="82">
        <v>44323.5</v>
      </c>
      <c r="N868" s="79">
        <v>44322.5</v>
      </c>
      <c r="O868">
        <f t="shared" si="54"/>
        <v>12</v>
      </c>
      <c r="P868" s="32">
        <f t="shared" si="55"/>
        <v>5247.4800000000014</v>
      </c>
    </row>
    <row r="869" spans="2:16" x14ac:dyDescent="0.35">
      <c r="B869" s="56" t="s">
        <v>98</v>
      </c>
      <c r="C869" s="113">
        <v>44323</v>
      </c>
      <c r="D869" s="56" t="s">
        <v>538</v>
      </c>
      <c r="E869" s="15" t="s">
        <v>539</v>
      </c>
      <c r="F869" s="16">
        <v>112</v>
      </c>
      <c r="H869" s="2">
        <v>44305</v>
      </c>
      <c r="I869" s="2">
        <v>44318</v>
      </c>
      <c r="J869">
        <f t="shared" si="52"/>
        <v>14</v>
      </c>
      <c r="K869" s="2">
        <f t="shared" si="53"/>
        <v>44311.5</v>
      </c>
      <c r="L869" s="82">
        <v>44323.5</v>
      </c>
      <c r="M869" s="82">
        <v>44323.5</v>
      </c>
      <c r="N869" s="79">
        <v>44322.5</v>
      </c>
      <c r="O869">
        <f t="shared" si="54"/>
        <v>12</v>
      </c>
      <c r="P869" s="32">
        <f t="shared" si="55"/>
        <v>1344</v>
      </c>
    </row>
    <row r="870" spans="2:16" x14ac:dyDescent="0.35">
      <c r="B870" s="56" t="s">
        <v>98</v>
      </c>
      <c r="C870" s="113">
        <v>44323</v>
      </c>
      <c r="D870" s="56" t="s">
        <v>551</v>
      </c>
      <c r="E870" s="15" t="s">
        <v>552</v>
      </c>
      <c r="F870" s="16">
        <v>296</v>
      </c>
      <c r="H870" s="2">
        <v>44305</v>
      </c>
      <c r="I870" s="2">
        <v>44318</v>
      </c>
      <c r="J870">
        <f t="shared" si="52"/>
        <v>14</v>
      </c>
      <c r="K870" s="2">
        <f t="shared" si="53"/>
        <v>44311.5</v>
      </c>
      <c r="L870" s="82">
        <v>44323.5</v>
      </c>
      <c r="M870" s="82">
        <v>44323.5</v>
      </c>
      <c r="N870" s="79">
        <v>44322.5</v>
      </c>
      <c r="O870">
        <f t="shared" si="54"/>
        <v>12</v>
      </c>
      <c r="P870" s="32">
        <f t="shared" si="55"/>
        <v>3552</v>
      </c>
    </row>
    <row r="871" spans="2:16" x14ac:dyDescent="0.35">
      <c r="B871" s="56" t="s">
        <v>98</v>
      </c>
      <c r="C871" s="113">
        <v>44323</v>
      </c>
      <c r="D871" s="56" t="s">
        <v>553</v>
      </c>
      <c r="E871" s="15" t="s">
        <v>554</v>
      </c>
      <c r="F871" s="16">
        <v>282.24</v>
      </c>
      <c r="H871" s="2">
        <v>44305</v>
      </c>
      <c r="I871" s="2">
        <v>44318</v>
      </c>
      <c r="J871">
        <f t="shared" si="52"/>
        <v>14</v>
      </c>
      <c r="K871" s="2">
        <f t="shared" si="53"/>
        <v>44311.5</v>
      </c>
      <c r="L871" s="82">
        <v>44323.5</v>
      </c>
      <c r="M871" s="82">
        <v>44323.5</v>
      </c>
      <c r="N871" s="79">
        <v>44322.5</v>
      </c>
      <c r="O871">
        <f t="shared" si="54"/>
        <v>12</v>
      </c>
      <c r="P871" s="32">
        <f t="shared" si="55"/>
        <v>3386.88</v>
      </c>
    </row>
    <row r="872" spans="2:16" x14ac:dyDescent="0.35">
      <c r="B872" s="56" t="s">
        <v>98</v>
      </c>
      <c r="C872" s="113">
        <v>44323</v>
      </c>
      <c r="D872" s="56" t="s">
        <v>432</v>
      </c>
      <c r="E872" s="15" t="s">
        <v>433</v>
      </c>
      <c r="F872" s="16">
        <v>23.33</v>
      </c>
      <c r="H872" s="2">
        <v>44305</v>
      </c>
      <c r="I872" s="2">
        <v>44318</v>
      </c>
      <c r="J872">
        <f t="shared" si="52"/>
        <v>14</v>
      </c>
      <c r="K872" s="2">
        <f t="shared" si="53"/>
        <v>44311.5</v>
      </c>
      <c r="L872" s="82">
        <v>44323.5</v>
      </c>
      <c r="M872" s="82">
        <v>44323.5</v>
      </c>
      <c r="N872" s="79"/>
      <c r="O872">
        <f t="shared" si="54"/>
        <v>12</v>
      </c>
      <c r="P872" s="32">
        <f t="shared" si="55"/>
        <v>279.95999999999998</v>
      </c>
    </row>
    <row r="873" spans="2:16" x14ac:dyDescent="0.35">
      <c r="B873" s="56" t="s">
        <v>98</v>
      </c>
      <c r="C873" s="113">
        <v>44323</v>
      </c>
      <c r="D873" s="56" t="s">
        <v>434</v>
      </c>
      <c r="E873" s="15" t="s">
        <v>435</v>
      </c>
      <c r="F873" s="16">
        <v>48.61</v>
      </c>
      <c r="H873" s="2">
        <v>44305</v>
      </c>
      <c r="I873" s="2">
        <v>44318</v>
      </c>
      <c r="J873">
        <f t="shared" si="52"/>
        <v>14</v>
      </c>
      <c r="K873" s="2">
        <f t="shared" si="53"/>
        <v>44311.5</v>
      </c>
      <c r="L873" s="82">
        <v>44323.5</v>
      </c>
      <c r="M873" s="82">
        <v>44323.5</v>
      </c>
      <c r="N873" s="79"/>
      <c r="O873">
        <f t="shared" si="54"/>
        <v>12</v>
      </c>
      <c r="P873" s="32">
        <f t="shared" si="55"/>
        <v>583.31999999999994</v>
      </c>
    </row>
    <row r="874" spans="2:16" x14ac:dyDescent="0.35">
      <c r="B874" s="56" t="s">
        <v>98</v>
      </c>
      <c r="C874" s="113">
        <v>44323</v>
      </c>
      <c r="D874" s="56" t="s">
        <v>430</v>
      </c>
      <c r="E874" s="15" t="s">
        <v>431</v>
      </c>
      <c r="F874" s="16">
        <v>45.92</v>
      </c>
      <c r="H874" s="2">
        <v>44305</v>
      </c>
      <c r="I874" s="2">
        <v>44318</v>
      </c>
      <c r="J874">
        <f t="shared" si="52"/>
        <v>14</v>
      </c>
      <c r="K874" s="2">
        <f t="shared" si="53"/>
        <v>44311.5</v>
      </c>
      <c r="L874" s="82">
        <v>44323.5</v>
      </c>
      <c r="M874" s="82">
        <v>44323.5</v>
      </c>
      <c r="N874" s="79"/>
      <c r="O874">
        <f t="shared" si="54"/>
        <v>12</v>
      </c>
      <c r="P874" s="32">
        <f t="shared" si="55"/>
        <v>551.04</v>
      </c>
    </row>
    <row r="875" spans="2:16" x14ac:dyDescent="0.35">
      <c r="B875" s="56" t="s">
        <v>98</v>
      </c>
      <c r="C875" s="113">
        <v>44323</v>
      </c>
      <c r="D875" s="56" t="s">
        <v>432</v>
      </c>
      <c r="E875" s="15" t="s">
        <v>433</v>
      </c>
      <c r="F875" s="16">
        <v>22.8</v>
      </c>
      <c r="H875" s="2">
        <v>44305</v>
      </c>
      <c r="I875" s="2">
        <v>44318</v>
      </c>
      <c r="J875">
        <f t="shared" si="52"/>
        <v>14</v>
      </c>
      <c r="K875" s="2">
        <f t="shared" si="53"/>
        <v>44311.5</v>
      </c>
      <c r="L875" s="82">
        <v>44323.5</v>
      </c>
      <c r="M875" s="82">
        <v>44323.5</v>
      </c>
      <c r="N875" s="79"/>
      <c r="O875">
        <f t="shared" si="54"/>
        <v>12</v>
      </c>
      <c r="P875" s="32">
        <f t="shared" si="55"/>
        <v>273.60000000000002</v>
      </c>
    </row>
    <row r="876" spans="2:16" x14ac:dyDescent="0.35">
      <c r="B876" s="56" t="s">
        <v>98</v>
      </c>
      <c r="C876" s="113">
        <v>44323</v>
      </c>
      <c r="D876" s="56" t="s">
        <v>434</v>
      </c>
      <c r="E876" s="15" t="s">
        <v>435</v>
      </c>
      <c r="F876" s="16">
        <v>22.8</v>
      </c>
      <c r="H876" s="2">
        <v>44305</v>
      </c>
      <c r="I876" s="2">
        <v>44318</v>
      </c>
      <c r="J876">
        <f t="shared" si="52"/>
        <v>14</v>
      </c>
      <c r="K876" s="2">
        <f t="shared" si="53"/>
        <v>44311.5</v>
      </c>
      <c r="L876" s="82">
        <v>44323.5</v>
      </c>
      <c r="M876" s="82">
        <v>44323.5</v>
      </c>
      <c r="N876" s="79"/>
      <c r="O876">
        <f t="shared" si="54"/>
        <v>12</v>
      </c>
      <c r="P876" s="32">
        <f t="shared" si="55"/>
        <v>273.60000000000002</v>
      </c>
    </row>
    <row r="877" spans="2:16" x14ac:dyDescent="0.35">
      <c r="B877" s="56" t="s">
        <v>98</v>
      </c>
      <c r="C877" s="113">
        <v>44323</v>
      </c>
      <c r="D877" s="56" t="s">
        <v>494</v>
      </c>
      <c r="E877" s="15" t="s">
        <v>495</v>
      </c>
      <c r="F877" s="16">
        <v>12.78</v>
      </c>
      <c r="H877" s="2">
        <v>44305</v>
      </c>
      <c r="I877" s="2">
        <v>44318</v>
      </c>
      <c r="J877">
        <f t="shared" si="52"/>
        <v>14</v>
      </c>
      <c r="K877" s="2">
        <f t="shared" si="53"/>
        <v>44311.5</v>
      </c>
      <c r="L877" s="82">
        <v>44323.5</v>
      </c>
      <c r="M877" s="82">
        <v>44323.5</v>
      </c>
      <c r="N877" s="79"/>
      <c r="O877">
        <f t="shared" si="54"/>
        <v>12</v>
      </c>
      <c r="P877" s="32">
        <f t="shared" si="55"/>
        <v>153.35999999999999</v>
      </c>
    </row>
    <row r="878" spans="2:16" x14ac:dyDescent="0.35">
      <c r="B878" s="56" t="s">
        <v>98</v>
      </c>
      <c r="C878" s="113">
        <v>44323</v>
      </c>
      <c r="D878" s="56" t="s">
        <v>430</v>
      </c>
      <c r="E878" s="15" t="s">
        <v>431</v>
      </c>
      <c r="F878" s="16">
        <v>7.03</v>
      </c>
      <c r="H878" s="2">
        <v>44305</v>
      </c>
      <c r="I878" s="2">
        <v>44318</v>
      </c>
      <c r="J878">
        <f t="shared" si="52"/>
        <v>14</v>
      </c>
      <c r="K878" s="2">
        <f t="shared" si="53"/>
        <v>44311.5</v>
      </c>
      <c r="L878" s="82">
        <v>44323.5</v>
      </c>
      <c r="M878" s="82">
        <v>44323.5</v>
      </c>
      <c r="N878" s="79"/>
      <c r="O878">
        <f t="shared" si="54"/>
        <v>12</v>
      </c>
      <c r="P878" s="32">
        <f t="shared" si="55"/>
        <v>84.36</v>
      </c>
    </row>
    <row r="879" spans="2:16" x14ac:dyDescent="0.35">
      <c r="B879" s="56" t="s">
        <v>98</v>
      </c>
      <c r="C879" s="113">
        <v>44323</v>
      </c>
      <c r="D879" s="56" t="s">
        <v>440</v>
      </c>
      <c r="E879" s="15" t="s">
        <v>441</v>
      </c>
      <c r="F879" s="16">
        <v>25.189999999999994</v>
      </c>
      <c r="H879" s="2">
        <v>44305</v>
      </c>
      <c r="I879" s="2">
        <v>44318</v>
      </c>
      <c r="J879">
        <f t="shared" si="52"/>
        <v>14</v>
      </c>
      <c r="K879" s="2">
        <f t="shared" si="53"/>
        <v>44311.5</v>
      </c>
      <c r="L879" s="82">
        <v>44323.5</v>
      </c>
      <c r="M879" s="79">
        <v>44342.5</v>
      </c>
      <c r="N879" s="79"/>
      <c r="O879">
        <f t="shared" si="54"/>
        <v>31</v>
      </c>
      <c r="P879" s="32">
        <f t="shared" si="55"/>
        <v>780.88999999999987</v>
      </c>
    </row>
    <row r="880" spans="2:16" x14ac:dyDescent="0.35">
      <c r="B880" s="56" t="s">
        <v>98</v>
      </c>
      <c r="C880" s="113">
        <v>44323</v>
      </c>
      <c r="D880" s="56" t="s">
        <v>442</v>
      </c>
      <c r="E880" s="15" t="s">
        <v>443</v>
      </c>
      <c r="F880" s="16">
        <v>70.600000000000009</v>
      </c>
      <c r="H880" s="2">
        <v>44305</v>
      </c>
      <c r="I880" s="2">
        <v>44318</v>
      </c>
      <c r="J880">
        <f t="shared" si="52"/>
        <v>14</v>
      </c>
      <c r="K880" s="2">
        <f t="shared" si="53"/>
        <v>44311.5</v>
      </c>
      <c r="L880" s="82">
        <v>44323.5</v>
      </c>
      <c r="M880" s="82">
        <v>44323.5</v>
      </c>
      <c r="N880" s="79"/>
      <c r="O880">
        <f t="shared" si="54"/>
        <v>12</v>
      </c>
      <c r="P880" s="32">
        <f t="shared" si="55"/>
        <v>847.2</v>
      </c>
    </row>
    <row r="881" spans="2:16" x14ac:dyDescent="0.35">
      <c r="B881" s="56" t="s">
        <v>98</v>
      </c>
      <c r="C881" s="113">
        <v>44323</v>
      </c>
      <c r="D881" s="56" t="s">
        <v>432</v>
      </c>
      <c r="E881" s="15" t="s">
        <v>433</v>
      </c>
      <c r="F881" s="16">
        <v>10.54</v>
      </c>
      <c r="H881" s="2">
        <v>44305</v>
      </c>
      <c r="I881" s="2">
        <v>44318</v>
      </c>
      <c r="J881">
        <f t="shared" si="52"/>
        <v>14</v>
      </c>
      <c r="K881" s="2">
        <f t="shared" si="53"/>
        <v>44311.5</v>
      </c>
      <c r="L881" s="82">
        <v>44323.5</v>
      </c>
      <c r="M881" s="82">
        <v>44323.5</v>
      </c>
      <c r="N881" s="79"/>
      <c r="O881">
        <f t="shared" si="54"/>
        <v>12</v>
      </c>
      <c r="P881" s="32">
        <f t="shared" si="55"/>
        <v>126.47999999999999</v>
      </c>
    </row>
    <row r="882" spans="2:16" x14ac:dyDescent="0.35">
      <c r="B882" s="56" t="s">
        <v>98</v>
      </c>
      <c r="C882" s="113">
        <v>44323</v>
      </c>
      <c r="D882" s="56" t="s">
        <v>434</v>
      </c>
      <c r="E882" s="15" t="s">
        <v>435</v>
      </c>
      <c r="F882" s="16">
        <v>11.42</v>
      </c>
      <c r="H882" s="2">
        <v>44305</v>
      </c>
      <c r="I882" s="2">
        <v>44318</v>
      </c>
      <c r="J882">
        <f t="shared" si="52"/>
        <v>14</v>
      </c>
      <c r="K882" s="2">
        <f t="shared" si="53"/>
        <v>44311.5</v>
      </c>
      <c r="L882" s="82">
        <v>44323.5</v>
      </c>
      <c r="M882" s="82">
        <v>44323.5</v>
      </c>
      <c r="N882" s="79"/>
      <c r="O882">
        <f t="shared" si="54"/>
        <v>12</v>
      </c>
      <c r="P882" s="32">
        <f t="shared" si="55"/>
        <v>137.04</v>
      </c>
    </row>
    <row r="883" spans="2:16" x14ac:dyDescent="0.35">
      <c r="B883" s="56" t="s">
        <v>98</v>
      </c>
      <c r="C883" s="113">
        <v>44323</v>
      </c>
      <c r="D883" s="56" t="s">
        <v>444</v>
      </c>
      <c r="E883" s="15" t="s">
        <v>445</v>
      </c>
      <c r="F883" s="16">
        <v>323.87</v>
      </c>
      <c r="H883" s="2">
        <v>44305</v>
      </c>
      <c r="I883" s="2">
        <v>44318</v>
      </c>
      <c r="J883">
        <f t="shared" si="52"/>
        <v>14</v>
      </c>
      <c r="K883" s="2">
        <f t="shared" si="53"/>
        <v>44311.5</v>
      </c>
      <c r="L883" s="82">
        <v>44323.5</v>
      </c>
      <c r="M883" s="82">
        <v>44323.5</v>
      </c>
      <c r="N883" s="79"/>
      <c r="O883">
        <f t="shared" si="54"/>
        <v>12</v>
      </c>
      <c r="P883" s="32">
        <f t="shared" si="55"/>
        <v>3886.44</v>
      </c>
    </row>
    <row r="884" spans="2:16" x14ac:dyDescent="0.35">
      <c r="B884" s="56" t="s">
        <v>98</v>
      </c>
      <c r="C884" s="113">
        <v>44323</v>
      </c>
      <c r="D884" s="56" t="s">
        <v>476</v>
      </c>
      <c r="E884" s="15" t="s">
        <v>477</v>
      </c>
      <c r="F884" s="16">
        <v>0.75</v>
      </c>
      <c r="H884" s="2">
        <v>44305</v>
      </c>
      <c r="I884" s="2">
        <v>44318</v>
      </c>
      <c r="J884">
        <f t="shared" si="52"/>
        <v>14</v>
      </c>
      <c r="K884" s="2">
        <f t="shared" si="53"/>
        <v>44311.5</v>
      </c>
      <c r="L884" s="82">
        <v>44323.5</v>
      </c>
      <c r="M884" s="82">
        <v>44323.5</v>
      </c>
      <c r="N884" s="79"/>
      <c r="O884">
        <f t="shared" si="54"/>
        <v>12</v>
      </c>
      <c r="P884" s="32">
        <f t="shared" si="55"/>
        <v>9</v>
      </c>
    </row>
    <row r="885" spans="2:16" x14ac:dyDescent="0.35">
      <c r="B885" s="56" t="s">
        <v>98</v>
      </c>
      <c r="C885" s="113">
        <v>44323</v>
      </c>
      <c r="D885" s="56" t="s">
        <v>478</v>
      </c>
      <c r="E885" s="15" t="s">
        <v>479</v>
      </c>
      <c r="F885" s="16">
        <v>5.77</v>
      </c>
      <c r="H885" s="2">
        <v>44305</v>
      </c>
      <c r="I885" s="2">
        <v>44318</v>
      </c>
      <c r="J885">
        <f t="shared" si="52"/>
        <v>14</v>
      </c>
      <c r="K885" s="2">
        <f t="shared" si="53"/>
        <v>44311.5</v>
      </c>
      <c r="L885" s="82">
        <v>44323.5</v>
      </c>
      <c r="M885" s="82">
        <v>44323.5</v>
      </c>
      <c r="N885" s="79"/>
      <c r="O885">
        <f t="shared" si="54"/>
        <v>12</v>
      </c>
      <c r="P885" s="32">
        <f t="shared" si="55"/>
        <v>69.239999999999995</v>
      </c>
    </row>
    <row r="886" spans="2:16" x14ac:dyDescent="0.35">
      <c r="B886" s="56" t="s">
        <v>98</v>
      </c>
      <c r="C886" s="113">
        <v>44323</v>
      </c>
      <c r="D886" s="56" t="s">
        <v>480</v>
      </c>
      <c r="E886" s="15" t="s">
        <v>481</v>
      </c>
      <c r="F886" s="16">
        <v>5.77</v>
      </c>
      <c r="H886" s="2">
        <v>44305</v>
      </c>
      <c r="I886" s="2">
        <v>44318</v>
      </c>
      <c r="J886">
        <f t="shared" si="52"/>
        <v>14</v>
      </c>
      <c r="K886" s="2">
        <f t="shared" si="53"/>
        <v>44311.5</v>
      </c>
      <c r="L886" s="82">
        <v>44323.5</v>
      </c>
      <c r="M886" s="82">
        <v>44323.5</v>
      </c>
      <c r="N886" s="79"/>
      <c r="O886">
        <f t="shared" si="54"/>
        <v>12</v>
      </c>
      <c r="P886" s="32">
        <f t="shared" si="55"/>
        <v>69.239999999999995</v>
      </c>
    </row>
    <row r="887" spans="2:16" x14ac:dyDescent="0.35">
      <c r="B887" s="56" t="s">
        <v>98</v>
      </c>
      <c r="C887" s="113">
        <v>44323</v>
      </c>
      <c r="D887" s="56" t="s">
        <v>430</v>
      </c>
      <c r="E887" s="15" t="s">
        <v>431</v>
      </c>
      <c r="F887" s="16">
        <v>274.76</v>
      </c>
      <c r="H887" s="2">
        <v>44305</v>
      </c>
      <c r="I887" s="2">
        <v>44318</v>
      </c>
      <c r="J887">
        <f t="shared" si="52"/>
        <v>14</v>
      </c>
      <c r="K887" s="2">
        <f t="shared" si="53"/>
        <v>44311.5</v>
      </c>
      <c r="L887" s="82">
        <v>44323.5</v>
      </c>
      <c r="M887" s="82">
        <v>44323.5</v>
      </c>
      <c r="N887" s="79"/>
      <c r="O887">
        <f t="shared" si="54"/>
        <v>12</v>
      </c>
      <c r="P887" s="32">
        <f t="shared" si="55"/>
        <v>3297.12</v>
      </c>
    </row>
    <row r="888" spans="2:16" x14ac:dyDescent="0.35">
      <c r="B888" s="56" t="s">
        <v>98</v>
      </c>
      <c r="C888" s="113">
        <v>44323</v>
      </c>
      <c r="D888" s="56" t="s">
        <v>432</v>
      </c>
      <c r="E888" s="15" t="s">
        <v>433</v>
      </c>
      <c r="F888" s="16">
        <v>1308.52</v>
      </c>
      <c r="H888" s="2">
        <v>44305</v>
      </c>
      <c r="I888" s="2">
        <v>44318</v>
      </c>
      <c r="J888">
        <f t="shared" si="52"/>
        <v>14</v>
      </c>
      <c r="K888" s="2">
        <f t="shared" si="53"/>
        <v>44311.5</v>
      </c>
      <c r="L888" s="82">
        <v>44323.5</v>
      </c>
      <c r="M888" s="82">
        <v>44323.5</v>
      </c>
      <c r="N888" s="79"/>
      <c r="O888">
        <f t="shared" si="54"/>
        <v>12</v>
      </c>
      <c r="P888" s="32">
        <f t="shared" si="55"/>
        <v>15702.24</v>
      </c>
    </row>
    <row r="889" spans="2:16" x14ac:dyDescent="0.35">
      <c r="B889" s="56" t="s">
        <v>98</v>
      </c>
      <c r="C889" s="113">
        <v>44323</v>
      </c>
      <c r="D889" s="56" t="s">
        <v>442</v>
      </c>
      <c r="E889" s="15" t="s">
        <v>443</v>
      </c>
      <c r="F889" s="16">
        <v>18765.429999999804</v>
      </c>
      <c r="H889" s="2">
        <v>44305</v>
      </c>
      <c r="I889" s="2">
        <v>44318</v>
      </c>
      <c r="J889">
        <f t="shared" si="52"/>
        <v>14</v>
      </c>
      <c r="K889" s="2">
        <f t="shared" si="53"/>
        <v>44311.5</v>
      </c>
      <c r="L889" s="82">
        <v>44323.5</v>
      </c>
      <c r="M889" s="82">
        <v>44323.5</v>
      </c>
      <c r="N889" s="79"/>
      <c r="O889">
        <f t="shared" si="54"/>
        <v>12</v>
      </c>
      <c r="P889" s="32">
        <f t="shared" si="55"/>
        <v>225185.15999999765</v>
      </c>
    </row>
    <row r="890" spans="2:16" x14ac:dyDescent="0.35">
      <c r="B890" s="56" t="s">
        <v>98</v>
      </c>
      <c r="C890" s="113">
        <v>44323</v>
      </c>
      <c r="D890" s="56" t="s">
        <v>434</v>
      </c>
      <c r="E890" s="15" t="s">
        <v>435</v>
      </c>
      <c r="F890" s="16">
        <v>1281.33</v>
      </c>
      <c r="H890" s="2">
        <v>44305</v>
      </c>
      <c r="I890" s="2">
        <v>44318</v>
      </c>
      <c r="J890">
        <f t="shared" si="52"/>
        <v>14</v>
      </c>
      <c r="K890" s="2">
        <f t="shared" si="53"/>
        <v>44311.5</v>
      </c>
      <c r="L890" s="82">
        <v>44323.5</v>
      </c>
      <c r="M890" s="82">
        <v>44323.5</v>
      </c>
      <c r="N890" s="79"/>
      <c r="O890">
        <f t="shared" si="54"/>
        <v>12</v>
      </c>
      <c r="P890" s="32">
        <f t="shared" si="55"/>
        <v>15375.96</v>
      </c>
    </row>
    <row r="891" spans="2:16" x14ac:dyDescent="0.35">
      <c r="B891" s="56" t="s">
        <v>98</v>
      </c>
      <c r="C891" s="113">
        <v>44323</v>
      </c>
      <c r="D891" s="56" t="s">
        <v>436</v>
      </c>
      <c r="E891" s="15" t="s">
        <v>437</v>
      </c>
      <c r="F891" s="16">
        <v>513.04</v>
      </c>
      <c r="H891" s="2">
        <v>44305</v>
      </c>
      <c r="I891" s="2">
        <v>44318</v>
      </c>
      <c r="J891">
        <f t="shared" si="52"/>
        <v>14</v>
      </c>
      <c r="K891" s="2">
        <f t="shared" si="53"/>
        <v>44311.5</v>
      </c>
      <c r="L891" s="82">
        <v>44323.5</v>
      </c>
      <c r="M891" s="82">
        <v>44323.5</v>
      </c>
      <c r="N891" s="79"/>
      <c r="O891">
        <f t="shared" si="54"/>
        <v>12</v>
      </c>
      <c r="P891" s="32">
        <f t="shared" si="55"/>
        <v>6156.48</v>
      </c>
    </row>
    <row r="892" spans="2:16" x14ac:dyDescent="0.35">
      <c r="B892" s="56" t="s">
        <v>98</v>
      </c>
      <c r="C892" s="113">
        <v>44323</v>
      </c>
      <c r="D892" s="56" t="s">
        <v>438</v>
      </c>
      <c r="E892" s="15" t="s">
        <v>439</v>
      </c>
      <c r="F892" s="16">
        <v>992.03</v>
      </c>
      <c r="H892" s="2">
        <v>44305</v>
      </c>
      <c r="I892" s="2">
        <v>44318</v>
      </c>
      <c r="J892">
        <f t="shared" si="52"/>
        <v>14</v>
      </c>
      <c r="K892" s="2">
        <f t="shared" si="53"/>
        <v>44311.5</v>
      </c>
      <c r="L892" s="82">
        <v>44323.5</v>
      </c>
      <c r="M892" s="82">
        <v>44323.5</v>
      </c>
      <c r="N892" s="79"/>
      <c r="O892">
        <f t="shared" si="54"/>
        <v>12</v>
      </c>
      <c r="P892" s="32">
        <f t="shared" si="55"/>
        <v>11904.36</v>
      </c>
    </row>
    <row r="893" spans="2:16" x14ac:dyDescent="0.35">
      <c r="B893" s="56" t="s">
        <v>98</v>
      </c>
      <c r="C893" s="113">
        <v>44323</v>
      </c>
      <c r="D893" s="56" t="s">
        <v>476</v>
      </c>
      <c r="E893" s="15" t="s">
        <v>477</v>
      </c>
      <c r="F893" s="16">
        <v>0.75</v>
      </c>
      <c r="H893" s="2">
        <v>44305</v>
      </c>
      <c r="I893" s="2">
        <v>44318</v>
      </c>
      <c r="J893">
        <f t="shared" si="52"/>
        <v>14</v>
      </c>
      <c r="K893" s="2">
        <f t="shared" si="53"/>
        <v>44311.5</v>
      </c>
      <c r="L893" s="82">
        <v>44323.5</v>
      </c>
      <c r="M893" s="82">
        <v>44323.5</v>
      </c>
      <c r="N893" s="79"/>
      <c r="O893">
        <f t="shared" si="54"/>
        <v>12</v>
      </c>
      <c r="P893" s="32">
        <f t="shared" si="55"/>
        <v>9</v>
      </c>
    </row>
    <row r="894" spans="2:16" x14ac:dyDescent="0.35">
      <c r="B894" s="56" t="s">
        <v>98</v>
      </c>
      <c r="C894" s="113">
        <v>44323</v>
      </c>
      <c r="D894" s="56" t="s">
        <v>478</v>
      </c>
      <c r="E894" s="15" t="s">
        <v>479</v>
      </c>
      <c r="F894" s="16">
        <v>403.85</v>
      </c>
      <c r="H894" s="2">
        <v>44305</v>
      </c>
      <c r="I894" s="2">
        <v>44318</v>
      </c>
      <c r="J894">
        <f t="shared" si="52"/>
        <v>14</v>
      </c>
      <c r="K894" s="2">
        <f t="shared" si="53"/>
        <v>44311.5</v>
      </c>
      <c r="L894" s="82">
        <v>44323.5</v>
      </c>
      <c r="M894" s="82">
        <v>44323.5</v>
      </c>
      <c r="N894" s="79"/>
      <c r="O894">
        <f t="shared" si="54"/>
        <v>12</v>
      </c>
      <c r="P894" s="32">
        <f t="shared" si="55"/>
        <v>4846.2000000000007</v>
      </c>
    </row>
    <row r="895" spans="2:16" x14ac:dyDescent="0.35">
      <c r="B895" s="56" t="s">
        <v>98</v>
      </c>
      <c r="C895" s="113">
        <v>44323</v>
      </c>
      <c r="D895" s="56" t="s">
        <v>494</v>
      </c>
      <c r="E895" s="15" t="s">
        <v>495</v>
      </c>
      <c r="F895" s="16">
        <v>33.880000000000003</v>
      </c>
      <c r="H895" s="2">
        <v>44305</v>
      </c>
      <c r="I895" s="2">
        <v>44318</v>
      </c>
      <c r="J895">
        <f t="shared" si="52"/>
        <v>14</v>
      </c>
      <c r="K895" s="2">
        <f t="shared" si="53"/>
        <v>44311.5</v>
      </c>
      <c r="L895" s="82">
        <v>44323.5</v>
      </c>
      <c r="M895" s="82">
        <v>44323.5</v>
      </c>
      <c r="N895" s="79"/>
      <c r="O895">
        <f t="shared" si="54"/>
        <v>12</v>
      </c>
      <c r="P895" s="32">
        <f t="shared" si="55"/>
        <v>406.56000000000006</v>
      </c>
    </row>
    <row r="896" spans="2:16" x14ac:dyDescent="0.35">
      <c r="B896" s="56" t="s">
        <v>98</v>
      </c>
      <c r="C896" s="113">
        <v>44323</v>
      </c>
      <c r="D896" s="56" t="s">
        <v>496</v>
      </c>
      <c r="E896" s="15" t="s">
        <v>497</v>
      </c>
      <c r="F896" s="16">
        <v>7.9499999999999993</v>
      </c>
      <c r="H896" s="2">
        <v>44305</v>
      </c>
      <c r="I896" s="2">
        <v>44318</v>
      </c>
      <c r="J896">
        <f t="shared" si="52"/>
        <v>14</v>
      </c>
      <c r="K896" s="2">
        <f t="shared" si="53"/>
        <v>44311.5</v>
      </c>
      <c r="L896" s="82">
        <v>44323.5</v>
      </c>
      <c r="M896" s="82">
        <v>44323.5</v>
      </c>
      <c r="N896" s="79"/>
      <c r="O896">
        <f t="shared" si="54"/>
        <v>12</v>
      </c>
      <c r="P896" s="32">
        <f t="shared" si="55"/>
        <v>95.399999999999991</v>
      </c>
    </row>
    <row r="897" spans="2:16" x14ac:dyDescent="0.35">
      <c r="B897" s="56" t="s">
        <v>98</v>
      </c>
      <c r="C897" s="113">
        <v>44323</v>
      </c>
      <c r="D897" s="56" t="s">
        <v>440</v>
      </c>
      <c r="E897" s="15" t="s">
        <v>441</v>
      </c>
      <c r="F897" s="16">
        <v>7399.8400000000529</v>
      </c>
      <c r="H897" s="2">
        <v>44305</v>
      </c>
      <c r="I897" s="2">
        <v>44318</v>
      </c>
      <c r="J897">
        <f t="shared" si="52"/>
        <v>14</v>
      </c>
      <c r="K897" s="2">
        <f t="shared" si="53"/>
        <v>44311.5</v>
      </c>
      <c r="L897" s="82">
        <v>44323.5</v>
      </c>
      <c r="M897" s="79">
        <v>44342.5</v>
      </c>
      <c r="N897" s="79"/>
      <c r="O897">
        <f t="shared" si="54"/>
        <v>31</v>
      </c>
      <c r="P897" s="32">
        <f t="shared" si="55"/>
        <v>229395.04000000164</v>
      </c>
    </row>
    <row r="898" spans="2:16" x14ac:dyDescent="0.35">
      <c r="B898" s="56" t="s">
        <v>98</v>
      </c>
      <c r="C898" s="113">
        <v>44323</v>
      </c>
      <c r="D898" s="56" t="s">
        <v>498</v>
      </c>
      <c r="E898" s="15" t="s">
        <v>499</v>
      </c>
      <c r="F898" s="16">
        <v>25.72</v>
      </c>
      <c r="H898" s="2">
        <v>44305</v>
      </c>
      <c r="I898" s="2">
        <v>44318</v>
      </c>
      <c r="J898">
        <f t="shared" si="52"/>
        <v>14</v>
      </c>
      <c r="K898" s="2">
        <f t="shared" si="53"/>
        <v>44311.5</v>
      </c>
      <c r="L898" s="82">
        <v>44323.5</v>
      </c>
      <c r="M898" s="82">
        <v>44323.5</v>
      </c>
      <c r="N898" s="79"/>
      <c r="O898">
        <f t="shared" si="54"/>
        <v>12</v>
      </c>
      <c r="P898" s="32">
        <f t="shared" si="55"/>
        <v>308.64</v>
      </c>
    </row>
    <row r="899" spans="2:16" x14ac:dyDescent="0.35">
      <c r="B899" s="56" t="s">
        <v>98</v>
      </c>
      <c r="C899" s="113">
        <v>44323</v>
      </c>
      <c r="D899" s="56" t="s">
        <v>454</v>
      </c>
      <c r="E899" s="15" t="s">
        <v>455</v>
      </c>
      <c r="F899" s="16">
        <v>689.2</v>
      </c>
      <c r="H899" s="2">
        <v>44305</v>
      </c>
      <c r="I899" s="2">
        <v>44318</v>
      </c>
      <c r="J899">
        <f t="shared" si="52"/>
        <v>14</v>
      </c>
      <c r="K899" s="2">
        <f t="shared" si="53"/>
        <v>44311.5</v>
      </c>
      <c r="L899" s="82">
        <v>44323.5</v>
      </c>
      <c r="M899" s="82">
        <v>44323.5</v>
      </c>
      <c r="N899" s="79"/>
      <c r="O899">
        <f t="shared" si="54"/>
        <v>12</v>
      </c>
      <c r="P899" s="32">
        <f t="shared" si="55"/>
        <v>8270.4000000000015</v>
      </c>
    </row>
    <row r="900" spans="2:16" x14ac:dyDescent="0.35">
      <c r="B900" s="56" t="s">
        <v>98</v>
      </c>
      <c r="C900" s="113">
        <v>44323</v>
      </c>
      <c r="D900" s="56" t="s">
        <v>444</v>
      </c>
      <c r="E900" s="15" t="s">
        <v>445</v>
      </c>
      <c r="F900" s="16">
        <v>133271.80999999971</v>
      </c>
      <c r="H900" s="2">
        <v>44305</v>
      </c>
      <c r="I900" s="2">
        <v>44318</v>
      </c>
      <c r="J900">
        <f t="shared" si="52"/>
        <v>14</v>
      </c>
      <c r="K900" s="2">
        <f t="shared" si="53"/>
        <v>44311.5</v>
      </c>
      <c r="L900" s="82">
        <v>44323.5</v>
      </c>
      <c r="M900" s="82">
        <v>44323.5</v>
      </c>
      <c r="N900" s="79"/>
      <c r="O900">
        <f t="shared" si="54"/>
        <v>12</v>
      </c>
      <c r="P900" s="32">
        <f t="shared" si="55"/>
        <v>1599261.7199999965</v>
      </c>
    </row>
    <row r="901" spans="2:16" x14ac:dyDescent="0.35">
      <c r="B901" s="56" t="s">
        <v>98</v>
      </c>
      <c r="C901" s="113">
        <v>44323</v>
      </c>
      <c r="D901" s="56" t="s">
        <v>430</v>
      </c>
      <c r="E901" s="15" t="s">
        <v>431</v>
      </c>
      <c r="F901" s="16">
        <v>72661.539999999906</v>
      </c>
      <c r="H901" s="2">
        <v>44305</v>
      </c>
      <c r="I901" s="2">
        <v>44318</v>
      </c>
      <c r="J901">
        <f t="shared" si="52"/>
        <v>14</v>
      </c>
      <c r="K901" s="2">
        <f t="shared" si="53"/>
        <v>44311.5</v>
      </c>
      <c r="L901" s="82">
        <v>44323.5</v>
      </c>
      <c r="M901" s="82">
        <v>44323.5</v>
      </c>
      <c r="N901" s="79"/>
      <c r="O901">
        <f t="shared" si="54"/>
        <v>12</v>
      </c>
      <c r="P901" s="32">
        <f t="shared" si="55"/>
        <v>871938.47999999882</v>
      </c>
    </row>
    <row r="902" spans="2:16" x14ac:dyDescent="0.35">
      <c r="B902" s="56" t="s">
        <v>98</v>
      </c>
      <c r="C902" s="113">
        <v>44323</v>
      </c>
      <c r="D902" s="56" t="s">
        <v>456</v>
      </c>
      <c r="E902" s="15" t="s">
        <v>457</v>
      </c>
      <c r="F902" s="16">
        <v>7190.23</v>
      </c>
      <c r="H902" s="2">
        <v>44305</v>
      </c>
      <c r="I902" s="2">
        <v>44318</v>
      </c>
      <c r="J902">
        <f t="shared" si="52"/>
        <v>14</v>
      </c>
      <c r="K902" s="2">
        <f t="shared" si="53"/>
        <v>44311.5</v>
      </c>
      <c r="L902" s="82">
        <v>44323.5</v>
      </c>
      <c r="M902" s="82">
        <v>44323.5</v>
      </c>
      <c r="N902" s="79"/>
      <c r="O902">
        <f t="shared" si="54"/>
        <v>12</v>
      </c>
      <c r="P902" s="32">
        <f t="shared" si="55"/>
        <v>86282.76</v>
      </c>
    </row>
    <row r="903" spans="2:16" x14ac:dyDescent="0.35">
      <c r="B903" s="56" t="s">
        <v>98</v>
      </c>
      <c r="C903" s="113">
        <v>44323</v>
      </c>
      <c r="D903" s="56" t="s">
        <v>432</v>
      </c>
      <c r="E903" s="15" t="s">
        <v>433</v>
      </c>
      <c r="F903" s="16">
        <v>250446.60000000036</v>
      </c>
      <c r="H903" s="2">
        <v>44305</v>
      </c>
      <c r="I903" s="2">
        <v>44318</v>
      </c>
      <c r="J903">
        <f t="shared" si="52"/>
        <v>14</v>
      </c>
      <c r="K903" s="2">
        <f t="shared" si="53"/>
        <v>44311.5</v>
      </c>
      <c r="L903" s="82">
        <v>44323.5</v>
      </c>
      <c r="M903" s="82">
        <v>44323.5</v>
      </c>
      <c r="N903" s="79"/>
      <c r="O903">
        <f t="shared" si="54"/>
        <v>12</v>
      </c>
      <c r="P903" s="32">
        <f t="shared" si="55"/>
        <v>3005359.2000000044</v>
      </c>
    </row>
    <row r="904" spans="2:16" x14ac:dyDescent="0.35">
      <c r="B904" s="56" t="s">
        <v>98</v>
      </c>
      <c r="C904" s="113">
        <v>44323</v>
      </c>
      <c r="D904" s="56" t="s">
        <v>434</v>
      </c>
      <c r="E904" s="15" t="s">
        <v>435</v>
      </c>
      <c r="F904" s="16">
        <v>399984.63000000064</v>
      </c>
      <c r="H904" s="2">
        <v>44305</v>
      </c>
      <c r="I904" s="2">
        <v>44318</v>
      </c>
      <c r="J904">
        <f t="shared" si="52"/>
        <v>14</v>
      </c>
      <c r="K904" s="2">
        <f t="shared" si="53"/>
        <v>44311.5</v>
      </c>
      <c r="L904" s="82">
        <v>44323.5</v>
      </c>
      <c r="M904" s="82">
        <v>44323.5</v>
      </c>
      <c r="N904" s="79"/>
      <c r="O904">
        <f t="shared" si="54"/>
        <v>12</v>
      </c>
      <c r="P904" s="32">
        <f t="shared" si="55"/>
        <v>4799815.560000008</v>
      </c>
    </row>
    <row r="905" spans="2:16" x14ac:dyDescent="0.35">
      <c r="B905" s="89" t="s">
        <v>86</v>
      </c>
      <c r="C905" s="113">
        <v>44323</v>
      </c>
      <c r="D905" s="56" t="s">
        <v>442</v>
      </c>
      <c r="E905" s="15" t="s">
        <v>443</v>
      </c>
      <c r="F905" s="16">
        <v>6</v>
      </c>
      <c r="H905" s="2">
        <v>44304</v>
      </c>
      <c r="I905" s="2">
        <v>44317</v>
      </c>
      <c r="J905">
        <f t="shared" si="52"/>
        <v>14</v>
      </c>
      <c r="K905" s="2">
        <f t="shared" si="53"/>
        <v>44310.5</v>
      </c>
      <c r="L905" s="82">
        <v>44323.5</v>
      </c>
      <c r="M905" s="82">
        <v>44323.5</v>
      </c>
      <c r="N905" s="79"/>
      <c r="O905">
        <f t="shared" si="54"/>
        <v>13</v>
      </c>
      <c r="P905" s="32">
        <f t="shared" si="55"/>
        <v>78</v>
      </c>
    </row>
    <row r="906" spans="2:16" x14ac:dyDescent="0.35">
      <c r="B906" s="56" t="s">
        <v>98</v>
      </c>
      <c r="C906" s="113">
        <v>44323</v>
      </c>
      <c r="D906" s="56" t="s">
        <v>436</v>
      </c>
      <c r="E906" s="15" t="s">
        <v>437</v>
      </c>
      <c r="F906" s="16">
        <v>106551.87999999998</v>
      </c>
      <c r="H906" s="2">
        <v>44305</v>
      </c>
      <c r="I906" s="2">
        <v>44318</v>
      </c>
      <c r="J906">
        <f t="shared" ref="J906:J969" si="56">I906-H906+1</f>
        <v>14</v>
      </c>
      <c r="K906" s="2">
        <f t="shared" ref="K906:K969" si="57">(I906+H906)/2</f>
        <v>44311.5</v>
      </c>
      <c r="L906" s="82">
        <v>44323.5</v>
      </c>
      <c r="M906" s="82">
        <v>44323.5</v>
      </c>
      <c r="N906" s="79"/>
      <c r="O906">
        <f t="shared" ref="O906:O969" si="58">M906-K906</f>
        <v>12</v>
      </c>
      <c r="P906" s="32">
        <f t="shared" ref="P906:P969" si="59">F906*O906</f>
        <v>1278622.5599999996</v>
      </c>
    </row>
    <row r="907" spans="2:16" x14ac:dyDescent="0.35">
      <c r="B907" s="56" t="s">
        <v>98</v>
      </c>
      <c r="C907" s="113">
        <v>44323</v>
      </c>
      <c r="D907" s="56" t="s">
        <v>438</v>
      </c>
      <c r="E907" s="15" t="s">
        <v>439</v>
      </c>
      <c r="F907" s="16">
        <v>54434.330000000009</v>
      </c>
      <c r="H907" s="2">
        <v>44305</v>
      </c>
      <c r="I907" s="2">
        <v>44318</v>
      </c>
      <c r="J907">
        <f t="shared" si="56"/>
        <v>14</v>
      </c>
      <c r="K907" s="2">
        <f t="shared" si="57"/>
        <v>44311.5</v>
      </c>
      <c r="L907" s="82">
        <v>44323.5</v>
      </c>
      <c r="M907" s="82">
        <v>44323.5</v>
      </c>
      <c r="N907" s="79"/>
      <c r="O907">
        <f t="shared" si="58"/>
        <v>12</v>
      </c>
      <c r="P907" s="32">
        <f t="shared" si="59"/>
        <v>653211.96000000008</v>
      </c>
    </row>
    <row r="908" spans="2:16" x14ac:dyDescent="0.35">
      <c r="B908" s="56" t="s">
        <v>98</v>
      </c>
      <c r="C908" s="113">
        <v>44323</v>
      </c>
      <c r="D908" s="56" t="s">
        <v>468</v>
      </c>
      <c r="E908" s="15" t="s">
        <v>469</v>
      </c>
      <c r="F908" s="16">
        <v>205.05</v>
      </c>
      <c r="H908" s="2">
        <v>44305</v>
      </c>
      <c r="I908" s="2">
        <v>44318</v>
      </c>
      <c r="J908">
        <f t="shared" si="56"/>
        <v>14</v>
      </c>
      <c r="K908" s="2">
        <f t="shared" si="57"/>
        <v>44311.5</v>
      </c>
      <c r="L908" s="82">
        <v>44323.5</v>
      </c>
      <c r="M908" s="82">
        <v>44323.5</v>
      </c>
      <c r="N908" s="79"/>
      <c r="O908">
        <f t="shared" si="58"/>
        <v>12</v>
      </c>
      <c r="P908" s="32">
        <f t="shared" si="59"/>
        <v>2460.6000000000004</v>
      </c>
    </row>
    <row r="909" spans="2:16" x14ac:dyDescent="0.35">
      <c r="B909" s="56" t="s">
        <v>98</v>
      </c>
      <c r="C909" s="113">
        <v>44323</v>
      </c>
      <c r="D909" s="56" t="s">
        <v>474</v>
      </c>
      <c r="E909" s="15" t="s">
        <v>475</v>
      </c>
      <c r="F909" s="16">
        <v>919.82</v>
      </c>
      <c r="H909" s="2">
        <v>44305</v>
      </c>
      <c r="I909" s="2">
        <v>44318</v>
      </c>
      <c r="J909">
        <f t="shared" si="56"/>
        <v>14</v>
      </c>
      <c r="K909" s="2">
        <f t="shared" si="57"/>
        <v>44311.5</v>
      </c>
      <c r="L909" s="82">
        <v>44323.5</v>
      </c>
      <c r="M909" s="82">
        <v>44323.5</v>
      </c>
      <c r="N909" s="79"/>
      <c r="O909">
        <f t="shared" si="58"/>
        <v>12</v>
      </c>
      <c r="P909" s="32">
        <f t="shared" si="59"/>
        <v>11037.84</v>
      </c>
    </row>
    <row r="910" spans="2:16" x14ac:dyDescent="0.35">
      <c r="B910" s="56" t="s">
        <v>98</v>
      </c>
      <c r="C910" s="113">
        <v>44323</v>
      </c>
      <c r="D910" s="56" t="s">
        <v>476</v>
      </c>
      <c r="E910" s="15" t="s">
        <v>477</v>
      </c>
      <c r="F910" s="16">
        <v>333.70000000000039</v>
      </c>
      <c r="H910" s="2">
        <v>44305</v>
      </c>
      <c r="I910" s="2">
        <v>44318</v>
      </c>
      <c r="J910">
        <f t="shared" si="56"/>
        <v>14</v>
      </c>
      <c r="K910" s="2">
        <f t="shared" si="57"/>
        <v>44311.5</v>
      </c>
      <c r="L910" s="82">
        <v>44323.5</v>
      </c>
      <c r="M910" s="82">
        <v>44323.5</v>
      </c>
      <c r="N910" s="79"/>
      <c r="O910">
        <f t="shared" si="58"/>
        <v>12</v>
      </c>
      <c r="P910" s="32">
        <f t="shared" si="59"/>
        <v>4004.4000000000046</v>
      </c>
    </row>
    <row r="911" spans="2:16" x14ac:dyDescent="0.35">
      <c r="B911" s="56" t="s">
        <v>98</v>
      </c>
      <c r="C911" s="113">
        <v>44323</v>
      </c>
      <c r="D911" s="56" t="s">
        <v>478</v>
      </c>
      <c r="E911" s="15" t="s">
        <v>479</v>
      </c>
      <c r="F911" s="16">
        <v>98079.130000000121</v>
      </c>
      <c r="H911" s="2">
        <v>44305</v>
      </c>
      <c r="I911" s="2">
        <v>44318</v>
      </c>
      <c r="J911">
        <f t="shared" si="56"/>
        <v>14</v>
      </c>
      <c r="K911" s="2">
        <f t="shared" si="57"/>
        <v>44311.5</v>
      </c>
      <c r="L911" s="82">
        <v>44323.5</v>
      </c>
      <c r="M911" s="82">
        <v>44323.5</v>
      </c>
      <c r="N911" s="79"/>
      <c r="O911">
        <f t="shared" si="58"/>
        <v>12</v>
      </c>
      <c r="P911" s="32">
        <f t="shared" si="59"/>
        <v>1176949.5600000015</v>
      </c>
    </row>
    <row r="912" spans="2:16" x14ac:dyDescent="0.35">
      <c r="B912" s="56" t="s">
        <v>98</v>
      </c>
      <c r="C912" s="113">
        <v>44323</v>
      </c>
      <c r="D912" s="56" t="s">
        <v>480</v>
      </c>
      <c r="E912" s="15" t="s">
        <v>481</v>
      </c>
      <c r="F912" s="16">
        <v>35669.960000000196</v>
      </c>
      <c r="H912" s="2">
        <v>44305</v>
      </c>
      <c r="I912" s="2">
        <v>44318</v>
      </c>
      <c r="J912">
        <f t="shared" si="56"/>
        <v>14</v>
      </c>
      <c r="K912" s="2">
        <f t="shared" si="57"/>
        <v>44311.5</v>
      </c>
      <c r="L912" s="82">
        <v>44323.5</v>
      </c>
      <c r="M912" s="82">
        <v>44323.5</v>
      </c>
      <c r="N912" s="79"/>
      <c r="O912">
        <f t="shared" si="58"/>
        <v>12</v>
      </c>
      <c r="P912" s="32">
        <f t="shared" si="59"/>
        <v>428039.52000000235</v>
      </c>
    </row>
    <row r="913" spans="2:16" x14ac:dyDescent="0.35">
      <c r="B913" s="56" t="s">
        <v>98</v>
      </c>
      <c r="C913" s="113">
        <v>44323</v>
      </c>
      <c r="D913" s="56" t="s">
        <v>490</v>
      </c>
      <c r="E913" s="15" t="s">
        <v>491</v>
      </c>
      <c r="F913" s="16">
        <v>6229.7099999999973</v>
      </c>
      <c r="H913" s="2">
        <v>44305</v>
      </c>
      <c r="I913" s="2">
        <v>44318</v>
      </c>
      <c r="J913">
        <f t="shared" si="56"/>
        <v>14</v>
      </c>
      <c r="K913" s="2">
        <f t="shared" si="57"/>
        <v>44311.5</v>
      </c>
      <c r="L913" s="82">
        <v>44323.5</v>
      </c>
      <c r="M913" s="82">
        <v>44323.5</v>
      </c>
      <c r="N913" s="79"/>
      <c r="O913">
        <f t="shared" si="58"/>
        <v>12</v>
      </c>
      <c r="P913" s="32">
        <f t="shared" si="59"/>
        <v>74756.51999999996</v>
      </c>
    </row>
    <row r="914" spans="2:16" x14ac:dyDescent="0.35">
      <c r="B914" s="56" t="s">
        <v>98</v>
      </c>
      <c r="C914" s="113">
        <v>44323</v>
      </c>
      <c r="D914" s="56" t="s">
        <v>494</v>
      </c>
      <c r="E914" s="15" t="s">
        <v>495</v>
      </c>
      <c r="F914" s="16">
        <v>20502.910000000022</v>
      </c>
      <c r="H914" s="2">
        <v>44305</v>
      </c>
      <c r="I914" s="2">
        <v>44318</v>
      </c>
      <c r="J914">
        <f t="shared" si="56"/>
        <v>14</v>
      </c>
      <c r="K914" s="2">
        <f t="shared" si="57"/>
        <v>44311.5</v>
      </c>
      <c r="L914" s="82">
        <v>44323.5</v>
      </c>
      <c r="M914" s="82">
        <v>44323.5</v>
      </c>
      <c r="N914" s="79"/>
      <c r="O914">
        <f t="shared" si="58"/>
        <v>12</v>
      </c>
      <c r="P914" s="32">
        <f t="shared" si="59"/>
        <v>246034.92000000027</v>
      </c>
    </row>
    <row r="915" spans="2:16" x14ac:dyDescent="0.35">
      <c r="B915" s="56" t="s">
        <v>98</v>
      </c>
      <c r="C915" s="113">
        <v>44323</v>
      </c>
      <c r="D915" s="56" t="s">
        <v>496</v>
      </c>
      <c r="E915" s="15" t="s">
        <v>497</v>
      </c>
      <c r="F915" s="16">
        <v>2686.6300000000047</v>
      </c>
      <c r="H915" s="2">
        <v>44305</v>
      </c>
      <c r="I915" s="2">
        <v>44318</v>
      </c>
      <c r="J915">
        <f t="shared" si="56"/>
        <v>14</v>
      </c>
      <c r="K915" s="2">
        <f t="shared" si="57"/>
        <v>44311.5</v>
      </c>
      <c r="L915" s="82">
        <v>44323.5</v>
      </c>
      <c r="M915" s="82">
        <v>44323.5</v>
      </c>
      <c r="N915" s="79"/>
      <c r="O915">
        <f t="shared" si="58"/>
        <v>12</v>
      </c>
      <c r="P915" s="32">
        <f t="shared" si="59"/>
        <v>32239.560000000056</v>
      </c>
    </row>
    <row r="916" spans="2:16" x14ac:dyDescent="0.35">
      <c r="B916" s="56" t="s">
        <v>98</v>
      </c>
      <c r="C916" s="113">
        <v>44323</v>
      </c>
      <c r="D916" s="56" t="s">
        <v>498</v>
      </c>
      <c r="E916" s="15" t="s">
        <v>499</v>
      </c>
      <c r="F916" s="16">
        <v>5004.4899999999925</v>
      </c>
      <c r="H916" s="2">
        <v>44305</v>
      </c>
      <c r="I916" s="2">
        <v>44318</v>
      </c>
      <c r="J916">
        <f t="shared" si="56"/>
        <v>14</v>
      </c>
      <c r="K916" s="2">
        <f t="shared" si="57"/>
        <v>44311.5</v>
      </c>
      <c r="L916" s="82">
        <v>44323.5</v>
      </c>
      <c r="M916" s="82">
        <v>44323.5</v>
      </c>
      <c r="N916" s="79"/>
      <c r="O916">
        <f t="shared" si="58"/>
        <v>12</v>
      </c>
      <c r="P916" s="32">
        <f t="shared" si="59"/>
        <v>60053.87999999991</v>
      </c>
    </row>
    <row r="917" spans="2:16" x14ac:dyDescent="0.35">
      <c r="B917" s="56" t="s">
        <v>98</v>
      </c>
      <c r="C917" s="113">
        <v>44323</v>
      </c>
      <c r="D917" s="56" t="s">
        <v>500</v>
      </c>
      <c r="E917" s="15" t="s">
        <v>501</v>
      </c>
      <c r="F917" s="16">
        <v>800.54999999999939</v>
      </c>
      <c r="H917" s="2">
        <v>44305</v>
      </c>
      <c r="I917" s="2">
        <v>44318</v>
      </c>
      <c r="J917">
        <f t="shared" si="56"/>
        <v>14</v>
      </c>
      <c r="K917" s="2">
        <f t="shared" si="57"/>
        <v>44311.5</v>
      </c>
      <c r="L917" s="82">
        <v>44323.5</v>
      </c>
      <c r="M917" s="82">
        <v>44323.5</v>
      </c>
      <c r="N917" s="79"/>
      <c r="O917">
        <f t="shared" si="58"/>
        <v>12</v>
      </c>
      <c r="P917" s="32">
        <f t="shared" si="59"/>
        <v>9606.5999999999931</v>
      </c>
    </row>
    <row r="918" spans="2:16" x14ac:dyDescent="0.35">
      <c r="B918" s="56" t="s">
        <v>98</v>
      </c>
      <c r="C918" s="113">
        <v>44323</v>
      </c>
      <c r="D918" s="56" t="s">
        <v>502</v>
      </c>
      <c r="E918" s="15" t="s">
        <v>502</v>
      </c>
      <c r="F918" s="16">
        <v>75.05</v>
      </c>
      <c r="H918" s="2">
        <v>44305</v>
      </c>
      <c r="I918" s="2">
        <v>44318</v>
      </c>
      <c r="J918">
        <f t="shared" si="56"/>
        <v>14</v>
      </c>
      <c r="K918" s="2">
        <f t="shared" si="57"/>
        <v>44311.5</v>
      </c>
      <c r="L918" s="82">
        <v>44323.5</v>
      </c>
      <c r="M918" s="82">
        <v>44323.5</v>
      </c>
      <c r="N918" s="79"/>
      <c r="O918">
        <f t="shared" si="58"/>
        <v>12</v>
      </c>
      <c r="P918" s="32">
        <f t="shared" si="59"/>
        <v>900.59999999999991</v>
      </c>
    </row>
    <row r="919" spans="2:16" x14ac:dyDescent="0.35">
      <c r="B919" s="56" t="s">
        <v>98</v>
      </c>
      <c r="C919" s="113">
        <v>44323</v>
      </c>
      <c r="D919" s="56" t="s">
        <v>446</v>
      </c>
      <c r="E919" s="15" t="s">
        <v>446</v>
      </c>
      <c r="F919" s="16">
        <v>3059.85</v>
      </c>
      <c r="H919" s="2">
        <v>44305</v>
      </c>
      <c r="I919" s="2">
        <v>44318</v>
      </c>
      <c r="J919">
        <f t="shared" si="56"/>
        <v>14</v>
      </c>
      <c r="K919" s="2">
        <f t="shared" si="57"/>
        <v>44311.5</v>
      </c>
      <c r="L919" s="82">
        <v>44323.5</v>
      </c>
      <c r="M919" s="82">
        <v>44323.5</v>
      </c>
      <c r="N919" s="79"/>
      <c r="O919">
        <f t="shared" si="58"/>
        <v>12</v>
      </c>
      <c r="P919" s="32">
        <f t="shared" si="59"/>
        <v>36718.199999999997</v>
      </c>
    </row>
    <row r="920" spans="2:16" x14ac:dyDescent="0.35">
      <c r="B920" s="56" t="s">
        <v>98</v>
      </c>
      <c r="C920" s="113">
        <v>44323</v>
      </c>
      <c r="D920" s="56" t="s">
        <v>447</v>
      </c>
      <c r="E920" s="15" t="s">
        <v>447</v>
      </c>
      <c r="F920" s="16">
        <v>7687.699999999998</v>
      </c>
      <c r="H920" s="2">
        <v>44305</v>
      </c>
      <c r="I920" s="2">
        <v>44318</v>
      </c>
      <c r="J920">
        <f t="shared" si="56"/>
        <v>14</v>
      </c>
      <c r="K920" s="2">
        <f t="shared" si="57"/>
        <v>44311.5</v>
      </c>
      <c r="L920" s="82">
        <v>44323.5</v>
      </c>
      <c r="M920" s="82">
        <v>44323.5</v>
      </c>
      <c r="N920" s="79"/>
      <c r="O920">
        <f t="shared" si="58"/>
        <v>12</v>
      </c>
      <c r="P920" s="32">
        <f t="shared" si="59"/>
        <v>92252.39999999998</v>
      </c>
    </row>
    <row r="921" spans="2:16" x14ac:dyDescent="0.35">
      <c r="B921" s="56" t="s">
        <v>98</v>
      </c>
      <c r="C921" s="113">
        <v>44323</v>
      </c>
      <c r="D921" s="56" t="s">
        <v>503</v>
      </c>
      <c r="E921" s="15" t="s">
        <v>503</v>
      </c>
      <c r="F921" s="16">
        <v>1935.3000000000002</v>
      </c>
      <c r="H921" s="2">
        <v>44305</v>
      </c>
      <c r="I921" s="2">
        <v>44318</v>
      </c>
      <c r="J921">
        <f t="shared" si="56"/>
        <v>14</v>
      </c>
      <c r="K921" s="2">
        <f t="shared" si="57"/>
        <v>44311.5</v>
      </c>
      <c r="L921" s="82">
        <v>44323.5</v>
      </c>
      <c r="M921" s="82">
        <v>44323.5</v>
      </c>
      <c r="N921" s="79"/>
      <c r="O921">
        <f t="shared" si="58"/>
        <v>12</v>
      </c>
      <c r="P921" s="32">
        <f t="shared" si="59"/>
        <v>23223.600000000002</v>
      </c>
    </row>
    <row r="922" spans="2:16" x14ac:dyDescent="0.35">
      <c r="B922" s="89" t="s">
        <v>86</v>
      </c>
      <c r="C922" s="113">
        <v>44323</v>
      </c>
      <c r="D922" s="56" t="s">
        <v>440</v>
      </c>
      <c r="E922" s="15" t="s">
        <v>441</v>
      </c>
      <c r="F922" s="16">
        <v>3.08</v>
      </c>
      <c r="H922" s="2">
        <v>44304</v>
      </c>
      <c r="I922" s="2">
        <v>44317</v>
      </c>
      <c r="J922">
        <f t="shared" si="56"/>
        <v>14</v>
      </c>
      <c r="K922" s="2">
        <f t="shared" si="57"/>
        <v>44310.5</v>
      </c>
      <c r="L922" s="82">
        <v>44323.5</v>
      </c>
      <c r="M922" s="79">
        <v>44342.5</v>
      </c>
      <c r="N922" s="79"/>
      <c r="O922">
        <f t="shared" si="58"/>
        <v>32</v>
      </c>
      <c r="P922" s="32">
        <f t="shared" si="59"/>
        <v>98.56</v>
      </c>
    </row>
    <row r="923" spans="2:16" x14ac:dyDescent="0.35">
      <c r="B923" s="89" t="s">
        <v>86</v>
      </c>
      <c r="C923" s="113">
        <v>44323</v>
      </c>
      <c r="D923" s="56" t="s">
        <v>478</v>
      </c>
      <c r="E923" s="15" t="s">
        <v>479</v>
      </c>
      <c r="F923" s="16">
        <v>100</v>
      </c>
      <c r="H923" s="2">
        <v>44304</v>
      </c>
      <c r="I923" s="2">
        <v>44317</v>
      </c>
      <c r="J923">
        <f t="shared" si="56"/>
        <v>14</v>
      </c>
      <c r="K923" s="2">
        <f t="shared" si="57"/>
        <v>44310.5</v>
      </c>
      <c r="L923" s="82">
        <v>44323.5</v>
      </c>
      <c r="M923" s="82">
        <v>44323.5</v>
      </c>
      <c r="N923" s="79"/>
      <c r="O923">
        <f t="shared" si="58"/>
        <v>13</v>
      </c>
      <c r="P923" s="32">
        <f t="shared" si="59"/>
        <v>1300</v>
      </c>
    </row>
    <row r="924" spans="2:16" x14ac:dyDescent="0.35">
      <c r="B924" s="89" t="s">
        <v>86</v>
      </c>
      <c r="C924" s="113">
        <v>44323</v>
      </c>
      <c r="D924" s="56" t="s">
        <v>444</v>
      </c>
      <c r="E924" s="15" t="s">
        <v>445</v>
      </c>
      <c r="F924" s="16">
        <v>21.23</v>
      </c>
      <c r="H924" s="2">
        <v>44304</v>
      </c>
      <c r="I924" s="2">
        <v>44317</v>
      </c>
      <c r="J924">
        <f t="shared" si="56"/>
        <v>14</v>
      </c>
      <c r="K924" s="2">
        <f t="shared" si="57"/>
        <v>44310.5</v>
      </c>
      <c r="L924" s="82">
        <v>44323.5</v>
      </c>
      <c r="M924" s="82">
        <v>44323.5</v>
      </c>
      <c r="N924" s="79"/>
      <c r="O924">
        <f t="shared" si="58"/>
        <v>13</v>
      </c>
      <c r="P924" s="32">
        <f t="shared" si="59"/>
        <v>275.99</v>
      </c>
    </row>
    <row r="925" spans="2:16" x14ac:dyDescent="0.35">
      <c r="B925" s="89" t="s">
        <v>86</v>
      </c>
      <c r="C925" s="113">
        <v>44323</v>
      </c>
      <c r="D925" s="56" t="s">
        <v>446</v>
      </c>
      <c r="E925" s="15" t="s">
        <v>446</v>
      </c>
      <c r="F925" s="16">
        <v>67.34</v>
      </c>
      <c r="H925" s="2">
        <v>44304</v>
      </c>
      <c r="I925" s="2">
        <v>44317</v>
      </c>
      <c r="J925">
        <f t="shared" si="56"/>
        <v>14</v>
      </c>
      <c r="K925" s="2">
        <f t="shared" si="57"/>
        <v>44310.5</v>
      </c>
      <c r="L925" s="82">
        <v>44323.5</v>
      </c>
      <c r="M925" s="82">
        <v>44323.5</v>
      </c>
      <c r="N925" s="79"/>
      <c r="O925">
        <f t="shared" si="58"/>
        <v>13</v>
      </c>
      <c r="P925" s="32">
        <f t="shared" si="59"/>
        <v>875.42000000000007</v>
      </c>
    </row>
    <row r="926" spans="2:16" x14ac:dyDescent="0.35">
      <c r="B926" s="89" t="s">
        <v>86</v>
      </c>
      <c r="C926" s="113">
        <v>44323</v>
      </c>
      <c r="D926" s="56" t="s">
        <v>447</v>
      </c>
      <c r="E926" s="15" t="s">
        <v>447</v>
      </c>
      <c r="F926" s="16">
        <v>101.01</v>
      </c>
      <c r="H926" s="2">
        <v>44304</v>
      </c>
      <c r="I926" s="2">
        <v>44317</v>
      </c>
      <c r="J926">
        <f t="shared" si="56"/>
        <v>14</v>
      </c>
      <c r="K926" s="2">
        <f t="shared" si="57"/>
        <v>44310.5</v>
      </c>
      <c r="L926" s="82">
        <v>44323.5</v>
      </c>
      <c r="M926" s="82">
        <v>44323.5</v>
      </c>
      <c r="N926" s="79"/>
      <c r="O926">
        <f t="shared" si="58"/>
        <v>13</v>
      </c>
      <c r="P926" s="32">
        <f t="shared" si="59"/>
        <v>1313.13</v>
      </c>
    </row>
    <row r="927" spans="2:16" x14ac:dyDescent="0.35">
      <c r="B927" s="89" t="s">
        <v>86</v>
      </c>
      <c r="C927" s="113">
        <v>44323</v>
      </c>
      <c r="D927" s="56" t="s">
        <v>452</v>
      </c>
      <c r="E927" s="15" t="s">
        <v>453</v>
      </c>
      <c r="F927" s="16">
        <v>18.43</v>
      </c>
      <c r="H927" s="2">
        <v>44304</v>
      </c>
      <c r="I927" s="2">
        <v>44317</v>
      </c>
      <c r="J927">
        <f t="shared" si="56"/>
        <v>14</v>
      </c>
      <c r="K927" s="2">
        <f t="shared" si="57"/>
        <v>44310.5</v>
      </c>
      <c r="L927" s="82">
        <v>44323.5</v>
      </c>
      <c r="M927" s="82">
        <v>44323.5</v>
      </c>
      <c r="N927" s="79"/>
      <c r="O927">
        <f t="shared" si="58"/>
        <v>13</v>
      </c>
      <c r="P927" s="32">
        <f t="shared" si="59"/>
        <v>239.59</v>
      </c>
    </row>
    <row r="928" spans="2:16" x14ac:dyDescent="0.35">
      <c r="B928" s="89" t="s">
        <v>86</v>
      </c>
      <c r="C928" s="113">
        <v>44323</v>
      </c>
      <c r="D928" s="56" t="s">
        <v>442</v>
      </c>
      <c r="E928" s="15" t="s">
        <v>443</v>
      </c>
      <c r="F928" s="16">
        <v>1602.3000000000015</v>
      </c>
      <c r="H928" s="2">
        <v>44304</v>
      </c>
      <c r="I928" s="2">
        <v>44317</v>
      </c>
      <c r="J928">
        <f t="shared" si="56"/>
        <v>14</v>
      </c>
      <c r="K928" s="2">
        <f t="shared" si="57"/>
        <v>44310.5</v>
      </c>
      <c r="L928" s="82">
        <v>44323.5</v>
      </c>
      <c r="M928" s="82">
        <v>44323.5</v>
      </c>
      <c r="N928" s="79"/>
      <c r="O928">
        <f t="shared" si="58"/>
        <v>13</v>
      </c>
      <c r="P928" s="32">
        <f t="shared" si="59"/>
        <v>20829.90000000002</v>
      </c>
    </row>
    <row r="929" spans="2:16" x14ac:dyDescent="0.35">
      <c r="B929" s="89" t="s">
        <v>86</v>
      </c>
      <c r="C929" s="113">
        <v>44323</v>
      </c>
      <c r="D929" s="56" t="s">
        <v>454</v>
      </c>
      <c r="E929" s="15" t="s">
        <v>455</v>
      </c>
      <c r="F929" s="16">
        <v>241.57999999999998</v>
      </c>
      <c r="H929" s="2">
        <v>44304</v>
      </c>
      <c r="I929" s="2">
        <v>44317</v>
      </c>
      <c r="J929">
        <f t="shared" si="56"/>
        <v>14</v>
      </c>
      <c r="K929" s="2">
        <f t="shared" si="57"/>
        <v>44310.5</v>
      </c>
      <c r="L929" s="82">
        <v>44323.5</v>
      </c>
      <c r="M929" s="82">
        <v>44323.5</v>
      </c>
      <c r="N929" s="79"/>
      <c r="O929">
        <f t="shared" si="58"/>
        <v>13</v>
      </c>
      <c r="P929" s="32">
        <f t="shared" si="59"/>
        <v>3140.54</v>
      </c>
    </row>
    <row r="930" spans="2:16" x14ac:dyDescent="0.35">
      <c r="B930" s="89" t="s">
        <v>86</v>
      </c>
      <c r="C930" s="113">
        <v>44323</v>
      </c>
      <c r="D930" s="56" t="s">
        <v>430</v>
      </c>
      <c r="E930" s="15" t="s">
        <v>431</v>
      </c>
      <c r="F930" s="16">
        <v>4199.04</v>
      </c>
      <c r="H930" s="2">
        <v>44304</v>
      </c>
      <c r="I930" s="2">
        <v>44317</v>
      </c>
      <c r="J930">
        <f t="shared" si="56"/>
        <v>14</v>
      </c>
      <c r="K930" s="2">
        <f t="shared" si="57"/>
        <v>44310.5</v>
      </c>
      <c r="L930" s="82">
        <v>44323.5</v>
      </c>
      <c r="M930" s="82">
        <v>44323.5</v>
      </c>
      <c r="N930" s="79"/>
      <c r="O930">
        <f t="shared" si="58"/>
        <v>13</v>
      </c>
      <c r="P930" s="32">
        <f t="shared" si="59"/>
        <v>54587.519999999997</v>
      </c>
    </row>
    <row r="931" spans="2:16" x14ac:dyDescent="0.35">
      <c r="B931" s="89" t="s">
        <v>86</v>
      </c>
      <c r="C931" s="113">
        <v>44323</v>
      </c>
      <c r="D931" s="56" t="s">
        <v>432</v>
      </c>
      <c r="E931" s="15" t="s">
        <v>433</v>
      </c>
      <c r="F931" s="16">
        <v>20346.190000000002</v>
      </c>
      <c r="H931" s="2">
        <v>44304</v>
      </c>
      <c r="I931" s="2">
        <v>44317</v>
      </c>
      <c r="J931">
        <f t="shared" si="56"/>
        <v>14</v>
      </c>
      <c r="K931" s="2">
        <f t="shared" si="57"/>
        <v>44310.5</v>
      </c>
      <c r="L931" s="82">
        <v>44323.5</v>
      </c>
      <c r="M931" s="82">
        <v>44323.5</v>
      </c>
      <c r="N931" s="79"/>
      <c r="O931">
        <f t="shared" si="58"/>
        <v>13</v>
      </c>
      <c r="P931" s="32">
        <f t="shared" si="59"/>
        <v>264500.47000000003</v>
      </c>
    </row>
    <row r="932" spans="2:16" x14ac:dyDescent="0.35">
      <c r="B932" s="89" t="s">
        <v>86</v>
      </c>
      <c r="C932" s="113">
        <v>44323</v>
      </c>
      <c r="D932" s="56" t="s">
        <v>434</v>
      </c>
      <c r="E932" s="15" t="s">
        <v>435</v>
      </c>
      <c r="F932" s="16">
        <v>30901.540000000008</v>
      </c>
      <c r="H932" s="2">
        <v>44304</v>
      </c>
      <c r="I932" s="2">
        <v>44317</v>
      </c>
      <c r="J932">
        <f t="shared" si="56"/>
        <v>14</v>
      </c>
      <c r="K932" s="2">
        <f t="shared" si="57"/>
        <v>44310.5</v>
      </c>
      <c r="L932" s="82">
        <v>44323.5</v>
      </c>
      <c r="M932" s="82">
        <v>44323.5</v>
      </c>
      <c r="N932" s="79"/>
      <c r="O932">
        <f t="shared" si="58"/>
        <v>13</v>
      </c>
      <c r="P932" s="32">
        <f t="shared" si="59"/>
        <v>401720.02000000014</v>
      </c>
    </row>
    <row r="933" spans="2:16" x14ac:dyDescent="0.35">
      <c r="B933" s="89" t="s">
        <v>86</v>
      </c>
      <c r="C933" s="113">
        <v>44323</v>
      </c>
      <c r="D933" s="56" t="s">
        <v>436</v>
      </c>
      <c r="E933" s="15" t="s">
        <v>437</v>
      </c>
      <c r="F933" s="16">
        <v>7048.2900000000018</v>
      </c>
      <c r="H933" s="2">
        <v>44304</v>
      </c>
      <c r="I933" s="2">
        <v>44317</v>
      </c>
      <c r="J933">
        <f t="shared" si="56"/>
        <v>14</v>
      </c>
      <c r="K933" s="2">
        <f t="shared" si="57"/>
        <v>44310.5</v>
      </c>
      <c r="L933" s="82">
        <v>44323.5</v>
      </c>
      <c r="M933" s="82">
        <v>44323.5</v>
      </c>
      <c r="N933" s="79"/>
      <c r="O933">
        <f t="shared" si="58"/>
        <v>13</v>
      </c>
      <c r="P933" s="32">
        <f t="shared" si="59"/>
        <v>91627.770000000019</v>
      </c>
    </row>
    <row r="934" spans="2:16" x14ac:dyDescent="0.35">
      <c r="B934" s="89" t="s">
        <v>86</v>
      </c>
      <c r="C934" s="113">
        <v>44323</v>
      </c>
      <c r="D934" s="56" t="s">
        <v>438</v>
      </c>
      <c r="E934" s="15" t="s">
        <v>439</v>
      </c>
      <c r="F934" s="16">
        <v>3240.3700000000003</v>
      </c>
      <c r="H934" s="2">
        <v>44304</v>
      </c>
      <c r="I934" s="2">
        <v>44317</v>
      </c>
      <c r="J934">
        <f t="shared" si="56"/>
        <v>14</v>
      </c>
      <c r="K934" s="2">
        <f t="shared" si="57"/>
        <v>44310.5</v>
      </c>
      <c r="L934" s="82">
        <v>44323.5</v>
      </c>
      <c r="M934" s="82">
        <v>44323.5</v>
      </c>
      <c r="N934" s="79"/>
      <c r="O934">
        <f t="shared" si="58"/>
        <v>13</v>
      </c>
      <c r="P934" s="32">
        <f t="shared" si="59"/>
        <v>42124.810000000005</v>
      </c>
    </row>
    <row r="935" spans="2:16" x14ac:dyDescent="0.35">
      <c r="B935" s="89" t="s">
        <v>86</v>
      </c>
      <c r="C935" s="113">
        <v>44323</v>
      </c>
      <c r="D935" s="56" t="s">
        <v>468</v>
      </c>
      <c r="E935" s="15" t="s">
        <v>469</v>
      </c>
      <c r="F935" s="16">
        <v>22.930000000000003</v>
      </c>
      <c r="H935" s="2">
        <v>44304</v>
      </c>
      <c r="I935" s="2">
        <v>44317</v>
      </c>
      <c r="J935">
        <f t="shared" si="56"/>
        <v>14</v>
      </c>
      <c r="K935" s="2">
        <f t="shared" si="57"/>
        <v>44310.5</v>
      </c>
      <c r="L935" s="82">
        <v>44323.5</v>
      </c>
      <c r="M935" s="82">
        <v>44323.5</v>
      </c>
      <c r="N935" s="79"/>
      <c r="O935">
        <f t="shared" si="58"/>
        <v>13</v>
      </c>
      <c r="P935" s="32">
        <f t="shared" si="59"/>
        <v>298.09000000000003</v>
      </c>
    </row>
    <row r="936" spans="2:16" x14ac:dyDescent="0.35">
      <c r="B936" s="89" t="s">
        <v>86</v>
      </c>
      <c r="C936" s="113">
        <v>44323</v>
      </c>
      <c r="D936" s="56" t="s">
        <v>474</v>
      </c>
      <c r="E936" s="15" t="s">
        <v>475</v>
      </c>
      <c r="F936" s="16">
        <v>192.31</v>
      </c>
      <c r="H936" s="2">
        <v>44304</v>
      </c>
      <c r="I936" s="2">
        <v>44317</v>
      </c>
      <c r="J936">
        <f t="shared" si="56"/>
        <v>14</v>
      </c>
      <c r="K936" s="2">
        <f t="shared" si="57"/>
        <v>44310.5</v>
      </c>
      <c r="L936" s="82">
        <v>44323.5</v>
      </c>
      <c r="M936" s="82">
        <v>44323.5</v>
      </c>
      <c r="N936" s="79"/>
      <c r="O936">
        <f t="shared" si="58"/>
        <v>13</v>
      </c>
      <c r="P936" s="32">
        <f t="shared" si="59"/>
        <v>2500.0300000000002</v>
      </c>
    </row>
    <row r="937" spans="2:16" x14ac:dyDescent="0.35">
      <c r="B937" s="89" t="s">
        <v>86</v>
      </c>
      <c r="C937" s="113">
        <v>44323</v>
      </c>
      <c r="D937" s="56" t="s">
        <v>476</v>
      </c>
      <c r="E937" s="15" t="s">
        <v>477</v>
      </c>
      <c r="F937" s="16">
        <v>28.650000000000002</v>
      </c>
      <c r="H937" s="2">
        <v>44304</v>
      </c>
      <c r="I937" s="2">
        <v>44317</v>
      </c>
      <c r="J937">
        <f t="shared" si="56"/>
        <v>14</v>
      </c>
      <c r="K937" s="2">
        <f t="shared" si="57"/>
        <v>44310.5</v>
      </c>
      <c r="L937" s="82">
        <v>44323.5</v>
      </c>
      <c r="M937" s="82">
        <v>44323.5</v>
      </c>
      <c r="N937" s="79"/>
      <c r="O937">
        <f t="shared" si="58"/>
        <v>13</v>
      </c>
      <c r="P937" s="32">
        <f t="shared" si="59"/>
        <v>372.45000000000005</v>
      </c>
    </row>
    <row r="938" spans="2:16" x14ac:dyDescent="0.35">
      <c r="B938" s="89" t="s">
        <v>86</v>
      </c>
      <c r="C938" s="113">
        <v>44323</v>
      </c>
      <c r="D938" s="56" t="s">
        <v>440</v>
      </c>
      <c r="E938" s="15" t="s">
        <v>441</v>
      </c>
      <c r="F938" s="16">
        <v>597.63999999999976</v>
      </c>
      <c r="H938" s="2">
        <v>44304</v>
      </c>
      <c r="I938" s="2">
        <v>44317</v>
      </c>
      <c r="J938">
        <f t="shared" si="56"/>
        <v>14</v>
      </c>
      <c r="K938" s="2">
        <f t="shared" si="57"/>
        <v>44310.5</v>
      </c>
      <c r="L938" s="82">
        <v>44323.5</v>
      </c>
      <c r="M938" s="79">
        <v>44342.5</v>
      </c>
      <c r="N938" s="79"/>
      <c r="O938">
        <f t="shared" si="58"/>
        <v>32</v>
      </c>
      <c r="P938" s="32">
        <f t="shared" si="59"/>
        <v>19124.479999999992</v>
      </c>
    </row>
    <row r="939" spans="2:16" x14ac:dyDescent="0.35">
      <c r="B939" s="89" t="s">
        <v>86</v>
      </c>
      <c r="C939" s="113">
        <v>44323</v>
      </c>
      <c r="D939" s="56" t="s">
        <v>478</v>
      </c>
      <c r="E939" s="15" t="s">
        <v>479</v>
      </c>
      <c r="F939" s="16">
        <v>10439.580000000005</v>
      </c>
      <c r="H939" s="2">
        <v>44304</v>
      </c>
      <c r="I939" s="2">
        <v>44317</v>
      </c>
      <c r="J939">
        <f t="shared" si="56"/>
        <v>14</v>
      </c>
      <c r="K939" s="2">
        <f t="shared" si="57"/>
        <v>44310.5</v>
      </c>
      <c r="L939" s="82">
        <v>44323.5</v>
      </c>
      <c r="M939" s="82">
        <v>44323.5</v>
      </c>
      <c r="N939" s="79"/>
      <c r="O939">
        <f t="shared" si="58"/>
        <v>13</v>
      </c>
      <c r="P939" s="32">
        <f t="shared" si="59"/>
        <v>135714.54000000007</v>
      </c>
    </row>
    <row r="940" spans="2:16" x14ac:dyDescent="0.35">
      <c r="B940" s="89" t="s">
        <v>86</v>
      </c>
      <c r="C940" s="113">
        <v>44323</v>
      </c>
      <c r="D940" s="56" t="s">
        <v>480</v>
      </c>
      <c r="E940" s="15" t="s">
        <v>481</v>
      </c>
      <c r="F940" s="16">
        <v>2728.9299999999989</v>
      </c>
      <c r="H940" s="2">
        <v>44304</v>
      </c>
      <c r="I940" s="2">
        <v>44317</v>
      </c>
      <c r="J940">
        <f t="shared" si="56"/>
        <v>14</v>
      </c>
      <c r="K940" s="2">
        <f t="shared" si="57"/>
        <v>44310.5</v>
      </c>
      <c r="L940" s="82">
        <v>44323.5</v>
      </c>
      <c r="M940" s="82">
        <v>44323.5</v>
      </c>
      <c r="N940" s="79"/>
      <c r="O940">
        <f t="shared" si="58"/>
        <v>13</v>
      </c>
      <c r="P940" s="32">
        <f t="shared" si="59"/>
        <v>35476.089999999989</v>
      </c>
    </row>
    <row r="941" spans="2:16" x14ac:dyDescent="0.35">
      <c r="B941" s="89" t="s">
        <v>86</v>
      </c>
      <c r="C941" s="113">
        <v>44323</v>
      </c>
      <c r="D941" s="56" t="s">
        <v>444</v>
      </c>
      <c r="E941" s="15" t="s">
        <v>445</v>
      </c>
      <c r="F941" s="16">
        <v>8965.7500000000018</v>
      </c>
      <c r="H941" s="2">
        <v>44304</v>
      </c>
      <c r="I941" s="2">
        <v>44317</v>
      </c>
      <c r="J941">
        <f t="shared" si="56"/>
        <v>14</v>
      </c>
      <c r="K941" s="2">
        <f t="shared" si="57"/>
        <v>44310.5</v>
      </c>
      <c r="L941" s="82">
        <v>44323.5</v>
      </c>
      <c r="M941" s="82">
        <v>44323.5</v>
      </c>
      <c r="N941" s="79"/>
      <c r="O941">
        <f t="shared" si="58"/>
        <v>13</v>
      </c>
      <c r="P941" s="32">
        <f t="shared" si="59"/>
        <v>116554.75000000003</v>
      </c>
    </row>
    <row r="942" spans="2:16" x14ac:dyDescent="0.35">
      <c r="B942" s="89" t="s">
        <v>86</v>
      </c>
      <c r="C942" s="113">
        <v>44323</v>
      </c>
      <c r="D942" s="56" t="s">
        <v>490</v>
      </c>
      <c r="E942" s="15" t="s">
        <v>491</v>
      </c>
      <c r="F942" s="16">
        <v>310.01</v>
      </c>
      <c r="H942" s="2">
        <v>44304</v>
      </c>
      <c r="I942" s="2">
        <v>44317</v>
      </c>
      <c r="J942">
        <f t="shared" si="56"/>
        <v>14</v>
      </c>
      <c r="K942" s="2">
        <f t="shared" si="57"/>
        <v>44310.5</v>
      </c>
      <c r="L942" s="82">
        <v>44323.5</v>
      </c>
      <c r="M942" s="82">
        <v>44323.5</v>
      </c>
      <c r="N942" s="79"/>
      <c r="O942">
        <f t="shared" si="58"/>
        <v>13</v>
      </c>
      <c r="P942" s="32">
        <f t="shared" si="59"/>
        <v>4030.13</v>
      </c>
    </row>
    <row r="943" spans="2:16" x14ac:dyDescent="0.35">
      <c r="B943" s="89" t="s">
        <v>86</v>
      </c>
      <c r="C943" s="113">
        <v>44323</v>
      </c>
      <c r="D943" s="56" t="s">
        <v>494</v>
      </c>
      <c r="E943" s="15" t="s">
        <v>495</v>
      </c>
      <c r="F943" s="16">
        <v>1754.7299999999991</v>
      </c>
      <c r="H943" s="2">
        <v>44304</v>
      </c>
      <c r="I943" s="2">
        <v>44317</v>
      </c>
      <c r="J943">
        <f t="shared" si="56"/>
        <v>14</v>
      </c>
      <c r="K943" s="2">
        <f t="shared" si="57"/>
        <v>44310.5</v>
      </c>
      <c r="L943" s="82">
        <v>44323.5</v>
      </c>
      <c r="M943" s="82">
        <v>44323.5</v>
      </c>
      <c r="N943" s="79"/>
      <c r="O943">
        <f t="shared" si="58"/>
        <v>13</v>
      </c>
      <c r="P943" s="32">
        <f t="shared" si="59"/>
        <v>22811.489999999987</v>
      </c>
    </row>
    <row r="944" spans="2:16" x14ac:dyDescent="0.35">
      <c r="B944" s="89" t="s">
        <v>86</v>
      </c>
      <c r="C944" s="113">
        <v>44323</v>
      </c>
      <c r="D944" s="56" t="s">
        <v>496</v>
      </c>
      <c r="E944" s="15" t="s">
        <v>497</v>
      </c>
      <c r="F944" s="16">
        <v>301.11999999999995</v>
      </c>
      <c r="H944" s="2">
        <v>44304</v>
      </c>
      <c r="I944" s="2">
        <v>44317</v>
      </c>
      <c r="J944">
        <f t="shared" si="56"/>
        <v>14</v>
      </c>
      <c r="K944" s="2">
        <f t="shared" si="57"/>
        <v>44310.5</v>
      </c>
      <c r="L944" s="82">
        <v>44323.5</v>
      </c>
      <c r="M944" s="82">
        <v>44323.5</v>
      </c>
      <c r="N944" s="79"/>
      <c r="O944">
        <f t="shared" si="58"/>
        <v>13</v>
      </c>
      <c r="P944" s="32">
        <f t="shared" si="59"/>
        <v>3914.5599999999995</v>
      </c>
    </row>
    <row r="945" spans="1:16" x14ac:dyDescent="0.35">
      <c r="B945" s="89" t="s">
        <v>86</v>
      </c>
      <c r="C945" s="113">
        <v>44323</v>
      </c>
      <c r="D945" s="56" t="s">
        <v>498</v>
      </c>
      <c r="E945" s="15" t="s">
        <v>499</v>
      </c>
      <c r="F945" s="16">
        <v>398.88000000000005</v>
      </c>
      <c r="H945" s="2">
        <v>44304</v>
      </c>
      <c r="I945" s="2">
        <v>44317</v>
      </c>
      <c r="J945">
        <f t="shared" si="56"/>
        <v>14</v>
      </c>
      <c r="K945" s="2">
        <f t="shared" si="57"/>
        <v>44310.5</v>
      </c>
      <c r="L945" s="82">
        <v>44323.5</v>
      </c>
      <c r="M945" s="82">
        <v>44323.5</v>
      </c>
      <c r="N945" s="79"/>
      <c r="O945">
        <f t="shared" si="58"/>
        <v>13</v>
      </c>
      <c r="P945" s="32">
        <f t="shared" si="59"/>
        <v>5185.4400000000005</v>
      </c>
    </row>
    <row r="946" spans="1:16" x14ac:dyDescent="0.35">
      <c r="B946" s="89" t="s">
        <v>86</v>
      </c>
      <c r="C946" s="113">
        <v>44323</v>
      </c>
      <c r="D946" s="56" t="s">
        <v>500</v>
      </c>
      <c r="E946" s="15" t="s">
        <v>501</v>
      </c>
      <c r="F946" s="16">
        <v>89.989999999999981</v>
      </c>
      <c r="H946" s="2">
        <v>44304</v>
      </c>
      <c r="I946" s="2">
        <v>44317</v>
      </c>
      <c r="J946">
        <f t="shared" si="56"/>
        <v>14</v>
      </c>
      <c r="K946" s="2">
        <f t="shared" si="57"/>
        <v>44310.5</v>
      </c>
      <c r="L946" s="82">
        <v>44323.5</v>
      </c>
      <c r="M946" s="82">
        <v>44323.5</v>
      </c>
      <c r="N946" s="79"/>
      <c r="O946">
        <f t="shared" si="58"/>
        <v>13</v>
      </c>
      <c r="P946" s="32">
        <f t="shared" si="59"/>
        <v>1169.8699999999997</v>
      </c>
    </row>
    <row r="947" spans="1:16" x14ac:dyDescent="0.35">
      <c r="B947" s="89" t="s">
        <v>86</v>
      </c>
      <c r="C947" s="113">
        <v>44323</v>
      </c>
      <c r="D947" s="56" t="s">
        <v>502</v>
      </c>
      <c r="E947" s="15" t="s">
        <v>502</v>
      </c>
      <c r="F947" s="16">
        <v>140.36000000000001</v>
      </c>
      <c r="H947" s="2">
        <v>44304</v>
      </c>
      <c r="I947" s="2">
        <v>44317</v>
      </c>
      <c r="J947">
        <f t="shared" si="56"/>
        <v>14</v>
      </c>
      <c r="K947" s="2">
        <f t="shared" si="57"/>
        <v>44310.5</v>
      </c>
      <c r="L947" s="82">
        <v>44323.5</v>
      </c>
      <c r="M947" s="82">
        <v>44323.5</v>
      </c>
      <c r="N947" s="79"/>
      <c r="O947">
        <f t="shared" si="58"/>
        <v>13</v>
      </c>
      <c r="P947" s="32">
        <f t="shared" si="59"/>
        <v>1824.6800000000003</v>
      </c>
    </row>
    <row r="948" spans="1:16" x14ac:dyDescent="0.35">
      <c r="B948" s="89" t="s">
        <v>86</v>
      </c>
      <c r="C948" s="113">
        <v>44323</v>
      </c>
      <c r="D948" s="56" t="s">
        <v>446</v>
      </c>
      <c r="E948" s="15" t="s">
        <v>446</v>
      </c>
      <c r="F948" s="16">
        <v>855.81000000000006</v>
      </c>
      <c r="H948" s="2">
        <v>44304</v>
      </c>
      <c r="I948" s="2">
        <v>44317</v>
      </c>
      <c r="J948">
        <f t="shared" si="56"/>
        <v>14</v>
      </c>
      <c r="K948" s="2">
        <f t="shared" si="57"/>
        <v>44310.5</v>
      </c>
      <c r="L948" s="82">
        <v>44323.5</v>
      </c>
      <c r="M948" s="82">
        <v>44323.5</v>
      </c>
      <c r="N948" s="79"/>
      <c r="O948">
        <f t="shared" si="58"/>
        <v>13</v>
      </c>
      <c r="P948" s="32">
        <f t="shared" si="59"/>
        <v>11125.53</v>
      </c>
    </row>
    <row r="949" spans="1:16" x14ac:dyDescent="0.35">
      <c r="B949" s="89" t="s">
        <v>86</v>
      </c>
      <c r="C949" s="113">
        <v>44323</v>
      </c>
      <c r="D949" s="56" t="s">
        <v>447</v>
      </c>
      <c r="E949" s="15" t="s">
        <v>447</v>
      </c>
      <c r="F949" s="16">
        <v>1828.29</v>
      </c>
      <c r="H949" s="2">
        <v>44304</v>
      </c>
      <c r="I949" s="2">
        <v>44317</v>
      </c>
      <c r="J949">
        <f t="shared" si="56"/>
        <v>14</v>
      </c>
      <c r="K949" s="2">
        <f t="shared" si="57"/>
        <v>44310.5</v>
      </c>
      <c r="L949" s="82">
        <v>44323.5</v>
      </c>
      <c r="M949" s="82">
        <v>44323.5</v>
      </c>
      <c r="N949" s="79"/>
      <c r="O949">
        <f t="shared" si="58"/>
        <v>13</v>
      </c>
      <c r="P949" s="32">
        <f t="shared" si="59"/>
        <v>23767.77</v>
      </c>
    </row>
    <row r="950" spans="1:16" x14ac:dyDescent="0.35">
      <c r="B950" s="89" t="s">
        <v>86</v>
      </c>
      <c r="C950" s="113">
        <v>44323</v>
      </c>
      <c r="D950" s="56" t="s">
        <v>503</v>
      </c>
      <c r="E950" s="15" t="s">
        <v>503</v>
      </c>
      <c r="F950" s="16">
        <v>841.68</v>
      </c>
      <c r="H950" s="2">
        <v>44304</v>
      </c>
      <c r="I950" s="2">
        <v>44317</v>
      </c>
      <c r="J950">
        <f t="shared" si="56"/>
        <v>14</v>
      </c>
      <c r="K950" s="2">
        <f t="shared" si="57"/>
        <v>44310.5</v>
      </c>
      <c r="L950" s="82">
        <v>44323.5</v>
      </c>
      <c r="M950" s="82">
        <v>44323.5</v>
      </c>
      <c r="N950" s="79"/>
      <c r="O950">
        <f t="shared" si="58"/>
        <v>13</v>
      </c>
      <c r="P950" s="32">
        <f t="shared" si="59"/>
        <v>10941.84</v>
      </c>
    </row>
    <row r="951" spans="1:16" x14ac:dyDescent="0.35">
      <c r="B951" s="89" t="s">
        <v>86</v>
      </c>
      <c r="C951" s="113">
        <v>44323</v>
      </c>
      <c r="D951" s="56" t="s">
        <v>540</v>
      </c>
      <c r="E951" s="15" t="s">
        <v>541</v>
      </c>
      <c r="F951" s="16">
        <v>2.4000000000000004</v>
      </c>
      <c r="H951" s="2">
        <v>44304</v>
      </c>
      <c r="I951" s="2">
        <v>44317</v>
      </c>
      <c r="J951">
        <f t="shared" si="56"/>
        <v>14</v>
      </c>
      <c r="K951" s="2">
        <f t="shared" si="57"/>
        <v>44310.5</v>
      </c>
      <c r="L951" s="82">
        <v>44323.5</v>
      </c>
      <c r="M951" s="79">
        <v>44349.5</v>
      </c>
      <c r="N951" s="79"/>
      <c r="O951">
        <f t="shared" si="58"/>
        <v>39</v>
      </c>
      <c r="P951" s="32">
        <f t="shared" si="59"/>
        <v>93.600000000000009</v>
      </c>
    </row>
    <row r="952" spans="1:16" x14ac:dyDescent="0.35">
      <c r="B952" s="89" t="s">
        <v>86</v>
      </c>
      <c r="C952" s="113">
        <v>44323</v>
      </c>
      <c r="D952" s="56" t="s">
        <v>488</v>
      </c>
      <c r="E952" s="15" t="s">
        <v>489</v>
      </c>
      <c r="F952" s="16">
        <v>978.02000000000021</v>
      </c>
      <c r="H952" s="2">
        <v>44304</v>
      </c>
      <c r="I952" s="2">
        <v>44317</v>
      </c>
      <c r="J952">
        <f t="shared" si="56"/>
        <v>14</v>
      </c>
      <c r="K952" s="2">
        <f t="shared" si="57"/>
        <v>44310.5</v>
      </c>
      <c r="L952" s="82">
        <v>44323.5</v>
      </c>
      <c r="M952" s="79">
        <v>44362.5</v>
      </c>
      <c r="N952" s="79"/>
      <c r="O952">
        <f t="shared" si="58"/>
        <v>52</v>
      </c>
      <c r="P952" s="32">
        <f t="shared" si="59"/>
        <v>50857.040000000008</v>
      </c>
    </row>
    <row r="953" spans="1:16" x14ac:dyDescent="0.35">
      <c r="B953" s="89" t="s">
        <v>86</v>
      </c>
      <c r="C953" s="113">
        <v>44323</v>
      </c>
      <c r="D953" s="56" t="s">
        <v>542</v>
      </c>
      <c r="E953" s="15" t="s">
        <v>543</v>
      </c>
      <c r="F953" s="16">
        <v>9695.2100000000046</v>
      </c>
      <c r="H953" s="2">
        <v>44304</v>
      </c>
      <c r="I953" s="2">
        <v>44317</v>
      </c>
      <c r="J953">
        <f t="shared" si="56"/>
        <v>14</v>
      </c>
      <c r="K953" s="2">
        <f t="shared" si="57"/>
        <v>44310.5</v>
      </c>
      <c r="L953" s="82">
        <v>44323.5</v>
      </c>
      <c r="M953" s="79">
        <v>44323.5</v>
      </c>
      <c r="N953" s="79"/>
      <c r="O953">
        <f t="shared" si="58"/>
        <v>13</v>
      </c>
      <c r="P953" s="32">
        <f t="shared" si="59"/>
        <v>126037.73000000005</v>
      </c>
    </row>
    <row r="954" spans="1:16" x14ac:dyDescent="0.35">
      <c r="B954" s="89" t="s">
        <v>86</v>
      </c>
      <c r="C954" s="113">
        <v>44323</v>
      </c>
      <c r="D954" s="56" t="s">
        <v>532</v>
      </c>
      <c r="E954" s="15" t="s">
        <v>533</v>
      </c>
      <c r="F954" s="16">
        <v>302.68</v>
      </c>
      <c r="H954" s="2">
        <v>44304</v>
      </c>
      <c r="I954" s="2">
        <v>44317</v>
      </c>
      <c r="J954">
        <f t="shared" si="56"/>
        <v>14</v>
      </c>
      <c r="K954" s="2">
        <f t="shared" si="57"/>
        <v>44310.5</v>
      </c>
      <c r="L954" s="82">
        <v>44323.5</v>
      </c>
      <c r="M954" s="82">
        <v>44323.5</v>
      </c>
      <c r="N954" s="79">
        <v>44322.5</v>
      </c>
      <c r="O954">
        <f t="shared" si="58"/>
        <v>13</v>
      </c>
      <c r="P954" s="32">
        <f t="shared" si="59"/>
        <v>3934.84</v>
      </c>
    </row>
    <row r="955" spans="1:16" x14ac:dyDescent="0.35">
      <c r="B955" s="89" t="s">
        <v>86</v>
      </c>
      <c r="C955" s="113">
        <v>44323</v>
      </c>
      <c r="D955" s="56" t="s">
        <v>534</v>
      </c>
      <c r="E955" s="15" t="s">
        <v>535</v>
      </c>
      <c r="F955" s="16">
        <v>624</v>
      </c>
      <c r="H955" s="2">
        <v>44304</v>
      </c>
      <c r="I955" s="2">
        <v>44317</v>
      </c>
      <c r="J955">
        <f t="shared" si="56"/>
        <v>14</v>
      </c>
      <c r="K955" s="2">
        <f t="shared" si="57"/>
        <v>44310.5</v>
      </c>
      <c r="L955" s="82">
        <v>44323.5</v>
      </c>
      <c r="M955" s="82">
        <v>44323.5</v>
      </c>
      <c r="N955" s="79">
        <v>44322.5</v>
      </c>
      <c r="O955">
        <f t="shared" si="58"/>
        <v>13</v>
      </c>
      <c r="P955" s="32">
        <f t="shared" si="59"/>
        <v>8112</v>
      </c>
    </row>
    <row r="956" spans="1:16" x14ac:dyDescent="0.35">
      <c r="B956" s="89" t="s">
        <v>86</v>
      </c>
      <c r="C956" s="113">
        <v>44323</v>
      </c>
      <c r="D956" s="56" t="s">
        <v>536</v>
      </c>
      <c r="E956" s="15" t="s">
        <v>537</v>
      </c>
      <c r="F956" s="16">
        <v>308.62</v>
      </c>
      <c r="H956" s="2">
        <v>44304</v>
      </c>
      <c r="I956" s="2">
        <v>44317</v>
      </c>
      <c r="J956">
        <f t="shared" si="56"/>
        <v>14</v>
      </c>
      <c r="K956" s="2">
        <f t="shared" si="57"/>
        <v>44310.5</v>
      </c>
      <c r="L956" s="82">
        <v>44323.5</v>
      </c>
      <c r="M956" s="82">
        <v>44323.5</v>
      </c>
      <c r="N956" s="79">
        <v>44322.5</v>
      </c>
      <c r="O956">
        <f t="shared" si="58"/>
        <v>13</v>
      </c>
      <c r="P956" s="32">
        <f t="shared" si="59"/>
        <v>4012.06</v>
      </c>
    </row>
    <row r="957" spans="1:16" x14ac:dyDescent="0.35">
      <c r="A957" s="4"/>
      <c r="B957" s="4" t="s">
        <v>98</v>
      </c>
      <c r="C957" s="114">
        <v>44323</v>
      </c>
      <c r="D957" s="56" t="s">
        <v>544</v>
      </c>
      <c r="E957" t="s">
        <v>545</v>
      </c>
      <c r="F957" s="3">
        <v>148.20999999999995</v>
      </c>
      <c r="H957" s="2">
        <v>44305</v>
      </c>
      <c r="I957" s="2">
        <v>44318</v>
      </c>
      <c r="J957">
        <f t="shared" si="56"/>
        <v>14</v>
      </c>
      <c r="K957" s="2">
        <f t="shared" si="57"/>
        <v>44311.5</v>
      </c>
      <c r="L957" s="94">
        <v>44323.5</v>
      </c>
      <c r="M957" s="79">
        <v>44356.5</v>
      </c>
      <c r="N957" s="79"/>
      <c r="O957">
        <f t="shared" si="58"/>
        <v>45</v>
      </c>
      <c r="P957" s="32">
        <f t="shared" si="59"/>
        <v>6669.449999999998</v>
      </c>
    </row>
    <row r="958" spans="1:16" x14ac:dyDescent="0.35">
      <c r="A958" s="4"/>
      <c r="B958" s="4" t="s">
        <v>98</v>
      </c>
      <c r="C958" s="114">
        <v>44323</v>
      </c>
      <c r="D958" s="56" t="s">
        <v>544</v>
      </c>
      <c r="E958" t="s">
        <v>546</v>
      </c>
      <c r="F958" s="3">
        <v>3699.8899999999994</v>
      </c>
      <c r="H958" s="2">
        <v>44305</v>
      </c>
      <c r="I958" s="2">
        <v>44318</v>
      </c>
      <c r="J958">
        <f t="shared" si="56"/>
        <v>14</v>
      </c>
      <c r="K958" s="2">
        <f t="shared" si="57"/>
        <v>44311.5</v>
      </c>
      <c r="L958" s="94">
        <v>44323.5</v>
      </c>
      <c r="M958" s="79">
        <v>44368.5</v>
      </c>
      <c r="N958" s="79"/>
      <c r="O958">
        <f t="shared" si="58"/>
        <v>57</v>
      </c>
      <c r="P958" s="32">
        <f t="shared" si="59"/>
        <v>210893.72999999998</v>
      </c>
    </row>
    <row r="959" spans="1:16" x14ac:dyDescent="0.35">
      <c r="A959" s="4"/>
      <c r="B959" s="123" t="s">
        <v>86</v>
      </c>
      <c r="C959" s="114">
        <v>44323</v>
      </c>
      <c r="D959" s="56" t="s">
        <v>544</v>
      </c>
      <c r="E959" t="s">
        <v>546</v>
      </c>
      <c r="F959" s="3">
        <v>187.01</v>
      </c>
      <c r="H959" s="2">
        <v>44304</v>
      </c>
      <c r="I959" s="2">
        <v>44317</v>
      </c>
      <c r="J959">
        <f t="shared" si="56"/>
        <v>14</v>
      </c>
      <c r="K959" s="2">
        <f t="shared" si="57"/>
        <v>44310.5</v>
      </c>
      <c r="L959" s="94">
        <v>44323.5</v>
      </c>
      <c r="M959" s="79">
        <v>44368.5</v>
      </c>
      <c r="N959" s="79"/>
      <c r="O959">
        <f t="shared" si="58"/>
        <v>58</v>
      </c>
      <c r="P959" s="32">
        <f t="shared" si="59"/>
        <v>10846.58</v>
      </c>
    </row>
    <row r="960" spans="1:16" x14ac:dyDescent="0.35">
      <c r="B960" s="56" t="s">
        <v>98</v>
      </c>
      <c r="C960" s="113">
        <v>44337</v>
      </c>
      <c r="D960" s="56" t="s">
        <v>460</v>
      </c>
      <c r="E960" s="15" t="s">
        <v>461</v>
      </c>
      <c r="F960" s="16">
        <v>156.03999999999994</v>
      </c>
      <c r="H960" s="2">
        <v>44319</v>
      </c>
      <c r="I960" s="2">
        <v>44332</v>
      </c>
      <c r="J960">
        <f t="shared" si="56"/>
        <v>14</v>
      </c>
      <c r="K960" s="2">
        <f t="shared" si="57"/>
        <v>44325.5</v>
      </c>
      <c r="L960" s="82">
        <v>44337.5</v>
      </c>
      <c r="M960" s="79">
        <v>44340.5</v>
      </c>
      <c r="N960" s="79"/>
      <c r="O960">
        <f t="shared" si="58"/>
        <v>15</v>
      </c>
      <c r="P960" s="32">
        <f t="shared" si="59"/>
        <v>2340.599999999999</v>
      </c>
    </row>
    <row r="961" spans="2:16" x14ac:dyDescent="0.35">
      <c r="B961" s="56" t="s">
        <v>98</v>
      </c>
      <c r="C961" s="113">
        <v>44337</v>
      </c>
      <c r="D961" s="56" t="s">
        <v>462</v>
      </c>
      <c r="E961" s="15" t="s">
        <v>463</v>
      </c>
      <c r="F961" s="16">
        <v>22.299999999999997</v>
      </c>
      <c r="H961" s="2">
        <v>44319</v>
      </c>
      <c r="I961" s="2">
        <v>44332</v>
      </c>
      <c r="J961">
        <f t="shared" si="56"/>
        <v>14</v>
      </c>
      <c r="K961" s="2">
        <f t="shared" si="57"/>
        <v>44325.5</v>
      </c>
      <c r="L961" s="82">
        <v>44337.5</v>
      </c>
      <c r="M961" s="79">
        <v>44340.5</v>
      </c>
      <c r="N961" s="79"/>
      <c r="O961">
        <f t="shared" si="58"/>
        <v>15</v>
      </c>
      <c r="P961" s="32">
        <f t="shared" si="59"/>
        <v>334.49999999999994</v>
      </c>
    </row>
    <row r="962" spans="2:16" x14ac:dyDescent="0.35">
      <c r="B962" s="56" t="s">
        <v>98</v>
      </c>
      <c r="C962" s="113">
        <v>44337</v>
      </c>
      <c r="D962" s="56" t="s">
        <v>547</v>
      </c>
      <c r="E962" s="15" t="s">
        <v>548</v>
      </c>
      <c r="F962" s="16">
        <v>30</v>
      </c>
      <c r="H962" s="2">
        <v>44319</v>
      </c>
      <c r="I962" s="2">
        <v>44332</v>
      </c>
      <c r="J962">
        <f t="shared" si="56"/>
        <v>14</v>
      </c>
      <c r="K962" s="2">
        <f t="shared" si="57"/>
        <v>44325.5</v>
      </c>
      <c r="L962" s="82">
        <v>44337.5</v>
      </c>
      <c r="M962" s="79">
        <v>44349.5</v>
      </c>
      <c r="N962" s="79"/>
      <c r="O962">
        <f t="shared" si="58"/>
        <v>24</v>
      </c>
      <c r="P962" s="32">
        <f t="shared" si="59"/>
        <v>720</v>
      </c>
    </row>
    <row r="963" spans="2:16" x14ac:dyDescent="0.35">
      <c r="B963" s="56" t="s">
        <v>98</v>
      </c>
      <c r="C963" s="113">
        <v>44337</v>
      </c>
      <c r="D963" s="56" t="s">
        <v>470</v>
      </c>
      <c r="E963" s="15" t="s">
        <v>471</v>
      </c>
      <c r="F963" s="16">
        <v>4419.68</v>
      </c>
      <c r="H963" s="2">
        <v>44319</v>
      </c>
      <c r="I963" s="2">
        <v>44332</v>
      </c>
      <c r="J963">
        <f t="shared" si="56"/>
        <v>14</v>
      </c>
      <c r="K963" s="2">
        <f t="shared" si="57"/>
        <v>44325.5</v>
      </c>
      <c r="L963" s="82">
        <v>44337.5</v>
      </c>
      <c r="M963" s="79">
        <v>44340.5</v>
      </c>
      <c r="N963" s="79"/>
      <c r="O963">
        <f t="shared" si="58"/>
        <v>15</v>
      </c>
      <c r="P963" s="32">
        <f t="shared" si="59"/>
        <v>66295.200000000012</v>
      </c>
    </row>
    <row r="964" spans="2:16" x14ac:dyDescent="0.35">
      <c r="B964" s="56" t="s">
        <v>98</v>
      </c>
      <c r="C964" s="113">
        <v>44337</v>
      </c>
      <c r="D964" s="56" t="s">
        <v>472</v>
      </c>
      <c r="E964" s="15" t="s">
        <v>473</v>
      </c>
      <c r="F964" s="16">
        <v>613.8900000000001</v>
      </c>
      <c r="H964" s="2">
        <v>44319</v>
      </c>
      <c r="I964" s="2">
        <v>44332</v>
      </c>
      <c r="J964">
        <f t="shared" si="56"/>
        <v>14</v>
      </c>
      <c r="K964" s="2">
        <f t="shared" si="57"/>
        <v>44325.5</v>
      </c>
      <c r="L964" s="82">
        <v>44337.5</v>
      </c>
      <c r="M964" s="79">
        <v>44340.5</v>
      </c>
      <c r="N964" s="79"/>
      <c r="O964">
        <f t="shared" si="58"/>
        <v>15</v>
      </c>
      <c r="P964" s="32">
        <f t="shared" si="59"/>
        <v>9208.3500000000022</v>
      </c>
    </row>
    <row r="965" spans="2:16" x14ac:dyDescent="0.35">
      <c r="B965" s="56" t="s">
        <v>98</v>
      </c>
      <c r="C965" s="113">
        <v>44337</v>
      </c>
      <c r="D965" s="56" t="s">
        <v>486</v>
      </c>
      <c r="E965" s="15" t="s">
        <v>487</v>
      </c>
      <c r="F965" s="16">
        <v>56.64</v>
      </c>
      <c r="H965" s="2">
        <v>44319</v>
      </c>
      <c r="I965" s="2">
        <v>44332</v>
      </c>
      <c r="J965">
        <f t="shared" si="56"/>
        <v>14</v>
      </c>
      <c r="K965" s="2">
        <f t="shared" si="57"/>
        <v>44325.5</v>
      </c>
      <c r="L965" s="82">
        <v>44337.5</v>
      </c>
      <c r="M965" s="79">
        <v>44349.5</v>
      </c>
      <c r="N965" s="79"/>
      <c r="O965">
        <f t="shared" si="58"/>
        <v>24</v>
      </c>
      <c r="P965" s="32">
        <f t="shared" si="59"/>
        <v>1359.3600000000001</v>
      </c>
    </row>
    <row r="966" spans="2:16" x14ac:dyDescent="0.35">
      <c r="B966" s="56" t="s">
        <v>98</v>
      </c>
      <c r="C966" s="113">
        <v>44337</v>
      </c>
      <c r="D966" s="56" t="s">
        <v>488</v>
      </c>
      <c r="E966" s="15" t="s">
        <v>489</v>
      </c>
      <c r="F966" s="16">
        <v>11429.640000000007</v>
      </c>
      <c r="H966" s="2">
        <v>44319</v>
      </c>
      <c r="I966" s="2">
        <v>44332</v>
      </c>
      <c r="J966">
        <f t="shared" si="56"/>
        <v>14</v>
      </c>
      <c r="K966" s="2">
        <f t="shared" si="57"/>
        <v>44325.5</v>
      </c>
      <c r="L966" s="82">
        <v>44337.5</v>
      </c>
      <c r="M966" s="79">
        <v>44362.5</v>
      </c>
      <c r="N966" s="79"/>
      <c r="O966">
        <f t="shared" si="58"/>
        <v>37</v>
      </c>
      <c r="P966" s="32">
        <f t="shared" si="59"/>
        <v>422896.68000000023</v>
      </c>
    </row>
    <row r="967" spans="2:16" x14ac:dyDescent="0.35">
      <c r="B967" s="56" t="s">
        <v>98</v>
      </c>
      <c r="C967" s="113">
        <v>44337</v>
      </c>
      <c r="D967" s="56" t="s">
        <v>549</v>
      </c>
      <c r="E967" s="15" t="s">
        <v>550</v>
      </c>
      <c r="F967" s="16">
        <v>208.75</v>
      </c>
      <c r="H967" s="2">
        <v>44319</v>
      </c>
      <c r="I967" s="2">
        <v>44332</v>
      </c>
      <c r="J967">
        <f t="shared" si="56"/>
        <v>14</v>
      </c>
      <c r="K967" s="2">
        <f t="shared" si="57"/>
        <v>44325.5</v>
      </c>
      <c r="L967" s="82">
        <v>44337.5</v>
      </c>
      <c r="M967" s="79">
        <v>44349.5</v>
      </c>
      <c r="N967" s="79"/>
      <c r="O967">
        <f t="shared" si="58"/>
        <v>24</v>
      </c>
      <c r="P967" s="32">
        <f t="shared" si="59"/>
        <v>5010</v>
      </c>
    </row>
    <row r="968" spans="2:16" x14ac:dyDescent="0.35">
      <c r="B968" s="56" t="s">
        <v>98</v>
      </c>
      <c r="C968" s="113">
        <v>44337</v>
      </c>
      <c r="D968" s="56" t="s">
        <v>450</v>
      </c>
      <c r="E968" s="15" t="s">
        <v>451</v>
      </c>
      <c r="F968" s="16">
        <v>5260.5000000000191</v>
      </c>
      <c r="H968" s="2">
        <v>44319</v>
      </c>
      <c r="I968" s="2">
        <v>44332</v>
      </c>
      <c r="J968">
        <f t="shared" si="56"/>
        <v>14</v>
      </c>
      <c r="K968" s="2">
        <f t="shared" si="57"/>
        <v>44325.5</v>
      </c>
      <c r="L968" s="82">
        <v>44337.5</v>
      </c>
      <c r="M968" s="79">
        <v>44340.5</v>
      </c>
      <c r="N968" s="79"/>
      <c r="O968">
        <f t="shared" si="58"/>
        <v>15</v>
      </c>
      <c r="P968" s="32">
        <f t="shared" si="59"/>
        <v>78907.500000000291</v>
      </c>
    </row>
    <row r="969" spans="2:16" x14ac:dyDescent="0.35">
      <c r="B969" s="56" t="s">
        <v>98</v>
      </c>
      <c r="C969" s="113">
        <v>44337</v>
      </c>
      <c r="D969" s="56" t="s">
        <v>532</v>
      </c>
      <c r="E969" s="15" t="s">
        <v>533</v>
      </c>
      <c r="F969" s="16">
        <v>1509</v>
      </c>
      <c r="H969" s="2">
        <v>44319</v>
      </c>
      <c r="I969" s="2">
        <v>44332</v>
      </c>
      <c r="J969">
        <f t="shared" si="56"/>
        <v>14</v>
      </c>
      <c r="K969" s="2">
        <f t="shared" si="57"/>
        <v>44325.5</v>
      </c>
      <c r="L969" s="82">
        <v>44337.5</v>
      </c>
      <c r="M969" s="82">
        <v>44337.5</v>
      </c>
      <c r="N969" s="79">
        <v>44336.5</v>
      </c>
      <c r="O969">
        <f t="shared" si="58"/>
        <v>12</v>
      </c>
      <c r="P969" s="32">
        <f t="shared" si="59"/>
        <v>18108</v>
      </c>
    </row>
    <row r="970" spans="2:16" x14ac:dyDescent="0.35">
      <c r="B970" s="56" t="s">
        <v>98</v>
      </c>
      <c r="C970" s="113">
        <v>44337</v>
      </c>
      <c r="D970" s="56" t="s">
        <v>534</v>
      </c>
      <c r="E970" s="15" t="s">
        <v>535</v>
      </c>
      <c r="F970" s="16">
        <v>18712.900000000001</v>
      </c>
      <c r="H970" s="2">
        <v>44319</v>
      </c>
      <c r="I970" s="2">
        <v>44332</v>
      </c>
      <c r="J970">
        <f t="shared" ref="J970:J1033" si="60">I970-H970+1</f>
        <v>14</v>
      </c>
      <c r="K970" s="2">
        <f t="shared" ref="K970:K1033" si="61">(I970+H970)/2</f>
        <v>44325.5</v>
      </c>
      <c r="L970" s="82">
        <v>44337.5</v>
      </c>
      <c r="M970" s="82">
        <v>44337.5</v>
      </c>
      <c r="N970" s="79">
        <v>44336.5</v>
      </c>
      <c r="O970">
        <f t="shared" ref="O970:O1033" si="62">M970-K970</f>
        <v>12</v>
      </c>
      <c r="P970" s="32">
        <f t="shared" ref="P970:P1033" si="63">F970*O970</f>
        <v>224554.80000000002</v>
      </c>
    </row>
    <row r="971" spans="2:16" x14ac:dyDescent="0.35">
      <c r="B971" s="56" t="s">
        <v>98</v>
      </c>
      <c r="C971" s="113">
        <v>44337</v>
      </c>
      <c r="D971" s="56" t="s">
        <v>536</v>
      </c>
      <c r="E971" s="15" t="s">
        <v>537</v>
      </c>
      <c r="F971" s="16">
        <v>1431.47</v>
      </c>
      <c r="H971" s="2">
        <v>44319</v>
      </c>
      <c r="I971" s="2">
        <v>44332</v>
      </c>
      <c r="J971">
        <f t="shared" si="60"/>
        <v>14</v>
      </c>
      <c r="K971" s="2">
        <f t="shared" si="61"/>
        <v>44325.5</v>
      </c>
      <c r="L971" s="82">
        <v>44337.5</v>
      </c>
      <c r="M971" s="82">
        <v>44337.5</v>
      </c>
      <c r="N971" s="79">
        <v>44336.5</v>
      </c>
      <c r="O971">
        <f t="shared" si="62"/>
        <v>12</v>
      </c>
      <c r="P971" s="32">
        <f t="shared" si="63"/>
        <v>17177.64</v>
      </c>
    </row>
    <row r="972" spans="2:16" x14ac:dyDescent="0.35">
      <c r="B972" s="56" t="s">
        <v>98</v>
      </c>
      <c r="C972" s="113">
        <v>44337</v>
      </c>
      <c r="D972" s="56" t="s">
        <v>538</v>
      </c>
      <c r="E972" s="15" t="s">
        <v>539</v>
      </c>
      <c r="F972" s="16">
        <v>112</v>
      </c>
      <c r="H972" s="2">
        <v>44319</v>
      </c>
      <c r="I972" s="2">
        <v>44332</v>
      </c>
      <c r="J972">
        <f t="shared" si="60"/>
        <v>14</v>
      </c>
      <c r="K972" s="2">
        <f t="shared" si="61"/>
        <v>44325.5</v>
      </c>
      <c r="L972" s="82">
        <v>44337.5</v>
      </c>
      <c r="M972" s="82">
        <v>44337.5</v>
      </c>
      <c r="N972" s="79">
        <v>44336.5</v>
      </c>
      <c r="O972">
        <f t="shared" si="62"/>
        <v>12</v>
      </c>
      <c r="P972" s="32">
        <f t="shared" si="63"/>
        <v>1344</v>
      </c>
    </row>
    <row r="973" spans="2:16" x14ac:dyDescent="0.35">
      <c r="B973" s="56" t="s">
        <v>98</v>
      </c>
      <c r="C973" s="113">
        <v>44337</v>
      </c>
      <c r="D973" s="56" t="s">
        <v>551</v>
      </c>
      <c r="E973" s="15" t="s">
        <v>552</v>
      </c>
      <c r="F973" s="16">
        <v>282.92</v>
      </c>
      <c r="H973" s="2">
        <v>44319</v>
      </c>
      <c r="I973" s="2">
        <v>44332</v>
      </c>
      <c r="J973">
        <f t="shared" si="60"/>
        <v>14</v>
      </c>
      <c r="K973" s="2">
        <f t="shared" si="61"/>
        <v>44325.5</v>
      </c>
      <c r="L973" s="82">
        <v>44337.5</v>
      </c>
      <c r="M973" s="82">
        <v>44337.5</v>
      </c>
      <c r="N973" s="79">
        <v>44336.5</v>
      </c>
      <c r="O973">
        <f t="shared" si="62"/>
        <v>12</v>
      </c>
      <c r="P973" s="32">
        <f t="shared" si="63"/>
        <v>3395.04</v>
      </c>
    </row>
    <row r="974" spans="2:16" x14ac:dyDescent="0.35">
      <c r="B974" s="56" t="s">
        <v>98</v>
      </c>
      <c r="C974" s="113">
        <v>44337</v>
      </c>
      <c r="D974" s="56" t="s">
        <v>553</v>
      </c>
      <c r="E974" s="15" t="s">
        <v>554</v>
      </c>
      <c r="F974" s="16">
        <v>406.85</v>
      </c>
      <c r="H974" s="2">
        <v>44319</v>
      </c>
      <c r="I974" s="2">
        <v>44332</v>
      </c>
      <c r="J974">
        <f t="shared" si="60"/>
        <v>14</v>
      </c>
      <c r="K974" s="2">
        <f t="shared" si="61"/>
        <v>44325.5</v>
      </c>
      <c r="L974" s="82">
        <v>44337.5</v>
      </c>
      <c r="M974" s="82">
        <v>44337.5</v>
      </c>
      <c r="N974" s="79">
        <v>44336.5</v>
      </c>
      <c r="O974">
        <f t="shared" si="62"/>
        <v>12</v>
      </c>
      <c r="P974" s="32">
        <f t="shared" si="63"/>
        <v>4882.2000000000007</v>
      </c>
    </row>
    <row r="975" spans="2:16" x14ac:dyDescent="0.35">
      <c r="B975" s="56" t="s">
        <v>98</v>
      </c>
      <c r="C975" s="113">
        <v>44337</v>
      </c>
      <c r="D975" s="56" t="s">
        <v>442</v>
      </c>
      <c r="E975" s="15" t="s">
        <v>443</v>
      </c>
      <c r="F975" s="16">
        <v>14.31</v>
      </c>
      <c r="H975" s="2">
        <v>44319</v>
      </c>
      <c r="I975" s="2">
        <v>44332</v>
      </c>
      <c r="J975">
        <f t="shared" si="60"/>
        <v>14</v>
      </c>
      <c r="K975" s="2">
        <f t="shared" si="61"/>
        <v>44325.5</v>
      </c>
      <c r="L975" s="82">
        <v>44337.5</v>
      </c>
      <c r="M975" s="82">
        <v>44337.5</v>
      </c>
      <c r="N975" s="79"/>
      <c r="O975">
        <f t="shared" si="62"/>
        <v>12</v>
      </c>
      <c r="P975" s="32">
        <f t="shared" si="63"/>
        <v>171.72</v>
      </c>
    </row>
    <row r="976" spans="2:16" x14ac:dyDescent="0.35">
      <c r="B976" s="56" t="s">
        <v>98</v>
      </c>
      <c r="C976" s="113">
        <v>44337</v>
      </c>
      <c r="D976" s="56" t="s">
        <v>430</v>
      </c>
      <c r="E976" s="15" t="s">
        <v>431</v>
      </c>
      <c r="F976" s="16">
        <v>167.51999999999998</v>
      </c>
      <c r="H976" s="2">
        <v>44319</v>
      </c>
      <c r="I976" s="2">
        <v>44332</v>
      </c>
      <c r="J976">
        <f t="shared" si="60"/>
        <v>14</v>
      </c>
      <c r="K976" s="2">
        <f t="shared" si="61"/>
        <v>44325.5</v>
      </c>
      <c r="L976" s="82">
        <v>44337.5</v>
      </c>
      <c r="M976" s="82">
        <v>44337.5</v>
      </c>
      <c r="N976" s="79"/>
      <c r="O976">
        <f t="shared" si="62"/>
        <v>12</v>
      </c>
      <c r="P976" s="32">
        <f t="shared" si="63"/>
        <v>2010.2399999999998</v>
      </c>
    </row>
    <row r="977" spans="2:16" x14ac:dyDescent="0.35">
      <c r="B977" s="56" t="s">
        <v>98</v>
      </c>
      <c r="C977" s="113">
        <v>44337</v>
      </c>
      <c r="D977" s="56" t="s">
        <v>432</v>
      </c>
      <c r="E977" s="15" t="s">
        <v>433</v>
      </c>
      <c r="F977" s="16">
        <v>161.04</v>
      </c>
      <c r="H977" s="2">
        <v>44319</v>
      </c>
      <c r="I977" s="2">
        <v>44332</v>
      </c>
      <c r="J977">
        <f t="shared" si="60"/>
        <v>14</v>
      </c>
      <c r="K977" s="2">
        <f t="shared" si="61"/>
        <v>44325.5</v>
      </c>
      <c r="L977" s="82">
        <v>44337.5</v>
      </c>
      <c r="M977" s="82">
        <v>44337.5</v>
      </c>
      <c r="N977" s="79"/>
      <c r="O977">
        <f t="shared" si="62"/>
        <v>12</v>
      </c>
      <c r="P977" s="32">
        <f t="shared" si="63"/>
        <v>1932.48</v>
      </c>
    </row>
    <row r="978" spans="2:16" x14ac:dyDescent="0.35">
      <c r="B978" s="56" t="s">
        <v>98</v>
      </c>
      <c r="C978" s="113">
        <v>44337</v>
      </c>
      <c r="D978" s="56" t="s">
        <v>434</v>
      </c>
      <c r="E978" s="15" t="s">
        <v>435</v>
      </c>
      <c r="F978" s="16">
        <v>197.68</v>
      </c>
      <c r="H978" s="2">
        <v>44319</v>
      </c>
      <c r="I978" s="2">
        <v>44332</v>
      </c>
      <c r="J978">
        <f t="shared" si="60"/>
        <v>14</v>
      </c>
      <c r="K978" s="2">
        <f t="shared" si="61"/>
        <v>44325.5</v>
      </c>
      <c r="L978" s="82">
        <v>44337.5</v>
      </c>
      <c r="M978" s="82">
        <v>44337.5</v>
      </c>
      <c r="N978" s="79"/>
      <c r="O978">
        <f t="shared" si="62"/>
        <v>12</v>
      </c>
      <c r="P978" s="32">
        <f t="shared" si="63"/>
        <v>2372.16</v>
      </c>
    </row>
    <row r="979" spans="2:16" x14ac:dyDescent="0.35">
      <c r="B979" s="56" t="s">
        <v>98</v>
      </c>
      <c r="C979" s="113">
        <v>44337</v>
      </c>
      <c r="D979" s="56" t="s">
        <v>430</v>
      </c>
      <c r="E979" s="15" t="s">
        <v>431</v>
      </c>
      <c r="F979" s="16">
        <v>302.40999999999997</v>
      </c>
      <c r="H979" s="2">
        <v>44319</v>
      </c>
      <c r="I979" s="2">
        <v>44332</v>
      </c>
      <c r="J979">
        <f t="shared" si="60"/>
        <v>14</v>
      </c>
      <c r="K979" s="2">
        <f t="shared" si="61"/>
        <v>44325.5</v>
      </c>
      <c r="L979" s="82">
        <v>44337.5</v>
      </c>
      <c r="M979" s="82">
        <v>44337.5</v>
      </c>
      <c r="N979" s="79"/>
      <c r="O979">
        <f t="shared" si="62"/>
        <v>12</v>
      </c>
      <c r="P979" s="32">
        <f t="shared" si="63"/>
        <v>3628.9199999999996</v>
      </c>
    </row>
    <row r="980" spans="2:16" x14ac:dyDescent="0.35">
      <c r="B980" s="56" t="s">
        <v>98</v>
      </c>
      <c r="C980" s="113">
        <v>44337</v>
      </c>
      <c r="D980" s="56" t="s">
        <v>432</v>
      </c>
      <c r="E980" s="15" t="s">
        <v>433</v>
      </c>
      <c r="F980" s="16">
        <v>365.92999999999995</v>
      </c>
      <c r="H980" s="2">
        <v>44319</v>
      </c>
      <c r="I980" s="2">
        <v>44332</v>
      </c>
      <c r="J980">
        <f t="shared" si="60"/>
        <v>14</v>
      </c>
      <c r="K980" s="2">
        <f t="shared" si="61"/>
        <v>44325.5</v>
      </c>
      <c r="L980" s="82">
        <v>44337.5</v>
      </c>
      <c r="M980" s="82">
        <v>44337.5</v>
      </c>
      <c r="N980" s="79"/>
      <c r="O980">
        <f t="shared" si="62"/>
        <v>12</v>
      </c>
      <c r="P980" s="32">
        <f t="shared" si="63"/>
        <v>4391.16</v>
      </c>
    </row>
    <row r="981" spans="2:16" x14ac:dyDescent="0.35">
      <c r="B981" s="56" t="s">
        <v>98</v>
      </c>
      <c r="C981" s="113">
        <v>44337</v>
      </c>
      <c r="D981" s="56" t="s">
        <v>434</v>
      </c>
      <c r="E981" s="15" t="s">
        <v>435</v>
      </c>
      <c r="F981" s="16">
        <v>474.16999999999996</v>
      </c>
      <c r="H981" s="2">
        <v>44319</v>
      </c>
      <c r="I981" s="2">
        <v>44332</v>
      </c>
      <c r="J981">
        <f t="shared" si="60"/>
        <v>14</v>
      </c>
      <c r="K981" s="2">
        <f t="shared" si="61"/>
        <v>44325.5</v>
      </c>
      <c r="L981" s="82">
        <v>44337.5</v>
      </c>
      <c r="M981" s="82">
        <v>44337.5</v>
      </c>
      <c r="N981" s="79"/>
      <c r="O981">
        <f t="shared" si="62"/>
        <v>12</v>
      </c>
      <c r="P981" s="32">
        <f t="shared" si="63"/>
        <v>5690.0399999999991</v>
      </c>
    </row>
    <row r="982" spans="2:16" x14ac:dyDescent="0.35">
      <c r="B982" s="56" t="s">
        <v>98</v>
      </c>
      <c r="C982" s="113">
        <v>44337</v>
      </c>
      <c r="D982" s="56" t="s">
        <v>438</v>
      </c>
      <c r="E982" s="15" t="s">
        <v>439</v>
      </c>
      <c r="F982" s="16">
        <v>170.4</v>
      </c>
      <c r="H982" s="2">
        <v>44319</v>
      </c>
      <c r="I982" s="2">
        <v>44332</v>
      </c>
      <c r="J982">
        <f t="shared" si="60"/>
        <v>14</v>
      </c>
      <c r="K982" s="2">
        <f t="shared" si="61"/>
        <v>44325.5</v>
      </c>
      <c r="L982" s="82">
        <v>44337.5</v>
      </c>
      <c r="M982" s="82">
        <v>44337.5</v>
      </c>
      <c r="N982" s="79"/>
      <c r="O982">
        <f t="shared" si="62"/>
        <v>12</v>
      </c>
      <c r="P982" s="32">
        <f t="shared" si="63"/>
        <v>2044.8000000000002</v>
      </c>
    </row>
    <row r="983" spans="2:16" x14ac:dyDescent="0.35">
      <c r="B983" s="56" t="s">
        <v>98</v>
      </c>
      <c r="C983" s="113">
        <v>44337</v>
      </c>
      <c r="D983" s="56" t="s">
        <v>440</v>
      </c>
      <c r="E983" s="15" t="s">
        <v>441</v>
      </c>
      <c r="F983" s="16">
        <v>6.47</v>
      </c>
      <c r="H983" s="2">
        <v>44319</v>
      </c>
      <c r="I983" s="2">
        <v>44332</v>
      </c>
      <c r="J983">
        <f t="shared" si="60"/>
        <v>14</v>
      </c>
      <c r="K983" s="2">
        <f t="shared" si="61"/>
        <v>44325.5</v>
      </c>
      <c r="L983" s="82">
        <v>44337.5</v>
      </c>
      <c r="M983" s="79">
        <v>44342.5</v>
      </c>
      <c r="N983" s="79"/>
      <c r="O983">
        <f t="shared" si="62"/>
        <v>17</v>
      </c>
      <c r="P983" s="32">
        <f t="shared" si="63"/>
        <v>109.99</v>
      </c>
    </row>
    <row r="984" spans="2:16" x14ac:dyDescent="0.35">
      <c r="B984" s="56" t="s">
        <v>98</v>
      </c>
      <c r="C984" s="113">
        <v>44337</v>
      </c>
      <c r="D984" s="56" t="s">
        <v>444</v>
      </c>
      <c r="E984" s="15" t="s">
        <v>445</v>
      </c>
      <c r="F984" s="16">
        <v>146.31</v>
      </c>
      <c r="H984" s="2">
        <v>44319</v>
      </c>
      <c r="I984" s="2">
        <v>44332</v>
      </c>
      <c r="J984">
        <f t="shared" si="60"/>
        <v>14</v>
      </c>
      <c r="K984" s="2">
        <f t="shared" si="61"/>
        <v>44325.5</v>
      </c>
      <c r="L984" s="82">
        <v>44337.5</v>
      </c>
      <c r="M984" s="82">
        <v>44337.5</v>
      </c>
      <c r="N984" s="79"/>
      <c r="O984">
        <f t="shared" si="62"/>
        <v>12</v>
      </c>
      <c r="P984" s="32">
        <f t="shared" si="63"/>
        <v>1755.72</v>
      </c>
    </row>
    <row r="985" spans="2:16" x14ac:dyDescent="0.35">
      <c r="B985" s="56" t="s">
        <v>98</v>
      </c>
      <c r="C985" s="113">
        <v>44337</v>
      </c>
      <c r="D985" s="56" t="s">
        <v>478</v>
      </c>
      <c r="E985" s="15" t="s">
        <v>479</v>
      </c>
      <c r="F985" s="16">
        <v>34.619999999999997</v>
      </c>
      <c r="H985" s="2">
        <v>44319</v>
      </c>
      <c r="I985" s="2">
        <v>44332</v>
      </c>
      <c r="J985">
        <f t="shared" si="60"/>
        <v>14</v>
      </c>
      <c r="K985" s="2">
        <f t="shared" si="61"/>
        <v>44325.5</v>
      </c>
      <c r="L985" s="82">
        <v>44337.5</v>
      </c>
      <c r="M985" s="82">
        <v>44337.5</v>
      </c>
      <c r="N985" s="79"/>
      <c r="O985">
        <f t="shared" si="62"/>
        <v>12</v>
      </c>
      <c r="P985" s="32">
        <f t="shared" si="63"/>
        <v>415.43999999999994</v>
      </c>
    </row>
    <row r="986" spans="2:16" x14ac:dyDescent="0.35">
      <c r="B986" s="56" t="s">
        <v>98</v>
      </c>
      <c r="C986" s="113">
        <v>44337</v>
      </c>
      <c r="D986" s="56" t="s">
        <v>442</v>
      </c>
      <c r="E986" s="15" t="s">
        <v>443</v>
      </c>
      <c r="F986" s="16">
        <v>-3.5527136788005009E-15</v>
      </c>
      <c r="H986" s="2">
        <v>44319</v>
      </c>
      <c r="I986" s="2">
        <v>44332</v>
      </c>
      <c r="J986">
        <f t="shared" si="60"/>
        <v>14</v>
      </c>
      <c r="K986" s="2">
        <f t="shared" si="61"/>
        <v>44325.5</v>
      </c>
      <c r="L986" s="82">
        <v>44337.5</v>
      </c>
      <c r="M986" s="82">
        <v>44337.5</v>
      </c>
      <c r="N986" s="79"/>
      <c r="O986">
        <f t="shared" si="62"/>
        <v>12</v>
      </c>
      <c r="P986" s="32">
        <f t="shared" si="63"/>
        <v>-4.2632564145606011E-14</v>
      </c>
    </row>
    <row r="987" spans="2:16" x14ac:dyDescent="0.35">
      <c r="B987" s="56" t="s">
        <v>98</v>
      </c>
      <c r="C987" s="113">
        <v>44337</v>
      </c>
      <c r="D987" s="56" t="s">
        <v>480</v>
      </c>
      <c r="E987" s="15" t="s">
        <v>481</v>
      </c>
      <c r="F987" s="16">
        <v>34.619999999999997</v>
      </c>
      <c r="H987" s="2">
        <v>44319</v>
      </c>
      <c r="I987" s="2">
        <v>44332</v>
      </c>
      <c r="J987">
        <f t="shared" si="60"/>
        <v>14</v>
      </c>
      <c r="K987" s="2">
        <f t="shared" si="61"/>
        <v>44325.5</v>
      </c>
      <c r="L987" s="82">
        <v>44337.5</v>
      </c>
      <c r="M987" s="82">
        <v>44337.5</v>
      </c>
      <c r="N987" s="79"/>
      <c r="O987">
        <f t="shared" si="62"/>
        <v>12</v>
      </c>
      <c r="P987" s="32">
        <f t="shared" si="63"/>
        <v>415.43999999999994</v>
      </c>
    </row>
    <row r="988" spans="2:16" x14ac:dyDescent="0.35">
      <c r="B988" s="56" t="s">
        <v>98</v>
      </c>
      <c r="C988" s="113">
        <v>44337</v>
      </c>
      <c r="D988" s="56" t="s">
        <v>430</v>
      </c>
      <c r="E988" s="15" t="s">
        <v>431</v>
      </c>
      <c r="F988" s="16">
        <v>98.47</v>
      </c>
      <c r="H988" s="2">
        <v>44319</v>
      </c>
      <c r="I988" s="2">
        <v>44332</v>
      </c>
      <c r="J988">
        <f t="shared" si="60"/>
        <v>14</v>
      </c>
      <c r="K988" s="2">
        <f t="shared" si="61"/>
        <v>44325.5</v>
      </c>
      <c r="L988" s="82">
        <v>44337.5</v>
      </c>
      <c r="M988" s="82">
        <v>44337.5</v>
      </c>
      <c r="N988" s="79"/>
      <c r="O988">
        <f t="shared" si="62"/>
        <v>12</v>
      </c>
      <c r="P988" s="32">
        <f t="shared" si="63"/>
        <v>1181.6399999999999</v>
      </c>
    </row>
    <row r="989" spans="2:16" x14ac:dyDescent="0.35">
      <c r="B989" s="56" t="s">
        <v>98</v>
      </c>
      <c r="C989" s="113">
        <v>44337</v>
      </c>
      <c r="D989" s="56" t="s">
        <v>432</v>
      </c>
      <c r="E989" s="15" t="s">
        <v>433</v>
      </c>
      <c r="F989" s="16">
        <v>442.62</v>
      </c>
      <c r="H989" s="2">
        <v>44319</v>
      </c>
      <c r="I989" s="2">
        <v>44332</v>
      </c>
      <c r="J989">
        <f t="shared" si="60"/>
        <v>14</v>
      </c>
      <c r="K989" s="2">
        <f t="shared" si="61"/>
        <v>44325.5</v>
      </c>
      <c r="L989" s="82">
        <v>44337.5</v>
      </c>
      <c r="M989" s="82">
        <v>44337.5</v>
      </c>
      <c r="N989" s="79"/>
      <c r="O989">
        <f t="shared" si="62"/>
        <v>12</v>
      </c>
      <c r="P989" s="32">
        <f t="shared" si="63"/>
        <v>5311.4400000000005</v>
      </c>
    </row>
    <row r="990" spans="2:16" x14ac:dyDescent="0.35">
      <c r="B990" s="56" t="s">
        <v>98</v>
      </c>
      <c r="C990" s="113">
        <v>44337</v>
      </c>
      <c r="D990" s="56" t="s">
        <v>434</v>
      </c>
      <c r="E990" s="15" t="s">
        <v>435</v>
      </c>
      <c r="F990" s="16">
        <v>399.42</v>
      </c>
      <c r="H990" s="2">
        <v>44319</v>
      </c>
      <c r="I990" s="2">
        <v>44332</v>
      </c>
      <c r="J990">
        <f t="shared" si="60"/>
        <v>14</v>
      </c>
      <c r="K990" s="2">
        <f t="shared" si="61"/>
        <v>44325.5</v>
      </c>
      <c r="L990" s="82">
        <v>44337.5</v>
      </c>
      <c r="M990" s="82">
        <v>44337.5</v>
      </c>
      <c r="N990" s="79"/>
      <c r="O990">
        <f t="shared" si="62"/>
        <v>12</v>
      </c>
      <c r="P990" s="32">
        <f t="shared" si="63"/>
        <v>4793.04</v>
      </c>
    </row>
    <row r="991" spans="2:16" x14ac:dyDescent="0.35">
      <c r="B991" s="56" t="s">
        <v>98</v>
      </c>
      <c r="C991" s="113">
        <v>44337</v>
      </c>
      <c r="D991" s="56" t="s">
        <v>436</v>
      </c>
      <c r="E991" s="15" t="s">
        <v>437</v>
      </c>
      <c r="F991" s="16">
        <v>-1.4210854715202004E-14</v>
      </c>
      <c r="H991" s="2">
        <v>44319</v>
      </c>
      <c r="I991" s="2">
        <v>44332</v>
      </c>
      <c r="J991">
        <f t="shared" si="60"/>
        <v>14</v>
      </c>
      <c r="K991" s="2">
        <f t="shared" si="61"/>
        <v>44325.5</v>
      </c>
      <c r="L991" s="82">
        <v>44337.5</v>
      </c>
      <c r="M991" s="82">
        <v>44337.5</v>
      </c>
      <c r="N991" s="79"/>
      <c r="O991">
        <f t="shared" si="62"/>
        <v>12</v>
      </c>
      <c r="P991" s="32">
        <f t="shared" si="63"/>
        <v>-1.7053025658242404E-13</v>
      </c>
    </row>
    <row r="992" spans="2:16" x14ac:dyDescent="0.35">
      <c r="B992" s="56" t="s">
        <v>98</v>
      </c>
      <c r="C992" s="113">
        <v>44337</v>
      </c>
      <c r="D992" s="56" t="s">
        <v>438</v>
      </c>
      <c r="E992" s="15" t="s">
        <v>439</v>
      </c>
      <c r="F992" s="16">
        <v>242.91000000000003</v>
      </c>
      <c r="H992" s="2">
        <v>44319</v>
      </c>
      <c r="I992" s="2">
        <v>44332</v>
      </c>
      <c r="J992">
        <f t="shared" si="60"/>
        <v>14</v>
      </c>
      <c r="K992" s="2">
        <f t="shared" si="61"/>
        <v>44325.5</v>
      </c>
      <c r="L992" s="82">
        <v>44337.5</v>
      </c>
      <c r="M992" s="82">
        <v>44337.5</v>
      </c>
      <c r="N992" s="79"/>
      <c r="O992">
        <f t="shared" si="62"/>
        <v>12</v>
      </c>
      <c r="P992" s="32">
        <f t="shared" si="63"/>
        <v>2914.92</v>
      </c>
    </row>
    <row r="993" spans="2:16" x14ac:dyDescent="0.35">
      <c r="B993" s="56" t="s">
        <v>98</v>
      </c>
      <c r="C993" s="113">
        <v>44337</v>
      </c>
      <c r="D993" s="56" t="s">
        <v>454</v>
      </c>
      <c r="E993" s="15" t="s">
        <v>455</v>
      </c>
      <c r="F993" s="16">
        <v>959.50999999999988</v>
      </c>
      <c r="H993" s="2">
        <v>44319</v>
      </c>
      <c r="I993" s="2">
        <v>44332</v>
      </c>
      <c r="J993">
        <f t="shared" si="60"/>
        <v>14</v>
      </c>
      <c r="K993" s="2">
        <f t="shared" si="61"/>
        <v>44325.5</v>
      </c>
      <c r="L993" s="82">
        <v>44337.5</v>
      </c>
      <c r="M993" s="82">
        <v>44337.5</v>
      </c>
      <c r="N993" s="79"/>
      <c r="O993">
        <f t="shared" si="62"/>
        <v>12</v>
      </c>
      <c r="P993" s="32">
        <f t="shared" si="63"/>
        <v>11514.119999999999</v>
      </c>
    </row>
    <row r="994" spans="2:16" x14ac:dyDescent="0.35">
      <c r="B994" s="56" t="s">
        <v>98</v>
      </c>
      <c r="C994" s="113">
        <v>44337</v>
      </c>
      <c r="D994" s="56" t="s">
        <v>430</v>
      </c>
      <c r="E994" s="15" t="s">
        <v>431</v>
      </c>
      <c r="F994" s="16">
        <v>70283.049999999901</v>
      </c>
      <c r="H994" s="2">
        <v>44319</v>
      </c>
      <c r="I994" s="2">
        <v>44332</v>
      </c>
      <c r="J994">
        <f t="shared" si="60"/>
        <v>14</v>
      </c>
      <c r="K994" s="2">
        <f t="shared" si="61"/>
        <v>44325.5</v>
      </c>
      <c r="L994" s="82">
        <v>44337.5</v>
      </c>
      <c r="M994" s="82">
        <v>44337.5</v>
      </c>
      <c r="N994" s="79"/>
      <c r="O994">
        <f t="shared" si="62"/>
        <v>12</v>
      </c>
      <c r="P994" s="32">
        <f t="shared" si="63"/>
        <v>843396.59999999881</v>
      </c>
    </row>
    <row r="995" spans="2:16" x14ac:dyDescent="0.35">
      <c r="B995" s="56" t="s">
        <v>98</v>
      </c>
      <c r="C995" s="113">
        <v>44337</v>
      </c>
      <c r="D995" s="56" t="s">
        <v>456</v>
      </c>
      <c r="E995" s="15" t="s">
        <v>457</v>
      </c>
      <c r="F995" s="16">
        <v>7448.9500000000025</v>
      </c>
      <c r="H995" s="2">
        <v>44319</v>
      </c>
      <c r="I995" s="2">
        <v>44332</v>
      </c>
      <c r="J995">
        <f t="shared" si="60"/>
        <v>14</v>
      </c>
      <c r="K995" s="2">
        <f t="shared" si="61"/>
        <v>44325.5</v>
      </c>
      <c r="L995" s="82">
        <v>44337.5</v>
      </c>
      <c r="M995" s="82">
        <v>44337.5</v>
      </c>
      <c r="N995" s="79"/>
      <c r="O995">
        <f t="shared" si="62"/>
        <v>12</v>
      </c>
      <c r="P995" s="32">
        <f t="shared" si="63"/>
        <v>89387.400000000023</v>
      </c>
    </row>
    <row r="996" spans="2:16" x14ac:dyDescent="0.35">
      <c r="B996" s="56" t="s">
        <v>98</v>
      </c>
      <c r="C996" s="113">
        <v>44337</v>
      </c>
      <c r="D996" s="56" t="s">
        <v>432</v>
      </c>
      <c r="E996" s="15" t="s">
        <v>433</v>
      </c>
      <c r="F996" s="16">
        <v>247172.44000000021</v>
      </c>
      <c r="H996" s="2">
        <v>44319</v>
      </c>
      <c r="I996" s="2">
        <v>44332</v>
      </c>
      <c r="J996">
        <f t="shared" si="60"/>
        <v>14</v>
      </c>
      <c r="K996" s="2">
        <f t="shared" si="61"/>
        <v>44325.5</v>
      </c>
      <c r="L996" s="82">
        <v>44337.5</v>
      </c>
      <c r="M996" s="82">
        <v>44337.5</v>
      </c>
      <c r="N996" s="79"/>
      <c r="O996">
        <f t="shared" si="62"/>
        <v>12</v>
      </c>
      <c r="P996" s="32">
        <f t="shared" si="63"/>
        <v>2966069.2800000026</v>
      </c>
    </row>
    <row r="997" spans="2:16" x14ac:dyDescent="0.35">
      <c r="B997" s="56" t="s">
        <v>98</v>
      </c>
      <c r="C997" s="113">
        <v>44337</v>
      </c>
      <c r="D997" s="56" t="s">
        <v>442</v>
      </c>
      <c r="E997" s="15" t="s">
        <v>443</v>
      </c>
      <c r="F997" s="16">
        <v>18701.269999999808</v>
      </c>
      <c r="H997" s="2">
        <v>44319</v>
      </c>
      <c r="I997" s="2">
        <v>44332</v>
      </c>
      <c r="J997">
        <f t="shared" si="60"/>
        <v>14</v>
      </c>
      <c r="K997" s="2">
        <f t="shared" si="61"/>
        <v>44325.5</v>
      </c>
      <c r="L997" s="82">
        <v>44337.5</v>
      </c>
      <c r="M997" s="82">
        <v>44337.5</v>
      </c>
      <c r="N997" s="79"/>
      <c r="O997">
        <f t="shared" si="62"/>
        <v>12</v>
      </c>
      <c r="P997" s="32">
        <f t="shared" si="63"/>
        <v>224415.23999999769</v>
      </c>
    </row>
    <row r="998" spans="2:16" x14ac:dyDescent="0.35">
      <c r="B998" s="56" t="s">
        <v>98</v>
      </c>
      <c r="C998" s="113">
        <v>44337</v>
      </c>
      <c r="D998" s="56" t="s">
        <v>434</v>
      </c>
      <c r="E998" s="15" t="s">
        <v>435</v>
      </c>
      <c r="F998" s="16">
        <v>396498.12000000005</v>
      </c>
      <c r="H998" s="2">
        <v>44319</v>
      </c>
      <c r="I998" s="2">
        <v>44332</v>
      </c>
      <c r="J998">
        <f t="shared" si="60"/>
        <v>14</v>
      </c>
      <c r="K998" s="2">
        <f t="shared" si="61"/>
        <v>44325.5</v>
      </c>
      <c r="L998" s="82">
        <v>44337.5</v>
      </c>
      <c r="M998" s="82">
        <v>44337.5</v>
      </c>
      <c r="N998" s="79"/>
      <c r="O998">
        <f t="shared" si="62"/>
        <v>12</v>
      </c>
      <c r="P998" s="32">
        <f t="shared" si="63"/>
        <v>4757977.4400000004</v>
      </c>
    </row>
    <row r="999" spans="2:16" x14ac:dyDescent="0.35">
      <c r="B999" s="56" t="s">
        <v>98</v>
      </c>
      <c r="C999" s="113">
        <v>44337</v>
      </c>
      <c r="D999" s="56" t="s">
        <v>436</v>
      </c>
      <c r="E999" s="15" t="s">
        <v>437</v>
      </c>
      <c r="F999" s="16">
        <v>105686.55999999995</v>
      </c>
      <c r="H999" s="2">
        <v>44319</v>
      </c>
      <c r="I999" s="2">
        <v>44332</v>
      </c>
      <c r="J999">
        <f t="shared" si="60"/>
        <v>14</v>
      </c>
      <c r="K999" s="2">
        <f t="shared" si="61"/>
        <v>44325.5</v>
      </c>
      <c r="L999" s="82">
        <v>44337.5</v>
      </c>
      <c r="M999" s="82">
        <v>44337.5</v>
      </c>
      <c r="N999" s="79"/>
      <c r="O999">
        <f t="shared" si="62"/>
        <v>12</v>
      </c>
      <c r="P999" s="32">
        <f t="shared" si="63"/>
        <v>1268238.7199999995</v>
      </c>
    </row>
    <row r="1000" spans="2:16" x14ac:dyDescent="0.35">
      <c r="B1000" s="56" t="s">
        <v>98</v>
      </c>
      <c r="C1000" s="113">
        <v>44337</v>
      </c>
      <c r="D1000" s="56" t="s">
        <v>444</v>
      </c>
      <c r="E1000" s="15" t="s">
        <v>445</v>
      </c>
      <c r="F1000" s="16">
        <v>132842.57999999961</v>
      </c>
      <c r="H1000" s="2">
        <v>44319</v>
      </c>
      <c r="I1000" s="2">
        <v>44332</v>
      </c>
      <c r="J1000">
        <f t="shared" si="60"/>
        <v>14</v>
      </c>
      <c r="K1000" s="2">
        <f t="shared" si="61"/>
        <v>44325.5</v>
      </c>
      <c r="L1000" s="82">
        <v>44337.5</v>
      </c>
      <c r="M1000" s="82">
        <v>44337.5</v>
      </c>
      <c r="N1000" s="79"/>
      <c r="O1000">
        <f t="shared" si="62"/>
        <v>12</v>
      </c>
      <c r="P1000" s="32">
        <f t="shared" si="63"/>
        <v>1594110.9599999953</v>
      </c>
    </row>
    <row r="1001" spans="2:16" x14ac:dyDescent="0.35">
      <c r="B1001" s="56" t="s">
        <v>98</v>
      </c>
      <c r="C1001" s="113">
        <v>44337</v>
      </c>
      <c r="D1001" s="56" t="s">
        <v>438</v>
      </c>
      <c r="E1001" s="15" t="s">
        <v>439</v>
      </c>
      <c r="F1001" s="16">
        <v>54425.50999999998</v>
      </c>
      <c r="H1001" s="2">
        <v>44319</v>
      </c>
      <c r="I1001" s="2">
        <v>44332</v>
      </c>
      <c r="J1001">
        <f t="shared" si="60"/>
        <v>14</v>
      </c>
      <c r="K1001" s="2">
        <f t="shared" si="61"/>
        <v>44325.5</v>
      </c>
      <c r="L1001" s="82">
        <v>44337.5</v>
      </c>
      <c r="M1001" s="82">
        <v>44337.5</v>
      </c>
      <c r="N1001" s="79"/>
      <c r="O1001">
        <f t="shared" si="62"/>
        <v>12</v>
      </c>
      <c r="P1001" s="32">
        <f t="shared" si="63"/>
        <v>653106.11999999976</v>
      </c>
    </row>
    <row r="1002" spans="2:16" x14ac:dyDescent="0.35">
      <c r="B1002" s="56" t="s">
        <v>98</v>
      </c>
      <c r="C1002" s="113">
        <v>44337</v>
      </c>
      <c r="D1002" s="56" t="s">
        <v>468</v>
      </c>
      <c r="E1002" s="15" t="s">
        <v>469</v>
      </c>
      <c r="F1002" s="16">
        <v>204.46</v>
      </c>
      <c r="H1002" s="2">
        <v>44319</v>
      </c>
      <c r="I1002" s="2">
        <v>44332</v>
      </c>
      <c r="J1002">
        <f t="shared" si="60"/>
        <v>14</v>
      </c>
      <c r="K1002" s="2">
        <f t="shared" si="61"/>
        <v>44325.5</v>
      </c>
      <c r="L1002" s="82">
        <v>44337.5</v>
      </c>
      <c r="M1002" s="82">
        <v>44337.5</v>
      </c>
      <c r="N1002" s="79"/>
      <c r="O1002">
        <f t="shared" si="62"/>
        <v>12</v>
      </c>
      <c r="P1002" s="32">
        <f t="shared" si="63"/>
        <v>2453.52</v>
      </c>
    </row>
    <row r="1003" spans="2:16" x14ac:dyDescent="0.35">
      <c r="B1003" s="56" t="s">
        <v>98</v>
      </c>
      <c r="C1003" s="113">
        <v>44337</v>
      </c>
      <c r="D1003" s="56" t="s">
        <v>474</v>
      </c>
      <c r="E1003" s="15" t="s">
        <v>475</v>
      </c>
      <c r="F1003" s="16">
        <v>842.89</v>
      </c>
      <c r="H1003" s="2">
        <v>44319</v>
      </c>
      <c r="I1003" s="2">
        <v>44332</v>
      </c>
      <c r="J1003">
        <f t="shared" si="60"/>
        <v>14</v>
      </c>
      <c r="K1003" s="2">
        <f t="shared" si="61"/>
        <v>44325.5</v>
      </c>
      <c r="L1003" s="82">
        <v>44337.5</v>
      </c>
      <c r="M1003" s="82">
        <v>44337.5</v>
      </c>
      <c r="N1003" s="79"/>
      <c r="O1003">
        <f t="shared" si="62"/>
        <v>12</v>
      </c>
      <c r="P1003" s="32">
        <f t="shared" si="63"/>
        <v>10114.68</v>
      </c>
    </row>
    <row r="1004" spans="2:16" x14ac:dyDescent="0.35">
      <c r="B1004" s="56" t="s">
        <v>98</v>
      </c>
      <c r="C1004" s="113">
        <v>44337</v>
      </c>
      <c r="D1004" s="56" t="s">
        <v>476</v>
      </c>
      <c r="E1004" s="15" t="s">
        <v>477</v>
      </c>
      <c r="F1004" s="16">
        <v>332.20000000000039</v>
      </c>
      <c r="H1004" s="2">
        <v>44319</v>
      </c>
      <c r="I1004" s="2">
        <v>44332</v>
      </c>
      <c r="J1004">
        <f t="shared" si="60"/>
        <v>14</v>
      </c>
      <c r="K1004" s="2">
        <f t="shared" si="61"/>
        <v>44325.5</v>
      </c>
      <c r="L1004" s="82">
        <v>44337.5</v>
      </c>
      <c r="M1004" s="82">
        <v>44337.5</v>
      </c>
      <c r="N1004" s="79"/>
      <c r="O1004">
        <f t="shared" si="62"/>
        <v>12</v>
      </c>
      <c r="P1004" s="32">
        <f t="shared" si="63"/>
        <v>3986.4000000000046</v>
      </c>
    </row>
    <row r="1005" spans="2:16" x14ac:dyDescent="0.35">
      <c r="B1005" s="56" t="s">
        <v>98</v>
      </c>
      <c r="C1005" s="113">
        <v>44337</v>
      </c>
      <c r="D1005" s="56" t="s">
        <v>478</v>
      </c>
      <c r="E1005" s="15" t="s">
        <v>479</v>
      </c>
      <c r="F1005" s="16">
        <v>98119.530000000013</v>
      </c>
      <c r="H1005" s="2">
        <v>44319</v>
      </c>
      <c r="I1005" s="2">
        <v>44332</v>
      </c>
      <c r="J1005">
        <f t="shared" si="60"/>
        <v>14</v>
      </c>
      <c r="K1005" s="2">
        <f t="shared" si="61"/>
        <v>44325.5</v>
      </c>
      <c r="L1005" s="82">
        <v>44337.5</v>
      </c>
      <c r="M1005" s="82">
        <v>44337.5</v>
      </c>
      <c r="N1005" s="79"/>
      <c r="O1005">
        <f t="shared" si="62"/>
        <v>12</v>
      </c>
      <c r="P1005" s="32">
        <f t="shared" si="63"/>
        <v>1177434.3600000001</v>
      </c>
    </row>
    <row r="1006" spans="2:16" x14ac:dyDescent="0.35">
      <c r="B1006" s="56" t="s">
        <v>98</v>
      </c>
      <c r="C1006" s="113">
        <v>44337</v>
      </c>
      <c r="D1006" s="56" t="s">
        <v>480</v>
      </c>
      <c r="E1006" s="15" t="s">
        <v>481</v>
      </c>
      <c r="F1006" s="16">
        <v>32766.730000000131</v>
      </c>
      <c r="H1006" s="2">
        <v>44319</v>
      </c>
      <c r="I1006" s="2">
        <v>44332</v>
      </c>
      <c r="J1006">
        <f t="shared" si="60"/>
        <v>14</v>
      </c>
      <c r="K1006" s="2">
        <f t="shared" si="61"/>
        <v>44325.5</v>
      </c>
      <c r="L1006" s="82">
        <v>44337.5</v>
      </c>
      <c r="M1006" s="82">
        <v>44337.5</v>
      </c>
      <c r="N1006" s="79"/>
      <c r="O1006">
        <f t="shared" si="62"/>
        <v>12</v>
      </c>
      <c r="P1006" s="32">
        <f t="shared" si="63"/>
        <v>393200.76000000158</v>
      </c>
    </row>
    <row r="1007" spans="2:16" x14ac:dyDescent="0.35">
      <c r="B1007" s="56" t="s">
        <v>98</v>
      </c>
      <c r="C1007" s="113">
        <v>44337</v>
      </c>
      <c r="D1007" s="56" t="s">
        <v>440</v>
      </c>
      <c r="E1007" s="15" t="s">
        <v>441</v>
      </c>
      <c r="F1007" s="16">
        <v>7393.1500000000497</v>
      </c>
      <c r="H1007" s="2">
        <v>44319</v>
      </c>
      <c r="I1007" s="2">
        <v>44332</v>
      </c>
      <c r="J1007">
        <f t="shared" si="60"/>
        <v>14</v>
      </c>
      <c r="K1007" s="2">
        <f t="shared" si="61"/>
        <v>44325.5</v>
      </c>
      <c r="L1007" s="82">
        <v>44337.5</v>
      </c>
      <c r="M1007" s="79">
        <v>44342.5</v>
      </c>
      <c r="N1007" s="79"/>
      <c r="O1007">
        <f t="shared" si="62"/>
        <v>17</v>
      </c>
      <c r="P1007" s="32">
        <f t="shared" si="63"/>
        <v>125683.55000000085</v>
      </c>
    </row>
    <row r="1008" spans="2:16" x14ac:dyDescent="0.35">
      <c r="B1008" s="89" t="s">
        <v>86</v>
      </c>
      <c r="C1008" s="113">
        <v>44337</v>
      </c>
      <c r="D1008" s="56" t="s">
        <v>442</v>
      </c>
      <c r="E1008" s="15" t="s">
        <v>443</v>
      </c>
      <c r="F1008" s="16">
        <v>1700.1400000000019</v>
      </c>
      <c r="H1008" s="2">
        <v>44318</v>
      </c>
      <c r="I1008" s="2">
        <v>44331</v>
      </c>
      <c r="J1008">
        <f t="shared" si="60"/>
        <v>14</v>
      </c>
      <c r="K1008" s="2">
        <f t="shared" si="61"/>
        <v>44324.5</v>
      </c>
      <c r="L1008" s="82">
        <v>44337.5</v>
      </c>
      <c r="M1008" s="82">
        <v>44337.5</v>
      </c>
      <c r="N1008" s="79"/>
      <c r="O1008">
        <f t="shared" si="62"/>
        <v>13</v>
      </c>
      <c r="P1008" s="32">
        <f t="shared" si="63"/>
        <v>22101.820000000025</v>
      </c>
    </row>
    <row r="1009" spans="2:16" x14ac:dyDescent="0.35">
      <c r="B1009" s="56" t="s">
        <v>98</v>
      </c>
      <c r="C1009" s="113">
        <v>44337</v>
      </c>
      <c r="D1009" s="56" t="s">
        <v>482</v>
      </c>
      <c r="E1009" s="15" t="s">
        <v>483</v>
      </c>
      <c r="F1009" s="16">
        <v>250</v>
      </c>
      <c r="H1009" s="2">
        <v>44319</v>
      </c>
      <c r="I1009" s="2">
        <v>44332</v>
      </c>
      <c r="J1009">
        <f t="shared" si="60"/>
        <v>14</v>
      </c>
      <c r="K1009" s="2">
        <f t="shared" si="61"/>
        <v>44325.5</v>
      </c>
      <c r="L1009" s="82">
        <v>44337.5</v>
      </c>
      <c r="M1009" s="82">
        <v>44337.5</v>
      </c>
      <c r="N1009" s="79"/>
      <c r="O1009">
        <f t="shared" si="62"/>
        <v>12</v>
      </c>
      <c r="P1009" s="32">
        <f t="shared" si="63"/>
        <v>3000</v>
      </c>
    </row>
    <row r="1010" spans="2:16" x14ac:dyDescent="0.35">
      <c r="B1010" s="89" t="s">
        <v>86</v>
      </c>
      <c r="C1010" s="113">
        <v>44337</v>
      </c>
      <c r="D1010" s="56" t="s">
        <v>444</v>
      </c>
      <c r="E1010" s="15" t="s">
        <v>445</v>
      </c>
      <c r="F1010" s="16">
        <v>9473.4300000000021</v>
      </c>
      <c r="H1010" s="2">
        <v>44318</v>
      </c>
      <c r="I1010" s="2">
        <v>44331</v>
      </c>
      <c r="J1010">
        <f t="shared" si="60"/>
        <v>14</v>
      </c>
      <c r="K1010" s="2">
        <f t="shared" si="61"/>
        <v>44324.5</v>
      </c>
      <c r="L1010" s="82">
        <v>44337.5</v>
      </c>
      <c r="M1010" s="82">
        <v>44337.5</v>
      </c>
      <c r="N1010" s="79"/>
      <c r="O1010">
        <f t="shared" si="62"/>
        <v>13</v>
      </c>
      <c r="P1010" s="32">
        <f t="shared" si="63"/>
        <v>123154.59000000003</v>
      </c>
    </row>
    <row r="1011" spans="2:16" x14ac:dyDescent="0.35">
      <c r="B1011" s="56" t="s">
        <v>98</v>
      </c>
      <c r="C1011" s="113">
        <v>44337</v>
      </c>
      <c r="D1011" s="56" t="s">
        <v>563</v>
      </c>
      <c r="E1011" s="15" t="s">
        <v>564</v>
      </c>
      <c r="F1011" s="16">
        <v>666.87</v>
      </c>
      <c r="H1011" s="2">
        <v>44319</v>
      </c>
      <c r="I1011" s="2">
        <v>44332</v>
      </c>
      <c r="J1011">
        <f t="shared" si="60"/>
        <v>14</v>
      </c>
      <c r="K1011" s="2">
        <f t="shared" si="61"/>
        <v>44325.5</v>
      </c>
      <c r="L1011" s="82">
        <v>44337.5</v>
      </c>
      <c r="M1011" s="82">
        <v>44337.5</v>
      </c>
      <c r="N1011" s="79"/>
      <c r="O1011">
        <f t="shared" si="62"/>
        <v>12</v>
      </c>
      <c r="P1011" s="32">
        <f t="shared" si="63"/>
        <v>8002.4400000000005</v>
      </c>
    </row>
    <row r="1012" spans="2:16" x14ac:dyDescent="0.35">
      <c r="B1012" s="56" t="s">
        <v>98</v>
      </c>
      <c r="C1012" s="113">
        <v>44337</v>
      </c>
      <c r="D1012" s="56" t="s">
        <v>490</v>
      </c>
      <c r="E1012" s="15" t="s">
        <v>491</v>
      </c>
      <c r="F1012" s="16">
        <v>6161.6399999999976</v>
      </c>
      <c r="H1012" s="2">
        <v>44319</v>
      </c>
      <c r="I1012" s="2">
        <v>44332</v>
      </c>
      <c r="J1012">
        <f t="shared" si="60"/>
        <v>14</v>
      </c>
      <c r="K1012" s="2">
        <f t="shared" si="61"/>
        <v>44325.5</v>
      </c>
      <c r="L1012" s="82">
        <v>44337.5</v>
      </c>
      <c r="M1012" s="82">
        <v>44337.5</v>
      </c>
      <c r="N1012" s="79"/>
      <c r="O1012">
        <f t="shared" si="62"/>
        <v>12</v>
      </c>
      <c r="P1012" s="32">
        <f t="shared" si="63"/>
        <v>73939.679999999964</v>
      </c>
    </row>
    <row r="1013" spans="2:16" x14ac:dyDescent="0.35">
      <c r="B1013" s="56" t="s">
        <v>98</v>
      </c>
      <c r="C1013" s="113">
        <v>44337</v>
      </c>
      <c r="D1013" s="56" t="s">
        <v>494</v>
      </c>
      <c r="E1013" s="15" t="s">
        <v>495</v>
      </c>
      <c r="F1013" s="16">
        <v>20418.670000000016</v>
      </c>
      <c r="H1013" s="2">
        <v>44319</v>
      </c>
      <c r="I1013" s="2">
        <v>44332</v>
      </c>
      <c r="J1013">
        <f t="shared" si="60"/>
        <v>14</v>
      </c>
      <c r="K1013" s="2">
        <f t="shared" si="61"/>
        <v>44325.5</v>
      </c>
      <c r="L1013" s="82">
        <v>44337.5</v>
      </c>
      <c r="M1013" s="82">
        <v>44337.5</v>
      </c>
      <c r="N1013" s="79"/>
      <c r="O1013">
        <f t="shared" si="62"/>
        <v>12</v>
      </c>
      <c r="P1013" s="32">
        <f t="shared" si="63"/>
        <v>245024.04000000021</v>
      </c>
    </row>
    <row r="1014" spans="2:16" x14ac:dyDescent="0.35">
      <c r="B1014" s="89" t="s">
        <v>86</v>
      </c>
      <c r="C1014" s="113">
        <v>44337</v>
      </c>
      <c r="D1014" s="56" t="s">
        <v>440</v>
      </c>
      <c r="E1014" s="15" t="s">
        <v>441</v>
      </c>
      <c r="F1014" s="16">
        <v>636.71999999999969</v>
      </c>
      <c r="H1014" s="2">
        <v>44318</v>
      </c>
      <c r="I1014" s="2">
        <v>44331</v>
      </c>
      <c r="J1014">
        <f t="shared" si="60"/>
        <v>14</v>
      </c>
      <c r="K1014" s="2">
        <f t="shared" si="61"/>
        <v>44324.5</v>
      </c>
      <c r="L1014" s="82">
        <v>44337.5</v>
      </c>
      <c r="M1014" s="79">
        <v>44342.5</v>
      </c>
      <c r="N1014" s="79"/>
      <c r="O1014">
        <f t="shared" si="62"/>
        <v>18</v>
      </c>
      <c r="P1014" s="32">
        <f t="shared" si="63"/>
        <v>11460.959999999994</v>
      </c>
    </row>
    <row r="1015" spans="2:16" x14ac:dyDescent="0.35">
      <c r="B1015" s="56" t="s">
        <v>98</v>
      </c>
      <c r="C1015" s="113">
        <v>44337</v>
      </c>
      <c r="D1015" s="56" t="s">
        <v>496</v>
      </c>
      <c r="E1015" s="15" t="s">
        <v>497</v>
      </c>
      <c r="F1015" s="16">
        <v>2676.0700000000033</v>
      </c>
      <c r="H1015" s="2">
        <v>44319</v>
      </c>
      <c r="I1015" s="2">
        <v>44332</v>
      </c>
      <c r="J1015">
        <f t="shared" si="60"/>
        <v>14</v>
      </c>
      <c r="K1015" s="2">
        <f t="shared" si="61"/>
        <v>44325.5</v>
      </c>
      <c r="L1015" s="82">
        <v>44337.5</v>
      </c>
      <c r="M1015" s="82">
        <v>44337.5</v>
      </c>
      <c r="N1015" s="79"/>
      <c r="O1015">
        <f t="shared" si="62"/>
        <v>12</v>
      </c>
      <c r="P1015" s="32">
        <f t="shared" si="63"/>
        <v>32112.84000000004</v>
      </c>
    </row>
    <row r="1016" spans="2:16" x14ac:dyDescent="0.35">
      <c r="B1016" s="56" t="s">
        <v>98</v>
      </c>
      <c r="C1016" s="113">
        <v>44337</v>
      </c>
      <c r="D1016" s="56" t="s">
        <v>498</v>
      </c>
      <c r="E1016" s="15" t="s">
        <v>499</v>
      </c>
      <c r="F1016" s="16">
        <v>4915.2599999999939</v>
      </c>
      <c r="H1016" s="2">
        <v>44319</v>
      </c>
      <c r="I1016" s="2">
        <v>44332</v>
      </c>
      <c r="J1016">
        <f t="shared" si="60"/>
        <v>14</v>
      </c>
      <c r="K1016" s="2">
        <f t="shared" si="61"/>
        <v>44325.5</v>
      </c>
      <c r="L1016" s="82">
        <v>44337.5</v>
      </c>
      <c r="M1016" s="82">
        <v>44337.5</v>
      </c>
      <c r="N1016" s="79"/>
      <c r="O1016">
        <f t="shared" si="62"/>
        <v>12</v>
      </c>
      <c r="P1016" s="32">
        <f t="shared" si="63"/>
        <v>58983.119999999923</v>
      </c>
    </row>
    <row r="1017" spans="2:16" x14ac:dyDescent="0.35">
      <c r="B1017" s="56" t="s">
        <v>98</v>
      </c>
      <c r="C1017" s="113">
        <v>44337</v>
      </c>
      <c r="D1017" s="56" t="s">
        <v>500</v>
      </c>
      <c r="E1017" s="15" t="s">
        <v>501</v>
      </c>
      <c r="F1017" s="16">
        <v>800.94999999999936</v>
      </c>
      <c r="H1017" s="2">
        <v>44319</v>
      </c>
      <c r="I1017" s="2">
        <v>44332</v>
      </c>
      <c r="J1017">
        <f t="shared" si="60"/>
        <v>14</v>
      </c>
      <c r="K1017" s="2">
        <f t="shared" si="61"/>
        <v>44325.5</v>
      </c>
      <c r="L1017" s="82">
        <v>44337.5</v>
      </c>
      <c r="M1017" s="82">
        <v>44337.5</v>
      </c>
      <c r="N1017" s="79"/>
      <c r="O1017">
        <f t="shared" si="62"/>
        <v>12</v>
      </c>
      <c r="P1017" s="32">
        <f t="shared" si="63"/>
        <v>9611.3999999999924</v>
      </c>
    </row>
    <row r="1018" spans="2:16" x14ac:dyDescent="0.35">
      <c r="B1018" s="56" t="s">
        <v>98</v>
      </c>
      <c r="C1018" s="113">
        <v>44337</v>
      </c>
      <c r="D1018" s="56" t="s">
        <v>502</v>
      </c>
      <c r="E1018" s="15" t="s">
        <v>502</v>
      </c>
      <c r="F1018" s="16">
        <v>75.05</v>
      </c>
      <c r="H1018" s="2">
        <v>44319</v>
      </c>
      <c r="I1018" s="2">
        <v>44332</v>
      </c>
      <c r="J1018">
        <f t="shared" si="60"/>
        <v>14</v>
      </c>
      <c r="K1018" s="2">
        <f t="shared" si="61"/>
        <v>44325.5</v>
      </c>
      <c r="L1018" s="82">
        <v>44337.5</v>
      </c>
      <c r="M1018" s="82">
        <v>44337.5</v>
      </c>
      <c r="N1018" s="79"/>
      <c r="O1018">
        <f t="shared" si="62"/>
        <v>12</v>
      </c>
      <c r="P1018" s="32">
        <f t="shared" si="63"/>
        <v>900.59999999999991</v>
      </c>
    </row>
    <row r="1019" spans="2:16" x14ac:dyDescent="0.35">
      <c r="B1019" s="56" t="s">
        <v>98</v>
      </c>
      <c r="C1019" s="113">
        <v>44337</v>
      </c>
      <c r="D1019" s="56" t="s">
        <v>446</v>
      </c>
      <c r="E1019" s="15" t="s">
        <v>446</v>
      </c>
      <c r="F1019" s="16">
        <v>3061.5800000000004</v>
      </c>
      <c r="H1019" s="2">
        <v>44319</v>
      </c>
      <c r="I1019" s="2">
        <v>44332</v>
      </c>
      <c r="J1019">
        <f t="shared" si="60"/>
        <v>14</v>
      </c>
      <c r="K1019" s="2">
        <f t="shared" si="61"/>
        <v>44325.5</v>
      </c>
      <c r="L1019" s="82">
        <v>44337.5</v>
      </c>
      <c r="M1019" s="82">
        <v>44337.5</v>
      </c>
      <c r="N1019" s="79"/>
      <c r="O1019">
        <f t="shared" si="62"/>
        <v>12</v>
      </c>
      <c r="P1019" s="32">
        <f t="shared" si="63"/>
        <v>36738.960000000006</v>
      </c>
    </row>
    <row r="1020" spans="2:16" x14ac:dyDescent="0.35">
      <c r="B1020" s="56" t="s">
        <v>98</v>
      </c>
      <c r="C1020" s="113">
        <v>44337</v>
      </c>
      <c r="D1020" s="56" t="s">
        <v>447</v>
      </c>
      <c r="E1020" s="15" t="s">
        <v>447</v>
      </c>
      <c r="F1020" s="16">
        <v>7764.6500000000015</v>
      </c>
      <c r="H1020" s="2">
        <v>44319</v>
      </c>
      <c r="I1020" s="2">
        <v>44332</v>
      </c>
      <c r="J1020">
        <f t="shared" si="60"/>
        <v>14</v>
      </c>
      <c r="K1020" s="2">
        <f t="shared" si="61"/>
        <v>44325.5</v>
      </c>
      <c r="L1020" s="82">
        <v>44337.5</v>
      </c>
      <c r="M1020" s="82">
        <v>44337.5</v>
      </c>
      <c r="N1020" s="79"/>
      <c r="O1020">
        <f t="shared" si="62"/>
        <v>12</v>
      </c>
      <c r="P1020" s="32">
        <f t="shared" si="63"/>
        <v>93175.800000000017</v>
      </c>
    </row>
    <row r="1021" spans="2:16" x14ac:dyDescent="0.35">
      <c r="B1021" s="56" t="s">
        <v>98</v>
      </c>
      <c r="C1021" s="113">
        <v>44337</v>
      </c>
      <c r="D1021" s="56" t="s">
        <v>503</v>
      </c>
      <c r="E1021" s="15" t="s">
        <v>503</v>
      </c>
      <c r="F1021" s="16">
        <v>1935.3000000000002</v>
      </c>
      <c r="H1021" s="2">
        <v>44319</v>
      </c>
      <c r="I1021" s="2">
        <v>44332</v>
      </c>
      <c r="J1021">
        <f t="shared" si="60"/>
        <v>14</v>
      </c>
      <c r="K1021" s="2">
        <f t="shared" si="61"/>
        <v>44325.5</v>
      </c>
      <c r="L1021" s="82">
        <v>44337.5</v>
      </c>
      <c r="M1021" s="82">
        <v>44337.5</v>
      </c>
      <c r="N1021" s="79"/>
      <c r="O1021">
        <f t="shared" si="62"/>
        <v>12</v>
      </c>
      <c r="P1021" s="32">
        <f t="shared" si="63"/>
        <v>23223.600000000002</v>
      </c>
    </row>
    <row r="1022" spans="2:16" x14ac:dyDescent="0.35">
      <c r="B1022" s="89" t="s">
        <v>86</v>
      </c>
      <c r="C1022" s="113">
        <v>44337</v>
      </c>
      <c r="D1022" s="56" t="s">
        <v>452</v>
      </c>
      <c r="E1022" s="15" t="s">
        <v>453</v>
      </c>
      <c r="F1022" s="16">
        <v>38.19</v>
      </c>
      <c r="H1022" s="2">
        <v>44318</v>
      </c>
      <c r="I1022" s="2">
        <v>44331</v>
      </c>
      <c r="J1022">
        <f t="shared" si="60"/>
        <v>14</v>
      </c>
      <c r="K1022" s="2">
        <f t="shared" si="61"/>
        <v>44324.5</v>
      </c>
      <c r="L1022" s="82">
        <v>44337.5</v>
      </c>
      <c r="M1022" s="82">
        <v>44337.5</v>
      </c>
      <c r="N1022" s="79"/>
      <c r="O1022">
        <f t="shared" si="62"/>
        <v>13</v>
      </c>
      <c r="P1022" s="32">
        <f t="shared" si="63"/>
        <v>496.46999999999997</v>
      </c>
    </row>
    <row r="1023" spans="2:16" x14ac:dyDescent="0.35">
      <c r="B1023" s="89" t="s">
        <v>86</v>
      </c>
      <c r="C1023" s="113">
        <v>44337</v>
      </c>
      <c r="D1023" s="56" t="s">
        <v>454</v>
      </c>
      <c r="E1023" s="15" t="s">
        <v>455</v>
      </c>
      <c r="F1023" s="16">
        <v>302.81</v>
      </c>
      <c r="H1023" s="2">
        <v>44318</v>
      </c>
      <c r="I1023" s="2">
        <v>44331</v>
      </c>
      <c r="J1023">
        <f t="shared" si="60"/>
        <v>14</v>
      </c>
      <c r="K1023" s="2">
        <f t="shared" si="61"/>
        <v>44324.5</v>
      </c>
      <c r="L1023" s="82">
        <v>44337.5</v>
      </c>
      <c r="M1023" s="82">
        <v>44337.5</v>
      </c>
      <c r="N1023" s="79"/>
      <c r="O1023">
        <f t="shared" si="62"/>
        <v>13</v>
      </c>
      <c r="P1023" s="32">
        <f t="shared" si="63"/>
        <v>3936.53</v>
      </c>
    </row>
    <row r="1024" spans="2:16" x14ac:dyDescent="0.35">
      <c r="B1024" s="89" t="s">
        <v>86</v>
      </c>
      <c r="C1024" s="113">
        <v>44337</v>
      </c>
      <c r="D1024" s="56" t="s">
        <v>430</v>
      </c>
      <c r="E1024" s="15" t="s">
        <v>431</v>
      </c>
      <c r="F1024" s="16">
        <v>4732.9600000000009</v>
      </c>
      <c r="H1024" s="2">
        <v>44318</v>
      </c>
      <c r="I1024" s="2">
        <v>44331</v>
      </c>
      <c r="J1024">
        <f t="shared" si="60"/>
        <v>14</v>
      </c>
      <c r="K1024" s="2">
        <f t="shared" si="61"/>
        <v>44324.5</v>
      </c>
      <c r="L1024" s="82">
        <v>44337.5</v>
      </c>
      <c r="M1024" s="82">
        <v>44337.5</v>
      </c>
      <c r="N1024" s="79"/>
      <c r="O1024">
        <f t="shared" si="62"/>
        <v>13</v>
      </c>
      <c r="P1024" s="32">
        <f t="shared" si="63"/>
        <v>61528.48000000001</v>
      </c>
    </row>
    <row r="1025" spans="2:16" x14ac:dyDescent="0.35">
      <c r="B1025" s="89" t="s">
        <v>86</v>
      </c>
      <c r="C1025" s="113">
        <v>44337</v>
      </c>
      <c r="D1025" s="56" t="s">
        <v>432</v>
      </c>
      <c r="E1025" s="15" t="s">
        <v>433</v>
      </c>
      <c r="F1025" s="16">
        <v>22103.199999999997</v>
      </c>
      <c r="H1025" s="2">
        <v>44318</v>
      </c>
      <c r="I1025" s="2">
        <v>44331</v>
      </c>
      <c r="J1025">
        <f t="shared" si="60"/>
        <v>14</v>
      </c>
      <c r="K1025" s="2">
        <f t="shared" si="61"/>
        <v>44324.5</v>
      </c>
      <c r="L1025" s="82">
        <v>44337.5</v>
      </c>
      <c r="M1025" s="82">
        <v>44337.5</v>
      </c>
      <c r="N1025" s="79"/>
      <c r="O1025">
        <f t="shared" si="62"/>
        <v>13</v>
      </c>
      <c r="P1025" s="32">
        <f t="shared" si="63"/>
        <v>287341.59999999998</v>
      </c>
    </row>
    <row r="1026" spans="2:16" x14ac:dyDescent="0.35">
      <c r="B1026" s="89" t="s">
        <v>86</v>
      </c>
      <c r="C1026" s="113">
        <v>44337</v>
      </c>
      <c r="D1026" s="56" t="s">
        <v>434</v>
      </c>
      <c r="E1026" s="15" t="s">
        <v>435</v>
      </c>
      <c r="F1026" s="16">
        <v>34445.939999999995</v>
      </c>
      <c r="H1026" s="2">
        <v>44318</v>
      </c>
      <c r="I1026" s="2">
        <v>44331</v>
      </c>
      <c r="J1026">
        <f t="shared" si="60"/>
        <v>14</v>
      </c>
      <c r="K1026" s="2">
        <f t="shared" si="61"/>
        <v>44324.5</v>
      </c>
      <c r="L1026" s="82">
        <v>44337.5</v>
      </c>
      <c r="M1026" s="82">
        <v>44337.5</v>
      </c>
      <c r="N1026" s="79"/>
      <c r="O1026">
        <f t="shared" si="62"/>
        <v>13</v>
      </c>
      <c r="P1026" s="32">
        <f t="shared" si="63"/>
        <v>447797.21999999991</v>
      </c>
    </row>
    <row r="1027" spans="2:16" x14ac:dyDescent="0.35">
      <c r="B1027" s="89" t="s">
        <v>86</v>
      </c>
      <c r="C1027" s="113">
        <v>44337</v>
      </c>
      <c r="D1027" s="56" t="s">
        <v>436</v>
      </c>
      <c r="E1027" s="15" t="s">
        <v>437</v>
      </c>
      <c r="F1027" s="16">
        <v>7181.2900000000009</v>
      </c>
      <c r="H1027" s="2">
        <v>44318</v>
      </c>
      <c r="I1027" s="2">
        <v>44331</v>
      </c>
      <c r="J1027">
        <f t="shared" si="60"/>
        <v>14</v>
      </c>
      <c r="K1027" s="2">
        <f t="shared" si="61"/>
        <v>44324.5</v>
      </c>
      <c r="L1027" s="82">
        <v>44337.5</v>
      </c>
      <c r="M1027" s="82">
        <v>44337.5</v>
      </c>
      <c r="N1027" s="79"/>
      <c r="O1027">
        <f t="shared" si="62"/>
        <v>13</v>
      </c>
      <c r="P1027" s="32">
        <f t="shared" si="63"/>
        <v>93356.770000000019</v>
      </c>
    </row>
    <row r="1028" spans="2:16" x14ac:dyDescent="0.35">
      <c r="B1028" s="89" t="s">
        <v>86</v>
      </c>
      <c r="C1028" s="113">
        <v>44337</v>
      </c>
      <c r="D1028" s="56" t="s">
        <v>458</v>
      </c>
      <c r="E1028" s="15" t="s">
        <v>459</v>
      </c>
      <c r="F1028" s="16">
        <v>414.48</v>
      </c>
      <c r="H1028" s="2">
        <v>44318</v>
      </c>
      <c r="I1028" s="2">
        <v>44331</v>
      </c>
      <c r="J1028">
        <f t="shared" si="60"/>
        <v>14</v>
      </c>
      <c r="K1028" s="2">
        <f t="shared" si="61"/>
        <v>44324.5</v>
      </c>
      <c r="L1028" s="82">
        <v>44337.5</v>
      </c>
      <c r="M1028" s="82">
        <v>44337.5</v>
      </c>
      <c r="N1028" s="79"/>
      <c r="O1028">
        <f t="shared" si="62"/>
        <v>13</v>
      </c>
      <c r="P1028" s="32">
        <f t="shared" si="63"/>
        <v>5388.24</v>
      </c>
    </row>
    <row r="1029" spans="2:16" x14ac:dyDescent="0.35">
      <c r="B1029" s="89" t="s">
        <v>86</v>
      </c>
      <c r="C1029" s="113">
        <v>44337</v>
      </c>
      <c r="D1029" s="56" t="s">
        <v>438</v>
      </c>
      <c r="E1029" s="15" t="s">
        <v>439</v>
      </c>
      <c r="F1029" s="16">
        <v>3141.44</v>
      </c>
      <c r="H1029" s="2">
        <v>44318</v>
      </c>
      <c r="I1029" s="2">
        <v>44331</v>
      </c>
      <c r="J1029">
        <f t="shared" si="60"/>
        <v>14</v>
      </c>
      <c r="K1029" s="2">
        <f t="shared" si="61"/>
        <v>44324.5</v>
      </c>
      <c r="L1029" s="82">
        <v>44337.5</v>
      </c>
      <c r="M1029" s="82">
        <v>44337.5</v>
      </c>
      <c r="N1029" s="79"/>
      <c r="O1029">
        <f t="shared" si="62"/>
        <v>13</v>
      </c>
      <c r="P1029" s="32">
        <f t="shared" si="63"/>
        <v>40838.720000000001</v>
      </c>
    </row>
    <row r="1030" spans="2:16" x14ac:dyDescent="0.35">
      <c r="B1030" s="89" t="s">
        <v>86</v>
      </c>
      <c r="C1030" s="113">
        <v>44337</v>
      </c>
      <c r="D1030" s="56" t="s">
        <v>468</v>
      </c>
      <c r="E1030" s="15" t="s">
        <v>469</v>
      </c>
      <c r="F1030" s="16">
        <v>23.710000000000004</v>
      </c>
      <c r="H1030" s="2">
        <v>44318</v>
      </c>
      <c r="I1030" s="2">
        <v>44331</v>
      </c>
      <c r="J1030">
        <f t="shared" si="60"/>
        <v>14</v>
      </c>
      <c r="K1030" s="2">
        <f t="shared" si="61"/>
        <v>44324.5</v>
      </c>
      <c r="L1030" s="82">
        <v>44337.5</v>
      </c>
      <c r="M1030" s="82">
        <v>44337.5</v>
      </c>
      <c r="N1030" s="79"/>
      <c r="O1030">
        <f t="shared" si="62"/>
        <v>13</v>
      </c>
      <c r="P1030" s="32">
        <f t="shared" si="63"/>
        <v>308.23000000000008</v>
      </c>
    </row>
    <row r="1031" spans="2:16" x14ac:dyDescent="0.35">
      <c r="B1031" s="89" t="s">
        <v>86</v>
      </c>
      <c r="C1031" s="113">
        <v>44337</v>
      </c>
      <c r="D1031" s="56" t="s">
        <v>474</v>
      </c>
      <c r="E1031" s="15" t="s">
        <v>475</v>
      </c>
      <c r="F1031" s="16">
        <v>192.31</v>
      </c>
      <c r="H1031" s="2">
        <v>44318</v>
      </c>
      <c r="I1031" s="2">
        <v>44331</v>
      </c>
      <c r="J1031">
        <f t="shared" si="60"/>
        <v>14</v>
      </c>
      <c r="K1031" s="2">
        <f t="shared" si="61"/>
        <v>44324.5</v>
      </c>
      <c r="L1031" s="82">
        <v>44337.5</v>
      </c>
      <c r="M1031" s="82">
        <v>44337.5</v>
      </c>
      <c r="N1031" s="79"/>
      <c r="O1031">
        <f t="shared" si="62"/>
        <v>13</v>
      </c>
      <c r="P1031" s="32">
        <f t="shared" si="63"/>
        <v>2500.0300000000002</v>
      </c>
    </row>
    <row r="1032" spans="2:16" x14ac:dyDescent="0.35">
      <c r="B1032" s="89" t="s">
        <v>86</v>
      </c>
      <c r="C1032" s="113">
        <v>44337</v>
      </c>
      <c r="D1032" s="56" t="s">
        <v>476</v>
      </c>
      <c r="E1032" s="15" t="s">
        <v>477</v>
      </c>
      <c r="F1032" s="16">
        <v>29.020000000000003</v>
      </c>
      <c r="H1032" s="2">
        <v>44318</v>
      </c>
      <c r="I1032" s="2">
        <v>44331</v>
      </c>
      <c r="J1032">
        <f t="shared" si="60"/>
        <v>14</v>
      </c>
      <c r="K1032" s="2">
        <f t="shared" si="61"/>
        <v>44324.5</v>
      </c>
      <c r="L1032" s="82">
        <v>44337.5</v>
      </c>
      <c r="M1032" s="82">
        <v>44337.5</v>
      </c>
      <c r="N1032" s="79"/>
      <c r="O1032">
        <f t="shared" si="62"/>
        <v>13</v>
      </c>
      <c r="P1032" s="32">
        <f t="shared" si="63"/>
        <v>377.26000000000005</v>
      </c>
    </row>
    <row r="1033" spans="2:16" x14ac:dyDescent="0.35">
      <c r="B1033" s="89" t="s">
        <v>86</v>
      </c>
      <c r="C1033" s="113">
        <v>44337</v>
      </c>
      <c r="D1033" s="56" t="s">
        <v>478</v>
      </c>
      <c r="E1033" s="15" t="s">
        <v>479</v>
      </c>
      <c r="F1033" s="16">
        <v>11022.710000000005</v>
      </c>
      <c r="H1033" s="2">
        <v>44318</v>
      </c>
      <c r="I1033" s="2">
        <v>44331</v>
      </c>
      <c r="J1033">
        <f t="shared" si="60"/>
        <v>14</v>
      </c>
      <c r="K1033" s="2">
        <f t="shared" si="61"/>
        <v>44324.5</v>
      </c>
      <c r="L1033" s="82">
        <v>44337.5</v>
      </c>
      <c r="M1033" s="82">
        <v>44337.5</v>
      </c>
      <c r="N1033" s="79"/>
      <c r="O1033">
        <f t="shared" si="62"/>
        <v>13</v>
      </c>
      <c r="P1033" s="32">
        <f t="shared" si="63"/>
        <v>143295.23000000007</v>
      </c>
    </row>
    <row r="1034" spans="2:16" x14ac:dyDescent="0.35">
      <c r="B1034" s="89" t="s">
        <v>86</v>
      </c>
      <c r="C1034" s="113">
        <v>44337</v>
      </c>
      <c r="D1034" s="56" t="s">
        <v>480</v>
      </c>
      <c r="E1034" s="15" t="s">
        <v>481</v>
      </c>
      <c r="F1034" s="16">
        <v>2536.6899999999996</v>
      </c>
      <c r="H1034" s="2">
        <v>44318</v>
      </c>
      <c r="I1034" s="2">
        <v>44331</v>
      </c>
      <c r="J1034">
        <f t="shared" ref="J1034:J1097" si="64">I1034-H1034+1</f>
        <v>14</v>
      </c>
      <c r="K1034" s="2">
        <f t="shared" ref="K1034:K1097" si="65">(I1034+H1034)/2</f>
        <v>44324.5</v>
      </c>
      <c r="L1034" s="82">
        <v>44337.5</v>
      </c>
      <c r="M1034" s="82">
        <v>44337.5</v>
      </c>
      <c r="N1034" s="79"/>
      <c r="O1034">
        <f t="shared" ref="O1034:O1097" si="66">M1034-K1034</f>
        <v>13</v>
      </c>
      <c r="P1034" s="32">
        <f t="shared" ref="P1034:P1097" si="67">F1034*O1034</f>
        <v>32976.969999999994</v>
      </c>
    </row>
    <row r="1035" spans="2:16" x14ac:dyDescent="0.35">
      <c r="B1035" s="89" t="s">
        <v>86</v>
      </c>
      <c r="C1035" s="113">
        <v>44337</v>
      </c>
      <c r="D1035" s="56" t="s">
        <v>490</v>
      </c>
      <c r="E1035" s="15" t="s">
        <v>491</v>
      </c>
      <c r="F1035" s="16">
        <v>310.01</v>
      </c>
      <c r="H1035" s="2">
        <v>44318</v>
      </c>
      <c r="I1035" s="2">
        <v>44331</v>
      </c>
      <c r="J1035">
        <f t="shared" si="64"/>
        <v>14</v>
      </c>
      <c r="K1035" s="2">
        <f t="shared" si="65"/>
        <v>44324.5</v>
      </c>
      <c r="L1035" s="82">
        <v>44337.5</v>
      </c>
      <c r="M1035" s="82">
        <v>44337.5</v>
      </c>
      <c r="N1035" s="79"/>
      <c r="O1035">
        <f t="shared" si="66"/>
        <v>13</v>
      </c>
      <c r="P1035" s="32">
        <f t="shared" si="67"/>
        <v>4030.13</v>
      </c>
    </row>
    <row r="1036" spans="2:16" x14ac:dyDescent="0.35">
      <c r="B1036" s="89" t="s">
        <v>86</v>
      </c>
      <c r="C1036" s="113">
        <v>44337</v>
      </c>
      <c r="D1036" s="56" t="s">
        <v>494</v>
      </c>
      <c r="E1036" s="15" t="s">
        <v>495</v>
      </c>
      <c r="F1036" s="16">
        <v>1777.4099999999992</v>
      </c>
      <c r="H1036" s="2">
        <v>44318</v>
      </c>
      <c r="I1036" s="2">
        <v>44331</v>
      </c>
      <c r="J1036">
        <f t="shared" si="64"/>
        <v>14</v>
      </c>
      <c r="K1036" s="2">
        <f t="shared" si="65"/>
        <v>44324.5</v>
      </c>
      <c r="L1036" s="82">
        <v>44337.5</v>
      </c>
      <c r="M1036" s="82">
        <v>44337.5</v>
      </c>
      <c r="N1036" s="79"/>
      <c r="O1036">
        <f t="shared" si="66"/>
        <v>13</v>
      </c>
      <c r="P1036" s="32">
        <f t="shared" si="67"/>
        <v>23106.329999999991</v>
      </c>
    </row>
    <row r="1037" spans="2:16" x14ac:dyDescent="0.35">
      <c r="B1037" s="89" t="s">
        <v>86</v>
      </c>
      <c r="C1037" s="113">
        <v>44337</v>
      </c>
      <c r="D1037" s="56" t="s">
        <v>496</v>
      </c>
      <c r="E1037" s="15" t="s">
        <v>497</v>
      </c>
      <c r="F1037" s="16">
        <v>308.50999999999993</v>
      </c>
      <c r="H1037" s="2">
        <v>44318</v>
      </c>
      <c r="I1037" s="2">
        <v>44331</v>
      </c>
      <c r="J1037">
        <f t="shared" si="64"/>
        <v>14</v>
      </c>
      <c r="K1037" s="2">
        <f t="shared" si="65"/>
        <v>44324.5</v>
      </c>
      <c r="L1037" s="82">
        <v>44337.5</v>
      </c>
      <c r="M1037" s="82">
        <v>44337.5</v>
      </c>
      <c r="N1037" s="79"/>
      <c r="O1037">
        <f t="shared" si="66"/>
        <v>13</v>
      </c>
      <c r="P1037" s="32">
        <f t="shared" si="67"/>
        <v>4010.6299999999992</v>
      </c>
    </row>
    <row r="1038" spans="2:16" x14ac:dyDescent="0.35">
      <c r="B1038" s="89" t="s">
        <v>86</v>
      </c>
      <c r="C1038" s="113">
        <v>44337</v>
      </c>
      <c r="D1038" s="56" t="s">
        <v>498</v>
      </c>
      <c r="E1038" s="15" t="s">
        <v>499</v>
      </c>
      <c r="F1038" s="16">
        <v>404.60000000000008</v>
      </c>
      <c r="H1038" s="2">
        <v>44318</v>
      </c>
      <c r="I1038" s="2">
        <v>44331</v>
      </c>
      <c r="J1038">
        <f t="shared" si="64"/>
        <v>14</v>
      </c>
      <c r="K1038" s="2">
        <f t="shared" si="65"/>
        <v>44324.5</v>
      </c>
      <c r="L1038" s="82">
        <v>44337.5</v>
      </c>
      <c r="M1038" s="82">
        <v>44337.5</v>
      </c>
      <c r="N1038" s="79"/>
      <c r="O1038">
        <f t="shared" si="66"/>
        <v>13</v>
      </c>
      <c r="P1038" s="32">
        <f t="shared" si="67"/>
        <v>5259.8000000000011</v>
      </c>
    </row>
    <row r="1039" spans="2:16" x14ac:dyDescent="0.35">
      <c r="B1039" s="89" t="s">
        <v>86</v>
      </c>
      <c r="C1039" s="113">
        <v>44337</v>
      </c>
      <c r="D1039" s="56" t="s">
        <v>500</v>
      </c>
      <c r="E1039" s="15" t="s">
        <v>501</v>
      </c>
      <c r="F1039" s="16">
        <v>94.699999999999974</v>
      </c>
      <c r="H1039" s="2">
        <v>44318</v>
      </c>
      <c r="I1039" s="2">
        <v>44331</v>
      </c>
      <c r="J1039">
        <f t="shared" si="64"/>
        <v>14</v>
      </c>
      <c r="K1039" s="2">
        <f t="shared" si="65"/>
        <v>44324.5</v>
      </c>
      <c r="L1039" s="82">
        <v>44337.5</v>
      </c>
      <c r="M1039" s="82">
        <v>44337.5</v>
      </c>
      <c r="N1039" s="79"/>
      <c r="O1039">
        <f t="shared" si="66"/>
        <v>13</v>
      </c>
      <c r="P1039" s="32">
        <f t="shared" si="67"/>
        <v>1231.0999999999997</v>
      </c>
    </row>
    <row r="1040" spans="2:16" x14ac:dyDescent="0.35">
      <c r="B1040" s="89" t="s">
        <v>86</v>
      </c>
      <c r="C1040" s="113">
        <v>44337</v>
      </c>
      <c r="D1040" s="56" t="s">
        <v>502</v>
      </c>
      <c r="E1040" s="15" t="s">
        <v>502</v>
      </c>
      <c r="F1040" s="16">
        <v>144.58000000000001</v>
      </c>
      <c r="H1040" s="2">
        <v>44318</v>
      </c>
      <c r="I1040" s="2">
        <v>44331</v>
      </c>
      <c r="J1040">
        <f t="shared" si="64"/>
        <v>14</v>
      </c>
      <c r="K1040" s="2">
        <f t="shared" si="65"/>
        <v>44324.5</v>
      </c>
      <c r="L1040" s="82">
        <v>44337.5</v>
      </c>
      <c r="M1040" s="82">
        <v>44337.5</v>
      </c>
      <c r="N1040" s="79"/>
      <c r="O1040">
        <f t="shared" si="66"/>
        <v>13</v>
      </c>
      <c r="P1040" s="32">
        <f t="shared" si="67"/>
        <v>1879.5400000000002</v>
      </c>
    </row>
    <row r="1041" spans="1:16" x14ac:dyDescent="0.35">
      <c r="B1041" s="89" t="s">
        <v>86</v>
      </c>
      <c r="C1041" s="113">
        <v>44337</v>
      </c>
      <c r="D1041" s="56" t="s">
        <v>446</v>
      </c>
      <c r="E1041" s="15" t="s">
        <v>446</v>
      </c>
      <c r="F1041" s="16">
        <v>888.1400000000001</v>
      </c>
      <c r="H1041" s="2">
        <v>44318</v>
      </c>
      <c r="I1041" s="2">
        <v>44331</v>
      </c>
      <c r="J1041">
        <f t="shared" si="64"/>
        <v>14</v>
      </c>
      <c r="K1041" s="2">
        <f t="shared" si="65"/>
        <v>44324.5</v>
      </c>
      <c r="L1041" s="82">
        <v>44337.5</v>
      </c>
      <c r="M1041" s="82">
        <v>44337.5</v>
      </c>
      <c r="N1041" s="79"/>
      <c r="O1041">
        <f t="shared" si="66"/>
        <v>13</v>
      </c>
      <c r="P1041" s="32">
        <f t="shared" si="67"/>
        <v>11545.820000000002</v>
      </c>
    </row>
    <row r="1042" spans="1:16" x14ac:dyDescent="0.35">
      <c r="B1042" s="89" t="s">
        <v>86</v>
      </c>
      <c r="C1042" s="113">
        <v>44337</v>
      </c>
      <c r="D1042" s="56" t="s">
        <v>447</v>
      </c>
      <c r="E1042" s="15" t="s">
        <v>447</v>
      </c>
      <c r="F1042" s="16">
        <v>1754.76</v>
      </c>
      <c r="H1042" s="2">
        <v>44318</v>
      </c>
      <c r="I1042" s="2">
        <v>44331</v>
      </c>
      <c r="J1042">
        <f t="shared" si="64"/>
        <v>14</v>
      </c>
      <c r="K1042" s="2">
        <f t="shared" si="65"/>
        <v>44324.5</v>
      </c>
      <c r="L1042" s="82">
        <v>44337.5</v>
      </c>
      <c r="M1042" s="82">
        <v>44337.5</v>
      </c>
      <c r="N1042" s="79"/>
      <c r="O1042">
        <f t="shared" si="66"/>
        <v>13</v>
      </c>
      <c r="P1042" s="32">
        <f t="shared" si="67"/>
        <v>22811.88</v>
      </c>
    </row>
    <row r="1043" spans="1:16" x14ac:dyDescent="0.35">
      <c r="B1043" s="89" t="s">
        <v>86</v>
      </c>
      <c r="C1043" s="113">
        <v>44337</v>
      </c>
      <c r="D1043" s="56" t="s">
        <v>503</v>
      </c>
      <c r="E1043" s="15" t="s">
        <v>503</v>
      </c>
      <c r="F1043" s="16">
        <v>866.88</v>
      </c>
      <c r="H1043" s="2">
        <v>44318</v>
      </c>
      <c r="I1043" s="2">
        <v>44331</v>
      </c>
      <c r="J1043">
        <f t="shared" si="64"/>
        <v>14</v>
      </c>
      <c r="K1043" s="2">
        <f t="shared" si="65"/>
        <v>44324.5</v>
      </c>
      <c r="L1043" s="82">
        <v>44337.5</v>
      </c>
      <c r="M1043" s="82">
        <v>44337.5</v>
      </c>
      <c r="N1043" s="79"/>
      <c r="O1043">
        <f t="shared" si="66"/>
        <v>13</v>
      </c>
      <c r="P1043" s="32">
        <f t="shared" si="67"/>
        <v>11269.44</v>
      </c>
    </row>
    <row r="1044" spans="1:16" x14ac:dyDescent="0.35">
      <c r="B1044" s="89" t="s">
        <v>86</v>
      </c>
      <c r="C1044" s="113">
        <v>44337</v>
      </c>
      <c r="D1044" s="56" t="s">
        <v>540</v>
      </c>
      <c r="E1044" s="15" t="s">
        <v>541</v>
      </c>
      <c r="F1044" s="16">
        <v>2.4000000000000004</v>
      </c>
      <c r="H1044" s="2">
        <v>44318</v>
      </c>
      <c r="I1044" s="2">
        <v>44331</v>
      </c>
      <c r="J1044">
        <f t="shared" si="64"/>
        <v>14</v>
      </c>
      <c r="K1044" s="2">
        <f t="shared" si="65"/>
        <v>44324.5</v>
      </c>
      <c r="L1044" s="82">
        <v>44337.5</v>
      </c>
      <c r="M1044" s="79">
        <v>44349.5</v>
      </c>
      <c r="N1044" s="79"/>
      <c r="O1044">
        <f t="shared" si="66"/>
        <v>25</v>
      </c>
      <c r="P1044" s="32">
        <f t="shared" si="67"/>
        <v>60.000000000000007</v>
      </c>
    </row>
    <row r="1045" spans="1:16" x14ac:dyDescent="0.35">
      <c r="B1045" s="89" t="s">
        <v>86</v>
      </c>
      <c r="C1045" s="113">
        <v>44337</v>
      </c>
      <c r="D1045" s="56" t="s">
        <v>488</v>
      </c>
      <c r="E1045" s="15" t="s">
        <v>489</v>
      </c>
      <c r="F1045" s="16">
        <v>1017.1000000000003</v>
      </c>
      <c r="H1045" s="2">
        <v>44318</v>
      </c>
      <c r="I1045" s="2">
        <v>44331</v>
      </c>
      <c r="J1045">
        <f t="shared" si="64"/>
        <v>14</v>
      </c>
      <c r="K1045" s="2">
        <f t="shared" si="65"/>
        <v>44324.5</v>
      </c>
      <c r="L1045" s="82">
        <v>44337.5</v>
      </c>
      <c r="M1045" s="79">
        <v>44362.5</v>
      </c>
      <c r="N1045" s="79"/>
      <c r="O1045">
        <f t="shared" si="66"/>
        <v>38</v>
      </c>
      <c r="P1045" s="32">
        <f t="shared" si="67"/>
        <v>38649.80000000001</v>
      </c>
    </row>
    <row r="1046" spans="1:16" x14ac:dyDescent="0.35">
      <c r="B1046" s="89" t="s">
        <v>86</v>
      </c>
      <c r="C1046" s="113">
        <v>44337</v>
      </c>
      <c r="D1046" s="56" t="s">
        <v>532</v>
      </c>
      <c r="E1046" s="15" t="s">
        <v>533</v>
      </c>
      <c r="F1046" s="16">
        <v>302.68</v>
      </c>
      <c r="H1046" s="2">
        <v>44318</v>
      </c>
      <c r="I1046" s="2">
        <v>44331</v>
      </c>
      <c r="J1046">
        <f t="shared" si="64"/>
        <v>14</v>
      </c>
      <c r="K1046" s="2">
        <f t="shared" si="65"/>
        <v>44324.5</v>
      </c>
      <c r="L1046" s="82">
        <v>44337.5</v>
      </c>
      <c r="M1046" s="82">
        <v>44337.5</v>
      </c>
      <c r="N1046" s="79">
        <v>44336.5</v>
      </c>
      <c r="O1046">
        <f t="shared" si="66"/>
        <v>13</v>
      </c>
      <c r="P1046" s="32">
        <f t="shared" si="67"/>
        <v>3934.84</v>
      </c>
    </row>
    <row r="1047" spans="1:16" x14ac:dyDescent="0.35">
      <c r="B1047" s="89" t="s">
        <v>86</v>
      </c>
      <c r="C1047" s="113">
        <v>44337</v>
      </c>
      <c r="D1047" s="56" t="s">
        <v>534</v>
      </c>
      <c r="E1047" s="15" t="s">
        <v>535</v>
      </c>
      <c r="F1047" s="16">
        <v>624</v>
      </c>
      <c r="H1047" s="2">
        <v>44318</v>
      </c>
      <c r="I1047" s="2">
        <v>44331</v>
      </c>
      <c r="J1047">
        <f t="shared" si="64"/>
        <v>14</v>
      </c>
      <c r="K1047" s="2">
        <f t="shared" si="65"/>
        <v>44324.5</v>
      </c>
      <c r="L1047" s="82">
        <v>44337.5</v>
      </c>
      <c r="M1047" s="82">
        <v>44337.5</v>
      </c>
      <c r="N1047" s="79">
        <v>44336.5</v>
      </c>
      <c r="O1047">
        <f t="shared" si="66"/>
        <v>13</v>
      </c>
      <c r="P1047" s="32">
        <f t="shared" si="67"/>
        <v>8112</v>
      </c>
    </row>
    <row r="1048" spans="1:16" x14ac:dyDescent="0.35">
      <c r="B1048" s="89" t="s">
        <v>86</v>
      </c>
      <c r="C1048" s="113">
        <v>44337</v>
      </c>
      <c r="D1048" s="56" t="s">
        <v>536</v>
      </c>
      <c r="E1048" s="15" t="s">
        <v>537</v>
      </c>
      <c r="F1048" s="16">
        <v>276.45</v>
      </c>
      <c r="H1048" s="2">
        <v>44318</v>
      </c>
      <c r="I1048" s="2">
        <v>44331</v>
      </c>
      <c r="J1048">
        <f t="shared" si="64"/>
        <v>14</v>
      </c>
      <c r="K1048" s="2">
        <f t="shared" si="65"/>
        <v>44324.5</v>
      </c>
      <c r="L1048" s="82">
        <v>44337.5</v>
      </c>
      <c r="M1048" s="82">
        <v>44337.5</v>
      </c>
      <c r="N1048" s="79">
        <v>44336.5</v>
      </c>
      <c r="O1048">
        <f t="shared" si="66"/>
        <v>13</v>
      </c>
      <c r="P1048" s="32">
        <f t="shared" si="67"/>
        <v>3593.85</v>
      </c>
    </row>
    <row r="1049" spans="1:16" x14ac:dyDescent="0.35">
      <c r="A1049" s="4"/>
      <c r="B1049" s="4" t="s">
        <v>98</v>
      </c>
      <c r="C1049" s="114">
        <v>44337</v>
      </c>
      <c r="D1049" s="56" t="s">
        <v>544</v>
      </c>
      <c r="E1049" t="s">
        <v>545</v>
      </c>
      <c r="F1049" s="3">
        <v>148.20999999999995</v>
      </c>
      <c r="H1049" s="2">
        <v>44319</v>
      </c>
      <c r="I1049" s="2">
        <v>44332</v>
      </c>
      <c r="J1049">
        <f t="shared" si="64"/>
        <v>14</v>
      </c>
      <c r="K1049" s="2">
        <f t="shared" si="65"/>
        <v>44325.5</v>
      </c>
      <c r="L1049" s="94">
        <v>44337.5</v>
      </c>
      <c r="M1049" s="79">
        <v>44356.5</v>
      </c>
      <c r="N1049" s="79"/>
      <c r="O1049">
        <f t="shared" si="66"/>
        <v>31</v>
      </c>
      <c r="P1049" s="32">
        <f t="shared" si="67"/>
        <v>4594.5099999999984</v>
      </c>
    </row>
    <row r="1050" spans="1:16" x14ac:dyDescent="0.35">
      <c r="A1050" s="4"/>
      <c r="B1050" s="4" t="s">
        <v>98</v>
      </c>
      <c r="C1050" s="114">
        <v>44337</v>
      </c>
      <c r="D1050" s="56" t="s">
        <v>544</v>
      </c>
      <c r="E1050" t="s">
        <v>546</v>
      </c>
      <c r="F1050" s="3">
        <v>3650.1999999999994</v>
      </c>
      <c r="H1050" s="2">
        <v>44319</v>
      </c>
      <c r="I1050" s="2">
        <v>44332</v>
      </c>
      <c r="J1050">
        <f t="shared" si="64"/>
        <v>14</v>
      </c>
      <c r="K1050" s="2">
        <f t="shared" si="65"/>
        <v>44325.5</v>
      </c>
      <c r="L1050" s="94">
        <v>44337.5</v>
      </c>
      <c r="M1050" s="79">
        <v>44368.5</v>
      </c>
      <c r="N1050" s="79"/>
      <c r="O1050">
        <f t="shared" si="66"/>
        <v>43</v>
      </c>
      <c r="P1050" s="32">
        <f t="shared" si="67"/>
        <v>156958.59999999998</v>
      </c>
    </row>
    <row r="1051" spans="1:16" x14ac:dyDescent="0.35">
      <c r="A1051" s="4"/>
      <c r="B1051" s="123" t="s">
        <v>86</v>
      </c>
      <c r="C1051" s="114">
        <v>44337</v>
      </c>
      <c r="D1051" s="56" t="s">
        <v>544</v>
      </c>
      <c r="E1051" t="s">
        <v>546</v>
      </c>
      <c r="F1051" s="3">
        <v>187.01</v>
      </c>
      <c r="H1051" s="2">
        <v>44318</v>
      </c>
      <c r="I1051" s="2">
        <v>44331</v>
      </c>
      <c r="J1051">
        <f t="shared" si="64"/>
        <v>14</v>
      </c>
      <c r="K1051" s="2">
        <f t="shared" si="65"/>
        <v>44324.5</v>
      </c>
      <c r="L1051" s="94">
        <v>44337.5</v>
      </c>
      <c r="M1051" s="79">
        <v>44368.5</v>
      </c>
      <c r="N1051" s="79"/>
      <c r="O1051">
        <f t="shared" si="66"/>
        <v>44</v>
      </c>
      <c r="P1051" s="32">
        <f t="shared" si="67"/>
        <v>8228.4399999999987</v>
      </c>
    </row>
    <row r="1052" spans="1:16" x14ac:dyDescent="0.35">
      <c r="B1052" s="56" t="s">
        <v>98</v>
      </c>
      <c r="C1052" s="113">
        <v>44351</v>
      </c>
      <c r="D1052" s="56" t="s">
        <v>450</v>
      </c>
      <c r="E1052" s="15" t="s">
        <v>451</v>
      </c>
      <c r="F1052" s="16">
        <v>23.38</v>
      </c>
      <c r="H1052" s="2">
        <v>44333</v>
      </c>
      <c r="I1052" s="2">
        <v>44346</v>
      </c>
      <c r="J1052">
        <f t="shared" si="64"/>
        <v>14</v>
      </c>
      <c r="K1052" s="2">
        <f t="shared" si="65"/>
        <v>44339.5</v>
      </c>
      <c r="L1052" s="82">
        <v>44351.5</v>
      </c>
      <c r="M1052" s="79">
        <v>44351.5</v>
      </c>
      <c r="N1052" s="79"/>
      <c r="O1052">
        <f t="shared" si="66"/>
        <v>12</v>
      </c>
      <c r="P1052" s="32">
        <f t="shared" si="67"/>
        <v>280.56</v>
      </c>
    </row>
    <row r="1053" spans="1:16" x14ac:dyDescent="0.35">
      <c r="B1053" s="56" t="s">
        <v>98</v>
      </c>
      <c r="C1053" s="113">
        <v>44351</v>
      </c>
      <c r="D1053" s="56" t="s">
        <v>536</v>
      </c>
      <c r="E1053" s="15" t="s">
        <v>537</v>
      </c>
      <c r="F1053" s="16">
        <v>80.64</v>
      </c>
      <c r="H1053" s="2">
        <v>44333</v>
      </c>
      <c r="I1053" s="2">
        <v>44346</v>
      </c>
      <c r="J1053">
        <f t="shared" si="64"/>
        <v>14</v>
      </c>
      <c r="K1053" s="2">
        <f t="shared" si="65"/>
        <v>44339.5</v>
      </c>
      <c r="L1053" s="82">
        <v>44351.5</v>
      </c>
      <c r="M1053" s="82">
        <v>44351.5</v>
      </c>
      <c r="N1053" s="79">
        <v>44351.5</v>
      </c>
      <c r="O1053">
        <f t="shared" si="66"/>
        <v>12</v>
      </c>
      <c r="P1053" s="32">
        <f t="shared" si="67"/>
        <v>967.68000000000006</v>
      </c>
    </row>
    <row r="1054" spans="1:16" x14ac:dyDescent="0.35">
      <c r="B1054" s="58" t="s">
        <v>98</v>
      </c>
      <c r="C1054" s="113">
        <v>44351</v>
      </c>
      <c r="D1054" s="56" t="s">
        <v>460</v>
      </c>
      <c r="E1054" s="15" t="s">
        <v>461</v>
      </c>
      <c r="F1054" s="16">
        <v>153.94999999999999</v>
      </c>
      <c r="H1054" s="2">
        <v>44333</v>
      </c>
      <c r="I1054" s="2">
        <v>44346</v>
      </c>
      <c r="J1054">
        <f t="shared" si="64"/>
        <v>14</v>
      </c>
      <c r="K1054" s="2">
        <f t="shared" si="65"/>
        <v>44339.5</v>
      </c>
      <c r="L1054" s="82">
        <v>44351.5</v>
      </c>
      <c r="M1054" s="79">
        <v>44351.5</v>
      </c>
      <c r="N1054" s="79"/>
      <c r="O1054">
        <f t="shared" si="66"/>
        <v>12</v>
      </c>
      <c r="P1054" s="32">
        <f t="shared" si="67"/>
        <v>1847.3999999999999</v>
      </c>
    </row>
    <row r="1055" spans="1:16" x14ac:dyDescent="0.35">
      <c r="B1055" s="56" t="s">
        <v>98</v>
      </c>
      <c r="C1055" s="113">
        <v>44351</v>
      </c>
      <c r="D1055" s="56" t="s">
        <v>462</v>
      </c>
      <c r="E1055" s="15" t="s">
        <v>463</v>
      </c>
      <c r="F1055" s="16">
        <v>21.96</v>
      </c>
      <c r="H1055" s="2">
        <v>44333</v>
      </c>
      <c r="I1055" s="2">
        <v>44346</v>
      </c>
      <c r="J1055">
        <f t="shared" si="64"/>
        <v>14</v>
      </c>
      <c r="K1055" s="2">
        <f t="shared" si="65"/>
        <v>44339.5</v>
      </c>
      <c r="L1055" s="82">
        <v>44351.5</v>
      </c>
      <c r="M1055" s="79">
        <v>44351.5</v>
      </c>
      <c r="N1055" s="79"/>
      <c r="O1055">
        <f t="shared" si="66"/>
        <v>12</v>
      </c>
      <c r="P1055" s="32">
        <f t="shared" si="67"/>
        <v>263.52</v>
      </c>
    </row>
    <row r="1056" spans="1:16" x14ac:dyDescent="0.35">
      <c r="B1056" s="56" t="s">
        <v>98</v>
      </c>
      <c r="C1056" s="113">
        <v>44351</v>
      </c>
      <c r="D1056" s="56" t="s">
        <v>470</v>
      </c>
      <c r="E1056" s="15" t="s">
        <v>471</v>
      </c>
      <c r="F1056" s="16">
        <v>4488.4999999999991</v>
      </c>
      <c r="H1056" s="2">
        <v>44333</v>
      </c>
      <c r="I1056" s="2">
        <v>44346</v>
      </c>
      <c r="J1056">
        <f t="shared" si="64"/>
        <v>14</v>
      </c>
      <c r="K1056" s="2">
        <f t="shared" si="65"/>
        <v>44339.5</v>
      </c>
      <c r="L1056" s="82">
        <v>44351.5</v>
      </c>
      <c r="M1056" s="79">
        <v>44351.5</v>
      </c>
      <c r="N1056" s="79"/>
      <c r="O1056">
        <f t="shared" si="66"/>
        <v>12</v>
      </c>
      <c r="P1056" s="32">
        <f t="shared" si="67"/>
        <v>53861.999999999985</v>
      </c>
    </row>
    <row r="1057" spans="2:16" x14ac:dyDescent="0.35">
      <c r="B1057" s="56" t="s">
        <v>98</v>
      </c>
      <c r="C1057" s="113">
        <v>44351</v>
      </c>
      <c r="D1057" s="56" t="s">
        <v>472</v>
      </c>
      <c r="E1057" s="15" t="s">
        <v>473</v>
      </c>
      <c r="F1057" s="16">
        <v>625.02</v>
      </c>
      <c r="H1057" s="2">
        <v>44333</v>
      </c>
      <c r="I1057" s="2">
        <v>44346</v>
      </c>
      <c r="J1057">
        <f t="shared" si="64"/>
        <v>14</v>
      </c>
      <c r="K1057" s="2">
        <f t="shared" si="65"/>
        <v>44339.5</v>
      </c>
      <c r="L1057" s="82">
        <v>44351.5</v>
      </c>
      <c r="M1057" s="79">
        <v>44351.5</v>
      </c>
      <c r="N1057" s="79"/>
      <c r="O1057">
        <f t="shared" si="66"/>
        <v>12</v>
      </c>
      <c r="P1057" s="32">
        <f t="shared" si="67"/>
        <v>7500.24</v>
      </c>
    </row>
    <row r="1058" spans="2:16" x14ac:dyDescent="0.35">
      <c r="B1058" s="56" t="s">
        <v>98</v>
      </c>
      <c r="C1058" s="113">
        <v>44351</v>
      </c>
      <c r="D1058" s="56" t="s">
        <v>486</v>
      </c>
      <c r="E1058" s="15" t="s">
        <v>487</v>
      </c>
      <c r="F1058" s="16">
        <v>56.64</v>
      </c>
      <c r="H1058" s="2">
        <v>44333</v>
      </c>
      <c r="I1058" s="2">
        <v>44346</v>
      </c>
      <c r="J1058">
        <f t="shared" si="64"/>
        <v>14</v>
      </c>
      <c r="K1058" s="2">
        <f t="shared" si="65"/>
        <v>44339.5</v>
      </c>
      <c r="L1058" s="82">
        <v>44351.5</v>
      </c>
      <c r="M1058" s="79">
        <v>44377.5</v>
      </c>
      <c r="N1058" s="79"/>
      <c r="O1058">
        <f t="shared" si="66"/>
        <v>38</v>
      </c>
      <c r="P1058" s="32">
        <f t="shared" si="67"/>
        <v>2152.3200000000002</v>
      </c>
    </row>
    <row r="1059" spans="2:16" x14ac:dyDescent="0.35">
      <c r="B1059" s="56" t="s">
        <v>98</v>
      </c>
      <c r="C1059" s="113">
        <v>44351</v>
      </c>
      <c r="D1059" s="56" t="s">
        <v>488</v>
      </c>
      <c r="E1059" s="15" t="s">
        <v>489</v>
      </c>
      <c r="F1059" s="16">
        <v>11418.540000000017</v>
      </c>
      <c r="H1059" s="2">
        <v>44333</v>
      </c>
      <c r="I1059" s="2">
        <v>44346</v>
      </c>
      <c r="J1059">
        <f t="shared" si="64"/>
        <v>14</v>
      </c>
      <c r="K1059" s="2">
        <f t="shared" si="65"/>
        <v>44339.5</v>
      </c>
      <c r="L1059" s="82">
        <v>44351.5</v>
      </c>
      <c r="M1059" s="79">
        <v>44392.5</v>
      </c>
      <c r="N1059" s="79"/>
      <c r="O1059">
        <f t="shared" si="66"/>
        <v>53</v>
      </c>
      <c r="P1059" s="32">
        <f t="shared" si="67"/>
        <v>605182.62000000093</v>
      </c>
    </row>
    <row r="1060" spans="2:16" x14ac:dyDescent="0.35">
      <c r="B1060" s="56" t="s">
        <v>98</v>
      </c>
      <c r="C1060" s="113">
        <v>44351</v>
      </c>
      <c r="D1060" s="89" t="s">
        <v>492</v>
      </c>
      <c r="E1060" s="15" t="s">
        <v>493</v>
      </c>
      <c r="F1060" s="16">
        <v>6302.8499999999976</v>
      </c>
      <c r="H1060" s="2">
        <v>44333</v>
      </c>
      <c r="I1060" s="2">
        <v>44346</v>
      </c>
      <c r="J1060">
        <f t="shared" si="64"/>
        <v>14</v>
      </c>
      <c r="K1060" s="2">
        <f t="shared" si="65"/>
        <v>44339.5</v>
      </c>
      <c r="L1060" s="82">
        <v>44351.5</v>
      </c>
      <c r="M1060" s="2">
        <v>44334.5</v>
      </c>
      <c r="N1060" s="79"/>
      <c r="O1060">
        <f t="shared" si="66"/>
        <v>-5</v>
      </c>
      <c r="P1060" s="32">
        <f t="shared" si="67"/>
        <v>-31514.249999999989</v>
      </c>
    </row>
    <row r="1061" spans="2:16" x14ac:dyDescent="0.35">
      <c r="B1061" s="56" t="s">
        <v>98</v>
      </c>
      <c r="C1061" s="113">
        <v>44351</v>
      </c>
      <c r="D1061" s="56" t="s">
        <v>504</v>
      </c>
      <c r="E1061" s="15" t="s">
        <v>505</v>
      </c>
      <c r="F1061" s="16">
        <v>196.36</v>
      </c>
      <c r="H1061" s="2">
        <v>44333</v>
      </c>
      <c r="I1061" s="2">
        <v>44346</v>
      </c>
      <c r="J1061">
        <f t="shared" si="64"/>
        <v>14</v>
      </c>
      <c r="K1061" s="2">
        <f t="shared" si="65"/>
        <v>44339.5</v>
      </c>
      <c r="L1061" s="82">
        <v>44351.5</v>
      </c>
      <c r="M1061" s="79">
        <v>44357.5</v>
      </c>
      <c r="N1061" s="79"/>
      <c r="O1061">
        <f t="shared" si="66"/>
        <v>18</v>
      </c>
      <c r="P1061" s="32">
        <f t="shared" si="67"/>
        <v>3534.4800000000005</v>
      </c>
    </row>
    <row r="1062" spans="2:16" x14ac:dyDescent="0.35">
      <c r="B1062" s="56" t="s">
        <v>98</v>
      </c>
      <c r="C1062" s="113">
        <v>44351</v>
      </c>
      <c r="D1062" s="56" t="s">
        <v>506</v>
      </c>
      <c r="E1062" s="15" t="s">
        <v>507</v>
      </c>
      <c r="F1062" s="16">
        <v>633.44000000000005</v>
      </c>
      <c r="H1062" s="2">
        <v>44333</v>
      </c>
      <c r="I1062" s="2">
        <v>44346</v>
      </c>
      <c r="J1062">
        <f t="shared" si="64"/>
        <v>14</v>
      </c>
      <c r="K1062" s="2">
        <f t="shared" si="65"/>
        <v>44339.5</v>
      </c>
      <c r="L1062" s="82">
        <v>44351.5</v>
      </c>
      <c r="M1062" s="79">
        <v>44357.5</v>
      </c>
      <c r="N1062" s="79"/>
      <c r="O1062">
        <f t="shared" si="66"/>
        <v>18</v>
      </c>
      <c r="P1062" s="32">
        <f t="shared" si="67"/>
        <v>11401.920000000002</v>
      </c>
    </row>
    <row r="1063" spans="2:16" x14ac:dyDescent="0.35">
      <c r="B1063" s="56" t="s">
        <v>98</v>
      </c>
      <c r="C1063" s="113">
        <v>44351</v>
      </c>
      <c r="D1063" s="56" t="s">
        <v>508</v>
      </c>
      <c r="E1063" s="15" t="s">
        <v>509</v>
      </c>
      <c r="F1063" s="16">
        <v>164.08</v>
      </c>
      <c r="H1063" s="2">
        <v>44333</v>
      </c>
      <c r="I1063" s="2">
        <v>44346</v>
      </c>
      <c r="J1063">
        <f t="shared" si="64"/>
        <v>14</v>
      </c>
      <c r="K1063" s="2">
        <f t="shared" si="65"/>
        <v>44339.5</v>
      </c>
      <c r="L1063" s="82">
        <v>44351.5</v>
      </c>
      <c r="M1063" s="79">
        <v>44357.5</v>
      </c>
      <c r="N1063" s="79"/>
      <c r="O1063">
        <f t="shared" si="66"/>
        <v>18</v>
      </c>
      <c r="P1063" s="32">
        <f t="shared" si="67"/>
        <v>2953.44</v>
      </c>
    </row>
    <row r="1064" spans="2:16" x14ac:dyDescent="0.35">
      <c r="B1064" s="56" t="s">
        <v>98</v>
      </c>
      <c r="C1064" s="113">
        <v>44351</v>
      </c>
      <c r="D1064" s="56" t="s">
        <v>448</v>
      </c>
      <c r="E1064" s="15" t="s">
        <v>449</v>
      </c>
      <c r="F1064" s="16">
        <v>11783.879999999972</v>
      </c>
      <c r="H1064" s="2">
        <v>44333</v>
      </c>
      <c r="I1064" s="2">
        <v>44346</v>
      </c>
      <c r="J1064">
        <f t="shared" si="64"/>
        <v>14</v>
      </c>
      <c r="K1064" s="2">
        <f t="shared" si="65"/>
        <v>44339.5</v>
      </c>
      <c r="L1064" s="82">
        <v>44351.5</v>
      </c>
      <c r="M1064" s="79">
        <v>44351.5</v>
      </c>
      <c r="N1064" s="79"/>
      <c r="O1064">
        <f t="shared" si="66"/>
        <v>12</v>
      </c>
      <c r="P1064" s="32">
        <f t="shared" si="67"/>
        <v>141406.55999999965</v>
      </c>
    </row>
    <row r="1065" spans="2:16" x14ac:dyDescent="0.35">
      <c r="B1065" s="56" t="s">
        <v>98</v>
      </c>
      <c r="C1065" s="113">
        <v>44351</v>
      </c>
      <c r="D1065" s="56" t="s">
        <v>510</v>
      </c>
      <c r="E1065" s="15" t="s">
        <v>511</v>
      </c>
      <c r="F1065" s="16">
        <v>5842.6199999999917</v>
      </c>
      <c r="H1065" s="2">
        <v>44333</v>
      </c>
      <c r="I1065" s="2">
        <v>44346</v>
      </c>
      <c r="J1065">
        <f t="shared" si="64"/>
        <v>14</v>
      </c>
      <c r="K1065" s="2">
        <f t="shared" si="65"/>
        <v>44339.5</v>
      </c>
      <c r="L1065" s="82">
        <v>44351.5</v>
      </c>
      <c r="M1065" s="79">
        <v>44351.5</v>
      </c>
      <c r="N1065" s="79"/>
      <c r="O1065">
        <f t="shared" si="66"/>
        <v>12</v>
      </c>
      <c r="P1065" s="32">
        <f t="shared" si="67"/>
        <v>70111.4399999999</v>
      </c>
    </row>
    <row r="1066" spans="2:16" x14ac:dyDescent="0.35">
      <c r="B1066" s="56" t="s">
        <v>98</v>
      </c>
      <c r="C1066" s="113">
        <v>44351</v>
      </c>
      <c r="D1066" s="56" t="s">
        <v>512</v>
      </c>
      <c r="E1066" s="15" t="s">
        <v>513</v>
      </c>
      <c r="F1066" s="16">
        <v>161.84</v>
      </c>
      <c r="H1066" s="2">
        <v>44333</v>
      </c>
      <c r="I1066" s="2">
        <v>44346</v>
      </c>
      <c r="J1066">
        <f t="shared" si="64"/>
        <v>14</v>
      </c>
      <c r="K1066" s="2">
        <f t="shared" si="65"/>
        <v>44339.5</v>
      </c>
      <c r="L1066" s="82">
        <v>44351.5</v>
      </c>
      <c r="M1066" s="79">
        <v>44357.5</v>
      </c>
      <c r="N1066" s="79"/>
      <c r="O1066">
        <f t="shared" si="66"/>
        <v>18</v>
      </c>
      <c r="P1066" s="32">
        <f t="shared" si="67"/>
        <v>2913.12</v>
      </c>
    </row>
    <row r="1067" spans="2:16" x14ac:dyDescent="0.35">
      <c r="B1067" s="56" t="s">
        <v>98</v>
      </c>
      <c r="C1067" s="113">
        <v>44351</v>
      </c>
      <c r="D1067" s="56" t="s">
        <v>514</v>
      </c>
      <c r="E1067" s="15" t="s">
        <v>515</v>
      </c>
      <c r="F1067" s="16">
        <v>98.52</v>
      </c>
      <c r="H1067" s="2">
        <v>44333</v>
      </c>
      <c r="I1067" s="2">
        <v>44346</v>
      </c>
      <c r="J1067">
        <f t="shared" si="64"/>
        <v>14</v>
      </c>
      <c r="K1067" s="2">
        <f t="shared" si="65"/>
        <v>44339.5</v>
      </c>
      <c r="L1067" s="82">
        <v>44351.5</v>
      </c>
      <c r="M1067" s="79">
        <v>44357.5</v>
      </c>
      <c r="N1067" s="79"/>
      <c r="O1067">
        <f t="shared" si="66"/>
        <v>18</v>
      </c>
      <c r="P1067" s="32">
        <f t="shared" si="67"/>
        <v>1773.36</v>
      </c>
    </row>
    <row r="1068" spans="2:16" x14ac:dyDescent="0.35">
      <c r="B1068" s="56" t="s">
        <v>98</v>
      </c>
      <c r="C1068" s="113">
        <v>44351</v>
      </c>
      <c r="D1068" s="56" t="s">
        <v>516</v>
      </c>
      <c r="E1068" s="15" t="s">
        <v>517</v>
      </c>
      <c r="F1068" s="16">
        <v>238.56</v>
      </c>
      <c r="H1068" s="2">
        <v>44333</v>
      </c>
      <c r="I1068" s="2">
        <v>44346</v>
      </c>
      <c r="J1068">
        <f t="shared" si="64"/>
        <v>14</v>
      </c>
      <c r="K1068" s="2">
        <f t="shared" si="65"/>
        <v>44339.5</v>
      </c>
      <c r="L1068" s="82">
        <v>44351.5</v>
      </c>
      <c r="M1068" s="79">
        <v>44357.5</v>
      </c>
      <c r="N1068" s="79"/>
      <c r="O1068">
        <f t="shared" si="66"/>
        <v>18</v>
      </c>
      <c r="P1068" s="32">
        <f t="shared" si="67"/>
        <v>4294.08</v>
      </c>
    </row>
    <row r="1069" spans="2:16" x14ac:dyDescent="0.35">
      <c r="B1069" s="56" t="s">
        <v>98</v>
      </c>
      <c r="C1069" s="113">
        <v>44351</v>
      </c>
      <c r="D1069" s="56" t="s">
        <v>518</v>
      </c>
      <c r="E1069" s="15" t="s">
        <v>519</v>
      </c>
      <c r="F1069" s="16">
        <v>288.18</v>
      </c>
      <c r="H1069" s="2">
        <v>44333</v>
      </c>
      <c r="I1069" s="2">
        <v>44346</v>
      </c>
      <c r="J1069">
        <f t="shared" si="64"/>
        <v>14</v>
      </c>
      <c r="K1069" s="2">
        <f t="shared" si="65"/>
        <v>44339.5</v>
      </c>
      <c r="L1069" s="82">
        <v>44351.5</v>
      </c>
      <c r="M1069" s="79">
        <v>44357.5</v>
      </c>
      <c r="N1069" s="79"/>
      <c r="O1069">
        <f t="shared" si="66"/>
        <v>18</v>
      </c>
      <c r="P1069" s="32">
        <f t="shared" si="67"/>
        <v>5187.24</v>
      </c>
    </row>
    <row r="1070" spans="2:16" x14ac:dyDescent="0.35">
      <c r="B1070" s="56" t="s">
        <v>98</v>
      </c>
      <c r="C1070" s="113">
        <v>44351</v>
      </c>
      <c r="D1070" s="56" t="s">
        <v>520</v>
      </c>
      <c r="E1070" s="15" t="s">
        <v>521</v>
      </c>
      <c r="F1070" s="16">
        <v>924.7199999999998</v>
      </c>
      <c r="H1070" s="2">
        <v>44333</v>
      </c>
      <c r="I1070" s="2">
        <v>44346</v>
      </c>
      <c r="J1070">
        <f t="shared" si="64"/>
        <v>14</v>
      </c>
      <c r="K1070" s="2">
        <f t="shared" si="65"/>
        <v>44339.5</v>
      </c>
      <c r="L1070" s="82">
        <v>44351.5</v>
      </c>
      <c r="M1070" s="79">
        <v>44357.5</v>
      </c>
      <c r="N1070" s="79"/>
      <c r="O1070">
        <f t="shared" si="66"/>
        <v>18</v>
      </c>
      <c r="P1070" s="32">
        <f t="shared" si="67"/>
        <v>16644.959999999995</v>
      </c>
    </row>
    <row r="1071" spans="2:16" x14ac:dyDescent="0.35">
      <c r="B1071" s="56" t="s">
        <v>98</v>
      </c>
      <c r="C1071" s="113">
        <v>44351</v>
      </c>
      <c r="D1071" s="56" t="s">
        <v>522</v>
      </c>
      <c r="E1071" s="15" t="s">
        <v>523</v>
      </c>
      <c r="F1071" s="16">
        <v>59</v>
      </c>
      <c r="H1071" s="2">
        <v>44333</v>
      </c>
      <c r="I1071" s="2">
        <v>44346</v>
      </c>
      <c r="J1071">
        <f t="shared" si="64"/>
        <v>14</v>
      </c>
      <c r="K1071" s="2">
        <f t="shared" si="65"/>
        <v>44339.5</v>
      </c>
      <c r="L1071" s="82">
        <v>44351.5</v>
      </c>
      <c r="M1071" s="79">
        <v>44357.5</v>
      </c>
      <c r="N1071" s="79"/>
      <c r="O1071">
        <f t="shared" si="66"/>
        <v>18</v>
      </c>
      <c r="P1071" s="32">
        <f t="shared" si="67"/>
        <v>1062</v>
      </c>
    </row>
    <row r="1072" spans="2:16" x14ac:dyDescent="0.35">
      <c r="B1072" s="56" t="s">
        <v>98</v>
      </c>
      <c r="C1072" s="113">
        <v>44351</v>
      </c>
      <c r="D1072" s="56" t="s">
        <v>524</v>
      </c>
      <c r="E1072" s="15" t="s">
        <v>525</v>
      </c>
      <c r="F1072" s="16">
        <v>800</v>
      </c>
      <c r="H1072" s="2">
        <v>44333</v>
      </c>
      <c r="I1072" s="2">
        <v>44346</v>
      </c>
      <c r="J1072">
        <f t="shared" si="64"/>
        <v>14</v>
      </c>
      <c r="K1072" s="2">
        <f t="shared" si="65"/>
        <v>44339.5</v>
      </c>
      <c r="L1072" s="82">
        <v>44351.5</v>
      </c>
      <c r="M1072" s="79">
        <v>44357.5</v>
      </c>
      <c r="N1072" s="79"/>
      <c r="O1072">
        <f t="shared" si="66"/>
        <v>18</v>
      </c>
      <c r="P1072" s="32">
        <f t="shared" si="67"/>
        <v>14400</v>
      </c>
    </row>
    <row r="1073" spans="2:16" x14ac:dyDescent="0.35">
      <c r="B1073" s="56" t="s">
        <v>98</v>
      </c>
      <c r="C1073" s="113">
        <v>44351</v>
      </c>
      <c r="D1073" s="56" t="s">
        <v>450</v>
      </c>
      <c r="E1073" s="15" t="s">
        <v>451</v>
      </c>
      <c r="F1073" s="16">
        <v>5283.8800000000192</v>
      </c>
      <c r="H1073" s="2">
        <v>44333</v>
      </c>
      <c r="I1073" s="2">
        <v>44346</v>
      </c>
      <c r="J1073">
        <f t="shared" si="64"/>
        <v>14</v>
      </c>
      <c r="K1073" s="2">
        <f t="shared" si="65"/>
        <v>44339.5</v>
      </c>
      <c r="L1073" s="82">
        <v>44351.5</v>
      </c>
      <c r="M1073" s="79">
        <v>44351.5</v>
      </c>
      <c r="N1073" s="79"/>
      <c r="O1073">
        <f t="shared" si="66"/>
        <v>12</v>
      </c>
      <c r="P1073" s="32">
        <f t="shared" si="67"/>
        <v>63406.560000000231</v>
      </c>
    </row>
    <row r="1074" spans="2:16" x14ac:dyDescent="0.35">
      <c r="B1074" s="56" t="s">
        <v>98</v>
      </c>
      <c r="C1074" s="113">
        <v>44351</v>
      </c>
      <c r="D1074" s="56" t="s">
        <v>555</v>
      </c>
      <c r="E1074" s="15" t="s">
        <v>556</v>
      </c>
      <c r="F1074" s="16">
        <v>60</v>
      </c>
      <c r="H1074" s="2">
        <v>44333</v>
      </c>
      <c r="I1074" s="2">
        <v>44346</v>
      </c>
      <c r="J1074">
        <f t="shared" si="64"/>
        <v>14</v>
      </c>
      <c r="K1074" s="2">
        <f t="shared" si="65"/>
        <v>44339.5</v>
      </c>
      <c r="L1074" s="82">
        <v>44351.5</v>
      </c>
      <c r="M1074" s="79">
        <v>44351.5</v>
      </c>
      <c r="N1074" s="79"/>
      <c r="O1074">
        <f t="shared" si="66"/>
        <v>12</v>
      </c>
      <c r="P1074" s="32">
        <f t="shared" si="67"/>
        <v>720</v>
      </c>
    </row>
    <row r="1075" spans="2:16" x14ac:dyDescent="0.35">
      <c r="B1075" s="56" t="s">
        <v>98</v>
      </c>
      <c r="C1075" s="113">
        <v>44351</v>
      </c>
      <c r="D1075" s="56" t="s">
        <v>526</v>
      </c>
      <c r="E1075" s="15" t="s">
        <v>527</v>
      </c>
      <c r="F1075" s="16">
        <v>126.5</v>
      </c>
      <c r="H1075" s="2">
        <v>44333</v>
      </c>
      <c r="I1075" s="2">
        <v>44346</v>
      </c>
      <c r="J1075">
        <f t="shared" si="64"/>
        <v>14</v>
      </c>
      <c r="K1075" s="2">
        <f t="shared" si="65"/>
        <v>44339.5</v>
      </c>
      <c r="L1075" s="82">
        <v>44351.5</v>
      </c>
      <c r="M1075" s="79">
        <v>44377.5</v>
      </c>
      <c r="N1075" s="79"/>
      <c r="O1075">
        <f t="shared" si="66"/>
        <v>38</v>
      </c>
      <c r="P1075" s="32">
        <f t="shared" si="67"/>
        <v>4807</v>
      </c>
    </row>
    <row r="1076" spans="2:16" x14ac:dyDescent="0.35">
      <c r="B1076" s="56" t="s">
        <v>98</v>
      </c>
      <c r="C1076" s="113">
        <v>44351</v>
      </c>
      <c r="D1076" s="56" t="s">
        <v>528</v>
      </c>
      <c r="E1076" s="15" t="s">
        <v>529</v>
      </c>
      <c r="F1076" s="16">
        <v>7.33</v>
      </c>
      <c r="H1076" s="2">
        <v>44333</v>
      </c>
      <c r="I1076" s="2">
        <v>44346</v>
      </c>
      <c r="J1076">
        <f t="shared" si="64"/>
        <v>14</v>
      </c>
      <c r="K1076" s="2">
        <f t="shared" si="65"/>
        <v>44339.5</v>
      </c>
      <c r="L1076" s="82">
        <v>44351.5</v>
      </c>
      <c r="M1076" s="79">
        <v>44357.5</v>
      </c>
      <c r="N1076" s="79"/>
      <c r="O1076">
        <f t="shared" si="66"/>
        <v>18</v>
      </c>
      <c r="P1076" s="32">
        <f t="shared" si="67"/>
        <v>131.94</v>
      </c>
    </row>
    <row r="1077" spans="2:16" x14ac:dyDescent="0.35">
      <c r="B1077" s="56" t="s">
        <v>98</v>
      </c>
      <c r="C1077" s="113">
        <v>44351</v>
      </c>
      <c r="D1077" s="56" t="s">
        <v>530</v>
      </c>
      <c r="E1077" s="15" t="s">
        <v>531</v>
      </c>
      <c r="F1077" s="16">
        <v>228.26</v>
      </c>
      <c r="H1077" s="2">
        <v>44333</v>
      </c>
      <c r="I1077" s="2">
        <v>44346</v>
      </c>
      <c r="J1077">
        <f t="shared" si="64"/>
        <v>14</v>
      </c>
      <c r="K1077" s="2">
        <f t="shared" si="65"/>
        <v>44339.5</v>
      </c>
      <c r="L1077" s="82">
        <v>44351.5</v>
      </c>
      <c r="M1077" s="79">
        <v>44357.5</v>
      </c>
      <c r="N1077" s="79"/>
      <c r="O1077">
        <f t="shared" si="66"/>
        <v>18</v>
      </c>
      <c r="P1077" s="32">
        <f t="shared" si="67"/>
        <v>4108.68</v>
      </c>
    </row>
    <row r="1078" spans="2:16" x14ac:dyDescent="0.35">
      <c r="B1078" s="56" t="s">
        <v>98</v>
      </c>
      <c r="C1078" s="113">
        <v>44351</v>
      </c>
      <c r="D1078" s="56" t="s">
        <v>532</v>
      </c>
      <c r="E1078" s="15" t="s">
        <v>533</v>
      </c>
      <c r="F1078" s="16">
        <v>1509</v>
      </c>
      <c r="H1078" s="2">
        <v>44333</v>
      </c>
      <c r="I1078" s="2">
        <v>44346</v>
      </c>
      <c r="J1078">
        <f t="shared" si="64"/>
        <v>14</v>
      </c>
      <c r="K1078" s="2">
        <f t="shared" si="65"/>
        <v>44339.5</v>
      </c>
      <c r="L1078" s="82">
        <v>44351.5</v>
      </c>
      <c r="M1078" s="82">
        <v>44351.5</v>
      </c>
      <c r="N1078" s="79">
        <v>44351.5</v>
      </c>
      <c r="O1078">
        <f t="shared" si="66"/>
        <v>12</v>
      </c>
      <c r="P1078" s="32">
        <f t="shared" si="67"/>
        <v>18108</v>
      </c>
    </row>
    <row r="1079" spans="2:16" x14ac:dyDescent="0.35">
      <c r="B1079" s="56" t="s">
        <v>98</v>
      </c>
      <c r="C1079" s="113">
        <v>44351</v>
      </c>
      <c r="D1079" s="56" t="s">
        <v>534</v>
      </c>
      <c r="E1079" s="15" t="s">
        <v>535</v>
      </c>
      <c r="F1079" s="16">
        <v>17885.530000000002</v>
      </c>
      <c r="H1079" s="2">
        <v>44333</v>
      </c>
      <c r="I1079" s="2">
        <v>44346</v>
      </c>
      <c r="J1079">
        <f t="shared" si="64"/>
        <v>14</v>
      </c>
      <c r="K1079" s="2">
        <f t="shared" si="65"/>
        <v>44339.5</v>
      </c>
      <c r="L1079" s="82">
        <v>44351.5</v>
      </c>
      <c r="M1079" s="82">
        <v>44351.5</v>
      </c>
      <c r="N1079" s="79">
        <v>44351.5</v>
      </c>
      <c r="O1079">
        <f t="shared" si="66"/>
        <v>12</v>
      </c>
      <c r="P1079" s="32">
        <f t="shared" si="67"/>
        <v>214626.36000000004</v>
      </c>
    </row>
    <row r="1080" spans="2:16" x14ac:dyDescent="0.35">
      <c r="B1080" s="56" t="s">
        <v>98</v>
      </c>
      <c r="C1080" s="113">
        <v>44351</v>
      </c>
      <c r="D1080" s="56" t="s">
        <v>536</v>
      </c>
      <c r="E1080" s="15" t="s">
        <v>537</v>
      </c>
      <c r="F1080" s="16">
        <v>1720.74</v>
      </c>
      <c r="H1080" s="2">
        <v>44333</v>
      </c>
      <c r="I1080" s="2">
        <v>44346</v>
      </c>
      <c r="J1080">
        <f t="shared" si="64"/>
        <v>14</v>
      </c>
      <c r="K1080" s="2">
        <f t="shared" si="65"/>
        <v>44339.5</v>
      </c>
      <c r="L1080" s="82">
        <v>44351.5</v>
      </c>
      <c r="M1080" s="82">
        <v>44351.5</v>
      </c>
      <c r="N1080" s="79">
        <v>44351.5</v>
      </c>
      <c r="O1080">
        <f t="shared" si="66"/>
        <v>12</v>
      </c>
      <c r="P1080" s="32">
        <f t="shared" si="67"/>
        <v>20648.88</v>
      </c>
    </row>
    <row r="1081" spans="2:16" x14ac:dyDescent="0.35">
      <c r="B1081" s="56" t="s">
        <v>98</v>
      </c>
      <c r="C1081" s="113">
        <v>44351</v>
      </c>
      <c r="D1081" s="56" t="s">
        <v>538</v>
      </c>
      <c r="E1081" s="15" t="s">
        <v>539</v>
      </c>
      <c r="F1081" s="16">
        <v>112</v>
      </c>
      <c r="H1081" s="2">
        <v>44333</v>
      </c>
      <c r="I1081" s="2">
        <v>44346</v>
      </c>
      <c r="J1081">
        <f t="shared" si="64"/>
        <v>14</v>
      </c>
      <c r="K1081" s="2">
        <f t="shared" si="65"/>
        <v>44339.5</v>
      </c>
      <c r="L1081" s="82">
        <v>44351.5</v>
      </c>
      <c r="M1081" s="82">
        <v>44351.5</v>
      </c>
      <c r="N1081" s="79">
        <v>44351.5</v>
      </c>
      <c r="O1081">
        <f t="shared" si="66"/>
        <v>12</v>
      </c>
      <c r="P1081" s="32">
        <f t="shared" si="67"/>
        <v>1344</v>
      </c>
    </row>
    <row r="1082" spans="2:16" x14ac:dyDescent="0.35">
      <c r="B1082" s="56" t="s">
        <v>98</v>
      </c>
      <c r="C1082" s="113">
        <v>44351</v>
      </c>
      <c r="D1082" s="56" t="s">
        <v>551</v>
      </c>
      <c r="E1082" s="15" t="s">
        <v>552</v>
      </c>
      <c r="F1082" s="16">
        <v>-219.48</v>
      </c>
      <c r="H1082" s="2">
        <v>44333</v>
      </c>
      <c r="I1082" s="2">
        <v>44346</v>
      </c>
      <c r="J1082">
        <f t="shared" si="64"/>
        <v>14</v>
      </c>
      <c r="K1082" s="2">
        <f t="shared" si="65"/>
        <v>44339.5</v>
      </c>
      <c r="L1082" s="82">
        <v>44351.5</v>
      </c>
      <c r="M1082" s="82">
        <v>44351.5</v>
      </c>
      <c r="N1082" s="79">
        <v>44351.5</v>
      </c>
      <c r="O1082">
        <f t="shared" si="66"/>
        <v>12</v>
      </c>
      <c r="P1082" s="32">
        <f t="shared" si="67"/>
        <v>-2633.7599999999998</v>
      </c>
    </row>
    <row r="1083" spans="2:16" x14ac:dyDescent="0.35">
      <c r="B1083" s="56" t="s">
        <v>98</v>
      </c>
      <c r="C1083" s="113">
        <v>44351</v>
      </c>
      <c r="D1083" s="56" t="s">
        <v>553</v>
      </c>
      <c r="E1083" s="15" t="s">
        <v>554</v>
      </c>
      <c r="F1083" s="16">
        <v>435.17</v>
      </c>
      <c r="H1083" s="2">
        <v>44333</v>
      </c>
      <c r="I1083" s="2">
        <v>44346</v>
      </c>
      <c r="J1083">
        <f t="shared" si="64"/>
        <v>14</v>
      </c>
      <c r="K1083" s="2">
        <f t="shared" si="65"/>
        <v>44339.5</v>
      </c>
      <c r="L1083" s="82">
        <v>44351.5</v>
      </c>
      <c r="M1083" s="82">
        <v>44351.5</v>
      </c>
      <c r="N1083" s="79">
        <v>44351.5</v>
      </c>
      <c r="O1083">
        <f t="shared" si="66"/>
        <v>12</v>
      </c>
      <c r="P1083" s="32">
        <f t="shared" si="67"/>
        <v>5222.04</v>
      </c>
    </row>
    <row r="1084" spans="2:16" x14ac:dyDescent="0.35">
      <c r="B1084" s="56" t="s">
        <v>98</v>
      </c>
      <c r="C1084" s="113">
        <v>44351</v>
      </c>
      <c r="D1084" s="56" t="s">
        <v>442</v>
      </c>
      <c r="E1084" s="15" t="s">
        <v>443</v>
      </c>
      <c r="F1084" s="16">
        <v>6</v>
      </c>
      <c r="H1084" s="2">
        <v>44333</v>
      </c>
      <c r="I1084" s="2">
        <v>44346</v>
      </c>
      <c r="J1084">
        <f t="shared" si="64"/>
        <v>14</v>
      </c>
      <c r="K1084" s="2">
        <f t="shared" si="65"/>
        <v>44339.5</v>
      </c>
      <c r="L1084" s="82">
        <v>44351.5</v>
      </c>
      <c r="M1084" s="82">
        <v>44351.5</v>
      </c>
      <c r="N1084" s="79"/>
      <c r="O1084">
        <f t="shared" si="66"/>
        <v>12</v>
      </c>
      <c r="P1084" s="32">
        <f t="shared" si="67"/>
        <v>72</v>
      </c>
    </row>
    <row r="1085" spans="2:16" x14ac:dyDescent="0.35">
      <c r="B1085" s="56" t="s">
        <v>98</v>
      </c>
      <c r="C1085" s="113">
        <v>44351</v>
      </c>
      <c r="D1085" s="56" t="s">
        <v>444</v>
      </c>
      <c r="E1085" s="15" t="s">
        <v>445</v>
      </c>
      <c r="F1085" s="16">
        <v>5.85</v>
      </c>
      <c r="H1085" s="2">
        <v>44333</v>
      </c>
      <c r="I1085" s="2">
        <v>44346</v>
      </c>
      <c r="J1085">
        <f t="shared" si="64"/>
        <v>14</v>
      </c>
      <c r="K1085" s="2">
        <f t="shared" si="65"/>
        <v>44339.5</v>
      </c>
      <c r="L1085" s="82">
        <v>44351.5</v>
      </c>
      <c r="M1085" s="82">
        <v>44351.5</v>
      </c>
      <c r="N1085" s="79"/>
      <c r="O1085">
        <f t="shared" si="66"/>
        <v>12</v>
      </c>
      <c r="P1085" s="32">
        <f t="shared" si="67"/>
        <v>70.199999999999989</v>
      </c>
    </row>
    <row r="1086" spans="2:16" x14ac:dyDescent="0.35">
      <c r="B1086" s="56" t="s">
        <v>98</v>
      </c>
      <c r="C1086" s="113">
        <v>44351</v>
      </c>
      <c r="D1086" s="56" t="s">
        <v>440</v>
      </c>
      <c r="E1086" s="15" t="s">
        <v>441</v>
      </c>
      <c r="F1086" s="16">
        <v>3.08</v>
      </c>
      <c r="H1086" s="2">
        <v>44333</v>
      </c>
      <c r="I1086" s="2">
        <v>44346</v>
      </c>
      <c r="J1086">
        <f t="shared" si="64"/>
        <v>14</v>
      </c>
      <c r="K1086" s="2">
        <f t="shared" si="65"/>
        <v>44339.5</v>
      </c>
      <c r="L1086" s="82">
        <v>44351.5</v>
      </c>
      <c r="M1086" s="79">
        <v>44376.5</v>
      </c>
      <c r="N1086" s="79"/>
      <c r="O1086">
        <f t="shared" si="66"/>
        <v>37</v>
      </c>
      <c r="P1086" s="32">
        <f t="shared" si="67"/>
        <v>113.96000000000001</v>
      </c>
    </row>
    <row r="1087" spans="2:16" x14ac:dyDescent="0.35">
      <c r="B1087" s="89" t="s">
        <v>98</v>
      </c>
      <c r="C1087" s="113">
        <v>44351</v>
      </c>
      <c r="D1087" s="56" t="s">
        <v>442</v>
      </c>
      <c r="E1087" s="15" t="s">
        <v>443</v>
      </c>
      <c r="F1087" s="16">
        <v>18621.429999999811</v>
      </c>
      <c r="H1087" s="2">
        <v>44333</v>
      </c>
      <c r="I1087" s="2">
        <v>44346</v>
      </c>
      <c r="J1087">
        <f t="shared" si="64"/>
        <v>14</v>
      </c>
      <c r="K1087" s="2">
        <f t="shared" si="65"/>
        <v>44339.5</v>
      </c>
      <c r="L1087" s="82">
        <v>44351.5</v>
      </c>
      <c r="M1087" s="82">
        <v>44351.5</v>
      </c>
      <c r="N1087" s="79"/>
      <c r="O1087">
        <f t="shared" si="66"/>
        <v>12</v>
      </c>
      <c r="P1087" s="32">
        <f t="shared" si="67"/>
        <v>223457.15999999773</v>
      </c>
    </row>
    <row r="1088" spans="2:16" x14ac:dyDescent="0.35">
      <c r="B1088" s="89" t="s">
        <v>98</v>
      </c>
      <c r="C1088" s="113">
        <v>44351</v>
      </c>
      <c r="D1088" s="56" t="s">
        <v>444</v>
      </c>
      <c r="E1088" s="15" t="s">
        <v>445</v>
      </c>
      <c r="F1088" s="16">
        <v>132430.19999999963</v>
      </c>
      <c r="H1088" s="2">
        <v>44333</v>
      </c>
      <c r="I1088" s="2">
        <v>44346</v>
      </c>
      <c r="J1088">
        <f t="shared" si="64"/>
        <v>14</v>
      </c>
      <c r="K1088" s="2">
        <f t="shared" si="65"/>
        <v>44339.5</v>
      </c>
      <c r="L1088" s="82">
        <v>44351.5</v>
      </c>
      <c r="M1088" s="82">
        <v>44351.5</v>
      </c>
      <c r="N1088" s="79"/>
      <c r="O1088">
        <f t="shared" si="66"/>
        <v>12</v>
      </c>
      <c r="P1088" s="32">
        <f t="shared" si="67"/>
        <v>1589162.3999999957</v>
      </c>
    </row>
    <row r="1089" spans="2:16" x14ac:dyDescent="0.35">
      <c r="B1089" s="89" t="s">
        <v>98</v>
      </c>
      <c r="C1089" s="113">
        <v>44351</v>
      </c>
      <c r="D1089" s="56" t="s">
        <v>440</v>
      </c>
      <c r="E1089" s="15" t="s">
        <v>441</v>
      </c>
      <c r="F1089" s="16">
        <v>7383.600000000054</v>
      </c>
      <c r="H1089" s="2">
        <v>44333</v>
      </c>
      <c r="I1089" s="2">
        <v>44346</v>
      </c>
      <c r="J1089">
        <f t="shared" si="64"/>
        <v>14</v>
      </c>
      <c r="K1089" s="2">
        <f t="shared" si="65"/>
        <v>44339.5</v>
      </c>
      <c r="L1089" s="82">
        <v>44351.5</v>
      </c>
      <c r="M1089" s="79">
        <v>44376.5</v>
      </c>
      <c r="N1089" s="79"/>
      <c r="O1089">
        <f t="shared" si="66"/>
        <v>37</v>
      </c>
      <c r="P1089" s="32">
        <f t="shared" si="67"/>
        <v>273193.20000000199</v>
      </c>
    </row>
    <row r="1090" spans="2:16" x14ac:dyDescent="0.35">
      <c r="B1090" s="89" t="s">
        <v>86</v>
      </c>
      <c r="C1090" s="113">
        <v>44351</v>
      </c>
      <c r="D1090" s="56" t="s">
        <v>442</v>
      </c>
      <c r="E1090" s="15" t="s">
        <v>443</v>
      </c>
      <c r="F1090" s="16">
        <v>1675.6800000000017</v>
      </c>
      <c r="H1090" s="2">
        <v>44332</v>
      </c>
      <c r="I1090" s="2">
        <v>44345</v>
      </c>
      <c r="J1090">
        <f t="shared" si="64"/>
        <v>14</v>
      </c>
      <c r="K1090" s="2">
        <f t="shared" si="65"/>
        <v>44338.5</v>
      </c>
      <c r="L1090" s="82">
        <v>44351.5</v>
      </c>
      <c r="M1090" s="82">
        <v>44351.5</v>
      </c>
      <c r="N1090" s="79"/>
      <c r="O1090">
        <f t="shared" si="66"/>
        <v>13</v>
      </c>
      <c r="P1090" s="32">
        <f t="shared" si="67"/>
        <v>21783.840000000022</v>
      </c>
    </row>
    <row r="1091" spans="2:16" x14ac:dyDescent="0.35">
      <c r="B1091" s="89" t="s">
        <v>86</v>
      </c>
      <c r="C1091" s="113">
        <v>44351</v>
      </c>
      <c r="D1091" s="56" t="s">
        <v>444</v>
      </c>
      <c r="E1091" s="15" t="s">
        <v>445</v>
      </c>
      <c r="F1091" s="16">
        <v>9473.4300000000021</v>
      </c>
      <c r="H1091" s="2">
        <v>44332</v>
      </c>
      <c r="I1091" s="2">
        <v>44345</v>
      </c>
      <c r="J1091">
        <f t="shared" si="64"/>
        <v>14</v>
      </c>
      <c r="K1091" s="2">
        <f t="shared" si="65"/>
        <v>44338.5</v>
      </c>
      <c r="L1091" s="82">
        <v>44351.5</v>
      </c>
      <c r="M1091" s="82">
        <v>44351.5</v>
      </c>
      <c r="N1091" s="79"/>
      <c r="O1091">
        <f t="shared" si="66"/>
        <v>13</v>
      </c>
      <c r="P1091" s="32">
        <f t="shared" si="67"/>
        <v>123154.59000000003</v>
      </c>
    </row>
    <row r="1092" spans="2:16" x14ac:dyDescent="0.35">
      <c r="B1092" s="89" t="s">
        <v>98</v>
      </c>
      <c r="C1092" s="113">
        <v>44351</v>
      </c>
      <c r="D1092" s="56" t="s">
        <v>430</v>
      </c>
      <c r="E1092" s="15" t="s">
        <v>431</v>
      </c>
      <c r="F1092" s="16">
        <v>20.03</v>
      </c>
      <c r="H1092" s="2">
        <v>44333</v>
      </c>
      <c r="I1092" s="2">
        <v>44346</v>
      </c>
      <c r="J1092">
        <f t="shared" si="64"/>
        <v>14</v>
      </c>
      <c r="K1092" s="2">
        <f t="shared" si="65"/>
        <v>44339.5</v>
      </c>
      <c r="L1092" s="82">
        <v>44351.5</v>
      </c>
      <c r="M1092" s="82">
        <v>44351.5</v>
      </c>
      <c r="N1092" s="79"/>
      <c r="O1092">
        <f t="shared" si="66"/>
        <v>12</v>
      </c>
      <c r="P1092" s="32">
        <f t="shared" si="67"/>
        <v>240.36</v>
      </c>
    </row>
    <row r="1093" spans="2:16" x14ac:dyDescent="0.35">
      <c r="B1093" s="89" t="s">
        <v>98</v>
      </c>
      <c r="C1093" s="113">
        <v>44351</v>
      </c>
      <c r="D1093" s="56" t="s">
        <v>432</v>
      </c>
      <c r="E1093" s="15" t="s">
        <v>433</v>
      </c>
      <c r="F1093" s="16">
        <v>30.04</v>
      </c>
      <c r="H1093" s="2">
        <v>44333</v>
      </c>
      <c r="I1093" s="2">
        <v>44346</v>
      </c>
      <c r="J1093">
        <f t="shared" si="64"/>
        <v>14</v>
      </c>
      <c r="K1093" s="2">
        <f t="shared" si="65"/>
        <v>44339.5</v>
      </c>
      <c r="L1093" s="82">
        <v>44351.5</v>
      </c>
      <c r="M1093" s="82">
        <v>44351.5</v>
      </c>
      <c r="N1093" s="79"/>
      <c r="O1093">
        <f t="shared" si="66"/>
        <v>12</v>
      </c>
      <c r="P1093" s="32">
        <f t="shared" si="67"/>
        <v>360.48</v>
      </c>
    </row>
    <row r="1094" spans="2:16" x14ac:dyDescent="0.35">
      <c r="B1094" s="89" t="s">
        <v>98</v>
      </c>
      <c r="C1094" s="113">
        <v>44351</v>
      </c>
      <c r="D1094" s="56" t="s">
        <v>434</v>
      </c>
      <c r="E1094" s="15" t="s">
        <v>435</v>
      </c>
      <c r="F1094" s="16">
        <v>40.049999999999997</v>
      </c>
      <c r="H1094" s="2">
        <v>44333</v>
      </c>
      <c r="I1094" s="2">
        <v>44346</v>
      </c>
      <c r="J1094">
        <f t="shared" si="64"/>
        <v>14</v>
      </c>
      <c r="K1094" s="2">
        <f t="shared" si="65"/>
        <v>44339.5</v>
      </c>
      <c r="L1094" s="82">
        <v>44351.5</v>
      </c>
      <c r="M1094" s="82">
        <v>44351.5</v>
      </c>
      <c r="N1094" s="79"/>
      <c r="O1094">
        <f t="shared" si="66"/>
        <v>12</v>
      </c>
      <c r="P1094" s="32">
        <f t="shared" si="67"/>
        <v>480.59999999999997</v>
      </c>
    </row>
    <row r="1095" spans="2:16" x14ac:dyDescent="0.35">
      <c r="B1095" s="89" t="s">
        <v>98</v>
      </c>
      <c r="C1095" s="113">
        <v>44351</v>
      </c>
      <c r="D1095" s="56" t="s">
        <v>430</v>
      </c>
      <c r="E1095" s="15" t="s">
        <v>431</v>
      </c>
      <c r="F1095" s="16">
        <v>60.98</v>
      </c>
      <c r="H1095" s="2">
        <v>44333</v>
      </c>
      <c r="I1095" s="2">
        <v>44346</v>
      </c>
      <c r="J1095">
        <f t="shared" si="64"/>
        <v>14</v>
      </c>
      <c r="K1095" s="2">
        <f t="shared" si="65"/>
        <v>44339.5</v>
      </c>
      <c r="L1095" s="82">
        <v>44351.5</v>
      </c>
      <c r="M1095" s="82">
        <v>44351.5</v>
      </c>
      <c r="N1095" s="79"/>
      <c r="O1095">
        <f t="shared" si="66"/>
        <v>12</v>
      </c>
      <c r="P1095" s="32">
        <f t="shared" si="67"/>
        <v>731.76</v>
      </c>
    </row>
    <row r="1096" spans="2:16" x14ac:dyDescent="0.35">
      <c r="B1096" s="89" t="s">
        <v>98</v>
      </c>
      <c r="C1096" s="113">
        <v>44351</v>
      </c>
      <c r="D1096" s="56" t="s">
        <v>432</v>
      </c>
      <c r="E1096" s="15" t="s">
        <v>433</v>
      </c>
      <c r="F1096" s="16">
        <v>91.47</v>
      </c>
      <c r="H1096" s="2">
        <v>44333</v>
      </c>
      <c r="I1096" s="2">
        <v>44346</v>
      </c>
      <c r="J1096">
        <f t="shared" si="64"/>
        <v>14</v>
      </c>
      <c r="K1096" s="2">
        <f t="shared" si="65"/>
        <v>44339.5</v>
      </c>
      <c r="L1096" s="82">
        <v>44351.5</v>
      </c>
      <c r="M1096" s="82">
        <v>44351.5</v>
      </c>
      <c r="N1096" s="79"/>
      <c r="O1096">
        <f t="shared" si="66"/>
        <v>12</v>
      </c>
      <c r="P1096" s="32">
        <f t="shared" si="67"/>
        <v>1097.6399999999999</v>
      </c>
    </row>
    <row r="1097" spans="2:16" x14ac:dyDescent="0.35">
      <c r="B1097" s="89" t="s">
        <v>98</v>
      </c>
      <c r="C1097" s="113">
        <v>44351</v>
      </c>
      <c r="D1097" s="56" t="s">
        <v>434</v>
      </c>
      <c r="E1097" s="15" t="s">
        <v>435</v>
      </c>
      <c r="F1097" s="16">
        <v>96.11</v>
      </c>
      <c r="H1097" s="2">
        <v>44333</v>
      </c>
      <c r="I1097" s="2">
        <v>44346</v>
      </c>
      <c r="J1097">
        <f t="shared" si="64"/>
        <v>14</v>
      </c>
      <c r="K1097" s="2">
        <f t="shared" si="65"/>
        <v>44339.5</v>
      </c>
      <c r="L1097" s="82">
        <v>44351.5</v>
      </c>
      <c r="M1097" s="82">
        <v>44351.5</v>
      </c>
      <c r="N1097" s="79"/>
      <c r="O1097">
        <f t="shared" si="66"/>
        <v>12</v>
      </c>
      <c r="P1097" s="32">
        <f t="shared" si="67"/>
        <v>1153.32</v>
      </c>
    </row>
    <row r="1098" spans="2:16" x14ac:dyDescent="0.35">
      <c r="B1098" s="89" t="s">
        <v>98</v>
      </c>
      <c r="C1098" s="113">
        <v>44351</v>
      </c>
      <c r="D1098" s="56" t="s">
        <v>468</v>
      </c>
      <c r="E1098" s="15" t="s">
        <v>469</v>
      </c>
      <c r="F1098" s="16">
        <v>0.78</v>
      </c>
      <c r="H1098" s="2">
        <v>44333</v>
      </c>
      <c r="I1098" s="2">
        <v>44346</v>
      </c>
      <c r="J1098">
        <f t="shared" ref="J1098:J1161" si="68">I1098-H1098+1</f>
        <v>14</v>
      </c>
      <c r="K1098" s="2">
        <f t="shared" ref="K1098:K1161" si="69">(I1098+H1098)/2</f>
        <v>44339.5</v>
      </c>
      <c r="L1098" s="82">
        <v>44351.5</v>
      </c>
      <c r="M1098" s="82">
        <v>44351.5</v>
      </c>
      <c r="N1098" s="79"/>
      <c r="O1098">
        <f t="shared" ref="O1098:O1161" si="70">M1098-K1098</f>
        <v>12</v>
      </c>
      <c r="P1098" s="32">
        <f t="shared" ref="P1098:P1161" si="71">F1098*O1098</f>
        <v>9.36</v>
      </c>
    </row>
    <row r="1099" spans="2:16" x14ac:dyDescent="0.35">
      <c r="B1099" s="89" t="s">
        <v>86</v>
      </c>
      <c r="C1099" s="113">
        <v>44351</v>
      </c>
      <c r="D1099" s="56" t="s">
        <v>440</v>
      </c>
      <c r="E1099" s="15" t="s">
        <v>441</v>
      </c>
      <c r="F1099" s="16">
        <v>626.9499999999997</v>
      </c>
      <c r="H1099" s="2">
        <v>44332</v>
      </c>
      <c r="I1099" s="2">
        <v>44345</v>
      </c>
      <c r="J1099">
        <f t="shared" si="68"/>
        <v>14</v>
      </c>
      <c r="K1099" s="2">
        <f t="shared" si="69"/>
        <v>44338.5</v>
      </c>
      <c r="L1099" s="82">
        <v>44351.5</v>
      </c>
      <c r="M1099" s="79">
        <v>44376.5</v>
      </c>
      <c r="N1099" s="79"/>
      <c r="O1099">
        <f t="shared" si="70"/>
        <v>38</v>
      </c>
      <c r="P1099" s="32">
        <f t="shared" si="71"/>
        <v>23824.099999999988</v>
      </c>
    </row>
    <row r="1100" spans="2:16" x14ac:dyDescent="0.35">
      <c r="B1100" s="89" t="s">
        <v>98</v>
      </c>
      <c r="C1100" s="113">
        <v>44351</v>
      </c>
      <c r="D1100" s="56" t="s">
        <v>476</v>
      </c>
      <c r="E1100" s="15" t="s">
        <v>477</v>
      </c>
      <c r="F1100" s="16">
        <v>0.37</v>
      </c>
      <c r="H1100" s="2">
        <v>44333</v>
      </c>
      <c r="I1100" s="2">
        <v>44346</v>
      </c>
      <c r="J1100">
        <f t="shared" si="68"/>
        <v>14</v>
      </c>
      <c r="K1100" s="2">
        <f t="shared" si="69"/>
        <v>44339.5</v>
      </c>
      <c r="L1100" s="82">
        <v>44351.5</v>
      </c>
      <c r="M1100" s="82">
        <v>44351.5</v>
      </c>
      <c r="N1100" s="79"/>
      <c r="O1100">
        <f t="shared" si="70"/>
        <v>12</v>
      </c>
      <c r="P1100" s="32">
        <f t="shared" si="71"/>
        <v>4.4399999999999995</v>
      </c>
    </row>
    <row r="1101" spans="2:16" x14ac:dyDescent="0.35">
      <c r="B1101" s="56" t="s">
        <v>98</v>
      </c>
      <c r="C1101" s="113">
        <v>44351</v>
      </c>
      <c r="D1101" s="56" t="s">
        <v>478</v>
      </c>
      <c r="E1101" s="15" t="s">
        <v>479</v>
      </c>
      <c r="F1101" s="16">
        <v>26.09</v>
      </c>
      <c r="H1101" s="2">
        <v>44333</v>
      </c>
      <c r="I1101" s="2">
        <v>44346</v>
      </c>
      <c r="J1101">
        <f t="shared" si="68"/>
        <v>14</v>
      </c>
      <c r="K1101" s="2">
        <f t="shared" si="69"/>
        <v>44339.5</v>
      </c>
      <c r="L1101" s="82">
        <v>44351.5</v>
      </c>
      <c r="M1101" s="82">
        <v>44351.5</v>
      </c>
      <c r="N1101" s="79"/>
      <c r="O1101">
        <f t="shared" si="70"/>
        <v>12</v>
      </c>
      <c r="P1101" s="32">
        <f t="shared" si="71"/>
        <v>313.08</v>
      </c>
    </row>
    <row r="1102" spans="2:16" x14ac:dyDescent="0.35">
      <c r="B1102" s="56" t="s">
        <v>98</v>
      </c>
      <c r="C1102" s="113">
        <v>44351</v>
      </c>
      <c r="D1102" s="56" t="s">
        <v>480</v>
      </c>
      <c r="E1102" s="15" t="s">
        <v>481</v>
      </c>
      <c r="F1102" s="16">
        <v>26.09</v>
      </c>
      <c r="H1102" s="2">
        <v>44333</v>
      </c>
      <c r="I1102" s="2">
        <v>44346</v>
      </c>
      <c r="J1102">
        <f t="shared" si="68"/>
        <v>14</v>
      </c>
      <c r="K1102" s="2">
        <f t="shared" si="69"/>
        <v>44339.5</v>
      </c>
      <c r="L1102" s="82">
        <v>44351.5</v>
      </c>
      <c r="M1102" s="82">
        <v>44351.5</v>
      </c>
      <c r="N1102" s="79"/>
      <c r="O1102">
        <f t="shared" si="70"/>
        <v>12</v>
      </c>
      <c r="P1102" s="32">
        <f t="shared" si="71"/>
        <v>313.08</v>
      </c>
    </row>
    <row r="1103" spans="2:16" x14ac:dyDescent="0.35">
      <c r="B1103" s="56" t="s">
        <v>98</v>
      </c>
      <c r="C1103" s="113">
        <v>44351</v>
      </c>
      <c r="D1103" s="56" t="s">
        <v>494</v>
      </c>
      <c r="E1103" s="15" t="s">
        <v>495</v>
      </c>
      <c r="F1103" s="16">
        <v>1.99</v>
      </c>
      <c r="H1103" s="2">
        <v>44333</v>
      </c>
      <c r="I1103" s="2">
        <v>44346</v>
      </c>
      <c r="J1103">
        <f t="shared" si="68"/>
        <v>14</v>
      </c>
      <c r="K1103" s="2">
        <f t="shared" si="69"/>
        <v>44339.5</v>
      </c>
      <c r="L1103" s="82">
        <v>44351.5</v>
      </c>
      <c r="M1103" s="82">
        <v>44351.5</v>
      </c>
      <c r="N1103" s="79"/>
      <c r="O1103">
        <f t="shared" si="70"/>
        <v>12</v>
      </c>
      <c r="P1103" s="32">
        <f t="shared" si="71"/>
        <v>23.88</v>
      </c>
    </row>
    <row r="1104" spans="2:16" x14ac:dyDescent="0.35">
      <c r="B1104" s="56" t="s">
        <v>98</v>
      </c>
      <c r="C1104" s="113">
        <v>44351</v>
      </c>
      <c r="D1104" s="56" t="s">
        <v>496</v>
      </c>
      <c r="E1104" s="15" t="s">
        <v>497</v>
      </c>
      <c r="F1104" s="16">
        <v>2.37</v>
      </c>
      <c r="H1104" s="2">
        <v>44333</v>
      </c>
      <c r="I1104" s="2">
        <v>44346</v>
      </c>
      <c r="J1104">
        <f t="shared" si="68"/>
        <v>14</v>
      </c>
      <c r="K1104" s="2">
        <f t="shared" si="69"/>
        <v>44339.5</v>
      </c>
      <c r="L1104" s="82">
        <v>44351.5</v>
      </c>
      <c r="M1104" s="82">
        <v>44351.5</v>
      </c>
      <c r="N1104" s="79"/>
      <c r="O1104">
        <f t="shared" si="70"/>
        <v>12</v>
      </c>
      <c r="P1104" s="32">
        <f t="shared" si="71"/>
        <v>28.44</v>
      </c>
    </row>
    <row r="1105" spans="2:16" x14ac:dyDescent="0.35">
      <c r="B1105" s="56" t="s">
        <v>98</v>
      </c>
      <c r="C1105" s="113">
        <v>44351</v>
      </c>
      <c r="D1105" s="56" t="s">
        <v>454</v>
      </c>
      <c r="E1105" s="15" t="s">
        <v>455</v>
      </c>
      <c r="F1105" s="16">
        <v>594.5</v>
      </c>
      <c r="H1105" s="2">
        <v>44333</v>
      </c>
      <c r="I1105" s="2">
        <v>44346</v>
      </c>
      <c r="J1105">
        <f t="shared" si="68"/>
        <v>14</v>
      </c>
      <c r="K1105" s="2">
        <f t="shared" si="69"/>
        <v>44339.5</v>
      </c>
      <c r="L1105" s="82">
        <v>44351.5</v>
      </c>
      <c r="M1105" s="82">
        <v>44351.5</v>
      </c>
      <c r="N1105" s="79"/>
      <c r="O1105">
        <f t="shared" si="70"/>
        <v>12</v>
      </c>
      <c r="P1105" s="32">
        <f t="shared" si="71"/>
        <v>7134</v>
      </c>
    </row>
    <row r="1106" spans="2:16" x14ac:dyDescent="0.35">
      <c r="B1106" s="56" t="s">
        <v>98</v>
      </c>
      <c r="C1106" s="113">
        <v>44351</v>
      </c>
      <c r="D1106" s="56" t="s">
        <v>430</v>
      </c>
      <c r="E1106" s="15" t="s">
        <v>431</v>
      </c>
      <c r="F1106" s="16">
        <v>70657.289999999848</v>
      </c>
      <c r="H1106" s="2">
        <v>44333</v>
      </c>
      <c r="I1106" s="2">
        <v>44346</v>
      </c>
      <c r="J1106">
        <f t="shared" si="68"/>
        <v>14</v>
      </c>
      <c r="K1106" s="2">
        <f t="shared" si="69"/>
        <v>44339.5</v>
      </c>
      <c r="L1106" s="82">
        <v>44351.5</v>
      </c>
      <c r="M1106" s="82">
        <v>44351.5</v>
      </c>
      <c r="N1106" s="79"/>
      <c r="O1106">
        <f t="shared" si="70"/>
        <v>12</v>
      </c>
      <c r="P1106" s="32">
        <f t="shared" si="71"/>
        <v>847887.47999999812</v>
      </c>
    </row>
    <row r="1107" spans="2:16" x14ac:dyDescent="0.35">
      <c r="B1107" s="56" t="s">
        <v>98</v>
      </c>
      <c r="C1107" s="113">
        <v>44351</v>
      </c>
      <c r="D1107" s="56" t="s">
        <v>456</v>
      </c>
      <c r="E1107" s="15" t="s">
        <v>457</v>
      </c>
      <c r="F1107" s="16">
        <v>7447.8900000000012</v>
      </c>
      <c r="H1107" s="2">
        <v>44333</v>
      </c>
      <c r="I1107" s="2">
        <v>44346</v>
      </c>
      <c r="J1107">
        <f t="shared" si="68"/>
        <v>14</v>
      </c>
      <c r="K1107" s="2">
        <f t="shared" si="69"/>
        <v>44339.5</v>
      </c>
      <c r="L1107" s="82">
        <v>44351.5</v>
      </c>
      <c r="M1107" s="82">
        <v>44351.5</v>
      </c>
      <c r="N1107" s="79"/>
      <c r="O1107">
        <f t="shared" si="70"/>
        <v>12</v>
      </c>
      <c r="P1107" s="32">
        <f t="shared" si="71"/>
        <v>89374.680000000022</v>
      </c>
    </row>
    <row r="1108" spans="2:16" x14ac:dyDescent="0.35">
      <c r="B1108" s="56" t="s">
        <v>98</v>
      </c>
      <c r="C1108" s="113">
        <v>44351</v>
      </c>
      <c r="D1108" s="56" t="s">
        <v>432</v>
      </c>
      <c r="E1108" s="15" t="s">
        <v>433</v>
      </c>
      <c r="F1108" s="16">
        <v>246144.95000000019</v>
      </c>
      <c r="H1108" s="2">
        <v>44333</v>
      </c>
      <c r="I1108" s="2">
        <v>44346</v>
      </c>
      <c r="J1108">
        <f t="shared" si="68"/>
        <v>14</v>
      </c>
      <c r="K1108" s="2">
        <f t="shared" si="69"/>
        <v>44339.5</v>
      </c>
      <c r="L1108" s="82">
        <v>44351.5</v>
      </c>
      <c r="M1108" s="82">
        <v>44351.5</v>
      </c>
      <c r="N1108" s="79"/>
      <c r="O1108">
        <f t="shared" si="70"/>
        <v>12</v>
      </c>
      <c r="P1108" s="32">
        <f t="shared" si="71"/>
        <v>2953739.4000000022</v>
      </c>
    </row>
    <row r="1109" spans="2:16" x14ac:dyDescent="0.35">
      <c r="B1109" s="56" t="s">
        <v>98</v>
      </c>
      <c r="C1109" s="113">
        <v>44351</v>
      </c>
      <c r="D1109" s="56" t="s">
        <v>434</v>
      </c>
      <c r="E1109" s="15" t="s">
        <v>435</v>
      </c>
      <c r="F1109" s="16">
        <v>393026.31000000041</v>
      </c>
      <c r="H1109" s="2">
        <v>44333</v>
      </c>
      <c r="I1109" s="2">
        <v>44346</v>
      </c>
      <c r="J1109">
        <f t="shared" si="68"/>
        <v>14</v>
      </c>
      <c r="K1109" s="2">
        <f t="shared" si="69"/>
        <v>44339.5</v>
      </c>
      <c r="L1109" s="82">
        <v>44351.5</v>
      </c>
      <c r="M1109" s="82">
        <v>44351.5</v>
      </c>
      <c r="N1109" s="79"/>
      <c r="O1109">
        <f t="shared" si="70"/>
        <v>12</v>
      </c>
      <c r="P1109" s="32">
        <f t="shared" si="71"/>
        <v>4716315.7200000044</v>
      </c>
    </row>
    <row r="1110" spans="2:16" x14ac:dyDescent="0.35">
      <c r="B1110" s="56" t="s">
        <v>98</v>
      </c>
      <c r="C1110" s="113">
        <v>44351</v>
      </c>
      <c r="D1110" s="56" t="s">
        <v>436</v>
      </c>
      <c r="E1110" s="15" t="s">
        <v>437</v>
      </c>
      <c r="F1110" s="16">
        <v>105157.49999999996</v>
      </c>
      <c r="H1110" s="2">
        <v>44333</v>
      </c>
      <c r="I1110" s="2">
        <v>44346</v>
      </c>
      <c r="J1110">
        <f t="shared" si="68"/>
        <v>14</v>
      </c>
      <c r="K1110" s="2">
        <f t="shared" si="69"/>
        <v>44339.5</v>
      </c>
      <c r="L1110" s="82">
        <v>44351.5</v>
      </c>
      <c r="M1110" s="82">
        <v>44351.5</v>
      </c>
      <c r="N1110" s="79"/>
      <c r="O1110">
        <f t="shared" si="70"/>
        <v>12</v>
      </c>
      <c r="P1110" s="32">
        <f t="shared" si="71"/>
        <v>1261889.9999999995</v>
      </c>
    </row>
    <row r="1111" spans="2:16" x14ac:dyDescent="0.35">
      <c r="B1111" s="56" t="s">
        <v>98</v>
      </c>
      <c r="C1111" s="113">
        <v>44351</v>
      </c>
      <c r="D1111" s="56" t="s">
        <v>438</v>
      </c>
      <c r="E1111" s="15" t="s">
        <v>439</v>
      </c>
      <c r="F1111" s="16">
        <v>56561.75999999998</v>
      </c>
      <c r="H1111" s="2">
        <v>44333</v>
      </c>
      <c r="I1111" s="2">
        <v>44346</v>
      </c>
      <c r="J1111">
        <f t="shared" si="68"/>
        <v>14</v>
      </c>
      <c r="K1111" s="2">
        <f t="shared" si="69"/>
        <v>44339.5</v>
      </c>
      <c r="L1111" s="82">
        <v>44351.5</v>
      </c>
      <c r="M1111" s="82">
        <v>44351.5</v>
      </c>
      <c r="N1111" s="79"/>
      <c r="O1111">
        <f t="shared" si="70"/>
        <v>12</v>
      </c>
      <c r="P1111" s="32">
        <f t="shared" si="71"/>
        <v>678741.11999999976</v>
      </c>
    </row>
    <row r="1112" spans="2:16" x14ac:dyDescent="0.35">
      <c r="B1112" s="56" t="s">
        <v>98</v>
      </c>
      <c r="C1112" s="113">
        <v>44351</v>
      </c>
      <c r="D1112" s="56" t="s">
        <v>468</v>
      </c>
      <c r="E1112" s="15" t="s">
        <v>469</v>
      </c>
      <c r="F1112" s="16">
        <v>204.46</v>
      </c>
      <c r="H1112" s="2">
        <v>44333</v>
      </c>
      <c r="I1112" s="2">
        <v>44346</v>
      </c>
      <c r="J1112">
        <f t="shared" si="68"/>
        <v>14</v>
      </c>
      <c r="K1112" s="2">
        <f t="shared" si="69"/>
        <v>44339.5</v>
      </c>
      <c r="L1112" s="82">
        <v>44351.5</v>
      </c>
      <c r="M1112" s="82">
        <v>44351.5</v>
      </c>
      <c r="N1112" s="79"/>
      <c r="O1112">
        <f t="shared" si="70"/>
        <v>12</v>
      </c>
      <c r="P1112" s="32">
        <f t="shared" si="71"/>
        <v>2453.52</v>
      </c>
    </row>
    <row r="1113" spans="2:16" x14ac:dyDescent="0.35">
      <c r="B1113" s="56" t="s">
        <v>98</v>
      </c>
      <c r="C1113" s="113">
        <v>44351</v>
      </c>
      <c r="D1113" s="56" t="s">
        <v>474</v>
      </c>
      <c r="E1113" s="15" t="s">
        <v>475</v>
      </c>
      <c r="F1113" s="16">
        <v>842.89</v>
      </c>
      <c r="H1113" s="2">
        <v>44333</v>
      </c>
      <c r="I1113" s="2">
        <v>44346</v>
      </c>
      <c r="J1113">
        <f t="shared" si="68"/>
        <v>14</v>
      </c>
      <c r="K1113" s="2">
        <f t="shared" si="69"/>
        <v>44339.5</v>
      </c>
      <c r="L1113" s="82">
        <v>44351.5</v>
      </c>
      <c r="M1113" s="82">
        <v>44351.5</v>
      </c>
      <c r="N1113" s="79"/>
      <c r="O1113">
        <f t="shared" si="70"/>
        <v>12</v>
      </c>
      <c r="P1113" s="32">
        <f t="shared" si="71"/>
        <v>10114.68</v>
      </c>
    </row>
    <row r="1114" spans="2:16" x14ac:dyDescent="0.35">
      <c r="B1114" s="56" t="s">
        <v>98</v>
      </c>
      <c r="C1114" s="113">
        <v>44351</v>
      </c>
      <c r="D1114" s="56" t="s">
        <v>476</v>
      </c>
      <c r="E1114" s="15" t="s">
        <v>477</v>
      </c>
      <c r="F1114" s="16">
        <v>329.96000000000038</v>
      </c>
      <c r="H1114" s="2">
        <v>44333</v>
      </c>
      <c r="I1114" s="2">
        <v>44346</v>
      </c>
      <c r="J1114">
        <f t="shared" si="68"/>
        <v>14</v>
      </c>
      <c r="K1114" s="2">
        <f t="shared" si="69"/>
        <v>44339.5</v>
      </c>
      <c r="L1114" s="82">
        <v>44351.5</v>
      </c>
      <c r="M1114" s="82">
        <v>44351.5</v>
      </c>
      <c r="N1114" s="79"/>
      <c r="O1114">
        <f t="shared" si="70"/>
        <v>12</v>
      </c>
      <c r="P1114" s="32">
        <f t="shared" si="71"/>
        <v>3959.5200000000045</v>
      </c>
    </row>
    <row r="1115" spans="2:16" x14ac:dyDescent="0.35">
      <c r="B1115" s="56" t="s">
        <v>98</v>
      </c>
      <c r="C1115" s="113">
        <v>44351</v>
      </c>
      <c r="D1115" s="56" t="s">
        <v>478</v>
      </c>
      <c r="E1115" s="15" t="s">
        <v>479</v>
      </c>
      <c r="F1115" s="16">
        <v>98257.130000000077</v>
      </c>
      <c r="H1115" s="2">
        <v>44333</v>
      </c>
      <c r="I1115" s="2">
        <v>44346</v>
      </c>
      <c r="J1115">
        <f t="shared" si="68"/>
        <v>14</v>
      </c>
      <c r="K1115" s="2">
        <f t="shared" si="69"/>
        <v>44339.5</v>
      </c>
      <c r="L1115" s="82">
        <v>44351.5</v>
      </c>
      <c r="M1115" s="82">
        <v>44351.5</v>
      </c>
      <c r="N1115" s="79"/>
      <c r="O1115">
        <f t="shared" si="70"/>
        <v>12</v>
      </c>
      <c r="P1115" s="32">
        <f t="shared" si="71"/>
        <v>1179085.560000001</v>
      </c>
    </row>
    <row r="1116" spans="2:16" x14ac:dyDescent="0.35">
      <c r="B1116" s="56" t="s">
        <v>98</v>
      </c>
      <c r="C1116" s="113">
        <v>44351</v>
      </c>
      <c r="D1116" s="56" t="s">
        <v>480</v>
      </c>
      <c r="E1116" s="15" t="s">
        <v>481</v>
      </c>
      <c r="F1116" s="16">
        <v>28040.440000000108</v>
      </c>
      <c r="H1116" s="2">
        <v>44333</v>
      </c>
      <c r="I1116" s="2">
        <v>44346</v>
      </c>
      <c r="J1116">
        <f t="shared" si="68"/>
        <v>14</v>
      </c>
      <c r="K1116" s="2">
        <f t="shared" si="69"/>
        <v>44339.5</v>
      </c>
      <c r="L1116" s="82">
        <v>44351.5</v>
      </c>
      <c r="M1116" s="82">
        <v>44351.5</v>
      </c>
      <c r="N1116" s="79"/>
      <c r="O1116">
        <f t="shared" si="70"/>
        <v>12</v>
      </c>
      <c r="P1116" s="32">
        <f t="shared" si="71"/>
        <v>336485.28000000131</v>
      </c>
    </row>
    <row r="1117" spans="2:16" x14ac:dyDescent="0.35">
      <c r="B1117" s="56" t="s">
        <v>98</v>
      </c>
      <c r="C1117" s="113">
        <v>44351</v>
      </c>
      <c r="D1117" s="56" t="s">
        <v>563</v>
      </c>
      <c r="E1117" s="15" t="s">
        <v>564</v>
      </c>
      <c r="F1117" s="16">
        <v>1239.0899999999999</v>
      </c>
      <c r="H1117" s="2">
        <v>44333</v>
      </c>
      <c r="I1117" s="2">
        <v>44346</v>
      </c>
      <c r="J1117">
        <f t="shared" si="68"/>
        <v>14</v>
      </c>
      <c r="K1117" s="2">
        <f t="shared" si="69"/>
        <v>44339.5</v>
      </c>
      <c r="L1117" s="82">
        <v>44351.5</v>
      </c>
      <c r="M1117" s="82">
        <v>44351.5</v>
      </c>
      <c r="N1117" s="79"/>
      <c r="O1117">
        <f t="shared" si="70"/>
        <v>12</v>
      </c>
      <c r="P1117" s="32">
        <f t="shared" si="71"/>
        <v>14869.079999999998</v>
      </c>
    </row>
    <row r="1118" spans="2:16" x14ac:dyDescent="0.35">
      <c r="B1118" s="56" t="s">
        <v>98</v>
      </c>
      <c r="C1118" s="113">
        <v>44351</v>
      </c>
      <c r="D1118" s="56" t="s">
        <v>490</v>
      </c>
      <c r="E1118" s="15" t="s">
        <v>491</v>
      </c>
      <c r="F1118" s="16">
        <v>6125.3499999999995</v>
      </c>
      <c r="H1118" s="2">
        <v>44333</v>
      </c>
      <c r="I1118" s="2">
        <v>44346</v>
      </c>
      <c r="J1118">
        <f t="shared" si="68"/>
        <v>14</v>
      </c>
      <c r="K1118" s="2">
        <f t="shared" si="69"/>
        <v>44339.5</v>
      </c>
      <c r="L1118" s="82">
        <v>44351.5</v>
      </c>
      <c r="M1118" s="82">
        <v>44351.5</v>
      </c>
      <c r="N1118" s="79"/>
      <c r="O1118">
        <f t="shared" si="70"/>
        <v>12</v>
      </c>
      <c r="P1118" s="32">
        <f t="shared" si="71"/>
        <v>73504.2</v>
      </c>
    </row>
    <row r="1119" spans="2:16" x14ac:dyDescent="0.35">
      <c r="B1119" s="56" t="s">
        <v>98</v>
      </c>
      <c r="C1119" s="113">
        <v>44351</v>
      </c>
      <c r="D1119" s="56" t="s">
        <v>494</v>
      </c>
      <c r="E1119" s="15" t="s">
        <v>495</v>
      </c>
      <c r="F1119" s="16">
        <v>20254.150000000023</v>
      </c>
      <c r="H1119" s="2">
        <v>44333</v>
      </c>
      <c r="I1119" s="2">
        <v>44346</v>
      </c>
      <c r="J1119">
        <f t="shared" si="68"/>
        <v>14</v>
      </c>
      <c r="K1119" s="2">
        <f t="shared" si="69"/>
        <v>44339.5</v>
      </c>
      <c r="L1119" s="82">
        <v>44351.5</v>
      </c>
      <c r="M1119" s="82">
        <v>44351.5</v>
      </c>
      <c r="N1119" s="79"/>
      <c r="O1119">
        <f t="shared" si="70"/>
        <v>12</v>
      </c>
      <c r="P1119" s="32">
        <f t="shared" si="71"/>
        <v>243049.80000000028</v>
      </c>
    </row>
    <row r="1120" spans="2:16" x14ac:dyDescent="0.35">
      <c r="B1120" s="56" t="s">
        <v>98</v>
      </c>
      <c r="C1120" s="113">
        <v>44351</v>
      </c>
      <c r="D1120" s="56" t="s">
        <v>496</v>
      </c>
      <c r="E1120" s="15" t="s">
        <v>497</v>
      </c>
      <c r="F1120" s="16">
        <v>2680.3200000000038</v>
      </c>
      <c r="H1120" s="2">
        <v>44333</v>
      </c>
      <c r="I1120" s="2">
        <v>44346</v>
      </c>
      <c r="J1120">
        <f t="shared" si="68"/>
        <v>14</v>
      </c>
      <c r="K1120" s="2">
        <f t="shared" si="69"/>
        <v>44339.5</v>
      </c>
      <c r="L1120" s="82">
        <v>44351.5</v>
      </c>
      <c r="M1120" s="82">
        <v>44351.5</v>
      </c>
      <c r="N1120" s="79"/>
      <c r="O1120">
        <f t="shared" si="70"/>
        <v>12</v>
      </c>
      <c r="P1120" s="32">
        <f t="shared" si="71"/>
        <v>32163.840000000047</v>
      </c>
    </row>
    <row r="1121" spans="2:16" x14ac:dyDescent="0.35">
      <c r="B1121" s="56" t="s">
        <v>98</v>
      </c>
      <c r="C1121" s="113">
        <v>44351</v>
      </c>
      <c r="D1121" s="56" t="s">
        <v>498</v>
      </c>
      <c r="E1121" s="15" t="s">
        <v>499</v>
      </c>
      <c r="F1121" s="16">
        <v>4839.9799999999941</v>
      </c>
      <c r="H1121" s="2">
        <v>44333</v>
      </c>
      <c r="I1121" s="2">
        <v>44346</v>
      </c>
      <c r="J1121">
        <f t="shared" si="68"/>
        <v>14</v>
      </c>
      <c r="K1121" s="2">
        <f t="shared" si="69"/>
        <v>44339.5</v>
      </c>
      <c r="L1121" s="82">
        <v>44351.5</v>
      </c>
      <c r="M1121" s="82">
        <v>44351.5</v>
      </c>
      <c r="N1121" s="79"/>
      <c r="O1121">
        <f t="shared" si="70"/>
        <v>12</v>
      </c>
      <c r="P1121" s="32">
        <f t="shared" si="71"/>
        <v>58079.759999999929</v>
      </c>
    </row>
    <row r="1122" spans="2:16" x14ac:dyDescent="0.35">
      <c r="B1122" s="56" t="s">
        <v>98</v>
      </c>
      <c r="C1122" s="113">
        <v>44351</v>
      </c>
      <c r="D1122" s="56" t="s">
        <v>500</v>
      </c>
      <c r="E1122" s="15" t="s">
        <v>501</v>
      </c>
      <c r="F1122" s="16">
        <v>800.47999999999934</v>
      </c>
      <c r="H1122" s="2">
        <v>44333</v>
      </c>
      <c r="I1122" s="2">
        <v>44346</v>
      </c>
      <c r="J1122">
        <f t="shared" si="68"/>
        <v>14</v>
      </c>
      <c r="K1122" s="2">
        <f t="shared" si="69"/>
        <v>44339.5</v>
      </c>
      <c r="L1122" s="82">
        <v>44351.5</v>
      </c>
      <c r="M1122" s="82">
        <v>44351.5</v>
      </c>
      <c r="N1122" s="79"/>
      <c r="O1122">
        <f t="shared" si="70"/>
        <v>12</v>
      </c>
      <c r="P1122" s="32">
        <f t="shared" si="71"/>
        <v>9605.7599999999911</v>
      </c>
    </row>
    <row r="1123" spans="2:16" x14ac:dyDescent="0.35">
      <c r="B1123" s="56" t="s">
        <v>98</v>
      </c>
      <c r="C1123" s="113">
        <v>44351</v>
      </c>
      <c r="D1123" s="56" t="s">
        <v>502</v>
      </c>
      <c r="E1123" s="15" t="s">
        <v>502</v>
      </c>
      <c r="F1123" s="16">
        <v>75.05</v>
      </c>
      <c r="H1123" s="2">
        <v>44333</v>
      </c>
      <c r="I1123" s="2">
        <v>44346</v>
      </c>
      <c r="J1123">
        <f t="shared" si="68"/>
        <v>14</v>
      </c>
      <c r="K1123" s="2">
        <f t="shared" si="69"/>
        <v>44339.5</v>
      </c>
      <c r="L1123" s="82">
        <v>44351.5</v>
      </c>
      <c r="M1123" s="82">
        <v>44351.5</v>
      </c>
      <c r="N1123" s="79"/>
      <c r="O1123">
        <f t="shared" si="70"/>
        <v>12</v>
      </c>
      <c r="P1123" s="32">
        <f t="shared" si="71"/>
        <v>900.59999999999991</v>
      </c>
    </row>
    <row r="1124" spans="2:16" x14ac:dyDescent="0.35">
      <c r="B1124" s="56" t="s">
        <v>98</v>
      </c>
      <c r="C1124" s="113">
        <v>44351</v>
      </c>
      <c r="D1124" s="56" t="s">
        <v>446</v>
      </c>
      <c r="E1124" s="15" t="s">
        <v>446</v>
      </c>
      <c r="F1124" s="16">
        <v>3057.2500000000005</v>
      </c>
      <c r="H1124" s="2">
        <v>44333</v>
      </c>
      <c r="I1124" s="2">
        <v>44346</v>
      </c>
      <c r="J1124">
        <f t="shared" si="68"/>
        <v>14</v>
      </c>
      <c r="K1124" s="2">
        <f t="shared" si="69"/>
        <v>44339.5</v>
      </c>
      <c r="L1124" s="82">
        <v>44351.5</v>
      </c>
      <c r="M1124" s="82">
        <v>44351.5</v>
      </c>
      <c r="N1124" s="79"/>
      <c r="O1124">
        <f t="shared" si="70"/>
        <v>12</v>
      </c>
      <c r="P1124" s="32">
        <f t="shared" si="71"/>
        <v>36687.000000000007</v>
      </c>
    </row>
    <row r="1125" spans="2:16" x14ac:dyDescent="0.35">
      <c r="B1125" s="56" t="s">
        <v>98</v>
      </c>
      <c r="C1125" s="113">
        <v>44351</v>
      </c>
      <c r="D1125" s="56" t="s">
        <v>447</v>
      </c>
      <c r="E1125" s="15" t="s">
        <v>447</v>
      </c>
      <c r="F1125" s="16">
        <v>7751.8399999999992</v>
      </c>
      <c r="H1125" s="2">
        <v>44333</v>
      </c>
      <c r="I1125" s="2">
        <v>44346</v>
      </c>
      <c r="J1125">
        <f t="shared" si="68"/>
        <v>14</v>
      </c>
      <c r="K1125" s="2">
        <f t="shared" si="69"/>
        <v>44339.5</v>
      </c>
      <c r="L1125" s="82">
        <v>44351.5</v>
      </c>
      <c r="M1125" s="82">
        <v>44351.5</v>
      </c>
      <c r="N1125" s="79"/>
      <c r="O1125">
        <f t="shared" si="70"/>
        <v>12</v>
      </c>
      <c r="P1125" s="32">
        <f t="shared" si="71"/>
        <v>93022.079999999987</v>
      </c>
    </row>
    <row r="1126" spans="2:16" x14ac:dyDescent="0.35">
      <c r="B1126" s="56" t="s">
        <v>98</v>
      </c>
      <c r="C1126" s="113">
        <v>44351</v>
      </c>
      <c r="D1126" s="56" t="s">
        <v>503</v>
      </c>
      <c r="E1126" s="15" t="s">
        <v>503</v>
      </c>
      <c r="F1126" s="16">
        <v>1933.5600000000002</v>
      </c>
      <c r="H1126" s="2">
        <v>44333</v>
      </c>
      <c r="I1126" s="2">
        <v>44346</v>
      </c>
      <c r="J1126">
        <f t="shared" si="68"/>
        <v>14</v>
      </c>
      <c r="K1126" s="2">
        <f t="shared" si="69"/>
        <v>44339.5</v>
      </c>
      <c r="L1126" s="82">
        <v>44351.5</v>
      </c>
      <c r="M1126" s="82">
        <v>44351.5</v>
      </c>
      <c r="N1126" s="79"/>
      <c r="O1126">
        <f t="shared" si="70"/>
        <v>12</v>
      </c>
      <c r="P1126" s="32">
        <f t="shared" si="71"/>
        <v>23202.720000000001</v>
      </c>
    </row>
    <row r="1127" spans="2:16" x14ac:dyDescent="0.35">
      <c r="B1127" s="89" t="s">
        <v>86</v>
      </c>
      <c r="C1127" s="113">
        <v>44351</v>
      </c>
      <c r="D1127" s="56" t="s">
        <v>452</v>
      </c>
      <c r="E1127" s="15" t="s">
        <v>453</v>
      </c>
      <c r="F1127" s="16">
        <v>13.56</v>
      </c>
      <c r="H1127" s="2">
        <v>44332</v>
      </c>
      <c r="I1127" s="2">
        <v>44345</v>
      </c>
      <c r="J1127">
        <f t="shared" si="68"/>
        <v>14</v>
      </c>
      <c r="K1127" s="2">
        <f t="shared" si="69"/>
        <v>44338.5</v>
      </c>
      <c r="L1127" s="82">
        <v>44351.5</v>
      </c>
      <c r="M1127" s="82">
        <v>44351.5</v>
      </c>
      <c r="N1127" s="79"/>
      <c r="O1127">
        <f t="shared" si="70"/>
        <v>13</v>
      </c>
      <c r="P1127" s="32">
        <f t="shared" si="71"/>
        <v>176.28</v>
      </c>
    </row>
    <row r="1128" spans="2:16" x14ac:dyDescent="0.35">
      <c r="B1128" s="89" t="s">
        <v>86</v>
      </c>
      <c r="C1128" s="113">
        <v>44351</v>
      </c>
      <c r="D1128" s="56" t="s">
        <v>454</v>
      </c>
      <c r="E1128" s="15" t="s">
        <v>455</v>
      </c>
      <c r="F1128" s="16">
        <v>130.06</v>
      </c>
      <c r="H1128" s="2">
        <v>44332</v>
      </c>
      <c r="I1128" s="2">
        <v>44345</v>
      </c>
      <c r="J1128">
        <f t="shared" si="68"/>
        <v>14</v>
      </c>
      <c r="K1128" s="2">
        <f t="shared" si="69"/>
        <v>44338.5</v>
      </c>
      <c r="L1128" s="82">
        <v>44351.5</v>
      </c>
      <c r="M1128" s="82">
        <v>44351.5</v>
      </c>
      <c r="N1128" s="79"/>
      <c r="O1128">
        <f t="shared" si="70"/>
        <v>13</v>
      </c>
      <c r="P1128" s="32">
        <f t="shared" si="71"/>
        <v>1690.78</v>
      </c>
    </row>
    <row r="1129" spans="2:16" x14ac:dyDescent="0.35">
      <c r="B1129" s="89" t="s">
        <v>86</v>
      </c>
      <c r="C1129" s="113">
        <v>44351</v>
      </c>
      <c r="D1129" s="56" t="s">
        <v>430</v>
      </c>
      <c r="E1129" s="15" t="s">
        <v>431</v>
      </c>
      <c r="F1129" s="16">
        <v>4482.26</v>
      </c>
      <c r="H1129" s="2">
        <v>44332</v>
      </c>
      <c r="I1129" s="2">
        <v>44345</v>
      </c>
      <c r="J1129">
        <f t="shared" si="68"/>
        <v>14</v>
      </c>
      <c r="K1129" s="2">
        <f t="shared" si="69"/>
        <v>44338.5</v>
      </c>
      <c r="L1129" s="82">
        <v>44351.5</v>
      </c>
      <c r="M1129" s="82">
        <v>44351.5</v>
      </c>
      <c r="N1129" s="79"/>
      <c r="O1129">
        <f t="shared" si="70"/>
        <v>13</v>
      </c>
      <c r="P1129" s="32">
        <f t="shared" si="71"/>
        <v>58269.380000000005</v>
      </c>
    </row>
    <row r="1130" spans="2:16" x14ac:dyDescent="0.35">
      <c r="B1130" s="89" t="s">
        <v>86</v>
      </c>
      <c r="C1130" s="113">
        <v>44351</v>
      </c>
      <c r="D1130" s="56" t="s">
        <v>432</v>
      </c>
      <c r="E1130" s="15" t="s">
        <v>433</v>
      </c>
      <c r="F1130" s="16">
        <v>21325.11</v>
      </c>
      <c r="H1130" s="2">
        <v>44332</v>
      </c>
      <c r="I1130" s="2">
        <v>44345</v>
      </c>
      <c r="J1130">
        <f t="shared" si="68"/>
        <v>14</v>
      </c>
      <c r="K1130" s="2">
        <f t="shared" si="69"/>
        <v>44338.5</v>
      </c>
      <c r="L1130" s="82">
        <v>44351.5</v>
      </c>
      <c r="M1130" s="82">
        <v>44351.5</v>
      </c>
      <c r="N1130" s="79"/>
      <c r="O1130">
        <f t="shared" si="70"/>
        <v>13</v>
      </c>
      <c r="P1130" s="32">
        <f t="shared" si="71"/>
        <v>277226.43</v>
      </c>
    </row>
    <row r="1131" spans="2:16" x14ac:dyDescent="0.35">
      <c r="B1131" s="89" t="s">
        <v>86</v>
      </c>
      <c r="C1131" s="113">
        <v>44351</v>
      </c>
      <c r="D1131" s="56" t="s">
        <v>434</v>
      </c>
      <c r="E1131" s="15" t="s">
        <v>435</v>
      </c>
      <c r="F1131" s="16">
        <v>32635.769999999993</v>
      </c>
      <c r="H1131" s="2">
        <v>44332</v>
      </c>
      <c r="I1131" s="2">
        <v>44345</v>
      </c>
      <c r="J1131">
        <f t="shared" si="68"/>
        <v>14</v>
      </c>
      <c r="K1131" s="2">
        <f t="shared" si="69"/>
        <v>44338.5</v>
      </c>
      <c r="L1131" s="82">
        <v>44351.5</v>
      </c>
      <c r="M1131" s="82">
        <v>44351.5</v>
      </c>
      <c r="N1131" s="79"/>
      <c r="O1131">
        <f t="shared" si="70"/>
        <v>13</v>
      </c>
      <c r="P1131" s="32">
        <f t="shared" si="71"/>
        <v>424265.00999999989</v>
      </c>
    </row>
    <row r="1132" spans="2:16" x14ac:dyDescent="0.35">
      <c r="B1132" s="89" t="s">
        <v>86</v>
      </c>
      <c r="C1132" s="113">
        <v>44351</v>
      </c>
      <c r="D1132" s="56" t="s">
        <v>436</v>
      </c>
      <c r="E1132" s="15" t="s">
        <v>437</v>
      </c>
      <c r="F1132" s="16">
        <v>7572.1600000000017</v>
      </c>
      <c r="H1132" s="2">
        <v>44332</v>
      </c>
      <c r="I1132" s="2">
        <v>44345</v>
      </c>
      <c r="J1132">
        <f t="shared" si="68"/>
        <v>14</v>
      </c>
      <c r="K1132" s="2">
        <f t="shared" si="69"/>
        <v>44338.5</v>
      </c>
      <c r="L1132" s="82">
        <v>44351.5</v>
      </c>
      <c r="M1132" s="82">
        <v>44351.5</v>
      </c>
      <c r="N1132" s="79"/>
      <c r="O1132">
        <f t="shared" si="70"/>
        <v>13</v>
      </c>
      <c r="P1132" s="32">
        <f t="shared" si="71"/>
        <v>98438.080000000016</v>
      </c>
    </row>
    <row r="1133" spans="2:16" x14ac:dyDescent="0.35">
      <c r="B1133" s="89" t="s">
        <v>86</v>
      </c>
      <c r="C1133" s="113">
        <v>44351</v>
      </c>
      <c r="D1133" s="56" t="s">
        <v>458</v>
      </c>
      <c r="E1133" s="15" t="s">
        <v>459</v>
      </c>
      <c r="F1133" s="16">
        <v>585.15</v>
      </c>
      <c r="H1133" s="2">
        <v>44332</v>
      </c>
      <c r="I1133" s="2">
        <v>44345</v>
      </c>
      <c r="J1133">
        <f t="shared" si="68"/>
        <v>14</v>
      </c>
      <c r="K1133" s="2">
        <f t="shared" si="69"/>
        <v>44338.5</v>
      </c>
      <c r="L1133" s="82">
        <v>44351.5</v>
      </c>
      <c r="M1133" s="82">
        <v>44351.5</v>
      </c>
      <c r="N1133" s="79"/>
      <c r="O1133">
        <f t="shared" si="70"/>
        <v>13</v>
      </c>
      <c r="P1133" s="32">
        <f t="shared" si="71"/>
        <v>7606.95</v>
      </c>
    </row>
    <row r="1134" spans="2:16" x14ac:dyDescent="0.35">
      <c r="B1134" s="89" t="s">
        <v>86</v>
      </c>
      <c r="C1134" s="113">
        <v>44351</v>
      </c>
      <c r="D1134" s="56" t="s">
        <v>438</v>
      </c>
      <c r="E1134" s="15" t="s">
        <v>439</v>
      </c>
      <c r="F1134" s="16">
        <v>3351.42</v>
      </c>
      <c r="H1134" s="2">
        <v>44332</v>
      </c>
      <c r="I1134" s="2">
        <v>44345</v>
      </c>
      <c r="J1134">
        <f t="shared" si="68"/>
        <v>14</v>
      </c>
      <c r="K1134" s="2">
        <f t="shared" si="69"/>
        <v>44338.5</v>
      </c>
      <c r="L1134" s="82">
        <v>44351.5</v>
      </c>
      <c r="M1134" s="82">
        <v>44351.5</v>
      </c>
      <c r="N1134" s="79"/>
      <c r="O1134">
        <f t="shared" si="70"/>
        <v>13</v>
      </c>
      <c r="P1134" s="32">
        <f t="shared" si="71"/>
        <v>43568.46</v>
      </c>
    </row>
    <row r="1135" spans="2:16" x14ac:dyDescent="0.35">
      <c r="B1135" s="89" t="s">
        <v>86</v>
      </c>
      <c r="C1135" s="113">
        <v>44351</v>
      </c>
      <c r="D1135" s="56" t="s">
        <v>468</v>
      </c>
      <c r="E1135" s="15" t="s">
        <v>469</v>
      </c>
      <c r="F1135" s="16">
        <v>23.710000000000004</v>
      </c>
      <c r="H1135" s="2">
        <v>44332</v>
      </c>
      <c r="I1135" s="2">
        <v>44345</v>
      </c>
      <c r="J1135">
        <f t="shared" si="68"/>
        <v>14</v>
      </c>
      <c r="K1135" s="2">
        <f t="shared" si="69"/>
        <v>44338.5</v>
      </c>
      <c r="L1135" s="82">
        <v>44351.5</v>
      </c>
      <c r="M1135" s="82">
        <v>44351.5</v>
      </c>
      <c r="N1135" s="79"/>
      <c r="O1135">
        <f t="shared" si="70"/>
        <v>13</v>
      </c>
      <c r="P1135" s="32">
        <f t="shared" si="71"/>
        <v>308.23000000000008</v>
      </c>
    </row>
    <row r="1136" spans="2:16" x14ac:dyDescent="0.35">
      <c r="B1136" s="89" t="s">
        <v>86</v>
      </c>
      <c r="C1136" s="113">
        <v>44351</v>
      </c>
      <c r="D1136" s="56" t="s">
        <v>474</v>
      </c>
      <c r="E1136" s="15" t="s">
        <v>475</v>
      </c>
      <c r="F1136" s="16">
        <v>192.31</v>
      </c>
      <c r="H1136" s="2">
        <v>44332</v>
      </c>
      <c r="I1136" s="2">
        <v>44345</v>
      </c>
      <c r="J1136">
        <f t="shared" si="68"/>
        <v>14</v>
      </c>
      <c r="K1136" s="2">
        <f t="shared" si="69"/>
        <v>44338.5</v>
      </c>
      <c r="L1136" s="82">
        <v>44351.5</v>
      </c>
      <c r="M1136" s="82">
        <v>44351.5</v>
      </c>
      <c r="N1136" s="79"/>
      <c r="O1136">
        <f t="shared" si="70"/>
        <v>13</v>
      </c>
      <c r="P1136" s="32">
        <f t="shared" si="71"/>
        <v>2500.0300000000002</v>
      </c>
    </row>
    <row r="1137" spans="2:16" x14ac:dyDescent="0.35">
      <c r="B1137" s="89" t="s">
        <v>86</v>
      </c>
      <c r="C1137" s="113">
        <v>44351</v>
      </c>
      <c r="D1137" s="56" t="s">
        <v>476</v>
      </c>
      <c r="E1137" s="15" t="s">
        <v>477</v>
      </c>
      <c r="F1137" s="16">
        <v>29.020000000000003</v>
      </c>
      <c r="H1137" s="2">
        <v>44332</v>
      </c>
      <c r="I1137" s="2">
        <v>44345</v>
      </c>
      <c r="J1137">
        <f t="shared" si="68"/>
        <v>14</v>
      </c>
      <c r="K1137" s="2">
        <f t="shared" si="69"/>
        <v>44338.5</v>
      </c>
      <c r="L1137" s="82">
        <v>44351.5</v>
      </c>
      <c r="M1137" s="82">
        <v>44351.5</v>
      </c>
      <c r="N1137" s="79"/>
      <c r="O1137">
        <f t="shared" si="70"/>
        <v>13</v>
      </c>
      <c r="P1137" s="32">
        <f t="shared" si="71"/>
        <v>377.26000000000005</v>
      </c>
    </row>
    <row r="1138" spans="2:16" x14ac:dyDescent="0.35">
      <c r="B1138" s="89" t="s">
        <v>86</v>
      </c>
      <c r="C1138" s="113">
        <v>44351</v>
      </c>
      <c r="D1138" s="56" t="s">
        <v>478</v>
      </c>
      <c r="E1138" s="15" t="s">
        <v>479</v>
      </c>
      <c r="F1138" s="16">
        <v>10851.230000000005</v>
      </c>
      <c r="H1138" s="2">
        <v>44332</v>
      </c>
      <c r="I1138" s="2">
        <v>44345</v>
      </c>
      <c r="J1138">
        <f t="shared" si="68"/>
        <v>14</v>
      </c>
      <c r="K1138" s="2">
        <f t="shared" si="69"/>
        <v>44338.5</v>
      </c>
      <c r="L1138" s="82">
        <v>44351.5</v>
      </c>
      <c r="M1138" s="82">
        <v>44351.5</v>
      </c>
      <c r="N1138" s="79"/>
      <c r="O1138">
        <f t="shared" si="70"/>
        <v>13</v>
      </c>
      <c r="P1138" s="32">
        <f t="shared" si="71"/>
        <v>141065.99000000008</v>
      </c>
    </row>
    <row r="1139" spans="2:16" x14ac:dyDescent="0.35">
      <c r="B1139" s="89" t="s">
        <v>86</v>
      </c>
      <c r="C1139" s="113">
        <v>44351</v>
      </c>
      <c r="D1139" s="56" t="s">
        <v>480</v>
      </c>
      <c r="E1139" s="15" t="s">
        <v>481</v>
      </c>
      <c r="F1139" s="16">
        <v>1915.5800000000002</v>
      </c>
      <c r="H1139" s="2">
        <v>44332</v>
      </c>
      <c r="I1139" s="2">
        <v>44345</v>
      </c>
      <c r="J1139">
        <f t="shared" si="68"/>
        <v>14</v>
      </c>
      <c r="K1139" s="2">
        <f t="shared" si="69"/>
        <v>44338.5</v>
      </c>
      <c r="L1139" s="82">
        <v>44351.5</v>
      </c>
      <c r="M1139" s="82">
        <v>44351.5</v>
      </c>
      <c r="N1139" s="79"/>
      <c r="O1139">
        <f t="shared" si="70"/>
        <v>13</v>
      </c>
      <c r="P1139" s="32">
        <f t="shared" si="71"/>
        <v>24902.54</v>
      </c>
    </row>
    <row r="1140" spans="2:16" x14ac:dyDescent="0.35">
      <c r="B1140" s="89" t="s">
        <v>86</v>
      </c>
      <c r="C1140" s="113">
        <v>44351</v>
      </c>
      <c r="D1140" s="56" t="s">
        <v>490</v>
      </c>
      <c r="E1140" s="15" t="s">
        <v>491</v>
      </c>
      <c r="F1140" s="16">
        <v>310.01</v>
      </c>
      <c r="H1140" s="2">
        <v>44332</v>
      </c>
      <c r="I1140" s="2">
        <v>44345</v>
      </c>
      <c r="J1140">
        <f t="shared" si="68"/>
        <v>14</v>
      </c>
      <c r="K1140" s="2">
        <f t="shared" si="69"/>
        <v>44338.5</v>
      </c>
      <c r="L1140" s="82">
        <v>44351.5</v>
      </c>
      <c r="M1140" s="82">
        <v>44351.5</v>
      </c>
      <c r="N1140" s="79"/>
      <c r="O1140">
        <f t="shared" si="70"/>
        <v>13</v>
      </c>
      <c r="P1140" s="32">
        <f t="shared" si="71"/>
        <v>4030.13</v>
      </c>
    </row>
    <row r="1141" spans="2:16" x14ac:dyDescent="0.35">
      <c r="B1141" s="89" t="s">
        <v>86</v>
      </c>
      <c r="C1141" s="113">
        <v>44351</v>
      </c>
      <c r="D1141" s="56" t="s">
        <v>494</v>
      </c>
      <c r="E1141" s="15" t="s">
        <v>495</v>
      </c>
      <c r="F1141" s="16">
        <v>1777.4099999999992</v>
      </c>
      <c r="H1141" s="2">
        <v>44332</v>
      </c>
      <c r="I1141" s="2">
        <v>44345</v>
      </c>
      <c r="J1141">
        <f t="shared" si="68"/>
        <v>14</v>
      </c>
      <c r="K1141" s="2">
        <f t="shared" si="69"/>
        <v>44338.5</v>
      </c>
      <c r="L1141" s="82">
        <v>44351.5</v>
      </c>
      <c r="M1141" s="82">
        <v>44351.5</v>
      </c>
      <c r="N1141" s="79"/>
      <c r="O1141">
        <f t="shared" si="70"/>
        <v>13</v>
      </c>
      <c r="P1141" s="32">
        <f t="shared" si="71"/>
        <v>23106.329999999991</v>
      </c>
    </row>
    <row r="1142" spans="2:16" x14ac:dyDescent="0.35">
      <c r="B1142" s="89" t="s">
        <v>86</v>
      </c>
      <c r="C1142" s="113">
        <v>44351</v>
      </c>
      <c r="D1142" s="56" t="s">
        <v>496</v>
      </c>
      <c r="E1142" s="15" t="s">
        <v>497</v>
      </c>
      <c r="F1142" s="16">
        <v>308.50999999999993</v>
      </c>
      <c r="H1142" s="2">
        <v>44332</v>
      </c>
      <c r="I1142" s="2">
        <v>44345</v>
      </c>
      <c r="J1142">
        <f t="shared" si="68"/>
        <v>14</v>
      </c>
      <c r="K1142" s="2">
        <f t="shared" si="69"/>
        <v>44338.5</v>
      </c>
      <c r="L1142" s="82">
        <v>44351.5</v>
      </c>
      <c r="M1142" s="82">
        <v>44351.5</v>
      </c>
      <c r="N1142" s="79"/>
      <c r="O1142">
        <f t="shared" si="70"/>
        <v>13</v>
      </c>
      <c r="P1142" s="32">
        <f t="shared" si="71"/>
        <v>4010.6299999999992</v>
      </c>
    </row>
    <row r="1143" spans="2:16" x14ac:dyDescent="0.35">
      <c r="B1143" s="89" t="s">
        <v>86</v>
      </c>
      <c r="C1143" s="113">
        <v>44351</v>
      </c>
      <c r="D1143" s="56" t="s">
        <v>498</v>
      </c>
      <c r="E1143" s="15" t="s">
        <v>499</v>
      </c>
      <c r="F1143" s="16">
        <v>404.60000000000008</v>
      </c>
      <c r="H1143" s="2">
        <v>44332</v>
      </c>
      <c r="I1143" s="2">
        <v>44345</v>
      </c>
      <c r="J1143">
        <f t="shared" si="68"/>
        <v>14</v>
      </c>
      <c r="K1143" s="2">
        <f t="shared" si="69"/>
        <v>44338.5</v>
      </c>
      <c r="L1143" s="82">
        <v>44351.5</v>
      </c>
      <c r="M1143" s="82">
        <v>44351.5</v>
      </c>
      <c r="N1143" s="79"/>
      <c r="O1143">
        <f t="shared" si="70"/>
        <v>13</v>
      </c>
      <c r="P1143" s="32">
        <f t="shared" si="71"/>
        <v>5259.8000000000011</v>
      </c>
    </row>
    <row r="1144" spans="2:16" x14ac:dyDescent="0.35">
      <c r="B1144" s="89" t="s">
        <v>86</v>
      </c>
      <c r="C1144" s="113">
        <v>44351</v>
      </c>
      <c r="D1144" s="56" t="s">
        <v>500</v>
      </c>
      <c r="E1144" s="15" t="s">
        <v>501</v>
      </c>
      <c r="F1144" s="16">
        <v>94.699999999999974</v>
      </c>
      <c r="H1144" s="2">
        <v>44332</v>
      </c>
      <c r="I1144" s="2">
        <v>44345</v>
      </c>
      <c r="J1144">
        <f t="shared" si="68"/>
        <v>14</v>
      </c>
      <c r="K1144" s="2">
        <f t="shared" si="69"/>
        <v>44338.5</v>
      </c>
      <c r="L1144" s="82">
        <v>44351.5</v>
      </c>
      <c r="M1144" s="82">
        <v>44351.5</v>
      </c>
      <c r="N1144" s="79"/>
      <c r="O1144">
        <f t="shared" si="70"/>
        <v>13</v>
      </c>
      <c r="P1144" s="32">
        <f t="shared" si="71"/>
        <v>1231.0999999999997</v>
      </c>
    </row>
    <row r="1145" spans="2:16" x14ac:dyDescent="0.35">
      <c r="B1145" s="89" t="s">
        <v>86</v>
      </c>
      <c r="C1145" s="113">
        <v>44351</v>
      </c>
      <c r="D1145" s="56" t="s">
        <v>502</v>
      </c>
      <c r="E1145" s="15" t="s">
        <v>502</v>
      </c>
      <c r="F1145" s="16">
        <v>144.58000000000001</v>
      </c>
      <c r="H1145" s="2">
        <v>44332</v>
      </c>
      <c r="I1145" s="2">
        <v>44345</v>
      </c>
      <c r="J1145">
        <f t="shared" si="68"/>
        <v>14</v>
      </c>
      <c r="K1145" s="2">
        <f t="shared" si="69"/>
        <v>44338.5</v>
      </c>
      <c r="L1145" s="82">
        <v>44351.5</v>
      </c>
      <c r="M1145" s="82">
        <v>44351.5</v>
      </c>
      <c r="N1145" s="79"/>
      <c r="O1145">
        <f t="shared" si="70"/>
        <v>13</v>
      </c>
      <c r="P1145" s="32">
        <f t="shared" si="71"/>
        <v>1879.5400000000002</v>
      </c>
    </row>
    <row r="1146" spans="2:16" x14ac:dyDescent="0.35">
      <c r="B1146" s="89" t="s">
        <v>86</v>
      </c>
      <c r="C1146" s="113">
        <v>44351</v>
      </c>
      <c r="D1146" s="56" t="s">
        <v>446</v>
      </c>
      <c r="E1146" s="15" t="s">
        <v>446</v>
      </c>
      <c r="F1146" s="16">
        <v>895.74</v>
      </c>
      <c r="H1146" s="2">
        <v>44332</v>
      </c>
      <c r="I1146" s="2">
        <v>44345</v>
      </c>
      <c r="J1146">
        <f t="shared" si="68"/>
        <v>14</v>
      </c>
      <c r="K1146" s="2">
        <f t="shared" si="69"/>
        <v>44338.5</v>
      </c>
      <c r="L1146" s="82">
        <v>44351.5</v>
      </c>
      <c r="M1146" s="82">
        <v>44351.5</v>
      </c>
      <c r="N1146" s="79"/>
      <c r="O1146">
        <f t="shared" si="70"/>
        <v>13</v>
      </c>
      <c r="P1146" s="32">
        <f t="shared" si="71"/>
        <v>11644.62</v>
      </c>
    </row>
    <row r="1147" spans="2:16" x14ac:dyDescent="0.35">
      <c r="B1147" s="89" t="s">
        <v>86</v>
      </c>
      <c r="C1147" s="113">
        <v>44351</v>
      </c>
      <c r="D1147" s="56" t="s">
        <v>447</v>
      </c>
      <c r="E1147" s="15" t="s">
        <v>447</v>
      </c>
      <c r="F1147" s="16">
        <v>1764.1399999999999</v>
      </c>
      <c r="H1147" s="2">
        <v>44332</v>
      </c>
      <c r="I1147" s="2">
        <v>44345</v>
      </c>
      <c r="J1147">
        <f t="shared" si="68"/>
        <v>14</v>
      </c>
      <c r="K1147" s="2">
        <f t="shared" si="69"/>
        <v>44338.5</v>
      </c>
      <c r="L1147" s="82">
        <v>44351.5</v>
      </c>
      <c r="M1147" s="82">
        <v>44351.5</v>
      </c>
      <c r="N1147" s="79"/>
      <c r="O1147">
        <f t="shared" si="70"/>
        <v>13</v>
      </c>
      <c r="P1147" s="32">
        <f t="shared" si="71"/>
        <v>22933.82</v>
      </c>
    </row>
    <row r="1148" spans="2:16" x14ac:dyDescent="0.35">
      <c r="B1148" s="89" t="s">
        <v>86</v>
      </c>
      <c r="C1148" s="113">
        <v>44351</v>
      </c>
      <c r="D1148" s="56" t="s">
        <v>503</v>
      </c>
      <c r="E1148" s="15" t="s">
        <v>503</v>
      </c>
      <c r="F1148" s="16">
        <v>866.88</v>
      </c>
      <c r="H1148" s="2">
        <v>44332</v>
      </c>
      <c r="I1148" s="2">
        <v>44345</v>
      </c>
      <c r="J1148">
        <f t="shared" si="68"/>
        <v>14</v>
      </c>
      <c r="K1148" s="2">
        <f t="shared" si="69"/>
        <v>44338.5</v>
      </c>
      <c r="L1148" s="82">
        <v>44351.5</v>
      </c>
      <c r="M1148" s="82">
        <v>44351.5</v>
      </c>
      <c r="N1148" s="79"/>
      <c r="O1148">
        <f t="shared" si="70"/>
        <v>13</v>
      </c>
      <c r="P1148" s="32">
        <f t="shared" si="71"/>
        <v>11269.44</v>
      </c>
    </row>
    <row r="1149" spans="2:16" x14ac:dyDescent="0.35">
      <c r="B1149" s="89" t="s">
        <v>86</v>
      </c>
      <c r="C1149" s="113">
        <v>44351</v>
      </c>
      <c r="D1149" s="56" t="s">
        <v>540</v>
      </c>
      <c r="E1149" s="15" t="s">
        <v>541</v>
      </c>
      <c r="F1149" s="16">
        <v>2.4000000000000004</v>
      </c>
      <c r="H1149" s="2">
        <v>44332</v>
      </c>
      <c r="I1149" s="2">
        <v>44345</v>
      </c>
      <c r="J1149">
        <f t="shared" si="68"/>
        <v>14</v>
      </c>
      <c r="K1149" s="2">
        <f t="shared" si="69"/>
        <v>44338.5</v>
      </c>
      <c r="L1149" s="82">
        <v>44351.5</v>
      </c>
      <c r="M1149" s="79">
        <v>44377.5</v>
      </c>
      <c r="N1149" s="79"/>
      <c r="O1149">
        <f t="shared" si="70"/>
        <v>39</v>
      </c>
      <c r="P1149" s="32">
        <f t="shared" si="71"/>
        <v>93.600000000000009</v>
      </c>
    </row>
    <row r="1150" spans="2:16" x14ac:dyDescent="0.35">
      <c r="B1150" s="89" t="s">
        <v>86</v>
      </c>
      <c r="C1150" s="113">
        <v>44351</v>
      </c>
      <c r="D1150" s="56" t="s">
        <v>488</v>
      </c>
      <c r="E1150" s="15" t="s">
        <v>489</v>
      </c>
      <c r="F1150" s="16">
        <v>1008.5500000000002</v>
      </c>
      <c r="H1150" s="2">
        <v>44332</v>
      </c>
      <c r="I1150" s="2">
        <v>44345</v>
      </c>
      <c r="J1150">
        <f t="shared" si="68"/>
        <v>14</v>
      </c>
      <c r="K1150" s="2">
        <f t="shared" si="69"/>
        <v>44338.5</v>
      </c>
      <c r="L1150" s="82">
        <v>44351.5</v>
      </c>
      <c r="M1150" s="79">
        <v>44392.5</v>
      </c>
      <c r="N1150" s="79"/>
      <c r="O1150">
        <f t="shared" si="70"/>
        <v>54</v>
      </c>
      <c r="P1150" s="32">
        <f t="shared" si="71"/>
        <v>54461.700000000012</v>
      </c>
    </row>
    <row r="1151" spans="2:16" x14ac:dyDescent="0.35">
      <c r="B1151" s="89" t="s">
        <v>86</v>
      </c>
      <c r="C1151" s="113">
        <v>44351</v>
      </c>
      <c r="D1151" s="56" t="s">
        <v>542</v>
      </c>
      <c r="E1151" s="15" t="s">
        <v>543</v>
      </c>
      <c r="F1151" s="16">
        <v>10069.07</v>
      </c>
      <c r="H1151" s="2">
        <v>44332</v>
      </c>
      <c r="I1151" s="2">
        <v>44345</v>
      </c>
      <c r="J1151">
        <f t="shared" si="68"/>
        <v>14</v>
      </c>
      <c r="K1151" s="2">
        <f t="shared" si="69"/>
        <v>44338.5</v>
      </c>
      <c r="L1151" s="82">
        <v>44351.5</v>
      </c>
      <c r="M1151" s="79">
        <v>44351.5</v>
      </c>
      <c r="N1151" s="79"/>
      <c r="O1151">
        <f t="shared" si="70"/>
        <v>13</v>
      </c>
      <c r="P1151" s="32">
        <f t="shared" si="71"/>
        <v>130897.91</v>
      </c>
    </row>
    <row r="1152" spans="2:16" x14ac:dyDescent="0.35">
      <c r="B1152" s="89" t="s">
        <v>86</v>
      </c>
      <c r="C1152" s="113">
        <v>44351</v>
      </c>
      <c r="D1152" s="56" t="s">
        <v>532</v>
      </c>
      <c r="E1152" s="15" t="s">
        <v>533</v>
      </c>
      <c r="F1152" s="16">
        <v>302.68</v>
      </c>
      <c r="H1152" s="2">
        <v>44332</v>
      </c>
      <c r="I1152" s="2">
        <v>44345</v>
      </c>
      <c r="J1152">
        <f t="shared" si="68"/>
        <v>14</v>
      </c>
      <c r="K1152" s="2">
        <f t="shared" si="69"/>
        <v>44338.5</v>
      </c>
      <c r="L1152" s="82">
        <v>44351.5</v>
      </c>
      <c r="M1152" s="82">
        <v>44351.5</v>
      </c>
      <c r="N1152" s="79">
        <v>44351.5</v>
      </c>
      <c r="O1152">
        <f t="shared" si="70"/>
        <v>13</v>
      </c>
      <c r="P1152" s="32">
        <f t="shared" si="71"/>
        <v>3934.84</v>
      </c>
    </row>
    <row r="1153" spans="1:16" x14ac:dyDescent="0.35">
      <c r="B1153" s="89" t="s">
        <v>86</v>
      </c>
      <c r="C1153" s="113">
        <v>44351</v>
      </c>
      <c r="D1153" s="56" t="s">
        <v>534</v>
      </c>
      <c r="E1153" s="15" t="s">
        <v>535</v>
      </c>
      <c r="F1153" s="16">
        <v>624</v>
      </c>
      <c r="H1153" s="2">
        <v>44332</v>
      </c>
      <c r="I1153" s="2">
        <v>44345</v>
      </c>
      <c r="J1153">
        <f t="shared" si="68"/>
        <v>14</v>
      </c>
      <c r="K1153" s="2">
        <f t="shared" si="69"/>
        <v>44338.5</v>
      </c>
      <c r="L1153" s="82">
        <v>44351.5</v>
      </c>
      <c r="M1153" s="82">
        <v>44351.5</v>
      </c>
      <c r="N1153" s="79">
        <v>44351.5</v>
      </c>
      <c r="O1153">
        <f t="shared" si="70"/>
        <v>13</v>
      </c>
      <c r="P1153" s="32">
        <f t="shared" si="71"/>
        <v>8112</v>
      </c>
    </row>
    <row r="1154" spans="1:16" x14ac:dyDescent="0.35">
      <c r="B1154" s="89" t="s">
        <v>86</v>
      </c>
      <c r="C1154" s="113">
        <v>44351</v>
      </c>
      <c r="D1154" s="56" t="s">
        <v>536</v>
      </c>
      <c r="E1154" s="15" t="s">
        <v>537</v>
      </c>
      <c r="F1154" s="16">
        <v>304.05</v>
      </c>
      <c r="H1154" s="2">
        <v>44332</v>
      </c>
      <c r="I1154" s="2">
        <v>44345</v>
      </c>
      <c r="J1154">
        <f t="shared" si="68"/>
        <v>14</v>
      </c>
      <c r="K1154" s="2">
        <f t="shared" si="69"/>
        <v>44338.5</v>
      </c>
      <c r="L1154" s="82">
        <v>44351.5</v>
      </c>
      <c r="M1154" s="82">
        <v>44351.5</v>
      </c>
      <c r="N1154" s="79">
        <v>44351.5</v>
      </c>
      <c r="O1154">
        <f t="shared" si="70"/>
        <v>13</v>
      </c>
      <c r="P1154" s="32">
        <f t="shared" si="71"/>
        <v>3952.65</v>
      </c>
    </row>
    <row r="1155" spans="1:16" x14ac:dyDescent="0.35">
      <c r="A1155" s="4"/>
      <c r="B1155" s="123" t="s">
        <v>98</v>
      </c>
      <c r="C1155" s="114">
        <v>44351</v>
      </c>
      <c r="D1155" s="56" t="s">
        <v>544</v>
      </c>
      <c r="E1155" t="s">
        <v>545</v>
      </c>
      <c r="F1155" s="3">
        <v>148.20999999999995</v>
      </c>
      <c r="H1155" s="2">
        <v>44333</v>
      </c>
      <c r="I1155" s="2">
        <v>44346</v>
      </c>
      <c r="J1155">
        <f t="shared" si="68"/>
        <v>14</v>
      </c>
      <c r="K1155" s="2">
        <f t="shared" si="69"/>
        <v>44339.5</v>
      </c>
      <c r="L1155" s="94">
        <v>44351.5</v>
      </c>
      <c r="M1155" s="79">
        <v>44380.5</v>
      </c>
      <c r="N1155" s="79"/>
      <c r="O1155">
        <f t="shared" si="70"/>
        <v>41</v>
      </c>
      <c r="P1155" s="32">
        <f t="shared" si="71"/>
        <v>6076.6099999999979</v>
      </c>
    </row>
    <row r="1156" spans="1:16" x14ac:dyDescent="0.35">
      <c r="A1156" s="4"/>
      <c r="B1156" s="123" t="s">
        <v>98</v>
      </c>
      <c r="C1156" s="114">
        <v>44351</v>
      </c>
      <c r="D1156" s="56" t="s">
        <v>544</v>
      </c>
      <c r="E1156" t="s">
        <v>546</v>
      </c>
      <c r="F1156" s="3">
        <v>3654.1999999999994</v>
      </c>
      <c r="H1156" s="2">
        <v>44333</v>
      </c>
      <c r="I1156" s="2">
        <v>44346</v>
      </c>
      <c r="J1156">
        <f t="shared" si="68"/>
        <v>14</v>
      </c>
      <c r="K1156" s="2">
        <f t="shared" si="69"/>
        <v>44339.5</v>
      </c>
      <c r="L1156" s="94">
        <v>44351.5</v>
      </c>
      <c r="M1156" s="79">
        <v>44404.5</v>
      </c>
      <c r="N1156" s="79"/>
      <c r="O1156">
        <f t="shared" si="70"/>
        <v>65</v>
      </c>
      <c r="P1156" s="32">
        <f t="shared" si="71"/>
        <v>237522.99999999997</v>
      </c>
    </row>
    <row r="1157" spans="1:16" x14ac:dyDescent="0.35">
      <c r="A1157" s="4"/>
      <c r="B1157" s="123" t="s">
        <v>86</v>
      </c>
      <c r="C1157" s="114">
        <v>44351</v>
      </c>
      <c r="D1157" s="56" t="s">
        <v>544</v>
      </c>
      <c r="E1157" t="s">
        <v>546</v>
      </c>
      <c r="F1157" s="3">
        <v>187.01</v>
      </c>
      <c r="H1157" s="2">
        <v>44332</v>
      </c>
      <c r="I1157" s="2">
        <v>44345</v>
      </c>
      <c r="J1157">
        <f t="shared" si="68"/>
        <v>14</v>
      </c>
      <c r="K1157" s="2">
        <f t="shared" si="69"/>
        <v>44338.5</v>
      </c>
      <c r="L1157" s="94">
        <v>44351.5</v>
      </c>
      <c r="M1157" s="79">
        <v>44404.5</v>
      </c>
      <c r="N1157" s="79"/>
      <c r="O1157">
        <f t="shared" si="70"/>
        <v>66</v>
      </c>
      <c r="P1157" s="32">
        <f t="shared" si="71"/>
        <v>12342.66</v>
      </c>
    </row>
    <row r="1158" spans="1:16" x14ac:dyDescent="0.35">
      <c r="B1158" s="89" t="s">
        <v>98</v>
      </c>
      <c r="C1158" s="113">
        <v>44365</v>
      </c>
      <c r="D1158" s="56" t="s">
        <v>460</v>
      </c>
      <c r="E1158" s="15" t="s">
        <v>461</v>
      </c>
      <c r="F1158" s="16">
        <v>0.16</v>
      </c>
      <c r="H1158" s="2">
        <v>44347</v>
      </c>
      <c r="I1158" s="2">
        <v>44360</v>
      </c>
      <c r="J1158">
        <f t="shared" si="68"/>
        <v>14</v>
      </c>
      <c r="K1158" s="2">
        <f t="shared" si="69"/>
        <v>44353.5</v>
      </c>
      <c r="L1158" s="82">
        <v>44365.5</v>
      </c>
      <c r="M1158" s="79">
        <v>44368.5</v>
      </c>
      <c r="N1158" s="79"/>
      <c r="O1158">
        <f t="shared" si="70"/>
        <v>15</v>
      </c>
      <c r="P1158" s="32">
        <f t="shared" si="71"/>
        <v>2.4</v>
      </c>
    </row>
    <row r="1159" spans="1:16" x14ac:dyDescent="0.35">
      <c r="B1159" s="89" t="s">
        <v>98</v>
      </c>
      <c r="C1159" s="113">
        <v>44365</v>
      </c>
      <c r="D1159" s="56" t="s">
        <v>470</v>
      </c>
      <c r="E1159" s="15" t="s">
        <v>471</v>
      </c>
      <c r="F1159" s="16">
        <v>5</v>
      </c>
      <c r="H1159" s="2">
        <v>44347</v>
      </c>
      <c r="I1159" s="2">
        <v>44360</v>
      </c>
      <c r="J1159">
        <f t="shared" si="68"/>
        <v>14</v>
      </c>
      <c r="K1159" s="2">
        <f t="shared" si="69"/>
        <v>44353.5</v>
      </c>
      <c r="L1159" s="82">
        <v>44365.5</v>
      </c>
      <c r="M1159" s="79">
        <v>44368.5</v>
      </c>
      <c r="N1159" s="79"/>
      <c r="O1159">
        <f t="shared" si="70"/>
        <v>15</v>
      </c>
      <c r="P1159" s="32">
        <f t="shared" si="71"/>
        <v>75</v>
      </c>
    </row>
    <row r="1160" spans="1:16" x14ac:dyDescent="0.35">
      <c r="B1160" s="89" t="s">
        <v>98</v>
      </c>
      <c r="C1160" s="113">
        <v>44365</v>
      </c>
      <c r="D1160" s="56" t="s">
        <v>488</v>
      </c>
      <c r="E1160" s="15" t="s">
        <v>489</v>
      </c>
      <c r="F1160" s="16">
        <v>25.48</v>
      </c>
      <c r="H1160" s="2">
        <v>44347</v>
      </c>
      <c r="I1160" s="2">
        <v>44360</v>
      </c>
      <c r="J1160">
        <f t="shared" si="68"/>
        <v>14</v>
      </c>
      <c r="K1160" s="2">
        <f t="shared" si="69"/>
        <v>44353.5</v>
      </c>
      <c r="L1160" s="82">
        <v>44365.5</v>
      </c>
      <c r="M1160" s="79">
        <v>44392.5</v>
      </c>
      <c r="N1160" s="79"/>
      <c r="O1160">
        <f t="shared" si="70"/>
        <v>39</v>
      </c>
      <c r="P1160" s="32">
        <f t="shared" si="71"/>
        <v>993.72</v>
      </c>
    </row>
    <row r="1161" spans="1:16" x14ac:dyDescent="0.35">
      <c r="B1161" s="89" t="s">
        <v>98</v>
      </c>
      <c r="C1161" s="113">
        <v>44365</v>
      </c>
      <c r="D1161" s="56" t="s">
        <v>549</v>
      </c>
      <c r="E1161" s="15" t="s">
        <v>550</v>
      </c>
      <c r="F1161" s="16">
        <v>2.5</v>
      </c>
      <c r="H1161" s="2">
        <v>44347</v>
      </c>
      <c r="I1161" s="2">
        <v>44360</v>
      </c>
      <c r="J1161">
        <f t="shared" si="68"/>
        <v>14</v>
      </c>
      <c r="K1161" s="2">
        <f t="shared" si="69"/>
        <v>44353.5</v>
      </c>
      <c r="L1161" s="82">
        <v>44365.5</v>
      </c>
      <c r="M1161" s="79">
        <v>44377.5</v>
      </c>
      <c r="N1161" s="79"/>
      <c r="O1161">
        <f t="shared" si="70"/>
        <v>24</v>
      </c>
      <c r="P1161" s="32">
        <f t="shared" si="71"/>
        <v>60</v>
      </c>
    </row>
    <row r="1162" spans="1:16" x14ac:dyDescent="0.35">
      <c r="B1162" s="89" t="s">
        <v>98</v>
      </c>
      <c r="C1162" s="113">
        <v>44365</v>
      </c>
      <c r="D1162" s="56" t="s">
        <v>488</v>
      </c>
      <c r="E1162" s="15" t="s">
        <v>489</v>
      </c>
      <c r="F1162" s="16">
        <v>6.72</v>
      </c>
      <c r="H1162" s="2">
        <v>44347</v>
      </c>
      <c r="I1162" s="2">
        <v>44360</v>
      </c>
      <c r="J1162">
        <f t="shared" ref="J1162:J1225" si="72">I1162-H1162+1</f>
        <v>14</v>
      </c>
      <c r="K1162" s="2">
        <f t="shared" ref="K1162:K1225" si="73">(I1162+H1162)/2</f>
        <v>44353.5</v>
      </c>
      <c r="L1162" s="82">
        <v>44365.5</v>
      </c>
      <c r="M1162" s="79">
        <v>44392.5</v>
      </c>
      <c r="N1162" s="79"/>
      <c r="O1162">
        <f t="shared" ref="O1162:O1225" si="74">M1162-K1162</f>
        <v>39</v>
      </c>
      <c r="P1162" s="32">
        <f t="shared" ref="P1162:P1225" si="75">F1162*O1162</f>
        <v>262.08</v>
      </c>
    </row>
    <row r="1163" spans="1:16" x14ac:dyDescent="0.35">
      <c r="B1163" s="89" t="s">
        <v>98</v>
      </c>
      <c r="C1163" s="113">
        <v>44365</v>
      </c>
      <c r="D1163" s="56" t="s">
        <v>460</v>
      </c>
      <c r="E1163" s="15" t="s">
        <v>461</v>
      </c>
      <c r="F1163" s="16">
        <v>153.59999999999994</v>
      </c>
      <c r="H1163" s="2">
        <v>44347</v>
      </c>
      <c r="I1163" s="2">
        <v>44360</v>
      </c>
      <c r="J1163">
        <f t="shared" si="72"/>
        <v>14</v>
      </c>
      <c r="K1163" s="2">
        <f t="shared" si="73"/>
        <v>44353.5</v>
      </c>
      <c r="L1163" s="82">
        <v>44365.5</v>
      </c>
      <c r="M1163" s="79">
        <v>44368.5</v>
      </c>
      <c r="N1163" s="79"/>
      <c r="O1163">
        <f t="shared" si="74"/>
        <v>15</v>
      </c>
      <c r="P1163" s="32">
        <f t="shared" si="75"/>
        <v>2303.9999999999991</v>
      </c>
    </row>
    <row r="1164" spans="1:16" x14ac:dyDescent="0.35">
      <c r="B1164" s="89" t="s">
        <v>98</v>
      </c>
      <c r="C1164" s="113">
        <v>44365</v>
      </c>
      <c r="D1164" s="56" t="s">
        <v>462</v>
      </c>
      <c r="E1164" s="15" t="s">
        <v>463</v>
      </c>
      <c r="F1164" s="16">
        <v>21.82</v>
      </c>
      <c r="H1164" s="2">
        <v>44347</v>
      </c>
      <c r="I1164" s="2">
        <v>44360</v>
      </c>
      <c r="J1164">
        <f t="shared" si="72"/>
        <v>14</v>
      </c>
      <c r="K1164" s="2">
        <f t="shared" si="73"/>
        <v>44353.5</v>
      </c>
      <c r="L1164" s="82">
        <v>44365.5</v>
      </c>
      <c r="M1164" s="79">
        <v>44368.5</v>
      </c>
      <c r="N1164" s="79"/>
      <c r="O1164">
        <f t="shared" si="74"/>
        <v>15</v>
      </c>
      <c r="P1164" s="32">
        <f t="shared" si="75"/>
        <v>327.3</v>
      </c>
    </row>
    <row r="1165" spans="1:16" x14ac:dyDescent="0.35">
      <c r="B1165" s="89" t="s">
        <v>98</v>
      </c>
      <c r="C1165" s="113">
        <v>44365</v>
      </c>
      <c r="D1165" s="56" t="s">
        <v>547</v>
      </c>
      <c r="E1165" s="15" t="s">
        <v>548</v>
      </c>
      <c r="F1165" s="16">
        <v>30</v>
      </c>
      <c r="H1165" s="2">
        <v>44347</v>
      </c>
      <c r="I1165" s="2">
        <v>44360</v>
      </c>
      <c r="J1165">
        <f t="shared" si="72"/>
        <v>14</v>
      </c>
      <c r="K1165" s="2">
        <f t="shared" si="73"/>
        <v>44353.5</v>
      </c>
      <c r="L1165" s="82">
        <v>44365.5</v>
      </c>
      <c r="M1165" s="79">
        <v>44377.5</v>
      </c>
      <c r="N1165" s="79"/>
      <c r="O1165">
        <f t="shared" si="74"/>
        <v>24</v>
      </c>
      <c r="P1165" s="32">
        <f t="shared" si="75"/>
        <v>720</v>
      </c>
    </row>
    <row r="1166" spans="1:16" x14ac:dyDescent="0.35">
      <c r="B1166" s="89" t="s">
        <v>98</v>
      </c>
      <c r="C1166" s="113">
        <v>44365</v>
      </c>
      <c r="D1166" s="56" t="s">
        <v>470</v>
      </c>
      <c r="E1166" s="15" t="s">
        <v>471</v>
      </c>
      <c r="F1166" s="16">
        <v>4488.5200000000004</v>
      </c>
      <c r="H1166" s="2">
        <v>44347</v>
      </c>
      <c r="I1166" s="2">
        <v>44360</v>
      </c>
      <c r="J1166">
        <f t="shared" si="72"/>
        <v>14</v>
      </c>
      <c r="K1166" s="2">
        <f t="shared" si="73"/>
        <v>44353.5</v>
      </c>
      <c r="L1166" s="82">
        <v>44365.5</v>
      </c>
      <c r="M1166" s="79">
        <v>44368.5</v>
      </c>
      <c r="N1166" s="79"/>
      <c r="O1166">
        <f t="shared" si="74"/>
        <v>15</v>
      </c>
      <c r="P1166" s="32">
        <f t="shared" si="75"/>
        <v>67327.8</v>
      </c>
    </row>
    <row r="1167" spans="1:16" x14ac:dyDescent="0.35">
      <c r="B1167" s="89" t="s">
        <v>98</v>
      </c>
      <c r="C1167" s="113">
        <v>44365</v>
      </c>
      <c r="D1167" s="56" t="s">
        <v>472</v>
      </c>
      <c r="E1167" s="15" t="s">
        <v>473</v>
      </c>
      <c r="F1167" s="16">
        <v>618.13</v>
      </c>
      <c r="H1167" s="2">
        <v>44347</v>
      </c>
      <c r="I1167" s="2">
        <v>44360</v>
      </c>
      <c r="J1167">
        <f t="shared" si="72"/>
        <v>14</v>
      </c>
      <c r="K1167" s="2">
        <f t="shared" si="73"/>
        <v>44353.5</v>
      </c>
      <c r="L1167" s="82">
        <v>44365.5</v>
      </c>
      <c r="M1167" s="79">
        <v>44368.5</v>
      </c>
      <c r="N1167" s="79"/>
      <c r="O1167">
        <f t="shared" si="74"/>
        <v>15</v>
      </c>
      <c r="P1167" s="32">
        <f t="shared" si="75"/>
        <v>9271.9500000000007</v>
      </c>
    </row>
    <row r="1168" spans="1:16" x14ac:dyDescent="0.35">
      <c r="B1168" s="89" t="s">
        <v>98</v>
      </c>
      <c r="C1168" s="113">
        <v>44365</v>
      </c>
      <c r="D1168" s="56" t="s">
        <v>484</v>
      </c>
      <c r="E1168" s="15" t="s">
        <v>485</v>
      </c>
      <c r="F1168" s="16">
        <v>112</v>
      </c>
      <c r="H1168" s="2">
        <v>44347</v>
      </c>
      <c r="I1168" s="2">
        <v>44360</v>
      </c>
      <c r="J1168">
        <f t="shared" si="72"/>
        <v>14</v>
      </c>
      <c r="K1168" s="2">
        <f t="shared" si="73"/>
        <v>44353.5</v>
      </c>
      <c r="L1168" s="82">
        <v>44365.5</v>
      </c>
      <c r="M1168" s="79">
        <v>44370.5</v>
      </c>
      <c r="N1168" s="79"/>
      <c r="O1168">
        <f t="shared" si="74"/>
        <v>17</v>
      </c>
      <c r="P1168" s="32">
        <f t="shared" si="75"/>
        <v>1904</v>
      </c>
    </row>
    <row r="1169" spans="2:16" x14ac:dyDescent="0.35">
      <c r="B1169" s="89" t="s">
        <v>98</v>
      </c>
      <c r="C1169" s="113">
        <v>44365</v>
      </c>
      <c r="D1169" s="56" t="s">
        <v>486</v>
      </c>
      <c r="E1169" s="15" t="s">
        <v>487</v>
      </c>
      <c r="F1169" s="16">
        <v>56.64</v>
      </c>
      <c r="H1169" s="2">
        <v>44347</v>
      </c>
      <c r="I1169" s="2">
        <v>44360</v>
      </c>
      <c r="J1169">
        <f t="shared" si="72"/>
        <v>14</v>
      </c>
      <c r="K1169" s="2">
        <f t="shared" si="73"/>
        <v>44353.5</v>
      </c>
      <c r="L1169" s="82">
        <v>44365.5</v>
      </c>
      <c r="M1169" s="79">
        <v>44377.5</v>
      </c>
      <c r="N1169" s="79"/>
      <c r="O1169">
        <f t="shared" si="74"/>
        <v>24</v>
      </c>
      <c r="P1169" s="32">
        <f t="shared" si="75"/>
        <v>1359.3600000000001</v>
      </c>
    </row>
    <row r="1170" spans="2:16" x14ac:dyDescent="0.35">
      <c r="B1170" s="89" t="s">
        <v>98</v>
      </c>
      <c r="C1170" s="113">
        <v>44365</v>
      </c>
      <c r="D1170" s="56" t="s">
        <v>488</v>
      </c>
      <c r="E1170" s="15" t="s">
        <v>489</v>
      </c>
      <c r="F1170" s="16">
        <v>11382.820000000014</v>
      </c>
      <c r="H1170" s="2">
        <v>44347</v>
      </c>
      <c r="I1170" s="2">
        <v>44360</v>
      </c>
      <c r="J1170">
        <f t="shared" si="72"/>
        <v>14</v>
      </c>
      <c r="K1170" s="2">
        <f t="shared" si="73"/>
        <v>44353.5</v>
      </c>
      <c r="L1170" s="82">
        <v>44365.5</v>
      </c>
      <c r="M1170" s="79">
        <v>44392.5</v>
      </c>
      <c r="N1170" s="79"/>
      <c r="O1170">
        <f t="shared" si="74"/>
        <v>39</v>
      </c>
      <c r="P1170" s="32">
        <f t="shared" si="75"/>
        <v>443929.98000000056</v>
      </c>
    </row>
    <row r="1171" spans="2:16" x14ac:dyDescent="0.35">
      <c r="B1171" s="89" t="s">
        <v>98</v>
      </c>
      <c r="C1171" s="113">
        <v>44365</v>
      </c>
      <c r="D1171" s="56" t="s">
        <v>549</v>
      </c>
      <c r="E1171" s="15" t="s">
        <v>550</v>
      </c>
      <c r="F1171" s="16">
        <v>240</v>
      </c>
      <c r="H1171" s="2">
        <v>44347</v>
      </c>
      <c r="I1171" s="2">
        <v>44360</v>
      </c>
      <c r="J1171">
        <f t="shared" si="72"/>
        <v>14</v>
      </c>
      <c r="K1171" s="2">
        <f t="shared" si="73"/>
        <v>44353.5</v>
      </c>
      <c r="L1171" s="82">
        <v>44365.5</v>
      </c>
      <c r="M1171" s="79">
        <v>44377.5</v>
      </c>
      <c r="N1171" s="79"/>
      <c r="O1171">
        <f t="shared" si="74"/>
        <v>24</v>
      </c>
      <c r="P1171" s="32">
        <f t="shared" si="75"/>
        <v>5760</v>
      </c>
    </row>
    <row r="1172" spans="2:16" x14ac:dyDescent="0.35">
      <c r="B1172" s="89" t="s">
        <v>98</v>
      </c>
      <c r="C1172" s="113">
        <v>44365</v>
      </c>
      <c r="D1172" s="56" t="s">
        <v>450</v>
      </c>
      <c r="E1172" s="15" t="s">
        <v>451</v>
      </c>
      <c r="F1172" s="16">
        <v>5283.8800000000192</v>
      </c>
      <c r="H1172" s="2">
        <v>44347</v>
      </c>
      <c r="I1172" s="2">
        <v>44360</v>
      </c>
      <c r="J1172">
        <f t="shared" si="72"/>
        <v>14</v>
      </c>
      <c r="K1172" s="2">
        <f t="shared" si="73"/>
        <v>44353.5</v>
      </c>
      <c r="L1172" s="82">
        <v>44365.5</v>
      </c>
      <c r="M1172" s="79">
        <v>44368.5</v>
      </c>
      <c r="N1172" s="79"/>
      <c r="O1172">
        <f t="shared" si="74"/>
        <v>15</v>
      </c>
      <c r="P1172" s="32">
        <f t="shared" si="75"/>
        <v>79258.200000000288</v>
      </c>
    </row>
    <row r="1173" spans="2:16" x14ac:dyDescent="0.35">
      <c r="B1173" s="89" t="s">
        <v>98</v>
      </c>
      <c r="C1173" s="113">
        <v>44365</v>
      </c>
      <c r="D1173" s="56" t="s">
        <v>532</v>
      </c>
      <c r="E1173" s="15" t="s">
        <v>533</v>
      </c>
      <c r="F1173" s="16">
        <v>1578.23</v>
      </c>
      <c r="H1173" s="2">
        <v>44347</v>
      </c>
      <c r="I1173" s="2">
        <v>44360</v>
      </c>
      <c r="J1173">
        <f t="shared" si="72"/>
        <v>14</v>
      </c>
      <c r="K1173" s="2">
        <f t="shared" si="73"/>
        <v>44353.5</v>
      </c>
      <c r="L1173" s="82">
        <v>44365.5</v>
      </c>
      <c r="M1173" s="82">
        <v>44365.5</v>
      </c>
      <c r="N1173" s="79">
        <v>44364.5</v>
      </c>
      <c r="O1173">
        <f t="shared" si="74"/>
        <v>12</v>
      </c>
      <c r="P1173" s="32">
        <f t="shared" si="75"/>
        <v>18938.760000000002</v>
      </c>
    </row>
    <row r="1174" spans="2:16" x14ac:dyDescent="0.35">
      <c r="B1174" s="89" t="s">
        <v>98</v>
      </c>
      <c r="C1174" s="113">
        <v>44365</v>
      </c>
      <c r="D1174" s="56" t="s">
        <v>534</v>
      </c>
      <c r="E1174" s="15" t="s">
        <v>535</v>
      </c>
      <c r="F1174" s="16">
        <v>17598.920000000002</v>
      </c>
      <c r="H1174" s="2">
        <v>44347</v>
      </c>
      <c r="I1174" s="2">
        <v>44360</v>
      </c>
      <c r="J1174">
        <f t="shared" si="72"/>
        <v>14</v>
      </c>
      <c r="K1174" s="2">
        <f t="shared" si="73"/>
        <v>44353.5</v>
      </c>
      <c r="L1174" s="82">
        <v>44365.5</v>
      </c>
      <c r="M1174" s="82">
        <v>44365.5</v>
      </c>
      <c r="N1174" s="79">
        <v>44364.5</v>
      </c>
      <c r="O1174">
        <f t="shared" si="74"/>
        <v>12</v>
      </c>
      <c r="P1174" s="32">
        <f t="shared" si="75"/>
        <v>211187.04000000004</v>
      </c>
    </row>
    <row r="1175" spans="2:16" x14ac:dyDescent="0.35">
      <c r="B1175" s="89" t="s">
        <v>98</v>
      </c>
      <c r="C1175" s="113">
        <v>44365</v>
      </c>
      <c r="D1175" s="56" t="s">
        <v>536</v>
      </c>
      <c r="E1175" s="15" t="s">
        <v>537</v>
      </c>
      <c r="F1175" s="16">
        <v>974.8900000000001</v>
      </c>
      <c r="H1175" s="2">
        <v>44347</v>
      </c>
      <c r="I1175" s="2">
        <v>44360</v>
      </c>
      <c r="J1175">
        <f t="shared" si="72"/>
        <v>14</v>
      </c>
      <c r="K1175" s="2">
        <f t="shared" si="73"/>
        <v>44353.5</v>
      </c>
      <c r="L1175" s="82">
        <v>44365.5</v>
      </c>
      <c r="M1175" s="82">
        <v>44365.5</v>
      </c>
      <c r="N1175" s="79">
        <v>44364.5</v>
      </c>
      <c r="O1175">
        <f t="shared" si="74"/>
        <v>12</v>
      </c>
      <c r="P1175" s="32">
        <f t="shared" si="75"/>
        <v>11698.68</v>
      </c>
    </row>
    <row r="1176" spans="2:16" x14ac:dyDescent="0.35">
      <c r="B1176" s="89" t="s">
        <v>98</v>
      </c>
      <c r="C1176" s="113">
        <v>44365</v>
      </c>
      <c r="D1176" s="56" t="s">
        <v>538</v>
      </c>
      <c r="E1176" s="15" t="s">
        <v>539</v>
      </c>
      <c r="F1176" s="16">
        <v>112</v>
      </c>
      <c r="H1176" s="2">
        <v>44347</v>
      </c>
      <c r="I1176" s="2">
        <v>44360</v>
      </c>
      <c r="J1176">
        <f t="shared" si="72"/>
        <v>14</v>
      </c>
      <c r="K1176" s="2">
        <f t="shared" si="73"/>
        <v>44353.5</v>
      </c>
      <c r="L1176" s="82">
        <v>44365.5</v>
      </c>
      <c r="M1176" s="82">
        <v>44365.5</v>
      </c>
      <c r="N1176" s="79">
        <v>44364.5</v>
      </c>
      <c r="O1176">
        <f t="shared" si="74"/>
        <v>12</v>
      </c>
      <c r="P1176" s="32">
        <f t="shared" si="75"/>
        <v>1344</v>
      </c>
    </row>
    <row r="1177" spans="2:16" x14ac:dyDescent="0.35">
      <c r="B1177" s="89" t="s">
        <v>98</v>
      </c>
      <c r="C1177" s="113">
        <v>44365</v>
      </c>
      <c r="D1177" s="56" t="s">
        <v>551</v>
      </c>
      <c r="E1177" s="15" t="s">
        <v>552</v>
      </c>
      <c r="F1177" s="16">
        <v>-252.53</v>
      </c>
      <c r="H1177" s="2">
        <v>44347</v>
      </c>
      <c r="I1177" s="2">
        <v>44360</v>
      </c>
      <c r="J1177">
        <f t="shared" si="72"/>
        <v>14</v>
      </c>
      <c r="K1177" s="2">
        <f t="shared" si="73"/>
        <v>44353.5</v>
      </c>
      <c r="L1177" s="82">
        <v>44365.5</v>
      </c>
      <c r="M1177" s="82">
        <v>44365.5</v>
      </c>
      <c r="N1177" s="79">
        <v>44364.5</v>
      </c>
      <c r="O1177">
        <f t="shared" si="74"/>
        <v>12</v>
      </c>
      <c r="P1177" s="32">
        <f t="shared" si="75"/>
        <v>-3030.36</v>
      </c>
    </row>
    <row r="1178" spans="2:16" x14ac:dyDescent="0.35">
      <c r="B1178" s="89" t="s">
        <v>98</v>
      </c>
      <c r="C1178" s="113">
        <v>44365</v>
      </c>
      <c r="D1178" s="56" t="s">
        <v>553</v>
      </c>
      <c r="E1178" s="15" t="s">
        <v>554</v>
      </c>
      <c r="F1178" s="16">
        <v>875.55000000000007</v>
      </c>
      <c r="H1178" s="2">
        <v>44347</v>
      </c>
      <c r="I1178" s="2">
        <v>44360</v>
      </c>
      <c r="J1178">
        <f t="shared" si="72"/>
        <v>14</v>
      </c>
      <c r="K1178" s="2">
        <f t="shared" si="73"/>
        <v>44353.5</v>
      </c>
      <c r="L1178" s="82">
        <v>44365.5</v>
      </c>
      <c r="M1178" s="82">
        <v>44365.5</v>
      </c>
      <c r="N1178" s="79">
        <v>44364.5</v>
      </c>
      <c r="O1178">
        <f t="shared" si="74"/>
        <v>12</v>
      </c>
      <c r="P1178" s="32">
        <f t="shared" si="75"/>
        <v>10506.6</v>
      </c>
    </row>
    <row r="1179" spans="2:16" x14ac:dyDescent="0.35">
      <c r="B1179" s="89" t="s">
        <v>98</v>
      </c>
      <c r="C1179" s="113">
        <v>44365</v>
      </c>
      <c r="D1179" s="56" t="s">
        <v>442</v>
      </c>
      <c r="E1179" s="15" t="s">
        <v>443</v>
      </c>
      <c r="F1179" s="16">
        <v>52.14</v>
      </c>
      <c r="H1179" s="2">
        <v>44347</v>
      </c>
      <c r="I1179" s="2">
        <v>44360</v>
      </c>
      <c r="J1179">
        <f t="shared" si="72"/>
        <v>14</v>
      </c>
      <c r="K1179" s="2">
        <f t="shared" si="73"/>
        <v>44353.5</v>
      </c>
      <c r="L1179" s="82">
        <v>44365.5</v>
      </c>
      <c r="M1179" s="82">
        <v>44365.5</v>
      </c>
      <c r="N1179" s="79"/>
      <c r="O1179">
        <f t="shared" si="74"/>
        <v>12</v>
      </c>
      <c r="P1179" s="32">
        <f t="shared" si="75"/>
        <v>625.68000000000006</v>
      </c>
    </row>
    <row r="1180" spans="2:16" x14ac:dyDescent="0.35">
      <c r="B1180" s="89" t="s">
        <v>98</v>
      </c>
      <c r="C1180" s="113">
        <v>44365</v>
      </c>
      <c r="D1180" s="56" t="s">
        <v>444</v>
      </c>
      <c r="E1180" s="15" t="s">
        <v>445</v>
      </c>
      <c r="F1180" s="16">
        <v>265.63</v>
      </c>
      <c r="H1180" s="2">
        <v>44347</v>
      </c>
      <c r="I1180" s="2">
        <v>44360</v>
      </c>
      <c r="J1180">
        <f t="shared" si="72"/>
        <v>14</v>
      </c>
      <c r="K1180" s="2">
        <f t="shared" si="73"/>
        <v>44353.5</v>
      </c>
      <c r="L1180" s="82">
        <v>44365.5</v>
      </c>
      <c r="M1180" s="82">
        <v>44365.5</v>
      </c>
      <c r="N1180" s="79"/>
      <c r="O1180">
        <f t="shared" si="74"/>
        <v>12</v>
      </c>
      <c r="P1180" s="32">
        <f t="shared" si="75"/>
        <v>3187.56</v>
      </c>
    </row>
    <row r="1181" spans="2:16" x14ac:dyDescent="0.35">
      <c r="B1181" s="89" t="s">
        <v>98</v>
      </c>
      <c r="C1181" s="113">
        <v>44365</v>
      </c>
      <c r="D1181" s="56" t="s">
        <v>440</v>
      </c>
      <c r="E1181" s="15" t="s">
        <v>441</v>
      </c>
      <c r="F1181" s="16">
        <v>21.589999999999996</v>
      </c>
      <c r="H1181" s="2">
        <v>44347</v>
      </c>
      <c r="I1181" s="2">
        <v>44360</v>
      </c>
      <c r="J1181">
        <f t="shared" si="72"/>
        <v>14</v>
      </c>
      <c r="K1181" s="2">
        <f t="shared" si="73"/>
        <v>44353.5</v>
      </c>
      <c r="L1181" s="82">
        <v>44365.5</v>
      </c>
      <c r="M1181" s="79">
        <v>44376.5</v>
      </c>
      <c r="N1181" s="79"/>
      <c r="O1181">
        <f t="shared" si="74"/>
        <v>23</v>
      </c>
      <c r="P1181" s="32">
        <f t="shared" si="75"/>
        <v>496.56999999999994</v>
      </c>
    </row>
    <row r="1182" spans="2:16" x14ac:dyDescent="0.35">
      <c r="B1182" s="89" t="s">
        <v>98</v>
      </c>
      <c r="C1182" s="113">
        <v>44365</v>
      </c>
      <c r="D1182" s="56" t="s">
        <v>442</v>
      </c>
      <c r="E1182" s="15" t="s">
        <v>443</v>
      </c>
      <c r="F1182" s="16">
        <v>13.38</v>
      </c>
      <c r="H1182" s="2">
        <v>44347</v>
      </c>
      <c r="I1182" s="2">
        <v>44360</v>
      </c>
      <c r="J1182">
        <f t="shared" si="72"/>
        <v>14</v>
      </c>
      <c r="K1182" s="2">
        <f t="shared" si="73"/>
        <v>44353.5</v>
      </c>
      <c r="L1182" s="82">
        <v>44365.5</v>
      </c>
      <c r="M1182" s="82">
        <v>44365.5</v>
      </c>
      <c r="N1182" s="79"/>
      <c r="O1182">
        <f t="shared" si="74"/>
        <v>12</v>
      </c>
      <c r="P1182" s="32">
        <f t="shared" si="75"/>
        <v>160.56</v>
      </c>
    </row>
    <row r="1183" spans="2:16" x14ac:dyDescent="0.35">
      <c r="B1183" s="89" t="s">
        <v>98</v>
      </c>
      <c r="C1183" s="113">
        <v>44365</v>
      </c>
      <c r="D1183" s="56" t="s">
        <v>444</v>
      </c>
      <c r="E1183" s="15" t="s">
        <v>445</v>
      </c>
      <c r="F1183" s="16">
        <v>60.93</v>
      </c>
      <c r="H1183" s="2">
        <v>44347</v>
      </c>
      <c r="I1183" s="2">
        <v>44360</v>
      </c>
      <c r="J1183">
        <f t="shared" si="72"/>
        <v>14</v>
      </c>
      <c r="K1183" s="2">
        <f t="shared" si="73"/>
        <v>44353.5</v>
      </c>
      <c r="L1183" s="82">
        <v>44365.5</v>
      </c>
      <c r="M1183" s="82">
        <v>44365.5</v>
      </c>
      <c r="N1183" s="79"/>
      <c r="O1183">
        <f t="shared" si="74"/>
        <v>12</v>
      </c>
      <c r="P1183" s="32">
        <f t="shared" si="75"/>
        <v>731.16</v>
      </c>
    </row>
    <row r="1184" spans="2:16" x14ac:dyDescent="0.35">
      <c r="B1184" s="89" t="s">
        <v>98</v>
      </c>
      <c r="C1184" s="113">
        <v>44365</v>
      </c>
      <c r="D1184" s="56" t="s">
        <v>440</v>
      </c>
      <c r="E1184" s="15" t="s">
        <v>441</v>
      </c>
      <c r="F1184" s="16">
        <v>3.08</v>
      </c>
      <c r="H1184" s="2">
        <v>44347</v>
      </c>
      <c r="I1184" s="2">
        <v>44360</v>
      </c>
      <c r="J1184">
        <f t="shared" si="72"/>
        <v>14</v>
      </c>
      <c r="K1184" s="2">
        <f t="shared" si="73"/>
        <v>44353.5</v>
      </c>
      <c r="L1184" s="82">
        <v>44365.5</v>
      </c>
      <c r="M1184" s="79">
        <v>44376.5</v>
      </c>
      <c r="N1184" s="79"/>
      <c r="O1184">
        <f t="shared" si="74"/>
        <v>23</v>
      </c>
      <c r="P1184" s="32">
        <f t="shared" si="75"/>
        <v>70.84</v>
      </c>
    </row>
    <row r="1185" spans="2:16" x14ac:dyDescent="0.35">
      <c r="B1185" s="89" t="s">
        <v>98</v>
      </c>
      <c r="C1185" s="113">
        <v>44365</v>
      </c>
      <c r="D1185" s="56" t="s">
        <v>442</v>
      </c>
      <c r="E1185" s="15" t="s">
        <v>443</v>
      </c>
      <c r="F1185" s="16">
        <v>14.31</v>
      </c>
      <c r="H1185" s="2">
        <v>44347</v>
      </c>
      <c r="I1185" s="2">
        <v>44360</v>
      </c>
      <c r="J1185">
        <f t="shared" si="72"/>
        <v>14</v>
      </c>
      <c r="K1185" s="2">
        <f t="shared" si="73"/>
        <v>44353.5</v>
      </c>
      <c r="L1185" s="82">
        <v>44365.5</v>
      </c>
      <c r="M1185" s="82">
        <v>44365.5</v>
      </c>
      <c r="N1185" s="79"/>
      <c r="O1185">
        <f t="shared" si="74"/>
        <v>12</v>
      </c>
      <c r="P1185" s="32">
        <f t="shared" si="75"/>
        <v>171.72</v>
      </c>
    </row>
    <row r="1186" spans="2:16" x14ac:dyDescent="0.35">
      <c r="B1186" s="89" t="s">
        <v>98</v>
      </c>
      <c r="C1186" s="113">
        <v>44365</v>
      </c>
      <c r="D1186" s="56" t="s">
        <v>444</v>
      </c>
      <c r="E1186" s="15" t="s">
        <v>445</v>
      </c>
      <c r="F1186" s="16">
        <v>17.39</v>
      </c>
      <c r="H1186" s="2">
        <v>44347</v>
      </c>
      <c r="I1186" s="2">
        <v>44360</v>
      </c>
      <c r="J1186">
        <f t="shared" si="72"/>
        <v>14</v>
      </c>
      <c r="K1186" s="2">
        <f t="shared" si="73"/>
        <v>44353.5</v>
      </c>
      <c r="L1186" s="82">
        <v>44365.5</v>
      </c>
      <c r="M1186" s="82">
        <v>44365.5</v>
      </c>
      <c r="N1186" s="79"/>
      <c r="O1186">
        <f t="shared" si="74"/>
        <v>12</v>
      </c>
      <c r="P1186" s="32">
        <f t="shared" si="75"/>
        <v>208.68</v>
      </c>
    </row>
    <row r="1187" spans="2:16" x14ac:dyDescent="0.35">
      <c r="B1187" s="89" t="s">
        <v>98</v>
      </c>
      <c r="C1187" s="113">
        <v>44365</v>
      </c>
      <c r="D1187" s="56" t="s">
        <v>440</v>
      </c>
      <c r="E1187" s="15" t="s">
        <v>441</v>
      </c>
      <c r="F1187" s="16">
        <v>3.08</v>
      </c>
      <c r="H1187" s="2">
        <v>44347</v>
      </c>
      <c r="I1187" s="2">
        <v>44360</v>
      </c>
      <c r="J1187">
        <f t="shared" si="72"/>
        <v>14</v>
      </c>
      <c r="K1187" s="2">
        <f t="shared" si="73"/>
        <v>44353.5</v>
      </c>
      <c r="L1187" s="82">
        <v>44365.5</v>
      </c>
      <c r="M1187" s="79">
        <v>44376.5</v>
      </c>
      <c r="N1187" s="79"/>
      <c r="O1187">
        <f t="shared" si="74"/>
        <v>23</v>
      </c>
      <c r="P1187" s="32">
        <f t="shared" si="75"/>
        <v>70.84</v>
      </c>
    </row>
    <row r="1188" spans="2:16" x14ac:dyDescent="0.35">
      <c r="B1188" s="89" t="s">
        <v>98</v>
      </c>
      <c r="C1188" s="113">
        <v>44365</v>
      </c>
      <c r="D1188" s="56" t="s">
        <v>442</v>
      </c>
      <c r="E1188" s="15" t="s">
        <v>443</v>
      </c>
      <c r="F1188" s="16">
        <v>6</v>
      </c>
      <c r="H1188" s="2">
        <v>44347</v>
      </c>
      <c r="I1188" s="2">
        <v>44360</v>
      </c>
      <c r="J1188">
        <f t="shared" si="72"/>
        <v>14</v>
      </c>
      <c r="K1188" s="2">
        <f t="shared" si="73"/>
        <v>44353.5</v>
      </c>
      <c r="L1188" s="82">
        <v>44365.5</v>
      </c>
      <c r="M1188" s="82">
        <v>44365.5</v>
      </c>
      <c r="N1188" s="79"/>
      <c r="O1188">
        <f t="shared" si="74"/>
        <v>12</v>
      </c>
      <c r="P1188" s="32">
        <f t="shared" si="75"/>
        <v>72</v>
      </c>
    </row>
    <row r="1189" spans="2:16" x14ac:dyDescent="0.35">
      <c r="B1189" s="89" t="s">
        <v>98</v>
      </c>
      <c r="C1189" s="113">
        <v>44365</v>
      </c>
      <c r="D1189" s="56" t="s">
        <v>444</v>
      </c>
      <c r="E1189" s="15" t="s">
        <v>445</v>
      </c>
      <c r="F1189" s="16">
        <v>43.39</v>
      </c>
      <c r="H1189" s="2">
        <v>44347</v>
      </c>
      <c r="I1189" s="2">
        <v>44360</v>
      </c>
      <c r="J1189">
        <f t="shared" si="72"/>
        <v>14</v>
      </c>
      <c r="K1189" s="2">
        <f t="shared" si="73"/>
        <v>44353.5</v>
      </c>
      <c r="L1189" s="82">
        <v>44365.5</v>
      </c>
      <c r="M1189" s="82">
        <v>44365.5</v>
      </c>
      <c r="N1189" s="79"/>
      <c r="O1189">
        <f t="shared" si="74"/>
        <v>12</v>
      </c>
      <c r="P1189" s="32">
        <f t="shared" si="75"/>
        <v>520.68000000000006</v>
      </c>
    </row>
    <row r="1190" spans="2:16" x14ac:dyDescent="0.35">
      <c r="B1190" s="89" t="s">
        <v>98</v>
      </c>
      <c r="C1190" s="113">
        <v>44365</v>
      </c>
      <c r="D1190" s="56" t="s">
        <v>432</v>
      </c>
      <c r="E1190" s="15" t="s">
        <v>433</v>
      </c>
      <c r="F1190" s="16">
        <v>111.85</v>
      </c>
      <c r="H1190" s="2">
        <v>44347</v>
      </c>
      <c r="I1190" s="2">
        <v>44360</v>
      </c>
      <c r="J1190">
        <f t="shared" si="72"/>
        <v>14</v>
      </c>
      <c r="K1190" s="2">
        <f t="shared" si="73"/>
        <v>44353.5</v>
      </c>
      <c r="L1190" s="82">
        <v>44365.5</v>
      </c>
      <c r="M1190" s="82">
        <v>44365.5</v>
      </c>
      <c r="N1190" s="79"/>
      <c r="O1190">
        <f t="shared" si="74"/>
        <v>12</v>
      </c>
      <c r="P1190" s="32">
        <f t="shared" si="75"/>
        <v>1342.1999999999998</v>
      </c>
    </row>
    <row r="1191" spans="2:16" x14ac:dyDescent="0.35">
      <c r="B1191" s="89" t="s">
        <v>98</v>
      </c>
      <c r="C1191" s="113">
        <v>44365</v>
      </c>
      <c r="D1191" s="56" t="s">
        <v>434</v>
      </c>
      <c r="E1191" s="15" t="s">
        <v>435</v>
      </c>
      <c r="F1191" s="16">
        <v>185.79</v>
      </c>
      <c r="H1191" s="2">
        <v>44347</v>
      </c>
      <c r="I1191" s="2">
        <v>44360</v>
      </c>
      <c r="J1191">
        <f t="shared" si="72"/>
        <v>14</v>
      </c>
      <c r="K1191" s="2">
        <f t="shared" si="73"/>
        <v>44353.5</v>
      </c>
      <c r="L1191" s="82">
        <v>44365.5</v>
      </c>
      <c r="M1191" s="82">
        <v>44365.5</v>
      </c>
      <c r="N1191" s="79"/>
      <c r="O1191">
        <f t="shared" si="74"/>
        <v>12</v>
      </c>
      <c r="P1191" s="32">
        <f t="shared" si="75"/>
        <v>2229.48</v>
      </c>
    </row>
    <row r="1192" spans="2:16" x14ac:dyDescent="0.35">
      <c r="B1192" s="89" t="s">
        <v>98</v>
      </c>
      <c r="C1192" s="113">
        <v>44365</v>
      </c>
      <c r="D1192" s="56" t="s">
        <v>438</v>
      </c>
      <c r="E1192" s="15" t="s">
        <v>439</v>
      </c>
      <c r="F1192" s="16">
        <v>26.119999999999997</v>
      </c>
      <c r="H1192" s="2">
        <v>44347</v>
      </c>
      <c r="I1192" s="2">
        <v>44360</v>
      </c>
      <c r="J1192">
        <f t="shared" si="72"/>
        <v>14</v>
      </c>
      <c r="K1192" s="2">
        <f t="shared" si="73"/>
        <v>44353.5</v>
      </c>
      <c r="L1192" s="82">
        <v>44365.5</v>
      </c>
      <c r="M1192" s="82">
        <v>44365.5</v>
      </c>
      <c r="N1192" s="79"/>
      <c r="O1192">
        <f t="shared" si="74"/>
        <v>12</v>
      </c>
      <c r="P1192" s="32">
        <f t="shared" si="75"/>
        <v>313.43999999999994</v>
      </c>
    </row>
    <row r="1193" spans="2:16" x14ac:dyDescent="0.35">
      <c r="B1193" s="89" t="s">
        <v>98</v>
      </c>
      <c r="C1193" s="113">
        <v>44365</v>
      </c>
      <c r="D1193" s="56" t="s">
        <v>478</v>
      </c>
      <c r="E1193" s="15" t="s">
        <v>479</v>
      </c>
      <c r="F1193" s="16">
        <v>394.24</v>
      </c>
      <c r="H1193" s="2">
        <v>44347</v>
      </c>
      <c r="I1193" s="2">
        <v>44360</v>
      </c>
      <c r="J1193">
        <f t="shared" si="72"/>
        <v>14</v>
      </c>
      <c r="K1193" s="2">
        <f t="shared" si="73"/>
        <v>44353.5</v>
      </c>
      <c r="L1193" s="82">
        <v>44365.5</v>
      </c>
      <c r="M1193" s="82">
        <v>44365.5</v>
      </c>
      <c r="N1193" s="79"/>
      <c r="O1193">
        <f t="shared" si="74"/>
        <v>12</v>
      </c>
      <c r="P1193" s="32">
        <f t="shared" si="75"/>
        <v>4730.88</v>
      </c>
    </row>
    <row r="1194" spans="2:16" x14ac:dyDescent="0.35">
      <c r="B1194" s="89" t="s">
        <v>98</v>
      </c>
      <c r="C1194" s="113">
        <v>44365</v>
      </c>
      <c r="D1194" s="56" t="s">
        <v>494</v>
      </c>
      <c r="E1194" s="15" t="s">
        <v>495</v>
      </c>
      <c r="F1194" s="16">
        <v>71.319999999999993</v>
      </c>
      <c r="H1194" s="2">
        <v>44347</v>
      </c>
      <c r="I1194" s="2">
        <v>44360</v>
      </c>
      <c r="J1194">
        <f t="shared" si="72"/>
        <v>14</v>
      </c>
      <c r="K1194" s="2">
        <f t="shared" si="73"/>
        <v>44353.5</v>
      </c>
      <c r="L1194" s="82">
        <v>44365.5</v>
      </c>
      <c r="M1194" s="82">
        <v>44365.5</v>
      </c>
      <c r="N1194" s="79"/>
      <c r="O1194">
        <f t="shared" si="74"/>
        <v>12</v>
      </c>
      <c r="P1194" s="32">
        <f t="shared" si="75"/>
        <v>855.83999999999992</v>
      </c>
    </row>
    <row r="1195" spans="2:16" x14ac:dyDescent="0.35">
      <c r="B1195" s="89" t="s">
        <v>98</v>
      </c>
      <c r="C1195" s="113">
        <v>44365</v>
      </c>
      <c r="D1195" s="56" t="s">
        <v>496</v>
      </c>
      <c r="E1195" s="15" t="s">
        <v>497</v>
      </c>
      <c r="F1195" s="16">
        <v>1.1200000000000001</v>
      </c>
      <c r="H1195" s="2">
        <v>44347</v>
      </c>
      <c r="I1195" s="2">
        <v>44360</v>
      </c>
      <c r="J1195">
        <f t="shared" si="72"/>
        <v>14</v>
      </c>
      <c r="K1195" s="2">
        <f t="shared" si="73"/>
        <v>44353.5</v>
      </c>
      <c r="L1195" s="82">
        <v>44365.5</v>
      </c>
      <c r="M1195" s="82">
        <v>44365.5</v>
      </c>
      <c r="N1195" s="79"/>
      <c r="O1195">
        <f t="shared" si="74"/>
        <v>12</v>
      </c>
      <c r="P1195" s="32">
        <f t="shared" si="75"/>
        <v>13.440000000000001</v>
      </c>
    </row>
    <row r="1196" spans="2:16" x14ac:dyDescent="0.35">
      <c r="B1196" s="89" t="s">
        <v>98</v>
      </c>
      <c r="C1196" s="113">
        <v>44365</v>
      </c>
      <c r="D1196" s="56" t="s">
        <v>498</v>
      </c>
      <c r="E1196" s="15" t="s">
        <v>499</v>
      </c>
      <c r="F1196" s="16">
        <v>43.25</v>
      </c>
      <c r="H1196" s="2">
        <v>44347</v>
      </c>
      <c r="I1196" s="2">
        <v>44360</v>
      </c>
      <c r="J1196">
        <f t="shared" si="72"/>
        <v>14</v>
      </c>
      <c r="K1196" s="2">
        <f t="shared" si="73"/>
        <v>44353.5</v>
      </c>
      <c r="L1196" s="82">
        <v>44365.5</v>
      </c>
      <c r="M1196" s="82">
        <v>44365.5</v>
      </c>
      <c r="N1196" s="79"/>
      <c r="O1196">
        <f t="shared" si="74"/>
        <v>12</v>
      </c>
      <c r="P1196" s="32">
        <f t="shared" si="75"/>
        <v>519</v>
      </c>
    </row>
    <row r="1197" spans="2:16" x14ac:dyDescent="0.35">
      <c r="B1197" s="89" t="s">
        <v>98</v>
      </c>
      <c r="C1197" s="113">
        <v>44365</v>
      </c>
      <c r="D1197" s="56" t="s">
        <v>500</v>
      </c>
      <c r="E1197" s="15" t="s">
        <v>501</v>
      </c>
      <c r="F1197" s="16">
        <v>0.39</v>
      </c>
      <c r="H1197" s="2">
        <v>44347</v>
      </c>
      <c r="I1197" s="2">
        <v>44360</v>
      </c>
      <c r="J1197">
        <f t="shared" si="72"/>
        <v>14</v>
      </c>
      <c r="K1197" s="2">
        <f t="shared" si="73"/>
        <v>44353.5</v>
      </c>
      <c r="L1197" s="82">
        <v>44365.5</v>
      </c>
      <c r="M1197" s="82">
        <v>44365.5</v>
      </c>
      <c r="N1197" s="79"/>
      <c r="O1197">
        <f t="shared" si="74"/>
        <v>12</v>
      </c>
      <c r="P1197" s="32">
        <f t="shared" si="75"/>
        <v>4.68</v>
      </c>
    </row>
    <row r="1198" spans="2:16" x14ac:dyDescent="0.35">
      <c r="B1198" s="89" t="s">
        <v>98</v>
      </c>
      <c r="C1198" s="113">
        <v>44365</v>
      </c>
      <c r="D1198" s="56" t="s">
        <v>446</v>
      </c>
      <c r="E1198" s="15" t="s">
        <v>446</v>
      </c>
      <c r="F1198" s="16">
        <v>19.079999999999998</v>
      </c>
      <c r="H1198" s="2">
        <v>44347</v>
      </c>
      <c r="I1198" s="2">
        <v>44360</v>
      </c>
      <c r="J1198">
        <f t="shared" si="72"/>
        <v>14</v>
      </c>
      <c r="K1198" s="2">
        <f t="shared" si="73"/>
        <v>44353.5</v>
      </c>
      <c r="L1198" s="82">
        <v>44365.5</v>
      </c>
      <c r="M1198" s="82">
        <v>44365.5</v>
      </c>
      <c r="N1198" s="79"/>
      <c r="O1198">
        <f t="shared" si="74"/>
        <v>12</v>
      </c>
      <c r="P1198" s="32">
        <f t="shared" si="75"/>
        <v>228.95999999999998</v>
      </c>
    </row>
    <row r="1199" spans="2:16" x14ac:dyDescent="0.35">
      <c r="B1199" s="56" t="s">
        <v>98</v>
      </c>
      <c r="C1199" s="113">
        <v>44365</v>
      </c>
      <c r="D1199" s="56" t="s">
        <v>447</v>
      </c>
      <c r="E1199" s="15" t="s">
        <v>447</v>
      </c>
      <c r="F1199" s="16">
        <v>63.59</v>
      </c>
      <c r="H1199" s="2">
        <v>44347</v>
      </c>
      <c r="I1199" s="2">
        <v>44360</v>
      </c>
      <c r="J1199">
        <f t="shared" si="72"/>
        <v>14</v>
      </c>
      <c r="K1199" s="2">
        <f t="shared" si="73"/>
        <v>44353.5</v>
      </c>
      <c r="L1199" s="82">
        <v>44365.5</v>
      </c>
      <c r="M1199" s="82">
        <v>44365.5</v>
      </c>
      <c r="N1199" s="79"/>
      <c r="O1199">
        <f t="shared" si="74"/>
        <v>12</v>
      </c>
      <c r="P1199" s="32">
        <f t="shared" si="75"/>
        <v>763.08</v>
      </c>
    </row>
    <row r="1200" spans="2:16" x14ac:dyDescent="0.35">
      <c r="B1200" s="56" t="s">
        <v>98</v>
      </c>
      <c r="C1200" s="113">
        <v>44365</v>
      </c>
      <c r="D1200" s="56" t="s">
        <v>430</v>
      </c>
      <c r="E1200" s="15" t="s">
        <v>431</v>
      </c>
      <c r="F1200" s="16">
        <v>35.28</v>
      </c>
      <c r="H1200" s="2">
        <v>44347</v>
      </c>
      <c r="I1200" s="2">
        <v>44360</v>
      </c>
      <c r="J1200">
        <f t="shared" si="72"/>
        <v>14</v>
      </c>
      <c r="K1200" s="2">
        <f t="shared" si="73"/>
        <v>44353.5</v>
      </c>
      <c r="L1200" s="82">
        <v>44365.5</v>
      </c>
      <c r="M1200" s="82">
        <v>44365.5</v>
      </c>
      <c r="N1200" s="79"/>
      <c r="O1200">
        <f t="shared" si="74"/>
        <v>12</v>
      </c>
      <c r="P1200" s="32">
        <f t="shared" si="75"/>
        <v>423.36</v>
      </c>
    </row>
    <row r="1201" spans="2:16" x14ac:dyDescent="0.35">
      <c r="B1201" s="56" t="s">
        <v>98</v>
      </c>
      <c r="C1201" s="113">
        <v>44365</v>
      </c>
      <c r="D1201" s="56" t="s">
        <v>432</v>
      </c>
      <c r="E1201" s="15" t="s">
        <v>433</v>
      </c>
      <c r="F1201" s="16">
        <v>23.270000000000003</v>
      </c>
      <c r="H1201" s="2">
        <v>44347</v>
      </c>
      <c r="I1201" s="2">
        <v>44360</v>
      </c>
      <c r="J1201">
        <f t="shared" si="72"/>
        <v>14</v>
      </c>
      <c r="K1201" s="2">
        <f t="shared" si="73"/>
        <v>44353.5</v>
      </c>
      <c r="L1201" s="82">
        <v>44365.5</v>
      </c>
      <c r="M1201" s="82">
        <v>44365.5</v>
      </c>
      <c r="N1201" s="79"/>
      <c r="O1201">
        <f t="shared" si="74"/>
        <v>12</v>
      </c>
      <c r="P1201" s="32">
        <f t="shared" si="75"/>
        <v>279.24</v>
      </c>
    </row>
    <row r="1202" spans="2:16" x14ac:dyDescent="0.35">
      <c r="B1202" s="56" t="s">
        <v>98</v>
      </c>
      <c r="C1202" s="113">
        <v>44365</v>
      </c>
      <c r="D1202" s="56" t="s">
        <v>434</v>
      </c>
      <c r="E1202" s="15" t="s">
        <v>435</v>
      </c>
      <c r="F1202" s="16">
        <v>23.26</v>
      </c>
      <c r="H1202" s="2">
        <v>44347</v>
      </c>
      <c r="I1202" s="2">
        <v>44360</v>
      </c>
      <c r="J1202">
        <f t="shared" si="72"/>
        <v>14</v>
      </c>
      <c r="K1202" s="2">
        <f t="shared" si="73"/>
        <v>44353.5</v>
      </c>
      <c r="L1202" s="82">
        <v>44365.5</v>
      </c>
      <c r="M1202" s="82">
        <v>44365.5</v>
      </c>
      <c r="N1202" s="79"/>
      <c r="O1202">
        <f t="shared" si="74"/>
        <v>12</v>
      </c>
      <c r="P1202" s="32">
        <f t="shared" si="75"/>
        <v>279.12</v>
      </c>
    </row>
    <row r="1203" spans="2:16" x14ac:dyDescent="0.35">
      <c r="B1203" s="56" t="s">
        <v>98</v>
      </c>
      <c r="C1203" s="113">
        <v>44365</v>
      </c>
      <c r="D1203" s="56" t="s">
        <v>436</v>
      </c>
      <c r="E1203" s="15" t="s">
        <v>437</v>
      </c>
      <c r="F1203" s="16">
        <v>40.86</v>
      </c>
      <c r="H1203" s="2">
        <v>44347</v>
      </c>
      <c r="I1203" s="2">
        <v>44360</v>
      </c>
      <c r="J1203">
        <f t="shared" si="72"/>
        <v>14</v>
      </c>
      <c r="K1203" s="2">
        <f t="shared" si="73"/>
        <v>44353.5</v>
      </c>
      <c r="L1203" s="82">
        <v>44365.5</v>
      </c>
      <c r="M1203" s="82">
        <v>44365.5</v>
      </c>
      <c r="N1203" s="79"/>
      <c r="O1203">
        <f t="shared" si="74"/>
        <v>12</v>
      </c>
      <c r="P1203" s="32">
        <f t="shared" si="75"/>
        <v>490.32</v>
      </c>
    </row>
    <row r="1204" spans="2:16" x14ac:dyDescent="0.35">
      <c r="B1204" s="56" t="s">
        <v>98</v>
      </c>
      <c r="C1204" s="113">
        <v>44365</v>
      </c>
      <c r="D1204" s="56" t="s">
        <v>478</v>
      </c>
      <c r="E1204" s="15" t="s">
        <v>479</v>
      </c>
      <c r="F1204" s="16">
        <v>30.77</v>
      </c>
      <c r="H1204" s="2">
        <v>44347</v>
      </c>
      <c r="I1204" s="2">
        <v>44360</v>
      </c>
      <c r="J1204">
        <f t="shared" si="72"/>
        <v>14</v>
      </c>
      <c r="K1204" s="2">
        <f t="shared" si="73"/>
        <v>44353.5</v>
      </c>
      <c r="L1204" s="82">
        <v>44365.5</v>
      </c>
      <c r="M1204" s="82">
        <v>44365.5</v>
      </c>
      <c r="N1204" s="79"/>
      <c r="O1204">
        <f t="shared" si="74"/>
        <v>12</v>
      </c>
      <c r="P1204" s="32">
        <f t="shared" si="75"/>
        <v>369.24</v>
      </c>
    </row>
    <row r="1205" spans="2:16" x14ac:dyDescent="0.35">
      <c r="B1205" s="56" t="s">
        <v>98</v>
      </c>
      <c r="C1205" s="113">
        <v>44365</v>
      </c>
      <c r="D1205" s="56" t="s">
        <v>480</v>
      </c>
      <c r="E1205" s="15" t="s">
        <v>481</v>
      </c>
      <c r="F1205" s="16">
        <v>30.77</v>
      </c>
      <c r="H1205" s="2">
        <v>44347</v>
      </c>
      <c r="I1205" s="2">
        <v>44360</v>
      </c>
      <c r="J1205">
        <f t="shared" si="72"/>
        <v>14</v>
      </c>
      <c r="K1205" s="2">
        <f t="shared" si="73"/>
        <v>44353.5</v>
      </c>
      <c r="L1205" s="82">
        <v>44365.5</v>
      </c>
      <c r="M1205" s="82">
        <v>44365.5</v>
      </c>
      <c r="N1205" s="79"/>
      <c r="O1205">
        <f t="shared" si="74"/>
        <v>12</v>
      </c>
      <c r="P1205" s="32">
        <f t="shared" si="75"/>
        <v>369.24</v>
      </c>
    </row>
    <row r="1206" spans="2:16" x14ac:dyDescent="0.35">
      <c r="B1206" s="56" t="s">
        <v>98</v>
      </c>
      <c r="C1206" s="113">
        <v>44365</v>
      </c>
      <c r="D1206" s="56" t="s">
        <v>494</v>
      </c>
      <c r="E1206" s="15" t="s">
        <v>495</v>
      </c>
      <c r="F1206" s="16">
        <v>7.78</v>
      </c>
      <c r="H1206" s="2">
        <v>44347</v>
      </c>
      <c r="I1206" s="2">
        <v>44360</v>
      </c>
      <c r="J1206">
        <f t="shared" si="72"/>
        <v>14</v>
      </c>
      <c r="K1206" s="2">
        <f t="shared" si="73"/>
        <v>44353.5</v>
      </c>
      <c r="L1206" s="82">
        <v>44365.5</v>
      </c>
      <c r="M1206" s="82">
        <v>44365.5</v>
      </c>
      <c r="N1206" s="79"/>
      <c r="O1206">
        <f t="shared" si="74"/>
        <v>12</v>
      </c>
      <c r="P1206" s="32">
        <f t="shared" si="75"/>
        <v>93.36</v>
      </c>
    </row>
    <row r="1207" spans="2:16" x14ac:dyDescent="0.35">
      <c r="B1207" s="56" t="s">
        <v>98</v>
      </c>
      <c r="C1207" s="113">
        <v>44365</v>
      </c>
      <c r="D1207" s="56" t="s">
        <v>440</v>
      </c>
      <c r="E1207" s="15" t="s">
        <v>441</v>
      </c>
      <c r="F1207" s="16">
        <v>6.47</v>
      </c>
      <c r="H1207" s="2">
        <v>44347</v>
      </c>
      <c r="I1207" s="2">
        <v>44360</v>
      </c>
      <c r="J1207">
        <f t="shared" si="72"/>
        <v>14</v>
      </c>
      <c r="K1207" s="2">
        <f t="shared" si="73"/>
        <v>44353.5</v>
      </c>
      <c r="L1207" s="82">
        <v>44365.5</v>
      </c>
      <c r="M1207" s="79">
        <v>44376.5</v>
      </c>
      <c r="N1207" s="79"/>
      <c r="O1207">
        <f t="shared" si="74"/>
        <v>23</v>
      </c>
      <c r="P1207" s="32">
        <f t="shared" si="75"/>
        <v>148.81</v>
      </c>
    </row>
    <row r="1208" spans="2:16" x14ac:dyDescent="0.35">
      <c r="B1208" s="56" t="s">
        <v>98</v>
      </c>
      <c r="C1208" s="113">
        <v>44365</v>
      </c>
      <c r="D1208" s="56" t="s">
        <v>498</v>
      </c>
      <c r="E1208" s="15" t="s">
        <v>499</v>
      </c>
      <c r="F1208" s="16">
        <v>16.29</v>
      </c>
      <c r="H1208" s="2">
        <v>44347</v>
      </c>
      <c r="I1208" s="2">
        <v>44360</v>
      </c>
      <c r="J1208">
        <f t="shared" si="72"/>
        <v>14</v>
      </c>
      <c r="K1208" s="2">
        <f t="shared" si="73"/>
        <v>44353.5</v>
      </c>
      <c r="L1208" s="82">
        <v>44365.5</v>
      </c>
      <c r="M1208" s="82">
        <v>44365.5</v>
      </c>
      <c r="N1208" s="79"/>
      <c r="O1208">
        <f t="shared" si="74"/>
        <v>12</v>
      </c>
      <c r="P1208" s="32">
        <f t="shared" si="75"/>
        <v>195.48</v>
      </c>
    </row>
    <row r="1209" spans="2:16" x14ac:dyDescent="0.35">
      <c r="B1209" s="56" t="s">
        <v>98</v>
      </c>
      <c r="C1209" s="113">
        <v>44365</v>
      </c>
      <c r="D1209" s="56" t="s">
        <v>430</v>
      </c>
      <c r="E1209" s="15" t="s">
        <v>431</v>
      </c>
      <c r="F1209" s="16">
        <v>36.950000000000003</v>
      </c>
      <c r="H1209" s="2">
        <v>44347</v>
      </c>
      <c r="I1209" s="2">
        <v>44360</v>
      </c>
      <c r="J1209">
        <f t="shared" si="72"/>
        <v>14</v>
      </c>
      <c r="K1209" s="2">
        <f t="shared" si="73"/>
        <v>44353.5</v>
      </c>
      <c r="L1209" s="82">
        <v>44365.5</v>
      </c>
      <c r="M1209" s="82">
        <v>44365.5</v>
      </c>
      <c r="N1209" s="79"/>
      <c r="O1209">
        <f t="shared" si="74"/>
        <v>12</v>
      </c>
      <c r="P1209" s="32">
        <f t="shared" si="75"/>
        <v>443.40000000000003</v>
      </c>
    </row>
    <row r="1210" spans="2:16" x14ac:dyDescent="0.35">
      <c r="B1210" s="56" t="s">
        <v>98</v>
      </c>
      <c r="C1210" s="113">
        <v>44365</v>
      </c>
      <c r="D1210" s="56" t="s">
        <v>442</v>
      </c>
      <c r="E1210" s="15" t="s">
        <v>443</v>
      </c>
      <c r="F1210" s="16">
        <v>14.31</v>
      </c>
      <c r="H1210" s="2">
        <v>44347</v>
      </c>
      <c r="I1210" s="2">
        <v>44360</v>
      </c>
      <c r="J1210">
        <f t="shared" si="72"/>
        <v>14</v>
      </c>
      <c r="K1210" s="2">
        <f t="shared" si="73"/>
        <v>44353.5</v>
      </c>
      <c r="L1210" s="82">
        <v>44365.5</v>
      </c>
      <c r="M1210" s="82">
        <v>44365.5</v>
      </c>
      <c r="N1210" s="79"/>
      <c r="O1210">
        <f t="shared" si="74"/>
        <v>12</v>
      </c>
      <c r="P1210" s="32">
        <f t="shared" si="75"/>
        <v>171.72</v>
      </c>
    </row>
    <row r="1211" spans="2:16" x14ac:dyDescent="0.35">
      <c r="B1211" s="56" t="s">
        <v>98</v>
      </c>
      <c r="C1211" s="113">
        <v>44365</v>
      </c>
      <c r="D1211" s="56" t="s">
        <v>432</v>
      </c>
      <c r="E1211" s="15" t="s">
        <v>433</v>
      </c>
      <c r="F1211" s="16">
        <v>55.42</v>
      </c>
      <c r="H1211" s="2">
        <v>44347</v>
      </c>
      <c r="I1211" s="2">
        <v>44360</v>
      </c>
      <c r="J1211">
        <f t="shared" si="72"/>
        <v>14</v>
      </c>
      <c r="K1211" s="2">
        <f t="shared" si="73"/>
        <v>44353.5</v>
      </c>
      <c r="L1211" s="82">
        <v>44365.5</v>
      </c>
      <c r="M1211" s="82">
        <v>44365.5</v>
      </c>
      <c r="N1211" s="79"/>
      <c r="O1211">
        <f t="shared" si="74"/>
        <v>12</v>
      </c>
      <c r="P1211" s="32">
        <f t="shared" si="75"/>
        <v>665.04</v>
      </c>
    </row>
    <row r="1212" spans="2:16" x14ac:dyDescent="0.35">
      <c r="B1212" s="56" t="s">
        <v>98</v>
      </c>
      <c r="C1212" s="113">
        <v>44365</v>
      </c>
      <c r="D1212" s="56" t="s">
        <v>434</v>
      </c>
      <c r="E1212" s="15" t="s">
        <v>435</v>
      </c>
      <c r="F1212" s="16">
        <v>55.42</v>
      </c>
      <c r="H1212" s="2">
        <v>44347</v>
      </c>
      <c r="I1212" s="2">
        <v>44360</v>
      </c>
      <c r="J1212">
        <f t="shared" si="72"/>
        <v>14</v>
      </c>
      <c r="K1212" s="2">
        <f t="shared" si="73"/>
        <v>44353.5</v>
      </c>
      <c r="L1212" s="82">
        <v>44365.5</v>
      </c>
      <c r="M1212" s="82">
        <v>44365.5</v>
      </c>
      <c r="N1212" s="79"/>
      <c r="O1212">
        <f t="shared" si="74"/>
        <v>12</v>
      </c>
      <c r="P1212" s="32">
        <f t="shared" si="75"/>
        <v>665.04</v>
      </c>
    </row>
    <row r="1213" spans="2:16" x14ac:dyDescent="0.35">
      <c r="B1213" s="56" t="s">
        <v>98</v>
      </c>
      <c r="C1213" s="113">
        <v>44365</v>
      </c>
      <c r="D1213" s="56" t="s">
        <v>436</v>
      </c>
      <c r="E1213" s="15" t="s">
        <v>437</v>
      </c>
      <c r="F1213" s="16">
        <v>113.36</v>
      </c>
      <c r="H1213" s="2">
        <v>44347</v>
      </c>
      <c r="I1213" s="2">
        <v>44360</v>
      </c>
      <c r="J1213">
        <f t="shared" si="72"/>
        <v>14</v>
      </c>
      <c r="K1213" s="2">
        <f t="shared" si="73"/>
        <v>44353.5</v>
      </c>
      <c r="L1213" s="82">
        <v>44365.5</v>
      </c>
      <c r="M1213" s="82">
        <v>44365.5</v>
      </c>
      <c r="N1213" s="79"/>
      <c r="O1213">
        <f t="shared" si="74"/>
        <v>12</v>
      </c>
      <c r="P1213" s="32">
        <f t="shared" si="75"/>
        <v>1360.32</v>
      </c>
    </row>
    <row r="1214" spans="2:16" x14ac:dyDescent="0.35">
      <c r="B1214" s="56" t="s">
        <v>98</v>
      </c>
      <c r="C1214" s="113">
        <v>44365</v>
      </c>
      <c r="D1214" s="56" t="s">
        <v>444</v>
      </c>
      <c r="E1214" s="15" t="s">
        <v>445</v>
      </c>
      <c r="F1214" s="16">
        <v>109.39</v>
      </c>
      <c r="H1214" s="2">
        <v>44347</v>
      </c>
      <c r="I1214" s="2">
        <v>44360</v>
      </c>
      <c r="J1214">
        <f t="shared" si="72"/>
        <v>14</v>
      </c>
      <c r="K1214" s="2">
        <f t="shared" si="73"/>
        <v>44353.5</v>
      </c>
      <c r="L1214" s="82">
        <v>44365.5</v>
      </c>
      <c r="M1214" s="82">
        <v>44365.5</v>
      </c>
      <c r="N1214" s="79"/>
      <c r="O1214">
        <f t="shared" si="74"/>
        <v>12</v>
      </c>
      <c r="P1214" s="32">
        <f t="shared" si="75"/>
        <v>1312.68</v>
      </c>
    </row>
    <row r="1215" spans="2:16" x14ac:dyDescent="0.35">
      <c r="B1215" s="56" t="s">
        <v>98</v>
      </c>
      <c r="C1215" s="113">
        <v>44365</v>
      </c>
      <c r="D1215" s="56" t="s">
        <v>478</v>
      </c>
      <c r="E1215" s="15" t="s">
        <v>479</v>
      </c>
      <c r="F1215" s="16">
        <v>211.54</v>
      </c>
      <c r="H1215" s="2">
        <v>44347</v>
      </c>
      <c r="I1215" s="2">
        <v>44360</v>
      </c>
      <c r="J1215">
        <f t="shared" si="72"/>
        <v>14</v>
      </c>
      <c r="K1215" s="2">
        <f t="shared" si="73"/>
        <v>44353.5</v>
      </c>
      <c r="L1215" s="82">
        <v>44365.5</v>
      </c>
      <c r="M1215" s="82">
        <v>44365.5</v>
      </c>
      <c r="N1215" s="79"/>
      <c r="O1215">
        <f t="shared" si="74"/>
        <v>12</v>
      </c>
      <c r="P1215" s="32">
        <f t="shared" si="75"/>
        <v>2538.48</v>
      </c>
    </row>
    <row r="1216" spans="2:16" x14ac:dyDescent="0.35">
      <c r="B1216" s="56" t="s">
        <v>98</v>
      </c>
      <c r="C1216" s="113">
        <v>44365</v>
      </c>
      <c r="D1216" s="56" t="s">
        <v>430</v>
      </c>
      <c r="E1216" s="15" t="s">
        <v>431</v>
      </c>
      <c r="F1216" s="16">
        <v>27.61</v>
      </c>
      <c r="H1216" s="2">
        <v>44347</v>
      </c>
      <c r="I1216" s="2">
        <v>44360</v>
      </c>
      <c r="J1216">
        <f t="shared" si="72"/>
        <v>14</v>
      </c>
      <c r="K1216" s="2">
        <f t="shared" si="73"/>
        <v>44353.5</v>
      </c>
      <c r="L1216" s="82">
        <v>44365.5</v>
      </c>
      <c r="M1216" s="82">
        <v>44365.5</v>
      </c>
      <c r="N1216" s="79"/>
      <c r="O1216">
        <f t="shared" si="74"/>
        <v>12</v>
      </c>
      <c r="P1216" s="32">
        <f t="shared" si="75"/>
        <v>331.32</v>
      </c>
    </row>
    <row r="1217" spans="2:16" x14ac:dyDescent="0.35">
      <c r="B1217" s="56" t="s">
        <v>98</v>
      </c>
      <c r="C1217" s="113">
        <v>44365</v>
      </c>
      <c r="D1217" s="56" t="s">
        <v>432</v>
      </c>
      <c r="E1217" s="15" t="s">
        <v>433</v>
      </c>
      <c r="F1217" s="16">
        <v>41.41</v>
      </c>
      <c r="H1217" s="2">
        <v>44347</v>
      </c>
      <c r="I1217" s="2">
        <v>44360</v>
      </c>
      <c r="J1217">
        <f t="shared" si="72"/>
        <v>14</v>
      </c>
      <c r="K1217" s="2">
        <f t="shared" si="73"/>
        <v>44353.5</v>
      </c>
      <c r="L1217" s="82">
        <v>44365.5</v>
      </c>
      <c r="M1217" s="82">
        <v>44365.5</v>
      </c>
      <c r="N1217" s="79"/>
      <c r="O1217">
        <f t="shared" si="74"/>
        <v>12</v>
      </c>
      <c r="P1217" s="32">
        <f t="shared" si="75"/>
        <v>496.91999999999996</v>
      </c>
    </row>
    <row r="1218" spans="2:16" x14ac:dyDescent="0.35">
      <c r="B1218" s="56" t="s">
        <v>98</v>
      </c>
      <c r="C1218" s="113">
        <v>44365</v>
      </c>
      <c r="D1218" s="56" t="s">
        <v>434</v>
      </c>
      <c r="E1218" s="15" t="s">
        <v>435</v>
      </c>
      <c r="F1218" s="16">
        <v>41.41</v>
      </c>
      <c r="H1218" s="2">
        <v>44347</v>
      </c>
      <c r="I1218" s="2">
        <v>44360</v>
      </c>
      <c r="J1218">
        <f t="shared" si="72"/>
        <v>14</v>
      </c>
      <c r="K1218" s="2">
        <f t="shared" si="73"/>
        <v>44353.5</v>
      </c>
      <c r="L1218" s="82">
        <v>44365.5</v>
      </c>
      <c r="M1218" s="82">
        <v>44365.5</v>
      </c>
      <c r="N1218" s="79"/>
      <c r="O1218">
        <f t="shared" si="74"/>
        <v>12</v>
      </c>
      <c r="P1218" s="32">
        <f t="shared" si="75"/>
        <v>496.91999999999996</v>
      </c>
    </row>
    <row r="1219" spans="2:16" x14ac:dyDescent="0.35">
      <c r="B1219" s="56" t="s">
        <v>98</v>
      </c>
      <c r="C1219" s="113">
        <v>44365</v>
      </c>
      <c r="D1219" s="56" t="s">
        <v>478</v>
      </c>
      <c r="E1219" s="15" t="s">
        <v>479</v>
      </c>
      <c r="F1219" s="16">
        <v>20</v>
      </c>
      <c r="H1219" s="2">
        <v>44347</v>
      </c>
      <c r="I1219" s="2">
        <v>44360</v>
      </c>
      <c r="J1219">
        <f t="shared" si="72"/>
        <v>14</v>
      </c>
      <c r="K1219" s="2">
        <f t="shared" si="73"/>
        <v>44353.5</v>
      </c>
      <c r="L1219" s="82">
        <v>44365.5</v>
      </c>
      <c r="M1219" s="82">
        <v>44365.5</v>
      </c>
      <c r="N1219" s="79"/>
      <c r="O1219">
        <f t="shared" si="74"/>
        <v>12</v>
      </c>
      <c r="P1219" s="32">
        <f t="shared" si="75"/>
        <v>240</v>
      </c>
    </row>
    <row r="1220" spans="2:16" x14ac:dyDescent="0.35">
      <c r="B1220" s="56" t="s">
        <v>98</v>
      </c>
      <c r="C1220" s="113">
        <v>44365</v>
      </c>
      <c r="D1220" s="56" t="s">
        <v>480</v>
      </c>
      <c r="E1220" s="15" t="s">
        <v>481</v>
      </c>
      <c r="F1220" s="16">
        <v>20</v>
      </c>
      <c r="H1220" s="2">
        <v>44347</v>
      </c>
      <c r="I1220" s="2">
        <v>44360</v>
      </c>
      <c r="J1220">
        <f t="shared" si="72"/>
        <v>14</v>
      </c>
      <c r="K1220" s="2">
        <f t="shared" si="73"/>
        <v>44353.5</v>
      </c>
      <c r="L1220" s="82">
        <v>44365.5</v>
      </c>
      <c r="M1220" s="82">
        <v>44365.5</v>
      </c>
      <c r="N1220" s="79"/>
      <c r="O1220">
        <f t="shared" si="74"/>
        <v>12</v>
      </c>
      <c r="P1220" s="32">
        <f t="shared" si="75"/>
        <v>240</v>
      </c>
    </row>
    <row r="1221" spans="2:16" x14ac:dyDescent="0.35">
      <c r="B1221" s="56" t="s">
        <v>98</v>
      </c>
      <c r="C1221" s="113">
        <v>44365</v>
      </c>
      <c r="D1221" s="56" t="s">
        <v>430</v>
      </c>
      <c r="E1221" s="15" t="s">
        <v>431</v>
      </c>
      <c r="F1221" s="16">
        <v>50.49</v>
      </c>
      <c r="H1221" s="2">
        <v>44347</v>
      </c>
      <c r="I1221" s="2">
        <v>44360</v>
      </c>
      <c r="J1221">
        <f t="shared" si="72"/>
        <v>14</v>
      </c>
      <c r="K1221" s="2">
        <f t="shared" si="73"/>
        <v>44353.5</v>
      </c>
      <c r="L1221" s="82">
        <v>44365.5</v>
      </c>
      <c r="M1221" s="82">
        <v>44365.5</v>
      </c>
      <c r="N1221" s="79"/>
      <c r="O1221">
        <f t="shared" si="74"/>
        <v>12</v>
      </c>
      <c r="P1221" s="32">
        <f t="shared" si="75"/>
        <v>605.88</v>
      </c>
    </row>
    <row r="1222" spans="2:16" x14ac:dyDescent="0.35">
      <c r="B1222" s="56" t="s">
        <v>98</v>
      </c>
      <c r="C1222" s="113">
        <v>44365</v>
      </c>
      <c r="D1222" s="56" t="s">
        <v>432</v>
      </c>
      <c r="E1222" s="15" t="s">
        <v>433</v>
      </c>
      <c r="F1222" s="16">
        <v>25.26</v>
      </c>
      <c r="H1222" s="2">
        <v>44347</v>
      </c>
      <c r="I1222" s="2">
        <v>44360</v>
      </c>
      <c r="J1222">
        <f t="shared" si="72"/>
        <v>14</v>
      </c>
      <c r="K1222" s="2">
        <f t="shared" si="73"/>
        <v>44353.5</v>
      </c>
      <c r="L1222" s="82">
        <v>44365.5</v>
      </c>
      <c r="M1222" s="82">
        <v>44365.5</v>
      </c>
      <c r="N1222" s="79"/>
      <c r="O1222">
        <f t="shared" si="74"/>
        <v>12</v>
      </c>
      <c r="P1222" s="32">
        <f t="shared" si="75"/>
        <v>303.12</v>
      </c>
    </row>
    <row r="1223" spans="2:16" x14ac:dyDescent="0.35">
      <c r="B1223" s="56" t="s">
        <v>98</v>
      </c>
      <c r="C1223" s="113">
        <v>44365</v>
      </c>
      <c r="D1223" s="56" t="s">
        <v>438</v>
      </c>
      <c r="E1223" s="15" t="s">
        <v>439</v>
      </c>
      <c r="F1223" s="16">
        <v>25.25</v>
      </c>
      <c r="H1223" s="2">
        <v>44347</v>
      </c>
      <c r="I1223" s="2">
        <v>44360</v>
      </c>
      <c r="J1223">
        <f t="shared" si="72"/>
        <v>14</v>
      </c>
      <c r="K1223" s="2">
        <f t="shared" si="73"/>
        <v>44353.5</v>
      </c>
      <c r="L1223" s="82">
        <v>44365.5</v>
      </c>
      <c r="M1223" s="82">
        <v>44365.5</v>
      </c>
      <c r="N1223" s="79"/>
      <c r="O1223">
        <f t="shared" si="74"/>
        <v>12</v>
      </c>
      <c r="P1223" s="32">
        <f t="shared" si="75"/>
        <v>303</v>
      </c>
    </row>
    <row r="1224" spans="2:16" x14ac:dyDescent="0.35">
      <c r="B1224" s="56" t="s">
        <v>98</v>
      </c>
      <c r="C1224" s="113">
        <v>44365</v>
      </c>
      <c r="D1224" s="56" t="s">
        <v>454</v>
      </c>
      <c r="E1224" s="15" t="s">
        <v>455</v>
      </c>
      <c r="F1224" s="16">
        <v>979.29000000000008</v>
      </c>
      <c r="H1224" s="2">
        <v>44347</v>
      </c>
      <c r="I1224" s="2">
        <v>44360</v>
      </c>
      <c r="J1224">
        <f t="shared" si="72"/>
        <v>14</v>
      </c>
      <c r="K1224" s="2">
        <f t="shared" si="73"/>
        <v>44353.5</v>
      </c>
      <c r="L1224" s="82">
        <v>44365.5</v>
      </c>
      <c r="M1224" s="82">
        <v>44365.5</v>
      </c>
      <c r="N1224" s="79"/>
      <c r="O1224">
        <f t="shared" si="74"/>
        <v>12</v>
      </c>
      <c r="P1224" s="32">
        <f t="shared" si="75"/>
        <v>11751.480000000001</v>
      </c>
    </row>
    <row r="1225" spans="2:16" x14ac:dyDescent="0.35">
      <c r="B1225" s="56" t="s">
        <v>98</v>
      </c>
      <c r="C1225" s="113">
        <v>44365</v>
      </c>
      <c r="D1225" s="56" t="s">
        <v>430</v>
      </c>
      <c r="E1225" s="15" t="s">
        <v>431</v>
      </c>
      <c r="F1225" s="16">
        <v>73288.349999999933</v>
      </c>
      <c r="H1225" s="2">
        <v>44347</v>
      </c>
      <c r="I1225" s="2">
        <v>44360</v>
      </c>
      <c r="J1225">
        <f t="shared" si="72"/>
        <v>14</v>
      </c>
      <c r="K1225" s="2">
        <f t="shared" si="73"/>
        <v>44353.5</v>
      </c>
      <c r="L1225" s="82">
        <v>44365.5</v>
      </c>
      <c r="M1225" s="82">
        <v>44365.5</v>
      </c>
      <c r="N1225" s="79"/>
      <c r="O1225">
        <f t="shared" si="74"/>
        <v>12</v>
      </c>
      <c r="P1225" s="32">
        <f t="shared" si="75"/>
        <v>879460.19999999925</v>
      </c>
    </row>
    <row r="1226" spans="2:16" x14ac:dyDescent="0.35">
      <c r="B1226" s="56" t="s">
        <v>98</v>
      </c>
      <c r="C1226" s="113">
        <v>44365</v>
      </c>
      <c r="D1226" s="56" t="s">
        <v>456</v>
      </c>
      <c r="E1226" s="15" t="s">
        <v>457</v>
      </c>
      <c r="F1226" s="16">
        <v>7943.0000000000018</v>
      </c>
      <c r="H1226" s="2">
        <v>44347</v>
      </c>
      <c r="I1226" s="2">
        <v>44360</v>
      </c>
      <c r="J1226">
        <f t="shared" ref="J1226:J1289" si="76">I1226-H1226+1</f>
        <v>14</v>
      </c>
      <c r="K1226" s="2">
        <f t="shared" ref="K1226:K1289" si="77">(I1226+H1226)/2</f>
        <v>44353.5</v>
      </c>
      <c r="L1226" s="82">
        <v>44365.5</v>
      </c>
      <c r="M1226" s="82">
        <v>44365.5</v>
      </c>
      <c r="N1226" s="79"/>
      <c r="O1226">
        <f t="shared" ref="O1226:O1289" si="78">M1226-K1226</f>
        <v>12</v>
      </c>
      <c r="P1226" s="32">
        <f t="shared" ref="P1226:P1289" si="79">F1226*O1226</f>
        <v>95316.000000000029</v>
      </c>
    </row>
    <row r="1227" spans="2:16" x14ac:dyDescent="0.35">
      <c r="B1227" s="56" t="s">
        <v>98</v>
      </c>
      <c r="C1227" s="113">
        <v>44365</v>
      </c>
      <c r="D1227" s="56" t="s">
        <v>432</v>
      </c>
      <c r="E1227" s="15" t="s">
        <v>433</v>
      </c>
      <c r="F1227" s="16">
        <v>249298.20000000042</v>
      </c>
      <c r="H1227" s="2">
        <v>44347</v>
      </c>
      <c r="I1227" s="2">
        <v>44360</v>
      </c>
      <c r="J1227">
        <f t="shared" si="76"/>
        <v>14</v>
      </c>
      <c r="K1227" s="2">
        <f t="shared" si="77"/>
        <v>44353.5</v>
      </c>
      <c r="L1227" s="82">
        <v>44365.5</v>
      </c>
      <c r="M1227" s="82">
        <v>44365.5</v>
      </c>
      <c r="N1227" s="79"/>
      <c r="O1227">
        <f t="shared" si="78"/>
        <v>12</v>
      </c>
      <c r="P1227" s="32">
        <f t="shared" si="79"/>
        <v>2991578.400000005</v>
      </c>
    </row>
    <row r="1228" spans="2:16" x14ac:dyDescent="0.35">
      <c r="B1228" s="56" t="s">
        <v>98</v>
      </c>
      <c r="C1228" s="113">
        <v>44365</v>
      </c>
      <c r="D1228" s="56" t="s">
        <v>434</v>
      </c>
      <c r="E1228" s="15" t="s">
        <v>435</v>
      </c>
      <c r="F1228" s="16">
        <v>398147.32</v>
      </c>
      <c r="H1228" s="2">
        <v>44347</v>
      </c>
      <c r="I1228" s="2">
        <v>44360</v>
      </c>
      <c r="J1228">
        <f t="shared" si="76"/>
        <v>14</v>
      </c>
      <c r="K1228" s="2">
        <f t="shared" si="77"/>
        <v>44353.5</v>
      </c>
      <c r="L1228" s="82">
        <v>44365.5</v>
      </c>
      <c r="M1228" s="82">
        <v>44365.5</v>
      </c>
      <c r="N1228" s="79"/>
      <c r="O1228">
        <f t="shared" si="78"/>
        <v>12</v>
      </c>
      <c r="P1228" s="32">
        <f t="shared" si="79"/>
        <v>4777767.84</v>
      </c>
    </row>
    <row r="1229" spans="2:16" x14ac:dyDescent="0.35">
      <c r="B1229" s="56" t="s">
        <v>98</v>
      </c>
      <c r="C1229" s="113">
        <v>44365</v>
      </c>
      <c r="D1229" s="56" t="s">
        <v>436</v>
      </c>
      <c r="E1229" s="15" t="s">
        <v>437</v>
      </c>
      <c r="F1229" s="16">
        <v>104976.30999999995</v>
      </c>
      <c r="H1229" s="2">
        <v>44347</v>
      </c>
      <c r="I1229" s="2">
        <v>44360</v>
      </c>
      <c r="J1229">
        <f t="shared" si="76"/>
        <v>14</v>
      </c>
      <c r="K1229" s="2">
        <f t="shared" si="77"/>
        <v>44353.5</v>
      </c>
      <c r="L1229" s="82">
        <v>44365.5</v>
      </c>
      <c r="M1229" s="82">
        <v>44365.5</v>
      </c>
      <c r="N1229" s="79"/>
      <c r="O1229">
        <f t="shared" si="78"/>
        <v>12</v>
      </c>
      <c r="P1229" s="32">
        <f t="shared" si="79"/>
        <v>1259715.7199999995</v>
      </c>
    </row>
    <row r="1230" spans="2:16" x14ac:dyDescent="0.35">
      <c r="B1230" s="56" t="s">
        <v>98</v>
      </c>
      <c r="C1230" s="113">
        <v>44365</v>
      </c>
      <c r="D1230" s="56" t="s">
        <v>438</v>
      </c>
      <c r="E1230" s="15" t="s">
        <v>439</v>
      </c>
      <c r="F1230" s="16">
        <v>58034.890000000007</v>
      </c>
      <c r="H1230" s="2">
        <v>44347</v>
      </c>
      <c r="I1230" s="2">
        <v>44360</v>
      </c>
      <c r="J1230">
        <f t="shared" si="76"/>
        <v>14</v>
      </c>
      <c r="K1230" s="2">
        <f t="shared" si="77"/>
        <v>44353.5</v>
      </c>
      <c r="L1230" s="82">
        <v>44365.5</v>
      </c>
      <c r="M1230" s="82">
        <v>44365.5</v>
      </c>
      <c r="N1230" s="79"/>
      <c r="O1230">
        <f t="shared" si="78"/>
        <v>12</v>
      </c>
      <c r="P1230" s="32">
        <f t="shared" si="79"/>
        <v>696418.68</v>
      </c>
    </row>
    <row r="1231" spans="2:16" x14ac:dyDescent="0.35">
      <c r="B1231" s="56" t="s">
        <v>98</v>
      </c>
      <c r="C1231" s="113">
        <v>44365</v>
      </c>
      <c r="D1231" s="56" t="s">
        <v>468</v>
      </c>
      <c r="E1231" s="15" t="s">
        <v>469</v>
      </c>
      <c r="F1231" s="16">
        <v>205.51000000000002</v>
      </c>
      <c r="H1231" s="2">
        <v>44347</v>
      </c>
      <c r="I1231" s="2">
        <v>44360</v>
      </c>
      <c r="J1231">
        <f t="shared" si="76"/>
        <v>14</v>
      </c>
      <c r="K1231" s="2">
        <f t="shared" si="77"/>
        <v>44353.5</v>
      </c>
      <c r="L1231" s="82">
        <v>44365.5</v>
      </c>
      <c r="M1231" s="82">
        <v>44365.5</v>
      </c>
      <c r="N1231" s="79"/>
      <c r="O1231">
        <f t="shared" si="78"/>
        <v>12</v>
      </c>
      <c r="P1231" s="32">
        <f t="shared" si="79"/>
        <v>2466.1200000000003</v>
      </c>
    </row>
    <row r="1232" spans="2:16" x14ac:dyDescent="0.35">
      <c r="B1232" s="56" t="s">
        <v>98</v>
      </c>
      <c r="C1232" s="113">
        <v>44365</v>
      </c>
      <c r="D1232" s="56" t="s">
        <v>440</v>
      </c>
      <c r="E1232" s="15" t="s">
        <v>441</v>
      </c>
      <c r="F1232" s="16">
        <v>7367.4400000000514</v>
      </c>
      <c r="H1232" s="2">
        <v>44347</v>
      </c>
      <c r="I1232" s="2">
        <v>44360</v>
      </c>
      <c r="J1232">
        <f t="shared" si="76"/>
        <v>14</v>
      </c>
      <c r="K1232" s="2">
        <f t="shared" si="77"/>
        <v>44353.5</v>
      </c>
      <c r="L1232" s="82">
        <v>44365.5</v>
      </c>
      <c r="M1232" s="79">
        <v>44376.5</v>
      </c>
      <c r="N1232" s="79"/>
      <c r="O1232">
        <f t="shared" si="78"/>
        <v>23</v>
      </c>
      <c r="P1232" s="32">
        <f t="shared" si="79"/>
        <v>169451.12000000119</v>
      </c>
    </row>
    <row r="1233" spans="2:16" x14ac:dyDescent="0.35">
      <c r="B1233" s="56" t="s">
        <v>98</v>
      </c>
      <c r="C1233" s="113">
        <v>44365</v>
      </c>
      <c r="D1233" s="56" t="s">
        <v>474</v>
      </c>
      <c r="E1233" s="15" t="s">
        <v>475</v>
      </c>
      <c r="F1233" s="16">
        <v>941.79000000000008</v>
      </c>
      <c r="H1233" s="2">
        <v>44347</v>
      </c>
      <c r="I1233" s="2">
        <v>44360</v>
      </c>
      <c r="J1233">
        <f t="shared" si="76"/>
        <v>14</v>
      </c>
      <c r="K1233" s="2">
        <f t="shared" si="77"/>
        <v>44353.5</v>
      </c>
      <c r="L1233" s="82">
        <v>44365.5</v>
      </c>
      <c r="M1233" s="82">
        <v>44365.5</v>
      </c>
      <c r="N1233" s="79"/>
      <c r="O1233">
        <f t="shared" si="78"/>
        <v>12</v>
      </c>
      <c r="P1233" s="32">
        <f t="shared" si="79"/>
        <v>11301.480000000001</v>
      </c>
    </row>
    <row r="1234" spans="2:16" x14ac:dyDescent="0.35">
      <c r="B1234" s="56" t="s">
        <v>98</v>
      </c>
      <c r="C1234" s="113">
        <v>44365</v>
      </c>
      <c r="D1234" s="56" t="s">
        <v>476</v>
      </c>
      <c r="E1234" s="15" t="s">
        <v>477</v>
      </c>
      <c r="F1234" s="16">
        <v>330.33000000000038</v>
      </c>
      <c r="H1234" s="2">
        <v>44347</v>
      </c>
      <c r="I1234" s="2">
        <v>44360</v>
      </c>
      <c r="J1234">
        <f t="shared" si="76"/>
        <v>14</v>
      </c>
      <c r="K1234" s="2">
        <f t="shared" si="77"/>
        <v>44353.5</v>
      </c>
      <c r="L1234" s="82">
        <v>44365.5</v>
      </c>
      <c r="M1234" s="82">
        <v>44365.5</v>
      </c>
      <c r="N1234" s="79"/>
      <c r="O1234">
        <f t="shared" si="78"/>
        <v>12</v>
      </c>
      <c r="P1234" s="32">
        <f t="shared" si="79"/>
        <v>3963.9600000000046</v>
      </c>
    </row>
    <row r="1235" spans="2:16" x14ac:dyDescent="0.35">
      <c r="B1235" s="56" t="s">
        <v>98</v>
      </c>
      <c r="C1235" s="113">
        <v>44365</v>
      </c>
      <c r="D1235" s="56" t="s">
        <v>442</v>
      </c>
      <c r="E1235" s="15" t="s">
        <v>443</v>
      </c>
      <c r="F1235" s="16">
        <v>18551.289999999844</v>
      </c>
      <c r="H1235" s="2">
        <v>44347</v>
      </c>
      <c r="I1235" s="2">
        <v>44360</v>
      </c>
      <c r="J1235">
        <f t="shared" si="76"/>
        <v>14</v>
      </c>
      <c r="K1235" s="2">
        <f t="shared" si="77"/>
        <v>44353.5</v>
      </c>
      <c r="L1235" s="82">
        <v>44365.5</v>
      </c>
      <c r="M1235" s="82">
        <v>44365.5</v>
      </c>
      <c r="N1235" s="79"/>
      <c r="O1235">
        <f t="shared" si="78"/>
        <v>12</v>
      </c>
      <c r="P1235" s="32">
        <f t="shared" si="79"/>
        <v>222615.47999999812</v>
      </c>
    </row>
    <row r="1236" spans="2:16" x14ac:dyDescent="0.35">
      <c r="B1236" s="56" t="s">
        <v>98</v>
      </c>
      <c r="C1236" s="113">
        <v>44365</v>
      </c>
      <c r="D1236" s="56" t="s">
        <v>478</v>
      </c>
      <c r="E1236" s="15" t="s">
        <v>479</v>
      </c>
      <c r="F1236" s="16">
        <v>97625.200000000055</v>
      </c>
      <c r="H1236" s="2">
        <v>44347</v>
      </c>
      <c r="I1236" s="2">
        <v>44360</v>
      </c>
      <c r="J1236">
        <f t="shared" si="76"/>
        <v>14</v>
      </c>
      <c r="K1236" s="2">
        <f t="shared" si="77"/>
        <v>44353.5</v>
      </c>
      <c r="L1236" s="82">
        <v>44365.5</v>
      </c>
      <c r="M1236" s="82">
        <v>44365.5</v>
      </c>
      <c r="N1236" s="79"/>
      <c r="O1236">
        <f t="shared" si="78"/>
        <v>12</v>
      </c>
      <c r="P1236" s="32">
        <f t="shared" si="79"/>
        <v>1171502.4000000006</v>
      </c>
    </row>
    <row r="1237" spans="2:16" x14ac:dyDescent="0.35">
      <c r="B1237" s="56" t="s">
        <v>98</v>
      </c>
      <c r="C1237" s="113">
        <v>44365</v>
      </c>
      <c r="D1237" s="56" t="s">
        <v>480</v>
      </c>
      <c r="E1237" s="15" t="s">
        <v>481</v>
      </c>
      <c r="F1237" s="16">
        <v>24834.840000000095</v>
      </c>
      <c r="H1237" s="2">
        <v>44347</v>
      </c>
      <c r="I1237" s="2">
        <v>44360</v>
      </c>
      <c r="J1237">
        <f t="shared" si="76"/>
        <v>14</v>
      </c>
      <c r="K1237" s="2">
        <f t="shared" si="77"/>
        <v>44353.5</v>
      </c>
      <c r="L1237" s="82">
        <v>44365.5</v>
      </c>
      <c r="M1237" s="82">
        <v>44365.5</v>
      </c>
      <c r="N1237" s="79"/>
      <c r="O1237">
        <f t="shared" si="78"/>
        <v>12</v>
      </c>
      <c r="P1237" s="32">
        <f t="shared" si="79"/>
        <v>298018.08000000112</v>
      </c>
    </row>
    <row r="1238" spans="2:16" x14ac:dyDescent="0.35">
      <c r="B1238" s="56" t="s">
        <v>98</v>
      </c>
      <c r="C1238" s="113">
        <v>44365</v>
      </c>
      <c r="D1238" s="56" t="s">
        <v>563</v>
      </c>
      <c r="E1238" s="15" t="s">
        <v>564</v>
      </c>
      <c r="F1238" s="16">
        <v>3391.44</v>
      </c>
      <c r="H1238" s="2">
        <v>44347</v>
      </c>
      <c r="I1238" s="2">
        <v>44360</v>
      </c>
      <c r="J1238">
        <f t="shared" si="76"/>
        <v>14</v>
      </c>
      <c r="K1238" s="2">
        <f t="shared" si="77"/>
        <v>44353.5</v>
      </c>
      <c r="L1238" s="82">
        <v>44365.5</v>
      </c>
      <c r="M1238" s="82">
        <v>44365.5</v>
      </c>
      <c r="N1238" s="79"/>
      <c r="O1238">
        <f t="shared" si="78"/>
        <v>12</v>
      </c>
      <c r="P1238" s="32">
        <f t="shared" si="79"/>
        <v>40697.279999999999</v>
      </c>
    </row>
    <row r="1239" spans="2:16" x14ac:dyDescent="0.35">
      <c r="B1239" s="56" t="s">
        <v>98</v>
      </c>
      <c r="C1239" s="113">
        <v>44365</v>
      </c>
      <c r="D1239" s="56" t="s">
        <v>444</v>
      </c>
      <c r="E1239" s="15" t="s">
        <v>445</v>
      </c>
      <c r="F1239" s="16">
        <v>132078.89999999956</v>
      </c>
      <c r="H1239" s="2">
        <v>44347</v>
      </c>
      <c r="I1239" s="2">
        <v>44360</v>
      </c>
      <c r="J1239">
        <f t="shared" si="76"/>
        <v>14</v>
      </c>
      <c r="K1239" s="2">
        <f t="shared" si="77"/>
        <v>44353.5</v>
      </c>
      <c r="L1239" s="82">
        <v>44365.5</v>
      </c>
      <c r="M1239" s="82">
        <v>44365.5</v>
      </c>
      <c r="N1239" s="79"/>
      <c r="O1239">
        <f t="shared" si="78"/>
        <v>12</v>
      </c>
      <c r="P1239" s="32">
        <f t="shared" si="79"/>
        <v>1584946.7999999947</v>
      </c>
    </row>
    <row r="1240" spans="2:16" x14ac:dyDescent="0.35">
      <c r="B1240" s="56" t="s">
        <v>98</v>
      </c>
      <c r="C1240" s="113">
        <v>44365</v>
      </c>
      <c r="D1240" s="56" t="s">
        <v>490</v>
      </c>
      <c r="E1240" s="15" t="s">
        <v>491</v>
      </c>
      <c r="F1240" s="16">
        <v>6091.2599999999993</v>
      </c>
      <c r="H1240" s="2">
        <v>44347</v>
      </c>
      <c r="I1240" s="2">
        <v>44360</v>
      </c>
      <c r="J1240">
        <f t="shared" si="76"/>
        <v>14</v>
      </c>
      <c r="K1240" s="2">
        <f t="shared" si="77"/>
        <v>44353.5</v>
      </c>
      <c r="L1240" s="82">
        <v>44365.5</v>
      </c>
      <c r="M1240" s="82">
        <v>44365.5</v>
      </c>
      <c r="N1240" s="79"/>
      <c r="O1240">
        <f t="shared" si="78"/>
        <v>12</v>
      </c>
      <c r="P1240" s="32">
        <f t="shared" si="79"/>
        <v>73095.12</v>
      </c>
    </row>
    <row r="1241" spans="2:16" x14ac:dyDescent="0.35">
      <c r="B1241" s="56" t="s">
        <v>98</v>
      </c>
      <c r="C1241" s="113">
        <v>44365</v>
      </c>
      <c r="D1241" s="56" t="s">
        <v>494</v>
      </c>
      <c r="E1241" s="15" t="s">
        <v>495</v>
      </c>
      <c r="F1241" s="16">
        <v>20191.830000000024</v>
      </c>
      <c r="H1241" s="2">
        <v>44347</v>
      </c>
      <c r="I1241" s="2">
        <v>44360</v>
      </c>
      <c r="J1241">
        <f t="shared" si="76"/>
        <v>14</v>
      </c>
      <c r="K1241" s="2">
        <f t="shared" si="77"/>
        <v>44353.5</v>
      </c>
      <c r="L1241" s="82">
        <v>44365.5</v>
      </c>
      <c r="M1241" s="82">
        <v>44365.5</v>
      </c>
      <c r="N1241" s="79"/>
      <c r="O1241">
        <f t="shared" si="78"/>
        <v>12</v>
      </c>
      <c r="P1241" s="32">
        <f t="shared" si="79"/>
        <v>242301.96000000028</v>
      </c>
    </row>
    <row r="1242" spans="2:16" x14ac:dyDescent="0.35">
      <c r="B1242" s="58" t="s">
        <v>98</v>
      </c>
      <c r="C1242" s="113">
        <v>44365</v>
      </c>
      <c r="D1242" s="56" t="s">
        <v>496</v>
      </c>
      <c r="E1242" s="15" t="s">
        <v>497</v>
      </c>
      <c r="F1242" s="16">
        <v>2680.3900000000044</v>
      </c>
      <c r="H1242" s="2">
        <v>44347</v>
      </c>
      <c r="I1242" s="2">
        <v>44360</v>
      </c>
      <c r="J1242">
        <f t="shared" si="76"/>
        <v>14</v>
      </c>
      <c r="K1242" s="2">
        <f t="shared" si="77"/>
        <v>44353.5</v>
      </c>
      <c r="L1242" s="82">
        <v>44365.5</v>
      </c>
      <c r="M1242" s="82">
        <v>44365.5</v>
      </c>
      <c r="N1242" s="79"/>
      <c r="O1242">
        <f t="shared" si="78"/>
        <v>12</v>
      </c>
      <c r="P1242" s="32">
        <f t="shared" si="79"/>
        <v>32164.680000000051</v>
      </c>
    </row>
    <row r="1243" spans="2:16" x14ac:dyDescent="0.35">
      <c r="B1243" s="56" t="s">
        <v>98</v>
      </c>
      <c r="C1243" s="113">
        <v>44365</v>
      </c>
      <c r="D1243" s="56" t="s">
        <v>498</v>
      </c>
      <c r="E1243" s="15" t="s">
        <v>499</v>
      </c>
      <c r="F1243" s="16">
        <v>4748.7099999999937</v>
      </c>
      <c r="H1243" s="2">
        <v>44347</v>
      </c>
      <c r="I1243" s="2">
        <v>44360</v>
      </c>
      <c r="J1243">
        <f t="shared" si="76"/>
        <v>14</v>
      </c>
      <c r="K1243" s="2">
        <f t="shared" si="77"/>
        <v>44353.5</v>
      </c>
      <c r="L1243" s="82">
        <v>44365.5</v>
      </c>
      <c r="M1243" s="82">
        <v>44365.5</v>
      </c>
      <c r="N1243" s="79"/>
      <c r="O1243">
        <f t="shared" si="78"/>
        <v>12</v>
      </c>
      <c r="P1243" s="32">
        <f t="shared" si="79"/>
        <v>56984.519999999924</v>
      </c>
    </row>
    <row r="1244" spans="2:16" x14ac:dyDescent="0.35">
      <c r="B1244" s="56" t="s">
        <v>98</v>
      </c>
      <c r="C1244" s="113">
        <v>44365</v>
      </c>
      <c r="D1244" s="56" t="s">
        <v>500</v>
      </c>
      <c r="E1244" s="15" t="s">
        <v>501</v>
      </c>
      <c r="F1244" s="16">
        <v>798.99999999999943</v>
      </c>
      <c r="H1244" s="2">
        <v>44347</v>
      </c>
      <c r="I1244" s="2">
        <v>44360</v>
      </c>
      <c r="J1244">
        <f t="shared" si="76"/>
        <v>14</v>
      </c>
      <c r="K1244" s="2">
        <f t="shared" si="77"/>
        <v>44353.5</v>
      </c>
      <c r="L1244" s="82">
        <v>44365.5</v>
      </c>
      <c r="M1244" s="82">
        <v>44365.5</v>
      </c>
      <c r="N1244" s="79"/>
      <c r="O1244">
        <f t="shared" si="78"/>
        <v>12</v>
      </c>
      <c r="P1244" s="32">
        <f t="shared" si="79"/>
        <v>9587.9999999999927</v>
      </c>
    </row>
    <row r="1245" spans="2:16" x14ac:dyDescent="0.35">
      <c r="B1245" s="56" t="s">
        <v>98</v>
      </c>
      <c r="C1245" s="113">
        <v>44365</v>
      </c>
      <c r="D1245" s="56" t="s">
        <v>502</v>
      </c>
      <c r="E1245" s="15" t="s">
        <v>502</v>
      </c>
      <c r="F1245" s="16">
        <v>75.05</v>
      </c>
      <c r="H1245" s="2">
        <v>44347</v>
      </c>
      <c r="I1245" s="2">
        <v>44360</v>
      </c>
      <c r="J1245">
        <f t="shared" si="76"/>
        <v>14</v>
      </c>
      <c r="K1245" s="2">
        <f t="shared" si="77"/>
        <v>44353.5</v>
      </c>
      <c r="L1245" s="82">
        <v>44365.5</v>
      </c>
      <c r="M1245" s="82">
        <v>44365.5</v>
      </c>
      <c r="N1245" s="79"/>
      <c r="O1245">
        <f t="shared" si="78"/>
        <v>12</v>
      </c>
      <c r="P1245" s="32">
        <f t="shared" si="79"/>
        <v>900.59999999999991</v>
      </c>
    </row>
    <row r="1246" spans="2:16" x14ac:dyDescent="0.35">
      <c r="B1246" s="56" t="s">
        <v>98</v>
      </c>
      <c r="C1246" s="113">
        <v>44365</v>
      </c>
      <c r="D1246" s="56" t="s">
        <v>446</v>
      </c>
      <c r="E1246" s="15" t="s">
        <v>446</v>
      </c>
      <c r="F1246" s="16">
        <v>2827.7000000000003</v>
      </c>
      <c r="H1246" s="2">
        <v>44347</v>
      </c>
      <c r="I1246" s="2">
        <v>44360</v>
      </c>
      <c r="J1246">
        <f t="shared" si="76"/>
        <v>14</v>
      </c>
      <c r="K1246" s="2">
        <f t="shared" si="77"/>
        <v>44353.5</v>
      </c>
      <c r="L1246" s="82">
        <v>44365.5</v>
      </c>
      <c r="M1246" s="82">
        <v>44365.5</v>
      </c>
      <c r="N1246" s="79"/>
      <c r="O1246">
        <f t="shared" si="78"/>
        <v>12</v>
      </c>
      <c r="P1246" s="32">
        <f t="shared" si="79"/>
        <v>33932.400000000001</v>
      </c>
    </row>
    <row r="1247" spans="2:16" x14ac:dyDescent="0.35">
      <c r="B1247" s="56" t="s">
        <v>98</v>
      </c>
      <c r="C1247" s="113">
        <v>44365</v>
      </c>
      <c r="D1247" s="56" t="s">
        <v>447</v>
      </c>
      <c r="E1247" s="15" t="s">
        <v>447</v>
      </c>
      <c r="F1247" s="16">
        <v>6973.1299999999974</v>
      </c>
      <c r="H1247" s="2">
        <v>44347</v>
      </c>
      <c r="I1247" s="2">
        <v>44360</v>
      </c>
      <c r="J1247">
        <f t="shared" si="76"/>
        <v>14</v>
      </c>
      <c r="K1247" s="2">
        <f t="shared" si="77"/>
        <v>44353.5</v>
      </c>
      <c r="L1247" s="82">
        <v>44365.5</v>
      </c>
      <c r="M1247" s="82">
        <v>44365.5</v>
      </c>
      <c r="N1247" s="79"/>
      <c r="O1247">
        <f t="shared" si="78"/>
        <v>12</v>
      </c>
      <c r="P1247" s="32">
        <f t="shared" si="79"/>
        <v>83677.559999999969</v>
      </c>
    </row>
    <row r="1248" spans="2:16" x14ac:dyDescent="0.35">
      <c r="B1248" s="56" t="s">
        <v>98</v>
      </c>
      <c r="C1248" s="113">
        <v>44365</v>
      </c>
      <c r="D1248" s="56" t="s">
        <v>503</v>
      </c>
      <c r="E1248" s="15" t="s">
        <v>503</v>
      </c>
      <c r="F1248" s="16">
        <v>1946.24</v>
      </c>
      <c r="H1248" s="2">
        <v>44347</v>
      </c>
      <c r="I1248" s="2">
        <v>44360</v>
      </c>
      <c r="J1248">
        <f t="shared" si="76"/>
        <v>14</v>
      </c>
      <c r="K1248" s="2">
        <f t="shared" si="77"/>
        <v>44353.5</v>
      </c>
      <c r="L1248" s="82">
        <v>44365.5</v>
      </c>
      <c r="M1248" s="82">
        <v>44365.5</v>
      </c>
      <c r="N1248" s="79"/>
      <c r="O1248">
        <f t="shared" si="78"/>
        <v>12</v>
      </c>
      <c r="P1248" s="32">
        <f t="shared" si="79"/>
        <v>23354.880000000001</v>
      </c>
    </row>
    <row r="1249" spans="2:16" x14ac:dyDescent="0.35">
      <c r="B1249" s="89" t="s">
        <v>86</v>
      </c>
      <c r="C1249" s="138">
        <v>44365</v>
      </c>
      <c r="D1249" s="89" t="s">
        <v>452</v>
      </c>
      <c r="E1249" s="44" t="s">
        <v>453</v>
      </c>
      <c r="F1249" s="16">
        <v>13.56</v>
      </c>
      <c r="H1249" s="2">
        <v>44346</v>
      </c>
      <c r="I1249" s="2">
        <v>44359</v>
      </c>
      <c r="J1249">
        <f t="shared" si="76"/>
        <v>14</v>
      </c>
      <c r="K1249" s="2">
        <f t="shared" si="77"/>
        <v>44352.5</v>
      </c>
      <c r="L1249" s="82">
        <v>44365.5</v>
      </c>
      <c r="M1249" s="82">
        <v>44365.5</v>
      </c>
      <c r="N1249" s="79"/>
      <c r="O1249">
        <f t="shared" si="78"/>
        <v>13</v>
      </c>
      <c r="P1249" s="32">
        <f t="shared" si="79"/>
        <v>176.28</v>
      </c>
    </row>
    <row r="1250" spans="2:16" x14ac:dyDescent="0.35">
      <c r="B1250" s="89" t="s">
        <v>86</v>
      </c>
      <c r="C1250" s="138">
        <v>44365</v>
      </c>
      <c r="D1250" s="89" t="s">
        <v>454</v>
      </c>
      <c r="E1250" s="44" t="s">
        <v>455</v>
      </c>
      <c r="F1250" s="16">
        <v>50.95</v>
      </c>
      <c r="H1250" s="2">
        <v>44346</v>
      </c>
      <c r="I1250" s="2">
        <v>44359</v>
      </c>
      <c r="J1250">
        <f t="shared" si="76"/>
        <v>14</v>
      </c>
      <c r="K1250" s="2">
        <f t="shared" si="77"/>
        <v>44352.5</v>
      </c>
      <c r="L1250" s="82">
        <v>44365.5</v>
      </c>
      <c r="M1250" s="82">
        <v>44365.5</v>
      </c>
      <c r="N1250" s="79"/>
      <c r="O1250">
        <f t="shared" si="78"/>
        <v>13</v>
      </c>
      <c r="P1250" s="32">
        <f t="shared" si="79"/>
        <v>662.35</v>
      </c>
    </row>
    <row r="1251" spans="2:16" x14ac:dyDescent="0.35">
      <c r="B1251" s="89" t="s">
        <v>86</v>
      </c>
      <c r="C1251" s="138">
        <v>44365</v>
      </c>
      <c r="D1251" s="89" t="s">
        <v>430</v>
      </c>
      <c r="E1251" s="44" t="s">
        <v>431</v>
      </c>
      <c r="F1251" s="16">
        <v>4507.9900000000007</v>
      </c>
      <c r="H1251" s="2">
        <v>44346</v>
      </c>
      <c r="I1251" s="2">
        <v>44359</v>
      </c>
      <c r="J1251">
        <f t="shared" si="76"/>
        <v>14</v>
      </c>
      <c r="K1251" s="2">
        <f t="shared" si="77"/>
        <v>44352.5</v>
      </c>
      <c r="L1251" s="82">
        <v>44365.5</v>
      </c>
      <c r="M1251" s="82">
        <v>44365.5</v>
      </c>
      <c r="N1251" s="79"/>
      <c r="O1251">
        <f t="shared" si="78"/>
        <v>13</v>
      </c>
      <c r="P1251" s="32">
        <f t="shared" si="79"/>
        <v>58603.87000000001</v>
      </c>
    </row>
    <row r="1252" spans="2:16" x14ac:dyDescent="0.35">
      <c r="B1252" s="89" t="s">
        <v>86</v>
      </c>
      <c r="C1252" s="138">
        <v>44365</v>
      </c>
      <c r="D1252" s="89" t="s">
        <v>432</v>
      </c>
      <c r="E1252" s="44" t="s">
        <v>433</v>
      </c>
      <c r="F1252" s="16">
        <v>20739.590000000007</v>
      </c>
      <c r="H1252" s="2">
        <v>44346</v>
      </c>
      <c r="I1252" s="2">
        <v>44359</v>
      </c>
      <c r="J1252">
        <f t="shared" si="76"/>
        <v>14</v>
      </c>
      <c r="K1252" s="2">
        <f t="shared" si="77"/>
        <v>44352.5</v>
      </c>
      <c r="L1252" s="82">
        <v>44365.5</v>
      </c>
      <c r="M1252" s="82">
        <v>44365.5</v>
      </c>
      <c r="N1252" s="79"/>
      <c r="O1252">
        <f t="shared" si="78"/>
        <v>13</v>
      </c>
      <c r="P1252" s="32">
        <f t="shared" si="79"/>
        <v>269614.6700000001</v>
      </c>
    </row>
    <row r="1253" spans="2:16" x14ac:dyDescent="0.35">
      <c r="B1253" s="89" t="s">
        <v>86</v>
      </c>
      <c r="C1253" s="138">
        <v>44365</v>
      </c>
      <c r="D1253" s="89" t="s">
        <v>434</v>
      </c>
      <c r="E1253" s="44" t="s">
        <v>435</v>
      </c>
      <c r="F1253" s="16">
        <v>32053.109999999997</v>
      </c>
      <c r="H1253" s="2">
        <v>44346</v>
      </c>
      <c r="I1253" s="2">
        <v>44359</v>
      </c>
      <c r="J1253">
        <f t="shared" si="76"/>
        <v>14</v>
      </c>
      <c r="K1253" s="2">
        <f t="shared" si="77"/>
        <v>44352.5</v>
      </c>
      <c r="L1253" s="82">
        <v>44365.5</v>
      </c>
      <c r="M1253" s="82">
        <v>44365.5</v>
      </c>
      <c r="N1253" s="79"/>
      <c r="O1253">
        <f t="shared" si="78"/>
        <v>13</v>
      </c>
      <c r="P1253" s="32">
        <f t="shared" si="79"/>
        <v>416690.42999999993</v>
      </c>
    </row>
    <row r="1254" spans="2:16" x14ac:dyDescent="0.35">
      <c r="B1254" s="89" t="s">
        <v>86</v>
      </c>
      <c r="C1254" s="138">
        <v>44365</v>
      </c>
      <c r="D1254" s="89" t="s">
        <v>436</v>
      </c>
      <c r="E1254" s="44" t="s">
        <v>437</v>
      </c>
      <c r="F1254" s="16">
        <v>7226.22</v>
      </c>
      <c r="H1254" s="2">
        <v>44346</v>
      </c>
      <c r="I1254" s="2">
        <v>44359</v>
      </c>
      <c r="J1254">
        <f t="shared" si="76"/>
        <v>14</v>
      </c>
      <c r="K1254" s="2">
        <f t="shared" si="77"/>
        <v>44352.5</v>
      </c>
      <c r="L1254" s="82">
        <v>44365.5</v>
      </c>
      <c r="M1254" s="82">
        <v>44365.5</v>
      </c>
      <c r="N1254" s="79"/>
      <c r="O1254">
        <f t="shared" si="78"/>
        <v>13</v>
      </c>
      <c r="P1254" s="32">
        <f t="shared" si="79"/>
        <v>93940.86</v>
      </c>
    </row>
    <row r="1255" spans="2:16" x14ac:dyDescent="0.35">
      <c r="B1255" s="89" t="s">
        <v>86</v>
      </c>
      <c r="C1255" s="138">
        <v>44365</v>
      </c>
      <c r="D1255" s="89" t="s">
        <v>458</v>
      </c>
      <c r="E1255" s="44" t="s">
        <v>459</v>
      </c>
      <c r="F1255" s="16">
        <v>251.94</v>
      </c>
      <c r="H1255" s="2">
        <v>44346</v>
      </c>
      <c r="I1255" s="2">
        <v>44359</v>
      </c>
      <c r="J1255">
        <f t="shared" si="76"/>
        <v>14</v>
      </c>
      <c r="K1255" s="2">
        <f t="shared" si="77"/>
        <v>44352.5</v>
      </c>
      <c r="L1255" s="82">
        <v>44365.5</v>
      </c>
      <c r="M1255" s="82">
        <v>44365.5</v>
      </c>
      <c r="N1255" s="79"/>
      <c r="O1255">
        <f t="shared" si="78"/>
        <v>13</v>
      </c>
      <c r="P1255" s="32">
        <f t="shared" si="79"/>
        <v>3275.22</v>
      </c>
    </row>
    <row r="1256" spans="2:16" x14ac:dyDescent="0.35">
      <c r="B1256" s="89" t="s">
        <v>86</v>
      </c>
      <c r="C1256" s="138">
        <v>44365</v>
      </c>
      <c r="D1256" s="89" t="s">
        <v>438</v>
      </c>
      <c r="E1256" s="44" t="s">
        <v>439</v>
      </c>
      <c r="F1256" s="16">
        <v>3139.2400000000002</v>
      </c>
      <c r="H1256" s="2">
        <v>44346</v>
      </c>
      <c r="I1256" s="2">
        <v>44359</v>
      </c>
      <c r="J1256">
        <f t="shared" si="76"/>
        <v>14</v>
      </c>
      <c r="K1256" s="2">
        <f t="shared" si="77"/>
        <v>44352.5</v>
      </c>
      <c r="L1256" s="82">
        <v>44365.5</v>
      </c>
      <c r="M1256" s="82">
        <v>44365.5</v>
      </c>
      <c r="N1256" s="79"/>
      <c r="O1256">
        <f t="shared" si="78"/>
        <v>13</v>
      </c>
      <c r="P1256" s="32">
        <f t="shared" si="79"/>
        <v>40810.120000000003</v>
      </c>
    </row>
    <row r="1257" spans="2:16" x14ac:dyDescent="0.35">
      <c r="B1257" s="89" t="s">
        <v>86</v>
      </c>
      <c r="C1257" s="138">
        <v>44365</v>
      </c>
      <c r="D1257" s="89" t="s">
        <v>440</v>
      </c>
      <c r="E1257" s="44" t="s">
        <v>441</v>
      </c>
      <c r="F1257" s="16">
        <v>617.17999999999961</v>
      </c>
      <c r="H1257" s="2">
        <v>44346</v>
      </c>
      <c r="I1257" s="2">
        <v>44359</v>
      </c>
      <c r="J1257">
        <f t="shared" si="76"/>
        <v>14</v>
      </c>
      <c r="K1257" s="2">
        <f t="shared" si="77"/>
        <v>44352.5</v>
      </c>
      <c r="L1257" s="82">
        <v>44365.5</v>
      </c>
      <c r="M1257" s="79">
        <v>44376.5</v>
      </c>
      <c r="N1257" s="79"/>
      <c r="O1257">
        <f t="shared" si="78"/>
        <v>24</v>
      </c>
      <c r="P1257" s="32">
        <f t="shared" si="79"/>
        <v>14812.319999999991</v>
      </c>
    </row>
    <row r="1258" spans="2:16" x14ac:dyDescent="0.35">
      <c r="B1258" s="89" t="s">
        <v>86</v>
      </c>
      <c r="C1258" s="138">
        <v>44365</v>
      </c>
      <c r="D1258" s="89" t="s">
        <v>468</v>
      </c>
      <c r="E1258" s="44" t="s">
        <v>469</v>
      </c>
      <c r="F1258" s="16">
        <v>23.710000000000004</v>
      </c>
      <c r="H1258" s="2">
        <v>44346</v>
      </c>
      <c r="I1258" s="2">
        <v>44359</v>
      </c>
      <c r="J1258">
        <f t="shared" si="76"/>
        <v>14</v>
      </c>
      <c r="K1258" s="2">
        <f t="shared" si="77"/>
        <v>44352.5</v>
      </c>
      <c r="L1258" s="82">
        <v>44365.5</v>
      </c>
      <c r="M1258" s="82">
        <v>44365.5</v>
      </c>
      <c r="N1258" s="79"/>
      <c r="O1258">
        <f t="shared" si="78"/>
        <v>13</v>
      </c>
      <c r="P1258" s="32">
        <f t="shared" si="79"/>
        <v>308.23000000000008</v>
      </c>
    </row>
    <row r="1259" spans="2:16" x14ac:dyDescent="0.35">
      <c r="B1259" s="89" t="s">
        <v>86</v>
      </c>
      <c r="C1259" s="138">
        <v>44365</v>
      </c>
      <c r="D1259" s="89" t="s">
        <v>474</v>
      </c>
      <c r="E1259" s="44" t="s">
        <v>475</v>
      </c>
      <c r="F1259" s="16">
        <v>192.31</v>
      </c>
      <c r="H1259" s="2">
        <v>44346</v>
      </c>
      <c r="I1259" s="2">
        <v>44359</v>
      </c>
      <c r="J1259">
        <f t="shared" si="76"/>
        <v>14</v>
      </c>
      <c r="K1259" s="2">
        <f t="shared" si="77"/>
        <v>44352.5</v>
      </c>
      <c r="L1259" s="82">
        <v>44365.5</v>
      </c>
      <c r="M1259" s="82">
        <v>44365.5</v>
      </c>
      <c r="N1259" s="79"/>
      <c r="O1259">
        <f t="shared" si="78"/>
        <v>13</v>
      </c>
      <c r="P1259" s="32">
        <f t="shared" si="79"/>
        <v>2500.0300000000002</v>
      </c>
    </row>
    <row r="1260" spans="2:16" x14ac:dyDescent="0.35">
      <c r="B1260" s="89" t="s">
        <v>86</v>
      </c>
      <c r="C1260" s="138">
        <v>44365</v>
      </c>
      <c r="D1260" s="89" t="s">
        <v>442</v>
      </c>
      <c r="E1260" s="44" t="s">
        <v>443</v>
      </c>
      <c r="F1260" s="16">
        <v>1651.2200000000016</v>
      </c>
      <c r="H1260" s="2">
        <v>44346</v>
      </c>
      <c r="I1260" s="2">
        <v>44359</v>
      </c>
      <c r="J1260">
        <f t="shared" si="76"/>
        <v>14</v>
      </c>
      <c r="K1260" s="2">
        <f t="shared" si="77"/>
        <v>44352.5</v>
      </c>
      <c r="L1260" s="82">
        <v>44365.5</v>
      </c>
      <c r="M1260" s="82">
        <v>44365.5</v>
      </c>
      <c r="N1260" s="79"/>
      <c r="O1260">
        <f t="shared" si="78"/>
        <v>13</v>
      </c>
      <c r="P1260" s="32">
        <f t="shared" si="79"/>
        <v>21465.860000000022</v>
      </c>
    </row>
    <row r="1261" spans="2:16" x14ac:dyDescent="0.35">
      <c r="B1261" s="89" t="s">
        <v>86</v>
      </c>
      <c r="C1261" s="138">
        <v>44365</v>
      </c>
      <c r="D1261" s="89" t="s">
        <v>476</v>
      </c>
      <c r="E1261" s="44" t="s">
        <v>477</v>
      </c>
      <c r="F1261" s="16">
        <v>29.020000000000003</v>
      </c>
      <c r="H1261" s="2">
        <v>44346</v>
      </c>
      <c r="I1261" s="2">
        <v>44359</v>
      </c>
      <c r="J1261">
        <f t="shared" si="76"/>
        <v>14</v>
      </c>
      <c r="K1261" s="2">
        <f t="shared" si="77"/>
        <v>44352.5</v>
      </c>
      <c r="L1261" s="82">
        <v>44365.5</v>
      </c>
      <c r="M1261" s="82">
        <v>44365.5</v>
      </c>
      <c r="N1261" s="79"/>
      <c r="O1261">
        <f t="shared" si="78"/>
        <v>13</v>
      </c>
      <c r="P1261" s="32">
        <f t="shared" si="79"/>
        <v>377.26000000000005</v>
      </c>
    </row>
    <row r="1262" spans="2:16" x14ac:dyDescent="0.35">
      <c r="B1262" s="89" t="s">
        <v>86</v>
      </c>
      <c r="C1262" s="138">
        <v>44365</v>
      </c>
      <c r="D1262" s="89" t="s">
        <v>478</v>
      </c>
      <c r="E1262" s="44" t="s">
        <v>479</v>
      </c>
      <c r="F1262" s="16">
        <v>10717.480000000005</v>
      </c>
      <c r="H1262" s="2">
        <v>44346</v>
      </c>
      <c r="I1262" s="2">
        <v>44359</v>
      </c>
      <c r="J1262">
        <f t="shared" si="76"/>
        <v>14</v>
      </c>
      <c r="K1262" s="2">
        <f t="shared" si="77"/>
        <v>44352.5</v>
      </c>
      <c r="L1262" s="82">
        <v>44365.5</v>
      </c>
      <c r="M1262" s="82">
        <v>44365.5</v>
      </c>
      <c r="N1262" s="79"/>
      <c r="O1262">
        <f t="shared" si="78"/>
        <v>13</v>
      </c>
      <c r="P1262" s="32">
        <f t="shared" si="79"/>
        <v>139327.24000000008</v>
      </c>
    </row>
    <row r="1263" spans="2:16" x14ac:dyDescent="0.35">
      <c r="B1263" s="89" t="s">
        <v>86</v>
      </c>
      <c r="C1263" s="138">
        <v>44365</v>
      </c>
      <c r="D1263" s="89" t="s">
        <v>480</v>
      </c>
      <c r="E1263" s="44" t="s">
        <v>481</v>
      </c>
      <c r="F1263" s="16">
        <v>1489.7300000000005</v>
      </c>
      <c r="H1263" s="2">
        <v>44346</v>
      </c>
      <c r="I1263" s="2">
        <v>44359</v>
      </c>
      <c r="J1263">
        <f t="shared" si="76"/>
        <v>14</v>
      </c>
      <c r="K1263" s="2">
        <f t="shared" si="77"/>
        <v>44352.5</v>
      </c>
      <c r="L1263" s="82">
        <v>44365.5</v>
      </c>
      <c r="M1263" s="82">
        <v>44365.5</v>
      </c>
      <c r="N1263" s="79"/>
      <c r="O1263">
        <f t="shared" si="78"/>
        <v>13</v>
      </c>
      <c r="P1263" s="32">
        <f t="shared" si="79"/>
        <v>19366.490000000005</v>
      </c>
    </row>
    <row r="1264" spans="2:16" x14ac:dyDescent="0.35">
      <c r="B1264" s="89" t="s">
        <v>86</v>
      </c>
      <c r="C1264" s="138">
        <v>44365</v>
      </c>
      <c r="D1264" s="89" t="s">
        <v>540</v>
      </c>
      <c r="E1264" s="44" t="s">
        <v>541</v>
      </c>
      <c r="F1264" s="16">
        <v>2.56</v>
      </c>
      <c r="H1264" s="2">
        <v>44346</v>
      </c>
      <c r="I1264" s="2">
        <v>44359</v>
      </c>
      <c r="J1264">
        <f t="shared" si="76"/>
        <v>14</v>
      </c>
      <c r="K1264" s="2">
        <f t="shared" si="77"/>
        <v>44352.5</v>
      </c>
      <c r="L1264" s="82">
        <v>44365.5</v>
      </c>
      <c r="M1264" s="79">
        <v>44377.5</v>
      </c>
      <c r="N1264" s="79"/>
      <c r="O1264">
        <f t="shared" si="78"/>
        <v>25</v>
      </c>
      <c r="P1264" s="32">
        <f t="shared" si="79"/>
        <v>64</v>
      </c>
    </row>
    <row r="1265" spans="1:16" x14ac:dyDescent="0.35">
      <c r="B1265" s="89" t="s">
        <v>86</v>
      </c>
      <c r="C1265" s="138">
        <v>44365</v>
      </c>
      <c r="D1265" s="89" t="s">
        <v>488</v>
      </c>
      <c r="E1265" s="44" t="s">
        <v>489</v>
      </c>
      <c r="F1265" s="16">
        <v>1000.0000000000002</v>
      </c>
      <c r="H1265" s="2">
        <v>44346</v>
      </c>
      <c r="I1265" s="2">
        <v>44359</v>
      </c>
      <c r="J1265">
        <f t="shared" si="76"/>
        <v>14</v>
      </c>
      <c r="K1265" s="2">
        <f t="shared" si="77"/>
        <v>44352.5</v>
      </c>
      <c r="L1265" s="82">
        <v>44365.5</v>
      </c>
      <c r="M1265" s="79">
        <v>44392.5</v>
      </c>
      <c r="N1265" s="79"/>
      <c r="O1265">
        <f t="shared" si="78"/>
        <v>40</v>
      </c>
      <c r="P1265" s="32">
        <f t="shared" si="79"/>
        <v>40000.000000000007</v>
      </c>
    </row>
    <row r="1266" spans="1:16" x14ac:dyDescent="0.35">
      <c r="B1266" s="89" t="s">
        <v>86</v>
      </c>
      <c r="C1266" s="138">
        <v>44365</v>
      </c>
      <c r="D1266" s="89" t="s">
        <v>444</v>
      </c>
      <c r="E1266" s="44" t="s">
        <v>445</v>
      </c>
      <c r="F1266" s="16">
        <v>9182.6700000000019</v>
      </c>
      <c r="H1266" s="2">
        <v>44346</v>
      </c>
      <c r="I1266" s="2">
        <v>44359</v>
      </c>
      <c r="J1266">
        <f t="shared" si="76"/>
        <v>14</v>
      </c>
      <c r="K1266" s="2">
        <f t="shared" si="77"/>
        <v>44352.5</v>
      </c>
      <c r="L1266" s="82">
        <v>44365.5</v>
      </c>
      <c r="M1266" s="82">
        <v>44365.5</v>
      </c>
      <c r="N1266" s="79"/>
      <c r="O1266">
        <f t="shared" si="78"/>
        <v>13</v>
      </c>
      <c r="P1266" s="32">
        <f t="shared" si="79"/>
        <v>119374.71000000002</v>
      </c>
    </row>
    <row r="1267" spans="1:16" x14ac:dyDescent="0.35">
      <c r="B1267" s="89" t="s">
        <v>86</v>
      </c>
      <c r="C1267" s="138">
        <v>44365</v>
      </c>
      <c r="D1267" s="89" t="s">
        <v>490</v>
      </c>
      <c r="E1267" s="44" t="s">
        <v>491</v>
      </c>
      <c r="F1267" s="16">
        <v>310.01</v>
      </c>
      <c r="H1267" s="2">
        <v>44346</v>
      </c>
      <c r="I1267" s="2">
        <v>44359</v>
      </c>
      <c r="J1267">
        <f t="shared" si="76"/>
        <v>14</v>
      </c>
      <c r="K1267" s="2">
        <f t="shared" si="77"/>
        <v>44352.5</v>
      </c>
      <c r="L1267" s="82">
        <v>44365.5</v>
      </c>
      <c r="M1267" s="82">
        <v>44365.5</v>
      </c>
      <c r="N1267" s="79"/>
      <c r="O1267">
        <f t="shared" si="78"/>
        <v>13</v>
      </c>
      <c r="P1267" s="32">
        <f t="shared" si="79"/>
        <v>4030.13</v>
      </c>
    </row>
    <row r="1268" spans="1:16" x14ac:dyDescent="0.35">
      <c r="B1268" s="89" t="s">
        <v>86</v>
      </c>
      <c r="C1268" s="138">
        <v>44365</v>
      </c>
      <c r="D1268" s="89" t="s">
        <v>494</v>
      </c>
      <c r="E1268" s="44" t="s">
        <v>495</v>
      </c>
      <c r="F1268" s="16">
        <v>1777.4099999999992</v>
      </c>
      <c r="H1268" s="2">
        <v>44346</v>
      </c>
      <c r="I1268" s="2">
        <v>44359</v>
      </c>
      <c r="J1268">
        <f t="shared" si="76"/>
        <v>14</v>
      </c>
      <c r="K1268" s="2">
        <f t="shared" si="77"/>
        <v>44352.5</v>
      </c>
      <c r="L1268" s="82">
        <v>44365.5</v>
      </c>
      <c r="M1268" s="82">
        <v>44365.5</v>
      </c>
      <c r="N1268" s="79"/>
      <c r="O1268">
        <f t="shared" si="78"/>
        <v>13</v>
      </c>
      <c r="P1268" s="32">
        <f t="shared" si="79"/>
        <v>23106.329999999991</v>
      </c>
    </row>
    <row r="1269" spans="1:16" x14ac:dyDescent="0.35">
      <c r="B1269" s="89" t="s">
        <v>86</v>
      </c>
      <c r="C1269" s="138">
        <v>44365</v>
      </c>
      <c r="D1269" s="89" t="s">
        <v>496</v>
      </c>
      <c r="E1269" s="44" t="s">
        <v>497</v>
      </c>
      <c r="F1269" s="16">
        <v>308.50999999999993</v>
      </c>
      <c r="H1269" s="2">
        <v>44346</v>
      </c>
      <c r="I1269" s="2">
        <v>44359</v>
      </c>
      <c r="J1269">
        <f t="shared" si="76"/>
        <v>14</v>
      </c>
      <c r="K1269" s="2">
        <f t="shared" si="77"/>
        <v>44352.5</v>
      </c>
      <c r="L1269" s="82">
        <v>44365.5</v>
      </c>
      <c r="M1269" s="82">
        <v>44365.5</v>
      </c>
      <c r="N1269" s="79"/>
      <c r="O1269">
        <f t="shared" si="78"/>
        <v>13</v>
      </c>
      <c r="P1269" s="32">
        <f t="shared" si="79"/>
        <v>4010.6299999999992</v>
      </c>
    </row>
    <row r="1270" spans="1:16" x14ac:dyDescent="0.35">
      <c r="B1270" s="89" t="s">
        <v>86</v>
      </c>
      <c r="C1270" s="138">
        <v>44365</v>
      </c>
      <c r="D1270" s="89" t="s">
        <v>498</v>
      </c>
      <c r="E1270" s="44" t="s">
        <v>499</v>
      </c>
      <c r="F1270" s="16">
        <v>404.60000000000008</v>
      </c>
      <c r="H1270" s="2">
        <v>44346</v>
      </c>
      <c r="I1270" s="2">
        <v>44359</v>
      </c>
      <c r="J1270">
        <f t="shared" si="76"/>
        <v>14</v>
      </c>
      <c r="K1270" s="2">
        <f t="shared" si="77"/>
        <v>44352.5</v>
      </c>
      <c r="L1270" s="82">
        <v>44365.5</v>
      </c>
      <c r="M1270" s="82">
        <v>44365.5</v>
      </c>
      <c r="N1270" s="79"/>
      <c r="O1270">
        <f t="shared" si="78"/>
        <v>13</v>
      </c>
      <c r="P1270" s="32">
        <f t="shared" si="79"/>
        <v>5259.8000000000011</v>
      </c>
    </row>
    <row r="1271" spans="1:16" x14ac:dyDescent="0.35">
      <c r="B1271" s="89" t="s">
        <v>86</v>
      </c>
      <c r="C1271" s="138">
        <v>44365</v>
      </c>
      <c r="D1271" s="89" t="s">
        <v>500</v>
      </c>
      <c r="E1271" s="44" t="s">
        <v>501</v>
      </c>
      <c r="F1271" s="16">
        <v>94.699999999999974</v>
      </c>
      <c r="H1271" s="2">
        <v>44346</v>
      </c>
      <c r="I1271" s="2">
        <v>44359</v>
      </c>
      <c r="J1271">
        <f t="shared" si="76"/>
        <v>14</v>
      </c>
      <c r="K1271" s="2">
        <f t="shared" si="77"/>
        <v>44352.5</v>
      </c>
      <c r="L1271" s="82">
        <v>44365.5</v>
      </c>
      <c r="M1271" s="82">
        <v>44365.5</v>
      </c>
      <c r="N1271" s="79"/>
      <c r="O1271">
        <f t="shared" si="78"/>
        <v>13</v>
      </c>
      <c r="P1271" s="32">
        <f t="shared" si="79"/>
        <v>1231.0999999999997</v>
      </c>
    </row>
    <row r="1272" spans="1:16" x14ac:dyDescent="0.35">
      <c r="B1272" s="89" t="s">
        <v>86</v>
      </c>
      <c r="C1272" s="138">
        <v>44365</v>
      </c>
      <c r="D1272" s="89" t="s">
        <v>502</v>
      </c>
      <c r="E1272" s="44" t="s">
        <v>502</v>
      </c>
      <c r="F1272" s="16">
        <v>159.04</v>
      </c>
      <c r="H1272" s="2">
        <v>44346</v>
      </c>
      <c r="I1272" s="2">
        <v>44359</v>
      </c>
      <c r="J1272">
        <f t="shared" si="76"/>
        <v>14</v>
      </c>
      <c r="K1272" s="2">
        <f t="shared" si="77"/>
        <v>44352.5</v>
      </c>
      <c r="L1272" s="82">
        <v>44365.5</v>
      </c>
      <c r="M1272" s="82">
        <v>44365.5</v>
      </c>
      <c r="N1272" s="79"/>
      <c r="O1272">
        <f t="shared" si="78"/>
        <v>13</v>
      </c>
      <c r="P1272" s="32">
        <f t="shared" si="79"/>
        <v>2067.52</v>
      </c>
    </row>
    <row r="1273" spans="1:16" x14ac:dyDescent="0.35">
      <c r="B1273" s="89" t="s">
        <v>86</v>
      </c>
      <c r="C1273" s="138">
        <v>44365</v>
      </c>
      <c r="D1273" s="89" t="s">
        <v>446</v>
      </c>
      <c r="E1273" s="44" t="s">
        <v>446</v>
      </c>
      <c r="F1273" s="16">
        <v>922.39</v>
      </c>
      <c r="H1273" s="2">
        <v>44346</v>
      </c>
      <c r="I1273" s="2">
        <v>44359</v>
      </c>
      <c r="J1273">
        <f t="shared" si="76"/>
        <v>14</v>
      </c>
      <c r="K1273" s="2">
        <f t="shared" si="77"/>
        <v>44352.5</v>
      </c>
      <c r="L1273" s="82">
        <v>44365.5</v>
      </c>
      <c r="M1273" s="82">
        <v>44365.5</v>
      </c>
      <c r="N1273" s="79"/>
      <c r="O1273">
        <f t="shared" si="78"/>
        <v>13</v>
      </c>
      <c r="P1273" s="32">
        <f t="shared" si="79"/>
        <v>11991.07</v>
      </c>
    </row>
    <row r="1274" spans="1:16" x14ac:dyDescent="0.35">
      <c r="B1274" s="89" t="s">
        <v>86</v>
      </c>
      <c r="C1274" s="138">
        <v>44365</v>
      </c>
      <c r="D1274" s="89" t="s">
        <v>447</v>
      </c>
      <c r="E1274" s="44" t="s">
        <v>447</v>
      </c>
      <c r="F1274" s="16">
        <v>1822.6699999999998</v>
      </c>
      <c r="H1274" s="2">
        <v>44346</v>
      </c>
      <c r="I1274" s="2">
        <v>44359</v>
      </c>
      <c r="J1274">
        <f t="shared" si="76"/>
        <v>14</v>
      </c>
      <c r="K1274" s="2">
        <f t="shared" si="77"/>
        <v>44352.5</v>
      </c>
      <c r="L1274" s="82">
        <v>44365.5</v>
      </c>
      <c r="M1274" s="82">
        <v>44365.5</v>
      </c>
      <c r="N1274" s="79"/>
      <c r="O1274">
        <f t="shared" si="78"/>
        <v>13</v>
      </c>
      <c r="P1274" s="32">
        <f t="shared" si="79"/>
        <v>23694.71</v>
      </c>
    </row>
    <row r="1275" spans="1:16" x14ac:dyDescent="0.35">
      <c r="B1275" s="89" t="s">
        <v>86</v>
      </c>
      <c r="C1275" s="138">
        <v>44365</v>
      </c>
      <c r="D1275" s="89" t="s">
        <v>503</v>
      </c>
      <c r="E1275" s="44" t="s">
        <v>503</v>
      </c>
      <c r="F1275" s="16">
        <v>577.91999999999996</v>
      </c>
      <c r="H1275" s="2">
        <v>44346</v>
      </c>
      <c r="I1275" s="2">
        <v>44359</v>
      </c>
      <c r="J1275">
        <f t="shared" si="76"/>
        <v>14</v>
      </c>
      <c r="K1275" s="2">
        <f t="shared" si="77"/>
        <v>44352.5</v>
      </c>
      <c r="L1275" s="82">
        <v>44365.5</v>
      </c>
      <c r="M1275" s="82">
        <v>44365.5</v>
      </c>
      <c r="N1275" s="79"/>
      <c r="O1275">
        <f t="shared" si="78"/>
        <v>13</v>
      </c>
      <c r="P1275" s="32">
        <f t="shared" si="79"/>
        <v>7512.9599999999991</v>
      </c>
    </row>
    <row r="1276" spans="1:16" x14ac:dyDescent="0.35">
      <c r="B1276" s="89" t="s">
        <v>86</v>
      </c>
      <c r="C1276" s="138">
        <v>44365</v>
      </c>
      <c r="D1276" s="89" t="s">
        <v>532</v>
      </c>
      <c r="E1276" s="44" t="s">
        <v>533</v>
      </c>
      <c r="F1276" s="16">
        <v>302.68</v>
      </c>
      <c r="H1276" s="2">
        <v>44346</v>
      </c>
      <c r="I1276" s="2">
        <v>44359</v>
      </c>
      <c r="J1276">
        <f t="shared" si="76"/>
        <v>14</v>
      </c>
      <c r="K1276" s="2">
        <f t="shared" si="77"/>
        <v>44352.5</v>
      </c>
      <c r="L1276" s="82">
        <v>44365.5</v>
      </c>
      <c r="M1276" s="82">
        <v>44365.5</v>
      </c>
      <c r="N1276" s="79">
        <v>44364.5</v>
      </c>
      <c r="O1276">
        <f t="shared" si="78"/>
        <v>13</v>
      </c>
      <c r="P1276" s="32">
        <f t="shared" si="79"/>
        <v>3934.84</v>
      </c>
    </row>
    <row r="1277" spans="1:16" x14ac:dyDescent="0.35">
      <c r="B1277" s="89" t="s">
        <v>86</v>
      </c>
      <c r="C1277" s="138">
        <v>44365</v>
      </c>
      <c r="D1277" s="89" t="s">
        <v>534</v>
      </c>
      <c r="E1277" s="44" t="s">
        <v>535</v>
      </c>
      <c r="F1277" s="16">
        <v>624</v>
      </c>
      <c r="H1277" s="2">
        <v>44346</v>
      </c>
      <c r="I1277" s="2">
        <v>44359</v>
      </c>
      <c r="J1277">
        <f t="shared" si="76"/>
        <v>14</v>
      </c>
      <c r="K1277" s="2">
        <f t="shared" si="77"/>
        <v>44352.5</v>
      </c>
      <c r="L1277" s="82">
        <v>44365.5</v>
      </c>
      <c r="M1277" s="82">
        <v>44365.5</v>
      </c>
      <c r="N1277" s="79">
        <v>44364.5</v>
      </c>
      <c r="O1277">
        <f t="shared" si="78"/>
        <v>13</v>
      </c>
      <c r="P1277" s="32">
        <f t="shared" si="79"/>
        <v>8112</v>
      </c>
    </row>
    <row r="1278" spans="1:16" x14ac:dyDescent="0.35">
      <c r="B1278" s="89" t="s">
        <v>86</v>
      </c>
      <c r="C1278" s="138">
        <v>44365</v>
      </c>
      <c r="D1278" s="89" t="s">
        <v>536</v>
      </c>
      <c r="E1278" s="44" t="s">
        <v>537</v>
      </c>
      <c r="F1278" s="16">
        <v>273.88</v>
      </c>
      <c r="H1278" s="2">
        <v>44346</v>
      </c>
      <c r="I1278" s="2">
        <v>44359</v>
      </c>
      <c r="J1278">
        <f t="shared" si="76"/>
        <v>14</v>
      </c>
      <c r="K1278" s="2">
        <f t="shared" si="77"/>
        <v>44352.5</v>
      </c>
      <c r="L1278" s="82">
        <v>44365.5</v>
      </c>
      <c r="M1278" s="82">
        <v>44365.5</v>
      </c>
      <c r="N1278" s="79">
        <v>44364.5</v>
      </c>
      <c r="O1278">
        <f t="shared" si="78"/>
        <v>13</v>
      </c>
      <c r="P1278" s="32">
        <f t="shared" si="79"/>
        <v>3560.44</v>
      </c>
    </row>
    <row r="1279" spans="1:16" x14ac:dyDescent="0.35">
      <c r="A1279" s="4"/>
      <c r="B1279" s="123" t="s">
        <v>98</v>
      </c>
      <c r="C1279" s="142">
        <v>44365</v>
      </c>
      <c r="D1279" s="89" t="s">
        <v>544</v>
      </c>
      <c r="E1279" s="14" t="s">
        <v>546</v>
      </c>
      <c r="F1279" s="3">
        <v>6</v>
      </c>
      <c r="H1279" s="2">
        <v>44347</v>
      </c>
      <c r="I1279" s="2">
        <v>44360</v>
      </c>
      <c r="J1279">
        <f t="shared" si="76"/>
        <v>14</v>
      </c>
      <c r="K1279" s="2">
        <f t="shared" si="77"/>
        <v>44353.5</v>
      </c>
      <c r="L1279" s="94">
        <v>44365.5</v>
      </c>
      <c r="M1279" s="79">
        <v>44404.5</v>
      </c>
      <c r="N1279" s="79"/>
      <c r="O1279">
        <f t="shared" si="78"/>
        <v>51</v>
      </c>
      <c r="P1279" s="32">
        <f t="shared" si="79"/>
        <v>306</v>
      </c>
    </row>
    <row r="1280" spans="1:16" x14ac:dyDescent="0.35">
      <c r="A1280" s="4"/>
      <c r="B1280" s="123" t="s">
        <v>98</v>
      </c>
      <c r="C1280" s="142">
        <v>44365</v>
      </c>
      <c r="D1280" s="89" t="s">
        <v>544</v>
      </c>
      <c r="E1280" s="14" t="s">
        <v>546</v>
      </c>
      <c r="F1280" s="3">
        <v>15</v>
      </c>
      <c r="H1280" s="2">
        <v>44347</v>
      </c>
      <c r="I1280" s="2">
        <v>44360</v>
      </c>
      <c r="J1280">
        <f t="shared" si="76"/>
        <v>14</v>
      </c>
      <c r="K1280" s="2">
        <f t="shared" si="77"/>
        <v>44353.5</v>
      </c>
      <c r="L1280" s="94">
        <v>44365.5</v>
      </c>
      <c r="M1280" s="79">
        <v>44404.5</v>
      </c>
      <c r="N1280" s="79"/>
      <c r="O1280">
        <f t="shared" si="78"/>
        <v>51</v>
      </c>
      <c r="P1280" s="32">
        <f t="shared" si="79"/>
        <v>765</v>
      </c>
    </row>
    <row r="1281" spans="1:16" x14ac:dyDescent="0.35">
      <c r="A1281" s="4"/>
      <c r="B1281" s="123" t="s">
        <v>98</v>
      </c>
      <c r="C1281" s="142">
        <v>44365</v>
      </c>
      <c r="D1281" s="89" t="s">
        <v>544</v>
      </c>
      <c r="E1281" s="14" t="s">
        <v>546</v>
      </c>
      <c r="F1281" s="3">
        <v>4</v>
      </c>
      <c r="H1281" s="2">
        <v>44347</v>
      </c>
      <c r="I1281" s="2">
        <v>44360</v>
      </c>
      <c r="J1281">
        <f t="shared" si="76"/>
        <v>14</v>
      </c>
      <c r="K1281" s="2">
        <f t="shared" si="77"/>
        <v>44353.5</v>
      </c>
      <c r="L1281" s="94">
        <v>44365.5</v>
      </c>
      <c r="M1281" s="79">
        <v>44404.5</v>
      </c>
      <c r="N1281" s="79"/>
      <c r="O1281">
        <f t="shared" si="78"/>
        <v>51</v>
      </c>
      <c r="P1281" s="32">
        <f t="shared" si="79"/>
        <v>204</v>
      </c>
    </row>
    <row r="1282" spans="1:16" x14ac:dyDescent="0.35">
      <c r="A1282" s="4"/>
      <c r="B1282" s="123" t="s">
        <v>98</v>
      </c>
      <c r="C1282" s="142">
        <v>44365</v>
      </c>
      <c r="D1282" s="89" t="s">
        <v>544</v>
      </c>
      <c r="E1282" s="14" t="s">
        <v>545</v>
      </c>
      <c r="F1282" s="3">
        <v>148.20999999999995</v>
      </c>
      <c r="H1282" s="2">
        <v>44347</v>
      </c>
      <c r="I1282" s="2">
        <v>44360</v>
      </c>
      <c r="J1282">
        <f t="shared" si="76"/>
        <v>14</v>
      </c>
      <c r="K1282" s="2">
        <f t="shared" si="77"/>
        <v>44353.5</v>
      </c>
      <c r="L1282" s="94">
        <v>44365.5</v>
      </c>
      <c r="M1282" s="79">
        <v>44380.5</v>
      </c>
      <c r="N1282" s="79"/>
      <c r="O1282">
        <f t="shared" si="78"/>
        <v>27</v>
      </c>
      <c r="P1282" s="32">
        <f t="shared" si="79"/>
        <v>4001.6699999999987</v>
      </c>
    </row>
    <row r="1283" spans="1:16" x14ac:dyDescent="0.35">
      <c r="A1283" s="4"/>
      <c r="B1283" s="123" t="s">
        <v>98</v>
      </c>
      <c r="C1283" s="142">
        <v>44365</v>
      </c>
      <c r="D1283" s="89" t="s">
        <v>544</v>
      </c>
      <c r="E1283" s="14" t="s">
        <v>546</v>
      </c>
      <c r="F1283" s="3">
        <v>3571.1999999999994</v>
      </c>
      <c r="H1283" s="2">
        <v>44347</v>
      </c>
      <c r="I1283" s="2">
        <v>44360</v>
      </c>
      <c r="J1283">
        <f t="shared" si="76"/>
        <v>14</v>
      </c>
      <c r="K1283" s="2">
        <f t="shared" si="77"/>
        <v>44353.5</v>
      </c>
      <c r="L1283" s="94">
        <v>44365.5</v>
      </c>
      <c r="M1283" s="79">
        <v>44404.5</v>
      </c>
      <c r="N1283" s="79"/>
      <c r="O1283">
        <f t="shared" si="78"/>
        <v>51</v>
      </c>
      <c r="P1283" s="32">
        <f t="shared" si="79"/>
        <v>182131.19999999995</v>
      </c>
    </row>
    <row r="1284" spans="1:16" x14ac:dyDescent="0.35">
      <c r="A1284" s="4"/>
      <c r="B1284" s="123" t="s">
        <v>86</v>
      </c>
      <c r="C1284" s="142">
        <v>44365</v>
      </c>
      <c r="D1284" s="89" t="s">
        <v>544</v>
      </c>
      <c r="E1284" s="14" t="s">
        <v>546</v>
      </c>
      <c r="F1284" s="3">
        <v>187.01</v>
      </c>
      <c r="H1284" s="2">
        <v>44346</v>
      </c>
      <c r="I1284" s="2">
        <v>44359</v>
      </c>
      <c r="J1284">
        <f t="shared" si="76"/>
        <v>14</v>
      </c>
      <c r="K1284" s="2">
        <f t="shared" si="77"/>
        <v>44352.5</v>
      </c>
      <c r="L1284" s="94">
        <v>44365.5</v>
      </c>
      <c r="M1284" s="79">
        <v>44404.5</v>
      </c>
      <c r="N1284" s="79"/>
      <c r="O1284">
        <f t="shared" si="78"/>
        <v>52</v>
      </c>
      <c r="P1284" s="32">
        <f t="shared" si="79"/>
        <v>9724.52</v>
      </c>
    </row>
    <row r="1285" spans="1:16" x14ac:dyDescent="0.35">
      <c r="B1285" s="127" t="s">
        <v>98</v>
      </c>
      <c r="C1285" s="138">
        <v>44379</v>
      </c>
      <c r="D1285" s="127" t="s">
        <v>430</v>
      </c>
      <c r="E1285" s="145" t="s">
        <v>431</v>
      </c>
      <c r="F1285" s="16">
        <v>171.33999999999997</v>
      </c>
      <c r="H1285" s="2">
        <v>44361</v>
      </c>
      <c r="I1285" s="2">
        <v>44374</v>
      </c>
      <c r="J1285">
        <f t="shared" si="76"/>
        <v>14</v>
      </c>
      <c r="K1285" s="2">
        <f t="shared" si="77"/>
        <v>44367.5</v>
      </c>
      <c r="L1285" s="82">
        <v>44379.5</v>
      </c>
      <c r="M1285" s="82">
        <v>44379.5</v>
      </c>
      <c r="N1285" s="79"/>
      <c r="O1285">
        <f t="shared" si="78"/>
        <v>12</v>
      </c>
      <c r="P1285" s="32">
        <f t="shared" si="79"/>
        <v>2056.08</v>
      </c>
    </row>
    <row r="1286" spans="1:16" x14ac:dyDescent="0.35">
      <c r="B1286" s="127" t="s">
        <v>98</v>
      </c>
      <c r="C1286" s="138">
        <v>44379</v>
      </c>
      <c r="D1286" s="127" t="s">
        <v>456</v>
      </c>
      <c r="E1286" s="145" t="s">
        <v>457</v>
      </c>
      <c r="F1286" s="16">
        <v>68.84</v>
      </c>
      <c r="H1286" s="2">
        <v>44361</v>
      </c>
      <c r="I1286" s="2">
        <v>44374</v>
      </c>
      <c r="J1286">
        <f t="shared" si="76"/>
        <v>14</v>
      </c>
      <c r="K1286" s="2">
        <f t="shared" si="77"/>
        <v>44367.5</v>
      </c>
      <c r="L1286" s="82">
        <v>44379.5</v>
      </c>
      <c r="M1286" s="82">
        <v>44379.5</v>
      </c>
      <c r="N1286" s="79"/>
      <c r="O1286">
        <f t="shared" si="78"/>
        <v>12</v>
      </c>
      <c r="P1286" s="32">
        <f t="shared" si="79"/>
        <v>826.08</v>
      </c>
    </row>
    <row r="1287" spans="1:16" x14ac:dyDescent="0.35">
      <c r="B1287" s="127" t="s">
        <v>98</v>
      </c>
      <c r="C1287" s="138">
        <v>44379</v>
      </c>
      <c r="D1287" s="127" t="s">
        <v>432</v>
      </c>
      <c r="E1287" s="145" t="s">
        <v>433</v>
      </c>
      <c r="F1287" s="16">
        <v>300.88</v>
      </c>
      <c r="H1287" s="2">
        <v>44361</v>
      </c>
      <c r="I1287" s="2">
        <v>44374</v>
      </c>
      <c r="J1287">
        <f t="shared" si="76"/>
        <v>14</v>
      </c>
      <c r="K1287" s="2">
        <f t="shared" si="77"/>
        <v>44367.5</v>
      </c>
      <c r="L1287" s="82">
        <v>44379.5</v>
      </c>
      <c r="M1287" s="82">
        <v>44379.5</v>
      </c>
      <c r="N1287" s="79"/>
      <c r="O1287">
        <f t="shared" si="78"/>
        <v>12</v>
      </c>
      <c r="P1287" s="32">
        <f t="shared" si="79"/>
        <v>3610.56</v>
      </c>
    </row>
    <row r="1288" spans="1:16" x14ac:dyDescent="0.35">
      <c r="B1288" s="127" t="s">
        <v>98</v>
      </c>
      <c r="C1288" s="138">
        <v>44379</v>
      </c>
      <c r="D1288" s="127" t="s">
        <v>434</v>
      </c>
      <c r="E1288" s="145" t="s">
        <v>435</v>
      </c>
      <c r="F1288" s="16">
        <v>163.22</v>
      </c>
      <c r="H1288" s="2">
        <v>44361</v>
      </c>
      <c r="I1288" s="2">
        <v>44374</v>
      </c>
      <c r="J1288">
        <f t="shared" si="76"/>
        <v>14</v>
      </c>
      <c r="K1288" s="2">
        <f t="shared" si="77"/>
        <v>44367.5</v>
      </c>
      <c r="L1288" s="82">
        <v>44379.5</v>
      </c>
      <c r="M1288" s="82">
        <v>44379.5</v>
      </c>
      <c r="N1288" s="79"/>
      <c r="O1288">
        <f t="shared" si="78"/>
        <v>12</v>
      </c>
      <c r="P1288" s="32">
        <f t="shared" si="79"/>
        <v>1958.6399999999999</v>
      </c>
    </row>
    <row r="1289" spans="1:16" x14ac:dyDescent="0.35">
      <c r="B1289" s="127" t="s">
        <v>98</v>
      </c>
      <c r="C1289" s="138">
        <v>44379</v>
      </c>
      <c r="D1289" s="127" t="s">
        <v>436</v>
      </c>
      <c r="E1289" s="145" t="s">
        <v>437</v>
      </c>
      <c r="F1289" s="16">
        <v>443.24</v>
      </c>
      <c r="H1289" s="2">
        <v>44361</v>
      </c>
      <c r="I1289" s="2">
        <v>44374</v>
      </c>
      <c r="J1289">
        <f t="shared" si="76"/>
        <v>14</v>
      </c>
      <c r="K1289" s="2">
        <f t="shared" si="77"/>
        <v>44367.5</v>
      </c>
      <c r="L1289" s="82">
        <v>44379.5</v>
      </c>
      <c r="M1289" s="82">
        <v>44379.5</v>
      </c>
      <c r="N1289" s="79"/>
      <c r="O1289">
        <f t="shared" si="78"/>
        <v>12</v>
      </c>
      <c r="P1289" s="32">
        <f t="shared" si="79"/>
        <v>5318.88</v>
      </c>
    </row>
    <row r="1290" spans="1:16" x14ac:dyDescent="0.35">
      <c r="B1290" s="127" t="s">
        <v>98</v>
      </c>
      <c r="C1290" s="138">
        <v>44379</v>
      </c>
      <c r="D1290" s="127" t="s">
        <v>438</v>
      </c>
      <c r="E1290" s="145" t="s">
        <v>439</v>
      </c>
      <c r="F1290" s="16">
        <v>344.16</v>
      </c>
      <c r="H1290" s="2">
        <v>44361</v>
      </c>
      <c r="I1290" s="2">
        <v>44374</v>
      </c>
      <c r="J1290">
        <f t="shared" ref="J1290:J1353" si="80">I1290-H1290+1</f>
        <v>14</v>
      </c>
      <c r="K1290" s="2">
        <f t="shared" ref="K1290:K1353" si="81">(I1290+H1290)/2</f>
        <v>44367.5</v>
      </c>
      <c r="L1290" s="82">
        <v>44379.5</v>
      </c>
      <c r="M1290" s="82">
        <v>44379.5</v>
      </c>
      <c r="N1290" s="79"/>
      <c r="O1290">
        <f t="shared" ref="O1290:O1353" si="82">M1290-K1290</f>
        <v>12</v>
      </c>
      <c r="P1290" s="32">
        <f t="shared" ref="P1290:P1353" si="83">F1290*O1290</f>
        <v>4129.92</v>
      </c>
    </row>
    <row r="1291" spans="1:16" x14ac:dyDescent="0.35">
      <c r="B1291" s="127" t="s">
        <v>98</v>
      </c>
      <c r="C1291" s="138">
        <v>44379</v>
      </c>
      <c r="D1291" s="127" t="s">
        <v>440</v>
      </c>
      <c r="E1291" s="145" t="s">
        <v>441</v>
      </c>
      <c r="F1291" s="16">
        <v>22.1</v>
      </c>
      <c r="H1291" s="2">
        <v>44361</v>
      </c>
      <c r="I1291" s="2">
        <v>44374</v>
      </c>
      <c r="J1291">
        <f t="shared" si="80"/>
        <v>14</v>
      </c>
      <c r="K1291" s="2">
        <f t="shared" si="81"/>
        <v>44367.5</v>
      </c>
      <c r="L1291" s="82">
        <v>44379.5</v>
      </c>
      <c r="M1291" s="79">
        <v>44403.5</v>
      </c>
      <c r="N1291" s="79"/>
      <c r="O1291">
        <f t="shared" si="82"/>
        <v>36</v>
      </c>
      <c r="P1291" s="32">
        <f t="shared" si="83"/>
        <v>795.6</v>
      </c>
    </row>
    <row r="1292" spans="1:16" x14ac:dyDescent="0.35">
      <c r="B1292" s="127" t="s">
        <v>98</v>
      </c>
      <c r="C1292" s="138">
        <v>44379</v>
      </c>
      <c r="D1292" s="127" t="s">
        <v>442</v>
      </c>
      <c r="E1292" s="145" t="s">
        <v>443</v>
      </c>
      <c r="F1292" s="16">
        <v>49.84</v>
      </c>
      <c r="H1292" s="2">
        <v>44361</v>
      </c>
      <c r="I1292" s="2">
        <v>44374</v>
      </c>
      <c r="J1292">
        <f t="shared" si="80"/>
        <v>14</v>
      </c>
      <c r="K1292" s="2">
        <f t="shared" si="81"/>
        <v>44367.5</v>
      </c>
      <c r="L1292" s="82">
        <v>44379.5</v>
      </c>
      <c r="M1292" s="82">
        <v>44379.5</v>
      </c>
      <c r="N1292" s="79"/>
      <c r="O1292">
        <f t="shared" si="82"/>
        <v>12</v>
      </c>
      <c r="P1292" s="32">
        <f t="shared" si="83"/>
        <v>598.08000000000004</v>
      </c>
    </row>
    <row r="1293" spans="1:16" x14ac:dyDescent="0.35">
      <c r="B1293" s="127" t="s">
        <v>98</v>
      </c>
      <c r="C1293" s="138">
        <v>44379</v>
      </c>
      <c r="D1293" s="127" t="s">
        <v>478</v>
      </c>
      <c r="E1293" s="145" t="s">
        <v>479</v>
      </c>
      <c r="F1293" s="16">
        <v>242.33</v>
      </c>
      <c r="H1293" s="2">
        <v>44361</v>
      </c>
      <c r="I1293" s="2">
        <v>44374</v>
      </c>
      <c r="J1293">
        <f t="shared" si="80"/>
        <v>14</v>
      </c>
      <c r="K1293" s="2">
        <f t="shared" si="81"/>
        <v>44367.5</v>
      </c>
      <c r="L1293" s="82">
        <v>44379.5</v>
      </c>
      <c r="M1293" s="82">
        <v>44379.5</v>
      </c>
      <c r="N1293" s="79"/>
      <c r="O1293">
        <f t="shared" si="82"/>
        <v>12</v>
      </c>
      <c r="P1293" s="32">
        <f t="shared" si="83"/>
        <v>2907.96</v>
      </c>
    </row>
    <row r="1294" spans="1:16" x14ac:dyDescent="0.35">
      <c r="B1294" s="127" t="s">
        <v>98</v>
      </c>
      <c r="C1294" s="138">
        <v>44379</v>
      </c>
      <c r="D1294" s="127" t="s">
        <v>480</v>
      </c>
      <c r="E1294" s="145" t="s">
        <v>481</v>
      </c>
      <c r="F1294" s="16">
        <v>69.239999999999995</v>
      </c>
      <c r="H1294" s="2">
        <v>44361</v>
      </c>
      <c r="I1294" s="2">
        <v>44374</v>
      </c>
      <c r="J1294">
        <f t="shared" si="80"/>
        <v>14</v>
      </c>
      <c r="K1294" s="2">
        <f t="shared" si="81"/>
        <v>44367.5</v>
      </c>
      <c r="L1294" s="82">
        <v>44379.5</v>
      </c>
      <c r="M1294" s="82">
        <v>44379.5</v>
      </c>
      <c r="N1294" s="79"/>
      <c r="O1294">
        <f t="shared" si="82"/>
        <v>12</v>
      </c>
      <c r="P1294" s="32">
        <f t="shared" si="83"/>
        <v>830.87999999999988</v>
      </c>
    </row>
    <row r="1295" spans="1:16" x14ac:dyDescent="0.35">
      <c r="B1295" s="127" t="s">
        <v>98</v>
      </c>
      <c r="C1295" s="138">
        <v>44379</v>
      </c>
      <c r="D1295" s="127" t="s">
        <v>488</v>
      </c>
      <c r="E1295" s="145" t="s">
        <v>489</v>
      </c>
      <c r="F1295" s="16">
        <v>16.670000000000002</v>
      </c>
      <c r="H1295" s="2">
        <v>44361</v>
      </c>
      <c r="I1295" s="2">
        <v>44374</v>
      </c>
      <c r="J1295">
        <f t="shared" si="80"/>
        <v>14</v>
      </c>
      <c r="K1295" s="2">
        <f t="shared" si="81"/>
        <v>44367.5</v>
      </c>
      <c r="L1295" s="82">
        <v>44379.5</v>
      </c>
      <c r="M1295" s="79">
        <v>44421.5</v>
      </c>
      <c r="N1295" s="79"/>
      <c r="O1295">
        <f t="shared" si="82"/>
        <v>54</v>
      </c>
      <c r="P1295" s="32">
        <f t="shared" si="83"/>
        <v>900.18000000000006</v>
      </c>
    </row>
    <row r="1296" spans="1:16" x14ac:dyDescent="0.35">
      <c r="B1296" s="127" t="s">
        <v>98</v>
      </c>
      <c r="C1296" s="138">
        <v>44379</v>
      </c>
      <c r="D1296" s="127" t="s">
        <v>444</v>
      </c>
      <c r="E1296" s="145" t="s">
        <v>445</v>
      </c>
      <c r="F1296" s="16">
        <v>288.31</v>
      </c>
      <c r="H1296" s="2">
        <v>44361</v>
      </c>
      <c r="I1296" s="2">
        <v>44374</v>
      </c>
      <c r="J1296">
        <f t="shared" si="80"/>
        <v>14</v>
      </c>
      <c r="K1296" s="2">
        <f t="shared" si="81"/>
        <v>44367.5</v>
      </c>
      <c r="L1296" s="82">
        <v>44379.5</v>
      </c>
      <c r="M1296" s="82">
        <v>44379.5</v>
      </c>
      <c r="N1296" s="79"/>
      <c r="O1296">
        <f t="shared" si="82"/>
        <v>12</v>
      </c>
      <c r="P1296" s="32">
        <f t="shared" si="83"/>
        <v>3459.7200000000003</v>
      </c>
    </row>
    <row r="1297" spans="2:16" x14ac:dyDescent="0.35">
      <c r="B1297" s="127" t="s">
        <v>98</v>
      </c>
      <c r="C1297" s="138">
        <v>44379</v>
      </c>
      <c r="D1297" s="127" t="s">
        <v>494</v>
      </c>
      <c r="E1297" s="145" t="s">
        <v>495</v>
      </c>
      <c r="F1297" s="16">
        <v>18.23</v>
      </c>
      <c r="H1297" s="2">
        <v>44361</v>
      </c>
      <c r="I1297" s="2">
        <v>44374</v>
      </c>
      <c r="J1297">
        <f t="shared" si="80"/>
        <v>14</v>
      </c>
      <c r="K1297" s="2">
        <f t="shared" si="81"/>
        <v>44367.5</v>
      </c>
      <c r="L1297" s="82">
        <v>44379.5</v>
      </c>
      <c r="M1297" s="82">
        <v>44379.5</v>
      </c>
      <c r="N1297" s="79"/>
      <c r="O1297">
        <f t="shared" si="82"/>
        <v>12</v>
      </c>
      <c r="P1297" s="32">
        <f t="shared" si="83"/>
        <v>218.76</v>
      </c>
    </row>
    <row r="1298" spans="2:16" x14ac:dyDescent="0.35">
      <c r="B1298" s="127" t="s">
        <v>98</v>
      </c>
      <c r="C1298" s="138">
        <v>44379</v>
      </c>
      <c r="D1298" s="127" t="s">
        <v>496</v>
      </c>
      <c r="E1298" s="145" t="s">
        <v>497</v>
      </c>
      <c r="F1298" s="16">
        <v>7.48</v>
      </c>
      <c r="H1298" s="2">
        <v>44361</v>
      </c>
      <c r="I1298" s="2">
        <v>44374</v>
      </c>
      <c r="J1298">
        <f t="shared" si="80"/>
        <v>14</v>
      </c>
      <c r="K1298" s="2">
        <f t="shared" si="81"/>
        <v>44367.5</v>
      </c>
      <c r="L1298" s="82">
        <v>44379.5</v>
      </c>
      <c r="M1298" s="82">
        <v>44379.5</v>
      </c>
      <c r="N1298" s="79"/>
      <c r="O1298">
        <f t="shared" si="82"/>
        <v>12</v>
      </c>
      <c r="P1298" s="32">
        <f t="shared" si="83"/>
        <v>89.76</v>
      </c>
    </row>
    <row r="1299" spans="2:16" x14ac:dyDescent="0.35">
      <c r="B1299" s="127" t="s">
        <v>98</v>
      </c>
      <c r="C1299" s="138">
        <v>44379</v>
      </c>
      <c r="D1299" s="127" t="s">
        <v>498</v>
      </c>
      <c r="E1299" s="145" t="s">
        <v>499</v>
      </c>
      <c r="F1299" s="16">
        <v>24.83</v>
      </c>
      <c r="H1299" s="2">
        <v>44361</v>
      </c>
      <c r="I1299" s="2">
        <v>44374</v>
      </c>
      <c r="J1299">
        <f t="shared" si="80"/>
        <v>14</v>
      </c>
      <c r="K1299" s="2">
        <f t="shared" si="81"/>
        <v>44367.5</v>
      </c>
      <c r="L1299" s="82">
        <v>44379.5</v>
      </c>
      <c r="M1299" s="82">
        <v>44379.5</v>
      </c>
      <c r="N1299" s="79"/>
      <c r="O1299">
        <f t="shared" si="82"/>
        <v>12</v>
      </c>
      <c r="P1299" s="32">
        <f t="shared" si="83"/>
        <v>297.95999999999998</v>
      </c>
    </row>
    <row r="1300" spans="2:16" x14ac:dyDescent="0.35">
      <c r="B1300" s="127" t="s">
        <v>98</v>
      </c>
      <c r="C1300" s="138">
        <v>44379</v>
      </c>
      <c r="D1300" s="127" t="s">
        <v>500</v>
      </c>
      <c r="E1300" s="145" t="s">
        <v>501</v>
      </c>
      <c r="F1300" s="16">
        <v>5.49</v>
      </c>
      <c r="H1300" s="2">
        <v>44361</v>
      </c>
      <c r="I1300" s="2">
        <v>44374</v>
      </c>
      <c r="J1300">
        <f t="shared" si="80"/>
        <v>14</v>
      </c>
      <c r="K1300" s="2">
        <f t="shared" si="81"/>
        <v>44367.5</v>
      </c>
      <c r="L1300" s="82">
        <v>44379.5</v>
      </c>
      <c r="M1300" s="82">
        <v>44379.5</v>
      </c>
      <c r="N1300" s="79"/>
      <c r="O1300">
        <f t="shared" si="82"/>
        <v>12</v>
      </c>
      <c r="P1300" s="32">
        <f t="shared" si="83"/>
        <v>65.88</v>
      </c>
    </row>
    <row r="1301" spans="2:16" x14ac:dyDescent="0.35">
      <c r="B1301" s="127" t="s">
        <v>98</v>
      </c>
      <c r="C1301" s="138">
        <v>44379</v>
      </c>
      <c r="D1301" s="127" t="s">
        <v>430</v>
      </c>
      <c r="E1301" s="145" t="s">
        <v>431</v>
      </c>
      <c r="F1301" s="16">
        <v>18.22</v>
      </c>
      <c r="H1301" s="2">
        <v>44361</v>
      </c>
      <c r="I1301" s="2">
        <v>44374</v>
      </c>
      <c r="J1301">
        <f t="shared" si="80"/>
        <v>14</v>
      </c>
      <c r="K1301" s="2">
        <f t="shared" si="81"/>
        <v>44367.5</v>
      </c>
      <c r="L1301" s="82">
        <v>44379.5</v>
      </c>
      <c r="M1301" s="82">
        <v>44379.5</v>
      </c>
      <c r="N1301" s="79"/>
      <c r="O1301">
        <f t="shared" si="82"/>
        <v>12</v>
      </c>
      <c r="P1301" s="32">
        <f t="shared" si="83"/>
        <v>218.64</v>
      </c>
    </row>
    <row r="1302" spans="2:16" x14ac:dyDescent="0.35">
      <c r="B1302" s="127" t="s">
        <v>98</v>
      </c>
      <c r="C1302" s="138">
        <v>44379</v>
      </c>
      <c r="D1302" s="127" t="s">
        <v>432</v>
      </c>
      <c r="E1302" s="145" t="s">
        <v>433</v>
      </c>
      <c r="F1302" s="16">
        <v>27.32</v>
      </c>
      <c r="H1302" s="2">
        <v>44361</v>
      </c>
      <c r="I1302" s="2">
        <v>44374</v>
      </c>
      <c r="J1302">
        <f t="shared" si="80"/>
        <v>14</v>
      </c>
      <c r="K1302" s="2">
        <f t="shared" si="81"/>
        <v>44367.5</v>
      </c>
      <c r="L1302" s="82">
        <v>44379.5</v>
      </c>
      <c r="M1302" s="82">
        <v>44379.5</v>
      </c>
      <c r="N1302" s="79"/>
      <c r="O1302">
        <f t="shared" si="82"/>
        <v>12</v>
      </c>
      <c r="P1302" s="32">
        <f t="shared" si="83"/>
        <v>327.84000000000003</v>
      </c>
    </row>
    <row r="1303" spans="2:16" x14ac:dyDescent="0.35">
      <c r="B1303" s="127" t="s">
        <v>98</v>
      </c>
      <c r="C1303" s="138">
        <v>44379</v>
      </c>
      <c r="D1303" s="127" t="s">
        <v>434</v>
      </c>
      <c r="E1303" s="145" t="s">
        <v>435</v>
      </c>
      <c r="F1303" s="16">
        <v>43.26</v>
      </c>
      <c r="H1303" s="2">
        <v>44361</v>
      </c>
      <c r="I1303" s="2">
        <v>44374</v>
      </c>
      <c r="J1303">
        <f t="shared" si="80"/>
        <v>14</v>
      </c>
      <c r="K1303" s="2">
        <f t="shared" si="81"/>
        <v>44367.5</v>
      </c>
      <c r="L1303" s="82">
        <v>44379.5</v>
      </c>
      <c r="M1303" s="82">
        <v>44379.5</v>
      </c>
      <c r="N1303" s="79"/>
      <c r="O1303">
        <f t="shared" si="82"/>
        <v>12</v>
      </c>
      <c r="P1303" s="32">
        <f t="shared" si="83"/>
        <v>519.12</v>
      </c>
    </row>
    <row r="1304" spans="2:16" x14ac:dyDescent="0.35">
      <c r="B1304" s="127" t="s">
        <v>98</v>
      </c>
      <c r="C1304" s="138">
        <v>44379</v>
      </c>
      <c r="D1304" s="127" t="s">
        <v>436</v>
      </c>
      <c r="E1304" s="145" t="s">
        <v>437</v>
      </c>
      <c r="F1304" s="16">
        <v>89.44</v>
      </c>
      <c r="H1304" s="2">
        <v>44361</v>
      </c>
      <c r="I1304" s="2">
        <v>44374</v>
      </c>
      <c r="J1304">
        <f t="shared" si="80"/>
        <v>14</v>
      </c>
      <c r="K1304" s="2">
        <f t="shared" si="81"/>
        <v>44367.5</v>
      </c>
      <c r="L1304" s="82">
        <v>44379.5</v>
      </c>
      <c r="M1304" s="82">
        <v>44379.5</v>
      </c>
      <c r="N1304" s="79"/>
      <c r="O1304">
        <f t="shared" si="82"/>
        <v>12</v>
      </c>
      <c r="P1304" s="32">
        <f t="shared" si="83"/>
        <v>1073.28</v>
      </c>
    </row>
    <row r="1305" spans="2:16" x14ac:dyDescent="0.35">
      <c r="B1305" s="127" t="s">
        <v>98</v>
      </c>
      <c r="C1305" s="138">
        <v>44379</v>
      </c>
      <c r="D1305" s="127" t="s">
        <v>440</v>
      </c>
      <c r="E1305" s="145" t="s">
        <v>441</v>
      </c>
      <c r="F1305" s="16">
        <v>6.47</v>
      </c>
      <c r="H1305" s="2">
        <v>44361</v>
      </c>
      <c r="I1305" s="2">
        <v>44374</v>
      </c>
      <c r="J1305">
        <f t="shared" si="80"/>
        <v>14</v>
      </c>
      <c r="K1305" s="2">
        <f t="shared" si="81"/>
        <v>44367.5</v>
      </c>
      <c r="L1305" s="82">
        <v>44379.5</v>
      </c>
      <c r="M1305" s="79">
        <v>44403.5</v>
      </c>
      <c r="N1305" s="79"/>
      <c r="O1305">
        <f t="shared" si="82"/>
        <v>36</v>
      </c>
      <c r="P1305" s="32">
        <f t="shared" si="83"/>
        <v>232.92</v>
      </c>
    </row>
    <row r="1306" spans="2:16" x14ac:dyDescent="0.35">
      <c r="B1306" s="127" t="s">
        <v>98</v>
      </c>
      <c r="C1306" s="138">
        <v>44379</v>
      </c>
      <c r="D1306" s="127" t="s">
        <v>442</v>
      </c>
      <c r="E1306" s="145" t="s">
        <v>443</v>
      </c>
      <c r="F1306" s="16">
        <v>6</v>
      </c>
      <c r="H1306" s="2">
        <v>44361</v>
      </c>
      <c r="I1306" s="2">
        <v>44374</v>
      </c>
      <c r="J1306">
        <f t="shared" si="80"/>
        <v>14</v>
      </c>
      <c r="K1306" s="2">
        <f t="shared" si="81"/>
        <v>44367.5</v>
      </c>
      <c r="L1306" s="82">
        <v>44379.5</v>
      </c>
      <c r="M1306" s="82">
        <v>44379.5</v>
      </c>
      <c r="N1306" s="79"/>
      <c r="O1306">
        <f t="shared" si="82"/>
        <v>12</v>
      </c>
      <c r="P1306" s="32">
        <f t="shared" si="83"/>
        <v>72</v>
      </c>
    </row>
    <row r="1307" spans="2:16" x14ac:dyDescent="0.35">
      <c r="B1307" s="127" t="s">
        <v>98</v>
      </c>
      <c r="C1307" s="138">
        <v>44379</v>
      </c>
      <c r="D1307" s="127" t="s">
        <v>478</v>
      </c>
      <c r="E1307" s="145" t="s">
        <v>479</v>
      </c>
      <c r="F1307" s="16">
        <v>34.619999999999997</v>
      </c>
      <c r="H1307" s="2">
        <v>44361</v>
      </c>
      <c r="I1307" s="2">
        <v>44374</v>
      </c>
      <c r="J1307">
        <f t="shared" si="80"/>
        <v>14</v>
      </c>
      <c r="K1307" s="2">
        <f t="shared" si="81"/>
        <v>44367.5</v>
      </c>
      <c r="L1307" s="82">
        <v>44379.5</v>
      </c>
      <c r="M1307" s="82">
        <v>44379.5</v>
      </c>
      <c r="N1307" s="79"/>
      <c r="O1307">
        <f t="shared" si="82"/>
        <v>12</v>
      </c>
      <c r="P1307" s="32">
        <f t="shared" si="83"/>
        <v>415.43999999999994</v>
      </c>
    </row>
    <row r="1308" spans="2:16" x14ac:dyDescent="0.35">
      <c r="B1308" s="127" t="s">
        <v>98</v>
      </c>
      <c r="C1308" s="138">
        <v>44379</v>
      </c>
      <c r="D1308" s="127" t="s">
        <v>480</v>
      </c>
      <c r="E1308" s="145" t="s">
        <v>481</v>
      </c>
      <c r="F1308" s="16">
        <v>34.619999999999997</v>
      </c>
      <c r="H1308" s="2">
        <v>44361</v>
      </c>
      <c r="I1308" s="2">
        <v>44374</v>
      </c>
      <c r="J1308">
        <f t="shared" si="80"/>
        <v>14</v>
      </c>
      <c r="K1308" s="2">
        <f t="shared" si="81"/>
        <v>44367.5</v>
      </c>
      <c r="L1308" s="82">
        <v>44379.5</v>
      </c>
      <c r="M1308" s="82">
        <v>44379.5</v>
      </c>
      <c r="N1308" s="79"/>
      <c r="O1308">
        <f t="shared" si="82"/>
        <v>12</v>
      </c>
      <c r="P1308" s="32">
        <f t="shared" si="83"/>
        <v>415.43999999999994</v>
      </c>
    </row>
    <row r="1309" spans="2:16" x14ac:dyDescent="0.35">
      <c r="B1309" s="127" t="s">
        <v>98</v>
      </c>
      <c r="C1309" s="138">
        <v>44379</v>
      </c>
      <c r="D1309" s="127" t="s">
        <v>488</v>
      </c>
      <c r="E1309" s="145" t="s">
        <v>489</v>
      </c>
      <c r="F1309" s="16">
        <v>2.19</v>
      </c>
      <c r="H1309" s="2">
        <v>44361</v>
      </c>
      <c r="I1309" s="2">
        <v>44374</v>
      </c>
      <c r="J1309">
        <f t="shared" si="80"/>
        <v>14</v>
      </c>
      <c r="K1309" s="2">
        <f t="shared" si="81"/>
        <v>44367.5</v>
      </c>
      <c r="L1309" s="82">
        <v>44379.5</v>
      </c>
      <c r="M1309" s="79">
        <v>44421.5</v>
      </c>
      <c r="N1309" s="79"/>
      <c r="O1309">
        <f t="shared" si="82"/>
        <v>54</v>
      </c>
      <c r="P1309" s="32">
        <f t="shared" si="83"/>
        <v>118.25999999999999</v>
      </c>
    </row>
    <row r="1310" spans="2:16" x14ac:dyDescent="0.35">
      <c r="B1310" s="127" t="s">
        <v>98</v>
      </c>
      <c r="C1310" s="138">
        <v>44379</v>
      </c>
      <c r="D1310" s="127" t="s">
        <v>444</v>
      </c>
      <c r="E1310" s="145" t="s">
        <v>445</v>
      </c>
      <c r="F1310" s="16">
        <v>95.93</v>
      </c>
      <c r="H1310" s="2">
        <v>44361</v>
      </c>
      <c r="I1310" s="2">
        <v>44374</v>
      </c>
      <c r="J1310">
        <f t="shared" si="80"/>
        <v>14</v>
      </c>
      <c r="K1310" s="2">
        <f t="shared" si="81"/>
        <v>44367.5</v>
      </c>
      <c r="L1310" s="82">
        <v>44379.5</v>
      </c>
      <c r="M1310" s="82">
        <v>44379.5</v>
      </c>
      <c r="N1310" s="79"/>
      <c r="O1310">
        <f t="shared" si="82"/>
        <v>12</v>
      </c>
      <c r="P1310" s="32">
        <f t="shared" si="83"/>
        <v>1151.1600000000001</v>
      </c>
    </row>
    <row r="1311" spans="2:16" x14ac:dyDescent="0.35">
      <c r="B1311" s="127" t="s">
        <v>98</v>
      </c>
      <c r="C1311" s="138">
        <v>44379</v>
      </c>
      <c r="D1311" s="127" t="s">
        <v>492</v>
      </c>
      <c r="E1311" s="145" t="s">
        <v>493</v>
      </c>
      <c r="F1311" s="16">
        <v>30</v>
      </c>
      <c r="H1311" s="2">
        <v>44361</v>
      </c>
      <c r="I1311" s="2">
        <v>44374</v>
      </c>
      <c r="J1311">
        <f t="shared" si="80"/>
        <v>14</v>
      </c>
      <c r="K1311" s="2">
        <f t="shared" si="81"/>
        <v>44367.5</v>
      </c>
      <c r="L1311" s="82">
        <v>44379.5</v>
      </c>
      <c r="M1311" s="2">
        <v>44364.5</v>
      </c>
      <c r="N1311" s="79"/>
      <c r="O1311">
        <f t="shared" si="82"/>
        <v>-3</v>
      </c>
      <c r="P1311" s="32">
        <f t="shared" si="83"/>
        <v>-90</v>
      </c>
    </row>
    <row r="1312" spans="2:16" x14ac:dyDescent="0.35">
      <c r="B1312" s="127" t="s">
        <v>98</v>
      </c>
      <c r="C1312" s="138">
        <v>44379</v>
      </c>
      <c r="D1312" s="127" t="s">
        <v>494</v>
      </c>
      <c r="E1312" s="145" t="s">
        <v>495</v>
      </c>
      <c r="F1312" s="16">
        <v>1.53</v>
      </c>
      <c r="H1312" s="2">
        <v>44361</v>
      </c>
      <c r="I1312" s="2">
        <v>44374</v>
      </c>
      <c r="J1312">
        <f t="shared" si="80"/>
        <v>14</v>
      </c>
      <c r="K1312" s="2">
        <f t="shared" si="81"/>
        <v>44367.5</v>
      </c>
      <c r="L1312" s="82">
        <v>44379.5</v>
      </c>
      <c r="M1312" s="2">
        <v>44364</v>
      </c>
      <c r="N1312" s="79"/>
      <c r="O1312">
        <f t="shared" si="82"/>
        <v>-3.5</v>
      </c>
      <c r="P1312" s="32">
        <f t="shared" si="83"/>
        <v>-5.3550000000000004</v>
      </c>
    </row>
    <row r="1313" spans="2:16" x14ac:dyDescent="0.35">
      <c r="B1313" s="127" t="s">
        <v>98</v>
      </c>
      <c r="C1313" s="138">
        <v>44379</v>
      </c>
      <c r="D1313" s="127" t="s">
        <v>496</v>
      </c>
      <c r="E1313" s="145" t="s">
        <v>497</v>
      </c>
      <c r="F1313" s="16">
        <v>1.51</v>
      </c>
      <c r="H1313" s="2">
        <v>44361</v>
      </c>
      <c r="I1313" s="2">
        <v>44374</v>
      </c>
      <c r="J1313">
        <f t="shared" si="80"/>
        <v>14</v>
      </c>
      <c r="K1313" s="2">
        <f t="shared" si="81"/>
        <v>44367.5</v>
      </c>
      <c r="L1313" s="82">
        <v>44379.5</v>
      </c>
      <c r="M1313" s="2">
        <v>44396</v>
      </c>
      <c r="N1313" s="79"/>
      <c r="O1313">
        <f t="shared" si="82"/>
        <v>28.5</v>
      </c>
      <c r="P1313" s="32">
        <f t="shared" si="83"/>
        <v>43.035000000000004</v>
      </c>
    </row>
    <row r="1314" spans="2:16" x14ac:dyDescent="0.35">
      <c r="B1314" s="127" t="s">
        <v>98</v>
      </c>
      <c r="C1314" s="138">
        <v>44379</v>
      </c>
      <c r="D1314" s="127" t="s">
        <v>450</v>
      </c>
      <c r="E1314" s="145" t="s">
        <v>451</v>
      </c>
      <c r="F1314" s="16">
        <v>23.38</v>
      </c>
      <c r="H1314" s="2">
        <v>44361</v>
      </c>
      <c r="I1314" s="2">
        <v>44374</v>
      </c>
      <c r="J1314">
        <f t="shared" si="80"/>
        <v>14</v>
      </c>
      <c r="K1314" s="2">
        <f t="shared" si="81"/>
        <v>44367.5</v>
      </c>
      <c r="L1314" s="82">
        <v>44379.5</v>
      </c>
      <c r="M1314" s="2">
        <v>44427</v>
      </c>
      <c r="N1314" s="79"/>
      <c r="O1314">
        <f t="shared" si="82"/>
        <v>59.5</v>
      </c>
      <c r="P1314" s="32">
        <f t="shared" si="83"/>
        <v>1391.11</v>
      </c>
    </row>
    <row r="1315" spans="2:16" x14ac:dyDescent="0.35">
      <c r="B1315" s="127" t="s">
        <v>98</v>
      </c>
      <c r="C1315" s="138">
        <v>44379</v>
      </c>
      <c r="D1315" s="127" t="s">
        <v>430</v>
      </c>
      <c r="E1315" s="145" t="s">
        <v>431</v>
      </c>
      <c r="F1315" s="16">
        <v>27.2</v>
      </c>
      <c r="H1315" s="2">
        <v>44361</v>
      </c>
      <c r="I1315" s="2">
        <v>44374</v>
      </c>
      <c r="J1315">
        <f t="shared" si="80"/>
        <v>14</v>
      </c>
      <c r="K1315" s="2">
        <f t="shared" si="81"/>
        <v>44367.5</v>
      </c>
      <c r="L1315" s="82">
        <v>44379.5</v>
      </c>
      <c r="M1315" s="2">
        <v>44456</v>
      </c>
      <c r="N1315" s="79"/>
      <c r="O1315">
        <f t="shared" si="82"/>
        <v>88.5</v>
      </c>
      <c r="P1315" s="32">
        <f t="shared" si="83"/>
        <v>2407.1999999999998</v>
      </c>
    </row>
    <row r="1316" spans="2:16" x14ac:dyDescent="0.35">
      <c r="B1316" s="127" t="s">
        <v>98</v>
      </c>
      <c r="C1316" s="138">
        <v>44379</v>
      </c>
      <c r="D1316" s="127" t="s">
        <v>432</v>
      </c>
      <c r="E1316" s="145" t="s">
        <v>433</v>
      </c>
      <c r="F1316" s="16">
        <v>40.799999999999997</v>
      </c>
      <c r="H1316" s="2">
        <v>44361</v>
      </c>
      <c r="I1316" s="2">
        <v>44374</v>
      </c>
      <c r="J1316">
        <f t="shared" si="80"/>
        <v>14</v>
      </c>
      <c r="K1316" s="2">
        <f t="shared" si="81"/>
        <v>44367.5</v>
      </c>
      <c r="L1316" s="82">
        <v>44379.5</v>
      </c>
      <c r="M1316" s="2">
        <v>44489</v>
      </c>
      <c r="N1316" s="79"/>
      <c r="O1316">
        <f t="shared" si="82"/>
        <v>121.5</v>
      </c>
      <c r="P1316" s="32">
        <f t="shared" si="83"/>
        <v>4957.2</v>
      </c>
    </row>
    <row r="1317" spans="2:16" x14ac:dyDescent="0.35">
      <c r="B1317" s="127" t="s">
        <v>98</v>
      </c>
      <c r="C1317" s="138">
        <v>44379</v>
      </c>
      <c r="D1317" s="127" t="s">
        <v>434</v>
      </c>
      <c r="E1317" s="145" t="s">
        <v>435</v>
      </c>
      <c r="F1317" s="16">
        <v>40.799999999999997</v>
      </c>
      <c r="H1317" s="2">
        <v>44361</v>
      </c>
      <c r="I1317" s="2">
        <v>44374</v>
      </c>
      <c r="J1317">
        <f t="shared" si="80"/>
        <v>14</v>
      </c>
      <c r="K1317" s="2">
        <f t="shared" si="81"/>
        <v>44367.5</v>
      </c>
      <c r="L1317" s="82">
        <v>44379.5</v>
      </c>
      <c r="M1317" s="2">
        <v>44529</v>
      </c>
      <c r="N1317" s="79"/>
      <c r="O1317">
        <f t="shared" si="82"/>
        <v>161.5</v>
      </c>
      <c r="P1317" s="32">
        <f t="shared" si="83"/>
        <v>6589.2</v>
      </c>
    </row>
    <row r="1318" spans="2:16" x14ac:dyDescent="0.35">
      <c r="B1318" s="127" t="s">
        <v>98</v>
      </c>
      <c r="C1318" s="138">
        <v>44379</v>
      </c>
      <c r="D1318" s="127" t="s">
        <v>440</v>
      </c>
      <c r="E1318" s="145" t="s">
        <v>441</v>
      </c>
      <c r="F1318" s="16">
        <v>3.08</v>
      </c>
      <c r="H1318" s="2">
        <v>44361</v>
      </c>
      <c r="I1318" s="2">
        <v>44374</v>
      </c>
      <c r="J1318">
        <f t="shared" si="80"/>
        <v>14</v>
      </c>
      <c r="K1318" s="2">
        <f t="shared" si="81"/>
        <v>44367.5</v>
      </c>
      <c r="L1318" s="82">
        <v>44379.5</v>
      </c>
      <c r="M1318" s="79">
        <v>44403.5</v>
      </c>
      <c r="N1318" s="79"/>
      <c r="O1318">
        <f t="shared" si="82"/>
        <v>36</v>
      </c>
      <c r="P1318" s="32">
        <f t="shared" si="83"/>
        <v>110.88</v>
      </c>
    </row>
    <row r="1319" spans="2:16" x14ac:dyDescent="0.35">
      <c r="B1319" s="127" t="s">
        <v>98</v>
      </c>
      <c r="C1319" s="138">
        <v>44379</v>
      </c>
      <c r="D1319" s="127" t="s">
        <v>444</v>
      </c>
      <c r="E1319" s="145" t="s">
        <v>445</v>
      </c>
      <c r="F1319" s="16">
        <v>5.85</v>
      </c>
      <c r="H1319" s="2">
        <v>44361</v>
      </c>
      <c r="I1319" s="2">
        <v>44374</v>
      </c>
      <c r="J1319">
        <f t="shared" si="80"/>
        <v>14</v>
      </c>
      <c r="K1319" s="2">
        <f t="shared" si="81"/>
        <v>44367.5</v>
      </c>
      <c r="L1319" s="82">
        <v>44379.5</v>
      </c>
      <c r="M1319" s="82">
        <v>44379.5</v>
      </c>
      <c r="N1319" s="79"/>
      <c r="O1319">
        <f t="shared" si="82"/>
        <v>12</v>
      </c>
      <c r="P1319" s="32">
        <f t="shared" si="83"/>
        <v>70.199999999999989</v>
      </c>
    </row>
    <row r="1320" spans="2:16" x14ac:dyDescent="0.35">
      <c r="B1320" s="127" t="s">
        <v>98</v>
      </c>
      <c r="C1320" s="138">
        <v>44379</v>
      </c>
      <c r="D1320" s="127" t="s">
        <v>430</v>
      </c>
      <c r="E1320" s="145" t="s">
        <v>431</v>
      </c>
      <c r="F1320" s="16">
        <v>37.229999999999997</v>
      </c>
      <c r="H1320" s="2">
        <v>44361</v>
      </c>
      <c r="I1320" s="2">
        <v>44374</v>
      </c>
      <c r="J1320">
        <f t="shared" si="80"/>
        <v>14</v>
      </c>
      <c r="K1320" s="2">
        <f t="shared" si="81"/>
        <v>44367.5</v>
      </c>
      <c r="L1320" s="82">
        <v>44379.5</v>
      </c>
      <c r="M1320" s="82">
        <v>44379.5</v>
      </c>
      <c r="N1320" s="79"/>
      <c r="O1320">
        <f t="shared" si="82"/>
        <v>12</v>
      </c>
      <c r="P1320" s="32">
        <f t="shared" si="83"/>
        <v>446.76</v>
      </c>
    </row>
    <row r="1321" spans="2:16" x14ac:dyDescent="0.35">
      <c r="B1321" s="127" t="s">
        <v>98</v>
      </c>
      <c r="C1321" s="138">
        <v>44379</v>
      </c>
      <c r="D1321" s="127" t="s">
        <v>432</v>
      </c>
      <c r="E1321" s="145" t="s">
        <v>433</v>
      </c>
      <c r="F1321" s="16">
        <v>55.85</v>
      </c>
      <c r="H1321" s="2">
        <v>44361</v>
      </c>
      <c r="I1321" s="2">
        <v>44374</v>
      </c>
      <c r="J1321">
        <f t="shared" si="80"/>
        <v>14</v>
      </c>
      <c r="K1321" s="2">
        <f t="shared" si="81"/>
        <v>44367.5</v>
      </c>
      <c r="L1321" s="82">
        <v>44379.5</v>
      </c>
      <c r="M1321" s="82">
        <v>44379.5</v>
      </c>
      <c r="N1321" s="79"/>
      <c r="O1321">
        <f t="shared" si="82"/>
        <v>12</v>
      </c>
      <c r="P1321" s="32">
        <f t="shared" si="83"/>
        <v>670.2</v>
      </c>
    </row>
    <row r="1322" spans="2:16" x14ac:dyDescent="0.35">
      <c r="B1322" s="127" t="s">
        <v>98</v>
      </c>
      <c r="C1322" s="138">
        <v>44379</v>
      </c>
      <c r="D1322" s="127" t="s">
        <v>434</v>
      </c>
      <c r="E1322" s="145" t="s">
        <v>435</v>
      </c>
      <c r="F1322" s="16">
        <v>74.459999999999994</v>
      </c>
      <c r="H1322" s="2">
        <v>44361</v>
      </c>
      <c r="I1322" s="2">
        <v>44374</v>
      </c>
      <c r="J1322">
        <f t="shared" si="80"/>
        <v>14</v>
      </c>
      <c r="K1322" s="2">
        <f t="shared" si="81"/>
        <v>44367.5</v>
      </c>
      <c r="L1322" s="82">
        <v>44379.5</v>
      </c>
      <c r="M1322" s="82">
        <v>44379.5</v>
      </c>
      <c r="N1322" s="79"/>
      <c r="O1322">
        <f t="shared" si="82"/>
        <v>12</v>
      </c>
      <c r="P1322" s="32">
        <f t="shared" si="83"/>
        <v>893.52</v>
      </c>
    </row>
    <row r="1323" spans="2:16" x14ac:dyDescent="0.35">
      <c r="B1323" s="127" t="s">
        <v>98</v>
      </c>
      <c r="C1323" s="138">
        <v>44379</v>
      </c>
      <c r="D1323" s="127" t="s">
        <v>438</v>
      </c>
      <c r="E1323" s="145" t="s">
        <v>439</v>
      </c>
      <c r="F1323" s="16">
        <v>18.62</v>
      </c>
      <c r="H1323" s="2">
        <v>44361</v>
      </c>
      <c r="I1323" s="2">
        <v>44374</v>
      </c>
      <c r="J1323">
        <f t="shared" si="80"/>
        <v>14</v>
      </c>
      <c r="K1323" s="2">
        <f t="shared" si="81"/>
        <v>44367.5</v>
      </c>
      <c r="L1323" s="82">
        <v>44379.5</v>
      </c>
      <c r="M1323" s="82">
        <v>44379.5</v>
      </c>
      <c r="N1323" s="79"/>
      <c r="O1323">
        <f t="shared" si="82"/>
        <v>12</v>
      </c>
      <c r="P1323" s="32">
        <f t="shared" si="83"/>
        <v>223.44</v>
      </c>
    </row>
    <row r="1324" spans="2:16" x14ac:dyDescent="0.35">
      <c r="B1324" s="127" t="s">
        <v>98</v>
      </c>
      <c r="C1324" s="138">
        <v>44379</v>
      </c>
      <c r="D1324" s="127" t="s">
        <v>440</v>
      </c>
      <c r="E1324" s="145" t="s">
        <v>441</v>
      </c>
      <c r="F1324" s="16">
        <v>3.08</v>
      </c>
      <c r="H1324" s="2">
        <v>44361</v>
      </c>
      <c r="I1324" s="2">
        <v>44374</v>
      </c>
      <c r="J1324">
        <f t="shared" si="80"/>
        <v>14</v>
      </c>
      <c r="K1324" s="2">
        <f t="shared" si="81"/>
        <v>44367.5</v>
      </c>
      <c r="L1324" s="82">
        <v>44379.5</v>
      </c>
      <c r="M1324" s="79">
        <v>44403.5</v>
      </c>
      <c r="N1324" s="79"/>
      <c r="O1324">
        <f t="shared" si="82"/>
        <v>36</v>
      </c>
      <c r="P1324" s="32">
        <f t="shared" si="83"/>
        <v>110.88</v>
      </c>
    </row>
    <row r="1325" spans="2:16" x14ac:dyDescent="0.35">
      <c r="B1325" s="127" t="s">
        <v>98</v>
      </c>
      <c r="C1325" s="138">
        <v>44379</v>
      </c>
      <c r="D1325" s="127" t="s">
        <v>478</v>
      </c>
      <c r="E1325" s="145" t="s">
        <v>479</v>
      </c>
      <c r="F1325" s="16">
        <v>66.67</v>
      </c>
      <c r="H1325" s="2">
        <v>44361</v>
      </c>
      <c r="I1325" s="2">
        <v>44374</v>
      </c>
      <c r="J1325">
        <f t="shared" si="80"/>
        <v>14</v>
      </c>
      <c r="K1325" s="2">
        <f t="shared" si="81"/>
        <v>44367.5</v>
      </c>
      <c r="L1325" s="82">
        <v>44379.5</v>
      </c>
      <c r="M1325" s="82">
        <v>44379.5</v>
      </c>
      <c r="N1325" s="79"/>
      <c r="O1325">
        <f t="shared" si="82"/>
        <v>12</v>
      </c>
      <c r="P1325" s="32">
        <f t="shared" si="83"/>
        <v>800.04</v>
      </c>
    </row>
    <row r="1326" spans="2:16" x14ac:dyDescent="0.35">
      <c r="B1326" s="127" t="s">
        <v>98</v>
      </c>
      <c r="C1326" s="138">
        <v>44379</v>
      </c>
      <c r="D1326" s="127" t="s">
        <v>480</v>
      </c>
      <c r="E1326" s="145" t="s">
        <v>481</v>
      </c>
      <c r="F1326" s="16">
        <v>66.67</v>
      </c>
      <c r="H1326" s="2">
        <v>44361</v>
      </c>
      <c r="I1326" s="2">
        <v>44374</v>
      </c>
      <c r="J1326">
        <f t="shared" si="80"/>
        <v>14</v>
      </c>
      <c r="K1326" s="2">
        <f t="shared" si="81"/>
        <v>44367.5</v>
      </c>
      <c r="L1326" s="82">
        <v>44379.5</v>
      </c>
      <c r="M1326" s="82">
        <v>44379.5</v>
      </c>
      <c r="N1326" s="79"/>
      <c r="O1326">
        <f t="shared" si="82"/>
        <v>12</v>
      </c>
      <c r="P1326" s="32">
        <f t="shared" si="83"/>
        <v>800.04</v>
      </c>
    </row>
    <row r="1327" spans="2:16" x14ac:dyDescent="0.35">
      <c r="B1327" s="127" t="s">
        <v>98</v>
      </c>
      <c r="C1327" s="138">
        <v>44379</v>
      </c>
      <c r="D1327" s="127" t="s">
        <v>444</v>
      </c>
      <c r="E1327" s="145" t="s">
        <v>445</v>
      </c>
      <c r="F1327" s="16">
        <v>5.85</v>
      </c>
      <c r="H1327" s="2">
        <v>44361</v>
      </c>
      <c r="I1327" s="2">
        <v>44374</v>
      </c>
      <c r="J1327">
        <f t="shared" si="80"/>
        <v>14</v>
      </c>
      <c r="K1327" s="2">
        <f t="shared" si="81"/>
        <v>44367.5</v>
      </c>
      <c r="L1327" s="82">
        <v>44379.5</v>
      </c>
      <c r="M1327" s="82">
        <v>44379.5</v>
      </c>
      <c r="N1327" s="79"/>
      <c r="O1327">
        <f t="shared" si="82"/>
        <v>12</v>
      </c>
      <c r="P1327" s="32">
        <f t="shared" si="83"/>
        <v>70.199999999999989</v>
      </c>
    </row>
    <row r="1328" spans="2:16" x14ac:dyDescent="0.35">
      <c r="B1328" s="127" t="s">
        <v>98</v>
      </c>
      <c r="C1328" s="138">
        <v>44379</v>
      </c>
      <c r="D1328" s="127" t="s">
        <v>430</v>
      </c>
      <c r="E1328" s="145" t="s">
        <v>431</v>
      </c>
      <c r="F1328" s="16">
        <v>41.82</v>
      </c>
      <c r="H1328" s="2">
        <v>44361</v>
      </c>
      <c r="I1328" s="2">
        <v>44374</v>
      </c>
      <c r="J1328">
        <f t="shared" si="80"/>
        <v>14</v>
      </c>
      <c r="K1328" s="2">
        <f t="shared" si="81"/>
        <v>44367.5</v>
      </c>
      <c r="L1328" s="82">
        <v>44379.5</v>
      </c>
      <c r="M1328" s="82">
        <v>44379.5</v>
      </c>
      <c r="N1328" s="79"/>
      <c r="O1328">
        <f t="shared" si="82"/>
        <v>12</v>
      </c>
      <c r="P1328" s="32">
        <f t="shared" si="83"/>
        <v>501.84000000000003</v>
      </c>
    </row>
    <row r="1329" spans="2:16" x14ac:dyDescent="0.35">
      <c r="B1329" s="127" t="s">
        <v>98</v>
      </c>
      <c r="C1329" s="138">
        <v>44379</v>
      </c>
      <c r="D1329" s="127" t="s">
        <v>432</v>
      </c>
      <c r="E1329" s="145" t="s">
        <v>433</v>
      </c>
      <c r="F1329" s="16">
        <v>20.91</v>
      </c>
      <c r="H1329" s="2">
        <v>44361</v>
      </c>
      <c r="I1329" s="2">
        <v>44374</v>
      </c>
      <c r="J1329">
        <f t="shared" si="80"/>
        <v>14</v>
      </c>
      <c r="K1329" s="2">
        <f t="shared" si="81"/>
        <v>44367.5</v>
      </c>
      <c r="L1329" s="82">
        <v>44379.5</v>
      </c>
      <c r="M1329" s="82">
        <v>44379.5</v>
      </c>
      <c r="N1329" s="79"/>
      <c r="O1329">
        <f t="shared" si="82"/>
        <v>12</v>
      </c>
      <c r="P1329" s="32">
        <f t="shared" si="83"/>
        <v>250.92000000000002</v>
      </c>
    </row>
    <row r="1330" spans="2:16" x14ac:dyDescent="0.35">
      <c r="B1330" s="127" t="s">
        <v>98</v>
      </c>
      <c r="C1330" s="138">
        <v>44379</v>
      </c>
      <c r="D1330" s="127" t="s">
        <v>434</v>
      </c>
      <c r="E1330" s="145" t="s">
        <v>435</v>
      </c>
      <c r="F1330" s="16">
        <v>20.91</v>
      </c>
      <c r="H1330" s="2">
        <v>44361</v>
      </c>
      <c r="I1330" s="2">
        <v>44374</v>
      </c>
      <c r="J1330">
        <f t="shared" si="80"/>
        <v>14</v>
      </c>
      <c r="K1330" s="2">
        <f t="shared" si="81"/>
        <v>44367.5</v>
      </c>
      <c r="L1330" s="82">
        <v>44379.5</v>
      </c>
      <c r="M1330" s="82">
        <v>44379.5</v>
      </c>
      <c r="N1330" s="79"/>
      <c r="O1330">
        <f t="shared" si="82"/>
        <v>12</v>
      </c>
      <c r="P1330" s="32">
        <f t="shared" si="83"/>
        <v>250.92000000000002</v>
      </c>
    </row>
    <row r="1331" spans="2:16" x14ac:dyDescent="0.35">
      <c r="B1331" s="127" t="s">
        <v>98</v>
      </c>
      <c r="C1331" s="138">
        <v>44379</v>
      </c>
      <c r="D1331" s="127" t="s">
        <v>444</v>
      </c>
      <c r="E1331" s="145" t="s">
        <v>445</v>
      </c>
      <c r="F1331" s="16">
        <v>5.85</v>
      </c>
      <c r="H1331" s="2">
        <v>44361</v>
      </c>
      <c r="I1331" s="2">
        <v>44374</v>
      </c>
      <c r="J1331">
        <f t="shared" si="80"/>
        <v>14</v>
      </c>
      <c r="K1331" s="2">
        <f t="shared" si="81"/>
        <v>44367.5</v>
      </c>
      <c r="L1331" s="82">
        <v>44379.5</v>
      </c>
      <c r="M1331" s="82">
        <v>44379.5</v>
      </c>
      <c r="N1331" s="79"/>
      <c r="O1331">
        <f t="shared" si="82"/>
        <v>12</v>
      </c>
      <c r="P1331" s="32">
        <f t="shared" si="83"/>
        <v>70.199999999999989</v>
      </c>
    </row>
    <row r="1332" spans="2:16" x14ac:dyDescent="0.35">
      <c r="B1332" s="127" t="s">
        <v>98</v>
      </c>
      <c r="C1332" s="138">
        <v>44379</v>
      </c>
      <c r="D1332" s="127" t="s">
        <v>452</v>
      </c>
      <c r="E1332" s="145" t="s">
        <v>453</v>
      </c>
      <c r="F1332" s="16">
        <v>7.86</v>
      </c>
      <c r="H1332" s="2">
        <v>44361</v>
      </c>
      <c r="I1332" s="2">
        <v>44374</v>
      </c>
      <c r="J1332">
        <f t="shared" si="80"/>
        <v>14</v>
      </c>
      <c r="K1332" s="2">
        <f t="shared" si="81"/>
        <v>44367.5</v>
      </c>
      <c r="L1332" s="82">
        <v>44379.5</v>
      </c>
      <c r="M1332" s="82">
        <v>44379.5</v>
      </c>
      <c r="N1332" s="79"/>
      <c r="O1332">
        <f t="shared" si="82"/>
        <v>12</v>
      </c>
      <c r="P1332" s="32">
        <f t="shared" si="83"/>
        <v>94.320000000000007</v>
      </c>
    </row>
    <row r="1333" spans="2:16" x14ac:dyDescent="0.35">
      <c r="B1333" s="127" t="s">
        <v>98</v>
      </c>
      <c r="C1333" s="138">
        <v>44379</v>
      </c>
      <c r="D1333" s="127" t="s">
        <v>454</v>
      </c>
      <c r="E1333" s="145" t="s">
        <v>455</v>
      </c>
      <c r="F1333" s="16">
        <v>1089.73</v>
      </c>
      <c r="H1333" s="2">
        <v>44361</v>
      </c>
      <c r="I1333" s="2">
        <v>44374</v>
      </c>
      <c r="J1333">
        <f t="shared" si="80"/>
        <v>14</v>
      </c>
      <c r="K1333" s="2">
        <f t="shared" si="81"/>
        <v>44367.5</v>
      </c>
      <c r="L1333" s="82">
        <v>44379.5</v>
      </c>
      <c r="M1333" s="82">
        <v>44379.5</v>
      </c>
      <c r="N1333" s="79"/>
      <c r="O1333">
        <f t="shared" si="82"/>
        <v>12</v>
      </c>
      <c r="P1333" s="32">
        <f t="shared" si="83"/>
        <v>13076.76</v>
      </c>
    </row>
    <row r="1334" spans="2:16" x14ac:dyDescent="0.35">
      <c r="B1334" s="127" t="s">
        <v>98</v>
      </c>
      <c r="C1334" s="138">
        <v>44379</v>
      </c>
      <c r="D1334" s="127" t="s">
        <v>430</v>
      </c>
      <c r="E1334" s="145" t="s">
        <v>431</v>
      </c>
      <c r="F1334" s="16">
        <v>75153.169999999882</v>
      </c>
      <c r="H1334" s="2">
        <v>44361</v>
      </c>
      <c r="I1334" s="2">
        <v>44374</v>
      </c>
      <c r="J1334">
        <f t="shared" si="80"/>
        <v>14</v>
      </c>
      <c r="K1334" s="2">
        <f t="shared" si="81"/>
        <v>44367.5</v>
      </c>
      <c r="L1334" s="82">
        <v>44379.5</v>
      </c>
      <c r="M1334" s="82">
        <v>44379.5</v>
      </c>
      <c r="N1334" s="79"/>
      <c r="O1334">
        <f t="shared" si="82"/>
        <v>12</v>
      </c>
      <c r="P1334" s="32">
        <f t="shared" si="83"/>
        <v>901838.03999999864</v>
      </c>
    </row>
    <row r="1335" spans="2:16" x14ac:dyDescent="0.35">
      <c r="B1335" s="127" t="s">
        <v>98</v>
      </c>
      <c r="C1335" s="138">
        <v>44379</v>
      </c>
      <c r="D1335" s="127" t="s">
        <v>456</v>
      </c>
      <c r="E1335" s="145" t="s">
        <v>457</v>
      </c>
      <c r="F1335" s="16">
        <v>7292.7300000000041</v>
      </c>
      <c r="H1335" s="2">
        <v>44361</v>
      </c>
      <c r="I1335" s="2">
        <v>44374</v>
      </c>
      <c r="J1335">
        <f t="shared" si="80"/>
        <v>14</v>
      </c>
      <c r="K1335" s="2">
        <f t="shared" si="81"/>
        <v>44367.5</v>
      </c>
      <c r="L1335" s="82">
        <v>44379.5</v>
      </c>
      <c r="M1335" s="82">
        <v>44379.5</v>
      </c>
      <c r="N1335" s="79"/>
      <c r="O1335">
        <f t="shared" si="82"/>
        <v>12</v>
      </c>
      <c r="P1335" s="32">
        <f t="shared" si="83"/>
        <v>87512.760000000053</v>
      </c>
    </row>
    <row r="1336" spans="2:16" x14ac:dyDescent="0.35">
      <c r="B1336" s="127" t="s">
        <v>98</v>
      </c>
      <c r="C1336" s="138">
        <v>44379</v>
      </c>
      <c r="D1336" s="127" t="s">
        <v>432</v>
      </c>
      <c r="E1336" s="145" t="s">
        <v>433</v>
      </c>
      <c r="F1336" s="16">
        <v>256266.96000000054</v>
      </c>
      <c r="H1336" s="2">
        <v>44361</v>
      </c>
      <c r="I1336" s="2">
        <v>44374</v>
      </c>
      <c r="J1336">
        <f t="shared" si="80"/>
        <v>14</v>
      </c>
      <c r="K1336" s="2">
        <f t="shared" si="81"/>
        <v>44367.5</v>
      </c>
      <c r="L1336" s="82">
        <v>44379.5</v>
      </c>
      <c r="M1336" s="82">
        <v>44379.5</v>
      </c>
      <c r="N1336" s="79"/>
      <c r="O1336">
        <f t="shared" si="82"/>
        <v>12</v>
      </c>
      <c r="P1336" s="32">
        <f t="shared" si="83"/>
        <v>3075203.5200000065</v>
      </c>
    </row>
    <row r="1337" spans="2:16" x14ac:dyDescent="0.35">
      <c r="B1337" s="127" t="s">
        <v>98</v>
      </c>
      <c r="C1337" s="138">
        <v>44379</v>
      </c>
      <c r="D1337" s="127" t="s">
        <v>434</v>
      </c>
      <c r="E1337" s="145" t="s">
        <v>435</v>
      </c>
      <c r="F1337" s="16">
        <v>410369.17000000086</v>
      </c>
      <c r="H1337" s="2">
        <v>44361</v>
      </c>
      <c r="I1337" s="2">
        <v>44374</v>
      </c>
      <c r="J1337">
        <f t="shared" si="80"/>
        <v>14</v>
      </c>
      <c r="K1337" s="2">
        <f t="shared" si="81"/>
        <v>44367.5</v>
      </c>
      <c r="L1337" s="82">
        <v>44379.5</v>
      </c>
      <c r="M1337" s="82">
        <v>44379.5</v>
      </c>
      <c r="N1337" s="79"/>
      <c r="O1337">
        <f t="shared" si="82"/>
        <v>12</v>
      </c>
      <c r="P1337" s="32">
        <f t="shared" si="83"/>
        <v>4924430.0400000103</v>
      </c>
    </row>
    <row r="1338" spans="2:16" x14ac:dyDescent="0.35">
      <c r="B1338" s="127" t="s">
        <v>98</v>
      </c>
      <c r="C1338" s="138">
        <v>44379</v>
      </c>
      <c r="D1338" s="127" t="s">
        <v>436</v>
      </c>
      <c r="E1338" s="145" t="s">
        <v>437</v>
      </c>
      <c r="F1338" s="16">
        <v>105783.38999999997</v>
      </c>
      <c r="H1338" s="2">
        <v>44361</v>
      </c>
      <c r="I1338" s="2">
        <v>44374</v>
      </c>
      <c r="J1338">
        <f t="shared" si="80"/>
        <v>14</v>
      </c>
      <c r="K1338" s="2">
        <f t="shared" si="81"/>
        <v>44367.5</v>
      </c>
      <c r="L1338" s="82">
        <v>44379.5</v>
      </c>
      <c r="M1338" s="82">
        <v>44379.5</v>
      </c>
      <c r="N1338" s="79"/>
      <c r="O1338">
        <f t="shared" si="82"/>
        <v>12</v>
      </c>
      <c r="P1338" s="32">
        <f t="shared" si="83"/>
        <v>1269400.6799999997</v>
      </c>
    </row>
    <row r="1339" spans="2:16" x14ac:dyDescent="0.35">
      <c r="B1339" s="127" t="s">
        <v>98</v>
      </c>
      <c r="C1339" s="138">
        <v>44379</v>
      </c>
      <c r="D1339" s="127" t="s">
        <v>438</v>
      </c>
      <c r="E1339" s="145" t="s">
        <v>439</v>
      </c>
      <c r="F1339" s="16">
        <v>59124.05000000001</v>
      </c>
      <c r="H1339" s="2">
        <v>44361</v>
      </c>
      <c r="I1339" s="2">
        <v>44374</v>
      </c>
      <c r="J1339">
        <f t="shared" si="80"/>
        <v>14</v>
      </c>
      <c r="K1339" s="2">
        <f t="shared" si="81"/>
        <v>44367.5</v>
      </c>
      <c r="L1339" s="82">
        <v>44379.5</v>
      </c>
      <c r="M1339" s="82">
        <v>44379.5</v>
      </c>
      <c r="N1339" s="79"/>
      <c r="O1339">
        <f t="shared" si="82"/>
        <v>12</v>
      </c>
      <c r="P1339" s="32">
        <f t="shared" si="83"/>
        <v>709488.60000000009</v>
      </c>
    </row>
    <row r="1340" spans="2:16" x14ac:dyDescent="0.35">
      <c r="B1340" s="127" t="s">
        <v>98</v>
      </c>
      <c r="C1340" s="138">
        <v>44379</v>
      </c>
      <c r="D1340" s="127" t="s">
        <v>460</v>
      </c>
      <c r="E1340" s="145" t="s">
        <v>461</v>
      </c>
      <c r="F1340" s="16">
        <v>153.94999999999999</v>
      </c>
      <c r="H1340" s="2">
        <v>44361</v>
      </c>
      <c r="I1340" s="2">
        <v>44374</v>
      </c>
      <c r="J1340">
        <f t="shared" si="80"/>
        <v>14</v>
      </c>
      <c r="K1340" s="2">
        <f t="shared" si="81"/>
        <v>44367.5</v>
      </c>
      <c r="L1340" s="82">
        <v>44379.5</v>
      </c>
      <c r="M1340" s="79">
        <v>44383.5</v>
      </c>
      <c r="N1340" s="79"/>
      <c r="O1340">
        <f t="shared" si="82"/>
        <v>16</v>
      </c>
      <c r="P1340" s="32">
        <f t="shared" si="83"/>
        <v>2463.1999999999998</v>
      </c>
    </row>
    <row r="1341" spans="2:16" x14ac:dyDescent="0.35">
      <c r="B1341" s="127" t="s">
        <v>98</v>
      </c>
      <c r="C1341" s="138">
        <v>44379</v>
      </c>
      <c r="D1341" s="127" t="s">
        <v>462</v>
      </c>
      <c r="E1341" s="145" t="s">
        <v>463</v>
      </c>
      <c r="F1341" s="16">
        <v>22.630000000000003</v>
      </c>
      <c r="H1341" s="2">
        <v>44361</v>
      </c>
      <c r="I1341" s="2">
        <v>44374</v>
      </c>
      <c r="J1341">
        <f t="shared" si="80"/>
        <v>14</v>
      </c>
      <c r="K1341" s="2">
        <f t="shared" si="81"/>
        <v>44367.5</v>
      </c>
      <c r="L1341" s="82">
        <v>44379.5</v>
      </c>
      <c r="M1341" s="79">
        <v>44383.5</v>
      </c>
      <c r="N1341" s="79"/>
      <c r="O1341">
        <f t="shared" si="82"/>
        <v>16</v>
      </c>
      <c r="P1341" s="32">
        <f t="shared" si="83"/>
        <v>362.08000000000004</v>
      </c>
    </row>
    <row r="1342" spans="2:16" x14ac:dyDescent="0.35">
      <c r="B1342" s="127" t="s">
        <v>98</v>
      </c>
      <c r="C1342" s="138">
        <v>44379</v>
      </c>
      <c r="D1342" s="127" t="s">
        <v>440</v>
      </c>
      <c r="E1342" s="145" t="s">
        <v>441</v>
      </c>
      <c r="F1342" s="16">
        <v>7380.8200000000516</v>
      </c>
      <c r="H1342" s="2">
        <v>44361</v>
      </c>
      <c r="I1342" s="2">
        <v>44374</v>
      </c>
      <c r="J1342">
        <f t="shared" si="80"/>
        <v>14</v>
      </c>
      <c r="K1342" s="2">
        <f t="shared" si="81"/>
        <v>44367.5</v>
      </c>
      <c r="L1342" s="82">
        <v>44379.5</v>
      </c>
      <c r="M1342" s="79">
        <v>44403.5</v>
      </c>
      <c r="N1342" s="79"/>
      <c r="O1342">
        <f t="shared" si="82"/>
        <v>36</v>
      </c>
      <c r="P1342" s="32">
        <f t="shared" si="83"/>
        <v>265709.52000000188</v>
      </c>
    </row>
    <row r="1343" spans="2:16" x14ac:dyDescent="0.35">
      <c r="B1343" s="127" t="s">
        <v>98</v>
      </c>
      <c r="C1343" s="138">
        <v>44379</v>
      </c>
      <c r="D1343" s="127" t="s">
        <v>468</v>
      </c>
      <c r="E1343" s="145" t="s">
        <v>469</v>
      </c>
      <c r="F1343" s="16">
        <v>207.28</v>
      </c>
      <c r="H1343" s="2">
        <v>44361</v>
      </c>
      <c r="I1343" s="2">
        <v>44374</v>
      </c>
      <c r="J1343">
        <f t="shared" si="80"/>
        <v>14</v>
      </c>
      <c r="K1343" s="2">
        <f t="shared" si="81"/>
        <v>44367.5</v>
      </c>
      <c r="L1343" s="82">
        <v>44379.5</v>
      </c>
      <c r="M1343" s="82">
        <v>44379.5</v>
      </c>
      <c r="N1343" s="79"/>
      <c r="O1343">
        <f t="shared" si="82"/>
        <v>12</v>
      </c>
      <c r="P1343" s="32">
        <f t="shared" si="83"/>
        <v>2487.36</v>
      </c>
    </row>
    <row r="1344" spans="2:16" x14ac:dyDescent="0.35">
      <c r="B1344" s="127" t="s">
        <v>98</v>
      </c>
      <c r="C1344" s="138">
        <v>44379</v>
      </c>
      <c r="D1344" s="127" t="s">
        <v>470</v>
      </c>
      <c r="E1344" s="145" t="s">
        <v>471</v>
      </c>
      <c r="F1344" s="16">
        <v>4511.8799999999992</v>
      </c>
      <c r="H1344" s="2">
        <v>44361</v>
      </c>
      <c r="I1344" s="2">
        <v>44374</v>
      </c>
      <c r="J1344">
        <f t="shared" si="80"/>
        <v>14</v>
      </c>
      <c r="K1344" s="2">
        <f t="shared" si="81"/>
        <v>44367.5</v>
      </c>
      <c r="L1344" s="82">
        <v>44379.5</v>
      </c>
      <c r="M1344" s="79">
        <v>44383.5</v>
      </c>
      <c r="N1344" s="79"/>
      <c r="O1344">
        <f t="shared" si="82"/>
        <v>16</v>
      </c>
      <c r="P1344" s="32">
        <f t="shared" si="83"/>
        <v>72190.079999999987</v>
      </c>
    </row>
    <row r="1345" spans="2:16" x14ac:dyDescent="0.35">
      <c r="B1345" s="127" t="s">
        <v>98</v>
      </c>
      <c r="C1345" s="138">
        <v>44379</v>
      </c>
      <c r="D1345" s="127" t="s">
        <v>472</v>
      </c>
      <c r="E1345" s="145" t="s">
        <v>473</v>
      </c>
      <c r="F1345" s="16">
        <v>646.5</v>
      </c>
      <c r="H1345" s="2">
        <v>44361</v>
      </c>
      <c r="I1345" s="2">
        <v>44374</v>
      </c>
      <c r="J1345">
        <f t="shared" si="80"/>
        <v>14</v>
      </c>
      <c r="K1345" s="2">
        <f t="shared" si="81"/>
        <v>44367.5</v>
      </c>
      <c r="L1345" s="82">
        <v>44379.5</v>
      </c>
      <c r="M1345" s="79">
        <v>44383.5</v>
      </c>
      <c r="N1345" s="79"/>
      <c r="O1345">
        <f t="shared" si="82"/>
        <v>16</v>
      </c>
      <c r="P1345" s="32">
        <f t="shared" si="83"/>
        <v>10344</v>
      </c>
    </row>
    <row r="1346" spans="2:16" x14ac:dyDescent="0.35">
      <c r="B1346" s="127" t="s">
        <v>98</v>
      </c>
      <c r="C1346" s="138">
        <v>44379</v>
      </c>
      <c r="D1346" s="127" t="s">
        <v>474</v>
      </c>
      <c r="E1346" s="145" t="s">
        <v>475</v>
      </c>
      <c r="F1346" s="16">
        <v>941.79000000000008</v>
      </c>
      <c r="H1346" s="2">
        <v>44361</v>
      </c>
      <c r="I1346" s="2">
        <v>44374</v>
      </c>
      <c r="J1346">
        <f t="shared" si="80"/>
        <v>14</v>
      </c>
      <c r="K1346" s="2">
        <f t="shared" si="81"/>
        <v>44367.5</v>
      </c>
      <c r="L1346" s="82">
        <v>44379.5</v>
      </c>
      <c r="M1346" s="82">
        <v>44379.5</v>
      </c>
      <c r="N1346" s="79"/>
      <c r="O1346">
        <f t="shared" si="82"/>
        <v>12</v>
      </c>
      <c r="P1346" s="32">
        <f t="shared" si="83"/>
        <v>11301.480000000001</v>
      </c>
    </row>
    <row r="1347" spans="2:16" x14ac:dyDescent="0.35">
      <c r="B1347" s="127" t="s">
        <v>98</v>
      </c>
      <c r="C1347" s="138">
        <v>44379</v>
      </c>
      <c r="D1347" s="127" t="s">
        <v>442</v>
      </c>
      <c r="E1347" s="145" t="s">
        <v>443</v>
      </c>
      <c r="F1347" s="16">
        <v>18638.509999999817</v>
      </c>
      <c r="H1347" s="2">
        <v>44361</v>
      </c>
      <c r="I1347" s="2">
        <v>44374</v>
      </c>
      <c r="J1347">
        <f t="shared" si="80"/>
        <v>14</v>
      </c>
      <c r="K1347" s="2">
        <f t="shared" si="81"/>
        <v>44367.5</v>
      </c>
      <c r="L1347" s="82">
        <v>44379.5</v>
      </c>
      <c r="M1347" s="82">
        <v>44379.5</v>
      </c>
      <c r="N1347" s="79"/>
      <c r="O1347">
        <f t="shared" si="82"/>
        <v>12</v>
      </c>
      <c r="P1347" s="32">
        <f t="shared" si="83"/>
        <v>223662.11999999778</v>
      </c>
    </row>
    <row r="1348" spans="2:16" x14ac:dyDescent="0.35">
      <c r="B1348" s="127" t="s">
        <v>98</v>
      </c>
      <c r="C1348" s="138">
        <v>44379</v>
      </c>
      <c r="D1348" s="127" t="s">
        <v>476</v>
      </c>
      <c r="E1348" s="145" t="s">
        <v>477</v>
      </c>
      <c r="F1348" s="16">
        <v>333.70000000000039</v>
      </c>
      <c r="H1348" s="2">
        <v>44361</v>
      </c>
      <c r="I1348" s="2">
        <v>44374</v>
      </c>
      <c r="J1348">
        <f t="shared" si="80"/>
        <v>14</v>
      </c>
      <c r="K1348" s="2">
        <f t="shared" si="81"/>
        <v>44367.5</v>
      </c>
      <c r="L1348" s="82">
        <v>44379.5</v>
      </c>
      <c r="M1348" s="82">
        <v>44379.5</v>
      </c>
      <c r="N1348" s="79"/>
      <c r="O1348">
        <f t="shared" si="82"/>
        <v>12</v>
      </c>
      <c r="P1348" s="32">
        <f t="shared" si="83"/>
        <v>4004.4000000000046</v>
      </c>
    </row>
    <row r="1349" spans="2:16" x14ac:dyDescent="0.35">
      <c r="B1349" s="127" t="s">
        <v>98</v>
      </c>
      <c r="C1349" s="138">
        <v>44379</v>
      </c>
      <c r="D1349" s="127" t="s">
        <v>478</v>
      </c>
      <c r="E1349" s="145" t="s">
        <v>479</v>
      </c>
      <c r="F1349" s="16">
        <v>97655.390000000072</v>
      </c>
      <c r="H1349" s="2">
        <v>44361</v>
      </c>
      <c r="I1349" s="2">
        <v>44374</v>
      </c>
      <c r="J1349">
        <f t="shared" si="80"/>
        <v>14</v>
      </c>
      <c r="K1349" s="2">
        <f t="shared" si="81"/>
        <v>44367.5</v>
      </c>
      <c r="L1349" s="82">
        <v>44379.5</v>
      </c>
      <c r="M1349" s="82">
        <v>44379.5</v>
      </c>
      <c r="N1349" s="79"/>
      <c r="O1349">
        <f t="shared" si="82"/>
        <v>12</v>
      </c>
      <c r="P1349" s="32">
        <f t="shared" si="83"/>
        <v>1171864.6800000009</v>
      </c>
    </row>
    <row r="1350" spans="2:16" x14ac:dyDescent="0.35">
      <c r="B1350" s="127" t="s">
        <v>98</v>
      </c>
      <c r="C1350" s="138">
        <v>44379</v>
      </c>
      <c r="D1350" s="127" t="s">
        <v>480</v>
      </c>
      <c r="E1350" s="145" t="s">
        <v>481</v>
      </c>
      <c r="F1350" s="16">
        <v>21927.790000000077</v>
      </c>
      <c r="H1350" s="2">
        <v>44361</v>
      </c>
      <c r="I1350" s="2">
        <v>44374</v>
      </c>
      <c r="J1350">
        <f t="shared" si="80"/>
        <v>14</v>
      </c>
      <c r="K1350" s="2">
        <f t="shared" si="81"/>
        <v>44367.5</v>
      </c>
      <c r="L1350" s="82">
        <v>44379.5</v>
      </c>
      <c r="M1350" s="82">
        <v>44379.5</v>
      </c>
      <c r="N1350" s="79"/>
      <c r="O1350">
        <f t="shared" si="82"/>
        <v>12</v>
      </c>
      <c r="P1350" s="32">
        <f t="shared" si="83"/>
        <v>263133.48000000091</v>
      </c>
    </row>
    <row r="1351" spans="2:16" x14ac:dyDescent="0.35">
      <c r="B1351" s="127" t="s">
        <v>98</v>
      </c>
      <c r="C1351" s="138">
        <v>44379</v>
      </c>
      <c r="D1351" s="127" t="s">
        <v>486</v>
      </c>
      <c r="E1351" s="145" t="s">
        <v>487</v>
      </c>
      <c r="F1351" s="16">
        <v>56.64</v>
      </c>
      <c r="H1351" s="2">
        <v>44361</v>
      </c>
      <c r="I1351" s="2">
        <v>44374</v>
      </c>
      <c r="J1351">
        <f t="shared" si="80"/>
        <v>14</v>
      </c>
      <c r="K1351" s="2">
        <f t="shared" si="81"/>
        <v>44367.5</v>
      </c>
      <c r="L1351" s="82">
        <v>44379.5</v>
      </c>
      <c r="M1351" s="79">
        <v>44410.5</v>
      </c>
      <c r="N1351" s="79"/>
      <c r="O1351">
        <f t="shared" si="82"/>
        <v>43</v>
      </c>
      <c r="P1351" s="32">
        <f t="shared" si="83"/>
        <v>2435.52</v>
      </c>
    </row>
    <row r="1352" spans="2:16" x14ac:dyDescent="0.35">
      <c r="B1352" s="127" t="s">
        <v>98</v>
      </c>
      <c r="C1352" s="138">
        <v>44379</v>
      </c>
      <c r="D1352" s="127" t="s">
        <v>488</v>
      </c>
      <c r="E1352" s="145" t="s">
        <v>489</v>
      </c>
      <c r="F1352" s="16">
        <v>11339.240000000014</v>
      </c>
      <c r="H1352" s="2">
        <v>44361</v>
      </c>
      <c r="I1352" s="2">
        <v>44374</v>
      </c>
      <c r="J1352">
        <f t="shared" si="80"/>
        <v>14</v>
      </c>
      <c r="K1352" s="2">
        <f t="shared" si="81"/>
        <v>44367.5</v>
      </c>
      <c r="L1352" s="82">
        <v>44379.5</v>
      </c>
      <c r="M1352" s="79">
        <v>44421.5</v>
      </c>
      <c r="N1352" s="79"/>
      <c r="O1352">
        <f t="shared" si="82"/>
        <v>54</v>
      </c>
      <c r="P1352" s="32">
        <f t="shared" si="83"/>
        <v>612318.96000000078</v>
      </c>
    </row>
    <row r="1353" spans="2:16" x14ac:dyDescent="0.35">
      <c r="B1353" s="127" t="s">
        <v>98</v>
      </c>
      <c r="C1353" s="138">
        <v>44379</v>
      </c>
      <c r="D1353" s="127" t="s">
        <v>444</v>
      </c>
      <c r="E1353" s="145" t="s">
        <v>445</v>
      </c>
      <c r="F1353" s="16">
        <v>131763.12999999966</v>
      </c>
      <c r="H1353" s="2">
        <v>44361</v>
      </c>
      <c r="I1353" s="2">
        <v>44374</v>
      </c>
      <c r="J1353">
        <f t="shared" si="80"/>
        <v>14</v>
      </c>
      <c r="K1353" s="2">
        <f t="shared" si="81"/>
        <v>44367.5</v>
      </c>
      <c r="L1353" s="82">
        <v>44379.5</v>
      </c>
      <c r="M1353" s="82">
        <v>44379.5</v>
      </c>
      <c r="N1353" s="79"/>
      <c r="O1353">
        <f t="shared" si="82"/>
        <v>12</v>
      </c>
      <c r="P1353" s="32">
        <f t="shared" si="83"/>
        <v>1581157.5599999959</v>
      </c>
    </row>
    <row r="1354" spans="2:16" x14ac:dyDescent="0.35">
      <c r="B1354" s="127" t="s">
        <v>98</v>
      </c>
      <c r="C1354" s="138">
        <v>44379</v>
      </c>
      <c r="D1354" s="127" t="s">
        <v>563</v>
      </c>
      <c r="E1354" s="145" t="s">
        <v>564</v>
      </c>
      <c r="F1354" s="16">
        <v>6546.6</v>
      </c>
      <c r="H1354" s="2">
        <v>44361</v>
      </c>
      <c r="I1354" s="2">
        <v>44374</v>
      </c>
      <c r="J1354">
        <f t="shared" ref="J1354:J1417" si="84">I1354-H1354+1</f>
        <v>14</v>
      </c>
      <c r="K1354" s="2">
        <f t="shared" ref="K1354:K1417" si="85">(I1354+H1354)/2</f>
        <v>44367.5</v>
      </c>
      <c r="L1354" s="82">
        <v>44379.5</v>
      </c>
      <c r="M1354" s="82">
        <v>44379.5</v>
      </c>
      <c r="N1354" s="79"/>
      <c r="O1354">
        <f t="shared" ref="O1354:O1417" si="86">M1354-K1354</f>
        <v>12</v>
      </c>
      <c r="P1354" s="32">
        <f t="shared" ref="P1354:P1417" si="87">F1354*O1354</f>
        <v>78559.200000000012</v>
      </c>
    </row>
    <row r="1355" spans="2:16" x14ac:dyDescent="0.35">
      <c r="B1355" s="127" t="s">
        <v>98</v>
      </c>
      <c r="C1355" s="138">
        <v>44379</v>
      </c>
      <c r="D1355" s="127" t="s">
        <v>490</v>
      </c>
      <c r="E1355" s="145" t="s">
        <v>491</v>
      </c>
      <c r="F1355" s="16">
        <v>6193.1399999999994</v>
      </c>
      <c r="H1355" s="2">
        <v>44361</v>
      </c>
      <c r="I1355" s="2">
        <v>44374</v>
      </c>
      <c r="J1355">
        <f t="shared" si="84"/>
        <v>14</v>
      </c>
      <c r="K1355" s="2">
        <f t="shared" si="85"/>
        <v>44367.5</v>
      </c>
      <c r="L1355" s="82">
        <v>44379.5</v>
      </c>
      <c r="M1355" s="82">
        <v>44379.5</v>
      </c>
      <c r="N1355" s="79"/>
      <c r="O1355">
        <f t="shared" si="86"/>
        <v>12</v>
      </c>
      <c r="P1355" s="32">
        <f t="shared" si="87"/>
        <v>74317.679999999993</v>
      </c>
    </row>
    <row r="1356" spans="2:16" x14ac:dyDescent="0.35">
      <c r="B1356" s="127" t="s">
        <v>98</v>
      </c>
      <c r="C1356" s="138">
        <v>44379</v>
      </c>
      <c r="D1356" s="127" t="s">
        <v>492</v>
      </c>
      <c r="E1356" s="145" t="s">
        <v>493</v>
      </c>
      <c r="F1356" s="16">
        <v>6082.7999999999975</v>
      </c>
      <c r="H1356" s="2">
        <v>44361</v>
      </c>
      <c r="I1356" s="2">
        <v>44374</v>
      </c>
      <c r="J1356">
        <f t="shared" si="84"/>
        <v>14</v>
      </c>
      <c r="K1356" s="2">
        <f t="shared" si="85"/>
        <v>44367.5</v>
      </c>
      <c r="L1356" s="82">
        <v>44379.5</v>
      </c>
      <c r="M1356" s="2">
        <v>44364.5</v>
      </c>
      <c r="N1356" s="79"/>
      <c r="O1356">
        <f t="shared" si="86"/>
        <v>-3</v>
      </c>
      <c r="P1356" s="32">
        <f t="shared" si="87"/>
        <v>-18248.399999999994</v>
      </c>
    </row>
    <row r="1357" spans="2:16" x14ac:dyDescent="0.35">
      <c r="B1357" s="127" t="s">
        <v>98</v>
      </c>
      <c r="C1357" s="138">
        <v>44379</v>
      </c>
      <c r="D1357" s="127" t="s">
        <v>494</v>
      </c>
      <c r="E1357" s="145" t="s">
        <v>495</v>
      </c>
      <c r="F1357" s="16">
        <v>20244.160000000025</v>
      </c>
      <c r="H1357" s="2">
        <v>44361</v>
      </c>
      <c r="I1357" s="2">
        <v>44374</v>
      </c>
      <c r="J1357">
        <f t="shared" si="84"/>
        <v>14</v>
      </c>
      <c r="K1357" s="2">
        <f t="shared" si="85"/>
        <v>44367.5</v>
      </c>
      <c r="L1357" s="82">
        <v>44379.5</v>
      </c>
      <c r="M1357" s="82">
        <v>44379.5</v>
      </c>
      <c r="N1357" s="79"/>
      <c r="O1357">
        <f t="shared" si="86"/>
        <v>12</v>
      </c>
      <c r="P1357" s="32">
        <f t="shared" si="87"/>
        <v>242929.9200000003</v>
      </c>
    </row>
    <row r="1358" spans="2:16" x14ac:dyDescent="0.35">
      <c r="B1358" s="127" t="s">
        <v>98</v>
      </c>
      <c r="C1358" s="138">
        <v>44379</v>
      </c>
      <c r="D1358" s="127" t="s">
        <v>496</v>
      </c>
      <c r="E1358" s="145" t="s">
        <v>497</v>
      </c>
      <c r="F1358" s="16">
        <v>2679.7800000000038</v>
      </c>
      <c r="H1358" s="2">
        <v>44361</v>
      </c>
      <c r="I1358" s="2">
        <v>44374</v>
      </c>
      <c r="J1358">
        <f t="shared" si="84"/>
        <v>14</v>
      </c>
      <c r="K1358" s="2">
        <f t="shared" si="85"/>
        <v>44367.5</v>
      </c>
      <c r="L1358" s="82">
        <v>44379.5</v>
      </c>
      <c r="M1358" s="82">
        <v>44379.5</v>
      </c>
      <c r="N1358" s="79"/>
      <c r="O1358">
        <f t="shared" si="86"/>
        <v>12</v>
      </c>
      <c r="P1358" s="32">
        <f t="shared" si="87"/>
        <v>32157.360000000044</v>
      </c>
    </row>
    <row r="1359" spans="2:16" x14ac:dyDescent="0.35">
      <c r="B1359" s="127" t="s">
        <v>98</v>
      </c>
      <c r="C1359" s="138">
        <v>44379</v>
      </c>
      <c r="D1359" s="127" t="s">
        <v>498</v>
      </c>
      <c r="E1359" s="145" t="s">
        <v>499</v>
      </c>
      <c r="F1359" s="16">
        <v>4798.8599999999933</v>
      </c>
      <c r="H1359" s="2">
        <v>44361</v>
      </c>
      <c r="I1359" s="2">
        <v>44374</v>
      </c>
      <c r="J1359">
        <f t="shared" si="84"/>
        <v>14</v>
      </c>
      <c r="K1359" s="2">
        <f t="shared" si="85"/>
        <v>44367.5</v>
      </c>
      <c r="L1359" s="82">
        <v>44379.5</v>
      </c>
      <c r="M1359" s="82">
        <v>44379.5</v>
      </c>
      <c r="N1359" s="79"/>
      <c r="O1359">
        <f t="shared" si="86"/>
        <v>12</v>
      </c>
      <c r="P1359" s="32">
        <f t="shared" si="87"/>
        <v>57586.31999999992</v>
      </c>
    </row>
    <row r="1360" spans="2:16" x14ac:dyDescent="0.35">
      <c r="B1360" s="127" t="s">
        <v>98</v>
      </c>
      <c r="C1360" s="138">
        <v>44379</v>
      </c>
      <c r="D1360" s="127" t="s">
        <v>500</v>
      </c>
      <c r="E1360" s="145" t="s">
        <v>501</v>
      </c>
      <c r="F1360" s="16">
        <v>801.34999999999945</v>
      </c>
      <c r="H1360" s="2">
        <v>44361</v>
      </c>
      <c r="I1360" s="2">
        <v>44374</v>
      </c>
      <c r="J1360">
        <f t="shared" si="84"/>
        <v>14</v>
      </c>
      <c r="K1360" s="2">
        <f t="shared" si="85"/>
        <v>44367.5</v>
      </c>
      <c r="L1360" s="82">
        <v>44379.5</v>
      </c>
      <c r="M1360" s="82">
        <v>44379.5</v>
      </c>
      <c r="N1360" s="79"/>
      <c r="O1360">
        <f t="shared" si="86"/>
        <v>12</v>
      </c>
      <c r="P1360" s="32">
        <f t="shared" si="87"/>
        <v>9616.1999999999935</v>
      </c>
    </row>
    <row r="1361" spans="2:16" x14ac:dyDescent="0.35">
      <c r="B1361" s="127" t="s">
        <v>98</v>
      </c>
      <c r="C1361" s="138">
        <v>44379</v>
      </c>
      <c r="D1361" s="127" t="s">
        <v>502</v>
      </c>
      <c r="E1361" s="145" t="s">
        <v>502</v>
      </c>
      <c r="F1361" s="16">
        <v>75.05</v>
      </c>
      <c r="H1361" s="2">
        <v>44361</v>
      </c>
      <c r="I1361" s="2">
        <v>44374</v>
      </c>
      <c r="J1361">
        <f t="shared" si="84"/>
        <v>14</v>
      </c>
      <c r="K1361" s="2">
        <f t="shared" si="85"/>
        <v>44367.5</v>
      </c>
      <c r="L1361" s="82">
        <v>44379.5</v>
      </c>
      <c r="M1361" s="82">
        <v>44379.5</v>
      </c>
      <c r="N1361" s="79"/>
      <c r="O1361">
        <f t="shared" si="86"/>
        <v>12</v>
      </c>
      <c r="P1361" s="32">
        <f t="shared" si="87"/>
        <v>900.59999999999991</v>
      </c>
    </row>
    <row r="1362" spans="2:16" x14ac:dyDescent="0.35">
      <c r="B1362" s="146" t="s">
        <v>98</v>
      </c>
      <c r="C1362" s="138">
        <v>44379</v>
      </c>
      <c r="D1362" s="127" t="s">
        <v>446</v>
      </c>
      <c r="E1362" s="145" t="s">
        <v>446</v>
      </c>
      <c r="F1362" s="16">
        <v>2908.42</v>
      </c>
      <c r="H1362" s="2">
        <v>44361</v>
      </c>
      <c r="I1362" s="2">
        <v>44374</v>
      </c>
      <c r="J1362">
        <f t="shared" si="84"/>
        <v>14</v>
      </c>
      <c r="K1362" s="2">
        <f t="shared" si="85"/>
        <v>44367.5</v>
      </c>
      <c r="L1362" s="82">
        <v>44379.5</v>
      </c>
      <c r="M1362" s="82">
        <v>44379.5</v>
      </c>
      <c r="N1362" s="79"/>
      <c r="O1362">
        <f t="shared" si="86"/>
        <v>12</v>
      </c>
      <c r="P1362" s="32">
        <f t="shared" si="87"/>
        <v>34901.040000000001</v>
      </c>
    </row>
    <row r="1363" spans="2:16" x14ac:dyDescent="0.35">
      <c r="B1363" s="127" t="s">
        <v>98</v>
      </c>
      <c r="C1363" s="138">
        <v>44379</v>
      </c>
      <c r="D1363" s="127" t="s">
        <v>447</v>
      </c>
      <c r="E1363" s="145" t="s">
        <v>447</v>
      </c>
      <c r="F1363" s="16">
        <v>7254.42</v>
      </c>
      <c r="H1363" s="2">
        <v>44361</v>
      </c>
      <c r="I1363" s="2">
        <v>44374</v>
      </c>
      <c r="J1363">
        <f t="shared" si="84"/>
        <v>14</v>
      </c>
      <c r="K1363" s="2">
        <f t="shared" si="85"/>
        <v>44367.5</v>
      </c>
      <c r="L1363" s="82">
        <v>44379.5</v>
      </c>
      <c r="M1363" s="82">
        <v>44379.5</v>
      </c>
      <c r="N1363" s="79"/>
      <c r="O1363">
        <f t="shared" si="86"/>
        <v>12</v>
      </c>
      <c r="P1363" s="32">
        <f t="shared" si="87"/>
        <v>87053.040000000008</v>
      </c>
    </row>
    <row r="1364" spans="2:16" x14ac:dyDescent="0.35">
      <c r="B1364" s="127" t="s">
        <v>98</v>
      </c>
      <c r="C1364" s="138">
        <v>44379</v>
      </c>
      <c r="D1364" s="127" t="s">
        <v>503</v>
      </c>
      <c r="E1364" s="145" t="s">
        <v>503</v>
      </c>
      <c r="F1364" s="16">
        <v>2000.6000000000001</v>
      </c>
      <c r="H1364" s="2">
        <v>44361</v>
      </c>
      <c r="I1364" s="2">
        <v>44374</v>
      </c>
      <c r="J1364">
        <f t="shared" si="84"/>
        <v>14</v>
      </c>
      <c r="K1364" s="2">
        <f t="shared" si="85"/>
        <v>44367.5</v>
      </c>
      <c r="L1364" s="82">
        <v>44379.5</v>
      </c>
      <c r="M1364" s="82">
        <v>44379.5</v>
      </c>
      <c r="N1364" s="79"/>
      <c r="O1364">
        <f t="shared" si="86"/>
        <v>12</v>
      </c>
      <c r="P1364" s="32">
        <f t="shared" si="87"/>
        <v>24007.200000000001</v>
      </c>
    </row>
    <row r="1365" spans="2:16" x14ac:dyDescent="0.35">
      <c r="B1365" s="127" t="s">
        <v>98</v>
      </c>
      <c r="C1365" s="138">
        <v>44379</v>
      </c>
      <c r="D1365" s="127" t="s">
        <v>504</v>
      </c>
      <c r="E1365" s="145" t="s">
        <v>505</v>
      </c>
      <c r="F1365" s="16">
        <v>196.36</v>
      </c>
      <c r="H1365" s="2">
        <v>44361</v>
      </c>
      <c r="I1365" s="2">
        <v>44374</v>
      </c>
      <c r="J1365">
        <f t="shared" si="84"/>
        <v>14</v>
      </c>
      <c r="K1365" s="2">
        <f t="shared" si="85"/>
        <v>44367.5</v>
      </c>
      <c r="L1365" s="82">
        <v>44379.5</v>
      </c>
      <c r="M1365" s="79">
        <v>44384.5</v>
      </c>
      <c r="N1365" s="79"/>
      <c r="O1365">
        <f t="shared" si="86"/>
        <v>17</v>
      </c>
      <c r="P1365" s="32">
        <f t="shared" si="87"/>
        <v>3338.1200000000003</v>
      </c>
    </row>
    <row r="1366" spans="2:16" x14ac:dyDescent="0.35">
      <c r="B1366" s="127" t="s">
        <v>98</v>
      </c>
      <c r="C1366" s="138">
        <v>44379</v>
      </c>
      <c r="D1366" s="127" t="s">
        <v>506</v>
      </c>
      <c r="E1366" s="145" t="s">
        <v>507</v>
      </c>
      <c r="F1366" s="16">
        <v>633.44000000000005</v>
      </c>
      <c r="H1366" s="2">
        <v>44361</v>
      </c>
      <c r="I1366" s="2">
        <v>44374</v>
      </c>
      <c r="J1366">
        <f t="shared" si="84"/>
        <v>14</v>
      </c>
      <c r="K1366" s="2">
        <f t="shared" si="85"/>
        <v>44367.5</v>
      </c>
      <c r="L1366" s="82">
        <v>44379.5</v>
      </c>
      <c r="M1366" s="79">
        <v>44384.5</v>
      </c>
      <c r="N1366" s="79"/>
      <c r="O1366">
        <f t="shared" si="86"/>
        <v>17</v>
      </c>
      <c r="P1366" s="32">
        <f t="shared" si="87"/>
        <v>10768.480000000001</v>
      </c>
    </row>
    <row r="1367" spans="2:16" x14ac:dyDescent="0.35">
      <c r="B1367" s="127" t="s">
        <v>98</v>
      </c>
      <c r="C1367" s="138">
        <v>44379</v>
      </c>
      <c r="D1367" s="127" t="s">
        <v>508</v>
      </c>
      <c r="E1367" s="145" t="s">
        <v>509</v>
      </c>
      <c r="F1367" s="16">
        <v>164.08</v>
      </c>
      <c r="H1367" s="2">
        <v>44361</v>
      </c>
      <c r="I1367" s="2">
        <v>44374</v>
      </c>
      <c r="J1367">
        <f t="shared" si="84"/>
        <v>14</v>
      </c>
      <c r="K1367" s="2">
        <f t="shared" si="85"/>
        <v>44367.5</v>
      </c>
      <c r="L1367" s="82">
        <v>44379.5</v>
      </c>
      <c r="M1367" s="79">
        <v>44384.5</v>
      </c>
      <c r="N1367" s="79"/>
      <c r="O1367">
        <f t="shared" si="86"/>
        <v>17</v>
      </c>
      <c r="P1367" s="32">
        <f t="shared" si="87"/>
        <v>2789.36</v>
      </c>
    </row>
    <row r="1368" spans="2:16" x14ac:dyDescent="0.35">
      <c r="B1368" s="127" t="s">
        <v>98</v>
      </c>
      <c r="C1368" s="138">
        <v>44379</v>
      </c>
      <c r="D1368" s="127" t="s">
        <v>448</v>
      </c>
      <c r="E1368" s="145" t="s">
        <v>449</v>
      </c>
      <c r="F1368" s="16">
        <v>11638.399999999972</v>
      </c>
      <c r="H1368" s="2">
        <v>44361</v>
      </c>
      <c r="I1368" s="2">
        <v>44374</v>
      </c>
      <c r="J1368">
        <f t="shared" si="84"/>
        <v>14</v>
      </c>
      <c r="K1368" s="2">
        <f t="shared" si="85"/>
        <v>44367.5</v>
      </c>
      <c r="L1368" s="82">
        <v>44379.5</v>
      </c>
      <c r="M1368" s="79">
        <v>44383.5</v>
      </c>
      <c r="N1368" s="79"/>
      <c r="O1368">
        <f t="shared" si="86"/>
        <v>16</v>
      </c>
      <c r="P1368" s="32">
        <f t="shared" si="87"/>
        <v>186214.39999999956</v>
      </c>
    </row>
    <row r="1369" spans="2:16" x14ac:dyDescent="0.35">
      <c r="B1369" s="127" t="s">
        <v>98</v>
      </c>
      <c r="C1369" s="138">
        <v>44379</v>
      </c>
      <c r="D1369" s="127" t="s">
        <v>510</v>
      </c>
      <c r="E1369" s="145" t="s">
        <v>511</v>
      </c>
      <c r="F1369" s="16">
        <v>5842.6199999999917</v>
      </c>
      <c r="H1369" s="2">
        <v>44361</v>
      </c>
      <c r="I1369" s="2">
        <v>44374</v>
      </c>
      <c r="J1369">
        <f t="shared" si="84"/>
        <v>14</v>
      </c>
      <c r="K1369" s="2">
        <f t="shared" si="85"/>
        <v>44367.5</v>
      </c>
      <c r="L1369" s="82">
        <v>44379.5</v>
      </c>
      <c r="M1369" s="79">
        <v>44383.5</v>
      </c>
      <c r="N1369" s="79"/>
      <c r="O1369">
        <f t="shared" si="86"/>
        <v>16</v>
      </c>
      <c r="P1369" s="32">
        <f t="shared" si="87"/>
        <v>93481.919999999867</v>
      </c>
    </row>
    <row r="1370" spans="2:16" x14ac:dyDescent="0.35">
      <c r="B1370" s="127" t="s">
        <v>98</v>
      </c>
      <c r="C1370" s="138">
        <v>44379</v>
      </c>
      <c r="D1370" s="127" t="s">
        <v>512</v>
      </c>
      <c r="E1370" s="145" t="s">
        <v>513</v>
      </c>
      <c r="F1370" s="16">
        <v>161.84</v>
      </c>
      <c r="H1370" s="2">
        <v>44361</v>
      </c>
      <c r="I1370" s="2">
        <v>44374</v>
      </c>
      <c r="J1370">
        <f t="shared" si="84"/>
        <v>14</v>
      </c>
      <c r="K1370" s="2">
        <f t="shared" si="85"/>
        <v>44367.5</v>
      </c>
      <c r="L1370" s="82">
        <v>44379.5</v>
      </c>
      <c r="M1370" s="79">
        <v>44384.5</v>
      </c>
      <c r="N1370" s="79"/>
      <c r="O1370">
        <f t="shared" si="86"/>
        <v>17</v>
      </c>
      <c r="P1370" s="32">
        <f t="shared" si="87"/>
        <v>2751.28</v>
      </c>
    </row>
    <row r="1371" spans="2:16" x14ac:dyDescent="0.35">
      <c r="B1371" s="127" t="s">
        <v>98</v>
      </c>
      <c r="C1371" s="138">
        <v>44379</v>
      </c>
      <c r="D1371" s="127" t="s">
        <v>514</v>
      </c>
      <c r="E1371" s="145" t="s">
        <v>515</v>
      </c>
      <c r="F1371" s="16">
        <v>98.52</v>
      </c>
      <c r="H1371" s="2">
        <v>44361</v>
      </c>
      <c r="I1371" s="2">
        <v>44374</v>
      </c>
      <c r="J1371">
        <f t="shared" si="84"/>
        <v>14</v>
      </c>
      <c r="K1371" s="2">
        <f t="shared" si="85"/>
        <v>44367.5</v>
      </c>
      <c r="L1371" s="82">
        <v>44379.5</v>
      </c>
      <c r="M1371" s="79">
        <v>44384.5</v>
      </c>
      <c r="N1371" s="79"/>
      <c r="O1371">
        <f t="shared" si="86"/>
        <v>17</v>
      </c>
      <c r="P1371" s="32">
        <f t="shared" si="87"/>
        <v>1674.84</v>
      </c>
    </row>
    <row r="1372" spans="2:16" x14ac:dyDescent="0.35">
      <c r="B1372" s="127" t="s">
        <v>98</v>
      </c>
      <c r="C1372" s="138">
        <v>44379</v>
      </c>
      <c r="D1372" s="127" t="s">
        <v>516</v>
      </c>
      <c r="E1372" s="145" t="s">
        <v>517</v>
      </c>
      <c r="F1372" s="16">
        <v>238.56</v>
      </c>
      <c r="H1372" s="2">
        <v>44361</v>
      </c>
      <c r="I1372" s="2">
        <v>44374</v>
      </c>
      <c r="J1372">
        <f t="shared" si="84"/>
        <v>14</v>
      </c>
      <c r="K1372" s="2">
        <f t="shared" si="85"/>
        <v>44367.5</v>
      </c>
      <c r="L1372" s="82">
        <v>44379.5</v>
      </c>
      <c r="M1372" s="79">
        <v>44384.5</v>
      </c>
      <c r="N1372" s="79"/>
      <c r="O1372">
        <f t="shared" si="86"/>
        <v>17</v>
      </c>
      <c r="P1372" s="32">
        <f t="shared" si="87"/>
        <v>4055.52</v>
      </c>
    </row>
    <row r="1373" spans="2:16" x14ac:dyDescent="0.35">
      <c r="B1373" s="127" t="s">
        <v>98</v>
      </c>
      <c r="C1373" s="138">
        <v>44379</v>
      </c>
      <c r="D1373" s="127" t="s">
        <v>518</v>
      </c>
      <c r="E1373" s="145" t="s">
        <v>519</v>
      </c>
      <c r="F1373" s="16">
        <v>288.18</v>
      </c>
      <c r="H1373" s="2">
        <v>44361</v>
      </c>
      <c r="I1373" s="2">
        <v>44374</v>
      </c>
      <c r="J1373">
        <f t="shared" si="84"/>
        <v>14</v>
      </c>
      <c r="K1373" s="2">
        <f t="shared" si="85"/>
        <v>44367.5</v>
      </c>
      <c r="L1373" s="82">
        <v>44379.5</v>
      </c>
      <c r="M1373" s="79">
        <v>44384.5</v>
      </c>
      <c r="N1373" s="79"/>
      <c r="O1373">
        <f t="shared" si="86"/>
        <v>17</v>
      </c>
      <c r="P1373" s="32">
        <f t="shared" si="87"/>
        <v>4899.0600000000004</v>
      </c>
    </row>
    <row r="1374" spans="2:16" x14ac:dyDescent="0.35">
      <c r="B1374" s="127" t="s">
        <v>98</v>
      </c>
      <c r="C1374" s="138">
        <v>44379</v>
      </c>
      <c r="D1374" s="127" t="s">
        <v>520</v>
      </c>
      <c r="E1374" s="145" t="s">
        <v>521</v>
      </c>
      <c r="F1374" s="16">
        <v>924.7199999999998</v>
      </c>
      <c r="H1374" s="2">
        <v>44361</v>
      </c>
      <c r="I1374" s="2">
        <v>44374</v>
      </c>
      <c r="J1374">
        <f t="shared" si="84"/>
        <v>14</v>
      </c>
      <c r="K1374" s="2">
        <f t="shared" si="85"/>
        <v>44367.5</v>
      </c>
      <c r="L1374" s="82">
        <v>44379.5</v>
      </c>
      <c r="M1374" s="79">
        <v>44384.5</v>
      </c>
      <c r="N1374" s="79"/>
      <c r="O1374">
        <f t="shared" si="86"/>
        <v>17</v>
      </c>
      <c r="P1374" s="32">
        <f t="shared" si="87"/>
        <v>15720.239999999996</v>
      </c>
    </row>
    <row r="1375" spans="2:16" x14ac:dyDescent="0.35">
      <c r="B1375" s="127" t="s">
        <v>98</v>
      </c>
      <c r="C1375" s="138">
        <v>44379</v>
      </c>
      <c r="D1375" s="127" t="s">
        <v>522</v>
      </c>
      <c r="E1375" s="145" t="s">
        <v>523</v>
      </c>
      <c r="F1375" s="16">
        <v>59</v>
      </c>
      <c r="H1375" s="2">
        <v>44361</v>
      </c>
      <c r="I1375" s="2">
        <v>44374</v>
      </c>
      <c r="J1375">
        <f t="shared" si="84"/>
        <v>14</v>
      </c>
      <c r="K1375" s="2">
        <f t="shared" si="85"/>
        <v>44367.5</v>
      </c>
      <c r="L1375" s="82">
        <v>44379.5</v>
      </c>
      <c r="M1375" s="79">
        <v>44384.5</v>
      </c>
      <c r="N1375" s="79"/>
      <c r="O1375">
        <f t="shared" si="86"/>
        <v>17</v>
      </c>
      <c r="P1375" s="32">
        <f t="shared" si="87"/>
        <v>1003</v>
      </c>
    </row>
    <row r="1376" spans="2:16" x14ac:dyDescent="0.35">
      <c r="B1376" s="127" t="s">
        <v>98</v>
      </c>
      <c r="C1376" s="138">
        <v>44379</v>
      </c>
      <c r="D1376" s="127" t="s">
        <v>524</v>
      </c>
      <c r="E1376" s="145" t="s">
        <v>525</v>
      </c>
      <c r="F1376" s="16">
        <v>800</v>
      </c>
      <c r="H1376" s="2">
        <v>44361</v>
      </c>
      <c r="I1376" s="2">
        <v>44374</v>
      </c>
      <c r="J1376">
        <f t="shared" si="84"/>
        <v>14</v>
      </c>
      <c r="K1376" s="2">
        <f t="shared" si="85"/>
        <v>44367.5</v>
      </c>
      <c r="L1376" s="82">
        <v>44379.5</v>
      </c>
      <c r="M1376" s="79">
        <v>44384.5</v>
      </c>
      <c r="N1376" s="79"/>
      <c r="O1376">
        <f t="shared" si="86"/>
        <v>17</v>
      </c>
      <c r="P1376" s="32">
        <f t="shared" si="87"/>
        <v>13600</v>
      </c>
    </row>
    <row r="1377" spans="2:16" x14ac:dyDescent="0.35">
      <c r="B1377" s="127" t="s">
        <v>98</v>
      </c>
      <c r="C1377" s="138">
        <v>44379</v>
      </c>
      <c r="D1377" s="127" t="s">
        <v>450</v>
      </c>
      <c r="E1377" s="145" t="s">
        <v>451</v>
      </c>
      <c r="F1377" s="16">
        <v>5330.6400000000194</v>
      </c>
      <c r="H1377" s="2">
        <v>44361</v>
      </c>
      <c r="I1377" s="2">
        <v>44374</v>
      </c>
      <c r="J1377">
        <f t="shared" si="84"/>
        <v>14</v>
      </c>
      <c r="K1377" s="2">
        <f t="shared" si="85"/>
        <v>44367.5</v>
      </c>
      <c r="L1377" s="82">
        <v>44379.5</v>
      </c>
      <c r="M1377" s="79">
        <v>44383.5</v>
      </c>
      <c r="N1377" s="79"/>
      <c r="O1377">
        <f t="shared" si="86"/>
        <v>16</v>
      </c>
      <c r="P1377" s="32">
        <f t="shared" si="87"/>
        <v>85290.240000000311</v>
      </c>
    </row>
    <row r="1378" spans="2:16" x14ac:dyDescent="0.35">
      <c r="B1378" s="127" t="s">
        <v>98</v>
      </c>
      <c r="C1378" s="138">
        <v>44379</v>
      </c>
      <c r="D1378" s="127" t="s">
        <v>526</v>
      </c>
      <c r="E1378" s="145" t="s">
        <v>527</v>
      </c>
      <c r="F1378" s="16">
        <v>125.5</v>
      </c>
      <c r="H1378" s="2">
        <v>44361</v>
      </c>
      <c r="I1378" s="2">
        <v>44374</v>
      </c>
      <c r="J1378">
        <f t="shared" si="84"/>
        <v>14</v>
      </c>
      <c r="K1378" s="2">
        <f t="shared" si="85"/>
        <v>44367.5</v>
      </c>
      <c r="L1378" s="82">
        <v>44379.5</v>
      </c>
      <c r="M1378" s="79">
        <v>44410.5</v>
      </c>
      <c r="N1378" s="79"/>
      <c r="O1378">
        <f t="shared" si="86"/>
        <v>43</v>
      </c>
      <c r="P1378" s="32">
        <f t="shared" si="87"/>
        <v>5396.5</v>
      </c>
    </row>
    <row r="1379" spans="2:16" x14ac:dyDescent="0.35">
      <c r="B1379" s="127" t="s">
        <v>98</v>
      </c>
      <c r="C1379" s="138">
        <v>44379</v>
      </c>
      <c r="D1379" s="127" t="s">
        <v>528</v>
      </c>
      <c r="E1379" s="145" t="s">
        <v>529</v>
      </c>
      <c r="F1379" s="16">
        <v>7.79</v>
      </c>
      <c r="H1379" s="2">
        <v>44361</v>
      </c>
      <c r="I1379" s="2">
        <v>44374</v>
      </c>
      <c r="J1379">
        <f t="shared" si="84"/>
        <v>14</v>
      </c>
      <c r="K1379" s="2">
        <f t="shared" si="85"/>
        <v>44367.5</v>
      </c>
      <c r="L1379" s="82">
        <v>44379.5</v>
      </c>
      <c r="M1379" s="79">
        <v>44384.5</v>
      </c>
      <c r="N1379" s="79"/>
      <c r="O1379">
        <f t="shared" si="86"/>
        <v>17</v>
      </c>
      <c r="P1379" s="32">
        <f t="shared" si="87"/>
        <v>132.43</v>
      </c>
    </row>
    <row r="1380" spans="2:16" x14ac:dyDescent="0.35">
      <c r="B1380" s="127" t="s">
        <v>98</v>
      </c>
      <c r="C1380" s="138">
        <v>44379</v>
      </c>
      <c r="D1380" s="127" t="s">
        <v>530</v>
      </c>
      <c r="E1380" s="145" t="s">
        <v>531</v>
      </c>
      <c r="F1380" s="16">
        <v>230.02999999999997</v>
      </c>
      <c r="H1380" s="2">
        <v>44361</v>
      </c>
      <c r="I1380" s="2">
        <v>44374</v>
      </c>
      <c r="J1380">
        <f t="shared" si="84"/>
        <v>14</v>
      </c>
      <c r="K1380" s="2">
        <f t="shared" si="85"/>
        <v>44367.5</v>
      </c>
      <c r="L1380" s="82">
        <v>44379.5</v>
      </c>
      <c r="M1380" s="79">
        <v>44384.5</v>
      </c>
      <c r="N1380" s="79"/>
      <c r="O1380">
        <f t="shared" si="86"/>
        <v>17</v>
      </c>
      <c r="P1380" s="32">
        <f t="shared" si="87"/>
        <v>3910.5099999999993</v>
      </c>
    </row>
    <row r="1381" spans="2:16" x14ac:dyDescent="0.35">
      <c r="B1381" s="127" t="s">
        <v>98</v>
      </c>
      <c r="C1381" s="138">
        <v>44379</v>
      </c>
      <c r="D1381" s="127" t="s">
        <v>532</v>
      </c>
      <c r="E1381" s="145" t="s">
        <v>533</v>
      </c>
      <c r="F1381" s="16">
        <v>1578.23</v>
      </c>
      <c r="H1381" s="2">
        <v>44361</v>
      </c>
      <c r="I1381" s="2">
        <v>44374</v>
      </c>
      <c r="J1381">
        <f t="shared" si="84"/>
        <v>14</v>
      </c>
      <c r="K1381" s="2">
        <f t="shared" si="85"/>
        <v>44367.5</v>
      </c>
      <c r="L1381" s="82">
        <v>44379.5</v>
      </c>
      <c r="M1381" s="82">
        <v>44379.5</v>
      </c>
      <c r="N1381" s="79">
        <v>44378.5</v>
      </c>
      <c r="O1381">
        <f t="shared" si="86"/>
        <v>12</v>
      </c>
      <c r="P1381" s="32">
        <f t="shared" si="87"/>
        <v>18938.760000000002</v>
      </c>
    </row>
    <row r="1382" spans="2:16" x14ac:dyDescent="0.35">
      <c r="B1382" s="127" t="s">
        <v>98</v>
      </c>
      <c r="C1382" s="138">
        <v>44379</v>
      </c>
      <c r="D1382" s="127" t="s">
        <v>534</v>
      </c>
      <c r="E1382" s="145" t="s">
        <v>535</v>
      </c>
      <c r="F1382" s="16">
        <v>18031.720000000005</v>
      </c>
      <c r="H1382" s="2">
        <v>44361</v>
      </c>
      <c r="I1382" s="2">
        <v>44374</v>
      </c>
      <c r="J1382">
        <f t="shared" si="84"/>
        <v>14</v>
      </c>
      <c r="K1382" s="2">
        <f t="shared" si="85"/>
        <v>44367.5</v>
      </c>
      <c r="L1382" s="82">
        <v>44379.5</v>
      </c>
      <c r="M1382" s="82">
        <v>44379.5</v>
      </c>
      <c r="N1382" s="79">
        <v>44378.5</v>
      </c>
      <c r="O1382">
        <f t="shared" si="86"/>
        <v>12</v>
      </c>
      <c r="P1382" s="32">
        <f t="shared" si="87"/>
        <v>216380.64000000007</v>
      </c>
    </row>
    <row r="1383" spans="2:16" x14ac:dyDescent="0.35">
      <c r="B1383" s="127" t="s">
        <v>98</v>
      </c>
      <c r="C1383" s="138">
        <v>44379</v>
      </c>
      <c r="D1383" s="127" t="s">
        <v>536</v>
      </c>
      <c r="E1383" s="145" t="s">
        <v>537</v>
      </c>
      <c r="F1383" s="16">
        <v>1721.25</v>
      </c>
      <c r="H1383" s="2">
        <v>44361</v>
      </c>
      <c r="I1383" s="2">
        <v>44374</v>
      </c>
      <c r="J1383">
        <f t="shared" si="84"/>
        <v>14</v>
      </c>
      <c r="K1383" s="2">
        <f t="shared" si="85"/>
        <v>44367.5</v>
      </c>
      <c r="L1383" s="82">
        <v>44379.5</v>
      </c>
      <c r="M1383" s="82">
        <v>44379.5</v>
      </c>
      <c r="N1383" s="79">
        <v>44378.5</v>
      </c>
      <c r="O1383">
        <f t="shared" si="86"/>
        <v>12</v>
      </c>
      <c r="P1383" s="32">
        <f t="shared" si="87"/>
        <v>20655</v>
      </c>
    </row>
    <row r="1384" spans="2:16" x14ac:dyDescent="0.35">
      <c r="B1384" s="127" t="s">
        <v>98</v>
      </c>
      <c r="C1384" s="138">
        <v>44379</v>
      </c>
      <c r="D1384" s="127" t="s">
        <v>538</v>
      </c>
      <c r="E1384" s="145" t="s">
        <v>539</v>
      </c>
      <c r="F1384" s="16">
        <v>112</v>
      </c>
      <c r="H1384" s="2">
        <v>44361</v>
      </c>
      <c r="I1384" s="2">
        <v>44374</v>
      </c>
      <c r="J1384">
        <f t="shared" si="84"/>
        <v>14</v>
      </c>
      <c r="K1384" s="2">
        <f t="shared" si="85"/>
        <v>44367.5</v>
      </c>
      <c r="L1384" s="82">
        <v>44379.5</v>
      </c>
      <c r="M1384" s="82">
        <v>44379.5</v>
      </c>
      <c r="N1384" s="79">
        <v>44378.5</v>
      </c>
      <c r="O1384">
        <f t="shared" si="86"/>
        <v>12</v>
      </c>
      <c r="P1384" s="32">
        <f t="shared" si="87"/>
        <v>1344</v>
      </c>
    </row>
    <row r="1385" spans="2:16" x14ac:dyDescent="0.35">
      <c r="B1385" s="127" t="s">
        <v>98</v>
      </c>
      <c r="C1385" s="138">
        <v>44379</v>
      </c>
      <c r="D1385" s="127" t="s">
        <v>551</v>
      </c>
      <c r="E1385" s="145" t="s">
        <v>552</v>
      </c>
      <c r="F1385" s="16">
        <v>-215.23</v>
      </c>
      <c r="H1385" s="2">
        <v>44361</v>
      </c>
      <c r="I1385" s="2">
        <v>44374</v>
      </c>
      <c r="J1385">
        <f t="shared" si="84"/>
        <v>14</v>
      </c>
      <c r="K1385" s="2">
        <f t="shared" si="85"/>
        <v>44367.5</v>
      </c>
      <c r="L1385" s="82">
        <v>44379.5</v>
      </c>
      <c r="M1385" s="82">
        <v>44379.5</v>
      </c>
      <c r="N1385" s="79">
        <v>44378.5</v>
      </c>
      <c r="O1385">
        <f t="shared" si="86"/>
        <v>12</v>
      </c>
      <c r="P1385" s="32">
        <f t="shared" si="87"/>
        <v>-2582.7599999999998</v>
      </c>
    </row>
    <row r="1386" spans="2:16" x14ac:dyDescent="0.35">
      <c r="B1386" s="127" t="s">
        <v>98</v>
      </c>
      <c r="C1386" s="138">
        <v>44379</v>
      </c>
      <c r="D1386" s="127" t="s">
        <v>553</v>
      </c>
      <c r="E1386" s="145" t="s">
        <v>554</v>
      </c>
      <c r="F1386" s="16">
        <v>1010.3199999999999</v>
      </c>
      <c r="H1386" s="2">
        <v>44361</v>
      </c>
      <c r="I1386" s="2">
        <v>44374</v>
      </c>
      <c r="J1386">
        <f t="shared" si="84"/>
        <v>14</v>
      </c>
      <c r="K1386" s="2">
        <f t="shared" si="85"/>
        <v>44367.5</v>
      </c>
      <c r="L1386" s="82">
        <v>44379.5</v>
      </c>
      <c r="M1386" s="82">
        <v>44379.5</v>
      </c>
      <c r="N1386" s="79">
        <v>44378.5</v>
      </c>
      <c r="O1386">
        <f t="shared" si="86"/>
        <v>12</v>
      </c>
      <c r="P1386" s="32">
        <f t="shared" si="87"/>
        <v>12123.84</v>
      </c>
    </row>
    <row r="1387" spans="2:16" x14ac:dyDescent="0.35">
      <c r="B1387" s="127" t="s">
        <v>86</v>
      </c>
      <c r="C1387" s="138">
        <v>44379</v>
      </c>
      <c r="D1387" s="127" t="s">
        <v>436</v>
      </c>
      <c r="E1387" s="145" t="s">
        <v>437</v>
      </c>
      <c r="F1387" s="16">
        <v>456.97</v>
      </c>
      <c r="H1387" s="2">
        <v>44360</v>
      </c>
      <c r="I1387" s="2">
        <v>44373</v>
      </c>
      <c r="J1387">
        <f t="shared" si="84"/>
        <v>14</v>
      </c>
      <c r="K1387" s="2">
        <f t="shared" si="85"/>
        <v>44366.5</v>
      </c>
      <c r="L1387" s="82">
        <v>44379.5</v>
      </c>
      <c r="M1387" s="82">
        <v>44379.5</v>
      </c>
      <c r="N1387" s="79"/>
      <c r="O1387">
        <f t="shared" si="86"/>
        <v>13</v>
      </c>
      <c r="P1387" s="32">
        <f t="shared" si="87"/>
        <v>5940.6100000000006</v>
      </c>
    </row>
    <row r="1388" spans="2:16" x14ac:dyDescent="0.35">
      <c r="B1388" s="127" t="s">
        <v>86</v>
      </c>
      <c r="C1388" s="138">
        <v>44379</v>
      </c>
      <c r="D1388" s="127" t="s">
        <v>468</v>
      </c>
      <c r="E1388" s="145" t="s">
        <v>469</v>
      </c>
      <c r="F1388" s="16">
        <v>0.39</v>
      </c>
      <c r="H1388" s="2">
        <v>44360</v>
      </c>
      <c r="I1388" s="2">
        <v>44373</v>
      </c>
      <c r="J1388">
        <f t="shared" si="84"/>
        <v>14</v>
      </c>
      <c r="K1388" s="2">
        <f t="shared" si="85"/>
        <v>44366.5</v>
      </c>
      <c r="L1388" s="82">
        <v>44379.5</v>
      </c>
      <c r="M1388" s="82">
        <v>44379.5</v>
      </c>
      <c r="N1388" s="79"/>
      <c r="O1388">
        <f t="shared" si="86"/>
        <v>13</v>
      </c>
      <c r="P1388" s="32">
        <f t="shared" si="87"/>
        <v>5.07</v>
      </c>
    </row>
    <row r="1389" spans="2:16" x14ac:dyDescent="0.35">
      <c r="B1389" s="127" t="s">
        <v>86</v>
      </c>
      <c r="C1389" s="138">
        <v>44379</v>
      </c>
      <c r="D1389" s="127" t="s">
        <v>476</v>
      </c>
      <c r="E1389" s="145" t="s">
        <v>477</v>
      </c>
      <c r="F1389" s="16">
        <v>0.37</v>
      </c>
      <c r="H1389" s="2">
        <v>44360</v>
      </c>
      <c r="I1389" s="2">
        <v>44373</v>
      </c>
      <c r="J1389">
        <f t="shared" si="84"/>
        <v>14</v>
      </c>
      <c r="K1389" s="2">
        <f t="shared" si="85"/>
        <v>44366.5</v>
      </c>
      <c r="L1389" s="82">
        <v>44379.5</v>
      </c>
      <c r="M1389" s="82">
        <v>44379.5</v>
      </c>
      <c r="N1389" s="79"/>
      <c r="O1389">
        <f t="shared" si="86"/>
        <v>13</v>
      </c>
      <c r="P1389" s="32">
        <f t="shared" si="87"/>
        <v>4.8099999999999996</v>
      </c>
    </row>
    <row r="1390" spans="2:16" x14ac:dyDescent="0.35">
      <c r="B1390" s="127" t="s">
        <v>86</v>
      </c>
      <c r="C1390" s="138">
        <v>44379</v>
      </c>
      <c r="D1390" s="127" t="s">
        <v>478</v>
      </c>
      <c r="E1390" s="145" t="s">
        <v>479</v>
      </c>
      <c r="F1390" s="16">
        <v>173.08</v>
      </c>
      <c r="H1390" s="2">
        <v>44360</v>
      </c>
      <c r="I1390" s="2">
        <v>44373</v>
      </c>
      <c r="J1390">
        <f t="shared" si="84"/>
        <v>14</v>
      </c>
      <c r="K1390" s="2">
        <f t="shared" si="85"/>
        <v>44366.5</v>
      </c>
      <c r="L1390" s="82">
        <v>44379.5</v>
      </c>
      <c r="M1390" s="82">
        <v>44379.5</v>
      </c>
      <c r="N1390" s="79"/>
      <c r="O1390">
        <f t="shared" si="86"/>
        <v>13</v>
      </c>
      <c r="P1390" s="32">
        <f t="shared" si="87"/>
        <v>2250.04</v>
      </c>
    </row>
    <row r="1391" spans="2:16" x14ac:dyDescent="0.35">
      <c r="B1391" s="127" t="s">
        <v>86</v>
      </c>
      <c r="C1391" s="138">
        <v>44379</v>
      </c>
      <c r="D1391" s="127" t="s">
        <v>496</v>
      </c>
      <c r="E1391" s="145" t="s">
        <v>497</v>
      </c>
      <c r="F1391" s="16">
        <v>2.86</v>
      </c>
      <c r="H1391" s="2">
        <v>44360</v>
      </c>
      <c r="I1391" s="2">
        <v>44373</v>
      </c>
      <c r="J1391">
        <f t="shared" si="84"/>
        <v>14</v>
      </c>
      <c r="K1391" s="2">
        <f t="shared" si="85"/>
        <v>44366.5</v>
      </c>
      <c r="L1391" s="82">
        <v>44379.5</v>
      </c>
      <c r="M1391" s="82">
        <v>44379.5</v>
      </c>
      <c r="N1391" s="79"/>
      <c r="O1391">
        <f t="shared" si="86"/>
        <v>13</v>
      </c>
      <c r="P1391" s="32">
        <f t="shared" si="87"/>
        <v>37.18</v>
      </c>
    </row>
    <row r="1392" spans="2:16" x14ac:dyDescent="0.35">
      <c r="B1392" s="127" t="s">
        <v>86</v>
      </c>
      <c r="C1392" s="138">
        <v>44379</v>
      </c>
      <c r="D1392" s="127" t="s">
        <v>440</v>
      </c>
      <c r="E1392" s="145" t="s">
        <v>441</v>
      </c>
      <c r="F1392" s="16">
        <v>9.77</v>
      </c>
      <c r="H1392" s="2">
        <v>44360</v>
      </c>
      <c r="I1392" s="2">
        <v>44373</v>
      </c>
      <c r="J1392">
        <f t="shared" si="84"/>
        <v>14</v>
      </c>
      <c r="K1392" s="2">
        <f t="shared" si="85"/>
        <v>44366.5</v>
      </c>
      <c r="L1392" s="82">
        <v>44379.5</v>
      </c>
      <c r="M1392" s="79">
        <v>44403.5</v>
      </c>
      <c r="N1392" s="79"/>
      <c r="O1392">
        <f t="shared" si="86"/>
        <v>37</v>
      </c>
      <c r="P1392" s="32">
        <f t="shared" si="87"/>
        <v>361.49</v>
      </c>
    </row>
    <row r="1393" spans="2:16" x14ac:dyDescent="0.35">
      <c r="B1393" s="127" t="s">
        <v>86</v>
      </c>
      <c r="C1393" s="138">
        <v>44379</v>
      </c>
      <c r="D1393" s="127" t="s">
        <v>442</v>
      </c>
      <c r="E1393" s="145" t="s">
        <v>443</v>
      </c>
      <c r="F1393" s="16">
        <v>24.46</v>
      </c>
      <c r="H1393" s="2">
        <v>44360</v>
      </c>
      <c r="I1393" s="2">
        <v>44373</v>
      </c>
      <c r="J1393">
        <f t="shared" si="84"/>
        <v>14</v>
      </c>
      <c r="K1393" s="2">
        <f t="shared" si="85"/>
        <v>44366.5</v>
      </c>
      <c r="L1393" s="82">
        <v>44379.5</v>
      </c>
      <c r="M1393" s="82">
        <v>44379.5</v>
      </c>
      <c r="N1393" s="79"/>
      <c r="O1393">
        <f t="shared" si="86"/>
        <v>13</v>
      </c>
      <c r="P1393" s="32">
        <f t="shared" si="87"/>
        <v>317.98</v>
      </c>
    </row>
    <row r="1394" spans="2:16" x14ac:dyDescent="0.35">
      <c r="B1394" s="127" t="s">
        <v>86</v>
      </c>
      <c r="C1394" s="138">
        <v>44379</v>
      </c>
      <c r="D1394" s="127" t="s">
        <v>498</v>
      </c>
      <c r="E1394" s="145" t="s">
        <v>499</v>
      </c>
      <c r="F1394" s="16">
        <v>1.78</v>
      </c>
      <c r="H1394" s="2">
        <v>44360</v>
      </c>
      <c r="I1394" s="2">
        <v>44373</v>
      </c>
      <c r="J1394">
        <f t="shared" si="84"/>
        <v>14</v>
      </c>
      <c r="K1394" s="2">
        <f t="shared" si="85"/>
        <v>44366.5</v>
      </c>
      <c r="L1394" s="82">
        <v>44379.5</v>
      </c>
      <c r="M1394" s="82">
        <v>44379.5</v>
      </c>
      <c r="N1394" s="79"/>
      <c r="O1394">
        <f t="shared" si="86"/>
        <v>13</v>
      </c>
      <c r="P1394" s="32">
        <f t="shared" si="87"/>
        <v>23.14</v>
      </c>
    </row>
    <row r="1395" spans="2:16" x14ac:dyDescent="0.35">
      <c r="B1395" s="127" t="s">
        <v>86</v>
      </c>
      <c r="C1395" s="138">
        <v>44379</v>
      </c>
      <c r="D1395" s="127" t="s">
        <v>500</v>
      </c>
      <c r="E1395" s="145" t="s">
        <v>501</v>
      </c>
      <c r="F1395" s="16">
        <v>0.39</v>
      </c>
      <c r="H1395" s="2">
        <v>44360</v>
      </c>
      <c r="I1395" s="2">
        <v>44373</v>
      </c>
      <c r="J1395">
        <f t="shared" si="84"/>
        <v>14</v>
      </c>
      <c r="K1395" s="2">
        <f t="shared" si="85"/>
        <v>44366.5</v>
      </c>
      <c r="L1395" s="82">
        <v>44379.5</v>
      </c>
      <c r="M1395" s="82">
        <v>44379.5</v>
      </c>
      <c r="N1395" s="79"/>
      <c r="O1395">
        <f t="shared" si="86"/>
        <v>13</v>
      </c>
      <c r="P1395" s="32">
        <f t="shared" si="87"/>
        <v>5.07</v>
      </c>
    </row>
    <row r="1396" spans="2:16" x14ac:dyDescent="0.35">
      <c r="B1396" s="127" t="s">
        <v>86</v>
      </c>
      <c r="C1396" s="113">
        <v>44379</v>
      </c>
      <c r="D1396" s="60" t="s">
        <v>444</v>
      </c>
      <c r="E1396" s="61" t="s">
        <v>445</v>
      </c>
      <c r="F1396" s="16">
        <v>71.540000000000006</v>
      </c>
      <c r="H1396" s="2">
        <v>44360</v>
      </c>
      <c r="I1396" s="2">
        <v>44373</v>
      </c>
      <c r="J1396">
        <f t="shared" si="84"/>
        <v>14</v>
      </c>
      <c r="K1396" s="2">
        <f t="shared" si="85"/>
        <v>44366.5</v>
      </c>
      <c r="L1396" s="82">
        <v>44379.5</v>
      </c>
      <c r="M1396" s="82">
        <v>44379.5</v>
      </c>
      <c r="N1396" s="79"/>
      <c r="O1396">
        <f t="shared" si="86"/>
        <v>13</v>
      </c>
      <c r="P1396" s="32">
        <f t="shared" si="87"/>
        <v>930.0200000000001</v>
      </c>
    </row>
    <row r="1397" spans="2:16" x14ac:dyDescent="0.35">
      <c r="B1397" s="127" t="s">
        <v>86</v>
      </c>
      <c r="C1397" s="113">
        <v>44379</v>
      </c>
      <c r="D1397" s="60" t="s">
        <v>452</v>
      </c>
      <c r="E1397" s="61" t="s">
        <v>453</v>
      </c>
      <c r="F1397" s="16">
        <v>16.27</v>
      </c>
      <c r="H1397" s="2">
        <v>44360</v>
      </c>
      <c r="I1397" s="2">
        <v>44373</v>
      </c>
      <c r="J1397">
        <f t="shared" si="84"/>
        <v>14</v>
      </c>
      <c r="K1397" s="2">
        <f t="shared" si="85"/>
        <v>44366.5</v>
      </c>
      <c r="L1397" s="82">
        <v>44379.5</v>
      </c>
      <c r="M1397" s="82">
        <v>44379.5</v>
      </c>
      <c r="N1397" s="79"/>
      <c r="O1397">
        <f t="shared" si="86"/>
        <v>13</v>
      </c>
      <c r="P1397" s="32">
        <f t="shared" si="87"/>
        <v>211.51</v>
      </c>
    </row>
    <row r="1398" spans="2:16" x14ac:dyDescent="0.35">
      <c r="B1398" s="127" t="s">
        <v>86</v>
      </c>
      <c r="C1398" s="113">
        <v>44379</v>
      </c>
      <c r="D1398" s="60" t="s">
        <v>454</v>
      </c>
      <c r="E1398" s="61" t="s">
        <v>455</v>
      </c>
      <c r="F1398" s="16">
        <v>225.79999999999998</v>
      </c>
      <c r="H1398" s="2">
        <v>44360</v>
      </c>
      <c r="I1398" s="2">
        <v>44373</v>
      </c>
      <c r="J1398">
        <f t="shared" si="84"/>
        <v>14</v>
      </c>
      <c r="K1398" s="2">
        <f t="shared" si="85"/>
        <v>44366.5</v>
      </c>
      <c r="L1398" s="82">
        <v>44379.5</v>
      </c>
      <c r="M1398" s="82">
        <v>44379.5</v>
      </c>
      <c r="N1398" s="79"/>
      <c r="O1398">
        <f t="shared" si="86"/>
        <v>13</v>
      </c>
      <c r="P1398" s="32">
        <f t="shared" si="87"/>
        <v>2935.3999999999996</v>
      </c>
    </row>
    <row r="1399" spans="2:16" x14ac:dyDescent="0.35">
      <c r="B1399" s="127" t="s">
        <v>86</v>
      </c>
      <c r="C1399" s="113">
        <v>44379</v>
      </c>
      <c r="D1399" s="60" t="s">
        <v>430</v>
      </c>
      <c r="E1399" s="61" t="s">
        <v>431</v>
      </c>
      <c r="F1399" s="16">
        <v>4854.34</v>
      </c>
      <c r="H1399" s="2">
        <v>44360</v>
      </c>
      <c r="I1399" s="2">
        <v>44373</v>
      </c>
      <c r="J1399">
        <f t="shared" si="84"/>
        <v>14</v>
      </c>
      <c r="K1399" s="2">
        <f t="shared" si="85"/>
        <v>44366.5</v>
      </c>
      <c r="L1399" s="82">
        <v>44379.5</v>
      </c>
      <c r="M1399" s="82">
        <v>44379.5</v>
      </c>
      <c r="N1399" s="79"/>
      <c r="O1399">
        <f t="shared" si="86"/>
        <v>13</v>
      </c>
      <c r="P1399" s="32">
        <f t="shared" si="87"/>
        <v>63106.42</v>
      </c>
    </row>
    <row r="1400" spans="2:16" x14ac:dyDescent="0.35">
      <c r="B1400" s="127" t="s">
        <v>86</v>
      </c>
      <c r="C1400" s="113">
        <v>44379</v>
      </c>
      <c r="D1400" s="60" t="s">
        <v>432</v>
      </c>
      <c r="E1400" s="61" t="s">
        <v>433</v>
      </c>
      <c r="F1400" s="16">
        <v>21721.520000000004</v>
      </c>
      <c r="H1400" s="2">
        <v>44360</v>
      </c>
      <c r="I1400" s="2">
        <v>44373</v>
      </c>
      <c r="J1400">
        <f t="shared" si="84"/>
        <v>14</v>
      </c>
      <c r="K1400" s="2">
        <f t="shared" si="85"/>
        <v>44366.5</v>
      </c>
      <c r="L1400" s="82">
        <v>44379.5</v>
      </c>
      <c r="M1400" s="82">
        <v>44379.5</v>
      </c>
      <c r="N1400" s="79"/>
      <c r="O1400">
        <f t="shared" si="86"/>
        <v>13</v>
      </c>
      <c r="P1400" s="32">
        <f t="shared" si="87"/>
        <v>282379.76000000007</v>
      </c>
    </row>
    <row r="1401" spans="2:16" x14ac:dyDescent="0.35">
      <c r="B1401" s="127" t="s">
        <v>86</v>
      </c>
      <c r="C1401" s="113">
        <v>44379</v>
      </c>
      <c r="D1401" s="60" t="s">
        <v>434</v>
      </c>
      <c r="E1401" s="61" t="s">
        <v>435</v>
      </c>
      <c r="F1401" s="16">
        <v>32738.92</v>
      </c>
      <c r="H1401" s="2">
        <v>44360</v>
      </c>
      <c r="I1401" s="2">
        <v>44373</v>
      </c>
      <c r="J1401">
        <f t="shared" si="84"/>
        <v>14</v>
      </c>
      <c r="K1401" s="2">
        <f t="shared" si="85"/>
        <v>44366.5</v>
      </c>
      <c r="L1401" s="82">
        <v>44379.5</v>
      </c>
      <c r="M1401" s="82">
        <v>44379.5</v>
      </c>
      <c r="N1401" s="79"/>
      <c r="O1401">
        <f t="shared" si="86"/>
        <v>13</v>
      </c>
      <c r="P1401" s="32">
        <f t="shared" si="87"/>
        <v>425605.95999999996</v>
      </c>
    </row>
    <row r="1402" spans="2:16" x14ac:dyDescent="0.35">
      <c r="B1402" s="127" t="s">
        <v>86</v>
      </c>
      <c r="C1402" s="113">
        <v>44379</v>
      </c>
      <c r="D1402" s="60" t="s">
        <v>436</v>
      </c>
      <c r="E1402" s="61" t="s">
        <v>437</v>
      </c>
      <c r="F1402" s="16">
        <v>6953.81</v>
      </c>
      <c r="H1402" s="2">
        <v>44360</v>
      </c>
      <c r="I1402" s="2">
        <v>44373</v>
      </c>
      <c r="J1402">
        <f t="shared" si="84"/>
        <v>14</v>
      </c>
      <c r="K1402" s="2">
        <f t="shared" si="85"/>
        <v>44366.5</v>
      </c>
      <c r="L1402" s="82">
        <v>44379.5</v>
      </c>
      <c r="M1402" s="82">
        <v>44379.5</v>
      </c>
      <c r="N1402" s="79"/>
      <c r="O1402">
        <f t="shared" si="86"/>
        <v>13</v>
      </c>
      <c r="P1402" s="32">
        <f t="shared" si="87"/>
        <v>90399.53</v>
      </c>
    </row>
    <row r="1403" spans="2:16" x14ac:dyDescent="0.35">
      <c r="B1403" s="127" t="s">
        <v>86</v>
      </c>
      <c r="C1403" s="113">
        <v>44379</v>
      </c>
      <c r="D1403" s="60" t="s">
        <v>458</v>
      </c>
      <c r="E1403" s="61" t="s">
        <v>459</v>
      </c>
      <c r="F1403" s="16">
        <v>544.51</v>
      </c>
      <c r="H1403" s="2">
        <v>44360</v>
      </c>
      <c r="I1403" s="2">
        <v>44373</v>
      </c>
      <c r="J1403">
        <f t="shared" si="84"/>
        <v>14</v>
      </c>
      <c r="K1403" s="2">
        <f t="shared" si="85"/>
        <v>44366.5</v>
      </c>
      <c r="L1403" s="82">
        <v>44379.5</v>
      </c>
      <c r="M1403" s="82">
        <v>44379.5</v>
      </c>
      <c r="N1403" s="79"/>
      <c r="O1403">
        <f t="shared" si="86"/>
        <v>13</v>
      </c>
      <c r="P1403" s="32">
        <f t="shared" si="87"/>
        <v>7078.63</v>
      </c>
    </row>
    <row r="1404" spans="2:16" x14ac:dyDescent="0.35">
      <c r="B1404" s="127" t="s">
        <v>86</v>
      </c>
      <c r="C1404" s="113">
        <v>44379</v>
      </c>
      <c r="D1404" s="60" t="s">
        <v>438</v>
      </c>
      <c r="E1404" s="61" t="s">
        <v>439</v>
      </c>
      <c r="F1404" s="16">
        <v>3595.2999999999997</v>
      </c>
      <c r="H1404" s="2">
        <v>44360</v>
      </c>
      <c r="I1404" s="2">
        <v>44373</v>
      </c>
      <c r="J1404">
        <f t="shared" si="84"/>
        <v>14</v>
      </c>
      <c r="K1404" s="2">
        <f t="shared" si="85"/>
        <v>44366.5</v>
      </c>
      <c r="L1404" s="82">
        <v>44379.5</v>
      </c>
      <c r="M1404" s="82">
        <v>44379.5</v>
      </c>
      <c r="N1404" s="79"/>
      <c r="O1404">
        <f t="shared" si="86"/>
        <v>13</v>
      </c>
      <c r="P1404" s="32">
        <f t="shared" si="87"/>
        <v>46738.899999999994</v>
      </c>
    </row>
    <row r="1405" spans="2:16" x14ac:dyDescent="0.35">
      <c r="B1405" s="127" t="s">
        <v>86</v>
      </c>
      <c r="C1405" s="113">
        <v>44379</v>
      </c>
      <c r="D1405" s="60" t="s">
        <v>468</v>
      </c>
      <c r="E1405" s="61" t="s">
        <v>469</v>
      </c>
      <c r="F1405" s="16">
        <v>23.320000000000004</v>
      </c>
      <c r="H1405" s="2">
        <v>44360</v>
      </c>
      <c r="I1405" s="2">
        <v>44373</v>
      </c>
      <c r="J1405">
        <f t="shared" si="84"/>
        <v>14</v>
      </c>
      <c r="K1405" s="2">
        <f t="shared" si="85"/>
        <v>44366.5</v>
      </c>
      <c r="L1405" s="82">
        <v>44379.5</v>
      </c>
      <c r="M1405" s="82">
        <v>44379.5</v>
      </c>
      <c r="N1405" s="79"/>
      <c r="O1405">
        <f t="shared" si="86"/>
        <v>13</v>
      </c>
      <c r="P1405" s="32">
        <f t="shared" si="87"/>
        <v>303.16000000000003</v>
      </c>
    </row>
    <row r="1406" spans="2:16" x14ac:dyDescent="0.35">
      <c r="B1406" s="127" t="s">
        <v>86</v>
      </c>
      <c r="C1406" s="113">
        <v>44379</v>
      </c>
      <c r="D1406" s="60" t="s">
        <v>474</v>
      </c>
      <c r="E1406" s="61" t="s">
        <v>475</v>
      </c>
      <c r="F1406" s="16">
        <v>192.31</v>
      </c>
      <c r="H1406" s="2">
        <v>44360</v>
      </c>
      <c r="I1406" s="2">
        <v>44373</v>
      </c>
      <c r="J1406">
        <f t="shared" si="84"/>
        <v>14</v>
      </c>
      <c r="K1406" s="2">
        <f t="shared" si="85"/>
        <v>44366.5</v>
      </c>
      <c r="L1406" s="82">
        <v>44379.5</v>
      </c>
      <c r="M1406" s="82">
        <v>44379.5</v>
      </c>
      <c r="N1406" s="79"/>
      <c r="O1406">
        <f t="shared" si="86"/>
        <v>13</v>
      </c>
      <c r="P1406" s="32">
        <f t="shared" si="87"/>
        <v>2500.0300000000002</v>
      </c>
    </row>
    <row r="1407" spans="2:16" x14ac:dyDescent="0.35">
      <c r="B1407" s="127" t="s">
        <v>86</v>
      </c>
      <c r="C1407" s="113">
        <v>44379</v>
      </c>
      <c r="D1407" s="60" t="s">
        <v>476</v>
      </c>
      <c r="E1407" s="61" t="s">
        <v>477</v>
      </c>
      <c r="F1407" s="16">
        <v>27.900000000000002</v>
      </c>
      <c r="H1407" s="2">
        <v>44360</v>
      </c>
      <c r="I1407" s="2">
        <v>44373</v>
      </c>
      <c r="J1407">
        <f t="shared" si="84"/>
        <v>14</v>
      </c>
      <c r="K1407" s="2">
        <f t="shared" si="85"/>
        <v>44366.5</v>
      </c>
      <c r="L1407" s="82">
        <v>44379.5</v>
      </c>
      <c r="M1407" s="82">
        <v>44379.5</v>
      </c>
      <c r="N1407" s="79"/>
      <c r="O1407">
        <f t="shared" si="86"/>
        <v>13</v>
      </c>
      <c r="P1407" s="32">
        <f t="shared" si="87"/>
        <v>362.70000000000005</v>
      </c>
    </row>
    <row r="1408" spans="2:16" x14ac:dyDescent="0.35">
      <c r="B1408" s="127" t="s">
        <v>86</v>
      </c>
      <c r="C1408" s="113">
        <v>44379</v>
      </c>
      <c r="D1408" s="60" t="s">
        <v>440</v>
      </c>
      <c r="E1408" s="61" t="s">
        <v>441</v>
      </c>
      <c r="F1408" s="16">
        <v>613.5799999999997</v>
      </c>
      <c r="H1408" s="2">
        <v>44360</v>
      </c>
      <c r="I1408" s="2">
        <v>44373</v>
      </c>
      <c r="J1408">
        <f t="shared" si="84"/>
        <v>14</v>
      </c>
      <c r="K1408" s="2">
        <f t="shared" si="85"/>
        <v>44366.5</v>
      </c>
      <c r="L1408" s="82">
        <v>44379.5</v>
      </c>
      <c r="M1408" s="79">
        <v>44403.5</v>
      </c>
      <c r="N1408" s="79"/>
      <c r="O1408">
        <f t="shared" si="86"/>
        <v>37</v>
      </c>
      <c r="P1408" s="32">
        <f t="shared" si="87"/>
        <v>22702.459999999988</v>
      </c>
    </row>
    <row r="1409" spans="2:16" x14ac:dyDescent="0.35">
      <c r="B1409" s="127" t="s">
        <v>86</v>
      </c>
      <c r="C1409" s="113">
        <v>44379</v>
      </c>
      <c r="D1409" s="60" t="s">
        <v>478</v>
      </c>
      <c r="E1409" s="61" t="s">
        <v>479</v>
      </c>
      <c r="F1409" s="16">
        <v>10545.640000000005</v>
      </c>
      <c r="H1409" s="2">
        <v>44360</v>
      </c>
      <c r="I1409" s="2">
        <v>44373</v>
      </c>
      <c r="J1409">
        <f t="shared" si="84"/>
        <v>14</v>
      </c>
      <c r="K1409" s="2">
        <f t="shared" si="85"/>
        <v>44366.5</v>
      </c>
      <c r="L1409" s="82">
        <v>44379.5</v>
      </c>
      <c r="M1409" s="82">
        <v>44379.5</v>
      </c>
      <c r="N1409" s="79"/>
      <c r="O1409">
        <f t="shared" si="86"/>
        <v>13</v>
      </c>
      <c r="P1409" s="32">
        <f t="shared" si="87"/>
        <v>137093.32000000007</v>
      </c>
    </row>
    <row r="1410" spans="2:16" x14ac:dyDescent="0.35">
      <c r="B1410" s="127" t="s">
        <v>86</v>
      </c>
      <c r="C1410" s="113">
        <v>44379</v>
      </c>
      <c r="D1410" s="60" t="s">
        <v>442</v>
      </c>
      <c r="E1410" s="61" t="s">
        <v>443</v>
      </c>
      <c r="F1410" s="16">
        <v>1640.1400000000017</v>
      </c>
      <c r="H1410" s="2">
        <v>44360</v>
      </c>
      <c r="I1410" s="2">
        <v>44373</v>
      </c>
      <c r="J1410">
        <f t="shared" si="84"/>
        <v>14</v>
      </c>
      <c r="K1410" s="2">
        <f t="shared" si="85"/>
        <v>44366.5</v>
      </c>
      <c r="L1410" s="82">
        <v>44379.5</v>
      </c>
      <c r="M1410" s="82">
        <v>44379.5</v>
      </c>
      <c r="N1410" s="79"/>
      <c r="O1410">
        <f t="shared" si="86"/>
        <v>13</v>
      </c>
      <c r="P1410" s="32">
        <f t="shared" si="87"/>
        <v>21321.820000000022</v>
      </c>
    </row>
    <row r="1411" spans="2:16" x14ac:dyDescent="0.35">
      <c r="B1411" s="127" t="s">
        <v>86</v>
      </c>
      <c r="C1411" s="113">
        <v>44379</v>
      </c>
      <c r="D1411" s="60" t="s">
        <v>480</v>
      </c>
      <c r="E1411" s="61" t="s">
        <v>481</v>
      </c>
      <c r="F1411" s="16">
        <v>1424.3500000000001</v>
      </c>
      <c r="H1411" s="2">
        <v>44360</v>
      </c>
      <c r="I1411" s="2">
        <v>44373</v>
      </c>
      <c r="J1411">
        <f t="shared" si="84"/>
        <v>14</v>
      </c>
      <c r="K1411" s="2">
        <f t="shared" si="85"/>
        <v>44366.5</v>
      </c>
      <c r="L1411" s="82">
        <v>44379.5</v>
      </c>
      <c r="M1411" s="82">
        <v>44379.5</v>
      </c>
      <c r="N1411" s="79"/>
      <c r="O1411">
        <f t="shared" si="86"/>
        <v>13</v>
      </c>
      <c r="P1411" s="32">
        <f t="shared" si="87"/>
        <v>18516.550000000003</v>
      </c>
    </row>
    <row r="1412" spans="2:16" x14ac:dyDescent="0.35">
      <c r="B1412" s="127" t="s">
        <v>86</v>
      </c>
      <c r="C1412" s="113">
        <v>44379</v>
      </c>
      <c r="D1412" s="60" t="s">
        <v>490</v>
      </c>
      <c r="E1412" s="61" t="s">
        <v>491</v>
      </c>
      <c r="F1412" s="16">
        <v>310.01</v>
      </c>
      <c r="H1412" s="2">
        <v>44360</v>
      </c>
      <c r="I1412" s="2">
        <v>44373</v>
      </c>
      <c r="J1412">
        <f t="shared" si="84"/>
        <v>14</v>
      </c>
      <c r="K1412" s="2">
        <f t="shared" si="85"/>
        <v>44366.5</v>
      </c>
      <c r="L1412" s="82">
        <v>44379.5</v>
      </c>
      <c r="M1412" s="82">
        <v>44379.5</v>
      </c>
      <c r="N1412" s="79"/>
      <c r="O1412">
        <f t="shared" si="86"/>
        <v>13</v>
      </c>
      <c r="P1412" s="32">
        <f t="shared" si="87"/>
        <v>4030.13</v>
      </c>
    </row>
    <row r="1413" spans="2:16" x14ac:dyDescent="0.35">
      <c r="B1413" s="127" t="s">
        <v>86</v>
      </c>
      <c r="C1413" s="113">
        <v>44379</v>
      </c>
      <c r="D1413" s="60" t="s">
        <v>494</v>
      </c>
      <c r="E1413" s="61" t="s">
        <v>495</v>
      </c>
      <c r="F1413" s="16">
        <v>1779.4799999999993</v>
      </c>
      <c r="H1413" s="2">
        <v>44360</v>
      </c>
      <c r="I1413" s="2">
        <v>44373</v>
      </c>
      <c r="J1413">
        <f t="shared" si="84"/>
        <v>14</v>
      </c>
      <c r="K1413" s="2">
        <f t="shared" si="85"/>
        <v>44366.5</v>
      </c>
      <c r="L1413" s="82">
        <v>44379.5</v>
      </c>
      <c r="M1413" s="82">
        <v>44379.5</v>
      </c>
      <c r="N1413" s="79"/>
      <c r="O1413">
        <f t="shared" si="86"/>
        <v>13</v>
      </c>
      <c r="P1413" s="32">
        <f t="shared" si="87"/>
        <v>23133.239999999991</v>
      </c>
    </row>
    <row r="1414" spans="2:16" x14ac:dyDescent="0.35">
      <c r="B1414" s="127" t="s">
        <v>86</v>
      </c>
      <c r="C1414" s="113">
        <v>44379</v>
      </c>
      <c r="D1414" s="60" t="s">
        <v>444</v>
      </c>
      <c r="E1414" s="61" t="s">
        <v>445</v>
      </c>
      <c r="F1414" s="16">
        <v>9156.6800000000021</v>
      </c>
      <c r="H1414" s="2">
        <v>44360</v>
      </c>
      <c r="I1414" s="2">
        <v>44373</v>
      </c>
      <c r="J1414">
        <f t="shared" si="84"/>
        <v>14</v>
      </c>
      <c r="K1414" s="2">
        <f t="shared" si="85"/>
        <v>44366.5</v>
      </c>
      <c r="L1414" s="82">
        <v>44379.5</v>
      </c>
      <c r="M1414" s="82">
        <v>44379.5</v>
      </c>
      <c r="N1414" s="79"/>
      <c r="O1414">
        <f t="shared" si="86"/>
        <v>13</v>
      </c>
      <c r="P1414" s="32">
        <f t="shared" si="87"/>
        <v>119036.84000000003</v>
      </c>
    </row>
    <row r="1415" spans="2:16" x14ac:dyDescent="0.35">
      <c r="B1415" s="127" t="s">
        <v>86</v>
      </c>
      <c r="C1415" s="113">
        <v>44379</v>
      </c>
      <c r="D1415" s="60" t="s">
        <v>496</v>
      </c>
      <c r="E1415" s="61" t="s">
        <v>497</v>
      </c>
      <c r="F1415" s="16">
        <v>305.64999999999992</v>
      </c>
      <c r="H1415" s="2">
        <v>44360</v>
      </c>
      <c r="I1415" s="2">
        <v>44373</v>
      </c>
      <c r="J1415">
        <f t="shared" si="84"/>
        <v>14</v>
      </c>
      <c r="K1415" s="2">
        <f t="shared" si="85"/>
        <v>44366.5</v>
      </c>
      <c r="L1415" s="82">
        <v>44379.5</v>
      </c>
      <c r="M1415" s="82">
        <v>44379.5</v>
      </c>
      <c r="N1415" s="79"/>
      <c r="O1415">
        <f t="shared" si="86"/>
        <v>13</v>
      </c>
      <c r="P1415" s="32">
        <f t="shared" si="87"/>
        <v>3973.4499999999989</v>
      </c>
    </row>
    <row r="1416" spans="2:16" x14ac:dyDescent="0.35">
      <c r="B1416" s="127" t="s">
        <v>86</v>
      </c>
      <c r="C1416" s="113">
        <v>44379</v>
      </c>
      <c r="D1416" s="60" t="s">
        <v>498</v>
      </c>
      <c r="E1416" s="61" t="s">
        <v>499</v>
      </c>
      <c r="F1416" s="16">
        <v>403.60000000000008</v>
      </c>
      <c r="H1416" s="2">
        <v>44360</v>
      </c>
      <c r="I1416" s="2">
        <v>44373</v>
      </c>
      <c r="J1416">
        <f t="shared" si="84"/>
        <v>14</v>
      </c>
      <c r="K1416" s="2">
        <f t="shared" si="85"/>
        <v>44366.5</v>
      </c>
      <c r="L1416" s="82">
        <v>44379.5</v>
      </c>
      <c r="M1416" s="82">
        <v>44379.5</v>
      </c>
      <c r="N1416" s="79"/>
      <c r="O1416">
        <f t="shared" si="86"/>
        <v>13</v>
      </c>
      <c r="P1416" s="32">
        <f t="shared" si="87"/>
        <v>5246.8000000000011</v>
      </c>
    </row>
    <row r="1417" spans="2:16" x14ac:dyDescent="0.35">
      <c r="B1417" s="127" t="s">
        <v>86</v>
      </c>
      <c r="C1417" s="113">
        <v>44379</v>
      </c>
      <c r="D1417" s="60" t="s">
        <v>500</v>
      </c>
      <c r="E1417" s="61" t="s">
        <v>501</v>
      </c>
      <c r="F1417" s="16">
        <v>94.309999999999974</v>
      </c>
      <c r="H1417" s="2">
        <v>44360</v>
      </c>
      <c r="I1417" s="2">
        <v>44373</v>
      </c>
      <c r="J1417">
        <f t="shared" si="84"/>
        <v>14</v>
      </c>
      <c r="K1417" s="2">
        <f t="shared" si="85"/>
        <v>44366.5</v>
      </c>
      <c r="L1417" s="82">
        <v>44379.5</v>
      </c>
      <c r="M1417" s="82">
        <v>44379.5</v>
      </c>
      <c r="N1417" s="79"/>
      <c r="O1417">
        <f t="shared" si="86"/>
        <v>13</v>
      </c>
      <c r="P1417" s="32">
        <f t="shared" si="87"/>
        <v>1226.0299999999997</v>
      </c>
    </row>
    <row r="1418" spans="2:16" x14ac:dyDescent="0.35">
      <c r="B1418" s="127" t="s">
        <v>86</v>
      </c>
      <c r="C1418" s="113">
        <v>44379</v>
      </c>
      <c r="D1418" s="60" t="s">
        <v>502</v>
      </c>
      <c r="E1418" s="61" t="s">
        <v>502</v>
      </c>
      <c r="F1418" s="16">
        <v>144.58000000000001</v>
      </c>
      <c r="H1418" s="2">
        <v>44360</v>
      </c>
      <c r="I1418" s="2">
        <v>44373</v>
      </c>
      <c r="J1418">
        <f t="shared" ref="J1418:J1481" si="88">I1418-H1418+1</f>
        <v>14</v>
      </c>
      <c r="K1418" s="2">
        <f t="shared" ref="K1418:K1481" si="89">(I1418+H1418)/2</f>
        <v>44366.5</v>
      </c>
      <c r="L1418" s="82">
        <v>44379.5</v>
      </c>
      <c r="M1418" s="82">
        <v>44379.5</v>
      </c>
      <c r="N1418" s="79"/>
      <c r="O1418">
        <f t="shared" ref="O1418:O1481" si="90">M1418-K1418</f>
        <v>13</v>
      </c>
      <c r="P1418" s="32">
        <f t="shared" ref="P1418:P1481" si="91">F1418*O1418</f>
        <v>1879.5400000000002</v>
      </c>
    </row>
    <row r="1419" spans="2:16" x14ac:dyDescent="0.35">
      <c r="B1419" s="127" t="s">
        <v>86</v>
      </c>
      <c r="C1419" s="113">
        <v>44379</v>
      </c>
      <c r="D1419" s="60" t="s">
        <v>446</v>
      </c>
      <c r="E1419" s="61" t="s">
        <v>446</v>
      </c>
      <c r="F1419" s="16">
        <v>895.74</v>
      </c>
      <c r="H1419" s="2">
        <v>44360</v>
      </c>
      <c r="I1419" s="2">
        <v>44373</v>
      </c>
      <c r="J1419">
        <f t="shared" si="88"/>
        <v>14</v>
      </c>
      <c r="K1419" s="2">
        <f t="shared" si="89"/>
        <v>44366.5</v>
      </c>
      <c r="L1419" s="82">
        <v>44379.5</v>
      </c>
      <c r="M1419" s="82">
        <v>44379.5</v>
      </c>
      <c r="N1419" s="79"/>
      <c r="O1419">
        <f t="shared" si="90"/>
        <v>13</v>
      </c>
      <c r="P1419" s="32">
        <f t="shared" si="91"/>
        <v>11644.62</v>
      </c>
    </row>
    <row r="1420" spans="2:16" x14ac:dyDescent="0.35">
      <c r="B1420" s="127" t="s">
        <v>86</v>
      </c>
      <c r="C1420" s="113">
        <v>44379</v>
      </c>
      <c r="D1420" s="60" t="s">
        <v>447</v>
      </c>
      <c r="E1420" s="61" t="s">
        <v>447</v>
      </c>
      <c r="F1420" s="16">
        <v>1764.1399999999999</v>
      </c>
      <c r="H1420" s="2">
        <v>44360</v>
      </c>
      <c r="I1420" s="2">
        <v>44373</v>
      </c>
      <c r="J1420">
        <f t="shared" si="88"/>
        <v>14</v>
      </c>
      <c r="K1420" s="2">
        <f t="shared" si="89"/>
        <v>44366.5</v>
      </c>
      <c r="L1420" s="82">
        <v>44379.5</v>
      </c>
      <c r="M1420" s="82">
        <v>44379.5</v>
      </c>
      <c r="N1420" s="79"/>
      <c r="O1420">
        <f t="shared" si="90"/>
        <v>13</v>
      </c>
      <c r="P1420" s="32">
        <f t="shared" si="91"/>
        <v>22933.82</v>
      </c>
    </row>
    <row r="1421" spans="2:16" x14ac:dyDescent="0.35">
      <c r="B1421" s="127" t="s">
        <v>86</v>
      </c>
      <c r="C1421" s="113">
        <v>44379</v>
      </c>
      <c r="D1421" s="60" t="s">
        <v>503</v>
      </c>
      <c r="E1421" s="61" t="s">
        <v>503</v>
      </c>
      <c r="F1421" s="16">
        <v>577.91999999999996</v>
      </c>
      <c r="H1421" s="2">
        <v>44360</v>
      </c>
      <c r="I1421" s="2">
        <v>44373</v>
      </c>
      <c r="J1421">
        <f t="shared" si="88"/>
        <v>14</v>
      </c>
      <c r="K1421" s="2">
        <f t="shared" si="89"/>
        <v>44366.5</v>
      </c>
      <c r="L1421" s="82">
        <v>44379.5</v>
      </c>
      <c r="M1421" s="82">
        <v>44379.5</v>
      </c>
      <c r="N1421" s="79"/>
      <c r="O1421">
        <f t="shared" si="90"/>
        <v>13</v>
      </c>
      <c r="P1421" s="32">
        <f t="shared" si="91"/>
        <v>7512.9599999999991</v>
      </c>
    </row>
    <row r="1422" spans="2:16" x14ac:dyDescent="0.35">
      <c r="B1422" s="127" t="s">
        <v>86</v>
      </c>
      <c r="C1422" s="113">
        <v>44379</v>
      </c>
      <c r="D1422" s="60" t="s">
        <v>488</v>
      </c>
      <c r="E1422" s="61" t="s">
        <v>489</v>
      </c>
      <c r="F1422" s="16">
        <v>8.2200000000000006</v>
      </c>
      <c r="H1422" s="2">
        <v>44360</v>
      </c>
      <c r="I1422" s="2">
        <v>44373</v>
      </c>
      <c r="J1422">
        <f t="shared" si="88"/>
        <v>14</v>
      </c>
      <c r="K1422" s="2">
        <f t="shared" si="89"/>
        <v>44366.5</v>
      </c>
      <c r="L1422" s="82">
        <v>44379.5</v>
      </c>
      <c r="M1422" s="79">
        <v>44421.5</v>
      </c>
      <c r="N1422" s="79"/>
      <c r="O1422">
        <f t="shared" si="90"/>
        <v>55</v>
      </c>
      <c r="P1422" s="32">
        <f t="shared" si="91"/>
        <v>452.1</v>
      </c>
    </row>
    <row r="1423" spans="2:16" x14ac:dyDescent="0.35">
      <c r="B1423" s="127" t="s">
        <v>86</v>
      </c>
      <c r="C1423" s="113">
        <v>44379</v>
      </c>
      <c r="D1423" s="60" t="s">
        <v>540</v>
      </c>
      <c r="E1423" s="61" t="s">
        <v>541</v>
      </c>
      <c r="F1423" s="16">
        <v>2.4000000000000004</v>
      </c>
      <c r="H1423" s="2">
        <v>44360</v>
      </c>
      <c r="I1423" s="2">
        <v>44373</v>
      </c>
      <c r="J1423">
        <f t="shared" si="88"/>
        <v>14</v>
      </c>
      <c r="K1423" s="2">
        <f t="shared" si="89"/>
        <v>44366.5</v>
      </c>
      <c r="L1423" s="82">
        <v>44379.5</v>
      </c>
      <c r="M1423" s="79">
        <v>44410.5</v>
      </c>
      <c r="N1423" s="79"/>
      <c r="O1423">
        <f t="shared" si="90"/>
        <v>44</v>
      </c>
      <c r="P1423" s="32">
        <f t="shared" si="91"/>
        <v>105.60000000000002</v>
      </c>
    </row>
    <row r="1424" spans="2:16" x14ac:dyDescent="0.35">
      <c r="B1424" s="127" t="s">
        <v>86</v>
      </c>
      <c r="C1424" s="113">
        <v>44379</v>
      </c>
      <c r="D1424" s="60" t="s">
        <v>488</v>
      </c>
      <c r="E1424" s="61" t="s">
        <v>489</v>
      </c>
      <c r="F1424" s="16">
        <v>991.7800000000002</v>
      </c>
      <c r="H1424" s="2">
        <v>44360</v>
      </c>
      <c r="I1424" s="2">
        <v>44373</v>
      </c>
      <c r="J1424">
        <f t="shared" si="88"/>
        <v>14</v>
      </c>
      <c r="K1424" s="2">
        <f t="shared" si="89"/>
        <v>44366.5</v>
      </c>
      <c r="L1424" s="82">
        <v>44379.5</v>
      </c>
      <c r="M1424" s="79">
        <v>44421.5</v>
      </c>
      <c r="N1424" s="79"/>
      <c r="O1424">
        <f t="shared" si="90"/>
        <v>55</v>
      </c>
      <c r="P1424" s="32">
        <f t="shared" si="91"/>
        <v>54547.900000000009</v>
      </c>
    </row>
    <row r="1425" spans="1:16" x14ac:dyDescent="0.35">
      <c r="B1425" s="127" t="s">
        <v>86</v>
      </c>
      <c r="C1425" s="113">
        <v>44379</v>
      </c>
      <c r="D1425" s="60" t="s">
        <v>542</v>
      </c>
      <c r="E1425" s="61" t="s">
        <v>543</v>
      </c>
      <c r="F1425" s="16">
        <v>9892.99</v>
      </c>
      <c r="H1425" s="2">
        <v>44360</v>
      </c>
      <c r="I1425" s="2">
        <v>44373</v>
      </c>
      <c r="J1425">
        <f t="shared" si="88"/>
        <v>14</v>
      </c>
      <c r="K1425" s="2">
        <f t="shared" si="89"/>
        <v>44366.5</v>
      </c>
      <c r="L1425" s="82">
        <v>44379.5</v>
      </c>
      <c r="M1425" s="79">
        <v>44383.5</v>
      </c>
      <c r="N1425" s="79"/>
      <c r="O1425">
        <f t="shared" si="90"/>
        <v>17</v>
      </c>
      <c r="P1425" s="32">
        <f t="shared" si="91"/>
        <v>168180.83</v>
      </c>
    </row>
    <row r="1426" spans="1:16" x14ac:dyDescent="0.35">
      <c r="B1426" s="127" t="s">
        <v>86</v>
      </c>
      <c r="C1426" s="113">
        <v>44379</v>
      </c>
      <c r="D1426" s="60" t="s">
        <v>532</v>
      </c>
      <c r="E1426" s="61" t="s">
        <v>533</v>
      </c>
      <c r="F1426" s="16">
        <v>302.68</v>
      </c>
      <c r="H1426" s="2">
        <v>44360</v>
      </c>
      <c r="I1426" s="2">
        <v>44373</v>
      </c>
      <c r="J1426">
        <f t="shared" si="88"/>
        <v>14</v>
      </c>
      <c r="K1426" s="2">
        <f t="shared" si="89"/>
        <v>44366.5</v>
      </c>
      <c r="L1426" s="82">
        <v>44379.5</v>
      </c>
      <c r="M1426" s="82">
        <v>44379.5</v>
      </c>
      <c r="N1426" s="79">
        <v>44378.5</v>
      </c>
      <c r="O1426">
        <f t="shared" si="90"/>
        <v>13</v>
      </c>
      <c r="P1426" s="32">
        <f t="shared" si="91"/>
        <v>3934.84</v>
      </c>
    </row>
    <row r="1427" spans="1:16" x14ac:dyDescent="0.35">
      <c r="B1427" s="127" t="s">
        <v>86</v>
      </c>
      <c r="C1427" s="113">
        <v>44379</v>
      </c>
      <c r="D1427" s="60" t="s">
        <v>534</v>
      </c>
      <c r="E1427" s="61" t="s">
        <v>535</v>
      </c>
      <c r="F1427" s="16">
        <v>575</v>
      </c>
      <c r="H1427" s="2">
        <v>44360</v>
      </c>
      <c r="I1427" s="2">
        <v>44373</v>
      </c>
      <c r="J1427">
        <f t="shared" si="88"/>
        <v>14</v>
      </c>
      <c r="K1427" s="2">
        <f t="shared" si="89"/>
        <v>44366.5</v>
      </c>
      <c r="L1427" s="82">
        <v>44379.5</v>
      </c>
      <c r="M1427" s="82">
        <v>44379.5</v>
      </c>
      <c r="N1427" s="79">
        <v>44378.5</v>
      </c>
      <c r="O1427">
        <f t="shared" si="90"/>
        <v>13</v>
      </c>
      <c r="P1427" s="32">
        <f t="shared" si="91"/>
        <v>7475</v>
      </c>
    </row>
    <row r="1428" spans="1:16" x14ac:dyDescent="0.35">
      <c r="B1428" s="127" t="s">
        <v>86</v>
      </c>
      <c r="C1428" s="113">
        <v>44379</v>
      </c>
      <c r="D1428" s="60" t="s">
        <v>536</v>
      </c>
      <c r="E1428" s="61" t="s">
        <v>537</v>
      </c>
      <c r="F1428" s="16">
        <v>295.14999999999998</v>
      </c>
      <c r="H1428" s="2">
        <v>44360</v>
      </c>
      <c r="I1428" s="2">
        <v>44373</v>
      </c>
      <c r="J1428">
        <f t="shared" si="88"/>
        <v>14</v>
      </c>
      <c r="K1428" s="2">
        <f t="shared" si="89"/>
        <v>44366.5</v>
      </c>
      <c r="L1428" s="82">
        <v>44379.5</v>
      </c>
      <c r="M1428" s="82">
        <v>44379.5</v>
      </c>
      <c r="N1428" s="79">
        <v>44378.5</v>
      </c>
      <c r="O1428">
        <f t="shared" si="90"/>
        <v>13</v>
      </c>
      <c r="P1428" s="32">
        <f t="shared" si="91"/>
        <v>3836.95</v>
      </c>
    </row>
    <row r="1429" spans="1:16" x14ac:dyDescent="0.35">
      <c r="A1429" s="4"/>
      <c r="B1429" s="123" t="s">
        <v>98</v>
      </c>
      <c r="C1429" s="114">
        <v>44379</v>
      </c>
      <c r="D1429" s="56" t="s">
        <v>544</v>
      </c>
      <c r="E1429" t="s">
        <v>546</v>
      </c>
      <c r="F1429" s="3">
        <v>50</v>
      </c>
      <c r="H1429" s="2">
        <v>44361</v>
      </c>
      <c r="I1429" s="2">
        <v>44374</v>
      </c>
      <c r="J1429">
        <f t="shared" si="88"/>
        <v>14</v>
      </c>
      <c r="K1429" s="2">
        <f t="shared" si="89"/>
        <v>44367.5</v>
      </c>
      <c r="L1429" s="94">
        <v>44379.5</v>
      </c>
      <c r="M1429" s="79">
        <v>44431.5</v>
      </c>
      <c r="N1429" s="79"/>
      <c r="O1429">
        <f t="shared" si="90"/>
        <v>64</v>
      </c>
      <c r="P1429" s="32">
        <f t="shared" si="91"/>
        <v>3200</v>
      </c>
    </row>
    <row r="1430" spans="1:16" x14ac:dyDescent="0.35">
      <c r="A1430" s="4"/>
      <c r="B1430" s="123" t="s">
        <v>98</v>
      </c>
      <c r="C1430" s="114">
        <v>44379</v>
      </c>
      <c r="D1430" s="56" t="s">
        <v>544</v>
      </c>
      <c r="E1430" t="s">
        <v>545</v>
      </c>
      <c r="F1430" s="3">
        <v>148.20999999999995</v>
      </c>
      <c r="H1430" s="2">
        <v>44361</v>
      </c>
      <c r="I1430" s="2">
        <v>44374</v>
      </c>
      <c r="J1430">
        <f t="shared" si="88"/>
        <v>14</v>
      </c>
      <c r="K1430" s="2">
        <f t="shared" si="89"/>
        <v>44367.5</v>
      </c>
      <c r="L1430" s="94">
        <v>44379.5</v>
      </c>
      <c r="M1430" s="79">
        <v>44413.5</v>
      </c>
      <c r="N1430" s="79"/>
      <c r="O1430">
        <f t="shared" si="90"/>
        <v>46</v>
      </c>
      <c r="P1430" s="32">
        <f t="shared" si="91"/>
        <v>6817.659999999998</v>
      </c>
    </row>
    <row r="1431" spans="1:16" x14ac:dyDescent="0.35">
      <c r="A1431" s="4"/>
      <c r="B1431" s="123" t="s">
        <v>98</v>
      </c>
      <c r="C1431" s="114">
        <v>44379</v>
      </c>
      <c r="D1431" s="56" t="s">
        <v>544</v>
      </c>
      <c r="E1431" t="s">
        <v>546</v>
      </c>
      <c r="F1431" s="3">
        <v>3598.9999999999995</v>
      </c>
      <c r="H1431" s="2">
        <v>44361</v>
      </c>
      <c r="I1431" s="2">
        <v>44374</v>
      </c>
      <c r="J1431">
        <f t="shared" si="88"/>
        <v>14</v>
      </c>
      <c r="K1431" s="2">
        <f t="shared" si="89"/>
        <v>44367.5</v>
      </c>
      <c r="L1431" s="94">
        <v>44379.5</v>
      </c>
      <c r="M1431" s="79">
        <v>44431.5</v>
      </c>
      <c r="N1431" s="79"/>
      <c r="O1431">
        <f t="shared" si="90"/>
        <v>64</v>
      </c>
      <c r="P1431" s="32">
        <f t="shared" si="91"/>
        <v>230335.99999999997</v>
      </c>
    </row>
    <row r="1432" spans="1:16" x14ac:dyDescent="0.35">
      <c r="A1432" s="4"/>
      <c r="B1432" s="123" t="s">
        <v>86</v>
      </c>
      <c r="C1432" s="114">
        <v>44379</v>
      </c>
      <c r="D1432" s="56" t="s">
        <v>544</v>
      </c>
      <c r="E1432" t="s">
        <v>546</v>
      </c>
      <c r="F1432" s="3">
        <v>187.01</v>
      </c>
      <c r="H1432" s="2">
        <v>44361</v>
      </c>
      <c r="I1432" s="2">
        <v>44374</v>
      </c>
      <c r="J1432">
        <f t="shared" si="88"/>
        <v>14</v>
      </c>
      <c r="K1432" s="2">
        <f t="shared" si="89"/>
        <v>44367.5</v>
      </c>
      <c r="L1432" s="94">
        <v>44379.5</v>
      </c>
      <c r="M1432" s="79">
        <v>44431.5</v>
      </c>
      <c r="N1432" s="79"/>
      <c r="O1432">
        <f t="shared" si="90"/>
        <v>64</v>
      </c>
      <c r="P1432" s="32">
        <f t="shared" si="91"/>
        <v>11968.64</v>
      </c>
    </row>
    <row r="1433" spans="1:16" x14ac:dyDescent="0.35">
      <c r="B1433" s="127" t="s">
        <v>98</v>
      </c>
      <c r="C1433" s="113">
        <v>44393</v>
      </c>
      <c r="D1433" s="60" t="s">
        <v>488</v>
      </c>
      <c r="E1433" s="61" t="s">
        <v>489</v>
      </c>
      <c r="F1433" s="16">
        <v>108.14000000000001</v>
      </c>
      <c r="H1433" s="2">
        <v>44375</v>
      </c>
      <c r="I1433" s="2">
        <v>44388</v>
      </c>
      <c r="J1433">
        <f t="shared" si="88"/>
        <v>14</v>
      </c>
      <c r="K1433" s="2">
        <f t="shared" si="89"/>
        <v>44381.5</v>
      </c>
      <c r="L1433" s="82">
        <v>44393.5</v>
      </c>
      <c r="M1433" s="79">
        <v>44421.5</v>
      </c>
      <c r="N1433" s="79"/>
      <c r="O1433">
        <f t="shared" si="90"/>
        <v>40</v>
      </c>
      <c r="P1433" s="32">
        <f t="shared" si="91"/>
        <v>4325.6000000000004</v>
      </c>
    </row>
    <row r="1434" spans="1:16" x14ac:dyDescent="0.35">
      <c r="B1434" s="127" t="s">
        <v>98</v>
      </c>
      <c r="C1434" s="113">
        <v>44393</v>
      </c>
      <c r="D1434" s="60" t="s">
        <v>549</v>
      </c>
      <c r="E1434" s="61" t="s">
        <v>550</v>
      </c>
      <c r="F1434" s="16">
        <v>5</v>
      </c>
      <c r="H1434" s="2">
        <v>44375</v>
      </c>
      <c r="I1434" s="2">
        <v>44388</v>
      </c>
      <c r="J1434">
        <f t="shared" si="88"/>
        <v>14</v>
      </c>
      <c r="K1434" s="2">
        <f t="shared" si="89"/>
        <v>44381.5</v>
      </c>
      <c r="L1434" s="82">
        <v>44393.5</v>
      </c>
      <c r="M1434" s="79">
        <v>44410.5</v>
      </c>
      <c r="N1434" s="79"/>
      <c r="O1434">
        <f t="shared" si="90"/>
        <v>29</v>
      </c>
      <c r="P1434" s="32">
        <f t="shared" si="91"/>
        <v>145</v>
      </c>
    </row>
    <row r="1435" spans="1:16" x14ac:dyDescent="0.35">
      <c r="B1435" s="127" t="s">
        <v>98</v>
      </c>
      <c r="C1435" s="113">
        <v>44393</v>
      </c>
      <c r="D1435" s="60" t="s">
        <v>450</v>
      </c>
      <c r="E1435" s="61" t="s">
        <v>451</v>
      </c>
      <c r="F1435" s="16">
        <v>70.14</v>
      </c>
      <c r="H1435" s="2">
        <v>44375</v>
      </c>
      <c r="I1435" s="2">
        <v>44388</v>
      </c>
      <c r="J1435">
        <f t="shared" si="88"/>
        <v>14</v>
      </c>
      <c r="K1435" s="2">
        <f t="shared" si="89"/>
        <v>44381.5</v>
      </c>
      <c r="L1435" s="82">
        <v>44393.5</v>
      </c>
      <c r="M1435" s="79">
        <v>44393.5</v>
      </c>
      <c r="N1435" s="79"/>
      <c r="O1435">
        <f t="shared" si="90"/>
        <v>12</v>
      </c>
      <c r="P1435" s="32">
        <f t="shared" si="91"/>
        <v>841.68000000000006</v>
      </c>
    </row>
    <row r="1436" spans="1:16" x14ac:dyDescent="0.35">
      <c r="B1436" s="127" t="s">
        <v>98</v>
      </c>
      <c r="C1436" s="113">
        <v>44393</v>
      </c>
      <c r="D1436" s="60" t="s">
        <v>430</v>
      </c>
      <c r="E1436" s="61" t="s">
        <v>431</v>
      </c>
      <c r="F1436" s="16">
        <v>21.14</v>
      </c>
      <c r="H1436" s="2">
        <v>44375</v>
      </c>
      <c r="I1436" s="2">
        <v>44388</v>
      </c>
      <c r="J1436">
        <f t="shared" si="88"/>
        <v>14</v>
      </c>
      <c r="K1436" s="2">
        <f t="shared" si="89"/>
        <v>44381.5</v>
      </c>
      <c r="L1436" s="82">
        <v>44393.5</v>
      </c>
      <c r="M1436" s="82">
        <v>44393.5</v>
      </c>
      <c r="N1436" s="79"/>
      <c r="O1436">
        <f t="shared" si="90"/>
        <v>12</v>
      </c>
      <c r="P1436" s="32">
        <f t="shared" si="91"/>
        <v>253.68</v>
      </c>
    </row>
    <row r="1437" spans="1:16" x14ac:dyDescent="0.35">
      <c r="B1437" s="127" t="s">
        <v>98</v>
      </c>
      <c r="C1437" s="113">
        <v>44393</v>
      </c>
      <c r="D1437" s="60" t="s">
        <v>456</v>
      </c>
      <c r="E1437" s="61" t="s">
        <v>457</v>
      </c>
      <c r="F1437" s="16">
        <v>11.08</v>
      </c>
      <c r="H1437" s="2">
        <v>44375</v>
      </c>
      <c r="I1437" s="2">
        <v>44388</v>
      </c>
      <c r="J1437">
        <f t="shared" si="88"/>
        <v>14</v>
      </c>
      <c r="K1437" s="2">
        <f t="shared" si="89"/>
        <v>44381.5</v>
      </c>
      <c r="L1437" s="82">
        <v>44393.5</v>
      </c>
      <c r="M1437" s="82">
        <v>44393.5</v>
      </c>
      <c r="N1437" s="79"/>
      <c r="O1437">
        <f t="shared" si="90"/>
        <v>12</v>
      </c>
      <c r="P1437" s="32">
        <f t="shared" si="91"/>
        <v>132.96</v>
      </c>
    </row>
    <row r="1438" spans="1:16" x14ac:dyDescent="0.35">
      <c r="B1438" s="127" t="s">
        <v>98</v>
      </c>
      <c r="C1438" s="113">
        <v>44393</v>
      </c>
      <c r="D1438" s="60" t="s">
        <v>432</v>
      </c>
      <c r="E1438" s="61" t="s">
        <v>433</v>
      </c>
      <c r="F1438" s="16">
        <v>367.14</v>
      </c>
      <c r="H1438" s="2">
        <v>44375</v>
      </c>
      <c r="I1438" s="2">
        <v>44388</v>
      </c>
      <c r="J1438">
        <f t="shared" si="88"/>
        <v>14</v>
      </c>
      <c r="K1438" s="2">
        <f t="shared" si="89"/>
        <v>44381.5</v>
      </c>
      <c r="L1438" s="82">
        <v>44393.5</v>
      </c>
      <c r="M1438" s="82">
        <v>44393.5</v>
      </c>
      <c r="N1438" s="79"/>
      <c r="O1438">
        <f t="shared" si="90"/>
        <v>12</v>
      </c>
      <c r="P1438" s="32">
        <f t="shared" si="91"/>
        <v>4405.68</v>
      </c>
    </row>
    <row r="1439" spans="1:16" x14ac:dyDescent="0.35">
      <c r="B1439" s="127" t="s">
        <v>98</v>
      </c>
      <c r="C1439" s="113">
        <v>44393</v>
      </c>
      <c r="D1439" s="60" t="s">
        <v>460</v>
      </c>
      <c r="E1439" s="61" t="s">
        <v>461</v>
      </c>
      <c r="F1439" s="16">
        <v>161.93999999999997</v>
      </c>
      <c r="H1439" s="2">
        <v>44375</v>
      </c>
      <c r="I1439" s="2">
        <v>44388</v>
      </c>
      <c r="J1439">
        <f t="shared" si="88"/>
        <v>14</v>
      </c>
      <c r="K1439" s="2">
        <f t="shared" si="89"/>
        <v>44381.5</v>
      </c>
      <c r="L1439" s="82">
        <v>44393.5</v>
      </c>
      <c r="M1439" s="79">
        <v>44393.5</v>
      </c>
      <c r="N1439" s="79"/>
      <c r="O1439">
        <f t="shared" si="90"/>
        <v>12</v>
      </c>
      <c r="P1439" s="32">
        <f t="shared" si="91"/>
        <v>1943.2799999999997</v>
      </c>
    </row>
    <row r="1440" spans="1:16" x14ac:dyDescent="0.35">
      <c r="B1440" s="127" t="s">
        <v>98</v>
      </c>
      <c r="C1440" s="113">
        <v>44393</v>
      </c>
      <c r="D1440" s="60" t="s">
        <v>462</v>
      </c>
      <c r="E1440" s="61" t="s">
        <v>463</v>
      </c>
      <c r="F1440" s="16">
        <v>21.51</v>
      </c>
      <c r="H1440" s="2">
        <v>44375</v>
      </c>
      <c r="I1440" s="2">
        <v>44388</v>
      </c>
      <c r="J1440">
        <f t="shared" si="88"/>
        <v>14</v>
      </c>
      <c r="K1440" s="2">
        <f t="shared" si="89"/>
        <v>44381.5</v>
      </c>
      <c r="L1440" s="82">
        <v>44393.5</v>
      </c>
      <c r="M1440" s="79">
        <v>44393.5</v>
      </c>
      <c r="N1440" s="79"/>
      <c r="O1440">
        <f t="shared" si="90"/>
        <v>12</v>
      </c>
      <c r="P1440" s="32">
        <f t="shared" si="91"/>
        <v>258.12</v>
      </c>
    </row>
    <row r="1441" spans="2:16" x14ac:dyDescent="0.35">
      <c r="B1441" s="127" t="s">
        <v>98</v>
      </c>
      <c r="C1441" s="113">
        <v>44393</v>
      </c>
      <c r="D1441" s="60" t="s">
        <v>440</v>
      </c>
      <c r="E1441" s="61" t="s">
        <v>441</v>
      </c>
      <c r="F1441" s="16">
        <v>33.930000000000007</v>
      </c>
      <c r="H1441" s="2">
        <v>44375</v>
      </c>
      <c r="I1441" s="2">
        <v>44388</v>
      </c>
      <c r="J1441">
        <f t="shared" si="88"/>
        <v>14</v>
      </c>
      <c r="K1441" s="2">
        <f t="shared" si="89"/>
        <v>44381.5</v>
      </c>
      <c r="L1441" s="82">
        <v>44393.5</v>
      </c>
      <c r="M1441" s="79">
        <v>44403.5</v>
      </c>
      <c r="N1441" s="79"/>
      <c r="O1441">
        <f t="shared" si="90"/>
        <v>22</v>
      </c>
      <c r="P1441" s="32">
        <f t="shared" si="91"/>
        <v>746.46000000000015</v>
      </c>
    </row>
    <row r="1442" spans="2:16" x14ac:dyDescent="0.35">
      <c r="B1442" s="127" t="s">
        <v>98</v>
      </c>
      <c r="C1442" s="113">
        <v>44393</v>
      </c>
      <c r="D1442" s="60" t="s">
        <v>434</v>
      </c>
      <c r="E1442" s="61" t="s">
        <v>435</v>
      </c>
      <c r="F1442" s="16">
        <v>672.77</v>
      </c>
      <c r="H1442" s="2">
        <v>44375</v>
      </c>
      <c r="I1442" s="2">
        <v>44388</v>
      </c>
      <c r="J1442">
        <f t="shared" si="88"/>
        <v>14</v>
      </c>
      <c r="K1442" s="2">
        <f t="shared" si="89"/>
        <v>44381.5</v>
      </c>
      <c r="L1442" s="82">
        <v>44393.5</v>
      </c>
      <c r="M1442" s="82">
        <v>44393.5</v>
      </c>
      <c r="N1442" s="79"/>
      <c r="O1442">
        <f t="shared" si="90"/>
        <v>12</v>
      </c>
      <c r="P1442" s="32">
        <f t="shared" si="91"/>
        <v>8073.24</v>
      </c>
    </row>
    <row r="1443" spans="2:16" x14ac:dyDescent="0.35">
      <c r="B1443" s="127" t="s">
        <v>98</v>
      </c>
      <c r="C1443" s="113">
        <v>44393</v>
      </c>
      <c r="D1443" s="60" t="s">
        <v>547</v>
      </c>
      <c r="E1443" s="61" t="s">
        <v>548</v>
      </c>
      <c r="F1443" s="16">
        <v>30</v>
      </c>
      <c r="H1443" s="2">
        <v>44375</v>
      </c>
      <c r="I1443" s="2">
        <v>44388</v>
      </c>
      <c r="J1443">
        <f t="shared" si="88"/>
        <v>14</v>
      </c>
      <c r="K1443" s="2">
        <f t="shared" si="89"/>
        <v>44381.5</v>
      </c>
      <c r="L1443" s="82">
        <v>44393.5</v>
      </c>
      <c r="M1443" s="79">
        <v>44410.5</v>
      </c>
      <c r="N1443" s="79"/>
      <c r="O1443">
        <f t="shared" si="90"/>
        <v>29</v>
      </c>
      <c r="P1443" s="32">
        <f t="shared" si="91"/>
        <v>870</v>
      </c>
    </row>
    <row r="1444" spans="2:16" x14ac:dyDescent="0.35">
      <c r="B1444" s="127" t="s">
        <v>98</v>
      </c>
      <c r="C1444" s="113">
        <v>44393</v>
      </c>
      <c r="D1444" s="60" t="s">
        <v>470</v>
      </c>
      <c r="E1444" s="61" t="s">
        <v>471</v>
      </c>
      <c r="F1444" s="16">
        <v>4595.7000000000007</v>
      </c>
      <c r="H1444" s="2">
        <v>44375</v>
      </c>
      <c r="I1444" s="2">
        <v>44388</v>
      </c>
      <c r="J1444">
        <f t="shared" si="88"/>
        <v>14</v>
      </c>
      <c r="K1444" s="2">
        <f t="shared" si="89"/>
        <v>44381.5</v>
      </c>
      <c r="L1444" s="82">
        <v>44393.5</v>
      </c>
      <c r="M1444" s="79">
        <v>44393.5</v>
      </c>
      <c r="N1444" s="79"/>
      <c r="O1444">
        <f t="shared" si="90"/>
        <v>12</v>
      </c>
      <c r="P1444" s="32">
        <f t="shared" si="91"/>
        <v>55148.400000000009</v>
      </c>
    </row>
    <row r="1445" spans="2:16" x14ac:dyDescent="0.35">
      <c r="B1445" s="127" t="s">
        <v>98</v>
      </c>
      <c r="C1445" s="113">
        <v>44393</v>
      </c>
      <c r="D1445" s="60" t="s">
        <v>472</v>
      </c>
      <c r="E1445" s="61" t="s">
        <v>473</v>
      </c>
      <c r="F1445" s="16">
        <v>604.41</v>
      </c>
      <c r="H1445" s="2">
        <v>44375</v>
      </c>
      <c r="I1445" s="2">
        <v>44388</v>
      </c>
      <c r="J1445">
        <f t="shared" si="88"/>
        <v>14</v>
      </c>
      <c r="K1445" s="2">
        <f t="shared" si="89"/>
        <v>44381.5</v>
      </c>
      <c r="L1445" s="82">
        <v>44393.5</v>
      </c>
      <c r="M1445" s="79">
        <v>44393.5</v>
      </c>
      <c r="N1445" s="79"/>
      <c r="O1445">
        <f t="shared" si="90"/>
        <v>12</v>
      </c>
      <c r="P1445" s="32">
        <f t="shared" si="91"/>
        <v>7252.92</v>
      </c>
    </row>
    <row r="1446" spans="2:16" x14ac:dyDescent="0.35">
      <c r="B1446" s="127" t="s">
        <v>98</v>
      </c>
      <c r="C1446" s="113">
        <v>44393</v>
      </c>
      <c r="D1446" s="60" t="s">
        <v>436</v>
      </c>
      <c r="E1446" s="61" t="s">
        <v>437</v>
      </c>
      <c r="F1446" s="16">
        <v>886.6</v>
      </c>
      <c r="H1446" s="2">
        <v>44375</v>
      </c>
      <c r="I1446" s="2">
        <v>44388</v>
      </c>
      <c r="J1446">
        <f t="shared" si="88"/>
        <v>14</v>
      </c>
      <c r="K1446" s="2">
        <f t="shared" si="89"/>
        <v>44381.5</v>
      </c>
      <c r="L1446" s="82">
        <v>44393.5</v>
      </c>
      <c r="M1446" s="82">
        <v>44393.5</v>
      </c>
      <c r="N1446" s="79"/>
      <c r="O1446">
        <f t="shared" si="90"/>
        <v>12</v>
      </c>
      <c r="P1446" s="32">
        <f t="shared" si="91"/>
        <v>10639.2</v>
      </c>
    </row>
    <row r="1447" spans="2:16" x14ac:dyDescent="0.35">
      <c r="B1447" s="127" t="s">
        <v>98</v>
      </c>
      <c r="C1447" s="113">
        <v>44393</v>
      </c>
      <c r="D1447" s="60" t="s">
        <v>442</v>
      </c>
      <c r="E1447" s="61" t="s">
        <v>443</v>
      </c>
      <c r="F1447" s="16">
        <v>65.52000000000001</v>
      </c>
      <c r="H1447" s="2">
        <v>44375</v>
      </c>
      <c r="I1447" s="2">
        <v>44388</v>
      </c>
      <c r="J1447">
        <f t="shared" si="88"/>
        <v>14</v>
      </c>
      <c r="K1447" s="2">
        <f t="shared" si="89"/>
        <v>44381.5</v>
      </c>
      <c r="L1447" s="82">
        <v>44393.5</v>
      </c>
      <c r="M1447" s="82">
        <v>44393.5</v>
      </c>
      <c r="N1447" s="79"/>
      <c r="O1447">
        <f t="shared" si="90"/>
        <v>12</v>
      </c>
      <c r="P1447" s="32">
        <f t="shared" si="91"/>
        <v>786.24000000000012</v>
      </c>
    </row>
    <row r="1448" spans="2:16" x14ac:dyDescent="0.35">
      <c r="B1448" s="127" t="s">
        <v>98</v>
      </c>
      <c r="C1448" s="113">
        <v>44393</v>
      </c>
      <c r="D1448" s="60" t="s">
        <v>476</v>
      </c>
      <c r="E1448" s="61" t="s">
        <v>477</v>
      </c>
      <c r="F1448" s="16">
        <v>0.37</v>
      </c>
      <c r="H1448" s="2">
        <v>44375</v>
      </c>
      <c r="I1448" s="2">
        <v>44388</v>
      </c>
      <c r="J1448">
        <f t="shared" si="88"/>
        <v>14</v>
      </c>
      <c r="K1448" s="2">
        <f t="shared" si="89"/>
        <v>44381.5</v>
      </c>
      <c r="L1448" s="82">
        <v>44393.5</v>
      </c>
      <c r="M1448" s="82">
        <v>44393.5</v>
      </c>
      <c r="N1448" s="79"/>
      <c r="O1448">
        <f t="shared" si="90"/>
        <v>12</v>
      </c>
      <c r="P1448" s="32">
        <f t="shared" si="91"/>
        <v>4.4399999999999995</v>
      </c>
    </row>
    <row r="1449" spans="2:16" x14ac:dyDescent="0.35">
      <c r="B1449" s="127" t="s">
        <v>98</v>
      </c>
      <c r="C1449" s="113">
        <v>44393</v>
      </c>
      <c r="D1449" s="60" t="s">
        <v>478</v>
      </c>
      <c r="E1449" s="61" t="s">
        <v>479</v>
      </c>
      <c r="F1449" s="16">
        <v>965.40000000000009</v>
      </c>
      <c r="H1449" s="2">
        <v>44375</v>
      </c>
      <c r="I1449" s="2">
        <v>44388</v>
      </c>
      <c r="J1449">
        <f t="shared" si="88"/>
        <v>14</v>
      </c>
      <c r="K1449" s="2">
        <f t="shared" si="89"/>
        <v>44381.5</v>
      </c>
      <c r="L1449" s="82">
        <v>44393.5</v>
      </c>
      <c r="M1449" s="82">
        <v>44393.5</v>
      </c>
      <c r="N1449" s="79"/>
      <c r="O1449">
        <f t="shared" si="90"/>
        <v>12</v>
      </c>
      <c r="P1449" s="32">
        <f t="shared" si="91"/>
        <v>11584.800000000001</v>
      </c>
    </row>
    <row r="1450" spans="2:16" x14ac:dyDescent="0.35">
      <c r="B1450" s="127" t="s">
        <v>98</v>
      </c>
      <c r="C1450" s="113">
        <v>44393</v>
      </c>
      <c r="D1450" s="60" t="s">
        <v>490</v>
      </c>
      <c r="E1450" s="61" t="s">
        <v>491</v>
      </c>
      <c r="F1450" s="16">
        <v>11.54</v>
      </c>
      <c r="H1450" s="2">
        <v>44375</v>
      </c>
      <c r="I1450" s="2">
        <v>44388</v>
      </c>
      <c r="J1450">
        <f t="shared" si="88"/>
        <v>14</v>
      </c>
      <c r="K1450" s="2">
        <f t="shared" si="89"/>
        <v>44381.5</v>
      </c>
      <c r="L1450" s="82">
        <v>44393.5</v>
      </c>
      <c r="M1450" s="82">
        <v>44393.5</v>
      </c>
      <c r="N1450" s="79"/>
      <c r="O1450">
        <f t="shared" si="90"/>
        <v>12</v>
      </c>
      <c r="P1450" s="32">
        <f t="shared" si="91"/>
        <v>138.47999999999999</v>
      </c>
    </row>
    <row r="1451" spans="2:16" x14ac:dyDescent="0.35">
      <c r="B1451" s="127" t="s">
        <v>98</v>
      </c>
      <c r="C1451" s="113">
        <v>44393</v>
      </c>
      <c r="D1451" s="60" t="s">
        <v>484</v>
      </c>
      <c r="E1451" s="61" t="s">
        <v>485</v>
      </c>
      <c r="F1451" s="16">
        <v>152</v>
      </c>
      <c r="H1451" s="2">
        <v>44375</v>
      </c>
      <c r="I1451" s="2">
        <v>44388</v>
      </c>
      <c r="J1451">
        <f t="shared" si="88"/>
        <v>14</v>
      </c>
      <c r="K1451" s="2">
        <f t="shared" si="89"/>
        <v>44381.5</v>
      </c>
      <c r="L1451" s="82">
        <v>44393.5</v>
      </c>
      <c r="M1451" s="79">
        <v>44393.5</v>
      </c>
      <c r="N1451" s="79"/>
      <c r="O1451">
        <f t="shared" si="90"/>
        <v>12</v>
      </c>
      <c r="P1451" s="32">
        <f t="shared" si="91"/>
        <v>1824</v>
      </c>
    </row>
    <row r="1452" spans="2:16" x14ac:dyDescent="0.35">
      <c r="B1452" s="127" t="s">
        <v>98</v>
      </c>
      <c r="C1452" s="113">
        <v>44393</v>
      </c>
      <c r="D1452" s="60" t="s">
        <v>486</v>
      </c>
      <c r="E1452" s="61" t="s">
        <v>487</v>
      </c>
      <c r="F1452" s="16">
        <v>56.64</v>
      </c>
      <c r="H1452" s="2">
        <v>44375</v>
      </c>
      <c r="I1452" s="2">
        <v>44388</v>
      </c>
      <c r="J1452">
        <f t="shared" si="88"/>
        <v>14</v>
      </c>
      <c r="K1452" s="2">
        <f t="shared" si="89"/>
        <v>44381.5</v>
      </c>
      <c r="L1452" s="82">
        <v>44393.5</v>
      </c>
      <c r="M1452" s="79">
        <v>44410.5</v>
      </c>
      <c r="N1452" s="79"/>
      <c r="O1452">
        <f t="shared" si="90"/>
        <v>29</v>
      </c>
      <c r="P1452" s="32">
        <f t="shared" si="91"/>
        <v>1642.56</v>
      </c>
    </row>
    <row r="1453" spans="2:16" x14ac:dyDescent="0.35">
      <c r="B1453" s="127" t="s">
        <v>98</v>
      </c>
      <c r="C1453" s="113">
        <v>44393</v>
      </c>
      <c r="D1453" s="60" t="s">
        <v>488</v>
      </c>
      <c r="E1453" s="61" t="s">
        <v>489</v>
      </c>
      <c r="F1453" s="16">
        <v>11248.120000000004</v>
      </c>
      <c r="H1453" s="2">
        <v>44375</v>
      </c>
      <c r="I1453" s="2">
        <v>44388</v>
      </c>
      <c r="J1453">
        <f t="shared" si="88"/>
        <v>14</v>
      </c>
      <c r="K1453" s="2">
        <f t="shared" si="89"/>
        <v>44381.5</v>
      </c>
      <c r="L1453" s="82">
        <v>44393.5</v>
      </c>
      <c r="M1453" s="79">
        <v>44421.5</v>
      </c>
      <c r="N1453" s="79"/>
      <c r="O1453">
        <f t="shared" si="90"/>
        <v>40</v>
      </c>
      <c r="P1453" s="32">
        <f t="shared" si="91"/>
        <v>449924.80000000016</v>
      </c>
    </row>
    <row r="1454" spans="2:16" x14ac:dyDescent="0.35">
      <c r="B1454" s="127" t="s">
        <v>98</v>
      </c>
      <c r="C1454" s="113">
        <v>44393</v>
      </c>
      <c r="D1454" s="60" t="s">
        <v>549</v>
      </c>
      <c r="E1454" s="61" t="s">
        <v>550</v>
      </c>
      <c r="F1454" s="16">
        <v>233.75</v>
      </c>
      <c r="H1454" s="2">
        <v>44375</v>
      </c>
      <c r="I1454" s="2">
        <v>44388</v>
      </c>
      <c r="J1454">
        <f t="shared" si="88"/>
        <v>14</v>
      </c>
      <c r="K1454" s="2">
        <f t="shared" si="89"/>
        <v>44381.5</v>
      </c>
      <c r="L1454" s="82">
        <v>44393.5</v>
      </c>
      <c r="M1454" s="79">
        <v>44410.5</v>
      </c>
      <c r="N1454" s="79"/>
      <c r="O1454">
        <f t="shared" si="90"/>
        <v>29</v>
      </c>
      <c r="P1454" s="32">
        <f t="shared" si="91"/>
        <v>6778.75</v>
      </c>
    </row>
    <row r="1455" spans="2:16" x14ac:dyDescent="0.35">
      <c r="B1455" s="127" t="s">
        <v>98</v>
      </c>
      <c r="C1455" s="113">
        <v>44393</v>
      </c>
      <c r="D1455" s="60" t="s">
        <v>444</v>
      </c>
      <c r="E1455" s="61" t="s">
        <v>445</v>
      </c>
      <c r="F1455" s="16">
        <v>772.94999999999993</v>
      </c>
      <c r="H1455" s="2">
        <v>44375</v>
      </c>
      <c r="I1455" s="2">
        <v>44388</v>
      </c>
      <c r="J1455">
        <f t="shared" si="88"/>
        <v>14</v>
      </c>
      <c r="K1455" s="2">
        <f t="shared" si="89"/>
        <v>44381.5</v>
      </c>
      <c r="L1455" s="82">
        <v>44393.5</v>
      </c>
      <c r="M1455" s="82">
        <v>44393.5</v>
      </c>
      <c r="N1455" s="79"/>
      <c r="O1455">
        <f t="shared" si="90"/>
        <v>12</v>
      </c>
      <c r="P1455" s="32">
        <f t="shared" si="91"/>
        <v>9275.4</v>
      </c>
    </row>
    <row r="1456" spans="2:16" x14ac:dyDescent="0.35">
      <c r="B1456" s="127" t="s">
        <v>98</v>
      </c>
      <c r="C1456" s="113">
        <v>44393</v>
      </c>
      <c r="D1456" s="60" t="s">
        <v>494</v>
      </c>
      <c r="E1456" s="61" t="s">
        <v>495</v>
      </c>
      <c r="F1456" s="16">
        <v>277.21000000000004</v>
      </c>
      <c r="H1456" s="2">
        <v>44375</v>
      </c>
      <c r="I1456" s="2">
        <v>44388</v>
      </c>
      <c r="J1456">
        <f t="shared" si="88"/>
        <v>14</v>
      </c>
      <c r="K1456" s="2">
        <f t="shared" si="89"/>
        <v>44381.5</v>
      </c>
      <c r="L1456" s="82">
        <v>44393.5</v>
      </c>
      <c r="M1456" s="82">
        <v>44393.5</v>
      </c>
      <c r="N1456" s="79"/>
      <c r="O1456">
        <f t="shared" si="90"/>
        <v>12</v>
      </c>
      <c r="P1456" s="32">
        <f t="shared" si="91"/>
        <v>3326.5200000000004</v>
      </c>
    </row>
    <row r="1457" spans="2:16" x14ac:dyDescent="0.35">
      <c r="B1457" s="127" t="s">
        <v>98</v>
      </c>
      <c r="C1457" s="113">
        <v>44393</v>
      </c>
      <c r="D1457" s="60" t="s">
        <v>496</v>
      </c>
      <c r="E1457" s="61" t="s">
        <v>497</v>
      </c>
      <c r="F1457" s="16">
        <v>28.560000000000002</v>
      </c>
      <c r="H1457" s="2">
        <v>44375</v>
      </c>
      <c r="I1457" s="2">
        <v>44388</v>
      </c>
      <c r="J1457">
        <f t="shared" si="88"/>
        <v>14</v>
      </c>
      <c r="K1457" s="2">
        <f t="shared" si="89"/>
        <v>44381.5</v>
      </c>
      <c r="L1457" s="82">
        <v>44393.5</v>
      </c>
      <c r="M1457" s="82">
        <v>44393.5</v>
      </c>
      <c r="N1457" s="79"/>
      <c r="O1457">
        <f t="shared" si="90"/>
        <v>12</v>
      </c>
      <c r="P1457" s="32">
        <f t="shared" si="91"/>
        <v>342.72</v>
      </c>
    </row>
    <row r="1458" spans="2:16" x14ac:dyDescent="0.35">
      <c r="B1458" s="127" t="s">
        <v>98</v>
      </c>
      <c r="C1458" s="113">
        <v>44393</v>
      </c>
      <c r="D1458" s="60" t="s">
        <v>498</v>
      </c>
      <c r="E1458" s="61" t="s">
        <v>499</v>
      </c>
      <c r="F1458" s="16">
        <v>113.58999999999999</v>
      </c>
      <c r="H1458" s="2">
        <v>44375</v>
      </c>
      <c r="I1458" s="2">
        <v>44388</v>
      </c>
      <c r="J1458">
        <f t="shared" si="88"/>
        <v>14</v>
      </c>
      <c r="K1458" s="2">
        <f t="shared" si="89"/>
        <v>44381.5</v>
      </c>
      <c r="L1458" s="82">
        <v>44393.5</v>
      </c>
      <c r="M1458" s="82">
        <v>44393.5</v>
      </c>
      <c r="N1458" s="79"/>
      <c r="O1458">
        <f t="shared" si="90"/>
        <v>12</v>
      </c>
      <c r="P1458" s="32">
        <f t="shared" si="91"/>
        <v>1363.08</v>
      </c>
    </row>
    <row r="1459" spans="2:16" x14ac:dyDescent="0.35">
      <c r="B1459" s="127" t="s">
        <v>98</v>
      </c>
      <c r="C1459" s="113">
        <v>44393</v>
      </c>
      <c r="D1459" s="60" t="s">
        <v>500</v>
      </c>
      <c r="E1459" s="61" t="s">
        <v>501</v>
      </c>
      <c r="F1459" s="16">
        <v>6.47</v>
      </c>
      <c r="H1459" s="2">
        <v>44375</v>
      </c>
      <c r="I1459" s="2">
        <v>44388</v>
      </c>
      <c r="J1459">
        <f t="shared" si="88"/>
        <v>14</v>
      </c>
      <c r="K1459" s="2">
        <f t="shared" si="89"/>
        <v>44381.5</v>
      </c>
      <c r="L1459" s="82">
        <v>44393.5</v>
      </c>
      <c r="M1459" s="82">
        <v>44393.5</v>
      </c>
      <c r="N1459" s="79"/>
      <c r="O1459">
        <f t="shared" si="90"/>
        <v>12</v>
      </c>
      <c r="P1459" s="32">
        <f t="shared" si="91"/>
        <v>77.64</v>
      </c>
    </row>
    <row r="1460" spans="2:16" x14ac:dyDescent="0.35">
      <c r="B1460" s="127" t="s">
        <v>98</v>
      </c>
      <c r="C1460" s="113">
        <v>44393</v>
      </c>
      <c r="D1460" s="60" t="s">
        <v>446</v>
      </c>
      <c r="E1460" s="61" t="s">
        <v>446</v>
      </c>
      <c r="F1460" s="16">
        <v>85.66</v>
      </c>
      <c r="H1460" s="2">
        <v>44375</v>
      </c>
      <c r="I1460" s="2">
        <v>44388</v>
      </c>
      <c r="J1460">
        <f t="shared" si="88"/>
        <v>14</v>
      </c>
      <c r="K1460" s="2">
        <f t="shared" si="89"/>
        <v>44381.5</v>
      </c>
      <c r="L1460" s="82">
        <v>44393.5</v>
      </c>
      <c r="M1460" s="82">
        <v>44393.5</v>
      </c>
      <c r="N1460" s="79"/>
      <c r="O1460">
        <f t="shared" si="90"/>
        <v>12</v>
      </c>
      <c r="P1460" s="32">
        <f t="shared" si="91"/>
        <v>1027.92</v>
      </c>
    </row>
    <row r="1461" spans="2:16" x14ac:dyDescent="0.35">
      <c r="B1461" s="60" t="s">
        <v>98</v>
      </c>
      <c r="C1461" s="113">
        <v>44393</v>
      </c>
      <c r="D1461" s="60" t="s">
        <v>447</v>
      </c>
      <c r="E1461" s="61" t="s">
        <v>447</v>
      </c>
      <c r="F1461" s="16">
        <v>100.63</v>
      </c>
      <c r="H1461" s="2">
        <v>44375</v>
      </c>
      <c r="I1461" s="2">
        <v>44388</v>
      </c>
      <c r="J1461">
        <f t="shared" si="88"/>
        <v>14</v>
      </c>
      <c r="K1461" s="2">
        <f t="shared" si="89"/>
        <v>44381.5</v>
      </c>
      <c r="L1461" s="82">
        <v>44393.5</v>
      </c>
      <c r="M1461" s="82">
        <v>44393.5</v>
      </c>
      <c r="N1461" s="79"/>
      <c r="O1461">
        <f t="shared" si="90"/>
        <v>12</v>
      </c>
      <c r="P1461" s="32">
        <f t="shared" si="91"/>
        <v>1207.56</v>
      </c>
    </row>
    <row r="1462" spans="2:16" x14ac:dyDescent="0.35">
      <c r="B1462" s="60" t="s">
        <v>98</v>
      </c>
      <c r="C1462" s="113">
        <v>44393</v>
      </c>
      <c r="D1462" s="60" t="s">
        <v>503</v>
      </c>
      <c r="E1462" s="61" t="s">
        <v>503</v>
      </c>
      <c r="F1462" s="16">
        <v>58.77</v>
      </c>
      <c r="H1462" s="2">
        <v>44375</v>
      </c>
      <c r="I1462" s="2">
        <v>44388</v>
      </c>
      <c r="J1462">
        <f t="shared" si="88"/>
        <v>14</v>
      </c>
      <c r="K1462" s="2">
        <f t="shared" si="89"/>
        <v>44381.5</v>
      </c>
      <c r="L1462" s="82">
        <v>44393.5</v>
      </c>
      <c r="M1462" s="82">
        <v>44393.5</v>
      </c>
      <c r="N1462" s="79"/>
      <c r="O1462">
        <f t="shared" si="90"/>
        <v>12</v>
      </c>
      <c r="P1462" s="32">
        <f t="shared" si="91"/>
        <v>705.24</v>
      </c>
    </row>
    <row r="1463" spans="2:16" x14ac:dyDescent="0.35">
      <c r="B1463" s="60" t="s">
        <v>98</v>
      </c>
      <c r="C1463" s="113">
        <v>44393</v>
      </c>
      <c r="D1463" s="60" t="s">
        <v>430</v>
      </c>
      <c r="E1463" s="61" t="s">
        <v>431</v>
      </c>
      <c r="F1463" s="16">
        <v>35.94</v>
      </c>
      <c r="H1463" s="2">
        <v>44375</v>
      </c>
      <c r="I1463" s="2">
        <v>44388</v>
      </c>
      <c r="J1463">
        <f t="shared" si="88"/>
        <v>14</v>
      </c>
      <c r="K1463" s="2">
        <f t="shared" si="89"/>
        <v>44381.5</v>
      </c>
      <c r="L1463" s="82">
        <v>44393.5</v>
      </c>
      <c r="M1463" s="82">
        <v>44393.5</v>
      </c>
      <c r="N1463" s="79"/>
      <c r="O1463">
        <f t="shared" si="90"/>
        <v>12</v>
      </c>
      <c r="P1463" s="32">
        <f t="shared" si="91"/>
        <v>431.28</v>
      </c>
    </row>
    <row r="1464" spans="2:16" x14ac:dyDescent="0.35">
      <c r="B1464" s="60" t="s">
        <v>98</v>
      </c>
      <c r="C1464" s="113">
        <v>44393</v>
      </c>
      <c r="D1464" s="60" t="s">
        <v>432</v>
      </c>
      <c r="E1464" s="61" t="s">
        <v>433</v>
      </c>
      <c r="F1464" s="16">
        <v>53.91</v>
      </c>
      <c r="H1464" s="2">
        <v>44375</v>
      </c>
      <c r="I1464" s="2">
        <v>44388</v>
      </c>
      <c r="J1464">
        <f t="shared" si="88"/>
        <v>14</v>
      </c>
      <c r="K1464" s="2">
        <f t="shared" si="89"/>
        <v>44381.5</v>
      </c>
      <c r="L1464" s="82">
        <v>44393.5</v>
      </c>
      <c r="M1464" s="82">
        <v>44393.5</v>
      </c>
      <c r="N1464" s="79"/>
      <c r="O1464">
        <f t="shared" si="90"/>
        <v>12</v>
      </c>
      <c r="P1464" s="32">
        <f t="shared" si="91"/>
        <v>646.91999999999996</v>
      </c>
    </row>
    <row r="1465" spans="2:16" x14ac:dyDescent="0.35">
      <c r="B1465" s="60" t="s">
        <v>98</v>
      </c>
      <c r="C1465" s="113">
        <v>44393</v>
      </c>
      <c r="D1465" s="60" t="s">
        <v>434</v>
      </c>
      <c r="E1465" s="61" t="s">
        <v>435</v>
      </c>
      <c r="F1465" s="16">
        <v>53.91</v>
      </c>
      <c r="H1465" s="2">
        <v>44375</v>
      </c>
      <c r="I1465" s="2">
        <v>44388</v>
      </c>
      <c r="J1465">
        <f t="shared" si="88"/>
        <v>14</v>
      </c>
      <c r="K1465" s="2">
        <f t="shared" si="89"/>
        <v>44381.5</v>
      </c>
      <c r="L1465" s="82">
        <v>44393.5</v>
      </c>
      <c r="M1465" s="82">
        <v>44393.5</v>
      </c>
      <c r="N1465" s="79"/>
      <c r="O1465">
        <f t="shared" si="90"/>
        <v>12</v>
      </c>
      <c r="P1465" s="32">
        <f t="shared" si="91"/>
        <v>646.91999999999996</v>
      </c>
    </row>
    <row r="1466" spans="2:16" x14ac:dyDescent="0.35">
      <c r="B1466" s="60" t="s">
        <v>98</v>
      </c>
      <c r="C1466" s="113">
        <v>44393</v>
      </c>
      <c r="D1466" s="60" t="s">
        <v>450</v>
      </c>
      <c r="E1466" s="61" t="s">
        <v>451</v>
      </c>
      <c r="F1466" s="16">
        <v>5283.8800000000192</v>
      </c>
      <c r="H1466" s="2">
        <v>44375</v>
      </c>
      <c r="I1466" s="2">
        <v>44388</v>
      </c>
      <c r="J1466">
        <f t="shared" si="88"/>
        <v>14</v>
      </c>
      <c r="K1466" s="2">
        <f t="shared" si="89"/>
        <v>44381.5</v>
      </c>
      <c r="L1466" s="82">
        <v>44393.5</v>
      </c>
      <c r="M1466" s="79">
        <v>44393.5</v>
      </c>
      <c r="N1466" s="79"/>
      <c r="O1466">
        <f t="shared" si="90"/>
        <v>12</v>
      </c>
      <c r="P1466" s="32">
        <f t="shared" si="91"/>
        <v>63406.560000000231</v>
      </c>
    </row>
    <row r="1467" spans="2:16" x14ac:dyDescent="0.35">
      <c r="B1467" s="60" t="s">
        <v>98</v>
      </c>
      <c r="C1467" s="113">
        <v>44393</v>
      </c>
      <c r="D1467" s="60" t="s">
        <v>555</v>
      </c>
      <c r="E1467" s="61" t="s">
        <v>556</v>
      </c>
      <c r="F1467" s="16">
        <v>90</v>
      </c>
      <c r="H1467" s="2">
        <v>44375</v>
      </c>
      <c r="I1467" s="2">
        <v>44388</v>
      </c>
      <c r="J1467">
        <f t="shared" si="88"/>
        <v>14</v>
      </c>
      <c r="K1467" s="2">
        <f t="shared" si="89"/>
        <v>44381.5</v>
      </c>
      <c r="L1467" s="82">
        <v>44393.5</v>
      </c>
      <c r="M1467" s="79">
        <v>44393.5</v>
      </c>
      <c r="N1467" s="79"/>
      <c r="O1467">
        <f t="shared" si="90"/>
        <v>12</v>
      </c>
      <c r="P1467" s="32">
        <f t="shared" si="91"/>
        <v>1080</v>
      </c>
    </row>
    <row r="1468" spans="2:16" x14ac:dyDescent="0.35">
      <c r="B1468" s="60" t="s">
        <v>98</v>
      </c>
      <c r="C1468" s="113">
        <v>44393</v>
      </c>
      <c r="D1468" s="60" t="s">
        <v>561</v>
      </c>
      <c r="E1468" s="61" t="s">
        <v>562</v>
      </c>
      <c r="F1468" s="16">
        <v>90</v>
      </c>
      <c r="H1468" s="2">
        <v>44375</v>
      </c>
      <c r="I1468" s="2">
        <v>44388</v>
      </c>
      <c r="J1468">
        <f t="shared" si="88"/>
        <v>14</v>
      </c>
      <c r="K1468" s="2">
        <f t="shared" si="89"/>
        <v>44381.5</v>
      </c>
      <c r="L1468" s="82">
        <v>44393.5</v>
      </c>
      <c r="M1468" s="79">
        <v>44393.5</v>
      </c>
      <c r="N1468" s="79"/>
      <c r="O1468">
        <f t="shared" si="90"/>
        <v>12</v>
      </c>
      <c r="P1468" s="32">
        <f t="shared" si="91"/>
        <v>1080</v>
      </c>
    </row>
    <row r="1469" spans="2:16" x14ac:dyDescent="0.35">
      <c r="B1469" s="60" t="s">
        <v>98</v>
      </c>
      <c r="C1469" s="113">
        <v>44393</v>
      </c>
      <c r="D1469" s="60" t="s">
        <v>532</v>
      </c>
      <c r="E1469" s="61" t="s">
        <v>533</v>
      </c>
      <c r="F1469" s="16">
        <v>1578.23</v>
      </c>
      <c r="H1469" s="2">
        <v>44375</v>
      </c>
      <c r="I1469" s="2">
        <v>44388</v>
      </c>
      <c r="J1469">
        <f t="shared" si="88"/>
        <v>14</v>
      </c>
      <c r="K1469" s="2">
        <f t="shared" si="89"/>
        <v>44381.5</v>
      </c>
      <c r="L1469" s="82">
        <v>44393.5</v>
      </c>
      <c r="M1469" s="82">
        <v>44393.5</v>
      </c>
      <c r="N1469" s="79">
        <v>44392.5</v>
      </c>
      <c r="O1469">
        <f t="shared" si="90"/>
        <v>12</v>
      </c>
      <c r="P1469" s="32">
        <f t="shared" si="91"/>
        <v>18938.760000000002</v>
      </c>
    </row>
    <row r="1470" spans="2:16" x14ac:dyDescent="0.35">
      <c r="B1470" s="60" t="s">
        <v>98</v>
      </c>
      <c r="C1470" s="113">
        <v>44393</v>
      </c>
      <c r="D1470" s="60" t="s">
        <v>534</v>
      </c>
      <c r="E1470" s="61" t="s">
        <v>535</v>
      </c>
      <c r="F1470" s="16">
        <v>17900.510000000006</v>
      </c>
      <c r="H1470" s="2">
        <v>44375</v>
      </c>
      <c r="I1470" s="2">
        <v>44388</v>
      </c>
      <c r="J1470">
        <f t="shared" si="88"/>
        <v>14</v>
      </c>
      <c r="K1470" s="2">
        <f t="shared" si="89"/>
        <v>44381.5</v>
      </c>
      <c r="L1470" s="82">
        <v>44393.5</v>
      </c>
      <c r="M1470" s="82">
        <v>44393.5</v>
      </c>
      <c r="N1470" s="79">
        <v>44392.5</v>
      </c>
      <c r="O1470">
        <f t="shared" si="90"/>
        <v>12</v>
      </c>
      <c r="P1470" s="32">
        <f t="shared" si="91"/>
        <v>214806.12000000005</v>
      </c>
    </row>
    <row r="1471" spans="2:16" x14ac:dyDescent="0.35">
      <c r="B1471" s="60" t="s">
        <v>98</v>
      </c>
      <c r="C1471" s="113">
        <v>44393</v>
      </c>
      <c r="D1471" s="60" t="s">
        <v>536</v>
      </c>
      <c r="E1471" s="61" t="s">
        <v>537</v>
      </c>
      <c r="F1471" s="16">
        <v>1710.31</v>
      </c>
      <c r="H1471" s="2">
        <v>44375</v>
      </c>
      <c r="I1471" s="2">
        <v>44388</v>
      </c>
      <c r="J1471">
        <f t="shared" si="88"/>
        <v>14</v>
      </c>
      <c r="K1471" s="2">
        <f t="shared" si="89"/>
        <v>44381.5</v>
      </c>
      <c r="L1471" s="82">
        <v>44393.5</v>
      </c>
      <c r="M1471" s="82">
        <v>44393.5</v>
      </c>
      <c r="N1471" s="79">
        <v>44392.5</v>
      </c>
      <c r="O1471">
        <f t="shared" si="90"/>
        <v>12</v>
      </c>
      <c r="P1471" s="32">
        <f t="shared" si="91"/>
        <v>20523.72</v>
      </c>
    </row>
    <row r="1472" spans="2:16" x14ac:dyDescent="0.35">
      <c r="B1472" s="60" t="s">
        <v>98</v>
      </c>
      <c r="C1472" s="113">
        <v>44393</v>
      </c>
      <c r="D1472" s="60" t="s">
        <v>551</v>
      </c>
      <c r="E1472" s="61" t="s">
        <v>552</v>
      </c>
      <c r="F1472" s="16">
        <v>-1034.72</v>
      </c>
      <c r="H1472" s="2">
        <v>44375</v>
      </c>
      <c r="I1472" s="2">
        <v>44388</v>
      </c>
      <c r="J1472">
        <f t="shared" si="88"/>
        <v>14</v>
      </c>
      <c r="K1472" s="2">
        <f t="shared" si="89"/>
        <v>44381.5</v>
      </c>
      <c r="L1472" s="82">
        <v>44393.5</v>
      </c>
      <c r="M1472" s="82">
        <v>44393.5</v>
      </c>
      <c r="N1472" s="79">
        <v>44392.5</v>
      </c>
      <c r="O1472">
        <f t="shared" si="90"/>
        <v>12</v>
      </c>
      <c r="P1472" s="32">
        <f t="shared" si="91"/>
        <v>-12416.64</v>
      </c>
    </row>
    <row r="1473" spans="2:16" x14ac:dyDescent="0.35">
      <c r="B1473" s="60" t="s">
        <v>98</v>
      </c>
      <c r="C1473" s="113">
        <v>44393</v>
      </c>
      <c r="D1473" s="60" t="s">
        <v>553</v>
      </c>
      <c r="E1473" s="61" t="s">
        <v>554</v>
      </c>
      <c r="F1473" s="16">
        <v>325.68</v>
      </c>
      <c r="H1473" s="2">
        <v>44375</v>
      </c>
      <c r="I1473" s="2">
        <v>44388</v>
      </c>
      <c r="J1473">
        <f t="shared" si="88"/>
        <v>14</v>
      </c>
      <c r="K1473" s="2">
        <f t="shared" si="89"/>
        <v>44381.5</v>
      </c>
      <c r="L1473" s="82">
        <v>44393.5</v>
      </c>
      <c r="M1473" s="82">
        <v>44393.5</v>
      </c>
      <c r="N1473" s="79">
        <v>44392.5</v>
      </c>
      <c r="O1473">
        <f t="shared" si="90"/>
        <v>12</v>
      </c>
      <c r="P1473" s="32">
        <f t="shared" si="91"/>
        <v>3908.16</v>
      </c>
    </row>
    <row r="1474" spans="2:16" x14ac:dyDescent="0.35">
      <c r="B1474" s="60" t="s">
        <v>98</v>
      </c>
      <c r="C1474" s="113">
        <v>44393</v>
      </c>
      <c r="D1474" s="60" t="s">
        <v>468</v>
      </c>
      <c r="E1474" s="61" t="s">
        <v>469</v>
      </c>
      <c r="F1474" s="16">
        <v>0.78</v>
      </c>
      <c r="H1474" s="2">
        <v>44375</v>
      </c>
      <c r="I1474" s="2">
        <v>44388</v>
      </c>
      <c r="J1474">
        <f t="shared" si="88"/>
        <v>14</v>
      </c>
      <c r="K1474" s="2">
        <f t="shared" si="89"/>
        <v>44381.5</v>
      </c>
      <c r="L1474" s="82">
        <v>44393.5</v>
      </c>
      <c r="M1474" s="82">
        <v>44393.5</v>
      </c>
      <c r="N1474" s="79"/>
      <c r="O1474">
        <f t="shared" si="90"/>
        <v>12</v>
      </c>
      <c r="P1474" s="32">
        <f t="shared" si="91"/>
        <v>9.36</v>
      </c>
    </row>
    <row r="1475" spans="2:16" x14ac:dyDescent="0.35">
      <c r="B1475" s="60" t="s">
        <v>98</v>
      </c>
      <c r="C1475" s="113">
        <v>44393</v>
      </c>
      <c r="D1475" s="60" t="s">
        <v>476</v>
      </c>
      <c r="E1475" s="61" t="s">
        <v>477</v>
      </c>
      <c r="F1475" s="16">
        <v>0.75</v>
      </c>
      <c r="H1475" s="2">
        <v>44375</v>
      </c>
      <c r="I1475" s="2">
        <v>44388</v>
      </c>
      <c r="J1475">
        <f t="shared" si="88"/>
        <v>14</v>
      </c>
      <c r="K1475" s="2">
        <f t="shared" si="89"/>
        <v>44381.5</v>
      </c>
      <c r="L1475" s="82">
        <v>44393.5</v>
      </c>
      <c r="M1475" s="82">
        <v>44393.5</v>
      </c>
      <c r="N1475" s="79"/>
      <c r="O1475">
        <f t="shared" si="90"/>
        <v>12</v>
      </c>
      <c r="P1475" s="32">
        <f t="shared" si="91"/>
        <v>9</v>
      </c>
    </row>
    <row r="1476" spans="2:16" x14ac:dyDescent="0.35">
      <c r="B1476" s="60" t="s">
        <v>98</v>
      </c>
      <c r="C1476" s="113">
        <v>44393</v>
      </c>
      <c r="D1476" s="60" t="s">
        <v>478</v>
      </c>
      <c r="E1476" s="61" t="s">
        <v>479</v>
      </c>
      <c r="F1476" s="16">
        <v>57.15</v>
      </c>
      <c r="H1476" s="2">
        <v>44375</v>
      </c>
      <c r="I1476" s="2">
        <v>44388</v>
      </c>
      <c r="J1476">
        <f t="shared" si="88"/>
        <v>14</v>
      </c>
      <c r="K1476" s="2">
        <f t="shared" si="89"/>
        <v>44381.5</v>
      </c>
      <c r="L1476" s="82">
        <v>44393.5</v>
      </c>
      <c r="M1476" s="82">
        <v>44393.5</v>
      </c>
      <c r="N1476" s="79"/>
      <c r="O1476">
        <f t="shared" si="90"/>
        <v>12</v>
      </c>
      <c r="P1476" s="32">
        <f t="shared" si="91"/>
        <v>685.8</v>
      </c>
    </row>
    <row r="1477" spans="2:16" x14ac:dyDescent="0.35">
      <c r="B1477" s="60" t="s">
        <v>98</v>
      </c>
      <c r="C1477" s="113">
        <v>44393</v>
      </c>
      <c r="D1477" s="60" t="s">
        <v>480</v>
      </c>
      <c r="E1477" s="61" t="s">
        <v>481</v>
      </c>
      <c r="F1477" s="16">
        <v>57.15</v>
      </c>
      <c r="H1477" s="2">
        <v>44375</v>
      </c>
      <c r="I1477" s="2">
        <v>44388</v>
      </c>
      <c r="J1477">
        <f t="shared" si="88"/>
        <v>14</v>
      </c>
      <c r="K1477" s="2">
        <f t="shared" si="89"/>
        <v>44381.5</v>
      </c>
      <c r="L1477" s="82">
        <v>44393.5</v>
      </c>
      <c r="M1477" s="82">
        <v>44393.5</v>
      </c>
      <c r="N1477" s="79"/>
      <c r="O1477">
        <f t="shared" si="90"/>
        <v>12</v>
      </c>
      <c r="P1477" s="32">
        <f t="shared" si="91"/>
        <v>685.8</v>
      </c>
    </row>
    <row r="1478" spans="2:16" x14ac:dyDescent="0.35">
      <c r="B1478" s="60" t="s">
        <v>98</v>
      </c>
      <c r="C1478" s="113">
        <v>44393</v>
      </c>
      <c r="D1478" s="60" t="s">
        <v>440</v>
      </c>
      <c r="E1478" s="61" t="s">
        <v>441</v>
      </c>
      <c r="F1478" s="16">
        <v>9.77</v>
      </c>
      <c r="H1478" s="2">
        <v>44375</v>
      </c>
      <c r="I1478" s="2">
        <v>44388</v>
      </c>
      <c r="J1478">
        <f t="shared" si="88"/>
        <v>14</v>
      </c>
      <c r="K1478" s="2">
        <f t="shared" si="89"/>
        <v>44381.5</v>
      </c>
      <c r="L1478" s="82">
        <v>44393.5</v>
      </c>
      <c r="M1478" s="79">
        <v>44403.5</v>
      </c>
      <c r="N1478" s="79"/>
      <c r="O1478">
        <f t="shared" si="90"/>
        <v>22</v>
      </c>
      <c r="P1478" s="32">
        <f t="shared" si="91"/>
        <v>214.94</v>
      </c>
    </row>
    <row r="1479" spans="2:16" x14ac:dyDescent="0.35">
      <c r="B1479" s="60" t="s">
        <v>98</v>
      </c>
      <c r="C1479" s="113">
        <v>44393</v>
      </c>
      <c r="D1479" s="60" t="s">
        <v>442</v>
      </c>
      <c r="E1479" s="61" t="s">
        <v>443</v>
      </c>
      <c r="F1479" s="16">
        <v>24.46</v>
      </c>
      <c r="H1479" s="2">
        <v>44375</v>
      </c>
      <c r="I1479" s="2">
        <v>44388</v>
      </c>
      <c r="J1479">
        <f t="shared" si="88"/>
        <v>14</v>
      </c>
      <c r="K1479" s="2">
        <f t="shared" si="89"/>
        <v>44381.5</v>
      </c>
      <c r="L1479" s="82">
        <v>44393.5</v>
      </c>
      <c r="M1479" s="82">
        <v>44393.5</v>
      </c>
      <c r="N1479" s="79"/>
      <c r="O1479">
        <f t="shared" si="90"/>
        <v>12</v>
      </c>
      <c r="P1479" s="32">
        <f t="shared" si="91"/>
        <v>293.52</v>
      </c>
    </row>
    <row r="1480" spans="2:16" x14ac:dyDescent="0.35">
      <c r="B1480" s="60" t="s">
        <v>98</v>
      </c>
      <c r="C1480" s="113">
        <v>44393</v>
      </c>
      <c r="D1480" s="60" t="s">
        <v>444</v>
      </c>
      <c r="E1480" s="61" t="s">
        <v>445</v>
      </c>
      <c r="F1480" s="16">
        <v>202.47</v>
      </c>
      <c r="H1480" s="2">
        <v>44375</v>
      </c>
      <c r="I1480" s="2">
        <v>44388</v>
      </c>
      <c r="J1480">
        <f t="shared" si="88"/>
        <v>14</v>
      </c>
      <c r="K1480" s="2">
        <f t="shared" si="89"/>
        <v>44381.5</v>
      </c>
      <c r="L1480" s="82">
        <v>44393.5</v>
      </c>
      <c r="M1480" s="82">
        <v>44393.5</v>
      </c>
      <c r="N1480" s="79"/>
      <c r="O1480">
        <f t="shared" si="90"/>
        <v>12</v>
      </c>
      <c r="P1480" s="32">
        <f t="shared" si="91"/>
        <v>2429.64</v>
      </c>
    </row>
    <row r="1481" spans="2:16" x14ac:dyDescent="0.35">
      <c r="B1481" s="60" t="s">
        <v>98</v>
      </c>
      <c r="C1481" s="113">
        <v>44393</v>
      </c>
      <c r="D1481" s="60" t="s">
        <v>496</v>
      </c>
      <c r="E1481" s="61" t="s">
        <v>497</v>
      </c>
      <c r="F1481" s="16">
        <v>5.0599999999999996</v>
      </c>
      <c r="H1481" s="2">
        <v>44375</v>
      </c>
      <c r="I1481" s="2">
        <v>44388</v>
      </c>
      <c r="J1481">
        <f t="shared" si="88"/>
        <v>14</v>
      </c>
      <c r="K1481" s="2">
        <f t="shared" si="89"/>
        <v>44381.5</v>
      </c>
      <c r="L1481" s="82">
        <v>44393.5</v>
      </c>
      <c r="M1481" s="82">
        <v>44393.5</v>
      </c>
      <c r="N1481" s="79"/>
      <c r="O1481">
        <f t="shared" si="90"/>
        <v>12</v>
      </c>
      <c r="P1481" s="32">
        <f t="shared" si="91"/>
        <v>60.72</v>
      </c>
    </row>
    <row r="1482" spans="2:16" x14ac:dyDescent="0.35">
      <c r="B1482" s="60" t="s">
        <v>98</v>
      </c>
      <c r="C1482" s="113">
        <v>44393</v>
      </c>
      <c r="D1482" s="60" t="s">
        <v>500</v>
      </c>
      <c r="E1482" s="61" t="s">
        <v>501</v>
      </c>
      <c r="F1482" s="16">
        <v>4.71</v>
      </c>
      <c r="H1482" s="2">
        <v>44375</v>
      </c>
      <c r="I1482" s="2">
        <v>44388</v>
      </c>
      <c r="J1482">
        <f t="shared" ref="J1482:J1545" si="92">I1482-H1482+1</f>
        <v>14</v>
      </c>
      <c r="K1482" s="2">
        <f t="shared" ref="K1482:K1545" si="93">(I1482+H1482)/2</f>
        <v>44381.5</v>
      </c>
      <c r="L1482" s="82">
        <v>44393.5</v>
      </c>
      <c r="M1482" s="82">
        <v>44393.5</v>
      </c>
      <c r="N1482" s="79"/>
      <c r="O1482">
        <f t="shared" ref="O1482:O1545" si="94">M1482-K1482</f>
        <v>12</v>
      </c>
      <c r="P1482" s="32">
        <f t="shared" ref="P1482:P1545" si="95">F1482*O1482</f>
        <v>56.519999999999996</v>
      </c>
    </row>
    <row r="1483" spans="2:16" x14ac:dyDescent="0.35">
      <c r="B1483" s="60" t="s">
        <v>98</v>
      </c>
      <c r="C1483" s="113">
        <v>44393</v>
      </c>
      <c r="D1483" s="60" t="s">
        <v>454</v>
      </c>
      <c r="E1483" s="61" t="s">
        <v>455</v>
      </c>
      <c r="F1483" s="16">
        <v>560.82000000000005</v>
      </c>
      <c r="H1483" s="2">
        <v>44375</v>
      </c>
      <c r="I1483" s="2">
        <v>44388</v>
      </c>
      <c r="J1483">
        <f t="shared" si="92"/>
        <v>14</v>
      </c>
      <c r="K1483" s="2">
        <f t="shared" si="93"/>
        <v>44381.5</v>
      </c>
      <c r="L1483" s="82">
        <v>44393.5</v>
      </c>
      <c r="M1483" s="82">
        <v>44393.5</v>
      </c>
      <c r="N1483" s="79"/>
      <c r="O1483">
        <f t="shared" si="94"/>
        <v>12</v>
      </c>
      <c r="P1483" s="32">
        <f t="shared" si="95"/>
        <v>6729.84</v>
      </c>
    </row>
    <row r="1484" spans="2:16" x14ac:dyDescent="0.35">
      <c r="B1484" s="60" t="s">
        <v>98</v>
      </c>
      <c r="C1484" s="113">
        <v>44393</v>
      </c>
      <c r="D1484" s="60" t="s">
        <v>430</v>
      </c>
      <c r="E1484" s="61" t="s">
        <v>431</v>
      </c>
      <c r="F1484" s="16">
        <v>75193.349999999962</v>
      </c>
      <c r="H1484" s="2">
        <v>44375</v>
      </c>
      <c r="I1484" s="2">
        <v>44388</v>
      </c>
      <c r="J1484">
        <f t="shared" si="92"/>
        <v>14</v>
      </c>
      <c r="K1484" s="2">
        <f t="shared" si="93"/>
        <v>44381.5</v>
      </c>
      <c r="L1484" s="82">
        <v>44393.5</v>
      </c>
      <c r="M1484" s="82">
        <v>44393.5</v>
      </c>
      <c r="N1484" s="79"/>
      <c r="O1484">
        <f t="shared" si="94"/>
        <v>12</v>
      </c>
      <c r="P1484" s="32">
        <f t="shared" si="95"/>
        <v>902320.19999999949</v>
      </c>
    </row>
    <row r="1485" spans="2:16" x14ac:dyDescent="0.35">
      <c r="B1485" s="60" t="s">
        <v>98</v>
      </c>
      <c r="C1485" s="113">
        <v>44393</v>
      </c>
      <c r="D1485" s="60" t="s">
        <v>442</v>
      </c>
      <c r="E1485" s="61" t="s">
        <v>443</v>
      </c>
      <c r="F1485" s="16">
        <v>18559.949999999844</v>
      </c>
      <c r="H1485" s="2">
        <v>44375</v>
      </c>
      <c r="I1485" s="2">
        <v>44388</v>
      </c>
      <c r="J1485">
        <f t="shared" si="92"/>
        <v>14</v>
      </c>
      <c r="K1485" s="2">
        <f t="shared" si="93"/>
        <v>44381.5</v>
      </c>
      <c r="L1485" s="82">
        <v>44393.5</v>
      </c>
      <c r="M1485" s="82">
        <v>44393.5</v>
      </c>
      <c r="N1485" s="79"/>
      <c r="O1485">
        <f t="shared" si="94"/>
        <v>12</v>
      </c>
      <c r="P1485" s="32">
        <f t="shared" si="95"/>
        <v>222719.39999999813</v>
      </c>
    </row>
    <row r="1486" spans="2:16" x14ac:dyDescent="0.35">
      <c r="B1486" s="60" t="s">
        <v>98</v>
      </c>
      <c r="C1486" s="113">
        <v>44393</v>
      </c>
      <c r="D1486" s="60" t="s">
        <v>456</v>
      </c>
      <c r="E1486" s="61" t="s">
        <v>457</v>
      </c>
      <c r="F1486" s="16">
        <v>7030.34</v>
      </c>
      <c r="H1486" s="2">
        <v>44375</v>
      </c>
      <c r="I1486" s="2">
        <v>44388</v>
      </c>
      <c r="J1486">
        <f t="shared" si="92"/>
        <v>14</v>
      </c>
      <c r="K1486" s="2">
        <f t="shared" si="93"/>
        <v>44381.5</v>
      </c>
      <c r="L1486" s="82">
        <v>44393.5</v>
      </c>
      <c r="M1486" s="82">
        <v>44393.5</v>
      </c>
      <c r="N1486" s="79"/>
      <c r="O1486">
        <f t="shared" si="94"/>
        <v>12</v>
      </c>
      <c r="P1486" s="32">
        <f t="shared" si="95"/>
        <v>84364.08</v>
      </c>
    </row>
    <row r="1487" spans="2:16" x14ac:dyDescent="0.35">
      <c r="B1487" s="60" t="s">
        <v>98</v>
      </c>
      <c r="C1487" s="113">
        <v>44393</v>
      </c>
      <c r="D1487" s="60" t="s">
        <v>432</v>
      </c>
      <c r="E1487" s="61" t="s">
        <v>433</v>
      </c>
      <c r="F1487" s="16">
        <v>248581.59000000046</v>
      </c>
      <c r="H1487" s="2">
        <v>44375</v>
      </c>
      <c r="I1487" s="2">
        <v>44388</v>
      </c>
      <c r="J1487">
        <f t="shared" si="92"/>
        <v>14</v>
      </c>
      <c r="K1487" s="2">
        <f t="shared" si="93"/>
        <v>44381.5</v>
      </c>
      <c r="L1487" s="82">
        <v>44393.5</v>
      </c>
      <c r="M1487" s="82">
        <v>44393.5</v>
      </c>
      <c r="N1487" s="79"/>
      <c r="O1487">
        <f t="shared" si="94"/>
        <v>12</v>
      </c>
      <c r="P1487" s="32">
        <f t="shared" si="95"/>
        <v>2982979.0800000057</v>
      </c>
    </row>
    <row r="1488" spans="2:16" x14ac:dyDescent="0.35">
      <c r="B1488" s="60" t="s">
        <v>98</v>
      </c>
      <c r="C1488" s="113">
        <v>44393</v>
      </c>
      <c r="D1488" s="60" t="s">
        <v>434</v>
      </c>
      <c r="E1488" s="61" t="s">
        <v>435</v>
      </c>
      <c r="F1488" s="16">
        <v>397121.76000000112</v>
      </c>
      <c r="H1488" s="2">
        <v>44375</v>
      </c>
      <c r="I1488" s="2">
        <v>44388</v>
      </c>
      <c r="J1488">
        <f t="shared" si="92"/>
        <v>14</v>
      </c>
      <c r="K1488" s="2">
        <f t="shared" si="93"/>
        <v>44381.5</v>
      </c>
      <c r="L1488" s="82">
        <v>44393.5</v>
      </c>
      <c r="M1488" s="82">
        <v>44393.5</v>
      </c>
      <c r="N1488" s="79"/>
      <c r="O1488">
        <f t="shared" si="94"/>
        <v>12</v>
      </c>
      <c r="P1488" s="32">
        <f t="shared" si="95"/>
        <v>4765461.1200000132</v>
      </c>
    </row>
    <row r="1489" spans="2:16" x14ac:dyDescent="0.35">
      <c r="B1489" s="60" t="s">
        <v>98</v>
      </c>
      <c r="C1489" s="113">
        <v>44393</v>
      </c>
      <c r="D1489" s="60" t="s">
        <v>436</v>
      </c>
      <c r="E1489" s="61" t="s">
        <v>437</v>
      </c>
      <c r="F1489" s="16">
        <v>106106.72999999998</v>
      </c>
      <c r="H1489" s="2">
        <v>44375</v>
      </c>
      <c r="I1489" s="2">
        <v>44388</v>
      </c>
      <c r="J1489">
        <f t="shared" si="92"/>
        <v>14</v>
      </c>
      <c r="K1489" s="2">
        <f t="shared" si="93"/>
        <v>44381.5</v>
      </c>
      <c r="L1489" s="82">
        <v>44393.5</v>
      </c>
      <c r="M1489" s="82">
        <v>44393.5</v>
      </c>
      <c r="N1489" s="79"/>
      <c r="O1489">
        <f t="shared" si="94"/>
        <v>12</v>
      </c>
      <c r="P1489" s="32">
        <f t="shared" si="95"/>
        <v>1273280.7599999998</v>
      </c>
    </row>
    <row r="1490" spans="2:16" x14ac:dyDescent="0.35">
      <c r="B1490" s="60" t="s">
        <v>98</v>
      </c>
      <c r="C1490" s="113">
        <v>44393</v>
      </c>
      <c r="D1490" s="60" t="s">
        <v>458</v>
      </c>
      <c r="E1490" s="61" t="s">
        <v>459</v>
      </c>
      <c r="F1490" s="16">
        <v>16.95</v>
      </c>
      <c r="H1490" s="2">
        <v>44375</v>
      </c>
      <c r="I1490" s="2">
        <v>44388</v>
      </c>
      <c r="J1490">
        <f t="shared" si="92"/>
        <v>14</v>
      </c>
      <c r="K1490" s="2">
        <f t="shared" si="93"/>
        <v>44381.5</v>
      </c>
      <c r="L1490" s="82">
        <v>44393.5</v>
      </c>
      <c r="M1490" s="82">
        <v>44393.5</v>
      </c>
      <c r="N1490" s="79"/>
      <c r="O1490">
        <f t="shared" si="94"/>
        <v>12</v>
      </c>
      <c r="P1490" s="32">
        <f t="shared" si="95"/>
        <v>203.39999999999998</v>
      </c>
    </row>
    <row r="1491" spans="2:16" x14ac:dyDescent="0.35">
      <c r="B1491" s="60" t="s">
        <v>98</v>
      </c>
      <c r="C1491" s="113">
        <v>44393</v>
      </c>
      <c r="D1491" s="60" t="s">
        <v>438</v>
      </c>
      <c r="E1491" s="61" t="s">
        <v>439</v>
      </c>
      <c r="F1491" s="16">
        <v>57343.170000000027</v>
      </c>
      <c r="H1491" s="2">
        <v>44375</v>
      </c>
      <c r="I1491" s="2">
        <v>44388</v>
      </c>
      <c r="J1491">
        <f t="shared" si="92"/>
        <v>14</v>
      </c>
      <c r="K1491" s="2">
        <f t="shared" si="93"/>
        <v>44381.5</v>
      </c>
      <c r="L1491" s="82">
        <v>44393.5</v>
      </c>
      <c r="M1491" s="82">
        <v>44393.5</v>
      </c>
      <c r="N1491" s="79"/>
      <c r="O1491">
        <f t="shared" si="94"/>
        <v>12</v>
      </c>
      <c r="P1491" s="32">
        <f t="shared" si="95"/>
        <v>688118.04000000027</v>
      </c>
    </row>
    <row r="1492" spans="2:16" x14ac:dyDescent="0.35">
      <c r="B1492" s="60" t="s">
        <v>98</v>
      </c>
      <c r="C1492" s="113">
        <v>44393</v>
      </c>
      <c r="D1492" s="60" t="s">
        <v>468</v>
      </c>
      <c r="E1492" s="61" t="s">
        <v>469</v>
      </c>
      <c r="F1492" s="16">
        <v>205.63000000000002</v>
      </c>
      <c r="H1492" s="2">
        <v>44375</v>
      </c>
      <c r="I1492" s="2">
        <v>44388</v>
      </c>
      <c r="J1492">
        <f t="shared" si="92"/>
        <v>14</v>
      </c>
      <c r="K1492" s="2">
        <f t="shared" si="93"/>
        <v>44381.5</v>
      </c>
      <c r="L1492" s="82">
        <v>44393.5</v>
      </c>
      <c r="M1492" s="82">
        <v>44393.5</v>
      </c>
      <c r="N1492" s="79"/>
      <c r="O1492">
        <f t="shared" si="94"/>
        <v>12</v>
      </c>
      <c r="P1492" s="32">
        <f t="shared" si="95"/>
        <v>2467.5600000000004</v>
      </c>
    </row>
    <row r="1493" spans="2:16" x14ac:dyDescent="0.35">
      <c r="B1493" s="60" t="s">
        <v>98</v>
      </c>
      <c r="C1493" s="113">
        <v>44393</v>
      </c>
      <c r="D1493" s="60" t="s">
        <v>474</v>
      </c>
      <c r="E1493" s="61" t="s">
        <v>475</v>
      </c>
      <c r="F1493" s="16">
        <v>941.79000000000008</v>
      </c>
      <c r="H1493" s="2">
        <v>44375</v>
      </c>
      <c r="I1493" s="2">
        <v>44388</v>
      </c>
      <c r="J1493">
        <f t="shared" si="92"/>
        <v>14</v>
      </c>
      <c r="K1493" s="2">
        <f t="shared" si="93"/>
        <v>44381.5</v>
      </c>
      <c r="L1493" s="82">
        <v>44393.5</v>
      </c>
      <c r="M1493" s="82">
        <v>44393.5</v>
      </c>
      <c r="N1493" s="79"/>
      <c r="O1493">
        <f t="shared" si="94"/>
        <v>12</v>
      </c>
      <c r="P1493" s="32">
        <f t="shared" si="95"/>
        <v>11301.480000000001</v>
      </c>
    </row>
    <row r="1494" spans="2:16" x14ac:dyDescent="0.35">
      <c r="B1494" s="60" t="s">
        <v>98</v>
      </c>
      <c r="C1494" s="113">
        <v>44393</v>
      </c>
      <c r="D1494" s="60" t="s">
        <v>476</v>
      </c>
      <c r="E1494" s="61" t="s">
        <v>477</v>
      </c>
      <c r="F1494" s="16">
        <v>329.96000000000038</v>
      </c>
      <c r="H1494" s="2">
        <v>44375</v>
      </c>
      <c r="I1494" s="2">
        <v>44388</v>
      </c>
      <c r="J1494">
        <f t="shared" si="92"/>
        <v>14</v>
      </c>
      <c r="K1494" s="2">
        <f t="shared" si="93"/>
        <v>44381.5</v>
      </c>
      <c r="L1494" s="82">
        <v>44393.5</v>
      </c>
      <c r="M1494" s="82">
        <v>44393.5</v>
      </c>
      <c r="N1494" s="79"/>
      <c r="O1494">
        <f t="shared" si="94"/>
        <v>12</v>
      </c>
      <c r="P1494" s="32">
        <f t="shared" si="95"/>
        <v>3959.5200000000045</v>
      </c>
    </row>
    <row r="1495" spans="2:16" x14ac:dyDescent="0.35">
      <c r="B1495" s="60" t="s">
        <v>98</v>
      </c>
      <c r="C1495" s="113">
        <v>44393</v>
      </c>
      <c r="D1495" s="60" t="s">
        <v>440</v>
      </c>
      <c r="E1495" s="61" t="s">
        <v>441</v>
      </c>
      <c r="F1495" s="16">
        <v>7340.8100000000431</v>
      </c>
      <c r="H1495" s="2">
        <v>44375</v>
      </c>
      <c r="I1495" s="2">
        <v>44388</v>
      </c>
      <c r="J1495">
        <f t="shared" si="92"/>
        <v>14</v>
      </c>
      <c r="K1495" s="2">
        <f t="shared" si="93"/>
        <v>44381.5</v>
      </c>
      <c r="L1495" s="82">
        <v>44393.5</v>
      </c>
      <c r="M1495" s="79">
        <v>44403.5</v>
      </c>
      <c r="N1495" s="79"/>
      <c r="O1495">
        <f t="shared" si="94"/>
        <v>22</v>
      </c>
      <c r="P1495" s="32">
        <f t="shared" si="95"/>
        <v>161497.82000000094</v>
      </c>
    </row>
    <row r="1496" spans="2:16" x14ac:dyDescent="0.35">
      <c r="B1496" s="60" t="s">
        <v>98</v>
      </c>
      <c r="C1496" s="113">
        <v>44393</v>
      </c>
      <c r="D1496" s="60" t="s">
        <v>478</v>
      </c>
      <c r="E1496" s="61" t="s">
        <v>479</v>
      </c>
      <c r="F1496" s="16">
        <v>96607.49000000002</v>
      </c>
      <c r="H1496" s="2">
        <v>44375</v>
      </c>
      <c r="I1496" s="2">
        <v>44388</v>
      </c>
      <c r="J1496">
        <f t="shared" si="92"/>
        <v>14</v>
      </c>
      <c r="K1496" s="2">
        <f t="shared" si="93"/>
        <v>44381.5</v>
      </c>
      <c r="L1496" s="82">
        <v>44393.5</v>
      </c>
      <c r="M1496" s="82">
        <v>44393.5</v>
      </c>
      <c r="N1496" s="79"/>
      <c r="O1496">
        <f t="shared" si="94"/>
        <v>12</v>
      </c>
      <c r="P1496" s="32">
        <f t="shared" si="95"/>
        <v>1159289.8800000004</v>
      </c>
    </row>
    <row r="1497" spans="2:16" x14ac:dyDescent="0.35">
      <c r="B1497" s="60" t="s">
        <v>98</v>
      </c>
      <c r="C1497" s="113">
        <v>44393</v>
      </c>
      <c r="D1497" s="60" t="s">
        <v>480</v>
      </c>
      <c r="E1497" s="61" t="s">
        <v>481</v>
      </c>
      <c r="F1497" s="16">
        <v>19133.470000000038</v>
      </c>
      <c r="H1497" s="2">
        <v>44375</v>
      </c>
      <c r="I1497" s="2">
        <v>44388</v>
      </c>
      <c r="J1497">
        <f t="shared" si="92"/>
        <v>14</v>
      </c>
      <c r="K1497" s="2">
        <f t="shared" si="93"/>
        <v>44381.5</v>
      </c>
      <c r="L1497" s="82">
        <v>44393.5</v>
      </c>
      <c r="M1497" s="82">
        <v>44393.5</v>
      </c>
      <c r="N1497" s="79"/>
      <c r="O1497">
        <f t="shared" si="94"/>
        <v>12</v>
      </c>
      <c r="P1497" s="32">
        <f t="shared" si="95"/>
        <v>229601.64000000045</v>
      </c>
    </row>
    <row r="1498" spans="2:16" x14ac:dyDescent="0.35">
      <c r="B1498" s="60" t="s">
        <v>98</v>
      </c>
      <c r="C1498" s="113">
        <v>44393</v>
      </c>
      <c r="D1498" s="60" t="s">
        <v>444</v>
      </c>
      <c r="E1498" s="61" t="s">
        <v>445</v>
      </c>
      <c r="F1498" s="16">
        <v>131352.6599999996</v>
      </c>
      <c r="H1498" s="2">
        <v>44375</v>
      </c>
      <c r="I1498" s="2">
        <v>44388</v>
      </c>
      <c r="J1498">
        <f t="shared" si="92"/>
        <v>14</v>
      </c>
      <c r="K1498" s="2">
        <f t="shared" si="93"/>
        <v>44381.5</v>
      </c>
      <c r="L1498" s="82">
        <v>44393.5</v>
      </c>
      <c r="M1498" s="82">
        <v>44393.5</v>
      </c>
      <c r="N1498" s="79"/>
      <c r="O1498">
        <f t="shared" si="94"/>
        <v>12</v>
      </c>
      <c r="P1498" s="32">
        <f t="shared" si="95"/>
        <v>1576231.9199999953</v>
      </c>
    </row>
    <row r="1499" spans="2:16" x14ac:dyDescent="0.35">
      <c r="B1499" s="60" t="s">
        <v>98</v>
      </c>
      <c r="C1499" s="113">
        <v>44393</v>
      </c>
      <c r="D1499" s="60" t="s">
        <v>563</v>
      </c>
      <c r="E1499" s="61" t="s">
        <v>564</v>
      </c>
      <c r="F1499" s="16">
        <v>8702.07</v>
      </c>
      <c r="H1499" s="2">
        <v>44375</v>
      </c>
      <c r="I1499" s="2">
        <v>44388</v>
      </c>
      <c r="J1499">
        <f t="shared" si="92"/>
        <v>14</v>
      </c>
      <c r="K1499" s="2">
        <f t="shared" si="93"/>
        <v>44381.5</v>
      </c>
      <c r="L1499" s="82">
        <v>44393.5</v>
      </c>
      <c r="M1499" s="82">
        <v>44393.5</v>
      </c>
      <c r="N1499" s="79"/>
      <c r="O1499">
        <f t="shared" si="94"/>
        <v>12</v>
      </c>
      <c r="P1499" s="32">
        <f t="shared" si="95"/>
        <v>104424.84</v>
      </c>
    </row>
    <row r="1500" spans="2:16" x14ac:dyDescent="0.35">
      <c r="B1500" s="60" t="s">
        <v>98</v>
      </c>
      <c r="C1500" s="113">
        <v>44393</v>
      </c>
      <c r="D1500" s="60" t="s">
        <v>490</v>
      </c>
      <c r="E1500" s="61" t="s">
        <v>491</v>
      </c>
      <c r="F1500" s="16">
        <v>6123.8999999999987</v>
      </c>
      <c r="H1500" s="2">
        <v>44375</v>
      </c>
      <c r="I1500" s="2">
        <v>44388</v>
      </c>
      <c r="J1500">
        <f t="shared" si="92"/>
        <v>14</v>
      </c>
      <c r="K1500" s="2">
        <f t="shared" si="93"/>
        <v>44381.5</v>
      </c>
      <c r="L1500" s="82">
        <v>44393.5</v>
      </c>
      <c r="M1500" s="82">
        <v>44393.5</v>
      </c>
      <c r="N1500" s="79"/>
      <c r="O1500">
        <f t="shared" si="94"/>
        <v>12</v>
      </c>
      <c r="P1500" s="32">
        <f t="shared" si="95"/>
        <v>73486.799999999988</v>
      </c>
    </row>
    <row r="1501" spans="2:16" x14ac:dyDescent="0.35">
      <c r="B1501" s="60" t="s">
        <v>98</v>
      </c>
      <c r="C1501" s="113">
        <v>44393</v>
      </c>
      <c r="D1501" s="60" t="s">
        <v>494</v>
      </c>
      <c r="E1501" s="61" t="s">
        <v>495</v>
      </c>
      <c r="F1501" s="16">
        <v>19886.740000000027</v>
      </c>
      <c r="H1501" s="2">
        <v>44375</v>
      </c>
      <c r="I1501" s="2">
        <v>44388</v>
      </c>
      <c r="J1501">
        <f t="shared" si="92"/>
        <v>14</v>
      </c>
      <c r="K1501" s="2">
        <f t="shared" si="93"/>
        <v>44381.5</v>
      </c>
      <c r="L1501" s="82">
        <v>44393.5</v>
      </c>
      <c r="M1501" s="82">
        <v>44393.5</v>
      </c>
      <c r="N1501" s="79"/>
      <c r="O1501">
        <f t="shared" si="94"/>
        <v>12</v>
      </c>
      <c r="P1501" s="32">
        <f t="shared" si="95"/>
        <v>238640.88000000032</v>
      </c>
    </row>
    <row r="1502" spans="2:16" x14ac:dyDescent="0.35">
      <c r="B1502" s="127" t="s">
        <v>86</v>
      </c>
      <c r="C1502" s="113">
        <v>44393</v>
      </c>
      <c r="D1502" s="60" t="s">
        <v>442</v>
      </c>
      <c r="E1502" s="61" t="s">
        <v>443</v>
      </c>
      <c r="F1502" s="16">
        <v>1703.3700000000017</v>
      </c>
      <c r="H1502" s="2">
        <v>44374</v>
      </c>
      <c r="I1502" s="2">
        <v>44387</v>
      </c>
      <c r="J1502">
        <f t="shared" si="92"/>
        <v>14</v>
      </c>
      <c r="K1502" s="2">
        <f t="shared" si="93"/>
        <v>44380.5</v>
      </c>
      <c r="L1502" s="82">
        <v>44393.5</v>
      </c>
      <c r="M1502" s="82">
        <v>44393.5</v>
      </c>
      <c r="N1502" s="79"/>
      <c r="O1502">
        <f t="shared" si="94"/>
        <v>13</v>
      </c>
      <c r="P1502" s="32">
        <f t="shared" si="95"/>
        <v>22143.810000000023</v>
      </c>
    </row>
    <row r="1503" spans="2:16" x14ac:dyDescent="0.35">
      <c r="B1503" s="60" t="s">
        <v>98</v>
      </c>
      <c r="C1503" s="113">
        <v>44393</v>
      </c>
      <c r="D1503" s="60" t="s">
        <v>496</v>
      </c>
      <c r="E1503" s="61" t="s">
        <v>497</v>
      </c>
      <c r="F1503" s="16">
        <v>2638.1100000000033</v>
      </c>
      <c r="H1503" s="2">
        <v>44375</v>
      </c>
      <c r="I1503" s="2">
        <v>44388</v>
      </c>
      <c r="J1503">
        <f t="shared" si="92"/>
        <v>14</v>
      </c>
      <c r="K1503" s="2">
        <f t="shared" si="93"/>
        <v>44381.5</v>
      </c>
      <c r="L1503" s="82">
        <v>44393.5</v>
      </c>
      <c r="M1503" s="82">
        <v>44393.5</v>
      </c>
      <c r="N1503" s="79"/>
      <c r="O1503">
        <f t="shared" si="94"/>
        <v>12</v>
      </c>
      <c r="P1503" s="32">
        <f t="shared" si="95"/>
        <v>31657.32000000004</v>
      </c>
    </row>
    <row r="1504" spans="2:16" x14ac:dyDescent="0.35">
      <c r="B1504" s="60" t="s">
        <v>98</v>
      </c>
      <c r="C1504" s="113">
        <v>44393</v>
      </c>
      <c r="D1504" s="60" t="s">
        <v>498</v>
      </c>
      <c r="E1504" s="61" t="s">
        <v>499</v>
      </c>
      <c r="F1504" s="16">
        <v>4719.4099999999944</v>
      </c>
      <c r="H1504" s="2">
        <v>44375</v>
      </c>
      <c r="I1504" s="2">
        <v>44388</v>
      </c>
      <c r="J1504">
        <f t="shared" si="92"/>
        <v>14</v>
      </c>
      <c r="K1504" s="2">
        <f t="shared" si="93"/>
        <v>44381.5</v>
      </c>
      <c r="L1504" s="82">
        <v>44393.5</v>
      </c>
      <c r="M1504" s="82">
        <v>44393.5</v>
      </c>
      <c r="N1504" s="79"/>
      <c r="O1504">
        <f t="shared" si="94"/>
        <v>12</v>
      </c>
      <c r="P1504" s="32">
        <f t="shared" si="95"/>
        <v>56632.919999999933</v>
      </c>
    </row>
    <row r="1505" spans="2:16" x14ac:dyDescent="0.35">
      <c r="B1505" s="60" t="s">
        <v>98</v>
      </c>
      <c r="C1505" s="113">
        <v>44393</v>
      </c>
      <c r="D1505" s="60" t="s">
        <v>500</v>
      </c>
      <c r="E1505" s="61" t="s">
        <v>501</v>
      </c>
      <c r="F1505" s="16">
        <v>791.26999999999941</v>
      </c>
      <c r="H1505" s="2">
        <v>44375</v>
      </c>
      <c r="I1505" s="2">
        <v>44388</v>
      </c>
      <c r="J1505">
        <f t="shared" si="92"/>
        <v>14</v>
      </c>
      <c r="K1505" s="2">
        <f t="shared" si="93"/>
        <v>44381.5</v>
      </c>
      <c r="L1505" s="82">
        <v>44393.5</v>
      </c>
      <c r="M1505" s="82">
        <v>44393.5</v>
      </c>
      <c r="N1505" s="79"/>
      <c r="O1505">
        <f t="shared" si="94"/>
        <v>12</v>
      </c>
      <c r="P1505" s="32">
        <f t="shared" si="95"/>
        <v>9495.2399999999925</v>
      </c>
    </row>
    <row r="1506" spans="2:16" x14ac:dyDescent="0.35">
      <c r="B1506" s="60" t="s">
        <v>98</v>
      </c>
      <c r="C1506" s="113">
        <v>44393</v>
      </c>
      <c r="D1506" s="60" t="s">
        <v>502</v>
      </c>
      <c r="E1506" s="61" t="s">
        <v>502</v>
      </c>
      <c r="F1506" s="16">
        <v>75.05</v>
      </c>
      <c r="H1506" s="2">
        <v>44375</v>
      </c>
      <c r="I1506" s="2">
        <v>44388</v>
      </c>
      <c r="J1506">
        <f t="shared" si="92"/>
        <v>14</v>
      </c>
      <c r="K1506" s="2">
        <f t="shared" si="93"/>
        <v>44381.5</v>
      </c>
      <c r="L1506" s="82">
        <v>44393.5</v>
      </c>
      <c r="M1506" s="82">
        <v>44393.5</v>
      </c>
      <c r="N1506" s="79"/>
      <c r="O1506">
        <f t="shared" si="94"/>
        <v>12</v>
      </c>
      <c r="P1506" s="32">
        <f t="shared" si="95"/>
        <v>900.59999999999991</v>
      </c>
    </row>
    <row r="1507" spans="2:16" x14ac:dyDescent="0.35">
      <c r="B1507" s="60" t="s">
        <v>98</v>
      </c>
      <c r="C1507" s="113">
        <v>44393</v>
      </c>
      <c r="D1507" s="60" t="s">
        <v>446</v>
      </c>
      <c r="E1507" s="61" t="s">
        <v>446</v>
      </c>
      <c r="F1507" s="16">
        <v>2682.4</v>
      </c>
      <c r="H1507" s="2">
        <v>44375</v>
      </c>
      <c r="I1507" s="2">
        <v>44388</v>
      </c>
      <c r="J1507">
        <f t="shared" si="92"/>
        <v>14</v>
      </c>
      <c r="K1507" s="2">
        <f t="shared" si="93"/>
        <v>44381.5</v>
      </c>
      <c r="L1507" s="82">
        <v>44393.5</v>
      </c>
      <c r="M1507" s="82">
        <v>44393.5</v>
      </c>
      <c r="N1507" s="79"/>
      <c r="O1507">
        <f t="shared" si="94"/>
        <v>12</v>
      </c>
      <c r="P1507" s="32">
        <f t="shared" si="95"/>
        <v>32188.800000000003</v>
      </c>
    </row>
    <row r="1508" spans="2:16" x14ac:dyDescent="0.35">
      <c r="B1508" s="60" t="s">
        <v>98</v>
      </c>
      <c r="C1508" s="113">
        <v>44393</v>
      </c>
      <c r="D1508" s="60" t="s">
        <v>447</v>
      </c>
      <c r="E1508" s="61" t="s">
        <v>447</v>
      </c>
      <c r="F1508" s="16">
        <v>7158.7000000000007</v>
      </c>
      <c r="H1508" s="2">
        <v>44375</v>
      </c>
      <c r="I1508" s="2">
        <v>44388</v>
      </c>
      <c r="J1508">
        <f t="shared" si="92"/>
        <v>14</v>
      </c>
      <c r="K1508" s="2">
        <f t="shared" si="93"/>
        <v>44381.5</v>
      </c>
      <c r="L1508" s="82">
        <v>44393.5</v>
      </c>
      <c r="M1508" s="82">
        <v>44393.5</v>
      </c>
      <c r="N1508" s="79"/>
      <c r="O1508">
        <f t="shared" si="94"/>
        <v>12</v>
      </c>
      <c r="P1508" s="32">
        <f t="shared" si="95"/>
        <v>85904.400000000009</v>
      </c>
    </row>
    <row r="1509" spans="2:16" x14ac:dyDescent="0.35">
      <c r="B1509" s="60" t="s">
        <v>98</v>
      </c>
      <c r="C1509" s="113">
        <v>44393</v>
      </c>
      <c r="D1509" s="60" t="s">
        <v>503</v>
      </c>
      <c r="E1509" s="61" t="s">
        <v>503</v>
      </c>
      <c r="F1509" s="16">
        <v>1858.2</v>
      </c>
      <c r="H1509" s="2">
        <v>44375</v>
      </c>
      <c r="I1509" s="2">
        <v>44388</v>
      </c>
      <c r="J1509">
        <f t="shared" si="92"/>
        <v>14</v>
      </c>
      <c r="K1509" s="2">
        <f t="shared" si="93"/>
        <v>44381.5</v>
      </c>
      <c r="L1509" s="82">
        <v>44393.5</v>
      </c>
      <c r="M1509" s="82">
        <v>44393.5</v>
      </c>
      <c r="N1509" s="79"/>
      <c r="O1509">
        <f t="shared" si="94"/>
        <v>12</v>
      </c>
      <c r="P1509" s="32">
        <f t="shared" si="95"/>
        <v>22298.400000000001</v>
      </c>
    </row>
    <row r="1510" spans="2:16" x14ac:dyDescent="0.35">
      <c r="B1510" s="127" t="s">
        <v>86</v>
      </c>
      <c r="C1510" s="138">
        <v>44393</v>
      </c>
      <c r="D1510" s="127" t="s">
        <v>454</v>
      </c>
      <c r="E1510" s="61" t="s">
        <v>455</v>
      </c>
      <c r="F1510" s="16">
        <v>148.65</v>
      </c>
      <c r="H1510" s="2">
        <v>44374</v>
      </c>
      <c r="I1510" s="2">
        <v>44387</v>
      </c>
      <c r="J1510">
        <f t="shared" si="92"/>
        <v>14</v>
      </c>
      <c r="K1510" s="2">
        <f t="shared" si="93"/>
        <v>44380.5</v>
      </c>
      <c r="L1510" s="82">
        <v>44393.5</v>
      </c>
      <c r="M1510" s="82">
        <v>44393.5</v>
      </c>
      <c r="N1510" s="79"/>
      <c r="O1510">
        <f t="shared" si="94"/>
        <v>13</v>
      </c>
      <c r="P1510" s="32">
        <f t="shared" si="95"/>
        <v>1932.45</v>
      </c>
    </row>
    <row r="1511" spans="2:16" x14ac:dyDescent="0.35">
      <c r="B1511" s="127" t="s">
        <v>86</v>
      </c>
      <c r="C1511" s="138">
        <v>44393</v>
      </c>
      <c r="D1511" s="127" t="s">
        <v>430</v>
      </c>
      <c r="E1511" s="61" t="s">
        <v>431</v>
      </c>
      <c r="F1511" s="16">
        <v>4894.29</v>
      </c>
      <c r="H1511" s="2">
        <v>44374</v>
      </c>
      <c r="I1511" s="2">
        <v>44387</v>
      </c>
      <c r="J1511">
        <f t="shared" si="92"/>
        <v>14</v>
      </c>
      <c r="K1511" s="2">
        <f t="shared" si="93"/>
        <v>44380.5</v>
      </c>
      <c r="L1511" s="82">
        <v>44393.5</v>
      </c>
      <c r="M1511" s="82">
        <v>44393.5</v>
      </c>
      <c r="N1511" s="79"/>
      <c r="O1511">
        <f t="shared" si="94"/>
        <v>13</v>
      </c>
      <c r="P1511" s="32">
        <f t="shared" si="95"/>
        <v>63625.77</v>
      </c>
    </row>
    <row r="1512" spans="2:16" x14ac:dyDescent="0.35">
      <c r="B1512" s="127" t="s">
        <v>86</v>
      </c>
      <c r="C1512" s="138">
        <v>44393</v>
      </c>
      <c r="D1512" s="127" t="s">
        <v>432</v>
      </c>
      <c r="E1512" s="61" t="s">
        <v>433</v>
      </c>
      <c r="F1512" s="16">
        <v>20916.250000000011</v>
      </c>
      <c r="H1512" s="2">
        <v>44374</v>
      </c>
      <c r="I1512" s="2">
        <v>44387</v>
      </c>
      <c r="J1512">
        <f t="shared" si="92"/>
        <v>14</v>
      </c>
      <c r="K1512" s="2">
        <f t="shared" si="93"/>
        <v>44380.5</v>
      </c>
      <c r="L1512" s="82">
        <v>44393.5</v>
      </c>
      <c r="M1512" s="82">
        <v>44393.5</v>
      </c>
      <c r="N1512" s="79"/>
      <c r="O1512">
        <f t="shared" si="94"/>
        <v>13</v>
      </c>
      <c r="P1512" s="32">
        <f t="shared" si="95"/>
        <v>271911.25000000012</v>
      </c>
    </row>
    <row r="1513" spans="2:16" x14ac:dyDescent="0.35">
      <c r="B1513" s="127" t="s">
        <v>86</v>
      </c>
      <c r="C1513" s="138">
        <v>44393</v>
      </c>
      <c r="D1513" s="127" t="s">
        <v>434</v>
      </c>
      <c r="E1513" s="61" t="s">
        <v>435</v>
      </c>
      <c r="F1513" s="16">
        <v>32117.090000000011</v>
      </c>
      <c r="H1513" s="2">
        <v>44374</v>
      </c>
      <c r="I1513" s="2">
        <v>44387</v>
      </c>
      <c r="J1513">
        <f t="shared" si="92"/>
        <v>14</v>
      </c>
      <c r="K1513" s="2">
        <f t="shared" si="93"/>
        <v>44380.5</v>
      </c>
      <c r="L1513" s="82">
        <v>44393.5</v>
      </c>
      <c r="M1513" s="82">
        <v>44393.5</v>
      </c>
      <c r="N1513" s="79"/>
      <c r="O1513">
        <f t="shared" si="94"/>
        <v>13</v>
      </c>
      <c r="P1513" s="32">
        <f t="shared" si="95"/>
        <v>417522.17000000016</v>
      </c>
    </row>
    <row r="1514" spans="2:16" x14ac:dyDescent="0.35">
      <c r="B1514" s="127" t="s">
        <v>86</v>
      </c>
      <c r="C1514" s="138">
        <v>44393</v>
      </c>
      <c r="D1514" s="127" t="s">
        <v>436</v>
      </c>
      <c r="E1514" s="61" t="s">
        <v>437</v>
      </c>
      <c r="F1514" s="16">
        <v>6740.72</v>
      </c>
      <c r="H1514" s="2">
        <v>44374</v>
      </c>
      <c r="I1514" s="2">
        <v>44387</v>
      </c>
      <c r="J1514">
        <f t="shared" si="92"/>
        <v>14</v>
      </c>
      <c r="K1514" s="2">
        <f t="shared" si="93"/>
        <v>44380.5</v>
      </c>
      <c r="L1514" s="82">
        <v>44393.5</v>
      </c>
      <c r="M1514" s="82">
        <v>44393.5</v>
      </c>
      <c r="N1514" s="79"/>
      <c r="O1514">
        <f t="shared" si="94"/>
        <v>13</v>
      </c>
      <c r="P1514" s="32">
        <f t="shared" si="95"/>
        <v>87629.36</v>
      </c>
    </row>
    <row r="1515" spans="2:16" x14ac:dyDescent="0.35">
      <c r="B1515" s="127" t="s">
        <v>86</v>
      </c>
      <c r="C1515" s="138">
        <v>44393</v>
      </c>
      <c r="D1515" s="127" t="s">
        <v>458</v>
      </c>
      <c r="E1515" s="61" t="s">
        <v>459</v>
      </c>
      <c r="F1515" s="16">
        <v>131.38999999999999</v>
      </c>
      <c r="H1515" s="2">
        <v>44374</v>
      </c>
      <c r="I1515" s="2">
        <v>44387</v>
      </c>
      <c r="J1515">
        <f t="shared" si="92"/>
        <v>14</v>
      </c>
      <c r="K1515" s="2">
        <f t="shared" si="93"/>
        <v>44380.5</v>
      </c>
      <c r="L1515" s="82">
        <v>44393.5</v>
      </c>
      <c r="M1515" s="82">
        <v>44393.5</v>
      </c>
      <c r="N1515" s="79"/>
      <c r="O1515">
        <f t="shared" si="94"/>
        <v>13</v>
      </c>
      <c r="P1515" s="32">
        <f t="shared" si="95"/>
        <v>1708.0699999999997</v>
      </c>
    </row>
    <row r="1516" spans="2:16" x14ac:dyDescent="0.35">
      <c r="B1516" s="127" t="s">
        <v>86</v>
      </c>
      <c r="C1516" s="138">
        <v>44393</v>
      </c>
      <c r="D1516" s="127" t="s">
        <v>440</v>
      </c>
      <c r="E1516" s="61" t="s">
        <v>441</v>
      </c>
      <c r="F1516" s="16">
        <v>636.1999999999997</v>
      </c>
      <c r="H1516" s="2">
        <v>44374</v>
      </c>
      <c r="I1516" s="2">
        <v>44387</v>
      </c>
      <c r="J1516">
        <f t="shared" si="92"/>
        <v>14</v>
      </c>
      <c r="K1516" s="2">
        <f t="shared" si="93"/>
        <v>44380.5</v>
      </c>
      <c r="L1516" s="82">
        <v>44393.5</v>
      </c>
      <c r="M1516" s="79">
        <v>44403.5</v>
      </c>
      <c r="N1516" s="79"/>
      <c r="O1516">
        <f t="shared" si="94"/>
        <v>23</v>
      </c>
      <c r="P1516" s="32">
        <f t="shared" si="95"/>
        <v>14632.599999999993</v>
      </c>
    </row>
    <row r="1517" spans="2:16" x14ac:dyDescent="0.35">
      <c r="B1517" s="127" t="s">
        <v>86</v>
      </c>
      <c r="C1517" s="138">
        <v>44393</v>
      </c>
      <c r="D1517" s="127" t="s">
        <v>444</v>
      </c>
      <c r="E1517" s="61" t="s">
        <v>445</v>
      </c>
      <c r="F1517" s="16">
        <v>9282.4600000000009</v>
      </c>
      <c r="H1517" s="2">
        <v>44374</v>
      </c>
      <c r="I1517" s="2">
        <v>44387</v>
      </c>
      <c r="J1517">
        <f t="shared" si="92"/>
        <v>14</v>
      </c>
      <c r="K1517" s="2">
        <f t="shared" si="93"/>
        <v>44380.5</v>
      </c>
      <c r="L1517" s="82">
        <v>44393.5</v>
      </c>
      <c r="M1517" s="82">
        <v>44393.5</v>
      </c>
      <c r="N1517" s="79"/>
      <c r="O1517">
        <f t="shared" si="94"/>
        <v>13</v>
      </c>
      <c r="P1517" s="32">
        <f t="shared" si="95"/>
        <v>120671.98000000001</v>
      </c>
    </row>
    <row r="1518" spans="2:16" x14ac:dyDescent="0.35">
      <c r="B1518" s="127" t="s">
        <v>86</v>
      </c>
      <c r="C1518" s="138">
        <v>44393</v>
      </c>
      <c r="D1518" s="127" t="s">
        <v>438</v>
      </c>
      <c r="E1518" s="61" t="s">
        <v>439</v>
      </c>
      <c r="F1518" s="16">
        <v>3467.5400000000004</v>
      </c>
      <c r="H1518" s="2">
        <v>44374</v>
      </c>
      <c r="I1518" s="2">
        <v>44387</v>
      </c>
      <c r="J1518">
        <f t="shared" si="92"/>
        <v>14</v>
      </c>
      <c r="K1518" s="2">
        <f t="shared" si="93"/>
        <v>44380.5</v>
      </c>
      <c r="L1518" s="82">
        <v>44393.5</v>
      </c>
      <c r="M1518" s="82">
        <v>44393.5</v>
      </c>
      <c r="N1518" s="79"/>
      <c r="O1518">
        <f t="shared" si="94"/>
        <v>13</v>
      </c>
      <c r="P1518" s="32">
        <f t="shared" si="95"/>
        <v>45078.020000000004</v>
      </c>
    </row>
    <row r="1519" spans="2:16" x14ac:dyDescent="0.35">
      <c r="B1519" s="127" t="s">
        <v>86</v>
      </c>
      <c r="C1519" s="138">
        <v>44393</v>
      </c>
      <c r="D1519" s="127" t="s">
        <v>468</v>
      </c>
      <c r="E1519" s="61" t="s">
        <v>469</v>
      </c>
      <c r="F1519" s="16">
        <v>23.710000000000004</v>
      </c>
      <c r="H1519" s="2">
        <v>44374</v>
      </c>
      <c r="I1519" s="2">
        <v>44387</v>
      </c>
      <c r="J1519">
        <f t="shared" si="92"/>
        <v>14</v>
      </c>
      <c r="K1519" s="2">
        <f t="shared" si="93"/>
        <v>44380.5</v>
      </c>
      <c r="L1519" s="82">
        <v>44393.5</v>
      </c>
      <c r="M1519" s="82">
        <v>44393.5</v>
      </c>
      <c r="N1519" s="79"/>
      <c r="O1519">
        <f t="shared" si="94"/>
        <v>13</v>
      </c>
      <c r="P1519" s="32">
        <f t="shared" si="95"/>
        <v>308.23000000000008</v>
      </c>
    </row>
    <row r="1520" spans="2:16" x14ac:dyDescent="0.35">
      <c r="B1520" s="127" t="s">
        <v>86</v>
      </c>
      <c r="C1520" s="138">
        <v>44393</v>
      </c>
      <c r="D1520" s="127" t="s">
        <v>474</v>
      </c>
      <c r="E1520" s="61" t="s">
        <v>475</v>
      </c>
      <c r="F1520" s="16">
        <v>192.31</v>
      </c>
      <c r="H1520" s="2">
        <v>44374</v>
      </c>
      <c r="I1520" s="2">
        <v>44387</v>
      </c>
      <c r="J1520">
        <f t="shared" si="92"/>
        <v>14</v>
      </c>
      <c r="K1520" s="2">
        <f t="shared" si="93"/>
        <v>44380.5</v>
      </c>
      <c r="L1520" s="82">
        <v>44393.5</v>
      </c>
      <c r="M1520" s="82">
        <v>44393.5</v>
      </c>
      <c r="N1520" s="79"/>
      <c r="O1520">
        <f t="shared" si="94"/>
        <v>13</v>
      </c>
      <c r="P1520" s="32">
        <f t="shared" si="95"/>
        <v>2500.0300000000002</v>
      </c>
    </row>
    <row r="1521" spans="2:16" x14ac:dyDescent="0.35">
      <c r="B1521" s="127" t="s">
        <v>86</v>
      </c>
      <c r="C1521" s="138">
        <v>44393</v>
      </c>
      <c r="D1521" s="127" t="s">
        <v>476</v>
      </c>
      <c r="E1521" s="61" t="s">
        <v>477</v>
      </c>
      <c r="F1521" s="16">
        <v>28.270000000000003</v>
      </c>
      <c r="H1521" s="2">
        <v>44374</v>
      </c>
      <c r="I1521" s="2">
        <v>44387</v>
      </c>
      <c r="J1521">
        <f t="shared" si="92"/>
        <v>14</v>
      </c>
      <c r="K1521" s="2">
        <f t="shared" si="93"/>
        <v>44380.5</v>
      </c>
      <c r="L1521" s="82">
        <v>44393.5</v>
      </c>
      <c r="M1521" s="82">
        <v>44393.5</v>
      </c>
      <c r="N1521" s="79"/>
      <c r="O1521">
        <f t="shared" si="94"/>
        <v>13</v>
      </c>
      <c r="P1521" s="32">
        <f t="shared" si="95"/>
        <v>367.51000000000005</v>
      </c>
    </row>
    <row r="1522" spans="2:16" x14ac:dyDescent="0.35">
      <c r="B1522" s="127" t="s">
        <v>86</v>
      </c>
      <c r="C1522" s="138">
        <v>44393</v>
      </c>
      <c r="D1522" s="127" t="s">
        <v>478</v>
      </c>
      <c r="E1522" s="61" t="s">
        <v>479</v>
      </c>
      <c r="F1522" s="16">
        <v>10571.430000000004</v>
      </c>
      <c r="H1522" s="2">
        <v>44374</v>
      </c>
      <c r="I1522" s="2">
        <v>44387</v>
      </c>
      <c r="J1522">
        <f t="shared" si="92"/>
        <v>14</v>
      </c>
      <c r="K1522" s="2">
        <f t="shared" si="93"/>
        <v>44380.5</v>
      </c>
      <c r="L1522" s="82">
        <v>44393.5</v>
      </c>
      <c r="M1522" s="82">
        <v>44393.5</v>
      </c>
      <c r="N1522" s="79"/>
      <c r="O1522">
        <f t="shared" si="94"/>
        <v>13</v>
      </c>
      <c r="P1522" s="32">
        <f t="shared" si="95"/>
        <v>137428.59000000005</v>
      </c>
    </row>
    <row r="1523" spans="2:16" x14ac:dyDescent="0.35">
      <c r="B1523" s="127" t="s">
        <v>86</v>
      </c>
      <c r="C1523" s="138">
        <v>44393</v>
      </c>
      <c r="D1523" s="127" t="s">
        <v>480</v>
      </c>
      <c r="E1523" s="61" t="s">
        <v>481</v>
      </c>
      <c r="F1523" s="16">
        <v>1424.43</v>
      </c>
      <c r="H1523" s="2">
        <v>44374</v>
      </c>
      <c r="I1523" s="2">
        <v>44387</v>
      </c>
      <c r="J1523">
        <f t="shared" si="92"/>
        <v>14</v>
      </c>
      <c r="K1523" s="2">
        <f t="shared" si="93"/>
        <v>44380.5</v>
      </c>
      <c r="L1523" s="82">
        <v>44393.5</v>
      </c>
      <c r="M1523" s="82">
        <v>44393.5</v>
      </c>
      <c r="N1523" s="79"/>
      <c r="O1523">
        <f t="shared" si="94"/>
        <v>13</v>
      </c>
      <c r="P1523" s="32">
        <f t="shared" si="95"/>
        <v>18517.59</v>
      </c>
    </row>
    <row r="1524" spans="2:16" x14ac:dyDescent="0.35">
      <c r="B1524" s="127" t="s">
        <v>86</v>
      </c>
      <c r="C1524" s="138">
        <v>44393</v>
      </c>
      <c r="D1524" s="127" t="s">
        <v>490</v>
      </c>
      <c r="E1524" s="61" t="s">
        <v>491</v>
      </c>
      <c r="F1524" s="16">
        <v>324.29999999999995</v>
      </c>
      <c r="H1524" s="2">
        <v>44374</v>
      </c>
      <c r="I1524" s="2">
        <v>44387</v>
      </c>
      <c r="J1524">
        <f t="shared" si="92"/>
        <v>14</v>
      </c>
      <c r="K1524" s="2">
        <f t="shared" si="93"/>
        <v>44380.5</v>
      </c>
      <c r="L1524" s="82">
        <v>44393.5</v>
      </c>
      <c r="M1524" s="82">
        <v>44393.5</v>
      </c>
      <c r="N1524" s="79"/>
      <c r="O1524">
        <f t="shared" si="94"/>
        <v>13</v>
      </c>
      <c r="P1524" s="32">
        <f t="shared" si="95"/>
        <v>4215.8999999999996</v>
      </c>
    </row>
    <row r="1525" spans="2:16" x14ac:dyDescent="0.35">
      <c r="B1525" s="127" t="s">
        <v>86</v>
      </c>
      <c r="C1525" s="138">
        <v>44393</v>
      </c>
      <c r="D1525" s="127" t="s">
        <v>494</v>
      </c>
      <c r="E1525" s="61" t="s">
        <v>495</v>
      </c>
      <c r="F1525" s="16">
        <v>1792.0899999999995</v>
      </c>
      <c r="H1525" s="2">
        <v>44374</v>
      </c>
      <c r="I1525" s="2">
        <v>44387</v>
      </c>
      <c r="J1525">
        <f t="shared" si="92"/>
        <v>14</v>
      </c>
      <c r="K1525" s="2">
        <f t="shared" si="93"/>
        <v>44380.5</v>
      </c>
      <c r="L1525" s="82">
        <v>44393.5</v>
      </c>
      <c r="M1525" s="82">
        <v>44393.5</v>
      </c>
      <c r="N1525" s="79"/>
      <c r="O1525">
        <f t="shared" si="94"/>
        <v>13</v>
      </c>
      <c r="P1525" s="32">
        <f t="shared" si="95"/>
        <v>23297.169999999995</v>
      </c>
    </row>
    <row r="1526" spans="2:16" x14ac:dyDescent="0.35">
      <c r="B1526" s="127" t="s">
        <v>86</v>
      </c>
      <c r="C1526" s="138">
        <v>44393</v>
      </c>
      <c r="D1526" s="127" t="s">
        <v>496</v>
      </c>
      <c r="E1526" s="61" t="s">
        <v>497</v>
      </c>
      <c r="F1526" s="16">
        <v>307.5499999999999</v>
      </c>
      <c r="H1526" s="2">
        <v>44374</v>
      </c>
      <c r="I1526" s="2">
        <v>44387</v>
      </c>
      <c r="J1526">
        <f t="shared" si="92"/>
        <v>14</v>
      </c>
      <c r="K1526" s="2">
        <f t="shared" si="93"/>
        <v>44380.5</v>
      </c>
      <c r="L1526" s="82">
        <v>44393.5</v>
      </c>
      <c r="M1526" s="82">
        <v>44393.5</v>
      </c>
      <c r="N1526" s="79"/>
      <c r="O1526">
        <f t="shared" si="94"/>
        <v>13</v>
      </c>
      <c r="P1526" s="32">
        <f t="shared" si="95"/>
        <v>3998.1499999999987</v>
      </c>
    </row>
    <row r="1527" spans="2:16" x14ac:dyDescent="0.35">
      <c r="B1527" s="127" t="s">
        <v>86</v>
      </c>
      <c r="C1527" s="138">
        <v>44393</v>
      </c>
      <c r="D1527" s="127" t="s">
        <v>498</v>
      </c>
      <c r="E1527" s="61" t="s">
        <v>499</v>
      </c>
      <c r="F1527" s="16">
        <v>404.57000000000005</v>
      </c>
      <c r="H1527" s="2">
        <v>44374</v>
      </c>
      <c r="I1527" s="2">
        <v>44387</v>
      </c>
      <c r="J1527">
        <f t="shared" si="92"/>
        <v>14</v>
      </c>
      <c r="K1527" s="2">
        <f t="shared" si="93"/>
        <v>44380.5</v>
      </c>
      <c r="L1527" s="82">
        <v>44393.5</v>
      </c>
      <c r="M1527" s="82">
        <v>44393.5</v>
      </c>
      <c r="N1527" s="79"/>
      <c r="O1527">
        <f t="shared" si="94"/>
        <v>13</v>
      </c>
      <c r="P1527" s="32">
        <f t="shared" si="95"/>
        <v>5259.4100000000008</v>
      </c>
    </row>
    <row r="1528" spans="2:16" x14ac:dyDescent="0.35">
      <c r="B1528" s="127" t="s">
        <v>86</v>
      </c>
      <c r="C1528" s="138">
        <v>44393</v>
      </c>
      <c r="D1528" s="127" t="s">
        <v>500</v>
      </c>
      <c r="E1528" s="61" t="s">
        <v>501</v>
      </c>
      <c r="F1528" s="16">
        <v>97.839999999999975</v>
      </c>
      <c r="H1528" s="2">
        <v>44374</v>
      </c>
      <c r="I1528" s="2">
        <v>44387</v>
      </c>
      <c r="J1528">
        <f t="shared" si="92"/>
        <v>14</v>
      </c>
      <c r="K1528" s="2">
        <f t="shared" si="93"/>
        <v>44380.5</v>
      </c>
      <c r="L1528" s="82">
        <v>44393.5</v>
      </c>
      <c r="M1528" s="82">
        <v>44393.5</v>
      </c>
      <c r="N1528" s="79"/>
      <c r="O1528">
        <f t="shared" si="94"/>
        <v>13</v>
      </c>
      <c r="P1528" s="32">
        <f t="shared" si="95"/>
        <v>1271.9199999999996</v>
      </c>
    </row>
    <row r="1529" spans="2:16" x14ac:dyDescent="0.35">
      <c r="B1529" s="127" t="s">
        <v>86</v>
      </c>
      <c r="C1529" s="138">
        <v>44393</v>
      </c>
      <c r="D1529" s="127" t="s">
        <v>502</v>
      </c>
      <c r="E1529" s="61" t="s">
        <v>502</v>
      </c>
      <c r="F1529" s="16">
        <v>159.04</v>
      </c>
      <c r="H1529" s="2">
        <v>44374</v>
      </c>
      <c r="I1529" s="2">
        <v>44387</v>
      </c>
      <c r="J1529">
        <f t="shared" si="92"/>
        <v>14</v>
      </c>
      <c r="K1529" s="2">
        <f t="shared" si="93"/>
        <v>44380.5</v>
      </c>
      <c r="L1529" s="82">
        <v>44393.5</v>
      </c>
      <c r="M1529" s="82">
        <v>44393.5</v>
      </c>
      <c r="N1529" s="79"/>
      <c r="O1529">
        <f t="shared" si="94"/>
        <v>13</v>
      </c>
      <c r="P1529" s="32">
        <f t="shared" si="95"/>
        <v>2067.52</v>
      </c>
    </row>
    <row r="1530" spans="2:16" x14ac:dyDescent="0.35">
      <c r="B1530" s="127" t="s">
        <v>86</v>
      </c>
      <c r="C1530" s="138">
        <v>44393</v>
      </c>
      <c r="D1530" s="127" t="s">
        <v>446</v>
      </c>
      <c r="E1530" s="61" t="s">
        <v>446</v>
      </c>
      <c r="F1530" s="16">
        <v>918.57</v>
      </c>
      <c r="H1530" s="2">
        <v>44374</v>
      </c>
      <c r="I1530" s="2">
        <v>44387</v>
      </c>
      <c r="J1530">
        <f t="shared" si="92"/>
        <v>14</v>
      </c>
      <c r="K1530" s="2">
        <f t="shared" si="93"/>
        <v>44380.5</v>
      </c>
      <c r="L1530" s="82">
        <v>44393.5</v>
      </c>
      <c r="M1530" s="82">
        <v>44393.5</v>
      </c>
      <c r="N1530" s="79"/>
      <c r="O1530">
        <f t="shared" si="94"/>
        <v>13</v>
      </c>
      <c r="P1530" s="32">
        <f t="shared" si="95"/>
        <v>11941.41</v>
      </c>
    </row>
    <row r="1531" spans="2:16" x14ac:dyDescent="0.35">
      <c r="B1531" s="127" t="s">
        <v>86</v>
      </c>
      <c r="C1531" s="138">
        <v>44393</v>
      </c>
      <c r="D1531" s="127" t="s">
        <v>447</v>
      </c>
      <c r="E1531" s="61" t="s">
        <v>447</v>
      </c>
      <c r="F1531" s="16">
        <v>1788.03</v>
      </c>
      <c r="H1531" s="2">
        <v>44374</v>
      </c>
      <c r="I1531" s="2">
        <v>44387</v>
      </c>
      <c r="J1531">
        <f t="shared" si="92"/>
        <v>14</v>
      </c>
      <c r="K1531" s="2">
        <f t="shared" si="93"/>
        <v>44380.5</v>
      </c>
      <c r="L1531" s="82">
        <v>44393.5</v>
      </c>
      <c r="M1531" s="82">
        <v>44393.5</v>
      </c>
      <c r="N1531" s="79"/>
      <c r="O1531">
        <f t="shared" si="94"/>
        <v>13</v>
      </c>
      <c r="P1531" s="32">
        <f t="shared" si="95"/>
        <v>23244.39</v>
      </c>
    </row>
    <row r="1532" spans="2:16" x14ac:dyDescent="0.35">
      <c r="B1532" s="127" t="s">
        <v>86</v>
      </c>
      <c r="C1532" s="138">
        <v>44393</v>
      </c>
      <c r="D1532" s="127" t="s">
        <v>503</v>
      </c>
      <c r="E1532" s="61" t="s">
        <v>503</v>
      </c>
      <c r="F1532" s="16">
        <v>317.86</v>
      </c>
      <c r="H1532" s="2">
        <v>44374</v>
      </c>
      <c r="I1532" s="2">
        <v>44387</v>
      </c>
      <c r="J1532">
        <f t="shared" si="92"/>
        <v>14</v>
      </c>
      <c r="K1532" s="2">
        <f t="shared" si="93"/>
        <v>44380.5</v>
      </c>
      <c r="L1532" s="82">
        <v>44393.5</v>
      </c>
      <c r="M1532" s="82">
        <v>44393.5</v>
      </c>
      <c r="N1532" s="79"/>
      <c r="O1532">
        <f t="shared" si="94"/>
        <v>13</v>
      </c>
      <c r="P1532" s="32">
        <f t="shared" si="95"/>
        <v>4132.18</v>
      </c>
    </row>
    <row r="1533" spans="2:16" x14ac:dyDescent="0.35">
      <c r="B1533" s="127" t="s">
        <v>86</v>
      </c>
      <c r="C1533" s="138">
        <v>44393</v>
      </c>
      <c r="D1533" s="127" t="s">
        <v>540</v>
      </c>
      <c r="E1533" s="61" t="s">
        <v>541</v>
      </c>
      <c r="F1533" s="16">
        <v>2.4800000000000004</v>
      </c>
      <c r="H1533" s="2">
        <v>44374</v>
      </c>
      <c r="I1533" s="2">
        <v>44387</v>
      </c>
      <c r="J1533">
        <f t="shared" si="92"/>
        <v>14</v>
      </c>
      <c r="K1533" s="2">
        <f t="shared" si="93"/>
        <v>44380.5</v>
      </c>
      <c r="L1533" s="82">
        <v>44393.5</v>
      </c>
      <c r="M1533" s="79">
        <v>44410.5</v>
      </c>
      <c r="N1533" s="79"/>
      <c r="O1533">
        <f t="shared" si="94"/>
        <v>30</v>
      </c>
      <c r="P1533" s="32">
        <f t="shared" si="95"/>
        <v>74.400000000000006</v>
      </c>
    </row>
    <row r="1534" spans="2:16" x14ac:dyDescent="0.35">
      <c r="B1534" s="127" t="s">
        <v>86</v>
      </c>
      <c r="C1534" s="138">
        <v>44393</v>
      </c>
      <c r="D1534" s="127" t="s">
        <v>488</v>
      </c>
      <c r="E1534" s="61" t="s">
        <v>489</v>
      </c>
      <c r="F1534" s="16">
        <v>1001.5900000000001</v>
      </c>
      <c r="H1534" s="2">
        <v>44374</v>
      </c>
      <c r="I1534" s="2">
        <v>44387</v>
      </c>
      <c r="J1534">
        <f t="shared" si="92"/>
        <v>14</v>
      </c>
      <c r="K1534" s="2">
        <f t="shared" si="93"/>
        <v>44380.5</v>
      </c>
      <c r="L1534" s="82">
        <v>44393.5</v>
      </c>
      <c r="M1534" s="79">
        <v>44421.5</v>
      </c>
      <c r="N1534" s="79"/>
      <c r="O1534">
        <f t="shared" si="94"/>
        <v>41</v>
      </c>
      <c r="P1534" s="32">
        <f t="shared" si="95"/>
        <v>41065.19</v>
      </c>
    </row>
    <row r="1535" spans="2:16" x14ac:dyDescent="0.35">
      <c r="B1535" s="127" t="s">
        <v>86</v>
      </c>
      <c r="C1535" s="138">
        <v>44393</v>
      </c>
      <c r="D1535" s="127" t="s">
        <v>532</v>
      </c>
      <c r="E1535" s="61" t="s">
        <v>533</v>
      </c>
      <c r="F1535" s="16">
        <v>302.68</v>
      </c>
      <c r="H1535" s="2">
        <v>44374</v>
      </c>
      <c r="I1535" s="2">
        <v>44387</v>
      </c>
      <c r="J1535">
        <f t="shared" si="92"/>
        <v>14</v>
      </c>
      <c r="K1535" s="2">
        <f t="shared" si="93"/>
        <v>44380.5</v>
      </c>
      <c r="L1535" s="82">
        <v>44393.5</v>
      </c>
      <c r="M1535" s="82">
        <v>44393.5</v>
      </c>
      <c r="N1535" s="79">
        <v>44392.5</v>
      </c>
      <c r="O1535">
        <f t="shared" si="94"/>
        <v>13</v>
      </c>
      <c r="P1535" s="32">
        <f t="shared" si="95"/>
        <v>3934.84</v>
      </c>
    </row>
    <row r="1536" spans="2:16" x14ac:dyDescent="0.35">
      <c r="B1536" s="127" t="s">
        <v>86</v>
      </c>
      <c r="C1536" s="138">
        <v>44393</v>
      </c>
      <c r="D1536" s="127" t="s">
        <v>534</v>
      </c>
      <c r="E1536" s="61" t="s">
        <v>535</v>
      </c>
      <c r="F1536" s="16">
        <v>520</v>
      </c>
      <c r="H1536" s="2">
        <v>44374</v>
      </c>
      <c r="I1536" s="2">
        <v>44387</v>
      </c>
      <c r="J1536">
        <f t="shared" si="92"/>
        <v>14</v>
      </c>
      <c r="K1536" s="2">
        <f t="shared" si="93"/>
        <v>44380.5</v>
      </c>
      <c r="L1536" s="82">
        <v>44393.5</v>
      </c>
      <c r="M1536" s="82">
        <v>44393.5</v>
      </c>
      <c r="N1536" s="79">
        <v>44392.5</v>
      </c>
      <c r="O1536">
        <f t="shared" si="94"/>
        <v>13</v>
      </c>
      <c r="P1536" s="32">
        <f t="shared" si="95"/>
        <v>6760</v>
      </c>
    </row>
    <row r="1537" spans="1:16" x14ac:dyDescent="0.35">
      <c r="B1537" s="127" t="s">
        <v>86</v>
      </c>
      <c r="C1537" s="138">
        <v>44393</v>
      </c>
      <c r="D1537" s="127" t="s">
        <v>536</v>
      </c>
      <c r="E1537" s="61" t="s">
        <v>537</v>
      </c>
      <c r="F1537" s="16">
        <v>296.66000000000003</v>
      </c>
      <c r="H1537" s="2">
        <v>44374</v>
      </c>
      <c r="I1537" s="2">
        <v>44387</v>
      </c>
      <c r="J1537">
        <f t="shared" si="92"/>
        <v>14</v>
      </c>
      <c r="K1537" s="2">
        <f t="shared" si="93"/>
        <v>44380.5</v>
      </c>
      <c r="L1537" s="82">
        <v>44393.5</v>
      </c>
      <c r="M1537" s="82">
        <v>44393.5</v>
      </c>
      <c r="N1537" s="79">
        <v>44392.5</v>
      </c>
      <c r="O1537">
        <f t="shared" si="94"/>
        <v>13</v>
      </c>
      <c r="P1537" s="32">
        <f t="shared" si="95"/>
        <v>3856.5800000000004</v>
      </c>
    </row>
    <row r="1538" spans="1:16" x14ac:dyDescent="0.35">
      <c r="A1538" s="4"/>
      <c r="B1538" s="123" t="s">
        <v>98</v>
      </c>
      <c r="C1538" s="142">
        <v>44393</v>
      </c>
      <c r="D1538" s="89" t="s">
        <v>544</v>
      </c>
      <c r="E1538" t="s">
        <v>545</v>
      </c>
      <c r="F1538" s="3">
        <v>2</v>
      </c>
      <c r="H1538" s="2">
        <v>44375</v>
      </c>
      <c r="I1538" s="2">
        <v>44388</v>
      </c>
      <c r="J1538">
        <f t="shared" si="92"/>
        <v>14</v>
      </c>
      <c r="K1538" s="2">
        <f t="shared" si="93"/>
        <v>44381.5</v>
      </c>
      <c r="L1538" s="94">
        <v>44393.5</v>
      </c>
      <c r="M1538" s="79">
        <v>44413.5</v>
      </c>
      <c r="N1538" s="79"/>
      <c r="O1538">
        <f t="shared" si="94"/>
        <v>32</v>
      </c>
      <c r="P1538" s="32">
        <f t="shared" si="95"/>
        <v>64</v>
      </c>
    </row>
    <row r="1539" spans="1:16" x14ac:dyDescent="0.35">
      <c r="A1539" s="4"/>
      <c r="B1539" s="123" t="s">
        <v>98</v>
      </c>
      <c r="C1539" s="142">
        <v>44393</v>
      </c>
      <c r="D1539" s="89" t="s">
        <v>544</v>
      </c>
      <c r="E1539" t="s">
        <v>546</v>
      </c>
      <c r="F1539" s="3">
        <v>40</v>
      </c>
      <c r="H1539" s="2">
        <v>44375</v>
      </c>
      <c r="I1539" s="2">
        <v>44388</v>
      </c>
      <c r="J1539">
        <f t="shared" si="92"/>
        <v>14</v>
      </c>
      <c r="K1539" s="2">
        <f t="shared" si="93"/>
        <v>44381.5</v>
      </c>
      <c r="L1539" s="94">
        <v>44393.5</v>
      </c>
      <c r="M1539" s="79">
        <v>44431.5</v>
      </c>
      <c r="N1539" s="79"/>
      <c r="O1539">
        <f t="shared" si="94"/>
        <v>50</v>
      </c>
      <c r="P1539" s="32">
        <f t="shared" si="95"/>
        <v>2000</v>
      </c>
    </row>
    <row r="1540" spans="1:16" x14ac:dyDescent="0.35">
      <c r="A1540" s="4"/>
      <c r="B1540" s="123" t="s">
        <v>98</v>
      </c>
      <c r="C1540" s="142">
        <v>44393</v>
      </c>
      <c r="D1540" s="89" t="s">
        <v>544</v>
      </c>
      <c r="E1540" t="s">
        <v>545</v>
      </c>
      <c r="F1540" s="3">
        <v>146.20999999999995</v>
      </c>
      <c r="H1540" s="2">
        <v>44375</v>
      </c>
      <c r="I1540" s="2">
        <v>44388</v>
      </c>
      <c r="J1540">
        <f t="shared" si="92"/>
        <v>14</v>
      </c>
      <c r="K1540" s="2">
        <f t="shared" si="93"/>
        <v>44381.5</v>
      </c>
      <c r="L1540" s="94">
        <v>44393.5</v>
      </c>
      <c r="M1540" s="79">
        <v>44413.5</v>
      </c>
      <c r="N1540" s="79"/>
      <c r="O1540">
        <f t="shared" si="94"/>
        <v>32</v>
      </c>
      <c r="P1540" s="32">
        <f t="shared" si="95"/>
        <v>4678.7199999999984</v>
      </c>
    </row>
    <row r="1541" spans="1:16" x14ac:dyDescent="0.35">
      <c r="A1541" s="4"/>
      <c r="B1541" s="123" t="s">
        <v>98</v>
      </c>
      <c r="C1541" s="142">
        <v>44393</v>
      </c>
      <c r="D1541" s="89" t="s">
        <v>544</v>
      </c>
      <c r="E1541" t="s">
        <v>546</v>
      </c>
      <c r="F1541" s="3">
        <v>3565.5399999999995</v>
      </c>
      <c r="H1541" s="2">
        <v>44375</v>
      </c>
      <c r="I1541" s="2">
        <v>44388</v>
      </c>
      <c r="J1541">
        <f t="shared" si="92"/>
        <v>14</v>
      </c>
      <c r="K1541" s="2">
        <f t="shared" si="93"/>
        <v>44381.5</v>
      </c>
      <c r="L1541" s="94">
        <v>44393.5</v>
      </c>
      <c r="M1541" s="79">
        <v>44431.5</v>
      </c>
      <c r="N1541" s="79"/>
      <c r="O1541">
        <f t="shared" si="94"/>
        <v>50</v>
      </c>
      <c r="P1541" s="32">
        <f t="shared" si="95"/>
        <v>178276.99999999997</v>
      </c>
    </row>
    <row r="1542" spans="1:16" x14ac:dyDescent="0.35">
      <c r="A1542" s="4"/>
      <c r="B1542" s="123" t="s">
        <v>86</v>
      </c>
      <c r="C1542" s="142">
        <v>44393</v>
      </c>
      <c r="D1542" s="89" t="s">
        <v>544</v>
      </c>
      <c r="E1542" t="s">
        <v>546</v>
      </c>
      <c r="F1542" s="3">
        <v>187.01</v>
      </c>
      <c r="H1542" s="2">
        <v>44374</v>
      </c>
      <c r="I1542" s="2">
        <v>44387</v>
      </c>
      <c r="J1542">
        <f t="shared" si="92"/>
        <v>14</v>
      </c>
      <c r="K1542" s="2">
        <f t="shared" si="93"/>
        <v>44380.5</v>
      </c>
      <c r="L1542" s="94">
        <v>44393.5</v>
      </c>
      <c r="M1542" s="79">
        <v>44431.5</v>
      </c>
      <c r="N1542" s="79"/>
      <c r="O1542">
        <f t="shared" si="94"/>
        <v>51</v>
      </c>
      <c r="P1542" s="32">
        <f t="shared" si="95"/>
        <v>9537.51</v>
      </c>
    </row>
    <row r="1543" spans="1:16" x14ac:dyDescent="0.35">
      <c r="B1543" s="127" t="s">
        <v>98</v>
      </c>
      <c r="C1543" s="138">
        <v>44407</v>
      </c>
      <c r="D1543" s="127" t="s">
        <v>488</v>
      </c>
      <c r="E1543" s="61" t="s">
        <v>489</v>
      </c>
      <c r="F1543" s="16">
        <v>1.89</v>
      </c>
      <c r="H1543" s="2">
        <v>44389</v>
      </c>
      <c r="I1543" s="2">
        <v>44402</v>
      </c>
      <c r="J1543">
        <f t="shared" si="92"/>
        <v>14</v>
      </c>
      <c r="K1543" s="2">
        <f t="shared" si="93"/>
        <v>44395.5</v>
      </c>
      <c r="L1543" s="82">
        <v>44407.5</v>
      </c>
      <c r="M1543" s="79">
        <v>44421.5</v>
      </c>
      <c r="N1543" s="79"/>
      <c r="O1543">
        <f t="shared" si="94"/>
        <v>26</v>
      </c>
      <c r="P1543" s="32">
        <f t="shared" si="95"/>
        <v>49.14</v>
      </c>
    </row>
    <row r="1544" spans="1:16" x14ac:dyDescent="0.35">
      <c r="B1544" s="127" t="s">
        <v>98</v>
      </c>
      <c r="C1544" s="138">
        <v>44407</v>
      </c>
      <c r="D1544" s="127" t="s">
        <v>534</v>
      </c>
      <c r="E1544" s="61" t="s">
        <v>535</v>
      </c>
      <c r="F1544" s="16">
        <v>344.3</v>
      </c>
      <c r="H1544" s="2">
        <v>44389</v>
      </c>
      <c r="I1544" s="2">
        <v>44402</v>
      </c>
      <c r="J1544">
        <f t="shared" si="92"/>
        <v>14</v>
      </c>
      <c r="K1544" s="2">
        <f t="shared" si="93"/>
        <v>44395.5</v>
      </c>
      <c r="L1544" s="82">
        <v>44407.5</v>
      </c>
      <c r="M1544" s="82">
        <v>44407.5</v>
      </c>
      <c r="N1544" s="79">
        <v>44406.5</v>
      </c>
      <c r="O1544">
        <f t="shared" si="94"/>
        <v>12</v>
      </c>
      <c r="P1544" s="32">
        <f t="shared" si="95"/>
        <v>4131.6000000000004</v>
      </c>
    </row>
    <row r="1545" spans="1:16" x14ac:dyDescent="0.35">
      <c r="B1545" s="127" t="s">
        <v>98</v>
      </c>
      <c r="C1545" s="138">
        <v>44407</v>
      </c>
      <c r="D1545" s="127" t="s">
        <v>460</v>
      </c>
      <c r="E1545" s="61" t="s">
        <v>461</v>
      </c>
      <c r="F1545" s="16">
        <v>165.40999999999988</v>
      </c>
      <c r="H1545" s="2">
        <v>44389</v>
      </c>
      <c r="I1545" s="2">
        <v>44402</v>
      </c>
      <c r="J1545">
        <f t="shared" si="92"/>
        <v>14</v>
      </c>
      <c r="K1545" s="2">
        <f t="shared" si="93"/>
        <v>44395.5</v>
      </c>
      <c r="L1545" s="82">
        <v>44407.5</v>
      </c>
      <c r="M1545" s="79">
        <v>44407.5</v>
      </c>
      <c r="N1545" s="79"/>
      <c r="O1545">
        <f t="shared" si="94"/>
        <v>12</v>
      </c>
      <c r="P1545" s="32">
        <f t="shared" si="95"/>
        <v>1984.9199999999987</v>
      </c>
    </row>
    <row r="1546" spans="1:16" x14ac:dyDescent="0.35">
      <c r="B1546" s="127" t="s">
        <v>98</v>
      </c>
      <c r="C1546" s="138">
        <v>44407</v>
      </c>
      <c r="D1546" s="127" t="s">
        <v>462</v>
      </c>
      <c r="E1546" s="61" t="s">
        <v>463</v>
      </c>
      <c r="F1546" s="16">
        <v>24.970000000000006</v>
      </c>
      <c r="H1546" s="2">
        <v>44389</v>
      </c>
      <c r="I1546" s="2">
        <v>44402</v>
      </c>
      <c r="J1546">
        <f t="shared" ref="J1546:J1609" si="96">I1546-H1546+1</f>
        <v>14</v>
      </c>
      <c r="K1546" s="2">
        <f t="shared" ref="K1546:K1609" si="97">(I1546+H1546)/2</f>
        <v>44395.5</v>
      </c>
      <c r="L1546" s="82">
        <v>44407.5</v>
      </c>
      <c r="M1546" s="79">
        <v>44407.5</v>
      </c>
      <c r="N1546" s="79"/>
      <c r="O1546">
        <f t="shared" ref="O1546:O1609" si="98">M1546-K1546</f>
        <v>12</v>
      </c>
      <c r="P1546" s="32">
        <f t="shared" ref="P1546:P1609" si="99">F1546*O1546</f>
        <v>299.6400000000001</v>
      </c>
    </row>
    <row r="1547" spans="1:16" x14ac:dyDescent="0.35">
      <c r="B1547" s="127" t="s">
        <v>98</v>
      </c>
      <c r="C1547" s="138">
        <v>44407</v>
      </c>
      <c r="D1547" s="127" t="s">
        <v>470</v>
      </c>
      <c r="E1547" s="61" t="s">
        <v>471</v>
      </c>
      <c r="F1547" s="16">
        <v>4752.0200000000013</v>
      </c>
      <c r="H1547" s="2">
        <v>44389</v>
      </c>
      <c r="I1547" s="2">
        <v>44402</v>
      </c>
      <c r="J1547">
        <f t="shared" si="96"/>
        <v>14</v>
      </c>
      <c r="K1547" s="2">
        <f t="shared" si="97"/>
        <v>44395.5</v>
      </c>
      <c r="L1547" s="82">
        <v>44407.5</v>
      </c>
      <c r="M1547" s="79">
        <v>44407.5</v>
      </c>
      <c r="N1547" s="79"/>
      <c r="O1547">
        <f t="shared" si="98"/>
        <v>12</v>
      </c>
      <c r="P1547" s="32">
        <f t="shared" si="99"/>
        <v>57024.24000000002</v>
      </c>
    </row>
    <row r="1548" spans="1:16" x14ac:dyDescent="0.35">
      <c r="B1548" s="127" t="s">
        <v>98</v>
      </c>
      <c r="C1548" s="138">
        <v>44407</v>
      </c>
      <c r="D1548" s="127" t="s">
        <v>472</v>
      </c>
      <c r="E1548" s="61" t="s">
        <v>473</v>
      </c>
      <c r="F1548" s="16">
        <v>707.28</v>
      </c>
      <c r="H1548" s="2">
        <v>44389</v>
      </c>
      <c r="I1548" s="2">
        <v>44402</v>
      </c>
      <c r="J1548">
        <f t="shared" si="96"/>
        <v>14</v>
      </c>
      <c r="K1548" s="2">
        <f t="shared" si="97"/>
        <v>44395.5</v>
      </c>
      <c r="L1548" s="82">
        <v>44407.5</v>
      </c>
      <c r="M1548" s="79">
        <v>44407.5</v>
      </c>
      <c r="N1548" s="79"/>
      <c r="O1548">
        <f t="shared" si="98"/>
        <v>12</v>
      </c>
      <c r="P1548" s="32">
        <f t="shared" si="99"/>
        <v>8487.36</v>
      </c>
    </row>
    <row r="1549" spans="1:16" x14ac:dyDescent="0.35">
      <c r="B1549" s="127" t="s">
        <v>98</v>
      </c>
      <c r="C1549" s="138">
        <v>44407</v>
      </c>
      <c r="D1549" s="127" t="s">
        <v>486</v>
      </c>
      <c r="E1549" s="61" t="s">
        <v>487</v>
      </c>
      <c r="F1549" s="16">
        <v>56.64</v>
      </c>
      <c r="H1549" s="2">
        <v>44389</v>
      </c>
      <c r="I1549" s="2">
        <v>44402</v>
      </c>
      <c r="J1549">
        <f t="shared" si="96"/>
        <v>14</v>
      </c>
      <c r="K1549" s="2">
        <f t="shared" si="97"/>
        <v>44395.5</v>
      </c>
      <c r="L1549" s="82">
        <v>44407.5</v>
      </c>
      <c r="M1549" s="79">
        <v>44410.5</v>
      </c>
      <c r="N1549" s="79"/>
      <c r="O1549">
        <f t="shared" si="98"/>
        <v>15</v>
      </c>
      <c r="P1549" s="32">
        <f t="shared" si="99"/>
        <v>849.6</v>
      </c>
    </row>
    <row r="1550" spans="1:16" x14ac:dyDescent="0.35">
      <c r="B1550" s="127" t="s">
        <v>98</v>
      </c>
      <c r="C1550" s="138">
        <v>44407</v>
      </c>
      <c r="D1550" s="127" t="s">
        <v>488</v>
      </c>
      <c r="E1550" s="61" t="s">
        <v>489</v>
      </c>
      <c r="F1550" s="16">
        <v>11221.230000000007</v>
      </c>
      <c r="H1550" s="2">
        <v>44389</v>
      </c>
      <c r="I1550" s="2">
        <v>44402</v>
      </c>
      <c r="J1550">
        <f t="shared" si="96"/>
        <v>14</v>
      </c>
      <c r="K1550" s="2">
        <f t="shared" si="97"/>
        <v>44395.5</v>
      </c>
      <c r="L1550" s="82">
        <v>44407.5</v>
      </c>
      <c r="M1550" s="79">
        <v>44421.5</v>
      </c>
      <c r="N1550" s="79"/>
      <c r="O1550">
        <f t="shared" si="98"/>
        <v>26</v>
      </c>
      <c r="P1550" s="32">
        <f t="shared" si="99"/>
        <v>291751.98000000016</v>
      </c>
    </row>
    <row r="1551" spans="1:16" x14ac:dyDescent="0.35">
      <c r="B1551" s="127" t="s">
        <v>98</v>
      </c>
      <c r="C1551" s="138">
        <v>44407</v>
      </c>
      <c r="D1551" s="127" t="s">
        <v>526</v>
      </c>
      <c r="E1551" s="61" t="s">
        <v>527</v>
      </c>
      <c r="F1551" s="16">
        <v>5</v>
      </c>
      <c r="H1551" s="2">
        <v>44389</v>
      </c>
      <c r="I1551" s="2">
        <v>44402</v>
      </c>
      <c r="J1551">
        <f t="shared" si="96"/>
        <v>14</v>
      </c>
      <c r="K1551" s="2">
        <f t="shared" si="97"/>
        <v>44395.5</v>
      </c>
      <c r="L1551" s="82">
        <v>44407.5</v>
      </c>
      <c r="M1551" s="79">
        <v>44410.5</v>
      </c>
      <c r="N1551" s="79"/>
      <c r="O1551">
        <f t="shared" si="98"/>
        <v>15</v>
      </c>
      <c r="P1551" s="32">
        <f t="shared" si="99"/>
        <v>75</v>
      </c>
    </row>
    <row r="1552" spans="1:16" x14ac:dyDescent="0.35">
      <c r="B1552" s="127" t="s">
        <v>98</v>
      </c>
      <c r="C1552" s="138">
        <v>44407</v>
      </c>
      <c r="D1552" s="127" t="s">
        <v>561</v>
      </c>
      <c r="E1552" s="61" t="s">
        <v>562</v>
      </c>
      <c r="F1552" s="16">
        <v>10</v>
      </c>
      <c r="H1552" s="2">
        <v>44389</v>
      </c>
      <c r="I1552" s="2">
        <v>44402</v>
      </c>
      <c r="J1552">
        <f t="shared" si="96"/>
        <v>14</v>
      </c>
      <c r="K1552" s="2">
        <f t="shared" si="97"/>
        <v>44395.5</v>
      </c>
      <c r="L1552" s="82">
        <v>44407.5</v>
      </c>
      <c r="M1552" s="79">
        <v>44407.5</v>
      </c>
      <c r="N1552" s="79"/>
      <c r="O1552">
        <f t="shared" si="98"/>
        <v>12</v>
      </c>
      <c r="P1552" s="32">
        <f t="shared" si="99"/>
        <v>120</v>
      </c>
    </row>
    <row r="1553" spans="2:16" x14ac:dyDescent="0.35">
      <c r="B1553" s="127" t="s">
        <v>98</v>
      </c>
      <c r="C1553" s="138">
        <v>44407</v>
      </c>
      <c r="D1553" s="127" t="s">
        <v>532</v>
      </c>
      <c r="E1553" s="61" t="s">
        <v>533</v>
      </c>
      <c r="F1553" s="16">
        <v>369.23</v>
      </c>
      <c r="H1553" s="2">
        <v>44389</v>
      </c>
      <c r="I1553" s="2">
        <v>44402</v>
      </c>
      <c r="J1553">
        <f t="shared" si="96"/>
        <v>14</v>
      </c>
      <c r="K1553" s="2">
        <f t="shared" si="97"/>
        <v>44395.5</v>
      </c>
      <c r="L1553" s="82">
        <v>44407.5</v>
      </c>
      <c r="M1553" s="82">
        <v>44407.5</v>
      </c>
      <c r="N1553" s="79">
        <v>44406.5</v>
      </c>
      <c r="O1553">
        <f t="shared" si="98"/>
        <v>12</v>
      </c>
      <c r="P1553" s="32">
        <f t="shared" si="99"/>
        <v>4430.76</v>
      </c>
    </row>
    <row r="1554" spans="2:16" x14ac:dyDescent="0.35">
      <c r="B1554" s="127" t="s">
        <v>98</v>
      </c>
      <c r="C1554" s="138">
        <v>44407</v>
      </c>
      <c r="D1554" s="127" t="s">
        <v>534</v>
      </c>
      <c r="E1554" s="61" t="s">
        <v>535</v>
      </c>
      <c r="F1554" s="16">
        <v>16879.320000000003</v>
      </c>
      <c r="H1554" s="2">
        <v>44389</v>
      </c>
      <c r="I1554" s="2">
        <v>44402</v>
      </c>
      <c r="J1554">
        <f t="shared" si="96"/>
        <v>14</v>
      </c>
      <c r="K1554" s="2">
        <f t="shared" si="97"/>
        <v>44395.5</v>
      </c>
      <c r="L1554" s="82">
        <v>44407.5</v>
      </c>
      <c r="M1554" s="82">
        <v>44407.5</v>
      </c>
      <c r="N1554" s="79">
        <v>44406.5</v>
      </c>
      <c r="O1554">
        <f t="shared" si="98"/>
        <v>12</v>
      </c>
      <c r="P1554" s="32">
        <f t="shared" si="99"/>
        <v>202551.84000000003</v>
      </c>
    </row>
    <row r="1555" spans="2:16" x14ac:dyDescent="0.35">
      <c r="B1555" s="127" t="s">
        <v>98</v>
      </c>
      <c r="C1555" s="138">
        <v>44407</v>
      </c>
      <c r="D1555" s="127" t="s">
        <v>536</v>
      </c>
      <c r="E1555" s="61" t="s">
        <v>537</v>
      </c>
      <c r="F1555" s="16">
        <v>1215.01</v>
      </c>
      <c r="H1555" s="2">
        <v>44389</v>
      </c>
      <c r="I1555" s="2">
        <v>44402</v>
      </c>
      <c r="J1555">
        <f t="shared" si="96"/>
        <v>14</v>
      </c>
      <c r="K1555" s="2">
        <f t="shared" si="97"/>
        <v>44395.5</v>
      </c>
      <c r="L1555" s="82">
        <v>44407.5</v>
      </c>
      <c r="M1555" s="82">
        <v>44407.5</v>
      </c>
      <c r="N1555" s="79">
        <v>44406.5</v>
      </c>
      <c r="O1555">
        <f t="shared" si="98"/>
        <v>12</v>
      </c>
      <c r="P1555" s="32">
        <f t="shared" si="99"/>
        <v>14580.119999999999</v>
      </c>
    </row>
    <row r="1556" spans="2:16" x14ac:dyDescent="0.35">
      <c r="B1556" s="127" t="s">
        <v>98</v>
      </c>
      <c r="C1556" s="138">
        <v>44407</v>
      </c>
      <c r="D1556" s="127" t="s">
        <v>551</v>
      </c>
      <c r="E1556" s="61" t="s">
        <v>552</v>
      </c>
      <c r="F1556" s="16">
        <v>-201.16</v>
      </c>
      <c r="H1556" s="2">
        <v>44389</v>
      </c>
      <c r="I1556" s="2">
        <v>44402</v>
      </c>
      <c r="J1556">
        <f t="shared" si="96"/>
        <v>14</v>
      </c>
      <c r="K1556" s="2">
        <f t="shared" si="97"/>
        <v>44395.5</v>
      </c>
      <c r="L1556" s="82">
        <v>44407.5</v>
      </c>
      <c r="M1556" s="82">
        <v>44407.5</v>
      </c>
      <c r="N1556" s="79">
        <v>44406.5</v>
      </c>
      <c r="O1556">
        <f t="shared" si="98"/>
        <v>12</v>
      </c>
      <c r="P1556" s="32">
        <f t="shared" si="99"/>
        <v>-2413.92</v>
      </c>
    </row>
    <row r="1557" spans="2:16" x14ac:dyDescent="0.35">
      <c r="B1557" s="127" t="s">
        <v>98</v>
      </c>
      <c r="C1557" s="138">
        <v>44407</v>
      </c>
      <c r="D1557" s="127" t="s">
        <v>553</v>
      </c>
      <c r="E1557" s="61" t="s">
        <v>554</v>
      </c>
      <c r="F1557" s="16">
        <v>1123.8600000000001</v>
      </c>
      <c r="H1557" s="2">
        <v>44389</v>
      </c>
      <c r="I1557" s="2">
        <v>44402</v>
      </c>
      <c r="J1557">
        <f t="shared" si="96"/>
        <v>14</v>
      </c>
      <c r="K1557" s="2">
        <f t="shared" si="97"/>
        <v>44395.5</v>
      </c>
      <c r="L1557" s="82">
        <v>44407.5</v>
      </c>
      <c r="M1557" s="82">
        <v>44407.5</v>
      </c>
      <c r="N1557" s="79">
        <v>44406.5</v>
      </c>
      <c r="O1557">
        <f t="shared" si="98"/>
        <v>12</v>
      </c>
      <c r="P1557" s="32">
        <f t="shared" si="99"/>
        <v>13486.320000000002</v>
      </c>
    </row>
    <row r="1558" spans="2:16" x14ac:dyDescent="0.35">
      <c r="B1558" s="127" t="s">
        <v>98</v>
      </c>
      <c r="C1558" s="138">
        <v>44407</v>
      </c>
      <c r="D1558" s="127" t="s">
        <v>442</v>
      </c>
      <c r="E1558" s="61" t="s">
        <v>443</v>
      </c>
      <c r="F1558" s="16">
        <v>20.309999999999999</v>
      </c>
      <c r="H1558" s="2">
        <v>44389</v>
      </c>
      <c r="I1558" s="2">
        <v>44402</v>
      </c>
      <c r="J1558">
        <f t="shared" si="96"/>
        <v>14</v>
      </c>
      <c r="K1558" s="2">
        <f t="shared" si="97"/>
        <v>44395.5</v>
      </c>
      <c r="L1558" s="82">
        <v>44407.5</v>
      </c>
      <c r="M1558" s="82">
        <v>44407.5</v>
      </c>
      <c r="N1558" s="79"/>
      <c r="O1558">
        <f t="shared" si="98"/>
        <v>12</v>
      </c>
      <c r="P1558" s="32">
        <f t="shared" si="99"/>
        <v>243.71999999999997</v>
      </c>
    </row>
    <row r="1559" spans="2:16" x14ac:dyDescent="0.35">
      <c r="B1559" s="127" t="s">
        <v>98</v>
      </c>
      <c r="C1559" s="138">
        <v>44407</v>
      </c>
      <c r="D1559" s="127" t="s">
        <v>440</v>
      </c>
      <c r="E1559" s="61" t="s">
        <v>441</v>
      </c>
      <c r="F1559" s="16">
        <v>6.16</v>
      </c>
      <c r="H1559" s="2">
        <v>44389</v>
      </c>
      <c r="I1559" s="2">
        <v>44402</v>
      </c>
      <c r="J1559">
        <f t="shared" si="96"/>
        <v>14</v>
      </c>
      <c r="K1559" s="2">
        <f t="shared" si="97"/>
        <v>44395.5</v>
      </c>
      <c r="L1559" s="82">
        <v>44407.5</v>
      </c>
      <c r="M1559" s="79">
        <v>44403.5</v>
      </c>
      <c r="N1559" s="79"/>
      <c r="O1559">
        <f t="shared" si="98"/>
        <v>8</v>
      </c>
      <c r="P1559" s="32">
        <f t="shared" si="99"/>
        <v>49.28</v>
      </c>
    </row>
    <row r="1560" spans="2:16" x14ac:dyDescent="0.35">
      <c r="B1560" s="127" t="s">
        <v>98</v>
      </c>
      <c r="C1560" s="138">
        <v>44407</v>
      </c>
      <c r="D1560" s="127" t="s">
        <v>444</v>
      </c>
      <c r="E1560" s="61" t="s">
        <v>445</v>
      </c>
      <c r="F1560" s="16">
        <v>97.7</v>
      </c>
      <c r="H1560" s="2">
        <v>44389</v>
      </c>
      <c r="I1560" s="2">
        <v>44402</v>
      </c>
      <c r="J1560">
        <f t="shared" si="96"/>
        <v>14</v>
      </c>
      <c r="K1560" s="2">
        <f t="shared" si="97"/>
        <v>44395.5</v>
      </c>
      <c r="L1560" s="82">
        <v>44407.5</v>
      </c>
      <c r="M1560" s="82">
        <v>44407.5</v>
      </c>
      <c r="N1560" s="79"/>
      <c r="O1560">
        <f t="shared" si="98"/>
        <v>12</v>
      </c>
      <c r="P1560" s="32">
        <f t="shared" si="99"/>
        <v>1172.4000000000001</v>
      </c>
    </row>
    <row r="1561" spans="2:16" x14ac:dyDescent="0.35">
      <c r="B1561" s="127" t="s">
        <v>98</v>
      </c>
      <c r="C1561" s="138">
        <v>44407</v>
      </c>
      <c r="D1561" s="127" t="s">
        <v>444</v>
      </c>
      <c r="E1561" s="61" t="s">
        <v>445</v>
      </c>
      <c r="F1561" s="16">
        <v>42.77</v>
      </c>
      <c r="H1561" s="2">
        <v>44389</v>
      </c>
      <c r="I1561" s="2">
        <v>44402</v>
      </c>
      <c r="J1561">
        <f t="shared" si="96"/>
        <v>14</v>
      </c>
      <c r="K1561" s="2">
        <f t="shared" si="97"/>
        <v>44395.5</v>
      </c>
      <c r="L1561" s="82">
        <v>44407.5</v>
      </c>
      <c r="M1561" s="82">
        <v>44407.5</v>
      </c>
      <c r="N1561" s="79"/>
      <c r="O1561">
        <f t="shared" si="98"/>
        <v>12</v>
      </c>
      <c r="P1561" s="32">
        <f t="shared" si="99"/>
        <v>513.24</v>
      </c>
    </row>
    <row r="1562" spans="2:16" x14ac:dyDescent="0.35">
      <c r="B1562" s="127" t="s">
        <v>98</v>
      </c>
      <c r="C1562" s="138">
        <v>44407</v>
      </c>
      <c r="D1562" s="127" t="s">
        <v>440</v>
      </c>
      <c r="E1562" s="61" t="s">
        <v>441</v>
      </c>
      <c r="F1562" s="16">
        <v>7336.9600000000501</v>
      </c>
      <c r="H1562" s="2">
        <v>44389</v>
      </c>
      <c r="I1562" s="2">
        <v>44402</v>
      </c>
      <c r="J1562">
        <f t="shared" si="96"/>
        <v>14</v>
      </c>
      <c r="K1562" s="2">
        <f t="shared" si="97"/>
        <v>44395.5</v>
      </c>
      <c r="L1562" s="82">
        <v>44407.5</v>
      </c>
      <c r="M1562" s="79">
        <v>44403.5</v>
      </c>
      <c r="N1562" s="79"/>
      <c r="O1562">
        <f t="shared" si="98"/>
        <v>8</v>
      </c>
      <c r="P1562" s="32">
        <f t="shared" si="99"/>
        <v>58695.6800000004</v>
      </c>
    </row>
    <row r="1563" spans="2:16" x14ac:dyDescent="0.35">
      <c r="B1563" s="127" t="s">
        <v>98</v>
      </c>
      <c r="C1563" s="138">
        <v>44407</v>
      </c>
      <c r="D1563" s="127" t="s">
        <v>442</v>
      </c>
      <c r="E1563" s="61" t="s">
        <v>443</v>
      </c>
      <c r="F1563" s="16">
        <v>18564.879999999826</v>
      </c>
      <c r="H1563" s="2">
        <v>44389</v>
      </c>
      <c r="I1563" s="2">
        <v>44402</v>
      </c>
      <c r="J1563">
        <f t="shared" si="96"/>
        <v>14</v>
      </c>
      <c r="K1563" s="2">
        <f t="shared" si="97"/>
        <v>44395.5</v>
      </c>
      <c r="L1563" s="82">
        <v>44407.5</v>
      </c>
      <c r="M1563" s="82">
        <v>44407.5</v>
      </c>
      <c r="N1563" s="79"/>
      <c r="O1563">
        <f t="shared" si="98"/>
        <v>12</v>
      </c>
      <c r="P1563" s="32">
        <f t="shared" si="99"/>
        <v>222778.5599999979</v>
      </c>
    </row>
    <row r="1564" spans="2:16" x14ac:dyDescent="0.35">
      <c r="B1564" s="127" t="s">
        <v>98</v>
      </c>
      <c r="C1564" s="138">
        <v>44407</v>
      </c>
      <c r="D1564" s="127" t="s">
        <v>444</v>
      </c>
      <c r="E1564" s="61" t="s">
        <v>445</v>
      </c>
      <c r="F1564" s="16">
        <v>131580.57999999967</v>
      </c>
      <c r="H1564" s="2">
        <v>44389</v>
      </c>
      <c r="I1564" s="2">
        <v>44402</v>
      </c>
      <c r="J1564">
        <f t="shared" si="96"/>
        <v>14</v>
      </c>
      <c r="K1564" s="2">
        <f t="shared" si="97"/>
        <v>44395.5</v>
      </c>
      <c r="L1564" s="82">
        <v>44407.5</v>
      </c>
      <c r="M1564" s="82">
        <v>44407.5</v>
      </c>
      <c r="N1564" s="79"/>
      <c r="O1564">
        <f t="shared" si="98"/>
        <v>12</v>
      </c>
      <c r="P1564" s="32">
        <f t="shared" si="99"/>
        <v>1578966.959999996</v>
      </c>
    </row>
    <row r="1565" spans="2:16" x14ac:dyDescent="0.35">
      <c r="B1565" s="127" t="s">
        <v>98</v>
      </c>
      <c r="C1565" s="138">
        <v>44407</v>
      </c>
      <c r="D1565" s="127" t="s">
        <v>430</v>
      </c>
      <c r="E1565" s="61" t="s">
        <v>431</v>
      </c>
      <c r="F1565" s="16">
        <v>88.259999999999991</v>
      </c>
      <c r="H1565" s="2">
        <v>44389</v>
      </c>
      <c r="I1565" s="2">
        <v>44402</v>
      </c>
      <c r="J1565">
        <f t="shared" si="96"/>
        <v>14</v>
      </c>
      <c r="K1565" s="2">
        <f t="shared" si="97"/>
        <v>44395.5</v>
      </c>
      <c r="L1565" s="82">
        <v>44407.5</v>
      </c>
      <c r="M1565" s="82">
        <v>44407.5</v>
      </c>
      <c r="N1565" s="79"/>
      <c r="O1565">
        <f t="shared" si="98"/>
        <v>12</v>
      </c>
      <c r="P1565" s="32">
        <f t="shared" si="99"/>
        <v>1059.1199999999999</v>
      </c>
    </row>
    <row r="1566" spans="2:16" x14ac:dyDescent="0.35">
      <c r="B1566" s="127" t="s">
        <v>98</v>
      </c>
      <c r="C1566" s="138">
        <v>44407</v>
      </c>
      <c r="D1566" s="127" t="s">
        <v>432</v>
      </c>
      <c r="E1566" s="61" t="s">
        <v>433</v>
      </c>
      <c r="F1566" s="16">
        <v>515.38</v>
      </c>
      <c r="H1566" s="2">
        <v>44389</v>
      </c>
      <c r="I1566" s="2">
        <v>44402</v>
      </c>
      <c r="J1566">
        <f t="shared" si="96"/>
        <v>14</v>
      </c>
      <c r="K1566" s="2">
        <f t="shared" si="97"/>
        <v>44395.5</v>
      </c>
      <c r="L1566" s="82">
        <v>44407.5</v>
      </c>
      <c r="M1566" s="82">
        <v>44407.5</v>
      </c>
      <c r="N1566" s="79"/>
      <c r="O1566">
        <f t="shared" si="98"/>
        <v>12</v>
      </c>
      <c r="P1566" s="32">
        <f t="shared" si="99"/>
        <v>6184.5599999999995</v>
      </c>
    </row>
    <row r="1567" spans="2:16" x14ac:dyDescent="0.35">
      <c r="B1567" s="127" t="s">
        <v>98</v>
      </c>
      <c r="C1567" s="138">
        <v>44407</v>
      </c>
      <c r="D1567" s="127" t="s">
        <v>434</v>
      </c>
      <c r="E1567" s="61" t="s">
        <v>435</v>
      </c>
      <c r="F1567" s="16">
        <v>740.6</v>
      </c>
      <c r="H1567" s="2">
        <v>44389</v>
      </c>
      <c r="I1567" s="2">
        <v>44402</v>
      </c>
      <c r="J1567">
        <f t="shared" si="96"/>
        <v>14</v>
      </c>
      <c r="K1567" s="2">
        <f t="shared" si="97"/>
        <v>44395.5</v>
      </c>
      <c r="L1567" s="82">
        <v>44407.5</v>
      </c>
      <c r="M1567" s="82">
        <v>44407.5</v>
      </c>
      <c r="N1567" s="79"/>
      <c r="O1567">
        <f t="shared" si="98"/>
        <v>12</v>
      </c>
      <c r="P1567" s="32">
        <f t="shared" si="99"/>
        <v>8887.2000000000007</v>
      </c>
    </row>
    <row r="1568" spans="2:16" x14ac:dyDescent="0.35">
      <c r="B1568" s="127" t="s">
        <v>98</v>
      </c>
      <c r="C1568" s="138">
        <v>44407</v>
      </c>
      <c r="D1568" s="127" t="s">
        <v>436</v>
      </c>
      <c r="E1568" s="61" t="s">
        <v>437</v>
      </c>
      <c r="F1568" s="16">
        <v>12.560000000000031</v>
      </c>
      <c r="H1568" s="2">
        <v>44389</v>
      </c>
      <c r="I1568" s="2">
        <v>44402</v>
      </c>
      <c r="J1568">
        <f t="shared" si="96"/>
        <v>14</v>
      </c>
      <c r="K1568" s="2">
        <f t="shared" si="97"/>
        <v>44395.5</v>
      </c>
      <c r="L1568" s="82">
        <v>44407.5</v>
      </c>
      <c r="M1568" s="82">
        <v>44407.5</v>
      </c>
      <c r="N1568" s="79"/>
      <c r="O1568">
        <f t="shared" si="98"/>
        <v>12</v>
      </c>
      <c r="P1568" s="32">
        <f t="shared" si="99"/>
        <v>150.72000000000037</v>
      </c>
    </row>
    <row r="1569" spans="2:16" x14ac:dyDescent="0.35">
      <c r="B1569" s="127" t="s">
        <v>98</v>
      </c>
      <c r="C1569" s="138">
        <v>44407</v>
      </c>
      <c r="D1569" s="127" t="s">
        <v>494</v>
      </c>
      <c r="E1569" s="61" t="s">
        <v>495</v>
      </c>
      <c r="F1569" s="16">
        <v>2.2000000000000002</v>
      </c>
      <c r="H1569" s="2">
        <v>44389</v>
      </c>
      <c r="I1569" s="2">
        <v>44402</v>
      </c>
      <c r="J1569">
        <f t="shared" si="96"/>
        <v>14</v>
      </c>
      <c r="K1569" s="2">
        <f t="shared" si="97"/>
        <v>44395.5</v>
      </c>
      <c r="L1569" s="82">
        <v>44407.5</v>
      </c>
      <c r="M1569" s="82">
        <v>44407.5</v>
      </c>
      <c r="N1569" s="79"/>
      <c r="O1569">
        <f t="shared" si="98"/>
        <v>12</v>
      </c>
      <c r="P1569" s="32">
        <f t="shared" si="99"/>
        <v>26.400000000000002</v>
      </c>
    </row>
    <row r="1570" spans="2:16" x14ac:dyDescent="0.35">
      <c r="B1570" s="127" t="s">
        <v>98</v>
      </c>
      <c r="C1570" s="138">
        <v>44407</v>
      </c>
      <c r="D1570" s="127" t="s">
        <v>430</v>
      </c>
      <c r="E1570" s="61" t="s">
        <v>431</v>
      </c>
      <c r="F1570" s="16">
        <v>33.92</v>
      </c>
      <c r="H1570" s="2">
        <v>44389</v>
      </c>
      <c r="I1570" s="2">
        <v>44402</v>
      </c>
      <c r="J1570">
        <f t="shared" si="96"/>
        <v>14</v>
      </c>
      <c r="K1570" s="2">
        <f t="shared" si="97"/>
        <v>44395.5</v>
      </c>
      <c r="L1570" s="82">
        <v>44407.5</v>
      </c>
      <c r="M1570" s="82">
        <v>44407.5</v>
      </c>
      <c r="N1570" s="79"/>
      <c r="O1570">
        <f t="shared" si="98"/>
        <v>12</v>
      </c>
      <c r="P1570" s="32">
        <f t="shared" si="99"/>
        <v>407.04</v>
      </c>
    </row>
    <row r="1571" spans="2:16" x14ac:dyDescent="0.35">
      <c r="B1571" s="127" t="s">
        <v>98</v>
      </c>
      <c r="C1571" s="138">
        <v>44407</v>
      </c>
      <c r="D1571" s="127" t="s">
        <v>430</v>
      </c>
      <c r="E1571" s="61" t="s">
        <v>431</v>
      </c>
      <c r="F1571" s="16">
        <v>64.319999999999993</v>
      </c>
      <c r="H1571" s="2">
        <v>44389</v>
      </c>
      <c r="I1571" s="2">
        <v>44402</v>
      </c>
      <c r="J1571">
        <f t="shared" si="96"/>
        <v>14</v>
      </c>
      <c r="K1571" s="2">
        <f t="shared" si="97"/>
        <v>44395.5</v>
      </c>
      <c r="L1571" s="82">
        <v>44407.5</v>
      </c>
      <c r="M1571" s="82">
        <v>44407.5</v>
      </c>
      <c r="N1571" s="79"/>
      <c r="O1571">
        <f t="shared" si="98"/>
        <v>12</v>
      </c>
      <c r="P1571" s="32">
        <f t="shared" si="99"/>
        <v>771.83999999999992</v>
      </c>
    </row>
    <row r="1572" spans="2:16" x14ac:dyDescent="0.35">
      <c r="B1572" s="127" t="s">
        <v>98</v>
      </c>
      <c r="C1572" s="138">
        <v>44407</v>
      </c>
      <c r="D1572" s="127" t="s">
        <v>430</v>
      </c>
      <c r="E1572" s="61" t="s">
        <v>431</v>
      </c>
      <c r="F1572" s="16">
        <v>46.08</v>
      </c>
      <c r="H1572" s="2">
        <v>44389</v>
      </c>
      <c r="I1572" s="2">
        <v>44402</v>
      </c>
      <c r="J1572">
        <f t="shared" si="96"/>
        <v>14</v>
      </c>
      <c r="K1572" s="2">
        <f t="shared" si="97"/>
        <v>44395.5</v>
      </c>
      <c r="L1572" s="82">
        <v>44407.5</v>
      </c>
      <c r="M1572" s="82">
        <v>44407.5</v>
      </c>
      <c r="N1572" s="79"/>
      <c r="O1572">
        <f t="shared" si="98"/>
        <v>12</v>
      </c>
      <c r="P1572" s="32">
        <f t="shared" si="99"/>
        <v>552.96</v>
      </c>
    </row>
    <row r="1573" spans="2:16" x14ac:dyDescent="0.35">
      <c r="B1573" s="127" t="s">
        <v>98</v>
      </c>
      <c r="C1573" s="138">
        <v>44407</v>
      </c>
      <c r="D1573" s="127" t="s">
        <v>452</v>
      </c>
      <c r="E1573" s="61" t="s">
        <v>453</v>
      </c>
      <c r="F1573" s="16">
        <v>10.17</v>
      </c>
      <c r="H1573" s="2">
        <v>44389</v>
      </c>
      <c r="I1573" s="2">
        <v>44402</v>
      </c>
      <c r="J1573">
        <f t="shared" si="96"/>
        <v>14</v>
      </c>
      <c r="K1573" s="2">
        <f t="shared" si="97"/>
        <v>44395.5</v>
      </c>
      <c r="L1573" s="82">
        <v>44407.5</v>
      </c>
      <c r="M1573" s="82">
        <v>44407.5</v>
      </c>
      <c r="N1573" s="79"/>
      <c r="O1573">
        <f t="shared" si="98"/>
        <v>12</v>
      </c>
      <c r="P1573" s="32">
        <f t="shared" si="99"/>
        <v>122.03999999999999</v>
      </c>
    </row>
    <row r="1574" spans="2:16" x14ac:dyDescent="0.35">
      <c r="B1574" s="127" t="s">
        <v>98</v>
      </c>
      <c r="C1574" s="138">
        <v>44407</v>
      </c>
      <c r="D1574" s="127" t="s">
        <v>454</v>
      </c>
      <c r="E1574" s="61" t="s">
        <v>455</v>
      </c>
      <c r="F1574" s="16">
        <v>565.11</v>
      </c>
      <c r="H1574" s="2">
        <v>44389</v>
      </c>
      <c r="I1574" s="2">
        <v>44402</v>
      </c>
      <c r="J1574">
        <f t="shared" si="96"/>
        <v>14</v>
      </c>
      <c r="K1574" s="2">
        <f t="shared" si="97"/>
        <v>44395.5</v>
      </c>
      <c r="L1574" s="82">
        <v>44407.5</v>
      </c>
      <c r="M1574" s="82">
        <v>44407.5</v>
      </c>
      <c r="N1574" s="79"/>
      <c r="O1574">
        <f t="shared" si="98"/>
        <v>12</v>
      </c>
      <c r="P1574" s="32">
        <f t="shared" si="99"/>
        <v>6781.32</v>
      </c>
    </row>
    <row r="1575" spans="2:16" x14ac:dyDescent="0.35">
      <c r="B1575" s="127" t="s">
        <v>98</v>
      </c>
      <c r="C1575" s="138">
        <v>44407</v>
      </c>
      <c r="D1575" s="127" t="s">
        <v>430</v>
      </c>
      <c r="E1575" s="61" t="s">
        <v>431</v>
      </c>
      <c r="F1575" s="16">
        <v>76907.459999999861</v>
      </c>
      <c r="H1575" s="2">
        <v>44389</v>
      </c>
      <c r="I1575" s="2">
        <v>44402</v>
      </c>
      <c r="J1575">
        <f t="shared" si="96"/>
        <v>14</v>
      </c>
      <c r="K1575" s="2">
        <f t="shared" si="97"/>
        <v>44395.5</v>
      </c>
      <c r="L1575" s="82">
        <v>44407.5</v>
      </c>
      <c r="M1575" s="82">
        <v>44407.5</v>
      </c>
      <c r="N1575" s="79"/>
      <c r="O1575">
        <f t="shared" si="98"/>
        <v>12</v>
      </c>
      <c r="P1575" s="32">
        <f t="shared" si="99"/>
        <v>922889.51999999839</v>
      </c>
    </row>
    <row r="1576" spans="2:16" x14ac:dyDescent="0.35">
      <c r="B1576" s="127" t="s">
        <v>98</v>
      </c>
      <c r="C1576" s="138">
        <v>44407</v>
      </c>
      <c r="D1576" s="127" t="s">
        <v>456</v>
      </c>
      <c r="E1576" s="61" t="s">
        <v>457</v>
      </c>
      <c r="F1576" s="16">
        <v>7389.3899999999994</v>
      </c>
      <c r="H1576" s="2">
        <v>44389</v>
      </c>
      <c r="I1576" s="2">
        <v>44402</v>
      </c>
      <c r="J1576">
        <f t="shared" si="96"/>
        <v>14</v>
      </c>
      <c r="K1576" s="2">
        <f t="shared" si="97"/>
        <v>44395.5</v>
      </c>
      <c r="L1576" s="82">
        <v>44407.5</v>
      </c>
      <c r="M1576" s="82">
        <v>44407.5</v>
      </c>
      <c r="N1576" s="79"/>
      <c r="O1576">
        <f t="shared" si="98"/>
        <v>12</v>
      </c>
      <c r="P1576" s="32">
        <f t="shared" si="99"/>
        <v>88672.68</v>
      </c>
    </row>
    <row r="1577" spans="2:16" x14ac:dyDescent="0.35">
      <c r="B1577" s="127" t="s">
        <v>98</v>
      </c>
      <c r="C1577" s="138">
        <v>44407</v>
      </c>
      <c r="D1577" s="127" t="s">
        <v>432</v>
      </c>
      <c r="E1577" s="61" t="s">
        <v>433</v>
      </c>
      <c r="F1577" s="16">
        <v>252987.81000000038</v>
      </c>
      <c r="H1577" s="2">
        <v>44389</v>
      </c>
      <c r="I1577" s="2">
        <v>44402</v>
      </c>
      <c r="J1577">
        <f t="shared" si="96"/>
        <v>14</v>
      </c>
      <c r="K1577" s="2">
        <f t="shared" si="97"/>
        <v>44395.5</v>
      </c>
      <c r="L1577" s="82">
        <v>44407.5</v>
      </c>
      <c r="M1577" s="82">
        <v>44407.5</v>
      </c>
      <c r="N1577" s="79"/>
      <c r="O1577">
        <f t="shared" si="98"/>
        <v>12</v>
      </c>
      <c r="P1577" s="32">
        <f t="shared" si="99"/>
        <v>3035853.7200000044</v>
      </c>
    </row>
    <row r="1578" spans="2:16" x14ac:dyDescent="0.35">
      <c r="B1578" s="127" t="s">
        <v>98</v>
      </c>
      <c r="C1578" s="138">
        <v>44407</v>
      </c>
      <c r="D1578" s="127" t="s">
        <v>434</v>
      </c>
      <c r="E1578" s="61" t="s">
        <v>435</v>
      </c>
      <c r="F1578" s="16">
        <v>402166.4299999997</v>
      </c>
      <c r="H1578" s="2">
        <v>44389</v>
      </c>
      <c r="I1578" s="2">
        <v>44402</v>
      </c>
      <c r="J1578">
        <f t="shared" si="96"/>
        <v>14</v>
      </c>
      <c r="K1578" s="2">
        <f t="shared" si="97"/>
        <v>44395.5</v>
      </c>
      <c r="L1578" s="82">
        <v>44407.5</v>
      </c>
      <c r="M1578" s="82">
        <v>44407.5</v>
      </c>
      <c r="N1578" s="79"/>
      <c r="O1578">
        <f t="shared" si="98"/>
        <v>12</v>
      </c>
      <c r="P1578" s="32">
        <f t="shared" si="99"/>
        <v>4825997.1599999964</v>
      </c>
    </row>
    <row r="1579" spans="2:16" x14ac:dyDescent="0.35">
      <c r="B1579" s="127" t="s">
        <v>98</v>
      </c>
      <c r="C1579" s="138">
        <v>44407</v>
      </c>
      <c r="D1579" s="127" t="s">
        <v>436</v>
      </c>
      <c r="E1579" s="61" t="s">
        <v>437</v>
      </c>
      <c r="F1579" s="16">
        <v>105479.48999999999</v>
      </c>
      <c r="H1579" s="2">
        <v>44389</v>
      </c>
      <c r="I1579" s="2">
        <v>44402</v>
      </c>
      <c r="J1579">
        <f t="shared" si="96"/>
        <v>14</v>
      </c>
      <c r="K1579" s="2">
        <f t="shared" si="97"/>
        <v>44395.5</v>
      </c>
      <c r="L1579" s="82">
        <v>44407.5</v>
      </c>
      <c r="M1579" s="82">
        <v>44407.5</v>
      </c>
      <c r="N1579" s="79"/>
      <c r="O1579">
        <f t="shared" si="98"/>
        <v>12</v>
      </c>
      <c r="P1579" s="32">
        <f t="shared" si="99"/>
        <v>1265753.8799999999</v>
      </c>
    </row>
    <row r="1580" spans="2:16" x14ac:dyDescent="0.35">
      <c r="B1580" s="127" t="s">
        <v>98</v>
      </c>
      <c r="C1580" s="138">
        <v>44407</v>
      </c>
      <c r="D1580" s="127" t="s">
        <v>458</v>
      </c>
      <c r="E1580" s="61" t="s">
        <v>459</v>
      </c>
      <c r="F1580" s="16">
        <v>10.26</v>
      </c>
      <c r="H1580" s="2">
        <v>44389</v>
      </c>
      <c r="I1580" s="2">
        <v>44402</v>
      </c>
      <c r="J1580">
        <f t="shared" si="96"/>
        <v>14</v>
      </c>
      <c r="K1580" s="2">
        <f t="shared" si="97"/>
        <v>44395.5</v>
      </c>
      <c r="L1580" s="82">
        <v>44407.5</v>
      </c>
      <c r="M1580" s="82">
        <v>44407.5</v>
      </c>
      <c r="N1580" s="79"/>
      <c r="O1580">
        <f t="shared" si="98"/>
        <v>12</v>
      </c>
      <c r="P1580" s="32">
        <f t="shared" si="99"/>
        <v>123.12</v>
      </c>
    </row>
    <row r="1581" spans="2:16" x14ac:dyDescent="0.35">
      <c r="B1581" s="127" t="s">
        <v>98</v>
      </c>
      <c r="C1581" s="138">
        <v>44407</v>
      </c>
      <c r="D1581" s="127" t="s">
        <v>438</v>
      </c>
      <c r="E1581" s="61" t="s">
        <v>439</v>
      </c>
      <c r="F1581" s="16">
        <v>58815.23000000004</v>
      </c>
      <c r="H1581" s="2">
        <v>44389</v>
      </c>
      <c r="I1581" s="2">
        <v>44402</v>
      </c>
      <c r="J1581">
        <f t="shared" si="96"/>
        <v>14</v>
      </c>
      <c r="K1581" s="2">
        <f t="shared" si="97"/>
        <v>44395.5</v>
      </c>
      <c r="L1581" s="82">
        <v>44407.5</v>
      </c>
      <c r="M1581" s="82">
        <v>44407.5</v>
      </c>
      <c r="N1581" s="79"/>
      <c r="O1581">
        <f t="shared" si="98"/>
        <v>12</v>
      </c>
      <c r="P1581" s="32">
        <f t="shared" si="99"/>
        <v>705782.76000000047</v>
      </c>
    </row>
    <row r="1582" spans="2:16" x14ac:dyDescent="0.35">
      <c r="B1582" s="127" t="s">
        <v>98</v>
      </c>
      <c r="C1582" s="138">
        <v>44407</v>
      </c>
      <c r="D1582" s="127" t="s">
        <v>468</v>
      </c>
      <c r="E1582" s="61" t="s">
        <v>469</v>
      </c>
      <c r="F1582" s="16">
        <v>206.01000000000002</v>
      </c>
      <c r="H1582" s="2">
        <v>44389</v>
      </c>
      <c r="I1582" s="2">
        <v>44402</v>
      </c>
      <c r="J1582">
        <f t="shared" si="96"/>
        <v>14</v>
      </c>
      <c r="K1582" s="2">
        <f t="shared" si="97"/>
        <v>44395.5</v>
      </c>
      <c r="L1582" s="82">
        <v>44407.5</v>
      </c>
      <c r="M1582" s="82">
        <v>44407.5</v>
      </c>
      <c r="N1582" s="79"/>
      <c r="O1582">
        <f t="shared" si="98"/>
        <v>12</v>
      </c>
      <c r="P1582" s="32">
        <f t="shared" si="99"/>
        <v>2472.1200000000003</v>
      </c>
    </row>
    <row r="1583" spans="2:16" x14ac:dyDescent="0.35">
      <c r="B1583" s="127" t="s">
        <v>98</v>
      </c>
      <c r="C1583" s="138">
        <v>44407</v>
      </c>
      <c r="D1583" s="127" t="s">
        <v>474</v>
      </c>
      <c r="E1583" s="61" t="s">
        <v>475</v>
      </c>
      <c r="F1583" s="16">
        <v>774.30000000000007</v>
      </c>
      <c r="H1583" s="2">
        <v>44389</v>
      </c>
      <c r="I1583" s="2">
        <v>44402</v>
      </c>
      <c r="J1583">
        <f t="shared" si="96"/>
        <v>14</v>
      </c>
      <c r="K1583" s="2">
        <f t="shared" si="97"/>
        <v>44395.5</v>
      </c>
      <c r="L1583" s="82">
        <v>44407.5</v>
      </c>
      <c r="M1583" s="82">
        <v>44407.5</v>
      </c>
      <c r="N1583" s="79"/>
      <c r="O1583">
        <f t="shared" si="98"/>
        <v>12</v>
      </c>
      <c r="P1583" s="32">
        <f t="shared" si="99"/>
        <v>9291.6</v>
      </c>
    </row>
    <row r="1584" spans="2:16" x14ac:dyDescent="0.35">
      <c r="B1584" s="127" t="s">
        <v>98</v>
      </c>
      <c r="C1584" s="138">
        <v>44407</v>
      </c>
      <c r="D1584" s="127" t="s">
        <v>476</v>
      </c>
      <c r="E1584" s="61" t="s">
        <v>477</v>
      </c>
      <c r="F1584" s="16">
        <v>328.46000000000038</v>
      </c>
      <c r="H1584" s="2">
        <v>44389</v>
      </c>
      <c r="I1584" s="2">
        <v>44402</v>
      </c>
      <c r="J1584">
        <f t="shared" si="96"/>
        <v>14</v>
      </c>
      <c r="K1584" s="2">
        <f t="shared" si="97"/>
        <v>44395.5</v>
      </c>
      <c r="L1584" s="82">
        <v>44407.5</v>
      </c>
      <c r="M1584" s="82">
        <v>44407.5</v>
      </c>
      <c r="N1584" s="79"/>
      <c r="O1584">
        <f t="shared" si="98"/>
        <v>12</v>
      </c>
      <c r="P1584" s="32">
        <f t="shared" si="99"/>
        <v>3941.5200000000045</v>
      </c>
    </row>
    <row r="1585" spans="2:16" x14ac:dyDescent="0.35">
      <c r="B1585" s="127" t="s">
        <v>98</v>
      </c>
      <c r="C1585" s="138">
        <v>44407</v>
      </c>
      <c r="D1585" s="127" t="s">
        <v>478</v>
      </c>
      <c r="E1585" s="61" t="s">
        <v>479</v>
      </c>
      <c r="F1585" s="16">
        <v>97299.230000000141</v>
      </c>
      <c r="H1585" s="2">
        <v>44389</v>
      </c>
      <c r="I1585" s="2">
        <v>44402</v>
      </c>
      <c r="J1585">
        <f t="shared" si="96"/>
        <v>14</v>
      </c>
      <c r="K1585" s="2">
        <f t="shared" si="97"/>
        <v>44395.5</v>
      </c>
      <c r="L1585" s="82">
        <v>44407.5</v>
      </c>
      <c r="M1585" s="82">
        <v>44407.5</v>
      </c>
      <c r="N1585" s="79"/>
      <c r="O1585">
        <f t="shared" si="98"/>
        <v>12</v>
      </c>
      <c r="P1585" s="32">
        <f t="shared" si="99"/>
        <v>1167590.7600000016</v>
      </c>
    </row>
    <row r="1586" spans="2:16" x14ac:dyDescent="0.35">
      <c r="B1586" s="127" t="s">
        <v>86</v>
      </c>
      <c r="C1586" s="138">
        <v>44407</v>
      </c>
      <c r="D1586" s="127" t="s">
        <v>440</v>
      </c>
      <c r="E1586" s="61" t="s">
        <v>441</v>
      </c>
      <c r="F1586" s="16">
        <v>658.81999999999982</v>
      </c>
      <c r="H1586" s="2">
        <v>44388</v>
      </c>
      <c r="I1586" s="2">
        <v>44401</v>
      </c>
      <c r="J1586">
        <f t="shared" si="96"/>
        <v>14</v>
      </c>
      <c r="K1586" s="2">
        <f t="shared" si="97"/>
        <v>44394.5</v>
      </c>
      <c r="L1586" s="82">
        <v>44407.5</v>
      </c>
      <c r="M1586" s="79">
        <v>44403.5</v>
      </c>
      <c r="N1586" s="79"/>
      <c r="O1586">
        <f t="shared" si="98"/>
        <v>9</v>
      </c>
      <c r="P1586" s="32">
        <f t="shared" si="99"/>
        <v>5929.3799999999983</v>
      </c>
    </row>
    <row r="1587" spans="2:16" x14ac:dyDescent="0.35">
      <c r="B1587" s="127" t="s">
        <v>98</v>
      </c>
      <c r="C1587" s="138">
        <v>44407</v>
      </c>
      <c r="D1587" s="127" t="s">
        <v>480</v>
      </c>
      <c r="E1587" s="61" t="s">
        <v>481</v>
      </c>
      <c r="F1587" s="16">
        <v>19200.650000000041</v>
      </c>
      <c r="H1587" s="2">
        <v>44389</v>
      </c>
      <c r="I1587" s="2">
        <v>44402</v>
      </c>
      <c r="J1587">
        <f t="shared" si="96"/>
        <v>14</v>
      </c>
      <c r="K1587" s="2">
        <f t="shared" si="97"/>
        <v>44395.5</v>
      </c>
      <c r="L1587" s="82">
        <v>44407.5</v>
      </c>
      <c r="M1587" s="82">
        <v>44407.5</v>
      </c>
      <c r="N1587" s="79"/>
      <c r="O1587">
        <f t="shared" si="98"/>
        <v>12</v>
      </c>
      <c r="P1587" s="32">
        <f t="shared" si="99"/>
        <v>230407.80000000051</v>
      </c>
    </row>
    <row r="1588" spans="2:16" x14ac:dyDescent="0.35">
      <c r="B1588" s="127" t="s">
        <v>98</v>
      </c>
      <c r="C1588" s="138">
        <v>44407</v>
      </c>
      <c r="D1588" s="127" t="s">
        <v>563</v>
      </c>
      <c r="E1588" s="61" t="s">
        <v>564</v>
      </c>
      <c r="F1588" s="16">
        <v>9912.27</v>
      </c>
      <c r="H1588" s="2">
        <v>44389</v>
      </c>
      <c r="I1588" s="2">
        <v>44402</v>
      </c>
      <c r="J1588">
        <f t="shared" si="96"/>
        <v>14</v>
      </c>
      <c r="K1588" s="2">
        <f t="shared" si="97"/>
        <v>44395.5</v>
      </c>
      <c r="L1588" s="82">
        <v>44407.5</v>
      </c>
      <c r="M1588" s="82">
        <v>44407.5</v>
      </c>
      <c r="N1588" s="79"/>
      <c r="O1588">
        <f t="shared" si="98"/>
        <v>12</v>
      </c>
      <c r="P1588" s="32">
        <f t="shared" si="99"/>
        <v>118947.24</v>
      </c>
    </row>
    <row r="1589" spans="2:16" x14ac:dyDescent="0.35">
      <c r="B1589" s="127" t="s">
        <v>86</v>
      </c>
      <c r="C1589" s="138">
        <v>44407</v>
      </c>
      <c r="D1589" s="127" t="s">
        <v>442</v>
      </c>
      <c r="E1589" s="61" t="s">
        <v>443</v>
      </c>
      <c r="F1589" s="16">
        <v>1758.290000000002</v>
      </c>
      <c r="H1589" s="2">
        <v>44388</v>
      </c>
      <c r="I1589" s="2">
        <v>44401</v>
      </c>
      <c r="J1589">
        <f t="shared" si="96"/>
        <v>14</v>
      </c>
      <c r="K1589" s="2">
        <f t="shared" si="97"/>
        <v>44394.5</v>
      </c>
      <c r="L1589" s="82">
        <v>44407.5</v>
      </c>
      <c r="M1589" s="82">
        <v>44407.5</v>
      </c>
      <c r="N1589" s="79"/>
      <c r="O1589">
        <f t="shared" si="98"/>
        <v>13</v>
      </c>
      <c r="P1589" s="32">
        <f t="shared" si="99"/>
        <v>22857.770000000026</v>
      </c>
    </row>
    <row r="1590" spans="2:16" x14ac:dyDescent="0.35">
      <c r="B1590" s="127" t="s">
        <v>98</v>
      </c>
      <c r="C1590" s="138">
        <v>44407</v>
      </c>
      <c r="D1590" s="127" t="s">
        <v>490</v>
      </c>
      <c r="E1590" s="61" t="s">
        <v>491</v>
      </c>
      <c r="F1590" s="16">
        <v>6046.9299999999985</v>
      </c>
      <c r="H1590" s="2">
        <v>44389</v>
      </c>
      <c r="I1590" s="2">
        <v>44402</v>
      </c>
      <c r="J1590">
        <f t="shared" si="96"/>
        <v>14</v>
      </c>
      <c r="K1590" s="2">
        <f t="shared" si="97"/>
        <v>44395.5</v>
      </c>
      <c r="L1590" s="82">
        <v>44407.5</v>
      </c>
      <c r="M1590" s="82">
        <v>44407.5</v>
      </c>
      <c r="N1590" s="79"/>
      <c r="O1590">
        <f t="shared" si="98"/>
        <v>12</v>
      </c>
      <c r="P1590" s="32">
        <f t="shared" si="99"/>
        <v>72563.159999999974</v>
      </c>
    </row>
    <row r="1591" spans="2:16" x14ac:dyDescent="0.35">
      <c r="B1591" s="127" t="s">
        <v>98</v>
      </c>
      <c r="C1591" s="138">
        <v>44407</v>
      </c>
      <c r="D1591" s="127" t="s">
        <v>494</v>
      </c>
      <c r="E1591" s="61" t="s">
        <v>495</v>
      </c>
      <c r="F1591" s="16">
        <v>19757.820000000025</v>
      </c>
      <c r="H1591" s="2">
        <v>44389</v>
      </c>
      <c r="I1591" s="2">
        <v>44402</v>
      </c>
      <c r="J1591">
        <f t="shared" si="96"/>
        <v>14</v>
      </c>
      <c r="K1591" s="2">
        <f t="shared" si="97"/>
        <v>44395.5</v>
      </c>
      <c r="L1591" s="82">
        <v>44407.5</v>
      </c>
      <c r="M1591" s="82">
        <v>44407.5</v>
      </c>
      <c r="N1591" s="79"/>
      <c r="O1591">
        <f t="shared" si="98"/>
        <v>12</v>
      </c>
      <c r="P1591" s="32">
        <f t="shared" si="99"/>
        <v>237093.84000000032</v>
      </c>
    </row>
    <row r="1592" spans="2:16" x14ac:dyDescent="0.35">
      <c r="B1592" s="127" t="s">
        <v>98</v>
      </c>
      <c r="C1592" s="138">
        <v>44407</v>
      </c>
      <c r="D1592" s="127" t="s">
        <v>496</v>
      </c>
      <c r="E1592" s="61" t="s">
        <v>497</v>
      </c>
      <c r="F1592" s="16">
        <v>2644.1400000000031</v>
      </c>
      <c r="H1592" s="2">
        <v>44389</v>
      </c>
      <c r="I1592" s="2">
        <v>44402</v>
      </c>
      <c r="J1592">
        <f t="shared" si="96"/>
        <v>14</v>
      </c>
      <c r="K1592" s="2">
        <f t="shared" si="97"/>
        <v>44395.5</v>
      </c>
      <c r="L1592" s="82">
        <v>44407.5</v>
      </c>
      <c r="M1592" s="82">
        <v>44407.5</v>
      </c>
      <c r="N1592" s="79"/>
      <c r="O1592">
        <f t="shared" si="98"/>
        <v>12</v>
      </c>
      <c r="P1592" s="32">
        <f t="shared" si="99"/>
        <v>31729.680000000037</v>
      </c>
    </row>
    <row r="1593" spans="2:16" x14ac:dyDescent="0.35">
      <c r="B1593" s="127" t="s">
        <v>86</v>
      </c>
      <c r="C1593" s="138">
        <v>44407</v>
      </c>
      <c r="D1593" s="127" t="s">
        <v>444</v>
      </c>
      <c r="E1593" s="61" t="s">
        <v>445</v>
      </c>
      <c r="F1593" s="16">
        <v>9623.2500000000018</v>
      </c>
      <c r="H1593" s="2">
        <v>44388</v>
      </c>
      <c r="I1593" s="2">
        <v>44401</v>
      </c>
      <c r="J1593">
        <f t="shared" si="96"/>
        <v>14</v>
      </c>
      <c r="K1593" s="2">
        <f t="shared" si="97"/>
        <v>44394.5</v>
      </c>
      <c r="L1593" s="82">
        <v>44407.5</v>
      </c>
      <c r="M1593" s="82">
        <v>44407.5</v>
      </c>
      <c r="N1593" s="79"/>
      <c r="O1593">
        <f t="shared" si="98"/>
        <v>13</v>
      </c>
      <c r="P1593" s="32">
        <f t="shared" si="99"/>
        <v>125102.25000000003</v>
      </c>
    </row>
    <row r="1594" spans="2:16" x14ac:dyDescent="0.35">
      <c r="B1594" s="127" t="s">
        <v>98</v>
      </c>
      <c r="C1594" s="138">
        <v>44407</v>
      </c>
      <c r="D1594" s="127" t="s">
        <v>498</v>
      </c>
      <c r="E1594" s="61" t="s">
        <v>499</v>
      </c>
      <c r="F1594" s="16">
        <v>4693.6599999999926</v>
      </c>
      <c r="H1594" s="2">
        <v>44389</v>
      </c>
      <c r="I1594" s="2">
        <v>44402</v>
      </c>
      <c r="J1594">
        <f t="shared" si="96"/>
        <v>14</v>
      </c>
      <c r="K1594" s="2">
        <f t="shared" si="97"/>
        <v>44395.5</v>
      </c>
      <c r="L1594" s="82">
        <v>44407.5</v>
      </c>
      <c r="M1594" s="82">
        <v>44407.5</v>
      </c>
      <c r="N1594" s="79"/>
      <c r="O1594">
        <f t="shared" si="98"/>
        <v>12</v>
      </c>
      <c r="P1594" s="32">
        <f t="shared" si="99"/>
        <v>56323.919999999911</v>
      </c>
    </row>
    <row r="1595" spans="2:16" x14ac:dyDescent="0.35">
      <c r="B1595" s="127" t="s">
        <v>98</v>
      </c>
      <c r="C1595" s="138">
        <v>44407</v>
      </c>
      <c r="D1595" s="127" t="s">
        <v>500</v>
      </c>
      <c r="E1595" s="61" t="s">
        <v>501</v>
      </c>
      <c r="F1595" s="16">
        <v>800.46999999999957</v>
      </c>
      <c r="H1595" s="2">
        <v>44389</v>
      </c>
      <c r="I1595" s="2">
        <v>44402</v>
      </c>
      <c r="J1595">
        <f t="shared" si="96"/>
        <v>14</v>
      </c>
      <c r="K1595" s="2">
        <f t="shared" si="97"/>
        <v>44395.5</v>
      </c>
      <c r="L1595" s="82">
        <v>44407.5</v>
      </c>
      <c r="M1595" s="82">
        <v>44407.5</v>
      </c>
      <c r="N1595" s="79"/>
      <c r="O1595">
        <f t="shared" si="98"/>
        <v>12</v>
      </c>
      <c r="P1595" s="32">
        <f t="shared" si="99"/>
        <v>9605.6399999999958</v>
      </c>
    </row>
    <row r="1596" spans="2:16" x14ac:dyDescent="0.35">
      <c r="B1596" s="127" t="s">
        <v>98</v>
      </c>
      <c r="C1596" s="138">
        <v>44407</v>
      </c>
      <c r="D1596" s="127" t="s">
        <v>502</v>
      </c>
      <c r="E1596" s="61" t="s">
        <v>502</v>
      </c>
      <c r="F1596" s="16">
        <v>75.05</v>
      </c>
      <c r="H1596" s="2">
        <v>44389</v>
      </c>
      <c r="I1596" s="2">
        <v>44402</v>
      </c>
      <c r="J1596">
        <f t="shared" si="96"/>
        <v>14</v>
      </c>
      <c r="K1596" s="2">
        <f t="shared" si="97"/>
        <v>44395.5</v>
      </c>
      <c r="L1596" s="82">
        <v>44407.5</v>
      </c>
      <c r="M1596" s="82">
        <v>44407.5</v>
      </c>
      <c r="N1596" s="79"/>
      <c r="O1596">
        <f t="shared" si="98"/>
        <v>12</v>
      </c>
      <c r="P1596" s="32">
        <f t="shared" si="99"/>
        <v>900.59999999999991</v>
      </c>
    </row>
    <row r="1597" spans="2:16" x14ac:dyDescent="0.35">
      <c r="B1597" s="127" t="s">
        <v>98</v>
      </c>
      <c r="C1597" s="138">
        <v>44407</v>
      </c>
      <c r="D1597" s="127" t="s">
        <v>446</v>
      </c>
      <c r="E1597" s="61" t="s">
        <v>446</v>
      </c>
      <c r="F1597" s="16">
        <v>2618.31</v>
      </c>
      <c r="H1597" s="2">
        <v>44389</v>
      </c>
      <c r="I1597" s="2">
        <v>44402</v>
      </c>
      <c r="J1597">
        <f t="shared" si="96"/>
        <v>14</v>
      </c>
      <c r="K1597" s="2">
        <f t="shared" si="97"/>
        <v>44395.5</v>
      </c>
      <c r="L1597" s="82">
        <v>44407.5</v>
      </c>
      <c r="M1597" s="82">
        <v>44407.5</v>
      </c>
      <c r="N1597" s="79"/>
      <c r="O1597">
        <f t="shared" si="98"/>
        <v>12</v>
      </c>
      <c r="P1597" s="32">
        <f t="shared" si="99"/>
        <v>31419.72</v>
      </c>
    </row>
    <row r="1598" spans="2:16" x14ac:dyDescent="0.35">
      <c r="B1598" s="127" t="s">
        <v>98</v>
      </c>
      <c r="C1598" s="138">
        <v>44407</v>
      </c>
      <c r="D1598" s="127" t="s">
        <v>447</v>
      </c>
      <c r="E1598" s="61" t="s">
        <v>447</v>
      </c>
      <c r="F1598" s="16">
        <v>6910.1899999999987</v>
      </c>
      <c r="H1598" s="2">
        <v>44389</v>
      </c>
      <c r="I1598" s="2">
        <v>44402</v>
      </c>
      <c r="J1598">
        <f t="shared" si="96"/>
        <v>14</v>
      </c>
      <c r="K1598" s="2">
        <f t="shared" si="97"/>
        <v>44395.5</v>
      </c>
      <c r="L1598" s="82">
        <v>44407.5</v>
      </c>
      <c r="M1598" s="82">
        <v>44407.5</v>
      </c>
      <c r="N1598" s="79"/>
      <c r="O1598">
        <f t="shared" si="98"/>
        <v>12</v>
      </c>
      <c r="P1598" s="32">
        <f t="shared" si="99"/>
        <v>82922.279999999984</v>
      </c>
    </row>
    <row r="1599" spans="2:16" x14ac:dyDescent="0.35">
      <c r="B1599" s="127" t="s">
        <v>98</v>
      </c>
      <c r="C1599" s="138">
        <v>44407</v>
      </c>
      <c r="D1599" s="127" t="s">
        <v>503</v>
      </c>
      <c r="E1599" s="61" t="s">
        <v>503</v>
      </c>
      <c r="F1599" s="16">
        <v>1801.22</v>
      </c>
      <c r="H1599" s="2">
        <v>44389</v>
      </c>
      <c r="I1599" s="2">
        <v>44402</v>
      </c>
      <c r="J1599">
        <f t="shared" si="96"/>
        <v>14</v>
      </c>
      <c r="K1599" s="2">
        <f t="shared" si="97"/>
        <v>44395.5</v>
      </c>
      <c r="L1599" s="82">
        <v>44407.5</v>
      </c>
      <c r="M1599" s="82">
        <v>44407.5</v>
      </c>
      <c r="N1599" s="79"/>
      <c r="O1599">
        <f t="shared" si="98"/>
        <v>12</v>
      </c>
      <c r="P1599" s="32">
        <f t="shared" si="99"/>
        <v>21614.639999999999</v>
      </c>
    </row>
    <row r="1600" spans="2:16" x14ac:dyDescent="0.35">
      <c r="B1600" s="127" t="s">
        <v>86</v>
      </c>
      <c r="C1600" s="138">
        <v>44407</v>
      </c>
      <c r="D1600" s="127" t="s">
        <v>454</v>
      </c>
      <c r="E1600" s="61" t="s">
        <v>455</v>
      </c>
      <c r="F1600" s="16">
        <v>168.42000000000002</v>
      </c>
      <c r="H1600" s="2">
        <v>44388</v>
      </c>
      <c r="I1600" s="2">
        <v>44401</v>
      </c>
      <c r="J1600">
        <f t="shared" si="96"/>
        <v>14</v>
      </c>
      <c r="K1600" s="2">
        <f t="shared" si="97"/>
        <v>44394.5</v>
      </c>
      <c r="L1600" s="82">
        <v>44407.5</v>
      </c>
      <c r="M1600" s="82">
        <v>44407.5</v>
      </c>
      <c r="N1600" s="79"/>
      <c r="O1600">
        <f t="shared" si="98"/>
        <v>13</v>
      </c>
      <c r="P1600" s="32">
        <f t="shared" si="99"/>
        <v>2189.46</v>
      </c>
    </row>
    <row r="1601" spans="2:16" x14ac:dyDescent="0.35">
      <c r="B1601" s="127" t="s">
        <v>86</v>
      </c>
      <c r="C1601" s="138">
        <v>44407</v>
      </c>
      <c r="D1601" s="127" t="s">
        <v>430</v>
      </c>
      <c r="E1601" s="61" t="s">
        <v>431</v>
      </c>
      <c r="F1601" s="16">
        <v>5258.06</v>
      </c>
      <c r="H1601" s="2">
        <v>44388</v>
      </c>
      <c r="I1601" s="2">
        <v>44401</v>
      </c>
      <c r="J1601">
        <f t="shared" si="96"/>
        <v>14</v>
      </c>
      <c r="K1601" s="2">
        <f t="shared" si="97"/>
        <v>44394.5</v>
      </c>
      <c r="L1601" s="82">
        <v>44407.5</v>
      </c>
      <c r="M1601" s="82">
        <v>44407.5</v>
      </c>
      <c r="N1601" s="79"/>
      <c r="O1601">
        <f t="shared" si="98"/>
        <v>13</v>
      </c>
      <c r="P1601" s="32">
        <f t="shared" si="99"/>
        <v>68354.78</v>
      </c>
    </row>
    <row r="1602" spans="2:16" x14ac:dyDescent="0.35">
      <c r="B1602" s="127" t="s">
        <v>86</v>
      </c>
      <c r="C1602" s="138">
        <v>44407</v>
      </c>
      <c r="D1602" s="127" t="s">
        <v>432</v>
      </c>
      <c r="E1602" s="61" t="s">
        <v>433</v>
      </c>
      <c r="F1602" s="16">
        <v>20739.520000000008</v>
      </c>
      <c r="H1602" s="2">
        <v>44388</v>
      </c>
      <c r="I1602" s="2">
        <v>44401</v>
      </c>
      <c r="J1602">
        <f t="shared" si="96"/>
        <v>14</v>
      </c>
      <c r="K1602" s="2">
        <f t="shared" si="97"/>
        <v>44394.5</v>
      </c>
      <c r="L1602" s="82">
        <v>44407.5</v>
      </c>
      <c r="M1602" s="82">
        <v>44407.5</v>
      </c>
      <c r="N1602" s="79"/>
      <c r="O1602">
        <f t="shared" si="98"/>
        <v>13</v>
      </c>
      <c r="P1602" s="32">
        <f t="shared" si="99"/>
        <v>269613.76000000013</v>
      </c>
    </row>
    <row r="1603" spans="2:16" x14ac:dyDescent="0.35">
      <c r="B1603" s="127" t="s">
        <v>86</v>
      </c>
      <c r="C1603" s="138">
        <v>44407</v>
      </c>
      <c r="D1603" s="127" t="s">
        <v>434</v>
      </c>
      <c r="E1603" s="61" t="s">
        <v>435</v>
      </c>
      <c r="F1603" s="16">
        <v>31777.410000000003</v>
      </c>
      <c r="H1603" s="2">
        <v>44388</v>
      </c>
      <c r="I1603" s="2">
        <v>44401</v>
      </c>
      <c r="J1603">
        <f t="shared" si="96"/>
        <v>14</v>
      </c>
      <c r="K1603" s="2">
        <f t="shared" si="97"/>
        <v>44394.5</v>
      </c>
      <c r="L1603" s="82">
        <v>44407.5</v>
      </c>
      <c r="M1603" s="82">
        <v>44407.5</v>
      </c>
      <c r="N1603" s="79"/>
      <c r="O1603">
        <f t="shared" si="98"/>
        <v>13</v>
      </c>
      <c r="P1603" s="32">
        <f t="shared" si="99"/>
        <v>413106.33000000007</v>
      </c>
    </row>
    <row r="1604" spans="2:16" x14ac:dyDescent="0.35">
      <c r="B1604" s="127" t="s">
        <v>86</v>
      </c>
      <c r="C1604" s="138">
        <v>44407</v>
      </c>
      <c r="D1604" s="127" t="s">
        <v>436</v>
      </c>
      <c r="E1604" s="61" t="s">
        <v>437</v>
      </c>
      <c r="F1604" s="16">
        <v>7123.02</v>
      </c>
      <c r="H1604" s="2">
        <v>44388</v>
      </c>
      <c r="I1604" s="2">
        <v>44401</v>
      </c>
      <c r="J1604">
        <f t="shared" si="96"/>
        <v>14</v>
      </c>
      <c r="K1604" s="2">
        <f t="shared" si="97"/>
        <v>44394.5</v>
      </c>
      <c r="L1604" s="82">
        <v>44407.5</v>
      </c>
      <c r="M1604" s="82">
        <v>44407.5</v>
      </c>
      <c r="N1604" s="79"/>
      <c r="O1604">
        <f t="shared" si="98"/>
        <v>13</v>
      </c>
      <c r="P1604" s="32">
        <f t="shared" si="99"/>
        <v>92599.260000000009</v>
      </c>
    </row>
    <row r="1605" spans="2:16" x14ac:dyDescent="0.35">
      <c r="B1605" s="127" t="s">
        <v>86</v>
      </c>
      <c r="C1605" s="138">
        <v>44407</v>
      </c>
      <c r="D1605" s="127" t="s">
        <v>458</v>
      </c>
      <c r="E1605" s="61" t="s">
        <v>459</v>
      </c>
      <c r="F1605" s="16">
        <v>228.92</v>
      </c>
      <c r="H1605" s="2">
        <v>44388</v>
      </c>
      <c r="I1605" s="2">
        <v>44401</v>
      </c>
      <c r="J1605">
        <f t="shared" si="96"/>
        <v>14</v>
      </c>
      <c r="K1605" s="2">
        <f t="shared" si="97"/>
        <v>44394.5</v>
      </c>
      <c r="L1605" s="82">
        <v>44407.5</v>
      </c>
      <c r="M1605" s="82">
        <v>44407.5</v>
      </c>
      <c r="N1605" s="79"/>
      <c r="O1605">
        <f t="shared" si="98"/>
        <v>13</v>
      </c>
      <c r="P1605" s="32">
        <f t="shared" si="99"/>
        <v>2975.96</v>
      </c>
    </row>
    <row r="1606" spans="2:16" x14ac:dyDescent="0.35">
      <c r="B1606" s="127" t="s">
        <v>86</v>
      </c>
      <c r="C1606" s="138">
        <v>44407</v>
      </c>
      <c r="D1606" s="127" t="s">
        <v>438</v>
      </c>
      <c r="E1606" s="61" t="s">
        <v>439</v>
      </c>
      <c r="F1606" s="16">
        <v>3832.0499999999993</v>
      </c>
      <c r="H1606" s="2">
        <v>44388</v>
      </c>
      <c r="I1606" s="2">
        <v>44401</v>
      </c>
      <c r="J1606">
        <f t="shared" si="96"/>
        <v>14</v>
      </c>
      <c r="K1606" s="2">
        <f t="shared" si="97"/>
        <v>44394.5</v>
      </c>
      <c r="L1606" s="82">
        <v>44407.5</v>
      </c>
      <c r="M1606" s="82">
        <v>44407.5</v>
      </c>
      <c r="N1606" s="79"/>
      <c r="O1606">
        <f t="shared" si="98"/>
        <v>13</v>
      </c>
      <c r="P1606" s="32">
        <f t="shared" si="99"/>
        <v>49816.649999999994</v>
      </c>
    </row>
    <row r="1607" spans="2:16" x14ac:dyDescent="0.35">
      <c r="B1607" s="127" t="s">
        <v>86</v>
      </c>
      <c r="C1607" s="138">
        <v>44407</v>
      </c>
      <c r="D1607" s="127" t="s">
        <v>468</v>
      </c>
      <c r="E1607" s="61" t="s">
        <v>469</v>
      </c>
      <c r="F1607" s="16">
        <v>25.270000000000007</v>
      </c>
      <c r="H1607" s="2">
        <v>44388</v>
      </c>
      <c r="I1607" s="2">
        <v>44401</v>
      </c>
      <c r="J1607">
        <f t="shared" si="96"/>
        <v>14</v>
      </c>
      <c r="K1607" s="2">
        <f t="shared" si="97"/>
        <v>44394.5</v>
      </c>
      <c r="L1607" s="82">
        <v>44407.5</v>
      </c>
      <c r="M1607" s="82">
        <v>44407.5</v>
      </c>
      <c r="N1607" s="79"/>
      <c r="O1607">
        <f t="shared" si="98"/>
        <v>13</v>
      </c>
      <c r="P1607" s="32">
        <f t="shared" si="99"/>
        <v>328.5100000000001</v>
      </c>
    </row>
    <row r="1608" spans="2:16" x14ac:dyDescent="0.35">
      <c r="B1608" s="127" t="s">
        <v>86</v>
      </c>
      <c r="C1608" s="138">
        <v>44407</v>
      </c>
      <c r="D1608" s="127" t="s">
        <v>474</v>
      </c>
      <c r="E1608" s="61" t="s">
        <v>475</v>
      </c>
      <c r="F1608" s="16">
        <v>192.31</v>
      </c>
      <c r="H1608" s="2">
        <v>44388</v>
      </c>
      <c r="I1608" s="2">
        <v>44401</v>
      </c>
      <c r="J1608">
        <f t="shared" si="96"/>
        <v>14</v>
      </c>
      <c r="K1608" s="2">
        <f t="shared" si="97"/>
        <v>44394.5</v>
      </c>
      <c r="L1608" s="82">
        <v>44407.5</v>
      </c>
      <c r="M1608" s="82">
        <v>44407.5</v>
      </c>
      <c r="N1608" s="79"/>
      <c r="O1608">
        <f t="shared" si="98"/>
        <v>13</v>
      </c>
      <c r="P1608" s="32">
        <f t="shared" si="99"/>
        <v>2500.0300000000002</v>
      </c>
    </row>
    <row r="1609" spans="2:16" x14ac:dyDescent="0.35">
      <c r="B1609" s="127" t="s">
        <v>86</v>
      </c>
      <c r="C1609" s="138">
        <v>44407</v>
      </c>
      <c r="D1609" s="127" t="s">
        <v>476</v>
      </c>
      <c r="E1609" s="61" t="s">
        <v>477</v>
      </c>
      <c r="F1609" s="16">
        <v>29.770000000000003</v>
      </c>
      <c r="H1609" s="2">
        <v>44388</v>
      </c>
      <c r="I1609" s="2">
        <v>44401</v>
      </c>
      <c r="J1609">
        <f t="shared" si="96"/>
        <v>14</v>
      </c>
      <c r="K1609" s="2">
        <f t="shared" si="97"/>
        <v>44394.5</v>
      </c>
      <c r="L1609" s="82">
        <v>44407.5</v>
      </c>
      <c r="M1609" s="82">
        <v>44407.5</v>
      </c>
      <c r="N1609" s="79"/>
      <c r="O1609">
        <f t="shared" si="98"/>
        <v>13</v>
      </c>
      <c r="P1609" s="32">
        <f t="shared" si="99"/>
        <v>387.01000000000005</v>
      </c>
    </row>
    <row r="1610" spans="2:16" x14ac:dyDescent="0.35">
      <c r="B1610" s="127" t="s">
        <v>86</v>
      </c>
      <c r="C1610" s="138">
        <v>44407</v>
      </c>
      <c r="D1610" s="127" t="s">
        <v>478</v>
      </c>
      <c r="E1610" s="61" t="s">
        <v>479</v>
      </c>
      <c r="F1610" s="16">
        <v>11054.740000000003</v>
      </c>
      <c r="H1610" s="2">
        <v>44388</v>
      </c>
      <c r="I1610" s="2">
        <v>44401</v>
      </c>
      <c r="J1610">
        <f t="shared" ref="J1610:J1673" si="100">I1610-H1610+1</f>
        <v>14</v>
      </c>
      <c r="K1610" s="2">
        <f t="shared" ref="K1610:K1673" si="101">(I1610+H1610)/2</f>
        <v>44394.5</v>
      </c>
      <c r="L1610" s="82">
        <v>44407.5</v>
      </c>
      <c r="M1610" s="82">
        <v>44407.5</v>
      </c>
      <c r="N1610" s="79"/>
      <c r="O1610">
        <f t="shared" ref="O1610:O1673" si="102">M1610-K1610</f>
        <v>13</v>
      </c>
      <c r="P1610" s="32">
        <f t="shared" ref="P1610:P1673" si="103">F1610*O1610</f>
        <v>143711.62000000005</v>
      </c>
    </row>
    <row r="1611" spans="2:16" x14ac:dyDescent="0.35">
      <c r="B1611" s="127" t="s">
        <v>86</v>
      </c>
      <c r="C1611" s="138">
        <v>44407</v>
      </c>
      <c r="D1611" s="127" t="s">
        <v>480</v>
      </c>
      <c r="E1611" s="61" t="s">
        <v>481</v>
      </c>
      <c r="F1611" s="16">
        <v>1520.8600000000001</v>
      </c>
      <c r="H1611" s="2">
        <v>44388</v>
      </c>
      <c r="I1611" s="2">
        <v>44401</v>
      </c>
      <c r="J1611">
        <f t="shared" si="100"/>
        <v>14</v>
      </c>
      <c r="K1611" s="2">
        <f t="shared" si="101"/>
        <v>44394.5</v>
      </c>
      <c r="L1611" s="82">
        <v>44407.5</v>
      </c>
      <c r="M1611" s="82">
        <v>44407.5</v>
      </c>
      <c r="N1611" s="79"/>
      <c r="O1611">
        <f t="shared" si="102"/>
        <v>13</v>
      </c>
      <c r="P1611" s="32">
        <f t="shared" si="103"/>
        <v>19771.18</v>
      </c>
    </row>
    <row r="1612" spans="2:16" x14ac:dyDescent="0.35">
      <c r="B1612" s="127" t="s">
        <v>86</v>
      </c>
      <c r="C1612" s="138">
        <v>44407</v>
      </c>
      <c r="D1612" s="127" t="s">
        <v>490</v>
      </c>
      <c r="E1612" s="61" t="s">
        <v>491</v>
      </c>
      <c r="F1612" s="16">
        <v>324.29999999999995</v>
      </c>
      <c r="H1612" s="2">
        <v>44388</v>
      </c>
      <c r="I1612" s="2">
        <v>44401</v>
      </c>
      <c r="J1612">
        <f t="shared" si="100"/>
        <v>14</v>
      </c>
      <c r="K1612" s="2">
        <f t="shared" si="101"/>
        <v>44394.5</v>
      </c>
      <c r="L1612" s="82">
        <v>44407.5</v>
      </c>
      <c r="M1612" s="82">
        <v>44407.5</v>
      </c>
      <c r="N1612" s="79"/>
      <c r="O1612">
        <f t="shared" si="102"/>
        <v>13</v>
      </c>
      <c r="P1612" s="32">
        <f t="shared" si="103"/>
        <v>4215.8999999999996</v>
      </c>
    </row>
    <row r="1613" spans="2:16" x14ac:dyDescent="0.35">
      <c r="B1613" s="127" t="s">
        <v>86</v>
      </c>
      <c r="C1613" s="138">
        <v>44407</v>
      </c>
      <c r="D1613" s="127" t="s">
        <v>494</v>
      </c>
      <c r="E1613" s="61" t="s">
        <v>495</v>
      </c>
      <c r="F1613" s="16">
        <v>1802.8099999999995</v>
      </c>
      <c r="H1613" s="2">
        <v>44388</v>
      </c>
      <c r="I1613" s="2">
        <v>44401</v>
      </c>
      <c r="J1613">
        <f t="shared" si="100"/>
        <v>14</v>
      </c>
      <c r="K1613" s="2">
        <f t="shared" si="101"/>
        <v>44394.5</v>
      </c>
      <c r="L1613" s="82">
        <v>44407.5</v>
      </c>
      <c r="M1613" s="82">
        <v>44407.5</v>
      </c>
      <c r="N1613" s="79"/>
      <c r="O1613">
        <f t="shared" si="102"/>
        <v>13</v>
      </c>
      <c r="P1613" s="32">
        <f t="shared" si="103"/>
        <v>23436.529999999992</v>
      </c>
    </row>
    <row r="1614" spans="2:16" x14ac:dyDescent="0.35">
      <c r="B1614" s="127" t="s">
        <v>86</v>
      </c>
      <c r="C1614" s="138">
        <v>44407</v>
      </c>
      <c r="D1614" s="127" t="s">
        <v>496</v>
      </c>
      <c r="E1614" s="61" t="s">
        <v>497</v>
      </c>
      <c r="F1614" s="16">
        <v>319.01</v>
      </c>
      <c r="H1614" s="2">
        <v>44388</v>
      </c>
      <c r="I1614" s="2">
        <v>44401</v>
      </c>
      <c r="J1614">
        <f t="shared" si="100"/>
        <v>14</v>
      </c>
      <c r="K1614" s="2">
        <f t="shared" si="101"/>
        <v>44394.5</v>
      </c>
      <c r="L1614" s="82">
        <v>44407.5</v>
      </c>
      <c r="M1614" s="82">
        <v>44407.5</v>
      </c>
      <c r="N1614" s="79"/>
      <c r="O1614">
        <f t="shared" si="102"/>
        <v>13</v>
      </c>
      <c r="P1614" s="32">
        <f t="shared" si="103"/>
        <v>4147.13</v>
      </c>
    </row>
    <row r="1615" spans="2:16" x14ac:dyDescent="0.35">
      <c r="B1615" s="127" t="s">
        <v>86</v>
      </c>
      <c r="C1615" s="138">
        <v>44407</v>
      </c>
      <c r="D1615" s="127" t="s">
        <v>498</v>
      </c>
      <c r="E1615" s="61" t="s">
        <v>499</v>
      </c>
      <c r="F1615" s="16">
        <v>407.81000000000006</v>
      </c>
      <c r="H1615" s="2">
        <v>44388</v>
      </c>
      <c r="I1615" s="2">
        <v>44401</v>
      </c>
      <c r="J1615">
        <f t="shared" si="100"/>
        <v>14</v>
      </c>
      <c r="K1615" s="2">
        <f t="shared" si="101"/>
        <v>44394.5</v>
      </c>
      <c r="L1615" s="82">
        <v>44407.5</v>
      </c>
      <c r="M1615" s="82">
        <v>44407.5</v>
      </c>
      <c r="N1615" s="79"/>
      <c r="O1615">
        <f t="shared" si="102"/>
        <v>13</v>
      </c>
      <c r="P1615" s="32">
        <f t="shared" si="103"/>
        <v>5301.5300000000007</v>
      </c>
    </row>
    <row r="1616" spans="2:16" x14ac:dyDescent="0.35">
      <c r="B1616" s="127" t="s">
        <v>86</v>
      </c>
      <c r="C1616" s="138">
        <v>44407</v>
      </c>
      <c r="D1616" s="127" t="s">
        <v>500</v>
      </c>
      <c r="E1616" s="61" t="s">
        <v>501</v>
      </c>
      <c r="F1616" s="16">
        <v>100.97999999999996</v>
      </c>
      <c r="H1616" s="2">
        <v>44388</v>
      </c>
      <c r="I1616" s="2">
        <v>44401</v>
      </c>
      <c r="J1616">
        <f t="shared" si="100"/>
        <v>14</v>
      </c>
      <c r="K1616" s="2">
        <f t="shared" si="101"/>
        <v>44394.5</v>
      </c>
      <c r="L1616" s="82">
        <v>44407.5</v>
      </c>
      <c r="M1616" s="82">
        <v>44407.5</v>
      </c>
      <c r="N1616" s="79"/>
      <c r="O1616">
        <f t="shared" si="102"/>
        <v>13</v>
      </c>
      <c r="P1616" s="32">
        <f t="shared" si="103"/>
        <v>1312.7399999999996</v>
      </c>
    </row>
    <row r="1617" spans="1:16" x14ac:dyDescent="0.35">
      <c r="B1617" s="127" t="s">
        <v>86</v>
      </c>
      <c r="C1617" s="138">
        <v>44407</v>
      </c>
      <c r="D1617" s="127" t="s">
        <v>502</v>
      </c>
      <c r="E1617" s="61" t="s">
        <v>502</v>
      </c>
      <c r="F1617" s="16">
        <v>180.72</v>
      </c>
      <c r="H1617" s="2">
        <v>44388</v>
      </c>
      <c r="I1617" s="2">
        <v>44401</v>
      </c>
      <c r="J1617">
        <f t="shared" si="100"/>
        <v>14</v>
      </c>
      <c r="K1617" s="2">
        <f t="shared" si="101"/>
        <v>44394.5</v>
      </c>
      <c r="L1617" s="82">
        <v>44407.5</v>
      </c>
      <c r="M1617" s="82">
        <v>44407.5</v>
      </c>
      <c r="N1617" s="79"/>
      <c r="O1617">
        <f t="shared" si="102"/>
        <v>13</v>
      </c>
      <c r="P1617" s="32">
        <f t="shared" si="103"/>
        <v>2349.36</v>
      </c>
    </row>
    <row r="1618" spans="1:16" x14ac:dyDescent="0.35">
      <c r="B1618" s="127" t="s">
        <v>86</v>
      </c>
      <c r="C1618" s="138">
        <v>44407</v>
      </c>
      <c r="D1618" s="127" t="s">
        <v>446</v>
      </c>
      <c r="E1618" s="61" t="s">
        <v>446</v>
      </c>
      <c r="F1618" s="16">
        <v>895.93000000000006</v>
      </c>
      <c r="H1618" s="2">
        <v>44388</v>
      </c>
      <c r="I1618" s="2">
        <v>44401</v>
      </c>
      <c r="J1618">
        <f t="shared" si="100"/>
        <v>14</v>
      </c>
      <c r="K1618" s="2">
        <f t="shared" si="101"/>
        <v>44394.5</v>
      </c>
      <c r="L1618" s="82">
        <v>44407.5</v>
      </c>
      <c r="M1618" s="82">
        <v>44407.5</v>
      </c>
      <c r="N1618" s="79"/>
      <c r="O1618">
        <f t="shared" si="102"/>
        <v>13</v>
      </c>
      <c r="P1618" s="32">
        <f t="shared" si="103"/>
        <v>11647.09</v>
      </c>
    </row>
    <row r="1619" spans="1:16" x14ac:dyDescent="0.35">
      <c r="B1619" s="127" t="s">
        <v>86</v>
      </c>
      <c r="C1619" s="138">
        <v>44407</v>
      </c>
      <c r="D1619" s="127" t="s">
        <v>447</v>
      </c>
      <c r="E1619" s="61" t="s">
        <v>447</v>
      </c>
      <c r="F1619" s="16">
        <v>1799.36</v>
      </c>
      <c r="H1619" s="2">
        <v>44388</v>
      </c>
      <c r="I1619" s="2">
        <v>44401</v>
      </c>
      <c r="J1619">
        <f t="shared" si="100"/>
        <v>14</v>
      </c>
      <c r="K1619" s="2">
        <f t="shared" si="101"/>
        <v>44394.5</v>
      </c>
      <c r="L1619" s="82">
        <v>44407.5</v>
      </c>
      <c r="M1619" s="82">
        <v>44407.5</v>
      </c>
      <c r="N1619" s="79"/>
      <c r="O1619">
        <f t="shared" si="102"/>
        <v>13</v>
      </c>
      <c r="P1619" s="32">
        <f t="shared" si="103"/>
        <v>23391.68</v>
      </c>
    </row>
    <row r="1620" spans="1:16" x14ac:dyDescent="0.35">
      <c r="B1620" s="127" t="s">
        <v>86</v>
      </c>
      <c r="C1620" s="138">
        <v>44407</v>
      </c>
      <c r="D1620" s="127" t="s">
        <v>503</v>
      </c>
      <c r="E1620" s="61" t="s">
        <v>503</v>
      </c>
      <c r="F1620" s="16">
        <v>288.95999999999998</v>
      </c>
      <c r="H1620" s="2">
        <v>44388</v>
      </c>
      <c r="I1620" s="2">
        <v>44401</v>
      </c>
      <c r="J1620">
        <f t="shared" si="100"/>
        <v>14</v>
      </c>
      <c r="K1620" s="2">
        <f t="shared" si="101"/>
        <v>44394.5</v>
      </c>
      <c r="L1620" s="82">
        <v>44407.5</v>
      </c>
      <c r="M1620" s="82">
        <v>44407.5</v>
      </c>
      <c r="N1620" s="79"/>
      <c r="O1620">
        <f t="shared" si="102"/>
        <v>13</v>
      </c>
      <c r="P1620" s="32">
        <f t="shared" si="103"/>
        <v>3756.4799999999996</v>
      </c>
    </row>
    <row r="1621" spans="1:16" x14ac:dyDescent="0.35">
      <c r="B1621" s="127" t="s">
        <v>86</v>
      </c>
      <c r="C1621" s="138">
        <v>44407</v>
      </c>
      <c r="D1621" s="127" t="s">
        <v>540</v>
      </c>
      <c r="E1621" s="61" t="s">
        <v>541</v>
      </c>
      <c r="F1621" s="16">
        <v>2.4000000000000004</v>
      </c>
      <c r="H1621" s="2">
        <v>44388</v>
      </c>
      <c r="I1621" s="2">
        <v>44401</v>
      </c>
      <c r="J1621">
        <f t="shared" si="100"/>
        <v>14</v>
      </c>
      <c r="K1621" s="2">
        <f t="shared" si="101"/>
        <v>44394.5</v>
      </c>
      <c r="L1621" s="82">
        <v>44407.5</v>
      </c>
      <c r="M1621" s="79">
        <v>44410.5</v>
      </c>
      <c r="N1621" s="79"/>
      <c r="O1621">
        <f t="shared" si="102"/>
        <v>16</v>
      </c>
      <c r="P1621" s="32">
        <f t="shared" si="103"/>
        <v>38.400000000000006</v>
      </c>
    </row>
    <row r="1622" spans="1:16" x14ac:dyDescent="0.35">
      <c r="B1622" s="127" t="s">
        <v>86</v>
      </c>
      <c r="C1622" s="138">
        <v>44407</v>
      </c>
      <c r="D1622" s="127" t="s">
        <v>488</v>
      </c>
      <c r="E1622" s="61" t="s">
        <v>489</v>
      </c>
      <c r="F1622" s="16">
        <v>1012.0900000000001</v>
      </c>
      <c r="H1622" s="2">
        <v>44388</v>
      </c>
      <c r="I1622" s="2">
        <v>44401</v>
      </c>
      <c r="J1622">
        <f t="shared" si="100"/>
        <v>14</v>
      </c>
      <c r="K1622" s="2">
        <f t="shared" si="101"/>
        <v>44394.5</v>
      </c>
      <c r="L1622" s="82">
        <v>44407.5</v>
      </c>
      <c r="M1622" s="79">
        <v>44421.5</v>
      </c>
      <c r="N1622" s="79"/>
      <c r="O1622">
        <f t="shared" si="102"/>
        <v>27</v>
      </c>
      <c r="P1622" s="32">
        <f t="shared" si="103"/>
        <v>27326.430000000004</v>
      </c>
    </row>
    <row r="1623" spans="1:16" x14ac:dyDescent="0.35">
      <c r="B1623" s="127" t="s">
        <v>86</v>
      </c>
      <c r="C1623" s="138">
        <v>44407</v>
      </c>
      <c r="D1623" s="127" t="s">
        <v>532</v>
      </c>
      <c r="E1623" s="61" t="s">
        <v>533</v>
      </c>
      <c r="F1623" s="16">
        <v>302.68</v>
      </c>
      <c r="H1623" s="2">
        <v>44388</v>
      </c>
      <c r="I1623" s="2">
        <v>44401</v>
      </c>
      <c r="J1623">
        <f t="shared" si="100"/>
        <v>14</v>
      </c>
      <c r="K1623" s="2">
        <f t="shared" si="101"/>
        <v>44394.5</v>
      </c>
      <c r="L1623" s="82">
        <v>44407.5</v>
      </c>
      <c r="M1623" s="82">
        <v>44407.5</v>
      </c>
      <c r="N1623" s="79">
        <v>44406.5</v>
      </c>
      <c r="O1623">
        <f t="shared" si="102"/>
        <v>13</v>
      </c>
      <c r="P1623" s="32">
        <f t="shared" si="103"/>
        <v>3934.84</v>
      </c>
    </row>
    <row r="1624" spans="1:16" x14ac:dyDescent="0.35">
      <c r="B1624" s="127" t="s">
        <v>86</v>
      </c>
      <c r="C1624" s="138">
        <v>44407</v>
      </c>
      <c r="D1624" s="127" t="s">
        <v>534</v>
      </c>
      <c r="E1624" s="61" t="s">
        <v>535</v>
      </c>
      <c r="F1624" s="16">
        <v>520</v>
      </c>
      <c r="H1624" s="2">
        <v>44388</v>
      </c>
      <c r="I1624" s="2">
        <v>44401</v>
      </c>
      <c r="J1624">
        <f t="shared" si="100"/>
        <v>14</v>
      </c>
      <c r="K1624" s="2">
        <f t="shared" si="101"/>
        <v>44394.5</v>
      </c>
      <c r="L1624" s="82">
        <v>44407.5</v>
      </c>
      <c r="M1624" s="82">
        <v>44407.5</v>
      </c>
      <c r="N1624" s="79">
        <v>44406.5</v>
      </c>
      <c r="O1624">
        <f t="shared" si="102"/>
        <v>13</v>
      </c>
      <c r="P1624" s="32">
        <f t="shared" si="103"/>
        <v>6760</v>
      </c>
    </row>
    <row r="1625" spans="1:16" x14ac:dyDescent="0.35">
      <c r="B1625" s="127" t="s">
        <v>86</v>
      </c>
      <c r="C1625" s="138">
        <v>44407</v>
      </c>
      <c r="D1625" s="127" t="s">
        <v>536</v>
      </c>
      <c r="E1625" s="61" t="s">
        <v>537</v>
      </c>
      <c r="F1625" s="16">
        <v>266.35000000000002</v>
      </c>
      <c r="H1625" s="2">
        <v>44388</v>
      </c>
      <c r="I1625" s="2">
        <v>44401</v>
      </c>
      <c r="J1625">
        <f t="shared" si="100"/>
        <v>14</v>
      </c>
      <c r="K1625" s="2">
        <f t="shared" si="101"/>
        <v>44394.5</v>
      </c>
      <c r="L1625" s="82">
        <v>44407.5</v>
      </c>
      <c r="M1625" s="82">
        <v>44407.5</v>
      </c>
      <c r="N1625" s="79">
        <v>44406.5</v>
      </c>
      <c r="O1625">
        <f t="shared" si="102"/>
        <v>13</v>
      </c>
      <c r="P1625" s="32">
        <f t="shared" si="103"/>
        <v>3462.55</v>
      </c>
    </row>
    <row r="1626" spans="1:16" x14ac:dyDescent="0.35">
      <c r="A1626" s="4"/>
      <c r="B1626" s="123" t="s">
        <v>98</v>
      </c>
      <c r="C1626" s="142">
        <v>44407</v>
      </c>
      <c r="D1626" s="89" t="s">
        <v>544</v>
      </c>
      <c r="E1626" t="s">
        <v>546</v>
      </c>
      <c r="F1626" s="3">
        <v>3567.8599999999997</v>
      </c>
      <c r="H1626" s="2">
        <v>44389</v>
      </c>
      <c r="I1626" s="2">
        <v>44402</v>
      </c>
      <c r="J1626">
        <f t="shared" si="100"/>
        <v>14</v>
      </c>
      <c r="K1626" s="2">
        <f t="shared" si="101"/>
        <v>44395.5</v>
      </c>
      <c r="L1626" s="94">
        <v>44407.5</v>
      </c>
      <c r="M1626" s="79">
        <v>44431.5</v>
      </c>
      <c r="N1626" s="79"/>
      <c r="O1626">
        <f t="shared" si="102"/>
        <v>36</v>
      </c>
      <c r="P1626" s="32">
        <f t="shared" si="103"/>
        <v>128442.95999999999</v>
      </c>
    </row>
    <row r="1627" spans="1:16" x14ac:dyDescent="0.35">
      <c r="A1627" s="4"/>
      <c r="B1627" s="123" t="s">
        <v>86</v>
      </c>
      <c r="C1627" s="142">
        <v>44407</v>
      </c>
      <c r="D1627" s="89" t="s">
        <v>544</v>
      </c>
      <c r="E1627" t="s">
        <v>546</v>
      </c>
      <c r="F1627" s="3">
        <v>187.01</v>
      </c>
      <c r="H1627" s="2">
        <v>44388</v>
      </c>
      <c r="I1627" s="2">
        <v>44401</v>
      </c>
      <c r="J1627">
        <f t="shared" si="100"/>
        <v>14</v>
      </c>
      <c r="K1627" s="2">
        <f t="shared" si="101"/>
        <v>44394.5</v>
      </c>
      <c r="L1627" s="94">
        <v>44407.5</v>
      </c>
      <c r="M1627" s="79">
        <v>44431.5</v>
      </c>
      <c r="N1627" s="79"/>
      <c r="O1627">
        <f t="shared" si="102"/>
        <v>37</v>
      </c>
      <c r="P1627" s="32">
        <f t="shared" si="103"/>
        <v>6919.37</v>
      </c>
    </row>
    <row r="1628" spans="1:16" x14ac:dyDescent="0.35">
      <c r="B1628" s="127" t="s">
        <v>98</v>
      </c>
      <c r="C1628" s="138">
        <v>44421</v>
      </c>
      <c r="D1628" s="127" t="s">
        <v>460</v>
      </c>
      <c r="E1628" s="61" t="s">
        <v>461</v>
      </c>
      <c r="F1628" s="16">
        <v>0.8</v>
      </c>
      <c r="H1628" s="2">
        <v>44403</v>
      </c>
      <c r="I1628" s="2">
        <v>44416</v>
      </c>
      <c r="J1628">
        <f t="shared" si="100"/>
        <v>14</v>
      </c>
      <c r="K1628" s="2">
        <f t="shared" si="101"/>
        <v>44409.5</v>
      </c>
      <c r="L1628" s="82">
        <v>44421.5</v>
      </c>
      <c r="M1628" s="79">
        <v>44421.5</v>
      </c>
      <c r="N1628" s="79"/>
      <c r="O1628">
        <f t="shared" si="102"/>
        <v>12</v>
      </c>
      <c r="P1628" s="32">
        <f t="shared" si="103"/>
        <v>9.6000000000000014</v>
      </c>
    </row>
    <row r="1629" spans="1:16" x14ac:dyDescent="0.35">
      <c r="B1629" s="127" t="s">
        <v>98</v>
      </c>
      <c r="C1629" s="138">
        <v>44421</v>
      </c>
      <c r="D1629" s="127" t="s">
        <v>470</v>
      </c>
      <c r="E1629" s="61" t="s">
        <v>471</v>
      </c>
      <c r="F1629" s="16">
        <v>24.97</v>
      </c>
      <c r="H1629" s="2">
        <v>44403</v>
      </c>
      <c r="I1629" s="2">
        <v>44416</v>
      </c>
      <c r="J1629">
        <f t="shared" si="100"/>
        <v>14</v>
      </c>
      <c r="K1629" s="2">
        <f t="shared" si="101"/>
        <v>44409.5</v>
      </c>
      <c r="L1629" s="82">
        <v>44421.5</v>
      </c>
      <c r="M1629" s="79">
        <v>44421.5</v>
      </c>
      <c r="N1629" s="79"/>
      <c r="O1629">
        <f t="shared" si="102"/>
        <v>12</v>
      </c>
      <c r="P1629" s="32">
        <f t="shared" si="103"/>
        <v>299.64</v>
      </c>
    </row>
    <row r="1630" spans="1:16" x14ac:dyDescent="0.35">
      <c r="B1630" s="127" t="s">
        <v>98</v>
      </c>
      <c r="C1630" s="138">
        <v>44421</v>
      </c>
      <c r="D1630" s="127" t="s">
        <v>488</v>
      </c>
      <c r="E1630" s="61" t="s">
        <v>489</v>
      </c>
      <c r="F1630" s="16">
        <v>105.09</v>
      </c>
      <c r="H1630" s="2">
        <v>44403</v>
      </c>
      <c r="I1630" s="2">
        <v>44416</v>
      </c>
      <c r="J1630">
        <f t="shared" si="100"/>
        <v>14</v>
      </c>
      <c r="K1630" s="2">
        <f t="shared" si="101"/>
        <v>44409.5</v>
      </c>
      <c r="L1630" s="82">
        <v>44421.5</v>
      </c>
      <c r="M1630" s="79">
        <v>44454.5</v>
      </c>
      <c r="N1630" s="79"/>
      <c r="O1630">
        <f t="shared" si="102"/>
        <v>45</v>
      </c>
      <c r="P1630" s="32">
        <f t="shared" si="103"/>
        <v>4729.05</v>
      </c>
    </row>
    <row r="1631" spans="1:16" x14ac:dyDescent="0.35">
      <c r="B1631" s="127" t="s">
        <v>98</v>
      </c>
      <c r="C1631" s="138">
        <v>44421</v>
      </c>
      <c r="D1631" s="127" t="s">
        <v>524</v>
      </c>
      <c r="E1631" s="61" t="s">
        <v>525</v>
      </c>
      <c r="F1631" s="16">
        <v>80</v>
      </c>
      <c r="H1631" s="2">
        <v>44403</v>
      </c>
      <c r="I1631" s="2">
        <v>44416</v>
      </c>
      <c r="J1631">
        <f t="shared" si="100"/>
        <v>14</v>
      </c>
      <c r="K1631" s="2">
        <f t="shared" si="101"/>
        <v>44409.5</v>
      </c>
      <c r="L1631" s="82">
        <v>44421.5</v>
      </c>
      <c r="M1631" s="79">
        <v>44424.5</v>
      </c>
      <c r="N1631" s="79"/>
      <c r="O1631">
        <f t="shared" si="102"/>
        <v>15</v>
      </c>
      <c r="P1631" s="32">
        <f t="shared" si="103"/>
        <v>1200</v>
      </c>
    </row>
    <row r="1632" spans="1:16" x14ac:dyDescent="0.35">
      <c r="B1632" s="127" t="s">
        <v>98</v>
      </c>
      <c r="C1632" s="138">
        <v>44421</v>
      </c>
      <c r="D1632" s="127" t="s">
        <v>450</v>
      </c>
      <c r="E1632" s="61" t="s">
        <v>451</v>
      </c>
      <c r="F1632" s="16">
        <v>23.38</v>
      </c>
      <c r="H1632" s="2">
        <v>44403</v>
      </c>
      <c r="I1632" s="2">
        <v>44416</v>
      </c>
      <c r="J1632">
        <f t="shared" si="100"/>
        <v>14</v>
      </c>
      <c r="K1632" s="2">
        <f t="shared" si="101"/>
        <v>44409.5</v>
      </c>
      <c r="L1632" s="82">
        <v>44421.5</v>
      </c>
      <c r="M1632" s="79">
        <v>44421.5</v>
      </c>
      <c r="N1632" s="79"/>
      <c r="O1632">
        <f t="shared" si="102"/>
        <v>12</v>
      </c>
      <c r="P1632" s="32">
        <f t="shared" si="103"/>
        <v>280.56</v>
      </c>
    </row>
    <row r="1633" spans="2:16" x14ac:dyDescent="0.35">
      <c r="B1633" s="127" t="s">
        <v>98</v>
      </c>
      <c r="C1633" s="138">
        <v>44421</v>
      </c>
      <c r="D1633" s="127" t="s">
        <v>488</v>
      </c>
      <c r="E1633" s="61" t="s">
        <v>489</v>
      </c>
      <c r="F1633" s="16">
        <v>3.61</v>
      </c>
      <c r="H1633" s="2">
        <v>44403</v>
      </c>
      <c r="I1633" s="2">
        <v>44416</v>
      </c>
      <c r="J1633">
        <f t="shared" si="100"/>
        <v>14</v>
      </c>
      <c r="K1633" s="2">
        <f t="shared" si="101"/>
        <v>44409.5</v>
      </c>
      <c r="L1633" s="82">
        <v>44421.5</v>
      </c>
      <c r="M1633" s="79">
        <v>44454.5</v>
      </c>
      <c r="N1633" s="79"/>
      <c r="O1633">
        <f t="shared" si="102"/>
        <v>45</v>
      </c>
      <c r="P1633" s="32">
        <f t="shared" si="103"/>
        <v>162.44999999999999</v>
      </c>
    </row>
    <row r="1634" spans="2:16" x14ac:dyDescent="0.35">
      <c r="B1634" s="127" t="s">
        <v>98</v>
      </c>
      <c r="C1634" s="138">
        <v>44421</v>
      </c>
      <c r="D1634" s="127" t="s">
        <v>559</v>
      </c>
      <c r="E1634" s="61" t="s">
        <v>560</v>
      </c>
      <c r="F1634" s="16">
        <v>32</v>
      </c>
      <c r="H1634" s="2">
        <v>44403</v>
      </c>
      <c r="I1634" s="2">
        <v>44416</v>
      </c>
      <c r="J1634">
        <f t="shared" si="100"/>
        <v>14</v>
      </c>
      <c r="K1634" s="2">
        <f t="shared" si="101"/>
        <v>44409.5</v>
      </c>
      <c r="L1634" s="82">
        <v>44421.5</v>
      </c>
      <c r="M1634" s="79">
        <v>44421.5</v>
      </c>
      <c r="N1634" s="79"/>
      <c r="O1634">
        <f t="shared" si="102"/>
        <v>12</v>
      </c>
      <c r="P1634" s="32">
        <f t="shared" si="103"/>
        <v>384</v>
      </c>
    </row>
    <row r="1635" spans="2:16" x14ac:dyDescent="0.35">
      <c r="B1635" s="127" t="s">
        <v>98</v>
      </c>
      <c r="C1635" s="138">
        <v>44421</v>
      </c>
      <c r="D1635" s="127" t="s">
        <v>460</v>
      </c>
      <c r="E1635" s="61" t="s">
        <v>461</v>
      </c>
      <c r="F1635" s="16">
        <v>164.70000000000002</v>
      </c>
      <c r="H1635" s="2">
        <v>44403</v>
      </c>
      <c r="I1635" s="2">
        <v>44416</v>
      </c>
      <c r="J1635">
        <f t="shared" si="100"/>
        <v>14</v>
      </c>
      <c r="K1635" s="2">
        <f t="shared" si="101"/>
        <v>44409.5</v>
      </c>
      <c r="L1635" s="82">
        <v>44421.5</v>
      </c>
      <c r="M1635" s="79">
        <v>44421.5</v>
      </c>
      <c r="N1635" s="79"/>
      <c r="O1635">
        <f t="shared" si="102"/>
        <v>12</v>
      </c>
      <c r="P1635" s="32">
        <f t="shared" si="103"/>
        <v>1976.4</v>
      </c>
    </row>
    <row r="1636" spans="2:16" x14ac:dyDescent="0.35">
      <c r="B1636" s="127" t="s">
        <v>98</v>
      </c>
      <c r="C1636" s="138">
        <v>44421</v>
      </c>
      <c r="D1636" s="127" t="s">
        <v>462</v>
      </c>
      <c r="E1636" s="61" t="s">
        <v>463</v>
      </c>
      <c r="F1636" s="16">
        <v>25.080000000000002</v>
      </c>
      <c r="H1636" s="2">
        <v>44403</v>
      </c>
      <c r="I1636" s="2">
        <v>44416</v>
      </c>
      <c r="J1636">
        <f t="shared" si="100"/>
        <v>14</v>
      </c>
      <c r="K1636" s="2">
        <f t="shared" si="101"/>
        <v>44409.5</v>
      </c>
      <c r="L1636" s="82">
        <v>44421.5</v>
      </c>
      <c r="M1636" s="79">
        <v>44421.5</v>
      </c>
      <c r="N1636" s="79"/>
      <c r="O1636">
        <f t="shared" si="102"/>
        <v>12</v>
      </c>
      <c r="P1636" s="32">
        <f t="shared" si="103"/>
        <v>300.96000000000004</v>
      </c>
    </row>
    <row r="1637" spans="2:16" x14ac:dyDescent="0.35">
      <c r="B1637" s="127" t="s">
        <v>98</v>
      </c>
      <c r="C1637" s="138">
        <v>44421</v>
      </c>
      <c r="D1637" s="127" t="s">
        <v>470</v>
      </c>
      <c r="E1637" s="61" t="s">
        <v>471</v>
      </c>
      <c r="F1637" s="16">
        <v>4609.3999999999996</v>
      </c>
      <c r="H1637" s="2">
        <v>44403</v>
      </c>
      <c r="I1637" s="2">
        <v>44416</v>
      </c>
      <c r="J1637">
        <f t="shared" si="100"/>
        <v>14</v>
      </c>
      <c r="K1637" s="2">
        <f t="shared" si="101"/>
        <v>44409.5</v>
      </c>
      <c r="L1637" s="82">
        <v>44421.5</v>
      </c>
      <c r="M1637" s="79">
        <v>44421.5</v>
      </c>
      <c r="N1637" s="79"/>
      <c r="O1637">
        <f t="shared" si="102"/>
        <v>12</v>
      </c>
      <c r="P1637" s="32">
        <f t="shared" si="103"/>
        <v>55312.799999999996</v>
      </c>
    </row>
    <row r="1638" spans="2:16" x14ac:dyDescent="0.35">
      <c r="B1638" s="127" t="s">
        <v>98</v>
      </c>
      <c r="C1638" s="138">
        <v>44421</v>
      </c>
      <c r="D1638" s="127" t="s">
        <v>472</v>
      </c>
      <c r="E1638" s="61" t="s">
        <v>473</v>
      </c>
      <c r="F1638" s="16">
        <v>675.45999999999992</v>
      </c>
      <c r="H1638" s="2">
        <v>44403</v>
      </c>
      <c r="I1638" s="2">
        <v>44416</v>
      </c>
      <c r="J1638">
        <f t="shared" si="100"/>
        <v>14</v>
      </c>
      <c r="K1638" s="2">
        <f t="shared" si="101"/>
        <v>44409.5</v>
      </c>
      <c r="L1638" s="82">
        <v>44421.5</v>
      </c>
      <c r="M1638" s="79">
        <v>44421.5</v>
      </c>
      <c r="N1638" s="79"/>
      <c r="O1638">
        <f t="shared" si="102"/>
        <v>12</v>
      </c>
      <c r="P1638" s="32">
        <f t="shared" si="103"/>
        <v>8105.5199999999986</v>
      </c>
    </row>
    <row r="1639" spans="2:16" x14ac:dyDescent="0.35">
      <c r="B1639" s="127" t="s">
        <v>98</v>
      </c>
      <c r="C1639" s="138">
        <v>44421</v>
      </c>
      <c r="D1639" s="127" t="s">
        <v>484</v>
      </c>
      <c r="E1639" s="61" t="s">
        <v>485</v>
      </c>
      <c r="F1639" s="16">
        <v>152</v>
      </c>
      <c r="H1639" s="2">
        <v>44403</v>
      </c>
      <c r="I1639" s="2">
        <v>44416</v>
      </c>
      <c r="J1639">
        <f t="shared" si="100"/>
        <v>14</v>
      </c>
      <c r="K1639" s="2">
        <f t="shared" si="101"/>
        <v>44409.5</v>
      </c>
      <c r="L1639" s="82">
        <v>44421.5</v>
      </c>
      <c r="M1639" s="79">
        <v>44421.5</v>
      </c>
      <c r="N1639" s="79"/>
      <c r="O1639">
        <f t="shared" si="102"/>
        <v>12</v>
      </c>
      <c r="P1639" s="32">
        <f t="shared" si="103"/>
        <v>1824</v>
      </c>
    </row>
    <row r="1640" spans="2:16" x14ac:dyDescent="0.35">
      <c r="B1640" s="127" t="s">
        <v>98</v>
      </c>
      <c r="C1640" s="138">
        <v>44421</v>
      </c>
      <c r="D1640" s="127" t="s">
        <v>486</v>
      </c>
      <c r="E1640" s="61" t="s">
        <v>487</v>
      </c>
      <c r="F1640" s="16">
        <v>56.64</v>
      </c>
      <c r="H1640" s="2">
        <v>44403</v>
      </c>
      <c r="I1640" s="2">
        <v>44416</v>
      </c>
      <c r="J1640">
        <f t="shared" si="100"/>
        <v>14</v>
      </c>
      <c r="K1640" s="2">
        <f t="shared" si="101"/>
        <v>44409.5</v>
      </c>
      <c r="L1640" s="82">
        <v>44421.5</v>
      </c>
      <c r="M1640" s="79">
        <v>44439.5</v>
      </c>
      <c r="N1640" s="79"/>
      <c r="O1640">
        <f t="shared" si="102"/>
        <v>30</v>
      </c>
      <c r="P1640" s="32">
        <f t="shared" si="103"/>
        <v>1699.2</v>
      </c>
    </row>
    <row r="1641" spans="2:16" x14ac:dyDescent="0.35">
      <c r="B1641" s="127" t="s">
        <v>98</v>
      </c>
      <c r="C1641" s="138">
        <v>44421</v>
      </c>
      <c r="D1641" s="127" t="s">
        <v>488</v>
      </c>
      <c r="E1641" s="61" t="s">
        <v>489</v>
      </c>
      <c r="F1641" s="16">
        <v>11057.880000000012</v>
      </c>
      <c r="H1641" s="2">
        <v>44403</v>
      </c>
      <c r="I1641" s="2">
        <v>44416</v>
      </c>
      <c r="J1641">
        <f t="shared" si="100"/>
        <v>14</v>
      </c>
      <c r="K1641" s="2">
        <f t="shared" si="101"/>
        <v>44409.5</v>
      </c>
      <c r="L1641" s="82">
        <v>44421.5</v>
      </c>
      <c r="M1641" s="79">
        <v>44454.5</v>
      </c>
      <c r="N1641" s="79"/>
      <c r="O1641">
        <f t="shared" si="102"/>
        <v>45</v>
      </c>
      <c r="P1641" s="32">
        <f t="shared" si="103"/>
        <v>497604.60000000056</v>
      </c>
    </row>
    <row r="1642" spans="2:16" x14ac:dyDescent="0.35">
      <c r="B1642" s="127" t="s">
        <v>98</v>
      </c>
      <c r="C1642" s="138">
        <v>44421</v>
      </c>
      <c r="D1642" s="127" t="s">
        <v>492</v>
      </c>
      <c r="E1642" s="61" t="s">
        <v>493</v>
      </c>
      <c r="F1642" s="16">
        <v>5889.6499999999978</v>
      </c>
      <c r="H1642" s="2">
        <v>44403</v>
      </c>
      <c r="I1642" s="2">
        <v>44416</v>
      </c>
      <c r="J1642">
        <f t="shared" si="100"/>
        <v>14</v>
      </c>
      <c r="K1642" s="2">
        <f t="shared" si="101"/>
        <v>44409.5</v>
      </c>
      <c r="L1642" s="82">
        <v>44421.5</v>
      </c>
      <c r="M1642" s="2">
        <v>44396.5</v>
      </c>
      <c r="N1642" s="79"/>
      <c r="O1642">
        <f t="shared" si="102"/>
        <v>-13</v>
      </c>
      <c r="P1642" s="32">
        <f t="shared" si="103"/>
        <v>-76565.449999999968</v>
      </c>
    </row>
    <row r="1643" spans="2:16" x14ac:dyDescent="0.35">
      <c r="B1643" s="127" t="s">
        <v>98</v>
      </c>
      <c r="C1643" s="138">
        <v>44421</v>
      </c>
      <c r="D1643" s="127" t="s">
        <v>504</v>
      </c>
      <c r="E1643" s="61" t="s">
        <v>505</v>
      </c>
      <c r="F1643" s="16">
        <v>196.36</v>
      </c>
      <c r="H1643" s="2">
        <v>44403</v>
      </c>
      <c r="I1643" s="2">
        <v>44416</v>
      </c>
      <c r="J1643">
        <f t="shared" si="100"/>
        <v>14</v>
      </c>
      <c r="K1643" s="2">
        <f t="shared" si="101"/>
        <v>44409.5</v>
      </c>
      <c r="L1643" s="82">
        <v>44421.5</v>
      </c>
      <c r="M1643" s="79">
        <v>44424.5</v>
      </c>
      <c r="N1643" s="79"/>
      <c r="O1643">
        <f t="shared" si="102"/>
        <v>15</v>
      </c>
      <c r="P1643" s="32">
        <f t="shared" si="103"/>
        <v>2945.4</v>
      </c>
    </row>
    <row r="1644" spans="2:16" x14ac:dyDescent="0.35">
      <c r="B1644" s="127" t="s">
        <v>98</v>
      </c>
      <c r="C1644" s="138">
        <v>44421</v>
      </c>
      <c r="D1644" s="127" t="s">
        <v>506</v>
      </c>
      <c r="E1644" s="61" t="s">
        <v>507</v>
      </c>
      <c r="F1644" s="16">
        <v>633.44000000000005</v>
      </c>
      <c r="H1644" s="2">
        <v>44403</v>
      </c>
      <c r="I1644" s="2">
        <v>44416</v>
      </c>
      <c r="J1644">
        <f t="shared" si="100"/>
        <v>14</v>
      </c>
      <c r="K1644" s="2">
        <f t="shared" si="101"/>
        <v>44409.5</v>
      </c>
      <c r="L1644" s="82">
        <v>44421.5</v>
      </c>
      <c r="M1644" s="79">
        <v>44424.5</v>
      </c>
      <c r="N1644" s="79"/>
      <c r="O1644">
        <f t="shared" si="102"/>
        <v>15</v>
      </c>
      <c r="P1644" s="32">
        <f t="shared" si="103"/>
        <v>9501.6</v>
      </c>
    </row>
    <row r="1645" spans="2:16" x14ac:dyDescent="0.35">
      <c r="B1645" s="127" t="s">
        <v>98</v>
      </c>
      <c r="C1645" s="138">
        <v>44421</v>
      </c>
      <c r="D1645" s="127" t="s">
        <v>508</v>
      </c>
      <c r="E1645" s="61" t="s">
        <v>509</v>
      </c>
      <c r="F1645" s="16">
        <v>164.08</v>
      </c>
      <c r="H1645" s="2">
        <v>44403</v>
      </c>
      <c r="I1645" s="2">
        <v>44416</v>
      </c>
      <c r="J1645">
        <f t="shared" si="100"/>
        <v>14</v>
      </c>
      <c r="K1645" s="2">
        <f t="shared" si="101"/>
        <v>44409.5</v>
      </c>
      <c r="L1645" s="82">
        <v>44421.5</v>
      </c>
      <c r="M1645" s="79">
        <v>44424.5</v>
      </c>
      <c r="N1645" s="79"/>
      <c r="O1645">
        <f t="shared" si="102"/>
        <v>15</v>
      </c>
      <c r="P1645" s="32">
        <f t="shared" si="103"/>
        <v>2461.2000000000003</v>
      </c>
    </row>
    <row r="1646" spans="2:16" x14ac:dyDescent="0.35">
      <c r="B1646" s="127" t="s">
        <v>98</v>
      </c>
      <c r="C1646" s="138">
        <v>44421</v>
      </c>
      <c r="D1646" s="127" t="s">
        <v>448</v>
      </c>
      <c r="E1646" s="61" t="s">
        <v>449</v>
      </c>
      <c r="F1646" s="16">
        <v>11492.919999999973</v>
      </c>
      <c r="H1646" s="2">
        <v>44403</v>
      </c>
      <c r="I1646" s="2">
        <v>44416</v>
      </c>
      <c r="J1646">
        <f t="shared" si="100"/>
        <v>14</v>
      </c>
      <c r="K1646" s="2">
        <f t="shared" si="101"/>
        <v>44409.5</v>
      </c>
      <c r="L1646" s="82">
        <v>44421.5</v>
      </c>
      <c r="M1646" s="79">
        <v>44421.5</v>
      </c>
      <c r="N1646" s="79"/>
      <c r="O1646">
        <f t="shared" si="102"/>
        <v>12</v>
      </c>
      <c r="P1646" s="32">
        <f t="shared" si="103"/>
        <v>137915.03999999969</v>
      </c>
    </row>
    <row r="1647" spans="2:16" x14ac:dyDescent="0.35">
      <c r="B1647" s="127" t="s">
        <v>98</v>
      </c>
      <c r="C1647" s="138">
        <v>44421</v>
      </c>
      <c r="D1647" s="127" t="s">
        <v>510</v>
      </c>
      <c r="E1647" s="61" t="s">
        <v>511</v>
      </c>
      <c r="F1647" s="16">
        <v>5935.3599999999915</v>
      </c>
      <c r="H1647" s="2">
        <v>44403</v>
      </c>
      <c r="I1647" s="2">
        <v>44416</v>
      </c>
      <c r="J1647">
        <f t="shared" si="100"/>
        <v>14</v>
      </c>
      <c r="K1647" s="2">
        <f t="shared" si="101"/>
        <v>44409.5</v>
      </c>
      <c r="L1647" s="82">
        <v>44421.5</v>
      </c>
      <c r="M1647" s="79">
        <v>44421.5</v>
      </c>
      <c r="N1647" s="79"/>
      <c r="O1647">
        <f t="shared" si="102"/>
        <v>12</v>
      </c>
      <c r="P1647" s="32">
        <f t="shared" si="103"/>
        <v>71224.319999999891</v>
      </c>
    </row>
    <row r="1648" spans="2:16" x14ac:dyDescent="0.35">
      <c r="B1648" s="127" t="s">
        <v>98</v>
      </c>
      <c r="C1648" s="138">
        <v>44421</v>
      </c>
      <c r="D1648" s="127" t="s">
        <v>512</v>
      </c>
      <c r="E1648" s="61" t="s">
        <v>513</v>
      </c>
      <c r="F1648" s="16">
        <v>161.84</v>
      </c>
      <c r="H1648" s="2">
        <v>44403</v>
      </c>
      <c r="I1648" s="2">
        <v>44416</v>
      </c>
      <c r="J1648">
        <f t="shared" si="100"/>
        <v>14</v>
      </c>
      <c r="K1648" s="2">
        <f t="shared" si="101"/>
        <v>44409.5</v>
      </c>
      <c r="L1648" s="82">
        <v>44421.5</v>
      </c>
      <c r="M1648" s="79">
        <v>44424.5</v>
      </c>
      <c r="N1648" s="79"/>
      <c r="O1648">
        <f t="shared" si="102"/>
        <v>15</v>
      </c>
      <c r="P1648" s="32">
        <f t="shared" si="103"/>
        <v>2427.6</v>
      </c>
    </row>
    <row r="1649" spans="2:16" x14ac:dyDescent="0.35">
      <c r="B1649" s="127" t="s">
        <v>98</v>
      </c>
      <c r="C1649" s="138">
        <v>44421</v>
      </c>
      <c r="D1649" s="127" t="s">
        <v>514</v>
      </c>
      <c r="E1649" s="61" t="s">
        <v>515</v>
      </c>
      <c r="F1649" s="16">
        <v>98.52</v>
      </c>
      <c r="H1649" s="2">
        <v>44403</v>
      </c>
      <c r="I1649" s="2">
        <v>44416</v>
      </c>
      <c r="J1649">
        <f t="shared" si="100"/>
        <v>14</v>
      </c>
      <c r="K1649" s="2">
        <f t="shared" si="101"/>
        <v>44409.5</v>
      </c>
      <c r="L1649" s="82">
        <v>44421.5</v>
      </c>
      <c r="M1649" s="79">
        <v>44424.5</v>
      </c>
      <c r="N1649" s="79"/>
      <c r="O1649">
        <f t="shared" si="102"/>
        <v>15</v>
      </c>
      <c r="P1649" s="32">
        <f t="shared" si="103"/>
        <v>1477.8</v>
      </c>
    </row>
    <row r="1650" spans="2:16" x14ac:dyDescent="0.35">
      <c r="B1650" s="127" t="s">
        <v>98</v>
      </c>
      <c r="C1650" s="138">
        <v>44421</v>
      </c>
      <c r="D1650" s="127" t="s">
        <v>516</v>
      </c>
      <c r="E1650" s="61" t="s">
        <v>517</v>
      </c>
      <c r="F1650" s="16">
        <v>238.56</v>
      </c>
      <c r="H1650" s="2">
        <v>44403</v>
      </c>
      <c r="I1650" s="2">
        <v>44416</v>
      </c>
      <c r="J1650">
        <f t="shared" si="100"/>
        <v>14</v>
      </c>
      <c r="K1650" s="2">
        <f t="shared" si="101"/>
        <v>44409.5</v>
      </c>
      <c r="L1650" s="82">
        <v>44421.5</v>
      </c>
      <c r="M1650" s="79">
        <v>44424.5</v>
      </c>
      <c r="N1650" s="79"/>
      <c r="O1650">
        <f t="shared" si="102"/>
        <v>15</v>
      </c>
      <c r="P1650" s="32">
        <f t="shared" si="103"/>
        <v>3578.4</v>
      </c>
    </row>
    <row r="1651" spans="2:16" x14ac:dyDescent="0.35">
      <c r="B1651" s="127" t="s">
        <v>98</v>
      </c>
      <c r="C1651" s="138">
        <v>44421</v>
      </c>
      <c r="D1651" s="127" t="s">
        <v>518</v>
      </c>
      <c r="E1651" s="61" t="s">
        <v>519</v>
      </c>
      <c r="F1651" s="16">
        <v>288.18</v>
      </c>
      <c r="H1651" s="2">
        <v>44403</v>
      </c>
      <c r="I1651" s="2">
        <v>44416</v>
      </c>
      <c r="J1651">
        <f t="shared" si="100"/>
        <v>14</v>
      </c>
      <c r="K1651" s="2">
        <f t="shared" si="101"/>
        <v>44409.5</v>
      </c>
      <c r="L1651" s="82">
        <v>44421.5</v>
      </c>
      <c r="M1651" s="79">
        <v>44424.5</v>
      </c>
      <c r="N1651" s="79"/>
      <c r="O1651">
        <f t="shared" si="102"/>
        <v>15</v>
      </c>
      <c r="P1651" s="32">
        <f t="shared" si="103"/>
        <v>4322.7</v>
      </c>
    </row>
    <row r="1652" spans="2:16" x14ac:dyDescent="0.35">
      <c r="B1652" s="127" t="s">
        <v>98</v>
      </c>
      <c r="C1652" s="138">
        <v>44421</v>
      </c>
      <c r="D1652" s="127" t="s">
        <v>520</v>
      </c>
      <c r="E1652" s="61" t="s">
        <v>521</v>
      </c>
      <c r="F1652" s="16">
        <v>924.7199999999998</v>
      </c>
      <c r="H1652" s="2">
        <v>44403</v>
      </c>
      <c r="I1652" s="2">
        <v>44416</v>
      </c>
      <c r="J1652">
        <f t="shared" si="100"/>
        <v>14</v>
      </c>
      <c r="K1652" s="2">
        <f t="shared" si="101"/>
        <v>44409.5</v>
      </c>
      <c r="L1652" s="82">
        <v>44421.5</v>
      </c>
      <c r="M1652" s="79">
        <v>44424.5</v>
      </c>
      <c r="N1652" s="79"/>
      <c r="O1652">
        <f t="shared" si="102"/>
        <v>15</v>
      </c>
      <c r="P1652" s="32">
        <f t="shared" si="103"/>
        <v>13870.799999999997</v>
      </c>
    </row>
    <row r="1653" spans="2:16" x14ac:dyDescent="0.35">
      <c r="B1653" s="127" t="s">
        <v>98</v>
      </c>
      <c r="C1653" s="138">
        <v>44421</v>
      </c>
      <c r="D1653" s="127" t="s">
        <v>522</v>
      </c>
      <c r="E1653" s="61" t="s">
        <v>523</v>
      </c>
      <c r="F1653" s="16">
        <v>59</v>
      </c>
      <c r="H1653" s="2">
        <v>44403</v>
      </c>
      <c r="I1653" s="2">
        <v>44416</v>
      </c>
      <c r="J1653">
        <f t="shared" si="100"/>
        <v>14</v>
      </c>
      <c r="K1653" s="2">
        <f t="shared" si="101"/>
        <v>44409.5</v>
      </c>
      <c r="L1653" s="82">
        <v>44421.5</v>
      </c>
      <c r="M1653" s="79">
        <v>44424.5</v>
      </c>
      <c r="N1653" s="79"/>
      <c r="O1653">
        <f t="shared" si="102"/>
        <v>15</v>
      </c>
      <c r="P1653" s="32">
        <f t="shared" si="103"/>
        <v>885</v>
      </c>
    </row>
    <row r="1654" spans="2:16" x14ac:dyDescent="0.35">
      <c r="B1654" s="127" t="s">
        <v>98</v>
      </c>
      <c r="C1654" s="138">
        <v>44421</v>
      </c>
      <c r="D1654" s="127" t="s">
        <v>524</v>
      </c>
      <c r="E1654" s="61" t="s">
        <v>525</v>
      </c>
      <c r="F1654" s="16">
        <v>760</v>
      </c>
      <c r="H1654" s="2">
        <v>44403</v>
      </c>
      <c r="I1654" s="2">
        <v>44416</v>
      </c>
      <c r="J1654">
        <f t="shared" si="100"/>
        <v>14</v>
      </c>
      <c r="K1654" s="2">
        <f t="shared" si="101"/>
        <v>44409.5</v>
      </c>
      <c r="L1654" s="82">
        <v>44421.5</v>
      </c>
      <c r="M1654" s="79">
        <v>44424.5</v>
      </c>
      <c r="N1654" s="79"/>
      <c r="O1654">
        <f t="shared" si="102"/>
        <v>15</v>
      </c>
      <c r="P1654" s="32">
        <f t="shared" si="103"/>
        <v>11400</v>
      </c>
    </row>
    <row r="1655" spans="2:16" x14ac:dyDescent="0.35">
      <c r="B1655" s="127" t="s">
        <v>98</v>
      </c>
      <c r="C1655" s="138">
        <v>44421</v>
      </c>
      <c r="D1655" s="127" t="s">
        <v>450</v>
      </c>
      <c r="E1655" s="61" t="s">
        <v>451</v>
      </c>
      <c r="F1655" s="16">
        <v>5190.3600000000188</v>
      </c>
      <c r="H1655" s="2">
        <v>44403</v>
      </c>
      <c r="I1655" s="2">
        <v>44416</v>
      </c>
      <c r="J1655">
        <f t="shared" si="100"/>
        <v>14</v>
      </c>
      <c r="K1655" s="2">
        <f t="shared" si="101"/>
        <v>44409.5</v>
      </c>
      <c r="L1655" s="82">
        <v>44421.5</v>
      </c>
      <c r="M1655" s="79">
        <v>44421.5</v>
      </c>
      <c r="N1655" s="79"/>
      <c r="O1655">
        <f t="shared" si="102"/>
        <v>12</v>
      </c>
      <c r="P1655" s="32">
        <f t="shared" si="103"/>
        <v>62284.320000000225</v>
      </c>
    </row>
    <row r="1656" spans="2:16" x14ac:dyDescent="0.35">
      <c r="B1656" s="127" t="s">
        <v>98</v>
      </c>
      <c r="C1656" s="138">
        <v>44421</v>
      </c>
      <c r="D1656" s="127" t="s">
        <v>526</v>
      </c>
      <c r="E1656" s="61" t="s">
        <v>527</v>
      </c>
      <c r="F1656" s="16">
        <v>132.5</v>
      </c>
      <c r="H1656" s="2">
        <v>44403</v>
      </c>
      <c r="I1656" s="2">
        <v>44416</v>
      </c>
      <c r="J1656">
        <f t="shared" si="100"/>
        <v>14</v>
      </c>
      <c r="K1656" s="2">
        <f t="shared" si="101"/>
        <v>44409.5</v>
      </c>
      <c r="L1656" s="82">
        <v>44421.5</v>
      </c>
      <c r="M1656" s="79">
        <v>44439.5</v>
      </c>
      <c r="N1656" s="79"/>
      <c r="O1656">
        <f t="shared" si="102"/>
        <v>30</v>
      </c>
      <c r="P1656" s="32">
        <f t="shared" si="103"/>
        <v>3975</v>
      </c>
    </row>
    <row r="1657" spans="2:16" x14ac:dyDescent="0.35">
      <c r="B1657" s="127" t="s">
        <v>98</v>
      </c>
      <c r="C1657" s="138">
        <v>44421</v>
      </c>
      <c r="D1657" s="127" t="s">
        <v>528</v>
      </c>
      <c r="E1657" s="61" t="s">
        <v>529</v>
      </c>
      <c r="F1657" s="16">
        <v>11.84</v>
      </c>
      <c r="H1657" s="2">
        <v>44403</v>
      </c>
      <c r="I1657" s="2">
        <v>44416</v>
      </c>
      <c r="J1657">
        <f t="shared" si="100"/>
        <v>14</v>
      </c>
      <c r="K1657" s="2">
        <f t="shared" si="101"/>
        <v>44409.5</v>
      </c>
      <c r="L1657" s="82">
        <v>44421.5</v>
      </c>
      <c r="M1657" s="79">
        <v>44424.5</v>
      </c>
      <c r="N1657" s="79"/>
      <c r="O1657">
        <f t="shared" si="102"/>
        <v>15</v>
      </c>
      <c r="P1657" s="32">
        <f t="shared" si="103"/>
        <v>177.6</v>
      </c>
    </row>
    <row r="1658" spans="2:16" x14ac:dyDescent="0.35">
      <c r="B1658" s="127" t="s">
        <v>98</v>
      </c>
      <c r="C1658" s="138">
        <v>44421</v>
      </c>
      <c r="D1658" s="127" t="s">
        <v>530</v>
      </c>
      <c r="E1658" s="61" t="s">
        <v>531</v>
      </c>
      <c r="F1658" s="16">
        <v>250.68</v>
      </c>
      <c r="H1658" s="2">
        <v>44403</v>
      </c>
      <c r="I1658" s="2">
        <v>44416</v>
      </c>
      <c r="J1658">
        <f t="shared" si="100"/>
        <v>14</v>
      </c>
      <c r="K1658" s="2">
        <f t="shared" si="101"/>
        <v>44409.5</v>
      </c>
      <c r="L1658" s="82">
        <v>44421.5</v>
      </c>
      <c r="M1658" s="79">
        <v>44424.5</v>
      </c>
      <c r="N1658" s="79"/>
      <c r="O1658">
        <f t="shared" si="102"/>
        <v>15</v>
      </c>
      <c r="P1658" s="32">
        <f t="shared" si="103"/>
        <v>3760.2000000000003</v>
      </c>
    </row>
    <row r="1659" spans="2:16" x14ac:dyDescent="0.35">
      <c r="B1659" s="127" t="s">
        <v>98</v>
      </c>
      <c r="C1659" s="138">
        <v>44421</v>
      </c>
      <c r="D1659" s="127" t="s">
        <v>532</v>
      </c>
      <c r="E1659" s="61" t="s">
        <v>533</v>
      </c>
      <c r="F1659" s="16">
        <v>1578.23</v>
      </c>
      <c r="H1659" s="2">
        <v>44403</v>
      </c>
      <c r="I1659" s="2">
        <v>44416</v>
      </c>
      <c r="J1659">
        <f t="shared" si="100"/>
        <v>14</v>
      </c>
      <c r="K1659" s="2">
        <f t="shared" si="101"/>
        <v>44409.5</v>
      </c>
      <c r="L1659" s="82">
        <v>44421.5</v>
      </c>
      <c r="M1659" s="82">
        <v>44421.5</v>
      </c>
      <c r="N1659" s="79">
        <v>44420.5</v>
      </c>
      <c r="O1659">
        <f t="shared" si="102"/>
        <v>12</v>
      </c>
      <c r="P1659" s="32">
        <f t="shared" si="103"/>
        <v>18938.760000000002</v>
      </c>
    </row>
    <row r="1660" spans="2:16" x14ac:dyDescent="0.35">
      <c r="B1660" s="127" t="s">
        <v>98</v>
      </c>
      <c r="C1660" s="138">
        <v>44421</v>
      </c>
      <c r="D1660" s="127" t="s">
        <v>534</v>
      </c>
      <c r="E1660" s="61" t="s">
        <v>535</v>
      </c>
      <c r="F1660" s="16">
        <v>17535.630000000005</v>
      </c>
      <c r="H1660" s="2">
        <v>44403</v>
      </c>
      <c r="I1660" s="2">
        <v>44416</v>
      </c>
      <c r="J1660">
        <f t="shared" si="100"/>
        <v>14</v>
      </c>
      <c r="K1660" s="2">
        <f t="shared" si="101"/>
        <v>44409.5</v>
      </c>
      <c r="L1660" s="82">
        <v>44421.5</v>
      </c>
      <c r="M1660" s="82">
        <v>44421.5</v>
      </c>
      <c r="N1660" s="79">
        <v>44420.5</v>
      </c>
      <c r="O1660">
        <f t="shared" si="102"/>
        <v>12</v>
      </c>
      <c r="P1660" s="32">
        <f t="shared" si="103"/>
        <v>210427.56000000006</v>
      </c>
    </row>
    <row r="1661" spans="2:16" x14ac:dyDescent="0.35">
      <c r="B1661" s="127" t="s">
        <v>98</v>
      </c>
      <c r="C1661" s="138">
        <v>44421</v>
      </c>
      <c r="D1661" s="127" t="s">
        <v>536</v>
      </c>
      <c r="E1661" s="61" t="s">
        <v>537</v>
      </c>
      <c r="F1661" s="16">
        <v>1461.9799999999998</v>
      </c>
      <c r="H1661" s="2">
        <v>44403</v>
      </c>
      <c r="I1661" s="2">
        <v>44416</v>
      </c>
      <c r="J1661">
        <f t="shared" si="100"/>
        <v>14</v>
      </c>
      <c r="K1661" s="2">
        <f t="shared" si="101"/>
        <v>44409.5</v>
      </c>
      <c r="L1661" s="82">
        <v>44421.5</v>
      </c>
      <c r="M1661" s="82">
        <v>44421.5</v>
      </c>
      <c r="N1661" s="79">
        <v>44420.5</v>
      </c>
      <c r="O1661">
        <f t="shared" si="102"/>
        <v>12</v>
      </c>
      <c r="P1661" s="32">
        <f t="shared" si="103"/>
        <v>17543.759999999998</v>
      </c>
    </row>
    <row r="1662" spans="2:16" x14ac:dyDescent="0.35">
      <c r="B1662" s="127" t="s">
        <v>98</v>
      </c>
      <c r="C1662" s="138">
        <v>44421</v>
      </c>
      <c r="D1662" s="127" t="s">
        <v>553</v>
      </c>
      <c r="E1662" s="61" t="s">
        <v>554</v>
      </c>
      <c r="F1662" s="16">
        <v>1148.98</v>
      </c>
      <c r="H1662" s="2">
        <v>44403</v>
      </c>
      <c r="I1662" s="2">
        <v>44416</v>
      </c>
      <c r="J1662">
        <f t="shared" si="100"/>
        <v>14</v>
      </c>
      <c r="K1662" s="2">
        <f t="shared" si="101"/>
        <v>44409.5</v>
      </c>
      <c r="L1662" s="82">
        <v>44421.5</v>
      </c>
      <c r="M1662" s="82">
        <v>44421.5</v>
      </c>
      <c r="N1662" s="79">
        <v>44420.5</v>
      </c>
      <c r="O1662">
        <f t="shared" si="102"/>
        <v>12</v>
      </c>
      <c r="P1662" s="32">
        <f t="shared" si="103"/>
        <v>13787.76</v>
      </c>
    </row>
    <row r="1663" spans="2:16" x14ac:dyDescent="0.35">
      <c r="B1663" s="127" t="s">
        <v>98</v>
      </c>
      <c r="C1663" s="138">
        <v>44421</v>
      </c>
      <c r="D1663" s="127" t="s">
        <v>440</v>
      </c>
      <c r="E1663" s="61" t="s">
        <v>441</v>
      </c>
      <c r="F1663" s="16">
        <v>6.17</v>
      </c>
      <c r="H1663" s="2">
        <v>44403</v>
      </c>
      <c r="I1663" s="2">
        <v>44416</v>
      </c>
      <c r="J1663">
        <f t="shared" si="100"/>
        <v>14</v>
      </c>
      <c r="K1663" s="2">
        <f t="shared" si="101"/>
        <v>44409.5</v>
      </c>
      <c r="L1663" s="82">
        <v>44421.5</v>
      </c>
      <c r="M1663" s="79">
        <v>44438.5</v>
      </c>
      <c r="N1663" s="79"/>
      <c r="O1663">
        <f t="shared" si="102"/>
        <v>29</v>
      </c>
      <c r="P1663" s="32">
        <f t="shared" si="103"/>
        <v>178.93</v>
      </c>
    </row>
    <row r="1664" spans="2:16" x14ac:dyDescent="0.35">
      <c r="B1664" s="127" t="s">
        <v>98</v>
      </c>
      <c r="C1664" s="138">
        <v>44421</v>
      </c>
      <c r="D1664" s="127" t="s">
        <v>442</v>
      </c>
      <c r="E1664" s="61" t="s">
        <v>443</v>
      </c>
      <c r="F1664" s="16">
        <v>13.38</v>
      </c>
      <c r="H1664" s="2">
        <v>44403</v>
      </c>
      <c r="I1664" s="2">
        <v>44416</v>
      </c>
      <c r="J1664">
        <f t="shared" si="100"/>
        <v>14</v>
      </c>
      <c r="K1664" s="2">
        <f t="shared" si="101"/>
        <v>44409.5</v>
      </c>
      <c r="L1664" s="82">
        <v>44421.5</v>
      </c>
      <c r="M1664" s="82">
        <v>44421.5</v>
      </c>
      <c r="N1664" s="79"/>
      <c r="O1664">
        <f t="shared" si="102"/>
        <v>12</v>
      </c>
      <c r="P1664" s="32">
        <f t="shared" si="103"/>
        <v>160.56</v>
      </c>
    </row>
    <row r="1665" spans="2:16" x14ac:dyDescent="0.35">
      <c r="B1665" s="127" t="s">
        <v>98</v>
      </c>
      <c r="C1665" s="138">
        <v>44421</v>
      </c>
      <c r="D1665" s="127" t="s">
        <v>444</v>
      </c>
      <c r="E1665" s="61" t="s">
        <v>445</v>
      </c>
      <c r="F1665" s="16">
        <v>125.24000000000001</v>
      </c>
      <c r="H1665" s="2">
        <v>44403</v>
      </c>
      <c r="I1665" s="2">
        <v>44416</v>
      </c>
      <c r="J1665">
        <f t="shared" si="100"/>
        <v>14</v>
      </c>
      <c r="K1665" s="2">
        <f t="shared" si="101"/>
        <v>44409.5</v>
      </c>
      <c r="L1665" s="82">
        <v>44421.5</v>
      </c>
      <c r="M1665" s="82">
        <v>44421.5</v>
      </c>
      <c r="N1665" s="79"/>
      <c r="O1665">
        <f t="shared" si="102"/>
        <v>12</v>
      </c>
      <c r="P1665" s="32">
        <f t="shared" si="103"/>
        <v>1502.88</v>
      </c>
    </row>
    <row r="1666" spans="2:16" x14ac:dyDescent="0.35">
      <c r="B1666" s="127" t="s">
        <v>98</v>
      </c>
      <c r="C1666" s="138">
        <v>44421</v>
      </c>
      <c r="D1666" s="127" t="s">
        <v>430</v>
      </c>
      <c r="E1666" s="61" t="s">
        <v>431</v>
      </c>
      <c r="F1666" s="16">
        <v>45.94</v>
      </c>
      <c r="H1666" s="2">
        <v>44403</v>
      </c>
      <c r="I1666" s="2">
        <v>44416</v>
      </c>
      <c r="J1666">
        <f t="shared" si="100"/>
        <v>14</v>
      </c>
      <c r="K1666" s="2">
        <f t="shared" si="101"/>
        <v>44409.5</v>
      </c>
      <c r="L1666" s="82">
        <v>44421.5</v>
      </c>
      <c r="M1666" s="82">
        <v>44421.5</v>
      </c>
      <c r="N1666" s="79"/>
      <c r="O1666">
        <f t="shared" si="102"/>
        <v>12</v>
      </c>
      <c r="P1666" s="32">
        <f t="shared" si="103"/>
        <v>551.28</v>
      </c>
    </row>
    <row r="1667" spans="2:16" x14ac:dyDescent="0.35">
      <c r="B1667" s="127" t="s">
        <v>98</v>
      </c>
      <c r="C1667" s="138">
        <v>44421</v>
      </c>
      <c r="D1667" s="127" t="s">
        <v>432</v>
      </c>
      <c r="E1667" s="61" t="s">
        <v>433</v>
      </c>
      <c r="F1667" s="16">
        <v>38.19</v>
      </c>
      <c r="H1667" s="2">
        <v>44403</v>
      </c>
      <c r="I1667" s="2">
        <v>44416</v>
      </c>
      <c r="J1667">
        <f t="shared" si="100"/>
        <v>14</v>
      </c>
      <c r="K1667" s="2">
        <f t="shared" si="101"/>
        <v>44409.5</v>
      </c>
      <c r="L1667" s="82">
        <v>44421.5</v>
      </c>
      <c r="M1667" s="82">
        <v>44421.5</v>
      </c>
      <c r="N1667" s="79"/>
      <c r="O1667">
        <f t="shared" si="102"/>
        <v>12</v>
      </c>
      <c r="P1667" s="32">
        <f t="shared" si="103"/>
        <v>458.28</v>
      </c>
    </row>
    <row r="1668" spans="2:16" x14ac:dyDescent="0.35">
      <c r="B1668" s="127" t="s">
        <v>98</v>
      </c>
      <c r="C1668" s="138">
        <v>44421</v>
      </c>
      <c r="D1668" s="127" t="s">
        <v>434</v>
      </c>
      <c r="E1668" s="61" t="s">
        <v>435</v>
      </c>
      <c r="F1668" s="16">
        <v>38.200000000000003</v>
      </c>
      <c r="H1668" s="2">
        <v>44403</v>
      </c>
      <c r="I1668" s="2">
        <v>44416</v>
      </c>
      <c r="J1668">
        <f t="shared" si="100"/>
        <v>14</v>
      </c>
      <c r="K1668" s="2">
        <f t="shared" si="101"/>
        <v>44409.5</v>
      </c>
      <c r="L1668" s="82">
        <v>44421.5</v>
      </c>
      <c r="M1668" s="82">
        <v>44421.5</v>
      </c>
      <c r="N1668" s="79"/>
      <c r="O1668">
        <f t="shared" si="102"/>
        <v>12</v>
      </c>
      <c r="P1668" s="32">
        <f t="shared" si="103"/>
        <v>458.40000000000003</v>
      </c>
    </row>
    <row r="1669" spans="2:16" x14ac:dyDescent="0.35">
      <c r="B1669" s="127" t="s">
        <v>98</v>
      </c>
      <c r="C1669" s="138">
        <v>44421</v>
      </c>
      <c r="D1669" s="127" t="s">
        <v>498</v>
      </c>
      <c r="E1669" s="61" t="s">
        <v>499</v>
      </c>
      <c r="F1669" s="16">
        <v>2.4500000000000002</v>
      </c>
      <c r="H1669" s="2">
        <v>44403</v>
      </c>
      <c r="I1669" s="2">
        <v>44416</v>
      </c>
      <c r="J1669">
        <f t="shared" si="100"/>
        <v>14</v>
      </c>
      <c r="K1669" s="2">
        <f t="shared" si="101"/>
        <v>44409.5</v>
      </c>
      <c r="L1669" s="82">
        <v>44421.5</v>
      </c>
      <c r="M1669" s="82">
        <v>44421.5</v>
      </c>
      <c r="N1669" s="79"/>
      <c r="O1669">
        <f t="shared" si="102"/>
        <v>12</v>
      </c>
      <c r="P1669" s="32">
        <f t="shared" si="103"/>
        <v>29.400000000000002</v>
      </c>
    </row>
    <row r="1670" spans="2:16" x14ac:dyDescent="0.35">
      <c r="B1670" s="127" t="s">
        <v>98</v>
      </c>
      <c r="C1670" s="138">
        <v>44421</v>
      </c>
      <c r="D1670" s="127" t="s">
        <v>430</v>
      </c>
      <c r="E1670" s="61" t="s">
        <v>431</v>
      </c>
      <c r="F1670" s="16">
        <v>86.16</v>
      </c>
      <c r="H1670" s="2">
        <v>44403</v>
      </c>
      <c r="I1670" s="2">
        <v>44416</v>
      </c>
      <c r="J1670">
        <f t="shared" si="100"/>
        <v>14</v>
      </c>
      <c r="K1670" s="2">
        <f t="shared" si="101"/>
        <v>44409.5</v>
      </c>
      <c r="L1670" s="82">
        <v>44421.5</v>
      </c>
      <c r="M1670" s="82">
        <v>44421.5</v>
      </c>
      <c r="N1670" s="79"/>
      <c r="O1670">
        <f t="shared" si="102"/>
        <v>12</v>
      </c>
      <c r="P1670" s="32">
        <f t="shared" si="103"/>
        <v>1033.92</v>
      </c>
    </row>
    <row r="1671" spans="2:16" x14ac:dyDescent="0.35">
      <c r="B1671" s="127" t="s">
        <v>98</v>
      </c>
      <c r="C1671" s="138">
        <v>44421</v>
      </c>
      <c r="D1671" s="127" t="s">
        <v>432</v>
      </c>
      <c r="E1671" s="61" t="s">
        <v>433</v>
      </c>
      <c r="F1671" s="16">
        <v>30.339999999999996</v>
      </c>
      <c r="H1671" s="2">
        <v>44403</v>
      </c>
      <c r="I1671" s="2">
        <v>44416</v>
      </c>
      <c r="J1671">
        <f t="shared" si="100"/>
        <v>14</v>
      </c>
      <c r="K1671" s="2">
        <f t="shared" si="101"/>
        <v>44409.5</v>
      </c>
      <c r="L1671" s="82">
        <v>44421.5</v>
      </c>
      <c r="M1671" s="82">
        <v>44421.5</v>
      </c>
      <c r="N1671" s="79"/>
      <c r="O1671">
        <f t="shared" si="102"/>
        <v>12</v>
      </c>
      <c r="P1671" s="32">
        <f t="shared" si="103"/>
        <v>364.07999999999993</v>
      </c>
    </row>
    <row r="1672" spans="2:16" x14ac:dyDescent="0.35">
      <c r="B1672" s="127" t="s">
        <v>98</v>
      </c>
      <c r="C1672" s="138">
        <v>44421</v>
      </c>
      <c r="D1672" s="127" t="s">
        <v>434</v>
      </c>
      <c r="E1672" s="61" t="s">
        <v>435</v>
      </c>
      <c r="F1672" s="16">
        <v>30.33</v>
      </c>
      <c r="H1672" s="2">
        <v>44403</v>
      </c>
      <c r="I1672" s="2">
        <v>44416</v>
      </c>
      <c r="J1672">
        <f t="shared" si="100"/>
        <v>14</v>
      </c>
      <c r="K1672" s="2">
        <f t="shared" si="101"/>
        <v>44409.5</v>
      </c>
      <c r="L1672" s="82">
        <v>44421.5</v>
      </c>
      <c r="M1672" s="82">
        <v>44421.5</v>
      </c>
      <c r="N1672" s="79"/>
      <c r="O1672">
        <f t="shared" si="102"/>
        <v>12</v>
      </c>
      <c r="P1672" s="32">
        <f t="shared" si="103"/>
        <v>363.96</v>
      </c>
    </row>
    <row r="1673" spans="2:16" x14ac:dyDescent="0.35">
      <c r="B1673" s="127" t="s">
        <v>98</v>
      </c>
      <c r="C1673" s="138">
        <v>44421</v>
      </c>
      <c r="D1673" s="127" t="s">
        <v>436</v>
      </c>
      <c r="E1673" s="61" t="s">
        <v>437</v>
      </c>
      <c r="F1673" s="16">
        <v>18.53</v>
      </c>
      <c r="H1673" s="2">
        <v>44403</v>
      </c>
      <c r="I1673" s="2">
        <v>44416</v>
      </c>
      <c r="J1673">
        <f t="shared" si="100"/>
        <v>14</v>
      </c>
      <c r="K1673" s="2">
        <f t="shared" si="101"/>
        <v>44409.5</v>
      </c>
      <c r="L1673" s="82">
        <v>44421.5</v>
      </c>
      <c r="M1673" s="82">
        <v>44421.5</v>
      </c>
      <c r="N1673" s="79"/>
      <c r="O1673">
        <f t="shared" si="102"/>
        <v>12</v>
      </c>
      <c r="P1673" s="32">
        <f t="shared" si="103"/>
        <v>222.36</v>
      </c>
    </row>
    <row r="1674" spans="2:16" x14ac:dyDescent="0.35">
      <c r="B1674" s="127" t="s">
        <v>98</v>
      </c>
      <c r="C1674" s="138">
        <v>44421</v>
      </c>
      <c r="D1674" s="127" t="s">
        <v>456</v>
      </c>
      <c r="E1674" s="61" t="s">
        <v>457</v>
      </c>
      <c r="F1674" s="16">
        <v>49.89</v>
      </c>
      <c r="H1674" s="2">
        <v>44403</v>
      </c>
      <c r="I1674" s="2">
        <v>44416</v>
      </c>
      <c r="J1674">
        <f t="shared" ref="J1674:J1737" si="104">I1674-H1674+1</f>
        <v>14</v>
      </c>
      <c r="K1674" s="2">
        <f t="shared" ref="K1674:K1737" si="105">(I1674+H1674)/2</f>
        <v>44409.5</v>
      </c>
      <c r="L1674" s="82">
        <v>44421.5</v>
      </c>
      <c r="M1674" s="82">
        <v>44421.5</v>
      </c>
      <c r="N1674" s="79"/>
      <c r="O1674">
        <f t="shared" ref="O1674:O1737" si="106">M1674-K1674</f>
        <v>12</v>
      </c>
      <c r="P1674" s="32">
        <f t="shared" ref="P1674:P1737" si="107">F1674*O1674</f>
        <v>598.68000000000006</v>
      </c>
    </row>
    <row r="1675" spans="2:16" x14ac:dyDescent="0.35">
      <c r="B1675" s="127" t="s">
        <v>98</v>
      </c>
      <c r="C1675" s="138">
        <v>44421</v>
      </c>
      <c r="D1675" s="127" t="s">
        <v>440</v>
      </c>
      <c r="E1675" s="61" t="s">
        <v>441</v>
      </c>
      <c r="F1675" s="16">
        <v>19.54</v>
      </c>
      <c r="H1675" s="2">
        <v>44403</v>
      </c>
      <c r="I1675" s="2">
        <v>44416</v>
      </c>
      <c r="J1675">
        <f t="shared" si="104"/>
        <v>14</v>
      </c>
      <c r="K1675" s="2">
        <f t="shared" si="105"/>
        <v>44409.5</v>
      </c>
      <c r="L1675" s="82">
        <v>44421.5</v>
      </c>
      <c r="M1675" s="79">
        <v>44438.5</v>
      </c>
      <c r="N1675" s="79"/>
      <c r="O1675">
        <f t="shared" si="106"/>
        <v>29</v>
      </c>
      <c r="P1675" s="32">
        <f t="shared" si="107"/>
        <v>566.66</v>
      </c>
    </row>
    <row r="1676" spans="2:16" x14ac:dyDescent="0.35">
      <c r="B1676" s="127" t="s">
        <v>98</v>
      </c>
      <c r="C1676" s="138">
        <v>44421</v>
      </c>
      <c r="D1676" s="127" t="s">
        <v>432</v>
      </c>
      <c r="E1676" s="61" t="s">
        <v>433</v>
      </c>
      <c r="F1676" s="16">
        <v>259.31</v>
      </c>
      <c r="H1676" s="2">
        <v>44403</v>
      </c>
      <c r="I1676" s="2">
        <v>44416</v>
      </c>
      <c r="J1676">
        <f t="shared" si="104"/>
        <v>14</v>
      </c>
      <c r="K1676" s="2">
        <f t="shared" si="105"/>
        <v>44409.5</v>
      </c>
      <c r="L1676" s="82">
        <v>44421.5</v>
      </c>
      <c r="M1676" s="82">
        <v>44421.5</v>
      </c>
      <c r="N1676" s="79"/>
      <c r="O1676">
        <f t="shared" si="106"/>
        <v>12</v>
      </c>
      <c r="P1676" s="32">
        <f t="shared" si="107"/>
        <v>3111.7200000000003</v>
      </c>
    </row>
    <row r="1677" spans="2:16" x14ac:dyDescent="0.35">
      <c r="B1677" s="127" t="s">
        <v>98</v>
      </c>
      <c r="C1677" s="138">
        <v>44421</v>
      </c>
      <c r="D1677" s="127" t="s">
        <v>434</v>
      </c>
      <c r="E1677" s="61" t="s">
        <v>435</v>
      </c>
      <c r="F1677" s="16">
        <v>292.49</v>
      </c>
      <c r="H1677" s="2">
        <v>44403</v>
      </c>
      <c r="I1677" s="2">
        <v>44416</v>
      </c>
      <c r="J1677">
        <f t="shared" si="104"/>
        <v>14</v>
      </c>
      <c r="K1677" s="2">
        <f t="shared" si="105"/>
        <v>44409.5</v>
      </c>
      <c r="L1677" s="82">
        <v>44421.5</v>
      </c>
      <c r="M1677" s="82">
        <v>44421.5</v>
      </c>
      <c r="N1677" s="79"/>
      <c r="O1677">
        <f t="shared" si="106"/>
        <v>12</v>
      </c>
      <c r="P1677" s="32">
        <f t="shared" si="107"/>
        <v>3509.88</v>
      </c>
    </row>
    <row r="1678" spans="2:16" x14ac:dyDescent="0.35">
      <c r="B1678" s="127" t="s">
        <v>98</v>
      </c>
      <c r="C1678" s="138">
        <v>44421</v>
      </c>
      <c r="D1678" s="127" t="s">
        <v>442</v>
      </c>
      <c r="E1678" s="61" t="s">
        <v>443</v>
      </c>
      <c r="F1678" s="16">
        <v>48.92</v>
      </c>
      <c r="H1678" s="2">
        <v>44403</v>
      </c>
      <c r="I1678" s="2">
        <v>44416</v>
      </c>
      <c r="J1678">
        <f t="shared" si="104"/>
        <v>14</v>
      </c>
      <c r="K1678" s="2">
        <f t="shared" si="105"/>
        <v>44409.5</v>
      </c>
      <c r="L1678" s="82">
        <v>44421.5</v>
      </c>
      <c r="M1678" s="82">
        <v>44421.5</v>
      </c>
      <c r="N1678" s="79"/>
      <c r="O1678">
        <f t="shared" si="106"/>
        <v>12</v>
      </c>
      <c r="P1678" s="32">
        <f t="shared" si="107"/>
        <v>587.04</v>
      </c>
    </row>
    <row r="1679" spans="2:16" x14ac:dyDescent="0.35">
      <c r="B1679" s="127" t="s">
        <v>98</v>
      </c>
      <c r="C1679" s="138">
        <v>44421</v>
      </c>
      <c r="D1679" s="127" t="s">
        <v>436</v>
      </c>
      <c r="E1679" s="61" t="s">
        <v>437</v>
      </c>
      <c r="F1679" s="16">
        <v>614.89</v>
      </c>
      <c r="H1679" s="2">
        <v>44403</v>
      </c>
      <c r="I1679" s="2">
        <v>44416</v>
      </c>
      <c r="J1679">
        <f t="shared" si="104"/>
        <v>14</v>
      </c>
      <c r="K1679" s="2">
        <f t="shared" si="105"/>
        <v>44409.5</v>
      </c>
      <c r="L1679" s="82">
        <v>44421.5</v>
      </c>
      <c r="M1679" s="82">
        <v>44421.5</v>
      </c>
      <c r="N1679" s="79"/>
      <c r="O1679">
        <f t="shared" si="106"/>
        <v>12</v>
      </c>
      <c r="P1679" s="32">
        <f t="shared" si="107"/>
        <v>7378.68</v>
      </c>
    </row>
    <row r="1680" spans="2:16" x14ac:dyDescent="0.35">
      <c r="B1680" s="127" t="s">
        <v>98</v>
      </c>
      <c r="C1680" s="138">
        <v>44421</v>
      </c>
      <c r="D1680" s="127" t="s">
        <v>478</v>
      </c>
      <c r="E1680" s="61" t="s">
        <v>479</v>
      </c>
      <c r="F1680" s="16">
        <v>169.25</v>
      </c>
      <c r="H1680" s="2">
        <v>44403</v>
      </c>
      <c r="I1680" s="2">
        <v>44416</v>
      </c>
      <c r="J1680">
        <f t="shared" si="104"/>
        <v>14</v>
      </c>
      <c r="K1680" s="2">
        <f t="shared" si="105"/>
        <v>44409.5</v>
      </c>
      <c r="L1680" s="82">
        <v>44421.5</v>
      </c>
      <c r="M1680" s="82">
        <v>44421.5</v>
      </c>
      <c r="N1680" s="79"/>
      <c r="O1680">
        <f t="shared" si="106"/>
        <v>12</v>
      </c>
      <c r="P1680" s="32">
        <f t="shared" si="107"/>
        <v>2031</v>
      </c>
    </row>
    <row r="1681" spans="2:16" x14ac:dyDescent="0.35">
      <c r="B1681" s="127" t="s">
        <v>98</v>
      </c>
      <c r="C1681" s="138">
        <v>44421</v>
      </c>
      <c r="D1681" s="127" t="s">
        <v>480</v>
      </c>
      <c r="E1681" s="61" t="s">
        <v>481</v>
      </c>
      <c r="F1681" s="16">
        <v>46.16</v>
      </c>
      <c r="H1681" s="2">
        <v>44403</v>
      </c>
      <c r="I1681" s="2">
        <v>44416</v>
      </c>
      <c r="J1681">
        <f t="shared" si="104"/>
        <v>14</v>
      </c>
      <c r="K1681" s="2">
        <f t="shared" si="105"/>
        <v>44409.5</v>
      </c>
      <c r="L1681" s="82">
        <v>44421.5</v>
      </c>
      <c r="M1681" s="82">
        <v>44421.5</v>
      </c>
      <c r="N1681" s="79"/>
      <c r="O1681">
        <f t="shared" si="106"/>
        <v>12</v>
      </c>
      <c r="P1681" s="32">
        <f t="shared" si="107"/>
        <v>553.91999999999996</v>
      </c>
    </row>
    <row r="1682" spans="2:16" x14ac:dyDescent="0.35">
      <c r="B1682" s="127" t="s">
        <v>98</v>
      </c>
      <c r="C1682" s="138">
        <v>44421</v>
      </c>
      <c r="D1682" s="127" t="s">
        <v>490</v>
      </c>
      <c r="E1682" s="61" t="s">
        <v>491</v>
      </c>
      <c r="F1682" s="16">
        <v>46.16</v>
      </c>
      <c r="H1682" s="2">
        <v>44403</v>
      </c>
      <c r="I1682" s="2">
        <v>44416</v>
      </c>
      <c r="J1682">
        <f t="shared" si="104"/>
        <v>14</v>
      </c>
      <c r="K1682" s="2">
        <f t="shared" si="105"/>
        <v>44409.5</v>
      </c>
      <c r="L1682" s="82">
        <v>44421.5</v>
      </c>
      <c r="M1682" s="82">
        <v>44421.5</v>
      </c>
      <c r="N1682" s="79"/>
      <c r="O1682">
        <f t="shared" si="106"/>
        <v>12</v>
      </c>
      <c r="P1682" s="32">
        <f t="shared" si="107"/>
        <v>553.91999999999996</v>
      </c>
    </row>
    <row r="1683" spans="2:16" x14ac:dyDescent="0.35">
      <c r="B1683" s="127" t="s">
        <v>98</v>
      </c>
      <c r="C1683" s="138">
        <v>44421</v>
      </c>
      <c r="D1683" s="127" t="s">
        <v>444</v>
      </c>
      <c r="E1683" s="61" t="s">
        <v>445</v>
      </c>
      <c r="F1683" s="16">
        <v>143.08000000000001</v>
      </c>
      <c r="H1683" s="2">
        <v>44403</v>
      </c>
      <c r="I1683" s="2">
        <v>44416</v>
      </c>
      <c r="J1683">
        <f t="shared" si="104"/>
        <v>14</v>
      </c>
      <c r="K1683" s="2">
        <f t="shared" si="105"/>
        <v>44409.5</v>
      </c>
      <c r="L1683" s="82">
        <v>44421.5</v>
      </c>
      <c r="M1683" s="82">
        <v>44421.5</v>
      </c>
      <c r="N1683" s="79"/>
      <c r="O1683">
        <f t="shared" si="106"/>
        <v>12</v>
      </c>
      <c r="P1683" s="32">
        <f t="shared" si="107"/>
        <v>1716.96</v>
      </c>
    </row>
    <row r="1684" spans="2:16" x14ac:dyDescent="0.35">
      <c r="B1684" s="127" t="s">
        <v>98</v>
      </c>
      <c r="C1684" s="138">
        <v>44421</v>
      </c>
      <c r="D1684" s="127" t="s">
        <v>494</v>
      </c>
      <c r="E1684" s="61" t="s">
        <v>495</v>
      </c>
      <c r="F1684" s="16">
        <v>160.18</v>
      </c>
      <c r="H1684" s="2">
        <v>44403</v>
      </c>
      <c r="I1684" s="2">
        <v>44416</v>
      </c>
      <c r="J1684">
        <f t="shared" si="104"/>
        <v>14</v>
      </c>
      <c r="K1684" s="2">
        <f t="shared" si="105"/>
        <v>44409.5</v>
      </c>
      <c r="L1684" s="82">
        <v>44421.5</v>
      </c>
      <c r="M1684" s="82">
        <v>44421.5</v>
      </c>
      <c r="N1684" s="79"/>
      <c r="O1684">
        <f t="shared" si="106"/>
        <v>12</v>
      </c>
      <c r="P1684" s="32">
        <f t="shared" si="107"/>
        <v>1922.16</v>
      </c>
    </row>
    <row r="1685" spans="2:16" x14ac:dyDescent="0.35">
      <c r="B1685" s="127" t="s">
        <v>98</v>
      </c>
      <c r="C1685" s="138">
        <v>44421</v>
      </c>
      <c r="D1685" s="127" t="s">
        <v>496</v>
      </c>
      <c r="E1685" s="61" t="s">
        <v>497</v>
      </c>
      <c r="F1685" s="16">
        <v>19.13</v>
      </c>
      <c r="H1685" s="2">
        <v>44403</v>
      </c>
      <c r="I1685" s="2">
        <v>44416</v>
      </c>
      <c r="J1685">
        <f t="shared" si="104"/>
        <v>14</v>
      </c>
      <c r="K1685" s="2">
        <f t="shared" si="105"/>
        <v>44409.5</v>
      </c>
      <c r="L1685" s="82">
        <v>44421.5</v>
      </c>
      <c r="M1685" s="82">
        <v>44421.5</v>
      </c>
      <c r="N1685" s="79"/>
      <c r="O1685">
        <f t="shared" si="106"/>
        <v>12</v>
      </c>
      <c r="P1685" s="32">
        <f t="shared" si="107"/>
        <v>229.56</v>
      </c>
    </row>
    <row r="1686" spans="2:16" x14ac:dyDescent="0.35">
      <c r="B1686" s="127" t="s">
        <v>98</v>
      </c>
      <c r="C1686" s="138">
        <v>44421</v>
      </c>
      <c r="D1686" s="127" t="s">
        <v>498</v>
      </c>
      <c r="E1686" s="61" t="s">
        <v>499</v>
      </c>
      <c r="F1686" s="16">
        <v>20.72</v>
      </c>
      <c r="H1686" s="2">
        <v>44403</v>
      </c>
      <c r="I1686" s="2">
        <v>44416</v>
      </c>
      <c r="J1686">
        <f t="shared" si="104"/>
        <v>14</v>
      </c>
      <c r="K1686" s="2">
        <f t="shared" si="105"/>
        <v>44409.5</v>
      </c>
      <c r="L1686" s="82">
        <v>44421.5</v>
      </c>
      <c r="M1686" s="82">
        <v>44421.5</v>
      </c>
      <c r="N1686" s="79"/>
      <c r="O1686">
        <f t="shared" si="106"/>
        <v>12</v>
      </c>
      <c r="P1686" s="32">
        <f t="shared" si="107"/>
        <v>248.64</v>
      </c>
    </row>
    <row r="1687" spans="2:16" x14ac:dyDescent="0.35">
      <c r="B1687" s="127" t="s">
        <v>98</v>
      </c>
      <c r="C1687" s="138">
        <v>44421</v>
      </c>
      <c r="D1687" s="127" t="s">
        <v>500</v>
      </c>
      <c r="E1687" s="61" t="s">
        <v>501</v>
      </c>
      <c r="F1687" s="16">
        <v>4.3099999999999996</v>
      </c>
      <c r="H1687" s="2">
        <v>44403</v>
      </c>
      <c r="I1687" s="2">
        <v>44416</v>
      </c>
      <c r="J1687">
        <f t="shared" si="104"/>
        <v>14</v>
      </c>
      <c r="K1687" s="2">
        <f t="shared" si="105"/>
        <v>44409.5</v>
      </c>
      <c r="L1687" s="82">
        <v>44421.5</v>
      </c>
      <c r="M1687" s="82">
        <v>44421.5</v>
      </c>
      <c r="N1687" s="79"/>
      <c r="O1687">
        <f t="shared" si="106"/>
        <v>12</v>
      </c>
      <c r="P1687" s="32">
        <f t="shared" si="107"/>
        <v>51.72</v>
      </c>
    </row>
    <row r="1688" spans="2:16" x14ac:dyDescent="0.35">
      <c r="B1688" s="127" t="s">
        <v>98</v>
      </c>
      <c r="C1688" s="138">
        <v>44421</v>
      </c>
      <c r="D1688" s="127" t="s">
        <v>502</v>
      </c>
      <c r="E1688" s="61" t="s">
        <v>502</v>
      </c>
      <c r="F1688" s="16">
        <v>12.88</v>
      </c>
      <c r="H1688" s="2">
        <v>44403</v>
      </c>
      <c r="I1688" s="2">
        <v>44416</v>
      </c>
      <c r="J1688">
        <f t="shared" si="104"/>
        <v>14</v>
      </c>
      <c r="K1688" s="2">
        <f t="shared" si="105"/>
        <v>44409.5</v>
      </c>
      <c r="L1688" s="82">
        <v>44421.5</v>
      </c>
      <c r="M1688" s="82">
        <v>44421.5</v>
      </c>
      <c r="N1688" s="79"/>
      <c r="O1688">
        <f t="shared" si="106"/>
        <v>12</v>
      </c>
      <c r="P1688" s="32">
        <f t="shared" si="107"/>
        <v>154.56</v>
      </c>
    </row>
    <row r="1689" spans="2:16" x14ac:dyDescent="0.35">
      <c r="B1689" s="127" t="s">
        <v>98</v>
      </c>
      <c r="C1689" s="138">
        <v>44421</v>
      </c>
      <c r="D1689" s="127" t="s">
        <v>446</v>
      </c>
      <c r="E1689" s="61" t="s">
        <v>446</v>
      </c>
      <c r="F1689" s="16">
        <v>51.5</v>
      </c>
      <c r="H1689" s="2">
        <v>44403</v>
      </c>
      <c r="I1689" s="2">
        <v>44416</v>
      </c>
      <c r="J1689">
        <f t="shared" si="104"/>
        <v>14</v>
      </c>
      <c r="K1689" s="2">
        <f t="shared" si="105"/>
        <v>44409.5</v>
      </c>
      <c r="L1689" s="82">
        <v>44421.5</v>
      </c>
      <c r="M1689" s="82">
        <v>44421.5</v>
      </c>
      <c r="N1689" s="79"/>
      <c r="O1689">
        <f t="shared" si="106"/>
        <v>12</v>
      </c>
      <c r="P1689" s="32">
        <f t="shared" si="107"/>
        <v>618</v>
      </c>
    </row>
    <row r="1690" spans="2:16" x14ac:dyDescent="0.35">
      <c r="B1690" s="127" t="s">
        <v>98</v>
      </c>
      <c r="C1690" s="138">
        <v>44421</v>
      </c>
      <c r="D1690" s="127" t="s">
        <v>447</v>
      </c>
      <c r="E1690" s="61" t="s">
        <v>447</v>
      </c>
      <c r="F1690" s="16">
        <v>193.12</v>
      </c>
      <c r="H1690" s="2">
        <v>44403</v>
      </c>
      <c r="I1690" s="2">
        <v>44416</v>
      </c>
      <c r="J1690">
        <f t="shared" si="104"/>
        <v>14</v>
      </c>
      <c r="K1690" s="2">
        <f t="shared" si="105"/>
        <v>44409.5</v>
      </c>
      <c r="L1690" s="82">
        <v>44421.5</v>
      </c>
      <c r="M1690" s="82">
        <v>44421.5</v>
      </c>
      <c r="N1690" s="79"/>
      <c r="O1690">
        <f t="shared" si="106"/>
        <v>12</v>
      </c>
      <c r="P1690" s="32">
        <f t="shared" si="107"/>
        <v>2317.44</v>
      </c>
    </row>
    <row r="1691" spans="2:16" x14ac:dyDescent="0.35">
      <c r="B1691" s="127" t="s">
        <v>98</v>
      </c>
      <c r="C1691" s="138">
        <v>44421</v>
      </c>
      <c r="D1691" s="127" t="s">
        <v>503</v>
      </c>
      <c r="E1691" s="61" t="s">
        <v>503</v>
      </c>
      <c r="F1691" s="16">
        <v>25.75</v>
      </c>
      <c r="H1691" s="2">
        <v>44403</v>
      </c>
      <c r="I1691" s="2">
        <v>44416</v>
      </c>
      <c r="J1691">
        <f t="shared" si="104"/>
        <v>14</v>
      </c>
      <c r="K1691" s="2">
        <f t="shared" si="105"/>
        <v>44409.5</v>
      </c>
      <c r="L1691" s="82">
        <v>44421.5</v>
      </c>
      <c r="M1691" s="82">
        <v>44421.5</v>
      </c>
      <c r="N1691" s="79"/>
      <c r="O1691">
        <f t="shared" si="106"/>
        <v>12</v>
      </c>
      <c r="P1691" s="32">
        <f t="shared" si="107"/>
        <v>309</v>
      </c>
    </row>
    <row r="1692" spans="2:16" x14ac:dyDescent="0.35">
      <c r="B1692" s="127" t="s">
        <v>98</v>
      </c>
      <c r="C1692" s="138">
        <v>44421</v>
      </c>
      <c r="D1692" s="127" t="s">
        <v>432</v>
      </c>
      <c r="E1692" s="61" t="s">
        <v>433</v>
      </c>
      <c r="F1692" s="16">
        <v>18.78</v>
      </c>
      <c r="H1692" s="2">
        <v>44403</v>
      </c>
      <c r="I1692" s="2">
        <v>44416</v>
      </c>
      <c r="J1692">
        <f t="shared" si="104"/>
        <v>14</v>
      </c>
      <c r="K1692" s="2">
        <f t="shared" si="105"/>
        <v>44409.5</v>
      </c>
      <c r="L1692" s="82">
        <v>44421.5</v>
      </c>
      <c r="M1692" s="82">
        <v>44421.5</v>
      </c>
      <c r="N1692" s="79"/>
      <c r="O1692">
        <f t="shared" si="106"/>
        <v>12</v>
      </c>
      <c r="P1692" s="32">
        <f t="shared" si="107"/>
        <v>225.36</v>
      </c>
    </row>
    <row r="1693" spans="2:16" x14ac:dyDescent="0.35">
      <c r="B1693" s="127" t="s">
        <v>98</v>
      </c>
      <c r="C1693" s="138">
        <v>44421</v>
      </c>
      <c r="D1693" s="127" t="s">
        <v>434</v>
      </c>
      <c r="E1693" s="61" t="s">
        <v>435</v>
      </c>
      <c r="F1693" s="16">
        <v>18.78</v>
      </c>
      <c r="H1693" s="2">
        <v>44403</v>
      </c>
      <c r="I1693" s="2">
        <v>44416</v>
      </c>
      <c r="J1693">
        <f t="shared" si="104"/>
        <v>14</v>
      </c>
      <c r="K1693" s="2">
        <f t="shared" si="105"/>
        <v>44409.5</v>
      </c>
      <c r="L1693" s="82">
        <v>44421.5</v>
      </c>
      <c r="M1693" s="82">
        <v>44421.5</v>
      </c>
      <c r="N1693" s="79"/>
      <c r="O1693">
        <f t="shared" si="106"/>
        <v>12</v>
      </c>
      <c r="P1693" s="32">
        <f t="shared" si="107"/>
        <v>225.36</v>
      </c>
    </row>
    <row r="1694" spans="2:16" x14ac:dyDescent="0.35">
      <c r="B1694" s="146" t="s">
        <v>98</v>
      </c>
      <c r="C1694" s="138">
        <v>44421</v>
      </c>
      <c r="D1694" s="127" t="s">
        <v>436</v>
      </c>
      <c r="E1694" s="61" t="s">
        <v>437</v>
      </c>
      <c r="F1694" s="16">
        <v>48.34</v>
      </c>
      <c r="H1694" s="2">
        <v>44403</v>
      </c>
      <c r="I1694" s="2">
        <v>44416</v>
      </c>
      <c r="J1694">
        <f t="shared" si="104"/>
        <v>14</v>
      </c>
      <c r="K1694" s="2">
        <f t="shared" si="105"/>
        <v>44409.5</v>
      </c>
      <c r="L1694" s="82">
        <v>44421.5</v>
      </c>
      <c r="M1694" s="82">
        <v>44421.5</v>
      </c>
      <c r="N1694" s="79"/>
      <c r="O1694">
        <f t="shared" si="106"/>
        <v>12</v>
      </c>
      <c r="P1694" s="32">
        <f t="shared" si="107"/>
        <v>580.08000000000004</v>
      </c>
    </row>
    <row r="1695" spans="2:16" x14ac:dyDescent="0.35">
      <c r="B1695" s="127" t="s">
        <v>98</v>
      </c>
      <c r="C1695" s="138">
        <v>44421</v>
      </c>
      <c r="D1695" s="127" t="s">
        <v>430</v>
      </c>
      <c r="E1695" s="61" t="s">
        <v>431</v>
      </c>
      <c r="F1695" s="16">
        <v>5.85</v>
      </c>
      <c r="H1695" s="2">
        <v>44403</v>
      </c>
      <c r="I1695" s="2">
        <v>44416</v>
      </c>
      <c r="J1695">
        <f t="shared" si="104"/>
        <v>14</v>
      </c>
      <c r="K1695" s="2">
        <f t="shared" si="105"/>
        <v>44409.5</v>
      </c>
      <c r="L1695" s="82">
        <v>44421.5</v>
      </c>
      <c r="M1695" s="82">
        <v>44421.5</v>
      </c>
      <c r="N1695" s="79"/>
      <c r="O1695">
        <f t="shared" si="106"/>
        <v>12</v>
      </c>
      <c r="P1695" s="32">
        <f t="shared" si="107"/>
        <v>70.199999999999989</v>
      </c>
    </row>
    <row r="1696" spans="2:16" x14ac:dyDescent="0.35">
      <c r="B1696" s="127" t="s">
        <v>98</v>
      </c>
      <c r="C1696" s="138">
        <v>44421</v>
      </c>
      <c r="D1696" s="127" t="s">
        <v>430</v>
      </c>
      <c r="E1696" s="61" t="s">
        <v>431</v>
      </c>
      <c r="F1696" s="16">
        <v>109.00999999999999</v>
      </c>
      <c r="H1696" s="2">
        <v>44403</v>
      </c>
      <c r="I1696" s="2">
        <v>44416</v>
      </c>
      <c r="J1696">
        <f t="shared" si="104"/>
        <v>14</v>
      </c>
      <c r="K1696" s="2">
        <f t="shared" si="105"/>
        <v>44409.5</v>
      </c>
      <c r="L1696" s="82">
        <v>44421.5</v>
      </c>
      <c r="M1696" s="82">
        <v>44421.5</v>
      </c>
      <c r="N1696" s="79"/>
      <c r="O1696">
        <f t="shared" si="106"/>
        <v>12</v>
      </c>
      <c r="P1696" s="32">
        <f t="shared" si="107"/>
        <v>1308.1199999999999</v>
      </c>
    </row>
    <row r="1697" spans="2:16" x14ac:dyDescent="0.35">
      <c r="B1697" s="127" t="s">
        <v>98</v>
      </c>
      <c r="C1697" s="138">
        <v>44421</v>
      </c>
      <c r="D1697" s="127" t="s">
        <v>432</v>
      </c>
      <c r="E1697" s="61" t="s">
        <v>433</v>
      </c>
      <c r="F1697" s="16">
        <v>163.51</v>
      </c>
      <c r="H1697" s="2">
        <v>44403</v>
      </c>
      <c r="I1697" s="2">
        <v>44416</v>
      </c>
      <c r="J1697">
        <f t="shared" si="104"/>
        <v>14</v>
      </c>
      <c r="K1697" s="2">
        <f t="shared" si="105"/>
        <v>44409.5</v>
      </c>
      <c r="L1697" s="82">
        <v>44421.5</v>
      </c>
      <c r="M1697" s="82">
        <v>44421.5</v>
      </c>
      <c r="N1697" s="79"/>
      <c r="O1697">
        <f t="shared" si="106"/>
        <v>12</v>
      </c>
      <c r="P1697" s="32">
        <f t="shared" si="107"/>
        <v>1962.12</v>
      </c>
    </row>
    <row r="1698" spans="2:16" x14ac:dyDescent="0.35">
      <c r="B1698" s="127" t="s">
        <v>98</v>
      </c>
      <c r="C1698" s="138">
        <v>44421</v>
      </c>
      <c r="D1698" s="127" t="s">
        <v>434</v>
      </c>
      <c r="E1698" s="61" t="s">
        <v>435</v>
      </c>
      <c r="F1698" s="16">
        <v>221.05</v>
      </c>
      <c r="H1698" s="2">
        <v>44403</v>
      </c>
      <c r="I1698" s="2">
        <v>44416</v>
      </c>
      <c r="J1698">
        <f t="shared" si="104"/>
        <v>14</v>
      </c>
      <c r="K1698" s="2">
        <f t="shared" si="105"/>
        <v>44409.5</v>
      </c>
      <c r="L1698" s="82">
        <v>44421.5</v>
      </c>
      <c r="M1698" s="82">
        <v>44421.5</v>
      </c>
      <c r="N1698" s="79"/>
      <c r="O1698">
        <f t="shared" si="106"/>
        <v>12</v>
      </c>
      <c r="P1698" s="32">
        <f t="shared" si="107"/>
        <v>2652.6000000000004</v>
      </c>
    </row>
    <row r="1699" spans="2:16" x14ac:dyDescent="0.35">
      <c r="B1699" s="127" t="s">
        <v>98</v>
      </c>
      <c r="C1699" s="138">
        <v>44421</v>
      </c>
      <c r="D1699" s="127" t="s">
        <v>436</v>
      </c>
      <c r="E1699" s="61" t="s">
        <v>437</v>
      </c>
      <c r="F1699" s="16">
        <v>49.33</v>
      </c>
      <c r="H1699" s="2">
        <v>44403</v>
      </c>
      <c r="I1699" s="2">
        <v>44416</v>
      </c>
      <c r="J1699">
        <f t="shared" si="104"/>
        <v>14</v>
      </c>
      <c r="K1699" s="2">
        <f t="shared" si="105"/>
        <v>44409.5</v>
      </c>
      <c r="L1699" s="82">
        <v>44421.5</v>
      </c>
      <c r="M1699" s="82">
        <v>44421.5</v>
      </c>
      <c r="N1699" s="79"/>
      <c r="O1699">
        <f t="shared" si="106"/>
        <v>12</v>
      </c>
      <c r="P1699" s="32">
        <f t="shared" si="107"/>
        <v>591.96</v>
      </c>
    </row>
    <row r="1700" spans="2:16" x14ac:dyDescent="0.35">
      <c r="B1700" s="127" t="s">
        <v>98</v>
      </c>
      <c r="C1700" s="138">
        <v>44421</v>
      </c>
      <c r="D1700" s="127" t="s">
        <v>440</v>
      </c>
      <c r="E1700" s="61" t="s">
        <v>441</v>
      </c>
      <c r="F1700" s="16">
        <v>18.52</v>
      </c>
      <c r="H1700" s="2">
        <v>44403</v>
      </c>
      <c r="I1700" s="2">
        <v>44416</v>
      </c>
      <c r="J1700">
        <f t="shared" si="104"/>
        <v>14</v>
      </c>
      <c r="K1700" s="2">
        <f t="shared" si="105"/>
        <v>44409.5</v>
      </c>
      <c r="L1700" s="82">
        <v>44421.5</v>
      </c>
      <c r="M1700" s="79">
        <v>44438.5</v>
      </c>
      <c r="N1700" s="79"/>
      <c r="O1700">
        <f t="shared" si="106"/>
        <v>29</v>
      </c>
      <c r="P1700" s="32">
        <f t="shared" si="107"/>
        <v>537.08000000000004</v>
      </c>
    </row>
    <row r="1701" spans="2:16" x14ac:dyDescent="0.35">
      <c r="B1701" s="127" t="s">
        <v>98</v>
      </c>
      <c r="C1701" s="138">
        <v>44421</v>
      </c>
      <c r="D1701" s="127" t="s">
        <v>442</v>
      </c>
      <c r="E1701" s="61" t="s">
        <v>443</v>
      </c>
      <c r="F1701" s="16">
        <v>53.530000000000008</v>
      </c>
      <c r="H1701" s="2">
        <v>44403</v>
      </c>
      <c r="I1701" s="2">
        <v>44416</v>
      </c>
      <c r="J1701">
        <f t="shared" si="104"/>
        <v>14</v>
      </c>
      <c r="K1701" s="2">
        <f t="shared" si="105"/>
        <v>44409.5</v>
      </c>
      <c r="L1701" s="82">
        <v>44421.5</v>
      </c>
      <c r="M1701" s="82">
        <v>44421.5</v>
      </c>
      <c r="N1701" s="79"/>
      <c r="O1701">
        <f t="shared" si="106"/>
        <v>12</v>
      </c>
      <c r="P1701" s="32">
        <f t="shared" si="107"/>
        <v>642.36000000000013</v>
      </c>
    </row>
    <row r="1702" spans="2:16" x14ac:dyDescent="0.35">
      <c r="B1702" s="127" t="s">
        <v>98</v>
      </c>
      <c r="C1702" s="138">
        <v>44421</v>
      </c>
      <c r="D1702" s="127" t="s">
        <v>430</v>
      </c>
      <c r="E1702" s="61" t="s">
        <v>431</v>
      </c>
      <c r="F1702" s="16">
        <v>190.4</v>
      </c>
      <c r="H1702" s="2">
        <v>44403</v>
      </c>
      <c r="I1702" s="2">
        <v>44416</v>
      </c>
      <c r="J1702">
        <f t="shared" si="104"/>
        <v>14</v>
      </c>
      <c r="K1702" s="2">
        <f t="shared" si="105"/>
        <v>44409.5</v>
      </c>
      <c r="L1702" s="82">
        <v>44421.5</v>
      </c>
      <c r="M1702" s="82">
        <v>44421.5</v>
      </c>
      <c r="N1702" s="79"/>
      <c r="O1702">
        <f t="shared" si="106"/>
        <v>12</v>
      </c>
      <c r="P1702" s="32">
        <f t="shared" si="107"/>
        <v>2284.8000000000002</v>
      </c>
    </row>
    <row r="1703" spans="2:16" x14ac:dyDescent="0.35">
      <c r="B1703" s="127" t="s">
        <v>98</v>
      </c>
      <c r="C1703" s="138">
        <v>44421</v>
      </c>
      <c r="D1703" s="127" t="s">
        <v>454</v>
      </c>
      <c r="E1703" s="61" t="s">
        <v>455</v>
      </c>
      <c r="F1703" s="16">
        <v>1077.72</v>
      </c>
      <c r="H1703" s="2">
        <v>44403</v>
      </c>
      <c r="I1703" s="2">
        <v>44416</v>
      </c>
      <c r="J1703">
        <f t="shared" si="104"/>
        <v>14</v>
      </c>
      <c r="K1703" s="2">
        <f t="shared" si="105"/>
        <v>44409.5</v>
      </c>
      <c r="L1703" s="82">
        <v>44421.5</v>
      </c>
      <c r="M1703" s="82">
        <v>44421.5</v>
      </c>
      <c r="N1703" s="79"/>
      <c r="O1703">
        <f t="shared" si="106"/>
        <v>12</v>
      </c>
      <c r="P1703" s="32">
        <f t="shared" si="107"/>
        <v>12932.64</v>
      </c>
    </row>
    <row r="1704" spans="2:16" x14ac:dyDescent="0.35">
      <c r="B1704" s="127" t="s">
        <v>98</v>
      </c>
      <c r="C1704" s="138">
        <v>44421</v>
      </c>
      <c r="D1704" s="127" t="s">
        <v>444</v>
      </c>
      <c r="E1704" s="61" t="s">
        <v>445</v>
      </c>
      <c r="F1704" s="16">
        <v>1104.02</v>
      </c>
      <c r="H1704" s="2">
        <v>44403</v>
      </c>
      <c r="I1704" s="2">
        <v>44416</v>
      </c>
      <c r="J1704">
        <f t="shared" si="104"/>
        <v>14</v>
      </c>
      <c r="K1704" s="2">
        <f t="shared" si="105"/>
        <v>44409.5</v>
      </c>
      <c r="L1704" s="82">
        <v>44421.5</v>
      </c>
      <c r="M1704" s="82">
        <v>44421.5</v>
      </c>
      <c r="N1704" s="79"/>
      <c r="O1704">
        <f t="shared" si="106"/>
        <v>12</v>
      </c>
      <c r="P1704" s="32">
        <f t="shared" si="107"/>
        <v>13248.24</v>
      </c>
    </row>
    <row r="1705" spans="2:16" x14ac:dyDescent="0.35">
      <c r="B1705" s="127" t="s">
        <v>98</v>
      </c>
      <c r="C1705" s="138">
        <v>44421</v>
      </c>
      <c r="D1705" s="127" t="s">
        <v>430</v>
      </c>
      <c r="E1705" s="61" t="s">
        <v>431</v>
      </c>
      <c r="F1705" s="16">
        <v>77581.949999999852</v>
      </c>
      <c r="H1705" s="2">
        <v>44403</v>
      </c>
      <c r="I1705" s="2">
        <v>44416</v>
      </c>
      <c r="J1705">
        <f t="shared" si="104"/>
        <v>14</v>
      </c>
      <c r="K1705" s="2">
        <f t="shared" si="105"/>
        <v>44409.5</v>
      </c>
      <c r="L1705" s="82">
        <v>44421.5</v>
      </c>
      <c r="M1705" s="82">
        <v>44421.5</v>
      </c>
      <c r="N1705" s="79"/>
      <c r="O1705">
        <f t="shared" si="106"/>
        <v>12</v>
      </c>
      <c r="P1705" s="32">
        <f t="shared" si="107"/>
        <v>930983.39999999828</v>
      </c>
    </row>
    <row r="1706" spans="2:16" x14ac:dyDescent="0.35">
      <c r="B1706" s="127" t="s">
        <v>98</v>
      </c>
      <c r="C1706" s="138">
        <v>44421</v>
      </c>
      <c r="D1706" s="127" t="s">
        <v>456</v>
      </c>
      <c r="E1706" s="61" t="s">
        <v>457</v>
      </c>
      <c r="F1706" s="16">
        <v>7554.8100000000013</v>
      </c>
      <c r="H1706" s="2">
        <v>44403</v>
      </c>
      <c r="I1706" s="2">
        <v>44416</v>
      </c>
      <c r="J1706">
        <f t="shared" si="104"/>
        <v>14</v>
      </c>
      <c r="K1706" s="2">
        <f t="shared" si="105"/>
        <v>44409.5</v>
      </c>
      <c r="L1706" s="82">
        <v>44421.5</v>
      </c>
      <c r="M1706" s="82">
        <v>44421.5</v>
      </c>
      <c r="N1706" s="79"/>
      <c r="O1706">
        <f t="shared" si="106"/>
        <v>12</v>
      </c>
      <c r="P1706" s="32">
        <f t="shared" si="107"/>
        <v>90657.720000000016</v>
      </c>
    </row>
    <row r="1707" spans="2:16" x14ac:dyDescent="0.35">
      <c r="B1707" s="127" t="s">
        <v>98</v>
      </c>
      <c r="C1707" s="138">
        <v>44421</v>
      </c>
      <c r="D1707" s="127" t="s">
        <v>432</v>
      </c>
      <c r="E1707" s="61" t="s">
        <v>433</v>
      </c>
      <c r="F1707" s="16">
        <v>253426.80000000028</v>
      </c>
      <c r="H1707" s="2">
        <v>44403</v>
      </c>
      <c r="I1707" s="2">
        <v>44416</v>
      </c>
      <c r="J1707">
        <f t="shared" si="104"/>
        <v>14</v>
      </c>
      <c r="K1707" s="2">
        <f t="shared" si="105"/>
        <v>44409.5</v>
      </c>
      <c r="L1707" s="82">
        <v>44421.5</v>
      </c>
      <c r="M1707" s="82">
        <v>44421.5</v>
      </c>
      <c r="N1707" s="79"/>
      <c r="O1707">
        <f t="shared" si="106"/>
        <v>12</v>
      </c>
      <c r="P1707" s="32">
        <f t="shared" si="107"/>
        <v>3041121.6000000034</v>
      </c>
    </row>
    <row r="1708" spans="2:16" x14ac:dyDescent="0.35">
      <c r="B1708" s="127" t="s">
        <v>98</v>
      </c>
      <c r="C1708" s="138">
        <v>44421</v>
      </c>
      <c r="D1708" s="127" t="s">
        <v>434</v>
      </c>
      <c r="E1708" s="61" t="s">
        <v>435</v>
      </c>
      <c r="F1708" s="16">
        <v>398687.10000000015</v>
      </c>
      <c r="H1708" s="2">
        <v>44403</v>
      </c>
      <c r="I1708" s="2">
        <v>44416</v>
      </c>
      <c r="J1708">
        <f t="shared" si="104"/>
        <v>14</v>
      </c>
      <c r="K1708" s="2">
        <f t="shared" si="105"/>
        <v>44409.5</v>
      </c>
      <c r="L1708" s="82">
        <v>44421.5</v>
      </c>
      <c r="M1708" s="82">
        <v>44421.5</v>
      </c>
      <c r="N1708" s="79"/>
      <c r="O1708">
        <f t="shared" si="106"/>
        <v>12</v>
      </c>
      <c r="P1708" s="32">
        <f t="shared" si="107"/>
        <v>4784245.200000002</v>
      </c>
    </row>
    <row r="1709" spans="2:16" x14ac:dyDescent="0.35">
      <c r="B1709" s="127" t="s">
        <v>98</v>
      </c>
      <c r="C1709" s="138">
        <v>44421</v>
      </c>
      <c r="D1709" s="127" t="s">
        <v>436</v>
      </c>
      <c r="E1709" s="61" t="s">
        <v>437</v>
      </c>
      <c r="F1709" s="16">
        <v>103931.04999999997</v>
      </c>
      <c r="H1709" s="2">
        <v>44403</v>
      </c>
      <c r="I1709" s="2">
        <v>44416</v>
      </c>
      <c r="J1709">
        <f t="shared" si="104"/>
        <v>14</v>
      </c>
      <c r="K1709" s="2">
        <f t="shared" si="105"/>
        <v>44409.5</v>
      </c>
      <c r="L1709" s="82">
        <v>44421.5</v>
      </c>
      <c r="M1709" s="82">
        <v>44421.5</v>
      </c>
      <c r="N1709" s="79"/>
      <c r="O1709">
        <f t="shared" si="106"/>
        <v>12</v>
      </c>
      <c r="P1709" s="32">
        <f t="shared" si="107"/>
        <v>1247172.5999999996</v>
      </c>
    </row>
    <row r="1710" spans="2:16" x14ac:dyDescent="0.35">
      <c r="B1710" s="127" t="s">
        <v>98</v>
      </c>
      <c r="C1710" s="138">
        <v>44421</v>
      </c>
      <c r="D1710" s="127" t="s">
        <v>438</v>
      </c>
      <c r="E1710" s="61" t="s">
        <v>439</v>
      </c>
      <c r="F1710" s="16">
        <v>59514.590000000004</v>
      </c>
      <c r="H1710" s="2">
        <v>44403</v>
      </c>
      <c r="I1710" s="2">
        <v>44416</v>
      </c>
      <c r="J1710">
        <f t="shared" si="104"/>
        <v>14</v>
      </c>
      <c r="K1710" s="2">
        <f t="shared" si="105"/>
        <v>44409.5</v>
      </c>
      <c r="L1710" s="82">
        <v>44421.5</v>
      </c>
      <c r="M1710" s="82">
        <v>44421.5</v>
      </c>
      <c r="N1710" s="79"/>
      <c r="O1710">
        <f t="shared" si="106"/>
        <v>12</v>
      </c>
      <c r="P1710" s="32">
        <f t="shared" si="107"/>
        <v>714175.08000000007</v>
      </c>
    </row>
    <row r="1711" spans="2:16" x14ac:dyDescent="0.35">
      <c r="B1711" s="127" t="s">
        <v>98</v>
      </c>
      <c r="C1711" s="138">
        <v>44421</v>
      </c>
      <c r="D1711" s="127" t="s">
        <v>468</v>
      </c>
      <c r="E1711" s="61" t="s">
        <v>469</v>
      </c>
      <c r="F1711" s="16">
        <v>206.71</v>
      </c>
      <c r="H1711" s="2">
        <v>44403</v>
      </c>
      <c r="I1711" s="2">
        <v>44416</v>
      </c>
      <c r="J1711">
        <f t="shared" si="104"/>
        <v>14</v>
      </c>
      <c r="K1711" s="2">
        <f t="shared" si="105"/>
        <v>44409.5</v>
      </c>
      <c r="L1711" s="82">
        <v>44421.5</v>
      </c>
      <c r="M1711" s="82">
        <v>44421.5</v>
      </c>
      <c r="N1711" s="79"/>
      <c r="O1711">
        <f t="shared" si="106"/>
        <v>12</v>
      </c>
      <c r="P1711" s="32">
        <f t="shared" si="107"/>
        <v>2480.52</v>
      </c>
    </row>
    <row r="1712" spans="2:16" x14ac:dyDescent="0.35">
      <c r="B1712" s="127" t="s">
        <v>98</v>
      </c>
      <c r="C1712" s="138">
        <v>44421</v>
      </c>
      <c r="D1712" s="127" t="s">
        <v>474</v>
      </c>
      <c r="E1712" s="61" t="s">
        <v>475</v>
      </c>
      <c r="F1712" s="16">
        <v>774.30000000000007</v>
      </c>
      <c r="H1712" s="2">
        <v>44403</v>
      </c>
      <c r="I1712" s="2">
        <v>44416</v>
      </c>
      <c r="J1712">
        <f t="shared" si="104"/>
        <v>14</v>
      </c>
      <c r="K1712" s="2">
        <f t="shared" si="105"/>
        <v>44409.5</v>
      </c>
      <c r="L1712" s="82">
        <v>44421.5</v>
      </c>
      <c r="M1712" s="82">
        <v>44421.5</v>
      </c>
      <c r="N1712" s="79"/>
      <c r="O1712">
        <f t="shared" si="106"/>
        <v>12</v>
      </c>
      <c r="P1712" s="32">
        <f t="shared" si="107"/>
        <v>9291.6</v>
      </c>
    </row>
    <row r="1713" spans="2:16" x14ac:dyDescent="0.35">
      <c r="B1713" s="127" t="s">
        <v>98</v>
      </c>
      <c r="C1713" s="138">
        <v>44421</v>
      </c>
      <c r="D1713" s="127" t="s">
        <v>440</v>
      </c>
      <c r="E1713" s="61" t="s">
        <v>441</v>
      </c>
      <c r="F1713" s="16">
        <v>7334.4600000000473</v>
      </c>
      <c r="H1713" s="2">
        <v>44403</v>
      </c>
      <c r="I1713" s="2">
        <v>44416</v>
      </c>
      <c r="J1713">
        <f t="shared" si="104"/>
        <v>14</v>
      </c>
      <c r="K1713" s="2">
        <f t="shared" si="105"/>
        <v>44409.5</v>
      </c>
      <c r="L1713" s="82">
        <v>44421.5</v>
      </c>
      <c r="M1713" s="79">
        <v>44438.5</v>
      </c>
      <c r="N1713" s="79"/>
      <c r="O1713">
        <f t="shared" si="106"/>
        <v>29</v>
      </c>
      <c r="P1713" s="32">
        <f t="shared" si="107"/>
        <v>212699.34000000136</v>
      </c>
    </row>
    <row r="1714" spans="2:16" x14ac:dyDescent="0.35">
      <c r="B1714" s="127" t="s">
        <v>98</v>
      </c>
      <c r="C1714" s="138">
        <v>44421</v>
      </c>
      <c r="D1714" s="127" t="s">
        <v>476</v>
      </c>
      <c r="E1714" s="61" t="s">
        <v>477</v>
      </c>
      <c r="F1714" s="16">
        <v>329.02000000000038</v>
      </c>
      <c r="H1714" s="2">
        <v>44403</v>
      </c>
      <c r="I1714" s="2">
        <v>44416</v>
      </c>
      <c r="J1714">
        <f t="shared" si="104"/>
        <v>14</v>
      </c>
      <c r="K1714" s="2">
        <f t="shared" si="105"/>
        <v>44409.5</v>
      </c>
      <c r="L1714" s="82">
        <v>44421.5</v>
      </c>
      <c r="M1714" s="82">
        <v>44421.5</v>
      </c>
      <c r="N1714" s="79"/>
      <c r="O1714">
        <f t="shared" si="106"/>
        <v>12</v>
      </c>
      <c r="P1714" s="32">
        <f t="shared" si="107"/>
        <v>3948.2400000000043</v>
      </c>
    </row>
    <row r="1715" spans="2:16" x14ac:dyDescent="0.35">
      <c r="B1715" s="127" t="s">
        <v>98</v>
      </c>
      <c r="C1715" s="138">
        <v>44421</v>
      </c>
      <c r="D1715" s="127" t="s">
        <v>442</v>
      </c>
      <c r="E1715" s="61" t="s">
        <v>443</v>
      </c>
      <c r="F1715" s="16">
        <v>18543.66999999982</v>
      </c>
      <c r="H1715" s="2">
        <v>44403</v>
      </c>
      <c r="I1715" s="2">
        <v>44416</v>
      </c>
      <c r="J1715">
        <f t="shared" si="104"/>
        <v>14</v>
      </c>
      <c r="K1715" s="2">
        <f t="shared" si="105"/>
        <v>44409.5</v>
      </c>
      <c r="L1715" s="82">
        <v>44421.5</v>
      </c>
      <c r="M1715" s="82">
        <v>44421.5</v>
      </c>
      <c r="N1715" s="79"/>
      <c r="O1715">
        <f t="shared" si="106"/>
        <v>12</v>
      </c>
      <c r="P1715" s="32">
        <f t="shared" si="107"/>
        <v>222524.03999999783</v>
      </c>
    </row>
    <row r="1716" spans="2:16" x14ac:dyDescent="0.35">
      <c r="B1716" s="127" t="s">
        <v>98</v>
      </c>
      <c r="C1716" s="138">
        <v>44421</v>
      </c>
      <c r="D1716" s="127" t="s">
        <v>478</v>
      </c>
      <c r="E1716" s="61" t="s">
        <v>479</v>
      </c>
      <c r="F1716" s="16">
        <v>97343.000000000175</v>
      </c>
      <c r="H1716" s="2">
        <v>44403</v>
      </c>
      <c r="I1716" s="2">
        <v>44416</v>
      </c>
      <c r="J1716">
        <f t="shared" si="104"/>
        <v>14</v>
      </c>
      <c r="K1716" s="2">
        <f t="shared" si="105"/>
        <v>44409.5</v>
      </c>
      <c r="L1716" s="82">
        <v>44421.5</v>
      </c>
      <c r="M1716" s="82">
        <v>44421.5</v>
      </c>
      <c r="N1716" s="79"/>
      <c r="O1716">
        <f t="shared" si="106"/>
        <v>12</v>
      </c>
      <c r="P1716" s="32">
        <f t="shared" si="107"/>
        <v>1168116.0000000021</v>
      </c>
    </row>
    <row r="1717" spans="2:16" x14ac:dyDescent="0.35">
      <c r="B1717" s="127" t="s">
        <v>98</v>
      </c>
      <c r="C1717" s="138">
        <v>44421</v>
      </c>
      <c r="D1717" s="127" t="s">
        <v>444</v>
      </c>
      <c r="E1717" s="61" t="s">
        <v>445</v>
      </c>
      <c r="F1717" s="16">
        <v>130149.75999999956</v>
      </c>
      <c r="H1717" s="2">
        <v>44403</v>
      </c>
      <c r="I1717" s="2">
        <v>44416</v>
      </c>
      <c r="J1717">
        <f t="shared" si="104"/>
        <v>14</v>
      </c>
      <c r="K1717" s="2">
        <f t="shared" si="105"/>
        <v>44409.5</v>
      </c>
      <c r="L1717" s="82">
        <v>44421.5</v>
      </c>
      <c r="M1717" s="82">
        <v>44421.5</v>
      </c>
      <c r="N1717" s="79"/>
      <c r="O1717">
        <f t="shared" si="106"/>
        <v>12</v>
      </c>
      <c r="P1717" s="32">
        <f t="shared" si="107"/>
        <v>1561797.1199999948</v>
      </c>
    </row>
    <row r="1718" spans="2:16" x14ac:dyDescent="0.35">
      <c r="B1718" s="127" t="s">
        <v>98</v>
      </c>
      <c r="C1718" s="138">
        <v>44421</v>
      </c>
      <c r="D1718" s="127" t="s">
        <v>480</v>
      </c>
      <c r="E1718" s="61" t="s">
        <v>481</v>
      </c>
      <c r="F1718" s="16">
        <v>17721.990000000005</v>
      </c>
      <c r="H1718" s="2">
        <v>44403</v>
      </c>
      <c r="I1718" s="2">
        <v>44416</v>
      </c>
      <c r="J1718">
        <f t="shared" si="104"/>
        <v>14</v>
      </c>
      <c r="K1718" s="2">
        <f t="shared" si="105"/>
        <v>44409.5</v>
      </c>
      <c r="L1718" s="82">
        <v>44421.5</v>
      </c>
      <c r="M1718" s="82">
        <v>44421.5</v>
      </c>
      <c r="N1718" s="79"/>
      <c r="O1718">
        <f t="shared" si="106"/>
        <v>12</v>
      </c>
      <c r="P1718" s="32">
        <f t="shared" si="107"/>
        <v>212663.88000000006</v>
      </c>
    </row>
    <row r="1719" spans="2:16" x14ac:dyDescent="0.35">
      <c r="B1719" s="127" t="s">
        <v>98</v>
      </c>
      <c r="C1719" s="138">
        <v>44421</v>
      </c>
      <c r="D1719" s="127" t="s">
        <v>563</v>
      </c>
      <c r="E1719" s="61" t="s">
        <v>564</v>
      </c>
      <c r="F1719" s="16">
        <v>15641.909999999996</v>
      </c>
      <c r="H1719" s="2">
        <v>44403</v>
      </c>
      <c r="I1719" s="2">
        <v>44416</v>
      </c>
      <c r="J1719">
        <f t="shared" si="104"/>
        <v>14</v>
      </c>
      <c r="K1719" s="2">
        <f t="shared" si="105"/>
        <v>44409.5</v>
      </c>
      <c r="L1719" s="82">
        <v>44421.5</v>
      </c>
      <c r="M1719" s="82">
        <v>44421.5</v>
      </c>
      <c r="N1719" s="79"/>
      <c r="O1719">
        <f t="shared" si="106"/>
        <v>12</v>
      </c>
      <c r="P1719" s="32">
        <f t="shared" si="107"/>
        <v>187702.91999999995</v>
      </c>
    </row>
    <row r="1720" spans="2:16" x14ac:dyDescent="0.35">
      <c r="B1720" s="127" t="s">
        <v>98</v>
      </c>
      <c r="C1720" s="138">
        <v>44421</v>
      </c>
      <c r="D1720" s="127" t="s">
        <v>490</v>
      </c>
      <c r="E1720" s="61" t="s">
        <v>491</v>
      </c>
      <c r="F1720" s="16">
        <v>5996.5</v>
      </c>
      <c r="H1720" s="2">
        <v>44403</v>
      </c>
      <c r="I1720" s="2">
        <v>44416</v>
      </c>
      <c r="J1720">
        <f t="shared" si="104"/>
        <v>14</v>
      </c>
      <c r="K1720" s="2">
        <f t="shared" si="105"/>
        <v>44409.5</v>
      </c>
      <c r="L1720" s="82">
        <v>44421.5</v>
      </c>
      <c r="M1720" s="82">
        <v>44421.5</v>
      </c>
      <c r="N1720" s="79"/>
      <c r="O1720">
        <f t="shared" si="106"/>
        <v>12</v>
      </c>
      <c r="P1720" s="32">
        <f t="shared" si="107"/>
        <v>71958</v>
      </c>
    </row>
    <row r="1721" spans="2:16" x14ac:dyDescent="0.35">
      <c r="B1721" s="127" t="s">
        <v>98</v>
      </c>
      <c r="C1721" s="138">
        <v>44421</v>
      </c>
      <c r="D1721" s="127" t="s">
        <v>494</v>
      </c>
      <c r="E1721" s="61" t="s">
        <v>495</v>
      </c>
      <c r="F1721" s="16">
        <v>19544.20000000003</v>
      </c>
      <c r="H1721" s="2">
        <v>44403</v>
      </c>
      <c r="I1721" s="2">
        <v>44416</v>
      </c>
      <c r="J1721">
        <f t="shared" si="104"/>
        <v>14</v>
      </c>
      <c r="K1721" s="2">
        <f t="shared" si="105"/>
        <v>44409.5</v>
      </c>
      <c r="L1721" s="82">
        <v>44421.5</v>
      </c>
      <c r="M1721" s="82">
        <v>44421.5</v>
      </c>
      <c r="N1721" s="79"/>
      <c r="O1721">
        <f t="shared" si="106"/>
        <v>12</v>
      </c>
      <c r="P1721" s="32">
        <f t="shared" si="107"/>
        <v>234530.40000000037</v>
      </c>
    </row>
    <row r="1722" spans="2:16" x14ac:dyDescent="0.35">
      <c r="B1722" s="127" t="s">
        <v>98</v>
      </c>
      <c r="C1722" s="138">
        <v>44421</v>
      </c>
      <c r="D1722" s="127" t="s">
        <v>496</v>
      </c>
      <c r="E1722" s="61" t="s">
        <v>497</v>
      </c>
      <c r="F1722" s="16">
        <v>2618.1700000000033</v>
      </c>
      <c r="H1722" s="2">
        <v>44403</v>
      </c>
      <c r="I1722" s="2">
        <v>44416</v>
      </c>
      <c r="J1722">
        <f t="shared" si="104"/>
        <v>14</v>
      </c>
      <c r="K1722" s="2">
        <f t="shared" si="105"/>
        <v>44409.5</v>
      </c>
      <c r="L1722" s="82">
        <v>44421.5</v>
      </c>
      <c r="M1722" s="82">
        <v>44421.5</v>
      </c>
      <c r="N1722" s="79"/>
      <c r="O1722">
        <f t="shared" si="106"/>
        <v>12</v>
      </c>
      <c r="P1722" s="32">
        <f t="shared" si="107"/>
        <v>31418.040000000037</v>
      </c>
    </row>
    <row r="1723" spans="2:16" x14ac:dyDescent="0.35">
      <c r="B1723" s="127" t="s">
        <v>98</v>
      </c>
      <c r="C1723" s="138">
        <v>44421</v>
      </c>
      <c r="D1723" s="127" t="s">
        <v>498</v>
      </c>
      <c r="E1723" s="61" t="s">
        <v>499</v>
      </c>
      <c r="F1723" s="16">
        <v>4649.5599999999931</v>
      </c>
      <c r="H1723" s="2">
        <v>44403</v>
      </c>
      <c r="I1723" s="2">
        <v>44416</v>
      </c>
      <c r="J1723">
        <f t="shared" si="104"/>
        <v>14</v>
      </c>
      <c r="K1723" s="2">
        <f t="shared" si="105"/>
        <v>44409.5</v>
      </c>
      <c r="L1723" s="82">
        <v>44421.5</v>
      </c>
      <c r="M1723" s="82">
        <v>44421.5</v>
      </c>
      <c r="N1723" s="79"/>
      <c r="O1723">
        <f t="shared" si="106"/>
        <v>12</v>
      </c>
      <c r="P1723" s="32">
        <f t="shared" si="107"/>
        <v>55794.719999999914</v>
      </c>
    </row>
    <row r="1724" spans="2:16" x14ac:dyDescent="0.35">
      <c r="B1724" s="127" t="s">
        <v>86</v>
      </c>
      <c r="C1724" s="138">
        <v>44421</v>
      </c>
      <c r="D1724" s="127" t="s">
        <v>440</v>
      </c>
      <c r="E1724" s="61" t="s">
        <v>441</v>
      </c>
      <c r="F1724" s="16">
        <v>665.06999999999982</v>
      </c>
      <c r="H1724" s="2">
        <v>44402</v>
      </c>
      <c r="I1724" s="2">
        <v>44415</v>
      </c>
      <c r="J1724">
        <f t="shared" si="104"/>
        <v>14</v>
      </c>
      <c r="K1724" s="2">
        <f t="shared" si="105"/>
        <v>44408.5</v>
      </c>
      <c r="L1724" s="82">
        <v>44421.5</v>
      </c>
      <c r="M1724" s="79">
        <v>44438.5</v>
      </c>
      <c r="N1724" s="79"/>
      <c r="O1724">
        <f t="shared" si="106"/>
        <v>30</v>
      </c>
      <c r="P1724" s="32">
        <f t="shared" si="107"/>
        <v>19952.099999999995</v>
      </c>
    </row>
    <row r="1725" spans="2:16" x14ac:dyDescent="0.35">
      <c r="B1725" s="127" t="s">
        <v>86</v>
      </c>
      <c r="C1725" s="138">
        <v>44421</v>
      </c>
      <c r="D1725" s="127" t="s">
        <v>442</v>
      </c>
      <c r="E1725" s="61" t="s">
        <v>443</v>
      </c>
      <c r="F1725" s="16">
        <v>1776.7600000000018</v>
      </c>
      <c r="H1725" s="2">
        <v>44402</v>
      </c>
      <c r="I1725" s="2">
        <v>44415</v>
      </c>
      <c r="J1725">
        <f t="shared" si="104"/>
        <v>14</v>
      </c>
      <c r="K1725" s="2">
        <f t="shared" si="105"/>
        <v>44408.5</v>
      </c>
      <c r="L1725" s="82">
        <v>44421.5</v>
      </c>
      <c r="M1725" s="82">
        <v>44421.5</v>
      </c>
      <c r="N1725" s="79"/>
      <c r="O1725">
        <f t="shared" si="106"/>
        <v>13</v>
      </c>
      <c r="P1725" s="32">
        <f t="shared" si="107"/>
        <v>23097.880000000023</v>
      </c>
    </row>
    <row r="1726" spans="2:16" x14ac:dyDescent="0.35">
      <c r="B1726" s="127" t="s">
        <v>86</v>
      </c>
      <c r="C1726" s="138">
        <v>44421</v>
      </c>
      <c r="D1726" s="127" t="s">
        <v>444</v>
      </c>
      <c r="E1726" s="61" t="s">
        <v>445</v>
      </c>
      <c r="F1726" s="16">
        <v>9689.1700000000019</v>
      </c>
      <c r="H1726" s="2">
        <v>44402</v>
      </c>
      <c r="I1726" s="2">
        <v>44415</v>
      </c>
      <c r="J1726">
        <f t="shared" si="104"/>
        <v>14</v>
      </c>
      <c r="K1726" s="2">
        <f t="shared" si="105"/>
        <v>44408.5</v>
      </c>
      <c r="L1726" s="82">
        <v>44421.5</v>
      </c>
      <c r="M1726" s="82">
        <v>44421.5</v>
      </c>
      <c r="N1726" s="79"/>
      <c r="O1726">
        <f t="shared" si="106"/>
        <v>13</v>
      </c>
      <c r="P1726" s="32">
        <f t="shared" si="107"/>
        <v>125959.21000000002</v>
      </c>
    </row>
    <row r="1727" spans="2:16" x14ac:dyDescent="0.35">
      <c r="B1727" s="127" t="s">
        <v>98</v>
      </c>
      <c r="C1727" s="138">
        <v>44421</v>
      </c>
      <c r="D1727" s="127" t="s">
        <v>500</v>
      </c>
      <c r="E1727" s="61" t="s">
        <v>501</v>
      </c>
      <c r="F1727" s="16">
        <v>791.85999999999945</v>
      </c>
      <c r="H1727" s="2">
        <v>44403</v>
      </c>
      <c r="I1727" s="2">
        <v>44416</v>
      </c>
      <c r="J1727">
        <f t="shared" si="104"/>
        <v>14</v>
      </c>
      <c r="K1727" s="2">
        <f t="shared" si="105"/>
        <v>44409.5</v>
      </c>
      <c r="L1727" s="82">
        <v>44421.5</v>
      </c>
      <c r="M1727" s="82">
        <v>44421.5</v>
      </c>
      <c r="N1727" s="79"/>
      <c r="O1727">
        <f t="shared" si="106"/>
        <v>12</v>
      </c>
      <c r="P1727" s="32">
        <f t="shared" si="107"/>
        <v>9502.3199999999924</v>
      </c>
    </row>
    <row r="1728" spans="2:16" x14ac:dyDescent="0.35">
      <c r="B1728" s="127" t="s">
        <v>98</v>
      </c>
      <c r="C1728" s="138">
        <v>44421</v>
      </c>
      <c r="D1728" s="127" t="s">
        <v>502</v>
      </c>
      <c r="E1728" s="61" t="s">
        <v>502</v>
      </c>
      <c r="F1728" s="16">
        <v>49.3</v>
      </c>
      <c r="H1728" s="2">
        <v>44403</v>
      </c>
      <c r="I1728" s="2">
        <v>44416</v>
      </c>
      <c r="J1728">
        <f t="shared" si="104"/>
        <v>14</v>
      </c>
      <c r="K1728" s="2">
        <f t="shared" si="105"/>
        <v>44409.5</v>
      </c>
      <c r="L1728" s="82">
        <v>44421.5</v>
      </c>
      <c r="M1728" s="82">
        <v>44421.5</v>
      </c>
      <c r="N1728" s="79"/>
      <c r="O1728">
        <f t="shared" si="106"/>
        <v>12</v>
      </c>
      <c r="P1728" s="32">
        <f t="shared" si="107"/>
        <v>591.59999999999991</v>
      </c>
    </row>
    <row r="1729" spans="2:16" x14ac:dyDescent="0.35">
      <c r="B1729" s="127" t="s">
        <v>98</v>
      </c>
      <c r="C1729" s="138">
        <v>44421</v>
      </c>
      <c r="D1729" s="127" t="s">
        <v>446</v>
      </c>
      <c r="E1729" s="61" t="s">
        <v>446</v>
      </c>
      <c r="F1729" s="16">
        <v>2361.15</v>
      </c>
      <c r="H1729" s="2">
        <v>44403</v>
      </c>
      <c r="I1729" s="2">
        <v>44416</v>
      </c>
      <c r="J1729">
        <f t="shared" si="104"/>
        <v>14</v>
      </c>
      <c r="K1729" s="2">
        <f t="shared" si="105"/>
        <v>44409.5</v>
      </c>
      <c r="L1729" s="82">
        <v>44421.5</v>
      </c>
      <c r="M1729" s="82">
        <v>44421.5</v>
      </c>
      <c r="N1729" s="79"/>
      <c r="O1729">
        <f t="shared" si="106"/>
        <v>12</v>
      </c>
      <c r="P1729" s="32">
        <f t="shared" si="107"/>
        <v>28333.800000000003</v>
      </c>
    </row>
    <row r="1730" spans="2:16" x14ac:dyDescent="0.35">
      <c r="B1730" s="127" t="s">
        <v>98</v>
      </c>
      <c r="C1730" s="138">
        <v>44421</v>
      </c>
      <c r="D1730" s="127" t="s">
        <v>447</v>
      </c>
      <c r="E1730" s="61" t="s">
        <v>447</v>
      </c>
      <c r="F1730" s="16">
        <v>6254.6500000000015</v>
      </c>
      <c r="H1730" s="2">
        <v>44403</v>
      </c>
      <c r="I1730" s="2">
        <v>44416</v>
      </c>
      <c r="J1730">
        <f t="shared" si="104"/>
        <v>14</v>
      </c>
      <c r="K1730" s="2">
        <f t="shared" si="105"/>
        <v>44409.5</v>
      </c>
      <c r="L1730" s="82">
        <v>44421.5</v>
      </c>
      <c r="M1730" s="82">
        <v>44421.5</v>
      </c>
      <c r="N1730" s="79"/>
      <c r="O1730">
        <f t="shared" si="106"/>
        <v>12</v>
      </c>
      <c r="P1730" s="32">
        <f t="shared" si="107"/>
        <v>75055.800000000017</v>
      </c>
    </row>
    <row r="1731" spans="2:16" x14ac:dyDescent="0.35">
      <c r="B1731" s="127" t="s">
        <v>98</v>
      </c>
      <c r="C1731" s="138">
        <v>44421</v>
      </c>
      <c r="D1731" s="127" t="s">
        <v>503</v>
      </c>
      <c r="E1731" s="61" t="s">
        <v>503</v>
      </c>
      <c r="F1731" s="16">
        <v>1745.38</v>
      </c>
      <c r="H1731" s="2">
        <v>44403</v>
      </c>
      <c r="I1731" s="2">
        <v>44416</v>
      </c>
      <c r="J1731">
        <f t="shared" si="104"/>
        <v>14</v>
      </c>
      <c r="K1731" s="2">
        <f t="shared" si="105"/>
        <v>44409.5</v>
      </c>
      <c r="L1731" s="82">
        <v>44421.5</v>
      </c>
      <c r="M1731" s="82">
        <v>44421.5</v>
      </c>
      <c r="N1731" s="79"/>
      <c r="O1731">
        <f t="shared" si="106"/>
        <v>12</v>
      </c>
      <c r="P1731" s="32">
        <f t="shared" si="107"/>
        <v>20944.560000000001</v>
      </c>
    </row>
    <row r="1732" spans="2:16" x14ac:dyDescent="0.35">
      <c r="B1732" s="127" t="s">
        <v>86</v>
      </c>
      <c r="C1732" s="138">
        <v>44421</v>
      </c>
      <c r="D1732" s="127" t="s">
        <v>454</v>
      </c>
      <c r="E1732" s="61" t="s">
        <v>455</v>
      </c>
      <c r="F1732" s="16">
        <v>221.09</v>
      </c>
      <c r="H1732" s="2">
        <v>44402</v>
      </c>
      <c r="I1732" s="2">
        <v>44415</v>
      </c>
      <c r="J1732">
        <f t="shared" si="104"/>
        <v>14</v>
      </c>
      <c r="K1732" s="2">
        <f t="shared" si="105"/>
        <v>44408.5</v>
      </c>
      <c r="L1732" s="82">
        <v>44421.5</v>
      </c>
      <c r="M1732" s="82">
        <v>44421.5</v>
      </c>
      <c r="N1732" s="79"/>
      <c r="O1732">
        <f t="shared" si="106"/>
        <v>13</v>
      </c>
      <c r="P1732" s="32">
        <f t="shared" si="107"/>
        <v>2874.17</v>
      </c>
    </row>
    <row r="1733" spans="2:16" x14ac:dyDescent="0.35">
      <c r="B1733" s="127" t="s">
        <v>86</v>
      </c>
      <c r="C1733" s="138">
        <v>44421</v>
      </c>
      <c r="D1733" s="127" t="s">
        <v>430</v>
      </c>
      <c r="E1733" s="61" t="s">
        <v>431</v>
      </c>
      <c r="F1733" s="16">
        <v>5261.83</v>
      </c>
      <c r="H1733" s="2">
        <v>44402</v>
      </c>
      <c r="I1733" s="2">
        <v>44415</v>
      </c>
      <c r="J1733">
        <f t="shared" si="104"/>
        <v>14</v>
      </c>
      <c r="K1733" s="2">
        <f t="shared" si="105"/>
        <v>44408.5</v>
      </c>
      <c r="L1733" s="82">
        <v>44421.5</v>
      </c>
      <c r="M1733" s="82">
        <v>44421.5</v>
      </c>
      <c r="N1733" s="79"/>
      <c r="O1733">
        <f t="shared" si="106"/>
        <v>13</v>
      </c>
      <c r="P1733" s="32">
        <f t="shared" si="107"/>
        <v>68403.789999999994</v>
      </c>
    </row>
    <row r="1734" spans="2:16" x14ac:dyDescent="0.35">
      <c r="B1734" s="127" t="s">
        <v>86</v>
      </c>
      <c r="C1734" s="138">
        <v>44421</v>
      </c>
      <c r="D1734" s="127" t="s">
        <v>456</v>
      </c>
      <c r="E1734" s="61" t="s">
        <v>457</v>
      </c>
      <c r="F1734" s="16">
        <v>52.84</v>
      </c>
      <c r="H1734" s="2">
        <v>44402</v>
      </c>
      <c r="I1734" s="2">
        <v>44415</v>
      </c>
      <c r="J1734">
        <f t="shared" si="104"/>
        <v>14</v>
      </c>
      <c r="K1734" s="2">
        <f t="shared" si="105"/>
        <v>44408.5</v>
      </c>
      <c r="L1734" s="82">
        <v>44421.5</v>
      </c>
      <c r="M1734" s="82">
        <v>44421.5</v>
      </c>
      <c r="N1734" s="79"/>
      <c r="O1734">
        <f t="shared" si="106"/>
        <v>13</v>
      </c>
      <c r="P1734" s="32">
        <f t="shared" si="107"/>
        <v>686.92000000000007</v>
      </c>
    </row>
    <row r="1735" spans="2:16" x14ac:dyDescent="0.35">
      <c r="B1735" s="127" t="s">
        <v>86</v>
      </c>
      <c r="C1735" s="138">
        <v>44421</v>
      </c>
      <c r="D1735" s="127" t="s">
        <v>432</v>
      </c>
      <c r="E1735" s="61" t="s">
        <v>433</v>
      </c>
      <c r="F1735" s="16">
        <v>21177.270000000011</v>
      </c>
      <c r="H1735" s="2">
        <v>44402</v>
      </c>
      <c r="I1735" s="2">
        <v>44415</v>
      </c>
      <c r="J1735">
        <f t="shared" si="104"/>
        <v>14</v>
      </c>
      <c r="K1735" s="2">
        <f t="shared" si="105"/>
        <v>44408.5</v>
      </c>
      <c r="L1735" s="82">
        <v>44421.5</v>
      </c>
      <c r="M1735" s="82">
        <v>44421.5</v>
      </c>
      <c r="N1735" s="79"/>
      <c r="O1735">
        <f t="shared" si="106"/>
        <v>13</v>
      </c>
      <c r="P1735" s="32">
        <f t="shared" si="107"/>
        <v>275304.51000000013</v>
      </c>
    </row>
    <row r="1736" spans="2:16" x14ac:dyDescent="0.35">
      <c r="B1736" s="127" t="s">
        <v>86</v>
      </c>
      <c r="C1736" s="138">
        <v>44421</v>
      </c>
      <c r="D1736" s="127" t="s">
        <v>434</v>
      </c>
      <c r="E1736" s="61" t="s">
        <v>435</v>
      </c>
      <c r="F1736" s="16">
        <v>32157.72</v>
      </c>
      <c r="H1736" s="2">
        <v>44402</v>
      </c>
      <c r="I1736" s="2">
        <v>44415</v>
      </c>
      <c r="J1736">
        <f t="shared" si="104"/>
        <v>14</v>
      </c>
      <c r="K1736" s="2">
        <f t="shared" si="105"/>
        <v>44408.5</v>
      </c>
      <c r="L1736" s="82">
        <v>44421.5</v>
      </c>
      <c r="M1736" s="82">
        <v>44421.5</v>
      </c>
      <c r="N1736" s="79"/>
      <c r="O1736">
        <f t="shared" si="106"/>
        <v>13</v>
      </c>
      <c r="P1736" s="32">
        <f t="shared" si="107"/>
        <v>418050.36</v>
      </c>
    </row>
    <row r="1737" spans="2:16" x14ac:dyDescent="0.35">
      <c r="B1737" s="127" t="s">
        <v>86</v>
      </c>
      <c r="C1737" s="138">
        <v>44421</v>
      </c>
      <c r="D1737" s="127" t="s">
        <v>436</v>
      </c>
      <c r="E1737" s="61" t="s">
        <v>437</v>
      </c>
      <c r="F1737" s="16">
        <v>7211.1500000000005</v>
      </c>
      <c r="H1737" s="2">
        <v>44402</v>
      </c>
      <c r="I1737" s="2">
        <v>44415</v>
      </c>
      <c r="J1737">
        <f t="shared" si="104"/>
        <v>14</v>
      </c>
      <c r="K1737" s="2">
        <f t="shared" si="105"/>
        <v>44408.5</v>
      </c>
      <c r="L1737" s="82">
        <v>44421.5</v>
      </c>
      <c r="M1737" s="82">
        <v>44421.5</v>
      </c>
      <c r="N1737" s="79"/>
      <c r="O1737">
        <f t="shared" si="106"/>
        <v>13</v>
      </c>
      <c r="P1737" s="32">
        <f t="shared" si="107"/>
        <v>93744.950000000012</v>
      </c>
    </row>
    <row r="1738" spans="2:16" x14ac:dyDescent="0.35">
      <c r="B1738" s="127" t="s">
        <v>86</v>
      </c>
      <c r="C1738" s="138">
        <v>44421</v>
      </c>
      <c r="D1738" s="127" t="s">
        <v>458</v>
      </c>
      <c r="E1738" s="61" t="s">
        <v>459</v>
      </c>
      <c r="F1738" s="16">
        <v>203.18</v>
      </c>
      <c r="H1738" s="2">
        <v>44402</v>
      </c>
      <c r="I1738" s="2">
        <v>44415</v>
      </c>
      <c r="J1738">
        <f t="shared" ref="J1738:J1801" si="108">I1738-H1738+1</f>
        <v>14</v>
      </c>
      <c r="K1738" s="2">
        <f t="shared" ref="K1738:K1801" si="109">(I1738+H1738)/2</f>
        <v>44408.5</v>
      </c>
      <c r="L1738" s="82">
        <v>44421.5</v>
      </c>
      <c r="M1738" s="82">
        <v>44421.5</v>
      </c>
      <c r="N1738" s="79"/>
      <c r="O1738">
        <f t="shared" ref="O1738:O1801" si="110">M1738-K1738</f>
        <v>13</v>
      </c>
      <c r="P1738" s="32">
        <f t="shared" ref="P1738:P1801" si="111">F1738*O1738</f>
        <v>2641.34</v>
      </c>
    </row>
    <row r="1739" spans="2:16" x14ac:dyDescent="0.35">
      <c r="B1739" s="127" t="s">
        <v>86</v>
      </c>
      <c r="C1739" s="138">
        <v>44421</v>
      </c>
      <c r="D1739" s="127" t="s">
        <v>438</v>
      </c>
      <c r="E1739" s="61" t="s">
        <v>439</v>
      </c>
      <c r="F1739" s="16">
        <v>4569.6399999999985</v>
      </c>
      <c r="H1739" s="2">
        <v>44402</v>
      </c>
      <c r="I1739" s="2">
        <v>44415</v>
      </c>
      <c r="J1739">
        <f t="shared" si="108"/>
        <v>14</v>
      </c>
      <c r="K1739" s="2">
        <f t="shared" si="109"/>
        <v>44408.5</v>
      </c>
      <c r="L1739" s="82">
        <v>44421.5</v>
      </c>
      <c r="M1739" s="82">
        <v>44421.5</v>
      </c>
      <c r="N1739" s="79"/>
      <c r="O1739">
        <f t="shared" si="110"/>
        <v>13</v>
      </c>
      <c r="P1739" s="32">
        <f t="shared" si="111"/>
        <v>59405.319999999978</v>
      </c>
    </row>
    <row r="1740" spans="2:16" x14ac:dyDescent="0.35">
      <c r="B1740" s="127" t="s">
        <v>86</v>
      </c>
      <c r="C1740" s="138">
        <v>44421</v>
      </c>
      <c r="D1740" s="127" t="s">
        <v>468</v>
      </c>
      <c r="E1740" s="61" t="s">
        <v>469</v>
      </c>
      <c r="F1740" s="16">
        <v>24.690000000000008</v>
      </c>
      <c r="H1740" s="2">
        <v>44402</v>
      </c>
      <c r="I1740" s="2">
        <v>44415</v>
      </c>
      <c r="J1740">
        <f t="shared" si="108"/>
        <v>14</v>
      </c>
      <c r="K1740" s="2">
        <f t="shared" si="109"/>
        <v>44408.5</v>
      </c>
      <c r="L1740" s="82">
        <v>44421.5</v>
      </c>
      <c r="M1740" s="82">
        <v>44421.5</v>
      </c>
      <c r="N1740" s="79"/>
      <c r="O1740">
        <f t="shared" si="110"/>
        <v>13</v>
      </c>
      <c r="P1740" s="32">
        <f t="shared" si="111"/>
        <v>320.97000000000008</v>
      </c>
    </row>
    <row r="1741" spans="2:16" x14ac:dyDescent="0.35">
      <c r="B1741" s="127" t="s">
        <v>86</v>
      </c>
      <c r="C1741" s="138">
        <v>44421</v>
      </c>
      <c r="D1741" s="127" t="s">
        <v>474</v>
      </c>
      <c r="E1741" s="61" t="s">
        <v>475</v>
      </c>
      <c r="F1741" s="16">
        <v>192.31</v>
      </c>
      <c r="H1741" s="2">
        <v>44402</v>
      </c>
      <c r="I1741" s="2">
        <v>44415</v>
      </c>
      <c r="J1741">
        <f t="shared" si="108"/>
        <v>14</v>
      </c>
      <c r="K1741" s="2">
        <f t="shared" si="109"/>
        <v>44408.5</v>
      </c>
      <c r="L1741" s="82">
        <v>44421.5</v>
      </c>
      <c r="M1741" s="82">
        <v>44421.5</v>
      </c>
      <c r="N1741" s="79"/>
      <c r="O1741">
        <f t="shared" si="110"/>
        <v>13</v>
      </c>
      <c r="P1741" s="32">
        <f t="shared" si="111"/>
        <v>2500.0300000000002</v>
      </c>
    </row>
    <row r="1742" spans="2:16" x14ac:dyDescent="0.35">
      <c r="B1742" s="127" t="s">
        <v>86</v>
      </c>
      <c r="C1742" s="138">
        <v>44421</v>
      </c>
      <c r="D1742" s="127" t="s">
        <v>476</v>
      </c>
      <c r="E1742" s="61" t="s">
        <v>477</v>
      </c>
      <c r="F1742" s="16">
        <v>29.39</v>
      </c>
      <c r="H1742" s="2">
        <v>44402</v>
      </c>
      <c r="I1742" s="2">
        <v>44415</v>
      </c>
      <c r="J1742">
        <f t="shared" si="108"/>
        <v>14</v>
      </c>
      <c r="K1742" s="2">
        <f t="shared" si="109"/>
        <v>44408.5</v>
      </c>
      <c r="L1742" s="82">
        <v>44421.5</v>
      </c>
      <c r="M1742" s="82">
        <v>44421.5</v>
      </c>
      <c r="N1742" s="79"/>
      <c r="O1742">
        <f t="shared" si="110"/>
        <v>13</v>
      </c>
      <c r="P1742" s="32">
        <f t="shared" si="111"/>
        <v>382.07</v>
      </c>
    </row>
    <row r="1743" spans="2:16" x14ac:dyDescent="0.35">
      <c r="B1743" s="127" t="s">
        <v>86</v>
      </c>
      <c r="C1743" s="138">
        <v>44421</v>
      </c>
      <c r="D1743" s="127" t="s">
        <v>478</v>
      </c>
      <c r="E1743" s="61" t="s">
        <v>479</v>
      </c>
      <c r="F1743" s="16">
        <v>11307.490000000005</v>
      </c>
      <c r="H1743" s="2">
        <v>44402</v>
      </c>
      <c r="I1743" s="2">
        <v>44415</v>
      </c>
      <c r="J1743">
        <f t="shared" si="108"/>
        <v>14</v>
      </c>
      <c r="K1743" s="2">
        <f t="shared" si="109"/>
        <v>44408.5</v>
      </c>
      <c r="L1743" s="82">
        <v>44421.5</v>
      </c>
      <c r="M1743" s="82">
        <v>44421.5</v>
      </c>
      <c r="N1743" s="79"/>
      <c r="O1743">
        <f t="shared" si="110"/>
        <v>13</v>
      </c>
      <c r="P1743" s="32">
        <f t="shared" si="111"/>
        <v>146997.37000000005</v>
      </c>
    </row>
    <row r="1744" spans="2:16" x14ac:dyDescent="0.35">
      <c r="B1744" s="127" t="s">
        <v>86</v>
      </c>
      <c r="C1744" s="138">
        <v>44421</v>
      </c>
      <c r="D1744" s="127" t="s">
        <v>480</v>
      </c>
      <c r="E1744" s="61" t="s">
        <v>481</v>
      </c>
      <c r="F1744" s="16">
        <v>1788.0900000000004</v>
      </c>
      <c r="H1744" s="2">
        <v>44402</v>
      </c>
      <c r="I1744" s="2">
        <v>44415</v>
      </c>
      <c r="J1744">
        <f t="shared" si="108"/>
        <v>14</v>
      </c>
      <c r="K1744" s="2">
        <f t="shared" si="109"/>
        <v>44408.5</v>
      </c>
      <c r="L1744" s="82">
        <v>44421.5</v>
      </c>
      <c r="M1744" s="82">
        <v>44421.5</v>
      </c>
      <c r="N1744" s="79"/>
      <c r="O1744">
        <f t="shared" si="110"/>
        <v>13</v>
      </c>
      <c r="P1744" s="32">
        <f t="shared" si="111"/>
        <v>23245.170000000006</v>
      </c>
    </row>
    <row r="1745" spans="1:16" x14ac:dyDescent="0.35">
      <c r="B1745" s="127" t="s">
        <v>86</v>
      </c>
      <c r="C1745" s="138">
        <v>44421</v>
      </c>
      <c r="D1745" s="127" t="s">
        <v>490</v>
      </c>
      <c r="E1745" s="61" t="s">
        <v>491</v>
      </c>
      <c r="F1745" s="16">
        <v>324.29999999999995</v>
      </c>
      <c r="H1745" s="2">
        <v>44402</v>
      </c>
      <c r="I1745" s="2">
        <v>44415</v>
      </c>
      <c r="J1745">
        <f t="shared" si="108"/>
        <v>14</v>
      </c>
      <c r="K1745" s="2">
        <f t="shared" si="109"/>
        <v>44408.5</v>
      </c>
      <c r="L1745" s="82">
        <v>44421.5</v>
      </c>
      <c r="M1745" s="82">
        <v>44421.5</v>
      </c>
      <c r="N1745" s="79"/>
      <c r="O1745">
        <f t="shared" si="110"/>
        <v>13</v>
      </c>
      <c r="P1745" s="32">
        <f t="shared" si="111"/>
        <v>4215.8999999999996</v>
      </c>
    </row>
    <row r="1746" spans="1:16" x14ac:dyDescent="0.35">
      <c r="B1746" s="127" t="s">
        <v>86</v>
      </c>
      <c r="C1746" s="138">
        <v>44421</v>
      </c>
      <c r="D1746" s="127" t="s">
        <v>494</v>
      </c>
      <c r="E1746" s="61" t="s">
        <v>495</v>
      </c>
      <c r="F1746" s="16">
        <v>1817.1399999999994</v>
      </c>
      <c r="H1746" s="2">
        <v>44402</v>
      </c>
      <c r="I1746" s="2">
        <v>44415</v>
      </c>
      <c r="J1746">
        <f t="shared" si="108"/>
        <v>14</v>
      </c>
      <c r="K1746" s="2">
        <f t="shared" si="109"/>
        <v>44408.5</v>
      </c>
      <c r="L1746" s="82">
        <v>44421.5</v>
      </c>
      <c r="M1746" s="82">
        <v>44421.5</v>
      </c>
      <c r="N1746" s="79"/>
      <c r="O1746">
        <f t="shared" si="110"/>
        <v>13</v>
      </c>
      <c r="P1746" s="32">
        <f t="shared" si="111"/>
        <v>23622.819999999992</v>
      </c>
    </row>
    <row r="1747" spans="1:16" x14ac:dyDescent="0.35">
      <c r="B1747" s="127" t="s">
        <v>86</v>
      </c>
      <c r="C1747" s="138">
        <v>44421</v>
      </c>
      <c r="D1747" s="127" t="s">
        <v>496</v>
      </c>
      <c r="E1747" s="61" t="s">
        <v>497</v>
      </c>
      <c r="F1747" s="16">
        <v>319.09999999999997</v>
      </c>
      <c r="H1747" s="2">
        <v>44402</v>
      </c>
      <c r="I1747" s="2">
        <v>44415</v>
      </c>
      <c r="J1747">
        <f t="shared" si="108"/>
        <v>14</v>
      </c>
      <c r="K1747" s="2">
        <f t="shared" si="109"/>
        <v>44408.5</v>
      </c>
      <c r="L1747" s="82">
        <v>44421.5</v>
      </c>
      <c r="M1747" s="82">
        <v>44421.5</v>
      </c>
      <c r="N1747" s="79"/>
      <c r="O1747">
        <f t="shared" si="110"/>
        <v>13</v>
      </c>
      <c r="P1747" s="32">
        <f t="shared" si="111"/>
        <v>4148.2999999999993</v>
      </c>
    </row>
    <row r="1748" spans="1:16" x14ac:dyDescent="0.35">
      <c r="B1748" s="127" t="s">
        <v>86</v>
      </c>
      <c r="C1748" s="138">
        <v>44421</v>
      </c>
      <c r="D1748" s="127" t="s">
        <v>498</v>
      </c>
      <c r="E1748" s="61" t="s">
        <v>499</v>
      </c>
      <c r="F1748" s="16">
        <v>406.55000000000007</v>
      </c>
      <c r="H1748" s="2">
        <v>44402</v>
      </c>
      <c r="I1748" s="2">
        <v>44415</v>
      </c>
      <c r="J1748">
        <f t="shared" si="108"/>
        <v>14</v>
      </c>
      <c r="K1748" s="2">
        <f t="shared" si="109"/>
        <v>44408.5</v>
      </c>
      <c r="L1748" s="82">
        <v>44421.5</v>
      </c>
      <c r="M1748" s="82">
        <v>44421.5</v>
      </c>
      <c r="N1748" s="79"/>
      <c r="O1748">
        <f t="shared" si="110"/>
        <v>13</v>
      </c>
      <c r="P1748" s="32">
        <f t="shared" si="111"/>
        <v>5285.1500000000005</v>
      </c>
    </row>
    <row r="1749" spans="1:16" x14ac:dyDescent="0.35">
      <c r="B1749" s="127" t="s">
        <v>86</v>
      </c>
      <c r="C1749" s="138">
        <v>44421</v>
      </c>
      <c r="D1749" s="127" t="s">
        <v>500</v>
      </c>
      <c r="E1749" s="61" t="s">
        <v>501</v>
      </c>
      <c r="F1749" s="16">
        <v>99.799999999999969</v>
      </c>
      <c r="H1749" s="2">
        <v>44402</v>
      </c>
      <c r="I1749" s="2">
        <v>44415</v>
      </c>
      <c r="J1749">
        <f t="shared" si="108"/>
        <v>14</v>
      </c>
      <c r="K1749" s="2">
        <f t="shared" si="109"/>
        <v>44408.5</v>
      </c>
      <c r="L1749" s="82">
        <v>44421.5</v>
      </c>
      <c r="M1749" s="82">
        <v>44421.5</v>
      </c>
      <c r="N1749" s="79"/>
      <c r="O1749">
        <f t="shared" si="110"/>
        <v>13</v>
      </c>
      <c r="P1749" s="32">
        <f t="shared" si="111"/>
        <v>1297.3999999999996</v>
      </c>
    </row>
    <row r="1750" spans="1:16" x14ac:dyDescent="0.35">
      <c r="B1750" s="127" t="s">
        <v>86</v>
      </c>
      <c r="C1750" s="138">
        <v>44421</v>
      </c>
      <c r="D1750" s="127" t="s">
        <v>502</v>
      </c>
      <c r="E1750" s="61" t="s">
        <v>502</v>
      </c>
      <c r="F1750" s="16">
        <v>180.72</v>
      </c>
      <c r="H1750" s="2">
        <v>44402</v>
      </c>
      <c r="I1750" s="2">
        <v>44415</v>
      </c>
      <c r="J1750">
        <f t="shared" si="108"/>
        <v>14</v>
      </c>
      <c r="K1750" s="2">
        <f t="shared" si="109"/>
        <v>44408.5</v>
      </c>
      <c r="L1750" s="82">
        <v>44421.5</v>
      </c>
      <c r="M1750" s="82">
        <v>44421.5</v>
      </c>
      <c r="N1750" s="79"/>
      <c r="O1750">
        <f t="shared" si="110"/>
        <v>13</v>
      </c>
      <c r="P1750" s="32">
        <f t="shared" si="111"/>
        <v>2349.36</v>
      </c>
    </row>
    <row r="1751" spans="1:16" x14ac:dyDescent="0.35">
      <c r="B1751" s="127" t="s">
        <v>86</v>
      </c>
      <c r="C1751" s="138">
        <v>44421</v>
      </c>
      <c r="D1751" s="127" t="s">
        <v>446</v>
      </c>
      <c r="E1751" s="61" t="s">
        <v>446</v>
      </c>
      <c r="F1751" s="16">
        <v>876.15</v>
      </c>
      <c r="H1751" s="2">
        <v>44402</v>
      </c>
      <c r="I1751" s="2">
        <v>44415</v>
      </c>
      <c r="J1751">
        <f t="shared" si="108"/>
        <v>14</v>
      </c>
      <c r="K1751" s="2">
        <f t="shared" si="109"/>
        <v>44408.5</v>
      </c>
      <c r="L1751" s="82">
        <v>44421.5</v>
      </c>
      <c r="M1751" s="82">
        <v>44421.5</v>
      </c>
      <c r="N1751" s="79"/>
      <c r="O1751">
        <f t="shared" si="110"/>
        <v>13</v>
      </c>
      <c r="P1751" s="32">
        <f t="shared" si="111"/>
        <v>11389.949999999999</v>
      </c>
    </row>
    <row r="1752" spans="1:16" x14ac:dyDescent="0.35">
      <c r="B1752" s="127" t="s">
        <v>86</v>
      </c>
      <c r="C1752" s="138">
        <v>44421</v>
      </c>
      <c r="D1752" s="127" t="s">
        <v>447</v>
      </c>
      <c r="E1752" s="61" t="s">
        <v>447</v>
      </c>
      <c r="F1752" s="16">
        <v>1777.8799999999999</v>
      </c>
      <c r="H1752" s="2">
        <v>44402</v>
      </c>
      <c r="I1752" s="2">
        <v>44415</v>
      </c>
      <c r="J1752">
        <f t="shared" si="108"/>
        <v>14</v>
      </c>
      <c r="K1752" s="2">
        <f t="shared" si="109"/>
        <v>44408.5</v>
      </c>
      <c r="L1752" s="82">
        <v>44421.5</v>
      </c>
      <c r="M1752" s="82">
        <v>44421.5</v>
      </c>
      <c r="N1752" s="79"/>
      <c r="O1752">
        <f t="shared" si="110"/>
        <v>13</v>
      </c>
      <c r="P1752" s="32">
        <f t="shared" si="111"/>
        <v>23112.44</v>
      </c>
    </row>
    <row r="1753" spans="1:16" x14ac:dyDescent="0.35">
      <c r="B1753" s="127" t="s">
        <v>86</v>
      </c>
      <c r="C1753" s="138">
        <v>44421</v>
      </c>
      <c r="D1753" s="127" t="s">
        <v>503</v>
      </c>
      <c r="E1753" s="61" t="s">
        <v>503</v>
      </c>
      <c r="F1753" s="16">
        <v>433.44</v>
      </c>
      <c r="H1753" s="2">
        <v>44402</v>
      </c>
      <c r="I1753" s="2">
        <v>44415</v>
      </c>
      <c r="J1753">
        <f t="shared" si="108"/>
        <v>14</v>
      </c>
      <c r="K1753" s="2">
        <f t="shared" si="109"/>
        <v>44408.5</v>
      </c>
      <c r="L1753" s="82">
        <v>44421.5</v>
      </c>
      <c r="M1753" s="82">
        <v>44421.5</v>
      </c>
      <c r="N1753" s="79"/>
      <c r="O1753">
        <f t="shared" si="110"/>
        <v>13</v>
      </c>
      <c r="P1753" s="32">
        <f t="shared" si="111"/>
        <v>5634.72</v>
      </c>
    </row>
    <row r="1754" spans="1:16" x14ac:dyDescent="0.35">
      <c r="B1754" s="127" t="s">
        <v>86</v>
      </c>
      <c r="C1754" s="138">
        <v>44421</v>
      </c>
      <c r="D1754" s="127" t="s">
        <v>540</v>
      </c>
      <c r="E1754" s="61" t="s">
        <v>541</v>
      </c>
      <c r="F1754" s="16">
        <v>2.4000000000000004</v>
      </c>
      <c r="H1754" s="2">
        <v>44402</v>
      </c>
      <c r="I1754" s="2">
        <v>44415</v>
      </c>
      <c r="J1754">
        <f t="shared" si="108"/>
        <v>14</v>
      </c>
      <c r="K1754" s="2">
        <f t="shared" si="109"/>
        <v>44408.5</v>
      </c>
      <c r="L1754" s="82">
        <v>44421.5</v>
      </c>
      <c r="M1754" s="79">
        <v>44439.5</v>
      </c>
      <c r="N1754" s="79"/>
      <c r="O1754">
        <f t="shared" si="110"/>
        <v>31</v>
      </c>
      <c r="P1754" s="32">
        <f t="shared" si="111"/>
        <v>74.400000000000006</v>
      </c>
    </row>
    <row r="1755" spans="1:16" x14ac:dyDescent="0.35">
      <c r="B1755" s="127" t="s">
        <v>86</v>
      </c>
      <c r="C1755" s="138">
        <v>44421</v>
      </c>
      <c r="D1755" s="127" t="s">
        <v>488</v>
      </c>
      <c r="E1755" s="61" t="s">
        <v>489</v>
      </c>
      <c r="F1755" s="16">
        <v>1014.6000000000003</v>
      </c>
      <c r="H1755" s="2">
        <v>44402</v>
      </c>
      <c r="I1755" s="2">
        <v>44415</v>
      </c>
      <c r="J1755">
        <f t="shared" si="108"/>
        <v>14</v>
      </c>
      <c r="K1755" s="2">
        <f t="shared" si="109"/>
        <v>44408.5</v>
      </c>
      <c r="L1755" s="82">
        <v>44421.5</v>
      </c>
      <c r="M1755" s="79">
        <v>44454.5</v>
      </c>
      <c r="N1755" s="79"/>
      <c r="O1755">
        <f t="shared" si="110"/>
        <v>46</v>
      </c>
      <c r="P1755" s="32">
        <f t="shared" si="111"/>
        <v>46671.600000000013</v>
      </c>
    </row>
    <row r="1756" spans="1:16" x14ac:dyDescent="0.35">
      <c r="B1756" s="127" t="s">
        <v>86</v>
      </c>
      <c r="C1756" s="138">
        <v>44421</v>
      </c>
      <c r="D1756" s="127" t="s">
        <v>542</v>
      </c>
      <c r="E1756" s="61" t="s">
        <v>543</v>
      </c>
      <c r="F1756" s="16">
        <v>10100.209999999999</v>
      </c>
      <c r="H1756" s="2">
        <v>44402</v>
      </c>
      <c r="I1756" s="2">
        <v>44415</v>
      </c>
      <c r="J1756">
        <f t="shared" si="108"/>
        <v>14</v>
      </c>
      <c r="K1756" s="2">
        <f t="shared" si="109"/>
        <v>44408.5</v>
      </c>
      <c r="L1756" s="82">
        <v>44421.5</v>
      </c>
      <c r="M1756" s="79">
        <v>44421.5</v>
      </c>
      <c r="N1756" s="79"/>
      <c r="O1756">
        <f t="shared" si="110"/>
        <v>13</v>
      </c>
      <c r="P1756" s="32">
        <f t="shared" si="111"/>
        <v>131302.72999999998</v>
      </c>
    </row>
    <row r="1757" spans="1:16" x14ac:dyDescent="0.35">
      <c r="B1757" s="127" t="s">
        <v>86</v>
      </c>
      <c r="C1757" s="138">
        <v>44421</v>
      </c>
      <c r="D1757" s="127" t="s">
        <v>532</v>
      </c>
      <c r="E1757" s="61" t="s">
        <v>533</v>
      </c>
      <c r="F1757" s="16">
        <v>302.68</v>
      </c>
      <c r="H1757" s="2">
        <v>44402</v>
      </c>
      <c r="I1757" s="2">
        <v>44415</v>
      </c>
      <c r="J1757">
        <f t="shared" si="108"/>
        <v>14</v>
      </c>
      <c r="K1757" s="2">
        <f t="shared" si="109"/>
        <v>44408.5</v>
      </c>
      <c r="L1757" s="82">
        <v>44421.5</v>
      </c>
      <c r="M1757" s="82">
        <v>44421.5</v>
      </c>
      <c r="N1757" s="79">
        <v>44420.5</v>
      </c>
      <c r="O1757">
        <f t="shared" si="110"/>
        <v>13</v>
      </c>
      <c r="P1757" s="32">
        <f t="shared" si="111"/>
        <v>3934.84</v>
      </c>
    </row>
    <row r="1758" spans="1:16" x14ac:dyDescent="0.35">
      <c r="B1758" s="127" t="s">
        <v>86</v>
      </c>
      <c r="C1758" s="138">
        <v>44421</v>
      </c>
      <c r="D1758" s="127" t="s">
        <v>534</v>
      </c>
      <c r="E1758" s="61" t="s">
        <v>535</v>
      </c>
      <c r="F1758" s="16">
        <v>520</v>
      </c>
      <c r="H1758" s="2">
        <v>44402</v>
      </c>
      <c r="I1758" s="2">
        <v>44415</v>
      </c>
      <c r="J1758">
        <f t="shared" si="108"/>
        <v>14</v>
      </c>
      <c r="K1758" s="2">
        <f t="shared" si="109"/>
        <v>44408.5</v>
      </c>
      <c r="L1758" s="82">
        <v>44421.5</v>
      </c>
      <c r="M1758" s="82">
        <v>44421.5</v>
      </c>
      <c r="N1758" s="79">
        <v>44420.5</v>
      </c>
      <c r="O1758">
        <f t="shared" si="110"/>
        <v>13</v>
      </c>
      <c r="P1758" s="32">
        <f t="shared" si="111"/>
        <v>6760</v>
      </c>
    </row>
    <row r="1759" spans="1:16" x14ac:dyDescent="0.35">
      <c r="B1759" s="127" t="s">
        <v>86</v>
      </c>
      <c r="C1759" s="138">
        <v>44421</v>
      </c>
      <c r="D1759" s="127" t="s">
        <v>536</v>
      </c>
      <c r="E1759" s="61" t="s">
        <v>537</v>
      </c>
      <c r="F1759" s="16">
        <v>252.99</v>
      </c>
      <c r="H1759" s="2">
        <v>44402</v>
      </c>
      <c r="I1759" s="2">
        <v>44415</v>
      </c>
      <c r="J1759">
        <f t="shared" si="108"/>
        <v>14</v>
      </c>
      <c r="K1759" s="2">
        <f t="shared" si="109"/>
        <v>44408.5</v>
      </c>
      <c r="L1759" s="82">
        <v>44421.5</v>
      </c>
      <c r="M1759" s="82">
        <v>44421.5</v>
      </c>
      <c r="N1759" s="79">
        <v>44420.5</v>
      </c>
      <c r="O1759">
        <f t="shared" si="110"/>
        <v>13</v>
      </c>
      <c r="P1759" s="32">
        <f t="shared" si="111"/>
        <v>3288.87</v>
      </c>
    </row>
    <row r="1760" spans="1:16" x14ac:dyDescent="0.35">
      <c r="A1760" s="4"/>
      <c r="B1760" s="123" t="s">
        <v>98</v>
      </c>
      <c r="C1760" s="142">
        <v>44421</v>
      </c>
      <c r="D1760" s="89" t="s">
        <v>544</v>
      </c>
      <c r="E1760" t="s">
        <v>545</v>
      </c>
      <c r="F1760" s="3">
        <v>141.20999999999995</v>
      </c>
      <c r="H1760" s="2">
        <v>44403</v>
      </c>
      <c r="I1760" s="2">
        <v>44416</v>
      </c>
      <c r="J1760">
        <f t="shared" si="108"/>
        <v>14</v>
      </c>
      <c r="K1760" s="2">
        <f t="shared" si="109"/>
        <v>44409.5</v>
      </c>
      <c r="L1760" s="94">
        <v>44421.5</v>
      </c>
      <c r="M1760" s="79">
        <v>44448.5</v>
      </c>
      <c r="N1760" s="79"/>
      <c r="O1760">
        <f t="shared" si="110"/>
        <v>39</v>
      </c>
      <c r="P1760" s="32">
        <f t="shared" si="111"/>
        <v>5507.1899999999978</v>
      </c>
    </row>
    <row r="1761" spans="1:16" x14ac:dyDescent="0.35">
      <c r="A1761" s="4"/>
      <c r="B1761" s="123" t="s">
        <v>98</v>
      </c>
      <c r="C1761" s="142">
        <v>44421</v>
      </c>
      <c r="D1761" s="89" t="s">
        <v>544</v>
      </c>
      <c r="E1761" t="s">
        <v>546</v>
      </c>
      <c r="F1761" s="3">
        <v>3542.8599999999997</v>
      </c>
      <c r="H1761" s="2">
        <v>44403</v>
      </c>
      <c r="I1761" s="2">
        <v>44416</v>
      </c>
      <c r="J1761">
        <f t="shared" si="108"/>
        <v>14</v>
      </c>
      <c r="K1761" s="2">
        <f t="shared" si="109"/>
        <v>44409.5</v>
      </c>
      <c r="L1761" s="94">
        <v>44421.5</v>
      </c>
      <c r="M1761" s="79">
        <v>44468.5</v>
      </c>
      <c r="N1761" s="79"/>
      <c r="O1761">
        <f t="shared" si="110"/>
        <v>59</v>
      </c>
      <c r="P1761" s="32">
        <f t="shared" si="111"/>
        <v>209028.74</v>
      </c>
    </row>
    <row r="1762" spans="1:16" x14ac:dyDescent="0.35">
      <c r="A1762" s="4"/>
      <c r="B1762" s="123" t="s">
        <v>86</v>
      </c>
      <c r="C1762" s="142">
        <v>44421</v>
      </c>
      <c r="D1762" s="89" t="s">
        <v>544</v>
      </c>
      <c r="E1762" t="s">
        <v>546</v>
      </c>
      <c r="F1762" s="3">
        <v>187.01</v>
      </c>
      <c r="H1762" s="2">
        <v>44402</v>
      </c>
      <c r="I1762" s="2">
        <v>44415</v>
      </c>
      <c r="J1762">
        <f t="shared" si="108"/>
        <v>14</v>
      </c>
      <c r="K1762" s="2">
        <f t="shared" si="109"/>
        <v>44408.5</v>
      </c>
      <c r="L1762" s="94">
        <v>44421.5</v>
      </c>
      <c r="M1762" s="79">
        <v>44468.5</v>
      </c>
      <c r="N1762" s="79"/>
      <c r="O1762">
        <f t="shared" si="110"/>
        <v>60</v>
      </c>
      <c r="P1762" s="32">
        <f t="shared" si="111"/>
        <v>11220.599999999999</v>
      </c>
    </row>
    <row r="1763" spans="1:16" x14ac:dyDescent="0.35">
      <c r="B1763" s="127" t="s">
        <v>98</v>
      </c>
      <c r="C1763" s="138">
        <v>44435</v>
      </c>
      <c r="D1763" s="127" t="s">
        <v>460</v>
      </c>
      <c r="E1763" s="61" t="s">
        <v>461</v>
      </c>
      <c r="F1763" s="16">
        <v>162.82999999999998</v>
      </c>
      <c r="H1763" s="2">
        <v>44417</v>
      </c>
      <c r="I1763" s="2">
        <v>44430</v>
      </c>
      <c r="J1763">
        <f t="shared" si="108"/>
        <v>14</v>
      </c>
      <c r="K1763" s="2">
        <f t="shared" si="109"/>
        <v>44423.5</v>
      </c>
      <c r="L1763" s="82">
        <v>44435.5</v>
      </c>
      <c r="M1763" s="79">
        <v>44435.5</v>
      </c>
      <c r="N1763" s="79"/>
      <c r="O1763">
        <f t="shared" si="110"/>
        <v>12</v>
      </c>
      <c r="P1763" s="32">
        <f t="shared" si="111"/>
        <v>1953.9599999999998</v>
      </c>
    </row>
    <row r="1764" spans="1:16" x14ac:dyDescent="0.35">
      <c r="B1764" s="127" t="s">
        <v>98</v>
      </c>
      <c r="C1764" s="138">
        <v>44435</v>
      </c>
      <c r="D1764" s="127" t="s">
        <v>462</v>
      </c>
      <c r="E1764" s="61" t="s">
        <v>463</v>
      </c>
      <c r="F1764" s="16">
        <v>24.43</v>
      </c>
      <c r="H1764" s="2">
        <v>44417</v>
      </c>
      <c r="I1764" s="2">
        <v>44430</v>
      </c>
      <c r="J1764">
        <f t="shared" si="108"/>
        <v>14</v>
      </c>
      <c r="K1764" s="2">
        <f t="shared" si="109"/>
        <v>44423.5</v>
      </c>
      <c r="L1764" s="82">
        <v>44435.5</v>
      </c>
      <c r="M1764" s="79">
        <v>44435.5</v>
      </c>
      <c r="N1764" s="79"/>
      <c r="O1764">
        <f t="shared" si="110"/>
        <v>12</v>
      </c>
      <c r="P1764" s="32">
        <f t="shared" si="111"/>
        <v>293.15999999999997</v>
      </c>
    </row>
    <row r="1765" spans="1:16" x14ac:dyDescent="0.35">
      <c r="B1765" s="127" t="s">
        <v>98</v>
      </c>
      <c r="C1765" s="138">
        <v>44435</v>
      </c>
      <c r="D1765" s="127" t="s">
        <v>547</v>
      </c>
      <c r="E1765" s="61" t="s">
        <v>548</v>
      </c>
      <c r="F1765" s="16">
        <v>30</v>
      </c>
      <c r="H1765" s="2">
        <v>44417</v>
      </c>
      <c r="I1765" s="2">
        <v>44430</v>
      </c>
      <c r="J1765">
        <f t="shared" si="108"/>
        <v>14</v>
      </c>
      <c r="K1765" s="2">
        <f t="shared" si="109"/>
        <v>44423.5</v>
      </c>
      <c r="L1765" s="82">
        <v>44435.5</v>
      </c>
      <c r="M1765" s="79">
        <v>44439.5</v>
      </c>
      <c r="N1765" s="79"/>
      <c r="O1765">
        <f t="shared" si="110"/>
        <v>16</v>
      </c>
      <c r="P1765" s="32">
        <f t="shared" si="111"/>
        <v>480</v>
      </c>
    </row>
    <row r="1766" spans="1:16" x14ac:dyDescent="0.35">
      <c r="B1766" s="127" t="s">
        <v>98</v>
      </c>
      <c r="C1766" s="138">
        <v>44435</v>
      </c>
      <c r="D1766" s="127" t="s">
        <v>470</v>
      </c>
      <c r="E1766" s="61" t="s">
        <v>471</v>
      </c>
      <c r="F1766" s="16">
        <v>4594.8100000000004</v>
      </c>
      <c r="H1766" s="2">
        <v>44417</v>
      </c>
      <c r="I1766" s="2">
        <v>44430</v>
      </c>
      <c r="J1766">
        <f t="shared" si="108"/>
        <v>14</v>
      </c>
      <c r="K1766" s="2">
        <f t="shared" si="109"/>
        <v>44423.5</v>
      </c>
      <c r="L1766" s="82">
        <v>44435.5</v>
      </c>
      <c r="M1766" s="79">
        <v>44435.5</v>
      </c>
      <c r="N1766" s="79"/>
      <c r="O1766">
        <f t="shared" si="110"/>
        <v>12</v>
      </c>
      <c r="P1766" s="32">
        <f t="shared" si="111"/>
        <v>55137.72</v>
      </c>
    </row>
    <row r="1767" spans="1:16" x14ac:dyDescent="0.35">
      <c r="B1767" s="127" t="s">
        <v>98</v>
      </c>
      <c r="C1767" s="138">
        <v>44435</v>
      </c>
      <c r="D1767" s="127" t="s">
        <v>472</v>
      </c>
      <c r="E1767" s="61" t="s">
        <v>473</v>
      </c>
      <c r="F1767" s="16">
        <v>652.00999999999988</v>
      </c>
      <c r="H1767" s="2">
        <v>44417</v>
      </c>
      <c r="I1767" s="2">
        <v>44430</v>
      </c>
      <c r="J1767">
        <f t="shared" si="108"/>
        <v>14</v>
      </c>
      <c r="K1767" s="2">
        <f t="shared" si="109"/>
        <v>44423.5</v>
      </c>
      <c r="L1767" s="82">
        <v>44435.5</v>
      </c>
      <c r="M1767" s="79">
        <v>44435.5</v>
      </c>
      <c r="N1767" s="79"/>
      <c r="O1767">
        <f t="shared" si="110"/>
        <v>12</v>
      </c>
      <c r="P1767" s="32">
        <f t="shared" si="111"/>
        <v>7824.119999999999</v>
      </c>
    </row>
    <row r="1768" spans="1:16" x14ac:dyDescent="0.35">
      <c r="B1768" s="127" t="s">
        <v>98</v>
      </c>
      <c r="C1768" s="138">
        <v>44435</v>
      </c>
      <c r="D1768" s="127" t="s">
        <v>486</v>
      </c>
      <c r="E1768" s="61" t="s">
        <v>487</v>
      </c>
      <c r="F1768" s="16">
        <v>56.64</v>
      </c>
      <c r="H1768" s="2">
        <v>44417</v>
      </c>
      <c r="I1768" s="2">
        <v>44430</v>
      </c>
      <c r="J1768">
        <f t="shared" si="108"/>
        <v>14</v>
      </c>
      <c r="K1768" s="2">
        <f t="shared" si="109"/>
        <v>44423.5</v>
      </c>
      <c r="L1768" s="82">
        <v>44435.5</v>
      </c>
      <c r="M1768" s="79">
        <v>44439.5</v>
      </c>
      <c r="N1768" s="79"/>
      <c r="O1768">
        <f t="shared" si="110"/>
        <v>16</v>
      </c>
      <c r="P1768" s="32">
        <f t="shared" si="111"/>
        <v>906.24</v>
      </c>
    </row>
    <row r="1769" spans="1:16" x14ac:dyDescent="0.35">
      <c r="B1769" s="127" t="s">
        <v>98</v>
      </c>
      <c r="C1769" s="138">
        <v>44435</v>
      </c>
      <c r="D1769" s="127" t="s">
        <v>488</v>
      </c>
      <c r="E1769" s="61" t="s">
        <v>489</v>
      </c>
      <c r="F1769" s="16">
        <v>11028.490000000013</v>
      </c>
      <c r="H1769" s="2">
        <v>44417</v>
      </c>
      <c r="I1769" s="2">
        <v>44430</v>
      </c>
      <c r="J1769">
        <f t="shared" si="108"/>
        <v>14</v>
      </c>
      <c r="K1769" s="2">
        <f t="shared" si="109"/>
        <v>44423.5</v>
      </c>
      <c r="L1769" s="82">
        <v>44435.5</v>
      </c>
      <c r="M1769" s="79">
        <v>44454.5</v>
      </c>
      <c r="N1769" s="79"/>
      <c r="O1769">
        <f t="shared" si="110"/>
        <v>31</v>
      </c>
      <c r="P1769" s="32">
        <f t="shared" si="111"/>
        <v>341883.19000000041</v>
      </c>
    </row>
    <row r="1770" spans="1:16" x14ac:dyDescent="0.35">
      <c r="B1770" s="127" t="s">
        <v>98</v>
      </c>
      <c r="C1770" s="138">
        <v>44435</v>
      </c>
      <c r="D1770" s="127" t="s">
        <v>549</v>
      </c>
      <c r="E1770" s="61" t="s">
        <v>550</v>
      </c>
      <c r="F1770" s="16">
        <v>223.75</v>
      </c>
      <c r="H1770" s="2">
        <v>44417</v>
      </c>
      <c r="I1770" s="2">
        <v>44430</v>
      </c>
      <c r="J1770">
        <f t="shared" si="108"/>
        <v>14</v>
      </c>
      <c r="K1770" s="2">
        <f t="shared" si="109"/>
        <v>44423.5</v>
      </c>
      <c r="L1770" s="82">
        <v>44435.5</v>
      </c>
      <c r="M1770" s="79">
        <v>44439.5</v>
      </c>
      <c r="N1770" s="79"/>
      <c r="O1770">
        <f t="shared" si="110"/>
        <v>16</v>
      </c>
      <c r="P1770" s="32">
        <f t="shared" si="111"/>
        <v>3580</v>
      </c>
    </row>
    <row r="1771" spans="1:16" x14ac:dyDescent="0.35">
      <c r="B1771" s="127" t="s">
        <v>98</v>
      </c>
      <c r="C1771" s="138">
        <v>44435</v>
      </c>
      <c r="D1771" s="127" t="s">
        <v>450</v>
      </c>
      <c r="E1771" s="61" t="s">
        <v>451</v>
      </c>
      <c r="F1771" s="16">
        <v>5237.120000000019</v>
      </c>
      <c r="H1771" s="2">
        <v>44417</v>
      </c>
      <c r="I1771" s="2">
        <v>44430</v>
      </c>
      <c r="J1771">
        <f t="shared" si="108"/>
        <v>14</v>
      </c>
      <c r="K1771" s="2">
        <f t="shared" si="109"/>
        <v>44423.5</v>
      </c>
      <c r="L1771" s="82">
        <v>44435.5</v>
      </c>
      <c r="M1771" s="79">
        <v>44435.5</v>
      </c>
      <c r="N1771" s="79"/>
      <c r="O1771">
        <f t="shared" si="110"/>
        <v>12</v>
      </c>
      <c r="P1771" s="32">
        <f t="shared" si="111"/>
        <v>62845.440000000228</v>
      </c>
    </row>
    <row r="1772" spans="1:16" x14ac:dyDescent="0.35">
      <c r="B1772" s="127" t="s">
        <v>98</v>
      </c>
      <c r="C1772" s="138">
        <v>44435</v>
      </c>
      <c r="D1772" s="127" t="s">
        <v>555</v>
      </c>
      <c r="E1772" s="61" t="s">
        <v>556</v>
      </c>
      <c r="F1772" s="16">
        <v>90</v>
      </c>
      <c r="H1772" s="2">
        <v>44417</v>
      </c>
      <c r="I1772" s="2">
        <v>44430</v>
      </c>
      <c r="J1772">
        <f t="shared" si="108"/>
        <v>14</v>
      </c>
      <c r="K1772" s="2">
        <f t="shared" si="109"/>
        <v>44423.5</v>
      </c>
      <c r="L1772" s="82">
        <v>44435.5</v>
      </c>
      <c r="M1772" s="79">
        <v>44435.5</v>
      </c>
      <c r="N1772" s="79"/>
      <c r="O1772">
        <f t="shared" si="110"/>
        <v>12</v>
      </c>
      <c r="P1772" s="32">
        <f t="shared" si="111"/>
        <v>1080</v>
      </c>
    </row>
    <row r="1773" spans="1:16" x14ac:dyDescent="0.35">
      <c r="B1773" s="127" t="s">
        <v>98</v>
      </c>
      <c r="C1773" s="138">
        <v>44435</v>
      </c>
      <c r="D1773" s="127" t="s">
        <v>526</v>
      </c>
      <c r="E1773" s="61" t="s">
        <v>527</v>
      </c>
      <c r="F1773" s="16">
        <v>5</v>
      </c>
      <c r="H1773" s="2">
        <v>44417</v>
      </c>
      <c r="I1773" s="2">
        <v>44430</v>
      </c>
      <c r="J1773">
        <f t="shared" si="108"/>
        <v>14</v>
      </c>
      <c r="K1773" s="2">
        <f t="shared" si="109"/>
        <v>44423.5</v>
      </c>
      <c r="L1773" s="82">
        <v>44435.5</v>
      </c>
      <c r="M1773" s="79">
        <v>44439.5</v>
      </c>
      <c r="N1773" s="79"/>
      <c r="O1773">
        <f t="shared" si="110"/>
        <v>16</v>
      </c>
      <c r="P1773" s="32">
        <f t="shared" si="111"/>
        <v>80</v>
      </c>
    </row>
    <row r="1774" spans="1:16" x14ac:dyDescent="0.35">
      <c r="B1774" s="127" t="s">
        <v>98</v>
      </c>
      <c r="C1774" s="138">
        <v>44435</v>
      </c>
      <c r="D1774" s="127" t="s">
        <v>532</v>
      </c>
      <c r="E1774" s="61" t="s">
        <v>533</v>
      </c>
      <c r="F1774" s="16">
        <v>1578.23</v>
      </c>
      <c r="H1774" s="2">
        <v>44417</v>
      </c>
      <c r="I1774" s="2">
        <v>44430</v>
      </c>
      <c r="J1774">
        <f t="shared" si="108"/>
        <v>14</v>
      </c>
      <c r="K1774" s="2">
        <f t="shared" si="109"/>
        <v>44423.5</v>
      </c>
      <c r="L1774" s="82">
        <v>44435.5</v>
      </c>
      <c r="M1774" s="82">
        <v>44435.5</v>
      </c>
      <c r="N1774" s="79">
        <v>44434.5</v>
      </c>
      <c r="O1774">
        <f t="shared" si="110"/>
        <v>12</v>
      </c>
      <c r="P1774" s="32">
        <f t="shared" si="111"/>
        <v>18938.760000000002</v>
      </c>
    </row>
    <row r="1775" spans="1:16" x14ac:dyDescent="0.35">
      <c r="B1775" s="127" t="s">
        <v>98</v>
      </c>
      <c r="C1775" s="138">
        <v>44435</v>
      </c>
      <c r="D1775" s="127" t="s">
        <v>534</v>
      </c>
      <c r="E1775" s="61" t="s">
        <v>535</v>
      </c>
      <c r="F1775" s="16">
        <v>17535.630000000005</v>
      </c>
      <c r="H1775" s="2">
        <v>44417</v>
      </c>
      <c r="I1775" s="2">
        <v>44430</v>
      </c>
      <c r="J1775">
        <f t="shared" si="108"/>
        <v>14</v>
      </c>
      <c r="K1775" s="2">
        <f t="shared" si="109"/>
        <v>44423.5</v>
      </c>
      <c r="L1775" s="82">
        <v>44435.5</v>
      </c>
      <c r="M1775" s="82">
        <v>44435.5</v>
      </c>
      <c r="N1775" s="79">
        <v>44434.5</v>
      </c>
      <c r="O1775">
        <f t="shared" si="110"/>
        <v>12</v>
      </c>
      <c r="P1775" s="32">
        <f t="shared" si="111"/>
        <v>210427.56000000006</v>
      </c>
    </row>
    <row r="1776" spans="1:16" x14ac:dyDescent="0.35">
      <c r="B1776" s="127" t="s">
        <v>98</v>
      </c>
      <c r="C1776" s="138">
        <v>44435</v>
      </c>
      <c r="D1776" s="127" t="s">
        <v>536</v>
      </c>
      <c r="E1776" s="61" t="s">
        <v>537</v>
      </c>
      <c r="F1776" s="16">
        <v>324.45000000000005</v>
      </c>
      <c r="H1776" s="2">
        <v>44417</v>
      </c>
      <c r="I1776" s="2">
        <v>44430</v>
      </c>
      <c r="J1776">
        <f t="shared" si="108"/>
        <v>14</v>
      </c>
      <c r="K1776" s="2">
        <f t="shared" si="109"/>
        <v>44423.5</v>
      </c>
      <c r="L1776" s="82">
        <v>44435.5</v>
      </c>
      <c r="M1776" s="82">
        <v>44435.5</v>
      </c>
      <c r="N1776" s="79">
        <v>44434.5</v>
      </c>
      <c r="O1776">
        <f t="shared" si="110"/>
        <v>12</v>
      </c>
      <c r="P1776" s="32">
        <f t="shared" si="111"/>
        <v>3893.4000000000005</v>
      </c>
    </row>
    <row r="1777" spans="2:16" x14ac:dyDescent="0.35">
      <c r="B1777" s="127" t="s">
        <v>98</v>
      </c>
      <c r="C1777" s="138">
        <v>44435</v>
      </c>
      <c r="D1777" s="127" t="s">
        <v>553</v>
      </c>
      <c r="E1777" s="61" t="s">
        <v>554</v>
      </c>
      <c r="F1777" s="16">
        <v>854.49</v>
      </c>
      <c r="H1777" s="2">
        <v>44417</v>
      </c>
      <c r="I1777" s="2">
        <v>44430</v>
      </c>
      <c r="J1777">
        <f t="shared" si="108"/>
        <v>14</v>
      </c>
      <c r="K1777" s="2">
        <f t="shared" si="109"/>
        <v>44423.5</v>
      </c>
      <c r="L1777" s="82">
        <v>44435.5</v>
      </c>
      <c r="M1777" s="82">
        <v>44435.5</v>
      </c>
      <c r="N1777" s="79">
        <v>44434.5</v>
      </c>
      <c r="O1777">
        <f t="shared" si="110"/>
        <v>12</v>
      </c>
      <c r="P1777" s="32">
        <f t="shared" si="111"/>
        <v>10253.880000000001</v>
      </c>
    </row>
    <row r="1778" spans="2:16" x14ac:dyDescent="0.35">
      <c r="B1778" s="127" t="s">
        <v>98</v>
      </c>
      <c r="C1778" s="138">
        <v>44435</v>
      </c>
      <c r="D1778" s="127" t="s">
        <v>440</v>
      </c>
      <c r="E1778" s="61" t="s">
        <v>441</v>
      </c>
      <c r="F1778" s="16">
        <v>3.09</v>
      </c>
      <c r="H1778" s="2">
        <v>44417</v>
      </c>
      <c r="I1778" s="2">
        <v>44430</v>
      </c>
      <c r="J1778">
        <f t="shared" si="108"/>
        <v>14</v>
      </c>
      <c r="K1778" s="2">
        <f t="shared" si="109"/>
        <v>44423.5</v>
      </c>
      <c r="L1778" s="82">
        <v>44435.5</v>
      </c>
      <c r="M1778" s="79">
        <v>44438.5</v>
      </c>
      <c r="N1778" s="79"/>
      <c r="O1778">
        <f t="shared" si="110"/>
        <v>15</v>
      </c>
      <c r="P1778" s="32">
        <f t="shared" si="111"/>
        <v>46.349999999999994</v>
      </c>
    </row>
    <row r="1779" spans="2:16" x14ac:dyDescent="0.35">
      <c r="B1779" s="127" t="s">
        <v>98</v>
      </c>
      <c r="C1779" s="138">
        <v>44435</v>
      </c>
      <c r="D1779" s="127" t="s">
        <v>442</v>
      </c>
      <c r="E1779" s="61" t="s">
        <v>443</v>
      </c>
      <c r="F1779" s="16">
        <v>6</v>
      </c>
      <c r="H1779" s="2">
        <v>44417</v>
      </c>
      <c r="I1779" s="2">
        <v>44430</v>
      </c>
      <c r="J1779">
        <f t="shared" si="108"/>
        <v>14</v>
      </c>
      <c r="K1779" s="2">
        <f t="shared" si="109"/>
        <v>44423.5</v>
      </c>
      <c r="L1779" s="82">
        <v>44435.5</v>
      </c>
      <c r="M1779" s="82">
        <v>44435.5</v>
      </c>
      <c r="N1779" s="79"/>
      <c r="O1779">
        <f t="shared" si="110"/>
        <v>12</v>
      </c>
      <c r="P1779" s="32">
        <f t="shared" si="111"/>
        <v>72</v>
      </c>
    </row>
    <row r="1780" spans="2:16" x14ac:dyDescent="0.35">
      <c r="B1780" s="127" t="s">
        <v>98</v>
      </c>
      <c r="C1780" s="138">
        <v>44435</v>
      </c>
      <c r="D1780" s="127" t="s">
        <v>444</v>
      </c>
      <c r="E1780" s="61" t="s">
        <v>445</v>
      </c>
      <c r="F1780" s="16">
        <v>43.4</v>
      </c>
      <c r="H1780" s="2">
        <v>44417</v>
      </c>
      <c r="I1780" s="2">
        <v>44430</v>
      </c>
      <c r="J1780">
        <f t="shared" si="108"/>
        <v>14</v>
      </c>
      <c r="K1780" s="2">
        <f t="shared" si="109"/>
        <v>44423.5</v>
      </c>
      <c r="L1780" s="82">
        <v>44435.5</v>
      </c>
      <c r="M1780" s="82">
        <v>44435.5</v>
      </c>
      <c r="N1780" s="79"/>
      <c r="O1780">
        <f t="shared" si="110"/>
        <v>12</v>
      </c>
      <c r="P1780" s="32">
        <f t="shared" si="111"/>
        <v>520.79999999999995</v>
      </c>
    </row>
    <row r="1781" spans="2:16" x14ac:dyDescent="0.35">
      <c r="B1781" s="127" t="s">
        <v>98</v>
      </c>
      <c r="C1781" s="138">
        <v>44435</v>
      </c>
      <c r="D1781" s="127" t="s">
        <v>440</v>
      </c>
      <c r="E1781" s="61" t="s">
        <v>441</v>
      </c>
      <c r="F1781" s="16">
        <v>7317.2400000000462</v>
      </c>
      <c r="H1781" s="2">
        <v>44417</v>
      </c>
      <c r="I1781" s="2">
        <v>44430</v>
      </c>
      <c r="J1781">
        <f t="shared" si="108"/>
        <v>14</v>
      </c>
      <c r="K1781" s="2">
        <f t="shared" si="109"/>
        <v>44423.5</v>
      </c>
      <c r="L1781" s="82">
        <v>44435.5</v>
      </c>
      <c r="M1781" s="79">
        <v>44438.5</v>
      </c>
      <c r="N1781" s="79"/>
      <c r="O1781">
        <f t="shared" si="110"/>
        <v>15</v>
      </c>
      <c r="P1781" s="32">
        <f t="shared" si="111"/>
        <v>109758.60000000069</v>
      </c>
    </row>
    <row r="1782" spans="2:16" x14ac:dyDescent="0.35">
      <c r="B1782" s="127" t="s">
        <v>98</v>
      </c>
      <c r="C1782" s="138">
        <v>44435</v>
      </c>
      <c r="D1782" s="127" t="s">
        <v>442</v>
      </c>
      <c r="E1782" s="61" t="s">
        <v>443</v>
      </c>
      <c r="F1782" s="16">
        <v>18559.249999999822</v>
      </c>
      <c r="H1782" s="2">
        <v>44417</v>
      </c>
      <c r="I1782" s="2">
        <v>44430</v>
      </c>
      <c r="J1782">
        <f t="shared" si="108"/>
        <v>14</v>
      </c>
      <c r="K1782" s="2">
        <f t="shared" si="109"/>
        <v>44423.5</v>
      </c>
      <c r="L1782" s="82">
        <v>44435.5</v>
      </c>
      <c r="M1782" s="82">
        <v>44435.5</v>
      </c>
      <c r="N1782" s="79"/>
      <c r="O1782">
        <f t="shared" si="110"/>
        <v>12</v>
      </c>
      <c r="P1782" s="32">
        <f t="shared" si="111"/>
        <v>222710.99999999785</v>
      </c>
    </row>
    <row r="1783" spans="2:16" x14ac:dyDescent="0.35">
      <c r="B1783" s="127" t="s">
        <v>98</v>
      </c>
      <c r="C1783" s="138">
        <v>44435</v>
      </c>
      <c r="D1783" s="127" t="s">
        <v>444</v>
      </c>
      <c r="E1783" s="61" t="s">
        <v>445</v>
      </c>
      <c r="F1783" s="16">
        <v>130596.88999999971</v>
      </c>
      <c r="H1783" s="2">
        <v>44417</v>
      </c>
      <c r="I1783" s="2">
        <v>44430</v>
      </c>
      <c r="J1783">
        <f t="shared" si="108"/>
        <v>14</v>
      </c>
      <c r="K1783" s="2">
        <f t="shared" si="109"/>
        <v>44423.5</v>
      </c>
      <c r="L1783" s="82">
        <v>44435.5</v>
      </c>
      <c r="M1783" s="82">
        <v>44435.5</v>
      </c>
      <c r="N1783" s="79"/>
      <c r="O1783">
        <f t="shared" si="110"/>
        <v>12</v>
      </c>
      <c r="P1783" s="32">
        <f t="shared" si="111"/>
        <v>1567162.6799999964</v>
      </c>
    </row>
    <row r="1784" spans="2:16" x14ac:dyDescent="0.35">
      <c r="B1784" s="127" t="s">
        <v>86</v>
      </c>
      <c r="C1784" s="138">
        <v>44435</v>
      </c>
      <c r="D1784" s="127" t="s">
        <v>440</v>
      </c>
      <c r="E1784" s="61" t="s">
        <v>441</v>
      </c>
      <c r="F1784" s="16">
        <v>671.54</v>
      </c>
      <c r="H1784" s="2">
        <v>44417</v>
      </c>
      <c r="I1784" s="2">
        <v>44430</v>
      </c>
      <c r="J1784">
        <f t="shared" si="108"/>
        <v>14</v>
      </c>
      <c r="K1784" s="2">
        <f t="shared" si="109"/>
        <v>44423.5</v>
      </c>
      <c r="L1784" s="82">
        <v>44435.5</v>
      </c>
      <c r="M1784" s="79">
        <v>44438.5</v>
      </c>
      <c r="N1784" s="79"/>
      <c r="O1784">
        <f t="shared" si="110"/>
        <v>15</v>
      </c>
      <c r="P1784" s="32">
        <f t="shared" si="111"/>
        <v>10073.099999999999</v>
      </c>
    </row>
    <row r="1785" spans="2:16" x14ac:dyDescent="0.35">
      <c r="B1785" s="127" t="s">
        <v>86</v>
      </c>
      <c r="C1785" s="138">
        <v>44435</v>
      </c>
      <c r="D1785" s="127" t="s">
        <v>442</v>
      </c>
      <c r="E1785" s="61" t="s">
        <v>443</v>
      </c>
      <c r="F1785" s="16">
        <v>1776.7600000000018</v>
      </c>
      <c r="H1785" s="2">
        <v>44417</v>
      </c>
      <c r="I1785" s="2">
        <v>44430</v>
      </c>
      <c r="J1785">
        <f t="shared" si="108"/>
        <v>14</v>
      </c>
      <c r="K1785" s="2">
        <f t="shared" si="109"/>
        <v>44423.5</v>
      </c>
      <c r="L1785" s="82">
        <v>44435.5</v>
      </c>
      <c r="M1785" s="82">
        <v>44435.5</v>
      </c>
      <c r="N1785" s="79"/>
      <c r="O1785">
        <f t="shared" si="110"/>
        <v>12</v>
      </c>
      <c r="P1785" s="32">
        <f t="shared" si="111"/>
        <v>21321.120000000021</v>
      </c>
    </row>
    <row r="1786" spans="2:16" x14ac:dyDescent="0.35">
      <c r="B1786" s="127" t="s">
        <v>86</v>
      </c>
      <c r="C1786" s="138">
        <v>44435</v>
      </c>
      <c r="D1786" s="127" t="s">
        <v>444</v>
      </c>
      <c r="E1786" s="61" t="s">
        <v>445</v>
      </c>
      <c r="F1786" s="16">
        <v>9731.9400000000023</v>
      </c>
      <c r="H1786" s="2">
        <v>44417</v>
      </c>
      <c r="I1786" s="2">
        <v>44430</v>
      </c>
      <c r="J1786">
        <f t="shared" si="108"/>
        <v>14</v>
      </c>
      <c r="K1786" s="2">
        <f t="shared" si="109"/>
        <v>44423.5</v>
      </c>
      <c r="L1786" s="82">
        <v>44435.5</v>
      </c>
      <c r="M1786" s="82">
        <v>44435.5</v>
      </c>
      <c r="N1786" s="79"/>
      <c r="O1786">
        <f t="shared" si="110"/>
        <v>12</v>
      </c>
      <c r="P1786" s="32">
        <f t="shared" si="111"/>
        <v>116783.28000000003</v>
      </c>
    </row>
    <row r="1787" spans="2:16" x14ac:dyDescent="0.35">
      <c r="B1787" s="127" t="s">
        <v>98</v>
      </c>
      <c r="C1787" s="138">
        <v>44435</v>
      </c>
      <c r="D1787" s="127" t="s">
        <v>430</v>
      </c>
      <c r="E1787" s="61" t="s">
        <v>431</v>
      </c>
      <c r="F1787" s="16">
        <v>697.37000000000012</v>
      </c>
      <c r="H1787" s="2">
        <v>44417</v>
      </c>
      <c r="I1787" s="2">
        <v>44430</v>
      </c>
      <c r="J1787">
        <f t="shared" si="108"/>
        <v>14</v>
      </c>
      <c r="K1787" s="2">
        <f t="shared" si="109"/>
        <v>44423.5</v>
      </c>
      <c r="L1787" s="82">
        <v>44435.5</v>
      </c>
      <c r="M1787" s="82">
        <v>44435.5</v>
      </c>
      <c r="N1787" s="79"/>
      <c r="O1787">
        <f t="shared" si="110"/>
        <v>12</v>
      </c>
      <c r="P1787" s="32">
        <f t="shared" si="111"/>
        <v>8368.4400000000023</v>
      </c>
    </row>
    <row r="1788" spans="2:16" x14ac:dyDescent="0.35">
      <c r="B1788" s="127" t="s">
        <v>98</v>
      </c>
      <c r="C1788" s="138">
        <v>44435</v>
      </c>
      <c r="D1788" s="127" t="s">
        <v>432</v>
      </c>
      <c r="E1788" s="61" t="s">
        <v>433</v>
      </c>
      <c r="F1788" s="16">
        <v>684.9799999999999</v>
      </c>
      <c r="H1788" s="2">
        <v>44417</v>
      </c>
      <c r="I1788" s="2">
        <v>44430</v>
      </c>
      <c r="J1788">
        <f t="shared" si="108"/>
        <v>14</v>
      </c>
      <c r="K1788" s="2">
        <f t="shared" si="109"/>
        <v>44423.5</v>
      </c>
      <c r="L1788" s="82">
        <v>44435.5</v>
      </c>
      <c r="M1788" s="82">
        <v>44435.5</v>
      </c>
      <c r="N1788" s="79"/>
      <c r="O1788">
        <f t="shared" si="110"/>
        <v>12</v>
      </c>
      <c r="P1788" s="32">
        <f t="shared" si="111"/>
        <v>8219.7599999999984</v>
      </c>
    </row>
    <row r="1789" spans="2:16" x14ac:dyDescent="0.35">
      <c r="B1789" s="127" t="s">
        <v>98</v>
      </c>
      <c r="C1789" s="138">
        <v>44435</v>
      </c>
      <c r="D1789" s="127" t="s">
        <v>434</v>
      </c>
      <c r="E1789" s="61" t="s">
        <v>435</v>
      </c>
      <c r="F1789" s="16">
        <v>969.33</v>
      </c>
      <c r="H1789" s="2">
        <v>44417</v>
      </c>
      <c r="I1789" s="2">
        <v>44430</v>
      </c>
      <c r="J1789">
        <f t="shared" si="108"/>
        <v>14</v>
      </c>
      <c r="K1789" s="2">
        <f t="shared" si="109"/>
        <v>44423.5</v>
      </c>
      <c r="L1789" s="82">
        <v>44435.5</v>
      </c>
      <c r="M1789" s="82">
        <v>44435.5</v>
      </c>
      <c r="N1789" s="79"/>
      <c r="O1789">
        <f t="shared" si="110"/>
        <v>12</v>
      </c>
      <c r="P1789" s="32">
        <f t="shared" si="111"/>
        <v>11631.960000000001</v>
      </c>
    </row>
    <row r="1790" spans="2:16" x14ac:dyDescent="0.35">
      <c r="B1790" s="127" t="s">
        <v>98</v>
      </c>
      <c r="C1790" s="138">
        <v>44435</v>
      </c>
      <c r="D1790" s="127" t="s">
        <v>438</v>
      </c>
      <c r="E1790" s="61" t="s">
        <v>439</v>
      </c>
      <c r="F1790" s="16">
        <v>274.8</v>
      </c>
      <c r="H1790" s="2">
        <v>44417</v>
      </c>
      <c r="I1790" s="2">
        <v>44430</v>
      </c>
      <c r="J1790">
        <f t="shared" si="108"/>
        <v>14</v>
      </c>
      <c r="K1790" s="2">
        <f t="shared" si="109"/>
        <v>44423.5</v>
      </c>
      <c r="L1790" s="82">
        <v>44435.5</v>
      </c>
      <c r="M1790" s="82">
        <v>44435.5</v>
      </c>
      <c r="N1790" s="79"/>
      <c r="O1790">
        <f t="shared" si="110"/>
        <v>12</v>
      </c>
      <c r="P1790" s="32">
        <f t="shared" si="111"/>
        <v>3297.6000000000004</v>
      </c>
    </row>
    <row r="1791" spans="2:16" x14ac:dyDescent="0.35">
      <c r="B1791" s="127" t="s">
        <v>98</v>
      </c>
      <c r="C1791" s="138">
        <v>44435</v>
      </c>
      <c r="D1791" s="127" t="s">
        <v>478</v>
      </c>
      <c r="E1791" s="61" t="s">
        <v>479</v>
      </c>
      <c r="F1791" s="16">
        <v>100</v>
      </c>
      <c r="H1791" s="2">
        <v>44417</v>
      </c>
      <c r="I1791" s="2">
        <v>44430</v>
      </c>
      <c r="J1791">
        <f t="shared" si="108"/>
        <v>14</v>
      </c>
      <c r="K1791" s="2">
        <f t="shared" si="109"/>
        <v>44423.5</v>
      </c>
      <c r="L1791" s="82">
        <v>44435.5</v>
      </c>
      <c r="M1791" s="82">
        <v>44435.5</v>
      </c>
      <c r="N1791" s="79"/>
      <c r="O1791">
        <f t="shared" si="110"/>
        <v>12</v>
      </c>
      <c r="P1791" s="32">
        <f t="shared" si="111"/>
        <v>1200</v>
      </c>
    </row>
    <row r="1792" spans="2:16" x14ac:dyDescent="0.35">
      <c r="B1792" s="127" t="s">
        <v>98</v>
      </c>
      <c r="C1792" s="138">
        <v>44435</v>
      </c>
      <c r="D1792" s="127" t="s">
        <v>430</v>
      </c>
      <c r="E1792" s="61" t="s">
        <v>431</v>
      </c>
      <c r="F1792" s="16">
        <v>23.73</v>
      </c>
      <c r="H1792" s="2">
        <v>44417</v>
      </c>
      <c r="I1792" s="2">
        <v>44430</v>
      </c>
      <c r="J1792">
        <f t="shared" si="108"/>
        <v>14</v>
      </c>
      <c r="K1792" s="2">
        <f t="shared" si="109"/>
        <v>44423.5</v>
      </c>
      <c r="L1792" s="82">
        <v>44435.5</v>
      </c>
      <c r="M1792" s="82">
        <v>44435.5</v>
      </c>
      <c r="N1792" s="79"/>
      <c r="O1792">
        <f t="shared" si="110"/>
        <v>12</v>
      </c>
      <c r="P1792" s="32">
        <f t="shared" si="111"/>
        <v>284.76</v>
      </c>
    </row>
    <row r="1793" spans="2:16" x14ac:dyDescent="0.35">
      <c r="B1793" s="127" t="s">
        <v>98</v>
      </c>
      <c r="C1793" s="138">
        <v>44435</v>
      </c>
      <c r="D1793" s="127" t="s">
        <v>432</v>
      </c>
      <c r="E1793" s="61" t="s">
        <v>433</v>
      </c>
      <c r="F1793" s="16">
        <v>260.10000000000002</v>
      </c>
      <c r="H1793" s="2">
        <v>44417</v>
      </c>
      <c r="I1793" s="2">
        <v>44430</v>
      </c>
      <c r="J1793">
        <f t="shared" si="108"/>
        <v>14</v>
      </c>
      <c r="K1793" s="2">
        <f t="shared" si="109"/>
        <v>44423.5</v>
      </c>
      <c r="L1793" s="82">
        <v>44435.5</v>
      </c>
      <c r="M1793" s="82">
        <v>44435.5</v>
      </c>
      <c r="N1793" s="79"/>
      <c r="O1793">
        <f t="shared" si="110"/>
        <v>12</v>
      </c>
      <c r="P1793" s="32">
        <f t="shared" si="111"/>
        <v>3121.2000000000003</v>
      </c>
    </row>
    <row r="1794" spans="2:16" x14ac:dyDescent="0.35">
      <c r="B1794" s="127" t="s">
        <v>98</v>
      </c>
      <c r="C1794" s="138">
        <v>44435</v>
      </c>
      <c r="D1794" s="127" t="s">
        <v>434</v>
      </c>
      <c r="E1794" s="61" t="s">
        <v>435</v>
      </c>
      <c r="F1794" s="16">
        <v>219.35</v>
      </c>
      <c r="H1794" s="2">
        <v>44417</v>
      </c>
      <c r="I1794" s="2">
        <v>44430</v>
      </c>
      <c r="J1794">
        <f t="shared" si="108"/>
        <v>14</v>
      </c>
      <c r="K1794" s="2">
        <f t="shared" si="109"/>
        <v>44423.5</v>
      </c>
      <c r="L1794" s="82">
        <v>44435.5</v>
      </c>
      <c r="M1794" s="82">
        <v>44435.5</v>
      </c>
      <c r="N1794" s="79"/>
      <c r="O1794">
        <f t="shared" si="110"/>
        <v>12</v>
      </c>
      <c r="P1794" s="32">
        <f t="shared" si="111"/>
        <v>2632.2</v>
      </c>
    </row>
    <row r="1795" spans="2:16" x14ac:dyDescent="0.35">
      <c r="B1795" s="127" t="s">
        <v>98</v>
      </c>
      <c r="C1795" s="138">
        <v>44435</v>
      </c>
      <c r="D1795" s="127" t="s">
        <v>438</v>
      </c>
      <c r="E1795" s="61" t="s">
        <v>439</v>
      </c>
      <c r="F1795" s="16">
        <v>102</v>
      </c>
      <c r="H1795" s="2">
        <v>44417</v>
      </c>
      <c r="I1795" s="2">
        <v>44430</v>
      </c>
      <c r="J1795">
        <f t="shared" si="108"/>
        <v>14</v>
      </c>
      <c r="K1795" s="2">
        <f t="shared" si="109"/>
        <v>44423.5</v>
      </c>
      <c r="L1795" s="82">
        <v>44435.5</v>
      </c>
      <c r="M1795" s="82">
        <v>44435.5</v>
      </c>
      <c r="N1795" s="79"/>
      <c r="O1795">
        <f t="shared" si="110"/>
        <v>12</v>
      </c>
      <c r="P1795" s="32">
        <f t="shared" si="111"/>
        <v>1224</v>
      </c>
    </row>
    <row r="1796" spans="2:16" x14ac:dyDescent="0.35">
      <c r="B1796" s="127" t="s">
        <v>98</v>
      </c>
      <c r="C1796" s="138">
        <v>44435</v>
      </c>
      <c r="D1796" s="127" t="s">
        <v>430</v>
      </c>
      <c r="E1796" s="61" t="s">
        <v>431</v>
      </c>
      <c r="F1796" s="16">
        <v>66.239999999999995</v>
      </c>
      <c r="H1796" s="2">
        <v>44417</v>
      </c>
      <c r="I1796" s="2">
        <v>44430</v>
      </c>
      <c r="J1796">
        <f t="shared" si="108"/>
        <v>14</v>
      </c>
      <c r="K1796" s="2">
        <f t="shared" si="109"/>
        <v>44423.5</v>
      </c>
      <c r="L1796" s="82">
        <v>44435.5</v>
      </c>
      <c r="M1796" s="82">
        <v>44435.5</v>
      </c>
      <c r="N1796" s="79"/>
      <c r="O1796">
        <f t="shared" si="110"/>
        <v>12</v>
      </c>
      <c r="P1796" s="32">
        <f t="shared" si="111"/>
        <v>794.87999999999988</v>
      </c>
    </row>
    <row r="1797" spans="2:16" x14ac:dyDescent="0.35">
      <c r="B1797" s="127" t="s">
        <v>98</v>
      </c>
      <c r="C1797" s="138">
        <v>44435</v>
      </c>
      <c r="D1797" s="127" t="s">
        <v>432</v>
      </c>
      <c r="E1797" s="61" t="s">
        <v>433</v>
      </c>
      <c r="F1797" s="16">
        <v>59.56</v>
      </c>
      <c r="H1797" s="2">
        <v>44417</v>
      </c>
      <c r="I1797" s="2">
        <v>44430</v>
      </c>
      <c r="J1797">
        <f t="shared" si="108"/>
        <v>14</v>
      </c>
      <c r="K1797" s="2">
        <f t="shared" si="109"/>
        <v>44423.5</v>
      </c>
      <c r="L1797" s="82">
        <v>44435.5</v>
      </c>
      <c r="M1797" s="82">
        <v>44435.5</v>
      </c>
      <c r="N1797" s="79"/>
      <c r="O1797">
        <f t="shared" si="110"/>
        <v>12</v>
      </c>
      <c r="P1797" s="32">
        <f t="shared" si="111"/>
        <v>714.72</v>
      </c>
    </row>
    <row r="1798" spans="2:16" x14ac:dyDescent="0.35">
      <c r="B1798" s="127" t="s">
        <v>98</v>
      </c>
      <c r="C1798" s="138">
        <v>44435</v>
      </c>
      <c r="D1798" s="127" t="s">
        <v>434</v>
      </c>
      <c r="E1798" s="61" t="s">
        <v>435</v>
      </c>
      <c r="F1798" s="16">
        <v>59.56</v>
      </c>
      <c r="H1798" s="2">
        <v>44417</v>
      </c>
      <c r="I1798" s="2">
        <v>44430</v>
      </c>
      <c r="J1798">
        <f t="shared" si="108"/>
        <v>14</v>
      </c>
      <c r="K1798" s="2">
        <f t="shared" si="109"/>
        <v>44423.5</v>
      </c>
      <c r="L1798" s="82">
        <v>44435.5</v>
      </c>
      <c r="M1798" s="82">
        <v>44435.5</v>
      </c>
      <c r="N1798" s="79"/>
      <c r="O1798">
        <f t="shared" si="110"/>
        <v>12</v>
      </c>
      <c r="P1798" s="32">
        <f t="shared" si="111"/>
        <v>714.72</v>
      </c>
    </row>
    <row r="1799" spans="2:16" x14ac:dyDescent="0.35">
      <c r="B1799" s="127" t="s">
        <v>98</v>
      </c>
      <c r="C1799" s="138">
        <v>44435</v>
      </c>
      <c r="D1799" s="127" t="s">
        <v>430</v>
      </c>
      <c r="E1799" s="61" t="s">
        <v>431</v>
      </c>
      <c r="F1799" s="16">
        <v>10.16</v>
      </c>
      <c r="H1799" s="2">
        <v>44417</v>
      </c>
      <c r="I1799" s="2">
        <v>44430</v>
      </c>
      <c r="J1799">
        <f t="shared" si="108"/>
        <v>14</v>
      </c>
      <c r="K1799" s="2">
        <f t="shared" si="109"/>
        <v>44423.5</v>
      </c>
      <c r="L1799" s="82">
        <v>44435.5</v>
      </c>
      <c r="M1799" s="82">
        <v>44435.5</v>
      </c>
      <c r="N1799" s="79"/>
      <c r="O1799">
        <f t="shared" si="110"/>
        <v>12</v>
      </c>
      <c r="P1799" s="32">
        <f t="shared" si="111"/>
        <v>121.92</v>
      </c>
    </row>
    <row r="1800" spans="2:16" x14ac:dyDescent="0.35">
      <c r="B1800" s="127" t="s">
        <v>98</v>
      </c>
      <c r="C1800" s="138">
        <v>44435</v>
      </c>
      <c r="D1800" s="127" t="s">
        <v>432</v>
      </c>
      <c r="E1800" s="61" t="s">
        <v>433</v>
      </c>
      <c r="F1800" s="16">
        <v>15.23</v>
      </c>
      <c r="H1800" s="2">
        <v>44417</v>
      </c>
      <c r="I1800" s="2">
        <v>44430</v>
      </c>
      <c r="J1800">
        <f t="shared" si="108"/>
        <v>14</v>
      </c>
      <c r="K1800" s="2">
        <f t="shared" si="109"/>
        <v>44423.5</v>
      </c>
      <c r="L1800" s="82">
        <v>44435.5</v>
      </c>
      <c r="M1800" s="82">
        <v>44435.5</v>
      </c>
      <c r="N1800" s="79"/>
      <c r="O1800">
        <f t="shared" si="110"/>
        <v>12</v>
      </c>
      <c r="P1800" s="32">
        <f t="shared" si="111"/>
        <v>182.76</v>
      </c>
    </row>
    <row r="1801" spans="2:16" x14ac:dyDescent="0.35">
      <c r="B1801" s="127" t="s">
        <v>98</v>
      </c>
      <c r="C1801" s="138">
        <v>44435</v>
      </c>
      <c r="D1801" s="127" t="s">
        <v>434</v>
      </c>
      <c r="E1801" s="61" t="s">
        <v>435</v>
      </c>
      <c r="F1801" s="16">
        <v>15.23</v>
      </c>
      <c r="H1801" s="2">
        <v>44417</v>
      </c>
      <c r="I1801" s="2">
        <v>44430</v>
      </c>
      <c r="J1801">
        <f t="shared" si="108"/>
        <v>14</v>
      </c>
      <c r="K1801" s="2">
        <f t="shared" si="109"/>
        <v>44423.5</v>
      </c>
      <c r="L1801" s="82">
        <v>44435.5</v>
      </c>
      <c r="M1801" s="82">
        <v>44435.5</v>
      </c>
      <c r="N1801" s="79"/>
      <c r="O1801">
        <f t="shared" si="110"/>
        <v>12</v>
      </c>
      <c r="P1801" s="32">
        <f t="shared" si="111"/>
        <v>182.76</v>
      </c>
    </row>
    <row r="1802" spans="2:16" x14ac:dyDescent="0.35">
      <c r="B1802" s="127" t="s">
        <v>98</v>
      </c>
      <c r="C1802" s="138">
        <v>44435</v>
      </c>
      <c r="D1802" s="127" t="s">
        <v>430</v>
      </c>
      <c r="E1802" s="61" t="s">
        <v>431</v>
      </c>
      <c r="F1802" s="16">
        <v>66.819999999999993</v>
      </c>
      <c r="H1802" s="2">
        <v>44417</v>
      </c>
      <c r="I1802" s="2">
        <v>44430</v>
      </c>
      <c r="J1802">
        <f t="shared" ref="J1802:J1865" si="112">I1802-H1802+1</f>
        <v>14</v>
      </c>
      <c r="K1802" s="2">
        <f t="shared" ref="K1802:K1865" si="113">(I1802+H1802)/2</f>
        <v>44423.5</v>
      </c>
      <c r="L1802" s="82">
        <v>44435.5</v>
      </c>
      <c r="M1802" s="82">
        <v>44435.5</v>
      </c>
      <c r="N1802" s="79"/>
      <c r="O1802">
        <f t="shared" ref="O1802:O1865" si="114">M1802-K1802</f>
        <v>12</v>
      </c>
      <c r="P1802" s="32">
        <f t="shared" ref="P1802:P1865" si="115">F1802*O1802</f>
        <v>801.83999999999992</v>
      </c>
    </row>
    <row r="1803" spans="2:16" x14ac:dyDescent="0.35">
      <c r="B1803" s="127" t="s">
        <v>98</v>
      </c>
      <c r="C1803" s="138">
        <v>44435</v>
      </c>
      <c r="D1803" s="127" t="s">
        <v>432</v>
      </c>
      <c r="E1803" s="61" t="s">
        <v>433</v>
      </c>
      <c r="F1803" s="16">
        <v>100.23</v>
      </c>
      <c r="H1803" s="2">
        <v>44417</v>
      </c>
      <c r="I1803" s="2">
        <v>44430</v>
      </c>
      <c r="J1803">
        <f t="shared" si="112"/>
        <v>14</v>
      </c>
      <c r="K1803" s="2">
        <f t="shared" si="113"/>
        <v>44423.5</v>
      </c>
      <c r="L1803" s="82">
        <v>44435.5</v>
      </c>
      <c r="M1803" s="82">
        <v>44435.5</v>
      </c>
      <c r="N1803" s="79"/>
      <c r="O1803">
        <f t="shared" si="114"/>
        <v>12</v>
      </c>
      <c r="P1803" s="32">
        <f t="shared" si="115"/>
        <v>1202.76</v>
      </c>
    </row>
    <row r="1804" spans="2:16" x14ac:dyDescent="0.35">
      <c r="B1804" s="127" t="s">
        <v>98</v>
      </c>
      <c r="C1804" s="138">
        <v>44435</v>
      </c>
      <c r="D1804" s="127" t="s">
        <v>438</v>
      </c>
      <c r="E1804" s="61" t="s">
        <v>439</v>
      </c>
      <c r="F1804" s="16">
        <v>1252.8</v>
      </c>
      <c r="H1804" s="2">
        <v>44417</v>
      </c>
      <c r="I1804" s="2">
        <v>44430</v>
      </c>
      <c r="J1804">
        <f t="shared" si="112"/>
        <v>14</v>
      </c>
      <c r="K1804" s="2">
        <f t="shared" si="113"/>
        <v>44423.5</v>
      </c>
      <c r="L1804" s="82">
        <v>44435.5</v>
      </c>
      <c r="M1804" s="82">
        <v>44435.5</v>
      </c>
      <c r="N1804" s="79"/>
      <c r="O1804">
        <f t="shared" si="114"/>
        <v>12</v>
      </c>
      <c r="P1804" s="32">
        <f t="shared" si="115"/>
        <v>15033.599999999999</v>
      </c>
    </row>
    <row r="1805" spans="2:16" x14ac:dyDescent="0.35">
      <c r="B1805" s="127" t="s">
        <v>98</v>
      </c>
      <c r="C1805" s="138">
        <v>44435</v>
      </c>
      <c r="D1805" s="127" t="s">
        <v>430</v>
      </c>
      <c r="E1805" s="61" t="s">
        <v>431</v>
      </c>
      <c r="F1805" s="16">
        <v>112</v>
      </c>
      <c r="H1805" s="2">
        <v>44417</v>
      </c>
      <c r="I1805" s="2">
        <v>44430</v>
      </c>
      <c r="J1805">
        <f t="shared" si="112"/>
        <v>14</v>
      </c>
      <c r="K1805" s="2">
        <f t="shared" si="113"/>
        <v>44423.5</v>
      </c>
      <c r="L1805" s="82">
        <v>44435.5</v>
      </c>
      <c r="M1805" s="82">
        <v>44435.5</v>
      </c>
      <c r="N1805" s="79"/>
      <c r="O1805">
        <f t="shared" si="114"/>
        <v>12</v>
      </c>
      <c r="P1805" s="32">
        <f t="shared" si="115"/>
        <v>1344</v>
      </c>
    </row>
    <row r="1806" spans="2:16" x14ac:dyDescent="0.35">
      <c r="B1806" s="127" t="s">
        <v>98</v>
      </c>
      <c r="C1806" s="138">
        <v>44435</v>
      </c>
      <c r="D1806" s="127" t="s">
        <v>454</v>
      </c>
      <c r="E1806" s="61" t="s">
        <v>455</v>
      </c>
      <c r="F1806" s="16">
        <v>745.04000000000008</v>
      </c>
      <c r="H1806" s="2">
        <v>44417</v>
      </c>
      <c r="I1806" s="2">
        <v>44430</v>
      </c>
      <c r="J1806">
        <f t="shared" si="112"/>
        <v>14</v>
      </c>
      <c r="K1806" s="2">
        <f t="shared" si="113"/>
        <v>44423.5</v>
      </c>
      <c r="L1806" s="82">
        <v>44435.5</v>
      </c>
      <c r="M1806" s="82">
        <v>44435.5</v>
      </c>
      <c r="N1806" s="79"/>
      <c r="O1806">
        <f t="shared" si="114"/>
        <v>12</v>
      </c>
      <c r="P1806" s="32">
        <f t="shared" si="115"/>
        <v>8940.4800000000014</v>
      </c>
    </row>
    <row r="1807" spans="2:16" x14ac:dyDescent="0.35">
      <c r="B1807" s="127" t="s">
        <v>98</v>
      </c>
      <c r="C1807" s="138">
        <v>44435</v>
      </c>
      <c r="D1807" s="127" t="s">
        <v>430</v>
      </c>
      <c r="E1807" s="61" t="s">
        <v>431</v>
      </c>
      <c r="F1807" s="16">
        <v>74389.609999999957</v>
      </c>
      <c r="H1807" s="2">
        <v>44417</v>
      </c>
      <c r="I1807" s="2">
        <v>44430</v>
      </c>
      <c r="J1807">
        <f t="shared" si="112"/>
        <v>14</v>
      </c>
      <c r="K1807" s="2">
        <f t="shared" si="113"/>
        <v>44423.5</v>
      </c>
      <c r="L1807" s="82">
        <v>44435.5</v>
      </c>
      <c r="M1807" s="82">
        <v>44435.5</v>
      </c>
      <c r="N1807" s="79"/>
      <c r="O1807">
        <f t="shared" si="114"/>
        <v>12</v>
      </c>
      <c r="P1807" s="32">
        <f t="shared" si="115"/>
        <v>892675.31999999948</v>
      </c>
    </row>
    <row r="1808" spans="2:16" x14ac:dyDescent="0.35">
      <c r="B1808" s="127" t="s">
        <v>98</v>
      </c>
      <c r="C1808" s="138">
        <v>44435</v>
      </c>
      <c r="D1808" s="127" t="s">
        <v>456</v>
      </c>
      <c r="E1808" s="61" t="s">
        <v>457</v>
      </c>
      <c r="F1808" s="16">
        <v>7499.6600000000017</v>
      </c>
      <c r="H1808" s="2">
        <v>44417</v>
      </c>
      <c r="I1808" s="2">
        <v>44430</v>
      </c>
      <c r="J1808">
        <f t="shared" si="112"/>
        <v>14</v>
      </c>
      <c r="K1808" s="2">
        <f t="shared" si="113"/>
        <v>44423.5</v>
      </c>
      <c r="L1808" s="82">
        <v>44435.5</v>
      </c>
      <c r="M1808" s="82">
        <v>44435.5</v>
      </c>
      <c r="N1808" s="79"/>
      <c r="O1808">
        <f t="shared" si="114"/>
        <v>12</v>
      </c>
      <c r="P1808" s="32">
        <f t="shared" si="115"/>
        <v>89995.920000000013</v>
      </c>
    </row>
    <row r="1809" spans="2:16" x14ac:dyDescent="0.35">
      <c r="B1809" s="127" t="s">
        <v>98</v>
      </c>
      <c r="C1809" s="138">
        <v>44435</v>
      </c>
      <c r="D1809" s="127" t="s">
        <v>432</v>
      </c>
      <c r="E1809" s="61" t="s">
        <v>433</v>
      </c>
      <c r="F1809" s="16">
        <v>250126.28000000035</v>
      </c>
      <c r="H1809" s="2">
        <v>44417</v>
      </c>
      <c r="I1809" s="2">
        <v>44430</v>
      </c>
      <c r="J1809">
        <f t="shared" si="112"/>
        <v>14</v>
      </c>
      <c r="K1809" s="2">
        <f t="shared" si="113"/>
        <v>44423.5</v>
      </c>
      <c r="L1809" s="82">
        <v>44435.5</v>
      </c>
      <c r="M1809" s="82">
        <v>44435.5</v>
      </c>
      <c r="N1809" s="79"/>
      <c r="O1809">
        <f t="shared" si="114"/>
        <v>12</v>
      </c>
      <c r="P1809" s="32">
        <f t="shared" si="115"/>
        <v>3001515.3600000041</v>
      </c>
    </row>
    <row r="1810" spans="2:16" x14ac:dyDescent="0.35">
      <c r="B1810" s="127" t="s">
        <v>98</v>
      </c>
      <c r="C1810" s="138">
        <v>44435</v>
      </c>
      <c r="D1810" s="127" t="s">
        <v>434</v>
      </c>
      <c r="E1810" s="61" t="s">
        <v>435</v>
      </c>
      <c r="F1810" s="16">
        <v>396854.20000000071</v>
      </c>
      <c r="H1810" s="2">
        <v>44417</v>
      </c>
      <c r="I1810" s="2">
        <v>44430</v>
      </c>
      <c r="J1810">
        <f t="shared" si="112"/>
        <v>14</v>
      </c>
      <c r="K1810" s="2">
        <f t="shared" si="113"/>
        <v>44423.5</v>
      </c>
      <c r="L1810" s="82">
        <v>44435.5</v>
      </c>
      <c r="M1810" s="82">
        <v>44435.5</v>
      </c>
      <c r="N1810" s="79"/>
      <c r="O1810">
        <f t="shared" si="114"/>
        <v>12</v>
      </c>
      <c r="P1810" s="32">
        <f t="shared" si="115"/>
        <v>4762250.4000000088</v>
      </c>
    </row>
    <row r="1811" spans="2:16" x14ac:dyDescent="0.35">
      <c r="B1811" s="127" t="s">
        <v>98</v>
      </c>
      <c r="C1811" s="138">
        <v>44435</v>
      </c>
      <c r="D1811" s="127" t="s">
        <v>436</v>
      </c>
      <c r="E1811" s="61" t="s">
        <v>437</v>
      </c>
      <c r="F1811" s="16">
        <v>103260.77999999996</v>
      </c>
      <c r="H1811" s="2">
        <v>44417</v>
      </c>
      <c r="I1811" s="2">
        <v>44430</v>
      </c>
      <c r="J1811">
        <f t="shared" si="112"/>
        <v>14</v>
      </c>
      <c r="K1811" s="2">
        <f t="shared" si="113"/>
        <v>44423.5</v>
      </c>
      <c r="L1811" s="82">
        <v>44435.5</v>
      </c>
      <c r="M1811" s="82">
        <v>44435.5</v>
      </c>
      <c r="N1811" s="79"/>
      <c r="O1811">
        <f t="shared" si="114"/>
        <v>12</v>
      </c>
      <c r="P1811" s="32">
        <f t="shared" si="115"/>
        <v>1239129.3599999994</v>
      </c>
    </row>
    <row r="1812" spans="2:16" x14ac:dyDescent="0.35">
      <c r="B1812" s="127" t="s">
        <v>98</v>
      </c>
      <c r="C1812" s="138">
        <v>44435</v>
      </c>
      <c r="D1812" s="127" t="s">
        <v>438</v>
      </c>
      <c r="E1812" s="61" t="s">
        <v>439</v>
      </c>
      <c r="F1812" s="16">
        <v>58928.440000000024</v>
      </c>
      <c r="H1812" s="2">
        <v>44417</v>
      </c>
      <c r="I1812" s="2">
        <v>44430</v>
      </c>
      <c r="J1812">
        <f t="shared" si="112"/>
        <v>14</v>
      </c>
      <c r="K1812" s="2">
        <f t="shared" si="113"/>
        <v>44423.5</v>
      </c>
      <c r="L1812" s="82">
        <v>44435.5</v>
      </c>
      <c r="M1812" s="82">
        <v>44435.5</v>
      </c>
      <c r="N1812" s="79"/>
      <c r="O1812">
        <f t="shared" si="114"/>
        <v>12</v>
      </c>
      <c r="P1812" s="32">
        <f t="shared" si="115"/>
        <v>707141.28000000026</v>
      </c>
    </row>
    <row r="1813" spans="2:16" x14ac:dyDescent="0.35">
      <c r="B1813" s="127" t="s">
        <v>98</v>
      </c>
      <c r="C1813" s="138">
        <v>44435</v>
      </c>
      <c r="D1813" s="127" t="s">
        <v>468</v>
      </c>
      <c r="E1813" s="61" t="s">
        <v>469</v>
      </c>
      <c r="F1813" s="16">
        <v>206.71</v>
      </c>
      <c r="H1813" s="2">
        <v>44417</v>
      </c>
      <c r="I1813" s="2">
        <v>44430</v>
      </c>
      <c r="J1813">
        <f t="shared" si="112"/>
        <v>14</v>
      </c>
      <c r="K1813" s="2">
        <f t="shared" si="113"/>
        <v>44423.5</v>
      </c>
      <c r="L1813" s="82">
        <v>44435.5</v>
      </c>
      <c r="M1813" s="82">
        <v>44435.5</v>
      </c>
      <c r="N1813" s="79"/>
      <c r="O1813">
        <f t="shared" si="114"/>
        <v>12</v>
      </c>
      <c r="P1813" s="32">
        <f t="shared" si="115"/>
        <v>2480.52</v>
      </c>
    </row>
    <row r="1814" spans="2:16" x14ac:dyDescent="0.35">
      <c r="B1814" s="127" t="s">
        <v>98</v>
      </c>
      <c r="C1814" s="138">
        <v>44435</v>
      </c>
      <c r="D1814" s="127" t="s">
        <v>474</v>
      </c>
      <c r="E1814" s="61" t="s">
        <v>475</v>
      </c>
      <c r="F1814" s="16">
        <v>774.31000000000006</v>
      </c>
      <c r="H1814" s="2">
        <v>44417</v>
      </c>
      <c r="I1814" s="2">
        <v>44430</v>
      </c>
      <c r="J1814">
        <f t="shared" si="112"/>
        <v>14</v>
      </c>
      <c r="K1814" s="2">
        <f t="shared" si="113"/>
        <v>44423.5</v>
      </c>
      <c r="L1814" s="82">
        <v>44435.5</v>
      </c>
      <c r="M1814" s="82">
        <v>44435.5</v>
      </c>
      <c r="N1814" s="79"/>
      <c r="O1814">
        <f t="shared" si="114"/>
        <v>12</v>
      </c>
      <c r="P1814" s="32">
        <f t="shared" si="115"/>
        <v>9291.7200000000012</v>
      </c>
    </row>
    <row r="1815" spans="2:16" x14ac:dyDescent="0.35">
      <c r="B1815" s="127" t="s">
        <v>98</v>
      </c>
      <c r="C1815" s="138">
        <v>44435</v>
      </c>
      <c r="D1815" s="127" t="s">
        <v>476</v>
      </c>
      <c r="E1815" s="61" t="s">
        <v>477</v>
      </c>
      <c r="F1815" s="16">
        <v>329.40000000000038</v>
      </c>
      <c r="H1815" s="2">
        <v>44417</v>
      </c>
      <c r="I1815" s="2">
        <v>44430</v>
      </c>
      <c r="J1815">
        <f t="shared" si="112"/>
        <v>14</v>
      </c>
      <c r="K1815" s="2">
        <f t="shared" si="113"/>
        <v>44423.5</v>
      </c>
      <c r="L1815" s="82">
        <v>44435.5</v>
      </c>
      <c r="M1815" s="82">
        <v>44435.5</v>
      </c>
      <c r="N1815" s="79"/>
      <c r="O1815">
        <f t="shared" si="114"/>
        <v>12</v>
      </c>
      <c r="P1815" s="32">
        <f t="shared" si="115"/>
        <v>3952.8000000000047</v>
      </c>
    </row>
    <row r="1816" spans="2:16" x14ac:dyDescent="0.35">
      <c r="B1816" s="127" t="s">
        <v>98</v>
      </c>
      <c r="C1816" s="138">
        <v>44435</v>
      </c>
      <c r="D1816" s="127" t="s">
        <v>478</v>
      </c>
      <c r="E1816" s="61" t="s">
        <v>479</v>
      </c>
      <c r="F1816" s="16">
        <v>98039.010000000082</v>
      </c>
      <c r="H1816" s="2">
        <v>44417</v>
      </c>
      <c r="I1816" s="2">
        <v>44430</v>
      </c>
      <c r="J1816">
        <f t="shared" si="112"/>
        <v>14</v>
      </c>
      <c r="K1816" s="2">
        <f t="shared" si="113"/>
        <v>44423.5</v>
      </c>
      <c r="L1816" s="82">
        <v>44435.5</v>
      </c>
      <c r="M1816" s="82">
        <v>44435.5</v>
      </c>
      <c r="N1816" s="79"/>
      <c r="O1816">
        <f t="shared" si="114"/>
        <v>12</v>
      </c>
      <c r="P1816" s="32">
        <f t="shared" si="115"/>
        <v>1176468.120000001</v>
      </c>
    </row>
    <row r="1817" spans="2:16" x14ac:dyDescent="0.35">
      <c r="B1817" s="60" t="s">
        <v>98</v>
      </c>
      <c r="C1817" s="113">
        <v>44435</v>
      </c>
      <c r="D1817" s="60" t="s">
        <v>480</v>
      </c>
      <c r="E1817" s="61" t="s">
        <v>481</v>
      </c>
      <c r="F1817" s="16">
        <v>16451.549999999988</v>
      </c>
      <c r="H1817" s="2">
        <v>44417</v>
      </c>
      <c r="I1817" s="2">
        <v>44430</v>
      </c>
      <c r="J1817">
        <f t="shared" si="112"/>
        <v>14</v>
      </c>
      <c r="K1817" s="2">
        <f t="shared" si="113"/>
        <v>44423.5</v>
      </c>
      <c r="L1817" s="82">
        <v>44435.5</v>
      </c>
      <c r="M1817" s="82">
        <v>44435.5</v>
      </c>
      <c r="N1817" s="79"/>
      <c r="O1817">
        <f t="shared" si="114"/>
        <v>12</v>
      </c>
      <c r="P1817" s="32">
        <f t="shared" si="115"/>
        <v>197418.59999999986</v>
      </c>
    </row>
    <row r="1818" spans="2:16" x14ac:dyDescent="0.35">
      <c r="B1818" s="60" t="s">
        <v>98</v>
      </c>
      <c r="C1818" s="113">
        <v>44435</v>
      </c>
      <c r="D1818" s="60" t="s">
        <v>565</v>
      </c>
      <c r="E1818" s="61" t="s">
        <v>566</v>
      </c>
      <c r="F1818" s="16">
        <v>57.7</v>
      </c>
      <c r="H1818" s="2">
        <v>44417</v>
      </c>
      <c r="I1818" s="2">
        <v>44430</v>
      </c>
      <c r="J1818">
        <f t="shared" si="112"/>
        <v>14</v>
      </c>
      <c r="K1818" s="2">
        <f t="shared" si="113"/>
        <v>44423.5</v>
      </c>
      <c r="L1818" s="82">
        <v>44435.5</v>
      </c>
      <c r="M1818" s="82">
        <v>44435.5</v>
      </c>
      <c r="N1818" s="79"/>
      <c r="O1818">
        <f t="shared" si="114"/>
        <v>12</v>
      </c>
      <c r="P1818" s="32">
        <f t="shared" si="115"/>
        <v>692.40000000000009</v>
      </c>
    </row>
    <row r="1819" spans="2:16" x14ac:dyDescent="0.35">
      <c r="B1819" s="60" t="s">
        <v>98</v>
      </c>
      <c r="C1819" s="113">
        <v>44435</v>
      </c>
      <c r="D1819" s="60" t="s">
        <v>563</v>
      </c>
      <c r="E1819" s="61" t="s">
        <v>564</v>
      </c>
      <c r="F1819" s="16">
        <v>23329.240000000005</v>
      </c>
      <c r="H1819" s="2">
        <v>44417</v>
      </c>
      <c r="I1819" s="2">
        <v>44430</v>
      </c>
      <c r="J1819">
        <f t="shared" si="112"/>
        <v>14</v>
      </c>
      <c r="K1819" s="2">
        <f t="shared" si="113"/>
        <v>44423.5</v>
      </c>
      <c r="L1819" s="82">
        <v>44435.5</v>
      </c>
      <c r="M1819" s="82">
        <v>44435.5</v>
      </c>
      <c r="N1819" s="79"/>
      <c r="O1819">
        <f t="shared" si="114"/>
        <v>12</v>
      </c>
      <c r="P1819" s="32">
        <f t="shared" si="115"/>
        <v>279950.88000000006</v>
      </c>
    </row>
    <row r="1820" spans="2:16" x14ac:dyDescent="0.35">
      <c r="B1820" s="60" t="s">
        <v>98</v>
      </c>
      <c r="C1820" s="113">
        <v>44435</v>
      </c>
      <c r="D1820" s="60" t="s">
        <v>490</v>
      </c>
      <c r="E1820" s="61" t="s">
        <v>491</v>
      </c>
      <c r="F1820" s="16">
        <v>5974.09</v>
      </c>
      <c r="H1820" s="2">
        <v>44417</v>
      </c>
      <c r="I1820" s="2">
        <v>44430</v>
      </c>
      <c r="J1820">
        <f t="shared" si="112"/>
        <v>14</v>
      </c>
      <c r="K1820" s="2">
        <f t="shared" si="113"/>
        <v>44423.5</v>
      </c>
      <c r="L1820" s="82">
        <v>44435.5</v>
      </c>
      <c r="M1820" s="82">
        <v>44435.5</v>
      </c>
      <c r="N1820" s="79"/>
      <c r="O1820">
        <f t="shared" si="114"/>
        <v>12</v>
      </c>
      <c r="P1820" s="32">
        <f t="shared" si="115"/>
        <v>71689.08</v>
      </c>
    </row>
    <row r="1821" spans="2:16" x14ac:dyDescent="0.35">
      <c r="B1821" s="60" t="s">
        <v>98</v>
      </c>
      <c r="C1821" s="113">
        <v>44435</v>
      </c>
      <c r="D1821" s="60" t="s">
        <v>494</v>
      </c>
      <c r="E1821" s="61" t="s">
        <v>495</v>
      </c>
      <c r="F1821" s="16">
        <v>19556.960000000028</v>
      </c>
      <c r="H1821" s="2">
        <v>44417</v>
      </c>
      <c r="I1821" s="2">
        <v>44430</v>
      </c>
      <c r="J1821">
        <f t="shared" si="112"/>
        <v>14</v>
      </c>
      <c r="K1821" s="2">
        <f t="shared" si="113"/>
        <v>44423.5</v>
      </c>
      <c r="L1821" s="82">
        <v>44435.5</v>
      </c>
      <c r="M1821" s="82">
        <v>44435.5</v>
      </c>
      <c r="N1821" s="79"/>
      <c r="O1821">
        <f t="shared" si="114"/>
        <v>12</v>
      </c>
      <c r="P1821" s="32">
        <f t="shared" si="115"/>
        <v>234683.52000000034</v>
      </c>
    </row>
    <row r="1822" spans="2:16" x14ac:dyDescent="0.35">
      <c r="B1822" s="60" t="s">
        <v>98</v>
      </c>
      <c r="C1822" s="113">
        <v>44435</v>
      </c>
      <c r="D1822" s="60" t="s">
        <v>496</v>
      </c>
      <c r="E1822" s="61" t="s">
        <v>497</v>
      </c>
      <c r="F1822" s="16">
        <v>2617.8000000000034</v>
      </c>
      <c r="H1822" s="2">
        <v>44417</v>
      </c>
      <c r="I1822" s="2">
        <v>44430</v>
      </c>
      <c r="J1822">
        <f t="shared" si="112"/>
        <v>14</v>
      </c>
      <c r="K1822" s="2">
        <f t="shared" si="113"/>
        <v>44423.5</v>
      </c>
      <c r="L1822" s="82">
        <v>44435.5</v>
      </c>
      <c r="M1822" s="82">
        <v>44435.5</v>
      </c>
      <c r="N1822" s="79"/>
      <c r="O1822">
        <f t="shared" si="114"/>
        <v>12</v>
      </c>
      <c r="P1822" s="32">
        <f t="shared" si="115"/>
        <v>31413.600000000042</v>
      </c>
    </row>
    <row r="1823" spans="2:16" x14ac:dyDescent="0.35">
      <c r="B1823" s="63" t="s">
        <v>98</v>
      </c>
      <c r="C1823" s="113">
        <v>44435</v>
      </c>
      <c r="D1823" s="60" t="s">
        <v>498</v>
      </c>
      <c r="E1823" s="61" t="s">
        <v>499</v>
      </c>
      <c r="F1823" s="16">
        <v>4653.889999999994</v>
      </c>
      <c r="H1823" s="2">
        <v>44417</v>
      </c>
      <c r="I1823" s="2">
        <v>44430</v>
      </c>
      <c r="J1823">
        <f t="shared" si="112"/>
        <v>14</v>
      </c>
      <c r="K1823" s="2">
        <f t="shared" si="113"/>
        <v>44423.5</v>
      </c>
      <c r="L1823" s="82">
        <v>44435.5</v>
      </c>
      <c r="M1823" s="82">
        <v>44435.5</v>
      </c>
      <c r="N1823" s="79"/>
      <c r="O1823">
        <f t="shared" si="114"/>
        <v>12</v>
      </c>
      <c r="P1823" s="32">
        <f t="shared" si="115"/>
        <v>55846.679999999928</v>
      </c>
    </row>
    <row r="1824" spans="2:16" x14ac:dyDescent="0.35">
      <c r="B1824" s="60" t="s">
        <v>98</v>
      </c>
      <c r="C1824" s="113">
        <v>44435</v>
      </c>
      <c r="D1824" s="60" t="s">
        <v>500</v>
      </c>
      <c r="E1824" s="61" t="s">
        <v>501</v>
      </c>
      <c r="F1824" s="16">
        <v>794.99999999999955</v>
      </c>
      <c r="H1824" s="2">
        <v>44417</v>
      </c>
      <c r="I1824" s="2">
        <v>44430</v>
      </c>
      <c r="J1824">
        <f t="shared" si="112"/>
        <v>14</v>
      </c>
      <c r="K1824" s="2">
        <f t="shared" si="113"/>
        <v>44423.5</v>
      </c>
      <c r="L1824" s="82">
        <v>44435.5</v>
      </c>
      <c r="M1824" s="82">
        <v>44435.5</v>
      </c>
      <c r="N1824" s="79"/>
      <c r="O1824">
        <f t="shared" si="114"/>
        <v>12</v>
      </c>
      <c r="P1824" s="32">
        <f t="shared" si="115"/>
        <v>9539.9999999999945</v>
      </c>
    </row>
    <row r="1825" spans="2:16" x14ac:dyDescent="0.35">
      <c r="B1825" s="60" t="s">
        <v>98</v>
      </c>
      <c r="C1825" s="113">
        <v>44435</v>
      </c>
      <c r="D1825" s="60" t="s">
        <v>502</v>
      </c>
      <c r="E1825" s="61" t="s">
        <v>502</v>
      </c>
      <c r="F1825" s="16">
        <v>49.3</v>
      </c>
      <c r="H1825" s="2">
        <v>44417</v>
      </c>
      <c r="I1825" s="2">
        <v>44430</v>
      </c>
      <c r="J1825">
        <f t="shared" si="112"/>
        <v>14</v>
      </c>
      <c r="K1825" s="2">
        <f t="shared" si="113"/>
        <v>44423.5</v>
      </c>
      <c r="L1825" s="82">
        <v>44435.5</v>
      </c>
      <c r="M1825" s="82">
        <v>44435.5</v>
      </c>
      <c r="N1825" s="79"/>
      <c r="O1825">
        <f t="shared" si="114"/>
        <v>12</v>
      </c>
      <c r="P1825" s="32">
        <f t="shared" si="115"/>
        <v>591.59999999999991</v>
      </c>
    </row>
    <row r="1826" spans="2:16" x14ac:dyDescent="0.35">
      <c r="B1826" s="60" t="s">
        <v>98</v>
      </c>
      <c r="C1826" s="113">
        <v>44435</v>
      </c>
      <c r="D1826" s="60" t="s">
        <v>446</v>
      </c>
      <c r="E1826" s="61" t="s">
        <v>446</v>
      </c>
      <c r="F1826" s="16">
        <v>2373.3299999999995</v>
      </c>
      <c r="H1826" s="2">
        <v>44417</v>
      </c>
      <c r="I1826" s="2">
        <v>44430</v>
      </c>
      <c r="J1826">
        <f t="shared" si="112"/>
        <v>14</v>
      </c>
      <c r="K1826" s="2">
        <f t="shared" si="113"/>
        <v>44423.5</v>
      </c>
      <c r="L1826" s="82">
        <v>44435.5</v>
      </c>
      <c r="M1826" s="82">
        <v>44435.5</v>
      </c>
      <c r="N1826" s="79"/>
      <c r="O1826">
        <f t="shared" si="114"/>
        <v>12</v>
      </c>
      <c r="P1826" s="32">
        <f t="shared" si="115"/>
        <v>28479.959999999992</v>
      </c>
    </row>
    <row r="1827" spans="2:16" x14ac:dyDescent="0.35">
      <c r="B1827" s="60" t="s">
        <v>98</v>
      </c>
      <c r="C1827" s="113">
        <v>44435</v>
      </c>
      <c r="D1827" s="60" t="s">
        <v>447</v>
      </c>
      <c r="E1827" s="61" t="s">
        <v>447</v>
      </c>
      <c r="F1827" s="16">
        <v>6246.55</v>
      </c>
      <c r="H1827" s="2">
        <v>44417</v>
      </c>
      <c r="I1827" s="2">
        <v>44430</v>
      </c>
      <c r="J1827">
        <f t="shared" si="112"/>
        <v>14</v>
      </c>
      <c r="K1827" s="2">
        <f t="shared" si="113"/>
        <v>44423.5</v>
      </c>
      <c r="L1827" s="82">
        <v>44435.5</v>
      </c>
      <c r="M1827" s="82">
        <v>44435.5</v>
      </c>
      <c r="N1827" s="79"/>
      <c r="O1827">
        <f t="shared" si="114"/>
        <v>12</v>
      </c>
      <c r="P1827" s="32">
        <f t="shared" si="115"/>
        <v>74958.600000000006</v>
      </c>
    </row>
    <row r="1828" spans="2:16" x14ac:dyDescent="0.35">
      <c r="B1828" s="60" t="s">
        <v>98</v>
      </c>
      <c r="C1828" s="113">
        <v>44435</v>
      </c>
      <c r="D1828" s="60" t="s">
        <v>503</v>
      </c>
      <c r="E1828" s="61" t="s">
        <v>503</v>
      </c>
      <c r="F1828" s="16">
        <v>1760.16</v>
      </c>
      <c r="H1828" s="2">
        <v>44417</v>
      </c>
      <c r="I1828" s="2">
        <v>44430</v>
      </c>
      <c r="J1828">
        <f t="shared" si="112"/>
        <v>14</v>
      </c>
      <c r="K1828" s="2">
        <f t="shared" si="113"/>
        <v>44423.5</v>
      </c>
      <c r="L1828" s="82">
        <v>44435.5</v>
      </c>
      <c r="M1828" s="82">
        <v>44435.5</v>
      </c>
      <c r="N1828" s="79"/>
      <c r="O1828">
        <f t="shared" si="114"/>
        <v>12</v>
      </c>
      <c r="P1828" s="32">
        <f t="shared" si="115"/>
        <v>21121.920000000002</v>
      </c>
    </row>
    <row r="1829" spans="2:16" x14ac:dyDescent="0.35">
      <c r="B1829" s="127" t="s">
        <v>86</v>
      </c>
      <c r="C1829" s="138">
        <v>44435</v>
      </c>
      <c r="D1829" s="127" t="s">
        <v>454</v>
      </c>
      <c r="E1829" s="61" t="s">
        <v>455</v>
      </c>
      <c r="F1829" s="16">
        <v>151.02000000000001</v>
      </c>
      <c r="H1829" s="2">
        <v>44416</v>
      </c>
      <c r="I1829" s="2">
        <v>44429</v>
      </c>
      <c r="J1829">
        <f t="shared" si="112"/>
        <v>14</v>
      </c>
      <c r="K1829" s="2">
        <f t="shared" si="113"/>
        <v>44422.5</v>
      </c>
      <c r="L1829" s="82">
        <v>44435.5</v>
      </c>
      <c r="M1829" s="82">
        <v>44435.5</v>
      </c>
      <c r="N1829" s="79"/>
      <c r="O1829">
        <f t="shared" si="114"/>
        <v>13</v>
      </c>
      <c r="P1829" s="32">
        <f t="shared" si="115"/>
        <v>1963.2600000000002</v>
      </c>
    </row>
    <row r="1830" spans="2:16" x14ac:dyDescent="0.35">
      <c r="B1830" s="127" t="s">
        <v>86</v>
      </c>
      <c r="C1830" s="138">
        <v>44435</v>
      </c>
      <c r="D1830" s="127" t="s">
        <v>430</v>
      </c>
      <c r="E1830" s="61" t="s">
        <v>431</v>
      </c>
      <c r="F1830" s="16">
        <v>5077.8300000000008</v>
      </c>
      <c r="H1830" s="2">
        <v>44416</v>
      </c>
      <c r="I1830" s="2">
        <v>44429</v>
      </c>
      <c r="J1830">
        <f t="shared" si="112"/>
        <v>14</v>
      </c>
      <c r="K1830" s="2">
        <f t="shared" si="113"/>
        <v>44422.5</v>
      </c>
      <c r="L1830" s="82">
        <v>44435.5</v>
      </c>
      <c r="M1830" s="82">
        <v>44435.5</v>
      </c>
      <c r="N1830" s="79"/>
      <c r="O1830">
        <f t="shared" si="114"/>
        <v>13</v>
      </c>
      <c r="P1830" s="32">
        <f t="shared" si="115"/>
        <v>66011.790000000008</v>
      </c>
    </row>
    <row r="1831" spans="2:16" x14ac:dyDescent="0.35">
      <c r="B1831" s="127" t="s">
        <v>86</v>
      </c>
      <c r="C1831" s="138">
        <v>44435</v>
      </c>
      <c r="D1831" s="127" t="s">
        <v>456</v>
      </c>
      <c r="E1831" s="61" t="s">
        <v>457</v>
      </c>
      <c r="F1831" s="16">
        <v>46.71</v>
      </c>
      <c r="H1831" s="2">
        <v>44416</v>
      </c>
      <c r="I1831" s="2">
        <v>44429</v>
      </c>
      <c r="J1831">
        <f t="shared" si="112"/>
        <v>14</v>
      </c>
      <c r="K1831" s="2">
        <f t="shared" si="113"/>
        <v>44422.5</v>
      </c>
      <c r="L1831" s="82">
        <v>44435.5</v>
      </c>
      <c r="M1831" s="82">
        <v>44435.5</v>
      </c>
      <c r="N1831" s="79"/>
      <c r="O1831">
        <f t="shared" si="114"/>
        <v>13</v>
      </c>
      <c r="P1831" s="32">
        <f t="shared" si="115"/>
        <v>607.23</v>
      </c>
    </row>
    <row r="1832" spans="2:16" x14ac:dyDescent="0.35">
      <c r="B1832" s="127" t="s">
        <v>86</v>
      </c>
      <c r="C1832" s="138">
        <v>44435</v>
      </c>
      <c r="D1832" s="127" t="s">
        <v>432</v>
      </c>
      <c r="E1832" s="61" t="s">
        <v>433</v>
      </c>
      <c r="F1832" s="16">
        <v>21659.470000000016</v>
      </c>
      <c r="H1832" s="2">
        <v>44416</v>
      </c>
      <c r="I1832" s="2">
        <v>44429</v>
      </c>
      <c r="J1832">
        <f t="shared" si="112"/>
        <v>14</v>
      </c>
      <c r="K1832" s="2">
        <f t="shared" si="113"/>
        <v>44422.5</v>
      </c>
      <c r="L1832" s="82">
        <v>44435.5</v>
      </c>
      <c r="M1832" s="82">
        <v>44435.5</v>
      </c>
      <c r="N1832" s="79"/>
      <c r="O1832">
        <f t="shared" si="114"/>
        <v>13</v>
      </c>
      <c r="P1832" s="32">
        <f t="shared" si="115"/>
        <v>281573.11000000022</v>
      </c>
    </row>
    <row r="1833" spans="2:16" x14ac:dyDescent="0.35">
      <c r="B1833" s="127" t="s">
        <v>86</v>
      </c>
      <c r="C1833" s="138">
        <v>44435</v>
      </c>
      <c r="D1833" s="127" t="s">
        <v>434</v>
      </c>
      <c r="E1833" s="61" t="s">
        <v>435</v>
      </c>
      <c r="F1833" s="16">
        <v>31925.100000000002</v>
      </c>
      <c r="H1833" s="2">
        <v>44416</v>
      </c>
      <c r="I1833" s="2">
        <v>44429</v>
      </c>
      <c r="J1833">
        <f t="shared" si="112"/>
        <v>14</v>
      </c>
      <c r="K1833" s="2">
        <f t="shared" si="113"/>
        <v>44422.5</v>
      </c>
      <c r="L1833" s="82">
        <v>44435.5</v>
      </c>
      <c r="M1833" s="82">
        <v>44435.5</v>
      </c>
      <c r="N1833" s="79"/>
      <c r="O1833">
        <f t="shared" si="114"/>
        <v>13</v>
      </c>
      <c r="P1833" s="32">
        <f t="shared" si="115"/>
        <v>415026.30000000005</v>
      </c>
    </row>
    <row r="1834" spans="2:16" x14ac:dyDescent="0.35">
      <c r="B1834" s="127" t="s">
        <v>86</v>
      </c>
      <c r="C1834" s="138">
        <v>44435</v>
      </c>
      <c r="D1834" s="127" t="s">
        <v>436</v>
      </c>
      <c r="E1834" s="61" t="s">
        <v>437</v>
      </c>
      <c r="F1834" s="16">
        <v>7703.4299999999994</v>
      </c>
      <c r="H1834" s="2">
        <v>44416</v>
      </c>
      <c r="I1834" s="2">
        <v>44429</v>
      </c>
      <c r="J1834">
        <f t="shared" si="112"/>
        <v>14</v>
      </c>
      <c r="K1834" s="2">
        <f t="shared" si="113"/>
        <v>44422.5</v>
      </c>
      <c r="L1834" s="82">
        <v>44435.5</v>
      </c>
      <c r="M1834" s="82">
        <v>44435.5</v>
      </c>
      <c r="N1834" s="79"/>
      <c r="O1834">
        <f t="shared" si="114"/>
        <v>13</v>
      </c>
      <c r="P1834" s="32">
        <f t="shared" si="115"/>
        <v>100144.59</v>
      </c>
    </row>
    <row r="1835" spans="2:16" x14ac:dyDescent="0.35">
      <c r="B1835" s="127" t="s">
        <v>86</v>
      </c>
      <c r="C1835" s="138">
        <v>44435</v>
      </c>
      <c r="D1835" s="127" t="s">
        <v>458</v>
      </c>
      <c r="E1835" s="61" t="s">
        <v>459</v>
      </c>
      <c r="F1835" s="16">
        <v>110.53</v>
      </c>
      <c r="H1835" s="2">
        <v>44416</v>
      </c>
      <c r="I1835" s="2">
        <v>44429</v>
      </c>
      <c r="J1835">
        <f t="shared" si="112"/>
        <v>14</v>
      </c>
      <c r="K1835" s="2">
        <f t="shared" si="113"/>
        <v>44422.5</v>
      </c>
      <c r="L1835" s="82">
        <v>44435.5</v>
      </c>
      <c r="M1835" s="82">
        <v>44435.5</v>
      </c>
      <c r="N1835" s="79"/>
      <c r="O1835">
        <f t="shared" si="114"/>
        <v>13</v>
      </c>
      <c r="P1835" s="32">
        <f t="shared" si="115"/>
        <v>1436.89</v>
      </c>
    </row>
    <row r="1836" spans="2:16" x14ac:dyDescent="0.35">
      <c r="B1836" s="127" t="s">
        <v>86</v>
      </c>
      <c r="C1836" s="138">
        <v>44435</v>
      </c>
      <c r="D1836" s="127" t="s">
        <v>438</v>
      </c>
      <c r="E1836" s="61" t="s">
        <v>439</v>
      </c>
      <c r="F1836" s="16">
        <v>5117.5</v>
      </c>
      <c r="H1836" s="2">
        <v>44416</v>
      </c>
      <c r="I1836" s="2">
        <v>44429</v>
      </c>
      <c r="J1836">
        <f t="shared" si="112"/>
        <v>14</v>
      </c>
      <c r="K1836" s="2">
        <f t="shared" si="113"/>
        <v>44422.5</v>
      </c>
      <c r="L1836" s="82">
        <v>44435.5</v>
      </c>
      <c r="M1836" s="82">
        <v>44435.5</v>
      </c>
      <c r="N1836" s="79"/>
      <c r="O1836">
        <f t="shared" si="114"/>
        <v>13</v>
      </c>
      <c r="P1836" s="32">
        <f t="shared" si="115"/>
        <v>66527.5</v>
      </c>
    </row>
    <row r="1837" spans="2:16" x14ac:dyDescent="0.35">
      <c r="B1837" s="127" t="s">
        <v>86</v>
      </c>
      <c r="C1837" s="138">
        <v>44435</v>
      </c>
      <c r="D1837" s="127" t="s">
        <v>468</v>
      </c>
      <c r="E1837" s="61" t="s">
        <v>469</v>
      </c>
      <c r="F1837" s="16">
        <v>24.690000000000008</v>
      </c>
      <c r="H1837" s="2">
        <v>44416</v>
      </c>
      <c r="I1837" s="2">
        <v>44429</v>
      </c>
      <c r="J1837">
        <f t="shared" si="112"/>
        <v>14</v>
      </c>
      <c r="K1837" s="2">
        <f t="shared" si="113"/>
        <v>44422.5</v>
      </c>
      <c r="L1837" s="82">
        <v>44435.5</v>
      </c>
      <c r="M1837" s="82">
        <v>44435.5</v>
      </c>
      <c r="N1837" s="79"/>
      <c r="O1837">
        <f t="shared" si="114"/>
        <v>13</v>
      </c>
      <c r="P1837" s="32">
        <f t="shared" si="115"/>
        <v>320.97000000000008</v>
      </c>
    </row>
    <row r="1838" spans="2:16" x14ac:dyDescent="0.35">
      <c r="B1838" s="127" t="s">
        <v>86</v>
      </c>
      <c r="C1838" s="138">
        <v>44435</v>
      </c>
      <c r="D1838" s="127" t="s">
        <v>474</v>
      </c>
      <c r="E1838" s="61" t="s">
        <v>475</v>
      </c>
      <c r="F1838" s="16">
        <v>192.31</v>
      </c>
      <c r="H1838" s="2">
        <v>44416</v>
      </c>
      <c r="I1838" s="2">
        <v>44429</v>
      </c>
      <c r="J1838">
        <f t="shared" si="112"/>
        <v>14</v>
      </c>
      <c r="K1838" s="2">
        <f t="shared" si="113"/>
        <v>44422.5</v>
      </c>
      <c r="L1838" s="82">
        <v>44435.5</v>
      </c>
      <c r="M1838" s="82">
        <v>44435.5</v>
      </c>
      <c r="N1838" s="79"/>
      <c r="O1838">
        <f t="shared" si="114"/>
        <v>13</v>
      </c>
      <c r="P1838" s="32">
        <f t="shared" si="115"/>
        <v>2500.0300000000002</v>
      </c>
    </row>
    <row r="1839" spans="2:16" x14ac:dyDescent="0.35">
      <c r="B1839" s="127" t="s">
        <v>86</v>
      </c>
      <c r="C1839" s="138">
        <v>44435</v>
      </c>
      <c r="D1839" s="127" t="s">
        <v>476</v>
      </c>
      <c r="E1839" s="61" t="s">
        <v>477</v>
      </c>
      <c r="F1839" s="16">
        <v>29.39</v>
      </c>
      <c r="H1839" s="2">
        <v>44416</v>
      </c>
      <c r="I1839" s="2">
        <v>44429</v>
      </c>
      <c r="J1839">
        <f t="shared" si="112"/>
        <v>14</v>
      </c>
      <c r="K1839" s="2">
        <f t="shared" si="113"/>
        <v>44422.5</v>
      </c>
      <c r="L1839" s="82">
        <v>44435.5</v>
      </c>
      <c r="M1839" s="82">
        <v>44435.5</v>
      </c>
      <c r="N1839" s="79"/>
      <c r="O1839">
        <f t="shared" si="114"/>
        <v>13</v>
      </c>
      <c r="P1839" s="32">
        <f t="shared" si="115"/>
        <v>382.07</v>
      </c>
    </row>
    <row r="1840" spans="2:16" x14ac:dyDescent="0.35">
      <c r="B1840" s="127" t="s">
        <v>86</v>
      </c>
      <c r="C1840" s="138">
        <v>44435</v>
      </c>
      <c r="D1840" s="127" t="s">
        <v>478</v>
      </c>
      <c r="E1840" s="61" t="s">
        <v>479</v>
      </c>
      <c r="F1840" s="16">
        <v>11293.060000000005</v>
      </c>
      <c r="H1840" s="2">
        <v>44416</v>
      </c>
      <c r="I1840" s="2">
        <v>44429</v>
      </c>
      <c r="J1840">
        <f t="shared" si="112"/>
        <v>14</v>
      </c>
      <c r="K1840" s="2">
        <f t="shared" si="113"/>
        <v>44422.5</v>
      </c>
      <c r="L1840" s="82">
        <v>44435.5</v>
      </c>
      <c r="M1840" s="82">
        <v>44435.5</v>
      </c>
      <c r="N1840" s="79"/>
      <c r="O1840">
        <f t="shared" si="114"/>
        <v>13</v>
      </c>
      <c r="P1840" s="32">
        <f t="shared" si="115"/>
        <v>146809.78000000006</v>
      </c>
    </row>
    <row r="1841" spans="1:16" x14ac:dyDescent="0.35">
      <c r="B1841" s="127" t="s">
        <v>86</v>
      </c>
      <c r="C1841" s="138">
        <v>44435</v>
      </c>
      <c r="D1841" s="127" t="s">
        <v>480</v>
      </c>
      <c r="E1841" s="61" t="s">
        <v>481</v>
      </c>
      <c r="F1841" s="16">
        <v>1696.2500000000002</v>
      </c>
      <c r="H1841" s="2">
        <v>44416</v>
      </c>
      <c r="I1841" s="2">
        <v>44429</v>
      </c>
      <c r="J1841">
        <f t="shared" si="112"/>
        <v>14</v>
      </c>
      <c r="K1841" s="2">
        <f t="shared" si="113"/>
        <v>44422.5</v>
      </c>
      <c r="L1841" s="82">
        <v>44435.5</v>
      </c>
      <c r="M1841" s="82">
        <v>44435.5</v>
      </c>
      <c r="N1841" s="79"/>
      <c r="O1841">
        <f t="shared" si="114"/>
        <v>13</v>
      </c>
      <c r="P1841" s="32">
        <f t="shared" si="115"/>
        <v>22051.250000000004</v>
      </c>
    </row>
    <row r="1842" spans="1:16" x14ac:dyDescent="0.35">
      <c r="B1842" s="127" t="s">
        <v>86</v>
      </c>
      <c r="C1842" s="138">
        <v>44435</v>
      </c>
      <c r="D1842" s="127" t="s">
        <v>490</v>
      </c>
      <c r="E1842" s="61" t="s">
        <v>491</v>
      </c>
      <c r="F1842" s="16">
        <v>324.29999999999995</v>
      </c>
      <c r="H1842" s="2">
        <v>44416</v>
      </c>
      <c r="I1842" s="2">
        <v>44429</v>
      </c>
      <c r="J1842">
        <f t="shared" si="112"/>
        <v>14</v>
      </c>
      <c r="K1842" s="2">
        <f t="shared" si="113"/>
        <v>44422.5</v>
      </c>
      <c r="L1842" s="82">
        <v>44435.5</v>
      </c>
      <c r="M1842" s="82">
        <v>44435.5</v>
      </c>
      <c r="N1842" s="79"/>
      <c r="O1842">
        <f t="shared" si="114"/>
        <v>13</v>
      </c>
      <c r="P1842" s="32">
        <f t="shared" si="115"/>
        <v>4215.8999999999996</v>
      </c>
    </row>
    <row r="1843" spans="1:16" x14ac:dyDescent="0.35">
      <c r="B1843" s="127" t="s">
        <v>86</v>
      </c>
      <c r="C1843" s="138">
        <v>44435</v>
      </c>
      <c r="D1843" s="127" t="s">
        <v>494</v>
      </c>
      <c r="E1843" s="61" t="s">
        <v>495</v>
      </c>
      <c r="F1843" s="16">
        <v>1817.1399999999994</v>
      </c>
      <c r="H1843" s="2">
        <v>44416</v>
      </c>
      <c r="I1843" s="2">
        <v>44429</v>
      </c>
      <c r="J1843">
        <f t="shared" si="112"/>
        <v>14</v>
      </c>
      <c r="K1843" s="2">
        <f t="shared" si="113"/>
        <v>44422.5</v>
      </c>
      <c r="L1843" s="82">
        <v>44435.5</v>
      </c>
      <c r="M1843" s="82">
        <v>44435.5</v>
      </c>
      <c r="N1843" s="79"/>
      <c r="O1843">
        <f t="shared" si="114"/>
        <v>13</v>
      </c>
      <c r="P1843" s="32">
        <f t="shared" si="115"/>
        <v>23622.819999999992</v>
      </c>
    </row>
    <row r="1844" spans="1:16" x14ac:dyDescent="0.35">
      <c r="B1844" s="127" t="s">
        <v>86</v>
      </c>
      <c r="C1844" s="138">
        <v>44435</v>
      </c>
      <c r="D1844" s="127" t="s">
        <v>496</v>
      </c>
      <c r="E1844" s="61" t="s">
        <v>497</v>
      </c>
      <c r="F1844" s="16">
        <v>319.09999999999997</v>
      </c>
      <c r="H1844" s="2">
        <v>44416</v>
      </c>
      <c r="I1844" s="2">
        <v>44429</v>
      </c>
      <c r="J1844">
        <f t="shared" si="112"/>
        <v>14</v>
      </c>
      <c r="K1844" s="2">
        <f t="shared" si="113"/>
        <v>44422.5</v>
      </c>
      <c r="L1844" s="82">
        <v>44435.5</v>
      </c>
      <c r="M1844" s="82">
        <v>44435.5</v>
      </c>
      <c r="N1844" s="79"/>
      <c r="O1844">
        <f t="shared" si="114"/>
        <v>13</v>
      </c>
      <c r="P1844" s="32">
        <f t="shared" si="115"/>
        <v>4148.2999999999993</v>
      </c>
    </row>
    <row r="1845" spans="1:16" x14ac:dyDescent="0.35">
      <c r="B1845" s="127" t="s">
        <v>86</v>
      </c>
      <c r="C1845" s="138">
        <v>44435</v>
      </c>
      <c r="D1845" s="127" t="s">
        <v>498</v>
      </c>
      <c r="E1845" s="61" t="s">
        <v>499</v>
      </c>
      <c r="F1845" s="16">
        <v>406.55000000000007</v>
      </c>
      <c r="H1845" s="2">
        <v>44416</v>
      </c>
      <c r="I1845" s="2">
        <v>44429</v>
      </c>
      <c r="J1845">
        <f t="shared" si="112"/>
        <v>14</v>
      </c>
      <c r="K1845" s="2">
        <f t="shared" si="113"/>
        <v>44422.5</v>
      </c>
      <c r="L1845" s="82">
        <v>44435.5</v>
      </c>
      <c r="M1845" s="82">
        <v>44435.5</v>
      </c>
      <c r="N1845" s="79"/>
      <c r="O1845">
        <f t="shared" si="114"/>
        <v>13</v>
      </c>
      <c r="P1845" s="32">
        <f t="shared" si="115"/>
        <v>5285.1500000000005</v>
      </c>
    </row>
    <row r="1846" spans="1:16" x14ac:dyDescent="0.35">
      <c r="B1846" s="127" t="s">
        <v>86</v>
      </c>
      <c r="C1846" s="138">
        <v>44435</v>
      </c>
      <c r="D1846" s="127" t="s">
        <v>500</v>
      </c>
      <c r="E1846" s="61" t="s">
        <v>501</v>
      </c>
      <c r="F1846" s="16">
        <v>99.799999999999969</v>
      </c>
      <c r="H1846" s="2">
        <v>44416</v>
      </c>
      <c r="I1846" s="2">
        <v>44429</v>
      </c>
      <c r="J1846">
        <f t="shared" si="112"/>
        <v>14</v>
      </c>
      <c r="K1846" s="2">
        <f t="shared" si="113"/>
        <v>44422.5</v>
      </c>
      <c r="L1846" s="82">
        <v>44435.5</v>
      </c>
      <c r="M1846" s="82">
        <v>44435.5</v>
      </c>
      <c r="N1846" s="79"/>
      <c r="O1846">
        <f t="shared" si="114"/>
        <v>13</v>
      </c>
      <c r="P1846" s="32">
        <f t="shared" si="115"/>
        <v>1297.3999999999996</v>
      </c>
    </row>
    <row r="1847" spans="1:16" x14ac:dyDescent="0.35">
      <c r="B1847" s="127" t="s">
        <v>86</v>
      </c>
      <c r="C1847" s="138">
        <v>44435</v>
      </c>
      <c r="D1847" s="127" t="s">
        <v>502</v>
      </c>
      <c r="E1847" s="61" t="s">
        <v>502</v>
      </c>
      <c r="F1847" s="16">
        <v>216.87</v>
      </c>
      <c r="H1847" s="2">
        <v>44416</v>
      </c>
      <c r="I1847" s="2">
        <v>44429</v>
      </c>
      <c r="J1847">
        <f t="shared" si="112"/>
        <v>14</v>
      </c>
      <c r="K1847" s="2">
        <f t="shared" si="113"/>
        <v>44422.5</v>
      </c>
      <c r="L1847" s="82">
        <v>44435.5</v>
      </c>
      <c r="M1847" s="82">
        <v>44435.5</v>
      </c>
      <c r="N1847" s="79"/>
      <c r="O1847">
        <f t="shared" si="114"/>
        <v>13</v>
      </c>
      <c r="P1847" s="32">
        <f t="shared" si="115"/>
        <v>2819.31</v>
      </c>
    </row>
    <row r="1848" spans="1:16" x14ac:dyDescent="0.35">
      <c r="B1848" s="127" t="s">
        <v>86</v>
      </c>
      <c r="C1848" s="138">
        <v>44435</v>
      </c>
      <c r="D1848" s="127" t="s">
        <v>446</v>
      </c>
      <c r="E1848" s="61" t="s">
        <v>446</v>
      </c>
      <c r="F1848" s="16">
        <v>895.93000000000006</v>
      </c>
      <c r="H1848" s="2">
        <v>44416</v>
      </c>
      <c r="I1848" s="2">
        <v>44429</v>
      </c>
      <c r="J1848">
        <f t="shared" si="112"/>
        <v>14</v>
      </c>
      <c r="K1848" s="2">
        <f t="shared" si="113"/>
        <v>44422.5</v>
      </c>
      <c r="L1848" s="82">
        <v>44435.5</v>
      </c>
      <c r="M1848" s="82">
        <v>44435.5</v>
      </c>
      <c r="N1848" s="79"/>
      <c r="O1848">
        <f t="shared" si="114"/>
        <v>13</v>
      </c>
      <c r="P1848" s="32">
        <f t="shared" si="115"/>
        <v>11647.09</v>
      </c>
    </row>
    <row r="1849" spans="1:16" x14ac:dyDescent="0.35">
      <c r="B1849" s="127" t="s">
        <v>86</v>
      </c>
      <c r="C1849" s="138">
        <v>44435</v>
      </c>
      <c r="D1849" s="127" t="s">
        <v>447</v>
      </c>
      <c r="E1849" s="61" t="s">
        <v>447</v>
      </c>
      <c r="F1849" s="16">
        <v>1835.4999999999998</v>
      </c>
      <c r="H1849" s="2">
        <v>44416</v>
      </c>
      <c r="I1849" s="2">
        <v>44429</v>
      </c>
      <c r="J1849">
        <f t="shared" si="112"/>
        <v>14</v>
      </c>
      <c r="K1849" s="2">
        <f t="shared" si="113"/>
        <v>44422.5</v>
      </c>
      <c r="L1849" s="82">
        <v>44435.5</v>
      </c>
      <c r="M1849" s="82">
        <v>44435.5</v>
      </c>
      <c r="N1849" s="79"/>
      <c r="O1849">
        <f t="shared" si="114"/>
        <v>13</v>
      </c>
      <c r="P1849" s="32">
        <f t="shared" si="115"/>
        <v>23861.499999999996</v>
      </c>
    </row>
    <row r="1850" spans="1:16" x14ac:dyDescent="0.35">
      <c r="B1850" s="127" t="s">
        <v>86</v>
      </c>
      <c r="C1850" s="138">
        <v>44435</v>
      </c>
      <c r="D1850" s="127" t="s">
        <v>503</v>
      </c>
      <c r="E1850" s="61" t="s">
        <v>503</v>
      </c>
      <c r="F1850" s="16">
        <v>491.24</v>
      </c>
      <c r="H1850" s="2">
        <v>44416</v>
      </c>
      <c r="I1850" s="2">
        <v>44429</v>
      </c>
      <c r="J1850">
        <f t="shared" si="112"/>
        <v>14</v>
      </c>
      <c r="K1850" s="2">
        <f t="shared" si="113"/>
        <v>44422.5</v>
      </c>
      <c r="L1850" s="82">
        <v>44435.5</v>
      </c>
      <c r="M1850" s="82">
        <v>44435.5</v>
      </c>
      <c r="N1850" s="79"/>
      <c r="O1850">
        <f t="shared" si="114"/>
        <v>13</v>
      </c>
      <c r="P1850" s="32">
        <f t="shared" si="115"/>
        <v>6386.12</v>
      </c>
    </row>
    <row r="1851" spans="1:16" x14ac:dyDescent="0.35">
      <c r="B1851" s="127" t="s">
        <v>86</v>
      </c>
      <c r="C1851" s="138">
        <v>44435</v>
      </c>
      <c r="D1851" s="127" t="s">
        <v>540</v>
      </c>
      <c r="E1851" s="61" t="s">
        <v>541</v>
      </c>
      <c r="F1851" s="16">
        <v>2.4000000000000004</v>
      </c>
      <c r="H1851" s="2">
        <v>44416</v>
      </c>
      <c r="I1851" s="2">
        <v>44429</v>
      </c>
      <c r="J1851">
        <f t="shared" si="112"/>
        <v>14</v>
      </c>
      <c r="K1851" s="2">
        <f t="shared" si="113"/>
        <v>44422.5</v>
      </c>
      <c r="L1851" s="82">
        <v>44435.5</v>
      </c>
      <c r="M1851" s="79">
        <v>44439.5</v>
      </c>
      <c r="N1851" s="79"/>
      <c r="O1851">
        <f t="shared" si="114"/>
        <v>17</v>
      </c>
      <c r="P1851" s="32">
        <f t="shared" si="115"/>
        <v>40.800000000000004</v>
      </c>
    </row>
    <row r="1852" spans="1:16" x14ac:dyDescent="0.35">
      <c r="B1852" s="127" t="s">
        <v>86</v>
      </c>
      <c r="C1852" s="138">
        <v>44435</v>
      </c>
      <c r="D1852" s="127" t="s">
        <v>488</v>
      </c>
      <c r="E1852" s="61" t="s">
        <v>489</v>
      </c>
      <c r="F1852" s="16">
        <v>1014.6000000000003</v>
      </c>
      <c r="H1852" s="2">
        <v>44416</v>
      </c>
      <c r="I1852" s="2">
        <v>44429</v>
      </c>
      <c r="J1852">
        <f t="shared" si="112"/>
        <v>14</v>
      </c>
      <c r="K1852" s="2">
        <f t="shared" si="113"/>
        <v>44422.5</v>
      </c>
      <c r="L1852" s="82">
        <v>44435.5</v>
      </c>
      <c r="M1852" s="79">
        <v>44454.5</v>
      </c>
      <c r="N1852" s="79"/>
      <c r="O1852">
        <f t="shared" si="114"/>
        <v>32</v>
      </c>
      <c r="P1852" s="32">
        <f t="shared" si="115"/>
        <v>32467.200000000008</v>
      </c>
    </row>
    <row r="1853" spans="1:16" x14ac:dyDescent="0.35">
      <c r="B1853" s="127" t="s">
        <v>86</v>
      </c>
      <c r="C1853" s="138">
        <v>44435</v>
      </c>
      <c r="D1853" s="127" t="s">
        <v>532</v>
      </c>
      <c r="E1853" s="61" t="s">
        <v>533</v>
      </c>
      <c r="F1853" s="16">
        <v>302.68</v>
      </c>
      <c r="H1853" s="2">
        <v>44416</v>
      </c>
      <c r="I1853" s="2">
        <v>44429</v>
      </c>
      <c r="J1853">
        <f t="shared" si="112"/>
        <v>14</v>
      </c>
      <c r="K1853" s="2">
        <f t="shared" si="113"/>
        <v>44422.5</v>
      </c>
      <c r="L1853" s="82">
        <v>44435.5</v>
      </c>
      <c r="M1853" s="82">
        <v>44435.5</v>
      </c>
      <c r="N1853" s="79">
        <v>44434.5</v>
      </c>
      <c r="O1853">
        <f t="shared" si="114"/>
        <v>13</v>
      </c>
      <c r="P1853" s="32">
        <f t="shared" si="115"/>
        <v>3934.84</v>
      </c>
    </row>
    <row r="1854" spans="1:16" x14ac:dyDescent="0.35">
      <c r="B1854" s="127" t="s">
        <v>86</v>
      </c>
      <c r="C1854" s="138">
        <v>44435</v>
      </c>
      <c r="D1854" s="127" t="s">
        <v>534</v>
      </c>
      <c r="E1854" s="61" t="s">
        <v>535</v>
      </c>
      <c r="F1854" s="16">
        <v>1024.8</v>
      </c>
      <c r="H1854" s="2">
        <v>44416</v>
      </c>
      <c r="I1854" s="2">
        <v>44429</v>
      </c>
      <c r="J1854">
        <f t="shared" si="112"/>
        <v>14</v>
      </c>
      <c r="K1854" s="2">
        <f t="shared" si="113"/>
        <v>44422.5</v>
      </c>
      <c r="L1854" s="82">
        <v>44435.5</v>
      </c>
      <c r="M1854" s="82">
        <v>44435.5</v>
      </c>
      <c r="N1854" s="79">
        <v>44434.5</v>
      </c>
      <c r="O1854">
        <f t="shared" si="114"/>
        <v>13</v>
      </c>
      <c r="P1854" s="32">
        <f t="shared" si="115"/>
        <v>13322.4</v>
      </c>
    </row>
    <row r="1855" spans="1:16" x14ac:dyDescent="0.35">
      <c r="B1855" s="127" t="s">
        <v>86</v>
      </c>
      <c r="C1855" s="138">
        <v>44435</v>
      </c>
      <c r="D1855" s="127" t="s">
        <v>536</v>
      </c>
      <c r="E1855" s="61" t="s">
        <v>537</v>
      </c>
      <c r="F1855" s="16">
        <v>404.64</v>
      </c>
      <c r="H1855" s="2">
        <v>44416</v>
      </c>
      <c r="I1855" s="2">
        <v>44429</v>
      </c>
      <c r="J1855">
        <f t="shared" si="112"/>
        <v>14</v>
      </c>
      <c r="K1855" s="2">
        <f t="shared" si="113"/>
        <v>44422.5</v>
      </c>
      <c r="L1855" s="82">
        <v>44435.5</v>
      </c>
      <c r="M1855" s="82">
        <v>44435.5</v>
      </c>
      <c r="N1855" s="79">
        <v>44434.5</v>
      </c>
      <c r="O1855">
        <f t="shared" si="114"/>
        <v>13</v>
      </c>
      <c r="P1855" s="32">
        <f t="shared" si="115"/>
        <v>5260.32</v>
      </c>
    </row>
    <row r="1856" spans="1:16" x14ac:dyDescent="0.35">
      <c r="A1856" s="4"/>
      <c r="B1856" s="123" t="s">
        <v>98</v>
      </c>
      <c r="C1856" s="142">
        <v>44435</v>
      </c>
      <c r="D1856" s="89" t="s">
        <v>544</v>
      </c>
      <c r="E1856" t="s">
        <v>545</v>
      </c>
      <c r="F1856" s="3">
        <v>138.70999999999998</v>
      </c>
      <c r="H1856" s="2">
        <v>44417</v>
      </c>
      <c r="I1856" s="2">
        <v>44430</v>
      </c>
      <c r="J1856">
        <f t="shared" si="112"/>
        <v>14</v>
      </c>
      <c r="K1856" s="2">
        <f t="shared" si="113"/>
        <v>44423.5</v>
      </c>
      <c r="L1856" s="94">
        <v>44435.5</v>
      </c>
      <c r="M1856" s="79">
        <v>44448.5</v>
      </c>
      <c r="N1856" s="79"/>
      <c r="O1856">
        <f t="shared" si="114"/>
        <v>25</v>
      </c>
      <c r="P1856" s="32">
        <f t="shared" si="115"/>
        <v>3467.7499999999995</v>
      </c>
    </row>
    <row r="1857" spans="1:16" x14ac:dyDescent="0.35">
      <c r="A1857" s="4"/>
      <c r="B1857" s="123" t="s">
        <v>98</v>
      </c>
      <c r="C1857" s="142">
        <v>44435</v>
      </c>
      <c r="D1857" s="89" t="s">
        <v>544</v>
      </c>
      <c r="E1857" t="s">
        <v>546</v>
      </c>
      <c r="F1857" s="3">
        <v>3472.4999999999995</v>
      </c>
      <c r="H1857" s="2">
        <v>44417</v>
      </c>
      <c r="I1857" s="2">
        <v>44430</v>
      </c>
      <c r="J1857">
        <f t="shared" si="112"/>
        <v>14</v>
      </c>
      <c r="K1857" s="2">
        <f t="shared" si="113"/>
        <v>44423.5</v>
      </c>
      <c r="L1857" s="94">
        <v>44435.5</v>
      </c>
      <c r="M1857" s="79">
        <v>44468.5</v>
      </c>
      <c r="N1857" s="79"/>
      <c r="O1857">
        <f t="shared" si="114"/>
        <v>45</v>
      </c>
      <c r="P1857" s="32">
        <f t="shared" si="115"/>
        <v>156262.49999999997</v>
      </c>
    </row>
    <row r="1858" spans="1:16" x14ac:dyDescent="0.35">
      <c r="A1858" s="4"/>
      <c r="B1858" s="123" t="s">
        <v>86</v>
      </c>
      <c r="C1858" s="142">
        <v>44435</v>
      </c>
      <c r="D1858" s="89" t="s">
        <v>544</v>
      </c>
      <c r="E1858" t="s">
        <v>546</v>
      </c>
      <c r="F1858" s="3">
        <v>187.01</v>
      </c>
      <c r="H1858" s="2">
        <v>44416</v>
      </c>
      <c r="I1858" s="2">
        <v>44429</v>
      </c>
      <c r="J1858">
        <f t="shared" si="112"/>
        <v>14</v>
      </c>
      <c r="K1858" s="2">
        <f t="shared" si="113"/>
        <v>44422.5</v>
      </c>
      <c r="L1858" s="94">
        <v>44435.5</v>
      </c>
      <c r="M1858" s="79">
        <v>44468.5</v>
      </c>
      <c r="N1858" s="79"/>
      <c r="O1858">
        <f t="shared" si="114"/>
        <v>46</v>
      </c>
      <c r="P1858" s="32">
        <f t="shared" si="115"/>
        <v>8602.4599999999991</v>
      </c>
    </row>
    <row r="1859" spans="1:16" x14ac:dyDescent="0.35">
      <c r="B1859" s="127" t="s">
        <v>98</v>
      </c>
      <c r="C1859" s="138">
        <v>44449</v>
      </c>
      <c r="D1859" s="127" t="s">
        <v>442</v>
      </c>
      <c r="E1859" s="61" t="s">
        <v>443</v>
      </c>
      <c r="F1859" s="16">
        <v>30.46</v>
      </c>
      <c r="H1859" s="2">
        <v>44431</v>
      </c>
      <c r="I1859" s="2">
        <v>44444</v>
      </c>
      <c r="J1859">
        <f t="shared" si="112"/>
        <v>14</v>
      </c>
      <c r="K1859" s="2">
        <f t="shared" si="113"/>
        <v>44437.5</v>
      </c>
      <c r="L1859" s="82">
        <v>44449.5</v>
      </c>
      <c r="M1859" s="82">
        <v>44435.5</v>
      </c>
      <c r="N1859" s="79"/>
      <c r="O1859">
        <f t="shared" si="114"/>
        <v>-2</v>
      </c>
      <c r="P1859" s="32">
        <f t="shared" si="115"/>
        <v>-60.92</v>
      </c>
    </row>
    <row r="1860" spans="1:16" x14ac:dyDescent="0.35">
      <c r="B1860" s="127" t="s">
        <v>98</v>
      </c>
      <c r="C1860" s="138">
        <v>44449</v>
      </c>
      <c r="D1860" s="127" t="s">
        <v>488</v>
      </c>
      <c r="E1860" s="61" t="s">
        <v>489</v>
      </c>
      <c r="F1860" s="16">
        <v>26.71</v>
      </c>
      <c r="H1860" s="2">
        <v>44431</v>
      </c>
      <c r="I1860" s="2">
        <v>44444</v>
      </c>
      <c r="J1860">
        <f t="shared" si="112"/>
        <v>14</v>
      </c>
      <c r="K1860" s="2">
        <f t="shared" si="113"/>
        <v>44437.5</v>
      </c>
      <c r="L1860" s="82">
        <v>44449.5</v>
      </c>
      <c r="M1860" s="79">
        <v>44484.5</v>
      </c>
      <c r="N1860" s="79"/>
      <c r="O1860">
        <f t="shared" si="114"/>
        <v>47</v>
      </c>
      <c r="P1860" s="32">
        <f t="shared" si="115"/>
        <v>1255.3700000000001</v>
      </c>
    </row>
    <row r="1861" spans="1:16" x14ac:dyDescent="0.35">
      <c r="B1861" s="127" t="s">
        <v>98</v>
      </c>
      <c r="C1861" s="138">
        <v>44449</v>
      </c>
      <c r="D1861" s="127" t="s">
        <v>450</v>
      </c>
      <c r="E1861" s="61" t="s">
        <v>451</v>
      </c>
      <c r="F1861" s="16">
        <v>23.38</v>
      </c>
      <c r="H1861" s="2">
        <v>44431</v>
      </c>
      <c r="I1861" s="2">
        <v>44444</v>
      </c>
      <c r="J1861">
        <f t="shared" si="112"/>
        <v>14</v>
      </c>
      <c r="K1861" s="2">
        <f t="shared" si="113"/>
        <v>44437.5</v>
      </c>
      <c r="L1861" s="82">
        <v>44449.5</v>
      </c>
      <c r="M1861" s="79">
        <v>44449.5</v>
      </c>
      <c r="N1861" s="79"/>
      <c r="O1861">
        <f t="shared" si="114"/>
        <v>12</v>
      </c>
      <c r="P1861" s="32">
        <f t="shared" si="115"/>
        <v>280.56</v>
      </c>
    </row>
    <row r="1862" spans="1:16" x14ac:dyDescent="0.35">
      <c r="B1862" s="127" t="s">
        <v>98</v>
      </c>
      <c r="C1862" s="138">
        <v>44449</v>
      </c>
      <c r="D1862" s="127" t="s">
        <v>488</v>
      </c>
      <c r="E1862" s="61" t="s">
        <v>489</v>
      </c>
      <c r="F1862" s="16">
        <v>29.85</v>
      </c>
      <c r="H1862" s="2">
        <v>44431</v>
      </c>
      <c r="I1862" s="2">
        <v>44444</v>
      </c>
      <c r="J1862">
        <f t="shared" si="112"/>
        <v>14</v>
      </c>
      <c r="K1862" s="2">
        <f t="shared" si="113"/>
        <v>44437.5</v>
      </c>
      <c r="L1862" s="82">
        <v>44449.5</v>
      </c>
      <c r="M1862" s="79">
        <v>44484.5</v>
      </c>
      <c r="N1862" s="79"/>
      <c r="O1862">
        <f t="shared" si="114"/>
        <v>47</v>
      </c>
      <c r="P1862" s="32">
        <f t="shared" si="115"/>
        <v>1402.95</v>
      </c>
    </row>
    <row r="1863" spans="1:16" x14ac:dyDescent="0.35">
      <c r="B1863" s="127" t="s">
        <v>98</v>
      </c>
      <c r="C1863" s="138">
        <v>44449</v>
      </c>
      <c r="D1863" s="127" t="s">
        <v>450</v>
      </c>
      <c r="E1863" s="61" t="s">
        <v>451</v>
      </c>
      <c r="F1863" s="16">
        <v>23.38</v>
      </c>
      <c r="H1863" s="2">
        <v>44431</v>
      </c>
      <c r="I1863" s="2">
        <v>44444</v>
      </c>
      <c r="J1863">
        <f t="shared" si="112"/>
        <v>14</v>
      </c>
      <c r="K1863" s="2">
        <f t="shared" si="113"/>
        <v>44437.5</v>
      </c>
      <c r="L1863" s="82">
        <v>44449.5</v>
      </c>
      <c r="M1863" s="79">
        <v>44449.5</v>
      </c>
      <c r="N1863" s="79"/>
      <c r="O1863">
        <f t="shared" si="114"/>
        <v>12</v>
      </c>
      <c r="P1863" s="32">
        <f t="shared" si="115"/>
        <v>280.56</v>
      </c>
    </row>
    <row r="1864" spans="1:16" x14ac:dyDescent="0.35">
      <c r="B1864" s="127" t="s">
        <v>98</v>
      </c>
      <c r="C1864" s="138">
        <v>44449</v>
      </c>
      <c r="D1864" s="127" t="s">
        <v>460</v>
      </c>
      <c r="E1864" s="61" t="s">
        <v>461</v>
      </c>
      <c r="F1864" s="16">
        <v>0.64</v>
      </c>
      <c r="H1864" s="2">
        <v>44431</v>
      </c>
      <c r="I1864" s="2">
        <v>44444</v>
      </c>
      <c r="J1864">
        <f t="shared" si="112"/>
        <v>14</v>
      </c>
      <c r="K1864" s="2">
        <f t="shared" si="113"/>
        <v>44437.5</v>
      </c>
      <c r="L1864" s="82">
        <v>44449.5</v>
      </c>
      <c r="M1864" s="79">
        <v>44449.5</v>
      </c>
      <c r="N1864" s="79"/>
      <c r="O1864">
        <f t="shared" si="114"/>
        <v>12</v>
      </c>
      <c r="P1864" s="32">
        <f t="shared" si="115"/>
        <v>7.68</v>
      </c>
    </row>
    <row r="1865" spans="1:16" x14ac:dyDescent="0.35">
      <c r="B1865" s="127" t="s">
        <v>98</v>
      </c>
      <c r="C1865" s="138">
        <v>44449</v>
      </c>
      <c r="D1865" s="127" t="s">
        <v>470</v>
      </c>
      <c r="E1865" s="61" t="s">
        <v>471</v>
      </c>
      <c r="F1865" s="16">
        <v>18.89</v>
      </c>
      <c r="H1865" s="2">
        <v>44431</v>
      </c>
      <c r="I1865" s="2">
        <v>44444</v>
      </c>
      <c r="J1865">
        <f t="shared" si="112"/>
        <v>14</v>
      </c>
      <c r="K1865" s="2">
        <f t="shared" si="113"/>
        <v>44437.5</v>
      </c>
      <c r="L1865" s="82">
        <v>44449.5</v>
      </c>
      <c r="M1865" s="79">
        <v>44449.5</v>
      </c>
      <c r="N1865" s="79"/>
      <c r="O1865">
        <f t="shared" si="114"/>
        <v>12</v>
      </c>
      <c r="P1865" s="32">
        <f t="shared" si="115"/>
        <v>226.68</v>
      </c>
    </row>
    <row r="1866" spans="1:16" x14ac:dyDescent="0.35">
      <c r="B1866" s="127" t="s">
        <v>98</v>
      </c>
      <c r="C1866" s="138">
        <v>44449</v>
      </c>
      <c r="D1866" s="127" t="s">
        <v>557</v>
      </c>
      <c r="E1866" s="61" t="s">
        <v>558</v>
      </c>
      <c r="F1866" s="16">
        <v>30</v>
      </c>
      <c r="H1866" s="2">
        <v>44431</v>
      </c>
      <c r="I1866" s="2">
        <v>44444</v>
      </c>
      <c r="J1866">
        <f t="shared" ref="J1866:J1929" si="116">I1866-H1866+1</f>
        <v>14</v>
      </c>
      <c r="K1866" s="2">
        <f t="shared" ref="K1866:K1929" si="117">(I1866+H1866)/2</f>
        <v>44437.5</v>
      </c>
      <c r="L1866" s="82">
        <v>44449.5</v>
      </c>
      <c r="M1866" s="79">
        <v>44449.5</v>
      </c>
      <c r="N1866" s="79"/>
      <c r="O1866">
        <f t="shared" ref="O1866:O1929" si="118">M1866-K1866</f>
        <v>12</v>
      </c>
      <c r="P1866" s="32">
        <f t="shared" ref="P1866:P1929" si="119">F1866*O1866</f>
        <v>360</v>
      </c>
    </row>
    <row r="1867" spans="1:16" x14ac:dyDescent="0.35">
      <c r="B1867" s="127" t="s">
        <v>98</v>
      </c>
      <c r="C1867" s="138">
        <v>44449</v>
      </c>
      <c r="D1867" s="127" t="s">
        <v>460</v>
      </c>
      <c r="E1867" s="61" t="s">
        <v>461</v>
      </c>
      <c r="F1867" s="16">
        <v>159.77999999999989</v>
      </c>
      <c r="H1867" s="2">
        <v>44431</v>
      </c>
      <c r="I1867" s="2">
        <v>44444</v>
      </c>
      <c r="J1867">
        <f t="shared" si="116"/>
        <v>14</v>
      </c>
      <c r="K1867" s="2">
        <f t="shared" si="117"/>
        <v>44437.5</v>
      </c>
      <c r="L1867" s="82">
        <v>44449.5</v>
      </c>
      <c r="M1867" s="79">
        <v>44449.5</v>
      </c>
      <c r="N1867" s="79"/>
      <c r="O1867">
        <f t="shared" si="118"/>
        <v>12</v>
      </c>
      <c r="P1867" s="32">
        <f t="shared" si="119"/>
        <v>1917.3599999999988</v>
      </c>
    </row>
    <row r="1868" spans="1:16" x14ac:dyDescent="0.35">
      <c r="B1868" s="127" t="s">
        <v>98</v>
      </c>
      <c r="C1868" s="138">
        <v>44449</v>
      </c>
      <c r="D1868" s="127" t="s">
        <v>462</v>
      </c>
      <c r="E1868" s="61" t="s">
        <v>463</v>
      </c>
      <c r="F1868" s="16">
        <v>25.68</v>
      </c>
      <c r="H1868" s="2">
        <v>44431</v>
      </c>
      <c r="I1868" s="2">
        <v>44444</v>
      </c>
      <c r="J1868">
        <f t="shared" si="116"/>
        <v>14</v>
      </c>
      <c r="K1868" s="2">
        <f t="shared" si="117"/>
        <v>44437.5</v>
      </c>
      <c r="L1868" s="82">
        <v>44449.5</v>
      </c>
      <c r="M1868" s="79">
        <v>44449.5</v>
      </c>
      <c r="N1868" s="79"/>
      <c r="O1868">
        <f t="shared" si="118"/>
        <v>12</v>
      </c>
      <c r="P1868" s="32">
        <f t="shared" si="119"/>
        <v>308.15999999999997</v>
      </c>
    </row>
    <row r="1869" spans="1:16" x14ac:dyDescent="0.35">
      <c r="B1869" s="127" t="s">
        <v>98</v>
      </c>
      <c r="C1869" s="138">
        <v>44449</v>
      </c>
      <c r="D1869" s="127" t="s">
        <v>470</v>
      </c>
      <c r="E1869" s="61" t="s">
        <v>471</v>
      </c>
      <c r="F1869" s="16">
        <v>4526.7999999999984</v>
      </c>
      <c r="H1869" s="2">
        <v>44431</v>
      </c>
      <c r="I1869" s="2">
        <v>44444</v>
      </c>
      <c r="J1869">
        <f t="shared" si="116"/>
        <v>14</v>
      </c>
      <c r="K1869" s="2">
        <f t="shared" si="117"/>
        <v>44437.5</v>
      </c>
      <c r="L1869" s="82">
        <v>44449.5</v>
      </c>
      <c r="M1869" s="79">
        <v>44449.5</v>
      </c>
      <c r="N1869" s="79"/>
      <c r="O1869">
        <f t="shared" si="118"/>
        <v>12</v>
      </c>
      <c r="P1869" s="32">
        <f t="shared" si="119"/>
        <v>54321.599999999977</v>
      </c>
    </row>
    <row r="1870" spans="1:16" x14ac:dyDescent="0.35">
      <c r="B1870" s="127" t="s">
        <v>98</v>
      </c>
      <c r="C1870" s="138">
        <v>44449</v>
      </c>
      <c r="D1870" s="127" t="s">
        <v>472</v>
      </c>
      <c r="E1870" s="61" t="s">
        <v>473</v>
      </c>
      <c r="F1870" s="16">
        <v>697.5200000000001</v>
      </c>
      <c r="H1870" s="2">
        <v>44431</v>
      </c>
      <c r="I1870" s="2">
        <v>44444</v>
      </c>
      <c r="J1870">
        <f t="shared" si="116"/>
        <v>14</v>
      </c>
      <c r="K1870" s="2">
        <f t="shared" si="117"/>
        <v>44437.5</v>
      </c>
      <c r="L1870" s="82">
        <v>44449.5</v>
      </c>
      <c r="M1870" s="79">
        <v>44449.5</v>
      </c>
      <c r="N1870" s="79"/>
      <c r="O1870">
        <f t="shared" si="118"/>
        <v>12</v>
      </c>
      <c r="P1870" s="32">
        <f t="shared" si="119"/>
        <v>8370.2400000000016</v>
      </c>
    </row>
    <row r="1871" spans="1:16" x14ac:dyDescent="0.35">
      <c r="B1871" s="127" t="s">
        <v>98</v>
      </c>
      <c r="C1871" s="138">
        <v>44449</v>
      </c>
      <c r="D1871" s="127" t="s">
        <v>484</v>
      </c>
      <c r="E1871" s="61" t="s">
        <v>485</v>
      </c>
      <c r="F1871" s="16">
        <v>152</v>
      </c>
      <c r="H1871" s="2">
        <v>44431</v>
      </c>
      <c r="I1871" s="2">
        <v>44444</v>
      </c>
      <c r="J1871">
        <f t="shared" si="116"/>
        <v>14</v>
      </c>
      <c r="K1871" s="2">
        <f t="shared" si="117"/>
        <v>44437.5</v>
      </c>
      <c r="L1871" s="82">
        <v>44449.5</v>
      </c>
      <c r="M1871" s="79">
        <v>44449.5</v>
      </c>
      <c r="N1871" s="79"/>
      <c r="O1871">
        <f t="shared" si="118"/>
        <v>12</v>
      </c>
      <c r="P1871" s="32">
        <f t="shared" si="119"/>
        <v>1824</v>
      </c>
    </row>
    <row r="1872" spans="1:16" x14ac:dyDescent="0.35">
      <c r="B1872" s="127" t="s">
        <v>98</v>
      </c>
      <c r="C1872" s="138">
        <v>44449</v>
      </c>
      <c r="D1872" s="127" t="s">
        <v>486</v>
      </c>
      <c r="E1872" s="61" t="s">
        <v>487</v>
      </c>
      <c r="F1872" s="16">
        <v>56.64</v>
      </c>
      <c r="H1872" s="2">
        <v>44431</v>
      </c>
      <c r="I1872" s="2">
        <v>44444</v>
      </c>
      <c r="J1872">
        <f t="shared" si="116"/>
        <v>14</v>
      </c>
      <c r="K1872" s="2">
        <f t="shared" si="117"/>
        <v>44437.5</v>
      </c>
      <c r="L1872" s="82">
        <v>44449.5</v>
      </c>
      <c r="M1872" s="79">
        <v>44470.5</v>
      </c>
      <c r="N1872" s="79"/>
      <c r="O1872">
        <f t="shared" si="118"/>
        <v>33</v>
      </c>
      <c r="P1872" s="32">
        <f t="shared" si="119"/>
        <v>1869.1200000000001</v>
      </c>
    </row>
    <row r="1873" spans="2:16" x14ac:dyDescent="0.35">
      <c r="B1873" s="127" t="s">
        <v>98</v>
      </c>
      <c r="C1873" s="138">
        <v>44449</v>
      </c>
      <c r="D1873" s="127" t="s">
        <v>488</v>
      </c>
      <c r="E1873" s="61" t="s">
        <v>489</v>
      </c>
      <c r="F1873" s="16">
        <v>10923.800000000014</v>
      </c>
      <c r="H1873" s="2">
        <v>44431</v>
      </c>
      <c r="I1873" s="2">
        <v>44444</v>
      </c>
      <c r="J1873">
        <f t="shared" si="116"/>
        <v>14</v>
      </c>
      <c r="K1873" s="2">
        <f t="shared" si="117"/>
        <v>44437.5</v>
      </c>
      <c r="L1873" s="82">
        <v>44449.5</v>
      </c>
      <c r="M1873" s="79">
        <v>44484.5</v>
      </c>
      <c r="N1873" s="79"/>
      <c r="O1873">
        <f t="shared" si="118"/>
        <v>47</v>
      </c>
      <c r="P1873" s="32">
        <f t="shared" si="119"/>
        <v>513418.60000000068</v>
      </c>
    </row>
    <row r="1874" spans="2:16" x14ac:dyDescent="0.35">
      <c r="B1874" s="127" t="s">
        <v>98</v>
      </c>
      <c r="C1874" s="138">
        <v>44449</v>
      </c>
      <c r="D1874" s="127" t="s">
        <v>492</v>
      </c>
      <c r="E1874" s="61" t="s">
        <v>493</v>
      </c>
      <c r="F1874" s="16">
        <v>5840.0499999999993</v>
      </c>
      <c r="H1874" s="2">
        <v>44431</v>
      </c>
      <c r="I1874" s="2">
        <v>44444</v>
      </c>
      <c r="J1874">
        <f t="shared" si="116"/>
        <v>14</v>
      </c>
      <c r="K1874" s="2">
        <f t="shared" si="117"/>
        <v>44437.5</v>
      </c>
      <c r="L1874" s="82">
        <v>44449.5</v>
      </c>
      <c r="M1874" s="2">
        <v>44427.5</v>
      </c>
      <c r="N1874" s="79"/>
      <c r="O1874">
        <f t="shared" si="118"/>
        <v>-10</v>
      </c>
      <c r="P1874" s="32">
        <f t="shared" si="119"/>
        <v>-58400.499999999993</v>
      </c>
    </row>
    <row r="1875" spans="2:16" x14ac:dyDescent="0.35">
      <c r="B1875" s="127" t="s">
        <v>98</v>
      </c>
      <c r="C1875" s="138">
        <v>44449</v>
      </c>
      <c r="D1875" s="127" t="s">
        <v>504</v>
      </c>
      <c r="E1875" s="61" t="s">
        <v>505</v>
      </c>
      <c r="F1875" s="16">
        <v>196.36</v>
      </c>
      <c r="H1875" s="2">
        <v>44431</v>
      </c>
      <c r="I1875" s="2">
        <v>44444</v>
      </c>
      <c r="J1875">
        <f t="shared" si="116"/>
        <v>14</v>
      </c>
      <c r="K1875" s="2">
        <f t="shared" si="117"/>
        <v>44437.5</v>
      </c>
      <c r="L1875" s="82">
        <v>44449.5</v>
      </c>
      <c r="M1875" s="79">
        <v>44452.5</v>
      </c>
      <c r="N1875" s="79"/>
      <c r="O1875">
        <f t="shared" si="118"/>
        <v>15</v>
      </c>
      <c r="P1875" s="32">
        <f t="shared" si="119"/>
        <v>2945.4</v>
      </c>
    </row>
    <row r="1876" spans="2:16" x14ac:dyDescent="0.35">
      <c r="B1876" s="127" t="s">
        <v>98</v>
      </c>
      <c r="C1876" s="138">
        <v>44449</v>
      </c>
      <c r="D1876" s="127" t="s">
        <v>506</v>
      </c>
      <c r="E1876" s="61" t="s">
        <v>507</v>
      </c>
      <c r="F1876" s="16">
        <v>633.44000000000005</v>
      </c>
      <c r="H1876" s="2">
        <v>44431</v>
      </c>
      <c r="I1876" s="2">
        <v>44444</v>
      </c>
      <c r="J1876">
        <f t="shared" si="116"/>
        <v>14</v>
      </c>
      <c r="K1876" s="2">
        <f t="shared" si="117"/>
        <v>44437.5</v>
      </c>
      <c r="L1876" s="82">
        <v>44449.5</v>
      </c>
      <c r="M1876" s="79">
        <v>44452.5</v>
      </c>
      <c r="N1876" s="79"/>
      <c r="O1876">
        <f t="shared" si="118"/>
        <v>15</v>
      </c>
      <c r="P1876" s="32">
        <f t="shared" si="119"/>
        <v>9501.6</v>
      </c>
    </row>
    <row r="1877" spans="2:16" x14ac:dyDescent="0.35">
      <c r="B1877" s="127" t="s">
        <v>98</v>
      </c>
      <c r="C1877" s="138">
        <v>44449</v>
      </c>
      <c r="D1877" s="127" t="s">
        <v>508</v>
      </c>
      <c r="E1877" s="61" t="s">
        <v>509</v>
      </c>
      <c r="F1877" s="16">
        <v>164.08</v>
      </c>
      <c r="H1877" s="2">
        <v>44431</v>
      </c>
      <c r="I1877" s="2">
        <v>44444</v>
      </c>
      <c r="J1877">
        <f t="shared" si="116"/>
        <v>14</v>
      </c>
      <c r="K1877" s="2">
        <f t="shared" si="117"/>
        <v>44437.5</v>
      </c>
      <c r="L1877" s="82">
        <v>44449.5</v>
      </c>
      <c r="M1877" s="79">
        <v>44452.5</v>
      </c>
      <c r="N1877" s="79"/>
      <c r="O1877">
        <f t="shared" si="118"/>
        <v>15</v>
      </c>
      <c r="P1877" s="32">
        <f t="shared" si="119"/>
        <v>2461.2000000000003</v>
      </c>
    </row>
    <row r="1878" spans="2:16" x14ac:dyDescent="0.35">
      <c r="B1878" s="127" t="s">
        <v>98</v>
      </c>
      <c r="C1878" s="138">
        <v>44449</v>
      </c>
      <c r="D1878" s="127" t="s">
        <v>448</v>
      </c>
      <c r="E1878" s="61" t="s">
        <v>449</v>
      </c>
      <c r="F1878" s="16">
        <v>11347.439999999973</v>
      </c>
      <c r="H1878" s="2">
        <v>44431</v>
      </c>
      <c r="I1878" s="2">
        <v>44444</v>
      </c>
      <c r="J1878">
        <f t="shared" si="116"/>
        <v>14</v>
      </c>
      <c r="K1878" s="2">
        <f t="shared" si="117"/>
        <v>44437.5</v>
      </c>
      <c r="L1878" s="82">
        <v>44449.5</v>
      </c>
      <c r="M1878" s="79">
        <v>44449.5</v>
      </c>
      <c r="N1878" s="79"/>
      <c r="O1878">
        <f t="shared" si="118"/>
        <v>12</v>
      </c>
      <c r="P1878" s="32">
        <f t="shared" si="119"/>
        <v>136169.27999999968</v>
      </c>
    </row>
    <row r="1879" spans="2:16" x14ac:dyDescent="0.35">
      <c r="B1879" s="127" t="s">
        <v>98</v>
      </c>
      <c r="C1879" s="138">
        <v>44449</v>
      </c>
      <c r="D1879" s="127" t="s">
        <v>510</v>
      </c>
      <c r="E1879" s="61" t="s">
        <v>511</v>
      </c>
      <c r="F1879" s="16">
        <v>5842.6199999999917</v>
      </c>
      <c r="H1879" s="2">
        <v>44431</v>
      </c>
      <c r="I1879" s="2">
        <v>44444</v>
      </c>
      <c r="J1879">
        <f t="shared" si="116"/>
        <v>14</v>
      </c>
      <c r="K1879" s="2">
        <f t="shared" si="117"/>
        <v>44437.5</v>
      </c>
      <c r="L1879" s="82">
        <v>44449.5</v>
      </c>
      <c r="M1879" s="79">
        <v>44449.5</v>
      </c>
      <c r="N1879" s="79"/>
      <c r="O1879">
        <f t="shared" si="118"/>
        <v>12</v>
      </c>
      <c r="P1879" s="32">
        <f t="shared" si="119"/>
        <v>70111.4399999999</v>
      </c>
    </row>
    <row r="1880" spans="2:16" x14ac:dyDescent="0.35">
      <c r="B1880" s="127" t="s">
        <v>98</v>
      </c>
      <c r="C1880" s="138">
        <v>44449</v>
      </c>
      <c r="D1880" s="127" t="s">
        <v>512</v>
      </c>
      <c r="E1880" s="61" t="s">
        <v>513</v>
      </c>
      <c r="F1880" s="16">
        <v>161.84</v>
      </c>
      <c r="H1880" s="2">
        <v>44431</v>
      </c>
      <c r="I1880" s="2">
        <v>44444</v>
      </c>
      <c r="J1880">
        <f t="shared" si="116"/>
        <v>14</v>
      </c>
      <c r="K1880" s="2">
        <f t="shared" si="117"/>
        <v>44437.5</v>
      </c>
      <c r="L1880" s="82">
        <v>44449.5</v>
      </c>
      <c r="M1880" s="79">
        <v>44452.5</v>
      </c>
      <c r="N1880" s="79"/>
      <c r="O1880">
        <f t="shared" si="118"/>
        <v>15</v>
      </c>
      <c r="P1880" s="32">
        <f t="shared" si="119"/>
        <v>2427.6</v>
      </c>
    </row>
    <row r="1881" spans="2:16" x14ac:dyDescent="0.35">
      <c r="B1881" s="127" t="s">
        <v>98</v>
      </c>
      <c r="C1881" s="138">
        <v>44449</v>
      </c>
      <c r="D1881" s="127" t="s">
        <v>514</v>
      </c>
      <c r="E1881" s="61" t="s">
        <v>515</v>
      </c>
      <c r="F1881" s="16">
        <v>98.52</v>
      </c>
      <c r="H1881" s="2">
        <v>44431</v>
      </c>
      <c r="I1881" s="2">
        <v>44444</v>
      </c>
      <c r="J1881">
        <f t="shared" si="116"/>
        <v>14</v>
      </c>
      <c r="K1881" s="2">
        <f t="shared" si="117"/>
        <v>44437.5</v>
      </c>
      <c r="L1881" s="82">
        <v>44449.5</v>
      </c>
      <c r="M1881" s="79">
        <v>44452.5</v>
      </c>
      <c r="N1881" s="79"/>
      <c r="O1881">
        <f t="shared" si="118"/>
        <v>15</v>
      </c>
      <c r="P1881" s="32">
        <f t="shared" si="119"/>
        <v>1477.8</v>
      </c>
    </row>
    <row r="1882" spans="2:16" x14ac:dyDescent="0.35">
      <c r="B1882" s="127" t="s">
        <v>98</v>
      </c>
      <c r="C1882" s="138">
        <v>44449</v>
      </c>
      <c r="D1882" s="127" t="s">
        <v>516</v>
      </c>
      <c r="E1882" s="61" t="s">
        <v>517</v>
      </c>
      <c r="F1882" s="16">
        <v>238.56</v>
      </c>
      <c r="H1882" s="2">
        <v>44431</v>
      </c>
      <c r="I1882" s="2">
        <v>44444</v>
      </c>
      <c r="J1882">
        <f t="shared" si="116"/>
        <v>14</v>
      </c>
      <c r="K1882" s="2">
        <f t="shared" si="117"/>
        <v>44437.5</v>
      </c>
      <c r="L1882" s="82">
        <v>44449.5</v>
      </c>
      <c r="M1882" s="79">
        <v>44452.5</v>
      </c>
      <c r="N1882" s="79"/>
      <c r="O1882">
        <f t="shared" si="118"/>
        <v>15</v>
      </c>
      <c r="P1882" s="32">
        <f t="shared" si="119"/>
        <v>3578.4</v>
      </c>
    </row>
    <row r="1883" spans="2:16" x14ac:dyDescent="0.35">
      <c r="B1883" s="127" t="s">
        <v>98</v>
      </c>
      <c r="C1883" s="138">
        <v>44449</v>
      </c>
      <c r="D1883" s="127" t="s">
        <v>518</v>
      </c>
      <c r="E1883" s="61" t="s">
        <v>519</v>
      </c>
      <c r="F1883" s="16">
        <v>288.18</v>
      </c>
      <c r="H1883" s="2">
        <v>44431</v>
      </c>
      <c r="I1883" s="2">
        <v>44444</v>
      </c>
      <c r="J1883">
        <f t="shared" si="116"/>
        <v>14</v>
      </c>
      <c r="K1883" s="2">
        <f t="shared" si="117"/>
        <v>44437.5</v>
      </c>
      <c r="L1883" s="82">
        <v>44449.5</v>
      </c>
      <c r="M1883" s="79">
        <v>44452.5</v>
      </c>
      <c r="N1883" s="79"/>
      <c r="O1883">
        <f t="shared" si="118"/>
        <v>15</v>
      </c>
      <c r="P1883" s="32">
        <f t="shared" si="119"/>
        <v>4322.7</v>
      </c>
    </row>
    <row r="1884" spans="2:16" x14ac:dyDescent="0.35">
      <c r="B1884" s="127" t="s">
        <v>98</v>
      </c>
      <c r="C1884" s="138">
        <v>44449</v>
      </c>
      <c r="D1884" s="127" t="s">
        <v>520</v>
      </c>
      <c r="E1884" s="61" t="s">
        <v>521</v>
      </c>
      <c r="F1884" s="16">
        <v>924.7199999999998</v>
      </c>
      <c r="H1884" s="2">
        <v>44431</v>
      </c>
      <c r="I1884" s="2">
        <v>44444</v>
      </c>
      <c r="J1884">
        <f t="shared" si="116"/>
        <v>14</v>
      </c>
      <c r="K1884" s="2">
        <f t="shared" si="117"/>
        <v>44437.5</v>
      </c>
      <c r="L1884" s="82">
        <v>44449.5</v>
      </c>
      <c r="M1884" s="79">
        <v>44452.5</v>
      </c>
      <c r="N1884" s="79"/>
      <c r="O1884">
        <f t="shared" si="118"/>
        <v>15</v>
      </c>
      <c r="P1884" s="32">
        <f t="shared" si="119"/>
        <v>13870.799999999997</v>
      </c>
    </row>
    <row r="1885" spans="2:16" x14ac:dyDescent="0.35">
      <c r="B1885" s="127" t="s">
        <v>98</v>
      </c>
      <c r="C1885" s="138">
        <v>44449</v>
      </c>
      <c r="D1885" s="127" t="s">
        <v>522</v>
      </c>
      <c r="E1885" s="61" t="s">
        <v>523</v>
      </c>
      <c r="F1885" s="16">
        <v>59</v>
      </c>
      <c r="H1885" s="2">
        <v>44431</v>
      </c>
      <c r="I1885" s="2">
        <v>44444</v>
      </c>
      <c r="J1885">
        <f t="shared" si="116"/>
        <v>14</v>
      </c>
      <c r="K1885" s="2">
        <f t="shared" si="117"/>
        <v>44437.5</v>
      </c>
      <c r="L1885" s="82">
        <v>44449.5</v>
      </c>
      <c r="M1885" s="79">
        <v>44452.5</v>
      </c>
      <c r="N1885" s="79"/>
      <c r="O1885">
        <f t="shared" si="118"/>
        <v>15</v>
      </c>
      <c r="P1885" s="32">
        <f t="shared" si="119"/>
        <v>885</v>
      </c>
    </row>
    <row r="1886" spans="2:16" x14ac:dyDescent="0.35">
      <c r="B1886" s="127" t="s">
        <v>98</v>
      </c>
      <c r="C1886" s="138">
        <v>44449</v>
      </c>
      <c r="D1886" s="127" t="s">
        <v>524</v>
      </c>
      <c r="E1886" s="61" t="s">
        <v>525</v>
      </c>
      <c r="F1886" s="16">
        <v>760</v>
      </c>
      <c r="H1886" s="2">
        <v>44431</v>
      </c>
      <c r="I1886" s="2">
        <v>44444</v>
      </c>
      <c r="J1886">
        <f t="shared" si="116"/>
        <v>14</v>
      </c>
      <c r="K1886" s="2">
        <f t="shared" si="117"/>
        <v>44437.5</v>
      </c>
      <c r="L1886" s="82">
        <v>44449.5</v>
      </c>
      <c r="M1886" s="79">
        <v>44452.5</v>
      </c>
      <c r="N1886" s="79"/>
      <c r="O1886">
        <f t="shared" si="118"/>
        <v>15</v>
      </c>
      <c r="P1886" s="32">
        <f t="shared" si="119"/>
        <v>11400</v>
      </c>
    </row>
    <row r="1887" spans="2:16" x14ac:dyDescent="0.35">
      <c r="B1887" s="127" t="s">
        <v>98</v>
      </c>
      <c r="C1887" s="138">
        <v>44449</v>
      </c>
      <c r="D1887" s="127" t="s">
        <v>450</v>
      </c>
      <c r="E1887" s="61" t="s">
        <v>451</v>
      </c>
      <c r="F1887" s="16">
        <v>5213.7400000000189</v>
      </c>
      <c r="H1887" s="2">
        <v>44431</v>
      </c>
      <c r="I1887" s="2">
        <v>44444</v>
      </c>
      <c r="J1887">
        <f t="shared" si="116"/>
        <v>14</v>
      </c>
      <c r="K1887" s="2">
        <f t="shared" si="117"/>
        <v>44437.5</v>
      </c>
      <c r="L1887" s="82">
        <v>44449.5</v>
      </c>
      <c r="M1887" s="79">
        <v>44449.5</v>
      </c>
      <c r="N1887" s="79"/>
      <c r="O1887">
        <f t="shared" si="118"/>
        <v>12</v>
      </c>
      <c r="P1887" s="32">
        <f t="shared" si="119"/>
        <v>62564.880000000223</v>
      </c>
    </row>
    <row r="1888" spans="2:16" x14ac:dyDescent="0.35">
      <c r="B1888" s="127" t="s">
        <v>98</v>
      </c>
      <c r="C1888" s="138">
        <v>44449</v>
      </c>
      <c r="D1888" s="127" t="s">
        <v>555</v>
      </c>
      <c r="E1888" s="61" t="s">
        <v>556</v>
      </c>
      <c r="F1888" s="16">
        <v>60</v>
      </c>
      <c r="H1888" s="2">
        <v>44431</v>
      </c>
      <c r="I1888" s="2">
        <v>44444</v>
      </c>
      <c r="J1888">
        <f t="shared" si="116"/>
        <v>14</v>
      </c>
      <c r="K1888" s="2">
        <f t="shared" si="117"/>
        <v>44437.5</v>
      </c>
      <c r="L1888" s="82">
        <v>44449.5</v>
      </c>
      <c r="M1888" s="79">
        <v>44449.5</v>
      </c>
      <c r="N1888" s="79"/>
      <c r="O1888">
        <f t="shared" si="118"/>
        <v>12</v>
      </c>
      <c r="P1888" s="32">
        <f t="shared" si="119"/>
        <v>720</v>
      </c>
    </row>
    <row r="1889" spans="2:16" x14ac:dyDescent="0.35">
      <c r="B1889" s="127" t="s">
        <v>98</v>
      </c>
      <c r="C1889" s="138">
        <v>44449</v>
      </c>
      <c r="D1889" s="127" t="s">
        <v>526</v>
      </c>
      <c r="E1889" s="61" t="s">
        <v>527</v>
      </c>
      <c r="F1889" s="16">
        <v>130.5</v>
      </c>
      <c r="H1889" s="2">
        <v>44431</v>
      </c>
      <c r="I1889" s="2">
        <v>44444</v>
      </c>
      <c r="J1889">
        <f t="shared" si="116"/>
        <v>14</v>
      </c>
      <c r="K1889" s="2">
        <f t="shared" si="117"/>
        <v>44437.5</v>
      </c>
      <c r="L1889" s="82">
        <v>44449.5</v>
      </c>
      <c r="M1889" s="79">
        <v>44470.5</v>
      </c>
      <c r="N1889" s="79"/>
      <c r="O1889">
        <f t="shared" si="118"/>
        <v>33</v>
      </c>
      <c r="P1889" s="32">
        <f t="shared" si="119"/>
        <v>4306.5</v>
      </c>
    </row>
    <row r="1890" spans="2:16" x14ac:dyDescent="0.35">
      <c r="B1890" s="127" t="s">
        <v>98</v>
      </c>
      <c r="C1890" s="138">
        <v>44449</v>
      </c>
      <c r="D1890" s="127" t="s">
        <v>528</v>
      </c>
      <c r="E1890" s="61" t="s">
        <v>529</v>
      </c>
      <c r="F1890" s="16">
        <v>7.8100000000000005</v>
      </c>
      <c r="H1890" s="2">
        <v>44431</v>
      </c>
      <c r="I1890" s="2">
        <v>44444</v>
      </c>
      <c r="J1890">
        <f t="shared" si="116"/>
        <v>14</v>
      </c>
      <c r="K1890" s="2">
        <f t="shared" si="117"/>
        <v>44437.5</v>
      </c>
      <c r="L1890" s="82">
        <v>44449.5</v>
      </c>
      <c r="M1890" s="79">
        <v>44452.5</v>
      </c>
      <c r="N1890" s="79"/>
      <c r="O1890">
        <f t="shared" si="118"/>
        <v>15</v>
      </c>
      <c r="P1890" s="32">
        <f t="shared" si="119"/>
        <v>117.15</v>
      </c>
    </row>
    <row r="1891" spans="2:16" x14ac:dyDescent="0.35">
      <c r="B1891" s="127" t="s">
        <v>98</v>
      </c>
      <c r="C1891" s="138">
        <v>44449</v>
      </c>
      <c r="D1891" s="127" t="s">
        <v>530</v>
      </c>
      <c r="E1891" s="61" t="s">
        <v>531</v>
      </c>
      <c r="F1891" s="16">
        <v>230.10000000000002</v>
      </c>
      <c r="H1891" s="2">
        <v>44431</v>
      </c>
      <c r="I1891" s="2">
        <v>44444</v>
      </c>
      <c r="J1891">
        <f t="shared" si="116"/>
        <v>14</v>
      </c>
      <c r="K1891" s="2">
        <f t="shared" si="117"/>
        <v>44437.5</v>
      </c>
      <c r="L1891" s="82">
        <v>44449.5</v>
      </c>
      <c r="M1891" s="79">
        <v>44452.5</v>
      </c>
      <c r="N1891" s="79"/>
      <c r="O1891">
        <f t="shared" si="118"/>
        <v>15</v>
      </c>
      <c r="P1891" s="32">
        <f t="shared" si="119"/>
        <v>3451.5000000000005</v>
      </c>
    </row>
    <row r="1892" spans="2:16" x14ac:dyDescent="0.35">
      <c r="B1892" s="127" t="s">
        <v>98</v>
      </c>
      <c r="C1892" s="138">
        <v>44449</v>
      </c>
      <c r="D1892" s="127" t="s">
        <v>532</v>
      </c>
      <c r="E1892" s="61" t="s">
        <v>533</v>
      </c>
      <c r="F1892" s="16">
        <v>1578.23</v>
      </c>
      <c r="H1892" s="2">
        <v>44431</v>
      </c>
      <c r="I1892" s="2">
        <v>44444</v>
      </c>
      <c r="J1892">
        <f t="shared" si="116"/>
        <v>14</v>
      </c>
      <c r="K1892" s="2">
        <f t="shared" si="117"/>
        <v>44437.5</v>
      </c>
      <c r="L1892" s="82">
        <v>44449.5</v>
      </c>
      <c r="M1892" s="82">
        <v>44449.5</v>
      </c>
      <c r="N1892" s="79">
        <v>44448.5</v>
      </c>
      <c r="O1892">
        <f t="shared" si="118"/>
        <v>12</v>
      </c>
      <c r="P1892" s="32">
        <f t="shared" si="119"/>
        <v>18938.760000000002</v>
      </c>
    </row>
    <row r="1893" spans="2:16" x14ac:dyDescent="0.35">
      <c r="B1893" s="127" t="s">
        <v>98</v>
      </c>
      <c r="C1893" s="138">
        <v>44449</v>
      </c>
      <c r="D1893" s="127" t="s">
        <v>534</v>
      </c>
      <c r="E1893" s="61" t="s">
        <v>535</v>
      </c>
      <c r="F1893" s="16">
        <v>17288.480000000007</v>
      </c>
      <c r="H1893" s="2">
        <v>44431</v>
      </c>
      <c r="I1893" s="2">
        <v>44444</v>
      </c>
      <c r="J1893">
        <f t="shared" si="116"/>
        <v>14</v>
      </c>
      <c r="K1893" s="2">
        <f t="shared" si="117"/>
        <v>44437.5</v>
      </c>
      <c r="L1893" s="82">
        <v>44449.5</v>
      </c>
      <c r="M1893" s="82">
        <v>44449.5</v>
      </c>
      <c r="N1893" s="79">
        <v>44448.5</v>
      </c>
      <c r="O1893">
        <f t="shared" si="118"/>
        <v>12</v>
      </c>
      <c r="P1893" s="32">
        <f t="shared" si="119"/>
        <v>207461.76000000007</v>
      </c>
    </row>
    <row r="1894" spans="2:16" x14ac:dyDescent="0.35">
      <c r="B1894" s="127" t="s">
        <v>98</v>
      </c>
      <c r="C1894" s="138">
        <v>44449</v>
      </c>
      <c r="D1894" s="127" t="s">
        <v>536</v>
      </c>
      <c r="E1894" s="61" t="s">
        <v>537</v>
      </c>
      <c r="F1894" s="16">
        <v>472.67</v>
      </c>
      <c r="H1894" s="2">
        <v>44431</v>
      </c>
      <c r="I1894" s="2">
        <v>44444</v>
      </c>
      <c r="J1894">
        <f t="shared" si="116"/>
        <v>14</v>
      </c>
      <c r="K1894" s="2">
        <f t="shared" si="117"/>
        <v>44437.5</v>
      </c>
      <c r="L1894" s="82">
        <v>44449.5</v>
      </c>
      <c r="M1894" s="82">
        <v>44449.5</v>
      </c>
      <c r="N1894" s="79">
        <v>44448.5</v>
      </c>
      <c r="O1894">
        <f t="shared" si="118"/>
        <v>12</v>
      </c>
      <c r="P1894" s="32">
        <f t="shared" si="119"/>
        <v>5672.04</v>
      </c>
    </row>
    <row r="1895" spans="2:16" x14ac:dyDescent="0.35">
      <c r="B1895" s="60" t="s">
        <v>98</v>
      </c>
      <c r="C1895" s="113">
        <v>44449</v>
      </c>
      <c r="D1895" s="60" t="s">
        <v>553</v>
      </c>
      <c r="E1895" s="61" t="s">
        <v>554</v>
      </c>
      <c r="F1895" s="16">
        <v>490.39</v>
      </c>
      <c r="H1895" s="2">
        <v>44431</v>
      </c>
      <c r="I1895" s="2">
        <v>44444</v>
      </c>
      <c r="J1895">
        <f t="shared" si="116"/>
        <v>14</v>
      </c>
      <c r="K1895" s="2">
        <f t="shared" si="117"/>
        <v>44437.5</v>
      </c>
      <c r="L1895" s="82">
        <v>44449.5</v>
      </c>
      <c r="M1895" s="82">
        <v>44449.5</v>
      </c>
      <c r="N1895" s="79">
        <v>44448.5</v>
      </c>
      <c r="O1895">
        <f t="shared" si="118"/>
        <v>12</v>
      </c>
      <c r="P1895" s="32">
        <f t="shared" si="119"/>
        <v>5884.68</v>
      </c>
    </row>
    <row r="1896" spans="2:16" x14ac:dyDescent="0.35">
      <c r="B1896" s="60" t="s">
        <v>98</v>
      </c>
      <c r="C1896" s="113">
        <v>44449</v>
      </c>
      <c r="D1896" s="60" t="s">
        <v>440</v>
      </c>
      <c r="E1896" s="61" t="s">
        <v>441</v>
      </c>
      <c r="F1896" s="16">
        <v>12.85</v>
      </c>
      <c r="H1896" s="2">
        <v>44431</v>
      </c>
      <c r="I1896" s="2">
        <v>44444</v>
      </c>
      <c r="J1896">
        <f t="shared" si="116"/>
        <v>14</v>
      </c>
      <c r="K1896" s="2">
        <f t="shared" si="117"/>
        <v>44437.5</v>
      </c>
      <c r="L1896" s="82">
        <v>44449.5</v>
      </c>
      <c r="M1896" s="79">
        <v>44468.5</v>
      </c>
      <c r="N1896" s="79"/>
      <c r="O1896">
        <f t="shared" si="118"/>
        <v>31</v>
      </c>
      <c r="P1896" s="32">
        <f t="shared" si="119"/>
        <v>398.34999999999997</v>
      </c>
    </row>
    <row r="1897" spans="2:16" x14ac:dyDescent="0.35">
      <c r="B1897" s="60" t="s">
        <v>98</v>
      </c>
      <c r="C1897" s="113">
        <v>44449</v>
      </c>
      <c r="D1897" s="60" t="s">
        <v>444</v>
      </c>
      <c r="E1897" s="61" t="s">
        <v>445</v>
      </c>
      <c r="F1897" s="16">
        <v>150.16</v>
      </c>
      <c r="H1897" s="2">
        <v>44431</v>
      </c>
      <c r="I1897" s="2">
        <v>44444</v>
      </c>
      <c r="J1897">
        <f t="shared" si="116"/>
        <v>14</v>
      </c>
      <c r="K1897" s="2">
        <f t="shared" si="117"/>
        <v>44437.5</v>
      </c>
      <c r="L1897" s="82">
        <v>44449.5</v>
      </c>
      <c r="M1897" s="82">
        <v>44449.5</v>
      </c>
      <c r="N1897" s="79"/>
      <c r="O1897">
        <f t="shared" si="118"/>
        <v>12</v>
      </c>
      <c r="P1897" s="32">
        <f t="shared" si="119"/>
        <v>1801.92</v>
      </c>
    </row>
    <row r="1898" spans="2:16" x14ac:dyDescent="0.35">
      <c r="B1898" s="60" t="s">
        <v>98</v>
      </c>
      <c r="C1898" s="113">
        <v>44449</v>
      </c>
      <c r="D1898" s="60" t="s">
        <v>442</v>
      </c>
      <c r="E1898" s="61" t="s">
        <v>443</v>
      </c>
      <c r="F1898" s="16">
        <v>13.38</v>
      </c>
      <c r="H1898" s="2">
        <v>44431</v>
      </c>
      <c r="I1898" s="2">
        <v>44444</v>
      </c>
      <c r="J1898">
        <f t="shared" si="116"/>
        <v>14</v>
      </c>
      <c r="K1898" s="2">
        <f t="shared" si="117"/>
        <v>44437.5</v>
      </c>
      <c r="L1898" s="82">
        <v>44449.5</v>
      </c>
      <c r="M1898" s="82">
        <v>44449.5</v>
      </c>
      <c r="N1898" s="79"/>
      <c r="O1898">
        <f t="shared" si="118"/>
        <v>12</v>
      </c>
      <c r="P1898" s="32">
        <f t="shared" si="119"/>
        <v>160.56</v>
      </c>
    </row>
    <row r="1899" spans="2:16" x14ac:dyDescent="0.35">
      <c r="B1899" s="60" t="s">
        <v>98</v>
      </c>
      <c r="C1899" s="113">
        <v>44449</v>
      </c>
      <c r="D1899" s="60" t="s">
        <v>444</v>
      </c>
      <c r="E1899" s="61" t="s">
        <v>445</v>
      </c>
      <c r="F1899" s="16">
        <v>438.47</v>
      </c>
      <c r="H1899" s="2">
        <v>44431</v>
      </c>
      <c r="I1899" s="2">
        <v>44444</v>
      </c>
      <c r="J1899">
        <f t="shared" si="116"/>
        <v>14</v>
      </c>
      <c r="K1899" s="2">
        <f t="shared" si="117"/>
        <v>44437.5</v>
      </c>
      <c r="L1899" s="82">
        <v>44449.5</v>
      </c>
      <c r="M1899" s="82">
        <v>44449.5</v>
      </c>
      <c r="N1899" s="79"/>
      <c r="O1899">
        <f t="shared" si="118"/>
        <v>12</v>
      </c>
      <c r="P1899" s="32">
        <f t="shared" si="119"/>
        <v>5261.64</v>
      </c>
    </row>
    <row r="1900" spans="2:16" x14ac:dyDescent="0.35">
      <c r="B1900" s="60" t="s">
        <v>98</v>
      </c>
      <c r="C1900" s="113">
        <v>44449</v>
      </c>
      <c r="D1900" s="60" t="s">
        <v>440</v>
      </c>
      <c r="E1900" s="61" t="s">
        <v>441</v>
      </c>
      <c r="F1900" s="16">
        <v>6.17</v>
      </c>
      <c r="H1900" s="2">
        <v>44431</v>
      </c>
      <c r="I1900" s="2">
        <v>44444</v>
      </c>
      <c r="J1900">
        <f t="shared" si="116"/>
        <v>14</v>
      </c>
      <c r="K1900" s="2">
        <f t="shared" si="117"/>
        <v>44437.5</v>
      </c>
      <c r="L1900" s="82">
        <v>44449.5</v>
      </c>
      <c r="M1900" s="79">
        <v>44468.5</v>
      </c>
      <c r="N1900" s="79"/>
      <c r="O1900">
        <f t="shared" si="118"/>
        <v>31</v>
      </c>
      <c r="P1900" s="32">
        <f t="shared" si="119"/>
        <v>191.27</v>
      </c>
    </row>
    <row r="1901" spans="2:16" x14ac:dyDescent="0.35">
      <c r="B1901" s="60" t="s">
        <v>98</v>
      </c>
      <c r="C1901" s="113">
        <v>44449</v>
      </c>
      <c r="D1901" s="60" t="s">
        <v>442</v>
      </c>
      <c r="E1901" s="61" t="s">
        <v>443</v>
      </c>
      <c r="F1901" s="16">
        <v>6</v>
      </c>
      <c r="H1901" s="2">
        <v>44431</v>
      </c>
      <c r="I1901" s="2">
        <v>44444</v>
      </c>
      <c r="J1901">
        <f t="shared" si="116"/>
        <v>14</v>
      </c>
      <c r="K1901" s="2">
        <f t="shared" si="117"/>
        <v>44437.5</v>
      </c>
      <c r="L1901" s="82">
        <v>44449.5</v>
      </c>
      <c r="M1901" s="82">
        <v>44449.5</v>
      </c>
      <c r="N1901" s="79"/>
      <c r="O1901">
        <f t="shared" si="118"/>
        <v>12</v>
      </c>
      <c r="P1901" s="32">
        <f t="shared" si="119"/>
        <v>72</v>
      </c>
    </row>
    <row r="1902" spans="2:16" x14ac:dyDescent="0.35">
      <c r="B1902" s="60" t="s">
        <v>98</v>
      </c>
      <c r="C1902" s="113">
        <v>44449</v>
      </c>
      <c r="D1902" s="60" t="s">
        <v>444</v>
      </c>
      <c r="E1902" s="61" t="s">
        <v>445</v>
      </c>
      <c r="F1902" s="16">
        <v>6.04</v>
      </c>
      <c r="H1902" s="2">
        <v>44431</v>
      </c>
      <c r="I1902" s="2">
        <v>44444</v>
      </c>
      <c r="J1902">
        <f t="shared" si="116"/>
        <v>14</v>
      </c>
      <c r="K1902" s="2">
        <f t="shared" si="117"/>
        <v>44437.5</v>
      </c>
      <c r="L1902" s="82">
        <v>44449.5</v>
      </c>
      <c r="M1902" s="82">
        <v>44449.5</v>
      </c>
      <c r="N1902" s="79"/>
      <c r="O1902">
        <f t="shared" si="118"/>
        <v>12</v>
      </c>
      <c r="P1902" s="32">
        <f t="shared" si="119"/>
        <v>72.48</v>
      </c>
    </row>
    <row r="1903" spans="2:16" x14ac:dyDescent="0.35">
      <c r="B1903" s="60" t="s">
        <v>98</v>
      </c>
      <c r="C1903" s="113">
        <v>44449</v>
      </c>
      <c r="D1903" s="60" t="s">
        <v>440</v>
      </c>
      <c r="E1903" s="61" t="s">
        <v>441</v>
      </c>
      <c r="F1903" s="16">
        <v>3.08</v>
      </c>
      <c r="H1903" s="2">
        <v>44431</v>
      </c>
      <c r="I1903" s="2">
        <v>44444</v>
      </c>
      <c r="J1903">
        <f t="shared" si="116"/>
        <v>14</v>
      </c>
      <c r="K1903" s="2">
        <f t="shared" si="117"/>
        <v>44437.5</v>
      </c>
      <c r="L1903" s="82">
        <v>44449.5</v>
      </c>
      <c r="M1903" s="79">
        <v>44468.5</v>
      </c>
      <c r="N1903" s="79"/>
      <c r="O1903">
        <f t="shared" si="118"/>
        <v>31</v>
      </c>
      <c r="P1903" s="32">
        <f t="shared" si="119"/>
        <v>95.48</v>
      </c>
    </row>
    <row r="1904" spans="2:16" x14ac:dyDescent="0.35">
      <c r="B1904" s="60" t="s">
        <v>98</v>
      </c>
      <c r="C1904" s="113">
        <v>44449</v>
      </c>
      <c r="D1904" s="60" t="s">
        <v>442</v>
      </c>
      <c r="E1904" s="61" t="s">
        <v>443</v>
      </c>
      <c r="F1904" s="16">
        <v>48.92</v>
      </c>
      <c r="H1904" s="2">
        <v>44431</v>
      </c>
      <c r="I1904" s="2">
        <v>44444</v>
      </c>
      <c r="J1904">
        <f t="shared" si="116"/>
        <v>14</v>
      </c>
      <c r="K1904" s="2">
        <f t="shared" si="117"/>
        <v>44437.5</v>
      </c>
      <c r="L1904" s="82">
        <v>44449.5</v>
      </c>
      <c r="M1904" s="82">
        <v>44449.5</v>
      </c>
      <c r="N1904" s="79"/>
      <c r="O1904">
        <f t="shared" si="118"/>
        <v>12</v>
      </c>
      <c r="P1904" s="32">
        <f t="shared" si="119"/>
        <v>587.04</v>
      </c>
    </row>
    <row r="1905" spans="2:16" x14ac:dyDescent="0.35">
      <c r="B1905" s="60" t="s">
        <v>98</v>
      </c>
      <c r="C1905" s="113">
        <v>44449</v>
      </c>
      <c r="D1905" s="60" t="s">
        <v>440</v>
      </c>
      <c r="E1905" s="61" t="s">
        <v>441</v>
      </c>
      <c r="F1905" s="16">
        <v>9.77</v>
      </c>
      <c r="H1905" s="2">
        <v>44431</v>
      </c>
      <c r="I1905" s="2">
        <v>44444</v>
      </c>
      <c r="J1905">
        <f t="shared" si="116"/>
        <v>14</v>
      </c>
      <c r="K1905" s="2">
        <f t="shared" si="117"/>
        <v>44437.5</v>
      </c>
      <c r="L1905" s="82">
        <v>44449.5</v>
      </c>
      <c r="M1905" s="79">
        <v>44468.5</v>
      </c>
      <c r="N1905" s="79"/>
      <c r="O1905">
        <f t="shared" si="118"/>
        <v>31</v>
      </c>
      <c r="P1905" s="32">
        <f t="shared" si="119"/>
        <v>302.87</v>
      </c>
    </row>
    <row r="1906" spans="2:16" x14ac:dyDescent="0.35">
      <c r="B1906" s="60" t="s">
        <v>98</v>
      </c>
      <c r="C1906" s="113">
        <v>44449</v>
      </c>
      <c r="D1906" s="60" t="s">
        <v>444</v>
      </c>
      <c r="E1906" s="61" t="s">
        <v>445</v>
      </c>
      <c r="F1906" s="16">
        <v>71.540000000000006</v>
      </c>
      <c r="H1906" s="2">
        <v>44431</v>
      </c>
      <c r="I1906" s="2">
        <v>44444</v>
      </c>
      <c r="J1906">
        <f t="shared" si="116"/>
        <v>14</v>
      </c>
      <c r="K1906" s="2">
        <f t="shared" si="117"/>
        <v>44437.5</v>
      </c>
      <c r="L1906" s="82">
        <v>44449.5</v>
      </c>
      <c r="M1906" s="82">
        <v>44449.5</v>
      </c>
      <c r="N1906" s="79"/>
      <c r="O1906">
        <f t="shared" si="118"/>
        <v>12</v>
      </c>
      <c r="P1906" s="32">
        <f t="shared" si="119"/>
        <v>858.48</v>
      </c>
    </row>
    <row r="1907" spans="2:16" x14ac:dyDescent="0.35">
      <c r="B1907" s="60" t="s">
        <v>98</v>
      </c>
      <c r="C1907" s="113">
        <v>44449</v>
      </c>
      <c r="D1907" s="60" t="s">
        <v>442</v>
      </c>
      <c r="E1907" s="61" t="s">
        <v>443</v>
      </c>
      <c r="F1907" s="16">
        <v>6</v>
      </c>
      <c r="H1907" s="2">
        <v>44431</v>
      </c>
      <c r="I1907" s="2">
        <v>44444</v>
      </c>
      <c r="J1907">
        <f t="shared" si="116"/>
        <v>14</v>
      </c>
      <c r="K1907" s="2">
        <f t="shared" si="117"/>
        <v>44437.5</v>
      </c>
      <c r="L1907" s="82">
        <v>44449.5</v>
      </c>
      <c r="M1907" s="82">
        <v>44449.5</v>
      </c>
      <c r="N1907" s="79"/>
      <c r="O1907">
        <f t="shared" si="118"/>
        <v>12</v>
      </c>
      <c r="P1907" s="32">
        <f t="shared" si="119"/>
        <v>72</v>
      </c>
    </row>
    <row r="1908" spans="2:16" x14ac:dyDescent="0.35">
      <c r="B1908" s="60" t="s">
        <v>98</v>
      </c>
      <c r="C1908" s="113">
        <v>44449</v>
      </c>
      <c r="D1908" s="60" t="s">
        <v>440</v>
      </c>
      <c r="E1908" s="61" t="s">
        <v>441</v>
      </c>
      <c r="F1908" s="16">
        <v>3.08</v>
      </c>
      <c r="H1908" s="2">
        <v>44431</v>
      </c>
      <c r="I1908" s="2">
        <v>44444</v>
      </c>
      <c r="J1908">
        <f t="shared" si="116"/>
        <v>14</v>
      </c>
      <c r="K1908" s="2">
        <f t="shared" si="117"/>
        <v>44437.5</v>
      </c>
      <c r="L1908" s="82">
        <v>44449.5</v>
      </c>
      <c r="M1908" s="79">
        <v>44468.5</v>
      </c>
      <c r="N1908" s="79"/>
      <c r="O1908">
        <f t="shared" si="118"/>
        <v>31</v>
      </c>
      <c r="P1908" s="32">
        <f t="shared" si="119"/>
        <v>95.48</v>
      </c>
    </row>
    <row r="1909" spans="2:16" x14ac:dyDescent="0.35">
      <c r="B1909" s="60" t="s">
        <v>98</v>
      </c>
      <c r="C1909" s="113">
        <v>44449</v>
      </c>
      <c r="D1909" s="60" t="s">
        <v>444</v>
      </c>
      <c r="E1909" s="61" t="s">
        <v>445</v>
      </c>
      <c r="F1909" s="16">
        <v>11.61</v>
      </c>
      <c r="H1909" s="2">
        <v>44431</v>
      </c>
      <c r="I1909" s="2">
        <v>44444</v>
      </c>
      <c r="J1909">
        <f t="shared" si="116"/>
        <v>14</v>
      </c>
      <c r="K1909" s="2">
        <f t="shared" si="117"/>
        <v>44437.5</v>
      </c>
      <c r="L1909" s="82">
        <v>44449.5</v>
      </c>
      <c r="M1909" s="82">
        <v>44449.5</v>
      </c>
      <c r="N1909" s="79"/>
      <c r="O1909">
        <f t="shared" si="118"/>
        <v>12</v>
      </c>
      <c r="P1909" s="32">
        <f t="shared" si="119"/>
        <v>139.32</v>
      </c>
    </row>
    <row r="1910" spans="2:16" x14ac:dyDescent="0.35">
      <c r="B1910" s="60" t="s">
        <v>98</v>
      </c>
      <c r="C1910" s="113">
        <v>44449</v>
      </c>
      <c r="D1910" s="60" t="s">
        <v>442</v>
      </c>
      <c r="E1910" s="61" t="s">
        <v>443</v>
      </c>
      <c r="F1910" s="16">
        <v>18342.109999999808</v>
      </c>
      <c r="H1910" s="2">
        <v>44431</v>
      </c>
      <c r="I1910" s="2">
        <v>44444</v>
      </c>
      <c r="J1910">
        <f t="shared" si="116"/>
        <v>14</v>
      </c>
      <c r="K1910" s="2">
        <f t="shared" si="117"/>
        <v>44437.5</v>
      </c>
      <c r="L1910" s="82">
        <v>44449.5</v>
      </c>
      <c r="M1910" s="82">
        <v>44449.5</v>
      </c>
      <c r="N1910" s="79"/>
      <c r="O1910">
        <f t="shared" si="118"/>
        <v>12</v>
      </c>
      <c r="P1910" s="32">
        <f t="shared" si="119"/>
        <v>220105.31999999768</v>
      </c>
    </row>
    <row r="1911" spans="2:16" x14ac:dyDescent="0.35">
      <c r="B1911" s="60" t="s">
        <v>98</v>
      </c>
      <c r="C1911" s="113">
        <v>44449</v>
      </c>
      <c r="D1911" s="60" t="s">
        <v>430</v>
      </c>
      <c r="E1911" s="61" t="s">
        <v>431</v>
      </c>
      <c r="F1911" s="16">
        <v>7.33</v>
      </c>
      <c r="H1911" s="2">
        <v>44431</v>
      </c>
      <c r="I1911" s="2">
        <v>44444</v>
      </c>
      <c r="J1911">
        <f t="shared" si="116"/>
        <v>14</v>
      </c>
      <c r="K1911" s="2">
        <f t="shared" si="117"/>
        <v>44437.5</v>
      </c>
      <c r="L1911" s="82">
        <v>44449.5</v>
      </c>
      <c r="M1911" s="82">
        <v>44449.5</v>
      </c>
      <c r="N1911" s="79"/>
      <c r="O1911">
        <f t="shared" si="118"/>
        <v>12</v>
      </c>
      <c r="P1911" s="32">
        <f t="shared" si="119"/>
        <v>87.960000000000008</v>
      </c>
    </row>
    <row r="1912" spans="2:16" x14ac:dyDescent="0.35">
      <c r="B1912" s="60" t="s">
        <v>98</v>
      </c>
      <c r="C1912" s="113">
        <v>44449</v>
      </c>
      <c r="D1912" s="60" t="s">
        <v>432</v>
      </c>
      <c r="E1912" s="61" t="s">
        <v>433</v>
      </c>
      <c r="F1912" s="16">
        <v>11</v>
      </c>
      <c r="H1912" s="2">
        <v>44431</v>
      </c>
      <c r="I1912" s="2">
        <v>44444</v>
      </c>
      <c r="J1912">
        <f t="shared" si="116"/>
        <v>14</v>
      </c>
      <c r="K1912" s="2">
        <f t="shared" si="117"/>
        <v>44437.5</v>
      </c>
      <c r="L1912" s="82">
        <v>44449.5</v>
      </c>
      <c r="M1912" s="82">
        <v>44449.5</v>
      </c>
      <c r="N1912" s="79"/>
      <c r="O1912">
        <f t="shared" si="118"/>
        <v>12</v>
      </c>
      <c r="P1912" s="32">
        <f t="shared" si="119"/>
        <v>132</v>
      </c>
    </row>
    <row r="1913" spans="2:16" x14ac:dyDescent="0.35">
      <c r="B1913" s="60" t="s">
        <v>98</v>
      </c>
      <c r="C1913" s="113">
        <v>44449</v>
      </c>
      <c r="D1913" s="60" t="s">
        <v>434</v>
      </c>
      <c r="E1913" s="61" t="s">
        <v>435</v>
      </c>
      <c r="F1913" s="16">
        <v>11</v>
      </c>
      <c r="H1913" s="2">
        <v>44431</v>
      </c>
      <c r="I1913" s="2">
        <v>44444</v>
      </c>
      <c r="J1913">
        <f t="shared" si="116"/>
        <v>14</v>
      </c>
      <c r="K1913" s="2">
        <f t="shared" si="117"/>
        <v>44437.5</v>
      </c>
      <c r="L1913" s="82">
        <v>44449.5</v>
      </c>
      <c r="M1913" s="82">
        <v>44449.5</v>
      </c>
      <c r="N1913" s="79"/>
      <c r="O1913">
        <f t="shared" si="118"/>
        <v>12</v>
      </c>
      <c r="P1913" s="32">
        <f t="shared" si="119"/>
        <v>132</v>
      </c>
    </row>
    <row r="1914" spans="2:16" x14ac:dyDescent="0.35">
      <c r="B1914" s="60" t="s">
        <v>98</v>
      </c>
      <c r="C1914" s="113">
        <v>44449</v>
      </c>
      <c r="D1914" s="60" t="s">
        <v>430</v>
      </c>
      <c r="E1914" s="61" t="s">
        <v>431</v>
      </c>
      <c r="F1914" s="16">
        <v>27.2</v>
      </c>
      <c r="H1914" s="2">
        <v>44431</v>
      </c>
      <c r="I1914" s="2">
        <v>44444</v>
      </c>
      <c r="J1914">
        <f t="shared" si="116"/>
        <v>14</v>
      </c>
      <c r="K1914" s="2">
        <f t="shared" si="117"/>
        <v>44437.5</v>
      </c>
      <c r="L1914" s="82">
        <v>44449.5</v>
      </c>
      <c r="M1914" s="82">
        <v>44449.5</v>
      </c>
      <c r="N1914" s="79"/>
      <c r="O1914">
        <f t="shared" si="118"/>
        <v>12</v>
      </c>
      <c r="P1914" s="32">
        <f t="shared" si="119"/>
        <v>326.39999999999998</v>
      </c>
    </row>
    <row r="1915" spans="2:16" x14ac:dyDescent="0.35">
      <c r="B1915" s="60" t="s">
        <v>98</v>
      </c>
      <c r="C1915" s="113">
        <v>44449</v>
      </c>
      <c r="D1915" s="60" t="s">
        <v>432</v>
      </c>
      <c r="E1915" s="61" t="s">
        <v>433</v>
      </c>
      <c r="F1915" s="16">
        <v>27.2</v>
      </c>
      <c r="H1915" s="2">
        <v>44431</v>
      </c>
      <c r="I1915" s="2">
        <v>44444</v>
      </c>
      <c r="J1915">
        <f t="shared" si="116"/>
        <v>14</v>
      </c>
      <c r="K1915" s="2">
        <f t="shared" si="117"/>
        <v>44437.5</v>
      </c>
      <c r="L1915" s="82">
        <v>44449.5</v>
      </c>
      <c r="M1915" s="82">
        <v>44449.5</v>
      </c>
      <c r="N1915" s="79"/>
      <c r="O1915">
        <f t="shared" si="118"/>
        <v>12</v>
      </c>
      <c r="P1915" s="32">
        <f t="shared" si="119"/>
        <v>326.39999999999998</v>
      </c>
    </row>
    <row r="1916" spans="2:16" x14ac:dyDescent="0.35">
      <c r="B1916" s="60" t="s">
        <v>98</v>
      </c>
      <c r="C1916" s="113">
        <v>44449</v>
      </c>
      <c r="D1916" s="60" t="s">
        <v>434</v>
      </c>
      <c r="E1916" s="61" t="s">
        <v>435</v>
      </c>
      <c r="F1916" s="16">
        <v>27.2</v>
      </c>
      <c r="H1916" s="2">
        <v>44431</v>
      </c>
      <c r="I1916" s="2">
        <v>44444</v>
      </c>
      <c r="J1916">
        <f t="shared" si="116"/>
        <v>14</v>
      </c>
      <c r="K1916" s="2">
        <f t="shared" si="117"/>
        <v>44437.5</v>
      </c>
      <c r="L1916" s="82">
        <v>44449.5</v>
      </c>
      <c r="M1916" s="82">
        <v>44449.5</v>
      </c>
      <c r="N1916" s="79"/>
      <c r="O1916">
        <f t="shared" si="118"/>
        <v>12</v>
      </c>
      <c r="P1916" s="32">
        <f t="shared" si="119"/>
        <v>326.39999999999998</v>
      </c>
    </row>
    <row r="1917" spans="2:16" x14ac:dyDescent="0.35">
      <c r="B1917" s="60" t="s">
        <v>98</v>
      </c>
      <c r="C1917" s="113">
        <v>44449</v>
      </c>
      <c r="D1917" s="60" t="s">
        <v>478</v>
      </c>
      <c r="E1917" s="61" t="s">
        <v>479</v>
      </c>
      <c r="F1917" s="16">
        <v>19.239999999999998</v>
      </c>
      <c r="H1917" s="2">
        <v>44431</v>
      </c>
      <c r="I1917" s="2">
        <v>44444</v>
      </c>
      <c r="J1917">
        <f t="shared" si="116"/>
        <v>14</v>
      </c>
      <c r="K1917" s="2">
        <f t="shared" si="117"/>
        <v>44437.5</v>
      </c>
      <c r="L1917" s="82">
        <v>44449.5</v>
      </c>
      <c r="M1917" s="82">
        <v>44449.5</v>
      </c>
      <c r="N1917" s="79"/>
      <c r="O1917">
        <f t="shared" si="118"/>
        <v>12</v>
      </c>
      <c r="P1917" s="32">
        <f t="shared" si="119"/>
        <v>230.88</v>
      </c>
    </row>
    <row r="1918" spans="2:16" x14ac:dyDescent="0.35">
      <c r="B1918" s="60" t="s">
        <v>98</v>
      </c>
      <c r="C1918" s="113">
        <v>44449</v>
      </c>
      <c r="D1918" s="60" t="s">
        <v>440</v>
      </c>
      <c r="E1918" s="61" t="s">
        <v>441</v>
      </c>
      <c r="F1918" s="16">
        <v>7270.7400000000453</v>
      </c>
      <c r="H1918" s="2">
        <v>44431</v>
      </c>
      <c r="I1918" s="2">
        <v>44444</v>
      </c>
      <c r="J1918">
        <f t="shared" si="116"/>
        <v>14</v>
      </c>
      <c r="K1918" s="2">
        <f t="shared" si="117"/>
        <v>44437.5</v>
      </c>
      <c r="L1918" s="82">
        <v>44449.5</v>
      </c>
      <c r="M1918" s="79">
        <v>44468.5</v>
      </c>
      <c r="N1918" s="79"/>
      <c r="O1918">
        <f t="shared" si="118"/>
        <v>31</v>
      </c>
      <c r="P1918" s="32">
        <f t="shared" si="119"/>
        <v>225392.9400000014</v>
      </c>
    </row>
    <row r="1919" spans="2:16" x14ac:dyDescent="0.35">
      <c r="B1919" s="60" t="s">
        <v>98</v>
      </c>
      <c r="C1919" s="113">
        <v>44449</v>
      </c>
      <c r="D1919" s="60" t="s">
        <v>480</v>
      </c>
      <c r="E1919" s="61" t="s">
        <v>481</v>
      </c>
      <c r="F1919" s="16">
        <v>19.239999999999998</v>
      </c>
      <c r="H1919" s="2">
        <v>44431</v>
      </c>
      <c r="I1919" s="2">
        <v>44444</v>
      </c>
      <c r="J1919">
        <f t="shared" si="116"/>
        <v>14</v>
      </c>
      <c r="K1919" s="2">
        <f t="shared" si="117"/>
        <v>44437.5</v>
      </c>
      <c r="L1919" s="82">
        <v>44449.5</v>
      </c>
      <c r="M1919" s="82">
        <v>44449.5</v>
      </c>
      <c r="N1919" s="79"/>
      <c r="O1919">
        <f t="shared" si="118"/>
        <v>12</v>
      </c>
      <c r="P1919" s="32">
        <f t="shared" si="119"/>
        <v>230.88</v>
      </c>
    </row>
    <row r="1920" spans="2:16" x14ac:dyDescent="0.35">
      <c r="B1920" s="60" t="s">
        <v>98</v>
      </c>
      <c r="C1920" s="113">
        <v>44449</v>
      </c>
      <c r="D1920" s="60" t="s">
        <v>494</v>
      </c>
      <c r="E1920" s="61" t="s">
        <v>495</v>
      </c>
      <c r="F1920" s="16">
        <v>90.21</v>
      </c>
      <c r="H1920" s="2">
        <v>44431</v>
      </c>
      <c r="I1920" s="2">
        <v>44444</v>
      </c>
      <c r="J1920">
        <f t="shared" si="116"/>
        <v>14</v>
      </c>
      <c r="K1920" s="2">
        <f t="shared" si="117"/>
        <v>44437.5</v>
      </c>
      <c r="L1920" s="82">
        <v>44449.5</v>
      </c>
      <c r="M1920" s="82">
        <v>44449.5</v>
      </c>
      <c r="N1920" s="79"/>
      <c r="O1920">
        <f t="shared" si="118"/>
        <v>12</v>
      </c>
      <c r="P1920" s="32">
        <f t="shared" si="119"/>
        <v>1082.52</v>
      </c>
    </row>
    <row r="1921" spans="2:16" x14ac:dyDescent="0.35">
      <c r="B1921" s="60" t="s">
        <v>98</v>
      </c>
      <c r="C1921" s="113">
        <v>44449</v>
      </c>
      <c r="D1921" s="60" t="s">
        <v>444</v>
      </c>
      <c r="E1921" s="61" t="s">
        <v>445</v>
      </c>
      <c r="F1921" s="16">
        <v>129284.91999999966</v>
      </c>
      <c r="H1921" s="2">
        <v>44431</v>
      </c>
      <c r="I1921" s="2">
        <v>44444</v>
      </c>
      <c r="J1921">
        <f t="shared" si="116"/>
        <v>14</v>
      </c>
      <c r="K1921" s="2">
        <f t="shared" si="117"/>
        <v>44437.5</v>
      </c>
      <c r="L1921" s="82">
        <v>44449.5</v>
      </c>
      <c r="M1921" s="82">
        <v>44449.5</v>
      </c>
      <c r="N1921" s="79"/>
      <c r="O1921">
        <f t="shared" si="118"/>
        <v>12</v>
      </c>
      <c r="P1921" s="32">
        <f t="shared" si="119"/>
        <v>1551419.0399999958</v>
      </c>
    </row>
    <row r="1922" spans="2:16" x14ac:dyDescent="0.35">
      <c r="B1922" s="60" t="s">
        <v>98</v>
      </c>
      <c r="C1922" s="113">
        <v>44449</v>
      </c>
      <c r="D1922" s="60" t="s">
        <v>496</v>
      </c>
      <c r="E1922" s="61" t="s">
        <v>497</v>
      </c>
      <c r="F1922" s="16">
        <v>6.09</v>
      </c>
      <c r="H1922" s="2">
        <v>44431</v>
      </c>
      <c r="I1922" s="2">
        <v>44444</v>
      </c>
      <c r="J1922">
        <f t="shared" si="116"/>
        <v>14</v>
      </c>
      <c r="K1922" s="2">
        <f t="shared" si="117"/>
        <v>44437.5</v>
      </c>
      <c r="L1922" s="82">
        <v>44449.5</v>
      </c>
      <c r="M1922" s="82">
        <v>44449.5</v>
      </c>
      <c r="N1922" s="79"/>
      <c r="O1922">
        <f t="shared" si="118"/>
        <v>12</v>
      </c>
      <c r="P1922" s="32">
        <f t="shared" si="119"/>
        <v>73.08</v>
      </c>
    </row>
    <row r="1923" spans="2:16" x14ac:dyDescent="0.35">
      <c r="B1923" s="60" t="s">
        <v>98</v>
      </c>
      <c r="C1923" s="113">
        <v>44449</v>
      </c>
      <c r="D1923" s="60" t="s">
        <v>498</v>
      </c>
      <c r="E1923" s="61" t="s">
        <v>499</v>
      </c>
      <c r="F1923" s="16">
        <v>2.4700000000000002</v>
      </c>
      <c r="H1923" s="2">
        <v>44431</v>
      </c>
      <c r="I1923" s="2">
        <v>44444</v>
      </c>
      <c r="J1923">
        <f t="shared" si="116"/>
        <v>14</v>
      </c>
      <c r="K1923" s="2">
        <f t="shared" si="117"/>
        <v>44437.5</v>
      </c>
      <c r="L1923" s="82">
        <v>44449.5</v>
      </c>
      <c r="M1923" s="82">
        <v>44449.5</v>
      </c>
      <c r="N1923" s="79"/>
      <c r="O1923">
        <f t="shared" si="118"/>
        <v>12</v>
      </c>
      <c r="P1923" s="32">
        <f t="shared" si="119"/>
        <v>29.64</v>
      </c>
    </row>
    <row r="1924" spans="2:16" x14ac:dyDescent="0.35">
      <c r="B1924" s="60" t="s">
        <v>98</v>
      </c>
      <c r="C1924" s="113">
        <v>44449</v>
      </c>
      <c r="D1924" s="60" t="s">
        <v>430</v>
      </c>
      <c r="E1924" s="61" t="s">
        <v>431</v>
      </c>
      <c r="F1924" s="16">
        <v>244.65999999999997</v>
      </c>
      <c r="H1924" s="2">
        <v>44431</v>
      </c>
      <c r="I1924" s="2">
        <v>44444</v>
      </c>
      <c r="J1924">
        <f t="shared" si="116"/>
        <v>14</v>
      </c>
      <c r="K1924" s="2">
        <f t="shared" si="117"/>
        <v>44437.5</v>
      </c>
      <c r="L1924" s="82">
        <v>44449.5</v>
      </c>
      <c r="M1924" s="82">
        <v>44449.5</v>
      </c>
      <c r="N1924" s="79"/>
      <c r="O1924">
        <f t="shared" si="118"/>
        <v>12</v>
      </c>
      <c r="P1924" s="32">
        <f t="shared" si="119"/>
        <v>2935.9199999999996</v>
      </c>
    </row>
    <row r="1925" spans="2:16" x14ac:dyDescent="0.35">
      <c r="B1925" s="127" t="s">
        <v>86</v>
      </c>
      <c r="C1925" s="113">
        <v>44449</v>
      </c>
      <c r="D1925" s="60" t="s">
        <v>442</v>
      </c>
      <c r="E1925" s="61" t="s">
        <v>443</v>
      </c>
      <c r="F1925" s="16">
        <v>1744.9200000000014</v>
      </c>
      <c r="H1925" s="2">
        <v>44430</v>
      </c>
      <c r="I1925" s="2">
        <v>44443</v>
      </c>
      <c r="J1925">
        <f t="shared" si="116"/>
        <v>14</v>
      </c>
      <c r="K1925" s="2">
        <f t="shared" si="117"/>
        <v>44436.5</v>
      </c>
      <c r="L1925" s="82">
        <v>44449.5</v>
      </c>
      <c r="M1925" s="82">
        <v>44449.5</v>
      </c>
      <c r="N1925" s="79"/>
      <c r="O1925">
        <f t="shared" si="118"/>
        <v>13</v>
      </c>
      <c r="P1925" s="32">
        <f t="shared" si="119"/>
        <v>22683.960000000017</v>
      </c>
    </row>
    <row r="1926" spans="2:16" x14ac:dyDescent="0.35">
      <c r="B1926" s="60" t="s">
        <v>98</v>
      </c>
      <c r="C1926" s="113">
        <v>44449</v>
      </c>
      <c r="D1926" s="60" t="s">
        <v>432</v>
      </c>
      <c r="E1926" s="61" t="s">
        <v>433</v>
      </c>
      <c r="F1926" s="16">
        <v>1616.4600000000003</v>
      </c>
      <c r="H1926" s="2">
        <v>44431</v>
      </c>
      <c r="I1926" s="2">
        <v>44444</v>
      </c>
      <c r="J1926">
        <f t="shared" si="116"/>
        <v>14</v>
      </c>
      <c r="K1926" s="2">
        <f t="shared" si="117"/>
        <v>44437.5</v>
      </c>
      <c r="L1926" s="82">
        <v>44449.5</v>
      </c>
      <c r="M1926" s="82">
        <v>44449.5</v>
      </c>
      <c r="N1926" s="79"/>
      <c r="O1926">
        <f t="shared" si="118"/>
        <v>12</v>
      </c>
      <c r="P1926" s="32">
        <f t="shared" si="119"/>
        <v>19397.520000000004</v>
      </c>
    </row>
    <row r="1927" spans="2:16" x14ac:dyDescent="0.35">
      <c r="B1927" s="60" t="s">
        <v>98</v>
      </c>
      <c r="C1927" s="113">
        <v>44449</v>
      </c>
      <c r="D1927" s="60" t="s">
        <v>434</v>
      </c>
      <c r="E1927" s="61" t="s">
        <v>435</v>
      </c>
      <c r="F1927" s="16">
        <v>3709.17</v>
      </c>
      <c r="H1927" s="2">
        <v>44431</v>
      </c>
      <c r="I1927" s="2">
        <v>44444</v>
      </c>
      <c r="J1927">
        <f t="shared" si="116"/>
        <v>14</v>
      </c>
      <c r="K1927" s="2">
        <f t="shared" si="117"/>
        <v>44437.5</v>
      </c>
      <c r="L1927" s="82">
        <v>44449.5</v>
      </c>
      <c r="M1927" s="82">
        <v>44449.5</v>
      </c>
      <c r="N1927" s="79"/>
      <c r="O1927">
        <f t="shared" si="118"/>
        <v>12</v>
      </c>
      <c r="P1927" s="32">
        <f t="shared" si="119"/>
        <v>44510.04</v>
      </c>
    </row>
    <row r="1928" spans="2:16" x14ac:dyDescent="0.35">
      <c r="B1928" s="60" t="s">
        <v>98</v>
      </c>
      <c r="C1928" s="113">
        <v>44449</v>
      </c>
      <c r="D1928" s="60" t="s">
        <v>436</v>
      </c>
      <c r="E1928" s="61" t="s">
        <v>437</v>
      </c>
      <c r="F1928" s="16">
        <v>233.92</v>
      </c>
      <c r="H1928" s="2">
        <v>44431</v>
      </c>
      <c r="I1928" s="2">
        <v>44444</v>
      </c>
      <c r="J1928">
        <f t="shared" si="116"/>
        <v>14</v>
      </c>
      <c r="K1928" s="2">
        <f t="shared" si="117"/>
        <v>44437.5</v>
      </c>
      <c r="L1928" s="82">
        <v>44449.5</v>
      </c>
      <c r="M1928" s="82">
        <v>44449.5</v>
      </c>
      <c r="N1928" s="79"/>
      <c r="O1928">
        <f t="shared" si="118"/>
        <v>12</v>
      </c>
      <c r="P1928" s="32">
        <f t="shared" si="119"/>
        <v>2807.04</v>
      </c>
    </row>
    <row r="1929" spans="2:16" x14ac:dyDescent="0.35">
      <c r="B1929" s="60" t="s">
        <v>98</v>
      </c>
      <c r="C1929" s="113">
        <v>44449</v>
      </c>
      <c r="D1929" s="60" t="s">
        <v>438</v>
      </c>
      <c r="E1929" s="61" t="s">
        <v>439</v>
      </c>
      <c r="F1929" s="16">
        <v>231</v>
      </c>
      <c r="H1929" s="2">
        <v>44431</v>
      </c>
      <c r="I1929" s="2">
        <v>44444</v>
      </c>
      <c r="J1929">
        <f t="shared" si="116"/>
        <v>14</v>
      </c>
      <c r="K1929" s="2">
        <f t="shared" si="117"/>
        <v>44437.5</v>
      </c>
      <c r="L1929" s="82">
        <v>44449.5</v>
      </c>
      <c r="M1929" s="82">
        <v>44449.5</v>
      </c>
      <c r="N1929" s="79"/>
      <c r="O1929">
        <f t="shared" si="118"/>
        <v>12</v>
      </c>
      <c r="P1929" s="32">
        <f t="shared" si="119"/>
        <v>2772</v>
      </c>
    </row>
    <row r="1930" spans="2:16" x14ac:dyDescent="0.35">
      <c r="B1930" s="60" t="s">
        <v>98</v>
      </c>
      <c r="C1930" s="113">
        <v>44449</v>
      </c>
      <c r="D1930" s="60" t="s">
        <v>468</v>
      </c>
      <c r="E1930" s="61" t="s">
        <v>469</v>
      </c>
      <c r="F1930" s="16">
        <v>0.59000000000000008</v>
      </c>
      <c r="H1930" s="2">
        <v>44431</v>
      </c>
      <c r="I1930" s="2">
        <v>44444</v>
      </c>
      <c r="J1930">
        <f t="shared" ref="J1930:J1993" si="120">I1930-H1930+1</f>
        <v>14</v>
      </c>
      <c r="K1930" s="2">
        <f t="shared" ref="K1930:K1993" si="121">(I1930+H1930)/2</f>
        <v>44437.5</v>
      </c>
      <c r="L1930" s="82">
        <v>44449.5</v>
      </c>
      <c r="M1930" s="82">
        <v>44449.5</v>
      </c>
      <c r="N1930" s="79"/>
      <c r="O1930">
        <f t="shared" ref="O1930:O1993" si="122">M1930-K1930</f>
        <v>12</v>
      </c>
      <c r="P1930" s="32">
        <f t="shared" ref="P1930:P1993" si="123">F1930*O1930</f>
        <v>7.080000000000001</v>
      </c>
    </row>
    <row r="1931" spans="2:16" x14ac:dyDescent="0.35">
      <c r="B1931" s="60" t="s">
        <v>98</v>
      </c>
      <c r="C1931" s="113">
        <v>44449</v>
      </c>
      <c r="D1931" s="60" t="s">
        <v>476</v>
      </c>
      <c r="E1931" s="61" t="s">
        <v>477</v>
      </c>
      <c r="F1931" s="16">
        <v>0.75</v>
      </c>
      <c r="H1931" s="2">
        <v>44431</v>
      </c>
      <c r="I1931" s="2">
        <v>44444</v>
      </c>
      <c r="J1931">
        <f t="shared" si="120"/>
        <v>14</v>
      </c>
      <c r="K1931" s="2">
        <f t="shared" si="121"/>
        <v>44437.5</v>
      </c>
      <c r="L1931" s="82">
        <v>44449.5</v>
      </c>
      <c r="M1931" s="82">
        <v>44449.5</v>
      </c>
      <c r="N1931" s="79"/>
      <c r="O1931">
        <f t="shared" si="122"/>
        <v>12</v>
      </c>
      <c r="P1931" s="32">
        <f t="shared" si="123"/>
        <v>9</v>
      </c>
    </row>
    <row r="1932" spans="2:16" x14ac:dyDescent="0.35">
      <c r="B1932" s="60" t="s">
        <v>98</v>
      </c>
      <c r="C1932" s="113">
        <v>44449</v>
      </c>
      <c r="D1932" s="60" t="s">
        <v>494</v>
      </c>
      <c r="E1932" s="61" t="s">
        <v>495</v>
      </c>
      <c r="F1932" s="16">
        <v>35.76</v>
      </c>
      <c r="H1932" s="2">
        <v>44431</v>
      </c>
      <c r="I1932" s="2">
        <v>44444</v>
      </c>
      <c r="J1932">
        <f t="shared" si="120"/>
        <v>14</v>
      </c>
      <c r="K1932" s="2">
        <f t="shared" si="121"/>
        <v>44437.5</v>
      </c>
      <c r="L1932" s="82">
        <v>44449.5</v>
      </c>
      <c r="M1932" s="82">
        <v>44449.5</v>
      </c>
      <c r="N1932" s="79"/>
      <c r="O1932">
        <f t="shared" si="122"/>
        <v>12</v>
      </c>
      <c r="P1932" s="32">
        <f t="shared" si="123"/>
        <v>429.12</v>
      </c>
    </row>
    <row r="1933" spans="2:16" x14ac:dyDescent="0.35">
      <c r="B1933" s="60" t="s">
        <v>98</v>
      </c>
      <c r="C1933" s="113">
        <v>44449</v>
      </c>
      <c r="D1933" s="60" t="s">
        <v>496</v>
      </c>
      <c r="E1933" s="61" t="s">
        <v>497</v>
      </c>
      <c r="F1933" s="16">
        <v>1.37</v>
      </c>
      <c r="H1933" s="2">
        <v>44431</v>
      </c>
      <c r="I1933" s="2">
        <v>44444</v>
      </c>
      <c r="J1933">
        <f t="shared" si="120"/>
        <v>14</v>
      </c>
      <c r="K1933" s="2">
        <f t="shared" si="121"/>
        <v>44437.5</v>
      </c>
      <c r="L1933" s="82">
        <v>44449.5</v>
      </c>
      <c r="M1933" s="82">
        <v>44449.5</v>
      </c>
      <c r="N1933" s="79"/>
      <c r="O1933">
        <f t="shared" si="122"/>
        <v>12</v>
      </c>
      <c r="P1933" s="32">
        <f t="shared" si="123"/>
        <v>16.440000000000001</v>
      </c>
    </row>
    <row r="1934" spans="2:16" x14ac:dyDescent="0.35">
      <c r="B1934" s="60" t="s">
        <v>98</v>
      </c>
      <c r="C1934" s="113">
        <v>44449</v>
      </c>
      <c r="D1934" s="60" t="s">
        <v>498</v>
      </c>
      <c r="E1934" s="61" t="s">
        <v>499</v>
      </c>
      <c r="F1934" s="16">
        <v>20.630000000000003</v>
      </c>
      <c r="H1934" s="2">
        <v>44431</v>
      </c>
      <c r="I1934" s="2">
        <v>44444</v>
      </c>
      <c r="J1934">
        <f t="shared" si="120"/>
        <v>14</v>
      </c>
      <c r="K1934" s="2">
        <f t="shared" si="121"/>
        <v>44437.5</v>
      </c>
      <c r="L1934" s="82">
        <v>44449.5</v>
      </c>
      <c r="M1934" s="82">
        <v>44449.5</v>
      </c>
      <c r="N1934" s="79"/>
      <c r="O1934">
        <f t="shared" si="122"/>
        <v>12</v>
      </c>
      <c r="P1934" s="32">
        <f t="shared" si="123"/>
        <v>247.56000000000003</v>
      </c>
    </row>
    <row r="1935" spans="2:16" x14ac:dyDescent="0.35">
      <c r="B1935" s="60" t="s">
        <v>98</v>
      </c>
      <c r="C1935" s="113">
        <v>44449</v>
      </c>
      <c r="D1935" s="60" t="s">
        <v>500</v>
      </c>
      <c r="E1935" s="61" t="s">
        <v>501</v>
      </c>
      <c r="F1935" s="16">
        <v>0.7799999999999998</v>
      </c>
      <c r="H1935" s="2">
        <v>44431</v>
      </c>
      <c r="I1935" s="2">
        <v>44444</v>
      </c>
      <c r="J1935">
        <f t="shared" si="120"/>
        <v>14</v>
      </c>
      <c r="K1935" s="2">
        <f t="shared" si="121"/>
        <v>44437.5</v>
      </c>
      <c r="L1935" s="82">
        <v>44449.5</v>
      </c>
      <c r="M1935" s="82">
        <v>44449.5</v>
      </c>
      <c r="N1935" s="79"/>
      <c r="O1935">
        <f t="shared" si="122"/>
        <v>12</v>
      </c>
      <c r="P1935" s="32">
        <f t="shared" si="123"/>
        <v>9.3599999999999977</v>
      </c>
    </row>
    <row r="1936" spans="2:16" x14ac:dyDescent="0.35">
      <c r="B1936" s="60" t="s">
        <v>98</v>
      </c>
      <c r="C1936" s="113">
        <v>44449</v>
      </c>
      <c r="D1936" s="60" t="s">
        <v>432</v>
      </c>
      <c r="E1936" s="61" t="s">
        <v>433</v>
      </c>
      <c r="F1936" s="16">
        <v>183</v>
      </c>
      <c r="H1936" s="2">
        <v>44431</v>
      </c>
      <c r="I1936" s="2">
        <v>44444</v>
      </c>
      <c r="J1936">
        <f t="shared" si="120"/>
        <v>14</v>
      </c>
      <c r="K1936" s="2">
        <f t="shared" si="121"/>
        <v>44437.5</v>
      </c>
      <c r="L1936" s="82">
        <v>44449.5</v>
      </c>
      <c r="M1936" s="82">
        <v>44449.5</v>
      </c>
      <c r="N1936" s="79"/>
      <c r="O1936">
        <f t="shared" si="122"/>
        <v>12</v>
      </c>
      <c r="P1936" s="32">
        <f t="shared" si="123"/>
        <v>2196</v>
      </c>
    </row>
    <row r="1937" spans="2:16" x14ac:dyDescent="0.35">
      <c r="B1937" s="60" t="s">
        <v>98</v>
      </c>
      <c r="C1937" s="113">
        <v>44449</v>
      </c>
      <c r="D1937" s="60" t="s">
        <v>434</v>
      </c>
      <c r="E1937" s="61" t="s">
        <v>435</v>
      </c>
      <c r="F1937" s="16">
        <v>244</v>
      </c>
      <c r="H1937" s="2">
        <v>44431</v>
      </c>
      <c r="I1937" s="2">
        <v>44444</v>
      </c>
      <c r="J1937">
        <f t="shared" si="120"/>
        <v>14</v>
      </c>
      <c r="K1937" s="2">
        <f t="shared" si="121"/>
        <v>44437.5</v>
      </c>
      <c r="L1937" s="82">
        <v>44449.5</v>
      </c>
      <c r="M1937" s="82">
        <v>44449.5</v>
      </c>
      <c r="N1937" s="79"/>
      <c r="O1937">
        <f t="shared" si="122"/>
        <v>12</v>
      </c>
      <c r="P1937" s="32">
        <f t="shared" si="123"/>
        <v>2928</v>
      </c>
    </row>
    <row r="1938" spans="2:16" x14ac:dyDescent="0.35">
      <c r="B1938" s="60" t="s">
        <v>98</v>
      </c>
      <c r="C1938" s="113">
        <v>44449</v>
      </c>
      <c r="D1938" s="60" t="s">
        <v>430</v>
      </c>
      <c r="E1938" s="61" t="s">
        <v>431</v>
      </c>
      <c r="F1938" s="16">
        <v>70.72</v>
      </c>
      <c r="H1938" s="2">
        <v>44431</v>
      </c>
      <c r="I1938" s="2">
        <v>44444</v>
      </c>
      <c r="J1938">
        <f t="shared" si="120"/>
        <v>14</v>
      </c>
      <c r="K1938" s="2">
        <f t="shared" si="121"/>
        <v>44437.5</v>
      </c>
      <c r="L1938" s="82">
        <v>44449.5</v>
      </c>
      <c r="M1938" s="82">
        <v>44449.5</v>
      </c>
      <c r="N1938" s="79"/>
      <c r="O1938">
        <f t="shared" si="122"/>
        <v>12</v>
      </c>
      <c r="P1938" s="32">
        <f t="shared" si="123"/>
        <v>848.64</v>
      </c>
    </row>
    <row r="1939" spans="2:16" x14ac:dyDescent="0.35">
      <c r="B1939" s="60" t="s">
        <v>98</v>
      </c>
      <c r="C1939" s="113">
        <v>44449</v>
      </c>
      <c r="D1939" s="60" t="s">
        <v>432</v>
      </c>
      <c r="E1939" s="61" t="s">
        <v>433</v>
      </c>
      <c r="F1939" s="16">
        <v>184.20999999999998</v>
      </c>
      <c r="H1939" s="2">
        <v>44431</v>
      </c>
      <c r="I1939" s="2">
        <v>44444</v>
      </c>
      <c r="J1939">
        <f t="shared" si="120"/>
        <v>14</v>
      </c>
      <c r="K1939" s="2">
        <f t="shared" si="121"/>
        <v>44437.5</v>
      </c>
      <c r="L1939" s="82">
        <v>44449.5</v>
      </c>
      <c r="M1939" s="82">
        <v>44449.5</v>
      </c>
      <c r="N1939" s="79"/>
      <c r="O1939">
        <f t="shared" si="122"/>
        <v>12</v>
      </c>
      <c r="P1939" s="32">
        <f t="shared" si="123"/>
        <v>2210.5199999999995</v>
      </c>
    </row>
    <row r="1940" spans="2:16" x14ac:dyDescent="0.35">
      <c r="B1940" s="127" t="s">
        <v>98</v>
      </c>
      <c r="C1940" s="113">
        <v>44449</v>
      </c>
      <c r="D1940" s="60" t="s">
        <v>434</v>
      </c>
      <c r="E1940" s="61" t="s">
        <v>435</v>
      </c>
      <c r="F1940" s="16">
        <v>149.74</v>
      </c>
      <c r="H1940" s="2">
        <v>44431</v>
      </c>
      <c r="I1940" s="2">
        <v>44444</v>
      </c>
      <c r="J1940">
        <f t="shared" si="120"/>
        <v>14</v>
      </c>
      <c r="K1940" s="2">
        <f t="shared" si="121"/>
        <v>44437.5</v>
      </c>
      <c r="L1940" s="82">
        <v>44449.5</v>
      </c>
      <c r="M1940" s="82">
        <v>44449.5</v>
      </c>
      <c r="N1940" s="79"/>
      <c r="O1940">
        <f t="shared" si="122"/>
        <v>12</v>
      </c>
      <c r="P1940" s="32">
        <f t="shared" si="123"/>
        <v>1796.88</v>
      </c>
    </row>
    <row r="1941" spans="2:16" x14ac:dyDescent="0.35">
      <c r="B1941" s="127" t="s">
        <v>98</v>
      </c>
      <c r="C1941" s="113">
        <v>44449</v>
      </c>
      <c r="D1941" s="60" t="s">
        <v>436</v>
      </c>
      <c r="E1941" s="61" t="s">
        <v>437</v>
      </c>
      <c r="F1941" s="16">
        <v>214.58</v>
      </c>
      <c r="H1941" s="2">
        <v>44431</v>
      </c>
      <c r="I1941" s="2">
        <v>44444</v>
      </c>
      <c r="J1941">
        <f t="shared" si="120"/>
        <v>14</v>
      </c>
      <c r="K1941" s="2">
        <f t="shared" si="121"/>
        <v>44437.5</v>
      </c>
      <c r="L1941" s="82">
        <v>44449.5</v>
      </c>
      <c r="M1941" s="82">
        <v>44449.5</v>
      </c>
      <c r="N1941" s="79"/>
      <c r="O1941">
        <f t="shared" si="122"/>
        <v>12</v>
      </c>
      <c r="P1941" s="32">
        <f t="shared" si="123"/>
        <v>2574.96</v>
      </c>
    </row>
    <row r="1942" spans="2:16" x14ac:dyDescent="0.35">
      <c r="B1942" s="127" t="s">
        <v>86</v>
      </c>
      <c r="C1942" s="113">
        <v>44449</v>
      </c>
      <c r="D1942" s="60" t="s">
        <v>440</v>
      </c>
      <c r="E1942" s="61" t="s">
        <v>441</v>
      </c>
      <c r="F1942" s="16">
        <v>658.68</v>
      </c>
      <c r="H1942" s="2">
        <v>44430</v>
      </c>
      <c r="I1942" s="2">
        <v>44443</v>
      </c>
      <c r="J1942">
        <f t="shared" si="120"/>
        <v>14</v>
      </c>
      <c r="K1942" s="2">
        <f t="shared" si="121"/>
        <v>44436.5</v>
      </c>
      <c r="L1942" s="82">
        <v>44449.5</v>
      </c>
      <c r="M1942" s="79">
        <v>44468.5</v>
      </c>
      <c r="N1942" s="79"/>
      <c r="O1942">
        <f t="shared" si="122"/>
        <v>32</v>
      </c>
      <c r="P1942" s="32">
        <f t="shared" si="123"/>
        <v>21077.759999999998</v>
      </c>
    </row>
    <row r="1943" spans="2:16" x14ac:dyDescent="0.35">
      <c r="B1943" s="127" t="s">
        <v>98</v>
      </c>
      <c r="C1943" s="113">
        <v>44449</v>
      </c>
      <c r="D1943" s="60" t="s">
        <v>438</v>
      </c>
      <c r="E1943" s="61" t="s">
        <v>439</v>
      </c>
      <c r="F1943" s="16">
        <v>176.79</v>
      </c>
      <c r="H1943" s="2">
        <v>44431</v>
      </c>
      <c r="I1943" s="2">
        <v>44444</v>
      </c>
      <c r="J1943">
        <f t="shared" si="120"/>
        <v>14</v>
      </c>
      <c r="K1943" s="2">
        <f t="shared" si="121"/>
        <v>44437.5</v>
      </c>
      <c r="L1943" s="82">
        <v>44449.5</v>
      </c>
      <c r="M1943" s="82">
        <v>44449.5</v>
      </c>
      <c r="N1943" s="79"/>
      <c r="O1943">
        <f t="shared" si="122"/>
        <v>12</v>
      </c>
      <c r="P1943" s="32">
        <f t="shared" si="123"/>
        <v>2121.48</v>
      </c>
    </row>
    <row r="1944" spans="2:16" x14ac:dyDescent="0.35">
      <c r="B1944" s="127" t="s">
        <v>98</v>
      </c>
      <c r="C1944" s="113">
        <v>44449</v>
      </c>
      <c r="D1944" s="60" t="s">
        <v>478</v>
      </c>
      <c r="E1944" s="61" t="s">
        <v>479</v>
      </c>
      <c r="F1944" s="16">
        <v>46.16</v>
      </c>
      <c r="H1944" s="2">
        <v>44431</v>
      </c>
      <c r="I1944" s="2">
        <v>44444</v>
      </c>
      <c r="J1944">
        <f t="shared" si="120"/>
        <v>14</v>
      </c>
      <c r="K1944" s="2">
        <f t="shared" si="121"/>
        <v>44437.5</v>
      </c>
      <c r="L1944" s="82">
        <v>44449.5</v>
      </c>
      <c r="M1944" s="82">
        <v>44449.5</v>
      </c>
      <c r="N1944" s="79"/>
      <c r="O1944">
        <f t="shared" si="122"/>
        <v>12</v>
      </c>
      <c r="P1944" s="32">
        <f t="shared" si="123"/>
        <v>553.91999999999996</v>
      </c>
    </row>
    <row r="1945" spans="2:16" x14ac:dyDescent="0.35">
      <c r="B1945" s="127" t="s">
        <v>86</v>
      </c>
      <c r="C1945" s="113">
        <v>44449</v>
      </c>
      <c r="D1945" s="60" t="s">
        <v>444</v>
      </c>
      <c r="E1945" s="61" t="s">
        <v>445</v>
      </c>
      <c r="F1945" s="16">
        <v>9365.9500000000025</v>
      </c>
      <c r="H1945" s="2">
        <v>44430</v>
      </c>
      <c r="I1945" s="2">
        <v>44443</v>
      </c>
      <c r="J1945">
        <f t="shared" si="120"/>
        <v>14</v>
      </c>
      <c r="K1945" s="2">
        <f t="shared" si="121"/>
        <v>44436.5</v>
      </c>
      <c r="L1945" s="82">
        <v>44449.5</v>
      </c>
      <c r="M1945" s="82">
        <v>44449.5</v>
      </c>
      <c r="N1945" s="79"/>
      <c r="O1945">
        <f t="shared" si="122"/>
        <v>13</v>
      </c>
      <c r="P1945" s="32">
        <f t="shared" si="123"/>
        <v>121757.35000000003</v>
      </c>
    </row>
    <row r="1946" spans="2:16" x14ac:dyDescent="0.35">
      <c r="B1946" s="127" t="s">
        <v>98</v>
      </c>
      <c r="C1946" s="113">
        <v>44449</v>
      </c>
      <c r="D1946" s="60" t="s">
        <v>480</v>
      </c>
      <c r="E1946" s="61" t="s">
        <v>481</v>
      </c>
      <c r="F1946" s="16">
        <v>46.16</v>
      </c>
      <c r="H1946" s="2">
        <v>44431</v>
      </c>
      <c r="I1946" s="2">
        <v>44444</v>
      </c>
      <c r="J1946">
        <f t="shared" si="120"/>
        <v>14</v>
      </c>
      <c r="K1946" s="2">
        <f t="shared" si="121"/>
        <v>44437.5</v>
      </c>
      <c r="L1946" s="82">
        <v>44449.5</v>
      </c>
      <c r="M1946" s="82">
        <v>44449.5</v>
      </c>
      <c r="N1946" s="79"/>
      <c r="O1946">
        <f t="shared" si="122"/>
        <v>12</v>
      </c>
      <c r="P1946" s="32">
        <f t="shared" si="123"/>
        <v>553.91999999999996</v>
      </c>
    </row>
    <row r="1947" spans="2:16" x14ac:dyDescent="0.35">
      <c r="B1947" s="127" t="s">
        <v>98</v>
      </c>
      <c r="C1947" s="113">
        <v>44449</v>
      </c>
      <c r="D1947" s="60" t="s">
        <v>490</v>
      </c>
      <c r="E1947" s="61" t="s">
        <v>491</v>
      </c>
      <c r="F1947" s="16">
        <v>105.77</v>
      </c>
      <c r="H1947" s="2">
        <v>44431</v>
      </c>
      <c r="I1947" s="2">
        <v>44444</v>
      </c>
      <c r="J1947">
        <f t="shared" si="120"/>
        <v>14</v>
      </c>
      <c r="K1947" s="2">
        <f t="shared" si="121"/>
        <v>44437.5</v>
      </c>
      <c r="L1947" s="82">
        <v>44449.5</v>
      </c>
      <c r="M1947" s="82">
        <v>44449.5</v>
      </c>
      <c r="N1947" s="79"/>
      <c r="O1947">
        <f t="shared" si="122"/>
        <v>12</v>
      </c>
      <c r="P1947" s="32">
        <f t="shared" si="123"/>
        <v>1269.24</v>
      </c>
    </row>
    <row r="1948" spans="2:16" x14ac:dyDescent="0.35">
      <c r="B1948" s="127" t="s">
        <v>98</v>
      </c>
      <c r="C1948" s="113">
        <v>44449</v>
      </c>
      <c r="D1948" s="60" t="s">
        <v>430</v>
      </c>
      <c r="E1948" s="61" t="s">
        <v>431</v>
      </c>
      <c r="F1948" s="16">
        <v>62.28</v>
      </c>
      <c r="H1948" s="2">
        <v>44431</v>
      </c>
      <c r="I1948" s="2">
        <v>44444</v>
      </c>
      <c r="J1948">
        <f t="shared" si="120"/>
        <v>14</v>
      </c>
      <c r="K1948" s="2">
        <f t="shared" si="121"/>
        <v>44437.5</v>
      </c>
      <c r="L1948" s="82">
        <v>44449.5</v>
      </c>
      <c r="M1948" s="82">
        <v>44449.5</v>
      </c>
      <c r="N1948" s="79"/>
      <c r="O1948">
        <f t="shared" si="122"/>
        <v>12</v>
      </c>
      <c r="P1948" s="32">
        <f t="shared" si="123"/>
        <v>747.36</v>
      </c>
    </row>
    <row r="1949" spans="2:16" x14ac:dyDescent="0.35">
      <c r="B1949" s="127" t="s">
        <v>98</v>
      </c>
      <c r="C1949" s="113">
        <v>44449</v>
      </c>
      <c r="D1949" s="60" t="s">
        <v>432</v>
      </c>
      <c r="E1949" s="61" t="s">
        <v>433</v>
      </c>
      <c r="F1949" s="16">
        <v>46.72</v>
      </c>
      <c r="H1949" s="2">
        <v>44431</v>
      </c>
      <c r="I1949" s="2">
        <v>44444</v>
      </c>
      <c r="J1949">
        <f t="shared" si="120"/>
        <v>14</v>
      </c>
      <c r="K1949" s="2">
        <f t="shared" si="121"/>
        <v>44437.5</v>
      </c>
      <c r="L1949" s="82">
        <v>44449.5</v>
      </c>
      <c r="M1949" s="82">
        <v>44449.5</v>
      </c>
      <c r="N1949" s="79"/>
      <c r="O1949">
        <f t="shared" si="122"/>
        <v>12</v>
      </c>
      <c r="P1949" s="32">
        <f t="shared" si="123"/>
        <v>560.64</v>
      </c>
    </row>
    <row r="1950" spans="2:16" x14ac:dyDescent="0.35">
      <c r="B1950" s="127" t="s">
        <v>98</v>
      </c>
      <c r="C1950" s="113">
        <v>44449</v>
      </c>
      <c r="D1950" s="60" t="s">
        <v>434</v>
      </c>
      <c r="E1950" s="61" t="s">
        <v>435</v>
      </c>
      <c r="F1950" s="16">
        <v>46.71</v>
      </c>
      <c r="H1950" s="2">
        <v>44431</v>
      </c>
      <c r="I1950" s="2">
        <v>44444</v>
      </c>
      <c r="J1950">
        <f t="shared" si="120"/>
        <v>14</v>
      </c>
      <c r="K1950" s="2">
        <f t="shared" si="121"/>
        <v>44437.5</v>
      </c>
      <c r="L1950" s="82">
        <v>44449.5</v>
      </c>
      <c r="M1950" s="82">
        <v>44449.5</v>
      </c>
      <c r="N1950" s="79"/>
      <c r="O1950">
        <f t="shared" si="122"/>
        <v>12</v>
      </c>
      <c r="P1950" s="32">
        <f t="shared" si="123"/>
        <v>560.52</v>
      </c>
    </row>
    <row r="1951" spans="2:16" x14ac:dyDescent="0.35">
      <c r="B1951" s="127" t="s">
        <v>98</v>
      </c>
      <c r="C1951" s="113">
        <v>44449</v>
      </c>
      <c r="D1951" s="60" t="s">
        <v>478</v>
      </c>
      <c r="E1951" s="61" t="s">
        <v>479</v>
      </c>
      <c r="F1951" s="16">
        <v>4.62</v>
      </c>
      <c r="H1951" s="2">
        <v>44431</v>
      </c>
      <c r="I1951" s="2">
        <v>44444</v>
      </c>
      <c r="J1951">
        <f t="shared" si="120"/>
        <v>14</v>
      </c>
      <c r="K1951" s="2">
        <f t="shared" si="121"/>
        <v>44437.5</v>
      </c>
      <c r="L1951" s="82">
        <v>44449.5</v>
      </c>
      <c r="M1951" s="82">
        <v>44449.5</v>
      </c>
      <c r="N1951" s="79"/>
      <c r="O1951">
        <f t="shared" si="122"/>
        <v>12</v>
      </c>
      <c r="P1951" s="32">
        <f t="shared" si="123"/>
        <v>55.44</v>
      </c>
    </row>
    <row r="1952" spans="2:16" x14ac:dyDescent="0.35">
      <c r="B1952" s="127" t="s">
        <v>98</v>
      </c>
      <c r="C1952" s="113">
        <v>44449</v>
      </c>
      <c r="D1952" s="60" t="s">
        <v>480</v>
      </c>
      <c r="E1952" s="61" t="s">
        <v>481</v>
      </c>
      <c r="F1952" s="16">
        <v>4.62</v>
      </c>
      <c r="H1952" s="2">
        <v>44431</v>
      </c>
      <c r="I1952" s="2">
        <v>44444</v>
      </c>
      <c r="J1952">
        <f t="shared" si="120"/>
        <v>14</v>
      </c>
      <c r="K1952" s="2">
        <f t="shared" si="121"/>
        <v>44437.5</v>
      </c>
      <c r="L1952" s="82">
        <v>44449.5</v>
      </c>
      <c r="M1952" s="82">
        <v>44449.5</v>
      </c>
      <c r="N1952" s="79"/>
      <c r="O1952">
        <f t="shared" si="122"/>
        <v>12</v>
      </c>
      <c r="P1952" s="32">
        <f t="shared" si="123"/>
        <v>55.44</v>
      </c>
    </row>
    <row r="1953" spans="2:16" x14ac:dyDescent="0.35">
      <c r="B1953" s="127" t="s">
        <v>98</v>
      </c>
      <c r="C1953" s="113">
        <v>44449</v>
      </c>
      <c r="D1953" s="60" t="s">
        <v>452</v>
      </c>
      <c r="E1953" s="61" t="s">
        <v>453</v>
      </c>
      <c r="F1953" s="16">
        <v>7.86</v>
      </c>
      <c r="H1953" s="2">
        <v>44431</v>
      </c>
      <c r="I1953" s="2">
        <v>44444</v>
      </c>
      <c r="J1953">
        <f t="shared" si="120"/>
        <v>14</v>
      </c>
      <c r="K1953" s="2">
        <f t="shared" si="121"/>
        <v>44437.5</v>
      </c>
      <c r="L1953" s="82">
        <v>44449.5</v>
      </c>
      <c r="M1953" s="82">
        <v>44449.5</v>
      </c>
      <c r="N1953" s="79"/>
      <c r="O1953">
        <f t="shared" si="122"/>
        <v>12</v>
      </c>
      <c r="P1953" s="32">
        <f t="shared" si="123"/>
        <v>94.320000000000007</v>
      </c>
    </row>
    <row r="1954" spans="2:16" x14ac:dyDescent="0.35">
      <c r="B1954" s="127" t="s">
        <v>98</v>
      </c>
      <c r="C1954" s="113">
        <v>44449</v>
      </c>
      <c r="D1954" s="60" t="s">
        <v>454</v>
      </c>
      <c r="E1954" s="61" t="s">
        <v>455</v>
      </c>
      <c r="F1954" s="16">
        <v>1393.3400000000001</v>
      </c>
      <c r="H1954" s="2">
        <v>44431</v>
      </c>
      <c r="I1954" s="2">
        <v>44444</v>
      </c>
      <c r="J1954">
        <f t="shared" si="120"/>
        <v>14</v>
      </c>
      <c r="K1954" s="2">
        <f t="shared" si="121"/>
        <v>44437.5</v>
      </c>
      <c r="L1954" s="82">
        <v>44449.5</v>
      </c>
      <c r="M1954" s="82">
        <v>44449.5</v>
      </c>
      <c r="N1954" s="79"/>
      <c r="O1954">
        <f t="shared" si="122"/>
        <v>12</v>
      </c>
      <c r="P1954" s="32">
        <f t="shared" si="123"/>
        <v>16720.080000000002</v>
      </c>
    </row>
    <row r="1955" spans="2:16" x14ac:dyDescent="0.35">
      <c r="B1955" s="60" t="s">
        <v>98</v>
      </c>
      <c r="C1955" s="113">
        <v>44449</v>
      </c>
      <c r="D1955" s="60" t="s">
        <v>430</v>
      </c>
      <c r="E1955" s="61" t="s">
        <v>431</v>
      </c>
      <c r="F1955" s="16">
        <v>73511.969999999943</v>
      </c>
      <c r="H1955" s="2">
        <v>44431</v>
      </c>
      <c r="I1955" s="2">
        <v>44444</v>
      </c>
      <c r="J1955">
        <f t="shared" si="120"/>
        <v>14</v>
      </c>
      <c r="K1955" s="2">
        <f t="shared" si="121"/>
        <v>44437.5</v>
      </c>
      <c r="L1955" s="82">
        <v>44449.5</v>
      </c>
      <c r="M1955" s="82">
        <v>44449.5</v>
      </c>
      <c r="N1955" s="79"/>
      <c r="O1955">
        <f t="shared" si="122"/>
        <v>12</v>
      </c>
      <c r="P1955" s="32">
        <f t="shared" si="123"/>
        <v>882143.63999999932</v>
      </c>
    </row>
    <row r="1956" spans="2:16" x14ac:dyDescent="0.35">
      <c r="B1956" s="60" t="s">
        <v>98</v>
      </c>
      <c r="C1956" s="113">
        <v>44449</v>
      </c>
      <c r="D1956" s="60" t="s">
        <v>456</v>
      </c>
      <c r="E1956" s="61" t="s">
        <v>457</v>
      </c>
      <c r="F1956" s="16">
        <v>7451.12</v>
      </c>
      <c r="H1956" s="2">
        <v>44431</v>
      </c>
      <c r="I1956" s="2">
        <v>44444</v>
      </c>
      <c r="J1956">
        <f t="shared" si="120"/>
        <v>14</v>
      </c>
      <c r="K1956" s="2">
        <f t="shared" si="121"/>
        <v>44437.5</v>
      </c>
      <c r="L1956" s="82">
        <v>44449.5</v>
      </c>
      <c r="M1956" s="82">
        <v>44449.5</v>
      </c>
      <c r="N1956" s="79"/>
      <c r="O1956">
        <f t="shared" si="122"/>
        <v>12</v>
      </c>
      <c r="P1956" s="32">
        <f t="shared" si="123"/>
        <v>89413.440000000002</v>
      </c>
    </row>
    <row r="1957" spans="2:16" x14ac:dyDescent="0.35">
      <c r="B1957" s="60" t="s">
        <v>98</v>
      </c>
      <c r="C1957" s="113">
        <v>44449</v>
      </c>
      <c r="D1957" s="60" t="s">
        <v>432</v>
      </c>
      <c r="E1957" s="61" t="s">
        <v>433</v>
      </c>
      <c r="F1957" s="16">
        <v>245431.80000000042</v>
      </c>
      <c r="H1957" s="2">
        <v>44431</v>
      </c>
      <c r="I1957" s="2">
        <v>44444</v>
      </c>
      <c r="J1957">
        <f t="shared" si="120"/>
        <v>14</v>
      </c>
      <c r="K1957" s="2">
        <f t="shared" si="121"/>
        <v>44437.5</v>
      </c>
      <c r="L1957" s="82">
        <v>44449.5</v>
      </c>
      <c r="M1957" s="82">
        <v>44449.5</v>
      </c>
      <c r="N1957" s="79"/>
      <c r="O1957">
        <f t="shared" si="122"/>
        <v>12</v>
      </c>
      <c r="P1957" s="32">
        <f t="shared" si="123"/>
        <v>2945181.6000000052</v>
      </c>
    </row>
    <row r="1958" spans="2:16" x14ac:dyDescent="0.35">
      <c r="B1958" s="60" t="s">
        <v>98</v>
      </c>
      <c r="C1958" s="113">
        <v>44449</v>
      </c>
      <c r="D1958" s="60" t="s">
        <v>434</v>
      </c>
      <c r="E1958" s="61" t="s">
        <v>435</v>
      </c>
      <c r="F1958" s="16">
        <v>384411.64999999997</v>
      </c>
      <c r="H1958" s="2">
        <v>44431</v>
      </c>
      <c r="I1958" s="2">
        <v>44444</v>
      </c>
      <c r="J1958">
        <f t="shared" si="120"/>
        <v>14</v>
      </c>
      <c r="K1958" s="2">
        <f t="shared" si="121"/>
        <v>44437.5</v>
      </c>
      <c r="L1958" s="82">
        <v>44449.5</v>
      </c>
      <c r="M1958" s="82">
        <v>44449.5</v>
      </c>
      <c r="N1958" s="79"/>
      <c r="O1958">
        <f t="shared" si="122"/>
        <v>12</v>
      </c>
      <c r="P1958" s="32">
        <f t="shared" si="123"/>
        <v>4612939.8</v>
      </c>
    </row>
    <row r="1959" spans="2:16" x14ac:dyDescent="0.35">
      <c r="B1959" s="60" t="s">
        <v>98</v>
      </c>
      <c r="C1959" s="113">
        <v>44449</v>
      </c>
      <c r="D1959" s="60" t="s">
        <v>436</v>
      </c>
      <c r="E1959" s="61" t="s">
        <v>437</v>
      </c>
      <c r="F1959" s="16">
        <v>103905.19999999997</v>
      </c>
      <c r="H1959" s="2">
        <v>44431</v>
      </c>
      <c r="I1959" s="2">
        <v>44444</v>
      </c>
      <c r="J1959">
        <f t="shared" si="120"/>
        <v>14</v>
      </c>
      <c r="K1959" s="2">
        <f t="shared" si="121"/>
        <v>44437.5</v>
      </c>
      <c r="L1959" s="82">
        <v>44449.5</v>
      </c>
      <c r="M1959" s="82">
        <v>44449.5</v>
      </c>
      <c r="N1959" s="79"/>
      <c r="O1959">
        <f t="shared" si="122"/>
        <v>12</v>
      </c>
      <c r="P1959" s="32">
        <f t="shared" si="123"/>
        <v>1246862.3999999997</v>
      </c>
    </row>
    <row r="1960" spans="2:16" x14ac:dyDescent="0.35">
      <c r="B1960" s="60" t="s">
        <v>98</v>
      </c>
      <c r="C1960" s="113">
        <v>44449</v>
      </c>
      <c r="D1960" s="60" t="s">
        <v>458</v>
      </c>
      <c r="E1960" s="61" t="s">
        <v>459</v>
      </c>
      <c r="F1960" s="16">
        <v>7.83</v>
      </c>
      <c r="H1960" s="2">
        <v>44431</v>
      </c>
      <c r="I1960" s="2">
        <v>44444</v>
      </c>
      <c r="J1960">
        <f t="shared" si="120"/>
        <v>14</v>
      </c>
      <c r="K1960" s="2">
        <f t="shared" si="121"/>
        <v>44437.5</v>
      </c>
      <c r="L1960" s="82">
        <v>44449.5</v>
      </c>
      <c r="M1960" s="82">
        <v>44449.5</v>
      </c>
      <c r="N1960" s="79"/>
      <c r="O1960">
        <f t="shared" si="122"/>
        <v>12</v>
      </c>
      <c r="P1960" s="32">
        <f t="shared" si="123"/>
        <v>93.960000000000008</v>
      </c>
    </row>
    <row r="1961" spans="2:16" x14ac:dyDescent="0.35">
      <c r="B1961" s="60" t="s">
        <v>98</v>
      </c>
      <c r="C1961" s="113">
        <v>44449</v>
      </c>
      <c r="D1961" s="60" t="s">
        <v>438</v>
      </c>
      <c r="E1961" s="61" t="s">
        <v>439</v>
      </c>
      <c r="F1961" s="16">
        <v>55671.63</v>
      </c>
      <c r="H1961" s="2">
        <v>44431</v>
      </c>
      <c r="I1961" s="2">
        <v>44444</v>
      </c>
      <c r="J1961">
        <f t="shared" si="120"/>
        <v>14</v>
      </c>
      <c r="K1961" s="2">
        <f t="shared" si="121"/>
        <v>44437.5</v>
      </c>
      <c r="L1961" s="82">
        <v>44449.5</v>
      </c>
      <c r="M1961" s="82">
        <v>44449.5</v>
      </c>
      <c r="N1961" s="79"/>
      <c r="O1961">
        <f t="shared" si="122"/>
        <v>12</v>
      </c>
      <c r="P1961" s="32">
        <f t="shared" si="123"/>
        <v>668059.55999999994</v>
      </c>
    </row>
    <row r="1962" spans="2:16" x14ac:dyDescent="0.35">
      <c r="B1962" s="60" t="s">
        <v>98</v>
      </c>
      <c r="C1962" s="113">
        <v>44449</v>
      </c>
      <c r="D1962" s="60" t="s">
        <v>468</v>
      </c>
      <c r="E1962" s="61" t="s">
        <v>469</v>
      </c>
      <c r="F1962" s="16">
        <v>203.60000000000005</v>
      </c>
      <c r="H1962" s="2">
        <v>44431</v>
      </c>
      <c r="I1962" s="2">
        <v>44444</v>
      </c>
      <c r="J1962">
        <f t="shared" si="120"/>
        <v>14</v>
      </c>
      <c r="K1962" s="2">
        <f t="shared" si="121"/>
        <v>44437.5</v>
      </c>
      <c r="L1962" s="82">
        <v>44449.5</v>
      </c>
      <c r="M1962" s="82">
        <v>44449.5</v>
      </c>
      <c r="N1962" s="79"/>
      <c r="O1962">
        <f t="shared" si="122"/>
        <v>12</v>
      </c>
      <c r="P1962" s="32">
        <f t="shared" si="123"/>
        <v>2443.2000000000007</v>
      </c>
    </row>
    <row r="1963" spans="2:16" x14ac:dyDescent="0.35">
      <c r="B1963" s="60" t="s">
        <v>98</v>
      </c>
      <c r="C1963" s="113">
        <v>44449</v>
      </c>
      <c r="D1963" s="60" t="s">
        <v>474</v>
      </c>
      <c r="E1963" s="61" t="s">
        <v>475</v>
      </c>
      <c r="F1963" s="16">
        <v>774.30000000000007</v>
      </c>
      <c r="H1963" s="2">
        <v>44431</v>
      </c>
      <c r="I1963" s="2">
        <v>44444</v>
      </c>
      <c r="J1963">
        <f t="shared" si="120"/>
        <v>14</v>
      </c>
      <c r="K1963" s="2">
        <f t="shared" si="121"/>
        <v>44437.5</v>
      </c>
      <c r="L1963" s="82">
        <v>44449.5</v>
      </c>
      <c r="M1963" s="82">
        <v>44449.5</v>
      </c>
      <c r="N1963" s="79"/>
      <c r="O1963">
        <f t="shared" si="122"/>
        <v>12</v>
      </c>
      <c r="P1963" s="32">
        <f t="shared" si="123"/>
        <v>9291.6</v>
      </c>
    </row>
    <row r="1964" spans="2:16" x14ac:dyDescent="0.35">
      <c r="B1964" s="60" t="s">
        <v>98</v>
      </c>
      <c r="C1964" s="113">
        <v>44449</v>
      </c>
      <c r="D1964" s="60" t="s">
        <v>476</v>
      </c>
      <c r="E1964" s="61" t="s">
        <v>477</v>
      </c>
      <c r="F1964" s="16">
        <v>327.53000000000037</v>
      </c>
      <c r="H1964" s="2">
        <v>44431</v>
      </c>
      <c r="I1964" s="2">
        <v>44444</v>
      </c>
      <c r="J1964">
        <f t="shared" si="120"/>
        <v>14</v>
      </c>
      <c r="K1964" s="2">
        <f t="shared" si="121"/>
        <v>44437.5</v>
      </c>
      <c r="L1964" s="82">
        <v>44449.5</v>
      </c>
      <c r="M1964" s="82">
        <v>44449.5</v>
      </c>
      <c r="N1964" s="79"/>
      <c r="O1964">
        <f t="shared" si="122"/>
        <v>12</v>
      </c>
      <c r="P1964" s="32">
        <f t="shared" si="123"/>
        <v>3930.3600000000042</v>
      </c>
    </row>
    <row r="1965" spans="2:16" x14ac:dyDescent="0.35">
      <c r="B1965" s="60" t="s">
        <v>98</v>
      </c>
      <c r="C1965" s="113">
        <v>44449</v>
      </c>
      <c r="D1965" s="60" t="s">
        <v>478</v>
      </c>
      <c r="E1965" s="61" t="s">
        <v>479</v>
      </c>
      <c r="F1965" s="16">
        <v>97783.220000000118</v>
      </c>
      <c r="H1965" s="2">
        <v>44431</v>
      </c>
      <c r="I1965" s="2">
        <v>44444</v>
      </c>
      <c r="J1965">
        <f t="shared" si="120"/>
        <v>14</v>
      </c>
      <c r="K1965" s="2">
        <f t="shared" si="121"/>
        <v>44437.5</v>
      </c>
      <c r="L1965" s="82">
        <v>44449.5</v>
      </c>
      <c r="M1965" s="82">
        <v>44449.5</v>
      </c>
      <c r="N1965" s="79"/>
      <c r="O1965">
        <f t="shared" si="122"/>
        <v>12</v>
      </c>
      <c r="P1965" s="32">
        <f t="shared" si="123"/>
        <v>1173398.6400000015</v>
      </c>
    </row>
    <row r="1966" spans="2:16" x14ac:dyDescent="0.35">
      <c r="B1966" s="60" t="s">
        <v>98</v>
      </c>
      <c r="C1966" s="113">
        <v>44449</v>
      </c>
      <c r="D1966" s="60" t="s">
        <v>480</v>
      </c>
      <c r="E1966" s="61" t="s">
        <v>481</v>
      </c>
      <c r="F1966" s="16">
        <v>15608.97999999999</v>
      </c>
      <c r="H1966" s="2">
        <v>44431</v>
      </c>
      <c r="I1966" s="2">
        <v>44444</v>
      </c>
      <c r="J1966">
        <f t="shared" si="120"/>
        <v>14</v>
      </c>
      <c r="K1966" s="2">
        <f t="shared" si="121"/>
        <v>44437.5</v>
      </c>
      <c r="L1966" s="82">
        <v>44449.5</v>
      </c>
      <c r="M1966" s="82">
        <v>44449.5</v>
      </c>
      <c r="N1966" s="79"/>
      <c r="O1966">
        <f t="shared" si="122"/>
        <v>12</v>
      </c>
      <c r="P1966" s="32">
        <f t="shared" si="123"/>
        <v>187307.75999999989</v>
      </c>
    </row>
    <row r="1967" spans="2:16" x14ac:dyDescent="0.35">
      <c r="B1967" s="60" t="s">
        <v>98</v>
      </c>
      <c r="C1967" s="113">
        <v>44449</v>
      </c>
      <c r="D1967" s="60" t="s">
        <v>563</v>
      </c>
      <c r="E1967" s="61" t="s">
        <v>564</v>
      </c>
      <c r="F1967" s="16">
        <v>23752.310000000005</v>
      </c>
      <c r="H1967" s="2">
        <v>44431</v>
      </c>
      <c r="I1967" s="2">
        <v>44444</v>
      </c>
      <c r="J1967">
        <f t="shared" si="120"/>
        <v>14</v>
      </c>
      <c r="K1967" s="2">
        <f t="shared" si="121"/>
        <v>44437.5</v>
      </c>
      <c r="L1967" s="82">
        <v>44449.5</v>
      </c>
      <c r="M1967" s="82">
        <v>44449.5</v>
      </c>
      <c r="N1967" s="79"/>
      <c r="O1967">
        <f t="shared" si="122"/>
        <v>12</v>
      </c>
      <c r="P1967" s="32">
        <f t="shared" si="123"/>
        <v>285027.72000000009</v>
      </c>
    </row>
    <row r="1968" spans="2:16" x14ac:dyDescent="0.35">
      <c r="B1968" s="60" t="s">
        <v>98</v>
      </c>
      <c r="C1968" s="113">
        <v>44449</v>
      </c>
      <c r="D1968" s="60" t="s">
        <v>490</v>
      </c>
      <c r="E1968" s="61" t="s">
        <v>491</v>
      </c>
      <c r="F1968" s="16">
        <v>5649.6599999999989</v>
      </c>
      <c r="H1968" s="2">
        <v>44431</v>
      </c>
      <c r="I1968" s="2">
        <v>44444</v>
      </c>
      <c r="J1968">
        <f t="shared" si="120"/>
        <v>14</v>
      </c>
      <c r="K1968" s="2">
        <f t="shared" si="121"/>
        <v>44437.5</v>
      </c>
      <c r="L1968" s="82">
        <v>44449.5</v>
      </c>
      <c r="M1968" s="82">
        <v>44449.5</v>
      </c>
      <c r="N1968" s="79"/>
      <c r="O1968">
        <f t="shared" si="122"/>
        <v>12</v>
      </c>
      <c r="P1968" s="32">
        <f t="shared" si="123"/>
        <v>67795.919999999984</v>
      </c>
    </row>
    <row r="1969" spans="2:16" x14ac:dyDescent="0.35">
      <c r="B1969" s="60" t="s">
        <v>98</v>
      </c>
      <c r="C1969" s="113">
        <v>44449</v>
      </c>
      <c r="D1969" s="60" t="s">
        <v>494</v>
      </c>
      <c r="E1969" s="61" t="s">
        <v>495</v>
      </c>
      <c r="F1969" s="16">
        <v>19375.610000000033</v>
      </c>
      <c r="H1969" s="2">
        <v>44431</v>
      </c>
      <c r="I1969" s="2">
        <v>44444</v>
      </c>
      <c r="J1969">
        <f t="shared" si="120"/>
        <v>14</v>
      </c>
      <c r="K1969" s="2">
        <f t="shared" si="121"/>
        <v>44437.5</v>
      </c>
      <c r="L1969" s="82">
        <v>44449.5</v>
      </c>
      <c r="M1969" s="82">
        <v>44449.5</v>
      </c>
      <c r="N1969" s="79"/>
      <c r="O1969">
        <f t="shared" si="122"/>
        <v>12</v>
      </c>
      <c r="P1969" s="32">
        <f t="shared" si="123"/>
        <v>232507.32000000041</v>
      </c>
    </row>
    <row r="1970" spans="2:16" x14ac:dyDescent="0.35">
      <c r="B1970" s="60" t="s">
        <v>98</v>
      </c>
      <c r="C1970" s="113">
        <v>44449</v>
      </c>
      <c r="D1970" s="60" t="s">
        <v>496</v>
      </c>
      <c r="E1970" s="61" t="s">
        <v>497</v>
      </c>
      <c r="F1970" s="16">
        <v>2593.4400000000028</v>
      </c>
      <c r="H1970" s="2">
        <v>44431</v>
      </c>
      <c r="I1970" s="2">
        <v>44444</v>
      </c>
      <c r="J1970">
        <f t="shared" si="120"/>
        <v>14</v>
      </c>
      <c r="K1970" s="2">
        <f t="shared" si="121"/>
        <v>44437.5</v>
      </c>
      <c r="L1970" s="82">
        <v>44449.5</v>
      </c>
      <c r="M1970" s="82">
        <v>44449.5</v>
      </c>
      <c r="N1970" s="79"/>
      <c r="O1970">
        <f t="shared" si="122"/>
        <v>12</v>
      </c>
      <c r="P1970" s="32">
        <f t="shared" si="123"/>
        <v>31121.280000000035</v>
      </c>
    </row>
    <row r="1971" spans="2:16" x14ac:dyDescent="0.35">
      <c r="B1971" s="60" t="s">
        <v>98</v>
      </c>
      <c r="C1971" s="113">
        <v>44449</v>
      </c>
      <c r="D1971" s="60" t="s">
        <v>498</v>
      </c>
      <c r="E1971" s="61" t="s">
        <v>499</v>
      </c>
      <c r="F1971" s="16">
        <v>4577.2999999999956</v>
      </c>
      <c r="H1971" s="2">
        <v>44431</v>
      </c>
      <c r="I1971" s="2">
        <v>44444</v>
      </c>
      <c r="J1971">
        <f t="shared" si="120"/>
        <v>14</v>
      </c>
      <c r="K1971" s="2">
        <f t="shared" si="121"/>
        <v>44437.5</v>
      </c>
      <c r="L1971" s="82">
        <v>44449.5</v>
      </c>
      <c r="M1971" s="82">
        <v>44449.5</v>
      </c>
      <c r="N1971" s="79"/>
      <c r="O1971">
        <f t="shared" si="122"/>
        <v>12</v>
      </c>
      <c r="P1971" s="32">
        <f t="shared" si="123"/>
        <v>54927.599999999948</v>
      </c>
    </row>
    <row r="1972" spans="2:16" x14ac:dyDescent="0.35">
      <c r="B1972" s="60" t="s">
        <v>98</v>
      </c>
      <c r="C1972" s="113">
        <v>44449</v>
      </c>
      <c r="D1972" s="60" t="s">
        <v>500</v>
      </c>
      <c r="E1972" s="61" t="s">
        <v>501</v>
      </c>
      <c r="F1972" s="16">
        <v>785.99999999999943</v>
      </c>
      <c r="H1972" s="2">
        <v>44431</v>
      </c>
      <c r="I1972" s="2">
        <v>44444</v>
      </c>
      <c r="J1972">
        <f t="shared" si="120"/>
        <v>14</v>
      </c>
      <c r="K1972" s="2">
        <f t="shared" si="121"/>
        <v>44437.5</v>
      </c>
      <c r="L1972" s="82">
        <v>44449.5</v>
      </c>
      <c r="M1972" s="82">
        <v>44449.5</v>
      </c>
      <c r="N1972" s="79"/>
      <c r="O1972">
        <f t="shared" si="122"/>
        <v>12</v>
      </c>
      <c r="P1972" s="32">
        <f t="shared" si="123"/>
        <v>9431.9999999999927</v>
      </c>
    </row>
    <row r="1973" spans="2:16" x14ac:dyDescent="0.35">
      <c r="B1973" s="60" t="s">
        <v>98</v>
      </c>
      <c r="C1973" s="113">
        <v>44449</v>
      </c>
      <c r="D1973" s="60" t="s">
        <v>502</v>
      </c>
      <c r="E1973" s="61" t="s">
        <v>502</v>
      </c>
      <c r="F1973" s="16">
        <v>49.3</v>
      </c>
      <c r="H1973" s="2">
        <v>44431</v>
      </c>
      <c r="I1973" s="2">
        <v>44444</v>
      </c>
      <c r="J1973">
        <f t="shared" si="120"/>
        <v>14</v>
      </c>
      <c r="K1973" s="2">
        <f t="shared" si="121"/>
        <v>44437.5</v>
      </c>
      <c r="L1973" s="82">
        <v>44449.5</v>
      </c>
      <c r="M1973" s="82">
        <v>44449.5</v>
      </c>
      <c r="N1973" s="79"/>
      <c r="O1973">
        <f t="shared" si="122"/>
        <v>12</v>
      </c>
      <c r="P1973" s="32">
        <f t="shared" si="123"/>
        <v>591.59999999999991</v>
      </c>
    </row>
    <row r="1974" spans="2:16" x14ac:dyDescent="0.35">
      <c r="B1974" s="60" t="s">
        <v>98</v>
      </c>
      <c r="C1974" s="113">
        <v>44449</v>
      </c>
      <c r="D1974" s="60" t="s">
        <v>446</v>
      </c>
      <c r="E1974" s="61" t="s">
        <v>446</v>
      </c>
      <c r="F1974" s="16">
        <v>2374.5299999999997</v>
      </c>
      <c r="H1974" s="2">
        <v>44431</v>
      </c>
      <c r="I1974" s="2">
        <v>44444</v>
      </c>
      <c r="J1974">
        <f t="shared" si="120"/>
        <v>14</v>
      </c>
      <c r="K1974" s="2">
        <f t="shared" si="121"/>
        <v>44437.5</v>
      </c>
      <c r="L1974" s="82">
        <v>44449.5</v>
      </c>
      <c r="M1974" s="82">
        <v>44449.5</v>
      </c>
      <c r="N1974" s="79"/>
      <c r="O1974">
        <f t="shared" si="122"/>
        <v>12</v>
      </c>
      <c r="P1974" s="32">
        <f t="shared" si="123"/>
        <v>28494.359999999997</v>
      </c>
    </row>
    <row r="1975" spans="2:16" x14ac:dyDescent="0.35">
      <c r="B1975" s="60" t="s">
        <v>98</v>
      </c>
      <c r="C1975" s="113">
        <v>44449</v>
      </c>
      <c r="D1975" s="60" t="s">
        <v>447</v>
      </c>
      <c r="E1975" s="61" t="s">
        <v>447</v>
      </c>
      <c r="F1975" s="16">
        <v>6276.36</v>
      </c>
      <c r="H1975" s="2">
        <v>44431</v>
      </c>
      <c r="I1975" s="2">
        <v>44444</v>
      </c>
      <c r="J1975">
        <f t="shared" si="120"/>
        <v>14</v>
      </c>
      <c r="K1975" s="2">
        <f t="shared" si="121"/>
        <v>44437.5</v>
      </c>
      <c r="L1975" s="82">
        <v>44449.5</v>
      </c>
      <c r="M1975" s="82">
        <v>44449.5</v>
      </c>
      <c r="N1975" s="79"/>
      <c r="O1975">
        <f t="shared" si="122"/>
        <v>12</v>
      </c>
      <c r="P1975" s="32">
        <f t="shared" si="123"/>
        <v>75316.319999999992</v>
      </c>
    </row>
    <row r="1976" spans="2:16" x14ac:dyDescent="0.35">
      <c r="B1976" s="60" t="s">
        <v>98</v>
      </c>
      <c r="C1976" s="113">
        <v>44449</v>
      </c>
      <c r="D1976" s="60" t="s">
        <v>503</v>
      </c>
      <c r="E1976" s="61" t="s">
        <v>503</v>
      </c>
      <c r="F1976" s="16">
        <v>1753.21</v>
      </c>
      <c r="H1976" s="2">
        <v>44431</v>
      </c>
      <c r="I1976" s="2">
        <v>44444</v>
      </c>
      <c r="J1976">
        <f t="shared" si="120"/>
        <v>14</v>
      </c>
      <c r="K1976" s="2">
        <f t="shared" si="121"/>
        <v>44437.5</v>
      </c>
      <c r="L1976" s="82">
        <v>44449.5</v>
      </c>
      <c r="M1976" s="82">
        <v>44449.5</v>
      </c>
      <c r="N1976" s="79"/>
      <c r="O1976">
        <f t="shared" si="122"/>
        <v>12</v>
      </c>
      <c r="P1976" s="32">
        <f t="shared" si="123"/>
        <v>21038.52</v>
      </c>
    </row>
    <row r="1977" spans="2:16" x14ac:dyDescent="0.35">
      <c r="B1977" s="127" t="s">
        <v>86</v>
      </c>
      <c r="C1977" s="113">
        <v>44449</v>
      </c>
      <c r="D1977" s="60" t="s">
        <v>452</v>
      </c>
      <c r="E1977" s="61" t="s">
        <v>453</v>
      </c>
      <c r="F1977" s="16">
        <v>12.2</v>
      </c>
      <c r="H1977" s="2">
        <v>44430</v>
      </c>
      <c r="I1977" s="2">
        <v>44443</v>
      </c>
      <c r="J1977">
        <f t="shared" si="120"/>
        <v>14</v>
      </c>
      <c r="K1977" s="2">
        <f t="shared" si="121"/>
        <v>44436.5</v>
      </c>
      <c r="L1977" s="82">
        <v>44449.5</v>
      </c>
      <c r="M1977" s="82">
        <v>44449.5</v>
      </c>
      <c r="N1977" s="79"/>
      <c r="O1977">
        <f t="shared" si="122"/>
        <v>13</v>
      </c>
      <c r="P1977" s="32">
        <f t="shared" si="123"/>
        <v>158.6</v>
      </c>
    </row>
    <row r="1978" spans="2:16" x14ac:dyDescent="0.35">
      <c r="B1978" s="146" t="s">
        <v>86</v>
      </c>
      <c r="C1978" s="113">
        <v>44449</v>
      </c>
      <c r="D1978" s="60" t="s">
        <v>454</v>
      </c>
      <c r="E1978" s="61" t="s">
        <v>455</v>
      </c>
      <c r="F1978" s="16">
        <v>148.49999999999997</v>
      </c>
      <c r="H1978" s="2">
        <v>44430</v>
      </c>
      <c r="I1978" s="2">
        <v>44443</v>
      </c>
      <c r="J1978">
        <f t="shared" si="120"/>
        <v>14</v>
      </c>
      <c r="K1978" s="2">
        <f t="shared" si="121"/>
        <v>44436.5</v>
      </c>
      <c r="L1978" s="82">
        <v>44449.5</v>
      </c>
      <c r="M1978" s="82">
        <v>44449.5</v>
      </c>
      <c r="N1978" s="79"/>
      <c r="O1978">
        <f t="shared" si="122"/>
        <v>13</v>
      </c>
      <c r="P1978" s="32">
        <f t="shared" si="123"/>
        <v>1930.4999999999995</v>
      </c>
    </row>
    <row r="1979" spans="2:16" x14ac:dyDescent="0.35">
      <c r="B1979" s="127" t="s">
        <v>86</v>
      </c>
      <c r="C1979" s="113">
        <v>44449</v>
      </c>
      <c r="D1979" s="60" t="s">
        <v>430</v>
      </c>
      <c r="E1979" s="61" t="s">
        <v>431</v>
      </c>
      <c r="F1979" s="16">
        <v>5325.4800000000005</v>
      </c>
      <c r="H1979" s="2">
        <v>44430</v>
      </c>
      <c r="I1979" s="2">
        <v>44443</v>
      </c>
      <c r="J1979">
        <f t="shared" si="120"/>
        <v>14</v>
      </c>
      <c r="K1979" s="2">
        <f t="shared" si="121"/>
        <v>44436.5</v>
      </c>
      <c r="L1979" s="82">
        <v>44449.5</v>
      </c>
      <c r="M1979" s="82">
        <v>44449.5</v>
      </c>
      <c r="N1979" s="79"/>
      <c r="O1979">
        <f t="shared" si="122"/>
        <v>13</v>
      </c>
      <c r="P1979" s="32">
        <f t="shared" si="123"/>
        <v>69231.240000000005</v>
      </c>
    </row>
    <row r="1980" spans="2:16" x14ac:dyDescent="0.35">
      <c r="B1980" s="127" t="s">
        <v>86</v>
      </c>
      <c r="C1980" s="113">
        <v>44449</v>
      </c>
      <c r="D1980" s="60" t="s">
        <v>456</v>
      </c>
      <c r="E1980" s="61" t="s">
        <v>457</v>
      </c>
      <c r="F1980" s="16">
        <v>47.37</v>
      </c>
      <c r="H1980" s="2">
        <v>44430</v>
      </c>
      <c r="I1980" s="2">
        <v>44443</v>
      </c>
      <c r="J1980">
        <f t="shared" si="120"/>
        <v>14</v>
      </c>
      <c r="K1980" s="2">
        <f t="shared" si="121"/>
        <v>44436.5</v>
      </c>
      <c r="L1980" s="82">
        <v>44449.5</v>
      </c>
      <c r="M1980" s="82">
        <v>44449.5</v>
      </c>
      <c r="N1980" s="79"/>
      <c r="O1980">
        <f t="shared" si="122"/>
        <v>13</v>
      </c>
      <c r="P1980" s="32">
        <f t="shared" si="123"/>
        <v>615.80999999999995</v>
      </c>
    </row>
    <row r="1981" spans="2:16" x14ac:dyDescent="0.35">
      <c r="B1981" s="127" t="s">
        <v>86</v>
      </c>
      <c r="C1981" s="113">
        <v>44449</v>
      </c>
      <c r="D1981" s="60" t="s">
        <v>432</v>
      </c>
      <c r="E1981" s="61" t="s">
        <v>433</v>
      </c>
      <c r="F1981" s="16">
        <v>21450.809999999998</v>
      </c>
      <c r="H1981" s="2">
        <v>44430</v>
      </c>
      <c r="I1981" s="2">
        <v>44443</v>
      </c>
      <c r="J1981">
        <f t="shared" si="120"/>
        <v>14</v>
      </c>
      <c r="K1981" s="2">
        <f t="shared" si="121"/>
        <v>44436.5</v>
      </c>
      <c r="L1981" s="82">
        <v>44449.5</v>
      </c>
      <c r="M1981" s="82">
        <v>44449.5</v>
      </c>
      <c r="N1981" s="79"/>
      <c r="O1981">
        <f t="shared" si="122"/>
        <v>13</v>
      </c>
      <c r="P1981" s="32">
        <f t="shared" si="123"/>
        <v>278860.52999999997</v>
      </c>
    </row>
    <row r="1982" spans="2:16" x14ac:dyDescent="0.35">
      <c r="B1982" s="127" t="s">
        <v>86</v>
      </c>
      <c r="C1982" s="113">
        <v>44449</v>
      </c>
      <c r="D1982" s="60" t="s">
        <v>434</v>
      </c>
      <c r="E1982" s="61" t="s">
        <v>435</v>
      </c>
      <c r="F1982" s="16">
        <v>32131.470000000005</v>
      </c>
      <c r="H1982" s="2">
        <v>44430</v>
      </c>
      <c r="I1982" s="2">
        <v>44443</v>
      </c>
      <c r="J1982">
        <f t="shared" si="120"/>
        <v>14</v>
      </c>
      <c r="K1982" s="2">
        <f t="shared" si="121"/>
        <v>44436.5</v>
      </c>
      <c r="L1982" s="82">
        <v>44449.5</v>
      </c>
      <c r="M1982" s="82">
        <v>44449.5</v>
      </c>
      <c r="N1982" s="79"/>
      <c r="O1982">
        <f t="shared" si="122"/>
        <v>13</v>
      </c>
      <c r="P1982" s="32">
        <f t="shared" si="123"/>
        <v>417709.11000000004</v>
      </c>
    </row>
    <row r="1983" spans="2:16" x14ac:dyDescent="0.35">
      <c r="B1983" s="127" t="s">
        <v>86</v>
      </c>
      <c r="C1983" s="113">
        <v>44449</v>
      </c>
      <c r="D1983" s="60" t="s">
        <v>436</v>
      </c>
      <c r="E1983" s="61" t="s">
        <v>437</v>
      </c>
      <c r="F1983" s="16">
        <v>7614.8099999999995</v>
      </c>
      <c r="H1983" s="2">
        <v>44430</v>
      </c>
      <c r="I1983" s="2">
        <v>44443</v>
      </c>
      <c r="J1983">
        <f t="shared" si="120"/>
        <v>14</v>
      </c>
      <c r="K1983" s="2">
        <f t="shared" si="121"/>
        <v>44436.5</v>
      </c>
      <c r="L1983" s="82">
        <v>44449.5</v>
      </c>
      <c r="M1983" s="82">
        <v>44449.5</v>
      </c>
      <c r="N1983" s="79"/>
      <c r="O1983">
        <f t="shared" si="122"/>
        <v>13</v>
      </c>
      <c r="P1983" s="32">
        <f t="shared" si="123"/>
        <v>98992.53</v>
      </c>
    </row>
    <row r="1984" spans="2:16" x14ac:dyDescent="0.35">
      <c r="B1984" s="127" t="s">
        <v>86</v>
      </c>
      <c r="C1984" s="113">
        <v>44449</v>
      </c>
      <c r="D1984" s="60" t="s">
        <v>458</v>
      </c>
      <c r="E1984" s="61" t="s">
        <v>459</v>
      </c>
      <c r="F1984" s="16">
        <v>260.07</v>
      </c>
      <c r="H1984" s="2">
        <v>44430</v>
      </c>
      <c r="I1984" s="2">
        <v>44443</v>
      </c>
      <c r="J1984">
        <f t="shared" si="120"/>
        <v>14</v>
      </c>
      <c r="K1984" s="2">
        <f t="shared" si="121"/>
        <v>44436.5</v>
      </c>
      <c r="L1984" s="82">
        <v>44449.5</v>
      </c>
      <c r="M1984" s="82">
        <v>44449.5</v>
      </c>
      <c r="N1984" s="79"/>
      <c r="O1984">
        <f t="shared" si="122"/>
        <v>13</v>
      </c>
      <c r="P1984" s="32">
        <f t="shared" si="123"/>
        <v>3380.91</v>
      </c>
    </row>
    <row r="1985" spans="2:16" x14ac:dyDescent="0.35">
      <c r="B1985" s="127" t="s">
        <v>86</v>
      </c>
      <c r="C1985" s="113">
        <v>44449</v>
      </c>
      <c r="D1985" s="60" t="s">
        <v>438</v>
      </c>
      <c r="E1985" s="61" t="s">
        <v>439</v>
      </c>
      <c r="F1985" s="16">
        <v>5274.4299999999994</v>
      </c>
      <c r="H1985" s="2">
        <v>44430</v>
      </c>
      <c r="I1985" s="2">
        <v>44443</v>
      </c>
      <c r="J1985">
        <f t="shared" si="120"/>
        <v>14</v>
      </c>
      <c r="K1985" s="2">
        <f t="shared" si="121"/>
        <v>44436.5</v>
      </c>
      <c r="L1985" s="82">
        <v>44449.5</v>
      </c>
      <c r="M1985" s="82">
        <v>44449.5</v>
      </c>
      <c r="N1985" s="79"/>
      <c r="O1985">
        <f t="shared" si="122"/>
        <v>13</v>
      </c>
      <c r="P1985" s="32">
        <f t="shared" si="123"/>
        <v>68567.59</v>
      </c>
    </row>
    <row r="1986" spans="2:16" x14ac:dyDescent="0.35">
      <c r="B1986" s="127" t="s">
        <v>86</v>
      </c>
      <c r="C1986" s="113">
        <v>44449</v>
      </c>
      <c r="D1986" s="60" t="s">
        <v>468</v>
      </c>
      <c r="E1986" s="61" t="s">
        <v>469</v>
      </c>
      <c r="F1986" s="16">
        <v>24.690000000000008</v>
      </c>
      <c r="H1986" s="2">
        <v>44430</v>
      </c>
      <c r="I1986" s="2">
        <v>44443</v>
      </c>
      <c r="J1986">
        <f t="shared" si="120"/>
        <v>14</v>
      </c>
      <c r="K1986" s="2">
        <f t="shared" si="121"/>
        <v>44436.5</v>
      </c>
      <c r="L1986" s="82">
        <v>44449.5</v>
      </c>
      <c r="M1986" s="82">
        <v>44449.5</v>
      </c>
      <c r="N1986" s="79"/>
      <c r="O1986">
        <f t="shared" si="122"/>
        <v>13</v>
      </c>
      <c r="P1986" s="32">
        <f t="shared" si="123"/>
        <v>320.97000000000008</v>
      </c>
    </row>
    <row r="1987" spans="2:16" x14ac:dyDescent="0.35">
      <c r="B1987" s="127" t="s">
        <v>86</v>
      </c>
      <c r="C1987" s="113">
        <v>44449</v>
      </c>
      <c r="D1987" s="60" t="s">
        <v>474</v>
      </c>
      <c r="E1987" s="61" t="s">
        <v>475</v>
      </c>
      <c r="F1987" s="16">
        <v>192.31</v>
      </c>
      <c r="H1987" s="2">
        <v>44430</v>
      </c>
      <c r="I1987" s="2">
        <v>44443</v>
      </c>
      <c r="J1987">
        <f t="shared" si="120"/>
        <v>14</v>
      </c>
      <c r="K1987" s="2">
        <f t="shared" si="121"/>
        <v>44436.5</v>
      </c>
      <c r="L1987" s="82">
        <v>44449.5</v>
      </c>
      <c r="M1987" s="82">
        <v>44449.5</v>
      </c>
      <c r="N1987" s="79"/>
      <c r="O1987">
        <f t="shared" si="122"/>
        <v>13</v>
      </c>
      <c r="P1987" s="32">
        <f t="shared" si="123"/>
        <v>2500.0300000000002</v>
      </c>
    </row>
    <row r="1988" spans="2:16" x14ac:dyDescent="0.35">
      <c r="B1988" s="127" t="s">
        <v>86</v>
      </c>
      <c r="C1988" s="113">
        <v>44449</v>
      </c>
      <c r="D1988" s="60" t="s">
        <v>476</v>
      </c>
      <c r="E1988" s="61" t="s">
        <v>477</v>
      </c>
      <c r="F1988" s="16">
        <v>29.39</v>
      </c>
      <c r="H1988" s="2">
        <v>44430</v>
      </c>
      <c r="I1988" s="2">
        <v>44443</v>
      </c>
      <c r="J1988">
        <f t="shared" si="120"/>
        <v>14</v>
      </c>
      <c r="K1988" s="2">
        <f t="shared" si="121"/>
        <v>44436.5</v>
      </c>
      <c r="L1988" s="82">
        <v>44449.5</v>
      </c>
      <c r="M1988" s="82">
        <v>44449.5</v>
      </c>
      <c r="N1988" s="79"/>
      <c r="O1988">
        <f t="shared" si="122"/>
        <v>13</v>
      </c>
      <c r="P1988" s="32">
        <f t="shared" si="123"/>
        <v>382.07</v>
      </c>
    </row>
    <row r="1989" spans="2:16" x14ac:dyDescent="0.35">
      <c r="B1989" s="127" t="s">
        <v>86</v>
      </c>
      <c r="C1989" s="113">
        <v>44449</v>
      </c>
      <c r="D1989" s="60" t="s">
        <v>478</v>
      </c>
      <c r="E1989" s="61" t="s">
        <v>479</v>
      </c>
      <c r="F1989" s="16">
        <v>11129.870000000004</v>
      </c>
      <c r="H1989" s="2">
        <v>44430</v>
      </c>
      <c r="I1989" s="2">
        <v>44443</v>
      </c>
      <c r="J1989">
        <f t="shared" si="120"/>
        <v>14</v>
      </c>
      <c r="K1989" s="2">
        <f t="shared" si="121"/>
        <v>44436.5</v>
      </c>
      <c r="L1989" s="82">
        <v>44449.5</v>
      </c>
      <c r="M1989" s="82">
        <v>44449.5</v>
      </c>
      <c r="N1989" s="79"/>
      <c r="O1989">
        <f t="shared" si="122"/>
        <v>13</v>
      </c>
      <c r="P1989" s="32">
        <f t="shared" si="123"/>
        <v>144688.31000000006</v>
      </c>
    </row>
    <row r="1990" spans="2:16" x14ac:dyDescent="0.35">
      <c r="B1990" s="127" t="s">
        <v>86</v>
      </c>
      <c r="C1990" s="113">
        <v>44449</v>
      </c>
      <c r="D1990" s="60" t="s">
        <v>480</v>
      </c>
      <c r="E1990" s="61" t="s">
        <v>481</v>
      </c>
      <c r="F1990" s="16">
        <v>1603.6100000000001</v>
      </c>
      <c r="H1990" s="2">
        <v>44430</v>
      </c>
      <c r="I1990" s="2">
        <v>44443</v>
      </c>
      <c r="J1990">
        <f t="shared" si="120"/>
        <v>14</v>
      </c>
      <c r="K1990" s="2">
        <f t="shared" si="121"/>
        <v>44436.5</v>
      </c>
      <c r="L1990" s="82">
        <v>44449.5</v>
      </c>
      <c r="M1990" s="82">
        <v>44449.5</v>
      </c>
      <c r="N1990" s="79"/>
      <c r="O1990">
        <f t="shared" si="122"/>
        <v>13</v>
      </c>
      <c r="P1990" s="32">
        <f t="shared" si="123"/>
        <v>20846.93</v>
      </c>
    </row>
    <row r="1991" spans="2:16" x14ac:dyDescent="0.35">
      <c r="B1991" s="127" t="s">
        <v>86</v>
      </c>
      <c r="C1991" s="113">
        <v>44449</v>
      </c>
      <c r="D1991" s="60" t="s">
        <v>490</v>
      </c>
      <c r="E1991" s="61" t="s">
        <v>491</v>
      </c>
      <c r="F1991" s="16">
        <v>324.29999999999995</v>
      </c>
      <c r="H1991" s="2">
        <v>44430</v>
      </c>
      <c r="I1991" s="2">
        <v>44443</v>
      </c>
      <c r="J1991">
        <f t="shared" si="120"/>
        <v>14</v>
      </c>
      <c r="K1991" s="2">
        <f t="shared" si="121"/>
        <v>44436.5</v>
      </c>
      <c r="L1991" s="82">
        <v>44449.5</v>
      </c>
      <c r="M1991" s="82">
        <v>44449.5</v>
      </c>
      <c r="N1991" s="79"/>
      <c r="O1991">
        <f t="shared" si="122"/>
        <v>13</v>
      </c>
      <c r="P1991" s="32">
        <f t="shared" si="123"/>
        <v>4215.8999999999996</v>
      </c>
    </row>
    <row r="1992" spans="2:16" x14ac:dyDescent="0.35">
      <c r="B1992" s="127" t="s">
        <v>86</v>
      </c>
      <c r="C1992" s="113">
        <v>44449</v>
      </c>
      <c r="D1992" s="60" t="s">
        <v>494</v>
      </c>
      <c r="E1992" s="61" t="s">
        <v>495</v>
      </c>
      <c r="F1992" s="16">
        <v>1817.1399999999994</v>
      </c>
      <c r="H1992" s="2">
        <v>44430</v>
      </c>
      <c r="I1992" s="2">
        <v>44443</v>
      </c>
      <c r="J1992">
        <f t="shared" si="120"/>
        <v>14</v>
      </c>
      <c r="K1992" s="2">
        <f t="shared" si="121"/>
        <v>44436.5</v>
      </c>
      <c r="L1992" s="82">
        <v>44449.5</v>
      </c>
      <c r="M1992" s="82">
        <v>44449.5</v>
      </c>
      <c r="N1992" s="79"/>
      <c r="O1992">
        <f t="shared" si="122"/>
        <v>13</v>
      </c>
      <c r="P1992" s="32">
        <f t="shared" si="123"/>
        <v>23622.819999999992</v>
      </c>
    </row>
    <row r="1993" spans="2:16" x14ac:dyDescent="0.35">
      <c r="B1993" s="127" t="s">
        <v>86</v>
      </c>
      <c r="C1993" s="113">
        <v>44449</v>
      </c>
      <c r="D1993" s="60" t="s">
        <v>496</v>
      </c>
      <c r="E1993" s="61" t="s">
        <v>497</v>
      </c>
      <c r="F1993" s="16">
        <v>319.09999999999997</v>
      </c>
      <c r="H1993" s="2">
        <v>44430</v>
      </c>
      <c r="I1993" s="2">
        <v>44443</v>
      </c>
      <c r="J1993">
        <f t="shared" si="120"/>
        <v>14</v>
      </c>
      <c r="K1993" s="2">
        <f t="shared" si="121"/>
        <v>44436.5</v>
      </c>
      <c r="L1993" s="82">
        <v>44449.5</v>
      </c>
      <c r="M1993" s="82">
        <v>44449.5</v>
      </c>
      <c r="N1993" s="79"/>
      <c r="O1993">
        <f t="shared" si="122"/>
        <v>13</v>
      </c>
      <c r="P1993" s="32">
        <f t="shared" si="123"/>
        <v>4148.2999999999993</v>
      </c>
    </row>
    <row r="1994" spans="2:16" x14ac:dyDescent="0.35">
      <c r="B1994" s="127" t="s">
        <v>86</v>
      </c>
      <c r="C1994" s="113">
        <v>44449</v>
      </c>
      <c r="D1994" s="60" t="s">
        <v>498</v>
      </c>
      <c r="E1994" s="61" t="s">
        <v>499</v>
      </c>
      <c r="F1994" s="16">
        <v>402.48000000000008</v>
      </c>
      <c r="H1994" s="2">
        <v>44430</v>
      </c>
      <c r="I1994" s="2">
        <v>44443</v>
      </c>
      <c r="J1994">
        <f t="shared" ref="J1994:J2057" si="124">I1994-H1994+1</f>
        <v>14</v>
      </c>
      <c r="K1994" s="2">
        <f t="shared" ref="K1994:K2057" si="125">(I1994+H1994)/2</f>
        <v>44436.5</v>
      </c>
      <c r="L1994" s="82">
        <v>44449.5</v>
      </c>
      <c r="M1994" s="82">
        <v>44449.5</v>
      </c>
      <c r="N1994" s="79"/>
      <c r="O1994">
        <f t="shared" ref="O1994:O2057" si="126">M1994-K1994</f>
        <v>13</v>
      </c>
      <c r="P1994" s="32">
        <f t="shared" ref="P1994:P2057" si="127">F1994*O1994</f>
        <v>5232.2400000000007</v>
      </c>
    </row>
    <row r="1995" spans="2:16" x14ac:dyDescent="0.35">
      <c r="B1995" s="127" t="s">
        <v>86</v>
      </c>
      <c r="C1995" s="113">
        <v>44449</v>
      </c>
      <c r="D1995" s="60" t="s">
        <v>500</v>
      </c>
      <c r="E1995" s="61" t="s">
        <v>501</v>
      </c>
      <c r="F1995" s="16">
        <v>99.019999999999968</v>
      </c>
      <c r="H1995" s="2">
        <v>44430</v>
      </c>
      <c r="I1995" s="2">
        <v>44443</v>
      </c>
      <c r="J1995">
        <f t="shared" si="124"/>
        <v>14</v>
      </c>
      <c r="K1995" s="2">
        <f t="shared" si="125"/>
        <v>44436.5</v>
      </c>
      <c r="L1995" s="82">
        <v>44449.5</v>
      </c>
      <c r="M1995" s="82">
        <v>44449.5</v>
      </c>
      <c r="N1995" s="79"/>
      <c r="O1995">
        <f t="shared" si="126"/>
        <v>13</v>
      </c>
      <c r="P1995" s="32">
        <f t="shared" si="127"/>
        <v>1287.2599999999995</v>
      </c>
    </row>
    <row r="1996" spans="2:16" x14ac:dyDescent="0.35">
      <c r="B1996" s="127" t="s">
        <v>86</v>
      </c>
      <c r="C1996" s="113">
        <v>44449</v>
      </c>
      <c r="D1996" s="60" t="s">
        <v>502</v>
      </c>
      <c r="E1996" s="61" t="s">
        <v>502</v>
      </c>
      <c r="F1996" s="16">
        <v>216.87</v>
      </c>
      <c r="H1996" s="2">
        <v>44430</v>
      </c>
      <c r="I1996" s="2">
        <v>44443</v>
      </c>
      <c r="J1996">
        <f t="shared" si="124"/>
        <v>14</v>
      </c>
      <c r="K1996" s="2">
        <f t="shared" si="125"/>
        <v>44436.5</v>
      </c>
      <c r="L1996" s="82">
        <v>44449.5</v>
      </c>
      <c r="M1996" s="82">
        <v>44449.5</v>
      </c>
      <c r="N1996" s="79"/>
      <c r="O1996">
        <f t="shared" si="126"/>
        <v>13</v>
      </c>
      <c r="P1996" s="32">
        <f t="shared" si="127"/>
        <v>2819.31</v>
      </c>
    </row>
    <row r="1997" spans="2:16" x14ac:dyDescent="0.35">
      <c r="B1997" s="127" t="s">
        <v>86</v>
      </c>
      <c r="C1997" s="113">
        <v>44449</v>
      </c>
      <c r="D1997" s="60" t="s">
        <v>446</v>
      </c>
      <c r="E1997" s="61" t="s">
        <v>446</v>
      </c>
      <c r="F1997" s="16">
        <v>886.26</v>
      </c>
      <c r="H1997" s="2">
        <v>44430</v>
      </c>
      <c r="I1997" s="2">
        <v>44443</v>
      </c>
      <c r="J1997">
        <f t="shared" si="124"/>
        <v>14</v>
      </c>
      <c r="K1997" s="2">
        <f t="shared" si="125"/>
        <v>44436.5</v>
      </c>
      <c r="L1997" s="82">
        <v>44449.5</v>
      </c>
      <c r="M1997" s="82">
        <v>44449.5</v>
      </c>
      <c r="N1997" s="79"/>
      <c r="O1997">
        <f t="shared" si="126"/>
        <v>13</v>
      </c>
      <c r="P1997" s="32">
        <f t="shared" si="127"/>
        <v>11521.38</v>
      </c>
    </row>
    <row r="1998" spans="2:16" x14ac:dyDescent="0.35">
      <c r="B1998" s="127" t="s">
        <v>86</v>
      </c>
      <c r="C1998" s="113">
        <v>44449</v>
      </c>
      <c r="D1998" s="60" t="s">
        <v>447</v>
      </c>
      <c r="E1998" s="61" t="s">
        <v>447</v>
      </c>
      <c r="F1998" s="16">
        <v>1825.5800000000002</v>
      </c>
      <c r="H1998" s="2">
        <v>44430</v>
      </c>
      <c r="I1998" s="2">
        <v>44443</v>
      </c>
      <c r="J1998">
        <f t="shared" si="124"/>
        <v>14</v>
      </c>
      <c r="K1998" s="2">
        <f t="shared" si="125"/>
        <v>44436.5</v>
      </c>
      <c r="L1998" s="82">
        <v>44449.5</v>
      </c>
      <c r="M1998" s="82">
        <v>44449.5</v>
      </c>
      <c r="N1998" s="79"/>
      <c r="O1998">
        <f t="shared" si="126"/>
        <v>13</v>
      </c>
      <c r="P1998" s="32">
        <f t="shared" si="127"/>
        <v>23732.54</v>
      </c>
    </row>
    <row r="1999" spans="2:16" x14ac:dyDescent="0.35">
      <c r="B1999" s="127" t="s">
        <v>86</v>
      </c>
      <c r="C1999" s="113">
        <v>44449</v>
      </c>
      <c r="D1999" s="60" t="s">
        <v>503</v>
      </c>
      <c r="E1999" s="61" t="s">
        <v>503</v>
      </c>
      <c r="F1999" s="16">
        <v>577.91999999999996</v>
      </c>
      <c r="H1999" s="2">
        <v>44430</v>
      </c>
      <c r="I1999" s="2">
        <v>44443</v>
      </c>
      <c r="J1999">
        <f t="shared" si="124"/>
        <v>14</v>
      </c>
      <c r="K1999" s="2">
        <f t="shared" si="125"/>
        <v>44436.5</v>
      </c>
      <c r="L1999" s="82">
        <v>44449.5</v>
      </c>
      <c r="M1999" s="82">
        <v>44449.5</v>
      </c>
      <c r="N1999" s="79"/>
      <c r="O1999">
        <f t="shared" si="126"/>
        <v>13</v>
      </c>
      <c r="P1999" s="32">
        <f t="shared" si="127"/>
        <v>7512.9599999999991</v>
      </c>
    </row>
    <row r="2000" spans="2:16" x14ac:dyDescent="0.35">
      <c r="B2000" s="127" t="s">
        <v>86</v>
      </c>
      <c r="C2000" s="113">
        <v>44449</v>
      </c>
      <c r="D2000" s="60" t="s">
        <v>540</v>
      </c>
      <c r="E2000" s="61" t="s">
        <v>541</v>
      </c>
      <c r="F2000" s="16">
        <v>2.4000000000000004</v>
      </c>
      <c r="H2000" s="2">
        <v>44430</v>
      </c>
      <c r="I2000" s="2">
        <v>44443</v>
      </c>
      <c r="J2000">
        <f t="shared" si="124"/>
        <v>14</v>
      </c>
      <c r="K2000" s="2">
        <f t="shared" si="125"/>
        <v>44436.5</v>
      </c>
      <c r="L2000" s="82">
        <v>44449.5</v>
      </c>
      <c r="M2000" s="79">
        <v>44470.5</v>
      </c>
      <c r="N2000" s="79"/>
      <c r="O2000">
        <f t="shared" si="126"/>
        <v>34</v>
      </c>
      <c r="P2000" s="32">
        <f t="shared" si="127"/>
        <v>81.600000000000009</v>
      </c>
    </row>
    <row r="2001" spans="1:16" x14ac:dyDescent="0.35">
      <c r="B2001" s="127" t="s">
        <v>86</v>
      </c>
      <c r="C2001" s="113">
        <v>44449</v>
      </c>
      <c r="D2001" s="60" t="s">
        <v>488</v>
      </c>
      <c r="E2001" s="61" t="s">
        <v>489</v>
      </c>
      <c r="F2001" s="16">
        <v>1006.0500000000002</v>
      </c>
      <c r="H2001" s="2">
        <v>44430</v>
      </c>
      <c r="I2001" s="2">
        <v>44443</v>
      </c>
      <c r="J2001">
        <f t="shared" si="124"/>
        <v>14</v>
      </c>
      <c r="K2001" s="2">
        <f t="shared" si="125"/>
        <v>44436.5</v>
      </c>
      <c r="L2001" s="82">
        <v>44449.5</v>
      </c>
      <c r="M2001" s="79">
        <v>44484.5</v>
      </c>
      <c r="N2001" s="79"/>
      <c r="O2001">
        <f t="shared" si="126"/>
        <v>48</v>
      </c>
      <c r="P2001" s="32">
        <f t="shared" si="127"/>
        <v>48290.400000000009</v>
      </c>
    </row>
    <row r="2002" spans="1:16" x14ac:dyDescent="0.35">
      <c r="B2002" s="127" t="s">
        <v>86</v>
      </c>
      <c r="C2002" s="113">
        <v>44449</v>
      </c>
      <c r="D2002" s="60" t="s">
        <v>542</v>
      </c>
      <c r="E2002" s="61" t="s">
        <v>543</v>
      </c>
      <c r="F2002" s="16">
        <v>10020.429999999998</v>
      </c>
      <c r="H2002" s="2">
        <v>44430</v>
      </c>
      <c r="I2002" s="2">
        <v>44443</v>
      </c>
      <c r="J2002">
        <f t="shared" si="124"/>
        <v>14</v>
      </c>
      <c r="K2002" s="2">
        <f t="shared" si="125"/>
        <v>44436.5</v>
      </c>
      <c r="L2002" s="82">
        <v>44449.5</v>
      </c>
      <c r="M2002" s="79">
        <v>44449.5</v>
      </c>
      <c r="N2002" s="79"/>
      <c r="O2002">
        <f t="shared" si="126"/>
        <v>13</v>
      </c>
      <c r="P2002" s="32">
        <f t="shared" si="127"/>
        <v>130265.58999999998</v>
      </c>
    </row>
    <row r="2003" spans="1:16" x14ac:dyDescent="0.35">
      <c r="B2003" s="127" t="s">
        <v>86</v>
      </c>
      <c r="C2003" s="113">
        <v>44449</v>
      </c>
      <c r="D2003" s="60" t="s">
        <v>532</v>
      </c>
      <c r="E2003" s="61" t="s">
        <v>533</v>
      </c>
      <c r="F2003" s="16">
        <v>302.68</v>
      </c>
      <c r="H2003" s="2">
        <v>44430</v>
      </c>
      <c r="I2003" s="2">
        <v>44443</v>
      </c>
      <c r="J2003">
        <f t="shared" si="124"/>
        <v>14</v>
      </c>
      <c r="K2003" s="2">
        <f t="shared" si="125"/>
        <v>44436.5</v>
      </c>
      <c r="L2003" s="82">
        <v>44449.5</v>
      </c>
      <c r="M2003" s="82">
        <v>44449.5</v>
      </c>
      <c r="N2003" s="79">
        <v>44448.5</v>
      </c>
      <c r="O2003">
        <f t="shared" si="126"/>
        <v>13</v>
      </c>
      <c r="P2003" s="32">
        <f t="shared" si="127"/>
        <v>3934.84</v>
      </c>
    </row>
    <row r="2004" spans="1:16" x14ac:dyDescent="0.35">
      <c r="B2004" s="127" t="s">
        <v>86</v>
      </c>
      <c r="C2004" s="113">
        <v>44449</v>
      </c>
      <c r="D2004" s="60" t="s">
        <v>534</v>
      </c>
      <c r="E2004" s="61" t="s">
        <v>535</v>
      </c>
      <c r="F2004" s="16">
        <v>1024.8</v>
      </c>
      <c r="H2004" s="2">
        <v>44430</v>
      </c>
      <c r="I2004" s="2">
        <v>44443</v>
      </c>
      <c r="J2004">
        <f t="shared" si="124"/>
        <v>14</v>
      </c>
      <c r="K2004" s="2">
        <f t="shared" si="125"/>
        <v>44436.5</v>
      </c>
      <c r="L2004" s="82">
        <v>44449.5</v>
      </c>
      <c r="M2004" s="82">
        <v>44449.5</v>
      </c>
      <c r="N2004" s="79">
        <v>44448.5</v>
      </c>
      <c r="O2004">
        <f t="shared" si="126"/>
        <v>13</v>
      </c>
      <c r="P2004" s="32">
        <f t="shared" si="127"/>
        <v>13322.4</v>
      </c>
    </row>
    <row r="2005" spans="1:16" x14ac:dyDescent="0.35">
      <c r="B2005" s="127" t="s">
        <v>86</v>
      </c>
      <c r="C2005" s="113">
        <v>44449</v>
      </c>
      <c r="D2005" s="60" t="s">
        <v>536</v>
      </c>
      <c r="E2005" s="61" t="s">
        <v>537</v>
      </c>
      <c r="F2005" s="16">
        <v>281.33999999999997</v>
      </c>
      <c r="H2005" s="2">
        <v>44430</v>
      </c>
      <c r="I2005" s="2">
        <v>44443</v>
      </c>
      <c r="J2005">
        <f t="shared" si="124"/>
        <v>14</v>
      </c>
      <c r="K2005" s="2">
        <f t="shared" si="125"/>
        <v>44436.5</v>
      </c>
      <c r="L2005" s="82">
        <v>44449.5</v>
      </c>
      <c r="M2005" s="82">
        <v>44449.5</v>
      </c>
      <c r="N2005" s="79">
        <v>44448.5</v>
      </c>
      <c r="O2005">
        <f t="shared" si="126"/>
        <v>13</v>
      </c>
      <c r="P2005" s="32">
        <f t="shared" si="127"/>
        <v>3657.4199999999996</v>
      </c>
    </row>
    <row r="2006" spans="1:16" x14ac:dyDescent="0.35">
      <c r="A2006" s="4"/>
      <c r="B2006" s="4" t="s">
        <v>98</v>
      </c>
      <c r="C2006" s="114">
        <v>44449</v>
      </c>
      <c r="D2006" s="56" t="s">
        <v>544</v>
      </c>
      <c r="E2006" t="s">
        <v>545</v>
      </c>
      <c r="F2006" s="3">
        <v>0.19</v>
      </c>
      <c r="H2006" s="2">
        <v>44431</v>
      </c>
      <c r="I2006" s="2">
        <v>44444</v>
      </c>
      <c r="J2006">
        <f t="shared" si="124"/>
        <v>14</v>
      </c>
      <c r="K2006" s="2">
        <f t="shared" si="125"/>
        <v>44437.5</v>
      </c>
      <c r="L2006" s="94">
        <v>44449.5</v>
      </c>
      <c r="M2006" s="79">
        <v>44474.5</v>
      </c>
      <c r="N2006" s="79"/>
      <c r="O2006">
        <f t="shared" si="126"/>
        <v>37</v>
      </c>
      <c r="P2006" s="32">
        <f t="shared" si="127"/>
        <v>7.03</v>
      </c>
    </row>
    <row r="2007" spans="1:16" x14ac:dyDescent="0.35">
      <c r="A2007" s="4"/>
      <c r="B2007" s="4" t="s">
        <v>98</v>
      </c>
      <c r="C2007" s="114">
        <v>44449</v>
      </c>
      <c r="D2007" s="56" t="s">
        <v>544</v>
      </c>
      <c r="E2007" t="s">
        <v>546</v>
      </c>
      <c r="F2007" s="3">
        <v>20</v>
      </c>
      <c r="H2007" s="2">
        <v>44431</v>
      </c>
      <c r="I2007" s="2">
        <v>44444</v>
      </c>
      <c r="J2007">
        <f t="shared" si="124"/>
        <v>14</v>
      </c>
      <c r="K2007" s="2">
        <f t="shared" si="125"/>
        <v>44437.5</v>
      </c>
      <c r="L2007" s="94">
        <v>44449.5</v>
      </c>
      <c r="M2007" s="79">
        <v>44498.5</v>
      </c>
      <c r="N2007" s="79"/>
      <c r="O2007">
        <f t="shared" si="126"/>
        <v>61</v>
      </c>
      <c r="P2007" s="32">
        <f t="shared" si="127"/>
        <v>1220</v>
      </c>
    </row>
    <row r="2008" spans="1:16" x14ac:dyDescent="0.35">
      <c r="A2008" s="4"/>
      <c r="B2008" s="4" t="s">
        <v>98</v>
      </c>
      <c r="C2008" s="114">
        <v>44449</v>
      </c>
      <c r="D2008" s="56" t="s">
        <v>544</v>
      </c>
      <c r="E2008" t="s">
        <v>545</v>
      </c>
      <c r="F2008" s="3">
        <v>138.51999999999998</v>
      </c>
      <c r="H2008" s="2">
        <v>44431</v>
      </c>
      <c r="I2008" s="2">
        <v>44444</v>
      </c>
      <c r="J2008">
        <f t="shared" si="124"/>
        <v>14</v>
      </c>
      <c r="K2008" s="2">
        <f t="shared" si="125"/>
        <v>44437.5</v>
      </c>
      <c r="L2008" s="94">
        <v>44449.5</v>
      </c>
      <c r="M2008" s="79">
        <v>44474.5</v>
      </c>
      <c r="N2008" s="79"/>
      <c r="O2008">
        <f t="shared" si="126"/>
        <v>37</v>
      </c>
      <c r="P2008" s="32">
        <f t="shared" si="127"/>
        <v>5125.24</v>
      </c>
    </row>
    <row r="2009" spans="1:16" x14ac:dyDescent="0.35">
      <c r="A2009" s="4"/>
      <c r="B2009" s="4" t="s">
        <v>98</v>
      </c>
      <c r="C2009" s="114">
        <v>44449</v>
      </c>
      <c r="D2009" s="56" t="s">
        <v>544</v>
      </c>
      <c r="E2009" t="s">
        <v>546</v>
      </c>
      <c r="F2009" s="3">
        <v>3439.4999999999995</v>
      </c>
      <c r="H2009" s="2">
        <v>44431</v>
      </c>
      <c r="I2009" s="2">
        <v>44444</v>
      </c>
      <c r="J2009">
        <f t="shared" si="124"/>
        <v>14</v>
      </c>
      <c r="K2009" s="2">
        <f t="shared" si="125"/>
        <v>44437.5</v>
      </c>
      <c r="L2009" s="94">
        <v>44449.5</v>
      </c>
      <c r="M2009" s="79">
        <v>44498.5</v>
      </c>
      <c r="N2009" s="79"/>
      <c r="O2009">
        <f t="shared" si="126"/>
        <v>61</v>
      </c>
      <c r="P2009" s="32">
        <f t="shared" si="127"/>
        <v>209809.49999999997</v>
      </c>
    </row>
    <row r="2010" spans="1:16" x14ac:dyDescent="0.35">
      <c r="A2010" s="4"/>
      <c r="B2010" s="123" t="s">
        <v>86</v>
      </c>
      <c r="C2010" s="114">
        <v>44449</v>
      </c>
      <c r="D2010" s="56" t="s">
        <v>544</v>
      </c>
      <c r="E2010" t="s">
        <v>546</v>
      </c>
      <c r="F2010" s="3">
        <v>187.01</v>
      </c>
      <c r="H2010" s="2">
        <v>44430</v>
      </c>
      <c r="I2010" s="2">
        <v>44443</v>
      </c>
      <c r="J2010">
        <f t="shared" si="124"/>
        <v>14</v>
      </c>
      <c r="K2010" s="2">
        <f t="shared" si="125"/>
        <v>44436.5</v>
      </c>
      <c r="L2010" s="94">
        <v>44449.5</v>
      </c>
      <c r="M2010" s="79">
        <v>44498.5</v>
      </c>
      <c r="N2010" s="79"/>
      <c r="O2010">
        <f t="shared" si="126"/>
        <v>62</v>
      </c>
      <c r="P2010" s="32">
        <f t="shared" si="127"/>
        <v>11594.619999999999</v>
      </c>
    </row>
    <row r="2011" spans="1:16" x14ac:dyDescent="0.35">
      <c r="B2011" s="60" t="s">
        <v>98</v>
      </c>
      <c r="C2011" s="113">
        <v>44463</v>
      </c>
      <c r="D2011" s="60" t="s">
        <v>460</v>
      </c>
      <c r="E2011" s="61" t="s">
        <v>461</v>
      </c>
      <c r="F2011" s="16">
        <v>170.07999999999993</v>
      </c>
      <c r="H2011" s="2">
        <v>44445</v>
      </c>
      <c r="I2011" s="2">
        <v>44458</v>
      </c>
      <c r="J2011">
        <f t="shared" si="124"/>
        <v>14</v>
      </c>
      <c r="K2011" s="2">
        <f t="shared" si="125"/>
        <v>44451.5</v>
      </c>
      <c r="L2011" s="82">
        <v>44463.5</v>
      </c>
      <c r="M2011" s="79">
        <v>44463.5</v>
      </c>
      <c r="N2011" s="79"/>
      <c r="O2011">
        <f t="shared" si="126"/>
        <v>12</v>
      </c>
      <c r="P2011" s="32">
        <f t="shared" si="127"/>
        <v>2040.9599999999991</v>
      </c>
    </row>
    <row r="2012" spans="1:16" x14ac:dyDescent="0.35">
      <c r="B2012" s="60" t="s">
        <v>98</v>
      </c>
      <c r="C2012" s="113">
        <v>44463</v>
      </c>
      <c r="D2012" s="60" t="s">
        <v>462</v>
      </c>
      <c r="E2012" s="61" t="s">
        <v>463</v>
      </c>
      <c r="F2012" s="16">
        <v>25.78</v>
      </c>
      <c r="H2012" s="2">
        <v>44445</v>
      </c>
      <c r="I2012" s="2">
        <v>44458</v>
      </c>
      <c r="J2012">
        <f t="shared" si="124"/>
        <v>14</v>
      </c>
      <c r="K2012" s="2">
        <f t="shared" si="125"/>
        <v>44451.5</v>
      </c>
      <c r="L2012" s="82">
        <v>44463.5</v>
      </c>
      <c r="M2012" s="79">
        <v>44463.5</v>
      </c>
      <c r="N2012" s="79"/>
      <c r="O2012">
        <f t="shared" si="126"/>
        <v>12</v>
      </c>
      <c r="P2012" s="32">
        <f t="shared" si="127"/>
        <v>309.36</v>
      </c>
    </row>
    <row r="2013" spans="1:16" x14ac:dyDescent="0.35">
      <c r="B2013" s="60" t="s">
        <v>98</v>
      </c>
      <c r="C2013" s="113">
        <v>44463</v>
      </c>
      <c r="D2013" s="60" t="s">
        <v>547</v>
      </c>
      <c r="E2013" s="61" t="s">
        <v>548</v>
      </c>
      <c r="F2013" s="16">
        <v>30</v>
      </c>
      <c r="H2013" s="2">
        <v>44445</v>
      </c>
      <c r="I2013" s="2">
        <v>44458</v>
      </c>
      <c r="J2013">
        <f t="shared" si="124"/>
        <v>14</v>
      </c>
      <c r="K2013" s="2">
        <f t="shared" si="125"/>
        <v>44451.5</v>
      </c>
      <c r="L2013" s="82">
        <v>44463.5</v>
      </c>
      <c r="M2013" s="79">
        <v>44470.5</v>
      </c>
      <c r="N2013" s="79"/>
      <c r="O2013">
        <f t="shared" si="126"/>
        <v>19</v>
      </c>
      <c r="P2013" s="32">
        <f t="shared" si="127"/>
        <v>570</v>
      </c>
    </row>
    <row r="2014" spans="1:16" x14ac:dyDescent="0.35">
      <c r="B2014" s="60" t="s">
        <v>98</v>
      </c>
      <c r="C2014" s="113">
        <v>44463</v>
      </c>
      <c r="D2014" s="60" t="s">
        <v>470</v>
      </c>
      <c r="E2014" s="61" t="s">
        <v>471</v>
      </c>
      <c r="F2014" s="16">
        <v>4742.4800000000032</v>
      </c>
      <c r="H2014" s="2">
        <v>44445</v>
      </c>
      <c r="I2014" s="2">
        <v>44458</v>
      </c>
      <c r="J2014">
        <f t="shared" si="124"/>
        <v>14</v>
      </c>
      <c r="K2014" s="2">
        <f t="shared" si="125"/>
        <v>44451.5</v>
      </c>
      <c r="L2014" s="82">
        <v>44463.5</v>
      </c>
      <c r="M2014" s="79">
        <v>44463.5</v>
      </c>
      <c r="N2014" s="79"/>
      <c r="O2014">
        <f t="shared" si="126"/>
        <v>12</v>
      </c>
      <c r="P2014" s="32">
        <f t="shared" si="127"/>
        <v>56909.760000000038</v>
      </c>
    </row>
    <row r="2015" spans="1:16" x14ac:dyDescent="0.35">
      <c r="B2015" s="60" t="s">
        <v>98</v>
      </c>
      <c r="C2015" s="113">
        <v>44463</v>
      </c>
      <c r="D2015" s="60" t="s">
        <v>472</v>
      </c>
      <c r="E2015" s="61" t="s">
        <v>473</v>
      </c>
      <c r="F2015" s="16">
        <v>688.18999999999994</v>
      </c>
      <c r="H2015" s="2">
        <v>44445</v>
      </c>
      <c r="I2015" s="2">
        <v>44458</v>
      </c>
      <c r="J2015">
        <f t="shared" si="124"/>
        <v>14</v>
      </c>
      <c r="K2015" s="2">
        <f t="shared" si="125"/>
        <v>44451.5</v>
      </c>
      <c r="L2015" s="82">
        <v>44463.5</v>
      </c>
      <c r="M2015" s="79">
        <v>44463.5</v>
      </c>
      <c r="N2015" s="79"/>
      <c r="O2015">
        <f t="shared" si="126"/>
        <v>12</v>
      </c>
      <c r="P2015" s="32">
        <f t="shared" si="127"/>
        <v>8258.2799999999988</v>
      </c>
    </row>
    <row r="2016" spans="1:16" x14ac:dyDescent="0.35">
      <c r="B2016" s="60" t="s">
        <v>98</v>
      </c>
      <c r="C2016" s="113">
        <v>44463</v>
      </c>
      <c r="D2016" s="60" t="s">
        <v>486</v>
      </c>
      <c r="E2016" s="61" t="s">
        <v>487</v>
      </c>
      <c r="F2016" s="16">
        <v>56.64</v>
      </c>
      <c r="H2016" s="2">
        <v>44445</v>
      </c>
      <c r="I2016" s="2">
        <v>44458</v>
      </c>
      <c r="J2016">
        <f t="shared" si="124"/>
        <v>14</v>
      </c>
      <c r="K2016" s="2">
        <f t="shared" si="125"/>
        <v>44451.5</v>
      </c>
      <c r="L2016" s="82">
        <v>44463.5</v>
      </c>
      <c r="M2016" s="79">
        <v>44470.5</v>
      </c>
      <c r="N2016" s="79"/>
      <c r="O2016">
        <f t="shared" si="126"/>
        <v>19</v>
      </c>
      <c r="P2016" s="32">
        <f t="shared" si="127"/>
        <v>1076.1600000000001</v>
      </c>
    </row>
    <row r="2017" spans="2:16" x14ac:dyDescent="0.35">
      <c r="B2017" s="60" t="s">
        <v>98</v>
      </c>
      <c r="C2017" s="113">
        <v>44463</v>
      </c>
      <c r="D2017" s="60" t="s">
        <v>488</v>
      </c>
      <c r="E2017" s="61" t="s">
        <v>489</v>
      </c>
      <c r="F2017" s="16">
        <v>10898.450000000012</v>
      </c>
      <c r="H2017" s="2">
        <v>44445</v>
      </c>
      <c r="I2017" s="2">
        <v>44458</v>
      </c>
      <c r="J2017">
        <f t="shared" si="124"/>
        <v>14</v>
      </c>
      <c r="K2017" s="2">
        <f t="shared" si="125"/>
        <v>44451.5</v>
      </c>
      <c r="L2017" s="82">
        <v>44463.5</v>
      </c>
      <c r="M2017" s="79">
        <v>44484.5</v>
      </c>
      <c r="N2017" s="79"/>
      <c r="O2017">
        <f t="shared" si="126"/>
        <v>33</v>
      </c>
      <c r="P2017" s="32">
        <f t="shared" si="127"/>
        <v>359648.85000000038</v>
      </c>
    </row>
    <row r="2018" spans="2:16" x14ac:dyDescent="0.35">
      <c r="B2018" s="60" t="s">
        <v>98</v>
      </c>
      <c r="C2018" s="113">
        <v>44463</v>
      </c>
      <c r="D2018" s="60" t="s">
        <v>549</v>
      </c>
      <c r="E2018" s="61" t="s">
        <v>550</v>
      </c>
      <c r="F2018" s="16">
        <v>218.75</v>
      </c>
      <c r="H2018" s="2">
        <v>44445</v>
      </c>
      <c r="I2018" s="2">
        <v>44458</v>
      </c>
      <c r="J2018">
        <f t="shared" si="124"/>
        <v>14</v>
      </c>
      <c r="K2018" s="2">
        <f t="shared" si="125"/>
        <v>44451.5</v>
      </c>
      <c r="L2018" s="82">
        <v>44463.5</v>
      </c>
      <c r="M2018" s="79">
        <v>44470.5</v>
      </c>
      <c r="N2018" s="79"/>
      <c r="O2018">
        <f t="shared" si="126"/>
        <v>19</v>
      </c>
      <c r="P2018" s="32">
        <f t="shared" si="127"/>
        <v>4156.25</v>
      </c>
    </row>
    <row r="2019" spans="2:16" x14ac:dyDescent="0.35">
      <c r="B2019" s="60" t="s">
        <v>98</v>
      </c>
      <c r="C2019" s="113">
        <v>44463</v>
      </c>
      <c r="D2019" s="60" t="s">
        <v>450</v>
      </c>
      <c r="E2019" s="61" t="s">
        <v>451</v>
      </c>
      <c r="F2019" s="16">
        <v>5168.3600000000188</v>
      </c>
      <c r="H2019" s="2">
        <v>44445</v>
      </c>
      <c r="I2019" s="2">
        <v>44458</v>
      </c>
      <c r="J2019">
        <f t="shared" si="124"/>
        <v>14</v>
      </c>
      <c r="K2019" s="2">
        <f t="shared" si="125"/>
        <v>44451.5</v>
      </c>
      <c r="L2019" s="82">
        <v>44463.5</v>
      </c>
      <c r="M2019" s="79">
        <v>44463.5</v>
      </c>
      <c r="N2019" s="79"/>
      <c r="O2019">
        <f t="shared" si="126"/>
        <v>12</v>
      </c>
      <c r="P2019" s="32">
        <f t="shared" si="127"/>
        <v>62020.320000000225</v>
      </c>
    </row>
    <row r="2020" spans="2:16" x14ac:dyDescent="0.35">
      <c r="B2020" s="60" t="s">
        <v>98</v>
      </c>
      <c r="C2020" s="113">
        <v>44463</v>
      </c>
      <c r="D2020" s="60" t="s">
        <v>526</v>
      </c>
      <c r="E2020" s="61" t="s">
        <v>527</v>
      </c>
      <c r="F2020" s="16">
        <v>5</v>
      </c>
      <c r="H2020" s="2">
        <v>44445</v>
      </c>
      <c r="I2020" s="2">
        <v>44458</v>
      </c>
      <c r="J2020">
        <f t="shared" si="124"/>
        <v>14</v>
      </c>
      <c r="K2020" s="2">
        <f t="shared" si="125"/>
        <v>44451.5</v>
      </c>
      <c r="L2020" s="82">
        <v>44463.5</v>
      </c>
      <c r="M2020" s="79">
        <v>44470.5</v>
      </c>
      <c r="N2020" s="79"/>
      <c r="O2020">
        <f t="shared" si="126"/>
        <v>19</v>
      </c>
      <c r="P2020" s="32">
        <f t="shared" si="127"/>
        <v>95</v>
      </c>
    </row>
    <row r="2021" spans="2:16" x14ac:dyDescent="0.35">
      <c r="B2021" s="60" t="s">
        <v>98</v>
      </c>
      <c r="C2021" s="113">
        <v>44463</v>
      </c>
      <c r="D2021" s="60" t="s">
        <v>561</v>
      </c>
      <c r="E2021" s="61" t="s">
        <v>562</v>
      </c>
      <c r="F2021" s="16">
        <v>10</v>
      </c>
      <c r="H2021" s="2">
        <v>44445</v>
      </c>
      <c r="I2021" s="2">
        <v>44458</v>
      </c>
      <c r="J2021">
        <f t="shared" si="124"/>
        <v>14</v>
      </c>
      <c r="K2021" s="2">
        <f t="shared" si="125"/>
        <v>44451.5</v>
      </c>
      <c r="L2021" s="82">
        <v>44463.5</v>
      </c>
      <c r="M2021" s="79">
        <v>44463.5</v>
      </c>
      <c r="N2021" s="79"/>
      <c r="O2021">
        <f t="shared" si="126"/>
        <v>12</v>
      </c>
      <c r="P2021" s="32">
        <f t="shared" si="127"/>
        <v>120</v>
      </c>
    </row>
    <row r="2022" spans="2:16" x14ac:dyDescent="0.35">
      <c r="B2022" s="60" t="s">
        <v>98</v>
      </c>
      <c r="C2022" s="113">
        <v>44463</v>
      </c>
      <c r="D2022" s="60" t="s">
        <v>532</v>
      </c>
      <c r="E2022" s="61" t="s">
        <v>533</v>
      </c>
      <c r="F2022" s="16">
        <v>1578.23</v>
      </c>
      <c r="H2022" s="2">
        <v>44445</v>
      </c>
      <c r="I2022" s="2">
        <v>44458</v>
      </c>
      <c r="J2022">
        <f t="shared" si="124"/>
        <v>14</v>
      </c>
      <c r="K2022" s="2">
        <f t="shared" si="125"/>
        <v>44451.5</v>
      </c>
      <c r="L2022" s="82">
        <v>44463.5</v>
      </c>
      <c r="M2022" s="82">
        <v>44463.5</v>
      </c>
      <c r="N2022" s="79">
        <v>44462.5</v>
      </c>
      <c r="O2022">
        <f t="shared" si="126"/>
        <v>12</v>
      </c>
      <c r="P2022" s="32">
        <f t="shared" si="127"/>
        <v>18938.760000000002</v>
      </c>
    </row>
    <row r="2023" spans="2:16" x14ac:dyDescent="0.35">
      <c r="B2023" s="60" t="s">
        <v>98</v>
      </c>
      <c r="C2023" s="113">
        <v>44463</v>
      </c>
      <c r="D2023" s="60" t="s">
        <v>534</v>
      </c>
      <c r="E2023" s="61" t="s">
        <v>535</v>
      </c>
      <c r="F2023" s="16">
        <v>17251.890000000007</v>
      </c>
      <c r="H2023" s="2">
        <v>44445</v>
      </c>
      <c r="I2023" s="2">
        <v>44458</v>
      </c>
      <c r="J2023">
        <f t="shared" si="124"/>
        <v>14</v>
      </c>
      <c r="K2023" s="2">
        <f t="shared" si="125"/>
        <v>44451.5</v>
      </c>
      <c r="L2023" s="82">
        <v>44463.5</v>
      </c>
      <c r="M2023" s="82">
        <v>44463.5</v>
      </c>
      <c r="N2023" s="79">
        <v>44462.5</v>
      </c>
      <c r="O2023">
        <f t="shared" si="126"/>
        <v>12</v>
      </c>
      <c r="P2023" s="32">
        <f t="shared" si="127"/>
        <v>207022.68000000008</v>
      </c>
    </row>
    <row r="2024" spans="2:16" x14ac:dyDescent="0.35">
      <c r="B2024" s="60" t="s">
        <v>98</v>
      </c>
      <c r="C2024" s="113">
        <v>44463</v>
      </c>
      <c r="D2024" s="60" t="s">
        <v>536</v>
      </c>
      <c r="E2024" s="61" t="s">
        <v>537</v>
      </c>
      <c r="F2024" s="16">
        <v>1399.8799999999999</v>
      </c>
      <c r="H2024" s="2">
        <v>44445</v>
      </c>
      <c r="I2024" s="2">
        <v>44458</v>
      </c>
      <c r="J2024">
        <f t="shared" si="124"/>
        <v>14</v>
      </c>
      <c r="K2024" s="2">
        <f t="shared" si="125"/>
        <v>44451.5</v>
      </c>
      <c r="L2024" s="82">
        <v>44463.5</v>
      </c>
      <c r="M2024" s="82">
        <v>44463.5</v>
      </c>
      <c r="N2024" s="79">
        <v>44462.5</v>
      </c>
      <c r="O2024">
        <f t="shared" si="126"/>
        <v>12</v>
      </c>
      <c r="P2024" s="32">
        <f t="shared" si="127"/>
        <v>16798.559999999998</v>
      </c>
    </row>
    <row r="2025" spans="2:16" x14ac:dyDescent="0.35">
      <c r="B2025" s="60" t="s">
        <v>98</v>
      </c>
      <c r="C2025" s="113">
        <v>44463</v>
      </c>
      <c r="D2025" s="60" t="s">
        <v>553</v>
      </c>
      <c r="E2025" s="61" t="s">
        <v>554</v>
      </c>
      <c r="F2025" s="16">
        <v>424.3</v>
      </c>
      <c r="H2025" s="2">
        <v>44445</v>
      </c>
      <c r="I2025" s="2">
        <v>44458</v>
      </c>
      <c r="J2025">
        <f t="shared" si="124"/>
        <v>14</v>
      </c>
      <c r="K2025" s="2">
        <f t="shared" si="125"/>
        <v>44451.5</v>
      </c>
      <c r="L2025" s="82">
        <v>44463.5</v>
      </c>
      <c r="M2025" s="82">
        <v>44463.5</v>
      </c>
      <c r="N2025" s="79">
        <v>44462.5</v>
      </c>
      <c r="O2025">
        <f t="shared" si="126"/>
        <v>12</v>
      </c>
      <c r="P2025" s="32">
        <f t="shared" si="127"/>
        <v>5091.6000000000004</v>
      </c>
    </row>
    <row r="2026" spans="2:16" x14ac:dyDescent="0.35">
      <c r="B2026" s="60" t="s">
        <v>98</v>
      </c>
      <c r="C2026" s="113">
        <v>44463</v>
      </c>
      <c r="D2026" s="60" t="s">
        <v>442</v>
      </c>
      <c r="E2026" s="61" t="s">
        <v>443</v>
      </c>
      <c r="F2026" s="16">
        <v>6</v>
      </c>
      <c r="H2026" s="2">
        <v>44445</v>
      </c>
      <c r="I2026" s="2">
        <v>44458</v>
      </c>
      <c r="J2026">
        <f t="shared" si="124"/>
        <v>14</v>
      </c>
      <c r="K2026" s="2">
        <f t="shared" si="125"/>
        <v>44451.5</v>
      </c>
      <c r="L2026" s="82">
        <v>44463.5</v>
      </c>
      <c r="M2026" s="82">
        <v>44463.5</v>
      </c>
      <c r="N2026" s="79"/>
      <c r="O2026">
        <f t="shared" si="126"/>
        <v>12</v>
      </c>
      <c r="P2026" s="32">
        <f t="shared" si="127"/>
        <v>72</v>
      </c>
    </row>
    <row r="2027" spans="2:16" x14ac:dyDescent="0.35">
      <c r="B2027" s="60" t="s">
        <v>98</v>
      </c>
      <c r="C2027" s="113">
        <v>44463</v>
      </c>
      <c r="D2027" s="60" t="s">
        <v>440</v>
      </c>
      <c r="E2027" s="61" t="s">
        <v>441</v>
      </c>
      <c r="F2027" s="16">
        <v>3.0900000000000003</v>
      </c>
      <c r="H2027" s="2">
        <v>44445</v>
      </c>
      <c r="I2027" s="2">
        <v>44458</v>
      </c>
      <c r="J2027">
        <f t="shared" si="124"/>
        <v>14</v>
      </c>
      <c r="K2027" s="2">
        <f t="shared" si="125"/>
        <v>44451.5</v>
      </c>
      <c r="L2027" s="82">
        <v>44463.5</v>
      </c>
      <c r="M2027" s="79">
        <v>44468.5</v>
      </c>
      <c r="N2027" s="79"/>
      <c r="O2027">
        <f t="shared" si="126"/>
        <v>17</v>
      </c>
      <c r="P2027" s="32">
        <f t="shared" si="127"/>
        <v>52.530000000000008</v>
      </c>
    </row>
    <row r="2028" spans="2:16" x14ac:dyDescent="0.35">
      <c r="B2028" s="60" t="s">
        <v>98</v>
      </c>
      <c r="C2028" s="113">
        <v>44463</v>
      </c>
      <c r="D2028" s="60" t="s">
        <v>444</v>
      </c>
      <c r="E2028" s="61" t="s">
        <v>445</v>
      </c>
      <c r="F2028" s="16">
        <v>43.400000000000006</v>
      </c>
      <c r="H2028" s="2">
        <v>44445</v>
      </c>
      <c r="I2028" s="2">
        <v>44458</v>
      </c>
      <c r="J2028">
        <f t="shared" si="124"/>
        <v>14</v>
      </c>
      <c r="K2028" s="2">
        <f t="shared" si="125"/>
        <v>44451.5</v>
      </c>
      <c r="L2028" s="82">
        <v>44463.5</v>
      </c>
      <c r="M2028" s="82">
        <v>44463.5</v>
      </c>
      <c r="N2028" s="79"/>
      <c r="O2028">
        <f t="shared" si="126"/>
        <v>12</v>
      </c>
      <c r="P2028" s="32">
        <f t="shared" si="127"/>
        <v>520.80000000000007</v>
      </c>
    </row>
    <row r="2029" spans="2:16" x14ac:dyDescent="0.35">
      <c r="B2029" s="60" t="s">
        <v>98</v>
      </c>
      <c r="C2029" s="113">
        <v>44463</v>
      </c>
      <c r="D2029" s="60" t="s">
        <v>442</v>
      </c>
      <c r="E2029" s="61" t="s">
        <v>443</v>
      </c>
      <c r="F2029" s="16">
        <v>24.46</v>
      </c>
      <c r="H2029" s="2">
        <v>44445</v>
      </c>
      <c r="I2029" s="2">
        <v>44458</v>
      </c>
      <c r="J2029">
        <f t="shared" si="124"/>
        <v>14</v>
      </c>
      <c r="K2029" s="2">
        <f t="shared" si="125"/>
        <v>44451.5</v>
      </c>
      <c r="L2029" s="82">
        <v>44463.5</v>
      </c>
      <c r="M2029" s="82">
        <v>44463.5</v>
      </c>
      <c r="N2029" s="79"/>
      <c r="O2029">
        <f t="shared" si="126"/>
        <v>12</v>
      </c>
      <c r="P2029" s="32">
        <f t="shared" si="127"/>
        <v>293.52</v>
      </c>
    </row>
    <row r="2030" spans="2:16" x14ac:dyDescent="0.35">
      <c r="B2030" s="60" t="s">
        <v>98</v>
      </c>
      <c r="C2030" s="113">
        <v>44463</v>
      </c>
      <c r="D2030" s="60" t="s">
        <v>440</v>
      </c>
      <c r="E2030" s="61" t="s">
        <v>441</v>
      </c>
      <c r="F2030" s="16">
        <v>6.17</v>
      </c>
      <c r="H2030" s="2">
        <v>44445</v>
      </c>
      <c r="I2030" s="2">
        <v>44458</v>
      </c>
      <c r="J2030">
        <f t="shared" si="124"/>
        <v>14</v>
      </c>
      <c r="K2030" s="2">
        <f t="shared" si="125"/>
        <v>44451.5</v>
      </c>
      <c r="L2030" s="82">
        <v>44463.5</v>
      </c>
      <c r="M2030" s="79">
        <v>44468.5</v>
      </c>
      <c r="N2030" s="79"/>
      <c r="O2030">
        <f t="shared" si="126"/>
        <v>17</v>
      </c>
      <c r="P2030" s="32">
        <f t="shared" si="127"/>
        <v>104.89</v>
      </c>
    </row>
    <row r="2031" spans="2:16" x14ac:dyDescent="0.35">
      <c r="B2031" s="60" t="s">
        <v>98</v>
      </c>
      <c r="C2031" s="113">
        <v>44463</v>
      </c>
      <c r="D2031" s="60" t="s">
        <v>444</v>
      </c>
      <c r="E2031" s="61" t="s">
        <v>445</v>
      </c>
      <c r="F2031" s="16">
        <v>45.55</v>
      </c>
      <c r="H2031" s="2">
        <v>44445</v>
      </c>
      <c r="I2031" s="2">
        <v>44458</v>
      </c>
      <c r="J2031">
        <f t="shared" si="124"/>
        <v>14</v>
      </c>
      <c r="K2031" s="2">
        <f t="shared" si="125"/>
        <v>44451.5</v>
      </c>
      <c r="L2031" s="82">
        <v>44463.5</v>
      </c>
      <c r="M2031" s="82">
        <v>44463.5</v>
      </c>
      <c r="N2031" s="79"/>
      <c r="O2031">
        <f t="shared" si="126"/>
        <v>12</v>
      </c>
      <c r="P2031" s="32">
        <f t="shared" si="127"/>
        <v>546.59999999999991</v>
      </c>
    </row>
    <row r="2032" spans="2:16" x14ac:dyDescent="0.35">
      <c r="B2032" s="60" t="s">
        <v>98</v>
      </c>
      <c r="C2032" s="113">
        <v>44463</v>
      </c>
      <c r="D2032" s="60" t="s">
        <v>442</v>
      </c>
      <c r="E2032" s="61" t="s">
        <v>443</v>
      </c>
      <c r="F2032" s="16">
        <v>13.38</v>
      </c>
      <c r="H2032" s="2">
        <v>44445</v>
      </c>
      <c r="I2032" s="2">
        <v>44458</v>
      </c>
      <c r="J2032">
        <f t="shared" si="124"/>
        <v>14</v>
      </c>
      <c r="K2032" s="2">
        <f t="shared" si="125"/>
        <v>44451.5</v>
      </c>
      <c r="L2032" s="82">
        <v>44463.5</v>
      </c>
      <c r="M2032" s="82">
        <v>44463.5</v>
      </c>
      <c r="N2032" s="79"/>
      <c r="O2032">
        <f t="shared" si="126"/>
        <v>12</v>
      </c>
      <c r="P2032" s="32">
        <f t="shared" si="127"/>
        <v>160.56</v>
      </c>
    </row>
    <row r="2033" spans="2:16" x14ac:dyDescent="0.35">
      <c r="B2033" s="60" t="s">
        <v>98</v>
      </c>
      <c r="C2033" s="113">
        <v>44463</v>
      </c>
      <c r="D2033" s="60" t="s">
        <v>430</v>
      </c>
      <c r="E2033" s="61" t="s">
        <v>431</v>
      </c>
      <c r="F2033" s="16">
        <v>10.52</v>
      </c>
      <c r="H2033" s="2">
        <v>44445</v>
      </c>
      <c r="I2033" s="2">
        <v>44458</v>
      </c>
      <c r="J2033">
        <f t="shared" si="124"/>
        <v>14</v>
      </c>
      <c r="K2033" s="2">
        <f t="shared" si="125"/>
        <v>44451.5</v>
      </c>
      <c r="L2033" s="82">
        <v>44463.5</v>
      </c>
      <c r="M2033" s="82">
        <v>44463.5</v>
      </c>
      <c r="N2033" s="79"/>
      <c r="O2033">
        <f t="shared" si="126"/>
        <v>12</v>
      </c>
      <c r="P2033" s="32">
        <f t="shared" si="127"/>
        <v>126.24</v>
      </c>
    </row>
    <row r="2034" spans="2:16" x14ac:dyDescent="0.35">
      <c r="B2034" s="60" t="s">
        <v>98</v>
      </c>
      <c r="C2034" s="113">
        <v>44463</v>
      </c>
      <c r="D2034" s="60" t="s">
        <v>432</v>
      </c>
      <c r="E2034" s="61" t="s">
        <v>433</v>
      </c>
      <c r="F2034" s="16">
        <v>15.78</v>
      </c>
      <c r="H2034" s="2">
        <v>44445</v>
      </c>
      <c r="I2034" s="2">
        <v>44458</v>
      </c>
      <c r="J2034">
        <f t="shared" si="124"/>
        <v>14</v>
      </c>
      <c r="K2034" s="2">
        <f t="shared" si="125"/>
        <v>44451.5</v>
      </c>
      <c r="L2034" s="82">
        <v>44463.5</v>
      </c>
      <c r="M2034" s="82">
        <v>44463.5</v>
      </c>
      <c r="N2034" s="79"/>
      <c r="O2034">
        <f t="shared" si="126"/>
        <v>12</v>
      </c>
      <c r="P2034" s="32">
        <f t="shared" si="127"/>
        <v>189.35999999999999</v>
      </c>
    </row>
    <row r="2035" spans="2:16" x14ac:dyDescent="0.35">
      <c r="B2035" s="60" t="s">
        <v>98</v>
      </c>
      <c r="C2035" s="113">
        <v>44463</v>
      </c>
      <c r="D2035" s="60" t="s">
        <v>434</v>
      </c>
      <c r="E2035" s="61" t="s">
        <v>435</v>
      </c>
      <c r="F2035" s="16">
        <v>15.790000000000001</v>
      </c>
      <c r="H2035" s="2">
        <v>44445</v>
      </c>
      <c r="I2035" s="2">
        <v>44458</v>
      </c>
      <c r="J2035">
        <f t="shared" si="124"/>
        <v>14</v>
      </c>
      <c r="K2035" s="2">
        <f t="shared" si="125"/>
        <v>44451.5</v>
      </c>
      <c r="L2035" s="82">
        <v>44463.5</v>
      </c>
      <c r="M2035" s="82">
        <v>44463.5</v>
      </c>
      <c r="N2035" s="79"/>
      <c r="O2035">
        <f t="shared" si="126"/>
        <v>12</v>
      </c>
      <c r="P2035" s="32">
        <f t="shared" si="127"/>
        <v>189.48000000000002</v>
      </c>
    </row>
    <row r="2036" spans="2:16" x14ac:dyDescent="0.35">
      <c r="B2036" s="60" t="s">
        <v>98</v>
      </c>
      <c r="C2036" s="113">
        <v>44463</v>
      </c>
      <c r="D2036" s="60" t="s">
        <v>478</v>
      </c>
      <c r="E2036" s="61" t="s">
        <v>479</v>
      </c>
      <c r="F2036" s="16">
        <v>50</v>
      </c>
      <c r="H2036" s="2">
        <v>44445</v>
      </c>
      <c r="I2036" s="2">
        <v>44458</v>
      </c>
      <c r="J2036">
        <f t="shared" si="124"/>
        <v>14</v>
      </c>
      <c r="K2036" s="2">
        <f t="shared" si="125"/>
        <v>44451.5</v>
      </c>
      <c r="L2036" s="82">
        <v>44463.5</v>
      </c>
      <c r="M2036" s="82">
        <v>44463.5</v>
      </c>
      <c r="N2036" s="79"/>
      <c r="O2036">
        <f t="shared" si="126"/>
        <v>12</v>
      </c>
      <c r="P2036" s="32">
        <f t="shared" si="127"/>
        <v>600</v>
      </c>
    </row>
    <row r="2037" spans="2:16" x14ac:dyDescent="0.35">
      <c r="B2037" s="60" t="s">
        <v>98</v>
      </c>
      <c r="C2037" s="113">
        <v>44463</v>
      </c>
      <c r="D2037" s="60" t="s">
        <v>480</v>
      </c>
      <c r="E2037" s="61" t="s">
        <v>481</v>
      </c>
      <c r="F2037" s="16">
        <v>50</v>
      </c>
      <c r="H2037" s="2">
        <v>44445</v>
      </c>
      <c r="I2037" s="2">
        <v>44458</v>
      </c>
      <c r="J2037">
        <f t="shared" si="124"/>
        <v>14</v>
      </c>
      <c r="K2037" s="2">
        <f t="shared" si="125"/>
        <v>44451.5</v>
      </c>
      <c r="L2037" s="82">
        <v>44463.5</v>
      </c>
      <c r="M2037" s="82">
        <v>44463.5</v>
      </c>
      <c r="N2037" s="79"/>
      <c r="O2037">
        <f t="shared" si="126"/>
        <v>12</v>
      </c>
      <c r="P2037" s="32">
        <f t="shared" si="127"/>
        <v>600</v>
      </c>
    </row>
    <row r="2038" spans="2:16" x14ac:dyDescent="0.35">
      <c r="B2038" s="60" t="s">
        <v>98</v>
      </c>
      <c r="C2038" s="113">
        <v>44463</v>
      </c>
      <c r="D2038" s="60" t="s">
        <v>430</v>
      </c>
      <c r="E2038" s="61" t="s">
        <v>431</v>
      </c>
      <c r="F2038" s="16">
        <v>6.8</v>
      </c>
      <c r="H2038" s="2">
        <v>44445</v>
      </c>
      <c r="I2038" s="2">
        <v>44458</v>
      </c>
      <c r="J2038">
        <f t="shared" si="124"/>
        <v>14</v>
      </c>
      <c r="K2038" s="2">
        <f t="shared" si="125"/>
        <v>44451.5</v>
      </c>
      <c r="L2038" s="82">
        <v>44463.5</v>
      </c>
      <c r="M2038" s="82">
        <v>44463.5</v>
      </c>
      <c r="N2038" s="79"/>
      <c r="O2038">
        <f t="shared" si="126"/>
        <v>12</v>
      </c>
      <c r="P2038" s="32">
        <f t="shared" si="127"/>
        <v>81.599999999999994</v>
      </c>
    </row>
    <row r="2039" spans="2:16" x14ac:dyDescent="0.35">
      <c r="B2039" s="60" t="s">
        <v>98</v>
      </c>
      <c r="C2039" s="113">
        <v>44463</v>
      </c>
      <c r="D2039" s="60" t="s">
        <v>432</v>
      </c>
      <c r="E2039" s="61" t="s">
        <v>433</v>
      </c>
      <c r="F2039" s="16">
        <v>10.199999999999999</v>
      </c>
      <c r="H2039" s="2">
        <v>44445</v>
      </c>
      <c r="I2039" s="2">
        <v>44458</v>
      </c>
      <c r="J2039">
        <f t="shared" si="124"/>
        <v>14</v>
      </c>
      <c r="K2039" s="2">
        <f t="shared" si="125"/>
        <v>44451.5</v>
      </c>
      <c r="L2039" s="82">
        <v>44463.5</v>
      </c>
      <c r="M2039" s="82">
        <v>44463.5</v>
      </c>
      <c r="N2039" s="79"/>
      <c r="O2039">
        <f t="shared" si="126"/>
        <v>12</v>
      </c>
      <c r="P2039" s="32">
        <f t="shared" si="127"/>
        <v>122.39999999999999</v>
      </c>
    </row>
    <row r="2040" spans="2:16" x14ac:dyDescent="0.35">
      <c r="B2040" s="60" t="s">
        <v>98</v>
      </c>
      <c r="C2040" s="113">
        <v>44463</v>
      </c>
      <c r="D2040" s="60" t="s">
        <v>434</v>
      </c>
      <c r="E2040" s="61" t="s">
        <v>435</v>
      </c>
      <c r="F2040" s="16">
        <v>10.199999999999999</v>
      </c>
      <c r="H2040" s="2">
        <v>44445</v>
      </c>
      <c r="I2040" s="2">
        <v>44458</v>
      </c>
      <c r="J2040">
        <f t="shared" si="124"/>
        <v>14</v>
      </c>
      <c r="K2040" s="2">
        <f t="shared" si="125"/>
        <v>44451.5</v>
      </c>
      <c r="L2040" s="82">
        <v>44463.5</v>
      </c>
      <c r="M2040" s="82">
        <v>44463.5</v>
      </c>
      <c r="N2040" s="79"/>
      <c r="O2040">
        <f t="shared" si="126"/>
        <v>12</v>
      </c>
      <c r="P2040" s="32">
        <f t="shared" si="127"/>
        <v>122.39999999999999</v>
      </c>
    </row>
    <row r="2041" spans="2:16" x14ac:dyDescent="0.35">
      <c r="B2041" s="60" t="s">
        <v>98</v>
      </c>
      <c r="C2041" s="113">
        <v>44463</v>
      </c>
      <c r="D2041" s="60" t="s">
        <v>478</v>
      </c>
      <c r="E2041" s="61" t="s">
        <v>479</v>
      </c>
      <c r="F2041" s="16">
        <v>16.670000000000002</v>
      </c>
      <c r="H2041" s="2">
        <v>44445</v>
      </c>
      <c r="I2041" s="2">
        <v>44458</v>
      </c>
      <c r="J2041">
        <f t="shared" si="124"/>
        <v>14</v>
      </c>
      <c r="K2041" s="2">
        <f t="shared" si="125"/>
        <v>44451.5</v>
      </c>
      <c r="L2041" s="82">
        <v>44463.5</v>
      </c>
      <c r="M2041" s="82">
        <v>44463.5</v>
      </c>
      <c r="N2041" s="79"/>
      <c r="O2041">
        <f t="shared" si="126"/>
        <v>12</v>
      </c>
      <c r="P2041" s="32">
        <f t="shared" si="127"/>
        <v>200.04000000000002</v>
      </c>
    </row>
    <row r="2042" spans="2:16" x14ac:dyDescent="0.35">
      <c r="B2042" s="60" t="s">
        <v>98</v>
      </c>
      <c r="C2042" s="113">
        <v>44463</v>
      </c>
      <c r="D2042" s="60" t="s">
        <v>440</v>
      </c>
      <c r="E2042" s="61" t="s">
        <v>441</v>
      </c>
      <c r="F2042" s="16">
        <v>6.17</v>
      </c>
      <c r="H2042" s="2">
        <v>44445</v>
      </c>
      <c r="I2042" s="2">
        <v>44458</v>
      </c>
      <c r="J2042">
        <f t="shared" si="124"/>
        <v>14</v>
      </c>
      <c r="K2042" s="2">
        <f t="shared" si="125"/>
        <v>44451.5</v>
      </c>
      <c r="L2042" s="82">
        <v>44463.5</v>
      </c>
      <c r="M2042" s="79">
        <v>44468.5</v>
      </c>
      <c r="N2042" s="79"/>
      <c r="O2042">
        <f t="shared" si="126"/>
        <v>17</v>
      </c>
      <c r="P2042" s="32">
        <f t="shared" si="127"/>
        <v>104.89</v>
      </c>
    </row>
    <row r="2043" spans="2:16" x14ac:dyDescent="0.35">
      <c r="B2043" s="60" t="s">
        <v>98</v>
      </c>
      <c r="C2043" s="113">
        <v>44463</v>
      </c>
      <c r="D2043" s="60" t="s">
        <v>480</v>
      </c>
      <c r="E2043" s="61" t="s">
        <v>481</v>
      </c>
      <c r="F2043" s="16">
        <v>16.670000000000002</v>
      </c>
      <c r="H2043" s="2">
        <v>44445</v>
      </c>
      <c r="I2043" s="2">
        <v>44458</v>
      </c>
      <c r="J2043">
        <f t="shared" si="124"/>
        <v>14</v>
      </c>
      <c r="K2043" s="2">
        <f t="shared" si="125"/>
        <v>44451.5</v>
      </c>
      <c r="L2043" s="82">
        <v>44463.5</v>
      </c>
      <c r="M2043" s="82">
        <v>44463.5</v>
      </c>
      <c r="N2043" s="79"/>
      <c r="O2043">
        <f t="shared" si="126"/>
        <v>12</v>
      </c>
      <c r="P2043" s="32">
        <f t="shared" si="127"/>
        <v>200.04000000000002</v>
      </c>
    </row>
    <row r="2044" spans="2:16" x14ac:dyDescent="0.35">
      <c r="B2044" s="60" t="s">
        <v>98</v>
      </c>
      <c r="C2044" s="113">
        <v>44463</v>
      </c>
      <c r="D2044" s="60" t="s">
        <v>430</v>
      </c>
      <c r="E2044" s="61" t="s">
        <v>431</v>
      </c>
      <c r="F2044" s="16">
        <v>30.2</v>
      </c>
      <c r="H2044" s="2">
        <v>44445</v>
      </c>
      <c r="I2044" s="2">
        <v>44458</v>
      </c>
      <c r="J2044">
        <f t="shared" si="124"/>
        <v>14</v>
      </c>
      <c r="K2044" s="2">
        <f t="shared" si="125"/>
        <v>44451.5</v>
      </c>
      <c r="L2044" s="82">
        <v>44463.5</v>
      </c>
      <c r="M2044" s="82">
        <v>44463.5</v>
      </c>
      <c r="N2044" s="79"/>
      <c r="O2044">
        <f t="shared" si="126"/>
        <v>12</v>
      </c>
      <c r="P2044" s="32">
        <f t="shared" si="127"/>
        <v>362.4</v>
      </c>
    </row>
    <row r="2045" spans="2:16" x14ac:dyDescent="0.35">
      <c r="B2045" s="60" t="s">
        <v>98</v>
      </c>
      <c r="C2045" s="113">
        <v>44463</v>
      </c>
      <c r="D2045" s="60" t="s">
        <v>444</v>
      </c>
      <c r="E2045" s="61" t="s">
        <v>445</v>
      </c>
      <c r="F2045" s="16">
        <v>80.540000000000006</v>
      </c>
      <c r="H2045" s="2">
        <v>44445</v>
      </c>
      <c r="I2045" s="2">
        <v>44458</v>
      </c>
      <c r="J2045">
        <f t="shared" si="124"/>
        <v>14</v>
      </c>
      <c r="K2045" s="2">
        <f t="shared" si="125"/>
        <v>44451.5</v>
      </c>
      <c r="L2045" s="82">
        <v>44463.5</v>
      </c>
      <c r="M2045" s="82">
        <v>44463.5</v>
      </c>
      <c r="N2045" s="79"/>
      <c r="O2045">
        <f t="shared" si="126"/>
        <v>12</v>
      </c>
      <c r="P2045" s="32">
        <f t="shared" si="127"/>
        <v>966.48</v>
      </c>
    </row>
    <row r="2046" spans="2:16" x14ac:dyDescent="0.35">
      <c r="B2046" s="60" t="s">
        <v>98</v>
      </c>
      <c r="C2046" s="113">
        <v>44463</v>
      </c>
      <c r="D2046" s="60" t="s">
        <v>432</v>
      </c>
      <c r="E2046" s="61" t="s">
        <v>433</v>
      </c>
      <c r="F2046" s="16">
        <v>33.979999999999997</v>
      </c>
      <c r="H2046" s="2">
        <v>44445</v>
      </c>
      <c r="I2046" s="2">
        <v>44458</v>
      </c>
      <c r="J2046">
        <f t="shared" si="124"/>
        <v>14</v>
      </c>
      <c r="K2046" s="2">
        <f t="shared" si="125"/>
        <v>44451.5</v>
      </c>
      <c r="L2046" s="82">
        <v>44463.5</v>
      </c>
      <c r="M2046" s="82">
        <v>44463.5</v>
      </c>
      <c r="N2046" s="79"/>
      <c r="O2046">
        <f t="shared" si="126"/>
        <v>12</v>
      </c>
      <c r="P2046" s="32">
        <f t="shared" si="127"/>
        <v>407.76</v>
      </c>
    </row>
    <row r="2047" spans="2:16" x14ac:dyDescent="0.35">
      <c r="B2047" s="60" t="s">
        <v>98</v>
      </c>
      <c r="C2047" s="113">
        <v>44463</v>
      </c>
      <c r="D2047" s="60" t="s">
        <v>434</v>
      </c>
      <c r="E2047" s="61" t="s">
        <v>435</v>
      </c>
      <c r="F2047" s="16">
        <v>33.979999999999997</v>
      </c>
      <c r="H2047" s="2">
        <v>44445</v>
      </c>
      <c r="I2047" s="2">
        <v>44458</v>
      </c>
      <c r="J2047">
        <f t="shared" si="124"/>
        <v>14</v>
      </c>
      <c r="K2047" s="2">
        <f t="shared" si="125"/>
        <v>44451.5</v>
      </c>
      <c r="L2047" s="82">
        <v>44463.5</v>
      </c>
      <c r="M2047" s="82">
        <v>44463.5</v>
      </c>
      <c r="N2047" s="79"/>
      <c r="O2047">
        <f t="shared" si="126"/>
        <v>12</v>
      </c>
      <c r="P2047" s="32">
        <f t="shared" si="127"/>
        <v>407.76</v>
      </c>
    </row>
    <row r="2048" spans="2:16" x14ac:dyDescent="0.35">
      <c r="B2048" s="60" t="s">
        <v>98</v>
      </c>
      <c r="C2048" s="113">
        <v>44463</v>
      </c>
      <c r="D2048" s="60" t="s">
        <v>436</v>
      </c>
      <c r="E2048" s="61" t="s">
        <v>437</v>
      </c>
      <c r="F2048" s="16">
        <v>218.93</v>
      </c>
      <c r="H2048" s="2">
        <v>44445</v>
      </c>
      <c r="I2048" s="2">
        <v>44458</v>
      </c>
      <c r="J2048">
        <f t="shared" si="124"/>
        <v>14</v>
      </c>
      <c r="K2048" s="2">
        <f t="shared" si="125"/>
        <v>44451.5</v>
      </c>
      <c r="L2048" s="82">
        <v>44463.5</v>
      </c>
      <c r="M2048" s="82">
        <v>44463.5</v>
      </c>
      <c r="N2048" s="79"/>
      <c r="O2048">
        <f t="shared" si="126"/>
        <v>12</v>
      </c>
      <c r="P2048" s="32">
        <f t="shared" si="127"/>
        <v>2627.16</v>
      </c>
    </row>
    <row r="2049" spans="2:16" x14ac:dyDescent="0.35">
      <c r="B2049" s="60" t="s">
        <v>98</v>
      </c>
      <c r="C2049" s="113">
        <v>44463</v>
      </c>
      <c r="D2049" s="60" t="s">
        <v>442</v>
      </c>
      <c r="E2049" s="61" t="s">
        <v>443</v>
      </c>
      <c r="F2049" s="16">
        <v>13.38</v>
      </c>
      <c r="H2049" s="2">
        <v>44445</v>
      </c>
      <c r="I2049" s="2">
        <v>44458</v>
      </c>
      <c r="J2049">
        <f t="shared" si="124"/>
        <v>14</v>
      </c>
      <c r="K2049" s="2">
        <f t="shared" si="125"/>
        <v>44451.5</v>
      </c>
      <c r="L2049" s="82">
        <v>44463.5</v>
      </c>
      <c r="M2049" s="82">
        <v>44463.5</v>
      </c>
      <c r="N2049" s="79"/>
      <c r="O2049">
        <f t="shared" si="126"/>
        <v>12</v>
      </c>
      <c r="P2049" s="32">
        <f t="shared" si="127"/>
        <v>160.56</v>
      </c>
    </row>
    <row r="2050" spans="2:16" x14ac:dyDescent="0.35">
      <c r="B2050" s="60" t="s">
        <v>98</v>
      </c>
      <c r="C2050" s="113">
        <v>44463</v>
      </c>
      <c r="D2050" s="60" t="s">
        <v>478</v>
      </c>
      <c r="E2050" s="61" t="s">
        <v>479</v>
      </c>
      <c r="F2050" s="16">
        <v>34.46</v>
      </c>
      <c r="H2050" s="2">
        <v>44445</v>
      </c>
      <c r="I2050" s="2">
        <v>44458</v>
      </c>
      <c r="J2050">
        <f t="shared" si="124"/>
        <v>14</v>
      </c>
      <c r="K2050" s="2">
        <f t="shared" si="125"/>
        <v>44451.5</v>
      </c>
      <c r="L2050" s="82">
        <v>44463.5</v>
      </c>
      <c r="M2050" s="82">
        <v>44463.5</v>
      </c>
      <c r="N2050" s="79"/>
      <c r="O2050">
        <f t="shared" si="126"/>
        <v>12</v>
      </c>
      <c r="P2050" s="32">
        <f t="shared" si="127"/>
        <v>413.52</v>
      </c>
    </row>
    <row r="2051" spans="2:16" x14ac:dyDescent="0.35">
      <c r="B2051" s="60" t="s">
        <v>98</v>
      </c>
      <c r="C2051" s="113">
        <v>44463</v>
      </c>
      <c r="D2051" s="60" t="s">
        <v>480</v>
      </c>
      <c r="E2051" s="61" t="s">
        <v>481</v>
      </c>
      <c r="F2051" s="16">
        <v>34.46</v>
      </c>
      <c r="H2051" s="2">
        <v>44445</v>
      </c>
      <c r="I2051" s="2">
        <v>44458</v>
      </c>
      <c r="J2051">
        <f t="shared" si="124"/>
        <v>14</v>
      </c>
      <c r="K2051" s="2">
        <f t="shared" si="125"/>
        <v>44451.5</v>
      </c>
      <c r="L2051" s="82">
        <v>44463.5</v>
      </c>
      <c r="M2051" s="82">
        <v>44463.5</v>
      </c>
      <c r="N2051" s="79"/>
      <c r="O2051">
        <f t="shared" si="126"/>
        <v>12</v>
      </c>
      <c r="P2051" s="32">
        <f t="shared" si="127"/>
        <v>413.52</v>
      </c>
    </row>
    <row r="2052" spans="2:16" x14ac:dyDescent="0.35">
      <c r="B2052" s="63" t="s">
        <v>98</v>
      </c>
      <c r="C2052" s="113">
        <v>44463</v>
      </c>
      <c r="D2052" s="60" t="s">
        <v>494</v>
      </c>
      <c r="E2052" s="61" t="s">
        <v>495</v>
      </c>
      <c r="F2052" s="16">
        <v>0.59</v>
      </c>
      <c r="H2052" s="2">
        <v>44445</v>
      </c>
      <c r="I2052" s="2">
        <v>44458</v>
      </c>
      <c r="J2052">
        <f t="shared" si="124"/>
        <v>14</v>
      </c>
      <c r="K2052" s="2">
        <f t="shared" si="125"/>
        <v>44451.5</v>
      </c>
      <c r="L2052" s="82">
        <v>44463.5</v>
      </c>
      <c r="M2052" s="82">
        <v>44463.5</v>
      </c>
      <c r="N2052" s="79"/>
      <c r="O2052">
        <f t="shared" si="126"/>
        <v>12</v>
      </c>
      <c r="P2052" s="32">
        <f t="shared" si="127"/>
        <v>7.08</v>
      </c>
    </row>
    <row r="2053" spans="2:16" x14ac:dyDescent="0.35">
      <c r="B2053" s="60" t="s">
        <v>98</v>
      </c>
      <c r="C2053" s="113">
        <v>44463</v>
      </c>
      <c r="D2053" s="60" t="s">
        <v>430</v>
      </c>
      <c r="E2053" s="61" t="s">
        <v>431</v>
      </c>
      <c r="F2053" s="16">
        <v>73.599999999999994</v>
      </c>
      <c r="H2053" s="2">
        <v>44445</v>
      </c>
      <c r="I2053" s="2">
        <v>44458</v>
      </c>
      <c r="J2053">
        <f t="shared" si="124"/>
        <v>14</v>
      </c>
      <c r="K2053" s="2">
        <f t="shared" si="125"/>
        <v>44451.5</v>
      </c>
      <c r="L2053" s="82">
        <v>44463.5</v>
      </c>
      <c r="M2053" s="82">
        <v>44463.5</v>
      </c>
      <c r="N2053" s="79"/>
      <c r="O2053">
        <f t="shared" si="126"/>
        <v>12</v>
      </c>
      <c r="P2053" s="32">
        <f t="shared" si="127"/>
        <v>883.19999999999993</v>
      </c>
    </row>
    <row r="2054" spans="2:16" x14ac:dyDescent="0.35">
      <c r="B2054" s="60" t="s">
        <v>98</v>
      </c>
      <c r="C2054" s="113">
        <v>44463</v>
      </c>
      <c r="D2054" s="60" t="s">
        <v>432</v>
      </c>
      <c r="E2054" s="61" t="s">
        <v>433</v>
      </c>
      <c r="F2054" s="16">
        <v>110.4</v>
      </c>
      <c r="H2054" s="2">
        <v>44445</v>
      </c>
      <c r="I2054" s="2">
        <v>44458</v>
      </c>
      <c r="J2054">
        <f t="shared" si="124"/>
        <v>14</v>
      </c>
      <c r="K2054" s="2">
        <f t="shared" si="125"/>
        <v>44451.5</v>
      </c>
      <c r="L2054" s="82">
        <v>44463.5</v>
      </c>
      <c r="M2054" s="82">
        <v>44463.5</v>
      </c>
      <c r="N2054" s="79"/>
      <c r="O2054">
        <f t="shared" si="126"/>
        <v>12</v>
      </c>
      <c r="P2054" s="32">
        <f t="shared" si="127"/>
        <v>1324.8000000000002</v>
      </c>
    </row>
    <row r="2055" spans="2:16" x14ac:dyDescent="0.35">
      <c r="B2055" s="60" t="s">
        <v>98</v>
      </c>
      <c r="C2055" s="113">
        <v>44463</v>
      </c>
      <c r="D2055" s="60" t="s">
        <v>434</v>
      </c>
      <c r="E2055" s="61" t="s">
        <v>435</v>
      </c>
      <c r="F2055" s="16">
        <v>340.4</v>
      </c>
      <c r="H2055" s="2">
        <v>44445</v>
      </c>
      <c r="I2055" s="2">
        <v>44458</v>
      </c>
      <c r="J2055">
        <f t="shared" si="124"/>
        <v>14</v>
      </c>
      <c r="K2055" s="2">
        <f t="shared" si="125"/>
        <v>44451.5</v>
      </c>
      <c r="L2055" s="82">
        <v>44463.5</v>
      </c>
      <c r="M2055" s="82">
        <v>44463.5</v>
      </c>
      <c r="N2055" s="79"/>
      <c r="O2055">
        <f t="shared" si="126"/>
        <v>12</v>
      </c>
      <c r="P2055" s="32">
        <f t="shared" si="127"/>
        <v>4084.7999999999997</v>
      </c>
    </row>
    <row r="2056" spans="2:16" x14ac:dyDescent="0.35">
      <c r="B2056" s="60" t="s">
        <v>98</v>
      </c>
      <c r="C2056" s="113">
        <v>44463</v>
      </c>
      <c r="D2056" s="60" t="s">
        <v>494</v>
      </c>
      <c r="E2056" s="61" t="s">
        <v>495</v>
      </c>
      <c r="F2056" s="16">
        <v>11.32</v>
      </c>
      <c r="H2056" s="2">
        <v>44445</v>
      </c>
      <c r="I2056" s="2">
        <v>44458</v>
      </c>
      <c r="J2056">
        <f t="shared" si="124"/>
        <v>14</v>
      </c>
      <c r="K2056" s="2">
        <f t="shared" si="125"/>
        <v>44451.5</v>
      </c>
      <c r="L2056" s="82">
        <v>44463.5</v>
      </c>
      <c r="M2056" s="82">
        <v>44463.5</v>
      </c>
      <c r="N2056" s="79"/>
      <c r="O2056">
        <f t="shared" si="126"/>
        <v>12</v>
      </c>
      <c r="P2056" s="32">
        <f t="shared" si="127"/>
        <v>135.84</v>
      </c>
    </row>
    <row r="2057" spans="2:16" x14ac:dyDescent="0.35">
      <c r="B2057" s="60" t="s">
        <v>98</v>
      </c>
      <c r="C2057" s="113">
        <v>44463</v>
      </c>
      <c r="D2057" s="60" t="s">
        <v>498</v>
      </c>
      <c r="E2057" s="61" t="s">
        <v>499</v>
      </c>
      <c r="F2057" s="16">
        <v>43.29</v>
      </c>
      <c r="H2057" s="2">
        <v>44445</v>
      </c>
      <c r="I2057" s="2">
        <v>44458</v>
      </c>
      <c r="J2057">
        <f t="shared" si="124"/>
        <v>14</v>
      </c>
      <c r="K2057" s="2">
        <f t="shared" si="125"/>
        <v>44451.5</v>
      </c>
      <c r="L2057" s="82">
        <v>44463.5</v>
      </c>
      <c r="M2057" s="82">
        <v>44463.5</v>
      </c>
      <c r="N2057" s="79"/>
      <c r="O2057">
        <f t="shared" si="126"/>
        <v>12</v>
      </c>
      <c r="P2057" s="32">
        <f t="shared" si="127"/>
        <v>519.48</v>
      </c>
    </row>
    <row r="2058" spans="2:16" x14ac:dyDescent="0.35">
      <c r="B2058" s="60" t="s">
        <v>98</v>
      </c>
      <c r="C2058" s="113">
        <v>44463</v>
      </c>
      <c r="D2058" s="60" t="s">
        <v>452</v>
      </c>
      <c r="E2058" s="61" t="s">
        <v>453</v>
      </c>
      <c r="F2058" s="16">
        <v>12.3</v>
      </c>
      <c r="H2058" s="2">
        <v>44445</v>
      </c>
      <c r="I2058" s="2">
        <v>44458</v>
      </c>
      <c r="J2058">
        <f t="shared" ref="J2058:J2121" si="128">I2058-H2058+1</f>
        <v>14</v>
      </c>
      <c r="K2058" s="2">
        <f t="shared" ref="K2058:K2121" si="129">(I2058+H2058)/2</f>
        <v>44451.5</v>
      </c>
      <c r="L2058" s="82">
        <v>44463.5</v>
      </c>
      <c r="M2058" s="82">
        <v>44463.5</v>
      </c>
      <c r="N2058" s="79"/>
      <c r="O2058">
        <f t="shared" ref="O2058:O2121" si="130">M2058-K2058</f>
        <v>12</v>
      </c>
      <c r="P2058" s="32">
        <f t="shared" ref="P2058:P2121" si="131">F2058*O2058</f>
        <v>147.60000000000002</v>
      </c>
    </row>
    <row r="2059" spans="2:16" x14ac:dyDescent="0.35">
      <c r="B2059" s="60" t="s">
        <v>98</v>
      </c>
      <c r="C2059" s="113">
        <v>44463</v>
      </c>
      <c r="D2059" s="60" t="s">
        <v>454</v>
      </c>
      <c r="E2059" s="61" t="s">
        <v>455</v>
      </c>
      <c r="F2059" s="16">
        <v>1660.38</v>
      </c>
      <c r="H2059" s="2">
        <v>44445</v>
      </c>
      <c r="I2059" s="2">
        <v>44458</v>
      </c>
      <c r="J2059">
        <f t="shared" si="128"/>
        <v>14</v>
      </c>
      <c r="K2059" s="2">
        <f t="shared" si="129"/>
        <v>44451.5</v>
      </c>
      <c r="L2059" s="82">
        <v>44463.5</v>
      </c>
      <c r="M2059" s="82">
        <v>44463.5</v>
      </c>
      <c r="N2059" s="79"/>
      <c r="O2059">
        <f t="shared" si="130"/>
        <v>12</v>
      </c>
      <c r="P2059" s="32">
        <f t="shared" si="131"/>
        <v>19924.560000000001</v>
      </c>
    </row>
    <row r="2060" spans="2:16" x14ac:dyDescent="0.35">
      <c r="B2060" s="60" t="s">
        <v>98</v>
      </c>
      <c r="C2060" s="113">
        <v>44463</v>
      </c>
      <c r="D2060" s="60" t="s">
        <v>430</v>
      </c>
      <c r="E2060" s="61" t="s">
        <v>431</v>
      </c>
      <c r="F2060" s="16">
        <v>77727.600000000108</v>
      </c>
      <c r="H2060" s="2">
        <v>44445</v>
      </c>
      <c r="I2060" s="2">
        <v>44458</v>
      </c>
      <c r="J2060">
        <f t="shared" si="128"/>
        <v>14</v>
      </c>
      <c r="K2060" s="2">
        <f t="shared" si="129"/>
        <v>44451.5</v>
      </c>
      <c r="L2060" s="82">
        <v>44463.5</v>
      </c>
      <c r="M2060" s="82">
        <v>44463.5</v>
      </c>
      <c r="N2060" s="79"/>
      <c r="O2060">
        <f t="shared" si="130"/>
        <v>12</v>
      </c>
      <c r="P2060" s="32">
        <f t="shared" si="131"/>
        <v>932731.20000000135</v>
      </c>
    </row>
    <row r="2061" spans="2:16" x14ac:dyDescent="0.35">
      <c r="B2061" s="60" t="s">
        <v>98</v>
      </c>
      <c r="C2061" s="113">
        <v>44463</v>
      </c>
      <c r="D2061" s="60" t="s">
        <v>456</v>
      </c>
      <c r="E2061" s="61" t="s">
        <v>457</v>
      </c>
      <c r="F2061" s="16">
        <v>7349.170000000001</v>
      </c>
      <c r="H2061" s="2">
        <v>44445</v>
      </c>
      <c r="I2061" s="2">
        <v>44458</v>
      </c>
      <c r="J2061">
        <f t="shared" si="128"/>
        <v>14</v>
      </c>
      <c r="K2061" s="2">
        <f t="shared" si="129"/>
        <v>44451.5</v>
      </c>
      <c r="L2061" s="82">
        <v>44463.5</v>
      </c>
      <c r="M2061" s="82">
        <v>44463.5</v>
      </c>
      <c r="N2061" s="79"/>
      <c r="O2061">
        <f t="shared" si="130"/>
        <v>12</v>
      </c>
      <c r="P2061" s="32">
        <f t="shared" si="131"/>
        <v>88190.040000000008</v>
      </c>
    </row>
    <row r="2062" spans="2:16" x14ac:dyDescent="0.35">
      <c r="B2062" s="60" t="s">
        <v>98</v>
      </c>
      <c r="C2062" s="113">
        <v>44463</v>
      </c>
      <c r="D2062" s="60" t="s">
        <v>432</v>
      </c>
      <c r="E2062" s="61" t="s">
        <v>433</v>
      </c>
      <c r="F2062" s="16">
        <v>253046.14000000051</v>
      </c>
      <c r="H2062" s="2">
        <v>44445</v>
      </c>
      <c r="I2062" s="2">
        <v>44458</v>
      </c>
      <c r="J2062">
        <f t="shared" si="128"/>
        <v>14</v>
      </c>
      <c r="K2062" s="2">
        <f t="shared" si="129"/>
        <v>44451.5</v>
      </c>
      <c r="L2062" s="82">
        <v>44463.5</v>
      </c>
      <c r="M2062" s="82">
        <v>44463.5</v>
      </c>
      <c r="N2062" s="79"/>
      <c r="O2062">
        <f t="shared" si="130"/>
        <v>12</v>
      </c>
      <c r="P2062" s="32">
        <f t="shared" si="131"/>
        <v>3036553.6800000062</v>
      </c>
    </row>
    <row r="2063" spans="2:16" x14ac:dyDescent="0.35">
      <c r="B2063" s="60" t="s">
        <v>98</v>
      </c>
      <c r="C2063" s="113">
        <v>44463</v>
      </c>
      <c r="D2063" s="60" t="s">
        <v>434</v>
      </c>
      <c r="E2063" s="61" t="s">
        <v>435</v>
      </c>
      <c r="F2063" s="16">
        <v>393603.79999999964</v>
      </c>
      <c r="H2063" s="2">
        <v>44445</v>
      </c>
      <c r="I2063" s="2">
        <v>44458</v>
      </c>
      <c r="J2063">
        <f t="shared" si="128"/>
        <v>14</v>
      </c>
      <c r="K2063" s="2">
        <f t="shared" si="129"/>
        <v>44451.5</v>
      </c>
      <c r="L2063" s="82">
        <v>44463.5</v>
      </c>
      <c r="M2063" s="82">
        <v>44463.5</v>
      </c>
      <c r="N2063" s="79"/>
      <c r="O2063">
        <f t="shared" si="130"/>
        <v>12</v>
      </c>
      <c r="P2063" s="32">
        <f t="shared" si="131"/>
        <v>4723245.5999999959</v>
      </c>
    </row>
    <row r="2064" spans="2:16" x14ac:dyDescent="0.35">
      <c r="B2064" s="60" t="s">
        <v>98</v>
      </c>
      <c r="C2064" s="113">
        <v>44463</v>
      </c>
      <c r="D2064" s="60" t="s">
        <v>436</v>
      </c>
      <c r="E2064" s="61" t="s">
        <v>437</v>
      </c>
      <c r="F2064" s="16">
        <v>104008.84999999996</v>
      </c>
      <c r="H2064" s="2">
        <v>44445</v>
      </c>
      <c r="I2064" s="2">
        <v>44458</v>
      </c>
      <c r="J2064">
        <f t="shared" si="128"/>
        <v>14</v>
      </c>
      <c r="K2064" s="2">
        <f t="shared" si="129"/>
        <v>44451.5</v>
      </c>
      <c r="L2064" s="82">
        <v>44463.5</v>
      </c>
      <c r="M2064" s="82">
        <v>44463.5</v>
      </c>
      <c r="N2064" s="79"/>
      <c r="O2064">
        <f t="shared" si="130"/>
        <v>12</v>
      </c>
      <c r="P2064" s="32">
        <f t="shared" si="131"/>
        <v>1248106.1999999995</v>
      </c>
    </row>
    <row r="2065" spans="2:16" x14ac:dyDescent="0.35">
      <c r="B2065" s="60" t="s">
        <v>98</v>
      </c>
      <c r="C2065" s="113">
        <v>44463</v>
      </c>
      <c r="D2065" s="60" t="s">
        <v>458</v>
      </c>
      <c r="E2065" s="61" t="s">
        <v>459</v>
      </c>
      <c r="F2065" s="16">
        <v>62.59</v>
      </c>
      <c r="H2065" s="2">
        <v>44445</v>
      </c>
      <c r="I2065" s="2">
        <v>44458</v>
      </c>
      <c r="J2065">
        <f t="shared" si="128"/>
        <v>14</v>
      </c>
      <c r="K2065" s="2">
        <f t="shared" si="129"/>
        <v>44451.5</v>
      </c>
      <c r="L2065" s="82">
        <v>44463.5</v>
      </c>
      <c r="M2065" s="82">
        <v>44463.5</v>
      </c>
      <c r="N2065" s="79"/>
      <c r="O2065">
        <f t="shared" si="130"/>
        <v>12</v>
      </c>
      <c r="P2065" s="32">
        <f t="shared" si="131"/>
        <v>751.08</v>
      </c>
    </row>
    <row r="2066" spans="2:16" x14ac:dyDescent="0.35">
      <c r="B2066" s="60" t="s">
        <v>98</v>
      </c>
      <c r="C2066" s="113">
        <v>44463</v>
      </c>
      <c r="D2066" s="60" t="s">
        <v>438</v>
      </c>
      <c r="E2066" s="61" t="s">
        <v>439</v>
      </c>
      <c r="F2066" s="16">
        <v>57107.739999999991</v>
      </c>
      <c r="H2066" s="2">
        <v>44445</v>
      </c>
      <c r="I2066" s="2">
        <v>44458</v>
      </c>
      <c r="J2066">
        <f t="shared" si="128"/>
        <v>14</v>
      </c>
      <c r="K2066" s="2">
        <f t="shared" si="129"/>
        <v>44451.5</v>
      </c>
      <c r="L2066" s="82">
        <v>44463.5</v>
      </c>
      <c r="M2066" s="82">
        <v>44463.5</v>
      </c>
      <c r="N2066" s="79"/>
      <c r="O2066">
        <f t="shared" si="130"/>
        <v>12</v>
      </c>
      <c r="P2066" s="32">
        <f t="shared" si="131"/>
        <v>685292.87999999989</v>
      </c>
    </row>
    <row r="2067" spans="2:16" x14ac:dyDescent="0.35">
      <c r="B2067" s="60" t="s">
        <v>98</v>
      </c>
      <c r="C2067" s="113">
        <v>44463</v>
      </c>
      <c r="D2067" s="60" t="s">
        <v>468</v>
      </c>
      <c r="E2067" s="61" t="s">
        <v>469</v>
      </c>
      <c r="F2067" s="16">
        <v>202.11</v>
      </c>
      <c r="H2067" s="2">
        <v>44445</v>
      </c>
      <c r="I2067" s="2">
        <v>44458</v>
      </c>
      <c r="J2067">
        <f t="shared" si="128"/>
        <v>14</v>
      </c>
      <c r="K2067" s="2">
        <f t="shared" si="129"/>
        <v>44451.5</v>
      </c>
      <c r="L2067" s="82">
        <v>44463.5</v>
      </c>
      <c r="M2067" s="82">
        <v>44463.5</v>
      </c>
      <c r="N2067" s="79"/>
      <c r="O2067">
        <f t="shared" si="130"/>
        <v>12</v>
      </c>
      <c r="P2067" s="32">
        <f t="shared" si="131"/>
        <v>2425.3200000000002</v>
      </c>
    </row>
    <row r="2068" spans="2:16" x14ac:dyDescent="0.35">
      <c r="B2068" s="60" t="s">
        <v>98</v>
      </c>
      <c r="C2068" s="113">
        <v>44463</v>
      </c>
      <c r="D2068" s="60" t="s">
        <v>440</v>
      </c>
      <c r="E2068" s="61" t="s">
        <v>441</v>
      </c>
      <c r="F2068" s="16">
        <v>7268.2300000000414</v>
      </c>
      <c r="H2068" s="2">
        <v>44445</v>
      </c>
      <c r="I2068" s="2">
        <v>44458</v>
      </c>
      <c r="J2068">
        <f t="shared" si="128"/>
        <v>14</v>
      </c>
      <c r="K2068" s="2">
        <f t="shared" si="129"/>
        <v>44451.5</v>
      </c>
      <c r="L2068" s="82">
        <v>44463.5</v>
      </c>
      <c r="M2068" s="79">
        <v>44468.5</v>
      </c>
      <c r="N2068" s="79"/>
      <c r="O2068">
        <f t="shared" si="130"/>
        <v>17</v>
      </c>
      <c r="P2068" s="32">
        <f t="shared" si="131"/>
        <v>123559.9100000007</v>
      </c>
    </row>
    <row r="2069" spans="2:16" x14ac:dyDescent="0.35">
      <c r="B2069" s="60" t="s">
        <v>98</v>
      </c>
      <c r="C2069" s="113">
        <v>44463</v>
      </c>
      <c r="D2069" s="60" t="s">
        <v>474</v>
      </c>
      <c r="E2069" s="61" t="s">
        <v>475</v>
      </c>
      <c r="F2069" s="16">
        <v>870.46</v>
      </c>
      <c r="H2069" s="2">
        <v>44445</v>
      </c>
      <c r="I2069" s="2">
        <v>44458</v>
      </c>
      <c r="J2069">
        <f t="shared" si="128"/>
        <v>14</v>
      </c>
      <c r="K2069" s="2">
        <f t="shared" si="129"/>
        <v>44451.5</v>
      </c>
      <c r="L2069" s="82">
        <v>44463.5</v>
      </c>
      <c r="M2069" s="82">
        <v>44463.5</v>
      </c>
      <c r="N2069" s="79"/>
      <c r="O2069">
        <f t="shared" si="130"/>
        <v>12</v>
      </c>
      <c r="P2069" s="32">
        <f t="shared" si="131"/>
        <v>10445.52</v>
      </c>
    </row>
    <row r="2070" spans="2:16" x14ac:dyDescent="0.35">
      <c r="B2070" s="60" t="s">
        <v>98</v>
      </c>
      <c r="C2070" s="113">
        <v>44463</v>
      </c>
      <c r="D2070" s="60" t="s">
        <v>476</v>
      </c>
      <c r="E2070" s="61" t="s">
        <v>477</v>
      </c>
      <c r="F2070" s="16">
        <v>324.53000000000037</v>
      </c>
      <c r="H2070" s="2">
        <v>44445</v>
      </c>
      <c r="I2070" s="2">
        <v>44458</v>
      </c>
      <c r="J2070">
        <f t="shared" si="128"/>
        <v>14</v>
      </c>
      <c r="K2070" s="2">
        <f t="shared" si="129"/>
        <v>44451.5</v>
      </c>
      <c r="L2070" s="82">
        <v>44463.5</v>
      </c>
      <c r="M2070" s="82">
        <v>44463.5</v>
      </c>
      <c r="N2070" s="79"/>
      <c r="O2070">
        <f t="shared" si="130"/>
        <v>12</v>
      </c>
      <c r="P2070" s="32">
        <f t="shared" si="131"/>
        <v>3894.3600000000042</v>
      </c>
    </row>
    <row r="2071" spans="2:16" x14ac:dyDescent="0.35">
      <c r="B2071" s="60" t="s">
        <v>98</v>
      </c>
      <c r="C2071" s="113">
        <v>44463</v>
      </c>
      <c r="D2071" s="60" t="s">
        <v>442</v>
      </c>
      <c r="E2071" s="61" t="s">
        <v>443</v>
      </c>
      <c r="F2071" s="16">
        <v>18317.009999999838</v>
      </c>
      <c r="H2071" s="2">
        <v>44445</v>
      </c>
      <c r="I2071" s="2">
        <v>44458</v>
      </c>
      <c r="J2071">
        <f t="shared" si="128"/>
        <v>14</v>
      </c>
      <c r="K2071" s="2">
        <f t="shared" si="129"/>
        <v>44451.5</v>
      </c>
      <c r="L2071" s="82">
        <v>44463.5</v>
      </c>
      <c r="M2071" s="82">
        <v>44463.5</v>
      </c>
      <c r="N2071" s="79"/>
      <c r="O2071">
        <f t="shared" si="130"/>
        <v>12</v>
      </c>
      <c r="P2071" s="32">
        <f t="shared" si="131"/>
        <v>219804.11999999807</v>
      </c>
    </row>
    <row r="2072" spans="2:16" x14ac:dyDescent="0.35">
      <c r="B2072" s="60" t="s">
        <v>98</v>
      </c>
      <c r="C2072" s="113">
        <v>44463</v>
      </c>
      <c r="D2072" s="60" t="s">
        <v>478</v>
      </c>
      <c r="E2072" s="61" t="s">
        <v>479</v>
      </c>
      <c r="F2072" s="16">
        <v>97664.100000000049</v>
      </c>
      <c r="H2072" s="2">
        <v>44445</v>
      </c>
      <c r="I2072" s="2">
        <v>44458</v>
      </c>
      <c r="J2072">
        <f t="shared" si="128"/>
        <v>14</v>
      </c>
      <c r="K2072" s="2">
        <f t="shared" si="129"/>
        <v>44451.5</v>
      </c>
      <c r="L2072" s="82">
        <v>44463.5</v>
      </c>
      <c r="M2072" s="82">
        <v>44463.5</v>
      </c>
      <c r="N2072" s="79"/>
      <c r="O2072">
        <f t="shared" si="130"/>
        <v>12</v>
      </c>
      <c r="P2072" s="32">
        <f t="shared" si="131"/>
        <v>1171969.2000000007</v>
      </c>
    </row>
    <row r="2073" spans="2:16" x14ac:dyDescent="0.35">
      <c r="B2073" s="60" t="s">
        <v>98</v>
      </c>
      <c r="C2073" s="113">
        <v>44463</v>
      </c>
      <c r="D2073" s="60" t="s">
        <v>480</v>
      </c>
      <c r="E2073" s="61" t="s">
        <v>481</v>
      </c>
      <c r="F2073" s="16">
        <v>13813.539999999994</v>
      </c>
      <c r="H2073" s="2">
        <v>44445</v>
      </c>
      <c r="I2073" s="2">
        <v>44458</v>
      </c>
      <c r="J2073">
        <f t="shared" si="128"/>
        <v>14</v>
      </c>
      <c r="K2073" s="2">
        <f t="shared" si="129"/>
        <v>44451.5</v>
      </c>
      <c r="L2073" s="82">
        <v>44463.5</v>
      </c>
      <c r="M2073" s="82">
        <v>44463.5</v>
      </c>
      <c r="N2073" s="79"/>
      <c r="O2073">
        <f t="shared" si="130"/>
        <v>12</v>
      </c>
      <c r="P2073" s="32">
        <f t="shared" si="131"/>
        <v>165762.47999999992</v>
      </c>
    </row>
    <row r="2074" spans="2:16" x14ac:dyDescent="0.35">
      <c r="B2074" s="60" t="s">
        <v>98</v>
      </c>
      <c r="C2074" s="113">
        <v>44463</v>
      </c>
      <c r="D2074" s="60" t="s">
        <v>563</v>
      </c>
      <c r="E2074" s="61" t="s">
        <v>564</v>
      </c>
      <c r="F2074" s="16">
        <v>28328.6</v>
      </c>
      <c r="H2074" s="2">
        <v>44445</v>
      </c>
      <c r="I2074" s="2">
        <v>44458</v>
      </c>
      <c r="J2074">
        <f t="shared" si="128"/>
        <v>14</v>
      </c>
      <c r="K2074" s="2">
        <f t="shared" si="129"/>
        <v>44451.5</v>
      </c>
      <c r="L2074" s="82">
        <v>44463.5</v>
      </c>
      <c r="M2074" s="82">
        <v>44463.5</v>
      </c>
      <c r="N2074" s="79"/>
      <c r="O2074">
        <f t="shared" si="130"/>
        <v>12</v>
      </c>
      <c r="P2074" s="32">
        <f t="shared" si="131"/>
        <v>339943.19999999995</v>
      </c>
    </row>
    <row r="2075" spans="2:16" x14ac:dyDescent="0.35">
      <c r="B2075" s="60" t="s">
        <v>98</v>
      </c>
      <c r="C2075" s="113">
        <v>44463</v>
      </c>
      <c r="D2075" s="60" t="s">
        <v>444</v>
      </c>
      <c r="E2075" s="61" t="s">
        <v>445</v>
      </c>
      <c r="F2075" s="16">
        <v>129084.10999999978</v>
      </c>
      <c r="H2075" s="2">
        <v>44445</v>
      </c>
      <c r="I2075" s="2">
        <v>44458</v>
      </c>
      <c r="J2075">
        <f t="shared" si="128"/>
        <v>14</v>
      </c>
      <c r="K2075" s="2">
        <f t="shared" si="129"/>
        <v>44451.5</v>
      </c>
      <c r="L2075" s="82">
        <v>44463.5</v>
      </c>
      <c r="M2075" s="82">
        <v>44463.5</v>
      </c>
      <c r="N2075" s="79"/>
      <c r="O2075">
        <f t="shared" si="130"/>
        <v>12</v>
      </c>
      <c r="P2075" s="32">
        <f t="shared" si="131"/>
        <v>1549009.3199999975</v>
      </c>
    </row>
    <row r="2076" spans="2:16" x14ac:dyDescent="0.35">
      <c r="B2076" s="60" t="s">
        <v>98</v>
      </c>
      <c r="C2076" s="113">
        <v>44463</v>
      </c>
      <c r="D2076" s="60" t="s">
        <v>490</v>
      </c>
      <c r="E2076" s="61" t="s">
        <v>491</v>
      </c>
      <c r="F2076" s="16">
        <v>5933.08</v>
      </c>
      <c r="H2076" s="2">
        <v>44445</v>
      </c>
      <c r="I2076" s="2">
        <v>44458</v>
      </c>
      <c r="J2076">
        <f t="shared" si="128"/>
        <v>14</v>
      </c>
      <c r="K2076" s="2">
        <f t="shared" si="129"/>
        <v>44451.5</v>
      </c>
      <c r="L2076" s="82">
        <v>44463.5</v>
      </c>
      <c r="M2076" s="82">
        <v>44463.5</v>
      </c>
      <c r="N2076" s="79"/>
      <c r="O2076">
        <f t="shared" si="130"/>
        <v>12</v>
      </c>
      <c r="P2076" s="32">
        <f t="shared" si="131"/>
        <v>71196.959999999992</v>
      </c>
    </row>
    <row r="2077" spans="2:16" x14ac:dyDescent="0.35">
      <c r="B2077" s="60" t="s">
        <v>98</v>
      </c>
      <c r="C2077" s="113">
        <v>44463</v>
      </c>
      <c r="D2077" s="60" t="s">
        <v>494</v>
      </c>
      <c r="E2077" s="61" t="s">
        <v>495</v>
      </c>
      <c r="F2077" s="16">
        <v>19322.010000000031</v>
      </c>
      <c r="H2077" s="2">
        <v>44445</v>
      </c>
      <c r="I2077" s="2">
        <v>44458</v>
      </c>
      <c r="J2077">
        <f t="shared" si="128"/>
        <v>14</v>
      </c>
      <c r="K2077" s="2">
        <f t="shared" si="129"/>
        <v>44451.5</v>
      </c>
      <c r="L2077" s="82">
        <v>44463.5</v>
      </c>
      <c r="M2077" s="82">
        <v>44463.5</v>
      </c>
      <c r="N2077" s="79"/>
      <c r="O2077">
        <f t="shared" si="130"/>
        <v>12</v>
      </c>
      <c r="P2077" s="32">
        <f t="shared" si="131"/>
        <v>231864.12000000037</v>
      </c>
    </row>
    <row r="2078" spans="2:16" x14ac:dyDescent="0.35">
      <c r="B2078" s="60" t="s">
        <v>98</v>
      </c>
      <c r="C2078" s="113">
        <v>44463</v>
      </c>
      <c r="D2078" s="60" t="s">
        <v>496</v>
      </c>
      <c r="E2078" s="61" t="s">
        <v>497</v>
      </c>
      <c r="F2078" s="16">
        <v>2586.1500000000024</v>
      </c>
      <c r="H2078" s="2">
        <v>44445</v>
      </c>
      <c r="I2078" s="2">
        <v>44458</v>
      </c>
      <c r="J2078">
        <f t="shared" si="128"/>
        <v>14</v>
      </c>
      <c r="K2078" s="2">
        <f t="shared" si="129"/>
        <v>44451.5</v>
      </c>
      <c r="L2078" s="82">
        <v>44463.5</v>
      </c>
      <c r="M2078" s="82">
        <v>44463.5</v>
      </c>
      <c r="N2078" s="79"/>
      <c r="O2078">
        <f t="shared" si="130"/>
        <v>12</v>
      </c>
      <c r="P2078" s="32">
        <f t="shared" si="131"/>
        <v>31033.800000000028</v>
      </c>
    </row>
    <row r="2079" spans="2:16" x14ac:dyDescent="0.35">
      <c r="B2079" s="60" t="s">
        <v>98</v>
      </c>
      <c r="C2079" s="113">
        <v>44463</v>
      </c>
      <c r="D2079" s="60" t="s">
        <v>498</v>
      </c>
      <c r="E2079" s="61" t="s">
        <v>499</v>
      </c>
      <c r="F2079" s="16">
        <v>4534.8999999999951</v>
      </c>
      <c r="H2079" s="2">
        <v>44445</v>
      </c>
      <c r="I2079" s="2">
        <v>44458</v>
      </c>
      <c r="J2079">
        <f t="shared" si="128"/>
        <v>14</v>
      </c>
      <c r="K2079" s="2">
        <f t="shared" si="129"/>
        <v>44451.5</v>
      </c>
      <c r="L2079" s="82">
        <v>44463.5</v>
      </c>
      <c r="M2079" s="82">
        <v>44463.5</v>
      </c>
      <c r="N2079" s="79"/>
      <c r="O2079">
        <f t="shared" si="130"/>
        <v>12</v>
      </c>
      <c r="P2079" s="32">
        <f t="shared" si="131"/>
        <v>54418.799999999945</v>
      </c>
    </row>
    <row r="2080" spans="2:16" x14ac:dyDescent="0.35">
      <c r="B2080" s="60" t="s">
        <v>98</v>
      </c>
      <c r="C2080" s="113">
        <v>44463</v>
      </c>
      <c r="D2080" s="60" t="s">
        <v>500</v>
      </c>
      <c r="E2080" s="61" t="s">
        <v>501</v>
      </c>
      <c r="F2080" s="16">
        <v>785.99999999999943</v>
      </c>
      <c r="H2080" s="2">
        <v>44445</v>
      </c>
      <c r="I2080" s="2">
        <v>44458</v>
      </c>
      <c r="J2080">
        <f t="shared" si="128"/>
        <v>14</v>
      </c>
      <c r="K2080" s="2">
        <f t="shared" si="129"/>
        <v>44451.5</v>
      </c>
      <c r="L2080" s="82">
        <v>44463.5</v>
      </c>
      <c r="M2080" s="82">
        <v>44463.5</v>
      </c>
      <c r="N2080" s="79"/>
      <c r="O2080">
        <f t="shared" si="130"/>
        <v>12</v>
      </c>
      <c r="P2080" s="32">
        <f t="shared" si="131"/>
        <v>9431.9999999999927</v>
      </c>
    </row>
    <row r="2081" spans="2:16" x14ac:dyDescent="0.35">
      <c r="B2081" s="60" t="s">
        <v>98</v>
      </c>
      <c r="C2081" s="113">
        <v>44463</v>
      </c>
      <c r="D2081" s="60" t="s">
        <v>502</v>
      </c>
      <c r="E2081" s="61" t="s">
        <v>502</v>
      </c>
      <c r="F2081" s="16">
        <v>49.3</v>
      </c>
      <c r="H2081" s="2">
        <v>44445</v>
      </c>
      <c r="I2081" s="2">
        <v>44458</v>
      </c>
      <c r="J2081">
        <f t="shared" si="128"/>
        <v>14</v>
      </c>
      <c r="K2081" s="2">
        <f t="shared" si="129"/>
        <v>44451.5</v>
      </c>
      <c r="L2081" s="82">
        <v>44463.5</v>
      </c>
      <c r="M2081" s="82">
        <v>44463.5</v>
      </c>
      <c r="N2081" s="79"/>
      <c r="O2081">
        <f t="shared" si="130"/>
        <v>12</v>
      </c>
      <c r="P2081" s="32">
        <f t="shared" si="131"/>
        <v>591.59999999999991</v>
      </c>
    </row>
    <row r="2082" spans="2:16" x14ac:dyDescent="0.35">
      <c r="B2082" s="60" t="s">
        <v>98</v>
      </c>
      <c r="C2082" s="113">
        <v>44463</v>
      </c>
      <c r="D2082" s="60" t="s">
        <v>446</v>
      </c>
      <c r="E2082" s="61" t="s">
        <v>446</v>
      </c>
      <c r="F2082" s="16">
        <v>2369.8399999999997</v>
      </c>
      <c r="H2082" s="2">
        <v>44445</v>
      </c>
      <c r="I2082" s="2">
        <v>44458</v>
      </c>
      <c r="J2082">
        <f t="shared" si="128"/>
        <v>14</v>
      </c>
      <c r="K2082" s="2">
        <f t="shared" si="129"/>
        <v>44451.5</v>
      </c>
      <c r="L2082" s="82">
        <v>44463.5</v>
      </c>
      <c r="M2082" s="82">
        <v>44463.5</v>
      </c>
      <c r="N2082" s="79"/>
      <c r="O2082">
        <f t="shared" si="130"/>
        <v>12</v>
      </c>
      <c r="P2082" s="32">
        <f t="shared" si="131"/>
        <v>28438.079999999994</v>
      </c>
    </row>
    <row r="2083" spans="2:16" x14ac:dyDescent="0.35">
      <c r="B2083" s="60" t="s">
        <v>98</v>
      </c>
      <c r="C2083" s="113">
        <v>44463</v>
      </c>
      <c r="D2083" s="60" t="s">
        <v>447</v>
      </c>
      <c r="E2083" s="61" t="s">
        <v>447</v>
      </c>
      <c r="F2083" s="16">
        <v>6274.86</v>
      </c>
      <c r="H2083" s="2">
        <v>44445</v>
      </c>
      <c r="I2083" s="2">
        <v>44458</v>
      </c>
      <c r="J2083">
        <f t="shared" si="128"/>
        <v>14</v>
      </c>
      <c r="K2083" s="2">
        <f t="shared" si="129"/>
        <v>44451.5</v>
      </c>
      <c r="L2083" s="82">
        <v>44463.5</v>
      </c>
      <c r="M2083" s="82">
        <v>44463.5</v>
      </c>
      <c r="N2083" s="79"/>
      <c r="O2083">
        <f t="shared" si="130"/>
        <v>12</v>
      </c>
      <c r="P2083" s="32">
        <f t="shared" si="131"/>
        <v>75298.319999999992</v>
      </c>
    </row>
    <row r="2084" spans="2:16" x14ac:dyDescent="0.35">
      <c r="B2084" s="60" t="s">
        <v>98</v>
      </c>
      <c r="C2084" s="113">
        <v>44463</v>
      </c>
      <c r="D2084" s="60" t="s">
        <v>503</v>
      </c>
      <c r="E2084" s="61" t="s">
        <v>503</v>
      </c>
      <c r="F2084" s="16">
        <v>1753.21</v>
      </c>
      <c r="H2084" s="2">
        <v>44445</v>
      </c>
      <c r="I2084" s="2">
        <v>44458</v>
      </c>
      <c r="J2084">
        <f t="shared" si="128"/>
        <v>14</v>
      </c>
      <c r="K2084" s="2">
        <f t="shared" si="129"/>
        <v>44451.5</v>
      </c>
      <c r="L2084" s="82">
        <v>44463.5</v>
      </c>
      <c r="M2084" s="82">
        <v>44463.5</v>
      </c>
      <c r="N2084" s="79"/>
      <c r="O2084">
        <f t="shared" si="130"/>
        <v>12</v>
      </c>
      <c r="P2084" s="32">
        <f t="shared" si="131"/>
        <v>21038.52</v>
      </c>
    </row>
    <row r="2085" spans="2:16" x14ac:dyDescent="0.35">
      <c r="B2085" s="127" t="s">
        <v>86</v>
      </c>
      <c r="C2085" s="113">
        <v>44463</v>
      </c>
      <c r="D2085" s="60" t="s">
        <v>452</v>
      </c>
      <c r="E2085" s="61" t="s">
        <v>453</v>
      </c>
      <c r="F2085" s="16">
        <v>18.98</v>
      </c>
      <c r="H2085" s="2">
        <v>44444</v>
      </c>
      <c r="I2085" s="2">
        <v>44457</v>
      </c>
      <c r="J2085">
        <f t="shared" si="128"/>
        <v>14</v>
      </c>
      <c r="K2085" s="2">
        <f t="shared" si="129"/>
        <v>44450.5</v>
      </c>
      <c r="L2085" s="82">
        <v>44463.5</v>
      </c>
      <c r="M2085" s="82">
        <v>44463.5</v>
      </c>
      <c r="N2085" s="79"/>
      <c r="O2085">
        <f t="shared" si="130"/>
        <v>13</v>
      </c>
      <c r="P2085" s="32">
        <f t="shared" si="131"/>
        <v>246.74</v>
      </c>
    </row>
    <row r="2086" spans="2:16" x14ac:dyDescent="0.35">
      <c r="B2086" s="127" t="s">
        <v>86</v>
      </c>
      <c r="C2086" s="113">
        <v>44463</v>
      </c>
      <c r="D2086" s="60" t="s">
        <v>454</v>
      </c>
      <c r="E2086" s="61" t="s">
        <v>455</v>
      </c>
      <c r="F2086" s="16">
        <v>284.61</v>
      </c>
      <c r="H2086" s="2">
        <v>44444</v>
      </c>
      <c r="I2086" s="2">
        <v>44457</v>
      </c>
      <c r="J2086">
        <f t="shared" si="128"/>
        <v>14</v>
      </c>
      <c r="K2086" s="2">
        <f t="shared" si="129"/>
        <v>44450.5</v>
      </c>
      <c r="L2086" s="82">
        <v>44463.5</v>
      </c>
      <c r="M2086" s="82">
        <v>44463.5</v>
      </c>
      <c r="N2086" s="79"/>
      <c r="O2086">
        <f t="shared" si="130"/>
        <v>13</v>
      </c>
      <c r="P2086" s="32">
        <f t="shared" si="131"/>
        <v>3699.9300000000003</v>
      </c>
    </row>
    <row r="2087" spans="2:16" x14ac:dyDescent="0.35">
      <c r="B2087" s="127" t="s">
        <v>86</v>
      </c>
      <c r="C2087" s="113">
        <v>44463</v>
      </c>
      <c r="D2087" s="60" t="s">
        <v>430</v>
      </c>
      <c r="E2087" s="61" t="s">
        <v>431</v>
      </c>
      <c r="F2087" s="16">
        <v>5425.4099999999989</v>
      </c>
      <c r="H2087" s="2">
        <v>44444</v>
      </c>
      <c r="I2087" s="2">
        <v>44457</v>
      </c>
      <c r="J2087">
        <f t="shared" si="128"/>
        <v>14</v>
      </c>
      <c r="K2087" s="2">
        <f t="shared" si="129"/>
        <v>44450.5</v>
      </c>
      <c r="L2087" s="82">
        <v>44463.5</v>
      </c>
      <c r="M2087" s="82">
        <v>44463.5</v>
      </c>
      <c r="N2087" s="79"/>
      <c r="O2087">
        <f t="shared" si="130"/>
        <v>13</v>
      </c>
      <c r="P2087" s="32">
        <f t="shared" si="131"/>
        <v>70530.329999999987</v>
      </c>
    </row>
    <row r="2088" spans="2:16" x14ac:dyDescent="0.35">
      <c r="B2088" s="127" t="s">
        <v>86</v>
      </c>
      <c r="C2088" s="113">
        <v>44463</v>
      </c>
      <c r="D2088" s="60" t="s">
        <v>456</v>
      </c>
      <c r="E2088" s="61" t="s">
        <v>457</v>
      </c>
      <c r="F2088" s="16">
        <v>41.97</v>
      </c>
      <c r="H2088" s="2">
        <v>44444</v>
      </c>
      <c r="I2088" s="2">
        <v>44457</v>
      </c>
      <c r="J2088">
        <f t="shared" si="128"/>
        <v>14</v>
      </c>
      <c r="K2088" s="2">
        <f t="shared" si="129"/>
        <v>44450.5</v>
      </c>
      <c r="L2088" s="82">
        <v>44463.5</v>
      </c>
      <c r="M2088" s="82">
        <v>44463.5</v>
      </c>
      <c r="N2088" s="79"/>
      <c r="O2088">
        <f t="shared" si="130"/>
        <v>13</v>
      </c>
      <c r="P2088" s="32">
        <f t="shared" si="131"/>
        <v>545.61</v>
      </c>
    </row>
    <row r="2089" spans="2:16" x14ac:dyDescent="0.35">
      <c r="B2089" s="127" t="s">
        <v>86</v>
      </c>
      <c r="C2089" s="113">
        <v>44463</v>
      </c>
      <c r="D2089" s="60" t="s">
        <v>432</v>
      </c>
      <c r="E2089" s="61" t="s">
        <v>433</v>
      </c>
      <c r="F2089" s="16">
        <v>22134.730000000003</v>
      </c>
      <c r="H2089" s="2">
        <v>44444</v>
      </c>
      <c r="I2089" s="2">
        <v>44457</v>
      </c>
      <c r="J2089">
        <f t="shared" si="128"/>
        <v>14</v>
      </c>
      <c r="K2089" s="2">
        <f t="shared" si="129"/>
        <v>44450.5</v>
      </c>
      <c r="L2089" s="82">
        <v>44463.5</v>
      </c>
      <c r="M2089" s="82">
        <v>44463.5</v>
      </c>
      <c r="N2089" s="79"/>
      <c r="O2089">
        <f t="shared" si="130"/>
        <v>13</v>
      </c>
      <c r="P2089" s="32">
        <f t="shared" si="131"/>
        <v>287751.49000000005</v>
      </c>
    </row>
    <row r="2090" spans="2:16" x14ac:dyDescent="0.35">
      <c r="B2090" s="127" t="s">
        <v>86</v>
      </c>
      <c r="C2090" s="113">
        <v>44463</v>
      </c>
      <c r="D2090" s="60" t="s">
        <v>434</v>
      </c>
      <c r="E2090" s="61" t="s">
        <v>435</v>
      </c>
      <c r="F2090" s="16">
        <v>33548.61</v>
      </c>
      <c r="H2090" s="2">
        <v>44444</v>
      </c>
      <c r="I2090" s="2">
        <v>44457</v>
      </c>
      <c r="J2090">
        <f t="shared" si="128"/>
        <v>14</v>
      </c>
      <c r="K2090" s="2">
        <f t="shared" si="129"/>
        <v>44450.5</v>
      </c>
      <c r="L2090" s="82">
        <v>44463.5</v>
      </c>
      <c r="M2090" s="82">
        <v>44463.5</v>
      </c>
      <c r="N2090" s="79"/>
      <c r="O2090">
        <f t="shared" si="130"/>
        <v>13</v>
      </c>
      <c r="P2090" s="32">
        <f t="shared" si="131"/>
        <v>436131.93</v>
      </c>
    </row>
    <row r="2091" spans="2:16" x14ac:dyDescent="0.35">
      <c r="B2091" s="127" t="s">
        <v>86</v>
      </c>
      <c r="C2091" s="113">
        <v>44463</v>
      </c>
      <c r="D2091" s="60" t="s">
        <v>436</v>
      </c>
      <c r="E2091" s="61" t="s">
        <v>437</v>
      </c>
      <c r="F2091" s="16">
        <v>7521.7099999999991</v>
      </c>
      <c r="H2091" s="2">
        <v>44444</v>
      </c>
      <c r="I2091" s="2">
        <v>44457</v>
      </c>
      <c r="J2091">
        <f t="shared" si="128"/>
        <v>14</v>
      </c>
      <c r="K2091" s="2">
        <f t="shared" si="129"/>
        <v>44450.5</v>
      </c>
      <c r="L2091" s="82">
        <v>44463.5</v>
      </c>
      <c r="M2091" s="82">
        <v>44463.5</v>
      </c>
      <c r="N2091" s="79"/>
      <c r="O2091">
        <f t="shared" si="130"/>
        <v>13</v>
      </c>
      <c r="P2091" s="32">
        <f t="shared" si="131"/>
        <v>97782.229999999981</v>
      </c>
    </row>
    <row r="2092" spans="2:16" x14ac:dyDescent="0.35">
      <c r="B2092" s="127" t="s">
        <v>86</v>
      </c>
      <c r="C2092" s="113">
        <v>44463</v>
      </c>
      <c r="D2092" s="60" t="s">
        <v>458</v>
      </c>
      <c r="E2092" s="61" t="s">
        <v>459</v>
      </c>
      <c r="F2092" s="16">
        <v>346.76</v>
      </c>
      <c r="H2092" s="2">
        <v>44444</v>
      </c>
      <c r="I2092" s="2">
        <v>44457</v>
      </c>
      <c r="J2092">
        <f t="shared" si="128"/>
        <v>14</v>
      </c>
      <c r="K2092" s="2">
        <f t="shared" si="129"/>
        <v>44450.5</v>
      </c>
      <c r="L2092" s="82">
        <v>44463.5</v>
      </c>
      <c r="M2092" s="82">
        <v>44463.5</v>
      </c>
      <c r="N2092" s="79"/>
      <c r="O2092">
        <f t="shared" si="130"/>
        <v>13</v>
      </c>
      <c r="P2092" s="32">
        <f t="shared" si="131"/>
        <v>4507.88</v>
      </c>
    </row>
    <row r="2093" spans="2:16" x14ac:dyDescent="0.35">
      <c r="B2093" s="127" t="s">
        <v>86</v>
      </c>
      <c r="C2093" s="113">
        <v>44463</v>
      </c>
      <c r="D2093" s="60" t="s">
        <v>438</v>
      </c>
      <c r="E2093" s="61" t="s">
        <v>439</v>
      </c>
      <c r="F2093" s="16">
        <v>4993.33</v>
      </c>
      <c r="H2093" s="2">
        <v>44444</v>
      </c>
      <c r="I2093" s="2">
        <v>44457</v>
      </c>
      <c r="J2093">
        <f t="shared" si="128"/>
        <v>14</v>
      </c>
      <c r="K2093" s="2">
        <f t="shared" si="129"/>
        <v>44450.5</v>
      </c>
      <c r="L2093" s="82">
        <v>44463.5</v>
      </c>
      <c r="M2093" s="82">
        <v>44463.5</v>
      </c>
      <c r="N2093" s="79"/>
      <c r="O2093">
        <f t="shared" si="130"/>
        <v>13</v>
      </c>
      <c r="P2093" s="32">
        <f t="shared" si="131"/>
        <v>64913.29</v>
      </c>
    </row>
    <row r="2094" spans="2:16" x14ac:dyDescent="0.35">
      <c r="B2094" s="127" t="s">
        <v>86</v>
      </c>
      <c r="C2094" s="113">
        <v>44463</v>
      </c>
      <c r="D2094" s="60" t="s">
        <v>440</v>
      </c>
      <c r="E2094" s="61" t="s">
        <v>441</v>
      </c>
      <c r="F2094" s="16">
        <v>658.68</v>
      </c>
      <c r="H2094" s="2">
        <v>44444</v>
      </c>
      <c r="I2094" s="2">
        <v>44457</v>
      </c>
      <c r="J2094">
        <f t="shared" si="128"/>
        <v>14</v>
      </c>
      <c r="K2094" s="2">
        <f t="shared" si="129"/>
        <v>44450.5</v>
      </c>
      <c r="L2094" s="82">
        <v>44463.5</v>
      </c>
      <c r="M2094" s="79">
        <v>44468.5</v>
      </c>
      <c r="N2094" s="79"/>
      <c r="O2094">
        <f t="shared" si="130"/>
        <v>18</v>
      </c>
      <c r="P2094" s="32">
        <f t="shared" si="131"/>
        <v>11856.24</v>
      </c>
    </row>
    <row r="2095" spans="2:16" x14ac:dyDescent="0.35">
      <c r="B2095" s="127" t="s">
        <v>86</v>
      </c>
      <c r="C2095" s="113">
        <v>44463</v>
      </c>
      <c r="D2095" s="60" t="s">
        <v>468</v>
      </c>
      <c r="E2095" s="61" t="s">
        <v>469</v>
      </c>
      <c r="F2095" s="16">
        <v>24.690000000000008</v>
      </c>
      <c r="H2095" s="2">
        <v>44444</v>
      </c>
      <c r="I2095" s="2">
        <v>44457</v>
      </c>
      <c r="J2095">
        <f t="shared" si="128"/>
        <v>14</v>
      </c>
      <c r="K2095" s="2">
        <f t="shared" si="129"/>
        <v>44450.5</v>
      </c>
      <c r="L2095" s="82">
        <v>44463.5</v>
      </c>
      <c r="M2095" s="82">
        <v>44463.5</v>
      </c>
      <c r="N2095" s="79"/>
      <c r="O2095">
        <f t="shared" si="130"/>
        <v>13</v>
      </c>
      <c r="P2095" s="32">
        <f t="shared" si="131"/>
        <v>320.97000000000008</v>
      </c>
    </row>
    <row r="2096" spans="2:16" x14ac:dyDescent="0.35">
      <c r="B2096" s="127" t="s">
        <v>86</v>
      </c>
      <c r="C2096" s="113">
        <v>44463</v>
      </c>
      <c r="D2096" s="60" t="s">
        <v>474</v>
      </c>
      <c r="E2096" s="61" t="s">
        <v>475</v>
      </c>
      <c r="F2096" s="16">
        <v>192.31</v>
      </c>
      <c r="H2096" s="2">
        <v>44444</v>
      </c>
      <c r="I2096" s="2">
        <v>44457</v>
      </c>
      <c r="J2096">
        <f t="shared" si="128"/>
        <v>14</v>
      </c>
      <c r="K2096" s="2">
        <f t="shared" si="129"/>
        <v>44450.5</v>
      </c>
      <c r="L2096" s="82">
        <v>44463.5</v>
      </c>
      <c r="M2096" s="82">
        <v>44463.5</v>
      </c>
      <c r="N2096" s="79"/>
      <c r="O2096">
        <f t="shared" si="130"/>
        <v>13</v>
      </c>
      <c r="P2096" s="32">
        <f t="shared" si="131"/>
        <v>2500.0300000000002</v>
      </c>
    </row>
    <row r="2097" spans="2:16" x14ac:dyDescent="0.35">
      <c r="B2097" s="127" t="s">
        <v>86</v>
      </c>
      <c r="C2097" s="113">
        <v>44463</v>
      </c>
      <c r="D2097" s="60" t="s">
        <v>442</v>
      </c>
      <c r="E2097" s="61" t="s">
        <v>443</v>
      </c>
      <c r="F2097" s="16">
        <v>1744.9200000000014</v>
      </c>
      <c r="H2097" s="2">
        <v>44444</v>
      </c>
      <c r="I2097" s="2">
        <v>44457</v>
      </c>
      <c r="J2097">
        <f t="shared" si="128"/>
        <v>14</v>
      </c>
      <c r="K2097" s="2">
        <f t="shared" si="129"/>
        <v>44450.5</v>
      </c>
      <c r="L2097" s="82">
        <v>44463.5</v>
      </c>
      <c r="M2097" s="82">
        <v>44463.5</v>
      </c>
      <c r="N2097" s="79"/>
      <c r="O2097">
        <f t="shared" si="130"/>
        <v>13</v>
      </c>
      <c r="P2097" s="32">
        <f t="shared" si="131"/>
        <v>22683.960000000017</v>
      </c>
    </row>
    <row r="2098" spans="2:16" x14ac:dyDescent="0.35">
      <c r="B2098" s="127" t="s">
        <v>86</v>
      </c>
      <c r="C2098" s="113">
        <v>44463</v>
      </c>
      <c r="D2098" s="60" t="s">
        <v>476</v>
      </c>
      <c r="E2098" s="61" t="s">
        <v>477</v>
      </c>
      <c r="F2098" s="16">
        <v>29.39</v>
      </c>
      <c r="H2098" s="2">
        <v>44444</v>
      </c>
      <c r="I2098" s="2">
        <v>44457</v>
      </c>
      <c r="J2098">
        <f t="shared" si="128"/>
        <v>14</v>
      </c>
      <c r="K2098" s="2">
        <f t="shared" si="129"/>
        <v>44450.5</v>
      </c>
      <c r="L2098" s="82">
        <v>44463.5</v>
      </c>
      <c r="M2098" s="82">
        <v>44463.5</v>
      </c>
      <c r="N2098" s="79"/>
      <c r="O2098">
        <f t="shared" si="130"/>
        <v>13</v>
      </c>
      <c r="P2098" s="32">
        <f t="shared" si="131"/>
        <v>382.07</v>
      </c>
    </row>
    <row r="2099" spans="2:16" x14ac:dyDescent="0.35">
      <c r="B2099" s="127" t="s">
        <v>86</v>
      </c>
      <c r="C2099" s="113">
        <v>44463</v>
      </c>
      <c r="D2099" s="60" t="s">
        <v>478</v>
      </c>
      <c r="E2099" s="61" t="s">
        <v>479</v>
      </c>
      <c r="F2099" s="16">
        <v>11129.870000000004</v>
      </c>
      <c r="H2099" s="2">
        <v>44444</v>
      </c>
      <c r="I2099" s="2">
        <v>44457</v>
      </c>
      <c r="J2099">
        <f t="shared" si="128"/>
        <v>14</v>
      </c>
      <c r="K2099" s="2">
        <f t="shared" si="129"/>
        <v>44450.5</v>
      </c>
      <c r="L2099" s="82">
        <v>44463.5</v>
      </c>
      <c r="M2099" s="82">
        <v>44463.5</v>
      </c>
      <c r="N2099" s="79"/>
      <c r="O2099">
        <f t="shared" si="130"/>
        <v>13</v>
      </c>
      <c r="P2099" s="32">
        <f t="shared" si="131"/>
        <v>144688.31000000006</v>
      </c>
    </row>
    <row r="2100" spans="2:16" x14ac:dyDescent="0.35">
      <c r="B2100" s="127" t="s">
        <v>86</v>
      </c>
      <c r="C2100" s="113">
        <v>44463</v>
      </c>
      <c r="D2100" s="60" t="s">
        <v>480</v>
      </c>
      <c r="E2100" s="61" t="s">
        <v>481</v>
      </c>
      <c r="F2100" s="16">
        <v>1557.77</v>
      </c>
      <c r="H2100" s="2">
        <v>44444</v>
      </c>
      <c r="I2100" s="2">
        <v>44457</v>
      </c>
      <c r="J2100">
        <f t="shared" si="128"/>
        <v>14</v>
      </c>
      <c r="K2100" s="2">
        <f t="shared" si="129"/>
        <v>44450.5</v>
      </c>
      <c r="L2100" s="82">
        <v>44463.5</v>
      </c>
      <c r="M2100" s="82">
        <v>44463.5</v>
      </c>
      <c r="N2100" s="79"/>
      <c r="O2100">
        <f t="shared" si="130"/>
        <v>13</v>
      </c>
      <c r="P2100" s="32">
        <f t="shared" si="131"/>
        <v>20251.009999999998</v>
      </c>
    </row>
    <row r="2101" spans="2:16" x14ac:dyDescent="0.35">
      <c r="B2101" s="127" t="s">
        <v>86</v>
      </c>
      <c r="C2101" s="113">
        <v>44463</v>
      </c>
      <c r="D2101" s="60" t="s">
        <v>540</v>
      </c>
      <c r="E2101" s="61" t="s">
        <v>541</v>
      </c>
      <c r="F2101" s="16">
        <v>2.4800000000000004</v>
      </c>
      <c r="H2101" s="2">
        <v>44444</v>
      </c>
      <c r="I2101" s="2">
        <v>44457</v>
      </c>
      <c r="J2101">
        <f t="shared" si="128"/>
        <v>14</v>
      </c>
      <c r="K2101" s="2">
        <f t="shared" si="129"/>
        <v>44450.5</v>
      </c>
      <c r="L2101" s="82">
        <v>44463.5</v>
      </c>
      <c r="M2101" s="79">
        <v>44470.5</v>
      </c>
      <c r="N2101" s="79"/>
      <c r="O2101">
        <f t="shared" si="130"/>
        <v>20</v>
      </c>
      <c r="P2101" s="32">
        <f t="shared" si="131"/>
        <v>49.600000000000009</v>
      </c>
    </row>
    <row r="2102" spans="2:16" x14ac:dyDescent="0.35">
      <c r="B2102" s="127" t="s">
        <v>86</v>
      </c>
      <c r="C2102" s="113">
        <v>44463</v>
      </c>
      <c r="D2102" s="60" t="s">
        <v>488</v>
      </c>
      <c r="E2102" s="61" t="s">
        <v>489</v>
      </c>
      <c r="F2102" s="16">
        <v>1006.0500000000002</v>
      </c>
      <c r="H2102" s="2">
        <v>44444</v>
      </c>
      <c r="I2102" s="2">
        <v>44457</v>
      </c>
      <c r="J2102">
        <f t="shared" si="128"/>
        <v>14</v>
      </c>
      <c r="K2102" s="2">
        <f t="shared" si="129"/>
        <v>44450.5</v>
      </c>
      <c r="L2102" s="82">
        <v>44463.5</v>
      </c>
      <c r="M2102" s="79">
        <v>44484.5</v>
      </c>
      <c r="N2102" s="79"/>
      <c r="O2102">
        <f t="shared" si="130"/>
        <v>34</v>
      </c>
      <c r="P2102" s="32">
        <f t="shared" si="131"/>
        <v>34205.700000000004</v>
      </c>
    </row>
    <row r="2103" spans="2:16" x14ac:dyDescent="0.35">
      <c r="B2103" s="127" t="s">
        <v>86</v>
      </c>
      <c r="C2103" s="113">
        <v>44463</v>
      </c>
      <c r="D2103" s="60" t="s">
        <v>444</v>
      </c>
      <c r="E2103" s="61" t="s">
        <v>445</v>
      </c>
      <c r="F2103" s="16">
        <v>9365.9500000000025</v>
      </c>
      <c r="H2103" s="2">
        <v>44444</v>
      </c>
      <c r="I2103" s="2">
        <v>44457</v>
      </c>
      <c r="J2103">
        <f t="shared" si="128"/>
        <v>14</v>
      </c>
      <c r="K2103" s="2">
        <f t="shared" si="129"/>
        <v>44450.5</v>
      </c>
      <c r="L2103" s="82">
        <v>44463.5</v>
      </c>
      <c r="M2103" s="82">
        <v>44463.5</v>
      </c>
      <c r="N2103" s="79"/>
      <c r="O2103">
        <f t="shared" si="130"/>
        <v>13</v>
      </c>
      <c r="P2103" s="32">
        <f t="shared" si="131"/>
        <v>121757.35000000003</v>
      </c>
    </row>
    <row r="2104" spans="2:16" x14ac:dyDescent="0.35">
      <c r="B2104" s="127" t="s">
        <v>86</v>
      </c>
      <c r="C2104" s="113">
        <v>44463</v>
      </c>
      <c r="D2104" s="60" t="s">
        <v>563</v>
      </c>
      <c r="E2104" s="61" t="s">
        <v>564</v>
      </c>
      <c r="F2104" s="16">
        <v>655.29</v>
      </c>
      <c r="H2104" s="2">
        <v>44444</v>
      </c>
      <c r="I2104" s="2">
        <v>44457</v>
      </c>
      <c r="J2104">
        <f t="shared" si="128"/>
        <v>14</v>
      </c>
      <c r="K2104" s="2">
        <f t="shared" si="129"/>
        <v>44450.5</v>
      </c>
      <c r="L2104" s="82">
        <v>44463.5</v>
      </c>
      <c r="M2104" s="82">
        <v>44463.5</v>
      </c>
      <c r="N2104" s="79"/>
      <c r="O2104">
        <f t="shared" si="130"/>
        <v>13</v>
      </c>
      <c r="P2104" s="32">
        <f t="shared" si="131"/>
        <v>8518.77</v>
      </c>
    </row>
    <row r="2105" spans="2:16" x14ac:dyDescent="0.35">
      <c r="B2105" s="127" t="s">
        <v>86</v>
      </c>
      <c r="C2105" s="113">
        <v>44463</v>
      </c>
      <c r="D2105" s="60" t="s">
        <v>490</v>
      </c>
      <c r="E2105" s="61" t="s">
        <v>491</v>
      </c>
      <c r="F2105" s="16">
        <v>324.29999999999995</v>
      </c>
      <c r="H2105" s="2">
        <v>44444</v>
      </c>
      <c r="I2105" s="2">
        <v>44457</v>
      </c>
      <c r="J2105">
        <f t="shared" si="128"/>
        <v>14</v>
      </c>
      <c r="K2105" s="2">
        <f t="shared" si="129"/>
        <v>44450.5</v>
      </c>
      <c r="L2105" s="82">
        <v>44463.5</v>
      </c>
      <c r="M2105" s="82">
        <v>44463.5</v>
      </c>
      <c r="N2105" s="79"/>
      <c r="O2105">
        <f t="shared" si="130"/>
        <v>13</v>
      </c>
      <c r="P2105" s="32">
        <f t="shared" si="131"/>
        <v>4215.8999999999996</v>
      </c>
    </row>
    <row r="2106" spans="2:16" x14ac:dyDescent="0.35">
      <c r="B2106" s="127" t="s">
        <v>86</v>
      </c>
      <c r="C2106" s="113">
        <v>44463</v>
      </c>
      <c r="D2106" s="60" t="s">
        <v>494</v>
      </c>
      <c r="E2106" s="61" t="s">
        <v>495</v>
      </c>
      <c r="F2106" s="16">
        <v>1817.1399999999994</v>
      </c>
      <c r="H2106" s="2">
        <v>44444</v>
      </c>
      <c r="I2106" s="2">
        <v>44457</v>
      </c>
      <c r="J2106">
        <f t="shared" si="128"/>
        <v>14</v>
      </c>
      <c r="K2106" s="2">
        <f t="shared" si="129"/>
        <v>44450.5</v>
      </c>
      <c r="L2106" s="82">
        <v>44463.5</v>
      </c>
      <c r="M2106" s="82">
        <v>44463.5</v>
      </c>
      <c r="N2106" s="79"/>
      <c r="O2106">
        <f t="shared" si="130"/>
        <v>13</v>
      </c>
      <c r="P2106" s="32">
        <f t="shared" si="131"/>
        <v>23622.819999999992</v>
      </c>
    </row>
    <row r="2107" spans="2:16" x14ac:dyDescent="0.35">
      <c r="B2107" s="127" t="s">
        <v>86</v>
      </c>
      <c r="C2107" s="113">
        <v>44463</v>
      </c>
      <c r="D2107" s="60" t="s">
        <v>496</v>
      </c>
      <c r="E2107" s="61" t="s">
        <v>497</v>
      </c>
      <c r="F2107" s="16">
        <v>317.95999999999998</v>
      </c>
      <c r="H2107" s="2">
        <v>44444</v>
      </c>
      <c r="I2107" s="2">
        <v>44457</v>
      </c>
      <c r="J2107">
        <f t="shared" si="128"/>
        <v>14</v>
      </c>
      <c r="K2107" s="2">
        <f t="shared" si="129"/>
        <v>44450.5</v>
      </c>
      <c r="L2107" s="82">
        <v>44463.5</v>
      </c>
      <c r="M2107" s="82">
        <v>44463.5</v>
      </c>
      <c r="N2107" s="79"/>
      <c r="O2107">
        <f t="shared" si="130"/>
        <v>13</v>
      </c>
      <c r="P2107" s="32">
        <f t="shared" si="131"/>
        <v>4133.4799999999996</v>
      </c>
    </row>
    <row r="2108" spans="2:16" x14ac:dyDescent="0.35">
      <c r="B2108" s="127" t="s">
        <v>86</v>
      </c>
      <c r="C2108" s="113">
        <v>44463</v>
      </c>
      <c r="D2108" s="60" t="s">
        <v>498</v>
      </c>
      <c r="E2108" s="61" t="s">
        <v>499</v>
      </c>
      <c r="F2108" s="16">
        <v>402.48000000000008</v>
      </c>
      <c r="H2108" s="2">
        <v>44444</v>
      </c>
      <c r="I2108" s="2">
        <v>44457</v>
      </c>
      <c r="J2108">
        <f t="shared" si="128"/>
        <v>14</v>
      </c>
      <c r="K2108" s="2">
        <f t="shared" si="129"/>
        <v>44450.5</v>
      </c>
      <c r="L2108" s="82">
        <v>44463.5</v>
      </c>
      <c r="M2108" s="82">
        <v>44463.5</v>
      </c>
      <c r="N2108" s="79"/>
      <c r="O2108">
        <f t="shared" si="130"/>
        <v>13</v>
      </c>
      <c r="P2108" s="32">
        <f t="shared" si="131"/>
        <v>5232.2400000000007</v>
      </c>
    </row>
    <row r="2109" spans="2:16" x14ac:dyDescent="0.35">
      <c r="B2109" s="127" t="s">
        <v>86</v>
      </c>
      <c r="C2109" s="113">
        <v>44463</v>
      </c>
      <c r="D2109" s="60" t="s">
        <v>500</v>
      </c>
      <c r="E2109" s="61" t="s">
        <v>501</v>
      </c>
      <c r="F2109" s="16">
        <v>99.019999999999968</v>
      </c>
      <c r="H2109" s="2">
        <v>44444</v>
      </c>
      <c r="I2109" s="2">
        <v>44457</v>
      </c>
      <c r="J2109">
        <f t="shared" si="128"/>
        <v>14</v>
      </c>
      <c r="K2109" s="2">
        <f t="shared" si="129"/>
        <v>44450.5</v>
      </c>
      <c r="L2109" s="82">
        <v>44463.5</v>
      </c>
      <c r="M2109" s="82">
        <v>44463.5</v>
      </c>
      <c r="N2109" s="79"/>
      <c r="O2109">
        <f t="shared" si="130"/>
        <v>13</v>
      </c>
      <c r="P2109" s="32">
        <f t="shared" si="131"/>
        <v>1287.2599999999995</v>
      </c>
    </row>
    <row r="2110" spans="2:16" x14ac:dyDescent="0.35">
      <c r="B2110" s="127" t="s">
        <v>86</v>
      </c>
      <c r="C2110" s="113">
        <v>44463</v>
      </c>
      <c r="D2110" s="60" t="s">
        <v>502</v>
      </c>
      <c r="E2110" s="61" t="s">
        <v>502</v>
      </c>
      <c r="F2110" s="16">
        <v>278.31</v>
      </c>
      <c r="H2110" s="2">
        <v>44444</v>
      </c>
      <c r="I2110" s="2">
        <v>44457</v>
      </c>
      <c r="J2110">
        <f t="shared" si="128"/>
        <v>14</v>
      </c>
      <c r="K2110" s="2">
        <f t="shared" si="129"/>
        <v>44450.5</v>
      </c>
      <c r="L2110" s="82">
        <v>44463.5</v>
      </c>
      <c r="M2110" s="82">
        <v>44463.5</v>
      </c>
      <c r="N2110" s="79"/>
      <c r="O2110">
        <f t="shared" si="130"/>
        <v>13</v>
      </c>
      <c r="P2110" s="32">
        <f t="shared" si="131"/>
        <v>3618.03</v>
      </c>
    </row>
    <row r="2111" spans="2:16" x14ac:dyDescent="0.35">
      <c r="B2111" s="127" t="s">
        <v>86</v>
      </c>
      <c r="C2111" s="113">
        <v>44463</v>
      </c>
      <c r="D2111" s="60" t="s">
        <v>446</v>
      </c>
      <c r="E2111" s="61" t="s">
        <v>446</v>
      </c>
      <c r="F2111" s="16">
        <v>909.94999999999993</v>
      </c>
      <c r="H2111" s="2">
        <v>44444</v>
      </c>
      <c r="I2111" s="2">
        <v>44457</v>
      </c>
      <c r="J2111">
        <f t="shared" si="128"/>
        <v>14</v>
      </c>
      <c r="K2111" s="2">
        <f t="shared" si="129"/>
        <v>44450.5</v>
      </c>
      <c r="L2111" s="82">
        <v>44463.5</v>
      </c>
      <c r="M2111" s="82">
        <v>44463.5</v>
      </c>
      <c r="N2111" s="79"/>
      <c r="O2111">
        <f t="shared" si="130"/>
        <v>13</v>
      </c>
      <c r="P2111" s="32">
        <f t="shared" si="131"/>
        <v>11829.349999999999</v>
      </c>
    </row>
    <row r="2112" spans="2:16" x14ac:dyDescent="0.35">
      <c r="B2112" s="127" t="s">
        <v>86</v>
      </c>
      <c r="C2112" s="113">
        <v>44463</v>
      </c>
      <c r="D2112" s="60" t="s">
        <v>447</v>
      </c>
      <c r="E2112" s="61" t="s">
        <v>447</v>
      </c>
      <c r="F2112" s="16">
        <v>2054.2400000000002</v>
      </c>
      <c r="H2112" s="2">
        <v>44444</v>
      </c>
      <c r="I2112" s="2">
        <v>44457</v>
      </c>
      <c r="J2112">
        <f t="shared" si="128"/>
        <v>14</v>
      </c>
      <c r="K2112" s="2">
        <f t="shared" si="129"/>
        <v>44450.5</v>
      </c>
      <c r="L2112" s="82">
        <v>44463.5</v>
      </c>
      <c r="M2112" s="82">
        <v>44463.5</v>
      </c>
      <c r="N2112" s="79"/>
      <c r="O2112">
        <f t="shared" si="130"/>
        <v>13</v>
      </c>
      <c r="P2112" s="32">
        <f t="shared" si="131"/>
        <v>26705.120000000003</v>
      </c>
    </row>
    <row r="2113" spans="1:16" x14ac:dyDescent="0.35">
      <c r="B2113" s="127" t="s">
        <v>86</v>
      </c>
      <c r="C2113" s="113">
        <v>44463</v>
      </c>
      <c r="D2113" s="60" t="s">
        <v>503</v>
      </c>
      <c r="E2113" s="61" t="s">
        <v>503</v>
      </c>
      <c r="F2113" s="16">
        <v>577.91999999999996</v>
      </c>
      <c r="H2113" s="2">
        <v>44444</v>
      </c>
      <c r="I2113" s="2">
        <v>44457</v>
      </c>
      <c r="J2113">
        <f t="shared" si="128"/>
        <v>14</v>
      </c>
      <c r="K2113" s="2">
        <f t="shared" si="129"/>
        <v>44450.5</v>
      </c>
      <c r="L2113" s="82">
        <v>44463.5</v>
      </c>
      <c r="M2113" s="82">
        <v>44463.5</v>
      </c>
      <c r="N2113" s="79"/>
      <c r="O2113">
        <f t="shared" si="130"/>
        <v>13</v>
      </c>
      <c r="P2113" s="32">
        <f t="shared" si="131"/>
        <v>7512.9599999999991</v>
      </c>
    </row>
    <row r="2114" spans="1:16" x14ac:dyDescent="0.35">
      <c r="B2114" s="127" t="s">
        <v>86</v>
      </c>
      <c r="C2114" s="113">
        <v>44463</v>
      </c>
      <c r="D2114" s="60" t="s">
        <v>532</v>
      </c>
      <c r="E2114" s="61" t="s">
        <v>533</v>
      </c>
      <c r="F2114" s="16">
        <v>302.68</v>
      </c>
      <c r="H2114" s="2">
        <v>44444</v>
      </c>
      <c r="I2114" s="2">
        <v>44457</v>
      </c>
      <c r="J2114">
        <f t="shared" si="128"/>
        <v>14</v>
      </c>
      <c r="K2114" s="2">
        <f t="shared" si="129"/>
        <v>44450.5</v>
      </c>
      <c r="L2114" s="82">
        <v>44463.5</v>
      </c>
      <c r="M2114" s="82">
        <v>44463.5</v>
      </c>
      <c r="N2114" s="79">
        <v>44462.5</v>
      </c>
      <c r="O2114">
        <f t="shared" si="130"/>
        <v>13</v>
      </c>
      <c r="P2114" s="32">
        <f t="shared" si="131"/>
        <v>3934.84</v>
      </c>
    </row>
    <row r="2115" spans="1:16" x14ac:dyDescent="0.35">
      <c r="B2115" s="127" t="s">
        <v>86</v>
      </c>
      <c r="C2115" s="113">
        <v>44463</v>
      </c>
      <c r="D2115" s="60" t="s">
        <v>534</v>
      </c>
      <c r="E2115" s="61" t="s">
        <v>535</v>
      </c>
      <c r="F2115" s="16">
        <v>1024.8</v>
      </c>
      <c r="H2115" s="2">
        <v>44444</v>
      </c>
      <c r="I2115" s="2">
        <v>44457</v>
      </c>
      <c r="J2115">
        <f t="shared" si="128"/>
        <v>14</v>
      </c>
      <c r="K2115" s="2">
        <f t="shared" si="129"/>
        <v>44450.5</v>
      </c>
      <c r="L2115" s="82">
        <v>44463.5</v>
      </c>
      <c r="M2115" s="82">
        <v>44463.5</v>
      </c>
      <c r="N2115" s="79">
        <v>44462.5</v>
      </c>
      <c r="O2115">
        <f t="shared" si="130"/>
        <v>13</v>
      </c>
      <c r="P2115" s="32">
        <f t="shared" si="131"/>
        <v>13322.4</v>
      </c>
    </row>
    <row r="2116" spans="1:16" x14ac:dyDescent="0.35">
      <c r="B2116" s="127" t="s">
        <v>86</v>
      </c>
      <c r="C2116" s="113">
        <v>44463</v>
      </c>
      <c r="D2116" s="60" t="s">
        <v>536</v>
      </c>
      <c r="E2116" s="61" t="s">
        <v>537</v>
      </c>
      <c r="F2116" s="16">
        <v>254.32</v>
      </c>
      <c r="H2116" s="2">
        <v>44444</v>
      </c>
      <c r="I2116" s="2">
        <v>44457</v>
      </c>
      <c r="J2116">
        <f t="shared" si="128"/>
        <v>14</v>
      </c>
      <c r="K2116" s="2">
        <f t="shared" si="129"/>
        <v>44450.5</v>
      </c>
      <c r="L2116" s="82">
        <v>44463.5</v>
      </c>
      <c r="M2116" s="82">
        <v>44463.5</v>
      </c>
      <c r="N2116" s="79">
        <v>44462.5</v>
      </c>
      <c r="O2116">
        <f t="shared" si="130"/>
        <v>13</v>
      </c>
      <c r="P2116" s="32">
        <f t="shared" si="131"/>
        <v>3306.16</v>
      </c>
    </row>
    <row r="2117" spans="1:16" x14ac:dyDescent="0.35">
      <c r="A2117" s="4"/>
      <c r="B2117" s="4" t="s">
        <v>98</v>
      </c>
      <c r="C2117" s="114">
        <v>44463</v>
      </c>
      <c r="D2117" s="56" t="s">
        <v>544</v>
      </c>
      <c r="E2117" t="s">
        <v>545</v>
      </c>
      <c r="F2117" s="3">
        <v>138.70999999999998</v>
      </c>
      <c r="H2117" s="2">
        <v>44445</v>
      </c>
      <c r="I2117" s="2">
        <v>44458</v>
      </c>
      <c r="J2117">
        <f t="shared" si="128"/>
        <v>14</v>
      </c>
      <c r="K2117" s="2">
        <f t="shared" si="129"/>
        <v>44451.5</v>
      </c>
      <c r="L2117" s="94">
        <v>44463.5</v>
      </c>
      <c r="M2117" s="79">
        <v>44474.5</v>
      </c>
      <c r="N2117" s="79"/>
      <c r="O2117">
        <f t="shared" si="130"/>
        <v>23</v>
      </c>
      <c r="P2117" s="32">
        <f t="shared" si="131"/>
        <v>3190.3299999999995</v>
      </c>
    </row>
    <row r="2118" spans="1:16" x14ac:dyDescent="0.35">
      <c r="A2118" s="4"/>
      <c r="B2118" s="4" t="s">
        <v>98</v>
      </c>
      <c r="C2118" s="114">
        <v>44463</v>
      </c>
      <c r="D2118" s="56" t="s">
        <v>544</v>
      </c>
      <c r="E2118" t="s">
        <v>546</v>
      </c>
      <c r="F2118" s="3">
        <v>3439.4999999999995</v>
      </c>
      <c r="H2118" s="2">
        <v>44445</v>
      </c>
      <c r="I2118" s="2">
        <v>44458</v>
      </c>
      <c r="J2118">
        <f t="shared" si="128"/>
        <v>14</v>
      </c>
      <c r="K2118" s="2">
        <f t="shared" si="129"/>
        <v>44451.5</v>
      </c>
      <c r="L2118" s="94">
        <v>44463.5</v>
      </c>
      <c r="M2118" s="79">
        <v>44498.5</v>
      </c>
      <c r="N2118" s="79"/>
      <c r="O2118">
        <f t="shared" si="130"/>
        <v>47</v>
      </c>
      <c r="P2118" s="32">
        <f t="shared" si="131"/>
        <v>161656.49999999997</v>
      </c>
    </row>
    <row r="2119" spans="1:16" x14ac:dyDescent="0.35">
      <c r="A2119" s="4"/>
      <c r="B2119" s="123" t="s">
        <v>86</v>
      </c>
      <c r="C2119" s="114">
        <v>44463</v>
      </c>
      <c r="D2119" s="56" t="s">
        <v>544</v>
      </c>
      <c r="E2119" t="s">
        <v>546</v>
      </c>
      <c r="F2119" s="3">
        <v>187.01</v>
      </c>
      <c r="H2119" s="2">
        <v>44444</v>
      </c>
      <c r="I2119" s="2">
        <v>44457</v>
      </c>
      <c r="J2119">
        <f t="shared" si="128"/>
        <v>14</v>
      </c>
      <c r="K2119" s="2">
        <f t="shared" si="129"/>
        <v>44450.5</v>
      </c>
      <c r="L2119" s="94">
        <v>44463.5</v>
      </c>
      <c r="M2119" s="79">
        <v>44498.5</v>
      </c>
      <c r="N2119" s="79"/>
      <c r="O2119">
        <f t="shared" si="130"/>
        <v>48</v>
      </c>
      <c r="P2119" s="32">
        <f t="shared" si="131"/>
        <v>8976.48</v>
      </c>
    </row>
    <row r="2120" spans="1:16" x14ac:dyDescent="0.35">
      <c r="B2120" s="56" t="s">
        <v>98</v>
      </c>
      <c r="C2120" s="113">
        <v>44477</v>
      </c>
      <c r="D2120" s="56" t="s">
        <v>430</v>
      </c>
      <c r="E2120" s="15" t="s">
        <v>431</v>
      </c>
      <c r="F2120" s="16">
        <v>20.48</v>
      </c>
      <c r="H2120" s="2">
        <v>44459</v>
      </c>
      <c r="I2120" s="2">
        <v>44472</v>
      </c>
      <c r="J2120">
        <f t="shared" si="128"/>
        <v>14</v>
      </c>
      <c r="K2120" s="2">
        <f t="shared" si="129"/>
        <v>44465.5</v>
      </c>
      <c r="L2120" s="82">
        <v>44477.5</v>
      </c>
      <c r="M2120" s="82">
        <v>44477.5</v>
      </c>
      <c r="N2120" s="79"/>
      <c r="O2120">
        <f t="shared" si="130"/>
        <v>12</v>
      </c>
      <c r="P2120" s="32">
        <f t="shared" si="131"/>
        <v>245.76</v>
      </c>
    </row>
    <row r="2121" spans="1:16" x14ac:dyDescent="0.35">
      <c r="B2121" s="56" t="s">
        <v>98</v>
      </c>
      <c r="C2121" s="113">
        <v>44477</v>
      </c>
      <c r="D2121" s="56" t="s">
        <v>430</v>
      </c>
      <c r="E2121" s="15" t="s">
        <v>431</v>
      </c>
      <c r="F2121" s="16">
        <v>2.4</v>
      </c>
      <c r="H2121" s="2">
        <v>44459</v>
      </c>
      <c r="I2121" s="2">
        <v>44472</v>
      </c>
      <c r="J2121">
        <f t="shared" si="128"/>
        <v>14</v>
      </c>
      <c r="K2121" s="2">
        <f t="shared" si="129"/>
        <v>44465.5</v>
      </c>
      <c r="L2121" s="82">
        <v>44477.5</v>
      </c>
      <c r="M2121" s="82">
        <v>44477.5</v>
      </c>
      <c r="N2121" s="79"/>
      <c r="O2121">
        <f t="shared" si="130"/>
        <v>12</v>
      </c>
      <c r="P2121" s="32">
        <f t="shared" si="131"/>
        <v>28.799999999999997</v>
      </c>
    </row>
    <row r="2122" spans="1:16" x14ac:dyDescent="0.35">
      <c r="B2122" s="56" t="s">
        <v>98</v>
      </c>
      <c r="C2122" s="113">
        <v>44477</v>
      </c>
      <c r="D2122" s="56" t="s">
        <v>432</v>
      </c>
      <c r="E2122" s="15" t="s">
        <v>433</v>
      </c>
      <c r="F2122" s="16">
        <v>3.6</v>
      </c>
      <c r="H2122" s="2">
        <v>44459</v>
      </c>
      <c r="I2122" s="2">
        <v>44472</v>
      </c>
      <c r="J2122">
        <f t="shared" ref="J2122:J2185" si="132">I2122-H2122+1</f>
        <v>14</v>
      </c>
      <c r="K2122" s="2">
        <f t="shared" ref="K2122:K2185" si="133">(I2122+H2122)/2</f>
        <v>44465.5</v>
      </c>
      <c r="L2122" s="82">
        <v>44477.5</v>
      </c>
      <c r="M2122" s="82">
        <v>44477.5</v>
      </c>
      <c r="N2122" s="79"/>
      <c r="O2122">
        <f t="shared" ref="O2122:O2185" si="134">M2122-K2122</f>
        <v>12</v>
      </c>
      <c r="P2122" s="32">
        <f t="shared" ref="P2122:P2185" si="135">F2122*O2122</f>
        <v>43.2</v>
      </c>
    </row>
    <row r="2123" spans="1:16" x14ac:dyDescent="0.35">
      <c r="B2123" s="56" t="s">
        <v>98</v>
      </c>
      <c r="C2123" s="113">
        <v>44477</v>
      </c>
      <c r="D2123" s="56" t="s">
        <v>434</v>
      </c>
      <c r="E2123" s="15" t="s">
        <v>435</v>
      </c>
      <c r="F2123" s="16">
        <v>3.6</v>
      </c>
      <c r="H2123" s="2">
        <v>44459</v>
      </c>
      <c r="I2123" s="2">
        <v>44472</v>
      </c>
      <c r="J2123">
        <f t="shared" si="132"/>
        <v>14</v>
      </c>
      <c r="K2123" s="2">
        <f t="shared" si="133"/>
        <v>44465.5</v>
      </c>
      <c r="L2123" s="82">
        <v>44477.5</v>
      </c>
      <c r="M2123" s="82">
        <v>44477.5</v>
      </c>
      <c r="N2123" s="79"/>
      <c r="O2123">
        <f t="shared" si="134"/>
        <v>12</v>
      </c>
      <c r="P2123" s="32">
        <f t="shared" si="135"/>
        <v>43.2</v>
      </c>
    </row>
    <row r="2124" spans="1:16" x14ac:dyDescent="0.35">
      <c r="B2124" s="56" t="s">
        <v>98</v>
      </c>
      <c r="C2124" s="113">
        <v>44477</v>
      </c>
      <c r="D2124" s="56" t="s">
        <v>430</v>
      </c>
      <c r="E2124" s="15" t="s">
        <v>431</v>
      </c>
      <c r="F2124" s="16">
        <v>35.840000000000003</v>
      </c>
      <c r="H2124" s="2">
        <v>44459</v>
      </c>
      <c r="I2124" s="2">
        <v>44472</v>
      </c>
      <c r="J2124">
        <f t="shared" si="132"/>
        <v>14</v>
      </c>
      <c r="K2124" s="2">
        <f t="shared" si="133"/>
        <v>44465.5</v>
      </c>
      <c r="L2124" s="82">
        <v>44477.5</v>
      </c>
      <c r="M2124" s="82">
        <v>44477.5</v>
      </c>
      <c r="N2124" s="79"/>
      <c r="O2124">
        <f t="shared" si="134"/>
        <v>12</v>
      </c>
      <c r="P2124" s="32">
        <f t="shared" si="135"/>
        <v>430.08000000000004</v>
      </c>
    </row>
    <row r="2125" spans="1:16" x14ac:dyDescent="0.35">
      <c r="B2125" s="56" t="s">
        <v>98</v>
      </c>
      <c r="C2125" s="113">
        <v>44477</v>
      </c>
      <c r="D2125" s="56" t="s">
        <v>430</v>
      </c>
      <c r="E2125" s="15" t="s">
        <v>431</v>
      </c>
      <c r="F2125" s="16">
        <v>91.93</v>
      </c>
      <c r="H2125" s="2">
        <v>44459</v>
      </c>
      <c r="I2125" s="2">
        <v>44472</v>
      </c>
      <c r="J2125">
        <f t="shared" si="132"/>
        <v>14</v>
      </c>
      <c r="K2125" s="2">
        <f t="shared" si="133"/>
        <v>44465.5</v>
      </c>
      <c r="L2125" s="82">
        <v>44477.5</v>
      </c>
      <c r="M2125" s="82">
        <v>44477.5</v>
      </c>
      <c r="N2125" s="79"/>
      <c r="O2125">
        <f t="shared" si="134"/>
        <v>12</v>
      </c>
      <c r="P2125" s="32">
        <f t="shared" si="135"/>
        <v>1103.1600000000001</v>
      </c>
    </row>
    <row r="2126" spans="1:16" x14ac:dyDescent="0.35">
      <c r="B2126" s="56" t="s">
        <v>98</v>
      </c>
      <c r="C2126" s="113">
        <v>44477</v>
      </c>
      <c r="D2126" s="56" t="s">
        <v>456</v>
      </c>
      <c r="E2126" s="15" t="s">
        <v>457</v>
      </c>
      <c r="F2126" s="16">
        <v>130.63</v>
      </c>
      <c r="H2126" s="2">
        <v>44459</v>
      </c>
      <c r="I2126" s="2">
        <v>44472</v>
      </c>
      <c r="J2126">
        <f t="shared" si="132"/>
        <v>14</v>
      </c>
      <c r="K2126" s="2">
        <f t="shared" si="133"/>
        <v>44465.5</v>
      </c>
      <c r="L2126" s="82">
        <v>44477.5</v>
      </c>
      <c r="M2126" s="82">
        <v>44477.5</v>
      </c>
      <c r="N2126" s="79"/>
      <c r="O2126">
        <f t="shared" si="134"/>
        <v>12</v>
      </c>
      <c r="P2126" s="32">
        <f t="shared" si="135"/>
        <v>1567.56</v>
      </c>
    </row>
    <row r="2127" spans="1:16" x14ac:dyDescent="0.35">
      <c r="B2127" s="56" t="s">
        <v>98</v>
      </c>
      <c r="C2127" s="113">
        <v>44477</v>
      </c>
      <c r="D2127" s="56" t="s">
        <v>432</v>
      </c>
      <c r="E2127" s="15" t="s">
        <v>433</v>
      </c>
      <c r="F2127" s="16">
        <v>1553.36</v>
      </c>
      <c r="H2127" s="2">
        <v>44459</v>
      </c>
      <c r="I2127" s="2">
        <v>44472</v>
      </c>
      <c r="J2127">
        <f t="shared" si="132"/>
        <v>14</v>
      </c>
      <c r="K2127" s="2">
        <f t="shared" si="133"/>
        <v>44465.5</v>
      </c>
      <c r="L2127" s="82">
        <v>44477.5</v>
      </c>
      <c r="M2127" s="82">
        <v>44477.5</v>
      </c>
      <c r="N2127" s="79"/>
      <c r="O2127">
        <f t="shared" si="134"/>
        <v>12</v>
      </c>
      <c r="P2127" s="32">
        <f t="shared" si="135"/>
        <v>18640.32</v>
      </c>
    </row>
    <row r="2128" spans="1:16" x14ac:dyDescent="0.35">
      <c r="B2128" s="56" t="s">
        <v>98</v>
      </c>
      <c r="C2128" s="113">
        <v>44477</v>
      </c>
      <c r="D2128" s="56" t="s">
        <v>434</v>
      </c>
      <c r="E2128" s="15" t="s">
        <v>435</v>
      </c>
      <c r="F2128" s="16">
        <v>2146.92</v>
      </c>
      <c r="H2128" s="2">
        <v>44459</v>
      </c>
      <c r="I2128" s="2">
        <v>44472</v>
      </c>
      <c r="J2128">
        <f t="shared" si="132"/>
        <v>14</v>
      </c>
      <c r="K2128" s="2">
        <f t="shared" si="133"/>
        <v>44465.5</v>
      </c>
      <c r="L2128" s="82">
        <v>44477.5</v>
      </c>
      <c r="M2128" s="82">
        <v>44477.5</v>
      </c>
      <c r="N2128" s="79"/>
      <c r="O2128">
        <f t="shared" si="134"/>
        <v>12</v>
      </c>
      <c r="P2128" s="32">
        <f t="shared" si="135"/>
        <v>25763.040000000001</v>
      </c>
    </row>
    <row r="2129" spans="2:16" x14ac:dyDescent="0.35">
      <c r="B2129" s="56" t="s">
        <v>98</v>
      </c>
      <c r="C2129" s="113">
        <v>44477</v>
      </c>
      <c r="D2129" s="56" t="s">
        <v>438</v>
      </c>
      <c r="E2129" s="15" t="s">
        <v>439</v>
      </c>
      <c r="F2129" s="16">
        <v>197.57</v>
      </c>
      <c r="H2129" s="2">
        <v>44459</v>
      </c>
      <c r="I2129" s="2">
        <v>44472</v>
      </c>
      <c r="J2129">
        <f t="shared" si="132"/>
        <v>14</v>
      </c>
      <c r="K2129" s="2">
        <f t="shared" si="133"/>
        <v>44465.5</v>
      </c>
      <c r="L2129" s="82">
        <v>44477.5</v>
      </c>
      <c r="M2129" s="82">
        <v>44477.5</v>
      </c>
      <c r="N2129" s="79"/>
      <c r="O2129">
        <f t="shared" si="134"/>
        <v>12</v>
      </c>
      <c r="P2129" s="32">
        <f t="shared" si="135"/>
        <v>2370.84</v>
      </c>
    </row>
    <row r="2130" spans="2:16" x14ac:dyDescent="0.35">
      <c r="B2130" s="56" t="s">
        <v>98</v>
      </c>
      <c r="C2130" s="113">
        <v>44477</v>
      </c>
      <c r="D2130" s="56" t="s">
        <v>460</v>
      </c>
      <c r="E2130" s="15" t="s">
        <v>461</v>
      </c>
      <c r="F2130" s="16">
        <v>1.46</v>
      </c>
      <c r="H2130" s="2">
        <v>44459</v>
      </c>
      <c r="I2130" s="2">
        <v>44472</v>
      </c>
      <c r="J2130">
        <f t="shared" si="132"/>
        <v>14</v>
      </c>
      <c r="K2130" s="2">
        <f t="shared" si="133"/>
        <v>44465.5</v>
      </c>
      <c r="L2130" s="82">
        <v>44477.5</v>
      </c>
      <c r="M2130" s="79">
        <v>44477.5</v>
      </c>
      <c r="N2130" s="79"/>
      <c r="O2130">
        <f t="shared" si="134"/>
        <v>12</v>
      </c>
      <c r="P2130" s="32">
        <f t="shared" si="135"/>
        <v>17.52</v>
      </c>
    </row>
    <row r="2131" spans="2:16" x14ac:dyDescent="0.35">
      <c r="B2131" s="56" t="s">
        <v>98</v>
      </c>
      <c r="C2131" s="113">
        <v>44477</v>
      </c>
      <c r="D2131" s="56" t="s">
        <v>440</v>
      </c>
      <c r="E2131" s="15" t="s">
        <v>441</v>
      </c>
      <c r="F2131" s="16">
        <v>37.010000000000005</v>
      </c>
      <c r="H2131" s="2">
        <v>44459</v>
      </c>
      <c r="I2131" s="2">
        <v>44472</v>
      </c>
      <c r="J2131">
        <f t="shared" si="132"/>
        <v>14</v>
      </c>
      <c r="K2131" s="2">
        <f t="shared" si="133"/>
        <v>44465.5</v>
      </c>
      <c r="L2131" s="82">
        <v>44477.5</v>
      </c>
      <c r="M2131" s="79">
        <v>44496.5</v>
      </c>
      <c r="N2131" s="79"/>
      <c r="O2131">
        <f t="shared" si="134"/>
        <v>31</v>
      </c>
      <c r="P2131" s="32">
        <f t="shared" si="135"/>
        <v>1147.3100000000002</v>
      </c>
    </row>
    <row r="2132" spans="2:16" x14ac:dyDescent="0.35">
      <c r="B2132" s="56" t="s">
        <v>98</v>
      </c>
      <c r="C2132" s="113">
        <v>44477</v>
      </c>
      <c r="D2132" s="56" t="s">
        <v>468</v>
      </c>
      <c r="E2132" s="15" t="s">
        <v>469</v>
      </c>
      <c r="F2132" s="16">
        <v>0.78</v>
      </c>
      <c r="H2132" s="2">
        <v>44459</v>
      </c>
      <c r="I2132" s="2">
        <v>44472</v>
      </c>
      <c r="J2132">
        <f t="shared" si="132"/>
        <v>14</v>
      </c>
      <c r="K2132" s="2">
        <f t="shared" si="133"/>
        <v>44465.5</v>
      </c>
      <c r="L2132" s="82">
        <v>44477.5</v>
      </c>
      <c r="M2132" s="82">
        <v>44477.5</v>
      </c>
      <c r="N2132" s="79"/>
      <c r="O2132">
        <f t="shared" si="134"/>
        <v>12</v>
      </c>
      <c r="P2132" s="32">
        <f t="shared" si="135"/>
        <v>9.36</v>
      </c>
    </row>
    <row r="2133" spans="2:16" x14ac:dyDescent="0.35">
      <c r="B2133" s="56" t="s">
        <v>98</v>
      </c>
      <c r="C2133" s="113">
        <v>44477</v>
      </c>
      <c r="D2133" s="56" t="s">
        <v>470</v>
      </c>
      <c r="E2133" s="15" t="s">
        <v>471</v>
      </c>
      <c r="F2133" s="16">
        <v>43.7</v>
      </c>
      <c r="H2133" s="2">
        <v>44459</v>
      </c>
      <c r="I2133" s="2">
        <v>44472</v>
      </c>
      <c r="J2133">
        <f t="shared" si="132"/>
        <v>14</v>
      </c>
      <c r="K2133" s="2">
        <f t="shared" si="133"/>
        <v>44465.5</v>
      </c>
      <c r="L2133" s="82">
        <v>44477.5</v>
      </c>
      <c r="M2133" s="79">
        <v>44477.5</v>
      </c>
      <c r="N2133" s="79"/>
      <c r="O2133">
        <f t="shared" si="134"/>
        <v>12</v>
      </c>
      <c r="P2133" s="32">
        <f t="shared" si="135"/>
        <v>524.40000000000009</v>
      </c>
    </row>
    <row r="2134" spans="2:16" x14ac:dyDescent="0.35">
      <c r="B2134" s="56" t="s">
        <v>98</v>
      </c>
      <c r="C2134" s="113">
        <v>44477</v>
      </c>
      <c r="D2134" s="56" t="s">
        <v>442</v>
      </c>
      <c r="E2134" s="15" t="s">
        <v>443</v>
      </c>
      <c r="F2134" s="16">
        <v>101.98</v>
      </c>
      <c r="H2134" s="2">
        <v>44459</v>
      </c>
      <c r="I2134" s="2">
        <v>44472</v>
      </c>
      <c r="J2134">
        <f t="shared" si="132"/>
        <v>14</v>
      </c>
      <c r="K2134" s="2">
        <f t="shared" si="133"/>
        <v>44465.5</v>
      </c>
      <c r="L2134" s="82">
        <v>44477.5</v>
      </c>
      <c r="M2134" s="82">
        <v>44477.5</v>
      </c>
      <c r="N2134" s="79"/>
      <c r="O2134">
        <f t="shared" si="134"/>
        <v>12</v>
      </c>
      <c r="P2134" s="32">
        <f t="shared" si="135"/>
        <v>1223.76</v>
      </c>
    </row>
    <row r="2135" spans="2:16" x14ac:dyDescent="0.35">
      <c r="B2135" s="56" t="s">
        <v>98</v>
      </c>
      <c r="C2135" s="113">
        <v>44477</v>
      </c>
      <c r="D2135" s="56" t="s">
        <v>476</v>
      </c>
      <c r="E2135" s="15" t="s">
        <v>477</v>
      </c>
      <c r="F2135" s="16">
        <v>0.75</v>
      </c>
      <c r="H2135" s="2">
        <v>44459</v>
      </c>
      <c r="I2135" s="2">
        <v>44472</v>
      </c>
      <c r="J2135">
        <f t="shared" si="132"/>
        <v>14</v>
      </c>
      <c r="K2135" s="2">
        <f t="shared" si="133"/>
        <v>44465.5</v>
      </c>
      <c r="L2135" s="82">
        <v>44477.5</v>
      </c>
      <c r="M2135" s="82">
        <v>44477.5</v>
      </c>
      <c r="N2135" s="79"/>
      <c r="O2135">
        <f t="shared" si="134"/>
        <v>12</v>
      </c>
      <c r="P2135" s="32">
        <f t="shared" si="135"/>
        <v>9</v>
      </c>
    </row>
    <row r="2136" spans="2:16" x14ac:dyDescent="0.35">
      <c r="B2136" s="56" t="s">
        <v>98</v>
      </c>
      <c r="C2136" s="113">
        <v>44477</v>
      </c>
      <c r="D2136" s="56" t="s">
        <v>478</v>
      </c>
      <c r="E2136" s="15" t="s">
        <v>479</v>
      </c>
      <c r="F2136" s="16">
        <v>606.91000000000008</v>
      </c>
      <c r="H2136" s="2">
        <v>44459</v>
      </c>
      <c r="I2136" s="2">
        <v>44472</v>
      </c>
      <c r="J2136">
        <f t="shared" si="132"/>
        <v>14</v>
      </c>
      <c r="K2136" s="2">
        <f t="shared" si="133"/>
        <v>44465.5</v>
      </c>
      <c r="L2136" s="82">
        <v>44477.5</v>
      </c>
      <c r="M2136" s="82">
        <v>44477.5</v>
      </c>
      <c r="N2136" s="79"/>
      <c r="O2136">
        <f t="shared" si="134"/>
        <v>12</v>
      </c>
      <c r="P2136" s="32">
        <f t="shared" si="135"/>
        <v>7282.920000000001</v>
      </c>
    </row>
    <row r="2137" spans="2:16" x14ac:dyDescent="0.35">
      <c r="B2137" s="56" t="s">
        <v>98</v>
      </c>
      <c r="C2137" s="113">
        <v>44477</v>
      </c>
      <c r="D2137" s="56" t="s">
        <v>480</v>
      </c>
      <c r="E2137" s="15" t="s">
        <v>481</v>
      </c>
      <c r="F2137" s="16">
        <v>114.55</v>
      </c>
      <c r="H2137" s="2">
        <v>44459</v>
      </c>
      <c r="I2137" s="2">
        <v>44472</v>
      </c>
      <c r="J2137">
        <f t="shared" si="132"/>
        <v>14</v>
      </c>
      <c r="K2137" s="2">
        <f t="shared" si="133"/>
        <v>44465.5</v>
      </c>
      <c r="L2137" s="82">
        <v>44477.5</v>
      </c>
      <c r="M2137" s="82">
        <v>44477.5</v>
      </c>
      <c r="N2137" s="79"/>
      <c r="O2137">
        <f t="shared" si="134"/>
        <v>12</v>
      </c>
      <c r="P2137" s="32">
        <f t="shared" si="135"/>
        <v>1374.6</v>
      </c>
    </row>
    <row r="2138" spans="2:16" x14ac:dyDescent="0.35">
      <c r="B2138" s="56" t="s">
        <v>98</v>
      </c>
      <c r="C2138" s="113">
        <v>44477</v>
      </c>
      <c r="D2138" s="56" t="s">
        <v>488</v>
      </c>
      <c r="E2138" s="15" t="s">
        <v>489</v>
      </c>
      <c r="F2138" s="16">
        <v>119.53</v>
      </c>
      <c r="H2138" s="2">
        <v>44459</v>
      </c>
      <c r="I2138" s="2">
        <v>44472</v>
      </c>
      <c r="J2138">
        <f t="shared" si="132"/>
        <v>14</v>
      </c>
      <c r="K2138" s="2">
        <f t="shared" si="133"/>
        <v>44465.5</v>
      </c>
      <c r="L2138" s="82">
        <v>44477.5</v>
      </c>
      <c r="M2138" s="79">
        <v>44515.5</v>
      </c>
      <c r="N2138" s="79"/>
      <c r="O2138">
        <f t="shared" si="134"/>
        <v>50</v>
      </c>
      <c r="P2138" s="32">
        <f t="shared" si="135"/>
        <v>5976.5</v>
      </c>
    </row>
    <row r="2139" spans="2:16" x14ac:dyDescent="0.35">
      <c r="B2139" s="56" t="s">
        <v>98</v>
      </c>
      <c r="C2139" s="113">
        <v>44477</v>
      </c>
      <c r="D2139" s="56" t="s">
        <v>444</v>
      </c>
      <c r="E2139" s="15" t="s">
        <v>445</v>
      </c>
      <c r="F2139" s="16">
        <v>1068.07</v>
      </c>
      <c r="H2139" s="2">
        <v>44459</v>
      </c>
      <c r="I2139" s="2">
        <v>44472</v>
      </c>
      <c r="J2139">
        <f t="shared" si="132"/>
        <v>14</v>
      </c>
      <c r="K2139" s="2">
        <f t="shared" si="133"/>
        <v>44465.5</v>
      </c>
      <c r="L2139" s="82">
        <v>44477.5</v>
      </c>
      <c r="M2139" s="82">
        <v>44477.5</v>
      </c>
      <c r="N2139" s="79"/>
      <c r="O2139">
        <f t="shared" si="134"/>
        <v>12</v>
      </c>
      <c r="P2139" s="32">
        <f t="shared" si="135"/>
        <v>12816.84</v>
      </c>
    </row>
    <row r="2140" spans="2:16" x14ac:dyDescent="0.35">
      <c r="B2140" s="56" t="s">
        <v>98</v>
      </c>
      <c r="C2140" s="113">
        <v>44477</v>
      </c>
      <c r="D2140" s="56" t="s">
        <v>490</v>
      </c>
      <c r="E2140" s="15" t="s">
        <v>491</v>
      </c>
      <c r="F2140" s="16">
        <v>23.08</v>
      </c>
      <c r="H2140" s="2">
        <v>44459</v>
      </c>
      <c r="I2140" s="2">
        <v>44472</v>
      </c>
      <c r="J2140">
        <f t="shared" si="132"/>
        <v>14</v>
      </c>
      <c r="K2140" s="2">
        <f t="shared" si="133"/>
        <v>44465.5</v>
      </c>
      <c r="L2140" s="82">
        <v>44477.5</v>
      </c>
      <c r="M2140" s="82">
        <v>44477.5</v>
      </c>
      <c r="N2140" s="79"/>
      <c r="O2140">
        <f t="shared" si="134"/>
        <v>12</v>
      </c>
      <c r="P2140" s="32">
        <f t="shared" si="135"/>
        <v>276.95999999999998</v>
      </c>
    </row>
    <row r="2141" spans="2:16" x14ac:dyDescent="0.35">
      <c r="B2141" s="56" t="s">
        <v>98</v>
      </c>
      <c r="C2141" s="113">
        <v>44477</v>
      </c>
      <c r="D2141" s="56" t="s">
        <v>494</v>
      </c>
      <c r="E2141" s="15" t="s">
        <v>495</v>
      </c>
      <c r="F2141" s="16">
        <v>204.61</v>
      </c>
      <c r="H2141" s="2">
        <v>44459</v>
      </c>
      <c r="I2141" s="2">
        <v>44472</v>
      </c>
      <c r="J2141">
        <f t="shared" si="132"/>
        <v>14</v>
      </c>
      <c r="K2141" s="2">
        <f t="shared" si="133"/>
        <v>44465.5</v>
      </c>
      <c r="L2141" s="82">
        <v>44477.5</v>
      </c>
      <c r="M2141" s="82">
        <v>44477.5</v>
      </c>
      <c r="N2141" s="79"/>
      <c r="O2141">
        <f t="shared" si="134"/>
        <v>12</v>
      </c>
      <c r="P2141" s="32">
        <f t="shared" si="135"/>
        <v>2455.3200000000002</v>
      </c>
    </row>
    <row r="2142" spans="2:16" x14ac:dyDescent="0.35">
      <c r="B2142" s="56" t="s">
        <v>98</v>
      </c>
      <c r="C2142" s="113">
        <v>44477</v>
      </c>
      <c r="D2142" s="56" t="s">
        <v>496</v>
      </c>
      <c r="E2142" s="15" t="s">
        <v>497</v>
      </c>
      <c r="F2142" s="16">
        <v>14.94</v>
      </c>
      <c r="H2142" s="2">
        <v>44459</v>
      </c>
      <c r="I2142" s="2">
        <v>44472</v>
      </c>
      <c r="J2142">
        <f t="shared" si="132"/>
        <v>14</v>
      </c>
      <c r="K2142" s="2">
        <f t="shared" si="133"/>
        <v>44465.5</v>
      </c>
      <c r="L2142" s="82">
        <v>44477.5</v>
      </c>
      <c r="M2142" s="82">
        <v>44477.5</v>
      </c>
      <c r="N2142" s="79"/>
      <c r="O2142">
        <f t="shared" si="134"/>
        <v>12</v>
      </c>
      <c r="P2142" s="32">
        <f t="shared" si="135"/>
        <v>179.28</v>
      </c>
    </row>
    <row r="2143" spans="2:16" x14ac:dyDescent="0.35">
      <c r="B2143" s="56" t="s">
        <v>98</v>
      </c>
      <c r="C2143" s="113">
        <v>44477</v>
      </c>
      <c r="D2143" s="56" t="s">
        <v>498</v>
      </c>
      <c r="E2143" s="15" t="s">
        <v>499</v>
      </c>
      <c r="F2143" s="16">
        <v>116.02</v>
      </c>
      <c r="H2143" s="2">
        <v>44459</v>
      </c>
      <c r="I2143" s="2">
        <v>44472</v>
      </c>
      <c r="J2143">
        <f t="shared" si="132"/>
        <v>14</v>
      </c>
      <c r="K2143" s="2">
        <f t="shared" si="133"/>
        <v>44465.5</v>
      </c>
      <c r="L2143" s="82">
        <v>44477.5</v>
      </c>
      <c r="M2143" s="82">
        <v>44477.5</v>
      </c>
      <c r="N2143" s="79"/>
      <c r="O2143">
        <f t="shared" si="134"/>
        <v>12</v>
      </c>
      <c r="P2143" s="32">
        <f t="shared" si="135"/>
        <v>1392.24</v>
      </c>
    </row>
    <row r="2144" spans="2:16" x14ac:dyDescent="0.35">
      <c r="B2144" s="56" t="s">
        <v>98</v>
      </c>
      <c r="C2144" s="113">
        <v>44477</v>
      </c>
      <c r="D2144" s="56" t="s">
        <v>500</v>
      </c>
      <c r="E2144" s="15" t="s">
        <v>501</v>
      </c>
      <c r="F2144" s="16">
        <v>7.0600000000000014</v>
      </c>
      <c r="H2144" s="2">
        <v>44459</v>
      </c>
      <c r="I2144" s="2">
        <v>44472</v>
      </c>
      <c r="J2144">
        <f t="shared" si="132"/>
        <v>14</v>
      </c>
      <c r="K2144" s="2">
        <f t="shared" si="133"/>
        <v>44465.5</v>
      </c>
      <c r="L2144" s="82">
        <v>44477.5</v>
      </c>
      <c r="M2144" s="82">
        <v>44477.5</v>
      </c>
      <c r="N2144" s="79"/>
      <c r="O2144">
        <f t="shared" si="134"/>
        <v>12</v>
      </c>
      <c r="P2144" s="32">
        <f t="shared" si="135"/>
        <v>84.720000000000013</v>
      </c>
    </row>
    <row r="2145" spans="2:16" x14ac:dyDescent="0.35">
      <c r="B2145" s="56" t="s">
        <v>98</v>
      </c>
      <c r="C2145" s="113">
        <v>44477</v>
      </c>
      <c r="D2145" s="56" t="s">
        <v>506</v>
      </c>
      <c r="E2145" s="15" t="s">
        <v>507</v>
      </c>
      <c r="F2145" s="16">
        <v>79.180000000000007</v>
      </c>
      <c r="H2145" s="2">
        <v>44459</v>
      </c>
      <c r="I2145" s="2">
        <v>44472</v>
      </c>
      <c r="J2145">
        <f t="shared" si="132"/>
        <v>14</v>
      </c>
      <c r="K2145" s="2">
        <f t="shared" si="133"/>
        <v>44465.5</v>
      </c>
      <c r="L2145" s="82">
        <v>44477.5</v>
      </c>
      <c r="M2145" s="79">
        <v>44481.5</v>
      </c>
      <c r="N2145" s="79"/>
      <c r="O2145">
        <f t="shared" si="134"/>
        <v>16</v>
      </c>
      <c r="P2145" s="32">
        <f t="shared" si="135"/>
        <v>1266.8800000000001</v>
      </c>
    </row>
    <row r="2146" spans="2:16" x14ac:dyDescent="0.35">
      <c r="B2146" s="56" t="s">
        <v>98</v>
      </c>
      <c r="C2146" s="113">
        <v>44477</v>
      </c>
      <c r="D2146" s="56" t="s">
        <v>448</v>
      </c>
      <c r="E2146" s="15" t="s">
        <v>449</v>
      </c>
      <c r="F2146" s="16">
        <v>72.739999999999995</v>
      </c>
      <c r="H2146" s="2">
        <v>44459</v>
      </c>
      <c r="I2146" s="2">
        <v>44472</v>
      </c>
      <c r="J2146">
        <f t="shared" si="132"/>
        <v>14</v>
      </c>
      <c r="K2146" s="2">
        <f t="shared" si="133"/>
        <v>44465.5</v>
      </c>
      <c r="L2146" s="82">
        <v>44477.5</v>
      </c>
      <c r="M2146" s="79">
        <v>44477.5</v>
      </c>
      <c r="N2146" s="79"/>
      <c r="O2146">
        <f t="shared" si="134"/>
        <v>12</v>
      </c>
      <c r="P2146" s="32">
        <f t="shared" si="135"/>
        <v>872.87999999999988</v>
      </c>
    </row>
    <row r="2147" spans="2:16" x14ac:dyDescent="0.35">
      <c r="B2147" s="56" t="s">
        <v>98</v>
      </c>
      <c r="C2147" s="113">
        <v>44477</v>
      </c>
      <c r="D2147" s="56" t="s">
        <v>452</v>
      </c>
      <c r="E2147" s="15" t="s">
        <v>453</v>
      </c>
      <c r="F2147" s="16">
        <v>9.25</v>
      </c>
      <c r="H2147" s="2">
        <v>44459</v>
      </c>
      <c r="I2147" s="2">
        <v>44472</v>
      </c>
      <c r="J2147">
        <f t="shared" si="132"/>
        <v>14</v>
      </c>
      <c r="K2147" s="2">
        <f t="shared" si="133"/>
        <v>44465.5</v>
      </c>
      <c r="L2147" s="82">
        <v>44477.5</v>
      </c>
      <c r="M2147" s="82">
        <v>44477.5</v>
      </c>
      <c r="N2147" s="79"/>
      <c r="O2147">
        <f t="shared" si="134"/>
        <v>12</v>
      </c>
      <c r="P2147" s="32">
        <f t="shared" si="135"/>
        <v>111</v>
      </c>
    </row>
    <row r="2148" spans="2:16" x14ac:dyDescent="0.35">
      <c r="B2148" s="56" t="s">
        <v>98</v>
      </c>
      <c r="C2148" s="113">
        <v>44477</v>
      </c>
      <c r="D2148" s="56" t="s">
        <v>454</v>
      </c>
      <c r="E2148" s="15" t="s">
        <v>455</v>
      </c>
      <c r="F2148" s="16">
        <v>691.5</v>
      </c>
      <c r="H2148" s="2">
        <v>44459</v>
      </c>
      <c r="I2148" s="2">
        <v>44472</v>
      </c>
      <c r="J2148">
        <f t="shared" si="132"/>
        <v>14</v>
      </c>
      <c r="K2148" s="2">
        <f t="shared" si="133"/>
        <v>44465.5</v>
      </c>
      <c r="L2148" s="82">
        <v>44477.5</v>
      </c>
      <c r="M2148" s="82">
        <v>44477.5</v>
      </c>
      <c r="N2148" s="79"/>
      <c r="O2148">
        <f t="shared" si="134"/>
        <v>12</v>
      </c>
      <c r="P2148" s="32">
        <f t="shared" si="135"/>
        <v>8298</v>
      </c>
    </row>
    <row r="2149" spans="2:16" x14ac:dyDescent="0.35">
      <c r="B2149" s="56" t="s">
        <v>98</v>
      </c>
      <c r="C2149" s="113">
        <v>44477</v>
      </c>
      <c r="D2149" s="56" t="s">
        <v>430</v>
      </c>
      <c r="E2149" s="15" t="s">
        <v>431</v>
      </c>
      <c r="F2149" s="16">
        <v>78188.960000000036</v>
      </c>
      <c r="H2149" s="2">
        <v>44459</v>
      </c>
      <c r="I2149" s="2">
        <v>44472</v>
      </c>
      <c r="J2149">
        <f t="shared" si="132"/>
        <v>14</v>
      </c>
      <c r="K2149" s="2">
        <f t="shared" si="133"/>
        <v>44465.5</v>
      </c>
      <c r="L2149" s="82">
        <v>44477.5</v>
      </c>
      <c r="M2149" s="82">
        <v>44477.5</v>
      </c>
      <c r="N2149" s="79"/>
      <c r="O2149">
        <f t="shared" si="134"/>
        <v>12</v>
      </c>
      <c r="P2149" s="32">
        <f t="shared" si="135"/>
        <v>938267.52000000048</v>
      </c>
    </row>
    <row r="2150" spans="2:16" x14ac:dyDescent="0.35">
      <c r="B2150" s="56" t="s">
        <v>98</v>
      </c>
      <c r="C2150" s="113">
        <v>44477</v>
      </c>
      <c r="D2150" s="56" t="s">
        <v>456</v>
      </c>
      <c r="E2150" s="15" t="s">
        <v>457</v>
      </c>
      <c r="F2150" s="16">
        <v>7476.6100000000015</v>
      </c>
      <c r="H2150" s="2">
        <v>44459</v>
      </c>
      <c r="I2150" s="2">
        <v>44472</v>
      </c>
      <c r="J2150">
        <f t="shared" si="132"/>
        <v>14</v>
      </c>
      <c r="K2150" s="2">
        <f t="shared" si="133"/>
        <v>44465.5</v>
      </c>
      <c r="L2150" s="82">
        <v>44477.5</v>
      </c>
      <c r="M2150" s="82">
        <v>44477.5</v>
      </c>
      <c r="N2150" s="79"/>
      <c r="O2150">
        <f t="shared" si="134"/>
        <v>12</v>
      </c>
      <c r="P2150" s="32">
        <f t="shared" si="135"/>
        <v>89719.320000000022</v>
      </c>
    </row>
    <row r="2151" spans="2:16" x14ac:dyDescent="0.35">
      <c r="B2151" s="56" t="s">
        <v>98</v>
      </c>
      <c r="C2151" s="113">
        <v>44477</v>
      </c>
      <c r="D2151" s="56" t="s">
        <v>432</v>
      </c>
      <c r="E2151" s="15" t="s">
        <v>433</v>
      </c>
      <c r="F2151" s="16">
        <v>253783.55000000057</v>
      </c>
      <c r="H2151" s="2">
        <v>44459</v>
      </c>
      <c r="I2151" s="2">
        <v>44472</v>
      </c>
      <c r="J2151">
        <f t="shared" si="132"/>
        <v>14</v>
      </c>
      <c r="K2151" s="2">
        <f t="shared" si="133"/>
        <v>44465.5</v>
      </c>
      <c r="L2151" s="82">
        <v>44477.5</v>
      </c>
      <c r="M2151" s="82">
        <v>44477.5</v>
      </c>
      <c r="N2151" s="79"/>
      <c r="O2151">
        <f t="shared" si="134"/>
        <v>12</v>
      </c>
      <c r="P2151" s="32">
        <f t="shared" si="135"/>
        <v>3045402.6000000071</v>
      </c>
    </row>
    <row r="2152" spans="2:16" x14ac:dyDescent="0.35">
      <c r="B2152" s="56" t="s">
        <v>98</v>
      </c>
      <c r="C2152" s="113">
        <v>44477</v>
      </c>
      <c r="D2152" s="56" t="s">
        <v>434</v>
      </c>
      <c r="E2152" s="15" t="s">
        <v>435</v>
      </c>
      <c r="F2152" s="16">
        <v>395220.18000000023</v>
      </c>
      <c r="H2152" s="2">
        <v>44459</v>
      </c>
      <c r="I2152" s="2">
        <v>44472</v>
      </c>
      <c r="J2152">
        <f t="shared" si="132"/>
        <v>14</v>
      </c>
      <c r="K2152" s="2">
        <f t="shared" si="133"/>
        <v>44465.5</v>
      </c>
      <c r="L2152" s="82">
        <v>44477.5</v>
      </c>
      <c r="M2152" s="82">
        <v>44477.5</v>
      </c>
      <c r="N2152" s="79"/>
      <c r="O2152">
        <f t="shared" si="134"/>
        <v>12</v>
      </c>
      <c r="P2152" s="32">
        <f t="shared" si="135"/>
        <v>4742642.1600000029</v>
      </c>
    </row>
    <row r="2153" spans="2:16" x14ac:dyDescent="0.35">
      <c r="B2153" s="56" t="s">
        <v>98</v>
      </c>
      <c r="C2153" s="113">
        <v>44477</v>
      </c>
      <c r="D2153" s="56" t="s">
        <v>436</v>
      </c>
      <c r="E2153" s="15" t="s">
        <v>437</v>
      </c>
      <c r="F2153" s="16">
        <v>104392.80999999995</v>
      </c>
      <c r="H2153" s="2">
        <v>44459</v>
      </c>
      <c r="I2153" s="2">
        <v>44472</v>
      </c>
      <c r="J2153">
        <f t="shared" si="132"/>
        <v>14</v>
      </c>
      <c r="K2153" s="2">
        <f t="shared" si="133"/>
        <v>44465.5</v>
      </c>
      <c r="L2153" s="82">
        <v>44477.5</v>
      </c>
      <c r="M2153" s="82">
        <v>44477.5</v>
      </c>
      <c r="N2153" s="79"/>
      <c r="O2153">
        <f t="shared" si="134"/>
        <v>12</v>
      </c>
      <c r="P2153" s="32">
        <f t="shared" si="135"/>
        <v>1252713.7199999995</v>
      </c>
    </row>
    <row r="2154" spans="2:16" x14ac:dyDescent="0.35">
      <c r="B2154" s="56" t="s">
        <v>98</v>
      </c>
      <c r="C2154" s="113">
        <v>44477</v>
      </c>
      <c r="D2154" s="56" t="s">
        <v>438</v>
      </c>
      <c r="E2154" s="15" t="s">
        <v>439</v>
      </c>
      <c r="F2154" s="16">
        <v>56065.070000000022</v>
      </c>
      <c r="H2154" s="2">
        <v>44459</v>
      </c>
      <c r="I2154" s="2">
        <v>44472</v>
      </c>
      <c r="J2154">
        <f t="shared" si="132"/>
        <v>14</v>
      </c>
      <c r="K2154" s="2">
        <f t="shared" si="133"/>
        <v>44465.5</v>
      </c>
      <c r="L2154" s="82">
        <v>44477.5</v>
      </c>
      <c r="M2154" s="82">
        <v>44477.5</v>
      </c>
      <c r="N2154" s="79"/>
      <c r="O2154">
        <f t="shared" si="134"/>
        <v>12</v>
      </c>
      <c r="P2154" s="32">
        <f t="shared" si="135"/>
        <v>672780.84000000032</v>
      </c>
    </row>
    <row r="2155" spans="2:16" x14ac:dyDescent="0.35">
      <c r="B2155" s="56" t="s">
        <v>98</v>
      </c>
      <c r="C2155" s="113">
        <v>44477</v>
      </c>
      <c r="D2155" s="56" t="s">
        <v>460</v>
      </c>
      <c r="E2155" s="15" t="s">
        <v>461</v>
      </c>
      <c r="F2155" s="16">
        <v>170.00999999999996</v>
      </c>
      <c r="H2155" s="2">
        <v>44459</v>
      </c>
      <c r="I2155" s="2">
        <v>44472</v>
      </c>
      <c r="J2155">
        <f t="shared" si="132"/>
        <v>14</v>
      </c>
      <c r="K2155" s="2">
        <f t="shared" si="133"/>
        <v>44465.5</v>
      </c>
      <c r="L2155" s="82">
        <v>44477.5</v>
      </c>
      <c r="M2155" s="79">
        <v>44477.5</v>
      </c>
      <c r="N2155" s="79"/>
      <c r="O2155">
        <f t="shared" si="134"/>
        <v>12</v>
      </c>
      <c r="P2155" s="32">
        <f t="shared" si="135"/>
        <v>2040.1199999999994</v>
      </c>
    </row>
    <row r="2156" spans="2:16" x14ac:dyDescent="0.35">
      <c r="B2156" s="56" t="s">
        <v>98</v>
      </c>
      <c r="C2156" s="113">
        <v>44477</v>
      </c>
      <c r="D2156" s="56" t="s">
        <v>462</v>
      </c>
      <c r="E2156" s="15" t="s">
        <v>463</v>
      </c>
      <c r="F2156" s="16">
        <v>25.29</v>
      </c>
      <c r="H2156" s="2">
        <v>44459</v>
      </c>
      <c r="I2156" s="2">
        <v>44472</v>
      </c>
      <c r="J2156">
        <f t="shared" si="132"/>
        <v>14</v>
      </c>
      <c r="K2156" s="2">
        <f t="shared" si="133"/>
        <v>44465.5</v>
      </c>
      <c r="L2156" s="82">
        <v>44477.5</v>
      </c>
      <c r="M2156" s="79">
        <v>44477.5</v>
      </c>
      <c r="N2156" s="79"/>
      <c r="O2156">
        <f t="shared" si="134"/>
        <v>12</v>
      </c>
      <c r="P2156" s="32">
        <f t="shared" si="135"/>
        <v>303.48</v>
      </c>
    </row>
    <row r="2157" spans="2:16" x14ac:dyDescent="0.35">
      <c r="B2157" s="56" t="s">
        <v>98</v>
      </c>
      <c r="C2157" s="113">
        <v>44477</v>
      </c>
      <c r="D2157" s="56" t="s">
        <v>440</v>
      </c>
      <c r="E2157" s="15" t="s">
        <v>441</v>
      </c>
      <c r="F2157" s="16">
        <v>7261.6600000000381</v>
      </c>
      <c r="H2157" s="2">
        <v>44459</v>
      </c>
      <c r="I2157" s="2">
        <v>44472</v>
      </c>
      <c r="J2157">
        <f t="shared" si="132"/>
        <v>14</v>
      </c>
      <c r="K2157" s="2">
        <f t="shared" si="133"/>
        <v>44465.5</v>
      </c>
      <c r="L2157" s="82">
        <v>44477.5</v>
      </c>
      <c r="M2157" s="79">
        <v>44496.5</v>
      </c>
      <c r="N2157" s="79"/>
      <c r="O2157">
        <f t="shared" si="134"/>
        <v>31</v>
      </c>
      <c r="P2157" s="32">
        <f t="shared" si="135"/>
        <v>225111.46000000119</v>
      </c>
    </row>
    <row r="2158" spans="2:16" x14ac:dyDescent="0.35">
      <c r="B2158" s="56" t="s">
        <v>98</v>
      </c>
      <c r="C2158" s="113">
        <v>44477</v>
      </c>
      <c r="D2158" s="56" t="s">
        <v>468</v>
      </c>
      <c r="E2158" s="15" t="s">
        <v>469</v>
      </c>
      <c r="F2158" s="16">
        <v>203.28</v>
      </c>
      <c r="H2158" s="2">
        <v>44459</v>
      </c>
      <c r="I2158" s="2">
        <v>44472</v>
      </c>
      <c r="J2158">
        <f t="shared" si="132"/>
        <v>14</v>
      </c>
      <c r="K2158" s="2">
        <f t="shared" si="133"/>
        <v>44465.5</v>
      </c>
      <c r="L2158" s="82">
        <v>44477.5</v>
      </c>
      <c r="M2158" s="82">
        <v>44477.5</v>
      </c>
      <c r="N2158" s="79"/>
      <c r="O2158">
        <f t="shared" si="134"/>
        <v>12</v>
      </c>
      <c r="P2158" s="32">
        <f t="shared" si="135"/>
        <v>2439.36</v>
      </c>
    </row>
    <row r="2159" spans="2:16" x14ac:dyDescent="0.35">
      <c r="B2159" s="56" t="s">
        <v>98</v>
      </c>
      <c r="C2159" s="113">
        <v>44477</v>
      </c>
      <c r="D2159" s="56" t="s">
        <v>470</v>
      </c>
      <c r="E2159" s="15" t="s">
        <v>471</v>
      </c>
      <c r="F2159" s="16">
        <v>4702.29</v>
      </c>
      <c r="H2159" s="2">
        <v>44459</v>
      </c>
      <c r="I2159" s="2">
        <v>44472</v>
      </c>
      <c r="J2159">
        <f t="shared" si="132"/>
        <v>14</v>
      </c>
      <c r="K2159" s="2">
        <f t="shared" si="133"/>
        <v>44465.5</v>
      </c>
      <c r="L2159" s="82">
        <v>44477.5</v>
      </c>
      <c r="M2159" s="79">
        <v>44477.5</v>
      </c>
      <c r="N2159" s="79"/>
      <c r="O2159">
        <f t="shared" si="134"/>
        <v>12</v>
      </c>
      <c r="P2159" s="32">
        <f t="shared" si="135"/>
        <v>56427.479999999996</v>
      </c>
    </row>
    <row r="2160" spans="2:16" x14ac:dyDescent="0.35">
      <c r="B2160" s="56" t="s">
        <v>98</v>
      </c>
      <c r="C2160" s="113">
        <v>44477</v>
      </c>
      <c r="D2160" s="56" t="s">
        <v>472</v>
      </c>
      <c r="E2160" s="15" t="s">
        <v>473</v>
      </c>
      <c r="F2160" s="16">
        <v>674.05</v>
      </c>
      <c r="H2160" s="2">
        <v>44459</v>
      </c>
      <c r="I2160" s="2">
        <v>44472</v>
      </c>
      <c r="J2160">
        <f t="shared" si="132"/>
        <v>14</v>
      </c>
      <c r="K2160" s="2">
        <f t="shared" si="133"/>
        <v>44465.5</v>
      </c>
      <c r="L2160" s="82">
        <v>44477.5</v>
      </c>
      <c r="M2160" s="79">
        <v>44477.5</v>
      </c>
      <c r="N2160" s="79"/>
      <c r="O2160">
        <f t="shared" si="134"/>
        <v>12</v>
      </c>
      <c r="P2160" s="32">
        <f t="shared" si="135"/>
        <v>8088.5999999999995</v>
      </c>
    </row>
    <row r="2161" spans="2:16" x14ac:dyDescent="0.35">
      <c r="B2161" s="56" t="s">
        <v>98</v>
      </c>
      <c r="C2161" s="113">
        <v>44477</v>
      </c>
      <c r="D2161" s="56" t="s">
        <v>474</v>
      </c>
      <c r="E2161" s="15" t="s">
        <v>475</v>
      </c>
      <c r="F2161" s="16">
        <v>870.45</v>
      </c>
      <c r="H2161" s="2">
        <v>44459</v>
      </c>
      <c r="I2161" s="2">
        <v>44472</v>
      </c>
      <c r="J2161">
        <f t="shared" si="132"/>
        <v>14</v>
      </c>
      <c r="K2161" s="2">
        <f t="shared" si="133"/>
        <v>44465.5</v>
      </c>
      <c r="L2161" s="82">
        <v>44477.5</v>
      </c>
      <c r="M2161" s="82">
        <v>44477.5</v>
      </c>
      <c r="N2161" s="79"/>
      <c r="O2161">
        <f t="shared" si="134"/>
        <v>12</v>
      </c>
      <c r="P2161" s="32">
        <f t="shared" si="135"/>
        <v>10445.400000000001</v>
      </c>
    </row>
    <row r="2162" spans="2:16" x14ac:dyDescent="0.35">
      <c r="B2162" s="56" t="s">
        <v>98</v>
      </c>
      <c r="C2162" s="113">
        <v>44477</v>
      </c>
      <c r="D2162" s="56" t="s">
        <v>442</v>
      </c>
      <c r="E2162" s="15" t="s">
        <v>443</v>
      </c>
      <c r="F2162" s="16">
        <v>18272.359999999819</v>
      </c>
      <c r="H2162" s="2">
        <v>44459</v>
      </c>
      <c r="I2162" s="2">
        <v>44472</v>
      </c>
      <c r="J2162">
        <f t="shared" si="132"/>
        <v>14</v>
      </c>
      <c r="K2162" s="2">
        <f t="shared" si="133"/>
        <v>44465.5</v>
      </c>
      <c r="L2162" s="82">
        <v>44477.5</v>
      </c>
      <c r="M2162" s="82">
        <v>44477.5</v>
      </c>
      <c r="N2162" s="79"/>
      <c r="O2162">
        <f t="shared" si="134"/>
        <v>12</v>
      </c>
      <c r="P2162" s="32">
        <f t="shared" si="135"/>
        <v>219268.31999999782</v>
      </c>
    </row>
    <row r="2163" spans="2:16" x14ac:dyDescent="0.35">
      <c r="B2163" s="56" t="s">
        <v>98</v>
      </c>
      <c r="C2163" s="113">
        <v>44477</v>
      </c>
      <c r="D2163" s="56" t="s">
        <v>476</v>
      </c>
      <c r="E2163" s="15" t="s">
        <v>477</v>
      </c>
      <c r="F2163" s="16">
        <v>325.65000000000038</v>
      </c>
      <c r="H2163" s="2">
        <v>44459</v>
      </c>
      <c r="I2163" s="2">
        <v>44472</v>
      </c>
      <c r="J2163">
        <f t="shared" si="132"/>
        <v>14</v>
      </c>
      <c r="K2163" s="2">
        <f t="shared" si="133"/>
        <v>44465.5</v>
      </c>
      <c r="L2163" s="82">
        <v>44477.5</v>
      </c>
      <c r="M2163" s="82">
        <v>44477.5</v>
      </c>
      <c r="N2163" s="79"/>
      <c r="O2163">
        <f t="shared" si="134"/>
        <v>12</v>
      </c>
      <c r="P2163" s="32">
        <f t="shared" si="135"/>
        <v>3907.8000000000047</v>
      </c>
    </row>
    <row r="2164" spans="2:16" x14ac:dyDescent="0.35">
      <c r="B2164" s="56" t="s">
        <v>98</v>
      </c>
      <c r="C2164" s="113">
        <v>44477</v>
      </c>
      <c r="D2164" s="56" t="s">
        <v>478</v>
      </c>
      <c r="E2164" s="15" t="s">
        <v>479</v>
      </c>
      <c r="F2164" s="16">
        <v>97711.500000000073</v>
      </c>
      <c r="H2164" s="2">
        <v>44459</v>
      </c>
      <c r="I2164" s="2">
        <v>44472</v>
      </c>
      <c r="J2164">
        <f t="shared" si="132"/>
        <v>14</v>
      </c>
      <c r="K2164" s="2">
        <f t="shared" si="133"/>
        <v>44465.5</v>
      </c>
      <c r="L2164" s="82">
        <v>44477.5</v>
      </c>
      <c r="M2164" s="82">
        <v>44477.5</v>
      </c>
      <c r="N2164" s="79"/>
      <c r="O2164">
        <f t="shared" si="134"/>
        <v>12</v>
      </c>
      <c r="P2164" s="32">
        <f t="shared" si="135"/>
        <v>1172538.0000000009</v>
      </c>
    </row>
    <row r="2165" spans="2:16" x14ac:dyDescent="0.35">
      <c r="B2165" s="56" t="s">
        <v>98</v>
      </c>
      <c r="C2165" s="113">
        <v>44477</v>
      </c>
      <c r="D2165" s="56" t="s">
        <v>480</v>
      </c>
      <c r="E2165" s="15" t="s">
        <v>481</v>
      </c>
      <c r="F2165" s="16">
        <v>13620.589999999989</v>
      </c>
      <c r="H2165" s="2">
        <v>44459</v>
      </c>
      <c r="I2165" s="2">
        <v>44472</v>
      </c>
      <c r="J2165">
        <f t="shared" si="132"/>
        <v>14</v>
      </c>
      <c r="K2165" s="2">
        <f t="shared" si="133"/>
        <v>44465.5</v>
      </c>
      <c r="L2165" s="82">
        <v>44477.5</v>
      </c>
      <c r="M2165" s="82">
        <v>44477.5</v>
      </c>
      <c r="N2165" s="79"/>
      <c r="O2165">
        <f t="shared" si="134"/>
        <v>12</v>
      </c>
      <c r="P2165" s="32">
        <f t="shared" si="135"/>
        <v>163447.07999999987</v>
      </c>
    </row>
    <row r="2166" spans="2:16" x14ac:dyDescent="0.35">
      <c r="B2166" s="56" t="s">
        <v>98</v>
      </c>
      <c r="C2166" s="113">
        <v>44477</v>
      </c>
      <c r="D2166" s="56" t="s">
        <v>484</v>
      </c>
      <c r="E2166" s="15" t="s">
        <v>485</v>
      </c>
      <c r="F2166" s="16">
        <v>152</v>
      </c>
      <c r="H2166" s="2">
        <v>44459</v>
      </c>
      <c r="I2166" s="2">
        <v>44472</v>
      </c>
      <c r="J2166">
        <f t="shared" si="132"/>
        <v>14</v>
      </c>
      <c r="K2166" s="2">
        <f t="shared" si="133"/>
        <v>44465.5</v>
      </c>
      <c r="L2166" s="82">
        <v>44477.5</v>
      </c>
      <c r="M2166" s="79">
        <v>44477.5</v>
      </c>
      <c r="N2166" s="79"/>
      <c r="O2166">
        <f t="shared" si="134"/>
        <v>12</v>
      </c>
      <c r="P2166" s="32">
        <f t="shared" si="135"/>
        <v>1824</v>
      </c>
    </row>
    <row r="2167" spans="2:16" x14ac:dyDescent="0.35">
      <c r="B2167" s="56" t="s">
        <v>98</v>
      </c>
      <c r="C2167" s="113">
        <v>44477</v>
      </c>
      <c r="D2167" s="56" t="s">
        <v>486</v>
      </c>
      <c r="E2167" s="15" t="s">
        <v>487</v>
      </c>
      <c r="F2167" s="16">
        <v>56.64</v>
      </c>
      <c r="H2167" s="2">
        <v>44459</v>
      </c>
      <c r="I2167" s="2">
        <v>44472</v>
      </c>
      <c r="J2167">
        <f t="shared" si="132"/>
        <v>14</v>
      </c>
      <c r="K2167" s="2">
        <f t="shared" si="133"/>
        <v>44465.5</v>
      </c>
      <c r="L2167" s="82">
        <v>44477.5</v>
      </c>
      <c r="M2167" s="79">
        <v>44498.5</v>
      </c>
      <c r="N2167" s="79"/>
      <c r="O2167">
        <f t="shared" si="134"/>
        <v>33</v>
      </c>
      <c r="P2167" s="32">
        <f t="shared" si="135"/>
        <v>1869.1200000000001</v>
      </c>
    </row>
    <row r="2168" spans="2:16" x14ac:dyDescent="0.35">
      <c r="B2168" s="56" t="s">
        <v>98</v>
      </c>
      <c r="C2168" s="113">
        <v>44477</v>
      </c>
      <c r="D2168" s="56" t="s">
        <v>488</v>
      </c>
      <c r="E2168" s="15" t="s">
        <v>489</v>
      </c>
      <c r="F2168" s="16">
        <v>10804.110000000008</v>
      </c>
      <c r="H2168" s="2">
        <v>44459</v>
      </c>
      <c r="I2168" s="2">
        <v>44472</v>
      </c>
      <c r="J2168">
        <f t="shared" si="132"/>
        <v>14</v>
      </c>
      <c r="K2168" s="2">
        <f t="shared" si="133"/>
        <v>44465.5</v>
      </c>
      <c r="L2168" s="82">
        <v>44477.5</v>
      </c>
      <c r="M2168" s="79">
        <v>44515.5</v>
      </c>
      <c r="N2168" s="79"/>
      <c r="O2168">
        <f t="shared" si="134"/>
        <v>50</v>
      </c>
      <c r="P2168" s="32">
        <f t="shared" si="135"/>
        <v>540205.50000000035</v>
      </c>
    </row>
    <row r="2169" spans="2:16" x14ac:dyDescent="0.35">
      <c r="B2169" s="56" t="s">
        <v>98</v>
      </c>
      <c r="C2169" s="113">
        <v>44477</v>
      </c>
      <c r="D2169" s="56" t="s">
        <v>444</v>
      </c>
      <c r="E2169" s="15" t="s">
        <v>445</v>
      </c>
      <c r="F2169" s="16">
        <v>128362.85999999972</v>
      </c>
      <c r="H2169" s="2">
        <v>44459</v>
      </c>
      <c r="I2169" s="2">
        <v>44472</v>
      </c>
      <c r="J2169">
        <f t="shared" si="132"/>
        <v>14</v>
      </c>
      <c r="K2169" s="2">
        <f t="shared" si="133"/>
        <v>44465.5</v>
      </c>
      <c r="L2169" s="82">
        <v>44477.5</v>
      </c>
      <c r="M2169" s="82">
        <v>44477.5</v>
      </c>
      <c r="N2169" s="79"/>
      <c r="O2169">
        <f t="shared" si="134"/>
        <v>12</v>
      </c>
      <c r="P2169" s="32">
        <f t="shared" si="135"/>
        <v>1540354.3199999966</v>
      </c>
    </row>
    <row r="2170" spans="2:16" x14ac:dyDescent="0.35">
      <c r="B2170" s="56" t="s">
        <v>98</v>
      </c>
      <c r="C2170" s="113">
        <v>44477</v>
      </c>
      <c r="D2170" s="56" t="s">
        <v>563</v>
      </c>
      <c r="E2170" s="15" t="s">
        <v>564</v>
      </c>
      <c r="F2170" s="16">
        <v>32899.86</v>
      </c>
      <c r="H2170" s="2">
        <v>44459</v>
      </c>
      <c r="I2170" s="2">
        <v>44472</v>
      </c>
      <c r="J2170">
        <f t="shared" si="132"/>
        <v>14</v>
      </c>
      <c r="K2170" s="2">
        <f t="shared" si="133"/>
        <v>44465.5</v>
      </c>
      <c r="L2170" s="82">
        <v>44477.5</v>
      </c>
      <c r="M2170" s="82">
        <v>44477.5</v>
      </c>
      <c r="N2170" s="79"/>
      <c r="O2170">
        <f t="shared" si="134"/>
        <v>12</v>
      </c>
      <c r="P2170" s="32">
        <f t="shared" si="135"/>
        <v>394798.32</v>
      </c>
    </row>
    <row r="2171" spans="2:16" x14ac:dyDescent="0.35">
      <c r="B2171" s="56" t="s">
        <v>98</v>
      </c>
      <c r="C2171" s="113">
        <v>44477</v>
      </c>
      <c r="D2171" s="56" t="s">
        <v>490</v>
      </c>
      <c r="E2171" s="15" t="s">
        <v>491</v>
      </c>
      <c r="F2171" s="16">
        <v>5911.0799999999981</v>
      </c>
      <c r="H2171" s="2">
        <v>44459</v>
      </c>
      <c r="I2171" s="2">
        <v>44472</v>
      </c>
      <c r="J2171">
        <f t="shared" si="132"/>
        <v>14</v>
      </c>
      <c r="K2171" s="2">
        <f t="shared" si="133"/>
        <v>44465.5</v>
      </c>
      <c r="L2171" s="82">
        <v>44477.5</v>
      </c>
      <c r="M2171" s="82">
        <v>44477.5</v>
      </c>
      <c r="N2171" s="79"/>
      <c r="O2171">
        <f t="shared" si="134"/>
        <v>12</v>
      </c>
      <c r="P2171" s="32">
        <f t="shared" si="135"/>
        <v>70932.959999999977</v>
      </c>
    </row>
    <row r="2172" spans="2:16" x14ac:dyDescent="0.35">
      <c r="B2172" s="56" t="s">
        <v>98</v>
      </c>
      <c r="C2172" s="113">
        <v>44477</v>
      </c>
      <c r="D2172" s="89" t="s">
        <v>492</v>
      </c>
      <c r="E2172" s="15" t="s">
        <v>493</v>
      </c>
      <c r="F2172" s="16">
        <v>5726.1999999999989</v>
      </c>
      <c r="H2172" s="2">
        <v>44459</v>
      </c>
      <c r="I2172" s="2">
        <v>44472</v>
      </c>
      <c r="J2172">
        <f t="shared" si="132"/>
        <v>14</v>
      </c>
      <c r="K2172" s="2">
        <f t="shared" si="133"/>
        <v>44465.5</v>
      </c>
      <c r="L2172" s="82">
        <v>44477.5</v>
      </c>
      <c r="M2172" s="2">
        <v>44456.5</v>
      </c>
      <c r="N2172" s="79"/>
      <c r="O2172">
        <f t="shared" si="134"/>
        <v>-9</v>
      </c>
      <c r="P2172" s="32">
        <f t="shared" si="135"/>
        <v>-51535.799999999988</v>
      </c>
    </row>
    <row r="2173" spans="2:16" x14ac:dyDescent="0.35">
      <c r="B2173" s="56" t="s">
        <v>98</v>
      </c>
      <c r="C2173" s="113">
        <v>44477</v>
      </c>
      <c r="D2173" s="56" t="s">
        <v>494</v>
      </c>
      <c r="E2173" s="15" t="s">
        <v>495</v>
      </c>
      <c r="F2173" s="16">
        <v>19172.750000000029</v>
      </c>
      <c r="H2173" s="2">
        <v>44459</v>
      </c>
      <c r="I2173" s="2">
        <v>44472</v>
      </c>
      <c r="J2173">
        <f t="shared" si="132"/>
        <v>14</v>
      </c>
      <c r="K2173" s="2">
        <f t="shared" si="133"/>
        <v>44465.5</v>
      </c>
      <c r="L2173" s="82">
        <v>44477.5</v>
      </c>
      <c r="M2173" s="82">
        <v>44477.5</v>
      </c>
      <c r="N2173" s="79"/>
      <c r="O2173">
        <f t="shared" si="134"/>
        <v>12</v>
      </c>
      <c r="P2173" s="32">
        <f t="shared" si="135"/>
        <v>230073.00000000035</v>
      </c>
    </row>
    <row r="2174" spans="2:16" x14ac:dyDescent="0.35">
      <c r="B2174" s="56" t="s">
        <v>98</v>
      </c>
      <c r="C2174" s="113">
        <v>44477</v>
      </c>
      <c r="D2174" s="56" t="s">
        <v>496</v>
      </c>
      <c r="E2174" s="15" t="s">
        <v>497</v>
      </c>
      <c r="F2174" s="16">
        <v>2588.4700000000025</v>
      </c>
      <c r="H2174" s="2">
        <v>44459</v>
      </c>
      <c r="I2174" s="2">
        <v>44472</v>
      </c>
      <c r="J2174">
        <f t="shared" si="132"/>
        <v>14</v>
      </c>
      <c r="K2174" s="2">
        <f t="shared" si="133"/>
        <v>44465.5</v>
      </c>
      <c r="L2174" s="82">
        <v>44477.5</v>
      </c>
      <c r="M2174" s="82">
        <v>44477.5</v>
      </c>
      <c r="N2174" s="79"/>
      <c r="O2174">
        <f t="shared" si="134"/>
        <v>12</v>
      </c>
      <c r="P2174" s="32">
        <f t="shared" si="135"/>
        <v>31061.640000000029</v>
      </c>
    </row>
    <row r="2175" spans="2:16" x14ac:dyDescent="0.35">
      <c r="B2175" s="56" t="s">
        <v>98</v>
      </c>
      <c r="C2175" s="113">
        <v>44477</v>
      </c>
      <c r="D2175" s="56" t="s">
        <v>498</v>
      </c>
      <c r="E2175" s="15" t="s">
        <v>499</v>
      </c>
      <c r="F2175" s="16">
        <v>4430.1399999999958</v>
      </c>
      <c r="H2175" s="2">
        <v>44459</v>
      </c>
      <c r="I2175" s="2">
        <v>44472</v>
      </c>
      <c r="J2175">
        <f t="shared" si="132"/>
        <v>14</v>
      </c>
      <c r="K2175" s="2">
        <f t="shared" si="133"/>
        <v>44465.5</v>
      </c>
      <c r="L2175" s="82">
        <v>44477.5</v>
      </c>
      <c r="M2175" s="82">
        <v>44477.5</v>
      </c>
      <c r="N2175" s="79"/>
      <c r="O2175">
        <f t="shared" si="134"/>
        <v>12</v>
      </c>
      <c r="P2175" s="32">
        <f t="shared" si="135"/>
        <v>53161.679999999949</v>
      </c>
    </row>
    <row r="2176" spans="2:16" x14ac:dyDescent="0.35">
      <c r="B2176" s="56" t="s">
        <v>98</v>
      </c>
      <c r="C2176" s="113">
        <v>44477</v>
      </c>
      <c r="D2176" s="56" t="s">
        <v>500</v>
      </c>
      <c r="E2176" s="15" t="s">
        <v>501</v>
      </c>
      <c r="F2176" s="16">
        <v>782.7799999999994</v>
      </c>
      <c r="H2176" s="2">
        <v>44459</v>
      </c>
      <c r="I2176" s="2">
        <v>44472</v>
      </c>
      <c r="J2176">
        <f t="shared" si="132"/>
        <v>14</v>
      </c>
      <c r="K2176" s="2">
        <f t="shared" si="133"/>
        <v>44465.5</v>
      </c>
      <c r="L2176" s="82">
        <v>44477.5</v>
      </c>
      <c r="M2176" s="82">
        <v>44477.5</v>
      </c>
      <c r="N2176" s="79"/>
      <c r="O2176">
        <f t="shared" si="134"/>
        <v>12</v>
      </c>
      <c r="P2176" s="32">
        <f t="shared" si="135"/>
        <v>9393.3599999999933</v>
      </c>
    </row>
    <row r="2177" spans="2:16" x14ac:dyDescent="0.35">
      <c r="B2177" s="56" t="s">
        <v>98</v>
      </c>
      <c r="C2177" s="113">
        <v>44477</v>
      </c>
      <c r="D2177" s="56" t="s">
        <v>502</v>
      </c>
      <c r="E2177" s="15" t="s">
        <v>502</v>
      </c>
      <c r="F2177" s="16">
        <v>49.3</v>
      </c>
      <c r="H2177" s="2">
        <v>44459</v>
      </c>
      <c r="I2177" s="2">
        <v>44472</v>
      </c>
      <c r="J2177">
        <f t="shared" si="132"/>
        <v>14</v>
      </c>
      <c r="K2177" s="2">
        <f t="shared" si="133"/>
        <v>44465.5</v>
      </c>
      <c r="L2177" s="82">
        <v>44477.5</v>
      </c>
      <c r="M2177" s="82">
        <v>44477.5</v>
      </c>
      <c r="N2177" s="79"/>
      <c r="O2177">
        <f t="shared" si="134"/>
        <v>12</v>
      </c>
      <c r="P2177" s="32">
        <f t="shared" si="135"/>
        <v>591.59999999999991</v>
      </c>
    </row>
    <row r="2178" spans="2:16" x14ac:dyDescent="0.35">
      <c r="B2178" s="56" t="s">
        <v>98</v>
      </c>
      <c r="C2178" s="113">
        <v>44477</v>
      </c>
      <c r="D2178" s="56" t="s">
        <v>446</v>
      </c>
      <c r="E2178" s="15" t="s">
        <v>446</v>
      </c>
      <c r="F2178" s="16">
        <v>2368.5199999999995</v>
      </c>
      <c r="H2178" s="2">
        <v>44459</v>
      </c>
      <c r="I2178" s="2">
        <v>44472</v>
      </c>
      <c r="J2178">
        <f t="shared" si="132"/>
        <v>14</v>
      </c>
      <c r="K2178" s="2">
        <f t="shared" si="133"/>
        <v>44465.5</v>
      </c>
      <c r="L2178" s="82">
        <v>44477.5</v>
      </c>
      <c r="M2178" s="82">
        <v>44477.5</v>
      </c>
      <c r="N2178" s="79"/>
      <c r="O2178">
        <f t="shared" si="134"/>
        <v>12</v>
      </c>
      <c r="P2178" s="32">
        <f t="shared" si="135"/>
        <v>28422.239999999994</v>
      </c>
    </row>
    <row r="2179" spans="2:16" x14ac:dyDescent="0.35">
      <c r="B2179" s="56" t="s">
        <v>98</v>
      </c>
      <c r="C2179" s="113">
        <v>44477</v>
      </c>
      <c r="D2179" s="56" t="s">
        <v>447</v>
      </c>
      <c r="E2179" s="15" t="s">
        <v>447</v>
      </c>
      <c r="F2179" s="16">
        <v>6265.13</v>
      </c>
      <c r="H2179" s="2">
        <v>44459</v>
      </c>
      <c r="I2179" s="2">
        <v>44472</v>
      </c>
      <c r="J2179">
        <f t="shared" si="132"/>
        <v>14</v>
      </c>
      <c r="K2179" s="2">
        <f t="shared" si="133"/>
        <v>44465.5</v>
      </c>
      <c r="L2179" s="82">
        <v>44477.5</v>
      </c>
      <c r="M2179" s="82">
        <v>44477.5</v>
      </c>
      <c r="N2179" s="79"/>
      <c r="O2179">
        <f t="shared" si="134"/>
        <v>12</v>
      </c>
      <c r="P2179" s="32">
        <f t="shared" si="135"/>
        <v>75181.56</v>
      </c>
    </row>
    <row r="2180" spans="2:16" x14ac:dyDescent="0.35">
      <c r="B2180" s="56" t="s">
        <v>98</v>
      </c>
      <c r="C2180" s="113">
        <v>44477</v>
      </c>
      <c r="D2180" s="56" t="s">
        <v>503</v>
      </c>
      <c r="E2180" s="15" t="s">
        <v>503</v>
      </c>
      <c r="F2180" s="16">
        <v>1753.21</v>
      </c>
      <c r="H2180" s="2">
        <v>44459</v>
      </c>
      <c r="I2180" s="2">
        <v>44472</v>
      </c>
      <c r="J2180">
        <f t="shared" si="132"/>
        <v>14</v>
      </c>
      <c r="K2180" s="2">
        <f t="shared" si="133"/>
        <v>44465.5</v>
      </c>
      <c r="L2180" s="82">
        <v>44477.5</v>
      </c>
      <c r="M2180" s="82">
        <v>44477.5</v>
      </c>
      <c r="N2180" s="79"/>
      <c r="O2180">
        <f t="shared" si="134"/>
        <v>12</v>
      </c>
      <c r="P2180" s="32">
        <f t="shared" si="135"/>
        <v>21038.52</v>
      </c>
    </row>
    <row r="2181" spans="2:16" x14ac:dyDescent="0.35">
      <c r="B2181" s="56" t="s">
        <v>98</v>
      </c>
      <c r="C2181" s="113">
        <v>44477</v>
      </c>
      <c r="D2181" s="56" t="s">
        <v>504</v>
      </c>
      <c r="E2181" s="15" t="s">
        <v>505</v>
      </c>
      <c r="F2181" s="16">
        <v>196.36</v>
      </c>
      <c r="H2181" s="2">
        <v>44459</v>
      </c>
      <c r="I2181" s="2">
        <v>44472</v>
      </c>
      <c r="J2181">
        <f t="shared" si="132"/>
        <v>14</v>
      </c>
      <c r="K2181" s="2">
        <f t="shared" si="133"/>
        <v>44465.5</v>
      </c>
      <c r="L2181" s="82">
        <v>44477.5</v>
      </c>
      <c r="M2181" s="79">
        <v>44481.5</v>
      </c>
      <c r="N2181" s="79"/>
      <c r="O2181">
        <f t="shared" si="134"/>
        <v>16</v>
      </c>
      <c r="P2181" s="32">
        <f t="shared" si="135"/>
        <v>3141.76</v>
      </c>
    </row>
    <row r="2182" spans="2:16" x14ac:dyDescent="0.35">
      <c r="B2182" s="56" t="s">
        <v>98</v>
      </c>
      <c r="C2182" s="113">
        <v>44477</v>
      </c>
      <c r="D2182" s="56" t="s">
        <v>506</v>
      </c>
      <c r="E2182" s="15" t="s">
        <v>507</v>
      </c>
      <c r="F2182" s="16">
        <v>554.26</v>
      </c>
      <c r="H2182" s="2">
        <v>44459</v>
      </c>
      <c r="I2182" s="2">
        <v>44472</v>
      </c>
      <c r="J2182">
        <f t="shared" si="132"/>
        <v>14</v>
      </c>
      <c r="K2182" s="2">
        <f t="shared" si="133"/>
        <v>44465.5</v>
      </c>
      <c r="L2182" s="82">
        <v>44477.5</v>
      </c>
      <c r="M2182" s="79">
        <v>44481.5</v>
      </c>
      <c r="N2182" s="79"/>
      <c r="O2182">
        <f t="shared" si="134"/>
        <v>16</v>
      </c>
      <c r="P2182" s="32">
        <f t="shared" si="135"/>
        <v>8868.16</v>
      </c>
    </row>
    <row r="2183" spans="2:16" x14ac:dyDescent="0.35">
      <c r="B2183" s="56" t="s">
        <v>98</v>
      </c>
      <c r="C2183" s="113">
        <v>44477</v>
      </c>
      <c r="D2183" s="56" t="s">
        <v>508</v>
      </c>
      <c r="E2183" s="15" t="s">
        <v>509</v>
      </c>
      <c r="F2183" s="16">
        <v>164.08</v>
      </c>
      <c r="H2183" s="2">
        <v>44459</v>
      </c>
      <c r="I2183" s="2">
        <v>44472</v>
      </c>
      <c r="J2183">
        <f t="shared" si="132"/>
        <v>14</v>
      </c>
      <c r="K2183" s="2">
        <f t="shared" si="133"/>
        <v>44465.5</v>
      </c>
      <c r="L2183" s="82">
        <v>44477.5</v>
      </c>
      <c r="M2183" s="79">
        <v>44481.5</v>
      </c>
      <c r="N2183" s="79"/>
      <c r="O2183">
        <f t="shared" si="134"/>
        <v>16</v>
      </c>
      <c r="P2183" s="32">
        <f t="shared" si="135"/>
        <v>2625.28</v>
      </c>
    </row>
    <row r="2184" spans="2:16" x14ac:dyDescent="0.35">
      <c r="B2184" s="56" t="s">
        <v>98</v>
      </c>
      <c r="C2184" s="113">
        <v>44477</v>
      </c>
      <c r="D2184" s="56" t="s">
        <v>448</v>
      </c>
      <c r="E2184" s="15" t="s">
        <v>449</v>
      </c>
      <c r="F2184" s="16">
        <v>11274.699999999973</v>
      </c>
      <c r="H2184" s="2">
        <v>44459</v>
      </c>
      <c r="I2184" s="2">
        <v>44472</v>
      </c>
      <c r="J2184">
        <f t="shared" si="132"/>
        <v>14</v>
      </c>
      <c r="K2184" s="2">
        <f t="shared" si="133"/>
        <v>44465.5</v>
      </c>
      <c r="L2184" s="82">
        <v>44477.5</v>
      </c>
      <c r="M2184" s="79">
        <v>44477.5</v>
      </c>
      <c r="N2184" s="79"/>
      <c r="O2184">
        <f t="shared" si="134"/>
        <v>12</v>
      </c>
      <c r="P2184" s="32">
        <f t="shared" si="135"/>
        <v>135296.39999999967</v>
      </c>
    </row>
    <row r="2185" spans="2:16" x14ac:dyDescent="0.35">
      <c r="B2185" s="56" t="s">
        <v>98</v>
      </c>
      <c r="C2185" s="113">
        <v>44477</v>
      </c>
      <c r="D2185" s="56" t="s">
        <v>510</v>
      </c>
      <c r="E2185" s="15" t="s">
        <v>511</v>
      </c>
      <c r="F2185" s="16">
        <v>5842.6199999999917</v>
      </c>
      <c r="H2185" s="2">
        <v>44459</v>
      </c>
      <c r="I2185" s="2">
        <v>44472</v>
      </c>
      <c r="J2185">
        <f t="shared" si="132"/>
        <v>14</v>
      </c>
      <c r="K2185" s="2">
        <f t="shared" si="133"/>
        <v>44465.5</v>
      </c>
      <c r="L2185" s="82">
        <v>44477.5</v>
      </c>
      <c r="M2185" s="79">
        <v>44477.5</v>
      </c>
      <c r="N2185" s="79"/>
      <c r="O2185">
        <f t="shared" si="134"/>
        <v>12</v>
      </c>
      <c r="P2185" s="32">
        <f t="shared" si="135"/>
        <v>70111.4399999999</v>
      </c>
    </row>
    <row r="2186" spans="2:16" x14ac:dyDescent="0.35">
      <c r="B2186" s="56" t="s">
        <v>98</v>
      </c>
      <c r="C2186" s="113">
        <v>44477</v>
      </c>
      <c r="D2186" s="56" t="s">
        <v>512</v>
      </c>
      <c r="E2186" s="15" t="s">
        <v>513</v>
      </c>
      <c r="F2186" s="16">
        <v>161.84</v>
      </c>
      <c r="H2186" s="2">
        <v>44459</v>
      </c>
      <c r="I2186" s="2">
        <v>44472</v>
      </c>
      <c r="J2186">
        <f t="shared" ref="J2186:J2249" si="136">I2186-H2186+1</f>
        <v>14</v>
      </c>
      <c r="K2186" s="2">
        <f t="shared" ref="K2186:K2249" si="137">(I2186+H2186)/2</f>
        <v>44465.5</v>
      </c>
      <c r="L2186" s="82">
        <v>44477.5</v>
      </c>
      <c r="M2186" s="79">
        <v>44481.5</v>
      </c>
      <c r="N2186" s="79"/>
      <c r="O2186">
        <f t="shared" ref="O2186:O2249" si="138">M2186-K2186</f>
        <v>16</v>
      </c>
      <c r="P2186" s="32">
        <f t="shared" ref="P2186:P2249" si="139">F2186*O2186</f>
        <v>2589.44</v>
      </c>
    </row>
    <row r="2187" spans="2:16" x14ac:dyDescent="0.35">
      <c r="B2187" s="56" t="s">
        <v>98</v>
      </c>
      <c r="C2187" s="113">
        <v>44477</v>
      </c>
      <c r="D2187" s="56" t="s">
        <v>514</v>
      </c>
      <c r="E2187" s="15" t="s">
        <v>515</v>
      </c>
      <c r="F2187" s="16">
        <v>98.52</v>
      </c>
      <c r="H2187" s="2">
        <v>44459</v>
      </c>
      <c r="I2187" s="2">
        <v>44472</v>
      </c>
      <c r="J2187">
        <f t="shared" si="136"/>
        <v>14</v>
      </c>
      <c r="K2187" s="2">
        <f t="shared" si="137"/>
        <v>44465.5</v>
      </c>
      <c r="L2187" s="82">
        <v>44477.5</v>
      </c>
      <c r="M2187" s="79">
        <v>44481.5</v>
      </c>
      <c r="N2187" s="79"/>
      <c r="O2187">
        <f t="shared" si="138"/>
        <v>16</v>
      </c>
      <c r="P2187" s="32">
        <f t="shared" si="139"/>
        <v>1576.32</v>
      </c>
    </row>
    <row r="2188" spans="2:16" x14ac:dyDescent="0.35">
      <c r="B2188" s="56" t="s">
        <v>98</v>
      </c>
      <c r="C2188" s="113">
        <v>44477</v>
      </c>
      <c r="D2188" s="56" t="s">
        <v>516</v>
      </c>
      <c r="E2188" s="15" t="s">
        <v>517</v>
      </c>
      <c r="F2188" s="16">
        <v>238.56</v>
      </c>
      <c r="H2188" s="2">
        <v>44459</v>
      </c>
      <c r="I2188" s="2">
        <v>44472</v>
      </c>
      <c r="J2188">
        <f t="shared" si="136"/>
        <v>14</v>
      </c>
      <c r="K2188" s="2">
        <f t="shared" si="137"/>
        <v>44465.5</v>
      </c>
      <c r="L2188" s="82">
        <v>44477.5</v>
      </c>
      <c r="M2188" s="79">
        <v>44481.5</v>
      </c>
      <c r="N2188" s="79"/>
      <c r="O2188">
        <f t="shared" si="138"/>
        <v>16</v>
      </c>
      <c r="P2188" s="32">
        <f t="shared" si="139"/>
        <v>3816.96</v>
      </c>
    </row>
    <row r="2189" spans="2:16" x14ac:dyDescent="0.35">
      <c r="B2189" s="56" t="s">
        <v>98</v>
      </c>
      <c r="C2189" s="113">
        <v>44477</v>
      </c>
      <c r="D2189" s="56" t="s">
        <v>518</v>
      </c>
      <c r="E2189" s="15" t="s">
        <v>519</v>
      </c>
      <c r="F2189" s="16">
        <v>288.18</v>
      </c>
      <c r="H2189" s="2">
        <v>44459</v>
      </c>
      <c r="I2189" s="2">
        <v>44472</v>
      </c>
      <c r="J2189">
        <f t="shared" si="136"/>
        <v>14</v>
      </c>
      <c r="K2189" s="2">
        <f t="shared" si="137"/>
        <v>44465.5</v>
      </c>
      <c r="L2189" s="82">
        <v>44477.5</v>
      </c>
      <c r="M2189" s="79">
        <v>44481.5</v>
      </c>
      <c r="N2189" s="79"/>
      <c r="O2189">
        <f t="shared" si="138"/>
        <v>16</v>
      </c>
      <c r="P2189" s="32">
        <f t="shared" si="139"/>
        <v>4610.88</v>
      </c>
    </row>
    <row r="2190" spans="2:16" x14ac:dyDescent="0.35">
      <c r="B2190" s="56" t="s">
        <v>98</v>
      </c>
      <c r="C2190" s="113">
        <v>44477</v>
      </c>
      <c r="D2190" s="56" t="s">
        <v>520</v>
      </c>
      <c r="E2190" s="15" t="s">
        <v>521</v>
      </c>
      <c r="F2190" s="16">
        <v>924.7199999999998</v>
      </c>
      <c r="H2190" s="2">
        <v>44459</v>
      </c>
      <c r="I2190" s="2">
        <v>44472</v>
      </c>
      <c r="J2190">
        <f t="shared" si="136"/>
        <v>14</v>
      </c>
      <c r="K2190" s="2">
        <f t="shared" si="137"/>
        <v>44465.5</v>
      </c>
      <c r="L2190" s="82">
        <v>44477.5</v>
      </c>
      <c r="M2190" s="79">
        <v>44481.5</v>
      </c>
      <c r="N2190" s="79"/>
      <c r="O2190">
        <f t="shared" si="138"/>
        <v>16</v>
      </c>
      <c r="P2190" s="32">
        <f t="shared" si="139"/>
        <v>14795.519999999997</v>
      </c>
    </row>
    <row r="2191" spans="2:16" x14ac:dyDescent="0.35">
      <c r="B2191" s="56" t="s">
        <v>98</v>
      </c>
      <c r="C2191" s="113">
        <v>44477</v>
      </c>
      <c r="D2191" s="56" t="s">
        <v>522</v>
      </c>
      <c r="E2191" s="15" t="s">
        <v>523</v>
      </c>
      <c r="F2191" s="16">
        <v>59</v>
      </c>
      <c r="H2191" s="2">
        <v>44459</v>
      </c>
      <c r="I2191" s="2">
        <v>44472</v>
      </c>
      <c r="J2191">
        <f t="shared" si="136"/>
        <v>14</v>
      </c>
      <c r="K2191" s="2">
        <f t="shared" si="137"/>
        <v>44465.5</v>
      </c>
      <c r="L2191" s="82">
        <v>44477.5</v>
      </c>
      <c r="M2191" s="79">
        <v>44481.5</v>
      </c>
      <c r="N2191" s="79"/>
      <c r="O2191">
        <f t="shared" si="138"/>
        <v>16</v>
      </c>
      <c r="P2191" s="32">
        <f t="shared" si="139"/>
        <v>944</v>
      </c>
    </row>
    <row r="2192" spans="2:16" x14ac:dyDescent="0.35">
      <c r="B2192" s="56" t="s">
        <v>98</v>
      </c>
      <c r="C2192" s="113">
        <v>44477</v>
      </c>
      <c r="D2192" s="56" t="s">
        <v>524</v>
      </c>
      <c r="E2192" s="15" t="s">
        <v>525</v>
      </c>
      <c r="F2192" s="16">
        <v>720</v>
      </c>
      <c r="H2192" s="2">
        <v>44459</v>
      </c>
      <c r="I2192" s="2">
        <v>44472</v>
      </c>
      <c r="J2192">
        <f t="shared" si="136"/>
        <v>14</v>
      </c>
      <c r="K2192" s="2">
        <f t="shared" si="137"/>
        <v>44465.5</v>
      </c>
      <c r="L2192" s="82">
        <v>44477.5</v>
      </c>
      <c r="M2192" s="79">
        <v>44481.5</v>
      </c>
      <c r="N2192" s="79"/>
      <c r="O2192">
        <f t="shared" si="138"/>
        <v>16</v>
      </c>
      <c r="P2192" s="32">
        <f t="shared" si="139"/>
        <v>11520</v>
      </c>
    </row>
    <row r="2193" spans="2:16" x14ac:dyDescent="0.35">
      <c r="B2193" s="56" t="s">
        <v>98</v>
      </c>
      <c r="C2193" s="113">
        <v>44477</v>
      </c>
      <c r="D2193" s="56" t="s">
        <v>450</v>
      </c>
      <c r="E2193" s="15" t="s">
        <v>451</v>
      </c>
      <c r="F2193" s="16">
        <v>5166.9800000000187</v>
      </c>
      <c r="H2193" s="2">
        <v>44459</v>
      </c>
      <c r="I2193" s="2">
        <v>44472</v>
      </c>
      <c r="J2193">
        <f t="shared" si="136"/>
        <v>14</v>
      </c>
      <c r="K2193" s="2">
        <f t="shared" si="137"/>
        <v>44465.5</v>
      </c>
      <c r="L2193" s="82">
        <v>44477.5</v>
      </c>
      <c r="M2193" s="79">
        <v>44477.5</v>
      </c>
      <c r="N2193" s="79"/>
      <c r="O2193">
        <f t="shared" si="138"/>
        <v>12</v>
      </c>
      <c r="P2193" s="32">
        <f t="shared" si="139"/>
        <v>62003.760000000228</v>
      </c>
    </row>
    <row r="2194" spans="2:16" x14ac:dyDescent="0.35">
      <c r="B2194" s="56" t="s">
        <v>98</v>
      </c>
      <c r="C2194" s="113">
        <v>44477</v>
      </c>
      <c r="D2194" s="56" t="s">
        <v>526</v>
      </c>
      <c r="E2194" s="15" t="s">
        <v>527</v>
      </c>
      <c r="F2194" s="16">
        <v>129.5</v>
      </c>
      <c r="H2194" s="2">
        <v>44459</v>
      </c>
      <c r="I2194" s="2">
        <v>44472</v>
      </c>
      <c r="J2194">
        <f t="shared" si="136"/>
        <v>14</v>
      </c>
      <c r="K2194" s="2">
        <f t="shared" si="137"/>
        <v>44465.5</v>
      </c>
      <c r="L2194" s="82">
        <v>44477.5</v>
      </c>
      <c r="M2194" s="79">
        <v>44498.5</v>
      </c>
      <c r="N2194" s="79"/>
      <c r="O2194">
        <f t="shared" si="138"/>
        <v>33</v>
      </c>
      <c r="P2194" s="32">
        <f t="shared" si="139"/>
        <v>4273.5</v>
      </c>
    </row>
    <row r="2195" spans="2:16" x14ac:dyDescent="0.35">
      <c r="B2195" s="56" t="s">
        <v>98</v>
      </c>
      <c r="C2195" s="113">
        <v>44477</v>
      </c>
      <c r="D2195" s="56" t="s">
        <v>528</v>
      </c>
      <c r="E2195" s="15" t="s">
        <v>529</v>
      </c>
      <c r="F2195" s="16">
        <v>7.01</v>
      </c>
      <c r="H2195" s="2">
        <v>44459</v>
      </c>
      <c r="I2195" s="2">
        <v>44472</v>
      </c>
      <c r="J2195">
        <f t="shared" si="136"/>
        <v>14</v>
      </c>
      <c r="K2195" s="2">
        <f t="shared" si="137"/>
        <v>44465.5</v>
      </c>
      <c r="L2195" s="82">
        <v>44477.5</v>
      </c>
      <c r="M2195" s="79">
        <v>44481.5</v>
      </c>
      <c r="N2195" s="79"/>
      <c r="O2195">
        <f t="shared" si="138"/>
        <v>16</v>
      </c>
      <c r="P2195" s="32">
        <f t="shared" si="139"/>
        <v>112.16</v>
      </c>
    </row>
    <row r="2196" spans="2:16" x14ac:dyDescent="0.35">
      <c r="B2196" s="56" t="s">
        <v>98</v>
      </c>
      <c r="C2196" s="113">
        <v>44477</v>
      </c>
      <c r="D2196" s="56" t="s">
        <v>530</v>
      </c>
      <c r="E2196" s="15" t="s">
        <v>531</v>
      </c>
      <c r="F2196" s="16">
        <v>235.12</v>
      </c>
      <c r="H2196" s="2">
        <v>44459</v>
      </c>
      <c r="I2196" s="2">
        <v>44472</v>
      </c>
      <c r="J2196">
        <f t="shared" si="136"/>
        <v>14</v>
      </c>
      <c r="K2196" s="2">
        <f t="shared" si="137"/>
        <v>44465.5</v>
      </c>
      <c r="L2196" s="82">
        <v>44477.5</v>
      </c>
      <c r="M2196" s="79">
        <v>44481.5</v>
      </c>
      <c r="N2196" s="79"/>
      <c r="O2196">
        <f t="shared" si="138"/>
        <v>16</v>
      </c>
      <c r="P2196" s="32">
        <f t="shared" si="139"/>
        <v>3761.92</v>
      </c>
    </row>
    <row r="2197" spans="2:16" x14ac:dyDescent="0.35">
      <c r="B2197" s="56" t="s">
        <v>98</v>
      </c>
      <c r="C2197" s="113">
        <v>44477</v>
      </c>
      <c r="D2197" s="56" t="s">
        <v>532</v>
      </c>
      <c r="E2197" s="15" t="s">
        <v>533</v>
      </c>
      <c r="F2197" s="16">
        <v>1209</v>
      </c>
      <c r="H2197" s="2">
        <v>44459</v>
      </c>
      <c r="I2197" s="2">
        <v>44472</v>
      </c>
      <c r="J2197">
        <f t="shared" si="136"/>
        <v>14</v>
      </c>
      <c r="K2197" s="2">
        <f t="shared" si="137"/>
        <v>44465.5</v>
      </c>
      <c r="L2197" s="82">
        <v>44477.5</v>
      </c>
      <c r="M2197" s="82">
        <v>44477.5</v>
      </c>
      <c r="N2197" s="79">
        <v>44477.5</v>
      </c>
      <c r="O2197">
        <f t="shared" si="138"/>
        <v>12</v>
      </c>
      <c r="P2197" s="32">
        <f t="shared" si="139"/>
        <v>14508</v>
      </c>
    </row>
    <row r="2198" spans="2:16" x14ac:dyDescent="0.35">
      <c r="B2198" s="56" t="s">
        <v>98</v>
      </c>
      <c r="C2198" s="113">
        <v>44477</v>
      </c>
      <c r="D2198" s="56" t="s">
        <v>534</v>
      </c>
      <c r="E2198" s="15" t="s">
        <v>535</v>
      </c>
      <c r="F2198" s="16">
        <v>17422.670000000006</v>
      </c>
      <c r="H2198" s="2">
        <v>44459</v>
      </c>
      <c r="I2198" s="2">
        <v>44472</v>
      </c>
      <c r="J2198">
        <f t="shared" si="136"/>
        <v>14</v>
      </c>
      <c r="K2198" s="2">
        <f t="shared" si="137"/>
        <v>44465.5</v>
      </c>
      <c r="L2198" s="82">
        <v>44477.5</v>
      </c>
      <c r="M2198" s="82">
        <v>44477.5</v>
      </c>
      <c r="N2198" s="79">
        <v>44477.5</v>
      </c>
      <c r="O2198">
        <f t="shared" si="138"/>
        <v>12</v>
      </c>
      <c r="P2198" s="32">
        <f t="shared" si="139"/>
        <v>209072.04000000007</v>
      </c>
    </row>
    <row r="2199" spans="2:16" x14ac:dyDescent="0.35">
      <c r="B2199" s="56" t="s">
        <v>98</v>
      </c>
      <c r="C2199" s="113">
        <v>44477</v>
      </c>
      <c r="D2199" s="56" t="s">
        <v>536</v>
      </c>
      <c r="E2199" s="15" t="s">
        <v>537</v>
      </c>
      <c r="F2199" s="16">
        <v>1577.43</v>
      </c>
      <c r="H2199" s="2">
        <v>44459</v>
      </c>
      <c r="I2199" s="2">
        <v>44472</v>
      </c>
      <c r="J2199">
        <f t="shared" si="136"/>
        <v>14</v>
      </c>
      <c r="K2199" s="2">
        <f t="shared" si="137"/>
        <v>44465.5</v>
      </c>
      <c r="L2199" s="82">
        <v>44477.5</v>
      </c>
      <c r="M2199" s="82">
        <v>44477.5</v>
      </c>
      <c r="N2199" s="79">
        <v>44477.5</v>
      </c>
      <c r="O2199">
        <f t="shared" si="138"/>
        <v>12</v>
      </c>
      <c r="P2199" s="32">
        <f t="shared" si="139"/>
        <v>18929.16</v>
      </c>
    </row>
    <row r="2200" spans="2:16" x14ac:dyDescent="0.35">
      <c r="B2200" s="56" t="s">
        <v>98</v>
      </c>
      <c r="C2200" s="113">
        <v>44477</v>
      </c>
      <c r="D2200" s="56" t="s">
        <v>553</v>
      </c>
      <c r="E2200" s="15" t="s">
        <v>554</v>
      </c>
      <c r="F2200" s="16">
        <v>1039.5</v>
      </c>
      <c r="H2200" s="2">
        <v>44459</v>
      </c>
      <c r="I2200" s="2">
        <v>44472</v>
      </c>
      <c r="J2200">
        <f t="shared" si="136"/>
        <v>14</v>
      </c>
      <c r="K2200" s="2">
        <f t="shared" si="137"/>
        <v>44465.5</v>
      </c>
      <c r="L2200" s="82">
        <v>44477.5</v>
      </c>
      <c r="M2200" s="82">
        <v>44477.5</v>
      </c>
      <c r="N2200" s="79">
        <v>44477.5</v>
      </c>
      <c r="O2200">
        <f t="shared" si="138"/>
        <v>12</v>
      </c>
      <c r="P2200" s="32">
        <f t="shared" si="139"/>
        <v>12474</v>
      </c>
    </row>
    <row r="2201" spans="2:16" x14ac:dyDescent="0.35">
      <c r="B2201" s="89" t="s">
        <v>86</v>
      </c>
      <c r="C2201" s="113">
        <v>44477</v>
      </c>
      <c r="D2201" s="56" t="s">
        <v>454</v>
      </c>
      <c r="E2201" s="15" t="s">
        <v>455</v>
      </c>
      <c r="F2201" s="16">
        <v>174.31</v>
      </c>
      <c r="H2201" s="2">
        <v>44458</v>
      </c>
      <c r="I2201" s="2">
        <v>44471</v>
      </c>
      <c r="J2201">
        <f t="shared" si="136"/>
        <v>14</v>
      </c>
      <c r="K2201" s="2">
        <f t="shared" si="137"/>
        <v>44464.5</v>
      </c>
      <c r="L2201" s="82">
        <v>44477.5</v>
      </c>
      <c r="M2201" s="82">
        <v>44477.5</v>
      </c>
      <c r="N2201" s="79"/>
      <c r="O2201">
        <f t="shared" si="138"/>
        <v>13</v>
      </c>
      <c r="P2201" s="32">
        <f t="shared" si="139"/>
        <v>2266.0300000000002</v>
      </c>
    </row>
    <row r="2202" spans="2:16" x14ac:dyDescent="0.35">
      <c r="B2202" s="89" t="s">
        <v>86</v>
      </c>
      <c r="C2202" s="113">
        <v>44477</v>
      </c>
      <c r="D2202" s="56" t="s">
        <v>430</v>
      </c>
      <c r="E2202" s="15" t="s">
        <v>431</v>
      </c>
      <c r="F2202" s="16">
        <v>6081.6500000000005</v>
      </c>
      <c r="H2202" s="2">
        <v>44458</v>
      </c>
      <c r="I2202" s="2">
        <v>44471</v>
      </c>
      <c r="J2202">
        <f t="shared" si="136"/>
        <v>14</v>
      </c>
      <c r="K2202" s="2">
        <f t="shared" si="137"/>
        <v>44464.5</v>
      </c>
      <c r="L2202" s="82">
        <v>44477.5</v>
      </c>
      <c r="M2202" s="82">
        <v>44477.5</v>
      </c>
      <c r="N2202" s="79"/>
      <c r="O2202">
        <f t="shared" si="138"/>
        <v>13</v>
      </c>
      <c r="P2202" s="32">
        <f t="shared" si="139"/>
        <v>79061.450000000012</v>
      </c>
    </row>
    <row r="2203" spans="2:16" x14ac:dyDescent="0.35">
      <c r="B2203" s="89" t="s">
        <v>86</v>
      </c>
      <c r="C2203" s="113">
        <v>44477</v>
      </c>
      <c r="D2203" s="56" t="s">
        <v>456</v>
      </c>
      <c r="E2203" s="15" t="s">
        <v>457</v>
      </c>
      <c r="F2203" s="16">
        <v>59.19</v>
      </c>
      <c r="H2203" s="2">
        <v>44458</v>
      </c>
      <c r="I2203" s="2">
        <v>44471</v>
      </c>
      <c r="J2203">
        <f t="shared" si="136"/>
        <v>14</v>
      </c>
      <c r="K2203" s="2">
        <f t="shared" si="137"/>
        <v>44464.5</v>
      </c>
      <c r="L2203" s="82">
        <v>44477.5</v>
      </c>
      <c r="M2203" s="82">
        <v>44477.5</v>
      </c>
      <c r="N2203" s="79"/>
      <c r="O2203">
        <f t="shared" si="138"/>
        <v>13</v>
      </c>
      <c r="P2203" s="32">
        <f t="shared" si="139"/>
        <v>769.47</v>
      </c>
    </row>
    <row r="2204" spans="2:16" x14ac:dyDescent="0.35">
      <c r="B2204" s="89" t="s">
        <v>86</v>
      </c>
      <c r="C2204" s="113">
        <v>44477</v>
      </c>
      <c r="D2204" s="56" t="s">
        <v>440</v>
      </c>
      <c r="E2204" s="15" t="s">
        <v>441</v>
      </c>
      <c r="F2204" s="16">
        <v>664.84999999999991</v>
      </c>
      <c r="H2204" s="2">
        <v>44458</v>
      </c>
      <c r="I2204" s="2">
        <v>44471</v>
      </c>
      <c r="J2204">
        <f t="shared" si="136"/>
        <v>14</v>
      </c>
      <c r="K2204" s="2">
        <f t="shared" si="137"/>
        <v>44464.5</v>
      </c>
      <c r="L2204" s="82">
        <v>44477.5</v>
      </c>
      <c r="M2204" s="79">
        <v>44496.5</v>
      </c>
      <c r="N2204" s="79"/>
      <c r="O2204">
        <f t="shared" si="138"/>
        <v>32</v>
      </c>
      <c r="P2204" s="32">
        <f t="shared" si="139"/>
        <v>21275.199999999997</v>
      </c>
    </row>
    <row r="2205" spans="2:16" x14ac:dyDescent="0.35">
      <c r="B2205" s="89" t="s">
        <v>86</v>
      </c>
      <c r="C2205" s="113">
        <v>44477</v>
      </c>
      <c r="D2205" s="56" t="s">
        <v>432</v>
      </c>
      <c r="E2205" s="15" t="s">
        <v>433</v>
      </c>
      <c r="F2205" s="16">
        <v>22490.110000000004</v>
      </c>
      <c r="H2205" s="2">
        <v>44458</v>
      </c>
      <c r="I2205" s="2">
        <v>44471</v>
      </c>
      <c r="J2205">
        <f t="shared" si="136"/>
        <v>14</v>
      </c>
      <c r="K2205" s="2">
        <f t="shared" si="137"/>
        <v>44464.5</v>
      </c>
      <c r="L2205" s="82">
        <v>44477.5</v>
      </c>
      <c r="M2205" s="82">
        <v>44477.5</v>
      </c>
      <c r="N2205" s="79"/>
      <c r="O2205">
        <f t="shared" si="138"/>
        <v>13</v>
      </c>
      <c r="P2205" s="32">
        <f t="shared" si="139"/>
        <v>292371.43000000005</v>
      </c>
    </row>
    <row r="2206" spans="2:16" x14ac:dyDescent="0.35">
      <c r="B2206" s="89" t="s">
        <v>86</v>
      </c>
      <c r="C2206" s="113">
        <v>44477</v>
      </c>
      <c r="D2206" s="56" t="s">
        <v>442</v>
      </c>
      <c r="E2206" s="15" t="s">
        <v>443</v>
      </c>
      <c r="F2206" s="16">
        <v>1758.3000000000015</v>
      </c>
      <c r="H2206" s="2">
        <v>44458</v>
      </c>
      <c r="I2206" s="2">
        <v>44471</v>
      </c>
      <c r="J2206">
        <f t="shared" si="136"/>
        <v>14</v>
      </c>
      <c r="K2206" s="2">
        <f t="shared" si="137"/>
        <v>44464.5</v>
      </c>
      <c r="L2206" s="82">
        <v>44477.5</v>
      </c>
      <c r="M2206" s="82">
        <v>44477.5</v>
      </c>
      <c r="N2206" s="79"/>
      <c r="O2206">
        <f t="shared" si="138"/>
        <v>13</v>
      </c>
      <c r="P2206" s="32">
        <f t="shared" si="139"/>
        <v>22857.90000000002</v>
      </c>
    </row>
    <row r="2207" spans="2:16" x14ac:dyDescent="0.35">
      <c r="B2207" s="89" t="s">
        <v>86</v>
      </c>
      <c r="C2207" s="113">
        <v>44477</v>
      </c>
      <c r="D2207" s="56" t="s">
        <v>444</v>
      </c>
      <c r="E2207" s="15" t="s">
        <v>445</v>
      </c>
      <c r="F2207" s="16">
        <v>9420.8700000000026</v>
      </c>
      <c r="H2207" s="2">
        <v>44458</v>
      </c>
      <c r="I2207" s="2">
        <v>44471</v>
      </c>
      <c r="J2207">
        <f t="shared" si="136"/>
        <v>14</v>
      </c>
      <c r="K2207" s="2">
        <f t="shared" si="137"/>
        <v>44464.5</v>
      </c>
      <c r="L2207" s="82">
        <v>44477.5</v>
      </c>
      <c r="M2207" s="82">
        <v>44477.5</v>
      </c>
      <c r="N2207" s="79"/>
      <c r="O2207">
        <f t="shared" si="138"/>
        <v>13</v>
      </c>
      <c r="P2207" s="32">
        <f t="shared" si="139"/>
        <v>122471.31000000003</v>
      </c>
    </row>
    <row r="2208" spans="2:16" x14ac:dyDescent="0.35">
      <c r="B2208" s="89" t="s">
        <v>86</v>
      </c>
      <c r="C2208" s="113">
        <v>44477</v>
      </c>
      <c r="D2208" s="56" t="s">
        <v>434</v>
      </c>
      <c r="E2208" s="15" t="s">
        <v>435</v>
      </c>
      <c r="F2208" s="16">
        <v>33159.61</v>
      </c>
      <c r="H2208" s="2">
        <v>44458</v>
      </c>
      <c r="I2208" s="2">
        <v>44471</v>
      </c>
      <c r="J2208">
        <f t="shared" si="136"/>
        <v>14</v>
      </c>
      <c r="K2208" s="2">
        <f t="shared" si="137"/>
        <v>44464.5</v>
      </c>
      <c r="L2208" s="82">
        <v>44477.5</v>
      </c>
      <c r="M2208" s="82">
        <v>44477.5</v>
      </c>
      <c r="N2208" s="79"/>
      <c r="O2208">
        <f t="shared" si="138"/>
        <v>13</v>
      </c>
      <c r="P2208" s="32">
        <f t="shared" si="139"/>
        <v>431074.93</v>
      </c>
    </row>
    <row r="2209" spans="2:16" x14ac:dyDescent="0.35">
      <c r="B2209" s="89" t="s">
        <v>86</v>
      </c>
      <c r="C2209" s="113">
        <v>44477</v>
      </c>
      <c r="D2209" s="56" t="s">
        <v>436</v>
      </c>
      <c r="E2209" s="15" t="s">
        <v>437</v>
      </c>
      <c r="F2209" s="16">
        <v>7713.8499999999995</v>
      </c>
      <c r="H2209" s="2">
        <v>44458</v>
      </c>
      <c r="I2209" s="2">
        <v>44471</v>
      </c>
      <c r="J2209">
        <f t="shared" si="136"/>
        <v>14</v>
      </c>
      <c r="K2209" s="2">
        <f t="shared" si="137"/>
        <v>44464.5</v>
      </c>
      <c r="L2209" s="82">
        <v>44477.5</v>
      </c>
      <c r="M2209" s="82">
        <v>44477.5</v>
      </c>
      <c r="N2209" s="79"/>
      <c r="O2209">
        <f t="shared" si="138"/>
        <v>13</v>
      </c>
      <c r="P2209" s="32">
        <f t="shared" si="139"/>
        <v>100280.04999999999</v>
      </c>
    </row>
    <row r="2210" spans="2:16" x14ac:dyDescent="0.35">
      <c r="B2210" s="89" t="s">
        <v>86</v>
      </c>
      <c r="C2210" s="113">
        <v>44477</v>
      </c>
      <c r="D2210" s="56" t="s">
        <v>458</v>
      </c>
      <c r="E2210" s="15" t="s">
        <v>459</v>
      </c>
      <c r="F2210" s="16">
        <v>352.17</v>
      </c>
      <c r="H2210" s="2">
        <v>44458</v>
      </c>
      <c r="I2210" s="2">
        <v>44471</v>
      </c>
      <c r="J2210">
        <f t="shared" si="136"/>
        <v>14</v>
      </c>
      <c r="K2210" s="2">
        <f t="shared" si="137"/>
        <v>44464.5</v>
      </c>
      <c r="L2210" s="82">
        <v>44477.5</v>
      </c>
      <c r="M2210" s="82">
        <v>44477.5</v>
      </c>
      <c r="N2210" s="79"/>
      <c r="O2210">
        <f t="shared" si="138"/>
        <v>13</v>
      </c>
      <c r="P2210" s="32">
        <f t="shared" si="139"/>
        <v>4578.21</v>
      </c>
    </row>
    <row r="2211" spans="2:16" x14ac:dyDescent="0.35">
      <c r="B2211" s="89" t="s">
        <v>86</v>
      </c>
      <c r="C2211" s="113">
        <v>44477</v>
      </c>
      <c r="D2211" s="56" t="s">
        <v>438</v>
      </c>
      <c r="E2211" s="15" t="s">
        <v>439</v>
      </c>
      <c r="F2211" s="16">
        <v>5261.9400000000005</v>
      </c>
      <c r="H2211" s="2">
        <v>44458</v>
      </c>
      <c r="I2211" s="2">
        <v>44471</v>
      </c>
      <c r="J2211">
        <f t="shared" si="136"/>
        <v>14</v>
      </c>
      <c r="K2211" s="2">
        <f t="shared" si="137"/>
        <v>44464.5</v>
      </c>
      <c r="L2211" s="82">
        <v>44477.5</v>
      </c>
      <c r="M2211" s="82">
        <v>44477.5</v>
      </c>
      <c r="N2211" s="79"/>
      <c r="O2211">
        <f t="shared" si="138"/>
        <v>13</v>
      </c>
      <c r="P2211" s="32">
        <f t="shared" si="139"/>
        <v>68405.22</v>
      </c>
    </row>
    <row r="2212" spans="2:16" x14ac:dyDescent="0.35">
      <c r="B2212" s="89" t="s">
        <v>86</v>
      </c>
      <c r="C2212" s="113">
        <v>44477</v>
      </c>
      <c r="D2212" s="56" t="s">
        <v>468</v>
      </c>
      <c r="E2212" s="15" t="s">
        <v>469</v>
      </c>
      <c r="F2212" s="16">
        <v>24.690000000000008</v>
      </c>
      <c r="H2212" s="2">
        <v>44458</v>
      </c>
      <c r="I2212" s="2">
        <v>44471</v>
      </c>
      <c r="J2212">
        <f t="shared" si="136"/>
        <v>14</v>
      </c>
      <c r="K2212" s="2">
        <f t="shared" si="137"/>
        <v>44464.5</v>
      </c>
      <c r="L2212" s="82">
        <v>44477.5</v>
      </c>
      <c r="M2212" s="82">
        <v>44477.5</v>
      </c>
      <c r="N2212" s="79"/>
      <c r="O2212">
        <f t="shared" si="138"/>
        <v>13</v>
      </c>
      <c r="P2212" s="32">
        <f t="shared" si="139"/>
        <v>320.97000000000008</v>
      </c>
    </row>
    <row r="2213" spans="2:16" x14ac:dyDescent="0.35">
      <c r="B2213" s="89" t="s">
        <v>86</v>
      </c>
      <c r="C2213" s="113">
        <v>44477</v>
      </c>
      <c r="D2213" s="56" t="s">
        <v>474</v>
      </c>
      <c r="E2213" s="15" t="s">
        <v>475</v>
      </c>
      <c r="F2213" s="16">
        <v>192.31</v>
      </c>
      <c r="H2213" s="2">
        <v>44458</v>
      </c>
      <c r="I2213" s="2">
        <v>44471</v>
      </c>
      <c r="J2213">
        <f t="shared" si="136"/>
        <v>14</v>
      </c>
      <c r="K2213" s="2">
        <f t="shared" si="137"/>
        <v>44464.5</v>
      </c>
      <c r="L2213" s="82">
        <v>44477.5</v>
      </c>
      <c r="M2213" s="82">
        <v>44477.5</v>
      </c>
      <c r="N2213" s="79"/>
      <c r="O2213">
        <f t="shared" si="138"/>
        <v>13</v>
      </c>
      <c r="P2213" s="32">
        <f t="shared" si="139"/>
        <v>2500.0300000000002</v>
      </c>
    </row>
    <row r="2214" spans="2:16" x14ac:dyDescent="0.35">
      <c r="B2214" s="89" t="s">
        <v>86</v>
      </c>
      <c r="C2214" s="113">
        <v>44477</v>
      </c>
      <c r="D2214" s="56" t="s">
        <v>476</v>
      </c>
      <c r="E2214" s="15" t="s">
        <v>477</v>
      </c>
      <c r="F2214" s="16">
        <v>30.140000000000004</v>
      </c>
      <c r="H2214" s="2">
        <v>44458</v>
      </c>
      <c r="I2214" s="2">
        <v>44471</v>
      </c>
      <c r="J2214">
        <f t="shared" si="136"/>
        <v>14</v>
      </c>
      <c r="K2214" s="2">
        <f t="shared" si="137"/>
        <v>44464.5</v>
      </c>
      <c r="L2214" s="82">
        <v>44477.5</v>
      </c>
      <c r="M2214" s="82">
        <v>44477.5</v>
      </c>
      <c r="N2214" s="79"/>
      <c r="O2214">
        <f t="shared" si="138"/>
        <v>13</v>
      </c>
      <c r="P2214" s="32">
        <f t="shared" si="139"/>
        <v>391.82000000000005</v>
      </c>
    </row>
    <row r="2215" spans="2:16" x14ac:dyDescent="0.35">
      <c r="B2215" s="89" t="s">
        <v>86</v>
      </c>
      <c r="C2215" s="113">
        <v>44477</v>
      </c>
      <c r="D2215" s="56" t="s">
        <v>478</v>
      </c>
      <c r="E2215" s="15" t="s">
        <v>479</v>
      </c>
      <c r="F2215" s="16">
        <v>11154.870000000004</v>
      </c>
      <c r="H2215" s="2">
        <v>44458</v>
      </c>
      <c r="I2215" s="2">
        <v>44471</v>
      </c>
      <c r="J2215">
        <f t="shared" si="136"/>
        <v>14</v>
      </c>
      <c r="K2215" s="2">
        <f t="shared" si="137"/>
        <v>44464.5</v>
      </c>
      <c r="L2215" s="82">
        <v>44477.5</v>
      </c>
      <c r="M2215" s="82">
        <v>44477.5</v>
      </c>
      <c r="N2215" s="79"/>
      <c r="O2215">
        <f t="shared" si="138"/>
        <v>13</v>
      </c>
      <c r="P2215" s="32">
        <f t="shared" si="139"/>
        <v>145013.31000000006</v>
      </c>
    </row>
    <row r="2216" spans="2:16" x14ac:dyDescent="0.35">
      <c r="B2216" s="89" t="s">
        <v>86</v>
      </c>
      <c r="C2216" s="113">
        <v>44477</v>
      </c>
      <c r="D2216" s="56" t="s">
        <v>480</v>
      </c>
      <c r="E2216" s="15" t="s">
        <v>481</v>
      </c>
      <c r="F2216" s="16">
        <v>1567.3700000000003</v>
      </c>
      <c r="H2216" s="2">
        <v>44458</v>
      </c>
      <c r="I2216" s="2">
        <v>44471</v>
      </c>
      <c r="J2216">
        <f t="shared" si="136"/>
        <v>14</v>
      </c>
      <c r="K2216" s="2">
        <f t="shared" si="137"/>
        <v>44464.5</v>
      </c>
      <c r="L2216" s="82">
        <v>44477.5</v>
      </c>
      <c r="M2216" s="82">
        <v>44477.5</v>
      </c>
      <c r="N2216" s="79"/>
      <c r="O2216">
        <f t="shared" si="138"/>
        <v>13</v>
      </c>
      <c r="P2216" s="32">
        <f t="shared" si="139"/>
        <v>20375.810000000005</v>
      </c>
    </row>
    <row r="2217" spans="2:16" x14ac:dyDescent="0.35">
      <c r="B2217" s="89" t="s">
        <v>86</v>
      </c>
      <c r="C2217" s="113">
        <v>44477</v>
      </c>
      <c r="D2217" s="56" t="s">
        <v>563</v>
      </c>
      <c r="E2217" s="15" t="s">
        <v>564</v>
      </c>
      <c r="F2217" s="16">
        <v>1937.48</v>
      </c>
      <c r="H2217" s="2">
        <v>44458</v>
      </c>
      <c r="I2217" s="2">
        <v>44471</v>
      </c>
      <c r="J2217">
        <f t="shared" si="136"/>
        <v>14</v>
      </c>
      <c r="K2217" s="2">
        <f t="shared" si="137"/>
        <v>44464.5</v>
      </c>
      <c r="L2217" s="82">
        <v>44477.5</v>
      </c>
      <c r="M2217" s="82">
        <v>44477.5</v>
      </c>
      <c r="N2217" s="79"/>
      <c r="O2217">
        <f t="shared" si="138"/>
        <v>13</v>
      </c>
      <c r="P2217" s="32">
        <f t="shared" si="139"/>
        <v>25187.24</v>
      </c>
    </row>
    <row r="2218" spans="2:16" x14ac:dyDescent="0.35">
      <c r="B2218" s="89" t="s">
        <v>86</v>
      </c>
      <c r="C2218" s="113">
        <v>44477</v>
      </c>
      <c r="D2218" s="56" t="s">
        <v>490</v>
      </c>
      <c r="E2218" s="15" t="s">
        <v>491</v>
      </c>
      <c r="F2218" s="16">
        <v>324.29999999999995</v>
      </c>
      <c r="H2218" s="2">
        <v>44458</v>
      </c>
      <c r="I2218" s="2">
        <v>44471</v>
      </c>
      <c r="J2218">
        <f t="shared" si="136"/>
        <v>14</v>
      </c>
      <c r="K2218" s="2">
        <f t="shared" si="137"/>
        <v>44464.5</v>
      </c>
      <c r="L2218" s="82">
        <v>44477.5</v>
      </c>
      <c r="M2218" s="82">
        <v>44477.5</v>
      </c>
      <c r="N2218" s="79"/>
      <c r="O2218">
        <f t="shared" si="138"/>
        <v>13</v>
      </c>
      <c r="P2218" s="32">
        <f t="shared" si="139"/>
        <v>4215.8999999999996</v>
      </c>
    </row>
    <row r="2219" spans="2:16" x14ac:dyDescent="0.35">
      <c r="B2219" s="89" t="s">
        <v>86</v>
      </c>
      <c r="C2219" s="113">
        <v>44477</v>
      </c>
      <c r="D2219" s="56" t="s">
        <v>494</v>
      </c>
      <c r="E2219" s="15" t="s">
        <v>495</v>
      </c>
      <c r="F2219" s="16">
        <v>1823.9899999999991</v>
      </c>
      <c r="H2219" s="2">
        <v>44458</v>
      </c>
      <c r="I2219" s="2">
        <v>44471</v>
      </c>
      <c r="J2219">
        <f t="shared" si="136"/>
        <v>14</v>
      </c>
      <c r="K2219" s="2">
        <f t="shared" si="137"/>
        <v>44464.5</v>
      </c>
      <c r="L2219" s="82">
        <v>44477.5</v>
      </c>
      <c r="M2219" s="82">
        <v>44477.5</v>
      </c>
      <c r="N2219" s="79"/>
      <c r="O2219">
        <f t="shared" si="138"/>
        <v>13</v>
      </c>
      <c r="P2219" s="32">
        <f t="shared" si="139"/>
        <v>23711.869999999988</v>
      </c>
    </row>
    <row r="2220" spans="2:16" x14ac:dyDescent="0.35">
      <c r="B2220" s="89" t="s">
        <v>86</v>
      </c>
      <c r="C2220" s="113">
        <v>44477</v>
      </c>
      <c r="D2220" s="56" t="s">
        <v>496</v>
      </c>
      <c r="E2220" s="15" t="s">
        <v>497</v>
      </c>
      <c r="F2220" s="16">
        <v>317.95999999999998</v>
      </c>
      <c r="H2220" s="2">
        <v>44458</v>
      </c>
      <c r="I2220" s="2">
        <v>44471</v>
      </c>
      <c r="J2220">
        <f t="shared" si="136"/>
        <v>14</v>
      </c>
      <c r="K2220" s="2">
        <f t="shared" si="137"/>
        <v>44464.5</v>
      </c>
      <c r="L2220" s="82">
        <v>44477.5</v>
      </c>
      <c r="M2220" s="82">
        <v>44477.5</v>
      </c>
      <c r="N2220" s="79"/>
      <c r="O2220">
        <f t="shared" si="138"/>
        <v>13</v>
      </c>
      <c r="P2220" s="32">
        <f t="shared" si="139"/>
        <v>4133.4799999999996</v>
      </c>
    </row>
    <row r="2221" spans="2:16" x14ac:dyDescent="0.35">
      <c r="B2221" s="89" t="s">
        <v>86</v>
      </c>
      <c r="C2221" s="113">
        <v>44477</v>
      </c>
      <c r="D2221" s="56" t="s">
        <v>498</v>
      </c>
      <c r="E2221" s="15" t="s">
        <v>499</v>
      </c>
      <c r="F2221" s="16">
        <v>402.48000000000008</v>
      </c>
      <c r="H2221" s="2">
        <v>44458</v>
      </c>
      <c r="I2221" s="2">
        <v>44471</v>
      </c>
      <c r="J2221">
        <f t="shared" si="136"/>
        <v>14</v>
      </c>
      <c r="K2221" s="2">
        <f t="shared" si="137"/>
        <v>44464.5</v>
      </c>
      <c r="L2221" s="82">
        <v>44477.5</v>
      </c>
      <c r="M2221" s="82">
        <v>44477.5</v>
      </c>
      <c r="N2221" s="79"/>
      <c r="O2221">
        <f t="shared" si="138"/>
        <v>13</v>
      </c>
      <c r="P2221" s="32">
        <f t="shared" si="139"/>
        <v>5232.2400000000007</v>
      </c>
    </row>
    <row r="2222" spans="2:16" x14ac:dyDescent="0.35">
      <c r="B2222" s="89" t="s">
        <v>86</v>
      </c>
      <c r="C2222" s="113">
        <v>44477</v>
      </c>
      <c r="D2222" s="56" t="s">
        <v>500</v>
      </c>
      <c r="E2222" s="15" t="s">
        <v>501</v>
      </c>
      <c r="F2222" s="16">
        <v>99.019999999999968</v>
      </c>
      <c r="H2222" s="2">
        <v>44458</v>
      </c>
      <c r="I2222" s="2">
        <v>44471</v>
      </c>
      <c r="J2222">
        <f t="shared" si="136"/>
        <v>14</v>
      </c>
      <c r="K2222" s="2">
        <f t="shared" si="137"/>
        <v>44464.5</v>
      </c>
      <c r="L2222" s="82">
        <v>44477.5</v>
      </c>
      <c r="M2222" s="82">
        <v>44477.5</v>
      </c>
      <c r="N2222" s="79"/>
      <c r="O2222">
        <f t="shared" si="138"/>
        <v>13</v>
      </c>
      <c r="P2222" s="32">
        <f t="shared" si="139"/>
        <v>1287.2599999999995</v>
      </c>
    </row>
    <row r="2223" spans="2:16" x14ac:dyDescent="0.35">
      <c r="B2223" s="89" t="s">
        <v>86</v>
      </c>
      <c r="C2223" s="113">
        <v>44477</v>
      </c>
      <c r="D2223" s="56" t="s">
        <v>502</v>
      </c>
      <c r="E2223" s="15" t="s">
        <v>502</v>
      </c>
      <c r="F2223" s="16">
        <v>253.01</v>
      </c>
      <c r="H2223" s="2">
        <v>44458</v>
      </c>
      <c r="I2223" s="2">
        <v>44471</v>
      </c>
      <c r="J2223">
        <f t="shared" si="136"/>
        <v>14</v>
      </c>
      <c r="K2223" s="2">
        <f t="shared" si="137"/>
        <v>44464.5</v>
      </c>
      <c r="L2223" s="82">
        <v>44477.5</v>
      </c>
      <c r="M2223" s="82">
        <v>44477.5</v>
      </c>
      <c r="N2223" s="79"/>
      <c r="O2223">
        <f t="shared" si="138"/>
        <v>13</v>
      </c>
      <c r="P2223" s="32">
        <f t="shared" si="139"/>
        <v>3289.13</v>
      </c>
    </row>
    <row r="2224" spans="2:16" x14ac:dyDescent="0.35">
      <c r="B2224" s="89" t="s">
        <v>86</v>
      </c>
      <c r="C2224" s="113">
        <v>44477</v>
      </c>
      <c r="D2224" s="56" t="s">
        <v>446</v>
      </c>
      <c r="E2224" s="15" t="s">
        <v>446</v>
      </c>
      <c r="F2224" s="16">
        <v>896.37</v>
      </c>
      <c r="H2224" s="2">
        <v>44458</v>
      </c>
      <c r="I2224" s="2">
        <v>44471</v>
      </c>
      <c r="J2224">
        <f t="shared" si="136"/>
        <v>14</v>
      </c>
      <c r="K2224" s="2">
        <f t="shared" si="137"/>
        <v>44464.5</v>
      </c>
      <c r="L2224" s="82">
        <v>44477.5</v>
      </c>
      <c r="M2224" s="82">
        <v>44477.5</v>
      </c>
      <c r="N2224" s="79"/>
      <c r="O2224">
        <f t="shared" si="138"/>
        <v>13</v>
      </c>
      <c r="P2224" s="32">
        <f t="shared" si="139"/>
        <v>11652.81</v>
      </c>
    </row>
    <row r="2225" spans="1:16" x14ac:dyDescent="0.35">
      <c r="B2225" s="89" t="s">
        <v>86</v>
      </c>
      <c r="C2225" s="113">
        <v>44477</v>
      </c>
      <c r="D2225" s="56" t="s">
        <v>447</v>
      </c>
      <c r="E2225" s="15" t="s">
        <v>447</v>
      </c>
      <c r="F2225" s="16">
        <v>2017.7699999999998</v>
      </c>
      <c r="H2225" s="2">
        <v>44458</v>
      </c>
      <c r="I2225" s="2">
        <v>44471</v>
      </c>
      <c r="J2225">
        <f t="shared" si="136"/>
        <v>14</v>
      </c>
      <c r="K2225" s="2">
        <f t="shared" si="137"/>
        <v>44464.5</v>
      </c>
      <c r="L2225" s="82">
        <v>44477.5</v>
      </c>
      <c r="M2225" s="82">
        <v>44477.5</v>
      </c>
      <c r="N2225" s="79"/>
      <c r="O2225">
        <f t="shared" si="138"/>
        <v>13</v>
      </c>
      <c r="P2225" s="32">
        <f t="shared" si="139"/>
        <v>26231.01</v>
      </c>
    </row>
    <row r="2226" spans="1:16" x14ac:dyDescent="0.35">
      <c r="B2226" s="89" t="s">
        <v>86</v>
      </c>
      <c r="C2226" s="113">
        <v>44477</v>
      </c>
      <c r="D2226" s="56" t="s">
        <v>503</v>
      </c>
      <c r="E2226" s="15" t="s">
        <v>503</v>
      </c>
      <c r="F2226" s="16">
        <v>577.91999999999996</v>
      </c>
      <c r="H2226" s="2">
        <v>44458</v>
      </c>
      <c r="I2226" s="2">
        <v>44471</v>
      </c>
      <c r="J2226">
        <f t="shared" si="136"/>
        <v>14</v>
      </c>
      <c r="K2226" s="2">
        <f t="shared" si="137"/>
        <v>44464.5</v>
      </c>
      <c r="L2226" s="82">
        <v>44477.5</v>
      </c>
      <c r="M2226" s="82">
        <v>44477.5</v>
      </c>
      <c r="N2226" s="79"/>
      <c r="O2226">
        <f t="shared" si="138"/>
        <v>13</v>
      </c>
      <c r="P2226" s="32">
        <f t="shared" si="139"/>
        <v>7512.9599999999991</v>
      </c>
    </row>
    <row r="2227" spans="1:16" x14ac:dyDescent="0.35">
      <c r="B2227" s="89" t="s">
        <v>86</v>
      </c>
      <c r="C2227" s="113">
        <v>44477</v>
      </c>
      <c r="D2227" s="56" t="s">
        <v>540</v>
      </c>
      <c r="E2227" s="15" t="s">
        <v>541</v>
      </c>
      <c r="F2227" s="16">
        <v>2.4000000000000004</v>
      </c>
      <c r="H2227" s="2">
        <v>44458</v>
      </c>
      <c r="I2227" s="2">
        <v>44471</v>
      </c>
      <c r="J2227">
        <f t="shared" si="136"/>
        <v>14</v>
      </c>
      <c r="K2227" s="2">
        <f t="shared" si="137"/>
        <v>44464.5</v>
      </c>
      <c r="L2227" s="82">
        <v>44477.5</v>
      </c>
      <c r="M2227" s="79">
        <v>44498.5</v>
      </c>
      <c r="N2227" s="79"/>
      <c r="O2227">
        <f t="shared" si="138"/>
        <v>34</v>
      </c>
      <c r="P2227" s="32">
        <f t="shared" si="139"/>
        <v>81.600000000000009</v>
      </c>
    </row>
    <row r="2228" spans="1:16" x14ac:dyDescent="0.35">
      <c r="B2228" s="89" t="s">
        <v>86</v>
      </c>
      <c r="C2228" s="113">
        <v>44477</v>
      </c>
      <c r="D2228" s="56" t="s">
        <v>488</v>
      </c>
      <c r="E2228" s="15" t="s">
        <v>489</v>
      </c>
      <c r="F2228" s="16">
        <v>1009.7400000000002</v>
      </c>
      <c r="H2228" s="2">
        <v>44458</v>
      </c>
      <c r="I2228" s="2">
        <v>44471</v>
      </c>
      <c r="J2228">
        <f t="shared" si="136"/>
        <v>14</v>
      </c>
      <c r="K2228" s="2">
        <f t="shared" si="137"/>
        <v>44464.5</v>
      </c>
      <c r="L2228" s="82">
        <v>44477.5</v>
      </c>
      <c r="M2228" s="79">
        <v>44515.5</v>
      </c>
      <c r="N2228" s="79"/>
      <c r="O2228">
        <f t="shared" si="138"/>
        <v>51</v>
      </c>
      <c r="P2228" s="32">
        <f t="shared" si="139"/>
        <v>51496.740000000013</v>
      </c>
    </row>
    <row r="2229" spans="1:16" x14ac:dyDescent="0.35">
      <c r="B2229" s="89" t="s">
        <v>86</v>
      </c>
      <c r="C2229" s="113">
        <v>44477</v>
      </c>
      <c r="D2229" s="56" t="s">
        <v>542</v>
      </c>
      <c r="E2229" s="15" t="s">
        <v>543</v>
      </c>
      <c r="F2229" s="16">
        <v>10053.589999999998</v>
      </c>
      <c r="H2229" s="2">
        <v>44458</v>
      </c>
      <c r="I2229" s="2">
        <v>44471</v>
      </c>
      <c r="J2229">
        <f t="shared" si="136"/>
        <v>14</v>
      </c>
      <c r="K2229" s="2">
        <f t="shared" si="137"/>
        <v>44464.5</v>
      </c>
      <c r="L2229" s="82">
        <v>44477.5</v>
      </c>
      <c r="M2229" s="79">
        <v>44477.5</v>
      </c>
      <c r="N2229" s="79"/>
      <c r="O2229">
        <f t="shared" si="138"/>
        <v>13</v>
      </c>
      <c r="P2229" s="32">
        <f t="shared" si="139"/>
        <v>130696.66999999998</v>
      </c>
    </row>
    <row r="2230" spans="1:16" x14ac:dyDescent="0.35">
      <c r="B2230" s="89" t="s">
        <v>86</v>
      </c>
      <c r="C2230" s="113">
        <v>44477</v>
      </c>
      <c r="D2230" s="56" t="s">
        <v>526</v>
      </c>
      <c r="E2230" s="15" t="s">
        <v>527</v>
      </c>
      <c r="F2230" s="16">
        <v>1</v>
      </c>
      <c r="H2230" s="2">
        <v>44458</v>
      </c>
      <c r="I2230" s="2">
        <v>44471</v>
      </c>
      <c r="J2230">
        <f t="shared" si="136"/>
        <v>14</v>
      </c>
      <c r="K2230" s="2">
        <f t="shared" si="137"/>
        <v>44464.5</v>
      </c>
      <c r="L2230" s="82">
        <v>44477.5</v>
      </c>
      <c r="M2230" s="79">
        <v>44498.5</v>
      </c>
      <c r="N2230" s="79"/>
      <c r="O2230">
        <f t="shared" si="138"/>
        <v>34</v>
      </c>
      <c r="P2230" s="32">
        <f t="shared" si="139"/>
        <v>34</v>
      </c>
    </row>
    <row r="2231" spans="1:16" x14ac:dyDescent="0.35">
      <c r="B2231" s="89" t="s">
        <v>86</v>
      </c>
      <c r="C2231" s="113">
        <v>44477</v>
      </c>
      <c r="D2231" s="56" t="s">
        <v>534</v>
      </c>
      <c r="E2231" s="15" t="s">
        <v>535</v>
      </c>
      <c r="F2231" s="16">
        <v>1024.8</v>
      </c>
      <c r="H2231" s="2">
        <v>44458</v>
      </c>
      <c r="I2231" s="2">
        <v>44471</v>
      </c>
      <c r="J2231">
        <f t="shared" si="136"/>
        <v>14</v>
      </c>
      <c r="K2231" s="2">
        <f t="shared" si="137"/>
        <v>44464.5</v>
      </c>
      <c r="L2231" s="82">
        <v>44477.5</v>
      </c>
      <c r="M2231" s="82">
        <v>44477.5</v>
      </c>
      <c r="N2231" s="79">
        <v>44477.5</v>
      </c>
      <c r="O2231">
        <f t="shared" si="138"/>
        <v>13</v>
      </c>
      <c r="P2231" s="32">
        <f t="shared" si="139"/>
        <v>13322.4</v>
      </c>
    </row>
    <row r="2232" spans="1:16" x14ac:dyDescent="0.35">
      <c r="B2232" s="89" t="s">
        <v>86</v>
      </c>
      <c r="C2232" s="113">
        <v>44477</v>
      </c>
      <c r="D2232" s="56" t="s">
        <v>536</v>
      </c>
      <c r="E2232" s="15" t="s">
        <v>537</v>
      </c>
      <c r="F2232" s="16">
        <v>306.08</v>
      </c>
      <c r="H2232" s="2">
        <v>44458</v>
      </c>
      <c r="I2232" s="2">
        <v>44471</v>
      </c>
      <c r="J2232">
        <f t="shared" si="136"/>
        <v>14</v>
      </c>
      <c r="K2232" s="2">
        <f t="shared" si="137"/>
        <v>44464.5</v>
      </c>
      <c r="L2232" s="82">
        <v>44477.5</v>
      </c>
      <c r="M2232" s="82">
        <v>44477.5</v>
      </c>
      <c r="N2232" s="79">
        <v>44477.5</v>
      </c>
      <c r="O2232">
        <f t="shared" si="138"/>
        <v>13</v>
      </c>
      <c r="P2232" s="32">
        <f t="shared" si="139"/>
        <v>3979.04</v>
      </c>
    </row>
    <row r="2233" spans="1:16" x14ac:dyDescent="0.35">
      <c r="A2233" s="4"/>
      <c r="B2233" s="4" t="s">
        <v>98</v>
      </c>
      <c r="C2233" s="114">
        <v>44477</v>
      </c>
      <c r="D2233" s="56" t="s">
        <v>544</v>
      </c>
      <c r="E2233" t="s">
        <v>545</v>
      </c>
      <c r="F2233" s="3">
        <v>0.92</v>
      </c>
      <c r="H2233" s="2">
        <v>44459</v>
      </c>
      <c r="I2233" s="2">
        <v>44472</v>
      </c>
      <c r="J2233">
        <f t="shared" si="136"/>
        <v>14</v>
      </c>
      <c r="K2233" s="2">
        <f t="shared" si="137"/>
        <v>44465.5</v>
      </c>
      <c r="L2233" s="94">
        <v>44477.5</v>
      </c>
      <c r="M2233" s="79">
        <v>44503.5</v>
      </c>
      <c r="N2233" s="79"/>
      <c r="O2233">
        <f t="shared" si="138"/>
        <v>38</v>
      </c>
      <c r="P2233" s="32">
        <f t="shared" si="139"/>
        <v>34.96</v>
      </c>
    </row>
    <row r="2234" spans="1:16" x14ac:dyDescent="0.35">
      <c r="A2234" s="4"/>
      <c r="B2234" s="4" t="s">
        <v>98</v>
      </c>
      <c r="C2234" s="114">
        <v>44477</v>
      </c>
      <c r="D2234" s="56" t="s">
        <v>544</v>
      </c>
      <c r="E2234" t="s">
        <v>546</v>
      </c>
      <c r="F2234" s="3">
        <v>10</v>
      </c>
      <c r="H2234" s="2">
        <v>44459</v>
      </c>
      <c r="I2234" s="2">
        <v>44472</v>
      </c>
      <c r="J2234">
        <f t="shared" si="136"/>
        <v>14</v>
      </c>
      <c r="K2234" s="2">
        <f t="shared" si="137"/>
        <v>44465.5</v>
      </c>
      <c r="L2234" s="94">
        <v>44477.5</v>
      </c>
      <c r="M2234" s="79">
        <v>44530.5</v>
      </c>
      <c r="N2234" s="79"/>
      <c r="O2234">
        <f t="shared" si="138"/>
        <v>65</v>
      </c>
      <c r="P2234" s="32">
        <f t="shared" si="139"/>
        <v>650</v>
      </c>
    </row>
    <row r="2235" spans="1:16" x14ac:dyDescent="0.35">
      <c r="A2235" s="4"/>
      <c r="B2235" s="4" t="s">
        <v>98</v>
      </c>
      <c r="C2235" s="114">
        <v>44477</v>
      </c>
      <c r="D2235" s="56" t="s">
        <v>544</v>
      </c>
      <c r="E2235" t="s">
        <v>545</v>
      </c>
      <c r="F2235" s="3">
        <v>137.79</v>
      </c>
      <c r="H2235" s="2">
        <v>44459</v>
      </c>
      <c r="I2235" s="2">
        <v>44472</v>
      </c>
      <c r="J2235">
        <f t="shared" si="136"/>
        <v>14</v>
      </c>
      <c r="K2235" s="2">
        <f t="shared" si="137"/>
        <v>44465.5</v>
      </c>
      <c r="L2235" s="94">
        <v>44477.5</v>
      </c>
      <c r="M2235" s="79">
        <v>44503.5</v>
      </c>
      <c r="N2235" s="79"/>
      <c r="O2235">
        <f t="shared" si="138"/>
        <v>38</v>
      </c>
      <c r="P2235" s="32">
        <f t="shared" si="139"/>
        <v>5236.0199999999995</v>
      </c>
    </row>
    <row r="2236" spans="1:16" x14ac:dyDescent="0.35">
      <c r="A2236" s="4"/>
      <c r="B2236" s="4" t="s">
        <v>98</v>
      </c>
      <c r="C2236" s="114">
        <v>44477</v>
      </c>
      <c r="D2236" s="56" t="s">
        <v>544</v>
      </c>
      <c r="E2236" t="s">
        <v>546</v>
      </c>
      <c r="F2236" s="3">
        <v>3419.4999999999995</v>
      </c>
      <c r="H2236" s="2">
        <v>44459</v>
      </c>
      <c r="I2236" s="2">
        <v>44472</v>
      </c>
      <c r="J2236">
        <f t="shared" si="136"/>
        <v>14</v>
      </c>
      <c r="K2236" s="2">
        <f t="shared" si="137"/>
        <v>44465.5</v>
      </c>
      <c r="L2236" s="94">
        <v>44477.5</v>
      </c>
      <c r="M2236" s="79">
        <v>44530.5</v>
      </c>
      <c r="N2236" s="79"/>
      <c r="O2236">
        <f t="shared" si="138"/>
        <v>65</v>
      </c>
      <c r="P2236" s="32">
        <f t="shared" si="139"/>
        <v>222267.49999999997</v>
      </c>
    </row>
    <row r="2237" spans="1:16" x14ac:dyDescent="0.35">
      <c r="A2237" s="4"/>
      <c r="B2237" s="123" t="s">
        <v>86</v>
      </c>
      <c r="C2237" s="114">
        <v>44477</v>
      </c>
      <c r="D2237" s="56" t="s">
        <v>544</v>
      </c>
      <c r="E2237" t="s">
        <v>546</v>
      </c>
      <c r="F2237" s="3">
        <v>187.01</v>
      </c>
      <c r="H2237" s="2">
        <v>44458</v>
      </c>
      <c r="I2237" s="2">
        <v>44471</v>
      </c>
      <c r="J2237">
        <f t="shared" si="136"/>
        <v>14</v>
      </c>
      <c r="K2237" s="2">
        <f t="shared" si="137"/>
        <v>44464.5</v>
      </c>
      <c r="L2237" s="94">
        <v>44477.5</v>
      </c>
      <c r="M2237" s="79">
        <v>44530.5</v>
      </c>
      <c r="N2237" s="79"/>
      <c r="O2237">
        <f t="shared" si="138"/>
        <v>66</v>
      </c>
      <c r="P2237" s="32">
        <f t="shared" si="139"/>
        <v>12342.66</v>
      </c>
    </row>
    <row r="2238" spans="1:16" x14ac:dyDescent="0.35">
      <c r="B2238" s="56" t="s">
        <v>98</v>
      </c>
      <c r="C2238" s="113">
        <v>44491</v>
      </c>
      <c r="D2238" s="56" t="s">
        <v>442</v>
      </c>
      <c r="E2238" s="15" t="s">
        <v>443</v>
      </c>
      <c r="F2238" s="16">
        <v>24.46</v>
      </c>
      <c r="H2238" s="2">
        <v>44473</v>
      </c>
      <c r="I2238" s="2">
        <v>44486</v>
      </c>
      <c r="J2238">
        <f t="shared" si="136"/>
        <v>14</v>
      </c>
      <c r="K2238" s="2">
        <f t="shared" si="137"/>
        <v>44479.5</v>
      </c>
      <c r="L2238" s="82">
        <v>44491.5</v>
      </c>
      <c r="M2238" s="82">
        <v>44491.5</v>
      </c>
      <c r="N2238" s="79"/>
      <c r="O2238">
        <f t="shared" si="138"/>
        <v>12</v>
      </c>
      <c r="P2238" s="32">
        <f t="shared" si="139"/>
        <v>293.52</v>
      </c>
    </row>
    <row r="2239" spans="1:16" x14ac:dyDescent="0.35">
      <c r="B2239" s="56" t="s">
        <v>98</v>
      </c>
      <c r="C2239" s="113">
        <v>44491</v>
      </c>
      <c r="D2239" s="56" t="s">
        <v>450</v>
      </c>
      <c r="E2239" s="15" t="s">
        <v>451</v>
      </c>
      <c r="F2239" s="16">
        <v>23.38</v>
      </c>
      <c r="H2239" s="2">
        <v>44473</v>
      </c>
      <c r="I2239" s="2">
        <v>44486</v>
      </c>
      <c r="J2239">
        <f t="shared" si="136"/>
        <v>14</v>
      </c>
      <c r="K2239" s="2">
        <f t="shared" si="137"/>
        <v>44479.5</v>
      </c>
      <c r="L2239" s="82">
        <v>44491.5</v>
      </c>
      <c r="M2239" s="79">
        <v>44491.5</v>
      </c>
      <c r="N2239" s="79"/>
      <c r="O2239">
        <f t="shared" si="138"/>
        <v>12</v>
      </c>
      <c r="P2239" s="32">
        <f t="shared" si="139"/>
        <v>280.56</v>
      </c>
    </row>
    <row r="2240" spans="1:16" x14ac:dyDescent="0.35">
      <c r="B2240" s="56" t="s">
        <v>98</v>
      </c>
      <c r="C2240" s="113">
        <v>44491</v>
      </c>
      <c r="D2240" s="56" t="s">
        <v>460</v>
      </c>
      <c r="E2240" s="15" t="s">
        <v>461</v>
      </c>
      <c r="F2240" s="16">
        <v>168.56999999999994</v>
      </c>
      <c r="H2240" s="2">
        <v>44473</v>
      </c>
      <c r="I2240" s="2">
        <v>44486</v>
      </c>
      <c r="J2240">
        <f t="shared" si="136"/>
        <v>14</v>
      </c>
      <c r="K2240" s="2">
        <f t="shared" si="137"/>
        <v>44479.5</v>
      </c>
      <c r="L2240" s="82">
        <v>44491.5</v>
      </c>
      <c r="M2240" s="79">
        <v>44491.5</v>
      </c>
      <c r="N2240" s="79"/>
      <c r="O2240">
        <f t="shared" si="138"/>
        <v>12</v>
      </c>
      <c r="P2240" s="32">
        <f t="shared" si="139"/>
        <v>2022.8399999999992</v>
      </c>
    </row>
    <row r="2241" spans="2:16" x14ac:dyDescent="0.35">
      <c r="B2241" s="56" t="s">
        <v>98</v>
      </c>
      <c r="C2241" s="113">
        <v>44491</v>
      </c>
      <c r="D2241" s="56" t="s">
        <v>462</v>
      </c>
      <c r="E2241" s="15" t="s">
        <v>463</v>
      </c>
      <c r="F2241" s="16">
        <v>24.929999999999996</v>
      </c>
      <c r="H2241" s="2">
        <v>44473</v>
      </c>
      <c r="I2241" s="2">
        <v>44486</v>
      </c>
      <c r="J2241">
        <f t="shared" si="136"/>
        <v>14</v>
      </c>
      <c r="K2241" s="2">
        <f t="shared" si="137"/>
        <v>44479.5</v>
      </c>
      <c r="L2241" s="82">
        <v>44491.5</v>
      </c>
      <c r="M2241" s="79">
        <v>44491.5</v>
      </c>
      <c r="N2241" s="79"/>
      <c r="O2241">
        <f t="shared" si="138"/>
        <v>12</v>
      </c>
      <c r="P2241" s="32">
        <f t="shared" si="139"/>
        <v>299.15999999999997</v>
      </c>
    </row>
    <row r="2242" spans="2:16" x14ac:dyDescent="0.35">
      <c r="B2242" s="56" t="s">
        <v>98</v>
      </c>
      <c r="C2242" s="113">
        <v>44491</v>
      </c>
      <c r="D2242" s="56" t="s">
        <v>440</v>
      </c>
      <c r="E2242" s="15" t="s">
        <v>441</v>
      </c>
      <c r="F2242" s="16">
        <v>9.77</v>
      </c>
      <c r="H2242" s="2">
        <v>44473</v>
      </c>
      <c r="I2242" s="2">
        <v>44486</v>
      </c>
      <c r="J2242">
        <f t="shared" si="136"/>
        <v>14</v>
      </c>
      <c r="K2242" s="2">
        <f t="shared" si="137"/>
        <v>44479.5</v>
      </c>
      <c r="L2242" s="82">
        <v>44491.5</v>
      </c>
      <c r="M2242" s="79">
        <v>44496.5</v>
      </c>
      <c r="N2242" s="79"/>
      <c r="O2242">
        <f t="shared" si="138"/>
        <v>17</v>
      </c>
      <c r="P2242" s="32">
        <f t="shared" si="139"/>
        <v>166.09</v>
      </c>
    </row>
    <row r="2243" spans="2:16" x14ac:dyDescent="0.35">
      <c r="B2243" s="56" t="s">
        <v>98</v>
      </c>
      <c r="C2243" s="113">
        <v>44491</v>
      </c>
      <c r="D2243" s="56" t="s">
        <v>547</v>
      </c>
      <c r="E2243" s="15" t="s">
        <v>548</v>
      </c>
      <c r="F2243" s="16">
        <v>30</v>
      </c>
      <c r="H2243" s="2">
        <v>44473</v>
      </c>
      <c r="I2243" s="2">
        <v>44486</v>
      </c>
      <c r="J2243">
        <f t="shared" si="136"/>
        <v>14</v>
      </c>
      <c r="K2243" s="2">
        <f t="shared" si="137"/>
        <v>44479.5</v>
      </c>
      <c r="L2243" s="82">
        <v>44491.5</v>
      </c>
      <c r="M2243" s="79">
        <v>44498.5</v>
      </c>
      <c r="N2243" s="79"/>
      <c r="O2243">
        <f t="shared" si="138"/>
        <v>19</v>
      </c>
      <c r="P2243" s="32">
        <f t="shared" si="139"/>
        <v>570</v>
      </c>
    </row>
    <row r="2244" spans="2:16" x14ac:dyDescent="0.35">
      <c r="B2244" s="56" t="s">
        <v>98</v>
      </c>
      <c r="C2244" s="113">
        <v>44491</v>
      </c>
      <c r="D2244" s="56" t="s">
        <v>470</v>
      </c>
      <c r="E2244" s="15" t="s">
        <v>471</v>
      </c>
      <c r="F2244" s="16">
        <v>4666.4199999999992</v>
      </c>
      <c r="H2244" s="2">
        <v>44473</v>
      </c>
      <c r="I2244" s="2">
        <v>44486</v>
      </c>
      <c r="J2244">
        <f t="shared" si="136"/>
        <v>14</v>
      </c>
      <c r="K2244" s="2">
        <f t="shared" si="137"/>
        <v>44479.5</v>
      </c>
      <c r="L2244" s="82">
        <v>44491.5</v>
      </c>
      <c r="M2244" s="79">
        <v>44491.5</v>
      </c>
      <c r="N2244" s="79"/>
      <c r="O2244">
        <f t="shared" si="138"/>
        <v>12</v>
      </c>
      <c r="P2244" s="32">
        <f t="shared" si="139"/>
        <v>55997.039999999994</v>
      </c>
    </row>
    <row r="2245" spans="2:16" x14ac:dyDescent="0.35">
      <c r="B2245" s="56" t="s">
        <v>98</v>
      </c>
      <c r="C2245" s="113">
        <v>44491</v>
      </c>
      <c r="D2245" s="56" t="s">
        <v>472</v>
      </c>
      <c r="E2245" s="15" t="s">
        <v>473</v>
      </c>
      <c r="F2245" s="16">
        <v>665.39</v>
      </c>
      <c r="H2245" s="2">
        <v>44473</v>
      </c>
      <c r="I2245" s="2">
        <v>44486</v>
      </c>
      <c r="J2245">
        <f t="shared" si="136"/>
        <v>14</v>
      </c>
      <c r="K2245" s="2">
        <f t="shared" si="137"/>
        <v>44479.5</v>
      </c>
      <c r="L2245" s="82">
        <v>44491.5</v>
      </c>
      <c r="M2245" s="79">
        <v>44491.5</v>
      </c>
      <c r="N2245" s="79"/>
      <c r="O2245">
        <f t="shared" si="138"/>
        <v>12</v>
      </c>
      <c r="P2245" s="32">
        <f t="shared" si="139"/>
        <v>7984.68</v>
      </c>
    </row>
    <row r="2246" spans="2:16" x14ac:dyDescent="0.35">
      <c r="B2246" s="56" t="s">
        <v>98</v>
      </c>
      <c r="C2246" s="113">
        <v>44491</v>
      </c>
      <c r="D2246" s="56" t="s">
        <v>444</v>
      </c>
      <c r="E2246" s="15" t="s">
        <v>445</v>
      </c>
      <c r="F2246" s="16">
        <v>56.16</v>
      </c>
      <c r="H2246" s="2">
        <v>44473</v>
      </c>
      <c r="I2246" s="2">
        <v>44486</v>
      </c>
      <c r="J2246">
        <f t="shared" si="136"/>
        <v>14</v>
      </c>
      <c r="K2246" s="2">
        <f t="shared" si="137"/>
        <v>44479.5</v>
      </c>
      <c r="L2246" s="82">
        <v>44491.5</v>
      </c>
      <c r="M2246" s="82">
        <v>44491.5</v>
      </c>
      <c r="N2246" s="79"/>
      <c r="O2246">
        <f t="shared" si="138"/>
        <v>12</v>
      </c>
      <c r="P2246" s="32">
        <f t="shared" si="139"/>
        <v>673.92</v>
      </c>
    </row>
    <row r="2247" spans="2:16" x14ac:dyDescent="0.35">
      <c r="B2247" s="56" t="s">
        <v>98</v>
      </c>
      <c r="C2247" s="113">
        <v>44491</v>
      </c>
      <c r="D2247" s="56" t="s">
        <v>430</v>
      </c>
      <c r="E2247" s="15" t="s">
        <v>431</v>
      </c>
      <c r="F2247" s="16">
        <v>56.51</v>
      </c>
      <c r="H2247" s="2">
        <v>44473</v>
      </c>
      <c r="I2247" s="2">
        <v>44486</v>
      </c>
      <c r="J2247">
        <f t="shared" si="136"/>
        <v>14</v>
      </c>
      <c r="K2247" s="2">
        <f t="shared" si="137"/>
        <v>44479.5</v>
      </c>
      <c r="L2247" s="82">
        <v>44491.5</v>
      </c>
      <c r="M2247" s="82">
        <v>44491.5</v>
      </c>
      <c r="N2247" s="79"/>
      <c r="O2247">
        <f t="shared" si="138"/>
        <v>12</v>
      </c>
      <c r="P2247" s="32">
        <f t="shared" si="139"/>
        <v>678.12</v>
      </c>
    </row>
    <row r="2248" spans="2:16" x14ac:dyDescent="0.35">
      <c r="B2248" s="56" t="s">
        <v>98</v>
      </c>
      <c r="C2248" s="113">
        <v>44491</v>
      </c>
      <c r="D2248" s="56" t="s">
        <v>432</v>
      </c>
      <c r="E2248" s="15" t="s">
        <v>433</v>
      </c>
      <c r="F2248" s="16">
        <v>84.76</v>
      </c>
      <c r="H2248" s="2">
        <v>44473</v>
      </c>
      <c r="I2248" s="2">
        <v>44486</v>
      </c>
      <c r="J2248">
        <f t="shared" si="136"/>
        <v>14</v>
      </c>
      <c r="K2248" s="2">
        <f t="shared" si="137"/>
        <v>44479.5</v>
      </c>
      <c r="L2248" s="82">
        <v>44491.5</v>
      </c>
      <c r="M2248" s="82">
        <v>44491.5</v>
      </c>
      <c r="N2248" s="79"/>
      <c r="O2248">
        <f t="shared" si="138"/>
        <v>12</v>
      </c>
      <c r="P2248" s="32">
        <f t="shared" si="139"/>
        <v>1017.1200000000001</v>
      </c>
    </row>
    <row r="2249" spans="2:16" x14ac:dyDescent="0.35">
      <c r="B2249" s="56" t="s">
        <v>98</v>
      </c>
      <c r="C2249" s="113">
        <v>44491</v>
      </c>
      <c r="D2249" s="56" t="s">
        <v>486</v>
      </c>
      <c r="E2249" s="15" t="s">
        <v>487</v>
      </c>
      <c r="F2249" s="16">
        <v>56.64</v>
      </c>
      <c r="H2249" s="2">
        <v>44473</v>
      </c>
      <c r="I2249" s="2">
        <v>44486</v>
      </c>
      <c r="J2249">
        <f t="shared" si="136"/>
        <v>14</v>
      </c>
      <c r="K2249" s="2">
        <f t="shared" si="137"/>
        <v>44479.5</v>
      </c>
      <c r="L2249" s="82">
        <v>44491.5</v>
      </c>
      <c r="M2249" s="79">
        <v>44498.5</v>
      </c>
      <c r="N2249" s="79"/>
      <c r="O2249">
        <f t="shared" si="138"/>
        <v>19</v>
      </c>
      <c r="P2249" s="32">
        <f t="shared" si="139"/>
        <v>1076.1600000000001</v>
      </c>
    </row>
    <row r="2250" spans="2:16" x14ac:dyDescent="0.35">
      <c r="B2250" s="56" t="s">
        <v>98</v>
      </c>
      <c r="C2250" s="113">
        <v>44491</v>
      </c>
      <c r="D2250" s="56" t="s">
        <v>488</v>
      </c>
      <c r="E2250" s="15" t="s">
        <v>489</v>
      </c>
      <c r="F2250" s="16">
        <v>10802.610000000006</v>
      </c>
      <c r="H2250" s="2">
        <v>44473</v>
      </c>
      <c r="I2250" s="2">
        <v>44486</v>
      </c>
      <c r="J2250">
        <f t="shared" ref="J2250:J2313" si="140">I2250-H2250+1</f>
        <v>14</v>
      </c>
      <c r="K2250" s="2">
        <f t="shared" ref="K2250:K2313" si="141">(I2250+H2250)/2</f>
        <v>44479.5</v>
      </c>
      <c r="L2250" s="82">
        <v>44491.5</v>
      </c>
      <c r="M2250" s="79">
        <v>44515.5</v>
      </c>
      <c r="N2250" s="79"/>
      <c r="O2250">
        <f t="shared" ref="O2250:O2313" si="142">M2250-K2250</f>
        <v>36</v>
      </c>
      <c r="P2250" s="32">
        <f t="shared" ref="P2250:P2313" si="143">F2250*O2250</f>
        <v>388893.9600000002</v>
      </c>
    </row>
    <row r="2251" spans="2:16" x14ac:dyDescent="0.35">
      <c r="B2251" s="56" t="s">
        <v>98</v>
      </c>
      <c r="C2251" s="113">
        <v>44491</v>
      </c>
      <c r="D2251" s="56" t="s">
        <v>549</v>
      </c>
      <c r="E2251" s="15" t="s">
        <v>550</v>
      </c>
      <c r="F2251" s="16">
        <v>218.75</v>
      </c>
      <c r="H2251" s="2">
        <v>44473</v>
      </c>
      <c r="I2251" s="2">
        <v>44486</v>
      </c>
      <c r="J2251">
        <f t="shared" si="140"/>
        <v>14</v>
      </c>
      <c r="K2251" s="2">
        <f t="shared" si="141"/>
        <v>44479.5</v>
      </c>
      <c r="L2251" s="82">
        <v>44491.5</v>
      </c>
      <c r="M2251" s="79">
        <v>44498.5</v>
      </c>
      <c r="N2251" s="79"/>
      <c r="O2251">
        <f t="shared" si="142"/>
        <v>19</v>
      </c>
      <c r="P2251" s="32">
        <f t="shared" si="143"/>
        <v>4156.25</v>
      </c>
    </row>
    <row r="2252" spans="2:16" x14ac:dyDescent="0.35">
      <c r="B2252" s="56" t="s">
        <v>98</v>
      </c>
      <c r="C2252" s="113">
        <v>44491</v>
      </c>
      <c r="D2252" s="56" t="s">
        <v>444</v>
      </c>
      <c r="E2252" s="15" t="s">
        <v>445</v>
      </c>
      <c r="F2252" s="16">
        <v>5.85</v>
      </c>
      <c r="H2252" s="2">
        <v>44473</v>
      </c>
      <c r="I2252" s="2">
        <v>44486</v>
      </c>
      <c r="J2252">
        <f t="shared" si="140"/>
        <v>14</v>
      </c>
      <c r="K2252" s="2">
        <f t="shared" si="141"/>
        <v>44479.5</v>
      </c>
      <c r="L2252" s="82">
        <v>44491.5</v>
      </c>
      <c r="M2252" s="82">
        <v>44491.5</v>
      </c>
      <c r="N2252" s="79"/>
      <c r="O2252">
        <f t="shared" si="142"/>
        <v>12</v>
      </c>
      <c r="P2252" s="32">
        <f t="shared" si="143"/>
        <v>70.199999999999989</v>
      </c>
    </row>
    <row r="2253" spans="2:16" x14ac:dyDescent="0.35">
      <c r="B2253" s="56" t="s">
        <v>98</v>
      </c>
      <c r="C2253" s="113">
        <v>44491</v>
      </c>
      <c r="D2253" s="56" t="s">
        <v>434</v>
      </c>
      <c r="E2253" s="15" t="s">
        <v>435</v>
      </c>
      <c r="F2253" s="16">
        <v>141.27000000000001</v>
      </c>
      <c r="H2253" s="2">
        <v>44473</v>
      </c>
      <c r="I2253" s="2">
        <v>44486</v>
      </c>
      <c r="J2253">
        <f t="shared" si="140"/>
        <v>14</v>
      </c>
      <c r="K2253" s="2">
        <f t="shared" si="141"/>
        <v>44479.5</v>
      </c>
      <c r="L2253" s="82">
        <v>44491.5</v>
      </c>
      <c r="M2253" s="82">
        <v>44491.5</v>
      </c>
      <c r="N2253" s="79"/>
      <c r="O2253">
        <f t="shared" si="142"/>
        <v>12</v>
      </c>
      <c r="P2253" s="32">
        <f t="shared" si="143"/>
        <v>1695.2400000000002</v>
      </c>
    </row>
    <row r="2254" spans="2:16" x14ac:dyDescent="0.35">
      <c r="B2254" s="56" t="s">
        <v>98</v>
      </c>
      <c r="C2254" s="113">
        <v>44491</v>
      </c>
      <c r="D2254" s="56" t="s">
        <v>468</v>
      </c>
      <c r="E2254" s="15" t="s">
        <v>469</v>
      </c>
      <c r="F2254" s="16">
        <v>0.78</v>
      </c>
      <c r="H2254" s="2">
        <v>44473</v>
      </c>
      <c r="I2254" s="2">
        <v>44486</v>
      </c>
      <c r="J2254">
        <f t="shared" si="140"/>
        <v>14</v>
      </c>
      <c r="K2254" s="2">
        <f t="shared" si="141"/>
        <v>44479.5</v>
      </c>
      <c r="L2254" s="82">
        <v>44491.5</v>
      </c>
      <c r="M2254" s="82">
        <v>44491.5</v>
      </c>
      <c r="N2254" s="79"/>
      <c r="O2254">
        <f t="shared" si="142"/>
        <v>12</v>
      </c>
      <c r="P2254" s="32">
        <f t="shared" si="143"/>
        <v>9.36</v>
      </c>
    </row>
    <row r="2255" spans="2:16" x14ac:dyDescent="0.35">
      <c r="B2255" s="56" t="s">
        <v>98</v>
      </c>
      <c r="C2255" s="113">
        <v>44491</v>
      </c>
      <c r="D2255" s="56" t="s">
        <v>496</v>
      </c>
      <c r="E2255" s="15" t="s">
        <v>497</v>
      </c>
      <c r="F2255" s="16">
        <v>5.34</v>
      </c>
      <c r="H2255" s="2">
        <v>44473</v>
      </c>
      <c r="I2255" s="2">
        <v>44486</v>
      </c>
      <c r="J2255">
        <f t="shared" si="140"/>
        <v>14</v>
      </c>
      <c r="K2255" s="2">
        <f t="shared" si="141"/>
        <v>44479.5</v>
      </c>
      <c r="L2255" s="82">
        <v>44491.5</v>
      </c>
      <c r="M2255" s="82">
        <v>44491.5</v>
      </c>
      <c r="N2255" s="79"/>
      <c r="O2255">
        <f t="shared" si="142"/>
        <v>12</v>
      </c>
      <c r="P2255" s="32">
        <f t="shared" si="143"/>
        <v>64.08</v>
      </c>
    </row>
    <row r="2256" spans="2:16" x14ac:dyDescent="0.35">
      <c r="B2256" s="56" t="s">
        <v>98</v>
      </c>
      <c r="C2256" s="113">
        <v>44491</v>
      </c>
      <c r="D2256" s="56" t="s">
        <v>498</v>
      </c>
      <c r="E2256" s="15" t="s">
        <v>499</v>
      </c>
      <c r="F2256" s="16">
        <v>2.86</v>
      </c>
      <c r="H2256" s="2">
        <v>44473</v>
      </c>
      <c r="I2256" s="2">
        <v>44486</v>
      </c>
      <c r="J2256">
        <f t="shared" si="140"/>
        <v>14</v>
      </c>
      <c r="K2256" s="2">
        <f t="shared" si="141"/>
        <v>44479.5</v>
      </c>
      <c r="L2256" s="82">
        <v>44491.5</v>
      </c>
      <c r="M2256" s="82">
        <v>44491.5</v>
      </c>
      <c r="N2256" s="79"/>
      <c r="O2256">
        <f t="shared" si="142"/>
        <v>12</v>
      </c>
      <c r="P2256" s="32">
        <f t="shared" si="143"/>
        <v>34.32</v>
      </c>
    </row>
    <row r="2257" spans="2:16" x14ac:dyDescent="0.35">
      <c r="B2257" s="56" t="s">
        <v>98</v>
      </c>
      <c r="C2257" s="113">
        <v>44491</v>
      </c>
      <c r="D2257" s="56" t="s">
        <v>430</v>
      </c>
      <c r="E2257" s="15" t="s">
        <v>431</v>
      </c>
      <c r="F2257" s="16">
        <v>40.98</v>
      </c>
      <c r="H2257" s="2">
        <v>44473</v>
      </c>
      <c r="I2257" s="2">
        <v>44486</v>
      </c>
      <c r="J2257">
        <f t="shared" si="140"/>
        <v>14</v>
      </c>
      <c r="K2257" s="2">
        <f t="shared" si="141"/>
        <v>44479.5</v>
      </c>
      <c r="L2257" s="82">
        <v>44491.5</v>
      </c>
      <c r="M2257" s="82">
        <v>44491.5</v>
      </c>
      <c r="N2257" s="79"/>
      <c r="O2257">
        <f t="shared" si="142"/>
        <v>12</v>
      </c>
      <c r="P2257" s="32">
        <f t="shared" si="143"/>
        <v>491.76</v>
      </c>
    </row>
    <row r="2258" spans="2:16" x14ac:dyDescent="0.35">
      <c r="B2258" s="56" t="s">
        <v>98</v>
      </c>
      <c r="C2258" s="113">
        <v>44491</v>
      </c>
      <c r="D2258" s="56" t="s">
        <v>432</v>
      </c>
      <c r="E2258" s="15" t="s">
        <v>433</v>
      </c>
      <c r="F2258" s="16">
        <v>61.47</v>
      </c>
      <c r="H2258" s="2">
        <v>44473</v>
      </c>
      <c r="I2258" s="2">
        <v>44486</v>
      </c>
      <c r="J2258">
        <f t="shared" si="140"/>
        <v>14</v>
      </c>
      <c r="K2258" s="2">
        <f t="shared" si="141"/>
        <v>44479.5</v>
      </c>
      <c r="L2258" s="82">
        <v>44491.5</v>
      </c>
      <c r="M2258" s="82">
        <v>44491.5</v>
      </c>
      <c r="N2258" s="79"/>
      <c r="O2258">
        <f t="shared" si="142"/>
        <v>12</v>
      </c>
      <c r="P2258" s="32">
        <f t="shared" si="143"/>
        <v>737.64</v>
      </c>
    </row>
    <row r="2259" spans="2:16" x14ac:dyDescent="0.35">
      <c r="B2259" s="56" t="s">
        <v>98</v>
      </c>
      <c r="C2259" s="113">
        <v>44491</v>
      </c>
      <c r="D2259" s="56" t="s">
        <v>434</v>
      </c>
      <c r="E2259" s="15" t="s">
        <v>435</v>
      </c>
      <c r="F2259" s="16">
        <v>61.47</v>
      </c>
      <c r="H2259" s="2">
        <v>44473</v>
      </c>
      <c r="I2259" s="2">
        <v>44486</v>
      </c>
      <c r="J2259">
        <f t="shared" si="140"/>
        <v>14</v>
      </c>
      <c r="K2259" s="2">
        <f t="shared" si="141"/>
        <v>44479.5</v>
      </c>
      <c r="L2259" s="82">
        <v>44491.5</v>
      </c>
      <c r="M2259" s="82">
        <v>44491.5</v>
      </c>
      <c r="N2259" s="79"/>
      <c r="O2259">
        <f t="shared" si="142"/>
        <v>12</v>
      </c>
      <c r="P2259" s="32">
        <f t="shared" si="143"/>
        <v>737.64</v>
      </c>
    </row>
    <row r="2260" spans="2:16" x14ac:dyDescent="0.35">
      <c r="B2260" s="56" t="s">
        <v>98</v>
      </c>
      <c r="C2260" s="113">
        <v>44491</v>
      </c>
      <c r="D2260" s="56" t="s">
        <v>478</v>
      </c>
      <c r="E2260" s="15" t="s">
        <v>479</v>
      </c>
      <c r="F2260" s="16">
        <v>14.29</v>
      </c>
      <c r="H2260" s="2">
        <v>44473</v>
      </c>
      <c r="I2260" s="2">
        <v>44486</v>
      </c>
      <c r="J2260">
        <f t="shared" si="140"/>
        <v>14</v>
      </c>
      <c r="K2260" s="2">
        <f t="shared" si="141"/>
        <v>44479.5</v>
      </c>
      <c r="L2260" s="82">
        <v>44491.5</v>
      </c>
      <c r="M2260" s="82">
        <v>44491.5</v>
      </c>
      <c r="N2260" s="79"/>
      <c r="O2260">
        <f t="shared" si="142"/>
        <v>12</v>
      </c>
      <c r="P2260" s="32">
        <f t="shared" si="143"/>
        <v>171.48</v>
      </c>
    </row>
    <row r="2261" spans="2:16" x14ac:dyDescent="0.35">
      <c r="B2261" s="56" t="s">
        <v>98</v>
      </c>
      <c r="C2261" s="113">
        <v>44491</v>
      </c>
      <c r="D2261" s="56" t="s">
        <v>480</v>
      </c>
      <c r="E2261" s="15" t="s">
        <v>481</v>
      </c>
      <c r="F2261" s="16">
        <v>14.29</v>
      </c>
      <c r="H2261" s="2">
        <v>44473</v>
      </c>
      <c r="I2261" s="2">
        <v>44486</v>
      </c>
      <c r="J2261">
        <f t="shared" si="140"/>
        <v>14</v>
      </c>
      <c r="K2261" s="2">
        <f t="shared" si="141"/>
        <v>44479.5</v>
      </c>
      <c r="L2261" s="82">
        <v>44491.5</v>
      </c>
      <c r="M2261" s="82">
        <v>44491.5</v>
      </c>
      <c r="N2261" s="79"/>
      <c r="O2261">
        <f t="shared" si="142"/>
        <v>12</v>
      </c>
      <c r="P2261" s="32">
        <f t="shared" si="143"/>
        <v>171.48</v>
      </c>
    </row>
    <row r="2262" spans="2:16" x14ac:dyDescent="0.35">
      <c r="B2262" s="56" t="s">
        <v>98</v>
      </c>
      <c r="C2262" s="113">
        <v>44491</v>
      </c>
      <c r="D2262" s="56" t="s">
        <v>452</v>
      </c>
      <c r="E2262" s="15" t="s">
        <v>453</v>
      </c>
      <c r="F2262" s="16">
        <v>9.7100000000000009</v>
      </c>
      <c r="H2262" s="2">
        <v>44473</v>
      </c>
      <c r="I2262" s="2">
        <v>44486</v>
      </c>
      <c r="J2262">
        <f t="shared" si="140"/>
        <v>14</v>
      </c>
      <c r="K2262" s="2">
        <f t="shared" si="141"/>
        <v>44479.5</v>
      </c>
      <c r="L2262" s="82">
        <v>44491.5</v>
      </c>
      <c r="M2262" s="82">
        <v>44491.5</v>
      </c>
      <c r="N2262" s="79"/>
      <c r="O2262">
        <f t="shared" si="142"/>
        <v>12</v>
      </c>
      <c r="P2262" s="32">
        <f t="shared" si="143"/>
        <v>116.52000000000001</v>
      </c>
    </row>
    <row r="2263" spans="2:16" x14ac:dyDescent="0.35">
      <c r="B2263" s="56" t="s">
        <v>98</v>
      </c>
      <c r="C2263" s="113">
        <v>44491</v>
      </c>
      <c r="D2263" s="56" t="s">
        <v>450</v>
      </c>
      <c r="E2263" s="15" t="s">
        <v>451</v>
      </c>
      <c r="F2263" s="16">
        <v>5330.6400000000194</v>
      </c>
      <c r="H2263" s="2">
        <v>44473</v>
      </c>
      <c r="I2263" s="2">
        <v>44486</v>
      </c>
      <c r="J2263">
        <f t="shared" si="140"/>
        <v>14</v>
      </c>
      <c r="K2263" s="2">
        <f t="shared" si="141"/>
        <v>44479.5</v>
      </c>
      <c r="L2263" s="82">
        <v>44491.5</v>
      </c>
      <c r="M2263" s="79">
        <v>44491.5</v>
      </c>
      <c r="N2263" s="79"/>
      <c r="O2263">
        <f t="shared" si="142"/>
        <v>12</v>
      </c>
      <c r="P2263" s="32">
        <f t="shared" si="143"/>
        <v>63967.680000000233</v>
      </c>
    </row>
    <row r="2264" spans="2:16" x14ac:dyDescent="0.35">
      <c r="B2264" s="56" t="s">
        <v>98</v>
      </c>
      <c r="C2264" s="113">
        <v>44491</v>
      </c>
      <c r="D2264" s="56" t="s">
        <v>555</v>
      </c>
      <c r="E2264" s="15" t="s">
        <v>556</v>
      </c>
      <c r="F2264" s="16">
        <v>90</v>
      </c>
      <c r="H2264" s="2">
        <v>44473</v>
      </c>
      <c r="I2264" s="2">
        <v>44486</v>
      </c>
      <c r="J2264">
        <f t="shared" si="140"/>
        <v>14</v>
      </c>
      <c r="K2264" s="2">
        <f t="shared" si="141"/>
        <v>44479.5</v>
      </c>
      <c r="L2264" s="82">
        <v>44491.5</v>
      </c>
      <c r="M2264" s="79">
        <v>44491.5</v>
      </c>
      <c r="N2264" s="79"/>
      <c r="O2264">
        <f t="shared" si="142"/>
        <v>12</v>
      </c>
      <c r="P2264" s="32">
        <f t="shared" si="143"/>
        <v>1080</v>
      </c>
    </row>
    <row r="2265" spans="2:16" x14ac:dyDescent="0.35">
      <c r="B2265" s="56" t="s">
        <v>98</v>
      </c>
      <c r="C2265" s="113">
        <v>44491</v>
      </c>
      <c r="D2265" s="56" t="s">
        <v>526</v>
      </c>
      <c r="E2265" s="15" t="s">
        <v>527</v>
      </c>
      <c r="F2265" s="16">
        <v>5</v>
      </c>
      <c r="H2265" s="2">
        <v>44473</v>
      </c>
      <c r="I2265" s="2">
        <v>44486</v>
      </c>
      <c r="J2265">
        <f t="shared" si="140"/>
        <v>14</v>
      </c>
      <c r="K2265" s="2">
        <f t="shared" si="141"/>
        <v>44479.5</v>
      </c>
      <c r="L2265" s="82">
        <v>44491.5</v>
      </c>
      <c r="M2265" s="79">
        <v>44498.5</v>
      </c>
      <c r="N2265" s="79"/>
      <c r="O2265">
        <f t="shared" si="142"/>
        <v>19</v>
      </c>
      <c r="P2265" s="32">
        <f t="shared" si="143"/>
        <v>95</v>
      </c>
    </row>
    <row r="2266" spans="2:16" x14ac:dyDescent="0.35">
      <c r="B2266" s="56" t="s">
        <v>98</v>
      </c>
      <c r="C2266" s="113">
        <v>44491</v>
      </c>
      <c r="D2266" s="56" t="s">
        <v>532</v>
      </c>
      <c r="E2266" s="15" t="s">
        <v>533</v>
      </c>
      <c r="F2266" s="16">
        <v>1209</v>
      </c>
      <c r="H2266" s="2">
        <v>44473</v>
      </c>
      <c r="I2266" s="2">
        <v>44486</v>
      </c>
      <c r="J2266">
        <f t="shared" si="140"/>
        <v>14</v>
      </c>
      <c r="K2266" s="2">
        <f t="shared" si="141"/>
        <v>44479.5</v>
      </c>
      <c r="L2266" s="82">
        <v>44491.5</v>
      </c>
      <c r="M2266" s="82">
        <v>44491.5</v>
      </c>
      <c r="N2266" s="79">
        <v>44491.5</v>
      </c>
      <c r="O2266">
        <f t="shared" si="142"/>
        <v>12</v>
      </c>
      <c r="P2266" s="32">
        <f t="shared" si="143"/>
        <v>14508</v>
      </c>
    </row>
    <row r="2267" spans="2:16" x14ac:dyDescent="0.35">
      <c r="B2267" s="56" t="s">
        <v>98</v>
      </c>
      <c r="C2267" s="113">
        <v>44491</v>
      </c>
      <c r="D2267" s="56" t="s">
        <v>534</v>
      </c>
      <c r="E2267" s="15" t="s">
        <v>535</v>
      </c>
      <c r="F2267" s="16">
        <v>17092.090000000007</v>
      </c>
      <c r="H2267" s="2">
        <v>44473</v>
      </c>
      <c r="I2267" s="2">
        <v>44486</v>
      </c>
      <c r="J2267">
        <f t="shared" si="140"/>
        <v>14</v>
      </c>
      <c r="K2267" s="2">
        <f t="shared" si="141"/>
        <v>44479.5</v>
      </c>
      <c r="L2267" s="82">
        <v>44491.5</v>
      </c>
      <c r="M2267" s="82">
        <v>44491.5</v>
      </c>
      <c r="N2267" s="79">
        <v>44491.5</v>
      </c>
      <c r="O2267">
        <f t="shared" si="142"/>
        <v>12</v>
      </c>
      <c r="P2267" s="32">
        <f t="shared" si="143"/>
        <v>205105.08000000007</v>
      </c>
    </row>
    <row r="2268" spans="2:16" x14ac:dyDescent="0.35">
      <c r="B2268" s="56" t="s">
        <v>98</v>
      </c>
      <c r="C2268" s="113">
        <v>44491</v>
      </c>
      <c r="D2268" s="56" t="s">
        <v>536</v>
      </c>
      <c r="E2268" s="15" t="s">
        <v>537</v>
      </c>
      <c r="F2268" s="16">
        <v>1860.2600000000002</v>
      </c>
      <c r="H2268" s="2">
        <v>44473</v>
      </c>
      <c r="I2268" s="2">
        <v>44486</v>
      </c>
      <c r="J2268">
        <f t="shared" si="140"/>
        <v>14</v>
      </c>
      <c r="K2268" s="2">
        <f t="shared" si="141"/>
        <v>44479.5</v>
      </c>
      <c r="L2268" s="82">
        <v>44491.5</v>
      </c>
      <c r="M2268" s="82">
        <v>44491.5</v>
      </c>
      <c r="N2268" s="79">
        <v>44491.5</v>
      </c>
      <c r="O2268">
        <f t="shared" si="142"/>
        <v>12</v>
      </c>
      <c r="P2268" s="32">
        <f t="shared" si="143"/>
        <v>22323.120000000003</v>
      </c>
    </row>
    <row r="2269" spans="2:16" x14ac:dyDescent="0.35">
      <c r="B2269" s="56" t="s">
        <v>98</v>
      </c>
      <c r="C2269" s="113">
        <v>44491</v>
      </c>
      <c r="D2269" s="56" t="s">
        <v>553</v>
      </c>
      <c r="E2269" s="15" t="s">
        <v>554</v>
      </c>
      <c r="F2269" s="16">
        <v>1051.1299999999999</v>
      </c>
      <c r="H2269" s="2">
        <v>44473</v>
      </c>
      <c r="I2269" s="2">
        <v>44486</v>
      </c>
      <c r="J2269">
        <f t="shared" si="140"/>
        <v>14</v>
      </c>
      <c r="K2269" s="2">
        <f t="shared" si="141"/>
        <v>44479.5</v>
      </c>
      <c r="L2269" s="82">
        <v>44491.5</v>
      </c>
      <c r="M2269" s="82">
        <v>44491.5</v>
      </c>
      <c r="N2269" s="79">
        <v>44491.5</v>
      </c>
      <c r="O2269">
        <f t="shared" si="142"/>
        <v>12</v>
      </c>
      <c r="P2269" s="32">
        <f t="shared" si="143"/>
        <v>12613.559999999998</v>
      </c>
    </row>
    <row r="2270" spans="2:16" x14ac:dyDescent="0.35">
      <c r="B2270" s="56" t="s">
        <v>98</v>
      </c>
      <c r="C2270" s="113">
        <v>44491</v>
      </c>
      <c r="D2270" s="56" t="s">
        <v>454</v>
      </c>
      <c r="E2270" s="15" t="s">
        <v>455</v>
      </c>
      <c r="F2270" s="16">
        <v>1056.74</v>
      </c>
      <c r="H2270" s="2">
        <v>44473</v>
      </c>
      <c r="I2270" s="2">
        <v>44486</v>
      </c>
      <c r="J2270">
        <f t="shared" si="140"/>
        <v>14</v>
      </c>
      <c r="K2270" s="2">
        <f t="shared" si="141"/>
        <v>44479.5</v>
      </c>
      <c r="L2270" s="82">
        <v>44491.5</v>
      </c>
      <c r="M2270" s="82">
        <v>44491.5</v>
      </c>
      <c r="N2270" s="79"/>
      <c r="O2270">
        <f t="shared" si="142"/>
        <v>12</v>
      </c>
      <c r="P2270" s="32">
        <f t="shared" si="143"/>
        <v>12680.880000000001</v>
      </c>
    </row>
    <row r="2271" spans="2:16" x14ac:dyDescent="0.35">
      <c r="B2271" s="56" t="s">
        <v>98</v>
      </c>
      <c r="C2271" s="113">
        <v>44491</v>
      </c>
      <c r="D2271" s="56" t="s">
        <v>430</v>
      </c>
      <c r="E2271" s="15" t="s">
        <v>431</v>
      </c>
      <c r="F2271" s="16">
        <v>77634.209999999977</v>
      </c>
      <c r="H2271" s="2">
        <v>44473</v>
      </c>
      <c r="I2271" s="2">
        <v>44486</v>
      </c>
      <c r="J2271">
        <f t="shared" si="140"/>
        <v>14</v>
      </c>
      <c r="K2271" s="2">
        <f t="shared" si="141"/>
        <v>44479.5</v>
      </c>
      <c r="L2271" s="82">
        <v>44491.5</v>
      </c>
      <c r="M2271" s="82">
        <v>44491.5</v>
      </c>
      <c r="N2271" s="79"/>
      <c r="O2271">
        <f t="shared" si="142"/>
        <v>12</v>
      </c>
      <c r="P2271" s="32">
        <f t="shared" si="143"/>
        <v>931610.51999999979</v>
      </c>
    </row>
    <row r="2272" spans="2:16" x14ac:dyDescent="0.35">
      <c r="B2272" s="56" t="s">
        <v>98</v>
      </c>
      <c r="C2272" s="113">
        <v>44491</v>
      </c>
      <c r="D2272" s="56" t="s">
        <v>456</v>
      </c>
      <c r="E2272" s="15" t="s">
        <v>457</v>
      </c>
      <c r="F2272" s="16">
        <v>9838.9599999999991</v>
      </c>
      <c r="H2272" s="2">
        <v>44473</v>
      </c>
      <c r="I2272" s="2">
        <v>44486</v>
      </c>
      <c r="J2272">
        <f t="shared" si="140"/>
        <v>14</v>
      </c>
      <c r="K2272" s="2">
        <f t="shared" si="141"/>
        <v>44479.5</v>
      </c>
      <c r="L2272" s="82">
        <v>44491.5</v>
      </c>
      <c r="M2272" s="82">
        <v>44491.5</v>
      </c>
      <c r="N2272" s="79"/>
      <c r="O2272">
        <f t="shared" si="142"/>
        <v>12</v>
      </c>
      <c r="P2272" s="32">
        <f t="shared" si="143"/>
        <v>118067.51999999999</v>
      </c>
    </row>
    <row r="2273" spans="2:16" x14ac:dyDescent="0.35">
      <c r="B2273" s="56" t="s">
        <v>98</v>
      </c>
      <c r="C2273" s="113">
        <v>44491</v>
      </c>
      <c r="D2273" s="56" t="s">
        <v>432</v>
      </c>
      <c r="E2273" s="15" t="s">
        <v>433</v>
      </c>
      <c r="F2273" s="16">
        <v>252591.43000000034</v>
      </c>
      <c r="H2273" s="2">
        <v>44473</v>
      </c>
      <c r="I2273" s="2">
        <v>44486</v>
      </c>
      <c r="J2273">
        <f t="shared" si="140"/>
        <v>14</v>
      </c>
      <c r="K2273" s="2">
        <f t="shared" si="141"/>
        <v>44479.5</v>
      </c>
      <c r="L2273" s="82">
        <v>44491.5</v>
      </c>
      <c r="M2273" s="82">
        <v>44491.5</v>
      </c>
      <c r="N2273" s="79"/>
      <c r="O2273">
        <f t="shared" si="142"/>
        <v>12</v>
      </c>
      <c r="P2273" s="32">
        <f t="shared" si="143"/>
        <v>3031097.1600000039</v>
      </c>
    </row>
    <row r="2274" spans="2:16" x14ac:dyDescent="0.35">
      <c r="B2274" s="56" t="s">
        <v>98</v>
      </c>
      <c r="C2274" s="113">
        <v>44491</v>
      </c>
      <c r="D2274" s="56" t="s">
        <v>434</v>
      </c>
      <c r="E2274" s="15" t="s">
        <v>435</v>
      </c>
      <c r="F2274" s="16">
        <v>389056.47999999992</v>
      </c>
      <c r="H2274" s="2">
        <v>44473</v>
      </c>
      <c r="I2274" s="2">
        <v>44486</v>
      </c>
      <c r="J2274">
        <f t="shared" si="140"/>
        <v>14</v>
      </c>
      <c r="K2274" s="2">
        <f t="shared" si="141"/>
        <v>44479.5</v>
      </c>
      <c r="L2274" s="82">
        <v>44491.5</v>
      </c>
      <c r="M2274" s="82">
        <v>44491.5</v>
      </c>
      <c r="N2274" s="79"/>
      <c r="O2274">
        <f t="shared" si="142"/>
        <v>12</v>
      </c>
      <c r="P2274" s="32">
        <f t="shared" si="143"/>
        <v>4668677.7599999988</v>
      </c>
    </row>
    <row r="2275" spans="2:16" x14ac:dyDescent="0.35">
      <c r="B2275" s="56" t="s">
        <v>98</v>
      </c>
      <c r="C2275" s="113">
        <v>44491</v>
      </c>
      <c r="D2275" s="56" t="s">
        <v>436</v>
      </c>
      <c r="E2275" s="15" t="s">
        <v>437</v>
      </c>
      <c r="F2275" s="16">
        <v>105792.56999999995</v>
      </c>
      <c r="H2275" s="2">
        <v>44473</v>
      </c>
      <c r="I2275" s="2">
        <v>44486</v>
      </c>
      <c r="J2275">
        <f t="shared" si="140"/>
        <v>14</v>
      </c>
      <c r="K2275" s="2">
        <f t="shared" si="141"/>
        <v>44479.5</v>
      </c>
      <c r="L2275" s="82">
        <v>44491.5</v>
      </c>
      <c r="M2275" s="82">
        <v>44491.5</v>
      </c>
      <c r="N2275" s="79"/>
      <c r="O2275">
        <f t="shared" si="142"/>
        <v>12</v>
      </c>
      <c r="P2275" s="32">
        <f t="shared" si="143"/>
        <v>1269510.8399999994</v>
      </c>
    </row>
    <row r="2276" spans="2:16" x14ac:dyDescent="0.35">
      <c r="B2276" s="56" t="s">
        <v>98</v>
      </c>
      <c r="C2276" s="113">
        <v>44491</v>
      </c>
      <c r="D2276" s="56" t="s">
        <v>458</v>
      </c>
      <c r="E2276" s="15" t="s">
        <v>459</v>
      </c>
      <c r="F2276" s="16">
        <v>43.03</v>
      </c>
      <c r="H2276" s="2">
        <v>44473</v>
      </c>
      <c r="I2276" s="2">
        <v>44486</v>
      </c>
      <c r="J2276">
        <f t="shared" si="140"/>
        <v>14</v>
      </c>
      <c r="K2276" s="2">
        <f t="shared" si="141"/>
        <v>44479.5</v>
      </c>
      <c r="L2276" s="82">
        <v>44491.5</v>
      </c>
      <c r="M2276" s="82">
        <v>44491.5</v>
      </c>
      <c r="N2276" s="79"/>
      <c r="O2276">
        <f t="shared" si="142"/>
        <v>12</v>
      </c>
      <c r="P2276" s="32">
        <f t="shared" si="143"/>
        <v>516.36</v>
      </c>
    </row>
    <row r="2277" spans="2:16" x14ac:dyDescent="0.35">
      <c r="B2277" s="56" t="s">
        <v>98</v>
      </c>
      <c r="C2277" s="113">
        <v>44491</v>
      </c>
      <c r="D2277" s="56" t="s">
        <v>440</v>
      </c>
      <c r="E2277" s="15" t="s">
        <v>441</v>
      </c>
      <c r="F2277" s="16">
        <v>7279.2100000000464</v>
      </c>
      <c r="H2277" s="2">
        <v>44473</v>
      </c>
      <c r="I2277" s="2">
        <v>44486</v>
      </c>
      <c r="J2277">
        <f t="shared" si="140"/>
        <v>14</v>
      </c>
      <c r="K2277" s="2">
        <f t="shared" si="141"/>
        <v>44479.5</v>
      </c>
      <c r="L2277" s="82">
        <v>44491.5</v>
      </c>
      <c r="M2277" s="79">
        <v>44496.5</v>
      </c>
      <c r="N2277" s="79"/>
      <c r="O2277">
        <f t="shared" si="142"/>
        <v>17</v>
      </c>
      <c r="P2277" s="32">
        <f t="shared" si="143"/>
        <v>123746.57000000079</v>
      </c>
    </row>
    <row r="2278" spans="2:16" x14ac:dyDescent="0.35">
      <c r="B2278" s="56" t="s">
        <v>98</v>
      </c>
      <c r="C2278" s="113">
        <v>44491</v>
      </c>
      <c r="D2278" s="56" t="s">
        <v>442</v>
      </c>
      <c r="E2278" s="15" t="s">
        <v>443</v>
      </c>
      <c r="F2278" s="16">
        <v>18179.829999999813</v>
      </c>
      <c r="H2278" s="2">
        <v>44473</v>
      </c>
      <c r="I2278" s="2">
        <v>44486</v>
      </c>
      <c r="J2278">
        <f t="shared" si="140"/>
        <v>14</v>
      </c>
      <c r="K2278" s="2">
        <f t="shared" si="141"/>
        <v>44479.5</v>
      </c>
      <c r="L2278" s="82">
        <v>44491.5</v>
      </c>
      <c r="M2278" s="82">
        <v>44491.5</v>
      </c>
      <c r="N2278" s="79"/>
      <c r="O2278">
        <f t="shared" si="142"/>
        <v>12</v>
      </c>
      <c r="P2278" s="32">
        <f t="shared" si="143"/>
        <v>218157.95999999775</v>
      </c>
    </row>
    <row r="2279" spans="2:16" x14ac:dyDescent="0.35">
      <c r="B2279" s="56" t="s">
        <v>98</v>
      </c>
      <c r="C2279" s="113">
        <v>44491</v>
      </c>
      <c r="D2279" s="56" t="s">
        <v>438</v>
      </c>
      <c r="E2279" s="15" t="s">
        <v>439</v>
      </c>
      <c r="F2279" s="16">
        <v>54787.44</v>
      </c>
      <c r="H2279" s="2">
        <v>44473</v>
      </c>
      <c r="I2279" s="2">
        <v>44486</v>
      </c>
      <c r="J2279">
        <f t="shared" si="140"/>
        <v>14</v>
      </c>
      <c r="K2279" s="2">
        <f t="shared" si="141"/>
        <v>44479.5</v>
      </c>
      <c r="L2279" s="82">
        <v>44491.5</v>
      </c>
      <c r="M2279" s="82">
        <v>44491.5</v>
      </c>
      <c r="N2279" s="79"/>
      <c r="O2279">
        <f t="shared" si="142"/>
        <v>12</v>
      </c>
      <c r="P2279" s="32">
        <f t="shared" si="143"/>
        <v>657449.28</v>
      </c>
    </row>
    <row r="2280" spans="2:16" x14ac:dyDescent="0.35">
      <c r="B2280" s="89" t="s">
        <v>86</v>
      </c>
      <c r="C2280" s="113">
        <v>44491</v>
      </c>
      <c r="D2280" s="56" t="s">
        <v>440</v>
      </c>
      <c r="E2280" s="15" t="s">
        <v>441</v>
      </c>
      <c r="F2280" s="16">
        <v>674.62</v>
      </c>
      <c r="H2280" s="2">
        <v>44472</v>
      </c>
      <c r="I2280" s="2">
        <v>44485</v>
      </c>
      <c r="J2280">
        <f t="shared" si="140"/>
        <v>14</v>
      </c>
      <c r="K2280" s="2">
        <f t="shared" si="141"/>
        <v>44478.5</v>
      </c>
      <c r="L2280" s="82">
        <v>44491.5</v>
      </c>
      <c r="M2280" s="79">
        <v>44496.5</v>
      </c>
      <c r="N2280" s="79"/>
      <c r="O2280">
        <f t="shared" si="142"/>
        <v>18</v>
      </c>
      <c r="P2280" s="32">
        <f t="shared" si="143"/>
        <v>12143.16</v>
      </c>
    </row>
    <row r="2281" spans="2:16" x14ac:dyDescent="0.35">
      <c r="B2281" s="56" t="s">
        <v>98</v>
      </c>
      <c r="C2281" s="113">
        <v>44491</v>
      </c>
      <c r="D2281" s="56" t="s">
        <v>468</v>
      </c>
      <c r="E2281" s="15" t="s">
        <v>469</v>
      </c>
      <c r="F2281" s="16">
        <v>203.47000000000003</v>
      </c>
      <c r="H2281" s="2">
        <v>44473</v>
      </c>
      <c r="I2281" s="2">
        <v>44486</v>
      </c>
      <c r="J2281">
        <f t="shared" si="140"/>
        <v>14</v>
      </c>
      <c r="K2281" s="2">
        <f t="shared" si="141"/>
        <v>44479.5</v>
      </c>
      <c r="L2281" s="82">
        <v>44491.5</v>
      </c>
      <c r="M2281" s="82">
        <v>44491.5</v>
      </c>
      <c r="N2281" s="79"/>
      <c r="O2281">
        <f t="shared" si="142"/>
        <v>12</v>
      </c>
      <c r="P2281" s="32">
        <f t="shared" si="143"/>
        <v>2441.6400000000003</v>
      </c>
    </row>
    <row r="2282" spans="2:16" x14ac:dyDescent="0.35">
      <c r="B2282" s="56" t="s">
        <v>98</v>
      </c>
      <c r="C2282" s="113">
        <v>44491</v>
      </c>
      <c r="D2282" s="56" t="s">
        <v>444</v>
      </c>
      <c r="E2282" s="15" t="s">
        <v>445</v>
      </c>
      <c r="F2282" s="16">
        <v>128511.18999999977</v>
      </c>
      <c r="H2282" s="2">
        <v>44473</v>
      </c>
      <c r="I2282" s="2">
        <v>44486</v>
      </c>
      <c r="J2282">
        <f t="shared" si="140"/>
        <v>14</v>
      </c>
      <c r="K2282" s="2">
        <f t="shared" si="141"/>
        <v>44479.5</v>
      </c>
      <c r="L2282" s="82">
        <v>44491.5</v>
      </c>
      <c r="M2282" s="82">
        <v>44491.5</v>
      </c>
      <c r="N2282" s="79"/>
      <c r="O2282">
        <f t="shared" si="142"/>
        <v>12</v>
      </c>
      <c r="P2282" s="32">
        <f t="shared" si="143"/>
        <v>1542134.2799999972</v>
      </c>
    </row>
    <row r="2283" spans="2:16" x14ac:dyDescent="0.35">
      <c r="B2283" s="56" t="s">
        <v>98</v>
      </c>
      <c r="C2283" s="113">
        <v>44491</v>
      </c>
      <c r="D2283" s="56" t="s">
        <v>474</v>
      </c>
      <c r="E2283" s="15" t="s">
        <v>475</v>
      </c>
      <c r="F2283" s="16">
        <v>966.62</v>
      </c>
      <c r="H2283" s="2">
        <v>44473</v>
      </c>
      <c r="I2283" s="2">
        <v>44486</v>
      </c>
      <c r="J2283">
        <f t="shared" si="140"/>
        <v>14</v>
      </c>
      <c r="K2283" s="2">
        <f t="shared" si="141"/>
        <v>44479.5</v>
      </c>
      <c r="L2283" s="82">
        <v>44491.5</v>
      </c>
      <c r="M2283" s="82">
        <v>44491.5</v>
      </c>
      <c r="N2283" s="79"/>
      <c r="O2283">
        <f t="shared" si="142"/>
        <v>12</v>
      </c>
      <c r="P2283" s="32">
        <f t="shared" si="143"/>
        <v>11599.44</v>
      </c>
    </row>
    <row r="2284" spans="2:16" x14ac:dyDescent="0.35">
      <c r="B2284" s="89" t="s">
        <v>86</v>
      </c>
      <c r="C2284" s="113">
        <v>44491</v>
      </c>
      <c r="D2284" s="56" t="s">
        <v>442</v>
      </c>
      <c r="E2284" s="15" t="s">
        <v>443</v>
      </c>
      <c r="F2284" s="16">
        <v>1782.7600000000018</v>
      </c>
      <c r="H2284" s="2">
        <v>44472</v>
      </c>
      <c r="I2284" s="2">
        <v>44485</v>
      </c>
      <c r="J2284">
        <f t="shared" si="140"/>
        <v>14</v>
      </c>
      <c r="K2284" s="2">
        <f t="shared" si="141"/>
        <v>44478.5</v>
      </c>
      <c r="L2284" s="82">
        <v>44491.5</v>
      </c>
      <c r="M2284" s="82">
        <v>44491.5</v>
      </c>
      <c r="N2284" s="79"/>
      <c r="O2284">
        <f t="shared" si="142"/>
        <v>13</v>
      </c>
      <c r="P2284" s="32">
        <f t="shared" si="143"/>
        <v>23175.880000000023</v>
      </c>
    </row>
    <row r="2285" spans="2:16" x14ac:dyDescent="0.35">
      <c r="B2285" s="56" t="s">
        <v>98</v>
      </c>
      <c r="C2285" s="113">
        <v>44491</v>
      </c>
      <c r="D2285" s="56" t="s">
        <v>476</v>
      </c>
      <c r="E2285" s="15" t="s">
        <v>477</v>
      </c>
      <c r="F2285" s="16">
        <v>325.01000000000039</v>
      </c>
      <c r="H2285" s="2">
        <v>44473</v>
      </c>
      <c r="I2285" s="2">
        <v>44486</v>
      </c>
      <c r="J2285">
        <f t="shared" si="140"/>
        <v>14</v>
      </c>
      <c r="K2285" s="2">
        <f t="shared" si="141"/>
        <v>44479.5</v>
      </c>
      <c r="L2285" s="82">
        <v>44491.5</v>
      </c>
      <c r="M2285" s="82">
        <v>44491.5</v>
      </c>
      <c r="N2285" s="79"/>
      <c r="O2285">
        <f t="shared" si="142"/>
        <v>12</v>
      </c>
      <c r="P2285" s="32">
        <f t="shared" si="143"/>
        <v>3900.1200000000044</v>
      </c>
    </row>
    <row r="2286" spans="2:16" x14ac:dyDescent="0.35">
      <c r="B2286" s="56" t="s">
        <v>98</v>
      </c>
      <c r="C2286" s="113">
        <v>44491</v>
      </c>
      <c r="D2286" s="56" t="s">
        <v>478</v>
      </c>
      <c r="E2286" s="15" t="s">
        <v>479</v>
      </c>
      <c r="F2286" s="16">
        <v>97887.710000000094</v>
      </c>
      <c r="H2286" s="2">
        <v>44473</v>
      </c>
      <c r="I2286" s="2">
        <v>44486</v>
      </c>
      <c r="J2286">
        <f t="shared" si="140"/>
        <v>14</v>
      </c>
      <c r="K2286" s="2">
        <f t="shared" si="141"/>
        <v>44479.5</v>
      </c>
      <c r="L2286" s="82">
        <v>44491.5</v>
      </c>
      <c r="M2286" s="82">
        <v>44491.5</v>
      </c>
      <c r="N2286" s="79"/>
      <c r="O2286">
        <f t="shared" si="142"/>
        <v>12</v>
      </c>
      <c r="P2286" s="32">
        <f t="shared" si="143"/>
        <v>1174652.5200000012</v>
      </c>
    </row>
    <row r="2287" spans="2:16" x14ac:dyDescent="0.35">
      <c r="B2287" s="56" t="s">
        <v>98</v>
      </c>
      <c r="C2287" s="113">
        <v>44491</v>
      </c>
      <c r="D2287" s="56" t="s">
        <v>480</v>
      </c>
      <c r="E2287" s="15" t="s">
        <v>481</v>
      </c>
      <c r="F2287" s="16">
        <v>13190.019999999986</v>
      </c>
      <c r="H2287" s="2">
        <v>44473</v>
      </c>
      <c r="I2287" s="2">
        <v>44486</v>
      </c>
      <c r="J2287">
        <f t="shared" si="140"/>
        <v>14</v>
      </c>
      <c r="K2287" s="2">
        <f t="shared" si="141"/>
        <v>44479.5</v>
      </c>
      <c r="L2287" s="82">
        <v>44491.5</v>
      </c>
      <c r="M2287" s="82">
        <v>44491.5</v>
      </c>
      <c r="N2287" s="79"/>
      <c r="O2287">
        <f t="shared" si="142"/>
        <v>12</v>
      </c>
      <c r="P2287" s="32">
        <f t="shared" si="143"/>
        <v>158280.23999999982</v>
      </c>
    </row>
    <row r="2288" spans="2:16" x14ac:dyDescent="0.35">
      <c r="B2288" s="56" t="s">
        <v>98</v>
      </c>
      <c r="C2288" s="113">
        <v>44491</v>
      </c>
      <c r="D2288" s="56" t="s">
        <v>563</v>
      </c>
      <c r="E2288" s="15" t="s">
        <v>564</v>
      </c>
      <c r="F2288" s="16">
        <v>37146.719999999994</v>
      </c>
      <c r="H2288" s="2">
        <v>44473</v>
      </c>
      <c r="I2288" s="2">
        <v>44486</v>
      </c>
      <c r="J2288">
        <f t="shared" si="140"/>
        <v>14</v>
      </c>
      <c r="K2288" s="2">
        <f t="shared" si="141"/>
        <v>44479.5</v>
      </c>
      <c r="L2288" s="82">
        <v>44491.5</v>
      </c>
      <c r="M2288" s="82">
        <v>44491.5</v>
      </c>
      <c r="N2288" s="79"/>
      <c r="O2288">
        <f t="shared" si="142"/>
        <v>12</v>
      </c>
      <c r="P2288" s="32">
        <f t="shared" si="143"/>
        <v>445760.6399999999</v>
      </c>
    </row>
    <row r="2289" spans="2:16" x14ac:dyDescent="0.35">
      <c r="B2289" s="56" t="s">
        <v>98</v>
      </c>
      <c r="C2289" s="113">
        <v>44491</v>
      </c>
      <c r="D2289" s="56" t="s">
        <v>490</v>
      </c>
      <c r="E2289" s="15" t="s">
        <v>491</v>
      </c>
      <c r="F2289" s="16">
        <v>5711.7199999999975</v>
      </c>
      <c r="H2289" s="2">
        <v>44473</v>
      </c>
      <c r="I2289" s="2">
        <v>44486</v>
      </c>
      <c r="J2289">
        <f t="shared" si="140"/>
        <v>14</v>
      </c>
      <c r="K2289" s="2">
        <f t="shared" si="141"/>
        <v>44479.5</v>
      </c>
      <c r="L2289" s="82">
        <v>44491.5</v>
      </c>
      <c r="M2289" s="82">
        <v>44491.5</v>
      </c>
      <c r="N2289" s="79"/>
      <c r="O2289">
        <f t="shared" si="142"/>
        <v>12</v>
      </c>
      <c r="P2289" s="32">
        <f t="shared" si="143"/>
        <v>68540.63999999997</v>
      </c>
    </row>
    <row r="2290" spans="2:16" x14ac:dyDescent="0.35">
      <c r="B2290" s="56" t="s">
        <v>98</v>
      </c>
      <c r="C2290" s="113">
        <v>44491</v>
      </c>
      <c r="D2290" s="56" t="s">
        <v>494</v>
      </c>
      <c r="E2290" s="15" t="s">
        <v>495</v>
      </c>
      <c r="F2290" s="16">
        <v>19154.280000000028</v>
      </c>
      <c r="H2290" s="2">
        <v>44473</v>
      </c>
      <c r="I2290" s="2">
        <v>44486</v>
      </c>
      <c r="J2290">
        <f t="shared" si="140"/>
        <v>14</v>
      </c>
      <c r="K2290" s="2">
        <f t="shared" si="141"/>
        <v>44479.5</v>
      </c>
      <c r="L2290" s="82">
        <v>44491.5</v>
      </c>
      <c r="M2290" s="82">
        <v>44491.5</v>
      </c>
      <c r="N2290" s="79"/>
      <c r="O2290">
        <f t="shared" si="142"/>
        <v>12</v>
      </c>
      <c r="P2290" s="32">
        <f t="shared" si="143"/>
        <v>229851.36000000034</v>
      </c>
    </row>
    <row r="2291" spans="2:16" x14ac:dyDescent="0.35">
      <c r="B2291" s="56" t="s">
        <v>98</v>
      </c>
      <c r="C2291" s="113">
        <v>44491</v>
      </c>
      <c r="D2291" s="56" t="s">
        <v>496</v>
      </c>
      <c r="E2291" s="15" t="s">
        <v>497</v>
      </c>
      <c r="F2291" s="16">
        <v>2587.7400000000021</v>
      </c>
      <c r="H2291" s="2">
        <v>44473</v>
      </c>
      <c r="I2291" s="2">
        <v>44486</v>
      </c>
      <c r="J2291">
        <f t="shared" si="140"/>
        <v>14</v>
      </c>
      <c r="K2291" s="2">
        <f t="shared" si="141"/>
        <v>44479.5</v>
      </c>
      <c r="L2291" s="82">
        <v>44491.5</v>
      </c>
      <c r="M2291" s="82">
        <v>44491.5</v>
      </c>
      <c r="N2291" s="79"/>
      <c r="O2291">
        <f t="shared" si="142"/>
        <v>12</v>
      </c>
      <c r="P2291" s="32">
        <f t="shared" si="143"/>
        <v>31052.880000000026</v>
      </c>
    </row>
    <row r="2292" spans="2:16" x14ac:dyDescent="0.35">
      <c r="B2292" s="56" t="s">
        <v>98</v>
      </c>
      <c r="C2292" s="113">
        <v>44491</v>
      </c>
      <c r="D2292" s="56" t="s">
        <v>498</v>
      </c>
      <c r="E2292" s="15" t="s">
        <v>499</v>
      </c>
      <c r="F2292" s="16">
        <v>4421.2899999999963</v>
      </c>
      <c r="H2292" s="2">
        <v>44473</v>
      </c>
      <c r="I2292" s="2">
        <v>44486</v>
      </c>
      <c r="J2292">
        <f t="shared" si="140"/>
        <v>14</v>
      </c>
      <c r="K2292" s="2">
        <f t="shared" si="141"/>
        <v>44479.5</v>
      </c>
      <c r="L2292" s="82">
        <v>44491.5</v>
      </c>
      <c r="M2292" s="82">
        <v>44491.5</v>
      </c>
      <c r="N2292" s="79"/>
      <c r="O2292">
        <f t="shared" si="142"/>
        <v>12</v>
      </c>
      <c r="P2292" s="32">
        <f t="shared" si="143"/>
        <v>53055.479999999952</v>
      </c>
    </row>
    <row r="2293" spans="2:16" x14ac:dyDescent="0.35">
      <c r="B2293" s="56" t="s">
        <v>98</v>
      </c>
      <c r="C2293" s="113">
        <v>44491</v>
      </c>
      <c r="D2293" s="56" t="s">
        <v>500</v>
      </c>
      <c r="E2293" s="15" t="s">
        <v>501</v>
      </c>
      <c r="F2293" s="16">
        <v>777.75999999999942</v>
      </c>
      <c r="H2293" s="2">
        <v>44473</v>
      </c>
      <c r="I2293" s="2">
        <v>44486</v>
      </c>
      <c r="J2293">
        <f t="shared" si="140"/>
        <v>14</v>
      </c>
      <c r="K2293" s="2">
        <f t="shared" si="141"/>
        <v>44479.5</v>
      </c>
      <c r="L2293" s="82">
        <v>44491.5</v>
      </c>
      <c r="M2293" s="82">
        <v>44491.5</v>
      </c>
      <c r="N2293" s="79"/>
      <c r="O2293">
        <f t="shared" si="142"/>
        <v>12</v>
      </c>
      <c r="P2293" s="32">
        <f t="shared" si="143"/>
        <v>9333.1199999999935</v>
      </c>
    </row>
    <row r="2294" spans="2:16" x14ac:dyDescent="0.35">
      <c r="B2294" s="56" t="s">
        <v>98</v>
      </c>
      <c r="C2294" s="113">
        <v>44491</v>
      </c>
      <c r="D2294" s="56" t="s">
        <v>502</v>
      </c>
      <c r="E2294" s="15" t="s">
        <v>502</v>
      </c>
      <c r="F2294" s="16">
        <v>49.3</v>
      </c>
      <c r="H2294" s="2">
        <v>44473</v>
      </c>
      <c r="I2294" s="2">
        <v>44486</v>
      </c>
      <c r="J2294">
        <f t="shared" si="140"/>
        <v>14</v>
      </c>
      <c r="K2294" s="2">
        <f t="shared" si="141"/>
        <v>44479.5</v>
      </c>
      <c r="L2294" s="82">
        <v>44491.5</v>
      </c>
      <c r="M2294" s="82">
        <v>44491.5</v>
      </c>
      <c r="N2294" s="79"/>
      <c r="O2294">
        <f t="shared" si="142"/>
        <v>12</v>
      </c>
      <c r="P2294" s="32">
        <f t="shared" si="143"/>
        <v>591.59999999999991</v>
      </c>
    </row>
    <row r="2295" spans="2:16" x14ac:dyDescent="0.35">
      <c r="B2295" s="56" t="s">
        <v>98</v>
      </c>
      <c r="C2295" s="113">
        <v>44491</v>
      </c>
      <c r="D2295" s="56" t="s">
        <v>446</v>
      </c>
      <c r="E2295" s="15" t="s">
        <v>446</v>
      </c>
      <c r="F2295" s="16">
        <v>2359.5699999999997</v>
      </c>
      <c r="H2295" s="2">
        <v>44473</v>
      </c>
      <c r="I2295" s="2">
        <v>44486</v>
      </c>
      <c r="J2295">
        <f t="shared" si="140"/>
        <v>14</v>
      </c>
      <c r="K2295" s="2">
        <f t="shared" si="141"/>
        <v>44479.5</v>
      </c>
      <c r="L2295" s="82">
        <v>44491.5</v>
      </c>
      <c r="M2295" s="82">
        <v>44491.5</v>
      </c>
      <c r="N2295" s="79"/>
      <c r="O2295">
        <f t="shared" si="142"/>
        <v>12</v>
      </c>
      <c r="P2295" s="32">
        <f t="shared" si="143"/>
        <v>28314.839999999997</v>
      </c>
    </row>
    <row r="2296" spans="2:16" x14ac:dyDescent="0.35">
      <c r="B2296" s="89" t="s">
        <v>86</v>
      </c>
      <c r="C2296" s="113">
        <v>44491</v>
      </c>
      <c r="D2296" s="56" t="s">
        <v>444</v>
      </c>
      <c r="E2296" s="15" t="s">
        <v>445</v>
      </c>
      <c r="F2296" s="16">
        <v>9477.0300000000025</v>
      </c>
      <c r="H2296" s="2">
        <v>44472</v>
      </c>
      <c r="I2296" s="2">
        <v>44485</v>
      </c>
      <c r="J2296">
        <f t="shared" si="140"/>
        <v>14</v>
      </c>
      <c r="K2296" s="2">
        <f t="shared" si="141"/>
        <v>44478.5</v>
      </c>
      <c r="L2296" s="82">
        <v>44491.5</v>
      </c>
      <c r="M2296" s="82">
        <v>44491.5</v>
      </c>
      <c r="N2296" s="79"/>
      <c r="O2296">
        <f t="shared" si="142"/>
        <v>13</v>
      </c>
      <c r="P2296" s="32">
        <f t="shared" si="143"/>
        <v>123201.39000000003</v>
      </c>
    </row>
    <row r="2297" spans="2:16" x14ac:dyDescent="0.35">
      <c r="B2297" s="56" t="s">
        <v>98</v>
      </c>
      <c r="C2297" s="113">
        <v>44491</v>
      </c>
      <c r="D2297" s="56" t="s">
        <v>447</v>
      </c>
      <c r="E2297" s="15" t="s">
        <v>447</v>
      </c>
      <c r="F2297" s="16">
        <v>6248.8200000000006</v>
      </c>
      <c r="H2297" s="2">
        <v>44473</v>
      </c>
      <c r="I2297" s="2">
        <v>44486</v>
      </c>
      <c r="J2297">
        <f t="shared" si="140"/>
        <v>14</v>
      </c>
      <c r="K2297" s="2">
        <f t="shared" si="141"/>
        <v>44479.5</v>
      </c>
      <c r="L2297" s="82">
        <v>44491.5</v>
      </c>
      <c r="M2297" s="82">
        <v>44491.5</v>
      </c>
      <c r="N2297" s="79"/>
      <c r="O2297">
        <f t="shared" si="142"/>
        <v>12</v>
      </c>
      <c r="P2297" s="32">
        <f t="shared" si="143"/>
        <v>74985.840000000011</v>
      </c>
    </row>
    <row r="2298" spans="2:16" x14ac:dyDescent="0.35">
      <c r="B2298" s="56" t="s">
        <v>98</v>
      </c>
      <c r="C2298" s="113">
        <v>44491</v>
      </c>
      <c r="D2298" s="56" t="s">
        <v>503</v>
      </c>
      <c r="E2298" s="15" t="s">
        <v>503</v>
      </c>
      <c r="F2298" s="16">
        <v>1753.21</v>
      </c>
      <c r="H2298" s="2">
        <v>44473</v>
      </c>
      <c r="I2298" s="2">
        <v>44486</v>
      </c>
      <c r="J2298">
        <f t="shared" si="140"/>
        <v>14</v>
      </c>
      <c r="K2298" s="2">
        <f t="shared" si="141"/>
        <v>44479.5</v>
      </c>
      <c r="L2298" s="82">
        <v>44491.5</v>
      </c>
      <c r="M2298" s="82">
        <v>44491.5</v>
      </c>
      <c r="N2298" s="79"/>
      <c r="O2298">
        <f t="shared" si="142"/>
        <v>12</v>
      </c>
      <c r="P2298" s="32">
        <f t="shared" si="143"/>
        <v>21038.52</v>
      </c>
    </row>
    <row r="2299" spans="2:16" x14ac:dyDescent="0.35">
      <c r="B2299" s="89" t="s">
        <v>86</v>
      </c>
      <c r="C2299" s="113">
        <v>44491</v>
      </c>
      <c r="D2299" s="56" t="s">
        <v>454</v>
      </c>
      <c r="E2299" s="15" t="s">
        <v>455</v>
      </c>
      <c r="F2299" s="16">
        <v>214.42</v>
      </c>
      <c r="H2299" s="2">
        <v>44472</v>
      </c>
      <c r="I2299" s="2">
        <v>44485</v>
      </c>
      <c r="J2299">
        <f t="shared" si="140"/>
        <v>14</v>
      </c>
      <c r="K2299" s="2">
        <f t="shared" si="141"/>
        <v>44478.5</v>
      </c>
      <c r="L2299" s="82">
        <v>44491.5</v>
      </c>
      <c r="M2299" s="82">
        <v>44491.5</v>
      </c>
      <c r="N2299" s="79"/>
      <c r="O2299">
        <f t="shared" si="142"/>
        <v>13</v>
      </c>
      <c r="P2299" s="32">
        <f t="shared" si="143"/>
        <v>2787.46</v>
      </c>
    </row>
    <row r="2300" spans="2:16" x14ac:dyDescent="0.35">
      <c r="B2300" s="89" t="s">
        <v>86</v>
      </c>
      <c r="C2300" s="113">
        <v>44491</v>
      </c>
      <c r="D2300" s="56" t="s">
        <v>430</v>
      </c>
      <c r="E2300" s="15" t="s">
        <v>431</v>
      </c>
      <c r="F2300" s="16">
        <v>5848.55</v>
      </c>
      <c r="H2300" s="2">
        <v>44472</v>
      </c>
      <c r="I2300" s="2">
        <v>44485</v>
      </c>
      <c r="J2300">
        <f t="shared" si="140"/>
        <v>14</v>
      </c>
      <c r="K2300" s="2">
        <f t="shared" si="141"/>
        <v>44478.5</v>
      </c>
      <c r="L2300" s="82">
        <v>44491.5</v>
      </c>
      <c r="M2300" s="82">
        <v>44491.5</v>
      </c>
      <c r="N2300" s="79"/>
      <c r="O2300">
        <f t="shared" si="142"/>
        <v>13</v>
      </c>
      <c r="P2300" s="32">
        <f t="shared" si="143"/>
        <v>76031.150000000009</v>
      </c>
    </row>
    <row r="2301" spans="2:16" x14ac:dyDescent="0.35">
      <c r="B2301" s="89" t="s">
        <v>86</v>
      </c>
      <c r="C2301" s="113">
        <v>44491</v>
      </c>
      <c r="D2301" s="56" t="s">
        <v>456</v>
      </c>
      <c r="E2301" s="15" t="s">
        <v>457</v>
      </c>
      <c r="F2301" s="16">
        <v>100.31</v>
      </c>
      <c r="H2301" s="2">
        <v>44472</v>
      </c>
      <c r="I2301" s="2">
        <v>44485</v>
      </c>
      <c r="J2301">
        <f t="shared" si="140"/>
        <v>14</v>
      </c>
      <c r="K2301" s="2">
        <f t="shared" si="141"/>
        <v>44478.5</v>
      </c>
      <c r="L2301" s="82">
        <v>44491.5</v>
      </c>
      <c r="M2301" s="82">
        <v>44491.5</v>
      </c>
      <c r="N2301" s="79"/>
      <c r="O2301">
        <f t="shared" si="142"/>
        <v>13</v>
      </c>
      <c r="P2301" s="32">
        <f t="shared" si="143"/>
        <v>1304.03</v>
      </c>
    </row>
    <row r="2302" spans="2:16" x14ac:dyDescent="0.35">
      <c r="B2302" s="89" t="s">
        <v>86</v>
      </c>
      <c r="C2302" s="113">
        <v>44491</v>
      </c>
      <c r="D2302" s="56" t="s">
        <v>432</v>
      </c>
      <c r="E2302" s="15" t="s">
        <v>433</v>
      </c>
      <c r="F2302" s="16">
        <v>22539.44000000001</v>
      </c>
      <c r="H2302" s="2">
        <v>44472</v>
      </c>
      <c r="I2302" s="2">
        <v>44485</v>
      </c>
      <c r="J2302">
        <f t="shared" si="140"/>
        <v>14</v>
      </c>
      <c r="K2302" s="2">
        <f t="shared" si="141"/>
        <v>44478.5</v>
      </c>
      <c r="L2302" s="82">
        <v>44491.5</v>
      </c>
      <c r="M2302" s="82">
        <v>44491.5</v>
      </c>
      <c r="N2302" s="79"/>
      <c r="O2302">
        <f t="shared" si="142"/>
        <v>13</v>
      </c>
      <c r="P2302" s="32">
        <f t="shared" si="143"/>
        <v>293012.72000000015</v>
      </c>
    </row>
    <row r="2303" spans="2:16" x14ac:dyDescent="0.35">
      <c r="B2303" s="89" t="s">
        <v>86</v>
      </c>
      <c r="C2303" s="113">
        <v>44491</v>
      </c>
      <c r="D2303" s="56" t="s">
        <v>434</v>
      </c>
      <c r="E2303" s="15" t="s">
        <v>435</v>
      </c>
      <c r="F2303" s="16">
        <v>33080.44000000001</v>
      </c>
      <c r="H2303" s="2">
        <v>44472</v>
      </c>
      <c r="I2303" s="2">
        <v>44485</v>
      </c>
      <c r="J2303">
        <f t="shared" si="140"/>
        <v>14</v>
      </c>
      <c r="K2303" s="2">
        <f t="shared" si="141"/>
        <v>44478.5</v>
      </c>
      <c r="L2303" s="82">
        <v>44491.5</v>
      </c>
      <c r="M2303" s="82">
        <v>44491.5</v>
      </c>
      <c r="N2303" s="79"/>
      <c r="O2303">
        <f t="shared" si="142"/>
        <v>13</v>
      </c>
      <c r="P2303" s="32">
        <f t="shared" si="143"/>
        <v>430045.72000000015</v>
      </c>
    </row>
    <row r="2304" spans="2:16" x14ac:dyDescent="0.35">
      <c r="B2304" s="89" t="s">
        <v>86</v>
      </c>
      <c r="C2304" s="113">
        <v>44491</v>
      </c>
      <c r="D2304" s="56" t="s">
        <v>436</v>
      </c>
      <c r="E2304" s="15" t="s">
        <v>437</v>
      </c>
      <c r="F2304" s="16">
        <v>7822.1799999999994</v>
      </c>
      <c r="H2304" s="2">
        <v>44472</v>
      </c>
      <c r="I2304" s="2">
        <v>44485</v>
      </c>
      <c r="J2304">
        <f t="shared" si="140"/>
        <v>14</v>
      </c>
      <c r="K2304" s="2">
        <f t="shared" si="141"/>
        <v>44478.5</v>
      </c>
      <c r="L2304" s="82">
        <v>44491.5</v>
      </c>
      <c r="M2304" s="82">
        <v>44491.5</v>
      </c>
      <c r="N2304" s="79"/>
      <c r="O2304">
        <f t="shared" si="142"/>
        <v>13</v>
      </c>
      <c r="P2304" s="32">
        <f t="shared" si="143"/>
        <v>101688.34</v>
      </c>
    </row>
    <row r="2305" spans="2:16" x14ac:dyDescent="0.35">
      <c r="B2305" s="89" t="s">
        <v>86</v>
      </c>
      <c r="C2305" s="113">
        <v>44491</v>
      </c>
      <c r="D2305" s="56" t="s">
        <v>458</v>
      </c>
      <c r="E2305" s="15" t="s">
        <v>459</v>
      </c>
      <c r="F2305" s="16">
        <v>424.78</v>
      </c>
      <c r="H2305" s="2">
        <v>44472</v>
      </c>
      <c r="I2305" s="2">
        <v>44485</v>
      </c>
      <c r="J2305">
        <f t="shared" si="140"/>
        <v>14</v>
      </c>
      <c r="K2305" s="2">
        <f t="shared" si="141"/>
        <v>44478.5</v>
      </c>
      <c r="L2305" s="82">
        <v>44491.5</v>
      </c>
      <c r="M2305" s="82">
        <v>44491.5</v>
      </c>
      <c r="N2305" s="79"/>
      <c r="O2305">
        <f t="shared" si="142"/>
        <v>13</v>
      </c>
      <c r="P2305" s="32">
        <f t="shared" si="143"/>
        <v>5522.1399999999994</v>
      </c>
    </row>
    <row r="2306" spans="2:16" x14ac:dyDescent="0.35">
      <c r="B2306" s="89" t="s">
        <v>86</v>
      </c>
      <c r="C2306" s="113">
        <v>44491</v>
      </c>
      <c r="D2306" s="56" t="s">
        <v>438</v>
      </c>
      <c r="E2306" s="15" t="s">
        <v>439</v>
      </c>
      <c r="F2306" s="16">
        <v>5322.4100000000008</v>
      </c>
      <c r="H2306" s="2">
        <v>44472</v>
      </c>
      <c r="I2306" s="2">
        <v>44485</v>
      </c>
      <c r="J2306">
        <f t="shared" si="140"/>
        <v>14</v>
      </c>
      <c r="K2306" s="2">
        <f t="shared" si="141"/>
        <v>44478.5</v>
      </c>
      <c r="L2306" s="82">
        <v>44491.5</v>
      </c>
      <c r="M2306" s="82">
        <v>44491.5</v>
      </c>
      <c r="N2306" s="79"/>
      <c r="O2306">
        <f t="shared" si="142"/>
        <v>13</v>
      </c>
      <c r="P2306" s="32">
        <f t="shared" si="143"/>
        <v>69191.330000000016</v>
      </c>
    </row>
    <row r="2307" spans="2:16" x14ac:dyDescent="0.35">
      <c r="B2307" s="89" t="s">
        <v>86</v>
      </c>
      <c r="C2307" s="113">
        <v>44491</v>
      </c>
      <c r="D2307" s="56" t="s">
        <v>468</v>
      </c>
      <c r="E2307" s="15" t="s">
        <v>469</v>
      </c>
      <c r="F2307" s="16">
        <v>24.690000000000008</v>
      </c>
      <c r="H2307" s="2">
        <v>44472</v>
      </c>
      <c r="I2307" s="2">
        <v>44485</v>
      </c>
      <c r="J2307">
        <f t="shared" si="140"/>
        <v>14</v>
      </c>
      <c r="K2307" s="2">
        <f t="shared" si="141"/>
        <v>44478.5</v>
      </c>
      <c r="L2307" s="82">
        <v>44491.5</v>
      </c>
      <c r="M2307" s="82">
        <v>44491.5</v>
      </c>
      <c r="N2307" s="79"/>
      <c r="O2307">
        <f t="shared" si="142"/>
        <v>13</v>
      </c>
      <c r="P2307" s="32">
        <f t="shared" si="143"/>
        <v>320.97000000000008</v>
      </c>
    </row>
    <row r="2308" spans="2:16" x14ac:dyDescent="0.35">
      <c r="B2308" s="89" t="s">
        <v>86</v>
      </c>
      <c r="C2308" s="113">
        <v>44491</v>
      </c>
      <c r="D2308" s="56" t="s">
        <v>474</v>
      </c>
      <c r="E2308" s="15" t="s">
        <v>475</v>
      </c>
      <c r="F2308" s="16">
        <v>192.31</v>
      </c>
      <c r="H2308" s="2">
        <v>44472</v>
      </c>
      <c r="I2308" s="2">
        <v>44485</v>
      </c>
      <c r="J2308">
        <f t="shared" si="140"/>
        <v>14</v>
      </c>
      <c r="K2308" s="2">
        <f t="shared" si="141"/>
        <v>44478.5</v>
      </c>
      <c r="L2308" s="82">
        <v>44491.5</v>
      </c>
      <c r="M2308" s="82">
        <v>44491.5</v>
      </c>
      <c r="N2308" s="79"/>
      <c r="O2308">
        <f t="shared" si="142"/>
        <v>13</v>
      </c>
      <c r="P2308" s="32">
        <f t="shared" si="143"/>
        <v>2500.0300000000002</v>
      </c>
    </row>
    <row r="2309" spans="2:16" x14ac:dyDescent="0.35">
      <c r="B2309" s="89" t="s">
        <v>86</v>
      </c>
      <c r="C2309" s="113">
        <v>44491</v>
      </c>
      <c r="D2309" s="56" t="s">
        <v>476</v>
      </c>
      <c r="E2309" s="15" t="s">
        <v>477</v>
      </c>
      <c r="F2309" s="16">
        <v>30.890000000000004</v>
      </c>
      <c r="H2309" s="2">
        <v>44472</v>
      </c>
      <c r="I2309" s="2">
        <v>44485</v>
      </c>
      <c r="J2309">
        <f t="shared" si="140"/>
        <v>14</v>
      </c>
      <c r="K2309" s="2">
        <f t="shared" si="141"/>
        <v>44478.5</v>
      </c>
      <c r="L2309" s="82">
        <v>44491.5</v>
      </c>
      <c r="M2309" s="82">
        <v>44491.5</v>
      </c>
      <c r="N2309" s="79"/>
      <c r="O2309">
        <f t="shared" si="142"/>
        <v>13</v>
      </c>
      <c r="P2309" s="32">
        <f t="shared" si="143"/>
        <v>401.57000000000005</v>
      </c>
    </row>
    <row r="2310" spans="2:16" x14ac:dyDescent="0.35">
      <c r="B2310" s="89" t="s">
        <v>86</v>
      </c>
      <c r="C2310" s="113">
        <v>44491</v>
      </c>
      <c r="D2310" s="56" t="s">
        <v>478</v>
      </c>
      <c r="E2310" s="15" t="s">
        <v>479</v>
      </c>
      <c r="F2310" s="16">
        <v>11154.870000000004</v>
      </c>
      <c r="H2310" s="2">
        <v>44472</v>
      </c>
      <c r="I2310" s="2">
        <v>44485</v>
      </c>
      <c r="J2310">
        <f t="shared" si="140"/>
        <v>14</v>
      </c>
      <c r="K2310" s="2">
        <f t="shared" si="141"/>
        <v>44478.5</v>
      </c>
      <c r="L2310" s="82">
        <v>44491.5</v>
      </c>
      <c r="M2310" s="82">
        <v>44491.5</v>
      </c>
      <c r="N2310" s="79"/>
      <c r="O2310">
        <f t="shared" si="142"/>
        <v>13</v>
      </c>
      <c r="P2310" s="32">
        <f t="shared" si="143"/>
        <v>145013.31000000006</v>
      </c>
    </row>
    <row r="2311" spans="2:16" x14ac:dyDescent="0.35">
      <c r="B2311" s="89" t="s">
        <v>86</v>
      </c>
      <c r="C2311" s="113">
        <v>44491</v>
      </c>
      <c r="D2311" s="56" t="s">
        <v>480</v>
      </c>
      <c r="E2311" s="15" t="s">
        <v>481</v>
      </c>
      <c r="F2311" s="16">
        <v>1552</v>
      </c>
      <c r="H2311" s="2">
        <v>44472</v>
      </c>
      <c r="I2311" s="2">
        <v>44485</v>
      </c>
      <c r="J2311">
        <f t="shared" si="140"/>
        <v>14</v>
      </c>
      <c r="K2311" s="2">
        <f t="shared" si="141"/>
        <v>44478.5</v>
      </c>
      <c r="L2311" s="82">
        <v>44491.5</v>
      </c>
      <c r="M2311" s="82">
        <v>44491.5</v>
      </c>
      <c r="N2311" s="79"/>
      <c r="O2311">
        <f t="shared" si="142"/>
        <v>13</v>
      </c>
      <c r="P2311" s="32">
        <f t="shared" si="143"/>
        <v>20176</v>
      </c>
    </row>
    <row r="2312" spans="2:16" x14ac:dyDescent="0.35">
      <c r="B2312" s="89" t="s">
        <v>86</v>
      </c>
      <c r="C2312" s="113">
        <v>44491</v>
      </c>
      <c r="D2312" s="56" t="s">
        <v>563</v>
      </c>
      <c r="E2312" s="15" t="s">
        <v>564</v>
      </c>
      <c r="F2312" s="16">
        <v>1645.58</v>
      </c>
      <c r="H2312" s="2">
        <v>44472</v>
      </c>
      <c r="I2312" s="2">
        <v>44485</v>
      </c>
      <c r="J2312">
        <f t="shared" si="140"/>
        <v>14</v>
      </c>
      <c r="K2312" s="2">
        <f t="shared" si="141"/>
        <v>44478.5</v>
      </c>
      <c r="L2312" s="82">
        <v>44491.5</v>
      </c>
      <c r="M2312" s="82">
        <v>44491.5</v>
      </c>
      <c r="N2312" s="79"/>
      <c r="O2312">
        <f t="shared" si="142"/>
        <v>13</v>
      </c>
      <c r="P2312" s="32">
        <f t="shared" si="143"/>
        <v>21392.54</v>
      </c>
    </row>
    <row r="2313" spans="2:16" x14ac:dyDescent="0.35">
      <c r="B2313" s="89" t="s">
        <v>86</v>
      </c>
      <c r="C2313" s="113">
        <v>44491</v>
      </c>
      <c r="D2313" s="56" t="s">
        <v>490</v>
      </c>
      <c r="E2313" s="15" t="s">
        <v>491</v>
      </c>
      <c r="F2313" s="16">
        <v>324.29999999999995</v>
      </c>
      <c r="H2313" s="2">
        <v>44472</v>
      </c>
      <c r="I2313" s="2">
        <v>44485</v>
      </c>
      <c r="J2313">
        <f t="shared" si="140"/>
        <v>14</v>
      </c>
      <c r="K2313" s="2">
        <f t="shared" si="141"/>
        <v>44478.5</v>
      </c>
      <c r="L2313" s="82">
        <v>44491.5</v>
      </c>
      <c r="M2313" s="82">
        <v>44491.5</v>
      </c>
      <c r="N2313" s="79"/>
      <c r="O2313">
        <f t="shared" si="142"/>
        <v>13</v>
      </c>
      <c r="P2313" s="32">
        <f t="shared" si="143"/>
        <v>4215.8999999999996</v>
      </c>
    </row>
    <row r="2314" spans="2:16" x14ac:dyDescent="0.35">
      <c r="B2314" s="89" t="s">
        <v>86</v>
      </c>
      <c r="C2314" s="113">
        <v>44491</v>
      </c>
      <c r="D2314" s="56" t="s">
        <v>494</v>
      </c>
      <c r="E2314" s="15" t="s">
        <v>495</v>
      </c>
      <c r="F2314" s="16">
        <v>1823.9899999999991</v>
      </c>
      <c r="H2314" s="2">
        <v>44472</v>
      </c>
      <c r="I2314" s="2">
        <v>44485</v>
      </c>
      <c r="J2314">
        <f t="shared" ref="J2314:J2377" si="144">I2314-H2314+1</f>
        <v>14</v>
      </c>
      <c r="K2314" s="2">
        <f t="shared" ref="K2314:K2377" si="145">(I2314+H2314)/2</f>
        <v>44478.5</v>
      </c>
      <c r="L2314" s="82">
        <v>44491.5</v>
      </c>
      <c r="M2314" s="82">
        <v>44491.5</v>
      </c>
      <c r="N2314" s="79"/>
      <c r="O2314">
        <f t="shared" ref="O2314:O2377" si="146">M2314-K2314</f>
        <v>13</v>
      </c>
      <c r="P2314" s="32">
        <f t="shared" ref="P2314:P2377" si="147">F2314*O2314</f>
        <v>23711.869999999988</v>
      </c>
    </row>
    <row r="2315" spans="2:16" x14ac:dyDescent="0.35">
      <c r="B2315" s="89" t="s">
        <v>86</v>
      </c>
      <c r="C2315" s="113">
        <v>44491</v>
      </c>
      <c r="D2315" s="56" t="s">
        <v>496</v>
      </c>
      <c r="E2315" s="15" t="s">
        <v>497</v>
      </c>
      <c r="F2315" s="16">
        <v>317.95999999999998</v>
      </c>
      <c r="H2315" s="2">
        <v>44472</v>
      </c>
      <c r="I2315" s="2">
        <v>44485</v>
      </c>
      <c r="J2315">
        <f t="shared" si="144"/>
        <v>14</v>
      </c>
      <c r="K2315" s="2">
        <f t="shared" si="145"/>
        <v>44478.5</v>
      </c>
      <c r="L2315" s="82">
        <v>44491.5</v>
      </c>
      <c r="M2315" s="82">
        <v>44491.5</v>
      </c>
      <c r="N2315" s="79"/>
      <c r="O2315">
        <f t="shared" si="146"/>
        <v>13</v>
      </c>
      <c r="P2315" s="32">
        <f t="shared" si="147"/>
        <v>4133.4799999999996</v>
      </c>
    </row>
    <row r="2316" spans="2:16" x14ac:dyDescent="0.35">
      <c r="B2316" s="89" t="s">
        <v>86</v>
      </c>
      <c r="C2316" s="113">
        <v>44491</v>
      </c>
      <c r="D2316" s="56" t="s">
        <v>498</v>
      </c>
      <c r="E2316" s="15" t="s">
        <v>499</v>
      </c>
      <c r="F2316" s="16">
        <v>402.48000000000008</v>
      </c>
      <c r="H2316" s="2">
        <v>44472</v>
      </c>
      <c r="I2316" s="2">
        <v>44485</v>
      </c>
      <c r="J2316">
        <f t="shared" si="144"/>
        <v>14</v>
      </c>
      <c r="K2316" s="2">
        <f t="shared" si="145"/>
        <v>44478.5</v>
      </c>
      <c r="L2316" s="82">
        <v>44491.5</v>
      </c>
      <c r="M2316" s="82">
        <v>44491.5</v>
      </c>
      <c r="N2316" s="79"/>
      <c r="O2316">
        <f t="shared" si="146"/>
        <v>13</v>
      </c>
      <c r="P2316" s="32">
        <f t="shared" si="147"/>
        <v>5232.2400000000007</v>
      </c>
    </row>
    <row r="2317" spans="2:16" x14ac:dyDescent="0.35">
      <c r="B2317" s="89" t="s">
        <v>86</v>
      </c>
      <c r="C2317" s="113">
        <v>44491</v>
      </c>
      <c r="D2317" s="56" t="s">
        <v>500</v>
      </c>
      <c r="E2317" s="15" t="s">
        <v>501</v>
      </c>
      <c r="F2317" s="16">
        <v>99.019999999999968</v>
      </c>
      <c r="H2317" s="2">
        <v>44472</v>
      </c>
      <c r="I2317" s="2">
        <v>44485</v>
      </c>
      <c r="J2317">
        <f t="shared" si="144"/>
        <v>14</v>
      </c>
      <c r="K2317" s="2">
        <f t="shared" si="145"/>
        <v>44478.5</v>
      </c>
      <c r="L2317" s="82">
        <v>44491.5</v>
      </c>
      <c r="M2317" s="82">
        <v>44491.5</v>
      </c>
      <c r="N2317" s="79"/>
      <c r="O2317">
        <f t="shared" si="146"/>
        <v>13</v>
      </c>
      <c r="P2317" s="32">
        <f t="shared" si="147"/>
        <v>1287.2599999999995</v>
      </c>
    </row>
    <row r="2318" spans="2:16" x14ac:dyDescent="0.35">
      <c r="B2318" s="89" t="s">
        <v>86</v>
      </c>
      <c r="C2318" s="113">
        <v>44491</v>
      </c>
      <c r="D2318" s="56" t="s">
        <v>502</v>
      </c>
      <c r="E2318" s="15" t="s">
        <v>502</v>
      </c>
      <c r="F2318" s="16">
        <v>253.01</v>
      </c>
      <c r="H2318" s="2">
        <v>44472</v>
      </c>
      <c r="I2318" s="2">
        <v>44485</v>
      </c>
      <c r="J2318">
        <f t="shared" si="144"/>
        <v>14</v>
      </c>
      <c r="K2318" s="2">
        <f t="shared" si="145"/>
        <v>44478.5</v>
      </c>
      <c r="L2318" s="82">
        <v>44491.5</v>
      </c>
      <c r="M2318" s="82">
        <v>44491.5</v>
      </c>
      <c r="N2318" s="79"/>
      <c r="O2318">
        <f t="shared" si="146"/>
        <v>13</v>
      </c>
      <c r="P2318" s="32">
        <f t="shared" si="147"/>
        <v>3289.13</v>
      </c>
    </row>
    <row r="2319" spans="2:16" x14ac:dyDescent="0.35">
      <c r="B2319" s="89" t="s">
        <v>86</v>
      </c>
      <c r="C2319" s="113">
        <v>44491</v>
      </c>
      <c r="D2319" s="56" t="s">
        <v>446</v>
      </c>
      <c r="E2319" s="15" t="s">
        <v>446</v>
      </c>
      <c r="F2319" s="16">
        <v>886.26</v>
      </c>
      <c r="H2319" s="2">
        <v>44472</v>
      </c>
      <c r="I2319" s="2">
        <v>44485</v>
      </c>
      <c r="J2319">
        <f t="shared" si="144"/>
        <v>14</v>
      </c>
      <c r="K2319" s="2">
        <f t="shared" si="145"/>
        <v>44478.5</v>
      </c>
      <c r="L2319" s="82">
        <v>44491.5</v>
      </c>
      <c r="M2319" s="82">
        <v>44491.5</v>
      </c>
      <c r="N2319" s="79"/>
      <c r="O2319">
        <f t="shared" si="146"/>
        <v>13</v>
      </c>
      <c r="P2319" s="32">
        <f t="shared" si="147"/>
        <v>11521.38</v>
      </c>
    </row>
    <row r="2320" spans="2:16" x14ac:dyDescent="0.35">
      <c r="B2320" s="89" t="s">
        <v>86</v>
      </c>
      <c r="C2320" s="113">
        <v>44491</v>
      </c>
      <c r="D2320" s="56" t="s">
        <v>447</v>
      </c>
      <c r="E2320" s="15" t="s">
        <v>447</v>
      </c>
      <c r="F2320" s="16">
        <v>2006.2099999999998</v>
      </c>
      <c r="H2320" s="2">
        <v>44472</v>
      </c>
      <c r="I2320" s="2">
        <v>44485</v>
      </c>
      <c r="J2320">
        <f t="shared" si="144"/>
        <v>14</v>
      </c>
      <c r="K2320" s="2">
        <f t="shared" si="145"/>
        <v>44478.5</v>
      </c>
      <c r="L2320" s="82">
        <v>44491.5</v>
      </c>
      <c r="M2320" s="82">
        <v>44491.5</v>
      </c>
      <c r="N2320" s="79"/>
      <c r="O2320">
        <f t="shared" si="146"/>
        <v>13</v>
      </c>
      <c r="P2320" s="32">
        <f t="shared" si="147"/>
        <v>26080.729999999996</v>
      </c>
    </row>
    <row r="2321" spans="1:16" x14ac:dyDescent="0.35">
      <c r="B2321" s="89" t="s">
        <v>86</v>
      </c>
      <c r="C2321" s="113">
        <v>44491</v>
      </c>
      <c r="D2321" s="56" t="s">
        <v>503</v>
      </c>
      <c r="E2321" s="15" t="s">
        <v>503</v>
      </c>
      <c r="F2321" s="16">
        <v>809.09</v>
      </c>
      <c r="H2321" s="2">
        <v>44472</v>
      </c>
      <c r="I2321" s="2">
        <v>44485</v>
      </c>
      <c r="J2321">
        <f t="shared" si="144"/>
        <v>14</v>
      </c>
      <c r="K2321" s="2">
        <f t="shared" si="145"/>
        <v>44478.5</v>
      </c>
      <c r="L2321" s="82">
        <v>44491.5</v>
      </c>
      <c r="M2321" s="82">
        <v>44491.5</v>
      </c>
      <c r="N2321" s="79"/>
      <c r="O2321">
        <f t="shared" si="146"/>
        <v>13</v>
      </c>
      <c r="P2321" s="32">
        <f t="shared" si="147"/>
        <v>10518.17</v>
      </c>
    </row>
    <row r="2322" spans="1:16" x14ac:dyDescent="0.35">
      <c r="B2322" s="89" t="s">
        <v>86</v>
      </c>
      <c r="C2322" s="113">
        <v>44491</v>
      </c>
      <c r="D2322" s="56" t="s">
        <v>540</v>
      </c>
      <c r="E2322" s="15" t="s">
        <v>541</v>
      </c>
      <c r="F2322" s="16">
        <v>2.4000000000000004</v>
      </c>
      <c r="H2322" s="2">
        <v>44472</v>
      </c>
      <c r="I2322" s="2">
        <v>44485</v>
      </c>
      <c r="J2322">
        <f t="shared" si="144"/>
        <v>14</v>
      </c>
      <c r="K2322" s="2">
        <f t="shared" si="145"/>
        <v>44478.5</v>
      </c>
      <c r="L2322" s="82">
        <v>44491.5</v>
      </c>
      <c r="M2322" s="79">
        <v>44498.5</v>
      </c>
      <c r="N2322" s="79"/>
      <c r="O2322">
        <f t="shared" si="146"/>
        <v>20</v>
      </c>
      <c r="P2322" s="32">
        <f t="shared" si="147"/>
        <v>48.000000000000007</v>
      </c>
    </row>
    <row r="2323" spans="1:16" x14ac:dyDescent="0.35">
      <c r="B2323" s="89" t="s">
        <v>86</v>
      </c>
      <c r="C2323" s="113">
        <v>44491</v>
      </c>
      <c r="D2323" s="56" t="s">
        <v>488</v>
      </c>
      <c r="E2323" s="15" t="s">
        <v>489</v>
      </c>
      <c r="F2323" s="16">
        <v>1009.7400000000002</v>
      </c>
      <c r="H2323" s="2">
        <v>44472</v>
      </c>
      <c r="I2323" s="2">
        <v>44485</v>
      </c>
      <c r="J2323">
        <f t="shared" si="144"/>
        <v>14</v>
      </c>
      <c r="K2323" s="2">
        <f t="shared" si="145"/>
        <v>44478.5</v>
      </c>
      <c r="L2323" s="82">
        <v>44491.5</v>
      </c>
      <c r="M2323" s="79">
        <v>44515.5</v>
      </c>
      <c r="N2323" s="79"/>
      <c r="O2323">
        <f t="shared" si="146"/>
        <v>37</v>
      </c>
      <c r="P2323" s="32">
        <f t="shared" si="147"/>
        <v>37360.380000000012</v>
      </c>
    </row>
    <row r="2324" spans="1:16" x14ac:dyDescent="0.35">
      <c r="B2324" s="89" t="s">
        <v>86</v>
      </c>
      <c r="C2324" s="113">
        <v>44491</v>
      </c>
      <c r="D2324" s="56" t="s">
        <v>534</v>
      </c>
      <c r="E2324" s="15" t="s">
        <v>535</v>
      </c>
      <c r="F2324" s="16">
        <v>1024.8</v>
      </c>
      <c r="H2324" s="2">
        <v>44472</v>
      </c>
      <c r="I2324" s="2">
        <v>44485</v>
      </c>
      <c r="J2324">
        <f t="shared" si="144"/>
        <v>14</v>
      </c>
      <c r="K2324" s="2">
        <f t="shared" si="145"/>
        <v>44478.5</v>
      </c>
      <c r="L2324" s="82">
        <v>44491.5</v>
      </c>
      <c r="M2324" s="82">
        <v>44491.5</v>
      </c>
      <c r="N2324" s="79">
        <v>44491.5</v>
      </c>
      <c r="O2324">
        <f t="shared" si="146"/>
        <v>13</v>
      </c>
      <c r="P2324" s="32">
        <f t="shared" si="147"/>
        <v>13322.4</v>
      </c>
    </row>
    <row r="2325" spans="1:16" x14ac:dyDescent="0.35">
      <c r="B2325" s="89" t="s">
        <v>86</v>
      </c>
      <c r="C2325" s="113">
        <v>44491</v>
      </c>
      <c r="D2325" s="56" t="s">
        <v>536</v>
      </c>
      <c r="E2325" s="15" t="s">
        <v>537</v>
      </c>
      <c r="F2325" s="16">
        <v>276.73</v>
      </c>
      <c r="H2325" s="2">
        <v>44472</v>
      </c>
      <c r="I2325" s="2">
        <v>44485</v>
      </c>
      <c r="J2325">
        <f t="shared" si="144"/>
        <v>14</v>
      </c>
      <c r="K2325" s="2">
        <f t="shared" si="145"/>
        <v>44478.5</v>
      </c>
      <c r="L2325" s="82">
        <v>44491.5</v>
      </c>
      <c r="M2325" s="82">
        <v>44491.5</v>
      </c>
      <c r="N2325" s="79">
        <v>44491.5</v>
      </c>
      <c r="O2325">
        <f t="shared" si="146"/>
        <v>13</v>
      </c>
      <c r="P2325" s="32">
        <f t="shared" si="147"/>
        <v>3597.4900000000002</v>
      </c>
    </row>
    <row r="2326" spans="1:16" x14ac:dyDescent="0.35">
      <c r="A2326" s="4"/>
      <c r="B2326" s="4" t="s">
        <v>98</v>
      </c>
      <c r="C2326" s="114">
        <v>44491</v>
      </c>
      <c r="D2326" s="56" t="s">
        <v>544</v>
      </c>
      <c r="E2326" t="s">
        <v>545</v>
      </c>
      <c r="F2326" s="3">
        <v>137.79</v>
      </c>
      <c r="H2326" s="2">
        <v>44473</v>
      </c>
      <c r="I2326" s="2">
        <v>44486</v>
      </c>
      <c r="J2326">
        <f t="shared" si="144"/>
        <v>14</v>
      </c>
      <c r="K2326" s="2">
        <f t="shared" si="145"/>
        <v>44479.5</v>
      </c>
      <c r="L2326" s="94">
        <v>44491.5</v>
      </c>
      <c r="M2326" s="79">
        <v>44503.5</v>
      </c>
      <c r="N2326" s="79"/>
      <c r="O2326">
        <f t="shared" si="146"/>
        <v>24</v>
      </c>
      <c r="P2326" s="32">
        <f t="shared" si="147"/>
        <v>3306.96</v>
      </c>
    </row>
    <row r="2327" spans="1:16" x14ac:dyDescent="0.35">
      <c r="A2327" s="4"/>
      <c r="B2327" s="4" t="s">
        <v>98</v>
      </c>
      <c r="C2327" s="114">
        <v>44491</v>
      </c>
      <c r="D2327" s="56" t="s">
        <v>544</v>
      </c>
      <c r="E2327" t="s">
        <v>546</v>
      </c>
      <c r="F2327" s="3">
        <v>3420.4999999999995</v>
      </c>
      <c r="H2327" s="2">
        <v>44473</v>
      </c>
      <c r="I2327" s="2">
        <v>44486</v>
      </c>
      <c r="J2327">
        <f t="shared" si="144"/>
        <v>14</v>
      </c>
      <c r="K2327" s="2">
        <f t="shared" si="145"/>
        <v>44479.5</v>
      </c>
      <c r="L2327" s="94">
        <v>44491.5</v>
      </c>
      <c r="M2327" s="79">
        <v>44530.5</v>
      </c>
      <c r="N2327" s="79"/>
      <c r="O2327">
        <f t="shared" si="146"/>
        <v>51</v>
      </c>
      <c r="P2327" s="32">
        <f t="shared" si="147"/>
        <v>174445.49999999997</v>
      </c>
    </row>
    <row r="2328" spans="1:16" x14ac:dyDescent="0.35">
      <c r="A2328" s="4"/>
      <c r="B2328" s="123" t="s">
        <v>86</v>
      </c>
      <c r="C2328" s="114">
        <v>44491</v>
      </c>
      <c r="D2328" s="56" t="s">
        <v>544</v>
      </c>
      <c r="E2328" t="s">
        <v>546</v>
      </c>
      <c r="F2328" s="3">
        <v>187.01</v>
      </c>
      <c r="H2328" s="2">
        <v>44472</v>
      </c>
      <c r="I2328" s="2">
        <v>44485</v>
      </c>
      <c r="J2328">
        <f t="shared" si="144"/>
        <v>14</v>
      </c>
      <c r="K2328" s="2">
        <f t="shared" si="145"/>
        <v>44478.5</v>
      </c>
      <c r="L2328" s="94">
        <v>44491.5</v>
      </c>
      <c r="M2328" s="79">
        <v>44530.5</v>
      </c>
      <c r="N2328" s="79"/>
      <c r="O2328">
        <f t="shared" si="146"/>
        <v>52</v>
      </c>
      <c r="P2328" s="32">
        <f t="shared" si="147"/>
        <v>9724.52</v>
      </c>
    </row>
    <row r="2329" spans="1:16" x14ac:dyDescent="0.35">
      <c r="B2329" s="56" t="s">
        <v>98</v>
      </c>
      <c r="C2329" s="113">
        <v>44505</v>
      </c>
      <c r="D2329" s="56" t="s">
        <v>450</v>
      </c>
      <c r="E2329" s="15" t="s">
        <v>451</v>
      </c>
      <c r="F2329" s="16">
        <v>23.38</v>
      </c>
      <c r="H2329" s="2">
        <v>44487</v>
      </c>
      <c r="I2329" s="2">
        <v>44500</v>
      </c>
      <c r="J2329">
        <f t="shared" si="144"/>
        <v>14</v>
      </c>
      <c r="K2329" s="2">
        <f t="shared" si="145"/>
        <v>44493.5</v>
      </c>
      <c r="L2329" s="82">
        <v>44505.5</v>
      </c>
      <c r="M2329" s="79">
        <v>44509.5</v>
      </c>
      <c r="N2329" s="79"/>
      <c r="O2329">
        <f t="shared" si="146"/>
        <v>16</v>
      </c>
      <c r="P2329" s="32">
        <f t="shared" si="147"/>
        <v>374.08</v>
      </c>
    </row>
    <row r="2330" spans="1:16" x14ac:dyDescent="0.35">
      <c r="B2330" s="56" t="s">
        <v>98</v>
      </c>
      <c r="C2330" s="113">
        <v>44505</v>
      </c>
      <c r="D2330" s="56" t="s">
        <v>488</v>
      </c>
      <c r="E2330" s="15" t="s">
        <v>489</v>
      </c>
      <c r="F2330" s="16">
        <v>28.78</v>
      </c>
      <c r="H2330" s="2">
        <v>44487</v>
      </c>
      <c r="I2330" s="2">
        <v>44500</v>
      </c>
      <c r="J2330">
        <f t="shared" si="144"/>
        <v>14</v>
      </c>
      <c r="K2330" s="2">
        <f t="shared" si="145"/>
        <v>44493.5</v>
      </c>
      <c r="L2330" s="82">
        <v>44505.5</v>
      </c>
      <c r="M2330" s="79">
        <v>44545.5</v>
      </c>
      <c r="N2330" s="79"/>
      <c r="O2330">
        <f t="shared" si="146"/>
        <v>52</v>
      </c>
      <c r="P2330" s="32">
        <f t="shared" si="147"/>
        <v>1496.56</v>
      </c>
    </row>
    <row r="2331" spans="1:16" x14ac:dyDescent="0.35">
      <c r="B2331" s="56" t="s">
        <v>98</v>
      </c>
      <c r="C2331" s="113">
        <v>44505</v>
      </c>
      <c r="D2331" s="56" t="s">
        <v>450</v>
      </c>
      <c r="E2331" s="15" t="s">
        <v>451</v>
      </c>
      <c r="F2331" s="16">
        <v>23.38</v>
      </c>
      <c r="H2331" s="2">
        <v>44487</v>
      </c>
      <c r="I2331" s="2">
        <v>44500</v>
      </c>
      <c r="J2331">
        <f t="shared" si="144"/>
        <v>14</v>
      </c>
      <c r="K2331" s="2">
        <f t="shared" si="145"/>
        <v>44493.5</v>
      </c>
      <c r="L2331" s="82">
        <v>44505.5</v>
      </c>
      <c r="M2331" s="79">
        <v>44509.5</v>
      </c>
      <c r="N2331" s="79"/>
      <c r="O2331">
        <f t="shared" si="146"/>
        <v>16</v>
      </c>
      <c r="P2331" s="32">
        <f t="shared" si="147"/>
        <v>374.08</v>
      </c>
    </row>
    <row r="2332" spans="1:16" x14ac:dyDescent="0.35">
      <c r="B2332" s="56" t="s">
        <v>98</v>
      </c>
      <c r="C2332" s="113">
        <v>44505</v>
      </c>
      <c r="D2332" s="56" t="s">
        <v>557</v>
      </c>
      <c r="E2332" s="15" t="s">
        <v>558</v>
      </c>
      <c r="F2332" s="16">
        <v>30</v>
      </c>
      <c r="H2332" s="2">
        <v>44487</v>
      </c>
      <c r="I2332" s="2">
        <v>44500</v>
      </c>
      <c r="J2332">
        <f t="shared" si="144"/>
        <v>14</v>
      </c>
      <c r="K2332" s="2">
        <f t="shared" si="145"/>
        <v>44493.5</v>
      </c>
      <c r="L2332" s="82">
        <v>44505.5</v>
      </c>
      <c r="M2332" s="79">
        <v>44509.5</v>
      </c>
      <c r="N2332" s="79"/>
      <c r="O2332">
        <f t="shared" si="146"/>
        <v>16</v>
      </c>
      <c r="P2332" s="32">
        <f t="shared" si="147"/>
        <v>480</v>
      </c>
    </row>
    <row r="2333" spans="1:16" x14ac:dyDescent="0.35">
      <c r="B2333" s="56" t="s">
        <v>98</v>
      </c>
      <c r="C2333" s="113">
        <v>44505</v>
      </c>
      <c r="D2333" s="56" t="s">
        <v>559</v>
      </c>
      <c r="E2333" s="15" t="s">
        <v>560</v>
      </c>
      <c r="F2333" s="16">
        <v>288</v>
      </c>
      <c r="H2333" s="2">
        <v>44487</v>
      </c>
      <c r="I2333" s="2">
        <v>44500</v>
      </c>
      <c r="J2333">
        <f t="shared" si="144"/>
        <v>14</v>
      </c>
      <c r="K2333" s="2">
        <f t="shared" si="145"/>
        <v>44493.5</v>
      </c>
      <c r="L2333" s="82">
        <v>44505.5</v>
      </c>
      <c r="M2333" s="79">
        <v>44509.5</v>
      </c>
      <c r="N2333" s="79"/>
      <c r="O2333">
        <f t="shared" si="146"/>
        <v>16</v>
      </c>
      <c r="P2333" s="32">
        <f t="shared" si="147"/>
        <v>4608</v>
      </c>
    </row>
    <row r="2334" spans="1:16" x14ac:dyDescent="0.35">
      <c r="B2334" s="56" t="s">
        <v>98</v>
      </c>
      <c r="C2334" s="113">
        <v>44505</v>
      </c>
      <c r="D2334" s="56" t="s">
        <v>460</v>
      </c>
      <c r="E2334" s="15" t="s">
        <v>461</v>
      </c>
      <c r="F2334" s="16">
        <v>171.32000000000002</v>
      </c>
      <c r="H2334" s="2">
        <v>44487</v>
      </c>
      <c r="I2334" s="2">
        <v>44500</v>
      </c>
      <c r="J2334">
        <f t="shared" si="144"/>
        <v>14</v>
      </c>
      <c r="K2334" s="2">
        <f t="shared" si="145"/>
        <v>44493.5</v>
      </c>
      <c r="L2334" s="82">
        <v>44505.5</v>
      </c>
      <c r="M2334" s="79">
        <v>44509.5</v>
      </c>
      <c r="N2334" s="79"/>
      <c r="O2334">
        <f t="shared" si="146"/>
        <v>16</v>
      </c>
      <c r="P2334" s="32">
        <f t="shared" si="147"/>
        <v>2741.1200000000003</v>
      </c>
    </row>
    <row r="2335" spans="1:16" x14ac:dyDescent="0.35">
      <c r="B2335" s="56" t="s">
        <v>98</v>
      </c>
      <c r="C2335" s="113">
        <v>44505</v>
      </c>
      <c r="D2335" s="56" t="s">
        <v>462</v>
      </c>
      <c r="E2335" s="15" t="s">
        <v>463</v>
      </c>
      <c r="F2335" s="16">
        <v>25.08</v>
      </c>
      <c r="H2335" s="2">
        <v>44487</v>
      </c>
      <c r="I2335" s="2">
        <v>44500</v>
      </c>
      <c r="J2335">
        <f t="shared" si="144"/>
        <v>14</v>
      </c>
      <c r="K2335" s="2">
        <f t="shared" si="145"/>
        <v>44493.5</v>
      </c>
      <c r="L2335" s="82">
        <v>44505.5</v>
      </c>
      <c r="M2335" s="79">
        <v>44509.5</v>
      </c>
      <c r="N2335" s="79"/>
      <c r="O2335">
        <f t="shared" si="146"/>
        <v>16</v>
      </c>
      <c r="P2335" s="32">
        <f t="shared" si="147"/>
        <v>401.28</v>
      </c>
    </row>
    <row r="2336" spans="1:16" x14ac:dyDescent="0.35">
      <c r="B2336" s="56" t="s">
        <v>98</v>
      </c>
      <c r="C2336" s="113">
        <v>44505</v>
      </c>
      <c r="D2336" s="56" t="s">
        <v>440</v>
      </c>
      <c r="E2336" s="15" t="s">
        <v>441</v>
      </c>
      <c r="F2336" s="16">
        <v>3.08</v>
      </c>
      <c r="H2336" s="2">
        <v>44487</v>
      </c>
      <c r="I2336" s="2">
        <v>44500</v>
      </c>
      <c r="J2336">
        <f t="shared" si="144"/>
        <v>14</v>
      </c>
      <c r="K2336" s="2">
        <f t="shared" si="145"/>
        <v>44493.5</v>
      </c>
      <c r="L2336" s="82">
        <v>44505.5</v>
      </c>
      <c r="M2336" s="79">
        <v>44524.5</v>
      </c>
      <c r="N2336" s="79"/>
      <c r="O2336">
        <f t="shared" si="146"/>
        <v>31</v>
      </c>
      <c r="P2336" s="32">
        <f t="shared" si="147"/>
        <v>95.48</v>
      </c>
    </row>
    <row r="2337" spans="2:16" x14ac:dyDescent="0.35">
      <c r="B2337" s="56" t="s">
        <v>98</v>
      </c>
      <c r="C2337" s="113">
        <v>44505</v>
      </c>
      <c r="D2337" s="56" t="s">
        <v>470</v>
      </c>
      <c r="E2337" s="15" t="s">
        <v>471</v>
      </c>
      <c r="F2337" s="16">
        <v>4695.1100000000006</v>
      </c>
      <c r="H2337" s="2">
        <v>44487</v>
      </c>
      <c r="I2337" s="2">
        <v>44500</v>
      </c>
      <c r="J2337">
        <f t="shared" si="144"/>
        <v>14</v>
      </c>
      <c r="K2337" s="2">
        <f t="shared" si="145"/>
        <v>44493.5</v>
      </c>
      <c r="L2337" s="82">
        <v>44505.5</v>
      </c>
      <c r="M2337" s="79">
        <v>44509.5</v>
      </c>
      <c r="N2337" s="79"/>
      <c r="O2337">
        <f t="shared" si="146"/>
        <v>16</v>
      </c>
      <c r="P2337" s="32">
        <f t="shared" si="147"/>
        <v>75121.760000000009</v>
      </c>
    </row>
    <row r="2338" spans="2:16" x14ac:dyDescent="0.35">
      <c r="B2338" s="56" t="s">
        <v>98</v>
      </c>
      <c r="C2338" s="113">
        <v>44505</v>
      </c>
      <c r="D2338" s="56" t="s">
        <v>472</v>
      </c>
      <c r="E2338" s="15" t="s">
        <v>473</v>
      </c>
      <c r="F2338" s="16">
        <v>672.1099999999999</v>
      </c>
      <c r="H2338" s="2">
        <v>44487</v>
      </c>
      <c r="I2338" s="2">
        <v>44500</v>
      </c>
      <c r="J2338">
        <f t="shared" si="144"/>
        <v>14</v>
      </c>
      <c r="K2338" s="2">
        <f t="shared" si="145"/>
        <v>44493.5</v>
      </c>
      <c r="L2338" s="82">
        <v>44505.5</v>
      </c>
      <c r="M2338" s="79">
        <v>44509.5</v>
      </c>
      <c r="N2338" s="79"/>
      <c r="O2338">
        <f t="shared" si="146"/>
        <v>16</v>
      </c>
      <c r="P2338" s="32">
        <f t="shared" si="147"/>
        <v>10753.759999999998</v>
      </c>
    </row>
    <row r="2339" spans="2:16" x14ac:dyDescent="0.35">
      <c r="B2339" s="56" t="s">
        <v>98</v>
      </c>
      <c r="C2339" s="113">
        <v>44505</v>
      </c>
      <c r="D2339" s="56" t="s">
        <v>486</v>
      </c>
      <c r="E2339" s="15" t="s">
        <v>487</v>
      </c>
      <c r="F2339" s="16">
        <v>56.64</v>
      </c>
      <c r="H2339" s="2">
        <v>44487</v>
      </c>
      <c r="I2339" s="2">
        <v>44500</v>
      </c>
      <c r="J2339">
        <f t="shared" si="144"/>
        <v>14</v>
      </c>
      <c r="K2339" s="2">
        <f t="shared" si="145"/>
        <v>44493.5</v>
      </c>
      <c r="L2339" s="82">
        <v>44505.5</v>
      </c>
      <c r="M2339" s="79">
        <v>44529.5</v>
      </c>
      <c r="N2339" s="79"/>
      <c r="O2339">
        <f t="shared" si="146"/>
        <v>36</v>
      </c>
      <c r="P2339" s="32">
        <f t="shared" si="147"/>
        <v>2039.04</v>
      </c>
    </row>
    <row r="2340" spans="2:16" x14ac:dyDescent="0.35">
      <c r="B2340" s="56" t="s">
        <v>98</v>
      </c>
      <c r="C2340" s="113">
        <v>44505</v>
      </c>
      <c r="D2340" s="56" t="s">
        <v>488</v>
      </c>
      <c r="E2340" s="15" t="s">
        <v>489</v>
      </c>
      <c r="F2340" s="16">
        <v>10736.380000000014</v>
      </c>
      <c r="H2340" s="2">
        <v>44487</v>
      </c>
      <c r="I2340" s="2">
        <v>44500</v>
      </c>
      <c r="J2340">
        <f t="shared" si="144"/>
        <v>14</v>
      </c>
      <c r="K2340" s="2">
        <f t="shared" si="145"/>
        <v>44493.5</v>
      </c>
      <c r="L2340" s="82">
        <v>44505.5</v>
      </c>
      <c r="M2340" s="79">
        <v>44545.5</v>
      </c>
      <c r="N2340" s="79"/>
      <c r="O2340">
        <f t="shared" si="146"/>
        <v>52</v>
      </c>
      <c r="P2340" s="32">
        <f t="shared" si="147"/>
        <v>558291.76000000071</v>
      </c>
    </row>
    <row r="2341" spans="2:16" x14ac:dyDescent="0.35">
      <c r="B2341" s="56" t="s">
        <v>98</v>
      </c>
      <c r="C2341" s="113">
        <v>44505</v>
      </c>
      <c r="D2341" s="56" t="s">
        <v>442</v>
      </c>
      <c r="E2341" s="15" t="s">
        <v>443</v>
      </c>
      <c r="F2341" s="16">
        <v>14.31</v>
      </c>
      <c r="H2341" s="2">
        <v>44487</v>
      </c>
      <c r="I2341" s="2">
        <v>44500</v>
      </c>
      <c r="J2341">
        <f t="shared" si="144"/>
        <v>14</v>
      </c>
      <c r="K2341" s="2">
        <f t="shared" si="145"/>
        <v>44493.5</v>
      </c>
      <c r="L2341" s="82">
        <v>44505.5</v>
      </c>
      <c r="M2341" s="82">
        <v>44505.5</v>
      </c>
      <c r="N2341" s="79"/>
      <c r="O2341">
        <f t="shared" si="146"/>
        <v>12</v>
      </c>
      <c r="P2341" s="32">
        <f t="shared" si="147"/>
        <v>171.72</v>
      </c>
    </row>
    <row r="2342" spans="2:16" x14ac:dyDescent="0.35">
      <c r="B2342" s="56" t="s">
        <v>98</v>
      </c>
      <c r="C2342" s="113">
        <v>44505</v>
      </c>
      <c r="D2342" s="89" t="s">
        <v>492</v>
      </c>
      <c r="E2342" s="15" t="s">
        <v>493</v>
      </c>
      <c r="F2342" s="16">
        <v>4841.2</v>
      </c>
      <c r="H2342" s="2">
        <v>44487</v>
      </c>
      <c r="I2342" s="2">
        <v>44500</v>
      </c>
      <c r="J2342">
        <f t="shared" si="144"/>
        <v>14</v>
      </c>
      <c r="K2342" s="2">
        <f t="shared" si="145"/>
        <v>44493.5</v>
      </c>
      <c r="L2342" s="82">
        <v>44505.5</v>
      </c>
      <c r="M2342" s="2">
        <v>44489.5</v>
      </c>
      <c r="N2342" s="79"/>
      <c r="O2342">
        <f t="shared" si="146"/>
        <v>-4</v>
      </c>
      <c r="P2342" s="32">
        <f t="shared" si="147"/>
        <v>-19364.8</v>
      </c>
    </row>
    <row r="2343" spans="2:16" x14ac:dyDescent="0.35">
      <c r="B2343" s="56" t="s">
        <v>98</v>
      </c>
      <c r="C2343" s="113">
        <v>44505</v>
      </c>
      <c r="D2343" s="56" t="s">
        <v>504</v>
      </c>
      <c r="E2343" s="15" t="s">
        <v>505</v>
      </c>
      <c r="F2343" s="16">
        <v>196.36</v>
      </c>
      <c r="H2343" s="2">
        <v>44487</v>
      </c>
      <c r="I2343" s="2">
        <v>44500</v>
      </c>
      <c r="J2343">
        <f t="shared" si="144"/>
        <v>14</v>
      </c>
      <c r="K2343" s="2">
        <f t="shared" si="145"/>
        <v>44493.5</v>
      </c>
      <c r="L2343" s="82">
        <v>44505.5</v>
      </c>
      <c r="M2343" s="79">
        <v>44509.5</v>
      </c>
      <c r="N2343" s="79"/>
      <c r="O2343">
        <f t="shared" si="146"/>
        <v>16</v>
      </c>
      <c r="P2343" s="32">
        <f t="shared" si="147"/>
        <v>3141.76</v>
      </c>
    </row>
    <row r="2344" spans="2:16" x14ac:dyDescent="0.35">
      <c r="B2344" s="56" t="s">
        <v>98</v>
      </c>
      <c r="C2344" s="113">
        <v>44505</v>
      </c>
      <c r="D2344" s="56" t="s">
        <v>506</v>
      </c>
      <c r="E2344" s="15" t="s">
        <v>507</v>
      </c>
      <c r="F2344" s="16">
        <v>633.44000000000005</v>
      </c>
      <c r="H2344" s="2">
        <v>44487</v>
      </c>
      <c r="I2344" s="2">
        <v>44500</v>
      </c>
      <c r="J2344">
        <f t="shared" si="144"/>
        <v>14</v>
      </c>
      <c r="K2344" s="2">
        <f t="shared" si="145"/>
        <v>44493.5</v>
      </c>
      <c r="L2344" s="82">
        <v>44505.5</v>
      </c>
      <c r="M2344" s="79">
        <v>44509.5</v>
      </c>
      <c r="N2344" s="79"/>
      <c r="O2344">
        <f t="shared" si="146"/>
        <v>16</v>
      </c>
      <c r="P2344" s="32">
        <f t="shared" si="147"/>
        <v>10135.040000000001</v>
      </c>
    </row>
    <row r="2345" spans="2:16" x14ac:dyDescent="0.35">
      <c r="B2345" s="56" t="s">
        <v>98</v>
      </c>
      <c r="C2345" s="113">
        <v>44505</v>
      </c>
      <c r="D2345" s="56" t="s">
        <v>508</v>
      </c>
      <c r="E2345" s="15" t="s">
        <v>509</v>
      </c>
      <c r="F2345" s="16">
        <v>164.08</v>
      </c>
      <c r="H2345" s="2">
        <v>44487</v>
      </c>
      <c r="I2345" s="2">
        <v>44500</v>
      </c>
      <c r="J2345">
        <f t="shared" si="144"/>
        <v>14</v>
      </c>
      <c r="K2345" s="2">
        <f t="shared" si="145"/>
        <v>44493.5</v>
      </c>
      <c r="L2345" s="82">
        <v>44505.5</v>
      </c>
      <c r="M2345" s="79">
        <v>44509.5</v>
      </c>
      <c r="N2345" s="79"/>
      <c r="O2345">
        <f t="shared" si="146"/>
        <v>16</v>
      </c>
      <c r="P2345" s="32">
        <f t="shared" si="147"/>
        <v>2625.28</v>
      </c>
    </row>
    <row r="2346" spans="2:16" x14ac:dyDescent="0.35">
      <c r="B2346" s="56" t="s">
        <v>98</v>
      </c>
      <c r="C2346" s="113">
        <v>44505</v>
      </c>
      <c r="D2346" s="56" t="s">
        <v>448</v>
      </c>
      <c r="E2346" s="15" t="s">
        <v>449</v>
      </c>
      <c r="F2346" s="16">
        <v>11274.699999999973</v>
      </c>
      <c r="H2346" s="2">
        <v>44487</v>
      </c>
      <c r="I2346" s="2">
        <v>44500</v>
      </c>
      <c r="J2346">
        <f t="shared" si="144"/>
        <v>14</v>
      </c>
      <c r="K2346" s="2">
        <f t="shared" si="145"/>
        <v>44493.5</v>
      </c>
      <c r="L2346" s="82">
        <v>44505.5</v>
      </c>
      <c r="M2346" s="79">
        <v>44509.5</v>
      </c>
      <c r="N2346" s="79"/>
      <c r="O2346">
        <f t="shared" si="146"/>
        <v>16</v>
      </c>
      <c r="P2346" s="32">
        <f t="shared" si="147"/>
        <v>180395.19999999958</v>
      </c>
    </row>
    <row r="2347" spans="2:16" x14ac:dyDescent="0.35">
      <c r="B2347" s="56" t="s">
        <v>98</v>
      </c>
      <c r="C2347" s="113">
        <v>44505</v>
      </c>
      <c r="D2347" s="56" t="s">
        <v>510</v>
      </c>
      <c r="E2347" s="15" t="s">
        <v>511</v>
      </c>
      <c r="F2347" s="16">
        <v>6491.7999999999902</v>
      </c>
      <c r="H2347" s="2">
        <v>44487</v>
      </c>
      <c r="I2347" s="2">
        <v>44500</v>
      </c>
      <c r="J2347">
        <f t="shared" si="144"/>
        <v>14</v>
      </c>
      <c r="K2347" s="2">
        <f t="shared" si="145"/>
        <v>44493.5</v>
      </c>
      <c r="L2347" s="82">
        <v>44505.5</v>
      </c>
      <c r="M2347" s="79">
        <v>44509.5</v>
      </c>
      <c r="N2347" s="79"/>
      <c r="O2347">
        <f t="shared" si="146"/>
        <v>16</v>
      </c>
      <c r="P2347" s="32">
        <f t="shared" si="147"/>
        <v>103868.79999999984</v>
      </c>
    </row>
    <row r="2348" spans="2:16" x14ac:dyDescent="0.35">
      <c r="B2348" s="56" t="s">
        <v>98</v>
      </c>
      <c r="C2348" s="113">
        <v>44505</v>
      </c>
      <c r="D2348" s="56" t="s">
        <v>512</v>
      </c>
      <c r="E2348" s="15" t="s">
        <v>513</v>
      </c>
      <c r="F2348" s="16">
        <v>161.84</v>
      </c>
      <c r="H2348" s="2">
        <v>44487</v>
      </c>
      <c r="I2348" s="2">
        <v>44500</v>
      </c>
      <c r="J2348">
        <f t="shared" si="144"/>
        <v>14</v>
      </c>
      <c r="K2348" s="2">
        <f t="shared" si="145"/>
        <v>44493.5</v>
      </c>
      <c r="L2348" s="82">
        <v>44505.5</v>
      </c>
      <c r="M2348" s="79">
        <v>44509.5</v>
      </c>
      <c r="N2348" s="79"/>
      <c r="O2348">
        <f t="shared" si="146"/>
        <v>16</v>
      </c>
      <c r="P2348" s="32">
        <f t="shared" si="147"/>
        <v>2589.44</v>
      </c>
    </row>
    <row r="2349" spans="2:16" x14ac:dyDescent="0.35">
      <c r="B2349" s="56" t="s">
        <v>98</v>
      </c>
      <c r="C2349" s="113">
        <v>44505</v>
      </c>
      <c r="D2349" s="56" t="s">
        <v>514</v>
      </c>
      <c r="E2349" s="15" t="s">
        <v>515</v>
      </c>
      <c r="F2349" s="16">
        <v>98.52</v>
      </c>
      <c r="H2349" s="2">
        <v>44487</v>
      </c>
      <c r="I2349" s="2">
        <v>44500</v>
      </c>
      <c r="J2349">
        <f t="shared" si="144"/>
        <v>14</v>
      </c>
      <c r="K2349" s="2">
        <f t="shared" si="145"/>
        <v>44493.5</v>
      </c>
      <c r="L2349" s="82">
        <v>44505.5</v>
      </c>
      <c r="M2349" s="79">
        <v>44509.5</v>
      </c>
      <c r="N2349" s="79"/>
      <c r="O2349">
        <f t="shared" si="146"/>
        <v>16</v>
      </c>
      <c r="P2349" s="32">
        <f t="shared" si="147"/>
        <v>1576.32</v>
      </c>
    </row>
    <row r="2350" spans="2:16" x14ac:dyDescent="0.35">
      <c r="B2350" s="56" t="s">
        <v>98</v>
      </c>
      <c r="C2350" s="113">
        <v>44505</v>
      </c>
      <c r="D2350" s="56" t="s">
        <v>516</v>
      </c>
      <c r="E2350" s="15" t="s">
        <v>517</v>
      </c>
      <c r="F2350" s="16">
        <v>238.56</v>
      </c>
      <c r="H2350" s="2">
        <v>44487</v>
      </c>
      <c r="I2350" s="2">
        <v>44500</v>
      </c>
      <c r="J2350">
        <f t="shared" si="144"/>
        <v>14</v>
      </c>
      <c r="K2350" s="2">
        <f t="shared" si="145"/>
        <v>44493.5</v>
      </c>
      <c r="L2350" s="82">
        <v>44505.5</v>
      </c>
      <c r="M2350" s="79">
        <v>44509.5</v>
      </c>
      <c r="N2350" s="79"/>
      <c r="O2350">
        <f t="shared" si="146"/>
        <v>16</v>
      </c>
      <c r="P2350" s="32">
        <f t="shared" si="147"/>
        <v>3816.96</v>
      </c>
    </row>
    <row r="2351" spans="2:16" x14ac:dyDescent="0.35">
      <c r="B2351" s="56" t="s">
        <v>98</v>
      </c>
      <c r="C2351" s="113">
        <v>44505</v>
      </c>
      <c r="D2351" s="56" t="s">
        <v>518</v>
      </c>
      <c r="E2351" s="15" t="s">
        <v>519</v>
      </c>
      <c r="F2351" s="16">
        <v>288.18</v>
      </c>
      <c r="H2351" s="2">
        <v>44487</v>
      </c>
      <c r="I2351" s="2">
        <v>44500</v>
      </c>
      <c r="J2351">
        <f t="shared" si="144"/>
        <v>14</v>
      </c>
      <c r="K2351" s="2">
        <f t="shared" si="145"/>
        <v>44493.5</v>
      </c>
      <c r="L2351" s="82">
        <v>44505.5</v>
      </c>
      <c r="M2351" s="79">
        <v>44509.5</v>
      </c>
      <c r="N2351" s="79"/>
      <c r="O2351">
        <f t="shared" si="146"/>
        <v>16</v>
      </c>
      <c r="P2351" s="32">
        <f t="shared" si="147"/>
        <v>4610.88</v>
      </c>
    </row>
    <row r="2352" spans="2:16" x14ac:dyDescent="0.35">
      <c r="B2352" s="56" t="s">
        <v>98</v>
      </c>
      <c r="C2352" s="113">
        <v>44505</v>
      </c>
      <c r="D2352" s="56" t="s">
        <v>520</v>
      </c>
      <c r="E2352" s="15" t="s">
        <v>521</v>
      </c>
      <c r="F2352" s="16">
        <v>924.7199999999998</v>
      </c>
      <c r="H2352" s="2">
        <v>44487</v>
      </c>
      <c r="I2352" s="2">
        <v>44500</v>
      </c>
      <c r="J2352">
        <f t="shared" si="144"/>
        <v>14</v>
      </c>
      <c r="K2352" s="2">
        <f t="shared" si="145"/>
        <v>44493.5</v>
      </c>
      <c r="L2352" s="82">
        <v>44505.5</v>
      </c>
      <c r="M2352" s="79">
        <v>44509.5</v>
      </c>
      <c r="N2352" s="79"/>
      <c r="O2352">
        <f t="shared" si="146"/>
        <v>16</v>
      </c>
      <c r="P2352" s="32">
        <f t="shared" si="147"/>
        <v>14795.519999999997</v>
      </c>
    </row>
    <row r="2353" spans="2:16" x14ac:dyDescent="0.35">
      <c r="B2353" s="56" t="s">
        <v>98</v>
      </c>
      <c r="C2353" s="113">
        <v>44505</v>
      </c>
      <c r="D2353" s="56" t="s">
        <v>522</v>
      </c>
      <c r="E2353" s="15" t="s">
        <v>523</v>
      </c>
      <c r="F2353" s="16">
        <v>59</v>
      </c>
      <c r="H2353" s="2">
        <v>44487</v>
      </c>
      <c r="I2353" s="2">
        <v>44500</v>
      </c>
      <c r="J2353">
        <f t="shared" si="144"/>
        <v>14</v>
      </c>
      <c r="K2353" s="2">
        <f t="shared" si="145"/>
        <v>44493.5</v>
      </c>
      <c r="L2353" s="82">
        <v>44505.5</v>
      </c>
      <c r="M2353" s="79">
        <v>44509.5</v>
      </c>
      <c r="N2353" s="79"/>
      <c r="O2353">
        <f t="shared" si="146"/>
        <v>16</v>
      </c>
      <c r="P2353" s="32">
        <f t="shared" si="147"/>
        <v>944</v>
      </c>
    </row>
    <row r="2354" spans="2:16" x14ac:dyDescent="0.35">
      <c r="B2354" s="56" t="s">
        <v>98</v>
      </c>
      <c r="C2354" s="113">
        <v>44505</v>
      </c>
      <c r="D2354" s="56" t="s">
        <v>524</v>
      </c>
      <c r="E2354" s="15" t="s">
        <v>525</v>
      </c>
      <c r="F2354" s="16">
        <v>680</v>
      </c>
      <c r="H2354" s="2">
        <v>44487</v>
      </c>
      <c r="I2354" s="2">
        <v>44500</v>
      </c>
      <c r="J2354">
        <f t="shared" si="144"/>
        <v>14</v>
      </c>
      <c r="K2354" s="2">
        <f t="shared" si="145"/>
        <v>44493.5</v>
      </c>
      <c r="L2354" s="82">
        <v>44505.5</v>
      </c>
      <c r="M2354" s="79">
        <v>44509.5</v>
      </c>
      <c r="N2354" s="79"/>
      <c r="O2354">
        <f t="shared" si="146"/>
        <v>16</v>
      </c>
      <c r="P2354" s="32">
        <f t="shared" si="147"/>
        <v>10880</v>
      </c>
    </row>
    <row r="2355" spans="2:16" x14ac:dyDescent="0.35">
      <c r="B2355" s="56" t="s">
        <v>98</v>
      </c>
      <c r="C2355" s="113">
        <v>44505</v>
      </c>
      <c r="D2355" s="56" t="s">
        <v>450</v>
      </c>
      <c r="E2355" s="15" t="s">
        <v>451</v>
      </c>
      <c r="F2355" s="16">
        <v>5283.8800000000192</v>
      </c>
      <c r="H2355" s="2">
        <v>44487</v>
      </c>
      <c r="I2355" s="2">
        <v>44500</v>
      </c>
      <c r="J2355">
        <f t="shared" si="144"/>
        <v>14</v>
      </c>
      <c r="K2355" s="2">
        <f t="shared" si="145"/>
        <v>44493.5</v>
      </c>
      <c r="L2355" s="82">
        <v>44505.5</v>
      </c>
      <c r="M2355" s="79">
        <v>44509.5</v>
      </c>
      <c r="N2355" s="79"/>
      <c r="O2355">
        <f t="shared" si="146"/>
        <v>16</v>
      </c>
      <c r="P2355" s="32">
        <f t="shared" si="147"/>
        <v>84542.080000000307</v>
      </c>
    </row>
    <row r="2356" spans="2:16" x14ac:dyDescent="0.35">
      <c r="B2356" s="56" t="s">
        <v>98</v>
      </c>
      <c r="C2356" s="113">
        <v>44505</v>
      </c>
      <c r="D2356" s="56" t="s">
        <v>526</v>
      </c>
      <c r="E2356" s="15" t="s">
        <v>527</v>
      </c>
      <c r="F2356" s="16">
        <v>133</v>
      </c>
      <c r="H2356" s="2">
        <v>44487</v>
      </c>
      <c r="I2356" s="2">
        <v>44500</v>
      </c>
      <c r="J2356">
        <f t="shared" si="144"/>
        <v>14</v>
      </c>
      <c r="K2356" s="2">
        <f t="shared" si="145"/>
        <v>44493.5</v>
      </c>
      <c r="L2356" s="82">
        <v>44505.5</v>
      </c>
      <c r="M2356" s="79">
        <v>44529.5</v>
      </c>
      <c r="N2356" s="79"/>
      <c r="O2356">
        <f t="shared" si="146"/>
        <v>36</v>
      </c>
      <c r="P2356" s="32">
        <f t="shared" si="147"/>
        <v>4788</v>
      </c>
    </row>
    <row r="2357" spans="2:16" x14ac:dyDescent="0.35">
      <c r="B2357" s="56" t="s">
        <v>98</v>
      </c>
      <c r="C2357" s="113">
        <v>44505</v>
      </c>
      <c r="D2357" s="56" t="s">
        <v>528</v>
      </c>
      <c r="E2357" s="15" t="s">
        <v>529</v>
      </c>
      <c r="F2357" s="16">
        <v>7.63</v>
      </c>
      <c r="H2357" s="2">
        <v>44487</v>
      </c>
      <c r="I2357" s="2">
        <v>44500</v>
      </c>
      <c r="J2357">
        <f t="shared" si="144"/>
        <v>14</v>
      </c>
      <c r="K2357" s="2">
        <f t="shared" si="145"/>
        <v>44493.5</v>
      </c>
      <c r="L2357" s="82">
        <v>44505.5</v>
      </c>
      <c r="M2357" s="79">
        <v>44509.5</v>
      </c>
      <c r="N2357" s="79"/>
      <c r="O2357">
        <f t="shared" si="146"/>
        <v>16</v>
      </c>
      <c r="P2357" s="32">
        <f t="shared" si="147"/>
        <v>122.08</v>
      </c>
    </row>
    <row r="2358" spans="2:16" x14ac:dyDescent="0.35">
      <c r="B2358" s="56" t="s">
        <v>98</v>
      </c>
      <c r="C2358" s="113">
        <v>44505</v>
      </c>
      <c r="D2358" s="56" t="s">
        <v>530</v>
      </c>
      <c r="E2358" s="15" t="s">
        <v>531</v>
      </c>
      <c r="F2358" s="16">
        <v>230.99</v>
      </c>
      <c r="H2358" s="2">
        <v>44487</v>
      </c>
      <c r="I2358" s="2">
        <v>44500</v>
      </c>
      <c r="J2358">
        <f t="shared" si="144"/>
        <v>14</v>
      </c>
      <c r="K2358" s="2">
        <f t="shared" si="145"/>
        <v>44493.5</v>
      </c>
      <c r="L2358" s="82">
        <v>44505.5</v>
      </c>
      <c r="M2358" s="79">
        <v>44509.5</v>
      </c>
      <c r="N2358" s="79"/>
      <c r="O2358">
        <f t="shared" si="146"/>
        <v>16</v>
      </c>
      <c r="P2358" s="32">
        <f t="shared" si="147"/>
        <v>3695.84</v>
      </c>
    </row>
    <row r="2359" spans="2:16" x14ac:dyDescent="0.35">
      <c r="B2359" s="56" t="s">
        <v>98</v>
      </c>
      <c r="C2359" s="113">
        <v>44505</v>
      </c>
      <c r="D2359" s="56" t="s">
        <v>532</v>
      </c>
      <c r="E2359" s="15" t="s">
        <v>533</v>
      </c>
      <c r="F2359" s="16">
        <v>1209</v>
      </c>
      <c r="H2359" s="2">
        <v>44487</v>
      </c>
      <c r="I2359" s="2">
        <v>44500</v>
      </c>
      <c r="J2359">
        <f t="shared" si="144"/>
        <v>14</v>
      </c>
      <c r="K2359" s="2">
        <f t="shared" si="145"/>
        <v>44493.5</v>
      </c>
      <c r="L2359" s="82">
        <v>44505.5</v>
      </c>
      <c r="M2359" s="82">
        <v>44505.5</v>
      </c>
      <c r="N2359" s="79">
        <v>44504.5</v>
      </c>
      <c r="O2359">
        <f t="shared" si="146"/>
        <v>12</v>
      </c>
      <c r="P2359" s="32">
        <f t="shared" si="147"/>
        <v>14508</v>
      </c>
    </row>
    <row r="2360" spans="2:16" x14ac:dyDescent="0.35">
      <c r="B2360" s="56" t="s">
        <v>98</v>
      </c>
      <c r="C2360" s="113">
        <v>44505</v>
      </c>
      <c r="D2360" s="56" t="s">
        <v>534</v>
      </c>
      <c r="E2360" s="15" t="s">
        <v>535</v>
      </c>
      <c r="F2360" s="16">
        <v>16433.910000000003</v>
      </c>
      <c r="H2360" s="2">
        <v>44487</v>
      </c>
      <c r="I2360" s="2">
        <v>44500</v>
      </c>
      <c r="J2360">
        <f t="shared" si="144"/>
        <v>14</v>
      </c>
      <c r="K2360" s="2">
        <f t="shared" si="145"/>
        <v>44493.5</v>
      </c>
      <c r="L2360" s="82">
        <v>44505.5</v>
      </c>
      <c r="M2360" s="82">
        <v>44505.5</v>
      </c>
      <c r="N2360" s="79">
        <v>44504.5</v>
      </c>
      <c r="O2360">
        <f t="shared" si="146"/>
        <v>12</v>
      </c>
      <c r="P2360" s="32">
        <f t="shared" si="147"/>
        <v>197206.92000000004</v>
      </c>
    </row>
    <row r="2361" spans="2:16" x14ac:dyDescent="0.35">
      <c r="B2361" s="56" t="s">
        <v>98</v>
      </c>
      <c r="C2361" s="113">
        <v>44505</v>
      </c>
      <c r="D2361" s="56" t="s">
        <v>536</v>
      </c>
      <c r="E2361" s="15" t="s">
        <v>537</v>
      </c>
      <c r="F2361" s="16">
        <v>1322.32</v>
      </c>
      <c r="H2361" s="2">
        <v>44487</v>
      </c>
      <c r="I2361" s="2">
        <v>44500</v>
      </c>
      <c r="J2361">
        <f t="shared" si="144"/>
        <v>14</v>
      </c>
      <c r="K2361" s="2">
        <f t="shared" si="145"/>
        <v>44493.5</v>
      </c>
      <c r="L2361" s="82">
        <v>44505.5</v>
      </c>
      <c r="M2361" s="82">
        <v>44505.5</v>
      </c>
      <c r="N2361" s="79">
        <v>44504.5</v>
      </c>
      <c r="O2361">
        <f t="shared" si="146"/>
        <v>12</v>
      </c>
      <c r="P2361" s="32">
        <f t="shared" si="147"/>
        <v>15867.84</v>
      </c>
    </row>
    <row r="2362" spans="2:16" x14ac:dyDescent="0.35">
      <c r="B2362" s="56" t="s">
        <v>98</v>
      </c>
      <c r="C2362" s="113">
        <v>44505</v>
      </c>
      <c r="D2362" s="56" t="s">
        <v>553</v>
      </c>
      <c r="E2362" s="15" t="s">
        <v>554</v>
      </c>
      <c r="F2362" s="16">
        <v>1221.23</v>
      </c>
      <c r="H2362" s="2">
        <v>44487</v>
      </c>
      <c r="I2362" s="2">
        <v>44500</v>
      </c>
      <c r="J2362">
        <f t="shared" si="144"/>
        <v>14</v>
      </c>
      <c r="K2362" s="2">
        <f t="shared" si="145"/>
        <v>44493.5</v>
      </c>
      <c r="L2362" s="82">
        <v>44505.5</v>
      </c>
      <c r="M2362" s="82">
        <v>44505.5</v>
      </c>
      <c r="N2362" s="79">
        <v>44504.5</v>
      </c>
      <c r="O2362">
        <f t="shared" si="146"/>
        <v>12</v>
      </c>
      <c r="P2362" s="32">
        <f t="shared" si="147"/>
        <v>14654.76</v>
      </c>
    </row>
    <row r="2363" spans="2:16" x14ac:dyDescent="0.35">
      <c r="B2363" s="56" t="s">
        <v>98</v>
      </c>
      <c r="C2363" s="113">
        <v>44505</v>
      </c>
      <c r="D2363" s="56" t="s">
        <v>440</v>
      </c>
      <c r="E2363" s="15" t="s">
        <v>441</v>
      </c>
      <c r="F2363" s="16">
        <v>6.47</v>
      </c>
      <c r="H2363" s="2">
        <v>44487</v>
      </c>
      <c r="I2363" s="2">
        <v>44500</v>
      </c>
      <c r="J2363">
        <f t="shared" si="144"/>
        <v>14</v>
      </c>
      <c r="K2363" s="2">
        <f t="shared" si="145"/>
        <v>44493.5</v>
      </c>
      <c r="L2363" s="82">
        <v>44505.5</v>
      </c>
      <c r="M2363" s="79">
        <v>44524.5</v>
      </c>
      <c r="N2363" s="79"/>
      <c r="O2363">
        <f t="shared" si="146"/>
        <v>31</v>
      </c>
      <c r="P2363" s="32">
        <f t="shared" si="147"/>
        <v>200.57</v>
      </c>
    </row>
    <row r="2364" spans="2:16" x14ac:dyDescent="0.35">
      <c r="B2364" s="56" t="s">
        <v>98</v>
      </c>
      <c r="C2364" s="113">
        <v>44505</v>
      </c>
      <c r="D2364" s="56" t="s">
        <v>442</v>
      </c>
      <c r="E2364" s="15" t="s">
        <v>443</v>
      </c>
      <c r="F2364" s="16">
        <v>14.31</v>
      </c>
      <c r="H2364" s="2">
        <v>44487</v>
      </c>
      <c r="I2364" s="2">
        <v>44500</v>
      </c>
      <c r="J2364">
        <f t="shared" si="144"/>
        <v>14</v>
      </c>
      <c r="K2364" s="2">
        <f t="shared" si="145"/>
        <v>44493.5</v>
      </c>
      <c r="L2364" s="82">
        <v>44505.5</v>
      </c>
      <c r="M2364" s="82">
        <v>44505.5</v>
      </c>
      <c r="N2364" s="79"/>
      <c r="O2364">
        <f t="shared" si="146"/>
        <v>12</v>
      </c>
      <c r="P2364" s="32">
        <f t="shared" si="147"/>
        <v>171.72</v>
      </c>
    </row>
    <row r="2365" spans="2:16" x14ac:dyDescent="0.35">
      <c r="B2365" s="56" t="s">
        <v>98</v>
      </c>
      <c r="C2365" s="113">
        <v>44505</v>
      </c>
      <c r="D2365" s="56" t="s">
        <v>430</v>
      </c>
      <c r="E2365" s="15" t="s">
        <v>431</v>
      </c>
      <c r="F2365" s="16">
        <v>5.52</v>
      </c>
      <c r="H2365" s="2">
        <v>44487</v>
      </c>
      <c r="I2365" s="2">
        <v>44500</v>
      </c>
      <c r="J2365">
        <f t="shared" si="144"/>
        <v>14</v>
      </c>
      <c r="K2365" s="2">
        <f t="shared" si="145"/>
        <v>44493.5</v>
      </c>
      <c r="L2365" s="82">
        <v>44505.5</v>
      </c>
      <c r="M2365" s="82">
        <v>44505.5</v>
      </c>
      <c r="N2365" s="79"/>
      <c r="O2365">
        <f t="shared" si="146"/>
        <v>12</v>
      </c>
      <c r="P2365" s="32">
        <f t="shared" si="147"/>
        <v>66.239999999999995</v>
      </c>
    </row>
    <row r="2366" spans="2:16" x14ac:dyDescent="0.35">
      <c r="B2366" s="56" t="s">
        <v>98</v>
      </c>
      <c r="C2366" s="113">
        <v>44505</v>
      </c>
      <c r="D2366" s="56" t="s">
        <v>440</v>
      </c>
      <c r="E2366" s="15" t="s">
        <v>441</v>
      </c>
      <c r="F2366" s="16">
        <v>7201.0000000000427</v>
      </c>
      <c r="H2366" s="2">
        <v>44487</v>
      </c>
      <c r="I2366" s="2">
        <v>44500</v>
      </c>
      <c r="J2366">
        <f t="shared" si="144"/>
        <v>14</v>
      </c>
      <c r="K2366" s="2">
        <f t="shared" si="145"/>
        <v>44493.5</v>
      </c>
      <c r="L2366" s="82">
        <v>44505.5</v>
      </c>
      <c r="M2366" s="79">
        <v>44524.5</v>
      </c>
      <c r="N2366" s="79"/>
      <c r="O2366">
        <f t="shared" si="146"/>
        <v>31</v>
      </c>
      <c r="P2366" s="32">
        <f t="shared" si="147"/>
        <v>223231.00000000134</v>
      </c>
    </row>
    <row r="2367" spans="2:16" x14ac:dyDescent="0.35">
      <c r="B2367" s="56" t="s">
        <v>98</v>
      </c>
      <c r="C2367" s="113">
        <v>44505</v>
      </c>
      <c r="D2367" s="56" t="s">
        <v>444</v>
      </c>
      <c r="E2367" s="15" t="s">
        <v>445</v>
      </c>
      <c r="F2367" s="16">
        <v>258.62</v>
      </c>
      <c r="H2367" s="2">
        <v>44487</v>
      </c>
      <c r="I2367" s="2">
        <v>44500</v>
      </c>
      <c r="J2367">
        <f t="shared" si="144"/>
        <v>14</v>
      </c>
      <c r="K2367" s="2">
        <f t="shared" si="145"/>
        <v>44493.5</v>
      </c>
      <c r="L2367" s="82">
        <v>44505.5</v>
      </c>
      <c r="M2367" s="82">
        <v>44505.5</v>
      </c>
      <c r="N2367" s="79"/>
      <c r="O2367">
        <f t="shared" si="146"/>
        <v>12</v>
      </c>
      <c r="P2367" s="32">
        <f t="shared" si="147"/>
        <v>3103.44</v>
      </c>
    </row>
    <row r="2368" spans="2:16" x14ac:dyDescent="0.35">
      <c r="B2368" s="56" t="s">
        <v>98</v>
      </c>
      <c r="C2368" s="113">
        <v>44505</v>
      </c>
      <c r="D2368" s="56" t="s">
        <v>432</v>
      </c>
      <c r="E2368" s="15" t="s">
        <v>433</v>
      </c>
      <c r="F2368" s="16">
        <v>8.2799999999999994</v>
      </c>
      <c r="H2368" s="2">
        <v>44487</v>
      </c>
      <c r="I2368" s="2">
        <v>44500</v>
      </c>
      <c r="J2368">
        <f t="shared" si="144"/>
        <v>14</v>
      </c>
      <c r="K2368" s="2">
        <f t="shared" si="145"/>
        <v>44493.5</v>
      </c>
      <c r="L2368" s="82">
        <v>44505.5</v>
      </c>
      <c r="M2368" s="82">
        <v>44505.5</v>
      </c>
      <c r="N2368" s="79"/>
      <c r="O2368">
        <f t="shared" si="146"/>
        <v>12</v>
      </c>
      <c r="P2368" s="32">
        <f t="shared" si="147"/>
        <v>99.359999999999985</v>
      </c>
    </row>
    <row r="2369" spans="2:16" x14ac:dyDescent="0.35">
      <c r="B2369" s="125" t="s">
        <v>98</v>
      </c>
      <c r="C2369" s="113">
        <v>44505</v>
      </c>
      <c r="D2369" s="56" t="s">
        <v>434</v>
      </c>
      <c r="E2369" s="15" t="s">
        <v>435</v>
      </c>
      <c r="F2369" s="16">
        <v>8.2799999999999994</v>
      </c>
      <c r="H2369" s="2">
        <v>44487</v>
      </c>
      <c r="I2369" s="2">
        <v>44500</v>
      </c>
      <c r="J2369">
        <f t="shared" si="144"/>
        <v>14</v>
      </c>
      <c r="K2369" s="2">
        <f t="shared" si="145"/>
        <v>44493.5</v>
      </c>
      <c r="L2369" s="82">
        <v>44505.5</v>
      </c>
      <c r="M2369" s="82">
        <v>44505.5</v>
      </c>
      <c r="N2369" s="79"/>
      <c r="O2369">
        <f t="shared" si="146"/>
        <v>12</v>
      </c>
      <c r="P2369" s="32">
        <f t="shared" si="147"/>
        <v>99.359999999999985</v>
      </c>
    </row>
    <row r="2370" spans="2:16" x14ac:dyDescent="0.35">
      <c r="B2370" s="56" t="s">
        <v>98</v>
      </c>
      <c r="C2370" s="113">
        <v>44505</v>
      </c>
      <c r="D2370" s="56" t="s">
        <v>430</v>
      </c>
      <c r="E2370" s="15" t="s">
        <v>431</v>
      </c>
      <c r="F2370" s="16">
        <v>7.02</v>
      </c>
      <c r="H2370" s="2">
        <v>44487</v>
      </c>
      <c r="I2370" s="2">
        <v>44500</v>
      </c>
      <c r="J2370">
        <f t="shared" si="144"/>
        <v>14</v>
      </c>
      <c r="K2370" s="2">
        <f t="shared" si="145"/>
        <v>44493.5</v>
      </c>
      <c r="L2370" s="82">
        <v>44505.5</v>
      </c>
      <c r="M2370" s="82">
        <v>44505.5</v>
      </c>
      <c r="N2370" s="79"/>
      <c r="O2370">
        <f t="shared" si="146"/>
        <v>12</v>
      </c>
      <c r="P2370" s="32">
        <f t="shared" si="147"/>
        <v>84.24</v>
      </c>
    </row>
    <row r="2371" spans="2:16" x14ac:dyDescent="0.35">
      <c r="B2371" s="89" t="s">
        <v>86</v>
      </c>
      <c r="C2371" s="113">
        <v>44505</v>
      </c>
      <c r="D2371" s="56" t="s">
        <v>440</v>
      </c>
      <c r="E2371" s="15" t="s">
        <v>441</v>
      </c>
      <c r="F2371" s="16">
        <v>668.15</v>
      </c>
      <c r="H2371" s="2">
        <v>44486</v>
      </c>
      <c r="I2371" s="2">
        <v>44499</v>
      </c>
      <c r="J2371">
        <f t="shared" si="144"/>
        <v>14</v>
      </c>
      <c r="K2371" s="2">
        <f t="shared" si="145"/>
        <v>44492.5</v>
      </c>
      <c r="L2371" s="82">
        <v>44505.5</v>
      </c>
      <c r="M2371" s="79">
        <v>44524.5</v>
      </c>
      <c r="N2371" s="79"/>
      <c r="O2371">
        <f t="shared" si="146"/>
        <v>32</v>
      </c>
      <c r="P2371" s="32">
        <f t="shared" si="147"/>
        <v>21380.799999999999</v>
      </c>
    </row>
    <row r="2372" spans="2:16" x14ac:dyDescent="0.35">
      <c r="B2372" s="56" t="s">
        <v>98</v>
      </c>
      <c r="C2372" s="113">
        <v>44505</v>
      </c>
      <c r="D2372" s="56" t="s">
        <v>432</v>
      </c>
      <c r="E2372" s="15" t="s">
        <v>433</v>
      </c>
      <c r="F2372" s="16">
        <v>10.53</v>
      </c>
      <c r="H2372" s="2">
        <v>44487</v>
      </c>
      <c r="I2372" s="2">
        <v>44500</v>
      </c>
      <c r="J2372">
        <f t="shared" si="144"/>
        <v>14</v>
      </c>
      <c r="K2372" s="2">
        <f t="shared" si="145"/>
        <v>44493.5</v>
      </c>
      <c r="L2372" s="82">
        <v>44505.5</v>
      </c>
      <c r="M2372" s="82">
        <v>44505.5</v>
      </c>
      <c r="N2372" s="79"/>
      <c r="O2372">
        <f t="shared" si="146"/>
        <v>12</v>
      </c>
      <c r="P2372" s="32">
        <f t="shared" si="147"/>
        <v>126.35999999999999</v>
      </c>
    </row>
    <row r="2373" spans="2:16" x14ac:dyDescent="0.35">
      <c r="B2373" s="56" t="s">
        <v>98</v>
      </c>
      <c r="C2373" s="113">
        <v>44505</v>
      </c>
      <c r="D2373" s="56" t="s">
        <v>442</v>
      </c>
      <c r="E2373" s="15" t="s">
        <v>443</v>
      </c>
      <c r="F2373" s="16">
        <v>18114.299999999814</v>
      </c>
      <c r="H2373" s="2">
        <v>44487</v>
      </c>
      <c r="I2373" s="2">
        <v>44500</v>
      </c>
      <c r="J2373">
        <f t="shared" si="144"/>
        <v>14</v>
      </c>
      <c r="K2373" s="2">
        <f t="shared" si="145"/>
        <v>44493.5</v>
      </c>
      <c r="L2373" s="82">
        <v>44505.5</v>
      </c>
      <c r="M2373" s="82">
        <v>44505.5</v>
      </c>
      <c r="N2373" s="79"/>
      <c r="O2373">
        <f t="shared" si="146"/>
        <v>12</v>
      </c>
      <c r="P2373" s="32">
        <f t="shared" si="147"/>
        <v>217371.59999999776</v>
      </c>
    </row>
    <row r="2374" spans="2:16" x14ac:dyDescent="0.35">
      <c r="B2374" s="56" t="s">
        <v>98</v>
      </c>
      <c r="C2374" s="113">
        <v>44505</v>
      </c>
      <c r="D2374" s="56" t="s">
        <v>438</v>
      </c>
      <c r="E2374" s="15" t="s">
        <v>439</v>
      </c>
      <c r="F2374" s="16">
        <v>10.53</v>
      </c>
      <c r="H2374" s="2">
        <v>44487</v>
      </c>
      <c r="I2374" s="2">
        <v>44500</v>
      </c>
      <c r="J2374">
        <f t="shared" si="144"/>
        <v>14</v>
      </c>
      <c r="K2374" s="2">
        <f t="shared" si="145"/>
        <v>44493.5</v>
      </c>
      <c r="L2374" s="82">
        <v>44505.5</v>
      </c>
      <c r="M2374" s="82">
        <v>44505.5</v>
      </c>
      <c r="N2374" s="79"/>
      <c r="O2374">
        <f t="shared" si="146"/>
        <v>12</v>
      </c>
      <c r="P2374" s="32">
        <f t="shared" si="147"/>
        <v>126.35999999999999</v>
      </c>
    </row>
    <row r="2375" spans="2:16" x14ac:dyDescent="0.35">
      <c r="B2375" s="56" t="s">
        <v>98</v>
      </c>
      <c r="C2375" s="113">
        <v>44505</v>
      </c>
      <c r="D2375" s="56" t="s">
        <v>444</v>
      </c>
      <c r="E2375" s="15" t="s">
        <v>445</v>
      </c>
      <c r="F2375" s="16">
        <v>126781.69999999971</v>
      </c>
      <c r="H2375" s="2">
        <v>44487</v>
      </c>
      <c r="I2375" s="2">
        <v>44500</v>
      </c>
      <c r="J2375">
        <f t="shared" si="144"/>
        <v>14</v>
      </c>
      <c r="K2375" s="2">
        <f t="shared" si="145"/>
        <v>44493.5</v>
      </c>
      <c r="L2375" s="82">
        <v>44505.5</v>
      </c>
      <c r="M2375" s="82">
        <v>44505.5</v>
      </c>
      <c r="N2375" s="79"/>
      <c r="O2375">
        <f t="shared" si="146"/>
        <v>12</v>
      </c>
      <c r="P2375" s="32">
        <f t="shared" si="147"/>
        <v>1521380.3999999964</v>
      </c>
    </row>
    <row r="2376" spans="2:16" x14ac:dyDescent="0.35">
      <c r="B2376" s="56" t="s">
        <v>98</v>
      </c>
      <c r="C2376" s="113">
        <v>44505</v>
      </c>
      <c r="D2376" s="56" t="s">
        <v>430</v>
      </c>
      <c r="E2376" s="15" t="s">
        <v>431</v>
      </c>
      <c r="F2376" s="16">
        <v>28.68</v>
      </c>
      <c r="H2376" s="2">
        <v>44487</v>
      </c>
      <c r="I2376" s="2">
        <v>44500</v>
      </c>
      <c r="J2376">
        <f t="shared" si="144"/>
        <v>14</v>
      </c>
      <c r="K2376" s="2">
        <f t="shared" si="145"/>
        <v>44493.5</v>
      </c>
      <c r="L2376" s="82">
        <v>44505.5</v>
      </c>
      <c r="M2376" s="82">
        <v>44505.5</v>
      </c>
      <c r="N2376" s="79"/>
      <c r="O2376">
        <f t="shared" si="146"/>
        <v>12</v>
      </c>
      <c r="P2376" s="32">
        <f t="shared" si="147"/>
        <v>344.15999999999997</v>
      </c>
    </row>
    <row r="2377" spans="2:16" x14ac:dyDescent="0.35">
      <c r="B2377" s="56" t="s">
        <v>98</v>
      </c>
      <c r="C2377" s="113">
        <v>44505</v>
      </c>
      <c r="D2377" s="56" t="s">
        <v>430</v>
      </c>
      <c r="E2377" s="15" t="s">
        <v>431</v>
      </c>
      <c r="F2377" s="16">
        <v>51.2</v>
      </c>
      <c r="H2377" s="2">
        <v>44487</v>
      </c>
      <c r="I2377" s="2">
        <v>44500</v>
      </c>
      <c r="J2377">
        <f t="shared" si="144"/>
        <v>14</v>
      </c>
      <c r="K2377" s="2">
        <f t="shared" si="145"/>
        <v>44493.5</v>
      </c>
      <c r="L2377" s="82">
        <v>44505.5</v>
      </c>
      <c r="M2377" s="82">
        <v>44505.5</v>
      </c>
      <c r="N2377" s="79"/>
      <c r="O2377">
        <f t="shared" si="146"/>
        <v>12</v>
      </c>
      <c r="P2377" s="32">
        <f t="shared" si="147"/>
        <v>614.40000000000009</v>
      </c>
    </row>
    <row r="2378" spans="2:16" x14ac:dyDescent="0.35">
      <c r="B2378" s="56" t="s">
        <v>98</v>
      </c>
      <c r="C2378" s="113">
        <v>44505</v>
      </c>
      <c r="D2378" s="56" t="s">
        <v>468</v>
      </c>
      <c r="E2378" s="15" t="s">
        <v>469</v>
      </c>
      <c r="F2378" s="16">
        <v>0.78</v>
      </c>
      <c r="H2378" s="2">
        <v>44487</v>
      </c>
      <c r="I2378" s="2">
        <v>44500</v>
      </c>
      <c r="J2378">
        <f t="shared" ref="J2378:J2441" si="148">I2378-H2378+1</f>
        <v>14</v>
      </c>
      <c r="K2378" s="2">
        <f t="shared" ref="K2378:K2441" si="149">(I2378+H2378)/2</f>
        <v>44493.5</v>
      </c>
      <c r="L2378" s="82">
        <v>44505.5</v>
      </c>
      <c r="M2378" s="82">
        <v>44505.5</v>
      </c>
      <c r="N2378" s="79"/>
      <c r="O2378">
        <f t="shared" ref="O2378:O2441" si="150">M2378-K2378</f>
        <v>12</v>
      </c>
      <c r="P2378" s="32">
        <f t="shared" ref="P2378:P2441" si="151">F2378*O2378</f>
        <v>9.36</v>
      </c>
    </row>
    <row r="2379" spans="2:16" x14ac:dyDescent="0.35">
      <c r="B2379" s="56" t="s">
        <v>98</v>
      </c>
      <c r="C2379" s="113">
        <v>44505</v>
      </c>
      <c r="D2379" s="56" t="s">
        <v>476</v>
      </c>
      <c r="E2379" s="15" t="s">
        <v>477</v>
      </c>
      <c r="F2379" s="16">
        <v>0.75</v>
      </c>
      <c r="H2379" s="2">
        <v>44487</v>
      </c>
      <c r="I2379" s="2">
        <v>44500</v>
      </c>
      <c r="J2379">
        <f t="shared" si="148"/>
        <v>14</v>
      </c>
      <c r="K2379" s="2">
        <f t="shared" si="149"/>
        <v>44493.5</v>
      </c>
      <c r="L2379" s="82">
        <v>44505.5</v>
      </c>
      <c r="M2379" s="82">
        <v>44505.5</v>
      </c>
      <c r="N2379" s="79"/>
      <c r="O2379">
        <f t="shared" si="150"/>
        <v>12</v>
      </c>
      <c r="P2379" s="32">
        <f t="shared" si="151"/>
        <v>9</v>
      </c>
    </row>
    <row r="2380" spans="2:16" x14ac:dyDescent="0.35">
      <c r="B2380" s="56" t="s">
        <v>98</v>
      </c>
      <c r="C2380" s="113">
        <v>44505</v>
      </c>
      <c r="D2380" s="56" t="s">
        <v>496</v>
      </c>
      <c r="E2380" s="15" t="s">
        <v>497</v>
      </c>
      <c r="F2380" s="16">
        <v>1.97</v>
      </c>
      <c r="H2380" s="2">
        <v>44487</v>
      </c>
      <c r="I2380" s="2">
        <v>44500</v>
      </c>
      <c r="J2380">
        <f t="shared" si="148"/>
        <v>14</v>
      </c>
      <c r="K2380" s="2">
        <f t="shared" si="149"/>
        <v>44493.5</v>
      </c>
      <c r="L2380" s="82">
        <v>44505.5</v>
      </c>
      <c r="M2380" s="82">
        <v>44505.5</v>
      </c>
      <c r="N2380" s="79"/>
      <c r="O2380">
        <f t="shared" si="150"/>
        <v>12</v>
      </c>
      <c r="P2380" s="32">
        <f t="shared" si="151"/>
        <v>23.64</v>
      </c>
    </row>
    <row r="2381" spans="2:16" x14ac:dyDescent="0.35">
      <c r="B2381" s="56" t="s">
        <v>98</v>
      </c>
      <c r="C2381" s="113">
        <v>44505</v>
      </c>
      <c r="D2381" s="56" t="s">
        <v>452</v>
      </c>
      <c r="E2381" s="15" t="s">
        <v>453</v>
      </c>
      <c r="F2381" s="16">
        <v>8.7899999999999991</v>
      </c>
      <c r="H2381" s="2">
        <v>44487</v>
      </c>
      <c r="I2381" s="2">
        <v>44500</v>
      </c>
      <c r="J2381">
        <f t="shared" si="148"/>
        <v>14</v>
      </c>
      <c r="K2381" s="2">
        <f t="shared" si="149"/>
        <v>44493.5</v>
      </c>
      <c r="L2381" s="82">
        <v>44505.5</v>
      </c>
      <c r="M2381" s="82">
        <v>44505.5</v>
      </c>
      <c r="N2381" s="79"/>
      <c r="O2381">
        <f t="shared" si="150"/>
        <v>12</v>
      </c>
      <c r="P2381" s="32">
        <f t="shared" si="151"/>
        <v>105.47999999999999</v>
      </c>
    </row>
    <row r="2382" spans="2:16" x14ac:dyDescent="0.35">
      <c r="B2382" s="56" t="s">
        <v>98</v>
      </c>
      <c r="C2382" s="113">
        <v>44505</v>
      </c>
      <c r="D2382" s="56" t="s">
        <v>454</v>
      </c>
      <c r="E2382" s="15" t="s">
        <v>455</v>
      </c>
      <c r="F2382" s="16">
        <v>852.06000000000006</v>
      </c>
      <c r="H2382" s="2">
        <v>44487</v>
      </c>
      <c r="I2382" s="2">
        <v>44500</v>
      </c>
      <c r="J2382">
        <f t="shared" si="148"/>
        <v>14</v>
      </c>
      <c r="K2382" s="2">
        <f t="shared" si="149"/>
        <v>44493.5</v>
      </c>
      <c r="L2382" s="82">
        <v>44505.5</v>
      </c>
      <c r="M2382" s="82">
        <v>44505.5</v>
      </c>
      <c r="N2382" s="79"/>
      <c r="O2382">
        <f t="shared" si="150"/>
        <v>12</v>
      </c>
      <c r="P2382" s="32">
        <f t="shared" si="151"/>
        <v>10224.720000000001</v>
      </c>
    </row>
    <row r="2383" spans="2:16" x14ac:dyDescent="0.35">
      <c r="B2383" s="56" t="s">
        <v>98</v>
      </c>
      <c r="C2383" s="113">
        <v>44505</v>
      </c>
      <c r="D2383" s="56" t="s">
        <v>430</v>
      </c>
      <c r="E2383" s="15" t="s">
        <v>431</v>
      </c>
      <c r="F2383" s="16">
        <v>81451.860000000073</v>
      </c>
      <c r="H2383" s="2">
        <v>44487</v>
      </c>
      <c r="I2383" s="2">
        <v>44500</v>
      </c>
      <c r="J2383">
        <f t="shared" si="148"/>
        <v>14</v>
      </c>
      <c r="K2383" s="2">
        <f t="shared" si="149"/>
        <v>44493.5</v>
      </c>
      <c r="L2383" s="82">
        <v>44505.5</v>
      </c>
      <c r="M2383" s="82">
        <v>44505.5</v>
      </c>
      <c r="N2383" s="79"/>
      <c r="O2383">
        <f t="shared" si="150"/>
        <v>12</v>
      </c>
      <c r="P2383" s="32">
        <f t="shared" si="151"/>
        <v>977422.32000000088</v>
      </c>
    </row>
    <row r="2384" spans="2:16" x14ac:dyDescent="0.35">
      <c r="B2384" s="56" t="s">
        <v>98</v>
      </c>
      <c r="C2384" s="113">
        <v>44505</v>
      </c>
      <c r="D2384" s="56" t="s">
        <v>456</v>
      </c>
      <c r="E2384" s="15" t="s">
        <v>457</v>
      </c>
      <c r="F2384" s="16">
        <v>10025.18</v>
      </c>
      <c r="H2384" s="2">
        <v>44487</v>
      </c>
      <c r="I2384" s="2">
        <v>44500</v>
      </c>
      <c r="J2384">
        <f t="shared" si="148"/>
        <v>14</v>
      </c>
      <c r="K2384" s="2">
        <f t="shared" si="149"/>
        <v>44493.5</v>
      </c>
      <c r="L2384" s="82">
        <v>44505.5</v>
      </c>
      <c r="M2384" s="82">
        <v>44505.5</v>
      </c>
      <c r="N2384" s="79"/>
      <c r="O2384">
        <f t="shared" si="150"/>
        <v>12</v>
      </c>
      <c r="P2384" s="32">
        <f t="shared" si="151"/>
        <v>120302.16</v>
      </c>
    </row>
    <row r="2385" spans="2:16" x14ac:dyDescent="0.35">
      <c r="B2385" s="56" t="s">
        <v>98</v>
      </c>
      <c r="C2385" s="113">
        <v>44505</v>
      </c>
      <c r="D2385" s="56" t="s">
        <v>432</v>
      </c>
      <c r="E2385" s="15" t="s">
        <v>433</v>
      </c>
      <c r="F2385" s="16">
        <v>257821.34000000029</v>
      </c>
      <c r="H2385" s="2">
        <v>44487</v>
      </c>
      <c r="I2385" s="2">
        <v>44500</v>
      </c>
      <c r="J2385">
        <f t="shared" si="148"/>
        <v>14</v>
      </c>
      <c r="K2385" s="2">
        <f t="shared" si="149"/>
        <v>44493.5</v>
      </c>
      <c r="L2385" s="82">
        <v>44505.5</v>
      </c>
      <c r="M2385" s="82">
        <v>44505.5</v>
      </c>
      <c r="N2385" s="79"/>
      <c r="O2385">
        <f t="shared" si="150"/>
        <v>12</v>
      </c>
      <c r="P2385" s="32">
        <f t="shared" si="151"/>
        <v>3093856.0800000033</v>
      </c>
    </row>
    <row r="2386" spans="2:16" x14ac:dyDescent="0.35">
      <c r="B2386" s="56" t="s">
        <v>98</v>
      </c>
      <c r="C2386" s="113">
        <v>44505</v>
      </c>
      <c r="D2386" s="56" t="s">
        <v>434</v>
      </c>
      <c r="E2386" s="15" t="s">
        <v>435</v>
      </c>
      <c r="F2386" s="16">
        <v>391340.87000000023</v>
      </c>
      <c r="H2386" s="2">
        <v>44487</v>
      </c>
      <c r="I2386" s="2">
        <v>44500</v>
      </c>
      <c r="J2386">
        <f t="shared" si="148"/>
        <v>14</v>
      </c>
      <c r="K2386" s="2">
        <f t="shared" si="149"/>
        <v>44493.5</v>
      </c>
      <c r="L2386" s="82">
        <v>44505.5</v>
      </c>
      <c r="M2386" s="82">
        <v>44505.5</v>
      </c>
      <c r="N2386" s="79"/>
      <c r="O2386">
        <f t="shared" si="150"/>
        <v>12</v>
      </c>
      <c r="P2386" s="32">
        <f t="shared" si="151"/>
        <v>4696090.4400000032</v>
      </c>
    </row>
    <row r="2387" spans="2:16" x14ac:dyDescent="0.35">
      <c r="B2387" s="56" t="s">
        <v>98</v>
      </c>
      <c r="C2387" s="113">
        <v>44505</v>
      </c>
      <c r="D2387" s="56" t="s">
        <v>436</v>
      </c>
      <c r="E2387" s="15" t="s">
        <v>437</v>
      </c>
      <c r="F2387" s="16">
        <v>104367.82999999997</v>
      </c>
      <c r="H2387" s="2">
        <v>44487</v>
      </c>
      <c r="I2387" s="2">
        <v>44500</v>
      </c>
      <c r="J2387">
        <f t="shared" si="148"/>
        <v>14</v>
      </c>
      <c r="K2387" s="2">
        <f t="shared" si="149"/>
        <v>44493.5</v>
      </c>
      <c r="L2387" s="82">
        <v>44505.5</v>
      </c>
      <c r="M2387" s="82">
        <v>44505.5</v>
      </c>
      <c r="N2387" s="79"/>
      <c r="O2387">
        <f t="shared" si="150"/>
        <v>12</v>
      </c>
      <c r="P2387" s="32">
        <f t="shared" si="151"/>
        <v>1252413.9599999997</v>
      </c>
    </row>
    <row r="2388" spans="2:16" x14ac:dyDescent="0.35">
      <c r="B2388" s="56" t="s">
        <v>98</v>
      </c>
      <c r="C2388" s="113">
        <v>44505</v>
      </c>
      <c r="D2388" s="56" t="s">
        <v>438</v>
      </c>
      <c r="E2388" s="15" t="s">
        <v>439</v>
      </c>
      <c r="F2388" s="16">
        <v>54819.920000000013</v>
      </c>
      <c r="H2388" s="2">
        <v>44487</v>
      </c>
      <c r="I2388" s="2">
        <v>44500</v>
      </c>
      <c r="J2388">
        <f t="shared" si="148"/>
        <v>14</v>
      </c>
      <c r="K2388" s="2">
        <f t="shared" si="149"/>
        <v>44493.5</v>
      </c>
      <c r="L2388" s="82">
        <v>44505.5</v>
      </c>
      <c r="M2388" s="82">
        <v>44505.5</v>
      </c>
      <c r="N2388" s="79"/>
      <c r="O2388">
        <f t="shared" si="150"/>
        <v>12</v>
      </c>
      <c r="P2388" s="32">
        <f t="shared" si="151"/>
        <v>657839.04000000015</v>
      </c>
    </row>
    <row r="2389" spans="2:16" x14ac:dyDescent="0.35">
      <c r="B2389" s="56" t="s">
        <v>98</v>
      </c>
      <c r="C2389" s="113">
        <v>44505</v>
      </c>
      <c r="D2389" s="56" t="s">
        <v>468</v>
      </c>
      <c r="E2389" s="15" t="s">
        <v>469</v>
      </c>
      <c r="F2389" s="16">
        <v>200.94</v>
      </c>
      <c r="H2389" s="2">
        <v>44487</v>
      </c>
      <c r="I2389" s="2">
        <v>44500</v>
      </c>
      <c r="J2389">
        <f t="shared" si="148"/>
        <v>14</v>
      </c>
      <c r="K2389" s="2">
        <f t="shared" si="149"/>
        <v>44493.5</v>
      </c>
      <c r="L2389" s="82">
        <v>44505.5</v>
      </c>
      <c r="M2389" s="82">
        <v>44505.5</v>
      </c>
      <c r="N2389" s="79"/>
      <c r="O2389">
        <f t="shared" si="150"/>
        <v>12</v>
      </c>
      <c r="P2389" s="32">
        <f t="shared" si="151"/>
        <v>2411.2799999999997</v>
      </c>
    </row>
    <row r="2390" spans="2:16" x14ac:dyDescent="0.35">
      <c r="B2390" s="56" t="s">
        <v>98</v>
      </c>
      <c r="C2390" s="113">
        <v>44505</v>
      </c>
      <c r="D2390" s="56" t="s">
        <v>474</v>
      </c>
      <c r="E2390" s="15" t="s">
        <v>475</v>
      </c>
      <c r="F2390" s="16">
        <v>897.37</v>
      </c>
      <c r="H2390" s="2">
        <v>44487</v>
      </c>
      <c r="I2390" s="2">
        <v>44500</v>
      </c>
      <c r="J2390">
        <f t="shared" si="148"/>
        <v>14</v>
      </c>
      <c r="K2390" s="2">
        <f t="shared" si="149"/>
        <v>44493.5</v>
      </c>
      <c r="L2390" s="82">
        <v>44505.5</v>
      </c>
      <c r="M2390" s="82">
        <v>44505.5</v>
      </c>
      <c r="N2390" s="79"/>
      <c r="O2390">
        <f t="shared" si="150"/>
        <v>12</v>
      </c>
      <c r="P2390" s="32">
        <f t="shared" si="151"/>
        <v>10768.44</v>
      </c>
    </row>
    <row r="2391" spans="2:16" x14ac:dyDescent="0.35">
      <c r="B2391" s="56" t="s">
        <v>98</v>
      </c>
      <c r="C2391" s="113">
        <v>44505</v>
      </c>
      <c r="D2391" s="56" t="s">
        <v>476</v>
      </c>
      <c r="E2391" s="15" t="s">
        <v>477</v>
      </c>
      <c r="F2391" s="16">
        <v>321.90000000000038</v>
      </c>
      <c r="H2391" s="2">
        <v>44487</v>
      </c>
      <c r="I2391" s="2">
        <v>44500</v>
      </c>
      <c r="J2391">
        <f t="shared" si="148"/>
        <v>14</v>
      </c>
      <c r="K2391" s="2">
        <f t="shared" si="149"/>
        <v>44493.5</v>
      </c>
      <c r="L2391" s="82">
        <v>44505.5</v>
      </c>
      <c r="M2391" s="82">
        <v>44505.5</v>
      </c>
      <c r="N2391" s="79"/>
      <c r="O2391">
        <f t="shared" si="150"/>
        <v>12</v>
      </c>
      <c r="P2391" s="32">
        <f t="shared" si="151"/>
        <v>3862.8000000000047</v>
      </c>
    </row>
    <row r="2392" spans="2:16" x14ac:dyDescent="0.35">
      <c r="B2392" s="89" t="s">
        <v>86</v>
      </c>
      <c r="C2392" s="113">
        <v>44505</v>
      </c>
      <c r="D2392" s="56" t="s">
        <v>442</v>
      </c>
      <c r="E2392" s="15" t="s">
        <v>443</v>
      </c>
      <c r="F2392" s="16">
        <v>1768.4500000000019</v>
      </c>
      <c r="H2392" s="2">
        <v>44486</v>
      </c>
      <c r="I2392" s="2">
        <v>44499</v>
      </c>
      <c r="J2392">
        <f t="shared" si="148"/>
        <v>14</v>
      </c>
      <c r="K2392" s="2">
        <f t="shared" si="149"/>
        <v>44492.5</v>
      </c>
      <c r="L2392" s="82">
        <v>44505.5</v>
      </c>
      <c r="M2392" s="82">
        <v>44505.5</v>
      </c>
      <c r="N2392" s="79"/>
      <c r="O2392">
        <f t="shared" si="150"/>
        <v>13</v>
      </c>
      <c r="P2392" s="32">
        <f t="shared" si="151"/>
        <v>22989.850000000024</v>
      </c>
    </row>
    <row r="2393" spans="2:16" x14ac:dyDescent="0.35">
      <c r="B2393" s="56" t="s">
        <v>98</v>
      </c>
      <c r="C2393" s="113">
        <v>44505</v>
      </c>
      <c r="D2393" s="56" t="s">
        <v>478</v>
      </c>
      <c r="E2393" s="15" t="s">
        <v>479</v>
      </c>
      <c r="F2393" s="16">
        <v>97172.390000000058</v>
      </c>
      <c r="H2393" s="2">
        <v>44487</v>
      </c>
      <c r="I2393" s="2">
        <v>44500</v>
      </c>
      <c r="J2393">
        <f t="shared" si="148"/>
        <v>14</v>
      </c>
      <c r="K2393" s="2">
        <f t="shared" si="149"/>
        <v>44493.5</v>
      </c>
      <c r="L2393" s="82">
        <v>44505.5</v>
      </c>
      <c r="M2393" s="82">
        <v>44505.5</v>
      </c>
      <c r="N2393" s="79"/>
      <c r="O2393">
        <f t="shared" si="150"/>
        <v>12</v>
      </c>
      <c r="P2393" s="32">
        <f t="shared" si="151"/>
        <v>1166068.6800000006</v>
      </c>
    </row>
    <row r="2394" spans="2:16" x14ac:dyDescent="0.35">
      <c r="B2394" s="56" t="s">
        <v>98</v>
      </c>
      <c r="C2394" s="113">
        <v>44505</v>
      </c>
      <c r="D2394" s="56" t="s">
        <v>480</v>
      </c>
      <c r="E2394" s="15" t="s">
        <v>481</v>
      </c>
      <c r="F2394" s="16">
        <v>11656.739999999985</v>
      </c>
      <c r="H2394" s="2">
        <v>44487</v>
      </c>
      <c r="I2394" s="2">
        <v>44500</v>
      </c>
      <c r="J2394">
        <f t="shared" si="148"/>
        <v>14</v>
      </c>
      <c r="K2394" s="2">
        <f t="shared" si="149"/>
        <v>44493.5</v>
      </c>
      <c r="L2394" s="82">
        <v>44505.5</v>
      </c>
      <c r="M2394" s="82">
        <v>44505.5</v>
      </c>
      <c r="N2394" s="79"/>
      <c r="O2394">
        <f t="shared" si="150"/>
        <v>12</v>
      </c>
      <c r="P2394" s="32">
        <f t="shared" si="151"/>
        <v>139880.87999999983</v>
      </c>
    </row>
    <row r="2395" spans="2:16" x14ac:dyDescent="0.35">
      <c r="B2395" s="56" t="s">
        <v>98</v>
      </c>
      <c r="C2395" s="113">
        <v>44505</v>
      </c>
      <c r="D2395" s="56" t="s">
        <v>563</v>
      </c>
      <c r="E2395" s="15" t="s">
        <v>564</v>
      </c>
      <c r="F2395" s="16">
        <v>35151.699999999997</v>
      </c>
      <c r="H2395" s="2">
        <v>44487</v>
      </c>
      <c r="I2395" s="2">
        <v>44500</v>
      </c>
      <c r="J2395">
        <f t="shared" si="148"/>
        <v>14</v>
      </c>
      <c r="K2395" s="2">
        <f t="shared" si="149"/>
        <v>44493.5</v>
      </c>
      <c r="L2395" s="82">
        <v>44505.5</v>
      </c>
      <c r="M2395" s="82">
        <v>44505.5</v>
      </c>
      <c r="N2395" s="79"/>
      <c r="O2395">
        <f t="shared" si="150"/>
        <v>12</v>
      </c>
      <c r="P2395" s="32">
        <f t="shared" si="151"/>
        <v>421820.39999999997</v>
      </c>
    </row>
    <row r="2396" spans="2:16" x14ac:dyDescent="0.35">
      <c r="B2396" s="89" t="s">
        <v>86</v>
      </c>
      <c r="C2396" s="113">
        <v>44505</v>
      </c>
      <c r="D2396" s="56" t="s">
        <v>444</v>
      </c>
      <c r="E2396" s="15" t="s">
        <v>445</v>
      </c>
      <c r="F2396" s="16">
        <v>9407.340000000002</v>
      </c>
      <c r="H2396" s="2">
        <v>44486</v>
      </c>
      <c r="I2396" s="2">
        <v>44499</v>
      </c>
      <c r="J2396">
        <f t="shared" si="148"/>
        <v>14</v>
      </c>
      <c r="K2396" s="2">
        <f t="shared" si="149"/>
        <v>44492.5</v>
      </c>
      <c r="L2396" s="82">
        <v>44505.5</v>
      </c>
      <c r="M2396" s="82">
        <v>44505.5</v>
      </c>
      <c r="N2396" s="79"/>
      <c r="O2396">
        <f t="shared" si="150"/>
        <v>13</v>
      </c>
      <c r="P2396" s="32">
        <f t="shared" si="151"/>
        <v>122295.42000000003</v>
      </c>
    </row>
    <row r="2397" spans="2:16" x14ac:dyDescent="0.35">
      <c r="B2397" s="56" t="s">
        <v>98</v>
      </c>
      <c r="C2397" s="113">
        <v>44505</v>
      </c>
      <c r="D2397" s="56" t="s">
        <v>490</v>
      </c>
      <c r="E2397" s="15" t="s">
        <v>491</v>
      </c>
      <c r="F2397" s="16">
        <v>5674.0099999999993</v>
      </c>
      <c r="H2397" s="2">
        <v>44487</v>
      </c>
      <c r="I2397" s="2">
        <v>44500</v>
      </c>
      <c r="J2397">
        <f t="shared" si="148"/>
        <v>14</v>
      </c>
      <c r="K2397" s="2">
        <f t="shared" si="149"/>
        <v>44493.5</v>
      </c>
      <c r="L2397" s="82">
        <v>44505.5</v>
      </c>
      <c r="M2397" s="82">
        <v>44505.5</v>
      </c>
      <c r="N2397" s="79"/>
      <c r="O2397">
        <f t="shared" si="150"/>
        <v>12</v>
      </c>
      <c r="P2397" s="32">
        <f t="shared" si="151"/>
        <v>68088.12</v>
      </c>
    </row>
    <row r="2398" spans="2:16" x14ac:dyDescent="0.35">
      <c r="B2398" s="56" t="s">
        <v>98</v>
      </c>
      <c r="C2398" s="113">
        <v>44505</v>
      </c>
      <c r="D2398" s="56" t="s">
        <v>494</v>
      </c>
      <c r="E2398" s="15" t="s">
        <v>495</v>
      </c>
      <c r="F2398" s="16">
        <v>19083.870000000032</v>
      </c>
      <c r="H2398" s="2">
        <v>44487</v>
      </c>
      <c r="I2398" s="2">
        <v>44500</v>
      </c>
      <c r="J2398">
        <f t="shared" si="148"/>
        <v>14</v>
      </c>
      <c r="K2398" s="2">
        <f t="shared" si="149"/>
        <v>44493.5</v>
      </c>
      <c r="L2398" s="82">
        <v>44505.5</v>
      </c>
      <c r="M2398" s="82">
        <v>44505.5</v>
      </c>
      <c r="N2398" s="79"/>
      <c r="O2398">
        <f t="shared" si="150"/>
        <v>12</v>
      </c>
      <c r="P2398" s="32">
        <f t="shared" si="151"/>
        <v>229006.44000000038</v>
      </c>
    </row>
    <row r="2399" spans="2:16" x14ac:dyDescent="0.35">
      <c r="B2399" s="56" t="s">
        <v>98</v>
      </c>
      <c r="C2399" s="113">
        <v>44505</v>
      </c>
      <c r="D2399" s="56" t="s">
        <v>496</v>
      </c>
      <c r="E2399" s="15" t="s">
        <v>497</v>
      </c>
      <c r="F2399" s="16">
        <v>2577.6800000000012</v>
      </c>
      <c r="H2399" s="2">
        <v>44487</v>
      </c>
      <c r="I2399" s="2">
        <v>44500</v>
      </c>
      <c r="J2399">
        <f t="shared" si="148"/>
        <v>14</v>
      </c>
      <c r="K2399" s="2">
        <f t="shared" si="149"/>
        <v>44493.5</v>
      </c>
      <c r="L2399" s="82">
        <v>44505.5</v>
      </c>
      <c r="M2399" s="82">
        <v>44505.5</v>
      </c>
      <c r="N2399" s="79"/>
      <c r="O2399">
        <f t="shared" si="150"/>
        <v>12</v>
      </c>
      <c r="P2399" s="32">
        <f t="shared" si="151"/>
        <v>30932.160000000014</v>
      </c>
    </row>
    <row r="2400" spans="2:16" x14ac:dyDescent="0.35">
      <c r="B2400" s="56" t="s">
        <v>98</v>
      </c>
      <c r="C2400" s="113">
        <v>44505</v>
      </c>
      <c r="D2400" s="56" t="s">
        <v>498</v>
      </c>
      <c r="E2400" s="15" t="s">
        <v>499</v>
      </c>
      <c r="F2400" s="16">
        <v>4424.8299999999972</v>
      </c>
      <c r="H2400" s="2">
        <v>44487</v>
      </c>
      <c r="I2400" s="2">
        <v>44500</v>
      </c>
      <c r="J2400">
        <f t="shared" si="148"/>
        <v>14</v>
      </c>
      <c r="K2400" s="2">
        <f t="shared" si="149"/>
        <v>44493.5</v>
      </c>
      <c r="L2400" s="82">
        <v>44505.5</v>
      </c>
      <c r="M2400" s="82">
        <v>44505.5</v>
      </c>
      <c r="N2400" s="79"/>
      <c r="O2400">
        <f t="shared" si="150"/>
        <v>12</v>
      </c>
      <c r="P2400" s="32">
        <f t="shared" si="151"/>
        <v>53097.959999999963</v>
      </c>
    </row>
    <row r="2401" spans="2:16" x14ac:dyDescent="0.35">
      <c r="B2401" s="56" t="s">
        <v>98</v>
      </c>
      <c r="C2401" s="113">
        <v>44505</v>
      </c>
      <c r="D2401" s="56" t="s">
        <v>500</v>
      </c>
      <c r="E2401" s="15" t="s">
        <v>501</v>
      </c>
      <c r="F2401" s="16">
        <v>769.45999999999935</v>
      </c>
      <c r="H2401" s="2">
        <v>44487</v>
      </c>
      <c r="I2401" s="2">
        <v>44500</v>
      </c>
      <c r="J2401">
        <f t="shared" si="148"/>
        <v>14</v>
      </c>
      <c r="K2401" s="2">
        <f t="shared" si="149"/>
        <v>44493.5</v>
      </c>
      <c r="L2401" s="82">
        <v>44505.5</v>
      </c>
      <c r="M2401" s="82">
        <v>44505.5</v>
      </c>
      <c r="N2401" s="79"/>
      <c r="O2401">
        <f t="shared" si="150"/>
        <v>12</v>
      </c>
      <c r="P2401" s="32">
        <f t="shared" si="151"/>
        <v>9233.5199999999932</v>
      </c>
    </row>
    <row r="2402" spans="2:16" x14ac:dyDescent="0.35">
      <c r="B2402" s="56" t="s">
        <v>98</v>
      </c>
      <c r="C2402" s="113">
        <v>44505</v>
      </c>
      <c r="D2402" s="56" t="s">
        <v>502</v>
      </c>
      <c r="E2402" s="15" t="s">
        <v>502</v>
      </c>
      <c r="F2402" s="16">
        <v>49.3</v>
      </c>
      <c r="H2402" s="2">
        <v>44487</v>
      </c>
      <c r="I2402" s="2">
        <v>44500</v>
      </c>
      <c r="J2402">
        <f t="shared" si="148"/>
        <v>14</v>
      </c>
      <c r="K2402" s="2">
        <f t="shared" si="149"/>
        <v>44493.5</v>
      </c>
      <c r="L2402" s="82">
        <v>44505.5</v>
      </c>
      <c r="M2402" s="82">
        <v>44505.5</v>
      </c>
      <c r="N2402" s="79"/>
      <c r="O2402">
        <f t="shared" si="150"/>
        <v>12</v>
      </c>
      <c r="P2402" s="32">
        <f t="shared" si="151"/>
        <v>591.59999999999991</v>
      </c>
    </row>
    <row r="2403" spans="2:16" x14ac:dyDescent="0.35">
      <c r="B2403" s="56" t="s">
        <v>98</v>
      </c>
      <c r="C2403" s="113">
        <v>44505</v>
      </c>
      <c r="D2403" s="56" t="s">
        <v>446</v>
      </c>
      <c r="E2403" s="15" t="s">
        <v>446</v>
      </c>
      <c r="F2403" s="16">
        <v>2364.2399999999998</v>
      </c>
      <c r="H2403" s="2">
        <v>44487</v>
      </c>
      <c r="I2403" s="2">
        <v>44500</v>
      </c>
      <c r="J2403">
        <f t="shared" si="148"/>
        <v>14</v>
      </c>
      <c r="K2403" s="2">
        <f t="shared" si="149"/>
        <v>44493.5</v>
      </c>
      <c r="L2403" s="82">
        <v>44505.5</v>
      </c>
      <c r="M2403" s="82">
        <v>44505.5</v>
      </c>
      <c r="N2403" s="79"/>
      <c r="O2403">
        <f t="shared" si="150"/>
        <v>12</v>
      </c>
      <c r="P2403" s="32">
        <f t="shared" si="151"/>
        <v>28370.879999999997</v>
      </c>
    </row>
    <row r="2404" spans="2:16" x14ac:dyDescent="0.35">
      <c r="B2404" s="56" t="s">
        <v>98</v>
      </c>
      <c r="C2404" s="113">
        <v>44505</v>
      </c>
      <c r="D2404" s="56" t="s">
        <v>447</v>
      </c>
      <c r="E2404" s="15" t="s">
        <v>447</v>
      </c>
      <c r="F2404" s="16">
        <v>5865.9100000000008</v>
      </c>
      <c r="H2404" s="2">
        <v>44487</v>
      </c>
      <c r="I2404" s="2">
        <v>44500</v>
      </c>
      <c r="J2404">
        <f t="shared" si="148"/>
        <v>14</v>
      </c>
      <c r="K2404" s="2">
        <f t="shared" si="149"/>
        <v>44493.5</v>
      </c>
      <c r="L2404" s="82">
        <v>44505.5</v>
      </c>
      <c r="M2404" s="82">
        <v>44505.5</v>
      </c>
      <c r="N2404" s="79"/>
      <c r="O2404">
        <f t="shared" si="150"/>
        <v>12</v>
      </c>
      <c r="P2404" s="32">
        <f t="shared" si="151"/>
        <v>70390.920000000013</v>
      </c>
    </row>
    <row r="2405" spans="2:16" x14ac:dyDescent="0.35">
      <c r="B2405" s="56" t="s">
        <v>98</v>
      </c>
      <c r="C2405" s="113">
        <v>44505</v>
      </c>
      <c r="D2405" s="56" t="s">
        <v>503</v>
      </c>
      <c r="E2405" s="15" t="s">
        <v>503</v>
      </c>
      <c r="F2405" s="16">
        <v>1753.21</v>
      </c>
      <c r="H2405" s="2">
        <v>44487</v>
      </c>
      <c r="I2405" s="2">
        <v>44500</v>
      </c>
      <c r="J2405">
        <f t="shared" si="148"/>
        <v>14</v>
      </c>
      <c r="K2405" s="2">
        <f t="shared" si="149"/>
        <v>44493.5</v>
      </c>
      <c r="L2405" s="82">
        <v>44505.5</v>
      </c>
      <c r="M2405" s="82">
        <v>44505.5</v>
      </c>
      <c r="N2405" s="79"/>
      <c r="O2405">
        <f t="shared" si="150"/>
        <v>12</v>
      </c>
      <c r="P2405" s="32">
        <f t="shared" si="151"/>
        <v>21038.52</v>
      </c>
    </row>
    <row r="2406" spans="2:16" x14ac:dyDescent="0.35">
      <c r="B2406" s="89" t="s">
        <v>86</v>
      </c>
      <c r="C2406" s="113">
        <v>44505</v>
      </c>
      <c r="D2406" s="56" t="s">
        <v>452</v>
      </c>
      <c r="E2406" s="15" t="s">
        <v>453</v>
      </c>
      <c r="F2406" s="16">
        <v>37.96</v>
      </c>
      <c r="H2406" s="2">
        <v>44486</v>
      </c>
      <c r="I2406" s="2">
        <v>44499</v>
      </c>
      <c r="J2406">
        <f t="shared" si="148"/>
        <v>14</v>
      </c>
      <c r="K2406" s="2">
        <f t="shared" si="149"/>
        <v>44492.5</v>
      </c>
      <c r="L2406" s="82">
        <v>44505.5</v>
      </c>
      <c r="M2406" s="82">
        <v>44505.5</v>
      </c>
      <c r="N2406" s="79"/>
      <c r="O2406">
        <f t="shared" si="150"/>
        <v>13</v>
      </c>
      <c r="P2406" s="32">
        <f t="shared" si="151"/>
        <v>493.48</v>
      </c>
    </row>
    <row r="2407" spans="2:16" x14ac:dyDescent="0.35">
      <c r="B2407" s="89" t="s">
        <v>86</v>
      </c>
      <c r="C2407" s="113">
        <v>44505</v>
      </c>
      <c r="D2407" s="56" t="s">
        <v>454</v>
      </c>
      <c r="E2407" s="15" t="s">
        <v>455</v>
      </c>
      <c r="F2407" s="16">
        <v>159.19999999999999</v>
      </c>
      <c r="H2407" s="2">
        <v>44486</v>
      </c>
      <c r="I2407" s="2">
        <v>44499</v>
      </c>
      <c r="J2407">
        <f t="shared" si="148"/>
        <v>14</v>
      </c>
      <c r="K2407" s="2">
        <f t="shared" si="149"/>
        <v>44492.5</v>
      </c>
      <c r="L2407" s="82">
        <v>44505.5</v>
      </c>
      <c r="M2407" s="82">
        <v>44505.5</v>
      </c>
      <c r="N2407" s="79"/>
      <c r="O2407">
        <f t="shared" si="150"/>
        <v>13</v>
      </c>
      <c r="P2407" s="32">
        <f t="shared" si="151"/>
        <v>2069.6</v>
      </c>
    </row>
    <row r="2408" spans="2:16" x14ac:dyDescent="0.35">
      <c r="B2408" s="89" t="s">
        <v>86</v>
      </c>
      <c r="C2408" s="113">
        <v>44505</v>
      </c>
      <c r="D2408" s="56" t="s">
        <v>430</v>
      </c>
      <c r="E2408" s="15" t="s">
        <v>431</v>
      </c>
      <c r="F2408" s="16">
        <v>5936.0400000000009</v>
      </c>
      <c r="H2408" s="2">
        <v>44486</v>
      </c>
      <c r="I2408" s="2">
        <v>44499</v>
      </c>
      <c r="J2408">
        <f t="shared" si="148"/>
        <v>14</v>
      </c>
      <c r="K2408" s="2">
        <f t="shared" si="149"/>
        <v>44492.5</v>
      </c>
      <c r="L2408" s="82">
        <v>44505.5</v>
      </c>
      <c r="M2408" s="82">
        <v>44505.5</v>
      </c>
      <c r="N2408" s="79"/>
      <c r="O2408">
        <f t="shared" si="150"/>
        <v>13</v>
      </c>
      <c r="P2408" s="32">
        <f t="shared" si="151"/>
        <v>77168.520000000019</v>
      </c>
    </row>
    <row r="2409" spans="2:16" x14ac:dyDescent="0.35">
      <c r="B2409" s="89" t="s">
        <v>86</v>
      </c>
      <c r="C2409" s="113">
        <v>44505</v>
      </c>
      <c r="D2409" s="56" t="s">
        <v>456</v>
      </c>
      <c r="E2409" s="15" t="s">
        <v>457</v>
      </c>
      <c r="F2409" s="16">
        <v>94.84</v>
      </c>
      <c r="H2409" s="2">
        <v>44486</v>
      </c>
      <c r="I2409" s="2">
        <v>44499</v>
      </c>
      <c r="J2409">
        <f t="shared" si="148"/>
        <v>14</v>
      </c>
      <c r="K2409" s="2">
        <f t="shared" si="149"/>
        <v>44492.5</v>
      </c>
      <c r="L2409" s="82">
        <v>44505.5</v>
      </c>
      <c r="M2409" s="82">
        <v>44505.5</v>
      </c>
      <c r="N2409" s="79"/>
      <c r="O2409">
        <f t="shared" si="150"/>
        <v>13</v>
      </c>
      <c r="P2409" s="32">
        <f t="shared" si="151"/>
        <v>1232.92</v>
      </c>
    </row>
    <row r="2410" spans="2:16" x14ac:dyDescent="0.35">
      <c r="B2410" s="89" t="s">
        <v>86</v>
      </c>
      <c r="C2410" s="113">
        <v>44505</v>
      </c>
      <c r="D2410" s="56" t="s">
        <v>432</v>
      </c>
      <c r="E2410" s="15" t="s">
        <v>433</v>
      </c>
      <c r="F2410" s="16">
        <v>22579.080000000013</v>
      </c>
      <c r="H2410" s="2">
        <v>44486</v>
      </c>
      <c r="I2410" s="2">
        <v>44499</v>
      </c>
      <c r="J2410">
        <f t="shared" si="148"/>
        <v>14</v>
      </c>
      <c r="K2410" s="2">
        <f t="shared" si="149"/>
        <v>44492.5</v>
      </c>
      <c r="L2410" s="82">
        <v>44505.5</v>
      </c>
      <c r="M2410" s="82">
        <v>44505.5</v>
      </c>
      <c r="N2410" s="79"/>
      <c r="O2410">
        <f t="shared" si="150"/>
        <v>13</v>
      </c>
      <c r="P2410" s="32">
        <f t="shared" si="151"/>
        <v>293528.04000000015</v>
      </c>
    </row>
    <row r="2411" spans="2:16" x14ac:dyDescent="0.35">
      <c r="B2411" s="89" t="s">
        <v>86</v>
      </c>
      <c r="C2411" s="113">
        <v>44505</v>
      </c>
      <c r="D2411" s="56" t="s">
        <v>434</v>
      </c>
      <c r="E2411" s="15" t="s">
        <v>435</v>
      </c>
      <c r="F2411" s="16">
        <v>33604.340000000004</v>
      </c>
      <c r="H2411" s="2">
        <v>44486</v>
      </c>
      <c r="I2411" s="2">
        <v>44499</v>
      </c>
      <c r="J2411">
        <f t="shared" si="148"/>
        <v>14</v>
      </c>
      <c r="K2411" s="2">
        <f t="shared" si="149"/>
        <v>44492.5</v>
      </c>
      <c r="L2411" s="82">
        <v>44505.5</v>
      </c>
      <c r="M2411" s="82">
        <v>44505.5</v>
      </c>
      <c r="N2411" s="79"/>
      <c r="O2411">
        <f t="shared" si="150"/>
        <v>13</v>
      </c>
      <c r="P2411" s="32">
        <f t="shared" si="151"/>
        <v>436856.42000000004</v>
      </c>
    </row>
    <row r="2412" spans="2:16" x14ac:dyDescent="0.35">
      <c r="B2412" s="89" t="s">
        <v>86</v>
      </c>
      <c r="C2412" s="113">
        <v>44505</v>
      </c>
      <c r="D2412" s="56" t="s">
        <v>436</v>
      </c>
      <c r="E2412" s="15" t="s">
        <v>437</v>
      </c>
      <c r="F2412" s="16">
        <v>8183.119999999999</v>
      </c>
      <c r="H2412" s="2">
        <v>44486</v>
      </c>
      <c r="I2412" s="2">
        <v>44499</v>
      </c>
      <c r="J2412">
        <f t="shared" si="148"/>
        <v>14</v>
      </c>
      <c r="K2412" s="2">
        <f t="shared" si="149"/>
        <v>44492.5</v>
      </c>
      <c r="L2412" s="82">
        <v>44505.5</v>
      </c>
      <c r="M2412" s="82">
        <v>44505.5</v>
      </c>
      <c r="N2412" s="79"/>
      <c r="O2412">
        <f t="shared" si="150"/>
        <v>13</v>
      </c>
      <c r="P2412" s="32">
        <f t="shared" si="151"/>
        <v>106380.55999999998</v>
      </c>
    </row>
    <row r="2413" spans="2:16" x14ac:dyDescent="0.35">
      <c r="B2413" s="89" t="s">
        <v>86</v>
      </c>
      <c r="C2413" s="113">
        <v>44505</v>
      </c>
      <c r="D2413" s="56" t="s">
        <v>458</v>
      </c>
      <c r="E2413" s="15" t="s">
        <v>459</v>
      </c>
      <c r="F2413" s="16">
        <v>709.22</v>
      </c>
      <c r="H2413" s="2">
        <v>44486</v>
      </c>
      <c r="I2413" s="2">
        <v>44499</v>
      </c>
      <c r="J2413">
        <f t="shared" si="148"/>
        <v>14</v>
      </c>
      <c r="K2413" s="2">
        <f t="shared" si="149"/>
        <v>44492.5</v>
      </c>
      <c r="L2413" s="82">
        <v>44505.5</v>
      </c>
      <c r="M2413" s="82">
        <v>44505.5</v>
      </c>
      <c r="N2413" s="79"/>
      <c r="O2413">
        <f t="shared" si="150"/>
        <v>13</v>
      </c>
      <c r="P2413" s="32">
        <f t="shared" si="151"/>
        <v>9219.86</v>
      </c>
    </row>
    <row r="2414" spans="2:16" x14ac:dyDescent="0.35">
      <c r="B2414" s="89" t="s">
        <v>86</v>
      </c>
      <c r="C2414" s="113">
        <v>44505</v>
      </c>
      <c r="D2414" s="56" t="s">
        <v>438</v>
      </c>
      <c r="E2414" s="15" t="s">
        <v>439</v>
      </c>
      <c r="F2414" s="16">
        <v>5512.04</v>
      </c>
      <c r="H2414" s="2">
        <v>44486</v>
      </c>
      <c r="I2414" s="2">
        <v>44499</v>
      </c>
      <c r="J2414">
        <f t="shared" si="148"/>
        <v>14</v>
      </c>
      <c r="K2414" s="2">
        <f t="shared" si="149"/>
        <v>44492.5</v>
      </c>
      <c r="L2414" s="82">
        <v>44505.5</v>
      </c>
      <c r="M2414" s="82">
        <v>44505.5</v>
      </c>
      <c r="N2414" s="79"/>
      <c r="O2414">
        <f t="shared" si="150"/>
        <v>13</v>
      </c>
      <c r="P2414" s="32">
        <f t="shared" si="151"/>
        <v>71656.52</v>
      </c>
    </row>
    <row r="2415" spans="2:16" x14ac:dyDescent="0.35">
      <c r="B2415" s="89" t="s">
        <v>86</v>
      </c>
      <c r="C2415" s="113">
        <v>44505</v>
      </c>
      <c r="D2415" s="56" t="s">
        <v>468</v>
      </c>
      <c r="E2415" s="15" t="s">
        <v>469</v>
      </c>
      <c r="F2415" s="16">
        <v>24.100000000000005</v>
      </c>
      <c r="H2415" s="2">
        <v>44486</v>
      </c>
      <c r="I2415" s="2">
        <v>44499</v>
      </c>
      <c r="J2415">
        <f t="shared" si="148"/>
        <v>14</v>
      </c>
      <c r="K2415" s="2">
        <f t="shared" si="149"/>
        <v>44492.5</v>
      </c>
      <c r="L2415" s="82">
        <v>44505.5</v>
      </c>
      <c r="M2415" s="82">
        <v>44505.5</v>
      </c>
      <c r="N2415" s="79"/>
      <c r="O2415">
        <f t="shared" si="150"/>
        <v>13</v>
      </c>
      <c r="P2415" s="32">
        <f t="shared" si="151"/>
        <v>313.30000000000007</v>
      </c>
    </row>
    <row r="2416" spans="2:16" x14ac:dyDescent="0.35">
      <c r="B2416" s="89" t="s">
        <v>86</v>
      </c>
      <c r="C2416" s="113">
        <v>44505</v>
      </c>
      <c r="D2416" s="56" t="s">
        <v>474</v>
      </c>
      <c r="E2416" s="15" t="s">
        <v>475</v>
      </c>
      <c r="F2416" s="16">
        <v>192.31</v>
      </c>
      <c r="H2416" s="2">
        <v>44486</v>
      </c>
      <c r="I2416" s="2">
        <v>44499</v>
      </c>
      <c r="J2416">
        <f t="shared" si="148"/>
        <v>14</v>
      </c>
      <c r="K2416" s="2">
        <f t="shared" si="149"/>
        <v>44492.5</v>
      </c>
      <c r="L2416" s="82">
        <v>44505.5</v>
      </c>
      <c r="M2416" s="82">
        <v>44505.5</v>
      </c>
      <c r="N2416" s="79"/>
      <c r="O2416">
        <f t="shared" si="150"/>
        <v>13</v>
      </c>
      <c r="P2416" s="32">
        <f t="shared" si="151"/>
        <v>2500.0300000000002</v>
      </c>
    </row>
    <row r="2417" spans="2:16" x14ac:dyDescent="0.35">
      <c r="B2417" s="89" t="s">
        <v>86</v>
      </c>
      <c r="C2417" s="113">
        <v>44505</v>
      </c>
      <c r="D2417" s="56" t="s">
        <v>476</v>
      </c>
      <c r="E2417" s="15" t="s">
        <v>477</v>
      </c>
      <c r="F2417" s="16">
        <v>30.140000000000004</v>
      </c>
      <c r="H2417" s="2">
        <v>44486</v>
      </c>
      <c r="I2417" s="2">
        <v>44499</v>
      </c>
      <c r="J2417">
        <f t="shared" si="148"/>
        <v>14</v>
      </c>
      <c r="K2417" s="2">
        <f t="shared" si="149"/>
        <v>44492.5</v>
      </c>
      <c r="L2417" s="82">
        <v>44505.5</v>
      </c>
      <c r="M2417" s="82">
        <v>44505.5</v>
      </c>
      <c r="N2417" s="79"/>
      <c r="O2417">
        <f t="shared" si="150"/>
        <v>13</v>
      </c>
      <c r="P2417" s="32">
        <f t="shared" si="151"/>
        <v>391.82000000000005</v>
      </c>
    </row>
    <row r="2418" spans="2:16" x14ac:dyDescent="0.35">
      <c r="B2418" s="89" t="s">
        <v>86</v>
      </c>
      <c r="C2418" s="113">
        <v>44505</v>
      </c>
      <c r="D2418" s="56" t="s">
        <v>478</v>
      </c>
      <c r="E2418" s="15" t="s">
        <v>479</v>
      </c>
      <c r="F2418" s="16">
        <v>11178.710000000005</v>
      </c>
      <c r="H2418" s="2">
        <v>44486</v>
      </c>
      <c r="I2418" s="2">
        <v>44499</v>
      </c>
      <c r="J2418">
        <f t="shared" si="148"/>
        <v>14</v>
      </c>
      <c r="K2418" s="2">
        <f t="shared" si="149"/>
        <v>44492.5</v>
      </c>
      <c r="L2418" s="82">
        <v>44505.5</v>
      </c>
      <c r="M2418" s="82">
        <v>44505.5</v>
      </c>
      <c r="N2418" s="79"/>
      <c r="O2418">
        <f t="shared" si="150"/>
        <v>13</v>
      </c>
      <c r="P2418" s="32">
        <f t="shared" si="151"/>
        <v>145323.23000000007</v>
      </c>
    </row>
    <row r="2419" spans="2:16" x14ac:dyDescent="0.35">
      <c r="B2419" s="89" t="s">
        <v>86</v>
      </c>
      <c r="C2419" s="113">
        <v>44505</v>
      </c>
      <c r="D2419" s="56" t="s">
        <v>480</v>
      </c>
      <c r="E2419" s="15" t="s">
        <v>481</v>
      </c>
      <c r="F2419" s="16">
        <v>1575.8400000000001</v>
      </c>
      <c r="H2419" s="2">
        <v>44486</v>
      </c>
      <c r="I2419" s="2">
        <v>44499</v>
      </c>
      <c r="J2419">
        <f t="shared" si="148"/>
        <v>14</v>
      </c>
      <c r="K2419" s="2">
        <f t="shared" si="149"/>
        <v>44492.5</v>
      </c>
      <c r="L2419" s="82">
        <v>44505.5</v>
      </c>
      <c r="M2419" s="82">
        <v>44505.5</v>
      </c>
      <c r="N2419" s="79"/>
      <c r="O2419">
        <f t="shared" si="150"/>
        <v>13</v>
      </c>
      <c r="P2419" s="32">
        <f t="shared" si="151"/>
        <v>20485.920000000002</v>
      </c>
    </row>
    <row r="2420" spans="2:16" x14ac:dyDescent="0.35">
      <c r="B2420" s="89" t="s">
        <v>86</v>
      </c>
      <c r="C2420" s="113">
        <v>44505</v>
      </c>
      <c r="D2420" s="56" t="s">
        <v>563</v>
      </c>
      <c r="E2420" s="15" t="s">
        <v>564</v>
      </c>
      <c r="F2420" s="16">
        <v>2883.1800000000003</v>
      </c>
      <c r="H2420" s="2">
        <v>44486</v>
      </c>
      <c r="I2420" s="2">
        <v>44499</v>
      </c>
      <c r="J2420">
        <f t="shared" si="148"/>
        <v>14</v>
      </c>
      <c r="K2420" s="2">
        <f t="shared" si="149"/>
        <v>44492.5</v>
      </c>
      <c r="L2420" s="82">
        <v>44505.5</v>
      </c>
      <c r="M2420" s="82">
        <v>44505.5</v>
      </c>
      <c r="N2420" s="79"/>
      <c r="O2420">
        <f t="shared" si="150"/>
        <v>13</v>
      </c>
      <c r="P2420" s="32">
        <f t="shared" si="151"/>
        <v>37481.340000000004</v>
      </c>
    </row>
    <row r="2421" spans="2:16" x14ac:dyDescent="0.35">
      <c r="B2421" s="89" t="s">
        <v>86</v>
      </c>
      <c r="C2421" s="113">
        <v>44505</v>
      </c>
      <c r="D2421" s="56" t="s">
        <v>490</v>
      </c>
      <c r="E2421" s="15" t="s">
        <v>491</v>
      </c>
      <c r="F2421" s="16">
        <v>324.29999999999995</v>
      </c>
      <c r="H2421" s="2">
        <v>44486</v>
      </c>
      <c r="I2421" s="2">
        <v>44499</v>
      </c>
      <c r="J2421">
        <f t="shared" si="148"/>
        <v>14</v>
      </c>
      <c r="K2421" s="2">
        <f t="shared" si="149"/>
        <v>44492.5</v>
      </c>
      <c r="L2421" s="82">
        <v>44505.5</v>
      </c>
      <c r="M2421" s="82">
        <v>44505.5</v>
      </c>
      <c r="N2421" s="79"/>
      <c r="O2421">
        <f t="shared" si="150"/>
        <v>13</v>
      </c>
      <c r="P2421" s="32">
        <f t="shared" si="151"/>
        <v>4215.8999999999996</v>
      </c>
    </row>
    <row r="2422" spans="2:16" x14ac:dyDescent="0.35">
      <c r="B2422" s="89" t="s">
        <v>86</v>
      </c>
      <c r="C2422" s="113">
        <v>44505</v>
      </c>
      <c r="D2422" s="56" t="s">
        <v>494</v>
      </c>
      <c r="E2422" s="15" t="s">
        <v>495</v>
      </c>
      <c r="F2422" s="16">
        <v>1773.0899999999995</v>
      </c>
      <c r="H2422" s="2">
        <v>44486</v>
      </c>
      <c r="I2422" s="2">
        <v>44499</v>
      </c>
      <c r="J2422">
        <f t="shared" si="148"/>
        <v>14</v>
      </c>
      <c r="K2422" s="2">
        <f t="shared" si="149"/>
        <v>44492.5</v>
      </c>
      <c r="L2422" s="82">
        <v>44505.5</v>
      </c>
      <c r="M2422" s="82">
        <v>44505.5</v>
      </c>
      <c r="N2422" s="79"/>
      <c r="O2422">
        <f t="shared" si="150"/>
        <v>13</v>
      </c>
      <c r="P2422" s="32">
        <f t="shared" si="151"/>
        <v>23050.169999999995</v>
      </c>
    </row>
    <row r="2423" spans="2:16" x14ac:dyDescent="0.35">
      <c r="B2423" s="89" t="s">
        <v>86</v>
      </c>
      <c r="C2423" s="113">
        <v>44505</v>
      </c>
      <c r="D2423" s="56" t="s">
        <v>496</v>
      </c>
      <c r="E2423" s="15" t="s">
        <v>497</v>
      </c>
      <c r="F2423" s="16">
        <v>311.43999999999988</v>
      </c>
      <c r="H2423" s="2">
        <v>44486</v>
      </c>
      <c r="I2423" s="2">
        <v>44499</v>
      </c>
      <c r="J2423">
        <f t="shared" si="148"/>
        <v>14</v>
      </c>
      <c r="K2423" s="2">
        <f t="shared" si="149"/>
        <v>44492.5</v>
      </c>
      <c r="L2423" s="82">
        <v>44505.5</v>
      </c>
      <c r="M2423" s="82">
        <v>44505.5</v>
      </c>
      <c r="N2423" s="79"/>
      <c r="O2423">
        <f t="shared" si="150"/>
        <v>13</v>
      </c>
      <c r="P2423" s="32">
        <f t="shared" si="151"/>
        <v>4048.7199999999984</v>
      </c>
    </row>
    <row r="2424" spans="2:16" x14ac:dyDescent="0.35">
      <c r="B2424" s="89" t="s">
        <v>86</v>
      </c>
      <c r="C2424" s="113">
        <v>44505</v>
      </c>
      <c r="D2424" s="56" t="s">
        <v>498</v>
      </c>
      <c r="E2424" s="15" t="s">
        <v>499</v>
      </c>
      <c r="F2424" s="16">
        <v>402.48000000000008</v>
      </c>
      <c r="H2424" s="2">
        <v>44486</v>
      </c>
      <c r="I2424" s="2">
        <v>44499</v>
      </c>
      <c r="J2424">
        <f t="shared" si="148"/>
        <v>14</v>
      </c>
      <c r="K2424" s="2">
        <f t="shared" si="149"/>
        <v>44492.5</v>
      </c>
      <c r="L2424" s="82">
        <v>44505.5</v>
      </c>
      <c r="M2424" s="82">
        <v>44505.5</v>
      </c>
      <c r="N2424" s="79"/>
      <c r="O2424">
        <f t="shared" si="150"/>
        <v>13</v>
      </c>
      <c r="P2424" s="32">
        <f t="shared" si="151"/>
        <v>5232.2400000000007</v>
      </c>
    </row>
    <row r="2425" spans="2:16" x14ac:dyDescent="0.35">
      <c r="B2425" s="89" t="s">
        <v>86</v>
      </c>
      <c r="C2425" s="113">
        <v>44505</v>
      </c>
      <c r="D2425" s="56" t="s">
        <v>500</v>
      </c>
      <c r="E2425" s="15" t="s">
        <v>501</v>
      </c>
      <c r="F2425" s="16">
        <v>99.019999999999968</v>
      </c>
      <c r="H2425" s="2">
        <v>44486</v>
      </c>
      <c r="I2425" s="2">
        <v>44499</v>
      </c>
      <c r="J2425">
        <f t="shared" si="148"/>
        <v>14</v>
      </c>
      <c r="K2425" s="2">
        <f t="shared" si="149"/>
        <v>44492.5</v>
      </c>
      <c r="L2425" s="82">
        <v>44505.5</v>
      </c>
      <c r="M2425" s="82">
        <v>44505.5</v>
      </c>
      <c r="N2425" s="79"/>
      <c r="O2425">
        <f t="shared" si="150"/>
        <v>13</v>
      </c>
      <c r="P2425" s="32">
        <f t="shared" si="151"/>
        <v>1287.2599999999995</v>
      </c>
    </row>
    <row r="2426" spans="2:16" x14ac:dyDescent="0.35">
      <c r="B2426" s="89" t="s">
        <v>86</v>
      </c>
      <c r="C2426" s="113">
        <v>44505</v>
      </c>
      <c r="D2426" s="56" t="s">
        <v>502</v>
      </c>
      <c r="E2426" s="15" t="s">
        <v>502</v>
      </c>
      <c r="F2426" s="16">
        <v>253.01</v>
      </c>
      <c r="H2426" s="2">
        <v>44486</v>
      </c>
      <c r="I2426" s="2">
        <v>44499</v>
      </c>
      <c r="J2426">
        <f t="shared" si="148"/>
        <v>14</v>
      </c>
      <c r="K2426" s="2">
        <f t="shared" si="149"/>
        <v>44492.5</v>
      </c>
      <c r="L2426" s="82">
        <v>44505.5</v>
      </c>
      <c r="M2426" s="82">
        <v>44505.5</v>
      </c>
      <c r="N2426" s="79"/>
      <c r="O2426">
        <f t="shared" si="150"/>
        <v>13</v>
      </c>
      <c r="P2426" s="32">
        <f t="shared" si="151"/>
        <v>3289.13</v>
      </c>
    </row>
    <row r="2427" spans="2:16" x14ac:dyDescent="0.35">
      <c r="B2427" s="89" t="s">
        <v>86</v>
      </c>
      <c r="C2427" s="113">
        <v>44505</v>
      </c>
      <c r="D2427" s="56" t="s">
        <v>446</v>
      </c>
      <c r="E2427" s="15" t="s">
        <v>446</v>
      </c>
      <c r="F2427" s="16">
        <v>896.37</v>
      </c>
      <c r="H2427" s="2">
        <v>44486</v>
      </c>
      <c r="I2427" s="2">
        <v>44499</v>
      </c>
      <c r="J2427">
        <f t="shared" si="148"/>
        <v>14</v>
      </c>
      <c r="K2427" s="2">
        <f t="shared" si="149"/>
        <v>44492.5</v>
      </c>
      <c r="L2427" s="82">
        <v>44505.5</v>
      </c>
      <c r="M2427" s="82">
        <v>44505.5</v>
      </c>
      <c r="N2427" s="79"/>
      <c r="O2427">
        <f t="shared" si="150"/>
        <v>13</v>
      </c>
      <c r="P2427" s="32">
        <f t="shared" si="151"/>
        <v>11652.81</v>
      </c>
    </row>
    <row r="2428" spans="2:16" x14ac:dyDescent="0.35">
      <c r="B2428" s="89" t="s">
        <v>86</v>
      </c>
      <c r="C2428" s="113">
        <v>44505</v>
      </c>
      <c r="D2428" s="56" t="s">
        <v>447</v>
      </c>
      <c r="E2428" s="15" t="s">
        <v>447</v>
      </c>
      <c r="F2428" s="16">
        <v>2017.7699999999998</v>
      </c>
      <c r="H2428" s="2">
        <v>44486</v>
      </c>
      <c r="I2428" s="2">
        <v>44499</v>
      </c>
      <c r="J2428">
        <f t="shared" si="148"/>
        <v>14</v>
      </c>
      <c r="K2428" s="2">
        <f t="shared" si="149"/>
        <v>44492.5</v>
      </c>
      <c r="L2428" s="82">
        <v>44505.5</v>
      </c>
      <c r="M2428" s="82">
        <v>44505.5</v>
      </c>
      <c r="N2428" s="79"/>
      <c r="O2428">
        <f t="shared" si="150"/>
        <v>13</v>
      </c>
      <c r="P2428" s="32">
        <f t="shared" si="151"/>
        <v>26231.01</v>
      </c>
    </row>
    <row r="2429" spans="2:16" x14ac:dyDescent="0.35">
      <c r="B2429" s="89" t="s">
        <v>86</v>
      </c>
      <c r="C2429" s="113">
        <v>44505</v>
      </c>
      <c r="D2429" s="56" t="s">
        <v>503</v>
      </c>
      <c r="E2429" s="15" t="s">
        <v>503</v>
      </c>
      <c r="F2429" s="16">
        <v>809.09</v>
      </c>
      <c r="H2429" s="2">
        <v>44486</v>
      </c>
      <c r="I2429" s="2">
        <v>44499</v>
      </c>
      <c r="J2429">
        <f t="shared" si="148"/>
        <v>14</v>
      </c>
      <c r="K2429" s="2">
        <f t="shared" si="149"/>
        <v>44492.5</v>
      </c>
      <c r="L2429" s="82">
        <v>44505.5</v>
      </c>
      <c r="M2429" s="82">
        <v>44505.5</v>
      </c>
      <c r="N2429" s="79"/>
      <c r="O2429">
        <f t="shared" si="150"/>
        <v>13</v>
      </c>
      <c r="P2429" s="32">
        <f t="shared" si="151"/>
        <v>10518.17</v>
      </c>
    </row>
    <row r="2430" spans="2:16" x14ac:dyDescent="0.35">
      <c r="B2430" s="89" t="s">
        <v>86</v>
      </c>
      <c r="C2430" s="113">
        <v>44505</v>
      </c>
      <c r="D2430" s="56" t="s">
        <v>540</v>
      </c>
      <c r="E2430" s="15" t="s">
        <v>541</v>
      </c>
      <c r="F2430" s="16">
        <v>1.76</v>
      </c>
      <c r="H2430" s="2">
        <v>44486</v>
      </c>
      <c r="I2430" s="2">
        <v>44499</v>
      </c>
      <c r="J2430">
        <f t="shared" si="148"/>
        <v>14</v>
      </c>
      <c r="K2430" s="2">
        <f t="shared" si="149"/>
        <v>44492.5</v>
      </c>
      <c r="L2430" s="82">
        <v>44505.5</v>
      </c>
      <c r="M2430" s="79">
        <v>44529.5</v>
      </c>
      <c r="N2430" s="79"/>
      <c r="O2430">
        <f t="shared" si="150"/>
        <v>37</v>
      </c>
      <c r="P2430" s="32">
        <f t="shared" si="151"/>
        <v>65.12</v>
      </c>
    </row>
    <row r="2431" spans="2:16" x14ac:dyDescent="0.35">
      <c r="B2431" s="89" t="s">
        <v>86</v>
      </c>
      <c r="C2431" s="113">
        <v>44505</v>
      </c>
      <c r="D2431" s="56" t="s">
        <v>488</v>
      </c>
      <c r="E2431" s="15" t="s">
        <v>489</v>
      </c>
      <c r="F2431" s="16">
        <v>1009.7400000000002</v>
      </c>
      <c r="H2431" s="2">
        <v>44486</v>
      </c>
      <c r="I2431" s="2">
        <v>44499</v>
      </c>
      <c r="J2431">
        <f t="shared" si="148"/>
        <v>14</v>
      </c>
      <c r="K2431" s="2">
        <f t="shared" si="149"/>
        <v>44492.5</v>
      </c>
      <c r="L2431" s="82">
        <v>44505.5</v>
      </c>
      <c r="M2431" s="79">
        <v>44545.5</v>
      </c>
      <c r="N2431" s="79"/>
      <c r="O2431">
        <f t="shared" si="150"/>
        <v>53</v>
      </c>
      <c r="P2431" s="32">
        <f t="shared" si="151"/>
        <v>53516.220000000016</v>
      </c>
    </row>
    <row r="2432" spans="2:16" x14ac:dyDescent="0.35">
      <c r="B2432" s="89" t="s">
        <v>86</v>
      </c>
      <c r="C2432" s="113">
        <v>44505</v>
      </c>
      <c r="D2432" s="56" t="s">
        <v>542</v>
      </c>
      <c r="E2432" s="15" t="s">
        <v>543</v>
      </c>
      <c r="F2432" s="16">
        <v>9941.32</v>
      </c>
      <c r="H2432" s="2">
        <v>44486</v>
      </c>
      <c r="I2432" s="2">
        <v>44499</v>
      </c>
      <c r="J2432">
        <f t="shared" si="148"/>
        <v>14</v>
      </c>
      <c r="K2432" s="2">
        <f t="shared" si="149"/>
        <v>44492.5</v>
      </c>
      <c r="L2432" s="82">
        <v>44505.5</v>
      </c>
      <c r="M2432" s="79">
        <v>44509.5</v>
      </c>
      <c r="N2432" s="79"/>
      <c r="O2432">
        <f t="shared" si="150"/>
        <v>17</v>
      </c>
      <c r="P2432" s="32">
        <f t="shared" si="151"/>
        <v>169002.44</v>
      </c>
    </row>
    <row r="2433" spans="1:16" x14ac:dyDescent="0.35">
      <c r="B2433" s="89" t="s">
        <v>86</v>
      </c>
      <c r="C2433" s="113">
        <v>44505</v>
      </c>
      <c r="D2433" s="56" t="s">
        <v>526</v>
      </c>
      <c r="E2433" s="15" t="s">
        <v>527</v>
      </c>
      <c r="F2433" s="16">
        <v>1</v>
      </c>
      <c r="H2433" s="2">
        <v>44486</v>
      </c>
      <c r="I2433" s="2">
        <v>44499</v>
      </c>
      <c r="J2433">
        <f t="shared" si="148"/>
        <v>14</v>
      </c>
      <c r="K2433" s="2">
        <f t="shared" si="149"/>
        <v>44492.5</v>
      </c>
      <c r="L2433" s="82">
        <v>44505.5</v>
      </c>
      <c r="M2433" s="79">
        <v>44529.5</v>
      </c>
      <c r="N2433" s="79"/>
      <c r="O2433">
        <f t="shared" si="150"/>
        <v>37</v>
      </c>
      <c r="P2433" s="32">
        <f t="shared" si="151"/>
        <v>37</v>
      </c>
    </row>
    <row r="2434" spans="1:16" x14ac:dyDescent="0.35">
      <c r="B2434" s="89" t="s">
        <v>86</v>
      </c>
      <c r="C2434" s="113">
        <v>44505</v>
      </c>
      <c r="D2434" s="56" t="s">
        <v>534</v>
      </c>
      <c r="E2434" s="15" t="s">
        <v>535</v>
      </c>
      <c r="F2434" s="16">
        <v>1024.8</v>
      </c>
      <c r="H2434" s="2">
        <v>44486</v>
      </c>
      <c r="I2434" s="2">
        <v>44499</v>
      </c>
      <c r="J2434">
        <f t="shared" si="148"/>
        <v>14</v>
      </c>
      <c r="K2434" s="2">
        <f t="shared" si="149"/>
        <v>44492.5</v>
      </c>
      <c r="L2434" s="82">
        <v>44505.5</v>
      </c>
      <c r="M2434" s="82">
        <v>44505.5</v>
      </c>
      <c r="N2434" s="79">
        <v>44504.5</v>
      </c>
      <c r="O2434">
        <f t="shared" si="150"/>
        <v>13</v>
      </c>
      <c r="P2434" s="32">
        <f t="shared" si="151"/>
        <v>13322.4</v>
      </c>
    </row>
    <row r="2435" spans="1:16" x14ac:dyDescent="0.35">
      <c r="B2435" s="89" t="s">
        <v>86</v>
      </c>
      <c r="C2435" s="113">
        <v>44505</v>
      </c>
      <c r="D2435" s="56" t="s">
        <v>536</v>
      </c>
      <c r="E2435" s="15" t="s">
        <v>537</v>
      </c>
      <c r="F2435" s="16">
        <v>287.67</v>
      </c>
      <c r="H2435" s="2">
        <v>44486</v>
      </c>
      <c r="I2435" s="2">
        <v>44499</v>
      </c>
      <c r="J2435">
        <f t="shared" si="148"/>
        <v>14</v>
      </c>
      <c r="K2435" s="2">
        <f t="shared" si="149"/>
        <v>44492.5</v>
      </c>
      <c r="L2435" s="82">
        <v>44505.5</v>
      </c>
      <c r="M2435" s="82">
        <v>44505.5</v>
      </c>
      <c r="N2435" s="79">
        <v>44504.5</v>
      </c>
      <c r="O2435">
        <f t="shared" si="150"/>
        <v>13</v>
      </c>
      <c r="P2435" s="32">
        <f t="shared" si="151"/>
        <v>3739.71</v>
      </c>
    </row>
    <row r="2436" spans="1:16" x14ac:dyDescent="0.35">
      <c r="A2436" s="4"/>
      <c r="B2436" s="4" t="s">
        <v>98</v>
      </c>
      <c r="C2436" s="114">
        <v>44505</v>
      </c>
      <c r="D2436" s="56" t="s">
        <v>544</v>
      </c>
      <c r="E2436" t="s">
        <v>545</v>
      </c>
      <c r="F2436" s="3">
        <v>1.1499999999999999</v>
      </c>
      <c r="H2436" s="2">
        <v>44487</v>
      </c>
      <c r="I2436" s="2">
        <v>44500</v>
      </c>
      <c r="J2436">
        <f t="shared" si="148"/>
        <v>14</v>
      </c>
      <c r="K2436" s="2">
        <f t="shared" si="149"/>
        <v>44493.5</v>
      </c>
      <c r="L2436" s="94">
        <v>44505.5</v>
      </c>
      <c r="M2436" s="79">
        <v>44533.5</v>
      </c>
      <c r="N2436" s="79"/>
      <c r="O2436">
        <f t="shared" si="150"/>
        <v>40</v>
      </c>
      <c r="P2436" s="32">
        <f t="shared" si="151"/>
        <v>46</v>
      </c>
    </row>
    <row r="2437" spans="1:16" x14ac:dyDescent="0.35">
      <c r="A2437" s="4"/>
      <c r="B2437" s="4" t="s">
        <v>98</v>
      </c>
      <c r="C2437" s="114">
        <v>44505</v>
      </c>
      <c r="D2437" s="56" t="s">
        <v>544</v>
      </c>
      <c r="E2437" t="s">
        <v>545</v>
      </c>
      <c r="F2437" s="3">
        <v>136.63999999999999</v>
      </c>
      <c r="H2437" s="2">
        <v>44487</v>
      </c>
      <c r="I2437" s="2">
        <v>44500</v>
      </c>
      <c r="J2437">
        <f t="shared" si="148"/>
        <v>14</v>
      </c>
      <c r="K2437" s="2">
        <f t="shared" si="149"/>
        <v>44493.5</v>
      </c>
      <c r="L2437" s="94">
        <v>44505.5</v>
      </c>
      <c r="M2437" s="79">
        <v>44533.5</v>
      </c>
      <c r="N2437" s="79"/>
      <c r="O2437">
        <f t="shared" si="150"/>
        <v>40</v>
      </c>
      <c r="P2437" s="32">
        <f t="shared" si="151"/>
        <v>5465.5999999999995</v>
      </c>
    </row>
    <row r="2438" spans="1:16" x14ac:dyDescent="0.35">
      <c r="A2438" s="4"/>
      <c r="B2438" s="4" t="s">
        <v>98</v>
      </c>
      <c r="C2438" s="114">
        <v>44505</v>
      </c>
      <c r="D2438" s="56" t="s">
        <v>544</v>
      </c>
      <c r="E2438" t="s">
        <v>546</v>
      </c>
      <c r="F2438" s="3">
        <v>3372.3999999999996</v>
      </c>
      <c r="H2438" s="2">
        <v>44487</v>
      </c>
      <c r="I2438" s="2">
        <v>44500</v>
      </c>
      <c r="J2438">
        <f t="shared" si="148"/>
        <v>14</v>
      </c>
      <c r="K2438" s="2">
        <f t="shared" si="149"/>
        <v>44493.5</v>
      </c>
      <c r="L2438" s="94">
        <v>44505.5</v>
      </c>
      <c r="M2438" s="79">
        <v>44550.5</v>
      </c>
      <c r="N2438" s="79"/>
      <c r="O2438">
        <f t="shared" si="150"/>
        <v>57</v>
      </c>
      <c r="P2438" s="32">
        <f t="shared" si="151"/>
        <v>192226.8</v>
      </c>
    </row>
    <row r="2439" spans="1:16" x14ac:dyDescent="0.35">
      <c r="A2439" s="4"/>
      <c r="B2439" s="123" t="s">
        <v>86</v>
      </c>
      <c r="C2439" s="114">
        <v>44505</v>
      </c>
      <c r="D2439" s="56" t="s">
        <v>544</v>
      </c>
      <c r="E2439" t="s">
        <v>546</v>
      </c>
      <c r="F2439" s="3">
        <v>187.01</v>
      </c>
      <c r="H2439" s="2">
        <v>44486</v>
      </c>
      <c r="I2439" s="2">
        <v>44499</v>
      </c>
      <c r="J2439">
        <f t="shared" si="148"/>
        <v>14</v>
      </c>
      <c r="K2439" s="2">
        <f t="shared" si="149"/>
        <v>44492.5</v>
      </c>
      <c r="L2439" s="94">
        <v>44505.5</v>
      </c>
      <c r="M2439" s="79">
        <v>44550.5</v>
      </c>
      <c r="N2439" s="79"/>
      <c r="O2439">
        <f t="shared" si="150"/>
        <v>58</v>
      </c>
      <c r="P2439" s="32">
        <f t="shared" si="151"/>
        <v>10846.58</v>
      </c>
    </row>
    <row r="2440" spans="1:16" x14ac:dyDescent="0.35">
      <c r="B2440" s="56" t="s">
        <v>98</v>
      </c>
      <c r="C2440" s="113">
        <v>44519</v>
      </c>
      <c r="D2440" s="56" t="s">
        <v>488</v>
      </c>
      <c r="E2440" s="15" t="s">
        <v>489</v>
      </c>
      <c r="F2440" s="16">
        <v>6.12</v>
      </c>
      <c r="H2440" s="2">
        <v>44501</v>
      </c>
      <c r="I2440" s="2">
        <v>44514</v>
      </c>
      <c r="J2440">
        <f t="shared" si="148"/>
        <v>14</v>
      </c>
      <c r="K2440" s="2">
        <f t="shared" si="149"/>
        <v>44507.5</v>
      </c>
      <c r="L2440" s="82">
        <v>44519.5</v>
      </c>
      <c r="M2440" s="79">
        <v>44545.5</v>
      </c>
      <c r="N2440" s="79"/>
      <c r="O2440">
        <f t="shared" si="150"/>
        <v>38</v>
      </c>
      <c r="P2440" s="32">
        <f t="shared" si="151"/>
        <v>232.56</v>
      </c>
    </row>
    <row r="2441" spans="1:16" x14ac:dyDescent="0.35">
      <c r="B2441" s="56" t="s">
        <v>98</v>
      </c>
      <c r="C2441" s="113">
        <v>44519</v>
      </c>
      <c r="D2441" s="56" t="s">
        <v>450</v>
      </c>
      <c r="E2441" s="15" t="s">
        <v>451</v>
      </c>
      <c r="F2441" s="16">
        <v>23.38</v>
      </c>
      <c r="H2441" s="2">
        <v>44501</v>
      </c>
      <c r="I2441" s="2">
        <v>44514</v>
      </c>
      <c r="J2441">
        <f t="shared" si="148"/>
        <v>14</v>
      </c>
      <c r="K2441" s="2">
        <f t="shared" si="149"/>
        <v>44507.5</v>
      </c>
      <c r="L2441" s="82">
        <v>44519.5</v>
      </c>
      <c r="M2441" s="79">
        <v>44519.5</v>
      </c>
      <c r="N2441" s="79"/>
      <c r="O2441">
        <f t="shared" si="150"/>
        <v>12</v>
      </c>
      <c r="P2441" s="32">
        <f t="shared" si="151"/>
        <v>280.56</v>
      </c>
    </row>
    <row r="2442" spans="1:16" x14ac:dyDescent="0.35">
      <c r="B2442" s="56" t="s">
        <v>98</v>
      </c>
      <c r="C2442" s="113">
        <v>44519</v>
      </c>
      <c r="D2442" s="56" t="s">
        <v>450</v>
      </c>
      <c r="E2442" s="15" t="s">
        <v>451</v>
      </c>
      <c r="F2442" s="16">
        <v>46.76</v>
      </c>
      <c r="H2442" s="2">
        <v>44501</v>
      </c>
      <c r="I2442" s="2">
        <v>44514</v>
      </c>
      <c r="J2442">
        <f t="shared" ref="J2442:J2505" si="152">I2442-H2442+1</f>
        <v>14</v>
      </c>
      <c r="K2442" s="2">
        <f t="shared" ref="K2442:K2505" si="153">(I2442+H2442)/2</f>
        <v>44507.5</v>
      </c>
      <c r="L2442" s="82">
        <v>44519.5</v>
      </c>
      <c r="M2442" s="79">
        <v>44519.5</v>
      </c>
      <c r="N2442" s="79"/>
      <c r="O2442">
        <f t="shared" ref="O2442:O2505" si="154">M2442-K2442</f>
        <v>12</v>
      </c>
      <c r="P2442" s="32">
        <f t="shared" ref="P2442:P2505" si="155">F2442*O2442</f>
        <v>561.12</v>
      </c>
    </row>
    <row r="2443" spans="1:16" x14ac:dyDescent="0.35">
      <c r="B2443" s="56" t="s">
        <v>98</v>
      </c>
      <c r="C2443" s="113">
        <v>44519</v>
      </c>
      <c r="D2443" s="56" t="s">
        <v>460</v>
      </c>
      <c r="E2443" s="15" t="s">
        <v>461</v>
      </c>
      <c r="F2443" s="16">
        <v>189.70999999999995</v>
      </c>
      <c r="H2443" s="2">
        <v>44501</v>
      </c>
      <c r="I2443" s="2">
        <v>44514</v>
      </c>
      <c r="J2443">
        <f t="shared" si="152"/>
        <v>14</v>
      </c>
      <c r="K2443" s="2">
        <f t="shared" si="153"/>
        <v>44507.5</v>
      </c>
      <c r="L2443" s="82">
        <v>44519.5</v>
      </c>
      <c r="M2443" s="79">
        <v>44519.5</v>
      </c>
      <c r="N2443" s="79"/>
      <c r="O2443">
        <f t="shared" si="154"/>
        <v>12</v>
      </c>
      <c r="P2443" s="32">
        <f t="shared" si="155"/>
        <v>2276.5199999999995</v>
      </c>
    </row>
    <row r="2444" spans="1:16" x14ac:dyDescent="0.35">
      <c r="B2444" s="56" t="s">
        <v>98</v>
      </c>
      <c r="C2444" s="113">
        <v>44519</v>
      </c>
      <c r="D2444" s="56" t="s">
        <v>462</v>
      </c>
      <c r="E2444" s="15" t="s">
        <v>463</v>
      </c>
      <c r="F2444" s="16">
        <v>30.39</v>
      </c>
      <c r="H2444" s="2">
        <v>44501</v>
      </c>
      <c r="I2444" s="2">
        <v>44514</v>
      </c>
      <c r="J2444">
        <f t="shared" si="152"/>
        <v>14</v>
      </c>
      <c r="K2444" s="2">
        <f t="shared" si="153"/>
        <v>44507.5</v>
      </c>
      <c r="L2444" s="82">
        <v>44519.5</v>
      </c>
      <c r="M2444" s="79">
        <v>44519.5</v>
      </c>
      <c r="N2444" s="79"/>
      <c r="O2444">
        <f t="shared" si="154"/>
        <v>12</v>
      </c>
      <c r="P2444" s="32">
        <f t="shared" si="155"/>
        <v>364.68</v>
      </c>
    </row>
    <row r="2445" spans="1:16" x14ac:dyDescent="0.35">
      <c r="B2445" s="56" t="s">
        <v>98</v>
      </c>
      <c r="C2445" s="113">
        <v>44519</v>
      </c>
      <c r="D2445" s="56" t="s">
        <v>440</v>
      </c>
      <c r="E2445" s="15" t="s">
        <v>441</v>
      </c>
      <c r="F2445" s="16">
        <v>3.08</v>
      </c>
      <c r="H2445" s="2">
        <v>44501</v>
      </c>
      <c r="I2445" s="2">
        <v>44514</v>
      </c>
      <c r="J2445">
        <f t="shared" si="152"/>
        <v>14</v>
      </c>
      <c r="K2445" s="2">
        <f t="shared" si="153"/>
        <v>44507.5</v>
      </c>
      <c r="L2445" s="82">
        <v>44519.5</v>
      </c>
      <c r="M2445" s="79">
        <v>44524.5</v>
      </c>
      <c r="N2445" s="79"/>
      <c r="O2445">
        <f t="shared" si="154"/>
        <v>17</v>
      </c>
      <c r="P2445" s="32">
        <f t="shared" si="155"/>
        <v>52.36</v>
      </c>
    </row>
    <row r="2446" spans="1:16" x14ac:dyDescent="0.35">
      <c r="B2446" s="56" t="s">
        <v>98</v>
      </c>
      <c r="C2446" s="113">
        <v>44519</v>
      </c>
      <c r="D2446" s="56" t="s">
        <v>547</v>
      </c>
      <c r="E2446" s="15" t="s">
        <v>548</v>
      </c>
      <c r="F2446" s="16">
        <v>30</v>
      </c>
      <c r="H2446" s="2">
        <v>44501</v>
      </c>
      <c r="I2446" s="2">
        <v>44514</v>
      </c>
      <c r="J2446">
        <f t="shared" si="152"/>
        <v>14</v>
      </c>
      <c r="K2446" s="2">
        <f t="shared" si="153"/>
        <v>44507.5</v>
      </c>
      <c r="L2446" s="82">
        <v>44519.5</v>
      </c>
      <c r="M2446" s="79">
        <v>44529.5</v>
      </c>
      <c r="N2446" s="79"/>
      <c r="O2446">
        <f t="shared" si="154"/>
        <v>22</v>
      </c>
      <c r="P2446" s="32">
        <f t="shared" si="155"/>
        <v>660</v>
      </c>
    </row>
    <row r="2447" spans="1:16" x14ac:dyDescent="0.35">
      <c r="B2447" s="56" t="s">
        <v>98</v>
      </c>
      <c r="C2447" s="113">
        <v>44519</v>
      </c>
      <c r="D2447" s="56" t="s">
        <v>470</v>
      </c>
      <c r="E2447" s="15" t="s">
        <v>471</v>
      </c>
      <c r="F2447" s="16">
        <v>5039.4800000000005</v>
      </c>
      <c r="H2447" s="2">
        <v>44501</v>
      </c>
      <c r="I2447" s="2">
        <v>44514</v>
      </c>
      <c r="J2447">
        <f t="shared" si="152"/>
        <v>14</v>
      </c>
      <c r="K2447" s="2">
        <f t="shared" si="153"/>
        <v>44507.5</v>
      </c>
      <c r="L2447" s="82">
        <v>44519.5</v>
      </c>
      <c r="M2447" s="79">
        <v>44519.5</v>
      </c>
      <c r="N2447" s="79"/>
      <c r="O2447">
        <f t="shared" si="154"/>
        <v>12</v>
      </c>
      <c r="P2447" s="32">
        <f t="shared" si="155"/>
        <v>60473.760000000009</v>
      </c>
    </row>
    <row r="2448" spans="1:16" x14ac:dyDescent="0.35">
      <c r="B2448" s="56" t="s">
        <v>98</v>
      </c>
      <c r="C2448" s="113">
        <v>44519</v>
      </c>
      <c r="D2448" s="56" t="s">
        <v>472</v>
      </c>
      <c r="E2448" s="15" t="s">
        <v>473</v>
      </c>
      <c r="F2448" s="16">
        <v>765.66000000000008</v>
      </c>
      <c r="H2448" s="2">
        <v>44501</v>
      </c>
      <c r="I2448" s="2">
        <v>44514</v>
      </c>
      <c r="J2448">
        <f t="shared" si="152"/>
        <v>14</v>
      </c>
      <c r="K2448" s="2">
        <f t="shared" si="153"/>
        <v>44507.5</v>
      </c>
      <c r="L2448" s="82">
        <v>44519.5</v>
      </c>
      <c r="M2448" s="79">
        <v>44519.5</v>
      </c>
      <c r="N2448" s="79"/>
      <c r="O2448">
        <f t="shared" si="154"/>
        <v>12</v>
      </c>
      <c r="P2448" s="32">
        <f t="shared" si="155"/>
        <v>9187.9200000000019</v>
      </c>
    </row>
    <row r="2449" spans="2:16" x14ac:dyDescent="0.35">
      <c r="B2449" s="56" t="s">
        <v>98</v>
      </c>
      <c r="C2449" s="113">
        <v>44519</v>
      </c>
      <c r="D2449" s="56" t="s">
        <v>484</v>
      </c>
      <c r="E2449" s="15" t="s">
        <v>485</v>
      </c>
      <c r="F2449" s="16">
        <v>152</v>
      </c>
      <c r="H2449" s="2">
        <v>44501</v>
      </c>
      <c r="I2449" s="2">
        <v>44514</v>
      </c>
      <c r="J2449">
        <f t="shared" si="152"/>
        <v>14</v>
      </c>
      <c r="K2449" s="2">
        <f t="shared" si="153"/>
        <v>44507.5</v>
      </c>
      <c r="L2449" s="82">
        <v>44519.5</v>
      </c>
      <c r="M2449" s="79">
        <v>44519.5</v>
      </c>
      <c r="N2449" s="79"/>
      <c r="O2449">
        <f t="shared" si="154"/>
        <v>12</v>
      </c>
      <c r="P2449" s="32">
        <f t="shared" si="155"/>
        <v>1824</v>
      </c>
    </row>
    <row r="2450" spans="2:16" x14ac:dyDescent="0.35">
      <c r="B2450" s="56" t="s">
        <v>98</v>
      </c>
      <c r="C2450" s="113">
        <v>44519</v>
      </c>
      <c r="D2450" s="56" t="s">
        <v>486</v>
      </c>
      <c r="E2450" s="15" t="s">
        <v>487</v>
      </c>
      <c r="F2450" s="16">
        <v>56.64</v>
      </c>
      <c r="H2450" s="2">
        <v>44501</v>
      </c>
      <c r="I2450" s="2">
        <v>44514</v>
      </c>
      <c r="J2450">
        <f t="shared" si="152"/>
        <v>14</v>
      </c>
      <c r="K2450" s="2">
        <f t="shared" si="153"/>
        <v>44507.5</v>
      </c>
      <c r="L2450" s="82">
        <v>44519.5</v>
      </c>
      <c r="M2450" s="79">
        <v>44529.5</v>
      </c>
      <c r="N2450" s="79"/>
      <c r="O2450">
        <f t="shared" si="154"/>
        <v>22</v>
      </c>
      <c r="P2450" s="32">
        <f t="shared" si="155"/>
        <v>1246.08</v>
      </c>
    </row>
    <row r="2451" spans="2:16" x14ac:dyDescent="0.35">
      <c r="B2451" s="56" t="s">
        <v>98</v>
      </c>
      <c r="C2451" s="113">
        <v>44519</v>
      </c>
      <c r="D2451" s="56" t="s">
        <v>488</v>
      </c>
      <c r="E2451" s="15" t="s">
        <v>489</v>
      </c>
      <c r="F2451" s="16">
        <v>10721.760000000004</v>
      </c>
      <c r="H2451" s="2">
        <v>44501</v>
      </c>
      <c r="I2451" s="2">
        <v>44514</v>
      </c>
      <c r="J2451">
        <f t="shared" si="152"/>
        <v>14</v>
      </c>
      <c r="K2451" s="2">
        <f t="shared" si="153"/>
        <v>44507.5</v>
      </c>
      <c r="L2451" s="82">
        <v>44519.5</v>
      </c>
      <c r="M2451" s="79">
        <v>44545.5</v>
      </c>
      <c r="N2451" s="79"/>
      <c r="O2451">
        <f t="shared" si="154"/>
        <v>38</v>
      </c>
      <c r="P2451" s="32">
        <f t="shared" si="155"/>
        <v>407426.88000000012</v>
      </c>
    </row>
    <row r="2452" spans="2:16" x14ac:dyDescent="0.35">
      <c r="B2452" s="56" t="s">
        <v>98</v>
      </c>
      <c r="C2452" s="113">
        <v>44519</v>
      </c>
      <c r="D2452" s="56" t="s">
        <v>549</v>
      </c>
      <c r="E2452" s="15" t="s">
        <v>550</v>
      </c>
      <c r="F2452" s="16">
        <v>216.25</v>
      </c>
      <c r="H2452" s="2">
        <v>44501</v>
      </c>
      <c r="I2452" s="2">
        <v>44514</v>
      </c>
      <c r="J2452">
        <f t="shared" si="152"/>
        <v>14</v>
      </c>
      <c r="K2452" s="2">
        <f t="shared" si="153"/>
        <v>44507.5</v>
      </c>
      <c r="L2452" s="82">
        <v>44519.5</v>
      </c>
      <c r="M2452" s="79">
        <v>44529.5</v>
      </c>
      <c r="N2452" s="79"/>
      <c r="O2452">
        <f t="shared" si="154"/>
        <v>22</v>
      </c>
      <c r="P2452" s="32">
        <f t="shared" si="155"/>
        <v>4757.5</v>
      </c>
    </row>
    <row r="2453" spans="2:16" x14ac:dyDescent="0.35">
      <c r="B2453" s="56" t="s">
        <v>98</v>
      </c>
      <c r="C2453" s="113">
        <v>44519</v>
      </c>
      <c r="D2453" s="56" t="s">
        <v>450</v>
      </c>
      <c r="E2453" s="15" t="s">
        <v>451</v>
      </c>
      <c r="F2453" s="16">
        <v>5359.2600000000202</v>
      </c>
      <c r="H2453" s="2">
        <v>44501</v>
      </c>
      <c r="I2453" s="2">
        <v>44514</v>
      </c>
      <c r="J2453">
        <f t="shared" si="152"/>
        <v>14</v>
      </c>
      <c r="K2453" s="2">
        <f t="shared" si="153"/>
        <v>44507.5</v>
      </c>
      <c r="L2453" s="82">
        <v>44519.5</v>
      </c>
      <c r="M2453" s="79">
        <v>44519.5</v>
      </c>
      <c r="N2453" s="79"/>
      <c r="O2453">
        <f t="shared" si="154"/>
        <v>12</v>
      </c>
      <c r="P2453" s="32">
        <f t="shared" si="155"/>
        <v>64311.120000000243</v>
      </c>
    </row>
    <row r="2454" spans="2:16" x14ac:dyDescent="0.35">
      <c r="B2454" s="56" t="s">
        <v>98</v>
      </c>
      <c r="C2454" s="113">
        <v>44519</v>
      </c>
      <c r="D2454" s="56" t="s">
        <v>526</v>
      </c>
      <c r="E2454" s="15" t="s">
        <v>527</v>
      </c>
      <c r="F2454" s="16">
        <v>5</v>
      </c>
      <c r="H2454" s="2">
        <v>44501</v>
      </c>
      <c r="I2454" s="2">
        <v>44514</v>
      </c>
      <c r="J2454">
        <f t="shared" si="152"/>
        <v>14</v>
      </c>
      <c r="K2454" s="2">
        <f t="shared" si="153"/>
        <v>44507.5</v>
      </c>
      <c r="L2454" s="82">
        <v>44519.5</v>
      </c>
      <c r="M2454" s="79">
        <v>44529.5</v>
      </c>
      <c r="N2454" s="79"/>
      <c r="O2454">
        <f t="shared" si="154"/>
        <v>22</v>
      </c>
      <c r="P2454" s="32">
        <f t="shared" si="155"/>
        <v>110</v>
      </c>
    </row>
    <row r="2455" spans="2:16" x14ac:dyDescent="0.35">
      <c r="B2455" s="56" t="s">
        <v>98</v>
      </c>
      <c r="C2455" s="113">
        <v>44519</v>
      </c>
      <c r="D2455" s="56" t="s">
        <v>561</v>
      </c>
      <c r="E2455" s="15" t="s">
        <v>562</v>
      </c>
      <c r="F2455" s="16">
        <v>110</v>
      </c>
      <c r="H2455" s="2">
        <v>44501</v>
      </c>
      <c r="I2455" s="2">
        <v>44514</v>
      </c>
      <c r="J2455">
        <f t="shared" si="152"/>
        <v>14</v>
      </c>
      <c r="K2455" s="2">
        <f t="shared" si="153"/>
        <v>44507.5</v>
      </c>
      <c r="L2455" s="82">
        <v>44519.5</v>
      </c>
      <c r="M2455" s="79">
        <v>44519.5</v>
      </c>
      <c r="N2455" s="79"/>
      <c r="O2455">
        <f t="shared" si="154"/>
        <v>12</v>
      </c>
      <c r="P2455" s="32">
        <f t="shared" si="155"/>
        <v>1320</v>
      </c>
    </row>
    <row r="2456" spans="2:16" x14ac:dyDescent="0.35">
      <c r="B2456" s="56" t="s">
        <v>98</v>
      </c>
      <c r="C2456" s="113">
        <v>44519</v>
      </c>
      <c r="D2456" s="56" t="s">
        <v>532</v>
      </c>
      <c r="E2456" s="15" t="s">
        <v>533</v>
      </c>
      <c r="F2456" s="16">
        <v>1209</v>
      </c>
      <c r="H2456" s="2">
        <v>44501</v>
      </c>
      <c r="I2456" s="2">
        <v>44514</v>
      </c>
      <c r="J2456">
        <f t="shared" si="152"/>
        <v>14</v>
      </c>
      <c r="K2456" s="2">
        <f t="shared" si="153"/>
        <v>44507.5</v>
      </c>
      <c r="L2456" s="82">
        <v>44519.5</v>
      </c>
      <c r="M2456" s="82">
        <v>44519.5</v>
      </c>
      <c r="N2456" s="79">
        <v>44518.5</v>
      </c>
      <c r="O2456">
        <f t="shared" si="154"/>
        <v>12</v>
      </c>
      <c r="P2456" s="32">
        <f t="shared" si="155"/>
        <v>14508</v>
      </c>
    </row>
    <row r="2457" spans="2:16" x14ac:dyDescent="0.35">
      <c r="B2457" s="56" t="s">
        <v>98</v>
      </c>
      <c r="C2457" s="113">
        <v>44519</v>
      </c>
      <c r="D2457" s="56" t="s">
        <v>534</v>
      </c>
      <c r="E2457" s="15" t="s">
        <v>535</v>
      </c>
      <c r="F2457" s="16">
        <v>15519.360000000004</v>
      </c>
      <c r="H2457" s="2">
        <v>44501</v>
      </c>
      <c r="I2457" s="2">
        <v>44514</v>
      </c>
      <c r="J2457">
        <f t="shared" si="152"/>
        <v>14</v>
      </c>
      <c r="K2457" s="2">
        <f t="shared" si="153"/>
        <v>44507.5</v>
      </c>
      <c r="L2457" s="82">
        <v>44519.5</v>
      </c>
      <c r="M2457" s="82">
        <v>44519.5</v>
      </c>
      <c r="N2457" s="79">
        <v>44518.5</v>
      </c>
      <c r="O2457">
        <f t="shared" si="154"/>
        <v>12</v>
      </c>
      <c r="P2457" s="32">
        <f t="shared" si="155"/>
        <v>186232.32000000007</v>
      </c>
    </row>
    <row r="2458" spans="2:16" x14ac:dyDescent="0.35">
      <c r="B2458" s="56" t="s">
        <v>98</v>
      </c>
      <c r="C2458" s="113">
        <v>44519</v>
      </c>
      <c r="D2458" s="56" t="s">
        <v>536</v>
      </c>
      <c r="E2458" s="15" t="s">
        <v>537</v>
      </c>
      <c r="F2458" s="16">
        <v>1257.01</v>
      </c>
      <c r="H2458" s="2">
        <v>44501</v>
      </c>
      <c r="I2458" s="2">
        <v>44514</v>
      </c>
      <c r="J2458">
        <f t="shared" si="152"/>
        <v>14</v>
      </c>
      <c r="K2458" s="2">
        <f t="shared" si="153"/>
        <v>44507.5</v>
      </c>
      <c r="L2458" s="82">
        <v>44519.5</v>
      </c>
      <c r="M2458" s="82">
        <v>44519.5</v>
      </c>
      <c r="N2458" s="79">
        <v>44518.5</v>
      </c>
      <c r="O2458">
        <f t="shared" si="154"/>
        <v>12</v>
      </c>
      <c r="P2458" s="32">
        <f t="shared" si="155"/>
        <v>15084.119999999999</v>
      </c>
    </row>
    <row r="2459" spans="2:16" x14ac:dyDescent="0.35">
      <c r="B2459" s="56" t="s">
        <v>98</v>
      </c>
      <c r="C2459" s="113">
        <v>44519</v>
      </c>
      <c r="D2459" s="56" t="s">
        <v>553</v>
      </c>
      <c r="E2459" s="15" t="s">
        <v>554</v>
      </c>
      <c r="F2459" s="16">
        <v>1760.5800000000002</v>
      </c>
      <c r="H2459" s="2">
        <v>44501</v>
      </c>
      <c r="I2459" s="2">
        <v>44514</v>
      </c>
      <c r="J2459">
        <f t="shared" si="152"/>
        <v>14</v>
      </c>
      <c r="K2459" s="2">
        <f t="shared" si="153"/>
        <v>44507.5</v>
      </c>
      <c r="L2459" s="82">
        <v>44519.5</v>
      </c>
      <c r="M2459" s="82">
        <v>44519.5</v>
      </c>
      <c r="N2459" s="79">
        <v>44518.5</v>
      </c>
      <c r="O2459">
        <f t="shared" si="154"/>
        <v>12</v>
      </c>
      <c r="P2459" s="32">
        <f t="shared" si="155"/>
        <v>21126.960000000003</v>
      </c>
    </row>
    <row r="2460" spans="2:16" x14ac:dyDescent="0.35">
      <c r="B2460" s="56" t="s">
        <v>98</v>
      </c>
      <c r="C2460" s="113">
        <v>44519</v>
      </c>
      <c r="D2460" s="56" t="s">
        <v>440</v>
      </c>
      <c r="E2460" s="15" t="s">
        <v>441</v>
      </c>
      <c r="F2460" s="16">
        <v>3.08</v>
      </c>
      <c r="H2460" s="2">
        <v>44501</v>
      </c>
      <c r="I2460" s="2">
        <v>44514</v>
      </c>
      <c r="J2460">
        <f t="shared" si="152"/>
        <v>14</v>
      </c>
      <c r="K2460" s="2">
        <f t="shared" si="153"/>
        <v>44507.5</v>
      </c>
      <c r="L2460" s="82">
        <v>44519.5</v>
      </c>
      <c r="M2460" s="79">
        <v>44524.5</v>
      </c>
      <c r="N2460" s="79"/>
      <c r="O2460">
        <f t="shared" si="154"/>
        <v>17</v>
      </c>
      <c r="P2460" s="32">
        <f t="shared" si="155"/>
        <v>52.36</v>
      </c>
    </row>
    <row r="2461" spans="2:16" x14ac:dyDescent="0.35">
      <c r="B2461" s="56" t="s">
        <v>98</v>
      </c>
      <c r="C2461" s="113">
        <v>44519</v>
      </c>
      <c r="D2461" s="56" t="s">
        <v>442</v>
      </c>
      <c r="E2461" s="15" t="s">
        <v>443</v>
      </c>
      <c r="F2461" s="16">
        <v>6</v>
      </c>
      <c r="H2461" s="2">
        <v>44501</v>
      </c>
      <c r="I2461" s="2">
        <v>44514</v>
      </c>
      <c r="J2461">
        <f t="shared" si="152"/>
        <v>14</v>
      </c>
      <c r="K2461" s="2">
        <f t="shared" si="153"/>
        <v>44507.5</v>
      </c>
      <c r="L2461" s="82">
        <v>44519.5</v>
      </c>
      <c r="M2461" s="82">
        <v>44519.5</v>
      </c>
      <c r="N2461" s="79"/>
      <c r="O2461">
        <f t="shared" si="154"/>
        <v>12</v>
      </c>
      <c r="P2461" s="32">
        <f t="shared" si="155"/>
        <v>72</v>
      </c>
    </row>
    <row r="2462" spans="2:16" x14ac:dyDescent="0.35">
      <c r="B2462" s="56" t="s">
        <v>98</v>
      </c>
      <c r="C2462" s="113">
        <v>44519</v>
      </c>
      <c r="D2462" s="56" t="s">
        <v>442</v>
      </c>
      <c r="E2462" s="15" t="s">
        <v>443</v>
      </c>
      <c r="F2462" s="16">
        <v>6</v>
      </c>
      <c r="H2462" s="2">
        <v>44501</v>
      </c>
      <c r="I2462" s="2">
        <v>44514</v>
      </c>
      <c r="J2462">
        <f t="shared" si="152"/>
        <v>14</v>
      </c>
      <c r="K2462" s="2">
        <f t="shared" si="153"/>
        <v>44507.5</v>
      </c>
      <c r="L2462" s="82">
        <v>44519.5</v>
      </c>
      <c r="M2462" s="82">
        <v>44519.5</v>
      </c>
      <c r="N2462" s="79"/>
      <c r="O2462">
        <f t="shared" si="154"/>
        <v>12</v>
      </c>
      <c r="P2462" s="32">
        <f t="shared" si="155"/>
        <v>72</v>
      </c>
    </row>
    <row r="2463" spans="2:16" x14ac:dyDescent="0.35">
      <c r="B2463" s="56" t="s">
        <v>98</v>
      </c>
      <c r="C2463" s="113">
        <v>44519</v>
      </c>
      <c r="D2463" s="56" t="s">
        <v>442</v>
      </c>
      <c r="E2463" s="15" t="s">
        <v>443</v>
      </c>
      <c r="F2463" s="16">
        <v>14.31</v>
      </c>
      <c r="H2463" s="2">
        <v>44501</v>
      </c>
      <c r="I2463" s="2">
        <v>44514</v>
      </c>
      <c r="J2463">
        <f t="shared" si="152"/>
        <v>14</v>
      </c>
      <c r="K2463" s="2">
        <f t="shared" si="153"/>
        <v>44507.5</v>
      </c>
      <c r="L2463" s="82">
        <v>44519.5</v>
      </c>
      <c r="M2463" s="82">
        <v>44519.5</v>
      </c>
      <c r="N2463" s="79"/>
      <c r="O2463">
        <f t="shared" si="154"/>
        <v>12</v>
      </c>
      <c r="P2463" s="32">
        <f t="shared" si="155"/>
        <v>171.72</v>
      </c>
    </row>
    <row r="2464" spans="2:16" x14ac:dyDescent="0.35">
      <c r="B2464" s="56" t="s">
        <v>98</v>
      </c>
      <c r="C2464" s="113">
        <v>44519</v>
      </c>
      <c r="D2464" s="56" t="s">
        <v>440</v>
      </c>
      <c r="E2464" s="15" t="s">
        <v>441</v>
      </c>
      <c r="F2464" s="16">
        <v>6.47</v>
      </c>
      <c r="H2464" s="2">
        <v>44501</v>
      </c>
      <c r="I2464" s="2">
        <v>44514</v>
      </c>
      <c r="J2464">
        <f t="shared" si="152"/>
        <v>14</v>
      </c>
      <c r="K2464" s="2">
        <f t="shared" si="153"/>
        <v>44507.5</v>
      </c>
      <c r="L2464" s="82">
        <v>44519.5</v>
      </c>
      <c r="M2464" s="79">
        <v>44524.5</v>
      </c>
      <c r="N2464" s="79"/>
      <c r="O2464">
        <f t="shared" si="154"/>
        <v>17</v>
      </c>
      <c r="P2464" s="32">
        <f t="shared" si="155"/>
        <v>109.99</v>
      </c>
    </row>
    <row r="2465" spans="2:16" x14ac:dyDescent="0.35">
      <c r="B2465" s="56" t="s">
        <v>98</v>
      </c>
      <c r="C2465" s="113">
        <v>44519</v>
      </c>
      <c r="D2465" s="56" t="s">
        <v>444</v>
      </c>
      <c r="E2465" s="15" t="s">
        <v>445</v>
      </c>
      <c r="F2465" s="16">
        <v>17.39</v>
      </c>
      <c r="H2465" s="2">
        <v>44501</v>
      </c>
      <c r="I2465" s="2">
        <v>44514</v>
      </c>
      <c r="J2465">
        <f t="shared" si="152"/>
        <v>14</v>
      </c>
      <c r="K2465" s="2">
        <f t="shared" si="153"/>
        <v>44507.5</v>
      </c>
      <c r="L2465" s="82">
        <v>44519.5</v>
      </c>
      <c r="M2465" s="82">
        <v>44519.5</v>
      </c>
      <c r="N2465" s="79"/>
      <c r="O2465">
        <f t="shared" si="154"/>
        <v>12</v>
      </c>
      <c r="P2465" s="32">
        <f t="shared" si="155"/>
        <v>208.68</v>
      </c>
    </row>
    <row r="2466" spans="2:16" x14ac:dyDescent="0.35">
      <c r="B2466" s="56" t="s">
        <v>98</v>
      </c>
      <c r="C2466" s="113">
        <v>44519</v>
      </c>
      <c r="D2466" s="56" t="s">
        <v>430</v>
      </c>
      <c r="E2466" s="15" t="s">
        <v>431</v>
      </c>
      <c r="F2466" s="16">
        <v>0.06</v>
      </c>
      <c r="H2466" s="2">
        <v>44501</v>
      </c>
      <c r="I2466" s="2">
        <v>44514</v>
      </c>
      <c r="J2466">
        <f t="shared" si="152"/>
        <v>14</v>
      </c>
      <c r="K2466" s="2">
        <f t="shared" si="153"/>
        <v>44507.5</v>
      </c>
      <c r="L2466" s="82">
        <v>44519.5</v>
      </c>
      <c r="M2466" s="82">
        <v>44519.5</v>
      </c>
      <c r="N2466" s="79"/>
      <c r="O2466">
        <f t="shared" si="154"/>
        <v>12</v>
      </c>
      <c r="P2466" s="32">
        <f t="shared" si="155"/>
        <v>0.72</v>
      </c>
    </row>
    <row r="2467" spans="2:16" x14ac:dyDescent="0.35">
      <c r="B2467" s="56" t="s">
        <v>98</v>
      </c>
      <c r="C2467" s="113">
        <v>44519</v>
      </c>
      <c r="D2467" s="56" t="s">
        <v>432</v>
      </c>
      <c r="E2467" s="15" t="s">
        <v>433</v>
      </c>
      <c r="F2467" s="16">
        <v>0.09</v>
      </c>
      <c r="H2467" s="2">
        <v>44501</v>
      </c>
      <c r="I2467" s="2">
        <v>44514</v>
      </c>
      <c r="J2467">
        <f t="shared" si="152"/>
        <v>14</v>
      </c>
      <c r="K2467" s="2">
        <f t="shared" si="153"/>
        <v>44507.5</v>
      </c>
      <c r="L2467" s="82">
        <v>44519.5</v>
      </c>
      <c r="M2467" s="82">
        <v>44519.5</v>
      </c>
      <c r="N2467" s="79"/>
      <c r="O2467">
        <f t="shared" si="154"/>
        <v>12</v>
      </c>
      <c r="P2467" s="32">
        <f t="shared" si="155"/>
        <v>1.08</v>
      </c>
    </row>
    <row r="2468" spans="2:16" x14ac:dyDescent="0.35">
      <c r="B2468" s="56" t="s">
        <v>98</v>
      </c>
      <c r="C2468" s="113">
        <v>44519</v>
      </c>
      <c r="D2468" s="56" t="s">
        <v>434</v>
      </c>
      <c r="E2468" s="15" t="s">
        <v>435</v>
      </c>
      <c r="F2468" s="16">
        <v>9.9999999999999992E-2</v>
      </c>
      <c r="H2468" s="2">
        <v>44501</v>
      </c>
      <c r="I2468" s="2">
        <v>44514</v>
      </c>
      <c r="J2468">
        <f t="shared" si="152"/>
        <v>14</v>
      </c>
      <c r="K2468" s="2">
        <f t="shared" si="153"/>
        <v>44507.5</v>
      </c>
      <c r="L2468" s="82">
        <v>44519.5</v>
      </c>
      <c r="M2468" s="82">
        <v>44519.5</v>
      </c>
      <c r="N2468" s="79"/>
      <c r="O2468">
        <f t="shared" si="154"/>
        <v>12</v>
      </c>
      <c r="P2468" s="32">
        <f t="shared" si="155"/>
        <v>1.2</v>
      </c>
    </row>
    <row r="2469" spans="2:16" x14ac:dyDescent="0.35">
      <c r="B2469" s="56" t="s">
        <v>98</v>
      </c>
      <c r="C2469" s="113">
        <v>44519</v>
      </c>
      <c r="D2469" s="56" t="s">
        <v>442</v>
      </c>
      <c r="E2469" s="15" t="s">
        <v>443</v>
      </c>
      <c r="F2469" s="16">
        <v>18093.079999999805</v>
      </c>
      <c r="H2469" s="2">
        <v>44501</v>
      </c>
      <c r="I2469" s="2">
        <v>44514</v>
      </c>
      <c r="J2469">
        <f t="shared" si="152"/>
        <v>14</v>
      </c>
      <c r="K2469" s="2">
        <f t="shared" si="153"/>
        <v>44507.5</v>
      </c>
      <c r="L2469" s="82">
        <v>44519.5</v>
      </c>
      <c r="M2469" s="82">
        <v>44519.5</v>
      </c>
      <c r="N2469" s="79"/>
      <c r="O2469">
        <f t="shared" si="154"/>
        <v>12</v>
      </c>
      <c r="P2469" s="32">
        <f t="shared" si="155"/>
        <v>217116.95999999766</v>
      </c>
    </row>
    <row r="2470" spans="2:16" x14ac:dyDescent="0.35">
      <c r="B2470" s="56" t="s">
        <v>98</v>
      </c>
      <c r="C2470" s="113">
        <v>44519</v>
      </c>
      <c r="D2470" s="56" t="s">
        <v>430</v>
      </c>
      <c r="E2470" s="15" t="s">
        <v>431</v>
      </c>
      <c r="F2470" s="16">
        <v>6.11</v>
      </c>
      <c r="H2470" s="2">
        <v>44501</v>
      </c>
      <c r="I2470" s="2">
        <v>44514</v>
      </c>
      <c r="J2470">
        <f t="shared" si="152"/>
        <v>14</v>
      </c>
      <c r="K2470" s="2">
        <f t="shared" si="153"/>
        <v>44507.5</v>
      </c>
      <c r="L2470" s="82">
        <v>44519.5</v>
      </c>
      <c r="M2470" s="82">
        <v>44519.5</v>
      </c>
      <c r="N2470" s="79"/>
      <c r="O2470">
        <f t="shared" si="154"/>
        <v>12</v>
      </c>
      <c r="P2470" s="32">
        <f t="shared" si="155"/>
        <v>73.320000000000007</v>
      </c>
    </row>
    <row r="2471" spans="2:16" x14ac:dyDescent="0.35">
      <c r="B2471" s="56" t="s">
        <v>98</v>
      </c>
      <c r="C2471" s="113">
        <v>44519</v>
      </c>
      <c r="D2471" s="56" t="s">
        <v>432</v>
      </c>
      <c r="E2471" s="15" t="s">
        <v>433</v>
      </c>
      <c r="F2471" s="16">
        <v>9.16</v>
      </c>
      <c r="H2471" s="2">
        <v>44501</v>
      </c>
      <c r="I2471" s="2">
        <v>44514</v>
      </c>
      <c r="J2471">
        <f t="shared" si="152"/>
        <v>14</v>
      </c>
      <c r="K2471" s="2">
        <f t="shared" si="153"/>
        <v>44507.5</v>
      </c>
      <c r="L2471" s="82">
        <v>44519.5</v>
      </c>
      <c r="M2471" s="82">
        <v>44519.5</v>
      </c>
      <c r="N2471" s="79"/>
      <c r="O2471">
        <f t="shared" si="154"/>
        <v>12</v>
      </c>
      <c r="P2471" s="32">
        <f t="shared" si="155"/>
        <v>109.92</v>
      </c>
    </row>
    <row r="2472" spans="2:16" x14ac:dyDescent="0.35">
      <c r="B2472" s="56" t="s">
        <v>98</v>
      </c>
      <c r="C2472" s="113">
        <v>44519</v>
      </c>
      <c r="D2472" s="56" t="s">
        <v>434</v>
      </c>
      <c r="E2472" s="15" t="s">
        <v>435</v>
      </c>
      <c r="F2472" s="16">
        <v>9.16</v>
      </c>
      <c r="H2472" s="2">
        <v>44501</v>
      </c>
      <c r="I2472" s="2">
        <v>44514</v>
      </c>
      <c r="J2472">
        <f t="shared" si="152"/>
        <v>14</v>
      </c>
      <c r="K2472" s="2">
        <f t="shared" si="153"/>
        <v>44507.5</v>
      </c>
      <c r="L2472" s="82">
        <v>44519.5</v>
      </c>
      <c r="M2472" s="82">
        <v>44519.5</v>
      </c>
      <c r="N2472" s="79"/>
      <c r="O2472">
        <f t="shared" si="154"/>
        <v>12</v>
      </c>
      <c r="P2472" s="32">
        <f t="shared" si="155"/>
        <v>109.92</v>
      </c>
    </row>
    <row r="2473" spans="2:16" x14ac:dyDescent="0.35">
      <c r="B2473" s="56" t="s">
        <v>98</v>
      </c>
      <c r="C2473" s="113">
        <v>44519</v>
      </c>
      <c r="D2473" s="56" t="s">
        <v>468</v>
      </c>
      <c r="E2473" s="15" t="s">
        <v>469</v>
      </c>
      <c r="F2473" s="16">
        <v>0.2</v>
      </c>
      <c r="H2473" s="2">
        <v>44501</v>
      </c>
      <c r="I2473" s="2">
        <v>44514</v>
      </c>
      <c r="J2473">
        <f t="shared" si="152"/>
        <v>14</v>
      </c>
      <c r="K2473" s="2">
        <f t="shared" si="153"/>
        <v>44507.5</v>
      </c>
      <c r="L2473" s="82">
        <v>44519.5</v>
      </c>
      <c r="M2473" s="82">
        <v>44519.5</v>
      </c>
      <c r="N2473" s="79"/>
      <c r="O2473">
        <f t="shared" si="154"/>
        <v>12</v>
      </c>
      <c r="P2473" s="32">
        <f t="shared" si="155"/>
        <v>2.4000000000000004</v>
      </c>
    </row>
    <row r="2474" spans="2:16" x14ac:dyDescent="0.35">
      <c r="B2474" s="56" t="s">
        <v>98</v>
      </c>
      <c r="C2474" s="113">
        <v>44519</v>
      </c>
      <c r="D2474" s="56" t="s">
        <v>476</v>
      </c>
      <c r="E2474" s="15" t="s">
        <v>477</v>
      </c>
      <c r="F2474" s="16">
        <v>0.75</v>
      </c>
      <c r="H2474" s="2">
        <v>44501</v>
      </c>
      <c r="I2474" s="2">
        <v>44514</v>
      </c>
      <c r="J2474">
        <f t="shared" si="152"/>
        <v>14</v>
      </c>
      <c r="K2474" s="2">
        <f t="shared" si="153"/>
        <v>44507.5</v>
      </c>
      <c r="L2474" s="82">
        <v>44519.5</v>
      </c>
      <c r="M2474" s="82">
        <v>44519.5</v>
      </c>
      <c r="N2474" s="79"/>
      <c r="O2474">
        <f t="shared" si="154"/>
        <v>12</v>
      </c>
      <c r="P2474" s="32">
        <f t="shared" si="155"/>
        <v>9</v>
      </c>
    </row>
    <row r="2475" spans="2:16" x14ac:dyDescent="0.35">
      <c r="B2475" s="56" t="s">
        <v>98</v>
      </c>
      <c r="C2475" s="113">
        <v>44519</v>
      </c>
      <c r="D2475" s="56" t="s">
        <v>494</v>
      </c>
      <c r="E2475" s="15" t="s">
        <v>495</v>
      </c>
      <c r="F2475" s="16">
        <v>12.78</v>
      </c>
      <c r="H2475" s="2">
        <v>44501</v>
      </c>
      <c r="I2475" s="2">
        <v>44514</v>
      </c>
      <c r="J2475">
        <f t="shared" si="152"/>
        <v>14</v>
      </c>
      <c r="K2475" s="2">
        <f t="shared" si="153"/>
        <v>44507.5</v>
      </c>
      <c r="L2475" s="82">
        <v>44519.5</v>
      </c>
      <c r="M2475" s="82">
        <v>44519.5</v>
      </c>
      <c r="N2475" s="79"/>
      <c r="O2475">
        <f t="shared" si="154"/>
        <v>12</v>
      </c>
      <c r="P2475" s="32">
        <f t="shared" si="155"/>
        <v>153.35999999999999</v>
      </c>
    </row>
    <row r="2476" spans="2:16" x14ac:dyDescent="0.35">
      <c r="B2476" s="56" t="s">
        <v>98</v>
      </c>
      <c r="C2476" s="113">
        <v>44519</v>
      </c>
      <c r="D2476" s="56" t="s">
        <v>496</v>
      </c>
      <c r="E2476" s="15" t="s">
        <v>497</v>
      </c>
      <c r="F2476" s="16">
        <v>2.61</v>
      </c>
      <c r="H2476" s="2">
        <v>44501</v>
      </c>
      <c r="I2476" s="2">
        <v>44514</v>
      </c>
      <c r="J2476">
        <f t="shared" si="152"/>
        <v>14</v>
      </c>
      <c r="K2476" s="2">
        <f t="shared" si="153"/>
        <v>44507.5</v>
      </c>
      <c r="L2476" s="82">
        <v>44519.5</v>
      </c>
      <c r="M2476" s="82">
        <v>44519.5</v>
      </c>
      <c r="N2476" s="79"/>
      <c r="O2476">
        <f t="shared" si="154"/>
        <v>12</v>
      </c>
      <c r="P2476" s="32">
        <f t="shared" si="155"/>
        <v>31.32</v>
      </c>
    </row>
    <row r="2477" spans="2:16" x14ac:dyDescent="0.35">
      <c r="B2477" s="56" t="s">
        <v>98</v>
      </c>
      <c r="C2477" s="113">
        <v>44519</v>
      </c>
      <c r="D2477" s="56" t="s">
        <v>430</v>
      </c>
      <c r="E2477" s="15" t="s">
        <v>431</v>
      </c>
      <c r="F2477" s="16">
        <v>11.78</v>
      </c>
      <c r="H2477" s="2">
        <v>44501</v>
      </c>
      <c r="I2477" s="2">
        <v>44514</v>
      </c>
      <c r="J2477">
        <f t="shared" si="152"/>
        <v>14</v>
      </c>
      <c r="K2477" s="2">
        <f t="shared" si="153"/>
        <v>44507.5</v>
      </c>
      <c r="L2477" s="82">
        <v>44519.5</v>
      </c>
      <c r="M2477" s="82">
        <v>44519.5</v>
      </c>
      <c r="N2477" s="79"/>
      <c r="O2477">
        <f t="shared" si="154"/>
        <v>12</v>
      </c>
      <c r="P2477" s="32">
        <f t="shared" si="155"/>
        <v>141.35999999999999</v>
      </c>
    </row>
    <row r="2478" spans="2:16" x14ac:dyDescent="0.35">
      <c r="B2478" s="56" t="s">
        <v>98</v>
      </c>
      <c r="C2478" s="113">
        <v>44519</v>
      </c>
      <c r="D2478" s="56" t="s">
        <v>432</v>
      </c>
      <c r="E2478" s="15" t="s">
        <v>433</v>
      </c>
      <c r="F2478" s="16">
        <v>17.670000000000002</v>
      </c>
      <c r="H2478" s="2">
        <v>44501</v>
      </c>
      <c r="I2478" s="2">
        <v>44514</v>
      </c>
      <c r="J2478">
        <f t="shared" si="152"/>
        <v>14</v>
      </c>
      <c r="K2478" s="2">
        <f t="shared" si="153"/>
        <v>44507.5</v>
      </c>
      <c r="L2478" s="82">
        <v>44519.5</v>
      </c>
      <c r="M2478" s="82">
        <v>44519.5</v>
      </c>
      <c r="N2478" s="79"/>
      <c r="O2478">
        <f t="shared" si="154"/>
        <v>12</v>
      </c>
      <c r="P2478" s="32">
        <f t="shared" si="155"/>
        <v>212.04000000000002</v>
      </c>
    </row>
    <row r="2479" spans="2:16" x14ac:dyDescent="0.35">
      <c r="B2479" s="56" t="s">
        <v>98</v>
      </c>
      <c r="C2479" s="113">
        <v>44519</v>
      </c>
      <c r="D2479" s="56" t="s">
        <v>434</v>
      </c>
      <c r="E2479" s="15" t="s">
        <v>435</v>
      </c>
      <c r="F2479" s="16">
        <v>17.670000000000002</v>
      </c>
      <c r="H2479" s="2">
        <v>44501</v>
      </c>
      <c r="I2479" s="2">
        <v>44514</v>
      </c>
      <c r="J2479">
        <f t="shared" si="152"/>
        <v>14</v>
      </c>
      <c r="K2479" s="2">
        <f t="shared" si="153"/>
        <v>44507.5</v>
      </c>
      <c r="L2479" s="82">
        <v>44519.5</v>
      </c>
      <c r="M2479" s="82">
        <v>44519.5</v>
      </c>
      <c r="N2479" s="79"/>
      <c r="O2479">
        <f t="shared" si="154"/>
        <v>12</v>
      </c>
      <c r="P2479" s="32">
        <f t="shared" si="155"/>
        <v>212.04000000000002</v>
      </c>
    </row>
    <row r="2480" spans="2:16" x14ac:dyDescent="0.35">
      <c r="B2480" s="56" t="s">
        <v>98</v>
      </c>
      <c r="C2480" s="113">
        <v>44519</v>
      </c>
      <c r="D2480" s="56" t="s">
        <v>430</v>
      </c>
      <c r="E2480" s="15" t="s">
        <v>431</v>
      </c>
      <c r="F2480" s="16">
        <v>14.51</v>
      </c>
      <c r="H2480" s="2">
        <v>44501</v>
      </c>
      <c r="I2480" s="2">
        <v>44514</v>
      </c>
      <c r="J2480">
        <f t="shared" si="152"/>
        <v>14</v>
      </c>
      <c r="K2480" s="2">
        <f t="shared" si="153"/>
        <v>44507.5</v>
      </c>
      <c r="L2480" s="82">
        <v>44519.5</v>
      </c>
      <c r="M2480" s="82">
        <v>44519.5</v>
      </c>
      <c r="N2480" s="79"/>
      <c r="O2480">
        <f t="shared" si="154"/>
        <v>12</v>
      </c>
      <c r="P2480" s="32">
        <f t="shared" si="155"/>
        <v>174.12</v>
      </c>
    </row>
    <row r="2481" spans="2:16" x14ac:dyDescent="0.35">
      <c r="B2481" s="56" t="s">
        <v>98</v>
      </c>
      <c r="C2481" s="113">
        <v>44519</v>
      </c>
      <c r="D2481" s="56" t="s">
        <v>432</v>
      </c>
      <c r="E2481" s="15" t="s">
        <v>433</v>
      </c>
      <c r="F2481" s="16">
        <v>21.77</v>
      </c>
      <c r="H2481" s="2">
        <v>44501</v>
      </c>
      <c r="I2481" s="2">
        <v>44514</v>
      </c>
      <c r="J2481">
        <f t="shared" si="152"/>
        <v>14</v>
      </c>
      <c r="K2481" s="2">
        <f t="shared" si="153"/>
        <v>44507.5</v>
      </c>
      <c r="L2481" s="82">
        <v>44519.5</v>
      </c>
      <c r="M2481" s="82">
        <v>44519.5</v>
      </c>
      <c r="N2481" s="79"/>
      <c r="O2481">
        <f t="shared" si="154"/>
        <v>12</v>
      </c>
      <c r="P2481" s="32">
        <f t="shared" si="155"/>
        <v>261.24</v>
      </c>
    </row>
    <row r="2482" spans="2:16" x14ac:dyDescent="0.35">
      <c r="B2482" s="56" t="s">
        <v>98</v>
      </c>
      <c r="C2482" s="113">
        <v>44519</v>
      </c>
      <c r="D2482" s="56" t="s">
        <v>434</v>
      </c>
      <c r="E2482" s="15" t="s">
        <v>435</v>
      </c>
      <c r="F2482" s="16">
        <v>21.779999999999998</v>
      </c>
      <c r="H2482" s="2">
        <v>44501</v>
      </c>
      <c r="I2482" s="2">
        <v>44514</v>
      </c>
      <c r="J2482">
        <f t="shared" si="152"/>
        <v>14</v>
      </c>
      <c r="K2482" s="2">
        <f t="shared" si="153"/>
        <v>44507.5</v>
      </c>
      <c r="L2482" s="82">
        <v>44519.5</v>
      </c>
      <c r="M2482" s="82">
        <v>44519.5</v>
      </c>
      <c r="N2482" s="79"/>
      <c r="O2482">
        <f t="shared" si="154"/>
        <v>12</v>
      </c>
      <c r="P2482" s="32">
        <f t="shared" si="155"/>
        <v>261.35999999999996</v>
      </c>
    </row>
    <row r="2483" spans="2:16" x14ac:dyDescent="0.35">
      <c r="B2483" s="56" t="s">
        <v>98</v>
      </c>
      <c r="C2483" s="113">
        <v>44519</v>
      </c>
      <c r="D2483" s="56" t="s">
        <v>468</v>
      </c>
      <c r="E2483" s="15" t="s">
        <v>469</v>
      </c>
      <c r="F2483" s="16">
        <v>0.78</v>
      </c>
      <c r="H2483" s="2">
        <v>44501</v>
      </c>
      <c r="I2483" s="2">
        <v>44514</v>
      </c>
      <c r="J2483">
        <f t="shared" si="152"/>
        <v>14</v>
      </c>
      <c r="K2483" s="2">
        <f t="shared" si="153"/>
        <v>44507.5</v>
      </c>
      <c r="L2483" s="82">
        <v>44519.5</v>
      </c>
      <c r="M2483" s="82">
        <v>44519.5</v>
      </c>
      <c r="N2483" s="79"/>
      <c r="O2483">
        <f t="shared" si="154"/>
        <v>12</v>
      </c>
      <c r="P2483" s="32">
        <f t="shared" si="155"/>
        <v>9.36</v>
      </c>
    </row>
    <row r="2484" spans="2:16" x14ac:dyDescent="0.35">
      <c r="B2484" s="56" t="s">
        <v>98</v>
      </c>
      <c r="C2484" s="113">
        <v>44519</v>
      </c>
      <c r="D2484" s="56" t="s">
        <v>440</v>
      </c>
      <c r="E2484" s="15" t="s">
        <v>441</v>
      </c>
      <c r="F2484" s="16">
        <v>7193.7600000000402</v>
      </c>
      <c r="H2484" s="2">
        <v>44501</v>
      </c>
      <c r="I2484" s="2">
        <v>44514</v>
      </c>
      <c r="J2484">
        <f t="shared" si="152"/>
        <v>14</v>
      </c>
      <c r="K2484" s="2">
        <f t="shared" si="153"/>
        <v>44507.5</v>
      </c>
      <c r="L2484" s="82">
        <v>44519.5</v>
      </c>
      <c r="M2484" s="79">
        <v>44524.5</v>
      </c>
      <c r="N2484" s="79"/>
      <c r="O2484">
        <f t="shared" si="154"/>
        <v>17</v>
      </c>
      <c r="P2484" s="32">
        <f t="shared" si="155"/>
        <v>122293.92000000068</v>
      </c>
    </row>
    <row r="2485" spans="2:16" x14ac:dyDescent="0.35">
      <c r="B2485" s="56" t="s">
        <v>98</v>
      </c>
      <c r="C2485" s="113">
        <v>44519</v>
      </c>
      <c r="D2485" s="56" t="s">
        <v>444</v>
      </c>
      <c r="E2485" s="15" t="s">
        <v>445</v>
      </c>
      <c r="F2485" s="16">
        <v>126711.51999999977</v>
      </c>
      <c r="H2485" s="2">
        <v>44501</v>
      </c>
      <c r="I2485" s="2">
        <v>44514</v>
      </c>
      <c r="J2485">
        <f t="shared" si="152"/>
        <v>14</v>
      </c>
      <c r="K2485" s="2">
        <f t="shared" si="153"/>
        <v>44507.5</v>
      </c>
      <c r="L2485" s="82">
        <v>44519.5</v>
      </c>
      <c r="M2485" s="82">
        <v>44519.5</v>
      </c>
      <c r="N2485" s="79"/>
      <c r="O2485">
        <f t="shared" si="154"/>
        <v>12</v>
      </c>
      <c r="P2485" s="32">
        <f t="shared" si="155"/>
        <v>1520538.2399999972</v>
      </c>
    </row>
    <row r="2486" spans="2:16" x14ac:dyDescent="0.35">
      <c r="B2486" s="56" t="s">
        <v>98</v>
      </c>
      <c r="C2486" s="113">
        <v>44519</v>
      </c>
      <c r="D2486" s="56" t="s">
        <v>476</v>
      </c>
      <c r="E2486" s="15" t="s">
        <v>477</v>
      </c>
      <c r="F2486" s="16">
        <v>0.75</v>
      </c>
      <c r="H2486" s="2">
        <v>44501</v>
      </c>
      <c r="I2486" s="2">
        <v>44514</v>
      </c>
      <c r="J2486">
        <f t="shared" si="152"/>
        <v>14</v>
      </c>
      <c r="K2486" s="2">
        <f t="shared" si="153"/>
        <v>44507.5</v>
      </c>
      <c r="L2486" s="82">
        <v>44519.5</v>
      </c>
      <c r="M2486" s="82">
        <v>44519.5</v>
      </c>
      <c r="N2486" s="79"/>
      <c r="O2486">
        <f t="shared" si="154"/>
        <v>12</v>
      </c>
      <c r="P2486" s="32">
        <f t="shared" si="155"/>
        <v>9</v>
      </c>
    </row>
    <row r="2487" spans="2:16" x14ac:dyDescent="0.35">
      <c r="B2487" s="56" t="s">
        <v>98</v>
      </c>
      <c r="C2487" s="113">
        <v>44519</v>
      </c>
      <c r="D2487" s="56" t="s">
        <v>494</v>
      </c>
      <c r="E2487" s="15" t="s">
        <v>495</v>
      </c>
      <c r="F2487" s="16">
        <v>2.0699999999999998</v>
      </c>
      <c r="H2487" s="2">
        <v>44501</v>
      </c>
      <c r="I2487" s="2">
        <v>44514</v>
      </c>
      <c r="J2487">
        <f t="shared" si="152"/>
        <v>14</v>
      </c>
      <c r="K2487" s="2">
        <f t="shared" si="153"/>
        <v>44507.5</v>
      </c>
      <c r="L2487" s="82">
        <v>44519.5</v>
      </c>
      <c r="M2487" s="82">
        <v>44519.5</v>
      </c>
      <c r="N2487" s="79"/>
      <c r="O2487">
        <f t="shared" si="154"/>
        <v>12</v>
      </c>
      <c r="P2487" s="32">
        <f t="shared" si="155"/>
        <v>24.839999999999996</v>
      </c>
    </row>
    <row r="2488" spans="2:16" x14ac:dyDescent="0.35">
      <c r="B2488" s="89" t="s">
        <v>86</v>
      </c>
      <c r="C2488" s="113">
        <v>44519</v>
      </c>
      <c r="D2488" s="56" t="s">
        <v>442</v>
      </c>
      <c r="E2488" s="15" t="s">
        <v>443</v>
      </c>
      <c r="F2488" s="16">
        <v>1797.0700000000018</v>
      </c>
      <c r="H2488" s="2">
        <v>44500</v>
      </c>
      <c r="I2488" s="2">
        <v>44513</v>
      </c>
      <c r="J2488">
        <f t="shared" si="152"/>
        <v>14</v>
      </c>
      <c r="K2488" s="2">
        <f t="shared" si="153"/>
        <v>44506.5</v>
      </c>
      <c r="L2488" s="82">
        <v>44519.5</v>
      </c>
      <c r="M2488" s="82">
        <v>44519.5</v>
      </c>
      <c r="N2488" s="79"/>
      <c r="O2488">
        <f t="shared" si="154"/>
        <v>13</v>
      </c>
      <c r="P2488" s="32">
        <f t="shared" si="155"/>
        <v>23361.910000000022</v>
      </c>
    </row>
    <row r="2489" spans="2:16" x14ac:dyDescent="0.35">
      <c r="B2489" s="56" t="s">
        <v>98</v>
      </c>
      <c r="C2489" s="113">
        <v>44519</v>
      </c>
      <c r="D2489" s="56" t="s">
        <v>496</v>
      </c>
      <c r="E2489" s="15" t="s">
        <v>497</v>
      </c>
      <c r="F2489" s="16">
        <v>2.61</v>
      </c>
      <c r="H2489" s="2">
        <v>44501</v>
      </c>
      <c r="I2489" s="2">
        <v>44514</v>
      </c>
      <c r="J2489">
        <f t="shared" si="152"/>
        <v>14</v>
      </c>
      <c r="K2489" s="2">
        <f t="shared" si="153"/>
        <v>44507.5</v>
      </c>
      <c r="L2489" s="82">
        <v>44519.5</v>
      </c>
      <c r="M2489" s="82">
        <v>44519.5</v>
      </c>
      <c r="N2489" s="79"/>
      <c r="O2489">
        <f t="shared" si="154"/>
        <v>12</v>
      </c>
      <c r="P2489" s="32">
        <f t="shared" si="155"/>
        <v>31.32</v>
      </c>
    </row>
    <row r="2490" spans="2:16" x14ac:dyDescent="0.35">
      <c r="B2490" s="56" t="s">
        <v>98</v>
      </c>
      <c r="C2490" s="113">
        <v>44519</v>
      </c>
      <c r="D2490" s="56" t="s">
        <v>430</v>
      </c>
      <c r="E2490" s="15" t="s">
        <v>431</v>
      </c>
      <c r="F2490" s="16">
        <v>99.69</v>
      </c>
      <c r="H2490" s="2">
        <v>44501</v>
      </c>
      <c r="I2490" s="2">
        <v>44514</v>
      </c>
      <c r="J2490">
        <f t="shared" si="152"/>
        <v>14</v>
      </c>
      <c r="K2490" s="2">
        <f t="shared" si="153"/>
        <v>44507.5</v>
      </c>
      <c r="L2490" s="82">
        <v>44519.5</v>
      </c>
      <c r="M2490" s="82">
        <v>44519.5</v>
      </c>
      <c r="N2490" s="79"/>
      <c r="O2490">
        <f t="shared" si="154"/>
        <v>12</v>
      </c>
      <c r="P2490" s="32">
        <f t="shared" si="155"/>
        <v>1196.28</v>
      </c>
    </row>
    <row r="2491" spans="2:16" x14ac:dyDescent="0.35">
      <c r="B2491" s="56" t="s">
        <v>98</v>
      </c>
      <c r="C2491" s="113">
        <v>44519</v>
      </c>
      <c r="D2491" s="56" t="s">
        <v>432</v>
      </c>
      <c r="E2491" s="15" t="s">
        <v>433</v>
      </c>
      <c r="F2491" s="16">
        <v>149.53</v>
      </c>
      <c r="H2491" s="2">
        <v>44501</v>
      </c>
      <c r="I2491" s="2">
        <v>44514</v>
      </c>
      <c r="J2491">
        <f t="shared" si="152"/>
        <v>14</v>
      </c>
      <c r="K2491" s="2">
        <f t="shared" si="153"/>
        <v>44507.5</v>
      </c>
      <c r="L2491" s="82">
        <v>44519.5</v>
      </c>
      <c r="M2491" s="82">
        <v>44519.5</v>
      </c>
      <c r="N2491" s="79"/>
      <c r="O2491">
        <f t="shared" si="154"/>
        <v>12</v>
      </c>
      <c r="P2491" s="32">
        <f t="shared" si="155"/>
        <v>1794.3600000000001</v>
      </c>
    </row>
    <row r="2492" spans="2:16" x14ac:dyDescent="0.35">
      <c r="B2492" s="56" t="s">
        <v>98</v>
      </c>
      <c r="C2492" s="113">
        <v>44519</v>
      </c>
      <c r="D2492" s="56" t="s">
        <v>434</v>
      </c>
      <c r="E2492" s="15" t="s">
        <v>435</v>
      </c>
      <c r="F2492" s="16">
        <v>149.54000000000002</v>
      </c>
      <c r="H2492" s="2">
        <v>44501</v>
      </c>
      <c r="I2492" s="2">
        <v>44514</v>
      </c>
      <c r="J2492">
        <f t="shared" si="152"/>
        <v>14</v>
      </c>
      <c r="K2492" s="2">
        <f t="shared" si="153"/>
        <v>44507.5</v>
      </c>
      <c r="L2492" s="82">
        <v>44519.5</v>
      </c>
      <c r="M2492" s="82">
        <v>44519.5</v>
      </c>
      <c r="N2492" s="79"/>
      <c r="O2492">
        <f t="shared" si="154"/>
        <v>12</v>
      </c>
      <c r="P2492" s="32">
        <f t="shared" si="155"/>
        <v>1794.4800000000002</v>
      </c>
    </row>
    <row r="2493" spans="2:16" x14ac:dyDescent="0.35">
      <c r="B2493" s="56" t="s">
        <v>98</v>
      </c>
      <c r="C2493" s="113">
        <v>44519</v>
      </c>
      <c r="D2493" s="56" t="s">
        <v>476</v>
      </c>
      <c r="E2493" s="15" t="s">
        <v>477</v>
      </c>
      <c r="F2493" s="16">
        <v>0.75</v>
      </c>
      <c r="H2493" s="2">
        <v>44501</v>
      </c>
      <c r="I2493" s="2">
        <v>44514</v>
      </c>
      <c r="J2493">
        <f t="shared" si="152"/>
        <v>14</v>
      </c>
      <c r="K2493" s="2">
        <f t="shared" si="153"/>
        <v>44507.5</v>
      </c>
      <c r="L2493" s="82">
        <v>44519.5</v>
      </c>
      <c r="M2493" s="82">
        <v>44519.5</v>
      </c>
      <c r="N2493" s="79"/>
      <c r="O2493">
        <f t="shared" si="154"/>
        <v>12</v>
      </c>
      <c r="P2493" s="32">
        <f t="shared" si="155"/>
        <v>9</v>
      </c>
    </row>
    <row r="2494" spans="2:16" x14ac:dyDescent="0.35">
      <c r="B2494" s="56" t="s">
        <v>98</v>
      </c>
      <c r="C2494" s="113">
        <v>44519</v>
      </c>
      <c r="D2494" s="56" t="s">
        <v>452</v>
      </c>
      <c r="E2494" s="15" t="s">
        <v>453</v>
      </c>
      <c r="F2494" s="16">
        <v>0.47</v>
      </c>
      <c r="H2494" s="2">
        <v>44501</v>
      </c>
      <c r="I2494" s="2">
        <v>44514</v>
      </c>
      <c r="J2494">
        <f t="shared" si="152"/>
        <v>14</v>
      </c>
      <c r="K2494" s="2">
        <f t="shared" si="153"/>
        <v>44507.5</v>
      </c>
      <c r="L2494" s="82">
        <v>44519.5</v>
      </c>
      <c r="M2494" s="82">
        <v>44519.5</v>
      </c>
      <c r="N2494" s="79"/>
      <c r="O2494">
        <f t="shared" si="154"/>
        <v>12</v>
      </c>
      <c r="P2494" s="32">
        <f t="shared" si="155"/>
        <v>5.64</v>
      </c>
    </row>
    <row r="2495" spans="2:16" x14ac:dyDescent="0.35">
      <c r="B2495" s="56" t="s">
        <v>98</v>
      </c>
      <c r="C2495" s="113">
        <v>44519</v>
      </c>
      <c r="D2495" s="56" t="s">
        <v>454</v>
      </c>
      <c r="E2495" s="15" t="s">
        <v>455</v>
      </c>
      <c r="F2495" s="16">
        <v>627.62</v>
      </c>
      <c r="H2495" s="2">
        <v>44501</v>
      </c>
      <c r="I2495" s="2">
        <v>44514</v>
      </c>
      <c r="J2495">
        <f t="shared" si="152"/>
        <v>14</v>
      </c>
      <c r="K2495" s="2">
        <f t="shared" si="153"/>
        <v>44507.5</v>
      </c>
      <c r="L2495" s="82">
        <v>44519.5</v>
      </c>
      <c r="M2495" s="82">
        <v>44519.5</v>
      </c>
      <c r="N2495" s="79"/>
      <c r="O2495">
        <f t="shared" si="154"/>
        <v>12</v>
      </c>
      <c r="P2495" s="32">
        <f t="shared" si="155"/>
        <v>7531.4400000000005</v>
      </c>
    </row>
    <row r="2496" spans="2:16" x14ac:dyDescent="0.35">
      <c r="B2496" s="56" t="s">
        <v>98</v>
      </c>
      <c r="C2496" s="113">
        <v>44519</v>
      </c>
      <c r="D2496" s="56" t="s">
        <v>430</v>
      </c>
      <c r="E2496" s="15" t="s">
        <v>431</v>
      </c>
      <c r="F2496" s="16">
        <v>80326.880000000077</v>
      </c>
      <c r="H2496" s="2">
        <v>44501</v>
      </c>
      <c r="I2496" s="2">
        <v>44514</v>
      </c>
      <c r="J2496">
        <f t="shared" si="152"/>
        <v>14</v>
      </c>
      <c r="K2496" s="2">
        <f t="shared" si="153"/>
        <v>44507.5</v>
      </c>
      <c r="L2496" s="82">
        <v>44519.5</v>
      </c>
      <c r="M2496" s="82">
        <v>44519.5</v>
      </c>
      <c r="N2496" s="79"/>
      <c r="O2496">
        <f t="shared" si="154"/>
        <v>12</v>
      </c>
      <c r="P2496" s="32">
        <f t="shared" si="155"/>
        <v>963922.56000000099</v>
      </c>
    </row>
    <row r="2497" spans="2:16" x14ac:dyDescent="0.35">
      <c r="B2497" s="56" t="s">
        <v>98</v>
      </c>
      <c r="C2497" s="113">
        <v>44519</v>
      </c>
      <c r="D2497" s="56" t="s">
        <v>456</v>
      </c>
      <c r="E2497" s="15" t="s">
        <v>457</v>
      </c>
      <c r="F2497" s="16">
        <v>11262.05</v>
      </c>
      <c r="H2497" s="2">
        <v>44501</v>
      </c>
      <c r="I2497" s="2">
        <v>44514</v>
      </c>
      <c r="J2497">
        <f t="shared" si="152"/>
        <v>14</v>
      </c>
      <c r="K2497" s="2">
        <f t="shared" si="153"/>
        <v>44507.5</v>
      </c>
      <c r="L2497" s="82">
        <v>44519.5</v>
      </c>
      <c r="M2497" s="82">
        <v>44519.5</v>
      </c>
      <c r="N2497" s="79"/>
      <c r="O2497">
        <f t="shared" si="154"/>
        <v>12</v>
      </c>
      <c r="P2497" s="32">
        <f t="shared" si="155"/>
        <v>135144.59999999998</v>
      </c>
    </row>
    <row r="2498" spans="2:16" x14ac:dyDescent="0.35">
      <c r="B2498" s="56" t="s">
        <v>98</v>
      </c>
      <c r="C2498" s="113">
        <v>44519</v>
      </c>
      <c r="D2498" s="56" t="s">
        <v>432</v>
      </c>
      <c r="E2498" s="15" t="s">
        <v>433</v>
      </c>
      <c r="F2498" s="16">
        <v>255215.08000000022</v>
      </c>
      <c r="H2498" s="2">
        <v>44501</v>
      </c>
      <c r="I2498" s="2">
        <v>44514</v>
      </c>
      <c r="J2498">
        <f t="shared" si="152"/>
        <v>14</v>
      </c>
      <c r="K2498" s="2">
        <f t="shared" si="153"/>
        <v>44507.5</v>
      </c>
      <c r="L2498" s="82">
        <v>44519.5</v>
      </c>
      <c r="M2498" s="82">
        <v>44519.5</v>
      </c>
      <c r="N2498" s="79"/>
      <c r="O2498">
        <f t="shared" si="154"/>
        <v>12</v>
      </c>
      <c r="P2498" s="32">
        <f t="shared" si="155"/>
        <v>3062580.9600000028</v>
      </c>
    </row>
    <row r="2499" spans="2:16" x14ac:dyDescent="0.35">
      <c r="B2499" s="56" t="s">
        <v>98</v>
      </c>
      <c r="C2499" s="113">
        <v>44519</v>
      </c>
      <c r="D2499" s="56" t="s">
        <v>434</v>
      </c>
      <c r="E2499" s="15" t="s">
        <v>435</v>
      </c>
      <c r="F2499" s="16">
        <v>384513.25000000058</v>
      </c>
      <c r="H2499" s="2">
        <v>44501</v>
      </c>
      <c r="I2499" s="2">
        <v>44514</v>
      </c>
      <c r="J2499">
        <f t="shared" si="152"/>
        <v>14</v>
      </c>
      <c r="K2499" s="2">
        <f t="shared" si="153"/>
        <v>44507.5</v>
      </c>
      <c r="L2499" s="82">
        <v>44519.5</v>
      </c>
      <c r="M2499" s="82">
        <v>44519.5</v>
      </c>
      <c r="N2499" s="79"/>
      <c r="O2499">
        <f t="shared" si="154"/>
        <v>12</v>
      </c>
      <c r="P2499" s="32">
        <f t="shared" si="155"/>
        <v>4614159.0000000075</v>
      </c>
    </row>
    <row r="2500" spans="2:16" x14ac:dyDescent="0.35">
      <c r="B2500" s="56" t="s">
        <v>98</v>
      </c>
      <c r="C2500" s="113">
        <v>44519</v>
      </c>
      <c r="D2500" s="56" t="s">
        <v>436</v>
      </c>
      <c r="E2500" s="15" t="s">
        <v>437</v>
      </c>
      <c r="F2500" s="16">
        <v>103831.89999999997</v>
      </c>
      <c r="H2500" s="2">
        <v>44501</v>
      </c>
      <c r="I2500" s="2">
        <v>44514</v>
      </c>
      <c r="J2500">
        <f t="shared" si="152"/>
        <v>14</v>
      </c>
      <c r="K2500" s="2">
        <f t="shared" si="153"/>
        <v>44507.5</v>
      </c>
      <c r="L2500" s="82">
        <v>44519.5</v>
      </c>
      <c r="M2500" s="82">
        <v>44519.5</v>
      </c>
      <c r="N2500" s="79"/>
      <c r="O2500">
        <f t="shared" si="154"/>
        <v>12</v>
      </c>
      <c r="P2500" s="32">
        <f t="shared" si="155"/>
        <v>1245982.7999999996</v>
      </c>
    </row>
    <row r="2501" spans="2:16" x14ac:dyDescent="0.35">
      <c r="B2501" s="56" t="s">
        <v>98</v>
      </c>
      <c r="C2501" s="113">
        <v>44519</v>
      </c>
      <c r="D2501" s="56" t="s">
        <v>438</v>
      </c>
      <c r="E2501" s="15" t="s">
        <v>439</v>
      </c>
      <c r="F2501" s="16">
        <v>57817.660000000011</v>
      </c>
      <c r="H2501" s="2">
        <v>44501</v>
      </c>
      <c r="I2501" s="2">
        <v>44514</v>
      </c>
      <c r="J2501">
        <f t="shared" si="152"/>
        <v>14</v>
      </c>
      <c r="K2501" s="2">
        <f t="shared" si="153"/>
        <v>44507.5</v>
      </c>
      <c r="L2501" s="82">
        <v>44519.5</v>
      </c>
      <c r="M2501" s="82">
        <v>44519.5</v>
      </c>
      <c r="N2501" s="79"/>
      <c r="O2501">
        <f t="shared" si="154"/>
        <v>12</v>
      </c>
      <c r="P2501" s="32">
        <f t="shared" si="155"/>
        <v>693811.92000000016</v>
      </c>
    </row>
    <row r="2502" spans="2:16" x14ac:dyDescent="0.35">
      <c r="B2502" s="56" t="s">
        <v>98</v>
      </c>
      <c r="C2502" s="113">
        <v>44519</v>
      </c>
      <c r="D2502" s="56" t="s">
        <v>468</v>
      </c>
      <c r="E2502" s="15" t="s">
        <v>469</v>
      </c>
      <c r="F2502" s="16">
        <v>200.77</v>
      </c>
      <c r="H2502" s="2">
        <v>44501</v>
      </c>
      <c r="I2502" s="2">
        <v>44514</v>
      </c>
      <c r="J2502">
        <f t="shared" si="152"/>
        <v>14</v>
      </c>
      <c r="K2502" s="2">
        <f t="shared" si="153"/>
        <v>44507.5</v>
      </c>
      <c r="L2502" s="82">
        <v>44519.5</v>
      </c>
      <c r="M2502" s="82">
        <v>44519.5</v>
      </c>
      <c r="N2502" s="79"/>
      <c r="O2502">
        <f t="shared" si="154"/>
        <v>12</v>
      </c>
      <c r="P2502" s="32">
        <f t="shared" si="155"/>
        <v>2409.2400000000002</v>
      </c>
    </row>
    <row r="2503" spans="2:16" x14ac:dyDescent="0.35">
      <c r="B2503" s="56" t="s">
        <v>98</v>
      </c>
      <c r="C2503" s="113">
        <v>44519</v>
      </c>
      <c r="D2503" s="56" t="s">
        <v>474</v>
      </c>
      <c r="E2503" s="15" t="s">
        <v>475</v>
      </c>
      <c r="F2503" s="16">
        <v>897.3900000000001</v>
      </c>
      <c r="H2503" s="2">
        <v>44501</v>
      </c>
      <c r="I2503" s="2">
        <v>44514</v>
      </c>
      <c r="J2503">
        <f t="shared" si="152"/>
        <v>14</v>
      </c>
      <c r="K2503" s="2">
        <f t="shared" si="153"/>
        <v>44507.5</v>
      </c>
      <c r="L2503" s="82">
        <v>44519.5</v>
      </c>
      <c r="M2503" s="82">
        <v>44519.5</v>
      </c>
      <c r="N2503" s="79"/>
      <c r="O2503">
        <f t="shared" si="154"/>
        <v>12</v>
      </c>
      <c r="P2503" s="32">
        <f t="shared" si="155"/>
        <v>10768.68</v>
      </c>
    </row>
    <row r="2504" spans="2:16" x14ac:dyDescent="0.35">
      <c r="B2504" s="56" t="s">
        <v>98</v>
      </c>
      <c r="C2504" s="113">
        <v>44519</v>
      </c>
      <c r="D2504" s="56" t="s">
        <v>476</v>
      </c>
      <c r="E2504" s="15" t="s">
        <v>477</v>
      </c>
      <c r="F2504" s="16">
        <v>320.40000000000038</v>
      </c>
      <c r="H2504" s="2">
        <v>44501</v>
      </c>
      <c r="I2504" s="2">
        <v>44514</v>
      </c>
      <c r="J2504">
        <f t="shared" si="152"/>
        <v>14</v>
      </c>
      <c r="K2504" s="2">
        <f t="shared" si="153"/>
        <v>44507.5</v>
      </c>
      <c r="L2504" s="82">
        <v>44519.5</v>
      </c>
      <c r="M2504" s="82">
        <v>44519.5</v>
      </c>
      <c r="N2504" s="79"/>
      <c r="O2504">
        <f t="shared" si="154"/>
        <v>12</v>
      </c>
      <c r="P2504" s="32">
        <f t="shared" si="155"/>
        <v>3844.8000000000047</v>
      </c>
    </row>
    <row r="2505" spans="2:16" x14ac:dyDescent="0.35">
      <c r="B2505" s="56" t="s">
        <v>98</v>
      </c>
      <c r="C2505" s="113">
        <v>44519</v>
      </c>
      <c r="D2505" s="56" t="s">
        <v>478</v>
      </c>
      <c r="E2505" s="15" t="s">
        <v>479</v>
      </c>
      <c r="F2505" s="16">
        <v>97522.73000000004</v>
      </c>
      <c r="H2505" s="2">
        <v>44501</v>
      </c>
      <c r="I2505" s="2">
        <v>44514</v>
      </c>
      <c r="J2505">
        <f t="shared" si="152"/>
        <v>14</v>
      </c>
      <c r="K2505" s="2">
        <f t="shared" si="153"/>
        <v>44507.5</v>
      </c>
      <c r="L2505" s="82">
        <v>44519.5</v>
      </c>
      <c r="M2505" s="82">
        <v>44519.5</v>
      </c>
      <c r="N2505" s="79"/>
      <c r="O2505">
        <f t="shared" si="154"/>
        <v>12</v>
      </c>
      <c r="P2505" s="32">
        <f t="shared" si="155"/>
        <v>1170272.7600000005</v>
      </c>
    </row>
    <row r="2506" spans="2:16" x14ac:dyDescent="0.35">
      <c r="B2506" s="56" t="s">
        <v>98</v>
      </c>
      <c r="C2506" s="113">
        <v>44519</v>
      </c>
      <c r="D2506" s="56" t="s">
        <v>480</v>
      </c>
      <c r="E2506" s="15" t="s">
        <v>481</v>
      </c>
      <c r="F2506" s="16">
        <v>12397.059999999983</v>
      </c>
      <c r="H2506" s="2">
        <v>44501</v>
      </c>
      <c r="I2506" s="2">
        <v>44514</v>
      </c>
      <c r="J2506">
        <f t="shared" ref="J2506:J2569" si="156">I2506-H2506+1</f>
        <v>14</v>
      </c>
      <c r="K2506" s="2">
        <f t="shared" ref="K2506:K2569" si="157">(I2506+H2506)/2</f>
        <v>44507.5</v>
      </c>
      <c r="L2506" s="82">
        <v>44519.5</v>
      </c>
      <c r="M2506" s="82">
        <v>44519.5</v>
      </c>
      <c r="N2506" s="79"/>
      <c r="O2506">
        <f t="shared" ref="O2506:O2569" si="158">M2506-K2506</f>
        <v>12</v>
      </c>
      <c r="P2506" s="32">
        <f t="shared" ref="P2506:P2569" si="159">F2506*O2506</f>
        <v>148764.7199999998</v>
      </c>
    </row>
    <row r="2507" spans="2:16" x14ac:dyDescent="0.35">
      <c r="B2507" s="56" t="s">
        <v>98</v>
      </c>
      <c r="C2507" s="113">
        <v>44519</v>
      </c>
      <c r="D2507" s="56" t="s">
        <v>563</v>
      </c>
      <c r="E2507" s="15" t="s">
        <v>564</v>
      </c>
      <c r="F2507" s="16">
        <v>39587.87999999999</v>
      </c>
      <c r="H2507" s="2">
        <v>44501</v>
      </c>
      <c r="I2507" s="2">
        <v>44514</v>
      </c>
      <c r="J2507">
        <f t="shared" si="156"/>
        <v>14</v>
      </c>
      <c r="K2507" s="2">
        <f t="shared" si="157"/>
        <v>44507.5</v>
      </c>
      <c r="L2507" s="82">
        <v>44519.5</v>
      </c>
      <c r="M2507" s="82">
        <v>44519.5</v>
      </c>
      <c r="N2507" s="79"/>
      <c r="O2507">
        <f t="shared" si="158"/>
        <v>12</v>
      </c>
      <c r="P2507" s="32">
        <f t="shared" si="159"/>
        <v>475054.55999999988</v>
      </c>
    </row>
    <row r="2508" spans="2:16" x14ac:dyDescent="0.35">
      <c r="B2508" s="56" t="s">
        <v>98</v>
      </c>
      <c r="C2508" s="113">
        <v>44519</v>
      </c>
      <c r="D2508" s="56" t="s">
        <v>490</v>
      </c>
      <c r="E2508" s="15" t="s">
        <v>491</v>
      </c>
      <c r="F2508" s="16">
        <v>5777.9499999999971</v>
      </c>
      <c r="H2508" s="2">
        <v>44501</v>
      </c>
      <c r="I2508" s="2">
        <v>44514</v>
      </c>
      <c r="J2508">
        <f t="shared" si="156"/>
        <v>14</v>
      </c>
      <c r="K2508" s="2">
        <f t="shared" si="157"/>
        <v>44507.5</v>
      </c>
      <c r="L2508" s="82">
        <v>44519.5</v>
      </c>
      <c r="M2508" s="82">
        <v>44519.5</v>
      </c>
      <c r="N2508" s="79"/>
      <c r="O2508">
        <f t="shared" si="158"/>
        <v>12</v>
      </c>
      <c r="P2508" s="32">
        <f t="shared" si="159"/>
        <v>69335.399999999965</v>
      </c>
    </row>
    <row r="2509" spans="2:16" x14ac:dyDescent="0.35">
      <c r="B2509" s="89" t="s">
        <v>86</v>
      </c>
      <c r="C2509" s="138">
        <v>44519</v>
      </c>
      <c r="D2509" s="89" t="s">
        <v>440</v>
      </c>
      <c r="E2509" s="15" t="s">
        <v>441</v>
      </c>
      <c r="F2509" s="16">
        <v>681.09</v>
      </c>
      <c r="H2509" s="2">
        <v>44500</v>
      </c>
      <c r="I2509" s="2">
        <v>44513</v>
      </c>
      <c r="J2509">
        <f t="shared" si="156"/>
        <v>14</v>
      </c>
      <c r="K2509" s="2">
        <f t="shared" si="157"/>
        <v>44506.5</v>
      </c>
      <c r="L2509" s="82">
        <v>44519.5</v>
      </c>
      <c r="M2509" s="79">
        <v>44524.5</v>
      </c>
      <c r="N2509" s="79"/>
      <c r="O2509">
        <f t="shared" si="158"/>
        <v>18</v>
      </c>
      <c r="P2509" s="32">
        <f t="shared" si="159"/>
        <v>12259.62</v>
      </c>
    </row>
    <row r="2510" spans="2:16" x14ac:dyDescent="0.35">
      <c r="B2510" s="89" t="s">
        <v>98</v>
      </c>
      <c r="C2510" s="138">
        <v>44519</v>
      </c>
      <c r="D2510" s="89" t="s">
        <v>494</v>
      </c>
      <c r="E2510" s="15" t="s">
        <v>495</v>
      </c>
      <c r="F2510" s="16">
        <v>19003.120000000032</v>
      </c>
      <c r="H2510" s="2">
        <v>44501</v>
      </c>
      <c r="I2510" s="2">
        <v>44514</v>
      </c>
      <c r="J2510">
        <f t="shared" si="156"/>
        <v>14</v>
      </c>
      <c r="K2510" s="2">
        <f t="shared" si="157"/>
        <v>44507.5</v>
      </c>
      <c r="L2510" s="82">
        <v>44519.5</v>
      </c>
      <c r="M2510" s="82">
        <v>44519.5</v>
      </c>
      <c r="N2510" s="79"/>
      <c r="O2510">
        <f t="shared" si="158"/>
        <v>12</v>
      </c>
      <c r="P2510" s="32">
        <f t="shared" si="159"/>
        <v>228037.44000000038</v>
      </c>
    </row>
    <row r="2511" spans="2:16" x14ac:dyDescent="0.35">
      <c r="B2511" s="89" t="s">
        <v>98</v>
      </c>
      <c r="C2511" s="138">
        <v>44519</v>
      </c>
      <c r="D2511" s="89" t="s">
        <v>496</v>
      </c>
      <c r="E2511" s="15" t="s">
        <v>497</v>
      </c>
      <c r="F2511" s="16">
        <v>2574.8400000000011</v>
      </c>
      <c r="H2511" s="2">
        <v>44501</v>
      </c>
      <c r="I2511" s="2">
        <v>44514</v>
      </c>
      <c r="J2511">
        <f t="shared" si="156"/>
        <v>14</v>
      </c>
      <c r="K2511" s="2">
        <f t="shared" si="157"/>
        <v>44507.5</v>
      </c>
      <c r="L2511" s="82">
        <v>44519.5</v>
      </c>
      <c r="M2511" s="82">
        <v>44519.5</v>
      </c>
      <c r="N2511" s="79"/>
      <c r="O2511">
        <f t="shared" si="158"/>
        <v>12</v>
      </c>
      <c r="P2511" s="32">
        <f t="shared" si="159"/>
        <v>30898.080000000013</v>
      </c>
    </row>
    <row r="2512" spans="2:16" x14ac:dyDescent="0.35">
      <c r="B2512" s="89" t="s">
        <v>86</v>
      </c>
      <c r="C2512" s="138">
        <v>44519</v>
      </c>
      <c r="D2512" s="89" t="s">
        <v>444</v>
      </c>
      <c r="E2512" s="15" t="s">
        <v>445</v>
      </c>
      <c r="F2512" s="16">
        <v>9546.720000000003</v>
      </c>
      <c r="H2512" s="2">
        <v>44500</v>
      </c>
      <c r="I2512" s="2">
        <v>44513</v>
      </c>
      <c r="J2512">
        <f t="shared" si="156"/>
        <v>14</v>
      </c>
      <c r="K2512" s="2">
        <f t="shared" si="157"/>
        <v>44506.5</v>
      </c>
      <c r="L2512" s="82">
        <v>44519.5</v>
      </c>
      <c r="M2512" s="82">
        <v>44519.5</v>
      </c>
      <c r="N2512" s="79"/>
      <c r="O2512">
        <f t="shared" si="158"/>
        <v>13</v>
      </c>
      <c r="P2512" s="32">
        <f t="shared" si="159"/>
        <v>124107.36000000004</v>
      </c>
    </row>
    <row r="2513" spans="2:16" x14ac:dyDescent="0.35">
      <c r="B2513" s="89" t="s">
        <v>98</v>
      </c>
      <c r="C2513" s="138">
        <v>44519</v>
      </c>
      <c r="D2513" s="89" t="s">
        <v>498</v>
      </c>
      <c r="E2513" s="15" t="s">
        <v>499</v>
      </c>
      <c r="F2513" s="16">
        <v>4401.9999999999973</v>
      </c>
      <c r="H2513" s="2">
        <v>44501</v>
      </c>
      <c r="I2513" s="2">
        <v>44514</v>
      </c>
      <c r="J2513">
        <f t="shared" si="156"/>
        <v>14</v>
      </c>
      <c r="K2513" s="2">
        <f t="shared" si="157"/>
        <v>44507.5</v>
      </c>
      <c r="L2513" s="82">
        <v>44519.5</v>
      </c>
      <c r="M2513" s="82">
        <v>44519.5</v>
      </c>
      <c r="N2513" s="79"/>
      <c r="O2513">
        <f t="shared" si="158"/>
        <v>12</v>
      </c>
      <c r="P2513" s="32">
        <f t="shared" si="159"/>
        <v>52823.999999999971</v>
      </c>
    </row>
    <row r="2514" spans="2:16" x14ac:dyDescent="0.35">
      <c r="B2514" s="89" t="s">
        <v>98</v>
      </c>
      <c r="C2514" s="138">
        <v>44519</v>
      </c>
      <c r="D2514" s="89" t="s">
        <v>500</v>
      </c>
      <c r="E2514" s="15" t="s">
        <v>501</v>
      </c>
      <c r="F2514" s="16">
        <v>763.17999999999927</v>
      </c>
      <c r="H2514" s="2">
        <v>44501</v>
      </c>
      <c r="I2514" s="2">
        <v>44514</v>
      </c>
      <c r="J2514">
        <f t="shared" si="156"/>
        <v>14</v>
      </c>
      <c r="K2514" s="2">
        <f t="shared" si="157"/>
        <v>44507.5</v>
      </c>
      <c r="L2514" s="82">
        <v>44519.5</v>
      </c>
      <c r="M2514" s="82">
        <v>44519.5</v>
      </c>
      <c r="N2514" s="79"/>
      <c r="O2514">
        <f t="shared" si="158"/>
        <v>12</v>
      </c>
      <c r="P2514" s="32">
        <f t="shared" si="159"/>
        <v>9158.1599999999908</v>
      </c>
    </row>
    <row r="2515" spans="2:16" x14ac:dyDescent="0.35">
      <c r="B2515" s="89" t="s">
        <v>98</v>
      </c>
      <c r="C2515" s="138">
        <v>44519</v>
      </c>
      <c r="D2515" s="89" t="s">
        <v>502</v>
      </c>
      <c r="E2515" s="15" t="s">
        <v>502</v>
      </c>
      <c r="F2515" s="16">
        <v>49.3</v>
      </c>
      <c r="H2515" s="2">
        <v>44501</v>
      </c>
      <c r="I2515" s="2">
        <v>44514</v>
      </c>
      <c r="J2515">
        <f t="shared" si="156"/>
        <v>14</v>
      </c>
      <c r="K2515" s="2">
        <f t="shared" si="157"/>
        <v>44507.5</v>
      </c>
      <c r="L2515" s="82">
        <v>44519.5</v>
      </c>
      <c r="M2515" s="82">
        <v>44519.5</v>
      </c>
      <c r="N2515" s="79"/>
      <c r="O2515">
        <f t="shared" si="158"/>
        <v>12</v>
      </c>
      <c r="P2515" s="32">
        <f t="shared" si="159"/>
        <v>591.59999999999991</v>
      </c>
    </row>
    <row r="2516" spans="2:16" x14ac:dyDescent="0.35">
      <c r="B2516" s="89" t="s">
        <v>98</v>
      </c>
      <c r="C2516" s="138">
        <v>44519</v>
      </c>
      <c r="D2516" s="89" t="s">
        <v>446</v>
      </c>
      <c r="E2516" s="15" t="s">
        <v>446</v>
      </c>
      <c r="F2516" s="16">
        <v>2201.91</v>
      </c>
      <c r="H2516" s="2">
        <v>44501</v>
      </c>
      <c r="I2516" s="2">
        <v>44514</v>
      </c>
      <c r="J2516">
        <f t="shared" si="156"/>
        <v>14</v>
      </c>
      <c r="K2516" s="2">
        <f t="shared" si="157"/>
        <v>44507.5</v>
      </c>
      <c r="L2516" s="82">
        <v>44519.5</v>
      </c>
      <c r="M2516" s="82">
        <v>44519.5</v>
      </c>
      <c r="N2516" s="79"/>
      <c r="O2516">
        <f t="shared" si="158"/>
        <v>12</v>
      </c>
      <c r="P2516" s="32">
        <f t="shared" si="159"/>
        <v>26422.92</v>
      </c>
    </row>
    <row r="2517" spans="2:16" x14ac:dyDescent="0.35">
      <c r="B2517" s="89" t="s">
        <v>98</v>
      </c>
      <c r="C2517" s="138">
        <v>44519</v>
      </c>
      <c r="D2517" s="89" t="s">
        <v>447</v>
      </c>
      <c r="E2517" s="15" t="s">
        <v>447</v>
      </c>
      <c r="F2517" s="16">
        <v>5361.3200000000006</v>
      </c>
      <c r="H2517" s="2">
        <v>44501</v>
      </c>
      <c r="I2517" s="2">
        <v>44514</v>
      </c>
      <c r="J2517">
        <f t="shared" si="156"/>
        <v>14</v>
      </c>
      <c r="K2517" s="2">
        <f t="shared" si="157"/>
        <v>44507.5</v>
      </c>
      <c r="L2517" s="82">
        <v>44519.5</v>
      </c>
      <c r="M2517" s="82">
        <v>44519.5</v>
      </c>
      <c r="N2517" s="79"/>
      <c r="O2517">
        <f t="shared" si="158"/>
        <v>12</v>
      </c>
      <c r="P2517" s="32">
        <f t="shared" si="159"/>
        <v>64335.840000000011</v>
      </c>
    </row>
    <row r="2518" spans="2:16" x14ac:dyDescent="0.35">
      <c r="B2518" s="89" t="s">
        <v>98</v>
      </c>
      <c r="C2518" s="138">
        <v>44519</v>
      </c>
      <c r="D2518" s="89" t="s">
        <v>503</v>
      </c>
      <c r="E2518" s="15" t="s">
        <v>503</v>
      </c>
      <c r="F2518" s="16">
        <v>1751.47</v>
      </c>
      <c r="H2518" s="2">
        <v>44501</v>
      </c>
      <c r="I2518" s="2">
        <v>44514</v>
      </c>
      <c r="J2518">
        <f t="shared" si="156"/>
        <v>14</v>
      </c>
      <c r="K2518" s="2">
        <f t="shared" si="157"/>
        <v>44507.5</v>
      </c>
      <c r="L2518" s="82">
        <v>44519.5</v>
      </c>
      <c r="M2518" s="82">
        <v>44519.5</v>
      </c>
      <c r="N2518" s="79"/>
      <c r="O2518">
        <f t="shared" si="158"/>
        <v>12</v>
      </c>
      <c r="P2518" s="32">
        <f t="shared" si="159"/>
        <v>21017.64</v>
      </c>
    </row>
    <row r="2519" spans="2:16" x14ac:dyDescent="0.35">
      <c r="B2519" s="89" t="s">
        <v>86</v>
      </c>
      <c r="C2519" s="138">
        <v>44519</v>
      </c>
      <c r="D2519" s="89" t="s">
        <v>452</v>
      </c>
      <c r="E2519" s="15" t="s">
        <v>453</v>
      </c>
      <c r="F2519" s="16">
        <v>71.16</v>
      </c>
      <c r="H2519" s="2">
        <v>44500</v>
      </c>
      <c r="I2519" s="2">
        <v>44513</v>
      </c>
      <c r="J2519">
        <f t="shared" si="156"/>
        <v>14</v>
      </c>
      <c r="K2519" s="2">
        <f t="shared" si="157"/>
        <v>44506.5</v>
      </c>
      <c r="L2519" s="82">
        <v>44519.5</v>
      </c>
      <c r="M2519" s="82">
        <v>44519.5</v>
      </c>
      <c r="N2519" s="79"/>
      <c r="O2519">
        <f t="shared" si="158"/>
        <v>13</v>
      </c>
      <c r="P2519" s="32">
        <f t="shared" si="159"/>
        <v>925.07999999999993</v>
      </c>
    </row>
    <row r="2520" spans="2:16" x14ac:dyDescent="0.35">
      <c r="B2520" s="89" t="s">
        <v>86</v>
      </c>
      <c r="C2520" s="138">
        <v>44519</v>
      </c>
      <c r="D2520" s="89" t="s">
        <v>454</v>
      </c>
      <c r="E2520" s="15" t="s">
        <v>455</v>
      </c>
      <c r="F2520" s="16">
        <v>312.3</v>
      </c>
      <c r="H2520" s="2">
        <v>44500</v>
      </c>
      <c r="I2520" s="2">
        <v>44513</v>
      </c>
      <c r="J2520">
        <f t="shared" si="156"/>
        <v>14</v>
      </c>
      <c r="K2520" s="2">
        <f t="shared" si="157"/>
        <v>44506.5</v>
      </c>
      <c r="L2520" s="82">
        <v>44519.5</v>
      </c>
      <c r="M2520" s="82">
        <v>44519.5</v>
      </c>
      <c r="N2520" s="79"/>
      <c r="O2520">
        <f t="shared" si="158"/>
        <v>13</v>
      </c>
      <c r="P2520" s="32">
        <f t="shared" si="159"/>
        <v>4059.9</v>
      </c>
    </row>
    <row r="2521" spans="2:16" x14ac:dyDescent="0.35">
      <c r="B2521" s="89" t="s">
        <v>86</v>
      </c>
      <c r="C2521" s="138">
        <v>44519</v>
      </c>
      <c r="D2521" s="89" t="s">
        <v>430</v>
      </c>
      <c r="E2521" s="15" t="s">
        <v>431</v>
      </c>
      <c r="F2521" s="16">
        <v>5962.7699999999986</v>
      </c>
      <c r="H2521" s="2">
        <v>44500</v>
      </c>
      <c r="I2521" s="2">
        <v>44513</v>
      </c>
      <c r="J2521">
        <f t="shared" si="156"/>
        <v>14</v>
      </c>
      <c r="K2521" s="2">
        <f t="shared" si="157"/>
        <v>44506.5</v>
      </c>
      <c r="L2521" s="82">
        <v>44519.5</v>
      </c>
      <c r="M2521" s="82">
        <v>44519.5</v>
      </c>
      <c r="N2521" s="79"/>
      <c r="O2521">
        <f t="shared" si="158"/>
        <v>13</v>
      </c>
      <c r="P2521" s="32">
        <f t="shared" si="159"/>
        <v>77516.00999999998</v>
      </c>
    </row>
    <row r="2522" spans="2:16" x14ac:dyDescent="0.35">
      <c r="B2522" s="89" t="s">
        <v>86</v>
      </c>
      <c r="C2522" s="138">
        <v>44519</v>
      </c>
      <c r="D2522" s="89" t="s">
        <v>456</v>
      </c>
      <c r="E2522" s="15" t="s">
        <v>457</v>
      </c>
      <c r="F2522" s="16">
        <v>85.77</v>
      </c>
      <c r="H2522" s="2">
        <v>44500</v>
      </c>
      <c r="I2522" s="2">
        <v>44513</v>
      </c>
      <c r="J2522">
        <f t="shared" si="156"/>
        <v>14</v>
      </c>
      <c r="K2522" s="2">
        <f t="shared" si="157"/>
        <v>44506.5</v>
      </c>
      <c r="L2522" s="82">
        <v>44519.5</v>
      </c>
      <c r="M2522" s="82">
        <v>44519.5</v>
      </c>
      <c r="N2522" s="79"/>
      <c r="O2522">
        <f t="shared" si="158"/>
        <v>13</v>
      </c>
      <c r="P2522" s="32">
        <f t="shared" si="159"/>
        <v>1115.01</v>
      </c>
    </row>
    <row r="2523" spans="2:16" x14ac:dyDescent="0.35">
      <c r="B2523" s="89" t="s">
        <v>86</v>
      </c>
      <c r="C2523" s="138">
        <v>44519</v>
      </c>
      <c r="D2523" s="89" t="s">
        <v>432</v>
      </c>
      <c r="E2523" s="15" t="s">
        <v>433</v>
      </c>
      <c r="F2523" s="16">
        <v>22706.210000000006</v>
      </c>
      <c r="H2523" s="2">
        <v>44500</v>
      </c>
      <c r="I2523" s="2">
        <v>44513</v>
      </c>
      <c r="J2523">
        <f t="shared" si="156"/>
        <v>14</v>
      </c>
      <c r="K2523" s="2">
        <f t="shared" si="157"/>
        <v>44506.5</v>
      </c>
      <c r="L2523" s="82">
        <v>44519.5</v>
      </c>
      <c r="M2523" s="82">
        <v>44519.5</v>
      </c>
      <c r="N2523" s="79"/>
      <c r="O2523">
        <f t="shared" si="158"/>
        <v>13</v>
      </c>
      <c r="P2523" s="32">
        <f t="shared" si="159"/>
        <v>295180.7300000001</v>
      </c>
    </row>
    <row r="2524" spans="2:16" x14ac:dyDescent="0.35">
      <c r="B2524" s="89" t="s">
        <v>86</v>
      </c>
      <c r="C2524" s="138">
        <v>44519</v>
      </c>
      <c r="D2524" s="89" t="s">
        <v>434</v>
      </c>
      <c r="E2524" s="15" t="s">
        <v>435</v>
      </c>
      <c r="F2524" s="16">
        <v>33144.340000000004</v>
      </c>
      <c r="H2524" s="2">
        <v>44500</v>
      </c>
      <c r="I2524" s="2">
        <v>44513</v>
      </c>
      <c r="J2524">
        <f t="shared" si="156"/>
        <v>14</v>
      </c>
      <c r="K2524" s="2">
        <f t="shared" si="157"/>
        <v>44506.5</v>
      </c>
      <c r="L2524" s="82">
        <v>44519.5</v>
      </c>
      <c r="M2524" s="82">
        <v>44519.5</v>
      </c>
      <c r="N2524" s="79"/>
      <c r="O2524">
        <f t="shared" si="158"/>
        <v>13</v>
      </c>
      <c r="P2524" s="32">
        <f t="shared" si="159"/>
        <v>430876.42000000004</v>
      </c>
    </row>
    <row r="2525" spans="2:16" x14ac:dyDescent="0.35">
      <c r="B2525" s="89" t="s">
        <v>86</v>
      </c>
      <c r="C2525" s="138">
        <v>44519</v>
      </c>
      <c r="D2525" s="89" t="s">
        <v>436</v>
      </c>
      <c r="E2525" s="15" t="s">
        <v>437</v>
      </c>
      <c r="F2525" s="16">
        <v>8332.6999999999989</v>
      </c>
      <c r="H2525" s="2">
        <v>44500</v>
      </c>
      <c r="I2525" s="2">
        <v>44513</v>
      </c>
      <c r="J2525">
        <f t="shared" si="156"/>
        <v>14</v>
      </c>
      <c r="K2525" s="2">
        <f t="shared" si="157"/>
        <v>44506.5</v>
      </c>
      <c r="L2525" s="82">
        <v>44519.5</v>
      </c>
      <c r="M2525" s="82">
        <v>44519.5</v>
      </c>
      <c r="N2525" s="79"/>
      <c r="O2525">
        <f t="shared" si="158"/>
        <v>13</v>
      </c>
      <c r="P2525" s="32">
        <f t="shared" si="159"/>
        <v>108325.09999999999</v>
      </c>
    </row>
    <row r="2526" spans="2:16" x14ac:dyDescent="0.35">
      <c r="B2526" s="89" t="s">
        <v>86</v>
      </c>
      <c r="C2526" s="138">
        <v>44519</v>
      </c>
      <c r="D2526" s="89" t="s">
        <v>458</v>
      </c>
      <c r="E2526" s="15" t="s">
        <v>459</v>
      </c>
      <c r="F2526" s="16">
        <v>614.41</v>
      </c>
      <c r="H2526" s="2">
        <v>44500</v>
      </c>
      <c r="I2526" s="2">
        <v>44513</v>
      </c>
      <c r="J2526">
        <f t="shared" si="156"/>
        <v>14</v>
      </c>
      <c r="K2526" s="2">
        <f t="shared" si="157"/>
        <v>44506.5</v>
      </c>
      <c r="L2526" s="82">
        <v>44519.5</v>
      </c>
      <c r="M2526" s="82">
        <v>44519.5</v>
      </c>
      <c r="N2526" s="79"/>
      <c r="O2526">
        <f t="shared" si="158"/>
        <v>13</v>
      </c>
      <c r="P2526" s="32">
        <f t="shared" si="159"/>
        <v>7987.33</v>
      </c>
    </row>
    <row r="2527" spans="2:16" x14ac:dyDescent="0.35">
      <c r="B2527" s="89" t="s">
        <v>86</v>
      </c>
      <c r="C2527" s="138">
        <v>44519</v>
      </c>
      <c r="D2527" s="89" t="s">
        <v>438</v>
      </c>
      <c r="E2527" s="15" t="s">
        <v>439</v>
      </c>
      <c r="F2527" s="16">
        <v>5601.8799999999992</v>
      </c>
      <c r="H2527" s="2">
        <v>44500</v>
      </c>
      <c r="I2527" s="2">
        <v>44513</v>
      </c>
      <c r="J2527">
        <f t="shared" si="156"/>
        <v>14</v>
      </c>
      <c r="K2527" s="2">
        <f t="shared" si="157"/>
        <v>44506.5</v>
      </c>
      <c r="L2527" s="82">
        <v>44519.5</v>
      </c>
      <c r="M2527" s="82">
        <v>44519.5</v>
      </c>
      <c r="N2527" s="79"/>
      <c r="O2527">
        <f t="shared" si="158"/>
        <v>13</v>
      </c>
      <c r="P2527" s="32">
        <f t="shared" si="159"/>
        <v>72824.439999999988</v>
      </c>
    </row>
    <row r="2528" spans="2:16" x14ac:dyDescent="0.35">
      <c r="B2528" s="89" t="s">
        <v>86</v>
      </c>
      <c r="C2528" s="138">
        <v>44519</v>
      </c>
      <c r="D2528" s="89" t="s">
        <v>468</v>
      </c>
      <c r="E2528" s="15" t="s">
        <v>469</v>
      </c>
      <c r="F2528" s="16">
        <v>25.280000000000008</v>
      </c>
      <c r="H2528" s="2">
        <v>44500</v>
      </c>
      <c r="I2528" s="2">
        <v>44513</v>
      </c>
      <c r="J2528">
        <f t="shared" si="156"/>
        <v>14</v>
      </c>
      <c r="K2528" s="2">
        <f t="shared" si="157"/>
        <v>44506.5</v>
      </c>
      <c r="L2528" s="82">
        <v>44519.5</v>
      </c>
      <c r="M2528" s="82">
        <v>44519.5</v>
      </c>
      <c r="N2528" s="79"/>
      <c r="O2528">
        <f t="shared" si="158"/>
        <v>13</v>
      </c>
      <c r="P2528" s="32">
        <f t="shared" si="159"/>
        <v>328.6400000000001</v>
      </c>
    </row>
    <row r="2529" spans="2:16" x14ac:dyDescent="0.35">
      <c r="B2529" s="89" t="s">
        <v>86</v>
      </c>
      <c r="C2529" s="138">
        <v>44519</v>
      </c>
      <c r="D2529" s="89" t="s">
        <v>474</v>
      </c>
      <c r="E2529" s="15" t="s">
        <v>475</v>
      </c>
      <c r="F2529" s="16">
        <v>192.31</v>
      </c>
      <c r="H2529" s="2">
        <v>44500</v>
      </c>
      <c r="I2529" s="2">
        <v>44513</v>
      </c>
      <c r="J2529">
        <f t="shared" si="156"/>
        <v>14</v>
      </c>
      <c r="K2529" s="2">
        <f t="shared" si="157"/>
        <v>44506.5</v>
      </c>
      <c r="L2529" s="82">
        <v>44519.5</v>
      </c>
      <c r="M2529" s="82">
        <v>44519.5</v>
      </c>
      <c r="N2529" s="79"/>
      <c r="O2529">
        <f t="shared" si="158"/>
        <v>13</v>
      </c>
      <c r="P2529" s="32">
        <f t="shared" si="159"/>
        <v>2500.0300000000002</v>
      </c>
    </row>
    <row r="2530" spans="2:16" x14ac:dyDescent="0.35">
      <c r="B2530" s="89" t="s">
        <v>86</v>
      </c>
      <c r="C2530" s="138">
        <v>44519</v>
      </c>
      <c r="D2530" s="89" t="s">
        <v>476</v>
      </c>
      <c r="E2530" s="15" t="s">
        <v>477</v>
      </c>
      <c r="F2530" s="16">
        <v>31.640000000000004</v>
      </c>
      <c r="H2530" s="2">
        <v>44500</v>
      </c>
      <c r="I2530" s="2">
        <v>44513</v>
      </c>
      <c r="J2530">
        <f t="shared" si="156"/>
        <v>14</v>
      </c>
      <c r="K2530" s="2">
        <f t="shared" si="157"/>
        <v>44506.5</v>
      </c>
      <c r="L2530" s="82">
        <v>44519.5</v>
      </c>
      <c r="M2530" s="82">
        <v>44519.5</v>
      </c>
      <c r="N2530" s="79"/>
      <c r="O2530">
        <f t="shared" si="158"/>
        <v>13</v>
      </c>
      <c r="P2530" s="32">
        <f t="shared" si="159"/>
        <v>411.32000000000005</v>
      </c>
    </row>
    <row r="2531" spans="2:16" x14ac:dyDescent="0.35">
      <c r="B2531" s="89" t="s">
        <v>86</v>
      </c>
      <c r="C2531" s="138">
        <v>44519</v>
      </c>
      <c r="D2531" s="89" t="s">
        <v>478</v>
      </c>
      <c r="E2531" s="15" t="s">
        <v>479</v>
      </c>
      <c r="F2531" s="16">
        <v>11270.990000000005</v>
      </c>
      <c r="H2531" s="2">
        <v>44500</v>
      </c>
      <c r="I2531" s="2">
        <v>44513</v>
      </c>
      <c r="J2531">
        <f t="shared" si="156"/>
        <v>14</v>
      </c>
      <c r="K2531" s="2">
        <f t="shared" si="157"/>
        <v>44506.5</v>
      </c>
      <c r="L2531" s="82">
        <v>44519.5</v>
      </c>
      <c r="M2531" s="82">
        <v>44519.5</v>
      </c>
      <c r="N2531" s="79"/>
      <c r="O2531">
        <f t="shared" si="158"/>
        <v>13</v>
      </c>
      <c r="P2531" s="32">
        <f t="shared" si="159"/>
        <v>146522.87000000005</v>
      </c>
    </row>
    <row r="2532" spans="2:16" x14ac:dyDescent="0.35">
      <c r="B2532" s="89" t="s">
        <v>86</v>
      </c>
      <c r="C2532" s="138">
        <v>44519</v>
      </c>
      <c r="D2532" s="89" t="s">
        <v>480</v>
      </c>
      <c r="E2532" s="15" t="s">
        <v>481</v>
      </c>
      <c r="F2532" s="16">
        <v>1474.3300000000002</v>
      </c>
      <c r="H2532" s="2">
        <v>44500</v>
      </c>
      <c r="I2532" s="2">
        <v>44513</v>
      </c>
      <c r="J2532">
        <f t="shared" si="156"/>
        <v>14</v>
      </c>
      <c r="K2532" s="2">
        <f t="shared" si="157"/>
        <v>44506.5</v>
      </c>
      <c r="L2532" s="82">
        <v>44519.5</v>
      </c>
      <c r="M2532" s="82">
        <v>44519.5</v>
      </c>
      <c r="N2532" s="79"/>
      <c r="O2532">
        <f t="shared" si="158"/>
        <v>13</v>
      </c>
      <c r="P2532" s="32">
        <f t="shared" si="159"/>
        <v>19166.29</v>
      </c>
    </row>
    <row r="2533" spans="2:16" x14ac:dyDescent="0.35">
      <c r="B2533" s="89" t="s">
        <v>86</v>
      </c>
      <c r="C2533" s="138">
        <v>44519</v>
      </c>
      <c r="D2533" s="89" t="s">
        <v>563</v>
      </c>
      <c r="E2533" s="15" t="s">
        <v>564</v>
      </c>
      <c r="F2533" s="16">
        <v>4126.1900000000005</v>
      </c>
      <c r="H2533" s="2">
        <v>44500</v>
      </c>
      <c r="I2533" s="2">
        <v>44513</v>
      </c>
      <c r="J2533">
        <f t="shared" si="156"/>
        <v>14</v>
      </c>
      <c r="K2533" s="2">
        <f t="shared" si="157"/>
        <v>44506.5</v>
      </c>
      <c r="L2533" s="82">
        <v>44519.5</v>
      </c>
      <c r="M2533" s="82">
        <v>44519.5</v>
      </c>
      <c r="N2533" s="79"/>
      <c r="O2533">
        <f t="shared" si="158"/>
        <v>13</v>
      </c>
      <c r="P2533" s="32">
        <f t="shared" si="159"/>
        <v>53640.470000000008</v>
      </c>
    </row>
    <row r="2534" spans="2:16" x14ac:dyDescent="0.35">
      <c r="B2534" s="124" t="s">
        <v>86</v>
      </c>
      <c r="C2534" s="138">
        <v>44519</v>
      </c>
      <c r="D2534" s="89" t="s">
        <v>490</v>
      </c>
      <c r="E2534" s="15" t="s">
        <v>491</v>
      </c>
      <c r="F2534" s="16">
        <v>324.29999999999995</v>
      </c>
      <c r="H2534" s="2">
        <v>44500</v>
      </c>
      <c r="I2534" s="2">
        <v>44513</v>
      </c>
      <c r="J2534">
        <f t="shared" si="156"/>
        <v>14</v>
      </c>
      <c r="K2534" s="2">
        <f t="shared" si="157"/>
        <v>44506.5</v>
      </c>
      <c r="L2534" s="82">
        <v>44519.5</v>
      </c>
      <c r="M2534" s="82">
        <v>44519.5</v>
      </c>
      <c r="N2534" s="79"/>
      <c r="O2534">
        <f t="shared" si="158"/>
        <v>13</v>
      </c>
      <c r="P2534" s="32">
        <f t="shared" si="159"/>
        <v>4215.8999999999996</v>
      </c>
    </row>
    <row r="2535" spans="2:16" x14ac:dyDescent="0.35">
      <c r="B2535" s="89" t="s">
        <v>86</v>
      </c>
      <c r="C2535" s="138">
        <v>44519</v>
      </c>
      <c r="D2535" s="89" t="s">
        <v>494</v>
      </c>
      <c r="E2535" s="15" t="s">
        <v>495</v>
      </c>
      <c r="F2535" s="16">
        <v>1874.8899999999992</v>
      </c>
      <c r="H2535" s="2">
        <v>44500</v>
      </c>
      <c r="I2535" s="2">
        <v>44513</v>
      </c>
      <c r="J2535">
        <f t="shared" si="156"/>
        <v>14</v>
      </c>
      <c r="K2535" s="2">
        <f t="shared" si="157"/>
        <v>44506.5</v>
      </c>
      <c r="L2535" s="82">
        <v>44519.5</v>
      </c>
      <c r="M2535" s="82">
        <v>44519.5</v>
      </c>
      <c r="N2535" s="79"/>
      <c r="O2535">
        <f t="shared" si="158"/>
        <v>13</v>
      </c>
      <c r="P2535" s="32">
        <f t="shared" si="159"/>
        <v>24373.569999999989</v>
      </c>
    </row>
    <row r="2536" spans="2:16" x14ac:dyDescent="0.35">
      <c r="B2536" s="126" t="s">
        <v>86</v>
      </c>
      <c r="C2536" s="138">
        <v>44519</v>
      </c>
      <c r="D2536" s="89" t="s">
        <v>496</v>
      </c>
      <c r="E2536" s="15" t="s">
        <v>497</v>
      </c>
      <c r="F2536" s="16">
        <v>324.47999999999996</v>
      </c>
      <c r="H2536" s="2">
        <v>44500</v>
      </c>
      <c r="I2536" s="2">
        <v>44513</v>
      </c>
      <c r="J2536">
        <f t="shared" si="156"/>
        <v>14</v>
      </c>
      <c r="K2536" s="2">
        <f t="shared" si="157"/>
        <v>44506.5</v>
      </c>
      <c r="L2536" s="82">
        <v>44519.5</v>
      </c>
      <c r="M2536" s="82">
        <v>44519.5</v>
      </c>
      <c r="N2536" s="79"/>
      <c r="O2536">
        <f t="shared" si="158"/>
        <v>13</v>
      </c>
      <c r="P2536" s="32">
        <f t="shared" si="159"/>
        <v>4218.24</v>
      </c>
    </row>
    <row r="2537" spans="2:16" x14ac:dyDescent="0.35">
      <c r="B2537" s="89" t="s">
        <v>86</v>
      </c>
      <c r="C2537" s="138">
        <v>44519</v>
      </c>
      <c r="D2537" s="89" t="s">
        <v>498</v>
      </c>
      <c r="E2537" s="15" t="s">
        <v>499</v>
      </c>
      <c r="F2537" s="16">
        <v>402.48000000000008</v>
      </c>
      <c r="H2537" s="2">
        <v>44500</v>
      </c>
      <c r="I2537" s="2">
        <v>44513</v>
      </c>
      <c r="J2537">
        <f t="shared" si="156"/>
        <v>14</v>
      </c>
      <c r="K2537" s="2">
        <f t="shared" si="157"/>
        <v>44506.5</v>
      </c>
      <c r="L2537" s="82">
        <v>44519.5</v>
      </c>
      <c r="M2537" s="82">
        <v>44519.5</v>
      </c>
      <c r="N2537" s="79"/>
      <c r="O2537">
        <f t="shared" si="158"/>
        <v>13</v>
      </c>
      <c r="P2537" s="32">
        <f t="shared" si="159"/>
        <v>5232.2400000000007</v>
      </c>
    </row>
    <row r="2538" spans="2:16" x14ac:dyDescent="0.35">
      <c r="B2538" s="89" t="s">
        <v>86</v>
      </c>
      <c r="C2538" s="138">
        <v>44519</v>
      </c>
      <c r="D2538" s="89" t="s">
        <v>500</v>
      </c>
      <c r="E2538" s="15" t="s">
        <v>501</v>
      </c>
      <c r="F2538" s="16">
        <v>99.019999999999968</v>
      </c>
      <c r="H2538" s="2">
        <v>44500</v>
      </c>
      <c r="I2538" s="2">
        <v>44513</v>
      </c>
      <c r="J2538">
        <f t="shared" si="156"/>
        <v>14</v>
      </c>
      <c r="K2538" s="2">
        <f t="shared" si="157"/>
        <v>44506.5</v>
      </c>
      <c r="L2538" s="82">
        <v>44519.5</v>
      </c>
      <c r="M2538" s="82">
        <v>44519.5</v>
      </c>
      <c r="N2538" s="79"/>
      <c r="O2538">
        <f t="shared" si="158"/>
        <v>13</v>
      </c>
      <c r="P2538" s="32">
        <f t="shared" si="159"/>
        <v>1287.2599999999995</v>
      </c>
    </row>
    <row r="2539" spans="2:16" x14ac:dyDescent="0.35">
      <c r="B2539" s="89" t="s">
        <v>86</v>
      </c>
      <c r="C2539" s="138">
        <v>44519</v>
      </c>
      <c r="D2539" s="89" t="s">
        <v>502</v>
      </c>
      <c r="E2539" s="15" t="s">
        <v>502</v>
      </c>
      <c r="F2539" s="16">
        <v>253.01</v>
      </c>
      <c r="H2539" s="2">
        <v>44500</v>
      </c>
      <c r="I2539" s="2">
        <v>44513</v>
      </c>
      <c r="J2539">
        <f t="shared" si="156"/>
        <v>14</v>
      </c>
      <c r="K2539" s="2">
        <f t="shared" si="157"/>
        <v>44506.5</v>
      </c>
      <c r="L2539" s="82">
        <v>44519.5</v>
      </c>
      <c r="M2539" s="82">
        <v>44519.5</v>
      </c>
      <c r="N2539" s="79"/>
      <c r="O2539">
        <f t="shared" si="158"/>
        <v>13</v>
      </c>
      <c r="P2539" s="32">
        <f t="shared" si="159"/>
        <v>3289.13</v>
      </c>
    </row>
    <row r="2540" spans="2:16" x14ac:dyDescent="0.35">
      <c r="B2540" s="89" t="s">
        <v>86</v>
      </c>
      <c r="C2540" s="138">
        <v>44519</v>
      </c>
      <c r="D2540" s="89" t="s">
        <v>446</v>
      </c>
      <c r="E2540" s="15" t="s">
        <v>446</v>
      </c>
      <c r="F2540" s="16">
        <v>886.26</v>
      </c>
      <c r="H2540" s="2">
        <v>44500</v>
      </c>
      <c r="I2540" s="2">
        <v>44513</v>
      </c>
      <c r="J2540">
        <f t="shared" si="156"/>
        <v>14</v>
      </c>
      <c r="K2540" s="2">
        <f t="shared" si="157"/>
        <v>44506.5</v>
      </c>
      <c r="L2540" s="82">
        <v>44519.5</v>
      </c>
      <c r="M2540" s="82">
        <v>44519.5</v>
      </c>
      <c r="N2540" s="79"/>
      <c r="O2540">
        <f t="shared" si="158"/>
        <v>13</v>
      </c>
      <c r="P2540" s="32">
        <f t="shared" si="159"/>
        <v>11521.38</v>
      </c>
    </row>
    <row r="2541" spans="2:16" x14ac:dyDescent="0.35">
      <c r="B2541" s="89" t="s">
        <v>86</v>
      </c>
      <c r="C2541" s="138">
        <v>44519</v>
      </c>
      <c r="D2541" s="89" t="s">
        <v>447</v>
      </c>
      <c r="E2541" s="15" t="s">
        <v>447</v>
      </c>
      <c r="F2541" s="16">
        <v>2006.2099999999998</v>
      </c>
      <c r="H2541" s="2">
        <v>44500</v>
      </c>
      <c r="I2541" s="2">
        <v>44513</v>
      </c>
      <c r="J2541">
        <f t="shared" si="156"/>
        <v>14</v>
      </c>
      <c r="K2541" s="2">
        <f t="shared" si="157"/>
        <v>44506.5</v>
      </c>
      <c r="L2541" s="82">
        <v>44519.5</v>
      </c>
      <c r="M2541" s="82">
        <v>44519.5</v>
      </c>
      <c r="N2541" s="79"/>
      <c r="O2541">
        <f t="shared" si="158"/>
        <v>13</v>
      </c>
      <c r="P2541" s="32">
        <f t="shared" si="159"/>
        <v>26080.729999999996</v>
      </c>
    </row>
    <row r="2542" spans="2:16" x14ac:dyDescent="0.35">
      <c r="B2542" s="89" t="s">
        <v>86</v>
      </c>
      <c r="C2542" s="138">
        <v>44519</v>
      </c>
      <c r="D2542" s="89" t="s">
        <v>503</v>
      </c>
      <c r="E2542" s="15" t="s">
        <v>503</v>
      </c>
      <c r="F2542" s="16">
        <v>809.09</v>
      </c>
      <c r="H2542" s="2">
        <v>44500</v>
      </c>
      <c r="I2542" s="2">
        <v>44513</v>
      </c>
      <c r="J2542">
        <f t="shared" si="156"/>
        <v>14</v>
      </c>
      <c r="K2542" s="2">
        <f t="shared" si="157"/>
        <v>44506.5</v>
      </c>
      <c r="L2542" s="82">
        <v>44519.5</v>
      </c>
      <c r="M2542" s="82">
        <v>44519.5</v>
      </c>
      <c r="N2542" s="79"/>
      <c r="O2542">
        <f t="shared" si="158"/>
        <v>13</v>
      </c>
      <c r="P2542" s="32">
        <f t="shared" si="159"/>
        <v>10518.17</v>
      </c>
    </row>
    <row r="2543" spans="2:16" x14ac:dyDescent="0.35">
      <c r="B2543" s="89" t="s">
        <v>86</v>
      </c>
      <c r="C2543" s="138">
        <v>44519</v>
      </c>
      <c r="D2543" s="89" t="s">
        <v>540</v>
      </c>
      <c r="E2543" s="15" t="s">
        <v>541</v>
      </c>
      <c r="F2543" s="16">
        <v>2.4000000000000004</v>
      </c>
      <c r="H2543" s="2">
        <v>44500</v>
      </c>
      <c r="I2543" s="2">
        <v>44513</v>
      </c>
      <c r="J2543">
        <f t="shared" si="156"/>
        <v>14</v>
      </c>
      <c r="K2543" s="2">
        <f t="shared" si="157"/>
        <v>44506.5</v>
      </c>
      <c r="L2543" s="82">
        <v>44519.5</v>
      </c>
      <c r="M2543" s="79">
        <v>44529.5</v>
      </c>
      <c r="N2543" s="79"/>
      <c r="O2543">
        <f t="shared" si="158"/>
        <v>23</v>
      </c>
      <c r="P2543" s="32">
        <f t="shared" si="159"/>
        <v>55.20000000000001</v>
      </c>
    </row>
    <row r="2544" spans="2:16" x14ac:dyDescent="0.35">
      <c r="B2544" s="89" t="s">
        <v>86</v>
      </c>
      <c r="C2544" s="138">
        <v>44519</v>
      </c>
      <c r="D2544" s="89" t="s">
        <v>488</v>
      </c>
      <c r="E2544" s="15" t="s">
        <v>489</v>
      </c>
      <c r="F2544" s="16">
        <v>1009.7400000000002</v>
      </c>
      <c r="H2544" s="2">
        <v>44500</v>
      </c>
      <c r="I2544" s="2">
        <v>44513</v>
      </c>
      <c r="J2544">
        <f t="shared" si="156"/>
        <v>14</v>
      </c>
      <c r="K2544" s="2">
        <f t="shared" si="157"/>
        <v>44506.5</v>
      </c>
      <c r="L2544" s="82">
        <v>44519.5</v>
      </c>
      <c r="M2544" s="79">
        <v>44545.5</v>
      </c>
      <c r="N2544" s="79"/>
      <c r="O2544">
        <f t="shared" si="158"/>
        <v>39</v>
      </c>
      <c r="P2544" s="32">
        <f t="shared" si="159"/>
        <v>39379.860000000008</v>
      </c>
    </row>
    <row r="2545" spans="1:16" x14ac:dyDescent="0.35">
      <c r="B2545" s="89" t="s">
        <v>86</v>
      </c>
      <c r="C2545" s="138">
        <v>44519</v>
      </c>
      <c r="D2545" s="89" t="s">
        <v>534</v>
      </c>
      <c r="E2545" s="15" t="s">
        <v>535</v>
      </c>
      <c r="F2545" s="16">
        <v>1159.8</v>
      </c>
      <c r="H2545" s="2">
        <v>44500</v>
      </c>
      <c r="I2545" s="2">
        <v>44513</v>
      </c>
      <c r="J2545">
        <f t="shared" si="156"/>
        <v>14</v>
      </c>
      <c r="K2545" s="2">
        <f t="shared" si="157"/>
        <v>44506.5</v>
      </c>
      <c r="L2545" s="82">
        <v>44519.5</v>
      </c>
      <c r="M2545" s="82">
        <v>44519.5</v>
      </c>
      <c r="N2545" s="79">
        <v>44518.5</v>
      </c>
      <c r="O2545">
        <f t="shared" si="158"/>
        <v>13</v>
      </c>
      <c r="P2545" s="32">
        <f t="shared" si="159"/>
        <v>15077.4</v>
      </c>
    </row>
    <row r="2546" spans="1:16" x14ac:dyDescent="0.35">
      <c r="B2546" s="89" t="s">
        <v>86</v>
      </c>
      <c r="C2546" s="138">
        <v>44519</v>
      </c>
      <c r="D2546" s="89" t="s">
        <v>536</v>
      </c>
      <c r="E2546" s="15" t="s">
        <v>537</v>
      </c>
      <c r="F2546" s="16">
        <v>276.73</v>
      </c>
      <c r="H2546" s="2">
        <v>44500</v>
      </c>
      <c r="I2546" s="2">
        <v>44513</v>
      </c>
      <c r="J2546">
        <f t="shared" si="156"/>
        <v>14</v>
      </c>
      <c r="K2546" s="2">
        <f t="shared" si="157"/>
        <v>44506.5</v>
      </c>
      <c r="L2546" s="82">
        <v>44519.5</v>
      </c>
      <c r="M2546" s="82">
        <v>44519.5</v>
      </c>
      <c r="N2546" s="79">
        <v>44518.5</v>
      </c>
      <c r="O2546">
        <f t="shared" si="158"/>
        <v>13</v>
      </c>
      <c r="P2546" s="32">
        <f t="shared" si="159"/>
        <v>3597.4900000000002</v>
      </c>
    </row>
    <row r="2547" spans="1:16" x14ac:dyDescent="0.35">
      <c r="A2547" s="4"/>
      <c r="B2547" s="123" t="s">
        <v>98</v>
      </c>
      <c r="C2547" s="142">
        <v>44519</v>
      </c>
      <c r="D2547" s="89" t="s">
        <v>544</v>
      </c>
      <c r="E2547" t="s">
        <v>545</v>
      </c>
      <c r="F2547" s="3">
        <v>136.63999999999999</v>
      </c>
      <c r="H2547" s="2">
        <v>44501</v>
      </c>
      <c r="I2547" s="2">
        <v>44514</v>
      </c>
      <c r="J2547">
        <f t="shared" si="156"/>
        <v>14</v>
      </c>
      <c r="K2547" s="2">
        <f t="shared" si="157"/>
        <v>44507.5</v>
      </c>
      <c r="L2547" s="94">
        <v>44519.5</v>
      </c>
      <c r="M2547" s="79">
        <v>44533.5</v>
      </c>
      <c r="N2547" s="79"/>
      <c r="O2547">
        <f t="shared" si="158"/>
        <v>26</v>
      </c>
      <c r="P2547" s="32">
        <f t="shared" si="159"/>
        <v>3552.6399999999994</v>
      </c>
    </row>
    <row r="2548" spans="1:16" x14ac:dyDescent="0.35">
      <c r="A2548" s="4"/>
      <c r="B2548" s="123" t="s">
        <v>98</v>
      </c>
      <c r="C2548" s="142">
        <v>44519</v>
      </c>
      <c r="D2548" s="89" t="s">
        <v>544</v>
      </c>
      <c r="E2548" t="s">
        <v>546</v>
      </c>
      <c r="F2548" s="3">
        <v>3372.3999999999996</v>
      </c>
      <c r="H2548" s="2">
        <v>44501</v>
      </c>
      <c r="I2548" s="2">
        <v>44514</v>
      </c>
      <c r="J2548">
        <f t="shared" si="156"/>
        <v>14</v>
      </c>
      <c r="K2548" s="2">
        <f t="shared" si="157"/>
        <v>44507.5</v>
      </c>
      <c r="L2548" s="94">
        <v>44519.5</v>
      </c>
      <c r="M2548" s="79">
        <v>44550.5</v>
      </c>
      <c r="N2548" s="79"/>
      <c r="O2548">
        <f t="shared" si="158"/>
        <v>43</v>
      </c>
      <c r="P2548" s="32">
        <f t="shared" si="159"/>
        <v>145013.19999999998</v>
      </c>
    </row>
    <row r="2549" spans="1:16" x14ac:dyDescent="0.35">
      <c r="A2549" s="4"/>
      <c r="B2549" s="123" t="s">
        <v>86</v>
      </c>
      <c r="C2549" s="142">
        <v>44519</v>
      </c>
      <c r="D2549" s="89" t="s">
        <v>544</v>
      </c>
      <c r="E2549" t="s">
        <v>546</v>
      </c>
      <c r="F2549" s="3">
        <v>187.01</v>
      </c>
      <c r="H2549" s="2">
        <v>44500</v>
      </c>
      <c r="I2549" s="2">
        <v>44513</v>
      </c>
      <c r="J2549">
        <f t="shared" si="156"/>
        <v>14</v>
      </c>
      <c r="K2549" s="2">
        <f t="shared" si="157"/>
        <v>44506.5</v>
      </c>
      <c r="L2549" s="94">
        <v>44519.5</v>
      </c>
      <c r="M2549" s="79">
        <v>44550.5</v>
      </c>
      <c r="N2549" s="79"/>
      <c r="O2549">
        <f t="shared" si="158"/>
        <v>44</v>
      </c>
      <c r="P2549" s="32">
        <f t="shared" si="159"/>
        <v>8228.4399999999987</v>
      </c>
    </row>
    <row r="2550" spans="1:16" x14ac:dyDescent="0.35">
      <c r="B2550" s="89" t="s">
        <v>98</v>
      </c>
      <c r="C2550" s="138">
        <v>44533</v>
      </c>
      <c r="D2550" s="89" t="s">
        <v>450</v>
      </c>
      <c r="E2550" s="15" t="s">
        <v>451</v>
      </c>
      <c r="F2550" s="16">
        <v>23.38</v>
      </c>
      <c r="H2550" s="2">
        <v>44515</v>
      </c>
      <c r="I2550" s="2">
        <v>44528</v>
      </c>
      <c r="J2550">
        <f t="shared" si="156"/>
        <v>14</v>
      </c>
      <c r="K2550" s="2">
        <f t="shared" si="157"/>
        <v>44521.5</v>
      </c>
      <c r="L2550" s="82">
        <v>44533.5</v>
      </c>
      <c r="M2550" s="79">
        <v>44533.5</v>
      </c>
      <c r="N2550" s="79"/>
      <c r="O2550">
        <f t="shared" si="158"/>
        <v>12</v>
      </c>
      <c r="P2550" s="32">
        <f t="shared" si="159"/>
        <v>280.56</v>
      </c>
    </row>
    <row r="2551" spans="1:16" x14ac:dyDescent="0.35">
      <c r="B2551" s="89" t="s">
        <v>98</v>
      </c>
      <c r="C2551" s="138">
        <v>44533</v>
      </c>
      <c r="D2551" s="89" t="s">
        <v>460</v>
      </c>
      <c r="E2551" s="15" t="s">
        <v>461</v>
      </c>
      <c r="F2551" s="16">
        <v>188.70999999999989</v>
      </c>
      <c r="H2551" s="2">
        <v>44515</v>
      </c>
      <c r="I2551" s="2">
        <v>44528</v>
      </c>
      <c r="J2551">
        <f t="shared" si="156"/>
        <v>14</v>
      </c>
      <c r="K2551" s="2">
        <f t="shared" si="157"/>
        <v>44521.5</v>
      </c>
      <c r="L2551" s="82">
        <v>44533.5</v>
      </c>
      <c r="M2551" s="79">
        <v>44533.5</v>
      </c>
      <c r="N2551" s="79"/>
      <c r="O2551">
        <f t="shared" si="158"/>
        <v>12</v>
      </c>
      <c r="P2551" s="32">
        <f t="shared" si="159"/>
        <v>2264.5199999999986</v>
      </c>
    </row>
    <row r="2552" spans="1:16" x14ac:dyDescent="0.35">
      <c r="B2552" s="89" t="s">
        <v>98</v>
      </c>
      <c r="C2552" s="138">
        <v>44533</v>
      </c>
      <c r="D2552" s="89" t="s">
        <v>462</v>
      </c>
      <c r="E2552" s="15" t="s">
        <v>463</v>
      </c>
      <c r="F2552" s="16">
        <v>31.280000000000005</v>
      </c>
      <c r="H2552" s="2">
        <v>44515</v>
      </c>
      <c r="I2552" s="2">
        <v>44528</v>
      </c>
      <c r="J2552">
        <f t="shared" si="156"/>
        <v>14</v>
      </c>
      <c r="K2552" s="2">
        <f t="shared" si="157"/>
        <v>44521.5</v>
      </c>
      <c r="L2552" s="82">
        <v>44533.5</v>
      </c>
      <c r="M2552" s="79">
        <v>44533.5</v>
      </c>
      <c r="N2552" s="79"/>
      <c r="O2552">
        <f t="shared" si="158"/>
        <v>12</v>
      </c>
      <c r="P2552" s="32">
        <f t="shared" si="159"/>
        <v>375.36000000000007</v>
      </c>
    </row>
    <row r="2553" spans="1:16" x14ac:dyDescent="0.35">
      <c r="B2553" s="89" t="s">
        <v>98</v>
      </c>
      <c r="C2553" s="138">
        <v>44533</v>
      </c>
      <c r="D2553" s="89" t="s">
        <v>470</v>
      </c>
      <c r="E2553" s="15" t="s">
        <v>471</v>
      </c>
      <c r="F2553" s="16">
        <v>4927.3900000000003</v>
      </c>
      <c r="H2553" s="2">
        <v>44515</v>
      </c>
      <c r="I2553" s="2">
        <v>44528</v>
      </c>
      <c r="J2553">
        <f t="shared" si="156"/>
        <v>14</v>
      </c>
      <c r="K2553" s="2">
        <f t="shared" si="157"/>
        <v>44521.5</v>
      </c>
      <c r="L2553" s="82">
        <v>44533.5</v>
      </c>
      <c r="M2553" s="79">
        <v>44533.5</v>
      </c>
      <c r="N2553" s="79"/>
      <c r="O2553">
        <f t="shared" si="158"/>
        <v>12</v>
      </c>
      <c r="P2553" s="32">
        <f t="shared" si="159"/>
        <v>59128.680000000008</v>
      </c>
    </row>
    <row r="2554" spans="1:16" x14ac:dyDescent="0.35">
      <c r="B2554" s="89" t="s">
        <v>98</v>
      </c>
      <c r="C2554" s="138">
        <v>44533</v>
      </c>
      <c r="D2554" s="89" t="s">
        <v>472</v>
      </c>
      <c r="E2554" s="15" t="s">
        <v>473</v>
      </c>
      <c r="F2554" s="16">
        <v>785.41999999999985</v>
      </c>
      <c r="H2554" s="2">
        <v>44515</v>
      </c>
      <c r="I2554" s="2">
        <v>44528</v>
      </c>
      <c r="J2554">
        <f t="shared" si="156"/>
        <v>14</v>
      </c>
      <c r="K2554" s="2">
        <f t="shared" si="157"/>
        <v>44521.5</v>
      </c>
      <c r="L2554" s="82">
        <v>44533.5</v>
      </c>
      <c r="M2554" s="79">
        <v>44533.5</v>
      </c>
      <c r="N2554" s="79"/>
      <c r="O2554">
        <f t="shared" si="158"/>
        <v>12</v>
      </c>
      <c r="P2554" s="32">
        <f t="shared" si="159"/>
        <v>9425.0399999999972</v>
      </c>
    </row>
    <row r="2555" spans="1:16" x14ac:dyDescent="0.35">
      <c r="B2555" s="89" t="s">
        <v>98</v>
      </c>
      <c r="C2555" s="138">
        <v>44533</v>
      </c>
      <c r="D2555" s="89" t="s">
        <v>486</v>
      </c>
      <c r="E2555" s="15" t="s">
        <v>487</v>
      </c>
      <c r="F2555" s="16">
        <v>56.64</v>
      </c>
      <c r="H2555" s="2">
        <v>44515</v>
      </c>
      <c r="I2555" s="2">
        <v>44528</v>
      </c>
      <c r="J2555">
        <f t="shared" si="156"/>
        <v>14</v>
      </c>
      <c r="K2555" s="2">
        <f t="shared" si="157"/>
        <v>44521.5</v>
      </c>
      <c r="L2555" s="82">
        <v>44533.5</v>
      </c>
      <c r="M2555" s="79">
        <v>44561.5</v>
      </c>
      <c r="N2555" s="79"/>
      <c r="O2555">
        <f t="shared" si="158"/>
        <v>40</v>
      </c>
      <c r="P2555" s="32">
        <f t="shared" si="159"/>
        <v>2265.6</v>
      </c>
    </row>
    <row r="2556" spans="1:16" x14ac:dyDescent="0.35">
      <c r="B2556" s="89" t="s">
        <v>98</v>
      </c>
      <c r="C2556" s="138">
        <v>44533</v>
      </c>
      <c r="D2556" s="89" t="s">
        <v>488</v>
      </c>
      <c r="E2556" s="15" t="s">
        <v>489</v>
      </c>
      <c r="F2556" s="16">
        <v>10751.860000000002</v>
      </c>
      <c r="H2556" s="2">
        <v>44515</v>
      </c>
      <c r="I2556" s="2">
        <v>44528</v>
      </c>
      <c r="J2556">
        <f t="shared" si="156"/>
        <v>14</v>
      </c>
      <c r="K2556" s="2">
        <f t="shared" si="157"/>
        <v>44521.5</v>
      </c>
      <c r="L2556" s="82">
        <v>44533.5</v>
      </c>
      <c r="M2556" s="79">
        <v>44576.5</v>
      </c>
      <c r="N2556" s="79"/>
      <c r="O2556">
        <f t="shared" si="158"/>
        <v>55</v>
      </c>
      <c r="P2556" s="32">
        <f t="shared" si="159"/>
        <v>591352.30000000016</v>
      </c>
    </row>
    <row r="2557" spans="1:16" x14ac:dyDescent="0.35">
      <c r="B2557" s="89" t="s">
        <v>98</v>
      </c>
      <c r="C2557" s="138">
        <v>44533</v>
      </c>
      <c r="D2557" s="89" t="s">
        <v>492</v>
      </c>
      <c r="E2557" s="15" t="s">
        <v>493</v>
      </c>
      <c r="F2557" s="16">
        <v>4653.2</v>
      </c>
      <c r="H2557" s="2">
        <v>44515</v>
      </c>
      <c r="I2557" s="2">
        <v>44528</v>
      </c>
      <c r="J2557">
        <f t="shared" si="156"/>
        <v>14</v>
      </c>
      <c r="K2557" s="2">
        <f t="shared" si="157"/>
        <v>44521.5</v>
      </c>
      <c r="L2557" s="82">
        <v>44533.5</v>
      </c>
      <c r="M2557" s="2">
        <v>44529.5</v>
      </c>
      <c r="N2557" s="79"/>
      <c r="O2557">
        <f t="shared" si="158"/>
        <v>8</v>
      </c>
      <c r="P2557" s="32">
        <f t="shared" si="159"/>
        <v>37225.599999999999</v>
      </c>
    </row>
    <row r="2558" spans="1:16" x14ac:dyDescent="0.35">
      <c r="B2558" s="89" t="s">
        <v>98</v>
      </c>
      <c r="C2558" s="138">
        <v>44533</v>
      </c>
      <c r="D2558" s="89" t="s">
        <v>504</v>
      </c>
      <c r="E2558" s="15" t="s">
        <v>505</v>
      </c>
      <c r="F2558" s="16">
        <v>196.36</v>
      </c>
      <c r="H2558" s="2">
        <v>44515</v>
      </c>
      <c r="I2558" s="2">
        <v>44528</v>
      </c>
      <c r="J2558">
        <f t="shared" si="156"/>
        <v>14</v>
      </c>
      <c r="K2558" s="2">
        <f t="shared" si="157"/>
        <v>44521.5</v>
      </c>
      <c r="L2558" s="82">
        <v>44533.5</v>
      </c>
      <c r="M2558" s="79">
        <v>44550.5</v>
      </c>
      <c r="N2558" s="79"/>
      <c r="O2558">
        <f t="shared" si="158"/>
        <v>29</v>
      </c>
      <c r="P2558" s="32">
        <f t="shared" si="159"/>
        <v>5694.4400000000005</v>
      </c>
    </row>
    <row r="2559" spans="1:16" x14ac:dyDescent="0.35">
      <c r="B2559" s="89" t="s">
        <v>98</v>
      </c>
      <c r="C2559" s="138">
        <v>44533</v>
      </c>
      <c r="D2559" s="89" t="s">
        <v>506</v>
      </c>
      <c r="E2559" s="15" t="s">
        <v>507</v>
      </c>
      <c r="F2559" s="16">
        <v>633.44000000000005</v>
      </c>
      <c r="H2559" s="2">
        <v>44515</v>
      </c>
      <c r="I2559" s="2">
        <v>44528</v>
      </c>
      <c r="J2559">
        <f t="shared" si="156"/>
        <v>14</v>
      </c>
      <c r="K2559" s="2">
        <f t="shared" si="157"/>
        <v>44521.5</v>
      </c>
      <c r="L2559" s="82">
        <v>44533.5</v>
      </c>
      <c r="M2559" s="79">
        <v>44550.5</v>
      </c>
      <c r="N2559" s="79"/>
      <c r="O2559">
        <f t="shared" si="158"/>
        <v>29</v>
      </c>
      <c r="P2559" s="32">
        <f t="shared" si="159"/>
        <v>18369.760000000002</v>
      </c>
    </row>
    <row r="2560" spans="1:16" x14ac:dyDescent="0.35">
      <c r="B2560" s="89" t="s">
        <v>98</v>
      </c>
      <c r="C2560" s="138">
        <v>44533</v>
      </c>
      <c r="D2560" s="89" t="s">
        <v>508</v>
      </c>
      <c r="E2560" s="15" t="s">
        <v>509</v>
      </c>
      <c r="F2560" s="16">
        <v>164.08</v>
      </c>
      <c r="H2560" s="2">
        <v>44515</v>
      </c>
      <c r="I2560" s="2">
        <v>44528</v>
      </c>
      <c r="J2560">
        <f t="shared" si="156"/>
        <v>14</v>
      </c>
      <c r="K2560" s="2">
        <f t="shared" si="157"/>
        <v>44521.5</v>
      </c>
      <c r="L2560" s="82">
        <v>44533.5</v>
      </c>
      <c r="M2560" s="79">
        <v>44550.5</v>
      </c>
      <c r="N2560" s="79"/>
      <c r="O2560">
        <f t="shared" si="158"/>
        <v>29</v>
      </c>
      <c r="P2560" s="32">
        <f t="shared" si="159"/>
        <v>4758.3200000000006</v>
      </c>
    </row>
    <row r="2561" spans="2:16" x14ac:dyDescent="0.35">
      <c r="B2561" s="89" t="s">
        <v>98</v>
      </c>
      <c r="C2561" s="138">
        <v>44533</v>
      </c>
      <c r="D2561" s="89" t="s">
        <v>448</v>
      </c>
      <c r="E2561" s="15" t="s">
        <v>449</v>
      </c>
      <c r="F2561" s="16">
        <v>11201.959999999974</v>
      </c>
      <c r="H2561" s="2">
        <v>44515</v>
      </c>
      <c r="I2561" s="2">
        <v>44528</v>
      </c>
      <c r="J2561">
        <f t="shared" si="156"/>
        <v>14</v>
      </c>
      <c r="K2561" s="2">
        <f t="shared" si="157"/>
        <v>44521.5</v>
      </c>
      <c r="L2561" s="82">
        <v>44533.5</v>
      </c>
      <c r="M2561" s="79">
        <v>44533.5</v>
      </c>
      <c r="N2561" s="79"/>
      <c r="O2561">
        <f t="shared" si="158"/>
        <v>12</v>
      </c>
      <c r="P2561" s="32">
        <f t="shared" si="159"/>
        <v>134423.51999999967</v>
      </c>
    </row>
    <row r="2562" spans="2:16" x14ac:dyDescent="0.35">
      <c r="B2562" s="89" t="s">
        <v>98</v>
      </c>
      <c r="C2562" s="138">
        <v>44533</v>
      </c>
      <c r="D2562" s="89" t="s">
        <v>510</v>
      </c>
      <c r="E2562" s="15" t="s">
        <v>511</v>
      </c>
      <c r="F2562" s="16">
        <v>6306.3199999999906</v>
      </c>
      <c r="H2562" s="2">
        <v>44515</v>
      </c>
      <c r="I2562" s="2">
        <v>44528</v>
      </c>
      <c r="J2562">
        <f t="shared" si="156"/>
        <v>14</v>
      </c>
      <c r="K2562" s="2">
        <f t="shared" si="157"/>
        <v>44521.5</v>
      </c>
      <c r="L2562" s="82">
        <v>44533.5</v>
      </c>
      <c r="M2562" s="79">
        <v>44533.5</v>
      </c>
      <c r="N2562" s="79"/>
      <c r="O2562">
        <f t="shared" si="158"/>
        <v>12</v>
      </c>
      <c r="P2562" s="32">
        <f t="shared" si="159"/>
        <v>75675.83999999988</v>
      </c>
    </row>
    <row r="2563" spans="2:16" x14ac:dyDescent="0.35">
      <c r="B2563" s="89" t="s">
        <v>98</v>
      </c>
      <c r="C2563" s="138">
        <v>44533</v>
      </c>
      <c r="D2563" s="89" t="s">
        <v>512</v>
      </c>
      <c r="E2563" s="15" t="s">
        <v>513</v>
      </c>
      <c r="F2563" s="16">
        <v>161.84</v>
      </c>
      <c r="H2563" s="2">
        <v>44515</v>
      </c>
      <c r="I2563" s="2">
        <v>44528</v>
      </c>
      <c r="J2563">
        <f t="shared" si="156"/>
        <v>14</v>
      </c>
      <c r="K2563" s="2">
        <f t="shared" si="157"/>
        <v>44521.5</v>
      </c>
      <c r="L2563" s="82">
        <v>44533.5</v>
      </c>
      <c r="M2563" s="79">
        <v>44550.5</v>
      </c>
      <c r="N2563" s="79"/>
      <c r="O2563">
        <f t="shared" si="158"/>
        <v>29</v>
      </c>
      <c r="P2563" s="32">
        <f t="shared" si="159"/>
        <v>4693.3599999999997</v>
      </c>
    </row>
    <row r="2564" spans="2:16" x14ac:dyDescent="0.35">
      <c r="B2564" s="89" t="s">
        <v>98</v>
      </c>
      <c r="C2564" s="138">
        <v>44533</v>
      </c>
      <c r="D2564" s="89" t="s">
        <v>514</v>
      </c>
      <c r="E2564" s="15" t="s">
        <v>515</v>
      </c>
      <c r="F2564" s="16">
        <v>98.52</v>
      </c>
      <c r="H2564" s="2">
        <v>44515</v>
      </c>
      <c r="I2564" s="2">
        <v>44528</v>
      </c>
      <c r="J2564">
        <f t="shared" si="156"/>
        <v>14</v>
      </c>
      <c r="K2564" s="2">
        <f t="shared" si="157"/>
        <v>44521.5</v>
      </c>
      <c r="L2564" s="82">
        <v>44533.5</v>
      </c>
      <c r="M2564" s="79">
        <v>44550.5</v>
      </c>
      <c r="N2564" s="79"/>
      <c r="O2564">
        <f t="shared" si="158"/>
        <v>29</v>
      </c>
      <c r="P2564" s="32">
        <f t="shared" si="159"/>
        <v>2857.08</v>
      </c>
    </row>
    <row r="2565" spans="2:16" x14ac:dyDescent="0.35">
      <c r="B2565" s="89" t="s">
        <v>98</v>
      </c>
      <c r="C2565" s="138">
        <v>44533</v>
      </c>
      <c r="D2565" s="89" t="s">
        <v>516</v>
      </c>
      <c r="E2565" s="15" t="s">
        <v>517</v>
      </c>
      <c r="F2565" s="16">
        <v>238.56</v>
      </c>
      <c r="H2565" s="2">
        <v>44515</v>
      </c>
      <c r="I2565" s="2">
        <v>44528</v>
      </c>
      <c r="J2565">
        <f t="shared" si="156"/>
        <v>14</v>
      </c>
      <c r="K2565" s="2">
        <f t="shared" si="157"/>
        <v>44521.5</v>
      </c>
      <c r="L2565" s="82">
        <v>44533.5</v>
      </c>
      <c r="M2565" s="79">
        <v>44550.5</v>
      </c>
      <c r="N2565" s="79"/>
      <c r="O2565">
        <f t="shared" si="158"/>
        <v>29</v>
      </c>
      <c r="P2565" s="32">
        <f t="shared" si="159"/>
        <v>6918.24</v>
      </c>
    </row>
    <row r="2566" spans="2:16" x14ac:dyDescent="0.35">
      <c r="B2566" s="89" t="s">
        <v>98</v>
      </c>
      <c r="C2566" s="138">
        <v>44533</v>
      </c>
      <c r="D2566" s="89" t="s">
        <v>518</v>
      </c>
      <c r="E2566" s="15" t="s">
        <v>519</v>
      </c>
      <c r="F2566" s="16">
        <v>288.18</v>
      </c>
      <c r="H2566" s="2">
        <v>44515</v>
      </c>
      <c r="I2566" s="2">
        <v>44528</v>
      </c>
      <c r="J2566">
        <f t="shared" si="156"/>
        <v>14</v>
      </c>
      <c r="K2566" s="2">
        <f t="shared" si="157"/>
        <v>44521.5</v>
      </c>
      <c r="L2566" s="82">
        <v>44533.5</v>
      </c>
      <c r="M2566" s="79">
        <v>44550.5</v>
      </c>
      <c r="N2566" s="79"/>
      <c r="O2566">
        <f t="shared" si="158"/>
        <v>29</v>
      </c>
      <c r="P2566" s="32">
        <f t="shared" si="159"/>
        <v>8357.2199999999993</v>
      </c>
    </row>
    <row r="2567" spans="2:16" x14ac:dyDescent="0.35">
      <c r="B2567" s="89" t="s">
        <v>98</v>
      </c>
      <c r="C2567" s="138">
        <v>44533</v>
      </c>
      <c r="D2567" s="89" t="s">
        <v>520</v>
      </c>
      <c r="E2567" s="15" t="s">
        <v>521</v>
      </c>
      <c r="F2567" s="16">
        <v>924.7199999999998</v>
      </c>
      <c r="H2567" s="2">
        <v>44515</v>
      </c>
      <c r="I2567" s="2">
        <v>44528</v>
      </c>
      <c r="J2567">
        <f t="shared" si="156"/>
        <v>14</v>
      </c>
      <c r="K2567" s="2">
        <f t="shared" si="157"/>
        <v>44521.5</v>
      </c>
      <c r="L2567" s="82">
        <v>44533.5</v>
      </c>
      <c r="M2567" s="79">
        <v>44550.5</v>
      </c>
      <c r="N2567" s="79"/>
      <c r="O2567">
        <f t="shared" si="158"/>
        <v>29</v>
      </c>
      <c r="P2567" s="32">
        <f t="shared" si="159"/>
        <v>26816.879999999994</v>
      </c>
    </row>
    <row r="2568" spans="2:16" x14ac:dyDescent="0.35">
      <c r="B2568" s="89" t="s">
        <v>98</v>
      </c>
      <c r="C2568" s="138">
        <v>44533</v>
      </c>
      <c r="D2568" s="89" t="s">
        <v>522</v>
      </c>
      <c r="E2568" s="15" t="s">
        <v>523</v>
      </c>
      <c r="F2568" s="16">
        <v>59</v>
      </c>
      <c r="H2568" s="2">
        <v>44515</v>
      </c>
      <c r="I2568" s="2">
        <v>44528</v>
      </c>
      <c r="J2568">
        <f t="shared" si="156"/>
        <v>14</v>
      </c>
      <c r="K2568" s="2">
        <f t="shared" si="157"/>
        <v>44521.5</v>
      </c>
      <c r="L2568" s="82">
        <v>44533.5</v>
      </c>
      <c r="M2568" s="79">
        <v>44550.5</v>
      </c>
      <c r="N2568" s="79"/>
      <c r="O2568">
        <f t="shared" si="158"/>
        <v>29</v>
      </c>
      <c r="P2568" s="32">
        <f t="shared" si="159"/>
        <v>1711</v>
      </c>
    </row>
    <row r="2569" spans="2:16" x14ac:dyDescent="0.35">
      <c r="B2569" s="89" t="s">
        <v>98</v>
      </c>
      <c r="C2569" s="138">
        <v>44533</v>
      </c>
      <c r="D2569" s="89" t="s">
        <v>524</v>
      </c>
      <c r="E2569" s="15" t="s">
        <v>525</v>
      </c>
      <c r="F2569" s="16">
        <v>720</v>
      </c>
      <c r="H2569" s="2">
        <v>44515</v>
      </c>
      <c r="I2569" s="2">
        <v>44528</v>
      </c>
      <c r="J2569">
        <f t="shared" si="156"/>
        <v>14</v>
      </c>
      <c r="K2569" s="2">
        <f t="shared" si="157"/>
        <v>44521.5</v>
      </c>
      <c r="L2569" s="82">
        <v>44533.5</v>
      </c>
      <c r="M2569" s="79">
        <v>44550.5</v>
      </c>
      <c r="N2569" s="79"/>
      <c r="O2569">
        <f t="shared" si="158"/>
        <v>29</v>
      </c>
      <c r="P2569" s="32">
        <f t="shared" si="159"/>
        <v>20880</v>
      </c>
    </row>
    <row r="2570" spans="2:16" x14ac:dyDescent="0.35">
      <c r="B2570" s="89" t="s">
        <v>98</v>
      </c>
      <c r="C2570" s="138">
        <v>44533</v>
      </c>
      <c r="D2570" s="89" t="s">
        <v>450</v>
      </c>
      <c r="E2570" s="15" t="s">
        <v>451</v>
      </c>
      <c r="F2570" s="16">
        <v>5330.6400000000194</v>
      </c>
      <c r="H2570" s="2">
        <v>44515</v>
      </c>
      <c r="I2570" s="2">
        <v>44528</v>
      </c>
      <c r="J2570">
        <f t="shared" ref="J2570:J2633" si="160">I2570-H2570+1</f>
        <v>14</v>
      </c>
      <c r="K2570" s="2">
        <f t="shared" ref="K2570:K2633" si="161">(I2570+H2570)/2</f>
        <v>44521.5</v>
      </c>
      <c r="L2570" s="82">
        <v>44533.5</v>
      </c>
      <c r="M2570" s="79">
        <v>44533.5</v>
      </c>
      <c r="N2570" s="79"/>
      <c r="O2570">
        <f t="shared" ref="O2570:O2633" si="162">M2570-K2570</f>
        <v>12</v>
      </c>
      <c r="P2570" s="32">
        <f t="shared" ref="P2570:P2633" si="163">F2570*O2570</f>
        <v>63967.680000000233</v>
      </c>
    </row>
    <row r="2571" spans="2:16" x14ac:dyDescent="0.35">
      <c r="B2571" s="89" t="s">
        <v>98</v>
      </c>
      <c r="C2571" s="138">
        <v>44533</v>
      </c>
      <c r="D2571" s="89" t="s">
        <v>526</v>
      </c>
      <c r="E2571" s="15" t="s">
        <v>527</v>
      </c>
      <c r="F2571" s="16">
        <v>133</v>
      </c>
      <c r="H2571" s="2">
        <v>44515</v>
      </c>
      <c r="I2571" s="2">
        <v>44528</v>
      </c>
      <c r="J2571">
        <f t="shared" si="160"/>
        <v>14</v>
      </c>
      <c r="K2571" s="2">
        <f t="shared" si="161"/>
        <v>44521.5</v>
      </c>
      <c r="L2571" s="82">
        <v>44533.5</v>
      </c>
      <c r="M2571" s="79">
        <v>44561.5</v>
      </c>
      <c r="N2571" s="79"/>
      <c r="O2571">
        <f t="shared" si="162"/>
        <v>40</v>
      </c>
      <c r="P2571" s="32">
        <f t="shared" si="163"/>
        <v>5320</v>
      </c>
    </row>
    <row r="2572" spans="2:16" x14ac:dyDescent="0.35">
      <c r="B2572" s="89" t="s">
        <v>98</v>
      </c>
      <c r="C2572" s="138">
        <v>44533</v>
      </c>
      <c r="D2572" s="89" t="s">
        <v>528</v>
      </c>
      <c r="E2572" s="15" t="s">
        <v>529</v>
      </c>
      <c r="F2572" s="16">
        <v>7.16</v>
      </c>
      <c r="H2572" s="2">
        <v>44515</v>
      </c>
      <c r="I2572" s="2">
        <v>44528</v>
      </c>
      <c r="J2572">
        <f t="shared" si="160"/>
        <v>14</v>
      </c>
      <c r="K2572" s="2">
        <f t="shared" si="161"/>
        <v>44521.5</v>
      </c>
      <c r="L2572" s="82">
        <v>44533.5</v>
      </c>
      <c r="M2572" s="79">
        <v>44550.5</v>
      </c>
      <c r="N2572" s="79"/>
      <c r="O2572">
        <f t="shared" si="162"/>
        <v>29</v>
      </c>
      <c r="P2572" s="32">
        <f t="shared" si="163"/>
        <v>207.64000000000001</v>
      </c>
    </row>
    <row r="2573" spans="2:16" x14ac:dyDescent="0.35">
      <c r="B2573" s="89" t="s">
        <v>98</v>
      </c>
      <c r="C2573" s="138">
        <v>44533</v>
      </c>
      <c r="D2573" s="89" t="s">
        <v>530</v>
      </c>
      <c r="E2573" s="15" t="s">
        <v>531</v>
      </c>
      <c r="F2573" s="16">
        <v>233.15</v>
      </c>
      <c r="H2573" s="2">
        <v>44515</v>
      </c>
      <c r="I2573" s="2">
        <v>44528</v>
      </c>
      <c r="J2573">
        <f t="shared" si="160"/>
        <v>14</v>
      </c>
      <c r="K2573" s="2">
        <f t="shared" si="161"/>
        <v>44521.5</v>
      </c>
      <c r="L2573" s="82">
        <v>44533.5</v>
      </c>
      <c r="M2573" s="79">
        <v>44550.5</v>
      </c>
      <c r="N2573" s="79"/>
      <c r="O2573">
        <f t="shared" si="162"/>
        <v>29</v>
      </c>
      <c r="P2573" s="32">
        <f t="shared" si="163"/>
        <v>6761.35</v>
      </c>
    </row>
    <row r="2574" spans="2:16" x14ac:dyDescent="0.35">
      <c r="B2574" s="89" t="s">
        <v>98</v>
      </c>
      <c r="C2574" s="138">
        <v>44533</v>
      </c>
      <c r="D2574" s="89" t="s">
        <v>561</v>
      </c>
      <c r="E2574" s="15" t="s">
        <v>562</v>
      </c>
      <c r="F2574" s="16">
        <v>20</v>
      </c>
      <c r="H2574" s="2">
        <v>44515</v>
      </c>
      <c r="I2574" s="2">
        <v>44528</v>
      </c>
      <c r="J2574">
        <f t="shared" si="160"/>
        <v>14</v>
      </c>
      <c r="K2574" s="2">
        <f t="shared" si="161"/>
        <v>44521.5</v>
      </c>
      <c r="L2574" s="82">
        <v>44533.5</v>
      </c>
      <c r="M2574" s="79">
        <v>44533.5</v>
      </c>
      <c r="N2574" s="79"/>
      <c r="O2574">
        <f t="shared" si="162"/>
        <v>12</v>
      </c>
      <c r="P2574" s="32">
        <f t="shared" si="163"/>
        <v>240</v>
      </c>
    </row>
    <row r="2575" spans="2:16" x14ac:dyDescent="0.35">
      <c r="B2575" s="89" t="s">
        <v>98</v>
      </c>
      <c r="C2575" s="138">
        <v>44533</v>
      </c>
      <c r="D2575" s="89" t="s">
        <v>532</v>
      </c>
      <c r="E2575" s="15" t="s">
        <v>533</v>
      </c>
      <c r="F2575" s="16">
        <v>1209</v>
      </c>
      <c r="H2575" s="2">
        <v>44515</v>
      </c>
      <c r="I2575" s="2">
        <v>44528</v>
      </c>
      <c r="J2575">
        <f t="shared" si="160"/>
        <v>14</v>
      </c>
      <c r="K2575" s="2">
        <f t="shared" si="161"/>
        <v>44521.5</v>
      </c>
      <c r="L2575" s="82">
        <v>44533.5</v>
      </c>
      <c r="M2575" s="82">
        <v>44533.5</v>
      </c>
      <c r="N2575" s="79">
        <v>44533.5</v>
      </c>
      <c r="O2575">
        <f t="shared" si="162"/>
        <v>12</v>
      </c>
      <c r="P2575" s="32">
        <f t="shared" si="163"/>
        <v>14508</v>
      </c>
    </row>
    <row r="2576" spans="2:16" x14ac:dyDescent="0.35">
      <c r="B2576" s="89" t="s">
        <v>98</v>
      </c>
      <c r="C2576" s="138">
        <v>44533</v>
      </c>
      <c r="D2576" s="89" t="s">
        <v>534</v>
      </c>
      <c r="E2576" s="15" t="s">
        <v>535</v>
      </c>
      <c r="F2576" s="16">
        <v>15554.600000000004</v>
      </c>
      <c r="H2576" s="2">
        <v>44515</v>
      </c>
      <c r="I2576" s="2">
        <v>44528</v>
      </c>
      <c r="J2576">
        <f t="shared" si="160"/>
        <v>14</v>
      </c>
      <c r="K2576" s="2">
        <f t="shared" si="161"/>
        <v>44521.5</v>
      </c>
      <c r="L2576" s="82">
        <v>44533.5</v>
      </c>
      <c r="M2576" s="82">
        <v>44533.5</v>
      </c>
      <c r="N2576" s="79">
        <v>44533.5</v>
      </c>
      <c r="O2576">
        <f t="shared" si="162"/>
        <v>12</v>
      </c>
      <c r="P2576" s="32">
        <f t="shared" si="163"/>
        <v>186655.20000000004</v>
      </c>
    </row>
    <row r="2577" spans="2:16" x14ac:dyDescent="0.35">
      <c r="B2577" s="89" t="s">
        <v>98</v>
      </c>
      <c r="C2577" s="138">
        <v>44533</v>
      </c>
      <c r="D2577" s="89" t="s">
        <v>536</v>
      </c>
      <c r="E2577" s="15" t="s">
        <v>537</v>
      </c>
      <c r="F2577" s="16">
        <v>1068.8700000000001</v>
      </c>
      <c r="H2577" s="2">
        <v>44515</v>
      </c>
      <c r="I2577" s="2">
        <v>44528</v>
      </c>
      <c r="J2577">
        <f t="shared" si="160"/>
        <v>14</v>
      </c>
      <c r="K2577" s="2">
        <f t="shared" si="161"/>
        <v>44521.5</v>
      </c>
      <c r="L2577" s="82">
        <v>44533.5</v>
      </c>
      <c r="M2577" s="82">
        <v>44533.5</v>
      </c>
      <c r="N2577" s="79">
        <v>44533.5</v>
      </c>
      <c r="O2577">
        <f t="shared" si="162"/>
        <v>12</v>
      </c>
      <c r="P2577" s="32">
        <f t="shared" si="163"/>
        <v>12826.440000000002</v>
      </c>
    </row>
    <row r="2578" spans="2:16" x14ac:dyDescent="0.35">
      <c r="B2578" s="89" t="s">
        <v>98</v>
      </c>
      <c r="C2578" s="138">
        <v>44533</v>
      </c>
      <c r="D2578" s="89" t="s">
        <v>553</v>
      </c>
      <c r="E2578" s="15" t="s">
        <v>554</v>
      </c>
      <c r="F2578" s="16">
        <v>969.04</v>
      </c>
      <c r="H2578" s="2">
        <v>44515</v>
      </c>
      <c r="I2578" s="2">
        <v>44528</v>
      </c>
      <c r="J2578">
        <f t="shared" si="160"/>
        <v>14</v>
      </c>
      <c r="K2578" s="2">
        <f t="shared" si="161"/>
        <v>44521.5</v>
      </c>
      <c r="L2578" s="82">
        <v>44533.5</v>
      </c>
      <c r="M2578" s="82">
        <v>44533.5</v>
      </c>
      <c r="N2578" s="79">
        <v>44533.5</v>
      </c>
      <c r="O2578">
        <f t="shared" si="162"/>
        <v>12</v>
      </c>
      <c r="P2578" s="32">
        <f t="shared" si="163"/>
        <v>11628.48</v>
      </c>
    </row>
    <row r="2579" spans="2:16" x14ac:dyDescent="0.35">
      <c r="B2579" s="89" t="s">
        <v>98</v>
      </c>
      <c r="C2579" s="138">
        <v>44533</v>
      </c>
      <c r="D2579" s="89" t="s">
        <v>442</v>
      </c>
      <c r="E2579" s="15" t="s">
        <v>443</v>
      </c>
      <c r="F2579" s="16">
        <v>13.38</v>
      </c>
      <c r="H2579" s="2">
        <v>44515</v>
      </c>
      <c r="I2579" s="2">
        <v>44528</v>
      </c>
      <c r="J2579">
        <f t="shared" si="160"/>
        <v>14</v>
      </c>
      <c r="K2579" s="2">
        <f t="shared" si="161"/>
        <v>44521.5</v>
      </c>
      <c r="L2579" s="82">
        <v>44533.5</v>
      </c>
      <c r="M2579" s="82">
        <v>44533.5</v>
      </c>
      <c r="N2579" s="79"/>
      <c r="O2579">
        <f t="shared" si="162"/>
        <v>12</v>
      </c>
      <c r="P2579" s="32">
        <f t="shared" si="163"/>
        <v>160.56</v>
      </c>
    </row>
    <row r="2580" spans="2:16" x14ac:dyDescent="0.35">
      <c r="B2580" s="89" t="s">
        <v>98</v>
      </c>
      <c r="C2580" s="138">
        <v>44533</v>
      </c>
      <c r="D2580" s="89" t="s">
        <v>440</v>
      </c>
      <c r="E2580" s="15" t="s">
        <v>441</v>
      </c>
      <c r="F2580" s="16">
        <v>6.17</v>
      </c>
      <c r="H2580" s="2">
        <v>44515</v>
      </c>
      <c r="I2580" s="2">
        <v>44528</v>
      </c>
      <c r="J2580">
        <f t="shared" si="160"/>
        <v>14</v>
      </c>
      <c r="K2580" s="2">
        <f t="shared" si="161"/>
        <v>44521.5</v>
      </c>
      <c r="L2580" s="82">
        <v>44533.5</v>
      </c>
      <c r="M2580" s="79">
        <v>44547.5</v>
      </c>
      <c r="N2580" s="79"/>
      <c r="O2580">
        <f t="shared" si="162"/>
        <v>26</v>
      </c>
      <c r="P2580" s="32">
        <f t="shared" si="163"/>
        <v>160.41999999999999</v>
      </c>
    </row>
    <row r="2581" spans="2:16" x14ac:dyDescent="0.35">
      <c r="B2581" s="89" t="s">
        <v>98</v>
      </c>
      <c r="C2581" s="138">
        <v>44533</v>
      </c>
      <c r="D2581" s="89" t="s">
        <v>444</v>
      </c>
      <c r="E2581" s="15" t="s">
        <v>445</v>
      </c>
      <c r="F2581" s="16">
        <v>39.78</v>
      </c>
      <c r="H2581" s="2">
        <v>44515</v>
      </c>
      <c r="I2581" s="2">
        <v>44528</v>
      </c>
      <c r="J2581">
        <f t="shared" si="160"/>
        <v>14</v>
      </c>
      <c r="K2581" s="2">
        <f t="shared" si="161"/>
        <v>44521.5</v>
      </c>
      <c r="L2581" s="82">
        <v>44533.5</v>
      </c>
      <c r="M2581" s="82">
        <v>44533.5</v>
      </c>
      <c r="N2581" s="79"/>
      <c r="O2581">
        <f t="shared" si="162"/>
        <v>12</v>
      </c>
      <c r="P2581" s="32">
        <f t="shared" si="163"/>
        <v>477.36</v>
      </c>
    </row>
    <row r="2582" spans="2:16" x14ac:dyDescent="0.35">
      <c r="B2582" s="89" t="s">
        <v>98</v>
      </c>
      <c r="C2582" s="138">
        <v>44533</v>
      </c>
      <c r="D2582" s="89" t="s">
        <v>440</v>
      </c>
      <c r="E2582" s="15" t="s">
        <v>441</v>
      </c>
      <c r="F2582" s="16">
        <v>7209.9100000000371</v>
      </c>
      <c r="H2582" s="2">
        <v>44515</v>
      </c>
      <c r="I2582" s="2">
        <v>44528</v>
      </c>
      <c r="J2582">
        <f t="shared" si="160"/>
        <v>14</v>
      </c>
      <c r="K2582" s="2">
        <f t="shared" si="161"/>
        <v>44521.5</v>
      </c>
      <c r="L2582" s="82">
        <v>44533.5</v>
      </c>
      <c r="M2582" s="79">
        <v>44547.5</v>
      </c>
      <c r="N2582" s="79"/>
      <c r="O2582">
        <f t="shared" si="162"/>
        <v>26</v>
      </c>
      <c r="P2582" s="32">
        <f t="shared" si="163"/>
        <v>187457.66000000096</v>
      </c>
    </row>
    <row r="2583" spans="2:16" x14ac:dyDescent="0.35">
      <c r="B2583" s="89" t="s">
        <v>98</v>
      </c>
      <c r="C2583" s="138">
        <v>44533</v>
      </c>
      <c r="D2583" s="89" t="s">
        <v>444</v>
      </c>
      <c r="E2583" s="15" t="s">
        <v>445</v>
      </c>
      <c r="F2583" s="16">
        <v>42.77</v>
      </c>
      <c r="H2583" s="2">
        <v>44515</v>
      </c>
      <c r="I2583" s="2">
        <v>44528</v>
      </c>
      <c r="J2583">
        <f t="shared" si="160"/>
        <v>14</v>
      </c>
      <c r="K2583" s="2">
        <f t="shared" si="161"/>
        <v>44521.5</v>
      </c>
      <c r="L2583" s="82">
        <v>44533.5</v>
      </c>
      <c r="M2583" s="82">
        <v>44533.5</v>
      </c>
      <c r="N2583" s="79"/>
      <c r="O2583">
        <f t="shared" si="162"/>
        <v>12</v>
      </c>
      <c r="P2583" s="32">
        <f t="shared" si="163"/>
        <v>513.24</v>
      </c>
    </row>
    <row r="2584" spans="2:16" x14ac:dyDescent="0.35">
      <c r="B2584" s="89" t="s">
        <v>98</v>
      </c>
      <c r="C2584" s="138">
        <v>44533</v>
      </c>
      <c r="D2584" s="89" t="s">
        <v>442</v>
      </c>
      <c r="E2584" s="15" t="s">
        <v>443</v>
      </c>
      <c r="F2584" s="16">
        <v>18167.839999999811</v>
      </c>
      <c r="H2584" s="2">
        <v>44515</v>
      </c>
      <c r="I2584" s="2">
        <v>44528</v>
      </c>
      <c r="J2584">
        <f t="shared" si="160"/>
        <v>14</v>
      </c>
      <c r="K2584" s="2">
        <f t="shared" si="161"/>
        <v>44521.5</v>
      </c>
      <c r="L2584" s="82">
        <v>44533.5</v>
      </c>
      <c r="M2584" s="82">
        <v>44533.5</v>
      </c>
      <c r="N2584" s="79"/>
      <c r="O2584">
        <f t="shared" si="162"/>
        <v>12</v>
      </c>
      <c r="P2584" s="32">
        <f t="shared" si="163"/>
        <v>218014.07999999775</v>
      </c>
    </row>
    <row r="2585" spans="2:16" x14ac:dyDescent="0.35">
      <c r="B2585" s="89" t="s">
        <v>98</v>
      </c>
      <c r="C2585" s="138">
        <v>44533</v>
      </c>
      <c r="D2585" s="89" t="s">
        <v>432</v>
      </c>
      <c r="E2585" s="15" t="s">
        <v>433</v>
      </c>
      <c r="F2585" s="16">
        <v>20.97</v>
      </c>
      <c r="H2585" s="2">
        <v>44515</v>
      </c>
      <c r="I2585" s="2">
        <v>44528</v>
      </c>
      <c r="J2585">
        <f t="shared" si="160"/>
        <v>14</v>
      </c>
      <c r="K2585" s="2">
        <f t="shared" si="161"/>
        <v>44521.5</v>
      </c>
      <c r="L2585" s="82">
        <v>44533.5</v>
      </c>
      <c r="M2585" s="82">
        <v>44533.5</v>
      </c>
      <c r="N2585" s="79"/>
      <c r="O2585">
        <f t="shared" si="162"/>
        <v>12</v>
      </c>
      <c r="P2585" s="32">
        <f t="shared" si="163"/>
        <v>251.64</v>
      </c>
    </row>
    <row r="2586" spans="2:16" x14ac:dyDescent="0.35">
      <c r="B2586" s="89" t="s">
        <v>98</v>
      </c>
      <c r="C2586" s="138">
        <v>44533</v>
      </c>
      <c r="D2586" s="89" t="s">
        <v>434</v>
      </c>
      <c r="E2586" s="15" t="s">
        <v>435</v>
      </c>
      <c r="F2586" s="16">
        <v>31.45</v>
      </c>
      <c r="H2586" s="2">
        <v>44515</v>
      </c>
      <c r="I2586" s="2">
        <v>44528</v>
      </c>
      <c r="J2586">
        <f t="shared" si="160"/>
        <v>14</v>
      </c>
      <c r="K2586" s="2">
        <f t="shared" si="161"/>
        <v>44521.5</v>
      </c>
      <c r="L2586" s="82">
        <v>44533.5</v>
      </c>
      <c r="M2586" s="82">
        <v>44533.5</v>
      </c>
      <c r="N2586" s="79"/>
      <c r="O2586">
        <f t="shared" si="162"/>
        <v>12</v>
      </c>
      <c r="P2586" s="32">
        <f t="shared" si="163"/>
        <v>377.4</v>
      </c>
    </row>
    <row r="2587" spans="2:16" x14ac:dyDescent="0.35">
      <c r="B2587" s="89" t="s">
        <v>98</v>
      </c>
      <c r="C2587" s="138">
        <v>44533</v>
      </c>
      <c r="D2587" s="89" t="s">
        <v>438</v>
      </c>
      <c r="E2587" s="15" t="s">
        <v>439</v>
      </c>
      <c r="F2587" s="16">
        <v>31.45</v>
      </c>
      <c r="H2587" s="2">
        <v>44515</v>
      </c>
      <c r="I2587" s="2">
        <v>44528</v>
      </c>
      <c r="J2587">
        <f t="shared" si="160"/>
        <v>14</v>
      </c>
      <c r="K2587" s="2">
        <f t="shared" si="161"/>
        <v>44521.5</v>
      </c>
      <c r="L2587" s="82">
        <v>44533.5</v>
      </c>
      <c r="M2587" s="82">
        <v>44533.5</v>
      </c>
      <c r="N2587" s="79"/>
      <c r="O2587">
        <f t="shared" si="162"/>
        <v>12</v>
      </c>
      <c r="P2587" s="32">
        <f t="shared" si="163"/>
        <v>377.4</v>
      </c>
    </row>
    <row r="2588" spans="2:16" x14ac:dyDescent="0.35">
      <c r="B2588" s="56" t="s">
        <v>98</v>
      </c>
      <c r="C2588" s="113">
        <v>44533</v>
      </c>
      <c r="D2588" s="56" t="s">
        <v>430</v>
      </c>
      <c r="E2588" s="15" t="s">
        <v>431</v>
      </c>
      <c r="F2588" s="16">
        <v>70.150000000000006</v>
      </c>
      <c r="H2588" s="2">
        <v>44515</v>
      </c>
      <c r="I2588" s="2">
        <v>44528</v>
      </c>
      <c r="J2588">
        <f t="shared" si="160"/>
        <v>14</v>
      </c>
      <c r="K2588" s="2">
        <f t="shared" si="161"/>
        <v>44521.5</v>
      </c>
      <c r="L2588" s="82">
        <v>44533.5</v>
      </c>
      <c r="M2588" s="82">
        <v>44533.5</v>
      </c>
      <c r="N2588" s="79"/>
      <c r="O2588">
        <f t="shared" si="162"/>
        <v>12</v>
      </c>
      <c r="P2588" s="32">
        <f t="shared" si="163"/>
        <v>841.80000000000007</v>
      </c>
    </row>
    <row r="2589" spans="2:16" x14ac:dyDescent="0.35">
      <c r="B2589" s="89" t="s">
        <v>86</v>
      </c>
      <c r="C2589" s="113">
        <v>44533</v>
      </c>
      <c r="D2589" s="56" t="s">
        <v>440</v>
      </c>
      <c r="E2589" s="15" t="s">
        <v>441</v>
      </c>
      <c r="F2589" s="16">
        <v>674.62000000000012</v>
      </c>
      <c r="H2589" s="2">
        <v>44514</v>
      </c>
      <c r="I2589" s="2">
        <v>44527</v>
      </c>
      <c r="J2589">
        <f t="shared" si="160"/>
        <v>14</v>
      </c>
      <c r="K2589" s="2">
        <f t="shared" si="161"/>
        <v>44520.5</v>
      </c>
      <c r="L2589" s="82">
        <v>44533.5</v>
      </c>
      <c r="M2589" s="79">
        <v>44547.5</v>
      </c>
      <c r="N2589" s="79"/>
      <c r="O2589">
        <f t="shared" si="162"/>
        <v>27</v>
      </c>
      <c r="P2589" s="32">
        <f t="shared" si="163"/>
        <v>18214.740000000002</v>
      </c>
    </row>
    <row r="2590" spans="2:16" x14ac:dyDescent="0.35">
      <c r="B2590" s="56" t="s">
        <v>98</v>
      </c>
      <c r="C2590" s="113">
        <v>44533</v>
      </c>
      <c r="D2590" s="56" t="s">
        <v>432</v>
      </c>
      <c r="E2590" s="15" t="s">
        <v>433</v>
      </c>
      <c r="F2590" s="16">
        <v>27.2</v>
      </c>
      <c r="H2590" s="2">
        <v>44515</v>
      </c>
      <c r="I2590" s="2">
        <v>44528</v>
      </c>
      <c r="J2590">
        <f t="shared" si="160"/>
        <v>14</v>
      </c>
      <c r="K2590" s="2">
        <f t="shared" si="161"/>
        <v>44521.5</v>
      </c>
      <c r="L2590" s="82">
        <v>44533.5</v>
      </c>
      <c r="M2590" s="82">
        <v>44533.5</v>
      </c>
      <c r="N2590" s="79"/>
      <c r="O2590">
        <f t="shared" si="162"/>
        <v>12</v>
      </c>
      <c r="P2590" s="32">
        <f t="shared" si="163"/>
        <v>326.39999999999998</v>
      </c>
    </row>
    <row r="2591" spans="2:16" x14ac:dyDescent="0.35">
      <c r="B2591" s="56" t="s">
        <v>98</v>
      </c>
      <c r="C2591" s="113">
        <v>44533</v>
      </c>
      <c r="D2591" s="56" t="s">
        <v>434</v>
      </c>
      <c r="E2591" s="15" t="s">
        <v>435</v>
      </c>
      <c r="F2591" s="16">
        <v>27.2</v>
      </c>
      <c r="H2591" s="2">
        <v>44515</v>
      </c>
      <c r="I2591" s="2">
        <v>44528</v>
      </c>
      <c r="J2591">
        <f t="shared" si="160"/>
        <v>14</v>
      </c>
      <c r="K2591" s="2">
        <f t="shared" si="161"/>
        <v>44521.5</v>
      </c>
      <c r="L2591" s="82">
        <v>44533.5</v>
      </c>
      <c r="M2591" s="82">
        <v>44533.5</v>
      </c>
      <c r="N2591" s="79"/>
      <c r="O2591">
        <f t="shared" si="162"/>
        <v>12</v>
      </c>
      <c r="P2591" s="32">
        <f t="shared" si="163"/>
        <v>326.39999999999998</v>
      </c>
    </row>
    <row r="2592" spans="2:16" x14ac:dyDescent="0.35">
      <c r="B2592" s="56" t="s">
        <v>98</v>
      </c>
      <c r="C2592" s="113">
        <v>44533</v>
      </c>
      <c r="D2592" s="56" t="s">
        <v>444</v>
      </c>
      <c r="E2592" s="15" t="s">
        <v>445</v>
      </c>
      <c r="F2592" s="16">
        <v>126928.42999999963</v>
      </c>
      <c r="H2592" s="2">
        <v>44515</v>
      </c>
      <c r="I2592" s="2">
        <v>44528</v>
      </c>
      <c r="J2592">
        <f t="shared" si="160"/>
        <v>14</v>
      </c>
      <c r="K2592" s="2">
        <f t="shared" si="161"/>
        <v>44521.5</v>
      </c>
      <c r="L2592" s="82">
        <v>44533.5</v>
      </c>
      <c r="M2592" s="82">
        <v>44533.5</v>
      </c>
      <c r="N2592" s="79"/>
      <c r="O2592">
        <f t="shared" si="162"/>
        <v>12</v>
      </c>
      <c r="P2592" s="32">
        <f t="shared" si="163"/>
        <v>1523141.1599999955</v>
      </c>
    </row>
    <row r="2593" spans="2:16" x14ac:dyDescent="0.35">
      <c r="B2593" s="56" t="s">
        <v>98</v>
      </c>
      <c r="C2593" s="113">
        <v>44533</v>
      </c>
      <c r="D2593" s="56" t="s">
        <v>494</v>
      </c>
      <c r="E2593" s="15" t="s">
        <v>495</v>
      </c>
      <c r="F2593" s="16">
        <v>13.71</v>
      </c>
      <c r="H2593" s="2">
        <v>44515</v>
      </c>
      <c r="I2593" s="2">
        <v>44528</v>
      </c>
      <c r="J2593">
        <f t="shared" si="160"/>
        <v>14</v>
      </c>
      <c r="K2593" s="2">
        <f t="shared" si="161"/>
        <v>44521.5</v>
      </c>
      <c r="L2593" s="82">
        <v>44533.5</v>
      </c>
      <c r="M2593" s="82">
        <v>44533.5</v>
      </c>
      <c r="N2593" s="79"/>
      <c r="O2593">
        <f t="shared" si="162"/>
        <v>12</v>
      </c>
      <c r="P2593" s="32">
        <f t="shared" si="163"/>
        <v>164.52</v>
      </c>
    </row>
    <row r="2594" spans="2:16" x14ac:dyDescent="0.35">
      <c r="B2594" s="56" t="s">
        <v>98</v>
      </c>
      <c r="C2594" s="113">
        <v>44533</v>
      </c>
      <c r="D2594" s="56" t="s">
        <v>496</v>
      </c>
      <c r="E2594" s="15" t="s">
        <v>497</v>
      </c>
      <c r="F2594" s="16">
        <v>3.03</v>
      </c>
      <c r="H2594" s="2">
        <v>44515</v>
      </c>
      <c r="I2594" s="2">
        <v>44528</v>
      </c>
      <c r="J2594">
        <f t="shared" si="160"/>
        <v>14</v>
      </c>
      <c r="K2594" s="2">
        <f t="shared" si="161"/>
        <v>44521.5</v>
      </c>
      <c r="L2594" s="82">
        <v>44533.5</v>
      </c>
      <c r="M2594" s="82">
        <v>44533.5</v>
      </c>
      <c r="N2594" s="79"/>
      <c r="O2594">
        <f t="shared" si="162"/>
        <v>12</v>
      </c>
      <c r="P2594" s="32">
        <f t="shared" si="163"/>
        <v>36.36</v>
      </c>
    </row>
    <row r="2595" spans="2:16" x14ac:dyDescent="0.35">
      <c r="B2595" s="56" t="s">
        <v>98</v>
      </c>
      <c r="C2595" s="113">
        <v>44533</v>
      </c>
      <c r="D2595" s="56" t="s">
        <v>500</v>
      </c>
      <c r="E2595" s="15" t="s">
        <v>501</v>
      </c>
      <c r="F2595" s="16">
        <v>0.2</v>
      </c>
      <c r="H2595" s="2">
        <v>44515</v>
      </c>
      <c r="I2595" s="2">
        <v>44528</v>
      </c>
      <c r="J2595">
        <f t="shared" si="160"/>
        <v>14</v>
      </c>
      <c r="K2595" s="2">
        <f t="shared" si="161"/>
        <v>44521.5</v>
      </c>
      <c r="L2595" s="82">
        <v>44533.5</v>
      </c>
      <c r="M2595" s="82">
        <v>44533.5</v>
      </c>
      <c r="N2595" s="79"/>
      <c r="O2595">
        <f t="shared" si="162"/>
        <v>12</v>
      </c>
      <c r="P2595" s="32">
        <f t="shared" si="163"/>
        <v>2.4000000000000004</v>
      </c>
    </row>
    <row r="2596" spans="2:16" x14ac:dyDescent="0.35">
      <c r="B2596" s="89" t="s">
        <v>86</v>
      </c>
      <c r="C2596" s="113">
        <v>44533</v>
      </c>
      <c r="D2596" s="56" t="s">
        <v>442</v>
      </c>
      <c r="E2596" s="15" t="s">
        <v>443</v>
      </c>
      <c r="F2596" s="16">
        <v>1764.3000000000018</v>
      </c>
      <c r="H2596" s="2">
        <v>44514</v>
      </c>
      <c r="I2596" s="2">
        <v>44527</v>
      </c>
      <c r="J2596">
        <f t="shared" si="160"/>
        <v>14</v>
      </c>
      <c r="K2596" s="2">
        <f t="shared" si="161"/>
        <v>44520.5</v>
      </c>
      <c r="L2596" s="82">
        <v>44533.5</v>
      </c>
      <c r="M2596" s="82">
        <v>44533.5</v>
      </c>
      <c r="N2596" s="79"/>
      <c r="O2596">
        <f t="shared" si="162"/>
        <v>13</v>
      </c>
      <c r="P2596" s="32">
        <f t="shared" si="163"/>
        <v>22935.900000000023</v>
      </c>
    </row>
    <row r="2597" spans="2:16" x14ac:dyDescent="0.35">
      <c r="B2597" s="89" t="s">
        <v>98</v>
      </c>
      <c r="C2597" s="113">
        <v>44533</v>
      </c>
      <c r="D2597" s="56" t="s">
        <v>430</v>
      </c>
      <c r="E2597" s="15" t="s">
        <v>431</v>
      </c>
      <c r="F2597" s="16">
        <v>21.03</v>
      </c>
      <c r="H2597" s="2">
        <v>44515</v>
      </c>
      <c r="I2597" s="2">
        <v>44528</v>
      </c>
      <c r="J2597">
        <f t="shared" si="160"/>
        <v>14</v>
      </c>
      <c r="K2597" s="2">
        <f t="shared" si="161"/>
        <v>44521.5</v>
      </c>
      <c r="L2597" s="82">
        <v>44533.5</v>
      </c>
      <c r="M2597" s="82">
        <v>44533.5</v>
      </c>
      <c r="N2597" s="79"/>
      <c r="O2597">
        <f t="shared" si="162"/>
        <v>12</v>
      </c>
      <c r="P2597" s="32">
        <f t="shared" si="163"/>
        <v>252.36</v>
      </c>
    </row>
    <row r="2598" spans="2:16" x14ac:dyDescent="0.35">
      <c r="B2598" s="89" t="s">
        <v>98</v>
      </c>
      <c r="C2598" s="113">
        <v>44533</v>
      </c>
      <c r="D2598" s="56" t="s">
        <v>432</v>
      </c>
      <c r="E2598" s="15" t="s">
        <v>433</v>
      </c>
      <c r="F2598" s="16">
        <v>31.54</v>
      </c>
      <c r="H2598" s="2">
        <v>44515</v>
      </c>
      <c r="I2598" s="2">
        <v>44528</v>
      </c>
      <c r="J2598">
        <f t="shared" si="160"/>
        <v>14</v>
      </c>
      <c r="K2598" s="2">
        <f t="shared" si="161"/>
        <v>44521.5</v>
      </c>
      <c r="L2598" s="82">
        <v>44533.5</v>
      </c>
      <c r="M2598" s="82">
        <v>44533.5</v>
      </c>
      <c r="N2598" s="79"/>
      <c r="O2598">
        <f t="shared" si="162"/>
        <v>12</v>
      </c>
      <c r="P2598" s="32">
        <f t="shared" si="163"/>
        <v>378.48</v>
      </c>
    </row>
    <row r="2599" spans="2:16" x14ac:dyDescent="0.35">
      <c r="B2599" s="89" t="s">
        <v>98</v>
      </c>
      <c r="C2599" s="113">
        <v>44533</v>
      </c>
      <c r="D2599" s="56" t="s">
        <v>434</v>
      </c>
      <c r="E2599" s="15" t="s">
        <v>435</v>
      </c>
      <c r="F2599" s="16">
        <v>31.54</v>
      </c>
      <c r="H2599" s="2">
        <v>44515</v>
      </c>
      <c r="I2599" s="2">
        <v>44528</v>
      </c>
      <c r="J2599">
        <f t="shared" si="160"/>
        <v>14</v>
      </c>
      <c r="K2599" s="2">
        <f t="shared" si="161"/>
        <v>44521.5</v>
      </c>
      <c r="L2599" s="82">
        <v>44533.5</v>
      </c>
      <c r="M2599" s="82">
        <v>44533.5</v>
      </c>
      <c r="N2599" s="79"/>
      <c r="O2599">
        <f t="shared" si="162"/>
        <v>12</v>
      </c>
      <c r="P2599" s="32">
        <f t="shared" si="163"/>
        <v>378.48</v>
      </c>
    </row>
    <row r="2600" spans="2:16" x14ac:dyDescent="0.35">
      <c r="B2600" s="89" t="s">
        <v>98</v>
      </c>
      <c r="C2600" s="113">
        <v>44533</v>
      </c>
      <c r="D2600" s="56" t="s">
        <v>452</v>
      </c>
      <c r="E2600" s="15" t="s">
        <v>453</v>
      </c>
      <c r="F2600" s="16">
        <v>1.39</v>
      </c>
      <c r="H2600" s="2">
        <v>44515</v>
      </c>
      <c r="I2600" s="2">
        <v>44528</v>
      </c>
      <c r="J2600">
        <f t="shared" si="160"/>
        <v>14</v>
      </c>
      <c r="K2600" s="2">
        <f t="shared" si="161"/>
        <v>44521.5</v>
      </c>
      <c r="L2600" s="82">
        <v>44533.5</v>
      </c>
      <c r="M2600" s="82">
        <v>44533.5</v>
      </c>
      <c r="N2600" s="79"/>
      <c r="O2600">
        <f t="shared" si="162"/>
        <v>12</v>
      </c>
      <c r="P2600" s="32">
        <f t="shared" si="163"/>
        <v>16.68</v>
      </c>
    </row>
    <row r="2601" spans="2:16" x14ac:dyDescent="0.35">
      <c r="B2601" s="89" t="s">
        <v>98</v>
      </c>
      <c r="C2601" s="113">
        <v>44533</v>
      </c>
      <c r="D2601" s="56" t="s">
        <v>454</v>
      </c>
      <c r="E2601" s="15" t="s">
        <v>455</v>
      </c>
      <c r="F2601" s="16">
        <v>366.67000000000007</v>
      </c>
      <c r="H2601" s="2">
        <v>44515</v>
      </c>
      <c r="I2601" s="2">
        <v>44528</v>
      </c>
      <c r="J2601">
        <f t="shared" si="160"/>
        <v>14</v>
      </c>
      <c r="K2601" s="2">
        <f t="shared" si="161"/>
        <v>44521.5</v>
      </c>
      <c r="L2601" s="82">
        <v>44533.5</v>
      </c>
      <c r="M2601" s="82">
        <v>44533.5</v>
      </c>
      <c r="N2601" s="79"/>
      <c r="O2601">
        <f t="shared" si="162"/>
        <v>12</v>
      </c>
      <c r="P2601" s="32">
        <f t="shared" si="163"/>
        <v>4400.0400000000009</v>
      </c>
    </row>
    <row r="2602" spans="2:16" x14ac:dyDescent="0.35">
      <c r="B2602" s="89" t="s">
        <v>98</v>
      </c>
      <c r="C2602" s="113">
        <v>44533</v>
      </c>
      <c r="D2602" s="56" t="s">
        <v>430</v>
      </c>
      <c r="E2602" s="15" t="s">
        <v>431</v>
      </c>
      <c r="F2602" s="16">
        <v>80467.859999999928</v>
      </c>
      <c r="H2602" s="2">
        <v>44515</v>
      </c>
      <c r="I2602" s="2">
        <v>44528</v>
      </c>
      <c r="J2602">
        <f t="shared" si="160"/>
        <v>14</v>
      </c>
      <c r="K2602" s="2">
        <f t="shared" si="161"/>
        <v>44521.5</v>
      </c>
      <c r="L2602" s="82">
        <v>44533.5</v>
      </c>
      <c r="M2602" s="82">
        <v>44533.5</v>
      </c>
      <c r="N2602" s="79"/>
      <c r="O2602">
        <f t="shared" si="162"/>
        <v>12</v>
      </c>
      <c r="P2602" s="32">
        <f t="shared" si="163"/>
        <v>965614.31999999913</v>
      </c>
    </row>
    <row r="2603" spans="2:16" x14ac:dyDescent="0.35">
      <c r="B2603" s="89" t="s">
        <v>98</v>
      </c>
      <c r="C2603" s="113">
        <v>44533</v>
      </c>
      <c r="D2603" s="56" t="s">
        <v>456</v>
      </c>
      <c r="E2603" s="15" t="s">
        <v>457</v>
      </c>
      <c r="F2603" s="16">
        <v>11083.090000000002</v>
      </c>
      <c r="H2603" s="2">
        <v>44515</v>
      </c>
      <c r="I2603" s="2">
        <v>44528</v>
      </c>
      <c r="J2603">
        <f t="shared" si="160"/>
        <v>14</v>
      </c>
      <c r="K2603" s="2">
        <f t="shared" si="161"/>
        <v>44521.5</v>
      </c>
      <c r="L2603" s="82">
        <v>44533.5</v>
      </c>
      <c r="M2603" s="82">
        <v>44533.5</v>
      </c>
      <c r="N2603" s="79"/>
      <c r="O2603">
        <f t="shared" si="162"/>
        <v>12</v>
      </c>
      <c r="P2603" s="32">
        <f t="shared" si="163"/>
        <v>132997.08000000002</v>
      </c>
    </row>
    <row r="2604" spans="2:16" x14ac:dyDescent="0.35">
      <c r="B2604" s="89" t="s">
        <v>98</v>
      </c>
      <c r="C2604" s="113">
        <v>44533</v>
      </c>
      <c r="D2604" s="56" t="s">
        <v>432</v>
      </c>
      <c r="E2604" s="15" t="s">
        <v>433</v>
      </c>
      <c r="F2604" s="16">
        <v>252475.60000000003</v>
      </c>
      <c r="H2604" s="2">
        <v>44515</v>
      </c>
      <c r="I2604" s="2">
        <v>44528</v>
      </c>
      <c r="J2604">
        <f t="shared" si="160"/>
        <v>14</v>
      </c>
      <c r="K2604" s="2">
        <f t="shared" si="161"/>
        <v>44521.5</v>
      </c>
      <c r="L2604" s="82">
        <v>44533.5</v>
      </c>
      <c r="M2604" s="82">
        <v>44533.5</v>
      </c>
      <c r="N2604" s="79"/>
      <c r="O2604">
        <f t="shared" si="162"/>
        <v>12</v>
      </c>
      <c r="P2604" s="32">
        <f t="shared" si="163"/>
        <v>3029707.2</v>
      </c>
    </row>
    <row r="2605" spans="2:16" x14ac:dyDescent="0.35">
      <c r="B2605" s="89" t="s">
        <v>98</v>
      </c>
      <c r="C2605" s="113">
        <v>44533</v>
      </c>
      <c r="D2605" s="56" t="s">
        <v>434</v>
      </c>
      <c r="E2605" s="15" t="s">
        <v>435</v>
      </c>
      <c r="F2605" s="16">
        <v>377132.24000000017</v>
      </c>
      <c r="H2605" s="2">
        <v>44515</v>
      </c>
      <c r="I2605" s="2">
        <v>44528</v>
      </c>
      <c r="J2605">
        <f t="shared" si="160"/>
        <v>14</v>
      </c>
      <c r="K2605" s="2">
        <f t="shared" si="161"/>
        <v>44521.5</v>
      </c>
      <c r="L2605" s="82">
        <v>44533.5</v>
      </c>
      <c r="M2605" s="82">
        <v>44533.5</v>
      </c>
      <c r="N2605" s="79"/>
      <c r="O2605">
        <f t="shared" si="162"/>
        <v>12</v>
      </c>
      <c r="P2605" s="32">
        <f t="shared" si="163"/>
        <v>4525586.8800000018</v>
      </c>
    </row>
    <row r="2606" spans="2:16" x14ac:dyDescent="0.35">
      <c r="B2606" s="89" t="s">
        <v>98</v>
      </c>
      <c r="C2606" s="113">
        <v>44533</v>
      </c>
      <c r="D2606" s="56" t="s">
        <v>436</v>
      </c>
      <c r="E2606" s="15" t="s">
        <v>437</v>
      </c>
      <c r="F2606" s="16">
        <v>104247.27999999997</v>
      </c>
      <c r="H2606" s="2">
        <v>44515</v>
      </c>
      <c r="I2606" s="2">
        <v>44528</v>
      </c>
      <c r="J2606">
        <f t="shared" si="160"/>
        <v>14</v>
      </c>
      <c r="K2606" s="2">
        <f t="shared" si="161"/>
        <v>44521.5</v>
      </c>
      <c r="L2606" s="82">
        <v>44533.5</v>
      </c>
      <c r="M2606" s="82">
        <v>44533.5</v>
      </c>
      <c r="N2606" s="79"/>
      <c r="O2606">
        <f t="shared" si="162"/>
        <v>12</v>
      </c>
      <c r="P2606" s="32">
        <f t="shared" si="163"/>
        <v>1250967.3599999996</v>
      </c>
    </row>
    <row r="2607" spans="2:16" x14ac:dyDescent="0.35">
      <c r="B2607" s="89" t="s">
        <v>98</v>
      </c>
      <c r="C2607" s="113">
        <v>44533</v>
      </c>
      <c r="D2607" s="56" t="s">
        <v>458</v>
      </c>
      <c r="E2607" s="15" t="s">
        <v>459</v>
      </c>
      <c r="F2607" s="16">
        <v>27.92</v>
      </c>
      <c r="H2607" s="2">
        <v>44515</v>
      </c>
      <c r="I2607" s="2">
        <v>44528</v>
      </c>
      <c r="J2607">
        <f t="shared" si="160"/>
        <v>14</v>
      </c>
      <c r="K2607" s="2">
        <f t="shared" si="161"/>
        <v>44521.5</v>
      </c>
      <c r="L2607" s="82">
        <v>44533.5</v>
      </c>
      <c r="M2607" s="82">
        <v>44533.5</v>
      </c>
      <c r="N2607" s="79"/>
      <c r="O2607">
        <f t="shared" si="162"/>
        <v>12</v>
      </c>
      <c r="P2607" s="32">
        <f t="shared" si="163"/>
        <v>335.04</v>
      </c>
    </row>
    <row r="2608" spans="2:16" x14ac:dyDescent="0.35">
      <c r="B2608" s="89" t="s">
        <v>98</v>
      </c>
      <c r="C2608" s="113">
        <v>44533</v>
      </c>
      <c r="D2608" s="56" t="s">
        <v>438</v>
      </c>
      <c r="E2608" s="15" t="s">
        <v>439</v>
      </c>
      <c r="F2608" s="16">
        <v>55962.960000000021</v>
      </c>
      <c r="H2608" s="2">
        <v>44515</v>
      </c>
      <c r="I2608" s="2">
        <v>44528</v>
      </c>
      <c r="J2608">
        <f t="shared" si="160"/>
        <v>14</v>
      </c>
      <c r="K2608" s="2">
        <f t="shared" si="161"/>
        <v>44521.5</v>
      </c>
      <c r="L2608" s="82">
        <v>44533.5</v>
      </c>
      <c r="M2608" s="82">
        <v>44533.5</v>
      </c>
      <c r="N2608" s="79"/>
      <c r="O2608">
        <f t="shared" si="162"/>
        <v>12</v>
      </c>
      <c r="P2608" s="32">
        <f t="shared" si="163"/>
        <v>671555.52000000025</v>
      </c>
    </row>
    <row r="2609" spans="2:16" x14ac:dyDescent="0.35">
      <c r="B2609" s="89" t="s">
        <v>98</v>
      </c>
      <c r="C2609" s="113">
        <v>44533</v>
      </c>
      <c r="D2609" s="56" t="s">
        <v>468</v>
      </c>
      <c r="E2609" s="15" t="s">
        <v>469</v>
      </c>
      <c r="F2609" s="16">
        <v>202.8</v>
      </c>
      <c r="H2609" s="2">
        <v>44515</v>
      </c>
      <c r="I2609" s="2">
        <v>44528</v>
      </c>
      <c r="J2609">
        <f t="shared" si="160"/>
        <v>14</v>
      </c>
      <c r="K2609" s="2">
        <f t="shared" si="161"/>
        <v>44521.5</v>
      </c>
      <c r="L2609" s="82">
        <v>44533.5</v>
      </c>
      <c r="M2609" s="82">
        <v>44533.5</v>
      </c>
      <c r="N2609" s="79"/>
      <c r="O2609">
        <f t="shared" si="162"/>
        <v>12</v>
      </c>
      <c r="P2609" s="32">
        <f t="shared" si="163"/>
        <v>2433.6000000000004</v>
      </c>
    </row>
    <row r="2610" spans="2:16" x14ac:dyDescent="0.35">
      <c r="B2610" s="89" t="s">
        <v>98</v>
      </c>
      <c r="C2610" s="113">
        <v>44533</v>
      </c>
      <c r="D2610" s="56" t="s">
        <v>474</v>
      </c>
      <c r="E2610" s="15" t="s">
        <v>475</v>
      </c>
      <c r="F2610" s="16">
        <v>897.37</v>
      </c>
      <c r="H2610" s="2">
        <v>44515</v>
      </c>
      <c r="I2610" s="2">
        <v>44528</v>
      </c>
      <c r="J2610">
        <f t="shared" si="160"/>
        <v>14</v>
      </c>
      <c r="K2610" s="2">
        <f t="shared" si="161"/>
        <v>44521.5</v>
      </c>
      <c r="L2610" s="82">
        <v>44533.5</v>
      </c>
      <c r="M2610" s="82">
        <v>44533.5</v>
      </c>
      <c r="N2610" s="79"/>
      <c r="O2610">
        <f t="shared" si="162"/>
        <v>12</v>
      </c>
      <c r="P2610" s="32">
        <f t="shared" si="163"/>
        <v>10768.44</v>
      </c>
    </row>
    <row r="2611" spans="2:16" x14ac:dyDescent="0.35">
      <c r="B2611" s="89" t="s">
        <v>98</v>
      </c>
      <c r="C2611" s="113">
        <v>44533</v>
      </c>
      <c r="D2611" s="56" t="s">
        <v>476</v>
      </c>
      <c r="E2611" s="15" t="s">
        <v>477</v>
      </c>
      <c r="F2611" s="16">
        <v>323.78000000000037</v>
      </c>
      <c r="H2611" s="2">
        <v>44515</v>
      </c>
      <c r="I2611" s="2">
        <v>44528</v>
      </c>
      <c r="J2611">
        <f t="shared" si="160"/>
        <v>14</v>
      </c>
      <c r="K2611" s="2">
        <f t="shared" si="161"/>
        <v>44521.5</v>
      </c>
      <c r="L2611" s="82">
        <v>44533.5</v>
      </c>
      <c r="M2611" s="82">
        <v>44533.5</v>
      </c>
      <c r="N2611" s="79"/>
      <c r="O2611">
        <f t="shared" si="162"/>
        <v>12</v>
      </c>
      <c r="P2611" s="32">
        <f t="shared" si="163"/>
        <v>3885.3600000000042</v>
      </c>
    </row>
    <row r="2612" spans="2:16" x14ac:dyDescent="0.35">
      <c r="B2612" s="89" t="s">
        <v>98</v>
      </c>
      <c r="C2612" s="113">
        <v>44533</v>
      </c>
      <c r="D2612" s="56" t="s">
        <v>478</v>
      </c>
      <c r="E2612" s="15" t="s">
        <v>479</v>
      </c>
      <c r="F2612" s="16">
        <v>97754.650000000067</v>
      </c>
      <c r="H2612" s="2">
        <v>44515</v>
      </c>
      <c r="I2612" s="2">
        <v>44528</v>
      </c>
      <c r="J2612">
        <f t="shared" si="160"/>
        <v>14</v>
      </c>
      <c r="K2612" s="2">
        <f t="shared" si="161"/>
        <v>44521.5</v>
      </c>
      <c r="L2612" s="82">
        <v>44533.5</v>
      </c>
      <c r="M2612" s="82">
        <v>44533.5</v>
      </c>
      <c r="N2612" s="79"/>
      <c r="O2612">
        <f t="shared" si="162"/>
        <v>12</v>
      </c>
      <c r="P2612" s="32">
        <f t="shared" si="163"/>
        <v>1173055.8000000007</v>
      </c>
    </row>
    <row r="2613" spans="2:16" x14ac:dyDescent="0.35">
      <c r="B2613" s="89" t="s">
        <v>98</v>
      </c>
      <c r="C2613" s="113">
        <v>44533</v>
      </c>
      <c r="D2613" s="56" t="s">
        <v>480</v>
      </c>
      <c r="E2613" s="15" t="s">
        <v>481</v>
      </c>
      <c r="F2613" s="16">
        <v>12402.659999999985</v>
      </c>
      <c r="H2613" s="2">
        <v>44515</v>
      </c>
      <c r="I2613" s="2">
        <v>44528</v>
      </c>
      <c r="J2613">
        <f t="shared" si="160"/>
        <v>14</v>
      </c>
      <c r="K2613" s="2">
        <f t="shared" si="161"/>
        <v>44521.5</v>
      </c>
      <c r="L2613" s="82">
        <v>44533.5</v>
      </c>
      <c r="M2613" s="82">
        <v>44533.5</v>
      </c>
      <c r="N2613" s="79"/>
      <c r="O2613">
        <f t="shared" si="162"/>
        <v>12</v>
      </c>
      <c r="P2613" s="32">
        <f t="shared" si="163"/>
        <v>148831.91999999981</v>
      </c>
    </row>
    <row r="2614" spans="2:16" x14ac:dyDescent="0.35">
      <c r="B2614" s="89" t="s">
        <v>98</v>
      </c>
      <c r="C2614" s="113">
        <v>44533</v>
      </c>
      <c r="D2614" s="56" t="s">
        <v>563</v>
      </c>
      <c r="E2614" s="15" t="s">
        <v>564</v>
      </c>
      <c r="F2614" s="16">
        <v>41394.510000000017</v>
      </c>
      <c r="H2614" s="2">
        <v>44515</v>
      </c>
      <c r="I2614" s="2">
        <v>44528</v>
      </c>
      <c r="J2614">
        <f t="shared" si="160"/>
        <v>14</v>
      </c>
      <c r="K2614" s="2">
        <f t="shared" si="161"/>
        <v>44521.5</v>
      </c>
      <c r="L2614" s="82">
        <v>44533.5</v>
      </c>
      <c r="M2614" s="82">
        <v>44533.5</v>
      </c>
      <c r="N2614" s="79"/>
      <c r="O2614">
        <f t="shared" si="162"/>
        <v>12</v>
      </c>
      <c r="P2614" s="32">
        <f t="shared" si="163"/>
        <v>496734.12000000023</v>
      </c>
    </row>
    <row r="2615" spans="2:16" x14ac:dyDescent="0.35">
      <c r="B2615" s="89" t="s">
        <v>98</v>
      </c>
      <c r="C2615" s="113">
        <v>44533</v>
      </c>
      <c r="D2615" s="56" t="s">
        <v>490</v>
      </c>
      <c r="E2615" s="15" t="s">
        <v>491</v>
      </c>
      <c r="F2615" s="16">
        <v>5902.909999999998</v>
      </c>
      <c r="H2615" s="2">
        <v>44515</v>
      </c>
      <c r="I2615" s="2">
        <v>44528</v>
      </c>
      <c r="J2615">
        <f t="shared" si="160"/>
        <v>14</v>
      </c>
      <c r="K2615" s="2">
        <f t="shared" si="161"/>
        <v>44521.5</v>
      </c>
      <c r="L2615" s="82">
        <v>44533.5</v>
      </c>
      <c r="M2615" s="82">
        <v>44533.5</v>
      </c>
      <c r="N2615" s="79"/>
      <c r="O2615">
        <f t="shared" si="162"/>
        <v>12</v>
      </c>
      <c r="P2615" s="32">
        <f t="shared" si="163"/>
        <v>70834.919999999984</v>
      </c>
    </row>
    <row r="2616" spans="2:16" x14ac:dyDescent="0.35">
      <c r="B2616" s="89" t="s">
        <v>98</v>
      </c>
      <c r="C2616" s="113">
        <v>44533</v>
      </c>
      <c r="D2616" s="56" t="s">
        <v>494</v>
      </c>
      <c r="E2616" s="15" t="s">
        <v>495</v>
      </c>
      <c r="F2616" s="16">
        <v>19005.170000000035</v>
      </c>
      <c r="H2616" s="2">
        <v>44515</v>
      </c>
      <c r="I2616" s="2">
        <v>44528</v>
      </c>
      <c r="J2616">
        <f t="shared" si="160"/>
        <v>14</v>
      </c>
      <c r="K2616" s="2">
        <f t="shared" si="161"/>
        <v>44521.5</v>
      </c>
      <c r="L2616" s="82">
        <v>44533.5</v>
      </c>
      <c r="M2616" s="82">
        <v>44533.5</v>
      </c>
      <c r="N2616" s="79"/>
      <c r="O2616">
        <f t="shared" si="162"/>
        <v>12</v>
      </c>
      <c r="P2616" s="32">
        <f t="shared" si="163"/>
        <v>228062.04000000042</v>
      </c>
    </row>
    <row r="2617" spans="2:16" x14ac:dyDescent="0.35">
      <c r="B2617" s="89" t="s">
        <v>86</v>
      </c>
      <c r="C2617" s="113">
        <v>44533</v>
      </c>
      <c r="D2617" s="56" t="s">
        <v>444</v>
      </c>
      <c r="E2617" s="15" t="s">
        <v>445</v>
      </c>
      <c r="F2617" s="16">
        <v>9519.8000000000029</v>
      </c>
      <c r="H2617" s="2">
        <v>44514</v>
      </c>
      <c r="I2617" s="2">
        <v>44527</v>
      </c>
      <c r="J2617">
        <f t="shared" si="160"/>
        <v>14</v>
      </c>
      <c r="K2617" s="2">
        <f t="shared" si="161"/>
        <v>44520.5</v>
      </c>
      <c r="L2617" s="82">
        <v>44533.5</v>
      </c>
      <c r="M2617" s="82">
        <v>44533.5</v>
      </c>
      <c r="N2617" s="79"/>
      <c r="O2617">
        <f t="shared" si="162"/>
        <v>13</v>
      </c>
      <c r="P2617" s="32">
        <f t="shared" si="163"/>
        <v>123757.40000000004</v>
      </c>
    </row>
    <row r="2618" spans="2:16" x14ac:dyDescent="0.35">
      <c r="B2618" s="89" t="s">
        <v>98</v>
      </c>
      <c r="C2618" s="113">
        <v>44533</v>
      </c>
      <c r="D2618" s="56" t="s">
        <v>496</v>
      </c>
      <c r="E2618" s="15" t="s">
        <v>497</v>
      </c>
      <c r="F2618" s="16">
        <v>2580.8000000000011</v>
      </c>
      <c r="H2618" s="2">
        <v>44515</v>
      </c>
      <c r="I2618" s="2">
        <v>44528</v>
      </c>
      <c r="J2618">
        <f t="shared" si="160"/>
        <v>14</v>
      </c>
      <c r="K2618" s="2">
        <f t="shared" si="161"/>
        <v>44521.5</v>
      </c>
      <c r="L2618" s="82">
        <v>44533.5</v>
      </c>
      <c r="M2618" s="82">
        <v>44533.5</v>
      </c>
      <c r="N2618" s="79"/>
      <c r="O2618">
        <f t="shared" si="162"/>
        <v>12</v>
      </c>
      <c r="P2618" s="32">
        <f t="shared" si="163"/>
        <v>30969.600000000013</v>
      </c>
    </row>
    <row r="2619" spans="2:16" x14ac:dyDescent="0.35">
      <c r="B2619" s="89" t="s">
        <v>98</v>
      </c>
      <c r="C2619" s="113">
        <v>44533</v>
      </c>
      <c r="D2619" s="56" t="s">
        <v>498</v>
      </c>
      <c r="E2619" s="15" t="s">
        <v>499</v>
      </c>
      <c r="F2619" s="16">
        <v>4417.8999999999969</v>
      </c>
      <c r="H2619" s="2">
        <v>44515</v>
      </c>
      <c r="I2619" s="2">
        <v>44528</v>
      </c>
      <c r="J2619">
        <f t="shared" si="160"/>
        <v>14</v>
      </c>
      <c r="K2619" s="2">
        <f t="shared" si="161"/>
        <v>44521.5</v>
      </c>
      <c r="L2619" s="82">
        <v>44533.5</v>
      </c>
      <c r="M2619" s="82">
        <v>44533.5</v>
      </c>
      <c r="N2619" s="79"/>
      <c r="O2619">
        <f t="shared" si="162"/>
        <v>12</v>
      </c>
      <c r="P2619" s="32">
        <f t="shared" si="163"/>
        <v>53014.799999999959</v>
      </c>
    </row>
    <row r="2620" spans="2:16" x14ac:dyDescent="0.35">
      <c r="B2620" s="89" t="s">
        <v>98</v>
      </c>
      <c r="C2620" s="113">
        <v>44533</v>
      </c>
      <c r="D2620" s="56" t="s">
        <v>500</v>
      </c>
      <c r="E2620" s="15" t="s">
        <v>501</v>
      </c>
      <c r="F2620" s="16">
        <v>765.60999999999922</v>
      </c>
      <c r="H2620" s="2">
        <v>44515</v>
      </c>
      <c r="I2620" s="2">
        <v>44528</v>
      </c>
      <c r="J2620">
        <f t="shared" si="160"/>
        <v>14</v>
      </c>
      <c r="K2620" s="2">
        <f t="shared" si="161"/>
        <v>44521.5</v>
      </c>
      <c r="L2620" s="82">
        <v>44533.5</v>
      </c>
      <c r="M2620" s="82">
        <v>44533.5</v>
      </c>
      <c r="N2620" s="79"/>
      <c r="O2620">
        <f t="shared" si="162"/>
        <v>12</v>
      </c>
      <c r="P2620" s="32">
        <f t="shared" si="163"/>
        <v>9187.3199999999906</v>
      </c>
    </row>
    <row r="2621" spans="2:16" x14ac:dyDescent="0.35">
      <c r="B2621" s="89" t="s">
        <v>98</v>
      </c>
      <c r="C2621" s="113">
        <v>44533</v>
      </c>
      <c r="D2621" s="56" t="s">
        <v>502</v>
      </c>
      <c r="E2621" s="15" t="s">
        <v>502</v>
      </c>
      <c r="F2621" s="16">
        <v>49.3</v>
      </c>
      <c r="H2621" s="2">
        <v>44515</v>
      </c>
      <c r="I2621" s="2">
        <v>44528</v>
      </c>
      <c r="J2621">
        <f t="shared" si="160"/>
        <v>14</v>
      </c>
      <c r="K2621" s="2">
        <f t="shared" si="161"/>
        <v>44521.5</v>
      </c>
      <c r="L2621" s="82">
        <v>44533.5</v>
      </c>
      <c r="M2621" s="82">
        <v>44533.5</v>
      </c>
      <c r="N2621" s="79"/>
      <c r="O2621">
        <f t="shared" si="162"/>
        <v>12</v>
      </c>
      <c r="P2621" s="32">
        <f t="shared" si="163"/>
        <v>591.59999999999991</v>
      </c>
    </row>
    <row r="2622" spans="2:16" x14ac:dyDescent="0.35">
      <c r="B2622" s="89" t="s">
        <v>98</v>
      </c>
      <c r="C2622" s="113">
        <v>44533</v>
      </c>
      <c r="D2622" s="56" t="s">
        <v>446</v>
      </c>
      <c r="E2622" s="15" t="s">
        <v>446</v>
      </c>
      <c r="F2622" s="16">
        <v>2257.2099999999996</v>
      </c>
      <c r="H2622" s="2">
        <v>44515</v>
      </c>
      <c r="I2622" s="2">
        <v>44528</v>
      </c>
      <c r="J2622">
        <f t="shared" si="160"/>
        <v>14</v>
      </c>
      <c r="K2622" s="2">
        <f t="shared" si="161"/>
        <v>44521.5</v>
      </c>
      <c r="L2622" s="82">
        <v>44533.5</v>
      </c>
      <c r="M2622" s="82">
        <v>44533.5</v>
      </c>
      <c r="N2622" s="79"/>
      <c r="O2622">
        <f t="shared" si="162"/>
        <v>12</v>
      </c>
      <c r="P2622" s="32">
        <f t="shared" si="163"/>
        <v>27086.519999999997</v>
      </c>
    </row>
    <row r="2623" spans="2:16" x14ac:dyDescent="0.35">
      <c r="B2623" s="89" t="s">
        <v>98</v>
      </c>
      <c r="C2623" s="113">
        <v>44533</v>
      </c>
      <c r="D2623" s="56" t="s">
        <v>447</v>
      </c>
      <c r="E2623" s="15" t="s">
        <v>447</v>
      </c>
      <c r="F2623" s="16">
        <v>5578.94</v>
      </c>
      <c r="H2623" s="2">
        <v>44515</v>
      </c>
      <c r="I2623" s="2">
        <v>44528</v>
      </c>
      <c r="J2623">
        <f t="shared" si="160"/>
        <v>14</v>
      </c>
      <c r="K2623" s="2">
        <f t="shared" si="161"/>
        <v>44521.5</v>
      </c>
      <c r="L2623" s="82">
        <v>44533.5</v>
      </c>
      <c r="M2623" s="82">
        <v>44533.5</v>
      </c>
      <c r="N2623" s="79"/>
      <c r="O2623">
        <f t="shared" si="162"/>
        <v>12</v>
      </c>
      <c r="P2623" s="32">
        <f t="shared" si="163"/>
        <v>66947.28</v>
      </c>
    </row>
    <row r="2624" spans="2:16" x14ac:dyDescent="0.35">
      <c r="B2624" s="89" t="s">
        <v>98</v>
      </c>
      <c r="C2624" s="113">
        <v>44533</v>
      </c>
      <c r="D2624" s="56" t="s">
        <v>503</v>
      </c>
      <c r="E2624" s="15" t="s">
        <v>503</v>
      </c>
      <c r="F2624" s="16">
        <v>1769.64</v>
      </c>
      <c r="H2624" s="2">
        <v>44515</v>
      </c>
      <c r="I2624" s="2">
        <v>44528</v>
      </c>
      <c r="J2624">
        <f t="shared" si="160"/>
        <v>14</v>
      </c>
      <c r="K2624" s="2">
        <f t="shared" si="161"/>
        <v>44521.5</v>
      </c>
      <c r="L2624" s="82">
        <v>44533.5</v>
      </c>
      <c r="M2624" s="82">
        <v>44533.5</v>
      </c>
      <c r="N2624" s="79"/>
      <c r="O2624">
        <f t="shared" si="162"/>
        <v>12</v>
      </c>
      <c r="P2624" s="32">
        <f t="shared" si="163"/>
        <v>21235.68</v>
      </c>
    </row>
    <row r="2625" spans="2:16" x14ac:dyDescent="0.35">
      <c r="B2625" s="89" t="s">
        <v>86</v>
      </c>
      <c r="C2625" s="113">
        <v>44533</v>
      </c>
      <c r="D2625" s="56" t="s">
        <v>454</v>
      </c>
      <c r="E2625" s="15" t="s">
        <v>455</v>
      </c>
      <c r="F2625" s="16">
        <v>169.73</v>
      </c>
      <c r="H2625" s="2">
        <v>44514</v>
      </c>
      <c r="I2625" s="2">
        <v>44527</v>
      </c>
      <c r="J2625">
        <f t="shared" si="160"/>
        <v>14</v>
      </c>
      <c r="K2625" s="2">
        <f t="shared" si="161"/>
        <v>44520.5</v>
      </c>
      <c r="L2625" s="82">
        <v>44533.5</v>
      </c>
      <c r="M2625" s="82">
        <v>44533.5</v>
      </c>
      <c r="N2625" s="79"/>
      <c r="O2625">
        <f t="shared" si="162"/>
        <v>13</v>
      </c>
      <c r="P2625" s="32">
        <f t="shared" si="163"/>
        <v>2206.4899999999998</v>
      </c>
    </row>
    <row r="2626" spans="2:16" x14ac:dyDescent="0.35">
      <c r="B2626" s="89" t="s">
        <v>86</v>
      </c>
      <c r="C2626" s="113">
        <v>44533</v>
      </c>
      <c r="D2626" s="56" t="s">
        <v>430</v>
      </c>
      <c r="E2626" s="15" t="s">
        <v>431</v>
      </c>
      <c r="F2626" s="16">
        <v>5987.6800000000012</v>
      </c>
      <c r="H2626" s="2">
        <v>44514</v>
      </c>
      <c r="I2626" s="2">
        <v>44527</v>
      </c>
      <c r="J2626">
        <f t="shared" si="160"/>
        <v>14</v>
      </c>
      <c r="K2626" s="2">
        <f t="shared" si="161"/>
        <v>44520.5</v>
      </c>
      <c r="L2626" s="82">
        <v>44533.5</v>
      </c>
      <c r="M2626" s="82">
        <v>44533.5</v>
      </c>
      <c r="N2626" s="79"/>
      <c r="O2626">
        <f t="shared" si="162"/>
        <v>13</v>
      </c>
      <c r="P2626" s="32">
        <f t="shared" si="163"/>
        <v>77839.840000000011</v>
      </c>
    </row>
    <row r="2627" spans="2:16" x14ac:dyDescent="0.35">
      <c r="B2627" s="89" t="s">
        <v>86</v>
      </c>
      <c r="C2627" s="113">
        <v>44533</v>
      </c>
      <c r="D2627" s="56" t="s">
        <v>456</v>
      </c>
      <c r="E2627" s="15" t="s">
        <v>457</v>
      </c>
      <c r="F2627" s="16">
        <v>53.12</v>
      </c>
      <c r="H2627" s="2">
        <v>44514</v>
      </c>
      <c r="I2627" s="2">
        <v>44527</v>
      </c>
      <c r="J2627">
        <f t="shared" si="160"/>
        <v>14</v>
      </c>
      <c r="K2627" s="2">
        <f t="shared" si="161"/>
        <v>44520.5</v>
      </c>
      <c r="L2627" s="82">
        <v>44533.5</v>
      </c>
      <c r="M2627" s="82">
        <v>44533.5</v>
      </c>
      <c r="N2627" s="79"/>
      <c r="O2627">
        <f t="shared" si="162"/>
        <v>13</v>
      </c>
      <c r="P2627" s="32">
        <f t="shared" si="163"/>
        <v>690.56</v>
      </c>
    </row>
    <row r="2628" spans="2:16" x14ac:dyDescent="0.35">
      <c r="B2628" s="89" t="s">
        <v>86</v>
      </c>
      <c r="C2628" s="113">
        <v>44533</v>
      </c>
      <c r="D2628" s="56" t="s">
        <v>432</v>
      </c>
      <c r="E2628" s="15" t="s">
        <v>433</v>
      </c>
      <c r="F2628" s="16">
        <v>21953.680000000008</v>
      </c>
      <c r="H2628" s="2">
        <v>44514</v>
      </c>
      <c r="I2628" s="2">
        <v>44527</v>
      </c>
      <c r="J2628">
        <f t="shared" si="160"/>
        <v>14</v>
      </c>
      <c r="K2628" s="2">
        <f t="shared" si="161"/>
        <v>44520.5</v>
      </c>
      <c r="L2628" s="82">
        <v>44533.5</v>
      </c>
      <c r="M2628" s="82">
        <v>44533.5</v>
      </c>
      <c r="N2628" s="79"/>
      <c r="O2628">
        <f t="shared" si="162"/>
        <v>13</v>
      </c>
      <c r="P2628" s="32">
        <f t="shared" si="163"/>
        <v>285397.84000000008</v>
      </c>
    </row>
    <row r="2629" spans="2:16" x14ac:dyDescent="0.35">
      <c r="B2629" s="89" t="s">
        <v>86</v>
      </c>
      <c r="C2629" s="113">
        <v>44533</v>
      </c>
      <c r="D2629" s="56" t="s">
        <v>434</v>
      </c>
      <c r="E2629" s="15" t="s">
        <v>435</v>
      </c>
      <c r="F2629" s="16">
        <v>32953.230000000018</v>
      </c>
      <c r="H2629" s="2">
        <v>44514</v>
      </c>
      <c r="I2629" s="2">
        <v>44527</v>
      </c>
      <c r="J2629">
        <f t="shared" si="160"/>
        <v>14</v>
      </c>
      <c r="K2629" s="2">
        <f t="shared" si="161"/>
        <v>44520.5</v>
      </c>
      <c r="L2629" s="82">
        <v>44533.5</v>
      </c>
      <c r="M2629" s="82">
        <v>44533.5</v>
      </c>
      <c r="N2629" s="79"/>
      <c r="O2629">
        <f t="shared" si="162"/>
        <v>13</v>
      </c>
      <c r="P2629" s="32">
        <f t="shared" si="163"/>
        <v>428391.99000000022</v>
      </c>
    </row>
    <row r="2630" spans="2:16" x14ac:dyDescent="0.35">
      <c r="B2630" s="89" t="s">
        <v>86</v>
      </c>
      <c r="C2630" s="113">
        <v>44533</v>
      </c>
      <c r="D2630" s="56" t="s">
        <v>436</v>
      </c>
      <c r="E2630" s="15" t="s">
        <v>437</v>
      </c>
      <c r="F2630" s="16">
        <v>8136.0699999999988</v>
      </c>
      <c r="H2630" s="2">
        <v>44514</v>
      </c>
      <c r="I2630" s="2">
        <v>44527</v>
      </c>
      <c r="J2630">
        <f t="shared" si="160"/>
        <v>14</v>
      </c>
      <c r="K2630" s="2">
        <f t="shared" si="161"/>
        <v>44520.5</v>
      </c>
      <c r="L2630" s="82">
        <v>44533.5</v>
      </c>
      <c r="M2630" s="82">
        <v>44533.5</v>
      </c>
      <c r="N2630" s="79"/>
      <c r="O2630">
        <f t="shared" si="162"/>
        <v>13</v>
      </c>
      <c r="P2630" s="32">
        <f t="shared" si="163"/>
        <v>105768.90999999999</v>
      </c>
    </row>
    <row r="2631" spans="2:16" x14ac:dyDescent="0.35">
      <c r="B2631" s="89" t="s">
        <v>86</v>
      </c>
      <c r="C2631" s="113">
        <v>44533</v>
      </c>
      <c r="D2631" s="56" t="s">
        <v>458</v>
      </c>
      <c r="E2631" s="15" t="s">
        <v>459</v>
      </c>
      <c r="F2631" s="16">
        <v>364.09</v>
      </c>
      <c r="H2631" s="2">
        <v>44514</v>
      </c>
      <c r="I2631" s="2">
        <v>44527</v>
      </c>
      <c r="J2631">
        <f t="shared" si="160"/>
        <v>14</v>
      </c>
      <c r="K2631" s="2">
        <f t="shared" si="161"/>
        <v>44520.5</v>
      </c>
      <c r="L2631" s="82">
        <v>44533.5</v>
      </c>
      <c r="M2631" s="82">
        <v>44533.5</v>
      </c>
      <c r="N2631" s="79"/>
      <c r="O2631">
        <f t="shared" si="162"/>
        <v>13</v>
      </c>
      <c r="P2631" s="32">
        <f t="shared" si="163"/>
        <v>4733.17</v>
      </c>
    </row>
    <row r="2632" spans="2:16" x14ac:dyDescent="0.35">
      <c r="B2632" s="89" t="s">
        <v>86</v>
      </c>
      <c r="C2632" s="113">
        <v>44533</v>
      </c>
      <c r="D2632" s="56" t="s">
        <v>438</v>
      </c>
      <c r="E2632" s="15" t="s">
        <v>439</v>
      </c>
      <c r="F2632" s="16">
        <v>4780.6999999999989</v>
      </c>
      <c r="H2632" s="2">
        <v>44514</v>
      </c>
      <c r="I2632" s="2">
        <v>44527</v>
      </c>
      <c r="J2632">
        <f t="shared" si="160"/>
        <v>14</v>
      </c>
      <c r="K2632" s="2">
        <f t="shared" si="161"/>
        <v>44520.5</v>
      </c>
      <c r="L2632" s="82">
        <v>44533.5</v>
      </c>
      <c r="M2632" s="82">
        <v>44533.5</v>
      </c>
      <c r="N2632" s="79"/>
      <c r="O2632">
        <f t="shared" si="162"/>
        <v>13</v>
      </c>
      <c r="P2632" s="32">
        <f t="shared" si="163"/>
        <v>62149.099999999984</v>
      </c>
    </row>
    <row r="2633" spans="2:16" x14ac:dyDescent="0.35">
      <c r="B2633" s="89" t="s">
        <v>86</v>
      </c>
      <c r="C2633" s="113">
        <v>44533</v>
      </c>
      <c r="D2633" s="56" t="s">
        <v>468</v>
      </c>
      <c r="E2633" s="15" t="s">
        <v>469</v>
      </c>
      <c r="F2633" s="16">
        <v>25.860000000000007</v>
      </c>
      <c r="H2633" s="2">
        <v>44514</v>
      </c>
      <c r="I2633" s="2">
        <v>44527</v>
      </c>
      <c r="J2633">
        <f t="shared" si="160"/>
        <v>14</v>
      </c>
      <c r="K2633" s="2">
        <f t="shared" si="161"/>
        <v>44520.5</v>
      </c>
      <c r="L2633" s="82">
        <v>44533.5</v>
      </c>
      <c r="M2633" s="82">
        <v>44533.5</v>
      </c>
      <c r="N2633" s="79"/>
      <c r="O2633">
        <f t="shared" si="162"/>
        <v>13</v>
      </c>
      <c r="P2633" s="32">
        <f t="shared" si="163"/>
        <v>336.18000000000006</v>
      </c>
    </row>
    <row r="2634" spans="2:16" x14ac:dyDescent="0.35">
      <c r="B2634" s="89" t="s">
        <v>86</v>
      </c>
      <c r="C2634" s="113">
        <v>44533</v>
      </c>
      <c r="D2634" s="56" t="s">
        <v>474</v>
      </c>
      <c r="E2634" s="15" t="s">
        <v>475</v>
      </c>
      <c r="F2634" s="16">
        <v>192.31</v>
      </c>
      <c r="H2634" s="2">
        <v>44514</v>
      </c>
      <c r="I2634" s="2">
        <v>44527</v>
      </c>
      <c r="J2634">
        <f t="shared" ref="J2634:J2697" si="164">I2634-H2634+1</f>
        <v>14</v>
      </c>
      <c r="K2634" s="2">
        <f t="shared" ref="K2634:K2697" si="165">(I2634+H2634)/2</f>
        <v>44520.5</v>
      </c>
      <c r="L2634" s="82">
        <v>44533.5</v>
      </c>
      <c r="M2634" s="82">
        <v>44533.5</v>
      </c>
      <c r="N2634" s="79"/>
      <c r="O2634">
        <f t="shared" ref="O2634:O2697" si="166">M2634-K2634</f>
        <v>13</v>
      </c>
      <c r="P2634" s="32">
        <f t="shared" ref="P2634:P2697" si="167">F2634*O2634</f>
        <v>2500.0300000000002</v>
      </c>
    </row>
    <row r="2635" spans="2:16" x14ac:dyDescent="0.35">
      <c r="B2635" s="89" t="s">
        <v>86</v>
      </c>
      <c r="C2635" s="113">
        <v>44533</v>
      </c>
      <c r="D2635" s="56" t="s">
        <v>476</v>
      </c>
      <c r="E2635" s="15" t="s">
        <v>477</v>
      </c>
      <c r="F2635" s="16">
        <v>32.39</v>
      </c>
      <c r="H2635" s="2">
        <v>44514</v>
      </c>
      <c r="I2635" s="2">
        <v>44527</v>
      </c>
      <c r="J2635">
        <f t="shared" si="164"/>
        <v>14</v>
      </c>
      <c r="K2635" s="2">
        <f t="shared" si="165"/>
        <v>44520.5</v>
      </c>
      <c r="L2635" s="82">
        <v>44533.5</v>
      </c>
      <c r="M2635" s="82">
        <v>44533.5</v>
      </c>
      <c r="N2635" s="79"/>
      <c r="O2635">
        <f t="shared" si="166"/>
        <v>13</v>
      </c>
      <c r="P2635" s="32">
        <f t="shared" si="167"/>
        <v>421.07</v>
      </c>
    </row>
    <row r="2636" spans="2:16" x14ac:dyDescent="0.35">
      <c r="B2636" s="89" t="s">
        <v>86</v>
      </c>
      <c r="C2636" s="113">
        <v>44533</v>
      </c>
      <c r="D2636" s="56" t="s">
        <v>478</v>
      </c>
      <c r="E2636" s="15" t="s">
        <v>479</v>
      </c>
      <c r="F2636" s="16">
        <v>11061.190000000006</v>
      </c>
      <c r="H2636" s="2">
        <v>44514</v>
      </c>
      <c r="I2636" s="2">
        <v>44527</v>
      </c>
      <c r="J2636">
        <f t="shared" si="164"/>
        <v>14</v>
      </c>
      <c r="K2636" s="2">
        <f t="shared" si="165"/>
        <v>44520.5</v>
      </c>
      <c r="L2636" s="82">
        <v>44533.5</v>
      </c>
      <c r="M2636" s="82">
        <v>44533.5</v>
      </c>
      <c r="N2636" s="79"/>
      <c r="O2636">
        <f t="shared" si="166"/>
        <v>13</v>
      </c>
      <c r="P2636" s="32">
        <f t="shared" si="167"/>
        <v>143795.47000000009</v>
      </c>
    </row>
    <row r="2637" spans="2:16" x14ac:dyDescent="0.35">
      <c r="B2637" s="89" t="s">
        <v>86</v>
      </c>
      <c r="C2637" s="113">
        <v>44533</v>
      </c>
      <c r="D2637" s="56" t="s">
        <v>480</v>
      </c>
      <c r="E2637" s="15" t="s">
        <v>481</v>
      </c>
      <c r="F2637" s="16">
        <v>1368.51</v>
      </c>
      <c r="H2637" s="2">
        <v>44514</v>
      </c>
      <c r="I2637" s="2">
        <v>44527</v>
      </c>
      <c r="J2637">
        <f t="shared" si="164"/>
        <v>14</v>
      </c>
      <c r="K2637" s="2">
        <f t="shared" si="165"/>
        <v>44520.5</v>
      </c>
      <c r="L2637" s="82">
        <v>44533.5</v>
      </c>
      <c r="M2637" s="82">
        <v>44533.5</v>
      </c>
      <c r="N2637" s="79"/>
      <c r="O2637">
        <f t="shared" si="166"/>
        <v>13</v>
      </c>
      <c r="P2637" s="32">
        <f t="shared" si="167"/>
        <v>17790.63</v>
      </c>
    </row>
    <row r="2638" spans="2:16" x14ac:dyDescent="0.35">
      <c r="B2638" s="89" t="s">
        <v>86</v>
      </c>
      <c r="C2638" s="113">
        <v>44533</v>
      </c>
      <c r="D2638" s="56" t="s">
        <v>563</v>
      </c>
      <c r="E2638" s="15" t="s">
        <v>564</v>
      </c>
      <c r="F2638" s="16">
        <v>4887.82</v>
      </c>
      <c r="H2638" s="2">
        <v>44514</v>
      </c>
      <c r="I2638" s="2">
        <v>44527</v>
      </c>
      <c r="J2638">
        <f t="shared" si="164"/>
        <v>14</v>
      </c>
      <c r="K2638" s="2">
        <f t="shared" si="165"/>
        <v>44520.5</v>
      </c>
      <c r="L2638" s="82">
        <v>44533.5</v>
      </c>
      <c r="M2638" s="82">
        <v>44533.5</v>
      </c>
      <c r="N2638" s="79"/>
      <c r="O2638">
        <f t="shared" si="166"/>
        <v>13</v>
      </c>
      <c r="P2638" s="32">
        <f t="shared" si="167"/>
        <v>63541.659999999996</v>
      </c>
    </row>
    <row r="2639" spans="2:16" x14ac:dyDescent="0.35">
      <c r="B2639" s="89" t="s">
        <v>86</v>
      </c>
      <c r="C2639" s="113">
        <v>44533</v>
      </c>
      <c r="D2639" s="56" t="s">
        <v>490</v>
      </c>
      <c r="E2639" s="15" t="s">
        <v>491</v>
      </c>
      <c r="F2639" s="16">
        <v>310.01</v>
      </c>
      <c r="H2639" s="2">
        <v>44514</v>
      </c>
      <c r="I2639" s="2">
        <v>44527</v>
      </c>
      <c r="J2639">
        <f t="shared" si="164"/>
        <v>14</v>
      </c>
      <c r="K2639" s="2">
        <f t="shared" si="165"/>
        <v>44520.5</v>
      </c>
      <c r="L2639" s="82">
        <v>44533.5</v>
      </c>
      <c r="M2639" s="82">
        <v>44533.5</v>
      </c>
      <c r="N2639" s="79"/>
      <c r="O2639">
        <f t="shared" si="166"/>
        <v>13</v>
      </c>
      <c r="P2639" s="32">
        <f t="shared" si="167"/>
        <v>4030.13</v>
      </c>
    </row>
    <row r="2640" spans="2:16" x14ac:dyDescent="0.35">
      <c r="B2640" s="89" t="s">
        <v>86</v>
      </c>
      <c r="C2640" s="113">
        <v>44533</v>
      </c>
      <c r="D2640" s="56" t="s">
        <v>494</v>
      </c>
      <c r="E2640" s="15" t="s">
        <v>495</v>
      </c>
      <c r="F2640" s="16">
        <v>1829.6699999999992</v>
      </c>
      <c r="H2640" s="2">
        <v>44514</v>
      </c>
      <c r="I2640" s="2">
        <v>44527</v>
      </c>
      <c r="J2640">
        <f t="shared" si="164"/>
        <v>14</v>
      </c>
      <c r="K2640" s="2">
        <f t="shared" si="165"/>
        <v>44520.5</v>
      </c>
      <c r="L2640" s="82">
        <v>44533.5</v>
      </c>
      <c r="M2640" s="82">
        <v>44533.5</v>
      </c>
      <c r="N2640" s="79"/>
      <c r="O2640">
        <f t="shared" si="166"/>
        <v>13</v>
      </c>
      <c r="P2640" s="32">
        <f t="shared" si="167"/>
        <v>23785.709999999988</v>
      </c>
    </row>
    <row r="2641" spans="1:16" x14ac:dyDescent="0.35">
      <c r="B2641" s="89" t="s">
        <v>86</v>
      </c>
      <c r="C2641" s="113">
        <v>44533</v>
      </c>
      <c r="D2641" s="56" t="s">
        <v>496</v>
      </c>
      <c r="E2641" s="15" t="s">
        <v>497</v>
      </c>
      <c r="F2641" s="16">
        <v>331.25999999999993</v>
      </c>
      <c r="H2641" s="2">
        <v>44514</v>
      </c>
      <c r="I2641" s="2">
        <v>44527</v>
      </c>
      <c r="J2641">
        <f t="shared" si="164"/>
        <v>14</v>
      </c>
      <c r="K2641" s="2">
        <f t="shared" si="165"/>
        <v>44520.5</v>
      </c>
      <c r="L2641" s="82">
        <v>44533.5</v>
      </c>
      <c r="M2641" s="82">
        <v>44533.5</v>
      </c>
      <c r="N2641" s="79"/>
      <c r="O2641">
        <f t="shared" si="166"/>
        <v>13</v>
      </c>
      <c r="P2641" s="32">
        <f t="shared" si="167"/>
        <v>4306.3799999999992</v>
      </c>
    </row>
    <row r="2642" spans="1:16" x14ac:dyDescent="0.35">
      <c r="B2642" s="89" t="s">
        <v>86</v>
      </c>
      <c r="C2642" s="113">
        <v>44533</v>
      </c>
      <c r="D2642" s="56" t="s">
        <v>498</v>
      </c>
      <c r="E2642" s="15" t="s">
        <v>499</v>
      </c>
      <c r="F2642" s="16">
        <v>404.92000000000007</v>
      </c>
      <c r="H2642" s="2">
        <v>44514</v>
      </c>
      <c r="I2642" s="2">
        <v>44527</v>
      </c>
      <c r="J2642">
        <f t="shared" si="164"/>
        <v>14</v>
      </c>
      <c r="K2642" s="2">
        <f t="shared" si="165"/>
        <v>44520.5</v>
      </c>
      <c r="L2642" s="82">
        <v>44533.5</v>
      </c>
      <c r="M2642" s="82">
        <v>44533.5</v>
      </c>
      <c r="N2642" s="79"/>
      <c r="O2642">
        <f t="shared" si="166"/>
        <v>13</v>
      </c>
      <c r="P2642" s="32">
        <f t="shared" si="167"/>
        <v>5263.9600000000009</v>
      </c>
    </row>
    <row r="2643" spans="1:16" x14ac:dyDescent="0.35">
      <c r="B2643" s="89" t="s">
        <v>86</v>
      </c>
      <c r="C2643" s="113">
        <v>44533</v>
      </c>
      <c r="D2643" s="56" t="s">
        <v>500</v>
      </c>
      <c r="E2643" s="15" t="s">
        <v>501</v>
      </c>
      <c r="F2643" s="16">
        <v>104.11999999999996</v>
      </c>
      <c r="H2643" s="2">
        <v>44514</v>
      </c>
      <c r="I2643" s="2">
        <v>44527</v>
      </c>
      <c r="J2643">
        <f t="shared" si="164"/>
        <v>14</v>
      </c>
      <c r="K2643" s="2">
        <f t="shared" si="165"/>
        <v>44520.5</v>
      </c>
      <c r="L2643" s="82">
        <v>44533.5</v>
      </c>
      <c r="M2643" s="82">
        <v>44533.5</v>
      </c>
      <c r="N2643" s="79"/>
      <c r="O2643">
        <f t="shared" si="166"/>
        <v>13</v>
      </c>
      <c r="P2643" s="32">
        <f t="shared" si="167"/>
        <v>1353.5599999999995</v>
      </c>
    </row>
    <row r="2644" spans="1:16" x14ac:dyDescent="0.35">
      <c r="B2644" s="89" t="s">
        <v>86</v>
      </c>
      <c r="C2644" s="113">
        <v>44533</v>
      </c>
      <c r="D2644" s="56" t="s">
        <v>502</v>
      </c>
      <c r="E2644" s="15" t="s">
        <v>502</v>
      </c>
      <c r="F2644" s="16">
        <v>253.01</v>
      </c>
      <c r="H2644" s="2">
        <v>44514</v>
      </c>
      <c r="I2644" s="2">
        <v>44527</v>
      </c>
      <c r="J2644">
        <f t="shared" si="164"/>
        <v>14</v>
      </c>
      <c r="K2644" s="2">
        <f t="shared" si="165"/>
        <v>44520.5</v>
      </c>
      <c r="L2644" s="82">
        <v>44533.5</v>
      </c>
      <c r="M2644" s="82">
        <v>44533.5</v>
      </c>
      <c r="N2644" s="79"/>
      <c r="O2644">
        <f t="shared" si="166"/>
        <v>13</v>
      </c>
      <c r="P2644" s="32">
        <f t="shared" si="167"/>
        <v>3289.13</v>
      </c>
    </row>
    <row r="2645" spans="1:16" x14ac:dyDescent="0.35">
      <c r="B2645" s="89" t="s">
        <v>86</v>
      </c>
      <c r="C2645" s="113">
        <v>44533</v>
      </c>
      <c r="D2645" s="56" t="s">
        <v>446</v>
      </c>
      <c r="E2645" s="15" t="s">
        <v>446</v>
      </c>
      <c r="F2645" s="16">
        <v>896.37</v>
      </c>
      <c r="H2645" s="2">
        <v>44514</v>
      </c>
      <c r="I2645" s="2">
        <v>44527</v>
      </c>
      <c r="J2645">
        <f t="shared" si="164"/>
        <v>14</v>
      </c>
      <c r="K2645" s="2">
        <f t="shared" si="165"/>
        <v>44520.5</v>
      </c>
      <c r="L2645" s="82">
        <v>44533.5</v>
      </c>
      <c r="M2645" s="82">
        <v>44533.5</v>
      </c>
      <c r="N2645" s="79"/>
      <c r="O2645">
        <f t="shared" si="166"/>
        <v>13</v>
      </c>
      <c r="P2645" s="32">
        <f t="shared" si="167"/>
        <v>11652.81</v>
      </c>
    </row>
    <row r="2646" spans="1:16" x14ac:dyDescent="0.35">
      <c r="B2646" s="89" t="s">
        <v>86</v>
      </c>
      <c r="C2646" s="113">
        <v>44533</v>
      </c>
      <c r="D2646" s="56" t="s">
        <v>447</v>
      </c>
      <c r="E2646" s="15" t="s">
        <v>447</v>
      </c>
      <c r="F2646" s="16">
        <v>2017.7699999999998</v>
      </c>
      <c r="H2646" s="2">
        <v>44514</v>
      </c>
      <c r="I2646" s="2">
        <v>44527</v>
      </c>
      <c r="J2646">
        <f t="shared" si="164"/>
        <v>14</v>
      </c>
      <c r="K2646" s="2">
        <f t="shared" si="165"/>
        <v>44520.5</v>
      </c>
      <c r="L2646" s="82">
        <v>44533.5</v>
      </c>
      <c r="M2646" s="82">
        <v>44533.5</v>
      </c>
      <c r="N2646" s="79"/>
      <c r="O2646">
        <f t="shared" si="166"/>
        <v>13</v>
      </c>
      <c r="P2646" s="32">
        <f t="shared" si="167"/>
        <v>26231.01</v>
      </c>
    </row>
    <row r="2647" spans="1:16" x14ac:dyDescent="0.35">
      <c r="B2647" s="89" t="s">
        <v>86</v>
      </c>
      <c r="C2647" s="113">
        <v>44533</v>
      </c>
      <c r="D2647" s="56" t="s">
        <v>503</v>
      </c>
      <c r="E2647" s="15" t="s">
        <v>503</v>
      </c>
      <c r="F2647" s="16">
        <v>809.09</v>
      </c>
      <c r="H2647" s="2">
        <v>44514</v>
      </c>
      <c r="I2647" s="2">
        <v>44527</v>
      </c>
      <c r="J2647">
        <f t="shared" si="164"/>
        <v>14</v>
      </c>
      <c r="K2647" s="2">
        <f t="shared" si="165"/>
        <v>44520.5</v>
      </c>
      <c r="L2647" s="82">
        <v>44533.5</v>
      </c>
      <c r="M2647" s="82">
        <v>44533.5</v>
      </c>
      <c r="N2647" s="79"/>
      <c r="O2647">
        <f t="shared" si="166"/>
        <v>13</v>
      </c>
      <c r="P2647" s="32">
        <f t="shared" si="167"/>
        <v>10518.17</v>
      </c>
    </row>
    <row r="2648" spans="1:16" x14ac:dyDescent="0.35">
      <c r="B2648" s="89" t="s">
        <v>86</v>
      </c>
      <c r="C2648" s="113">
        <v>44533</v>
      </c>
      <c r="D2648" s="56" t="s">
        <v>540</v>
      </c>
      <c r="E2648" s="15" t="s">
        <v>541</v>
      </c>
      <c r="F2648" s="16">
        <v>2.4000000000000004</v>
      </c>
      <c r="H2648" s="2">
        <v>44514</v>
      </c>
      <c r="I2648" s="2">
        <v>44527</v>
      </c>
      <c r="J2648">
        <f t="shared" si="164"/>
        <v>14</v>
      </c>
      <c r="K2648" s="2">
        <f t="shared" si="165"/>
        <v>44520.5</v>
      </c>
      <c r="L2648" s="82">
        <v>44533.5</v>
      </c>
      <c r="M2648" s="79">
        <v>44561.5</v>
      </c>
      <c r="N2648" s="79"/>
      <c r="O2648">
        <f t="shared" si="166"/>
        <v>41</v>
      </c>
      <c r="P2648" s="32">
        <f t="shared" si="167"/>
        <v>98.40000000000002</v>
      </c>
    </row>
    <row r="2649" spans="1:16" x14ac:dyDescent="0.35">
      <c r="B2649" s="89" t="s">
        <v>86</v>
      </c>
      <c r="C2649" s="113">
        <v>44533</v>
      </c>
      <c r="D2649" s="56" t="s">
        <v>488</v>
      </c>
      <c r="E2649" s="15" t="s">
        <v>489</v>
      </c>
      <c r="F2649" s="16">
        <v>1009.7400000000002</v>
      </c>
      <c r="H2649" s="2">
        <v>44514</v>
      </c>
      <c r="I2649" s="2">
        <v>44527</v>
      </c>
      <c r="J2649">
        <f t="shared" si="164"/>
        <v>14</v>
      </c>
      <c r="K2649" s="2">
        <f t="shared" si="165"/>
        <v>44520.5</v>
      </c>
      <c r="L2649" s="82">
        <v>44533.5</v>
      </c>
      <c r="M2649" s="79">
        <v>44576.5</v>
      </c>
      <c r="N2649" s="79"/>
      <c r="O2649">
        <f t="shared" si="166"/>
        <v>56</v>
      </c>
      <c r="P2649" s="32">
        <f t="shared" si="167"/>
        <v>56545.440000000017</v>
      </c>
    </row>
    <row r="2650" spans="1:16" x14ac:dyDescent="0.35">
      <c r="B2650" s="89" t="s">
        <v>86</v>
      </c>
      <c r="C2650" s="113">
        <v>44533</v>
      </c>
      <c r="D2650" s="56" t="s">
        <v>542</v>
      </c>
      <c r="E2650" s="15" t="s">
        <v>543</v>
      </c>
      <c r="F2650" s="16">
        <v>10053.589999999998</v>
      </c>
      <c r="H2650" s="2">
        <v>44514</v>
      </c>
      <c r="I2650" s="2">
        <v>44527</v>
      </c>
      <c r="J2650">
        <f t="shared" si="164"/>
        <v>14</v>
      </c>
      <c r="K2650" s="2">
        <f t="shared" si="165"/>
        <v>44520.5</v>
      </c>
      <c r="L2650" s="82">
        <v>44533.5</v>
      </c>
      <c r="M2650" s="79">
        <v>44533.5</v>
      </c>
      <c r="N2650" s="79"/>
      <c r="O2650">
        <f t="shared" si="166"/>
        <v>13</v>
      </c>
      <c r="P2650" s="32">
        <f t="shared" si="167"/>
        <v>130696.66999999998</v>
      </c>
    </row>
    <row r="2651" spans="1:16" x14ac:dyDescent="0.35">
      <c r="B2651" s="89" t="s">
        <v>86</v>
      </c>
      <c r="C2651" s="113">
        <v>44533</v>
      </c>
      <c r="D2651" s="56" t="s">
        <v>526</v>
      </c>
      <c r="E2651" s="15" t="s">
        <v>527</v>
      </c>
      <c r="F2651" s="16">
        <v>1</v>
      </c>
      <c r="H2651" s="2">
        <v>44514</v>
      </c>
      <c r="I2651" s="2">
        <v>44527</v>
      </c>
      <c r="J2651">
        <f t="shared" si="164"/>
        <v>14</v>
      </c>
      <c r="K2651" s="2">
        <f t="shared" si="165"/>
        <v>44520.5</v>
      </c>
      <c r="L2651" s="82">
        <v>44533.5</v>
      </c>
      <c r="M2651" s="79">
        <v>44561.5</v>
      </c>
      <c r="N2651" s="79"/>
      <c r="O2651">
        <f t="shared" si="166"/>
        <v>41</v>
      </c>
      <c r="P2651" s="32">
        <f t="shared" si="167"/>
        <v>41</v>
      </c>
    </row>
    <row r="2652" spans="1:16" x14ac:dyDescent="0.35">
      <c r="B2652" s="89" t="s">
        <v>86</v>
      </c>
      <c r="C2652" s="113">
        <v>44533</v>
      </c>
      <c r="D2652" s="56" t="s">
        <v>534</v>
      </c>
      <c r="E2652" s="15" t="s">
        <v>535</v>
      </c>
      <c r="F2652" s="16">
        <v>960</v>
      </c>
      <c r="H2652" s="2">
        <v>44514</v>
      </c>
      <c r="I2652" s="2">
        <v>44527</v>
      </c>
      <c r="J2652">
        <f t="shared" si="164"/>
        <v>14</v>
      </c>
      <c r="K2652" s="2">
        <f t="shared" si="165"/>
        <v>44520.5</v>
      </c>
      <c r="L2652" s="82">
        <v>44533.5</v>
      </c>
      <c r="M2652" s="82">
        <v>44533.5</v>
      </c>
      <c r="N2652" s="79">
        <v>44533.5</v>
      </c>
      <c r="O2652">
        <f t="shared" si="166"/>
        <v>13</v>
      </c>
      <c r="P2652" s="32">
        <f t="shared" si="167"/>
        <v>12480</v>
      </c>
    </row>
    <row r="2653" spans="1:16" x14ac:dyDescent="0.35">
      <c r="B2653" s="89" t="s">
        <v>86</v>
      </c>
      <c r="C2653" s="113">
        <v>44533</v>
      </c>
      <c r="D2653" s="56" t="s">
        <v>536</v>
      </c>
      <c r="E2653" s="15" t="s">
        <v>537</v>
      </c>
      <c r="F2653" s="16">
        <v>256.67</v>
      </c>
      <c r="H2653" s="2">
        <v>44514</v>
      </c>
      <c r="I2653" s="2">
        <v>44527</v>
      </c>
      <c r="J2653">
        <f t="shared" si="164"/>
        <v>14</v>
      </c>
      <c r="K2653" s="2">
        <f t="shared" si="165"/>
        <v>44520.5</v>
      </c>
      <c r="L2653" s="82">
        <v>44533.5</v>
      </c>
      <c r="M2653" s="82">
        <v>44533.5</v>
      </c>
      <c r="N2653" s="79">
        <v>44533.5</v>
      </c>
      <c r="O2653">
        <f t="shared" si="166"/>
        <v>13</v>
      </c>
      <c r="P2653" s="32">
        <f t="shared" si="167"/>
        <v>3336.71</v>
      </c>
    </row>
    <row r="2654" spans="1:16" x14ac:dyDescent="0.35">
      <c r="A2654" s="4"/>
      <c r="B2654" s="123" t="s">
        <v>98</v>
      </c>
      <c r="C2654" s="114">
        <v>44533</v>
      </c>
      <c r="D2654" s="56" t="s">
        <v>544</v>
      </c>
      <c r="E2654" t="s">
        <v>545</v>
      </c>
      <c r="F2654" s="3">
        <v>136.63999999999999</v>
      </c>
      <c r="H2654" s="2">
        <v>44515</v>
      </c>
      <c r="I2654" s="2">
        <v>44528</v>
      </c>
      <c r="J2654">
        <f t="shared" si="164"/>
        <v>14</v>
      </c>
      <c r="K2654" s="2">
        <f t="shared" si="165"/>
        <v>44521.5</v>
      </c>
      <c r="L2654" s="94">
        <v>44533.5</v>
      </c>
      <c r="M2654" s="79">
        <v>44579.5</v>
      </c>
      <c r="N2654" s="79"/>
      <c r="O2654">
        <f t="shared" si="166"/>
        <v>58</v>
      </c>
      <c r="P2654" s="32">
        <f t="shared" si="167"/>
        <v>7925.119999999999</v>
      </c>
    </row>
    <row r="2655" spans="1:16" x14ac:dyDescent="0.35">
      <c r="A2655" s="4"/>
      <c r="B2655" s="123" t="s">
        <v>98</v>
      </c>
      <c r="C2655" s="114">
        <v>44533</v>
      </c>
      <c r="D2655" s="56" t="s">
        <v>544</v>
      </c>
      <c r="E2655" t="s">
        <v>546</v>
      </c>
      <c r="F2655" s="3">
        <v>3372.3999999999996</v>
      </c>
      <c r="H2655" s="2">
        <v>44515</v>
      </c>
      <c r="I2655" s="2">
        <v>44528</v>
      </c>
      <c r="J2655">
        <f t="shared" si="164"/>
        <v>14</v>
      </c>
      <c r="K2655" s="2">
        <f t="shared" si="165"/>
        <v>44521.5</v>
      </c>
      <c r="L2655" s="94">
        <v>44533.5</v>
      </c>
      <c r="M2655" s="79">
        <v>44596.5</v>
      </c>
      <c r="N2655" s="79"/>
      <c r="O2655">
        <f t="shared" si="166"/>
        <v>75</v>
      </c>
      <c r="P2655" s="32">
        <f t="shared" si="167"/>
        <v>252929.99999999997</v>
      </c>
    </row>
    <row r="2656" spans="1:16" x14ac:dyDescent="0.35">
      <c r="A2656" s="4"/>
      <c r="B2656" s="123" t="s">
        <v>86</v>
      </c>
      <c r="C2656" s="114">
        <v>44533</v>
      </c>
      <c r="D2656" s="56" t="s">
        <v>544</v>
      </c>
      <c r="E2656" t="s">
        <v>546</v>
      </c>
      <c r="F2656" s="3">
        <v>187.01</v>
      </c>
      <c r="H2656" s="2">
        <v>44514</v>
      </c>
      <c r="I2656" s="2">
        <v>44527</v>
      </c>
      <c r="J2656">
        <f t="shared" si="164"/>
        <v>14</v>
      </c>
      <c r="K2656" s="2">
        <f t="shared" si="165"/>
        <v>44520.5</v>
      </c>
      <c r="L2656" s="94">
        <v>44533.5</v>
      </c>
      <c r="M2656" s="79">
        <v>44596.5</v>
      </c>
      <c r="N2656" s="79"/>
      <c r="O2656">
        <f t="shared" si="166"/>
        <v>76</v>
      </c>
      <c r="P2656" s="32">
        <f t="shared" si="167"/>
        <v>14212.759999999998</v>
      </c>
    </row>
    <row r="2657" spans="2:16" x14ac:dyDescent="0.35">
      <c r="B2657" s="89" t="s">
        <v>98</v>
      </c>
      <c r="C2657" s="113">
        <v>44547</v>
      </c>
      <c r="D2657" s="56" t="s">
        <v>462</v>
      </c>
      <c r="E2657" s="15" t="s">
        <v>463</v>
      </c>
      <c r="F2657" s="16">
        <v>0.64</v>
      </c>
      <c r="H2657" s="2">
        <v>44529</v>
      </c>
      <c r="I2657" s="2">
        <v>44542</v>
      </c>
      <c r="J2657">
        <f t="shared" si="164"/>
        <v>14</v>
      </c>
      <c r="K2657" s="2">
        <f t="shared" si="165"/>
        <v>44535.5</v>
      </c>
      <c r="L2657" s="82">
        <v>44547.5</v>
      </c>
      <c r="M2657" s="79">
        <v>44547.5</v>
      </c>
      <c r="N2657" s="79"/>
      <c r="O2657">
        <f t="shared" si="166"/>
        <v>12</v>
      </c>
      <c r="P2657" s="32">
        <f t="shared" si="167"/>
        <v>7.68</v>
      </c>
    </row>
    <row r="2658" spans="2:16" x14ac:dyDescent="0.35">
      <c r="B2658" s="89" t="s">
        <v>98</v>
      </c>
      <c r="C2658" s="113">
        <v>44547</v>
      </c>
      <c r="D2658" s="56" t="s">
        <v>472</v>
      </c>
      <c r="E2658" s="15" t="s">
        <v>473</v>
      </c>
      <c r="F2658" s="16">
        <v>17.920000000000002</v>
      </c>
      <c r="H2658" s="2">
        <v>44529</v>
      </c>
      <c r="I2658" s="2">
        <v>44542</v>
      </c>
      <c r="J2658">
        <f t="shared" si="164"/>
        <v>14</v>
      </c>
      <c r="K2658" s="2">
        <f t="shared" si="165"/>
        <v>44535.5</v>
      </c>
      <c r="L2658" s="82">
        <v>44547.5</v>
      </c>
      <c r="M2658" s="79">
        <v>44547.5</v>
      </c>
      <c r="N2658" s="79"/>
      <c r="O2658">
        <f t="shared" si="166"/>
        <v>12</v>
      </c>
      <c r="P2658" s="32">
        <f t="shared" si="167"/>
        <v>215.04000000000002</v>
      </c>
    </row>
    <row r="2659" spans="2:16" x14ac:dyDescent="0.35">
      <c r="B2659" s="89" t="s">
        <v>98</v>
      </c>
      <c r="C2659" s="113">
        <v>44547</v>
      </c>
      <c r="D2659" s="56" t="s">
        <v>488</v>
      </c>
      <c r="E2659" s="15" t="s">
        <v>489</v>
      </c>
      <c r="F2659" s="16">
        <v>70.859999999999985</v>
      </c>
      <c r="H2659" s="2">
        <v>44529</v>
      </c>
      <c r="I2659" s="2">
        <v>44542</v>
      </c>
      <c r="J2659">
        <f t="shared" si="164"/>
        <v>14</v>
      </c>
      <c r="K2659" s="2">
        <f t="shared" si="165"/>
        <v>44535.5</v>
      </c>
      <c r="L2659" s="82">
        <v>44547.5</v>
      </c>
      <c r="M2659" s="79">
        <v>44576.5</v>
      </c>
      <c r="N2659" s="79"/>
      <c r="O2659">
        <f t="shared" si="166"/>
        <v>41</v>
      </c>
      <c r="P2659" s="32">
        <f t="shared" si="167"/>
        <v>2905.2599999999993</v>
      </c>
    </row>
    <row r="2660" spans="2:16" x14ac:dyDescent="0.35">
      <c r="B2660" s="89" t="s">
        <v>98</v>
      </c>
      <c r="C2660" s="113">
        <v>44547</v>
      </c>
      <c r="D2660" s="56" t="s">
        <v>549</v>
      </c>
      <c r="E2660" s="15" t="s">
        <v>550</v>
      </c>
      <c r="F2660" s="16">
        <v>2.5</v>
      </c>
      <c r="H2660" s="2">
        <v>44529</v>
      </c>
      <c r="I2660" s="2">
        <v>44542</v>
      </c>
      <c r="J2660">
        <f t="shared" si="164"/>
        <v>14</v>
      </c>
      <c r="K2660" s="2">
        <f t="shared" si="165"/>
        <v>44535.5</v>
      </c>
      <c r="L2660" s="82">
        <v>44547.5</v>
      </c>
      <c r="M2660" s="79">
        <v>44561.5</v>
      </c>
      <c r="N2660" s="79"/>
      <c r="O2660">
        <f t="shared" si="166"/>
        <v>26</v>
      </c>
      <c r="P2660" s="32">
        <f t="shared" si="167"/>
        <v>65</v>
      </c>
    </row>
    <row r="2661" spans="2:16" x14ac:dyDescent="0.35">
      <c r="B2661" s="89" t="s">
        <v>98</v>
      </c>
      <c r="C2661" s="113">
        <v>44547</v>
      </c>
      <c r="D2661" s="56" t="s">
        <v>460</v>
      </c>
      <c r="E2661" s="15" t="s">
        <v>461</v>
      </c>
      <c r="F2661" s="16">
        <v>191.41999999999996</v>
      </c>
      <c r="H2661" s="2">
        <v>44529</v>
      </c>
      <c r="I2661" s="2">
        <v>44542</v>
      </c>
      <c r="J2661">
        <f t="shared" si="164"/>
        <v>14</v>
      </c>
      <c r="K2661" s="2">
        <f t="shared" si="165"/>
        <v>44535.5</v>
      </c>
      <c r="L2661" s="82">
        <v>44547.5</v>
      </c>
      <c r="M2661" s="79">
        <v>44547.5</v>
      </c>
      <c r="N2661" s="79"/>
      <c r="O2661">
        <f t="shared" si="166"/>
        <v>12</v>
      </c>
      <c r="P2661" s="32">
        <f t="shared" si="167"/>
        <v>2297.0399999999995</v>
      </c>
    </row>
    <row r="2662" spans="2:16" x14ac:dyDescent="0.35">
      <c r="B2662" s="89" t="s">
        <v>98</v>
      </c>
      <c r="C2662" s="113">
        <v>44547</v>
      </c>
      <c r="D2662" s="56" t="s">
        <v>462</v>
      </c>
      <c r="E2662" s="15" t="s">
        <v>463</v>
      </c>
      <c r="F2662" s="16">
        <v>28.930000000000003</v>
      </c>
      <c r="H2662" s="2">
        <v>44529</v>
      </c>
      <c r="I2662" s="2">
        <v>44542</v>
      </c>
      <c r="J2662">
        <f t="shared" si="164"/>
        <v>14</v>
      </c>
      <c r="K2662" s="2">
        <f t="shared" si="165"/>
        <v>44535.5</v>
      </c>
      <c r="L2662" s="82">
        <v>44547.5</v>
      </c>
      <c r="M2662" s="79">
        <v>44547.5</v>
      </c>
      <c r="N2662" s="79"/>
      <c r="O2662">
        <f t="shared" si="166"/>
        <v>12</v>
      </c>
      <c r="P2662" s="32">
        <f t="shared" si="167"/>
        <v>347.16</v>
      </c>
    </row>
    <row r="2663" spans="2:16" x14ac:dyDescent="0.35">
      <c r="B2663" s="89" t="s">
        <v>98</v>
      </c>
      <c r="C2663" s="113">
        <v>44547</v>
      </c>
      <c r="D2663" s="56" t="s">
        <v>547</v>
      </c>
      <c r="E2663" s="15" t="s">
        <v>548</v>
      </c>
      <c r="F2663" s="16">
        <v>30</v>
      </c>
      <c r="H2663" s="2">
        <v>44529</v>
      </c>
      <c r="I2663" s="2">
        <v>44542</v>
      </c>
      <c r="J2663">
        <f t="shared" si="164"/>
        <v>14</v>
      </c>
      <c r="K2663" s="2">
        <f t="shared" si="165"/>
        <v>44535.5</v>
      </c>
      <c r="L2663" s="82">
        <v>44547.5</v>
      </c>
      <c r="M2663" s="79">
        <v>44561.5</v>
      </c>
      <c r="N2663" s="79"/>
      <c r="O2663">
        <f t="shared" si="166"/>
        <v>26</v>
      </c>
      <c r="P2663" s="32">
        <f t="shared" si="167"/>
        <v>780</v>
      </c>
    </row>
    <row r="2664" spans="2:16" x14ac:dyDescent="0.35">
      <c r="B2664" s="89" t="s">
        <v>98</v>
      </c>
      <c r="C2664" s="113">
        <v>44547</v>
      </c>
      <c r="D2664" s="56" t="s">
        <v>470</v>
      </c>
      <c r="E2664" s="15" t="s">
        <v>471</v>
      </c>
      <c r="F2664" s="16">
        <v>5023.62</v>
      </c>
      <c r="H2664" s="2">
        <v>44529</v>
      </c>
      <c r="I2664" s="2">
        <v>44542</v>
      </c>
      <c r="J2664">
        <f t="shared" si="164"/>
        <v>14</v>
      </c>
      <c r="K2664" s="2">
        <f t="shared" si="165"/>
        <v>44535.5</v>
      </c>
      <c r="L2664" s="82">
        <v>44547.5</v>
      </c>
      <c r="M2664" s="79">
        <v>44547.5</v>
      </c>
      <c r="N2664" s="79"/>
      <c r="O2664">
        <f t="shared" si="166"/>
        <v>12</v>
      </c>
      <c r="P2664" s="32">
        <f t="shared" si="167"/>
        <v>60283.44</v>
      </c>
    </row>
    <row r="2665" spans="2:16" x14ac:dyDescent="0.35">
      <c r="B2665" s="89" t="s">
        <v>98</v>
      </c>
      <c r="C2665" s="113">
        <v>44547</v>
      </c>
      <c r="D2665" s="56" t="s">
        <v>472</v>
      </c>
      <c r="E2665" s="15" t="s">
        <v>473</v>
      </c>
      <c r="F2665" s="16">
        <v>704.18</v>
      </c>
      <c r="H2665" s="2">
        <v>44529</v>
      </c>
      <c r="I2665" s="2">
        <v>44542</v>
      </c>
      <c r="J2665">
        <f t="shared" si="164"/>
        <v>14</v>
      </c>
      <c r="K2665" s="2">
        <f t="shared" si="165"/>
        <v>44535.5</v>
      </c>
      <c r="L2665" s="82">
        <v>44547.5</v>
      </c>
      <c r="M2665" s="79">
        <v>44547.5</v>
      </c>
      <c r="N2665" s="79"/>
      <c r="O2665">
        <f t="shared" si="166"/>
        <v>12</v>
      </c>
      <c r="P2665" s="32">
        <f t="shared" si="167"/>
        <v>8450.16</v>
      </c>
    </row>
    <row r="2666" spans="2:16" x14ac:dyDescent="0.35">
      <c r="B2666" s="89" t="s">
        <v>98</v>
      </c>
      <c r="C2666" s="113">
        <v>44547</v>
      </c>
      <c r="D2666" s="56" t="s">
        <v>484</v>
      </c>
      <c r="E2666" s="15" t="s">
        <v>485</v>
      </c>
      <c r="F2666" s="16">
        <v>152</v>
      </c>
      <c r="H2666" s="2">
        <v>44529</v>
      </c>
      <c r="I2666" s="2">
        <v>44542</v>
      </c>
      <c r="J2666">
        <f t="shared" si="164"/>
        <v>14</v>
      </c>
      <c r="K2666" s="2">
        <f t="shared" si="165"/>
        <v>44535.5</v>
      </c>
      <c r="L2666" s="82">
        <v>44547.5</v>
      </c>
      <c r="M2666" s="79">
        <v>44547.5</v>
      </c>
      <c r="N2666" s="79"/>
      <c r="O2666">
        <f t="shared" si="166"/>
        <v>12</v>
      </c>
      <c r="P2666" s="32">
        <f t="shared" si="167"/>
        <v>1824</v>
      </c>
    </row>
    <row r="2667" spans="2:16" x14ac:dyDescent="0.35">
      <c r="B2667" s="89" t="s">
        <v>98</v>
      </c>
      <c r="C2667" s="113">
        <v>44547</v>
      </c>
      <c r="D2667" s="56" t="s">
        <v>486</v>
      </c>
      <c r="E2667" s="15" t="s">
        <v>487</v>
      </c>
      <c r="F2667" s="16">
        <v>56.64</v>
      </c>
      <c r="H2667" s="2">
        <v>44529</v>
      </c>
      <c r="I2667" s="2">
        <v>44542</v>
      </c>
      <c r="J2667">
        <f t="shared" si="164"/>
        <v>14</v>
      </c>
      <c r="K2667" s="2">
        <f t="shared" si="165"/>
        <v>44535.5</v>
      </c>
      <c r="L2667" s="82">
        <v>44547.5</v>
      </c>
      <c r="M2667" s="79">
        <v>44561.5</v>
      </c>
      <c r="N2667" s="79"/>
      <c r="O2667">
        <f t="shared" si="166"/>
        <v>26</v>
      </c>
      <c r="P2667" s="32">
        <f t="shared" si="167"/>
        <v>1472.64</v>
      </c>
    </row>
    <row r="2668" spans="2:16" x14ac:dyDescent="0.35">
      <c r="B2668" s="89" t="s">
        <v>98</v>
      </c>
      <c r="C2668" s="113">
        <v>44547</v>
      </c>
      <c r="D2668" s="56" t="s">
        <v>488</v>
      </c>
      <c r="E2668" s="15" t="s">
        <v>489</v>
      </c>
      <c r="F2668" s="16">
        <v>10651.069999999998</v>
      </c>
      <c r="H2668" s="2">
        <v>44529</v>
      </c>
      <c r="I2668" s="2">
        <v>44542</v>
      </c>
      <c r="J2668">
        <f t="shared" si="164"/>
        <v>14</v>
      </c>
      <c r="K2668" s="2">
        <f t="shared" si="165"/>
        <v>44535.5</v>
      </c>
      <c r="L2668" s="82">
        <v>44547.5</v>
      </c>
      <c r="M2668" s="79">
        <v>44576.5</v>
      </c>
      <c r="N2668" s="79"/>
      <c r="O2668">
        <f t="shared" si="166"/>
        <v>41</v>
      </c>
      <c r="P2668" s="32">
        <f t="shared" si="167"/>
        <v>436693.86999999994</v>
      </c>
    </row>
    <row r="2669" spans="2:16" x14ac:dyDescent="0.35">
      <c r="B2669" s="89" t="s">
        <v>98</v>
      </c>
      <c r="C2669" s="113">
        <v>44547</v>
      </c>
      <c r="D2669" s="56" t="s">
        <v>549</v>
      </c>
      <c r="E2669" s="15" t="s">
        <v>550</v>
      </c>
      <c r="F2669" s="16">
        <v>212.5</v>
      </c>
      <c r="H2669" s="2">
        <v>44529</v>
      </c>
      <c r="I2669" s="2">
        <v>44542</v>
      </c>
      <c r="J2669">
        <f t="shared" si="164"/>
        <v>14</v>
      </c>
      <c r="K2669" s="2">
        <f t="shared" si="165"/>
        <v>44535.5</v>
      </c>
      <c r="L2669" s="82">
        <v>44547.5</v>
      </c>
      <c r="M2669" s="79">
        <v>44561.5</v>
      </c>
      <c r="N2669" s="79"/>
      <c r="O2669">
        <f t="shared" si="166"/>
        <v>26</v>
      </c>
      <c r="P2669" s="32">
        <f t="shared" si="167"/>
        <v>5525</v>
      </c>
    </row>
    <row r="2670" spans="2:16" x14ac:dyDescent="0.35">
      <c r="B2670" s="89" t="s">
        <v>98</v>
      </c>
      <c r="C2670" s="113">
        <v>44547</v>
      </c>
      <c r="D2670" s="56" t="s">
        <v>450</v>
      </c>
      <c r="E2670" s="15" t="s">
        <v>451</v>
      </c>
      <c r="F2670" s="16">
        <v>5330.6400000000194</v>
      </c>
      <c r="H2670" s="2">
        <v>44529</v>
      </c>
      <c r="I2670" s="2">
        <v>44542</v>
      </c>
      <c r="J2670">
        <f t="shared" si="164"/>
        <v>14</v>
      </c>
      <c r="K2670" s="2">
        <f t="shared" si="165"/>
        <v>44535.5</v>
      </c>
      <c r="L2670" s="82">
        <v>44547.5</v>
      </c>
      <c r="M2670" s="79">
        <v>44547.5</v>
      </c>
      <c r="N2670" s="79"/>
      <c r="O2670">
        <f t="shared" si="166"/>
        <v>12</v>
      </c>
      <c r="P2670" s="32">
        <f t="shared" si="167"/>
        <v>63967.680000000233</v>
      </c>
    </row>
    <row r="2671" spans="2:16" x14ac:dyDescent="0.35">
      <c r="B2671" s="89" t="s">
        <v>98</v>
      </c>
      <c r="C2671" s="113">
        <v>44547</v>
      </c>
      <c r="D2671" s="56" t="s">
        <v>555</v>
      </c>
      <c r="E2671" s="15" t="s">
        <v>556</v>
      </c>
      <c r="F2671" s="16">
        <v>180</v>
      </c>
      <c r="H2671" s="2">
        <v>44529</v>
      </c>
      <c r="I2671" s="2">
        <v>44542</v>
      </c>
      <c r="J2671">
        <f t="shared" si="164"/>
        <v>14</v>
      </c>
      <c r="K2671" s="2">
        <f t="shared" si="165"/>
        <v>44535.5</v>
      </c>
      <c r="L2671" s="82">
        <v>44547.5</v>
      </c>
      <c r="M2671" s="79">
        <v>44547.5</v>
      </c>
      <c r="N2671" s="79"/>
      <c r="O2671">
        <f t="shared" si="166"/>
        <v>12</v>
      </c>
      <c r="P2671" s="32">
        <f t="shared" si="167"/>
        <v>2160</v>
      </c>
    </row>
    <row r="2672" spans="2:16" x14ac:dyDescent="0.35">
      <c r="B2672" s="89" t="s">
        <v>98</v>
      </c>
      <c r="C2672" s="113">
        <v>44547</v>
      </c>
      <c r="D2672" s="56" t="s">
        <v>526</v>
      </c>
      <c r="E2672" s="15" t="s">
        <v>527</v>
      </c>
      <c r="F2672" s="16">
        <v>5</v>
      </c>
      <c r="H2672" s="2">
        <v>44529</v>
      </c>
      <c r="I2672" s="2">
        <v>44542</v>
      </c>
      <c r="J2672">
        <f t="shared" si="164"/>
        <v>14</v>
      </c>
      <c r="K2672" s="2">
        <f t="shared" si="165"/>
        <v>44535.5</v>
      </c>
      <c r="L2672" s="82">
        <v>44547.5</v>
      </c>
      <c r="M2672" s="79">
        <v>44561.5</v>
      </c>
      <c r="N2672" s="79"/>
      <c r="O2672">
        <f t="shared" si="166"/>
        <v>26</v>
      </c>
      <c r="P2672" s="32">
        <f t="shared" si="167"/>
        <v>130</v>
      </c>
    </row>
    <row r="2673" spans="2:16" x14ac:dyDescent="0.35">
      <c r="B2673" s="89" t="s">
        <v>98</v>
      </c>
      <c r="C2673" s="113">
        <v>44547</v>
      </c>
      <c r="D2673" s="56" t="s">
        <v>532</v>
      </c>
      <c r="E2673" s="15" t="s">
        <v>533</v>
      </c>
      <c r="F2673" s="16">
        <v>1209</v>
      </c>
      <c r="H2673" s="2">
        <v>44529</v>
      </c>
      <c r="I2673" s="2">
        <v>44542</v>
      </c>
      <c r="J2673">
        <f t="shared" si="164"/>
        <v>14</v>
      </c>
      <c r="K2673" s="2">
        <f t="shared" si="165"/>
        <v>44535.5</v>
      </c>
      <c r="L2673" s="82">
        <v>44547.5</v>
      </c>
      <c r="M2673" s="82">
        <v>44547.5</v>
      </c>
      <c r="N2673" s="79">
        <v>44546.5</v>
      </c>
      <c r="O2673">
        <f t="shared" si="166"/>
        <v>12</v>
      </c>
      <c r="P2673" s="32">
        <f t="shared" si="167"/>
        <v>14508</v>
      </c>
    </row>
    <row r="2674" spans="2:16" x14ac:dyDescent="0.35">
      <c r="B2674" s="89" t="s">
        <v>98</v>
      </c>
      <c r="C2674" s="113">
        <v>44547</v>
      </c>
      <c r="D2674" s="56" t="s">
        <v>534</v>
      </c>
      <c r="E2674" s="15" t="s">
        <v>535</v>
      </c>
      <c r="F2674" s="16">
        <v>15927.290000000005</v>
      </c>
      <c r="H2674" s="2">
        <v>44529</v>
      </c>
      <c r="I2674" s="2">
        <v>44542</v>
      </c>
      <c r="J2674">
        <f t="shared" si="164"/>
        <v>14</v>
      </c>
      <c r="K2674" s="2">
        <f t="shared" si="165"/>
        <v>44535.5</v>
      </c>
      <c r="L2674" s="82">
        <v>44547.5</v>
      </c>
      <c r="M2674" s="82">
        <v>44547.5</v>
      </c>
      <c r="N2674" s="79">
        <v>44546.5</v>
      </c>
      <c r="O2674">
        <f t="shared" si="166"/>
        <v>12</v>
      </c>
      <c r="P2674" s="32">
        <f t="shared" si="167"/>
        <v>191127.48000000004</v>
      </c>
    </row>
    <row r="2675" spans="2:16" x14ac:dyDescent="0.35">
      <c r="B2675" s="89" t="s">
        <v>98</v>
      </c>
      <c r="C2675" s="113">
        <v>44547</v>
      </c>
      <c r="D2675" s="56" t="s">
        <v>536</v>
      </c>
      <c r="E2675" s="15" t="s">
        <v>537</v>
      </c>
      <c r="F2675" s="16">
        <v>746.75</v>
      </c>
      <c r="H2675" s="2">
        <v>44529</v>
      </c>
      <c r="I2675" s="2">
        <v>44542</v>
      </c>
      <c r="J2675">
        <f t="shared" si="164"/>
        <v>14</v>
      </c>
      <c r="K2675" s="2">
        <f t="shared" si="165"/>
        <v>44535.5</v>
      </c>
      <c r="L2675" s="82">
        <v>44547.5</v>
      </c>
      <c r="M2675" s="82">
        <v>44547.5</v>
      </c>
      <c r="N2675" s="79">
        <v>44546.5</v>
      </c>
      <c r="O2675">
        <f t="shared" si="166"/>
        <v>12</v>
      </c>
      <c r="P2675" s="32">
        <f t="shared" si="167"/>
        <v>8961</v>
      </c>
    </row>
    <row r="2676" spans="2:16" x14ac:dyDescent="0.35">
      <c r="B2676" s="89" t="s">
        <v>98</v>
      </c>
      <c r="C2676" s="113">
        <v>44547</v>
      </c>
      <c r="D2676" s="56" t="s">
        <v>553</v>
      </c>
      <c r="E2676" s="15" t="s">
        <v>554</v>
      </c>
      <c r="F2676" s="16">
        <v>1594.18</v>
      </c>
      <c r="H2676" s="2">
        <v>44529</v>
      </c>
      <c r="I2676" s="2">
        <v>44542</v>
      </c>
      <c r="J2676">
        <f t="shared" si="164"/>
        <v>14</v>
      </c>
      <c r="K2676" s="2">
        <f t="shared" si="165"/>
        <v>44535.5</v>
      </c>
      <c r="L2676" s="82">
        <v>44547.5</v>
      </c>
      <c r="M2676" s="82">
        <v>44547.5</v>
      </c>
      <c r="N2676" s="79">
        <v>44546.5</v>
      </c>
      <c r="O2676">
        <f t="shared" si="166"/>
        <v>12</v>
      </c>
      <c r="P2676" s="32">
        <f t="shared" si="167"/>
        <v>19130.16</v>
      </c>
    </row>
    <row r="2677" spans="2:16" x14ac:dyDescent="0.35">
      <c r="B2677" s="89" t="s">
        <v>98</v>
      </c>
      <c r="C2677" s="113">
        <v>44547</v>
      </c>
      <c r="D2677" s="56" t="s">
        <v>440</v>
      </c>
      <c r="E2677" s="15" t="s">
        <v>441</v>
      </c>
      <c r="F2677" s="16">
        <v>12.64</v>
      </c>
      <c r="H2677" s="2">
        <v>44529</v>
      </c>
      <c r="I2677" s="2">
        <v>44542</v>
      </c>
      <c r="J2677">
        <f t="shared" si="164"/>
        <v>14</v>
      </c>
      <c r="K2677" s="2">
        <f t="shared" si="165"/>
        <v>44535.5</v>
      </c>
      <c r="L2677" s="82">
        <v>44547.5</v>
      </c>
      <c r="M2677" s="79">
        <v>44547.5</v>
      </c>
      <c r="N2677" s="79"/>
      <c r="O2677">
        <f t="shared" si="166"/>
        <v>12</v>
      </c>
      <c r="P2677" s="32">
        <f t="shared" si="167"/>
        <v>151.68</v>
      </c>
    </row>
    <row r="2678" spans="2:16" x14ac:dyDescent="0.35">
      <c r="B2678" s="89" t="s">
        <v>98</v>
      </c>
      <c r="C2678" s="113">
        <v>44547</v>
      </c>
      <c r="D2678" s="56" t="s">
        <v>442</v>
      </c>
      <c r="E2678" s="15" t="s">
        <v>443</v>
      </c>
      <c r="F2678" s="16">
        <v>41.07</v>
      </c>
      <c r="H2678" s="2">
        <v>44529</v>
      </c>
      <c r="I2678" s="2">
        <v>44542</v>
      </c>
      <c r="J2678">
        <f t="shared" si="164"/>
        <v>14</v>
      </c>
      <c r="K2678" s="2">
        <f t="shared" si="165"/>
        <v>44535.5</v>
      </c>
      <c r="L2678" s="82">
        <v>44547.5</v>
      </c>
      <c r="M2678" s="82">
        <v>44547.5</v>
      </c>
      <c r="N2678" s="79"/>
      <c r="O2678">
        <f t="shared" si="166"/>
        <v>12</v>
      </c>
      <c r="P2678" s="32">
        <f t="shared" si="167"/>
        <v>492.84000000000003</v>
      </c>
    </row>
    <row r="2679" spans="2:16" x14ac:dyDescent="0.35">
      <c r="B2679" s="56" t="s">
        <v>98</v>
      </c>
      <c r="C2679" s="113">
        <v>44547</v>
      </c>
      <c r="D2679" s="56" t="s">
        <v>440</v>
      </c>
      <c r="E2679" s="15" t="s">
        <v>441</v>
      </c>
      <c r="F2679" s="16">
        <v>7228.7100000000564</v>
      </c>
      <c r="H2679" s="2">
        <v>44529</v>
      </c>
      <c r="I2679" s="2">
        <v>44542</v>
      </c>
      <c r="J2679">
        <f t="shared" si="164"/>
        <v>14</v>
      </c>
      <c r="K2679" s="2">
        <f t="shared" si="165"/>
        <v>44535.5</v>
      </c>
      <c r="L2679" s="82">
        <v>44547.5</v>
      </c>
      <c r="M2679" s="79">
        <v>44547.5</v>
      </c>
      <c r="N2679" s="79"/>
      <c r="O2679">
        <f t="shared" si="166"/>
        <v>12</v>
      </c>
      <c r="P2679" s="32">
        <f t="shared" si="167"/>
        <v>86744.520000000673</v>
      </c>
    </row>
    <row r="2680" spans="2:16" x14ac:dyDescent="0.35">
      <c r="B2680" s="56" t="s">
        <v>98</v>
      </c>
      <c r="C2680" s="113">
        <v>44547</v>
      </c>
      <c r="D2680" s="56" t="s">
        <v>444</v>
      </c>
      <c r="E2680" s="15" t="s">
        <v>445</v>
      </c>
      <c r="F2680" s="16">
        <v>732.46</v>
      </c>
      <c r="H2680" s="2">
        <v>44529</v>
      </c>
      <c r="I2680" s="2">
        <v>44542</v>
      </c>
      <c r="J2680">
        <f t="shared" si="164"/>
        <v>14</v>
      </c>
      <c r="K2680" s="2">
        <f t="shared" si="165"/>
        <v>44535.5</v>
      </c>
      <c r="L2680" s="82">
        <v>44547.5</v>
      </c>
      <c r="M2680" s="82">
        <v>44547.5</v>
      </c>
      <c r="N2680" s="79"/>
      <c r="O2680">
        <f t="shared" si="166"/>
        <v>12</v>
      </c>
      <c r="P2680" s="32">
        <f t="shared" si="167"/>
        <v>8789.52</v>
      </c>
    </row>
    <row r="2681" spans="2:16" x14ac:dyDescent="0.35">
      <c r="B2681" s="56" t="s">
        <v>98</v>
      </c>
      <c r="C2681" s="113">
        <v>44547</v>
      </c>
      <c r="D2681" s="56" t="s">
        <v>442</v>
      </c>
      <c r="E2681" s="15" t="s">
        <v>443</v>
      </c>
      <c r="F2681" s="16">
        <v>18139.23999999982</v>
      </c>
      <c r="H2681" s="2">
        <v>44529</v>
      </c>
      <c r="I2681" s="2">
        <v>44542</v>
      </c>
      <c r="J2681">
        <f t="shared" si="164"/>
        <v>14</v>
      </c>
      <c r="K2681" s="2">
        <f t="shared" si="165"/>
        <v>44535.5</v>
      </c>
      <c r="L2681" s="82">
        <v>44547.5</v>
      </c>
      <c r="M2681" s="82">
        <v>44547.5</v>
      </c>
      <c r="N2681" s="79"/>
      <c r="O2681">
        <f t="shared" si="166"/>
        <v>12</v>
      </c>
      <c r="P2681" s="32">
        <f t="shared" si="167"/>
        <v>217670.87999999785</v>
      </c>
    </row>
    <row r="2682" spans="2:16" x14ac:dyDescent="0.35">
      <c r="B2682" s="56" t="s">
        <v>98</v>
      </c>
      <c r="C2682" s="113">
        <v>44547</v>
      </c>
      <c r="D2682" s="56" t="s">
        <v>430</v>
      </c>
      <c r="E2682" s="15" t="s">
        <v>431</v>
      </c>
      <c r="F2682" s="16">
        <v>15.89</v>
      </c>
      <c r="H2682" s="2">
        <v>44529</v>
      </c>
      <c r="I2682" s="2">
        <v>44542</v>
      </c>
      <c r="J2682">
        <f t="shared" si="164"/>
        <v>14</v>
      </c>
      <c r="K2682" s="2">
        <f t="shared" si="165"/>
        <v>44535.5</v>
      </c>
      <c r="L2682" s="82">
        <v>44547.5</v>
      </c>
      <c r="M2682" s="82">
        <v>44547.5</v>
      </c>
      <c r="N2682" s="79"/>
      <c r="O2682">
        <f t="shared" si="166"/>
        <v>12</v>
      </c>
      <c r="P2682" s="32">
        <f t="shared" si="167"/>
        <v>190.68</v>
      </c>
    </row>
    <row r="2683" spans="2:16" x14ac:dyDescent="0.35">
      <c r="B2683" s="56" t="s">
        <v>98</v>
      </c>
      <c r="C2683" s="113">
        <v>44547</v>
      </c>
      <c r="D2683" s="56" t="s">
        <v>432</v>
      </c>
      <c r="E2683" s="15" t="s">
        <v>433</v>
      </c>
      <c r="F2683" s="16">
        <v>108.26</v>
      </c>
      <c r="H2683" s="2">
        <v>44529</v>
      </c>
      <c r="I2683" s="2">
        <v>44542</v>
      </c>
      <c r="J2683">
        <f t="shared" si="164"/>
        <v>14</v>
      </c>
      <c r="K2683" s="2">
        <f t="shared" si="165"/>
        <v>44535.5</v>
      </c>
      <c r="L2683" s="82">
        <v>44547.5</v>
      </c>
      <c r="M2683" s="82">
        <v>44547.5</v>
      </c>
      <c r="N2683" s="79"/>
      <c r="O2683">
        <f t="shared" si="166"/>
        <v>12</v>
      </c>
      <c r="P2683" s="32">
        <f t="shared" si="167"/>
        <v>1299.1200000000001</v>
      </c>
    </row>
    <row r="2684" spans="2:16" x14ac:dyDescent="0.35">
      <c r="B2684" s="56" t="s">
        <v>98</v>
      </c>
      <c r="C2684" s="113">
        <v>44547</v>
      </c>
      <c r="D2684" s="56" t="s">
        <v>434</v>
      </c>
      <c r="E2684" s="15" t="s">
        <v>435</v>
      </c>
      <c r="F2684" s="16">
        <v>122.11</v>
      </c>
      <c r="H2684" s="2">
        <v>44529</v>
      </c>
      <c r="I2684" s="2">
        <v>44542</v>
      </c>
      <c r="J2684">
        <f t="shared" si="164"/>
        <v>14</v>
      </c>
      <c r="K2684" s="2">
        <f t="shared" si="165"/>
        <v>44535.5</v>
      </c>
      <c r="L2684" s="82">
        <v>44547.5</v>
      </c>
      <c r="M2684" s="82">
        <v>44547.5</v>
      </c>
      <c r="N2684" s="79"/>
      <c r="O2684">
        <f t="shared" si="166"/>
        <v>12</v>
      </c>
      <c r="P2684" s="32">
        <f t="shared" si="167"/>
        <v>1465.32</v>
      </c>
    </row>
    <row r="2685" spans="2:16" x14ac:dyDescent="0.35">
      <c r="B2685" s="56" t="s">
        <v>98</v>
      </c>
      <c r="C2685" s="113">
        <v>44547</v>
      </c>
      <c r="D2685" s="56" t="s">
        <v>436</v>
      </c>
      <c r="E2685" s="15" t="s">
        <v>437</v>
      </c>
      <c r="F2685" s="16">
        <v>139.30000000000001</v>
      </c>
      <c r="H2685" s="2">
        <v>44529</v>
      </c>
      <c r="I2685" s="2">
        <v>44542</v>
      </c>
      <c r="J2685">
        <f t="shared" si="164"/>
        <v>14</v>
      </c>
      <c r="K2685" s="2">
        <f t="shared" si="165"/>
        <v>44535.5</v>
      </c>
      <c r="L2685" s="82">
        <v>44547.5</v>
      </c>
      <c r="M2685" s="82">
        <v>44547.5</v>
      </c>
      <c r="N2685" s="79"/>
      <c r="O2685">
        <f t="shared" si="166"/>
        <v>12</v>
      </c>
      <c r="P2685" s="32">
        <f t="shared" si="167"/>
        <v>1671.6000000000001</v>
      </c>
    </row>
    <row r="2686" spans="2:16" x14ac:dyDescent="0.35">
      <c r="B2686" s="56" t="s">
        <v>98</v>
      </c>
      <c r="C2686" s="113">
        <v>44547</v>
      </c>
      <c r="D2686" s="56" t="s">
        <v>476</v>
      </c>
      <c r="E2686" s="15" t="s">
        <v>477</v>
      </c>
      <c r="F2686" s="16">
        <v>0.37</v>
      </c>
      <c r="H2686" s="2">
        <v>44529</v>
      </c>
      <c r="I2686" s="2">
        <v>44542</v>
      </c>
      <c r="J2686">
        <f t="shared" si="164"/>
        <v>14</v>
      </c>
      <c r="K2686" s="2">
        <f t="shared" si="165"/>
        <v>44535.5</v>
      </c>
      <c r="L2686" s="82">
        <v>44547.5</v>
      </c>
      <c r="M2686" s="82">
        <v>44547.5</v>
      </c>
      <c r="N2686" s="79"/>
      <c r="O2686">
        <f t="shared" si="166"/>
        <v>12</v>
      </c>
      <c r="P2686" s="32">
        <f t="shared" si="167"/>
        <v>4.4399999999999995</v>
      </c>
    </row>
    <row r="2687" spans="2:16" x14ac:dyDescent="0.35">
      <c r="B2687" s="56" t="s">
        <v>98</v>
      </c>
      <c r="C2687" s="113">
        <v>44547</v>
      </c>
      <c r="D2687" s="56" t="s">
        <v>478</v>
      </c>
      <c r="E2687" s="15" t="s">
        <v>479</v>
      </c>
      <c r="F2687" s="16">
        <v>57.72</v>
      </c>
      <c r="H2687" s="2">
        <v>44529</v>
      </c>
      <c r="I2687" s="2">
        <v>44542</v>
      </c>
      <c r="J2687">
        <f t="shared" si="164"/>
        <v>14</v>
      </c>
      <c r="K2687" s="2">
        <f t="shared" si="165"/>
        <v>44535.5</v>
      </c>
      <c r="L2687" s="82">
        <v>44547.5</v>
      </c>
      <c r="M2687" s="82">
        <v>44547.5</v>
      </c>
      <c r="N2687" s="79"/>
      <c r="O2687">
        <f t="shared" si="166"/>
        <v>12</v>
      </c>
      <c r="P2687" s="32">
        <f t="shared" si="167"/>
        <v>692.64</v>
      </c>
    </row>
    <row r="2688" spans="2:16" x14ac:dyDescent="0.35">
      <c r="B2688" s="56" t="s">
        <v>98</v>
      </c>
      <c r="C2688" s="113">
        <v>44547</v>
      </c>
      <c r="D2688" s="56" t="s">
        <v>494</v>
      </c>
      <c r="E2688" s="15" t="s">
        <v>495</v>
      </c>
      <c r="F2688" s="16">
        <v>79.680000000000007</v>
      </c>
      <c r="H2688" s="2">
        <v>44529</v>
      </c>
      <c r="I2688" s="2">
        <v>44542</v>
      </c>
      <c r="J2688">
        <f t="shared" si="164"/>
        <v>14</v>
      </c>
      <c r="K2688" s="2">
        <f t="shared" si="165"/>
        <v>44535.5</v>
      </c>
      <c r="L2688" s="82">
        <v>44547.5</v>
      </c>
      <c r="M2688" s="82">
        <v>44547.5</v>
      </c>
      <c r="N2688" s="79"/>
      <c r="O2688">
        <f t="shared" si="166"/>
        <v>12</v>
      </c>
      <c r="P2688" s="32">
        <f t="shared" si="167"/>
        <v>956.16000000000008</v>
      </c>
    </row>
    <row r="2689" spans="2:16" x14ac:dyDescent="0.35">
      <c r="B2689" s="56" t="s">
        <v>98</v>
      </c>
      <c r="C2689" s="113">
        <v>44547</v>
      </c>
      <c r="D2689" s="56" t="s">
        <v>496</v>
      </c>
      <c r="E2689" s="15" t="s">
        <v>497</v>
      </c>
      <c r="F2689" s="16">
        <v>6.8500000000000005</v>
      </c>
      <c r="H2689" s="2">
        <v>44529</v>
      </c>
      <c r="I2689" s="2">
        <v>44542</v>
      </c>
      <c r="J2689">
        <f t="shared" si="164"/>
        <v>14</v>
      </c>
      <c r="K2689" s="2">
        <f t="shared" si="165"/>
        <v>44535.5</v>
      </c>
      <c r="L2689" s="82">
        <v>44547.5</v>
      </c>
      <c r="M2689" s="82">
        <v>44547.5</v>
      </c>
      <c r="N2689" s="79"/>
      <c r="O2689">
        <f t="shared" si="166"/>
        <v>12</v>
      </c>
      <c r="P2689" s="32">
        <f t="shared" si="167"/>
        <v>82.2</v>
      </c>
    </row>
    <row r="2690" spans="2:16" x14ac:dyDescent="0.35">
      <c r="B2690" s="56" t="s">
        <v>98</v>
      </c>
      <c r="C2690" s="113">
        <v>44547</v>
      </c>
      <c r="D2690" s="56" t="s">
        <v>498</v>
      </c>
      <c r="E2690" s="15" t="s">
        <v>499</v>
      </c>
      <c r="F2690" s="16">
        <v>23.79</v>
      </c>
      <c r="H2690" s="2">
        <v>44529</v>
      </c>
      <c r="I2690" s="2">
        <v>44542</v>
      </c>
      <c r="J2690">
        <f t="shared" si="164"/>
        <v>14</v>
      </c>
      <c r="K2690" s="2">
        <f t="shared" si="165"/>
        <v>44535.5</v>
      </c>
      <c r="L2690" s="82">
        <v>44547.5</v>
      </c>
      <c r="M2690" s="82">
        <v>44547.5</v>
      </c>
      <c r="N2690" s="79"/>
      <c r="O2690">
        <f t="shared" si="166"/>
        <v>12</v>
      </c>
      <c r="P2690" s="32">
        <f t="shared" si="167"/>
        <v>285.48</v>
      </c>
    </row>
    <row r="2691" spans="2:16" x14ac:dyDescent="0.35">
      <c r="B2691" s="56" t="s">
        <v>98</v>
      </c>
      <c r="C2691" s="113">
        <v>44547</v>
      </c>
      <c r="D2691" s="56" t="s">
        <v>500</v>
      </c>
      <c r="E2691" s="15" t="s">
        <v>501</v>
      </c>
      <c r="F2691" s="16">
        <v>0.39</v>
      </c>
      <c r="H2691" s="2">
        <v>44529</v>
      </c>
      <c r="I2691" s="2">
        <v>44542</v>
      </c>
      <c r="J2691">
        <f t="shared" si="164"/>
        <v>14</v>
      </c>
      <c r="K2691" s="2">
        <f t="shared" si="165"/>
        <v>44535.5</v>
      </c>
      <c r="L2691" s="82">
        <v>44547.5</v>
      </c>
      <c r="M2691" s="82">
        <v>44547.5</v>
      </c>
      <c r="N2691" s="79"/>
      <c r="O2691">
        <f t="shared" si="166"/>
        <v>12</v>
      </c>
      <c r="P2691" s="32">
        <f t="shared" si="167"/>
        <v>4.68</v>
      </c>
    </row>
    <row r="2692" spans="2:16" x14ac:dyDescent="0.35">
      <c r="B2692" s="56" t="s">
        <v>98</v>
      </c>
      <c r="C2692" s="113">
        <v>44547</v>
      </c>
      <c r="D2692" s="56" t="s">
        <v>430</v>
      </c>
      <c r="E2692" s="15" t="s">
        <v>431</v>
      </c>
      <c r="F2692" s="16">
        <v>5.4</v>
      </c>
      <c r="H2692" s="2">
        <v>44529</v>
      </c>
      <c r="I2692" s="2">
        <v>44542</v>
      </c>
      <c r="J2692">
        <f t="shared" si="164"/>
        <v>14</v>
      </c>
      <c r="K2692" s="2">
        <f t="shared" si="165"/>
        <v>44535.5</v>
      </c>
      <c r="L2692" s="82">
        <v>44547.5</v>
      </c>
      <c r="M2692" s="82">
        <v>44547.5</v>
      </c>
      <c r="N2692" s="79"/>
      <c r="O2692">
        <f t="shared" si="166"/>
        <v>12</v>
      </c>
      <c r="P2692" s="32">
        <f t="shared" si="167"/>
        <v>64.800000000000011</v>
      </c>
    </row>
    <row r="2693" spans="2:16" x14ac:dyDescent="0.35">
      <c r="B2693" s="56" t="s">
        <v>98</v>
      </c>
      <c r="C2693" s="113">
        <v>44547</v>
      </c>
      <c r="D2693" s="56" t="s">
        <v>432</v>
      </c>
      <c r="E2693" s="15" t="s">
        <v>433</v>
      </c>
      <c r="F2693" s="16">
        <v>8.1</v>
      </c>
      <c r="H2693" s="2">
        <v>44529</v>
      </c>
      <c r="I2693" s="2">
        <v>44542</v>
      </c>
      <c r="J2693">
        <f t="shared" si="164"/>
        <v>14</v>
      </c>
      <c r="K2693" s="2">
        <f t="shared" si="165"/>
        <v>44535.5</v>
      </c>
      <c r="L2693" s="82">
        <v>44547.5</v>
      </c>
      <c r="M2693" s="82">
        <v>44547.5</v>
      </c>
      <c r="N2693" s="79"/>
      <c r="O2693">
        <f t="shared" si="166"/>
        <v>12</v>
      </c>
      <c r="P2693" s="32">
        <f t="shared" si="167"/>
        <v>97.199999999999989</v>
      </c>
    </row>
    <row r="2694" spans="2:16" x14ac:dyDescent="0.35">
      <c r="B2694" s="56" t="s">
        <v>98</v>
      </c>
      <c r="C2694" s="113">
        <v>44547</v>
      </c>
      <c r="D2694" s="56" t="s">
        <v>434</v>
      </c>
      <c r="E2694" s="15" t="s">
        <v>435</v>
      </c>
      <c r="F2694" s="16">
        <v>8.1</v>
      </c>
      <c r="H2694" s="2">
        <v>44529</v>
      </c>
      <c r="I2694" s="2">
        <v>44542</v>
      </c>
      <c r="J2694">
        <f t="shared" si="164"/>
        <v>14</v>
      </c>
      <c r="K2694" s="2">
        <f t="shared" si="165"/>
        <v>44535.5</v>
      </c>
      <c r="L2694" s="82">
        <v>44547.5</v>
      </c>
      <c r="M2694" s="82">
        <v>44547.5</v>
      </c>
      <c r="N2694" s="79"/>
      <c r="O2694">
        <f t="shared" si="166"/>
        <v>12</v>
      </c>
      <c r="P2694" s="32">
        <f t="shared" si="167"/>
        <v>97.199999999999989</v>
      </c>
    </row>
    <row r="2695" spans="2:16" x14ac:dyDescent="0.35">
      <c r="B2695" s="56" t="s">
        <v>98</v>
      </c>
      <c r="C2695" s="113">
        <v>44547</v>
      </c>
      <c r="D2695" s="56" t="s">
        <v>438</v>
      </c>
      <c r="E2695" s="15" t="s">
        <v>439</v>
      </c>
      <c r="F2695" s="16">
        <v>18.899999999999999</v>
      </c>
      <c r="H2695" s="2">
        <v>44529</v>
      </c>
      <c r="I2695" s="2">
        <v>44542</v>
      </c>
      <c r="J2695">
        <f t="shared" si="164"/>
        <v>14</v>
      </c>
      <c r="K2695" s="2">
        <f t="shared" si="165"/>
        <v>44535.5</v>
      </c>
      <c r="L2695" s="82">
        <v>44547.5</v>
      </c>
      <c r="M2695" s="82">
        <v>44547.5</v>
      </c>
      <c r="N2695" s="79"/>
      <c r="O2695">
        <f t="shared" si="166"/>
        <v>12</v>
      </c>
      <c r="P2695" s="32">
        <f t="shared" si="167"/>
        <v>226.79999999999998</v>
      </c>
    </row>
    <row r="2696" spans="2:16" x14ac:dyDescent="0.35">
      <c r="B2696" s="56" t="s">
        <v>98</v>
      </c>
      <c r="C2696" s="113">
        <v>44547</v>
      </c>
      <c r="D2696" s="56" t="s">
        <v>430</v>
      </c>
      <c r="E2696" s="15" t="s">
        <v>431</v>
      </c>
      <c r="F2696" s="16">
        <v>73.28</v>
      </c>
      <c r="H2696" s="2">
        <v>44529</v>
      </c>
      <c r="I2696" s="2">
        <v>44542</v>
      </c>
      <c r="J2696">
        <f t="shared" si="164"/>
        <v>14</v>
      </c>
      <c r="K2696" s="2">
        <f t="shared" si="165"/>
        <v>44535.5</v>
      </c>
      <c r="L2696" s="82">
        <v>44547.5</v>
      </c>
      <c r="M2696" s="82">
        <v>44547.5</v>
      </c>
      <c r="N2696" s="79"/>
      <c r="O2696">
        <f t="shared" si="166"/>
        <v>12</v>
      </c>
      <c r="P2696" s="32">
        <f t="shared" si="167"/>
        <v>879.36</v>
      </c>
    </row>
    <row r="2697" spans="2:16" x14ac:dyDescent="0.35">
      <c r="B2697" s="89" t="s">
        <v>86</v>
      </c>
      <c r="C2697" s="113">
        <v>44547</v>
      </c>
      <c r="D2697" s="56" t="s">
        <v>440</v>
      </c>
      <c r="E2697" s="15" t="s">
        <v>441</v>
      </c>
      <c r="F2697" s="16">
        <v>680.7800000000002</v>
      </c>
      <c r="H2697" s="2">
        <v>44528</v>
      </c>
      <c r="I2697" s="2">
        <v>44541</v>
      </c>
      <c r="J2697">
        <f t="shared" si="164"/>
        <v>14</v>
      </c>
      <c r="K2697" s="2">
        <f t="shared" si="165"/>
        <v>44534.5</v>
      </c>
      <c r="L2697" s="82">
        <v>44547.5</v>
      </c>
      <c r="M2697" s="79">
        <v>44547.5</v>
      </c>
      <c r="N2697" s="79"/>
      <c r="O2697">
        <f t="shared" si="166"/>
        <v>13</v>
      </c>
      <c r="P2697" s="32">
        <f t="shared" si="167"/>
        <v>8850.1400000000031</v>
      </c>
    </row>
    <row r="2698" spans="2:16" x14ac:dyDescent="0.35">
      <c r="B2698" s="56" t="s">
        <v>98</v>
      </c>
      <c r="C2698" s="113">
        <v>44547</v>
      </c>
      <c r="D2698" s="56" t="s">
        <v>432</v>
      </c>
      <c r="E2698" s="15" t="s">
        <v>433</v>
      </c>
      <c r="F2698" s="16">
        <v>109.92</v>
      </c>
      <c r="H2698" s="2">
        <v>44529</v>
      </c>
      <c r="I2698" s="2">
        <v>44542</v>
      </c>
      <c r="J2698">
        <f t="shared" ref="J2698:J2761" si="168">I2698-H2698+1</f>
        <v>14</v>
      </c>
      <c r="K2698" s="2">
        <f t="shared" ref="K2698:K2761" si="169">(I2698+H2698)/2</f>
        <v>44535.5</v>
      </c>
      <c r="L2698" s="82">
        <v>44547.5</v>
      </c>
      <c r="M2698" s="82">
        <v>44547.5</v>
      </c>
      <c r="N2698" s="79"/>
      <c r="O2698">
        <f t="shared" ref="O2698:O2761" si="170">M2698-K2698</f>
        <v>12</v>
      </c>
      <c r="P2698" s="32">
        <f t="shared" ref="P2698:P2761" si="171">F2698*O2698</f>
        <v>1319.04</v>
      </c>
    </row>
    <row r="2699" spans="2:16" x14ac:dyDescent="0.35">
      <c r="B2699" s="56" t="s">
        <v>98</v>
      </c>
      <c r="C2699" s="113">
        <v>44547</v>
      </c>
      <c r="D2699" s="56" t="s">
        <v>434</v>
      </c>
      <c r="E2699" s="15" t="s">
        <v>435</v>
      </c>
      <c r="F2699" s="16">
        <v>109.92</v>
      </c>
      <c r="H2699" s="2">
        <v>44529</v>
      </c>
      <c r="I2699" s="2">
        <v>44542</v>
      </c>
      <c r="J2699">
        <f t="shared" si="168"/>
        <v>14</v>
      </c>
      <c r="K2699" s="2">
        <f t="shared" si="169"/>
        <v>44535.5</v>
      </c>
      <c r="L2699" s="82">
        <v>44547.5</v>
      </c>
      <c r="M2699" s="82">
        <v>44547.5</v>
      </c>
      <c r="N2699" s="79"/>
      <c r="O2699">
        <f t="shared" si="170"/>
        <v>12</v>
      </c>
      <c r="P2699" s="32">
        <f t="shared" si="171"/>
        <v>1319.04</v>
      </c>
    </row>
    <row r="2700" spans="2:16" x14ac:dyDescent="0.35">
      <c r="B2700" s="56" t="s">
        <v>98</v>
      </c>
      <c r="C2700" s="113">
        <v>44547</v>
      </c>
      <c r="D2700" s="56" t="s">
        <v>444</v>
      </c>
      <c r="E2700" s="15" t="s">
        <v>445</v>
      </c>
      <c r="F2700" s="16">
        <v>126506.95999999979</v>
      </c>
      <c r="H2700" s="2">
        <v>44529</v>
      </c>
      <c r="I2700" s="2">
        <v>44542</v>
      </c>
      <c r="J2700">
        <f t="shared" si="168"/>
        <v>14</v>
      </c>
      <c r="K2700" s="2">
        <f t="shared" si="169"/>
        <v>44535.5</v>
      </c>
      <c r="L2700" s="82">
        <v>44547.5</v>
      </c>
      <c r="M2700" s="82">
        <v>44547.5</v>
      </c>
      <c r="N2700" s="79"/>
      <c r="O2700">
        <f t="shared" si="170"/>
        <v>12</v>
      </c>
      <c r="P2700" s="32">
        <f t="shared" si="171"/>
        <v>1518083.5199999975</v>
      </c>
    </row>
    <row r="2701" spans="2:16" x14ac:dyDescent="0.35">
      <c r="B2701" s="56" t="s">
        <v>98</v>
      </c>
      <c r="C2701" s="113">
        <v>44547</v>
      </c>
      <c r="D2701" s="56" t="s">
        <v>452</v>
      </c>
      <c r="E2701" s="15" t="s">
        <v>453</v>
      </c>
      <c r="F2701" s="16">
        <v>15.26</v>
      </c>
      <c r="H2701" s="2">
        <v>44529</v>
      </c>
      <c r="I2701" s="2">
        <v>44542</v>
      </c>
      <c r="J2701">
        <f t="shared" si="168"/>
        <v>14</v>
      </c>
      <c r="K2701" s="2">
        <f t="shared" si="169"/>
        <v>44535.5</v>
      </c>
      <c r="L2701" s="82">
        <v>44547.5</v>
      </c>
      <c r="M2701" s="82">
        <v>44547.5</v>
      </c>
      <c r="N2701" s="79"/>
      <c r="O2701">
        <f t="shared" si="170"/>
        <v>12</v>
      </c>
      <c r="P2701" s="32">
        <f t="shared" si="171"/>
        <v>183.12</v>
      </c>
    </row>
    <row r="2702" spans="2:16" x14ac:dyDescent="0.35">
      <c r="B2702" s="56" t="s">
        <v>98</v>
      </c>
      <c r="C2702" s="113">
        <v>44547</v>
      </c>
      <c r="D2702" s="56" t="s">
        <v>454</v>
      </c>
      <c r="E2702" s="15" t="s">
        <v>455</v>
      </c>
      <c r="F2702" s="16">
        <v>602.26</v>
      </c>
      <c r="H2702" s="2">
        <v>44529</v>
      </c>
      <c r="I2702" s="2">
        <v>44542</v>
      </c>
      <c r="J2702">
        <f t="shared" si="168"/>
        <v>14</v>
      </c>
      <c r="K2702" s="2">
        <f t="shared" si="169"/>
        <v>44535.5</v>
      </c>
      <c r="L2702" s="82">
        <v>44547.5</v>
      </c>
      <c r="M2702" s="82">
        <v>44547.5</v>
      </c>
      <c r="N2702" s="79"/>
      <c r="O2702">
        <f t="shared" si="170"/>
        <v>12</v>
      </c>
      <c r="P2702" s="32">
        <f t="shared" si="171"/>
        <v>7227.12</v>
      </c>
    </row>
    <row r="2703" spans="2:16" x14ac:dyDescent="0.35">
      <c r="B2703" s="56" t="s">
        <v>98</v>
      </c>
      <c r="C2703" s="113">
        <v>44547</v>
      </c>
      <c r="D2703" s="56" t="s">
        <v>430</v>
      </c>
      <c r="E2703" s="15" t="s">
        <v>431</v>
      </c>
      <c r="F2703" s="16">
        <v>79947.090000000055</v>
      </c>
      <c r="H2703" s="2">
        <v>44529</v>
      </c>
      <c r="I2703" s="2">
        <v>44542</v>
      </c>
      <c r="J2703">
        <f t="shared" si="168"/>
        <v>14</v>
      </c>
      <c r="K2703" s="2">
        <f t="shared" si="169"/>
        <v>44535.5</v>
      </c>
      <c r="L2703" s="82">
        <v>44547.5</v>
      </c>
      <c r="M2703" s="82">
        <v>44547.5</v>
      </c>
      <c r="N2703" s="79"/>
      <c r="O2703">
        <f t="shared" si="170"/>
        <v>12</v>
      </c>
      <c r="P2703" s="32">
        <f t="shared" si="171"/>
        <v>959365.08000000066</v>
      </c>
    </row>
    <row r="2704" spans="2:16" x14ac:dyDescent="0.35">
      <c r="B2704" s="89" t="s">
        <v>86</v>
      </c>
      <c r="C2704" s="113">
        <v>44547</v>
      </c>
      <c r="D2704" s="56" t="s">
        <v>442</v>
      </c>
      <c r="E2704" s="15" t="s">
        <v>443</v>
      </c>
      <c r="F2704" s="16">
        <v>1764.3000000000018</v>
      </c>
      <c r="H2704" s="2">
        <v>44528</v>
      </c>
      <c r="I2704" s="2">
        <v>44541</v>
      </c>
      <c r="J2704">
        <f t="shared" si="168"/>
        <v>14</v>
      </c>
      <c r="K2704" s="2">
        <f t="shared" si="169"/>
        <v>44534.5</v>
      </c>
      <c r="L2704" s="82">
        <v>44547.5</v>
      </c>
      <c r="M2704" s="82">
        <v>44547.5</v>
      </c>
      <c r="N2704" s="79"/>
      <c r="O2704">
        <f t="shared" si="170"/>
        <v>13</v>
      </c>
      <c r="P2704" s="32">
        <f t="shared" si="171"/>
        <v>22935.900000000023</v>
      </c>
    </row>
    <row r="2705" spans="2:16" x14ac:dyDescent="0.35">
      <c r="B2705" s="56" t="s">
        <v>98</v>
      </c>
      <c r="C2705" s="113">
        <v>44547</v>
      </c>
      <c r="D2705" s="56" t="s">
        <v>456</v>
      </c>
      <c r="E2705" s="15" t="s">
        <v>457</v>
      </c>
      <c r="F2705" s="16">
        <v>13265.430000000002</v>
      </c>
      <c r="H2705" s="2">
        <v>44529</v>
      </c>
      <c r="I2705" s="2">
        <v>44542</v>
      </c>
      <c r="J2705">
        <f t="shared" si="168"/>
        <v>14</v>
      </c>
      <c r="K2705" s="2">
        <f t="shared" si="169"/>
        <v>44535.5</v>
      </c>
      <c r="L2705" s="82">
        <v>44547.5</v>
      </c>
      <c r="M2705" s="82">
        <v>44547.5</v>
      </c>
      <c r="N2705" s="79"/>
      <c r="O2705">
        <f t="shared" si="170"/>
        <v>12</v>
      </c>
      <c r="P2705" s="32">
        <f t="shared" si="171"/>
        <v>159185.16000000003</v>
      </c>
    </row>
    <row r="2706" spans="2:16" x14ac:dyDescent="0.35">
      <c r="B2706" s="56" t="s">
        <v>98</v>
      </c>
      <c r="C2706" s="113">
        <v>44547</v>
      </c>
      <c r="D2706" s="56" t="s">
        <v>432</v>
      </c>
      <c r="E2706" s="15" t="s">
        <v>433</v>
      </c>
      <c r="F2706" s="16">
        <v>252017.22999999972</v>
      </c>
      <c r="H2706" s="2">
        <v>44529</v>
      </c>
      <c r="I2706" s="2">
        <v>44542</v>
      </c>
      <c r="J2706">
        <f t="shared" si="168"/>
        <v>14</v>
      </c>
      <c r="K2706" s="2">
        <f t="shared" si="169"/>
        <v>44535.5</v>
      </c>
      <c r="L2706" s="82">
        <v>44547.5</v>
      </c>
      <c r="M2706" s="82">
        <v>44547.5</v>
      </c>
      <c r="N2706" s="79"/>
      <c r="O2706">
        <f t="shared" si="170"/>
        <v>12</v>
      </c>
      <c r="P2706" s="32">
        <f t="shared" si="171"/>
        <v>3024206.7599999965</v>
      </c>
    </row>
    <row r="2707" spans="2:16" x14ac:dyDescent="0.35">
      <c r="B2707" s="56" t="s">
        <v>98</v>
      </c>
      <c r="C2707" s="113">
        <v>44547</v>
      </c>
      <c r="D2707" s="56" t="s">
        <v>434</v>
      </c>
      <c r="E2707" s="15" t="s">
        <v>435</v>
      </c>
      <c r="F2707" s="16">
        <v>373880.60999999993</v>
      </c>
      <c r="H2707" s="2">
        <v>44529</v>
      </c>
      <c r="I2707" s="2">
        <v>44542</v>
      </c>
      <c r="J2707">
        <f t="shared" si="168"/>
        <v>14</v>
      </c>
      <c r="K2707" s="2">
        <f t="shared" si="169"/>
        <v>44535.5</v>
      </c>
      <c r="L2707" s="82">
        <v>44547.5</v>
      </c>
      <c r="M2707" s="82">
        <v>44547.5</v>
      </c>
      <c r="N2707" s="79"/>
      <c r="O2707">
        <f t="shared" si="170"/>
        <v>12</v>
      </c>
      <c r="P2707" s="32">
        <f t="shared" si="171"/>
        <v>4486567.3199999994</v>
      </c>
    </row>
    <row r="2708" spans="2:16" x14ac:dyDescent="0.35">
      <c r="B2708" s="56" t="s">
        <v>98</v>
      </c>
      <c r="C2708" s="113">
        <v>44547</v>
      </c>
      <c r="D2708" s="56" t="s">
        <v>436</v>
      </c>
      <c r="E2708" s="15" t="s">
        <v>437</v>
      </c>
      <c r="F2708" s="16">
        <v>105574.77999999997</v>
      </c>
      <c r="H2708" s="2">
        <v>44529</v>
      </c>
      <c r="I2708" s="2">
        <v>44542</v>
      </c>
      <c r="J2708">
        <f t="shared" si="168"/>
        <v>14</v>
      </c>
      <c r="K2708" s="2">
        <f t="shared" si="169"/>
        <v>44535.5</v>
      </c>
      <c r="L2708" s="82">
        <v>44547.5</v>
      </c>
      <c r="M2708" s="82">
        <v>44547.5</v>
      </c>
      <c r="N2708" s="79"/>
      <c r="O2708">
        <f t="shared" si="170"/>
        <v>12</v>
      </c>
      <c r="P2708" s="32">
        <f t="shared" si="171"/>
        <v>1266897.3599999996</v>
      </c>
    </row>
    <row r="2709" spans="2:16" x14ac:dyDescent="0.35">
      <c r="B2709" s="56" t="s">
        <v>98</v>
      </c>
      <c r="C2709" s="113">
        <v>44547</v>
      </c>
      <c r="D2709" s="56" t="s">
        <v>458</v>
      </c>
      <c r="E2709" s="15" t="s">
        <v>459</v>
      </c>
      <c r="F2709" s="16">
        <v>10.45</v>
      </c>
      <c r="H2709" s="2">
        <v>44529</v>
      </c>
      <c r="I2709" s="2">
        <v>44542</v>
      </c>
      <c r="J2709">
        <f t="shared" si="168"/>
        <v>14</v>
      </c>
      <c r="K2709" s="2">
        <f t="shared" si="169"/>
        <v>44535.5</v>
      </c>
      <c r="L2709" s="82">
        <v>44547.5</v>
      </c>
      <c r="M2709" s="82">
        <v>44547.5</v>
      </c>
      <c r="N2709" s="79"/>
      <c r="O2709">
        <f t="shared" si="170"/>
        <v>12</v>
      </c>
      <c r="P2709" s="32">
        <f t="shared" si="171"/>
        <v>125.39999999999999</v>
      </c>
    </row>
    <row r="2710" spans="2:16" x14ac:dyDescent="0.35">
      <c r="B2710" s="56" t="s">
        <v>98</v>
      </c>
      <c r="C2710" s="113">
        <v>44547</v>
      </c>
      <c r="D2710" s="56" t="s">
        <v>438</v>
      </c>
      <c r="E2710" s="15" t="s">
        <v>439</v>
      </c>
      <c r="F2710" s="16">
        <v>54103.529999999992</v>
      </c>
      <c r="H2710" s="2">
        <v>44529</v>
      </c>
      <c r="I2710" s="2">
        <v>44542</v>
      </c>
      <c r="J2710">
        <f t="shared" si="168"/>
        <v>14</v>
      </c>
      <c r="K2710" s="2">
        <f t="shared" si="169"/>
        <v>44535.5</v>
      </c>
      <c r="L2710" s="82">
        <v>44547.5</v>
      </c>
      <c r="M2710" s="82">
        <v>44547.5</v>
      </c>
      <c r="N2710" s="79"/>
      <c r="O2710">
        <f t="shared" si="170"/>
        <v>12</v>
      </c>
      <c r="P2710" s="32">
        <f t="shared" si="171"/>
        <v>649242.35999999987</v>
      </c>
    </row>
    <row r="2711" spans="2:16" x14ac:dyDescent="0.35">
      <c r="B2711" s="56" t="s">
        <v>98</v>
      </c>
      <c r="C2711" s="113">
        <v>44547</v>
      </c>
      <c r="D2711" s="56" t="s">
        <v>468</v>
      </c>
      <c r="E2711" s="15" t="s">
        <v>469</v>
      </c>
      <c r="F2711" s="16">
        <v>200.93</v>
      </c>
      <c r="H2711" s="2">
        <v>44529</v>
      </c>
      <c r="I2711" s="2">
        <v>44542</v>
      </c>
      <c r="J2711">
        <f t="shared" si="168"/>
        <v>14</v>
      </c>
      <c r="K2711" s="2">
        <f t="shared" si="169"/>
        <v>44535.5</v>
      </c>
      <c r="L2711" s="82">
        <v>44547.5</v>
      </c>
      <c r="M2711" s="82">
        <v>44547.5</v>
      </c>
      <c r="N2711" s="79"/>
      <c r="O2711">
        <f t="shared" si="170"/>
        <v>12</v>
      </c>
      <c r="P2711" s="32">
        <f t="shared" si="171"/>
        <v>2411.16</v>
      </c>
    </row>
    <row r="2712" spans="2:16" x14ac:dyDescent="0.35">
      <c r="B2712" s="56" t="s">
        <v>98</v>
      </c>
      <c r="C2712" s="113">
        <v>44547</v>
      </c>
      <c r="D2712" s="56" t="s">
        <v>474</v>
      </c>
      <c r="E2712" s="15" t="s">
        <v>475</v>
      </c>
      <c r="F2712" s="16">
        <v>897.37</v>
      </c>
      <c r="H2712" s="2">
        <v>44529</v>
      </c>
      <c r="I2712" s="2">
        <v>44542</v>
      </c>
      <c r="J2712">
        <f t="shared" si="168"/>
        <v>14</v>
      </c>
      <c r="K2712" s="2">
        <f t="shared" si="169"/>
        <v>44535.5</v>
      </c>
      <c r="L2712" s="82">
        <v>44547.5</v>
      </c>
      <c r="M2712" s="82">
        <v>44547.5</v>
      </c>
      <c r="N2712" s="79"/>
      <c r="O2712">
        <f t="shared" si="170"/>
        <v>12</v>
      </c>
      <c r="P2712" s="32">
        <f t="shared" si="171"/>
        <v>10768.44</v>
      </c>
    </row>
    <row r="2713" spans="2:16" x14ac:dyDescent="0.35">
      <c r="B2713" s="56" t="s">
        <v>98</v>
      </c>
      <c r="C2713" s="113">
        <v>44547</v>
      </c>
      <c r="D2713" s="56" t="s">
        <v>476</v>
      </c>
      <c r="E2713" s="15" t="s">
        <v>477</v>
      </c>
      <c r="F2713" s="16">
        <v>322.66000000000037</v>
      </c>
      <c r="H2713" s="2">
        <v>44529</v>
      </c>
      <c r="I2713" s="2">
        <v>44542</v>
      </c>
      <c r="J2713">
        <f t="shared" si="168"/>
        <v>14</v>
      </c>
      <c r="K2713" s="2">
        <f t="shared" si="169"/>
        <v>44535.5</v>
      </c>
      <c r="L2713" s="82">
        <v>44547.5</v>
      </c>
      <c r="M2713" s="82">
        <v>44547.5</v>
      </c>
      <c r="N2713" s="79"/>
      <c r="O2713">
        <f t="shared" si="170"/>
        <v>12</v>
      </c>
      <c r="P2713" s="32">
        <f t="shared" si="171"/>
        <v>3871.9200000000046</v>
      </c>
    </row>
    <row r="2714" spans="2:16" x14ac:dyDescent="0.35">
      <c r="B2714" s="56" t="s">
        <v>98</v>
      </c>
      <c r="C2714" s="113">
        <v>44547</v>
      </c>
      <c r="D2714" s="56" t="s">
        <v>478</v>
      </c>
      <c r="E2714" s="15" t="s">
        <v>479</v>
      </c>
      <c r="F2714" s="16">
        <v>97170.400000000038</v>
      </c>
      <c r="H2714" s="2">
        <v>44529</v>
      </c>
      <c r="I2714" s="2">
        <v>44542</v>
      </c>
      <c r="J2714">
        <f t="shared" si="168"/>
        <v>14</v>
      </c>
      <c r="K2714" s="2">
        <f t="shared" si="169"/>
        <v>44535.5</v>
      </c>
      <c r="L2714" s="82">
        <v>44547.5</v>
      </c>
      <c r="M2714" s="82">
        <v>44547.5</v>
      </c>
      <c r="N2714" s="79"/>
      <c r="O2714">
        <f t="shared" si="170"/>
        <v>12</v>
      </c>
      <c r="P2714" s="32">
        <f t="shared" si="171"/>
        <v>1166044.8000000005</v>
      </c>
    </row>
    <row r="2715" spans="2:16" x14ac:dyDescent="0.35">
      <c r="B2715" s="56" t="s">
        <v>98</v>
      </c>
      <c r="C2715" s="113">
        <v>44547</v>
      </c>
      <c r="D2715" s="56" t="s">
        <v>480</v>
      </c>
      <c r="E2715" s="15" t="s">
        <v>481</v>
      </c>
      <c r="F2715" s="16">
        <v>11379.899999999983</v>
      </c>
      <c r="H2715" s="2">
        <v>44529</v>
      </c>
      <c r="I2715" s="2">
        <v>44542</v>
      </c>
      <c r="J2715">
        <f t="shared" si="168"/>
        <v>14</v>
      </c>
      <c r="K2715" s="2">
        <f t="shared" si="169"/>
        <v>44535.5</v>
      </c>
      <c r="L2715" s="82">
        <v>44547.5</v>
      </c>
      <c r="M2715" s="82">
        <v>44547.5</v>
      </c>
      <c r="N2715" s="79"/>
      <c r="O2715">
        <f t="shared" si="170"/>
        <v>12</v>
      </c>
      <c r="P2715" s="32">
        <f t="shared" si="171"/>
        <v>136558.79999999981</v>
      </c>
    </row>
    <row r="2716" spans="2:16" x14ac:dyDescent="0.35">
      <c r="B2716" s="56" t="s">
        <v>98</v>
      </c>
      <c r="C2716" s="113">
        <v>44547</v>
      </c>
      <c r="D2716" s="56" t="s">
        <v>563</v>
      </c>
      <c r="E2716" s="15" t="s">
        <v>564</v>
      </c>
      <c r="F2716" s="16">
        <v>47656.05999999999</v>
      </c>
      <c r="H2716" s="2">
        <v>44529</v>
      </c>
      <c r="I2716" s="2">
        <v>44542</v>
      </c>
      <c r="J2716">
        <f t="shared" si="168"/>
        <v>14</v>
      </c>
      <c r="K2716" s="2">
        <f t="shared" si="169"/>
        <v>44535.5</v>
      </c>
      <c r="L2716" s="82">
        <v>44547.5</v>
      </c>
      <c r="M2716" s="82">
        <v>44547.5</v>
      </c>
      <c r="N2716" s="79"/>
      <c r="O2716">
        <f t="shared" si="170"/>
        <v>12</v>
      </c>
      <c r="P2716" s="32">
        <f t="shared" si="171"/>
        <v>571872.71999999986</v>
      </c>
    </row>
    <row r="2717" spans="2:16" x14ac:dyDescent="0.35">
      <c r="B2717" s="56" t="s">
        <v>98</v>
      </c>
      <c r="C2717" s="113">
        <v>44547</v>
      </c>
      <c r="D2717" s="56" t="s">
        <v>490</v>
      </c>
      <c r="E2717" s="15" t="s">
        <v>491</v>
      </c>
      <c r="F2717" s="16">
        <v>5885.6699999999983</v>
      </c>
      <c r="H2717" s="2">
        <v>44529</v>
      </c>
      <c r="I2717" s="2">
        <v>44542</v>
      </c>
      <c r="J2717">
        <f t="shared" si="168"/>
        <v>14</v>
      </c>
      <c r="K2717" s="2">
        <f t="shared" si="169"/>
        <v>44535.5</v>
      </c>
      <c r="L2717" s="82">
        <v>44547.5</v>
      </c>
      <c r="M2717" s="82">
        <v>44547.5</v>
      </c>
      <c r="N2717" s="79"/>
      <c r="O2717">
        <f t="shared" si="170"/>
        <v>12</v>
      </c>
      <c r="P2717" s="32">
        <f t="shared" si="171"/>
        <v>70628.039999999979</v>
      </c>
    </row>
    <row r="2718" spans="2:16" x14ac:dyDescent="0.35">
      <c r="B2718" s="56" t="s">
        <v>98</v>
      </c>
      <c r="C2718" s="113">
        <v>44547</v>
      </c>
      <c r="D2718" s="56" t="s">
        <v>494</v>
      </c>
      <c r="E2718" s="15" t="s">
        <v>495</v>
      </c>
      <c r="F2718" s="16">
        <v>18928.590000000033</v>
      </c>
      <c r="H2718" s="2">
        <v>44529</v>
      </c>
      <c r="I2718" s="2">
        <v>44542</v>
      </c>
      <c r="J2718">
        <f t="shared" si="168"/>
        <v>14</v>
      </c>
      <c r="K2718" s="2">
        <f t="shared" si="169"/>
        <v>44535.5</v>
      </c>
      <c r="L2718" s="82">
        <v>44547.5</v>
      </c>
      <c r="M2718" s="82">
        <v>44547.5</v>
      </c>
      <c r="N2718" s="79"/>
      <c r="O2718">
        <f t="shared" si="170"/>
        <v>12</v>
      </c>
      <c r="P2718" s="32">
        <f t="shared" si="171"/>
        <v>227143.08000000039</v>
      </c>
    </row>
    <row r="2719" spans="2:16" x14ac:dyDescent="0.35">
      <c r="B2719" s="56" t="s">
        <v>98</v>
      </c>
      <c r="C2719" s="113">
        <v>44547</v>
      </c>
      <c r="D2719" s="56" t="s">
        <v>496</v>
      </c>
      <c r="E2719" s="15" t="s">
        <v>497</v>
      </c>
      <c r="F2719" s="16">
        <v>2575.2800000000011</v>
      </c>
      <c r="H2719" s="2">
        <v>44529</v>
      </c>
      <c r="I2719" s="2">
        <v>44542</v>
      </c>
      <c r="J2719">
        <f t="shared" si="168"/>
        <v>14</v>
      </c>
      <c r="K2719" s="2">
        <f t="shared" si="169"/>
        <v>44535.5</v>
      </c>
      <c r="L2719" s="82">
        <v>44547.5</v>
      </c>
      <c r="M2719" s="82">
        <v>44547.5</v>
      </c>
      <c r="N2719" s="79"/>
      <c r="O2719">
        <f t="shared" si="170"/>
        <v>12</v>
      </c>
      <c r="P2719" s="32">
        <f t="shared" si="171"/>
        <v>30903.360000000015</v>
      </c>
    </row>
    <row r="2720" spans="2:16" x14ac:dyDescent="0.35">
      <c r="B2720" s="56" t="s">
        <v>98</v>
      </c>
      <c r="C2720" s="113">
        <v>44547</v>
      </c>
      <c r="D2720" s="56" t="s">
        <v>498</v>
      </c>
      <c r="E2720" s="15" t="s">
        <v>499</v>
      </c>
      <c r="F2720" s="16">
        <v>4401.239999999998</v>
      </c>
      <c r="H2720" s="2">
        <v>44529</v>
      </c>
      <c r="I2720" s="2">
        <v>44542</v>
      </c>
      <c r="J2720">
        <f t="shared" si="168"/>
        <v>14</v>
      </c>
      <c r="K2720" s="2">
        <f t="shared" si="169"/>
        <v>44535.5</v>
      </c>
      <c r="L2720" s="82">
        <v>44547.5</v>
      </c>
      <c r="M2720" s="82">
        <v>44547.5</v>
      </c>
      <c r="N2720" s="79"/>
      <c r="O2720">
        <f t="shared" si="170"/>
        <v>12</v>
      </c>
      <c r="P2720" s="32">
        <f t="shared" si="171"/>
        <v>52814.879999999976</v>
      </c>
    </row>
    <row r="2721" spans="2:16" x14ac:dyDescent="0.35">
      <c r="B2721" s="56" t="s">
        <v>98</v>
      </c>
      <c r="C2721" s="113">
        <v>44547</v>
      </c>
      <c r="D2721" s="56" t="s">
        <v>500</v>
      </c>
      <c r="E2721" s="15" t="s">
        <v>501</v>
      </c>
      <c r="F2721" s="16">
        <v>768.74999999999932</v>
      </c>
      <c r="H2721" s="2">
        <v>44529</v>
      </c>
      <c r="I2721" s="2">
        <v>44542</v>
      </c>
      <c r="J2721">
        <f t="shared" si="168"/>
        <v>14</v>
      </c>
      <c r="K2721" s="2">
        <f t="shared" si="169"/>
        <v>44535.5</v>
      </c>
      <c r="L2721" s="82">
        <v>44547.5</v>
      </c>
      <c r="M2721" s="82">
        <v>44547.5</v>
      </c>
      <c r="N2721" s="79"/>
      <c r="O2721">
        <f t="shared" si="170"/>
        <v>12</v>
      </c>
      <c r="P2721" s="32">
        <f t="shared" si="171"/>
        <v>9224.9999999999927</v>
      </c>
    </row>
    <row r="2722" spans="2:16" x14ac:dyDescent="0.35">
      <c r="B2722" s="56" t="s">
        <v>98</v>
      </c>
      <c r="C2722" s="113">
        <v>44547</v>
      </c>
      <c r="D2722" s="56" t="s">
        <v>502</v>
      </c>
      <c r="E2722" s="15" t="s">
        <v>502</v>
      </c>
      <c r="F2722" s="16">
        <v>49.3</v>
      </c>
      <c r="H2722" s="2">
        <v>44529</v>
      </c>
      <c r="I2722" s="2">
        <v>44542</v>
      </c>
      <c r="J2722">
        <f t="shared" si="168"/>
        <v>14</v>
      </c>
      <c r="K2722" s="2">
        <f t="shared" si="169"/>
        <v>44535.5</v>
      </c>
      <c r="L2722" s="82">
        <v>44547.5</v>
      </c>
      <c r="M2722" s="82">
        <v>44547.5</v>
      </c>
      <c r="N2722" s="79"/>
      <c r="O2722">
        <f t="shared" si="170"/>
        <v>12</v>
      </c>
      <c r="P2722" s="32">
        <f t="shared" si="171"/>
        <v>591.59999999999991</v>
      </c>
    </row>
    <row r="2723" spans="2:16" x14ac:dyDescent="0.35">
      <c r="B2723" s="56" t="s">
        <v>98</v>
      </c>
      <c r="C2723" s="113">
        <v>44547</v>
      </c>
      <c r="D2723" s="56" t="s">
        <v>446</v>
      </c>
      <c r="E2723" s="15" t="s">
        <v>446</v>
      </c>
      <c r="F2723" s="16">
        <v>2251.08</v>
      </c>
      <c r="H2723" s="2">
        <v>44529</v>
      </c>
      <c r="I2723" s="2">
        <v>44542</v>
      </c>
      <c r="J2723">
        <f t="shared" si="168"/>
        <v>14</v>
      </c>
      <c r="K2723" s="2">
        <f t="shared" si="169"/>
        <v>44535.5</v>
      </c>
      <c r="L2723" s="82">
        <v>44547.5</v>
      </c>
      <c r="M2723" s="82">
        <v>44547.5</v>
      </c>
      <c r="N2723" s="79"/>
      <c r="O2723">
        <f t="shared" si="170"/>
        <v>12</v>
      </c>
      <c r="P2723" s="32">
        <f t="shared" si="171"/>
        <v>27012.959999999999</v>
      </c>
    </row>
    <row r="2724" spans="2:16" x14ac:dyDescent="0.35">
      <c r="B2724" s="56" t="s">
        <v>98</v>
      </c>
      <c r="C2724" s="113">
        <v>44547</v>
      </c>
      <c r="D2724" s="56" t="s">
        <v>447</v>
      </c>
      <c r="E2724" s="15" t="s">
        <v>447</v>
      </c>
      <c r="F2724" s="16">
        <v>5671.11</v>
      </c>
      <c r="H2724" s="2">
        <v>44529</v>
      </c>
      <c r="I2724" s="2">
        <v>44542</v>
      </c>
      <c r="J2724">
        <f t="shared" si="168"/>
        <v>14</v>
      </c>
      <c r="K2724" s="2">
        <f t="shared" si="169"/>
        <v>44535.5</v>
      </c>
      <c r="L2724" s="82">
        <v>44547.5</v>
      </c>
      <c r="M2724" s="82">
        <v>44547.5</v>
      </c>
      <c r="N2724" s="79"/>
      <c r="O2724">
        <f t="shared" si="170"/>
        <v>12</v>
      </c>
      <c r="P2724" s="32">
        <f t="shared" si="171"/>
        <v>68053.319999999992</v>
      </c>
    </row>
    <row r="2725" spans="2:16" x14ac:dyDescent="0.35">
      <c r="B2725" s="56" t="s">
        <v>98</v>
      </c>
      <c r="C2725" s="113">
        <v>44547</v>
      </c>
      <c r="D2725" s="56" t="s">
        <v>503</v>
      </c>
      <c r="E2725" s="15" t="s">
        <v>503</v>
      </c>
      <c r="F2725" s="16">
        <v>960.71</v>
      </c>
      <c r="H2725" s="2">
        <v>44529</v>
      </c>
      <c r="I2725" s="2">
        <v>44542</v>
      </c>
      <c r="J2725">
        <f t="shared" si="168"/>
        <v>14</v>
      </c>
      <c r="K2725" s="2">
        <f t="shared" si="169"/>
        <v>44535.5</v>
      </c>
      <c r="L2725" s="82">
        <v>44547.5</v>
      </c>
      <c r="M2725" s="82">
        <v>44547.5</v>
      </c>
      <c r="N2725" s="79"/>
      <c r="O2725">
        <f t="shared" si="170"/>
        <v>12</v>
      </c>
      <c r="P2725" s="32">
        <f t="shared" si="171"/>
        <v>11528.52</v>
      </c>
    </row>
    <row r="2726" spans="2:16" x14ac:dyDescent="0.35">
      <c r="B2726" s="89" t="s">
        <v>86</v>
      </c>
      <c r="C2726" s="113">
        <v>44547</v>
      </c>
      <c r="D2726" s="56" t="s">
        <v>444</v>
      </c>
      <c r="E2726" s="15" t="s">
        <v>445</v>
      </c>
      <c r="F2726" s="16">
        <v>9584.5800000000036</v>
      </c>
      <c r="H2726" s="2">
        <v>44528</v>
      </c>
      <c r="I2726" s="2">
        <v>44541</v>
      </c>
      <c r="J2726">
        <f t="shared" si="168"/>
        <v>14</v>
      </c>
      <c r="K2726" s="2">
        <f t="shared" si="169"/>
        <v>44534.5</v>
      </c>
      <c r="L2726" s="82">
        <v>44547.5</v>
      </c>
      <c r="M2726" s="82">
        <v>44547.5</v>
      </c>
      <c r="N2726" s="79"/>
      <c r="O2726">
        <f t="shared" si="170"/>
        <v>13</v>
      </c>
      <c r="P2726" s="32">
        <f t="shared" si="171"/>
        <v>124599.54000000005</v>
      </c>
    </row>
    <row r="2727" spans="2:16" x14ac:dyDescent="0.35">
      <c r="B2727" s="89" t="s">
        <v>86</v>
      </c>
      <c r="C2727" s="113">
        <v>44547</v>
      </c>
      <c r="D2727" s="56" t="s">
        <v>454</v>
      </c>
      <c r="E2727" s="15" t="s">
        <v>455</v>
      </c>
      <c r="F2727" s="16">
        <v>172.85</v>
      </c>
      <c r="H2727" s="2">
        <v>44528</v>
      </c>
      <c r="I2727" s="2">
        <v>44541</v>
      </c>
      <c r="J2727">
        <f t="shared" si="168"/>
        <v>14</v>
      </c>
      <c r="K2727" s="2">
        <f t="shared" si="169"/>
        <v>44534.5</v>
      </c>
      <c r="L2727" s="82">
        <v>44547.5</v>
      </c>
      <c r="M2727" s="82">
        <v>44547.5</v>
      </c>
      <c r="N2727" s="79"/>
      <c r="O2727">
        <f t="shared" si="170"/>
        <v>13</v>
      </c>
      <c r="P2727" s="32">
        <f t="shared" si="171"/>
        <v>2247.0499999999997</v>
      </c>
    </row>
    <row r="2728" spans="2:16" x14ac:dyDescent="0.35">
      <c r="B2728" s="89" t="s">
        <v>86</v>
      </c>
      <c r="C2728" s="113">
        <v>44547</v>
      </c>
      <c r="D2728" s="56" t="s">
        <v>430</v>
      </c>
      <c r="E2728" s="15" t="s">
        <v>431</v>
      </c>
      <c r="F2728" s="16">
        <v>6383.8200000000015</v>
      </c>
      <c r="H2728" s="2">
        <v>44528</v>
      </c>
      <c r="I2728" s="2">
        <v>44541</v>
      </c>
      <c r="J2728">
        <f t="shared" si="168"/>
        <v>14</v>
      </c>
      <c r="K2728" s="2">
        <f t="shared" si="169"/>
        <v>44534.5</v>
      </c>
      <c r="L2728" s="82">
        <v>44547.5</v>
      </c>
      <c r="M2728" s="82">
        <v>44547.5</v>
      </c>
      <c r="N2728" s="79"/>
      <c r="O2728">
        <f t="shared" si="170"/>
        <v>13</v>
      </c>
      <c r="P2728" s="32">
        <f t="shared" si="171"/>
        <v>82989.660000000018</v>
      </c>
    </row>
    <row r="2729" spans="2:16" x14ac:dyDescent="0.35">
      <c r="B2729" s="89" t="s">
        <v>86</v>
      </c>
      <c r="C2729" s="113">
        <v>44547</v>
      </c>
      <c r="D2729" s="56" t="s">
        <v>456</v>
      </c>
      <c r="E2729" s="15" t="s">
        <v>457</v>
      </c>
      <c r="F2729" s="16">
        <v>52.33</v>
      </c>
      <c r="H2729" s="2">
        <v>44528</v>
      </c>
      <c r="I2729" s="2">
        <v>44541</v>
      </c>
      <c r="J2729">
        <f t="shared" si="168"/>
        <v>14</v>
      </c>
      <c r="K2729" s="2">
        <f t="shared" si="169"/>
        <v>44534.5</v>
      </c>
      <c r="L2729" s="82">
        <v>44547.5</v>
      </c>
      <c r="M2729" s="82">
        <v>44547.5</v>
      </c>
      <c r="N2729" s="79"/>
      <c r="O2729">
        <f t="shared" si="170"/>
        <v>13</v>
      </c>
      <c r="P2729" s="32">
        <f t="shared" si="171"/>
        <v>680.29</v>
      </c>
    </row>
    <row r="2730" spans="2:16" x14ac:dyDescent="0.35">
      <c r="B2730" s="89" t="s">
        <v>86</v>
      </c>
      <c r="C2730" s="113">
        <v>44547</v>
      </c>
      <c r="D2730" s="56" t="s">
        <v>432</v>
      </c>
      <c r="E2730" s="15" t="s">
        <v>433</v>
      </c>
      <c r="F2730" s="16">
        <v>23071.299999999996</v>
      </c>
      <c r="H2730" s="2">
        <v>44528</v>
      </c>
      <c r="I2730" s="2">
        <v>44541</v>
      </c>
      <c r="J2730">
        <f t="shared" si="168"/>
        <v>14</v>
      </c>
      <c r="K2730" s="2">
        <f t="shared" si="169"/>
        <v>44534.5</v>
      </c>
      <c r="L2730" s="82">
        <v>44547.5</v>
      </c>
      <c r="M2730" s="82">
        <v>44547.5</v>
      </c>
      <c r="N2730" s="79"/>
      <c r="O2730">
        <f t="shared" si="170"/>
        <v>13</v>
      </c>
      <c r="P2730" s="32">
        <f t="shared" si="171"/>
        <v>299926.89999999997</v>
      </c>
    </row>
    <row r="2731" spans="2:16" x14ac:dyDescent="0.35">
      <c r="B2731" s="89" t="s">
        <v>86</v>
      </c>
      <c r="C2731" s="113">
        <v>44547</v>
      </c>
      <c r="D2731" s="56" t="s">
        <v>434</v>
      </c>
      <c r="E2731" s="15" t="s">
        <v>435</v>
      </c>
      <c r="F2731" s="16">
        <v>33440.21</v>
      </c>
      <c r="H2731" s="2">
        <v>44528</v>
      </c>
      <c r="I2731" s="2">
        <v>44541</v>
      </c>
      <c r="J2731">
        <f t="shared" si="168"/>
        <v>14</v>
      </c>
      <c r="K2731" s="2">
        <f t="shared" si="169"/>
        <v>44534.5</v>
      </c>
      <c r="L2731" s="82">
        <v>44547.5</v>
      </c>
      <c r="M2731" s="82">
        <v>44547.5</v>
      </c>
      <c r="N2731" s="79"/>
      <c r="O2731">
        <f t="shared" si="170"/>
        <v>13</v>
      </c>
      <c r="P2731" s="32">
        <f t="shared" si="171"/>
        <v>434722.73</v>
      </c>
    </row>
    <row r="2732" spans="2:16" x14ac:dyDescent="0.35">
      <c r="B2732" s="89" t="s">
        <v>86</v>
      </c>
      <c r="C2732" s="113">
        <v>44547</v>
      </c>
      <c r="D2732" s="56" t="s">
        <v>436</v>
      </c>
      <c r="E2732" s="15" t="s">
        <v>437</v>
      </c>
      <c r="F2732" s="16">
        <v>8135.9799999999987</v>
      </c>
      <c r="H2732" s="2">
        <v>44528</v>
      </c>
      <c r="I2732" s="2">
        <v>44541</v>
      </c>
      <c r="J2732">
        <f t="shared" si="168"/>
        <v>14</v>
      </c>
      <c r="K2732" s="2">
        <f t="shared" si="169"/>
        <v>44534.5</v>
      </c>
      <c r="L2732" s="82">
        <v>44547.5</v>
      </c>
      <c r="M2732" s="82">
        <v>44547.5</v>
      </c>
      <c r="N2732" s="79"/>
      <c r="O2732">
        <f t="shared" si="170"/>
        <v>13</v>
      </c>
      <c r="P2732" s="32">
        <f t="shared" si="171"/>
        <v>105767.73999999998</v>
      </c>
    </row>
    <row r="2733" spans="2:16" x14ac:dyDescent="0.35">
      <c r="B2733" s="89" t="s">
        <v>86</v>
      </c>
      <c r="C2733" s="113">
        <v>44547</v>
      </c>
      <c r="D2733" s="56" t="s">
        <v>458</v>
      </c>
      <c r="E2733" s="15" t="s">
        <v>459</v>
      </c>
      <c r="F2733" s="16">
        <v>785.61</v>
      </c>
      <c r="H2733" s="2">
        <v>44528</v>
      </c>
      <c r="I2733" s="2">
        <v>44541</v>
      </c>
      <c r="J2733">
        <f t="shared" si="168"/>
        <v>14</v>
      </c>
      <c r="K2733" s="2">
        <f t="shared" si="169"/>
        <v>44534.5</v>
      </c>
      <c r="L2733" s="82">
        <v>44547.5</v>
      </c>
      <c r="M2733" s="82">
        <v>44547.5</v>
      </c>
      <c r="N2733" s="79"/>
      <c r="O2733">
        <f t="shared" si="170"/>
        <v>13</v>
      </c>
      <c r="P2733" s="32">
        <f t="shared" si="171"/>
        <v>10212.93</v>
      </c>
    </row>
    <row r="2734" spans="2:16" x14ac:dyDescent="0.35">
      <c r="B2734" s="89" t="s">
        <v>86</v>
      </c>
      <c r="C2734" s="113">
        <v>44547</v>
      </c>
      <c r="D2734" s="56" t="s">
        <v>438</v>
      </c>
      <c r="E2734" s="15" t="s">
        <v>439</v>
      </c>
      <c r="F2734" s="16">
        <v>5069.8300000000008</v>
      </c>
      <c r="H2734" s="2">
        <v>44528</v>
      </c>
      <c r="I2734" s="2">
        <v>44541</v>
      </c>
      <c r="J2734">
        <f t="shared" si="168"/>
        <v>14</v>
      </c>
      <c r="K2734" s="2">
        <f t="shared" si="169"/>
        <v>44534.5</v>
      </c>
      <c r="L2734" s="82">
        <v>44547.5</v>
      </c>
      <c r="M2734" s="82">
        <v>44547.5</v>
      </c>
      <c r="N2734" s="79"/>
      <c r="O2734">
        <f t="shared" si="170"/>
        <v>13</v>
      </c>
      <c r="P2734" s="32">
        <f t="shared" si="171"/>
        <v>65907.790000000008</v>
      </c>
    </row>
    <row r="2735" spans="2:16" x14ac:dyDescent="0.35">
      <c r="B2735" s="89" t="s">
        <v>86</v>
      </c>
      <c r="C2735" s="113">
        <v>44547</v>
      </c>
      <c r="D2735" s="56" t="s">
        <v>468</v>
      </c>
      <c r="E2735" s="15" t="s">
        <v>469</v>
      </c>
      <c r="F2735" s="16">
        <v>25.860000000000007</v>
      </c>
      <c r="H2735" s="2">
        <v>44528</v>
      </c>
      <c r="I2735" s="2">
        <v>44541</v>
      </c>
      <c r="J2735">
        <f t="shared" si="168"/>
        <v>14</v>
      </c>
      <c r="K2735" s="2">
        <f t="shared" si="169"/>
        <v>44534.5</v>
      </c>
      <c r="L2735" s="82">
        <v>44547.5</v>
      </c>
      <c r="M2735" s="82">
        <v>44547.5</v>
      </c>
      <c r="N2735" s="79"/>
      <c r="O2735">
        <f t="shared" si="170"/>
        <v>13</v>
      </c>
      <c r="P2735" s="32">
        <f t="shared" si="171"/>
        <v>336.18000000000006</v>
      </c>
    </row>
    <row r="2736" spans="2:16" x14ac:dyDescent="0.35">
      <c r="B2736" s="89" t="s">
        <v>86</v>
      </c>
      <c r="C2736" s="113">
        <v>44547</v>
      </c>
      <c r="D2736" s="56" t="s">
        <v>474</v>
      </c>
      <c r="E2736" s="15" t="s">
        <v>475</v>
      </c>
      <c r="F2736" s="16">
        <v>192.31</v>
      </c>
      <c r="H2736" s="2">
        <v>44528</v>
      </c>
      <c r="I2736" s="2">
        <v>44541</v>
      </c>
      <c r="J2736">
        <f t="shared" si="168"/>
        <v>14</v>
      </c>
      <c r="K2736" s="2">
        <f t="shared" si="169"/>
        <v>44534.5</v>
      </c>
      <c r="L2736" s="82">
        <v>44547.5</v>
      </c>
      <c r="M2736" s="82">
        <v>44547.5</v>
      </c>
      <c r="N2736" s="79"/>
      <c r="O2736">
        <f t="shared" si="170"/>
        <v>13</v>
      </c>
      <c r="P2736" s="32">
        <f t="shared" si="171"/>
        <v>2500.0300000000002</v>
      </c>
    </row>
    <row r="2737" spans="2:16" x14ac:dyDescent="0.35">
      <c r="B2737" s="89" t="s">
        <v>86</v>
      </c>
      <c r="C2737" s="113">
        <v>44547</v>
      </c>
      <c r="D2737" s="56" t="s">
        <v>476</v>
      </c>
      <c r="E2737" s="15" t="s">
        <v>477</v>
      </c>
      <c r="F2737" s="16">
        <v>32.39</v>
      </c>
      <c r="H2737" s="2">
        <v>44528</v>
      </c>
      <c r="I2737" s="2">
        <v>44541</v>
      </c>
      <c r="J2737">
        <f t="shared" si="168"/>
        <v>14</v>
      </c>
      <c r="K2737" s="2">
        <f t="shared" si="169"/>
        <v>44534.5</v>
      </c>
      <c r="L2737" s="82">
        <v>44547.5</v>
      </c>
      <c r="M2737" s="82">
        <v>44547.5</v>
      </c>
      <c r="N2737" s="79"/>
      <c r="O2737">
        <f t="shared" si="170"/>
        <v>13</v>
      </c>
      <c r="P2737" s="32">
        <f t="shared" si="171"/>
        <v>421.07</v>
      </c>
    </row>
    <row r="2738" spans="2:16" x14ac:dyDescent="0.35">
      <c r="B2738" s="89" t="s">
        <v>86</v>
      </c>
      <c r="C2738" s="113">
        <v>44547</v>
      </c>
      <c r="D2738" s="56" t="s">
        <v>478</v>
      </c>
      <c r="E2738" s="15" t="s">
        <v>479</v>
      </c>
      <c r="F2738" s="16">
        <v>11012.240000000007</v>
      </c>
      <c r="H2738" s="2">
        <v>44528</v>
      </c>
      <c r="I2738" s="2">
        <v>44541</v>
      </c>
      <c r="J2738">
        <f t="shared" si="168"/>
        <v>14</v>
      </c>
      <c r="K2738" s="2">
        <f t="shared" si="169"/>
        <v>44534.5</v>
      </c>
      <c r="L2738" s="82">
        <v>44547.5</v>
      </c>
      <c r="M2738" s="82">
        <v>44547.5</v>
      </c>
      <c r="N2738" s="79"/>
      <c r="O2738">
        <f t="shared" si="170"/>
        <v>13</v>
      </c>
      <c r="P2738" s="32">
        <f t="shared" si="171"/>
        <v>143159.12000000008</v>
      </c>
    </row>
    <row r="2739" spans="2:16" x14ac:dyDescent="0.35">
      <c r="B2739" s="89" t="s">
        <v>86</v>
      </c>
      <c r="C2739" s="113">
        <v>44547</v>
      </c>
      <c r="D2739" s="56" t="s">
        <v>480</v>
      </c>
      <c r="E2739" s="15" t="s">
        <v>481</v>
      </c>
      <c r="F2739" s="16">
        <v>1198.6400000000001</v>
      </c>
      <c r="H2739" s="2">
        <v>44528</v>
      </c>
      <c r="I2739" s="2">
        <v>44541</v>
      </c>
      <c r="J2739">
        <f t="shared" si="168"/>
        <v>14</v>
      </c>
      <c r="K2739" s="2">
        <f t="shared" si="169"/>
        <v>44534.5</v>
      </c>
      <c r="L2739" s="82">
        <v>44547.5</v>
      </c>
      <c r="M2739" s="82">
        <v>44547.5</v>
      </c>
      <c r="N2739" s="79"/>
      <c r="O2739">
        <f t="shared" si="170"/>
        <v>13</v>
      </c>
      <c r="P2739" s="32">
        <f t="shared" si="171"/>
        <v>15582.320000000002</v>
      </c>
    </row>
    <row r="2740" spans="2:16" x14ac:dyDescent="0.35">
      <c r="B2740" s="89" t="s">
        <v>86</v>
      </c>
      <c r="C2740" s="113">
        <v>44547</v>
      </c>
      <c r="D2740" s="56" t="s">
        <v>563</v>
      </c>
      <c r="E2740" s="15" t="s">
        <v>564</v>
      </c>
      <c r="F2740" s="16">
        <v>5891.17</v>
      </c>
      <c r="H2740" s="2">
        <v>44528</v>
      </c>
      <c r="I2740" s="2">
        <v>44541</v>
      </c>
      <c r="J2740">
        <f t="shared" si="168"/>
        <v>14</v>
      </c>
      <c r="K2740" s="2">
        <f t="shared" si="169"/>
        <v>44534.5</v>
      </c>
      <c r="L2740" s="82">
        <v>44547.5</v>
      </c>
      <c r="M2740" s="82">
        <v>44547.5</v>
      </c>
      <c r="N2740" s="79"/>
      <c r="O2740">
        <f t="shared" si="170"/>
        <v>13</v>
      </c>
      <c r="P2740" s="32">
        <f t="shared" si="171"/>
        <v>76585.210000000006</v>
      </c>
    </row>
    <row r="2741" spans="2:16" x14ac:dyDescent="0.35">
      <c r="B2741" s="89" t="s">
        <v>86</v>
      </c>
      <c r="C2741" s="113">
        <v>44547</v>
      </c>
      <c r="D2741" s="56" t="s">
        <v>490</v>
      </c>
      <c r="E2741" s="15" t="s">
        <v>491</v>
      </c>
      <c r="F2741" s="16">
        <v>338.59000000000003</v>
      </c>
      <c r="H2741" s="2">
        <v>44528</v>
      </c>
      <c r="I2741" s="2">
        <v>44541</v>
      </c>
      <c r="J2741">
        <f t="shared" si="168"/>
        <v>14</v>
      </c>
      <c r="K2741" s="2">
        <f t="shared" si="169"/>
        <v>44534.5</v>
      </c>
      <c r="L2741" s="82">
        <v>44547.5</v>
      </c>
      <c r="M2741" s="82">
        <v>44547.5</v>
      </c>
      <c r="N2741" s="79"/>
      <c r="O2741">
        <f t="shared" si="170"/>
        <v>13</v>
      </c>
      <c r="P2741" s="32">
        <f t="shared" si="171"/>
        <v>4401.67</v>
      </c>
    </row>
    <row r="2742" spans="2:16" x14ac:dyDescent="0.35">
      <c r="B2742" s="89" t="s">
        <v>86</v>
      </c>
      <c r="C2742" s="113">
        <v>44547</v>
      </c>
      <c r="D2742" s="56" t="s">
        <v>494</v>
      </c>
      <c r="E2742" s="15" t="s">
        <v>495</v>
      </c>
      <c r="F2742" s="16">
        <v>1836.4499999999991</v>
      </c>
      <c r="H2742" s="2">
        <v>44528</v>
      </c>
      <c r="I2742" s="2">
        <v>44541</v>
      </c>
      <c r="J2742">
        <f t="shared" si="168"/>
        <v>14</v>
      </c>
      <c r="K2742" s="2">
        <f t="shared" si="169"/>
        <v>44534.5</v>
      </c>
      <c r="L2742" s="82">
        <v>44547.5</v>
      </c>
      <c r="M2742" s="82">
        <v>44547.5</v>
      </c>
      <c r="N2742" s="79"/>
      <c r="O2742">
        <f t="shared" si="170"/>
        <v>13</v>
      </c>
      <c r="P2742" s="32">
        <f t="shared" si="171"/>
        <v>23873.849999999988</v>
      </c>
    </row>
    <row r="2743" spans="2:16" x14ac:dyDescent="0.35">
      <c r="B2743" s="89" t="s">
        <v>86</v>
      </c>
      <c r="C2743" s="113">
        <v>44547</v>
      </c>
      <c r="D2743" s="56" t="s">
        <v>496</v>
      </c>
      <c r="E2743" s="15" t="s">
        <v>497</v>
      </c>
      <c r="F2743" s="16">
        <v>325.52999999999992</v>
      </c>
      <c r="H2743" s="2">
        <v>44528</v>
      </c>
      <c r="I2743" s="2">
        <v>44541</v>
      </c>
      <c r="J2743">
        <f t="shared" si="168"/>
        <v>14</v>
      </c>
      <c r="K2743" s="2">
        <f t="shared" si="169"/>
        <v>44534.5</v>
      </c>
      <c r="L2743" s="82">
        <v>44547.5</v>
      </c>
      <c r="M2743" s="82">
        <v>44547.5</v>
      </c>
      <c r="N2743" s="79"/>
      <c r="O2743">
        <f t="shared" si="170"/>
        <v>13</v>
      </c>
      <c r="P2743" s="32">
        <f t="shared" si="171"/>
        <v>4231.8899999999985</v>
      </c>
    </row>
    <row r="2744" spans="2:16" x14ac:dyDescent="0.35">
      <c r="B2744" s="89" t="s">
        <v>86</v>
      </c>
      <c r="C2744" s="113">
        <v>44547</v>
      </c>
      <c r="D2744" s="56" t="s">
        <v>498</v>
      </c>
      <c r="E2744" s="15" t="s">
        <v>499</v>
      </c>
      <c r="F2744" s="16">
        <v>403.69000000000005</v>
      </c>
      <c r="H2744" s="2">
        <v>44528</v>
      </c>
      <c r="I2744" s="2">
        <v>44541</v>
      </c>
      <c r="J2744">
        <f t="shared" si="168"/>
        <v>14</v>
      </c>
      <c r="K2744" s="2">
        <f t="shared" si="169"/>
        <v>44534.5</v>
      </c>
      <c r="L2744" s="82">
        <v>44547.5</v>
      </c>
      <c r="M2744" s="82">
        <v>44547.5</v>
      </c>
      <c r="N2744" s="79"/>
      <c r="O2744">
        <f t="shared" si="170"/>
        <v>13</v>
      </c>
      <c r="P2744" s="32">
        <f t="shared" si="171"/>
        <v>5247.9700000000012</v>
      </c>
    </row>
    <row r="2745" spans="2:16" x14ac:dyDescent="0.35">
      <c r="B2745" s="89" t="s">
        <v>86</v>
      </c>
      <c r="C2745" s="113">
        <v>44547</v>
      </c>
      <c r="D2745" s="56" t="s">
        <v>500</v>
      </c>
      <c r="E2745" s="15" t="s">
        <v>501</v>
      </c>
      <c r="F2745" s="16">
        <v>104.11999999999996</v>
      </c>
      <c r="H2745" s="2">
        <v>44528</v>
      </c>
      <c r="I2745" s="2">
        <v>44541</v>
      </c>
      <c r="J2745">
        <f t="shared" si="168"/>
        <v>14</v>
      </c>
      <c r="K2745" s="2">
        <f t="shared" si="169"/>
        <v>44534.5</v>
      </c>
      <c r="L2745" s="82">
        <v>44547.5</v>
      </c>
      <c r="M2745" s="82">
        <v>44547.5</v>
      </c>
      <c r="N2745" s="79"/>
      <c r="O2745">
        <f t="shared" si="170"/>
        <v>13</v>
      </c>
      <c r="P2745" s="32">
        <f t="shared" si="171"/>
        <v>1353.5599999999995</v>
      </c>
    </row>
    <row r="2746" spans="2:16" x14ac:dyDescent="0.35">
      <c r="B2746" s="89" t="s">
        <v>86</v>
      </c>
      <c r="C2746" s="113">
        <v>44547</v>
      </c>
      <c r="D2746" s="56" t="s">
        <v>502</v>
      </c>
      <c r="E2746" s="15" t="s">
        <v>502</v>
      </c>
      <c r="F2746" s="16">
        <v>253.01</v>
      </c>
      <c r="H2746" s="2">
        <v>44528</v>
      </c>
      <c r="I2746" s="2">
        <v>44541</v>
      </c>
      <c r="J2746">
        <f t="shared" si="168"/>
        <v>14</v>
      </c>
      <c r="K2746" s="2">
        <f t="shared" si="169"/>
        <v>44534.5</v>
      </c>
      <c r="L2746" s="82">
        <v>44547.5</v>
      </c>
      <c r="M2746" s="82">
        <v>44547.5</v>
      </c>
      <c r="N2746" s="79"/>
      <c r="O2746">
        <f t="shared" si="170"/>
        <v>13</v>
      </c>
      <c r="P2746" s="32">
        <f t="shared" si="171"/>
        <v>3289.13</v>
      </c>
    </row>
    <row r="2747" spans="2:16" x14ac:dyDescent="0.35">
      <c r="B2747" s="89" t="s">
        <v>86</v>
      </c>
      <c r="C2747" s="113">
        <v>44547</v>
      </c>
      <c r="D2747" s="56" t="s">
        <v>446</v>
      </c>
      <c r="E2747" s="15" t="s">
        <v>446</v>
      </c>
      <c r="F2747" s="16">
        <v>886.26</v>
      </c>
      <c r="H2747" s="2">
        <v>44528</v>
      </c>
      <c r="I2747" s="2">
        <v>44541</v>
      </c>
      <c r="J2747">
        <f t="shared" si="168"/>
        <v>14</v>
      </c>
      <c r="K2747" s="2">
        <f t="shared" si="169"/>
        <v>44534.5</v>
      </c>
      <c r="L2747" s="82">
        <v>44547.5</v>
      </c>
      <c r="M2747" s="82">
        <v>44547.5</v>
      </c>
      <c r="N2747" s="79"/>
      <c r="O2747">
        <f t="shared" si="170"/>
        <v>13</v>
      </c>
      <c r="P2747" s="32">
        <f t="shared" si="171"/>
        <v>11521.38</v>
      </c>
    </row>
    <row r="2748" spans="2:16" x14ac:dyDescent="0.35">
      <c r="B2748" s="89" t="s">
        <v>86</v>
      </c>
      <c r="C2748" s="113">
        <v>44547</v>
      </c>
      <c r="D2748" s="56" t="s">
        <v>447</v>
      </c>
      <c r="E2748" s="15" t="s">
        <v>447</v>
      </c>
      <c r="F2748" s="16">
        <v>2006.2099999999998</v>
      </c>
      <c r="H2748" s="2">
        <v>44528</v>
      </c>
      <c r="I2748" s="2">
        <v>44541</v>
      </c>
      <c r="J2748">
        <f t="shared" si="168"/>
        <v>14</v>
      </c>
      <c r="K2748" s="2">
        <f t="shared" si="169"/>
        <v>44534.5</v>
      </c>
      <c r="L2748" s="82">
        <v>44547.5</v>
      </c>
      <c r="M2748" s="82">
        <v>44547.5</v>
      </c>
      <c r="N2748" s="79"/>
      <c r="O2748">
        <f t="shared" si="170"/>
        <v>13</v>
      </c>
      <c r="P2748" s="32">
        <f t="shared" si="171"/>
        <v>26080.729999999996</v>
      </c>
    </row>
    <row r="2749" spans="2:16" x14ac:dyDescent="0.35">
      <c r="B2749" s="89" t="s">
        <v>86</v>
      </c>
      <c r="C2749" s="113">
        <v>44547</v>
      </c>
      <c r="D2749" s="56" t="s">
        <v>503</v>
      </c>
      <c r="E2749" s="15" t="s">
        <v>503</v>
      </c>
      <c r="F2749" s="16">
        <v>1444.8</v>
      </c>
      <c r="H2749" s="2">
        <v>44528</v>
      </c>
      <c r="I2749" s="2">
        <v>44541</v>
      </c>
      <c r="J2749">
        <f t="shared" si="168"/>
        <v>14</v>
      </c>
      <c r="K2749" s="2">
        <f t="shared" si="169"/>
        <v>44534.5</v>
      </c>
      <c r="L2749" s="82">
        <v>44547.5</v>
      </c>
      <c r="M2749" s="82">
        <v>44547.5</v>
      </c>
      <c r="N2749" s="79"/>
      <c r="O2749">
        <f t="shared" si="170"/>
        <v>13</v>
      </c>
      <c r="P2749" s="32">
        <f t="shared" si="171"/>
        <v>18782.399999999998</v>
      </c>
    </row>
    <row r="2750" spans="2:16" x14ac:dyDescent="0.35">
      <c r="B2750" s="89" t="s">
        <v>86</v>
      </c>
      <c r="C2750" s="113">
        <v>44547</v>
      </c>
      <c r="D2750" s="56" t="s">
        <v>540</v>
      </c>
      <c r="E2750" s="15" t="s">
        <v>541</v>
      </c>
      <c r="F2750" s="16">
        <v>2.4000000000000004</v>
      </c>
      <c r="H2750" s="2">
        <v>44528</v>
      </c>
      <c r="I2750" s="2">
        <v>44541</v>
      </c>
      <c r="J2750">
        <f t="shared" si="168"/>
        <v>14</v>
      </c>
      <c r="K2750" s="2">
        <f t="shared" si="169"/>
        <v>44534.5</v>
      </c>
      <c r="L2750" s="82">
        <v>44547.5</v>
      </c>
      <c r="M2750" s="79">
        <v>44561.5</v>
      </c>
      <c r="N2750" s="79"/>
      <c r="O2750">
        <f t="shared" si="170"/>
        <v>27</v>
      </c>
      <c r="P2750" s="32">
        <f t="shared" si="171"/>
        <v>64.800000000000011</v>
      </c>
    </row>
    <row r="2751" spans="2:16" x14ac:dyDescent="0.35">
      <c r="B2751" s="89" t="s">
        <v>86</v>
      </c>
      <c r="C2751" s="113">
        <v>44547</v>
      </c>
      <c r="D2751" s="56" t="s">
        <v>488</v>
      </c>
      <c r="E2751" s="15" t="s">
        <v>489</v>
      </c>
      <c r="F2751" s="16">
        <v>1001.5200000000002</v>
      </c>
      <c r="H2751" s="2">
        <v>44528</v>
      </c>
      <c r="I2751" s="2">
        <v>44541</v>
      </c>
      <c r="J2751">
        <f t="shared" si="168"/>
        <v>14</v>
      </c>
      <c r="K2751" s="2">
        <f t="shared" si="169"/>
        <v>44534.5</v>
      </c>
      <c r="L2751" s="82">
        <v>44547.5</v>
      </c>
      <c r="M2751" s="79">
        <v>44576.5</v>
      </c>
      <c r="N2751" s="79"/>
      <c r="O2751">
        <f t="shared" si="170"/>
        <v>42</v>
      </c>
      <c r="P2751" s="32">
        <f t="shared" si="171"/>
        <v>42063.840000000011</v>
      </c>
    </row>
    <row r="2752" spans="2:16" x14ac:dyDescent="0.35">
      <c r="B2752" s="89" t="s">
        <v>86</v>
      </c>
      <c r="C2752" s="113">
        <v>44547</v>
      </c>
      <c r="D2752" s="56" t="s">
        <v>534</v>
      </c>
      <c r="E2752" s="15" t="s">
        <v>535</v>
      </c>
      <c r="F2752" s="16">
        <v>960</v>
      </c>
      <c r="H2752" s="2">
        <v>44528</v>
      </c>
      <c r="I2752" s="2">
        <v>44541</v>
      </c>
      <c r="J2752">
        <f t="shared" si="168"/>
        <v>14</v>
      </c>
      <c r="K2752" s="2">
        <f t="shared" si="169"/>
        <v>44534.5</v>
      </c>
      <c r="L2752" s="82">
        <v>44547.5</v>
      </c>
      <c r="M2752" s="82">
        <v>44547.5</v>
      </c>
      <c r="N2752" s="79">
        <v>44546.5</v>
      </c>
      <c r="O2752">
        <f t="shared" si="170"/>
        <v>13</v>
      </c>
      <c r="P2752" s="32">
        <f t="shared" si="171"/>
        <v>12480</v>
      </c>
    </row>
    <row r="2753" spans="1:16" x14ac:dyDescent="0.35">
      <c r="B2753" s="89" t="s">
        <v>86</v>
      </c>
      <c r="C2753" s="113">
        <v>44547</v>
      </c>
      <c r="D2753" s="56" t="s">
        <v>536</v>
      </c>
      <c r="E2753" s="15" t="s">
        <v>537</v>
      </c>
      <c r="F2753" s="16">
        <v>341.14</v>
      </c>
      <c r="H2753" s="2">
        <v>44528</v>
      </c>
      <c r="I2753" s="2">
        <v>44541</v>
      </c>
      <c r="J2753">
        <f t="shared" si="168"/>
        <v>14</v>
      </c>
      <c r="K2753" s="2">
        <f t="shared" si="169"/>
        <v>44534.5</v>
      </c>
      <c r="L2753" s="82">
        <v>44547.5</v>
      </c>
      <c r="M2753" s="82">
        <v>44547.5</v>
      </c>
      <c r="N2753" s="79">
        <v>44546.5</v>
      </c>
      <c r="O2753">
        <f t="shared" si="170"/>
        <v>13</v>
      </c>
      <c r="P2753" s="32">
        <f t="shared" si="171"/>
        <v>4434.82</v>
      </c>
    </row>
    <row r="2754" spans="1:16" x14ac:dyDescent="0.35">
      <c r="A2754" s="4"/>
      <c r="B2754" s="123" t="s">
        <v>98</v>
      </c>
      <c r="C2754" s="114">
        <v>44547</v>
      </c>
      <c r="D2754" s="56" t="s">
        <v>544</v>
      </c>
      <c r="E2754" t="s">
        <v>546</v>
      </c>
      <c r="F2754" s="3">
        <v>4</v>
      </c>
      <c r="H2754" s="2">
        <v>44529</v>
      </c>
      <c r="I2754" s="2">
        <v>44542</v>
      </c>
      <c r="J2754">
        <f t="shared" si="168"/>
        <v>14</v>
      </c>
      <c r="K2754" s="2">
        <f t="shared" si="169"/>
        <v>44535.5</v>
      </c>
      <c r="L2754" s="94">
        <v>44547.5</v>
      </c>
      <c r="M2754" s="79">
        <v>44596.5</v>
      </c>
      <c r="N2754" s="79"/>
      <c r="O2754">
        <f t="shared" si="170"/>
        <v>61</v>
      </c>
      <c r="P2754" s="32">
        <f t="shared" si="171"/>
        <v>244</v>
      </c>
    </row>
    <row r="2755" spans="1:16" x14ac:dyDescent="0.35">
      <c r="A2755" s="4"/>
      <c r="B2755" s="123" t="s">
        <v>98</v>
      </c>
      <c r="C2755" s="114">
        <v>44547</v>
      </c>
      <c r="D2755" s="56" t="s">
        <v>544</v>
      </c>
      <c r="E2755" t="s">
        <v>545</v>
      </c>
      <c r="F2755" s="3">
        <v>136.44999999999999</v>
      </c>
      <c r="H2755" s="2">
        <v>44529</v>
      </c>
      <c r="I2755" s="2">
        <v>44542</v>
      </c>
      <c r="J2755">
        <f t="shared" si="168"/>
        <v>14</v>
      </c>
      <c r="K2755" s="2">
        <f t="shared" si="169"/>
        <v>44535.5</v>
      </c>
      <c r="L2755" s="94">
        <v>44547.5</v>
      </c>
      <c r="M2755" s="79">
        <v>44579.5</v>
      </c>
      <c r="N2755" s="79"/>
      <c r="O2755">
        <f t="shared" si="170"/>
        <v>44</v>
      </c>
      <c r="P2755" s="32">
        <f t="shared" si="171"/>
        <v>6003.7999999999993</v>
      </c>
    </row>
    <row r="2756" spans="1:16" x14ac:dyDescent="0.35">
      <c r="A2756" s="4"/>
      <c r="B2756" s="123" t="s">
        <v>98</v>
      </c>
      <c r="C2756" s="114">
        <v>44547</v>
      </c>
      <c r="D2756" s="56" t="s">
        <v>544</v>
      </c>
      <c r="E2756" t="s">
        <v>546</v>
      </c>
      <c r="F2756" s="3">
        <v>3363.3999999999996</v>
      </c>
      <c r="H2756" s="2">
        <v>44529</v>
      </c>
      <c r="I2756" s="2">
        <v>44542</v>
      </c>
      <c r="J2756">
        <f t="shared" si="168"/>
        <v>14</v>
      </c>
      <c r="K2756" s="2">
        <f t="shared" si="169"/>
        <v>44535.5</v>
      </c>
      <c r="L2756" s="94">
        <v>44547.5</v>
      </c>
      <c r="M2756" s="79">
        <v>44596.5</v>
      </c>
      <c r="N2756" s="79"/>
      <c r="O2756">
        <f t="shared" si="170"/>
        <v>61</v>
      </c>
      <c r="P2756" s="32">
        <f t="shared" si="171"/>
        <v>205167.39999999997</v>
      </c>
    </row>
    <row r="2757" spans="1:16" x14ac:dyDescent="0.35">
      <c r="A2757" s="4"/>
      <c r="B2757" s="123" t="s">
        <v>86</v>
      </c>
      <c r="C2757" s="114">
        <v>44547</v>
      </c>
      <c r="D2757" s="56" t="s">
        <v>544</v>
      </c>
      <c r="E2757" t="s">
        <v>546</v>
      </c>
      <c r="F2757" s="3">
        <v>187.01</v>
      </c>
      <c r="H2757" s="2">
        <v>44528</v>
      </c>
      <c r="I2757" s="2">
        <v>44541</v>
      </c>
      <c r="J2757">
        <f t="shared" si="168"/>
        <v>14</v>
      </c>
      <c r="K2757" s="2">
        <f t="shared" si="169"/>
        <v>44534.5</v>
      </c>
      <c r="L2757" s="94">
        <v>44547.5</v>
      </c>
      <c r="M2757" s="79">
        <v>44596.5</v>
      </c>
      <c r="N2757" s="79"/>
      <c r="O2757">
        <f t="shared" si="170"/>
        <v>62</v>
      </c>
      <c r="P2757" s="32">
        <f t="shared" si="171"/>
        <v>11594.619999999999</v>
      </c>
    </row>
    <row r="2758" spans="1:16" x14ac:dyDescent="0.35">
      <c r="B2758" s="89" t="s">
        <v>98</v>
      </c>
      <c r="C2758" s="113">
        <v>44561</v>
      </c>
      <c r="D2758" s="56" t="s">
        <v>534</v>
      </c>
      <c r="E2758" s="15" t="s">
        <v>535</v>
      </c>
      <c r="F2758" s="16">
        <v>273.55</v>
      </c>
      <c r="H2758" s="2">
        <v>44543</v>
      </c>
      <c r="I2758" s="2">
        <v>44556</v>
      </c>
      <c r="J2758">
        <f t="shared" si="168"/>
        <v>14</v>
      </c>
      <c r="K2758" s="2">
        <f t="shared" si="169"/>
        <v>44549.5</v>
      </c>
      <c r="L2758" s="82">
        <v>44561.5</v>
      </c>
      <c r="M2758" s="82">
        <v>44561.5</v>
      </c>
      <c r="N2758" s="79">
        <v>44560.5</v>
      </c>
      <c r="O2758">
        <f t="shared" si="170"/>
        <v>12</v>
      </c>
      <c r="P2758" s="32">
        <f t="shared" si="171"/>
        <v>3282.6000000000004</v>
      </c>
    </row>
    <row r="2759" spans="1:16" x14ac:dyDescent="0.35">
      <c r="B2759" s="89" t="s">
        <v>98</v>
      </c>
      <c r="C2759" s="113">
        <v>44561</v>
      </c>
      <c r="D2759" s="56" t="s">
        <v>460</v>
      </c>
      <c r="E2759" s="15" t="s">
        <v>461</v>
      </c>
      <c r="F2759" s="16">
        <v>184.91000000000008</v>
      </c>
      <c r="H2759" s="2">
        <v>44543</v>
      </c>
      <c r="I2759" s="2">
        <v>44556</v>
      </c>
      <c r="J2759">
        <f t="shared" si="168"/>
        <v>14</v>
      </c>
      <c r="K2759" s="2">
        <f t="shared" si="169"/>
        <v>44549.5</v>
      </c>
      <c r="L2759" s="82">
        <v>44561.5</v>
      </c>
      <c r="M2759" s="79">
        <v>44561.5</v>
      </c>
      <c r="N2759" s="79"/>
      <c r="O2759">
        <f t="shared" si="170"/>
        <v>12</v>
      </c>
      <c r="P2759" s="32">
        <f t="shared" si="171"/>
        <v>2218.920000000001</v>
      </c>
    </row>
    <row r="2760" spans="1:16" x14ac:dyDescent="0.35">
      <c r="B2760" s="89" t="s">
        <v>98</v>
      </c>
      <c r="C2760" s="113">
        <v>44561</v>
      </c>
      <c r="D2760" s="56" t="s">
        <v>462</v>
      </c>
      <c r="E2760" s="15" t="s">
        <v>463</v>
      </c>
      <c r="F2760" s="16">
        <v>29.869999999999997</v>
      </c>
      <c r="H2760" s="2">
        <v>44543</v>
      </c>
      <c r="I2760" s="2">
        <v>44556</v>
      </c>
      <c r="J2760">
        <f t="shared" si="168"/>
        <v>14</v>
      </c>
      <c r="K2760" s="2">
        <f t="shared" si="169"/>
        <v>44549.5</v>
      </c>
      <c r="L2760" s="82">
        <v>44561.5</v>
      </c>
      <c r="M2760" s="79">
        <v>44561.5</v>
      </c>
      <c r="N2760" s="79"/>
      <c r="O2760">
        <f t="shared" si="170"/>
        <v>12</v>
      </c>
      <c r="P2760" s="32">
        <f t="shared" si="171"/>
        <v>358.43999999999994</v>
      </c>
    </row>
    <row r="2761" spans="1:16" x14ac:dyDescent="0.35">
      <c r="B2761" s="89" t="s">
        <v>98</v>
      </c>
      <c r="C2761" s="113">
        <v>44561</v>
      </c>
      <c r="D2761" s="56" t="s">
        <v>470</v>
      </c>
      <c r="E2761" s="15" t="s">
        <v>471</v>
      </c>
      <c r="F2761" s="16">
        <v>4894.5800000000008</v>
      </c>
      <c r="H2761" s="2">
        <v>44543</v>
      </c>
      <c r="I2761" s="2">
        <v>44556</v>
      </c>
      <c r="J2761">
        <f t="shared" si="168"/>
        <v>14</v>
      </c>
      <c r="K2761" s="2">
        <f t="shared" si="169"/>
        <v>44549.5</v>
      </c>
      <c r="L2761" s="82">
        <v>44561.5</v>
      </c>
      <c r="M2761" s="79">
        <v>44561.5</v>
      </c>
      <c r="N2761" s="79"/>
      <c r="O2761">
        <f t="shared" si="170"/>
        <v>12</v>
      </c>
      <c r="P2761" s="32">
        <f t="shared" si="171"/>
        <v>58734.960000000006</v>
      </c>
    </row>
    <row r="2762" spans="1:16" x14ac:dyDescent="0.35">
      <c r="B2762" s="89" t="s">
        <v>98</v>
      </c>
      <c r="C2762" s="113">
        <v>44561</v>
      </c>
      <c r="D2762" s="56" t="s">
        <v>472</v>
      </c>
      <c r="E2762" s="15" t="s">
        <v>473</v>
      </c>
      <c r="F2762" s="16">
        <v>731.67</v>
      </c>
      <c r="H2762" s="2">
        <v>44543</v>
      </c>
      <c r="I2762" s="2">
        <v>44556</v>
      </c>
      <c r="J2762">
        <f t="shared" ref="J2762:J2825" si="172">I2762-H2762+1</f>
        <v>14</v>
      </c>
      <c r="K2762" s="2">
        <f t="shared" ref="K2762:K2825" si="173">(I2762+H2762)/2</f>
        <v>44549.5</v>
      </c>
      <c r="L2762" s="82">
        <v>44561.5</v>
      </c>
      <c r="M2762" s="79">
        <v>44561.5</v>
      </c>
      <c r="N2762" s="79"/>
      <c r="O2762">
        <f t="shared" ref="O2762:O2825" si="174">M2762-K2762</f>
        <v>12</v>
      </c>
      <c r="P2762" s="32">
        <f t="shared" ref="P2762:P2825" si="175">F2762*O2762</f>
        <v>8780.0399999999991</v>
      </c>
    </row>
    <row r="2763" spans="1:16" x14ac:dyDescent="0.35">
      <c r="B2763" s="89" t="s">
        <v>98</v>
      </c>
      <c r="C2763" s="113">
        <v>44561</v>
      </c>
      <c r="D2763" s="56" t="s">
        <v>486</v>
      </c>
      <c r="E2763" s="15" t="s">
        <v>487</v>
      </c>
      <c r="F2763" s="16">
        <v>56.64</v>
      </c>
      <c r="H2763" s="2">
        <v>44543</v>
      </c>
      <c r="I2763" s="2">
        <v>44556</v>
      </c>
      <c r="J2763">
        <f t="shared" si="172"/>
        <v>14</v>
      </c>
      <c r="K2763" s="2">
        <f t="shared" si="173"/>
        <v>44549.5</v>
      </c>
      <c r="L2763" s="82">
        <v>44561.5</v>
      </c>
      <c r="M2763" s="79">
        <v>44561.5</v>
      </c>
      <c r="N2763" s="79"/>
      <c r="O2763">
        <f t="shared" si="174"/>
        <v>12</v>
      </c>
      <c r="P2763" s="32">
        <f t="shared" si="175"/>
        <v>679.68000000000006</v>
      </c>
    </row>
    <row r="2764" spans="1:16" x14ac:dyDescent="0.35">
      <c r="B2764" s="89" t="s">
        <v>98</v>
      </c>
      <c r="C2764" s="113">
        <v>44561</v>
      </c>
      <c r="D2764" s="56" t="s">
        <v>488</v>
      </c>
      <c r="E2764" s="15" t="s">
        <v>489</v>
      </c>
      <c r="F2764" s="16">
        <v>10631.840000000009</v>
      </c>
      <c r="H2764" s="2">
        <v>44543</v>
      </c>
      <c r="I2764" s="2">
        <v>44556</v>
      </c>
      <c r="J2764">
        <f t="shared" si="172"/>
        <v>14</v>
      </c>
      <c r="K2764" s="2">
        <f t="shared" si="173"/>
        <v>44549.5</v>
      </c>
      <c r="L2764" s="82">
        <v>44561.5</v>
      </c>
      <c r="M2764" s="79">
        <v>44576.5</v>
      </c>
      <c r="N2764" s="79"/>
      <c r="O2764">
        <f t="shared" si="174"/>
        <v>27</v>
      </c>
      <c r="P2764" s="32">
        <f t="shared" si="175"/>
        <v>287059.68000000023</v>
      </c>
    </row>
    <row r="2765" spans="1:16" x14ac:dyDescent="0.35">
      <c r="B2765" s="89" t="s">
        <v>98</v>
      </c>
      <c r="C2765" s="113">
        <v>44561</v>
      </c>
      <c r="D2765" s="56" t="s">
        <v>526</v>
      </c>
      <c r="E2765" s="15" t="s">
        <v>527</v>
      </c>
      <c r="F2765" s="16">
        <v>5</v>
      </c>
      <c r="H2765" s="2">
        <v>44543</v>
      </c>
      <c r="I2765" s="2">
        <v>44556</v>
      </c>
      <c r="J2765">
        <f t="shared" si="172"/>
        <v>14</v>
      </c>
      <c r="K2765" s="2">
        <f t="shared" si="173"/>
        <v>44549.5</v>
      </c>
      <c r="L2765" s="82">
        <v>44561.5</v>
      </c>
      <c r="M2765" s="79">
        <v>44561.5</v>
      </c>
      <c r="N2765" s="79"/>
      <c r="O2765">
        <f t="shared" si="174"/>
        <v>12</v>
      </c>
      <c r="P2765" s="32">
        <f t="shared" si="175"/>
        <v>60</v>
      </c>
    </row>
    <row r="2766" spans="1:16" x14ac:dyDescent="0.35">
      <c r="B2766" s="89" t="s">
        <v>98</v>
      </c>
      <c r="C2766" s="113">
        <v>44561</v>
      </c>
      <c r="D2766" s="56" t="s">
        <v>534</v>
      </c>
      <c r="E2766" s="15" t="s">
        <v>535</v>
      </c>
      <c r="F2766" s="16">
        <v>15606.790000000005</v>
      </c>
      <c r="H2766" s="2">
        <v>44543</v>
      </c>
      <c r="I2766" s="2">
        <v>44556</v>
      </c>
      <c r="J2766">
        <f t="shared" si="172"/>
        <v>14</v>
      </c>
      <c r="K2766" s="2">
        <f t="shared" si="173"/>
        <v>44549.5</v>
      </c>
      <c r="L2766" s="82">
        <v>44561.5</v>
      </c>
      <c r="M2766" s="82">
        <v>44561.5</v>
      </c>
      <c r="N2766" s="79">
        <v>44560.5</v>
      </c>
      <c r="O2766">
        <f t="shared" si="174"/>
        <v>12</v>
      </c>
      <c r="P2766" s="32">
        <f t="shared" si="175"/>
        <v>187281.48000000004</v>
      </c>
    </row>
    <row r="2767" spans="1:16" x14ac:dyDescent="0.35">
      <c r="B2767" s="89" t="s">
        <v>98</v>
      </c>
      <c r="C2767" s="113">
        <v>44561</v>
      </c>
      <c r="D2767" s="56" t="s">
        <v>536</v>
      </c>
      <c r="E2767" s="15" t="s">
        <v>537</v>
      </c>
      <c r="F2767" s="16">
        <v>214.7</v>
      </c>
      <c r="H2767" s="2">
        <v>44543</v>
      </c>
      <c r="I2767" s="2">
        <v>44556</v>
      </c>
      <c r="J2767">
        <f t="shared" si="172"/>
        <v>14</v>
      </c>
      <c r="K2767" s="2">
        <f t="shared" si="173"/>
        <v>44549.5</v>
      </c>
      <c r="L2767" s="82">
        <v>44561.5</v>
      </c>
      <c r="M2767" s="82">
        <v>44561.5</v>
      </c>
      <c r="N2767" s="79">
        <v>44560.5</v>
      </c>
      <c r="O2767">
        <f t="shared" si="174"/>
        <v>12</v>
      </c>
      <c r="P2767" s="32">
        <f t="shared" si="175"/>
        <v>2576.3999999999996</v>
      </c>
    </row>
    <row r="2768" spans="1:16" x14ac:dyDescent="0.35">
      <c r="B2768" s="89" t="s">
        <v>98</v>
      </c>
      <c r="C2768" s="113">
        <v>44561</v>
      </c>
      <c r="D2768" s="56" t="s">
        <v>553</v>
      </c>
      <c r="E2768" s="15" t="s">
        <v>554</v>
      </c>
      <c r="F2768" s="16">
        <v>1104.5800000000002</v>
      </c>
      <c r="H2768" s="2">
        <v>44543</v>
      </c>
      <c r="I2768" s="2">
        <v>44556</v>
      </c>
      <c r="J2768">
        <f t="shared" si="172"/>
        <v>14</v>
      </c>
      <c r="K2768" s="2">
        <f t="shared" si="173"/>
        <v>44549.5</v>
      </c>
      <c r="L2768" s="82">
        <v>44561.5</v>
      </c>
      <c r="M2768" s="82">
        <v>44561.5</v>
      </c>
      <c r="N2768" s="79">
        <v>44560.5</v>
      </c>
      <c r="O2768">
        <f t="shared" si="174"/>
        <v>12</v>
      </c>
      <c r="P2768" s="32">
        <f t="shared" si="175"/>
        <v>13254.960000000003</v>
      </c>
    </row>
    <row r="2769" spans="2:16" x14ac:dyDescent="0.35">
      <c r="B2769" s="89" t="s">
        <v>98</v>
      </c>
      <c r="C2769" s="113">
        <v>44561</v>
      </c>
      <c r="D2769" s="56" t="s">
        <v>440</v>
      </c>
      <c r="E2769" s="15" t="s">
        <v>441</v>
      </c>
      <c r="F2769" s="16">
        <v>8.8817841970012523E-16</v>
      </c>
      <c r="H2769" s="2">
        <v>44543</v>
      </c>
      <c r="I2769" s="2">
        <v>44556</v>
      </c>
      <c r="J2769">
        <f t="shared" si="172"/>
        <v>14</v>
      </c>
      <c r="K2769" s="2">
        <f t="shared" si="173"/>
        <v>44549.5</v>
      </c>
      <c r="L2769" s="82">
        <v>44561.5</v>
      </c>
      <c r="M2769" s="79">
        <v>44547.5</v>
      </c>
      <c r="N2769" s="79"/>
      <c r="O2769">
        <f t="shared" si="174"/>
        <v>-2</v>
      </c>
      <c r="P2769" s="32">
        <f t="shared" si="175"/>
        <v>-1.7763568394002505E-15</v>
      </c>
    </row>
    <row r="2770" spans="2:16" x14ac:dyDescent="0.35">
      <c r="B2770" s="89" t="s">
        <v>98</v>
      </c>
      <c r="C2770" s="113">
        <v>44561</v>
      </c>
      <c r="D2770" s="56" t="s">
        <v>442</v>
      </c>
      <c r="E2770" s="15" t="s">
        <v>443</v>
      </c>
      <c r="F2770" s="16">
        <v>-1.7763568394002505E-15</v>
      </c>
      <c r="H2770" s="2">
        <v>44543</v>
      </c>
      <c r="I2770" s="2">
        <v>44556</v>
      </c>
      <c r="J2770">
        <f t="shared" si="172"/>
        <v>14</v>
      </c>
      <c r="K2770" s="2">
        <f t="shared" si="173"/>
        <v>44549.5</v>
      </c>
      <c r="L2770" s="82">
        <v>44561.5</v>
      </c>
      <c r="M2770" s="82">
        <v>44561.5</v>
      </c>
      <c r="N2770" s="79"/>
      <c r="O2770">
        <f t="shared" si="174"/>
        <v>12</v>
      </c>
      <c r="P2770" s="32">
        <f t="shared" si="175"/>
        <v>-2.1316282072803006E-14</v>
      </c>
    </row>
    <row r="2771" spans="2:16" x14ac:dyDescent="0.35">
      <c r="B2771" s="89" t="s">
        <v>98</v>
      </c>
      <c r="C2771" s="113">
        <v>44561</v>
      </c>
      <c r="D2771" s="56" t="s">
        <v>440</v>
      </c>
      <c r="E2771" s="15" t="s">
        <v>441</v>
      </c>
      <c r="F2771" s="16">
        <v>6.47</v>
      </c>
      <c r="H2771" s="2">
        <v>44543</v>
      </c>
      <c r="I2771" s="2">
        <v>44556</v>
      </c>
      <c r="J2771">
        <f t="shared" si="172"/>
        <v>14</v>
      </c>
      <c r="K2771" s="2">
        <f t="shared" si="173"/>
        <v>44549.5</v>
      </c>
      <c r="L2771" s="82">
        <v>44561.5</v>
      </c>
      <c r="M2771" s="79">
        <v>44547.5</v>
      </c>
      <c r="N2771" s="79"/>
      <c r="O2771">
        <f t="shared" si="174"/>
        <v>-2</v>
      </c>
      <c r="P2771" s="32">
        <f t="shared" si="175"/>
        <v>-12.94</v>
      </c>
    </row>
    <row r="2772" spans="2:16" x14ac:dyDescent="0.35">
      <c r="B2772" s="89" t="s">
        <v>98</v>
      </c>
      <c r="C2772" s="113">
        <v>44561</v>
      </c>
      <c r="D2772" s="56" t="s">
        <v>442</v>
      </c>
      <c r="E2772" s="15" t="s">
        <v>443</v>
      </c>
      <c r="F2772" s="16">
        <v>14.31</v>
      </c>
      <c r="H2772" s="2">
        <v>44543</v>
      </c>
      <c r="I2772" s="2">
        <v>44556</v>
      </c>
      <c r="J2772">
        <f t="shared" si="172"/>
        <v>14</v>
      </c>
      <c r="K2772" s="2">
        <f t="shared" si="173"/>
        <v>44549.5</v>
      </c>
      <c r="L2772" s="82">
        <v>44561.5</v>
      </c>
      <c r="M2772" s="82">
        <v>44561.5</v>
      </c>
      <c r="N2772" s="79"/>
      <c r="O2772">
        <f t="shared" si="174"/>
        <v>12</v>
      </c>
      <c r="P2772" s="32">
        <f t="shared" si="175"/>
        <v>171.72</v>
      </c>
    </row>
    <row r="2773" spans="2:16" x14ac:dyDescent="0.35">
      <c r="B2773" s="89" t="s">
        <v>98</v>
      </c>
      <c r="C2773" s="113">
        <v>44561</v>
      </c>
      <c r="D2773" s="56" t="s">
        <v>430</v>
      </c>
      <c r="E2773" s="15" t="s">
        <v>431</v>
      </c>
      <c r="F2773" s="16">
        <v>37.520000000000003</v>
      </c>
      <c r="H2773" s="2">
        <v>44543</v>
      </c>
      <c r="I2773" s="2">
        <v>44556</v>
      </c>
      <c r="J2773">
        <f t="shared" si="172"/>
        <v>14</v>
      </c>
      <c r="K2773" s="2">
        <f t="shared" si="173"/>
        <v>44549.5</v>
      </c>
      <c r="L2773" s="82">
        <v>44561.5</v>
      </c>
      <c r="M2773" s="82">
        <v>44561.5</v>
      </c>
      <c r="N2773" s="79"/>
      <c r="O2773">
        <f t="shared" si="174"/>
        <v>12</v>
      </c>
      <c r="P2773" s="32">
        <f t="shared" si="175"/>
        <v>450.24</v>
      </c>
    </row>
    <row r="2774" spans="2:16" x14ac:dyDescent="0.35">
      <c r="B2774" s="89" t="s">
        <v>98</v>
      </c>
      <c r="C2774" s="113">
        <v>44561</v>
      </c>
      <c r="D2774" s="56" t="s">
        <v>432</v>
      </c>
      <c r="E2774" s="15" t="s">
        <v>433</v>
      </c>
      <c r="F2774" s="16">
        <v>56.28</v>
      </c>
      <c r="H2774" s="2">
        <v>44543</v>
      </c>
      <c r="I2774" s="2">
        <v>44556</v>
      </c>
      <c r="J2774">
        <f t="shared" si="172"/>
        <v>14</v>
      </c>
      <c r="K2774" s="2">
        <f t="shared" si="173"/>
        <v>44549.5</v>
      </c>
      <c r="L2774" s="82">
        <v>44561.5</v>
      </c>
      <c r="M2774" s="82">
        <v>44561.5</v>
      </c>
      <c r="N2774" s="79"/>
      <c r="O2774">
        <f t="shared" si="174"/>
        <v>12</v>
      </c>
      <c r="P2774" s="32">
        <f t="shared" si="175"/>
        <v>675.36</v>
      </c>
    </row>
    <row r="2775" spans="2:16" x14ac:dyDescent="0.35">
      <c r="B2775" s="89" t="s">
        <v>98</v>
      </c>
      <c r="C2775" s="113">
        <v>44561</v>
      </c>
      <c r="D2775" s="56" t="s">
        <v>434</v>
      </c>
      <c r="E2775" s="15" t="s">
        <v>435</v>
      </c>
      <c r="F2775" s="16">
        <v>70.349999999999994</v>
      </c>
      <c r="H2775" s="2">
        <v>44543</v>
      </c>
      <c r="I2775" s="2">
        <v>44556</v>
      </c>
      <c r="J2775">
        <f t="shared" si="172"/>
        <v>14</v>
      </c>
      <c r="K2775" s="2">
        <f t="shared" si="173"/>
        <v>44549.5</v>
      </c>
      <c r="L2775" s="82">
        <v>44561.5</v>
      </c>
      <c r="M2775" s="82">
        <v>44561.5</v>
      </c>
      <c r="N2775" s="79"/>
      <c r="O2775">
        <f t="shared" si="174"/>
        <v>12</v>
      </c>
      <c r="P2775" s="32">
        <f t="shared" si="175"/>
        <v>844.19999999999993</v>
      </c>
    </row>
    <row r="2776" spans="2:16" x14ac:dyDescent="0.35">
      <c r="B2776" s="89" t="s">
        <v>98</v>
      </c>
      <c r="C2776" s="113">
        <v>44561</v>
      </c>
      <c r="D2776" s="56" t="s">
        <v>444</v>
      </c>
      <c r="E2776" s="15" t="s">
        <v>445</v>
      </c>
      <c r="F2776" s="16">
        <v>17.39</v>
      </c>
      <c r="H2776" s="2">
        <v>44543</v>
      </c>
      <c r="I2776" s="2">
        <v>44556</v>
      </c>
      <c r="J2776">
        <f t="shared" si="172"/>
        <v>14</v>
      </c>
      <c r="K2776" s="2">
        <f t="shared" si="173"/>
        <v>44549.5</v>
      </c>
      <c r="L2776" s="82">
        <v>44561.5</v>
      </c>
      <c r="M2776" s="82">
        <v>44561.5</v>
      </c>
      <c r="N2776" s="79"/>
      <c r="O2776">
        <f t="shared" si="174"/>
        <v>12</v>
      </c>
      <c r="P2776" s="32">
        <f t="shared" si="175"/>
        <v>208.68</v>
      </c>
    </row>
    <row r="2777" spans="2:16" x14ac:dyDescent="0.35">
      <c r="B2777" s="89" t="s">
        <v>98</v>
      </c>
      <c r="C2777" s="113">
        <v>44561</v>
      </c>
      <c r="D2777" s="56" t="s">
        <v>430</v>
      </c>
      <c r="E2777" s="15" t="s">
        <v>431</v>
      </c>
      <c r="F2777" s="16">
        <v>108.14</v>
      </c>
      <c r="H2777" s="2">
        <v>44543</v>
      </c>
      <c r="I2777" s="2">
        <v>44556</v>
      </c>
      <c r="J2777">
        <f t="shared" si="172"/>
        <v>14</v>
      </c>
      <c r="K2777" s="2">
        <f t="shared" si="173"/>
        <v>44549.5</v>
      </c>
      <c r="L2777" s="82">
        <v>44561.5</v>
      </c>
      <c r="M2777" s="82">
        <v>44561.5</v>
      </c>
      <c r="N2777" s="79"/>
      <c r="O2777">
        <f t="shared" si="174"/>
        <v>12</v>
      </c>
      <c r="P2777" s="32">
        <f t="shared" si="175"/>
        <v>1297.68</v>
      </c>
    </row>
    <row r="2778" spans="2:16" x14ac:dyDescent="0.35">
      <c r="B2778" s="89" t="s">
        <v>98</v>
      </c>
      <c r="C2778" s="113">
        <v>44561</v>
      </c>
      <c r="D2778" s="56" t="s">
        <v>432</v>
      </c>
      <c r="E2778" s="15" t="s">
        <v>433</v>
      </c>
      <c r="F2778" s="16">
        <v>49.92</v>
      </c>
      <c r="H2778" s="2">
        <v>44543</v>
      </c>
      <c r="I2778" s="2">
        <v>44556</v>
      </c>
      <c r="J2778">
        <f t="shared" si="172"/>
        <v>14</v>
      </c>
      <c r="K2778" s="2">
        <f t="shared" si="173"/>
        <v>44549.5</v>
      </c>
      <c r="L2778" s="82">
        <v>44561.5</v>
      </c>
      <c r="M2778" s="82">
        <v>44561.5</v>
      </c>
      <c r="N2778" s="79"/>
      <c r="O2778">
        <f t="shared" si="174"/>
        <v>12</v>
      </c>
      <c r="P2778" s="32">
        <f t="shared" si="175"/>
        <v>599.04</v>
      </c>
    </row>
    <row r="2779" spans="2:16" x14ac:dyDescent="0.35">
      <c r="B2779" s="89" t="s">
        <v>98</v>
      </c>
      <c r="C2779" s="113">
        <v>44561</v>
      </c>
      <c r="D2779" s="56" t="s">
        <v>434</v>
      </c>
      <c r="E2779" s="15" t="s">
        <v>435</v>
      </c>
      <c r="F2779" s="16">
        <v>49.92</v>
      </c>
      <c r="H2779" s="2">
        <v>44543</v>
      </c>
      <c r="I2779" s="2">
        <v>44556</v>
      </c>
      <c r="J2779">
        <f t="shared" si="172"/>
        <v>14</v>
      </c>
      <c r="K2779" s="2">
        <f t="shared" si="173"/>
        <v>44549.5</v>
      </c>
      <c r="L2779" s="82">
        <v>44561.5</v>
      </c>
      <c r="M2779" s="82">
        <v>44561.5</v>
      </c>
      <c r="N2779" s="79"/>
      <c r="O2779">
        <f t="shared" si="174"/>
        <v>12</v>
      </c>
      <c r="P2779" s="32">
        <f t="shared" si="175"/>
        <v>599.04</v>
      </c>
    </row>
    <row r="2780" spans="2:16" x14ac:dyDescent="0.35">
      <c r="B2780" s="89" t="s">
        <v>98</v>
      </c>
      <c r="C2780" s="113">
        <v>44561</v>
      </c>
      <c r="D2780" s="56" t="s">
        <v>430</v>
      </c>
      <c r="E2780" s="15" t="s">
        <v>431</v>
      </c>
      <c r="F2780" s="16">
        <v>25.32</v>
      </c>
      <c r="H2780" s="2">
        <v>44543</v>
      </c>
      <c r="I2780" s="2">
        <v>44556</v>
      </c>
      <c r="J2780">
        <f t="shared" si="172"/>
        <v>14</v>
      </c>
      <c r="K2780" s="2">
        <f t="shared" si="173"/>
        <v>44549.5</v>
      </c>
      <c r="L2780" s="82">
        <v>44561.5</v>
      </c>
      <c r="M2780" s="82">
        <v>44561.5</v>
      </c>
      <c r="N2780" s="79"/>
      <c r="O2780">
        <f t="shared" si="174"/>
        <v>12</v>
      </c>
      <c r="P2780" s="32">
        <f t="shared" si="175"/>
        <v>303.84000000000003</v>
      </c>
    </row>
    <row r="2781" spans="2:16" x14ac:dyDescent="0.35">
      <c r="B2781" s="89" t="s">
        <v>98</v>
      </c>
      <c r="C2781" s="113">
        <v>44561</v>
      </c>
      <c r="D2781" s="56" t="s">
        <v>432</v>
      </c>
      <c r="E2781" s="15" t="s">
        <v>433</v>
      </c>
      <c r="F2781" s="16">
        <v>25.34</v>
      </c>
      <c r="H2781" s="2">
        <v>44543</v>
      </c>
      <c r="I2781" s="2">
        <v>44556</v>
      </c>
      <c r="J2781">
        <f t="shared" si="172"/>
        <v>14</v>
      </c>
      <c r="K2781" s="2">
        <f t="shared" si="173"/>
        <v>44549.5</v>
      </c>
      <c r="L2781" s="82">
        <v>44561.5</v>
      </c>
      <c r="M2781" s="82">
        <v>44561.5</v>
      </c>
      <c r="N2781" s="79"/>
      <c r="O2781">
        <f t="shared" si="174"/>
        <v>12</v>
      </c>
      <c r="P2781" s="32">
        <f t="shared" si="175"/>
        <v>304.08</v>
      </c>
    </row>
    <row r="2782" spans="2:16" x14ac:dyDescent="0.35">
      <c r="B2782" s="89" t="s">
        <v>98</v>
      </c>
      <c r="C2782" s="113">
        <v>44561</v>
      </c>
      <c r="D2782" s="56" t="s">
        <v>434</v>
      </c>
      <c r="E2782" s="15" t="s">
        <v>435</v>
      </c>
      <c r="F2782" s="16">
        <v>25.330000000000002</v>
      </c>
      <c r="H2782" s="2">
        <v>44543</v>
      </c>
      <c r="I2782" s="2">
        <v>44556</v>
      </c>
      <c r="J2782">
        <f t="shared" si="172"/>
        <v>14</v>
      </c>
      <c r="K2782" s="2">
        <f t="shared" si="173"/>
        <v>44549.5</v>
      </c>
      <c r="L2782" s="82">
        <v>44561.5</v>
      </c>
      <c r="M2782" s="82">
        <v>44561.5</v>
      </c>
      <c r="N2782" s="79"/>
      <c r="O2782">
        <f t="shared" si="174"/>
        <v>12</v>
      </c>
      <c r="P2782" s="32">
        <f t="shared" si="175"/>
        <v>303.96000000000004</v>
      </c>
    </row>
    <row r="2783" spans="2:16" x14ac:dyDescent="0.35">
      <c r="B2783" s="89" t="s">
        <v>98</v>
      </c>
      <c r="C2783" s="113">
        <v>44561</v>
      </c>
      <c r="D2783" s="56" t="s">
        <v>468</v>
      </c>
      <c r="E2783" s="15" t="s">
        <v>469</v>
      </c>
      <c r="F2783" s="16">
        <v>0.08</v>
      </c>
      <c r="H2783" s="2">
        <v>44543</v>
      </c>
      <c r="I2783" s="2">
        <v>44556</v>
      </c>
      <c r="J2783">
        <f t="shared" si="172"/>
        <v>14</v>
      </c>
      <c r="K2783" s="2">
        <f t="shared" si="173"/>
        <v>44549.5</v>
      </c>
      <c r="L2783" s="82">
        <v>44561.5</v>
      </c>
      <c r="M2783" s="82">
        <v>44561.5</v>
      </c>
      <c r="N2783" s="79"/>
      <c r="O2783">
        <f t="shared" si="174"/>
        <v>12</v>
      </c>
      <c r="P2783" s="32">
        <f t="shared" si="175"/>
        <v>0.96</v>
      </c>
    </row>
    <row r="2784" spans="2:16" x14ac:dyDescent="0.35">
      <c r="B2784" s="89" t="s">
        <v>98</v>
      </c>
      <c r="C2784" s="113">
        <v>44561</v>
      </c>
      <c r="D2784" s="56" t="s">
        <v>476</v>
      </c>
      <c r="E2784" s="15" t="s">
        <v>477</v>
      </c>
      <c r="F2784" s="16">
        <v>0.75</v>
      </c>
      <c r="H2784" s="2">
        <v>44543</v>
      </c>
      <c r="I2784" s="2">
        <v>44556</v>
      </c>
      <c r="J2784">
        <f t="shared" si="172"/>
        <v>14</v>
      </c>
      <c r="K2784" s="2">
        <f t="shared" si="173"/>
        <v>44549.5</v>
      </c>
      <c r="L2784" s="82">
        <v>44561.5</v>
      </c>
      <c r="M2784" s="82">
        <v>44561.5</v>
      </c>
      <c r="N2784" s="79"/>
      <c r="O2784">
        <f t="shared" si="174"/>
        <v>12</v>
      </c>
      <c r="P2784" s="32">
        <f t="shared" si="175"/>
        <v>9</v>
      </c>
    </row>
    <row r="2785" spans="2:16" x14ac:dyDescent="0.35">
      <c r="B2785" s="89" t="s">
        <v>98</v>
      </c>
      <c r="C2785" s="113">
        <v>44561</v>
      </c>
      <c r="D2785" s="56" t="s">
        <v>494</v>
      </c>
      <c r="E2785" s="15" t="s">
        <v>495</v>
      </c>
      <c r="F2785" s="16">
        <v>0.5</v>
      </c>
      <c r="H2785" s="2">
        <v>44543</v>
      </c>
      <c r="I2785" s="2">
        <v>44556</v>
      </c>
      <c r="J2785">
        <f t="shared" si="172"/>
        <v>14</v>
      </c>
      <c r="K2785" s="2">
        <f t="shared" si="173"/>
        <v>44549.5</v>
      </c>
      <c r="L2785" s="82">
        <v>44561.5</v>
      </c>
      <c r="M2785" s="82">
        <v>44561.5</v>
      </c>
      <c r="N2785" s="79"/>
      <c r="O2785">
        <f t="shared" si="174"/>
        <v>12</v>
      </c>
      <c r="P2785" s="32">
        <f t="shared" si="175"/>
        <v>6</v>
      </c>
    </row>
    <row r="2786" spans="2:16" x14ac:dyDescent="0.35">
      <c r="B2786" s="89" t="s">
        <v>98</v>
      </c>
      <c r="C2786" s="113">
        <v>44561</v>
      </c>
      <c r="D2786" s="56" t="s">
        <v>496</v>
      </c>
      <c r="E2786" s="15" t="s">
        <v>497</v>
      </c>
      <c r="F2786" s="16">
        <v>0.27</v>
      </c>
      <c r="H2786" s="2">
        <v>44543</v>
      </c>
      <c r="I2786" s="2">
        <v>44556</v>
      </c>
      <c r="J2786">
        <f t="shared" si="172"/>
        <v>14</v>
      </c>
      <c r="K2786" s="2">
        <f t="shared" si="173"/>
        <v>44549.5</v>
      </c>
      <c r="L2786" s="82">
        <v>44561.5</v>
      </c>
      <c r="M2786" s="82">
        <v>44561.5</v>
      </c>
      <c r="N2786" s="79"/>
      <c r="O2786">
        <f t="shared" si="174"/>
        <v>12</v>
      </c>
      <c r="P2786" s="32">
        <f t="shared" si="175"/>
        <v>3.24</v>
      </c>
    </row>
    <row r="2787" spans="2:16" x14ac:dyDescent="0.35">
      <c r="B2787" s="89" t="s">
        <v>98</v>
      </c>
      <c r="C2787" s="113">
        <v>44561</v>
      </c>
      <c r="D2787" s="56" t="s">
        <v>452</v>
      </c>
      <c r="E2787" s="15" t="s">
        <v>453</v>
      </c>
      <c r="F2787" s="16">
        <v>16.920000000000002</v>
      </c>
      <c r="H2787" s="2">
        <v>44543</v>
      </c>
      <c r="I2787" s="2">
        <v>44556</v>
      </c>
      <c r="J2787">
        <f t="shared" si="172"/>
        <v>14</v>
      </c>
      <c r="K2787" s="2">
        <f t="shared" si="173"/>
        <v>44549.5</v>
      </c>
      <c r="L2787" s="82">
        <v>44561.5</v>
      </c>
      <c r="M2787" s="82">
        <v>44561.5</v>
      </c>
      <c r="N2787" s="79"/>
      <c r="O2787">
        <f t="shared" si="174"/>
        <v>12</v>
      </c>
      <c r="P2787" s="32">
        <f t="shared" si="175"/>
        <v>203.04000000000002</v>
      </c>
    </row>
    <row r="2788" spans="2:16" x14ac:dyDescent="0.35">
      <c r="B2788" s="89" t="s">
        <v>98</v>
      </c>
      <c r="C2788" s="113">
        <v>44561</v>
      </c>
      <c r="D2788" s="56" t="s">
        <v>454</v>
      </c>
      <c r="E2788" s="15" t="s">
        <v>455</v>
      </c>
      <c r="F2788" s="16">
        <v>154.47</v>
      </c>
      <c r="H2788" s="2">
        <v>44543</v>
      </c>
      <c r="I2788" s="2">
        <v>44556</v>
      </c>
      <c r="J2788">
        <f t="shared" si="172"/>
        <v>14</v>
      </c>
      <c r="K2788" s="2">
        <f t="shared" si="173"/>
        <v>44549.5</v>
      </c>
      <c r="L2788" s="82">
        <v>44561.5</v>
      </c>
      <c r="M2788" s="82">
        <v>44561.5</v>
      </c>
      <c r="N2788" s="79"/>
      <c r="O2788">
        <f t="shared" si="174"/>
        <v>12</v>
      </c>
      <c r="P2788" s="32">
        <f t="shared" si="175"/>
        <v>1853.6399999999999</v>
      </c>
    </row>
    <row r="2789" spans="2:16" x14ac:dyDescent="0.35">
      <c r="B2789" s="89" t="s">
        <v>98</v>
      </c>
      <c r="C2789" s="113">
        <v>44561</v>
      </c>
      <c r="D2789" s="56" t="s">
        <v>430</v>
      </c>
      <c r="E2789" s="15" t="s">
        <v>431</v>
      </c>
      <c r="F2789" s="16">
        <v>79764.020000000033</v>
      </c>
      <c r="H2789" s="2">
        <v>44543</v>
      </c>
      <c r="I2789" s="2">
        <v>44556</v>
      </c>
      <c r="J2789">
        <f t="shared" si="172"/>
        <v>14</v>
      </c>
      <c r="K2789" s="2">
        <f t="shared" si="173"/>
        <v>44549.5</v>
      </c>
      <c r="L2789" s="82">
        <v>44561.5</v>
      </c>
      <c r="M2789" s="82">
        <v>44561.5</v>
      </c>
      <c r="N2789" s="79"/>
      <c r="O2789">
        <f t="shared" si="174"/>
        <v>12</v>
      </c>
      <c r="P2789" s="32">
        <f t="shared" si="175"/>
        <v>957168.24000000046</v>
      </c>
    </row>
    <row r="2790" spans="2:16" x14ac:dyDescent="0.35">
      <c r="B2790" s="89" t="s">
        <v>98</v>
      </c>
      <c r="C2790" s="113">
        <v>44561</v>
      </c>
      <c r="D2790" s="56" t="s">
        <v>456</v>
      </c>
      <c r="E2790" s="15" t="s">
        <v>457</v>
      </c>
      <c r="F2790" s="16">
        <v>12405.140000000001</v>
      </c>
      <c r="H2790" s="2">
        <v>44543</v>
      </c>
      <c r="I2790" s="2">
        <v>44556</v>
      </c>
      <c r="J2790">
        <f t="shared" si="172"/>
        <v>14</v>
      </c>
      <c r="K2790" s="2">
        <f t="shared" si="173"/>
        <v>44549.5</v>
      </c>
      <c r="L2790" s="82">
        <v>44561.5</v>
      </c>
      <c r="M2790" s="82">
        <v>44561.5</v>
      </c>
      <c r="N2790" s="79"/>
      <c r="O2790">
        <f t="shared" si="174"/>
        <v>12</v>
      </c>
      <c r="P2790" s="32">
        <f t="shared" si="175"/>
        <v>148861.68000000002</v>
      </c>
    </row>
    <row r="2791" spans="2:16" x14ac:dyDescent="0.35">
      <c r="B2791" s="89" t="s">
        <v>98</v>
      </c>
      <c r="C2791" s="113">
        <v>44561</v>
      </c>
      <c r="D2791" s="56" t="s">
        <v>432</v>
      </c>
      <c r="E2791" s="15" t="s">
        <v>433</v>
      </c>
      <c r="F2791" s="16">
        <v>243847.19000000032</v>
      </c>
      <c r="H2791" s="2">
        <v>44543</v>
      </c>
      <c r="I2791" s="2">
        <v>44556</v>
      </c>
      <c r="J2791">
        <f t="shared" si="172"/>
        <v>14</v>
      </c>
      <c r="K2791" s="2">
        <f t="shared" si="173"/>
        <v>44549.5</v>
      </c>
      <c r="L2791" s="82">
        <v>44561.5</v>
      </c>
      <c r="M2791" s="82">
        <v>44561.5</v>
      </c>
      <c r="N2791" s="79"/>
      <c r="O2791">
        <f t="shared" si="174"/>
        <v>12</v>
      </c>
      <c r="P2791" s="32">
        <f t="shared" si="175"/>
        <v>2926166.280000004</v>
      </c>
    </row>
    <row r="2792" spans="2:16" x14ac:dyDescent="0.35">
      <c r="B2792" s="89" t="s">
        <v>98</v>
      </c>
      <c r="C2792" s="113">
        <v>44561</v>
      </c>
      <c r="D2792" s="56" t="s">
        <v>434</v>
      </c>
      <c r="E2792" s="15" t="s">
        <v>435</v>
      </c>
      <c r="F2792" s="16">
        <v>359021.00999999978</v>
      </c>
      <c r="H2792" s="2">
        <v>44543</v>
      </c>
      <c r="I2792" s="2">
        <v>44556</v>
      </c>
      <c r="J2792">
        <f t="shared" si="172"/>
        <v>14</v>
      </c>
      <c r="K2792" s="2">
        <f t="shared" si="173"/>
        <v>44549.5</v>
      </c>
      <c r="L2792" s="82">
        <v>44561.5</v>
      </c>
      <c r="M2792" s="82">
        <v>44561.5</v>
      </c>
      <c r="N2792" s="79"/>
      <c r="O2792">
        <f t="shared" si="174"/>
        <v>12</v>
      </c>
      <c r="P2792" s="32">
        <f t="shared" si="175"/>
        <v>4308252.1199999973</v>
      </c>
    </row>
    <row r="2793" spans="2:16" x14ac:dyDescent="0.35">
      <c r="B2793" s="89" t="s">
        <v>98</v>
      </c>
      <c r="C2793" s="113">
        <v>44561</v>
      </c>
      <c r="D2793" s="56" t="s">
        <v>436</v>
      </c>
      <c r="E2793" s="15" t="s">
        <v>437</v>
      </c>
      <c r="F2793" s="16">
        <v>104637.12999999999</v>
      </c>
      <c r="H2793" s="2">
        <v>44543</v>
      </c>
      <c r="I2793" s="2">
        <v>44556</v>
      </c>
      <c r="J2793">
        <f t="shared" si="172"/>
        <v>14</v>
      </c>
      <c r="K2793" s="2">
        <f t="shared" si="173"/>
        <v>44549.5</v>
      </c>
      <c r="L2793" s="82">
        <v>44561.5</v>
      </c>
      <c r="M2793" s="82">
        <v>44561.5</v>
      </c>
      <c r="N2793" s="79"/>
      <c r="O2793">
        <f t="shared" si="174"/>
        <v>12</v>
      </c>
      <c r="P2793" s="32">
        <f t="shared" si="175"/>
        <v>1255645.5599999998</v>
      </c>
    </row>
    <row r="2794" spans="2:16" x14ac:dyDescent="0.35">
      <c r="B2794" s="89" t="s">
        <v>98</v>
      </c>
      <c r="C2794" s="113">
        <v>44561</v>
      </c>
      <c r="D2794" s="56" t="s">
        <v>438</v>
      </c>
      <c r="E2794" s="15" t="s">
        <v>439</v>
      </c>
      <c r="F2794" s="16">
        <v>50040.770000000026</v>
      </c>
      <c r="H2794" s="2">
        <v>44543</v>
      </c>
      <c r="I2794" s="2">
        <v>44556</v>
      </c>
      <c r="J2794">
        <f t="shared" si="172"/>
        <v>14</v>
      </c>
      <c r="K2794" s="2">
        <f t="shared" si="173"/>
        <v>44549.5</v>
      </c>
      <c r="L2794" s="82">
        <v>44561.5</v>
      </c>
      <c r="M2794" s="82">
        <v>44561.5</v>
      </c>
      <c r="N2794" s="79"/>
      <c r="O2794">
        <f t="shared" si="174"/>
        <v>12</v>
      </c>
      <c r="P2794" s="32">
        <f t="shared" si="175"/>
        <v>600489.24000000034</v>
      </c>
    </row>
    <row r="2795" spans="2:16" x14ac:dyDescent="0.35">
      <c r="B2795" s="89" t="s">
        <v>98</v>
      </c>
      <c r="C2795" s="113">
        <v>44561</v>
      </c>
      <c r="D2795" s="56" t="s">
        <v>440</v>
      </c>
      <c r="E2795" s="15" t="s">
        <v>441</v>
      </c>
      <c r="F2795" s="16">
        <v>7234.5700000000434</v>
      </c>
      <c r="H2795" s="2">
        <v>44543</v>
      </c>
      <c r="I2795" s="2">
        <v>44556</v>
      </c>
      <c r="J2795">
        <f t="shared" si="172"/>
        <v>14</v>
      </c>
      <c r="K2795" s="2">
        <f t="shared" si="173"/>
        <v>44549.5</v>
      </c>
      <c r="L2795" s="82">
        <v>44561.5</v>
      </c>
      <c r="M2795" s="79">
        <v>44547.5</v>
      </c>
      <c r="N2795" s="79"/>
      <c r="O2795">
        <f t="shared" si="174"/>
        <v>-2</v>
      </c>
      <c r="P2795" s="32">
        <f t="shared" si="175"/>
        <v>-14469.140000000087</v>
      </c>
    </row>
    <row r="2796" spans="2:16" x14ac:dyDescent="0.35">
      <c r="B2796" s="89" t="s">
        <v>98</v>
      </c>
      <c r="C2796" s="113">
        <v>44561</v>
      </c>
      <c r="D2796" s="56" t="s">
        <v>468</v>
      </c>
      <c r="E2796" s="15" t="s">
        <v>469</v>
      </c>
      <c r="F2796" s="16">
        <v>199.68</v>
      </c>
      <c r="H2796" s="2">
        <v>44543</v>
      </c>
      <c r="I2796" s="2">
        <v>44556</v>
      </c>
      <c r="J2796">
        <f t="shared" si="172"/>
        <v>14</v>
      </c>
      <c r="K2796" s="2">
        <f t="shared" si="173"/>
        <v>44549.5</v>
      </c>
      <c r="L2796" s="82">
        <v>44561.5</v>
      </c>
      <c r="M2796" s="82">
        <v>44561.5</v>
      </c>
      <c r="N2796" s="79"/>
      <c r="O2796">
        <f t="shared" si="174"/>
        <v>12</v>
      </c>
      <c r="P2796" s="32">
        <f t="shared" si="175"/>
        <v>2396.16</v>
      </c>
    </row>
    <row r="2797" spans="2:16" x14ac:dyDescent="0.35">
      <c r="B2797" s="89" t="s">
        <v>98</v>
      </c>
      <c r="C2797" s="113">
        <v>44561</v>
      </c>
      <c r="D2797" s="56" t="s">
        <v>474</v>
      </c>
      <c r="E2797" s="15" t="s">
        <v>475</v>
      </c>
      <c r="F2797" s="16">
        <v>896.32</v>
      </c>
      <c r="H2797" s="2">
        <v>44543</v>
      </c>
      <c r="I2797" s="2">
        <v>44556</v>
      </c>
      <c r="J2797">
        <f t="shared" si="172"/>
        <v>14</v>
      </c>
      <c r="K2797" s="2">
        <f t="shared" si="173"/>
        <v>44549.5</v>
      </c>
      <c r="L2797" s="82">
        <v>44561.5</v>
      </c>
      <c r="M2797" s="82">
        <v>44561.5</v>
      </c>
      <c r="N2797" s="79"/>
      <c r="O2797">
        <f t="shared" si="174"/>
        <v>12</v>
      </c>
      <c r="P2797" s="32">
        <f t="shared" si="175"/>
        <v>10755.84</v>
      </c>
    </row>
    <row r="2798" spans="2:16" x14ac:dyDescent="0.35">
      <c r="B2798" s="89" t="s">
        <v>98</v>
      </c>
      <c r="C2798" s="113">
        <v>44561</v>
      </c>
      <c r="D2798" s="56" t="s">
        <v>442</v>
      </c>
      <c r="E2798" s="15" t="s">
        <v>443</v>
      </c>
      <c r="F2798" s="16">
        <v>18119.849999999824</v>
      </c>
      <c r="H2798" s="2">
        <v>44543</v>
      </c>
      <c r="I2798" s="2">
        <v>44556</v>
      </c>
      <c r="J2798">
        <f t="shared" si="172"/>
        <v>14</v>
      </c>
      <c r="K2798" s="2">
        <f t="shared" si="173"/>
        <v>44549.5</v>
      </c>
      <c r="L2798" s="82">
        <v>44561.5</v>
      </c>
      <c r="M2798" s="82">
        <v>44561.5</v>
      </c>
      <c r="N2798" s="79"/>
      <c r="O2798">
        <f t="shared" si="174"/>
        <v>12</v>
      </c>
      <c r="P2798" s="32">
        <f t="shared" si="175"/>
        <v>217438.19999999789</v>
      </c>
    </row>
    <row r="2799" spans="2:16" x14ac:dyDescent="0.35">
      <c r="B2799" s="89" t="s">
        <v>98</v>
      </c>
      <c r="C2799" s="113">
        <v>44561</v>
      </c>
      <c r="D2799" s="56" t="s">
        <v>476</v>
      </c>
      <c r="E2799" s="15" t="s">
        <v>477</v>
      </c>
      <c r="F2799" s="16">
        <v>321.15000000000038</v>
      </c>
      <c r="H2799" s="2">
        <v>44543</v>
      </c>
      <c r="I2799" s="2">
        <v>44556</v>
      </c>
      <c r="J2799">
        <f t="shared" si="172"/>
        <v>14</v>
      </c>
      <c r="K2799" s="2">
        <f t="shared" si="173"/>
        <v>44549.5</v>
      </c>
      <c r="L2799" s="82">
        <v>44561.5</v>
      </c>
      <c r="M2799" s="82">
        <v>44561.5</v>
      </c>
      <c r="N2799" s="79"/>
      <c r="O2799">
        <f t="shared" si="174"/>
        <v>12</v>
      </c>
      <c r="P2799" s="32">
        <f t="shared" si="175"/>
        <v>3853.8000000000047</v>
      </c>
    </row>
    <row r="2800" spans="2:16" x14ac:dyDescent="0.35">
      <c r="B2800" s="89" t="s">
        <v>98</v>
      </c>
      <c r="C2800" s="113">
        <v>44561</v>
      </c>
      <c r="D2800" s="56" t="s">
        <v>478</v>
      </c>
      <c r="E2800" s="15" t="s">
        <v>479</v>
      </c>
      <c r="F2800" s="16">
        <v>95998.809999999983</v>
      </c>
      <c r="H2800" s="2">
        <v>44543</v>
      </c>
      <c r="I2800" s="2">
        <v>44556</v>
      </c>
      <c r="J2800">
        <f t="shared" si="172"/>
        <v>14</v>
      </c>
      <c r="K2800" s="2">
        <f t="shared" si="173"/>
        <v>44549.5</v>
      </c>
      <c r="L2800" s="82">
        <v>44561.5</v>
      </c>
      <c r="M2800" s="82">
        <v>44561.5</v>
      </c>
      <c r="N2800" s="79"/>
      <c r="O2800">
        <f t="shared" si="174"/>
        <v>12</v>
      </c>
      <c r="P2800" s="32">
        <f t="shared" si="175"/>
        <v>1151985.7199999997</v>
      </c>
    </row>
    <row r="2801" spans="2:16" x14ac:dyDescent="0.35">
      <c r="B2801" s="89" t="s">
        <v>98</v>
      </c>
      <c r="C2801" s="113">
        <v>44561</v>
      </c>
      <c r="D2801" s="56" t="s">
        <v>480</v>
      </c>
      <c r="E2801" s="15" t="s">
        <v>481</v>
      </c>
      <c r="F2801" s="16">
        <v>11364.169999999998</v>
      </c>
      <c r="H2801" s="2">
        <v>44543</v>
      </c>
      <c r="I2801" s="2">
        <v>44556</v>
      </c>
      <c r="J2801">
        <f t="shared" si="172"/>
        <v>14</v>
      </c>
      <c r="K2801" s="2">
        <f t="shared" si="173"/>
        <v>44549.5</v>
      </c>
      <c r="L2801" s="82">
        <v>44561.5</v>
      </c>
      <c r="M2801" s="82">
        <v>44561.5</v>
      </c>
      <c r="N2801" s="79"/>
      <c r="O2801">
        <f t="shared" si="174"/>
        <v>12</v>
      </c>
      <c r="P2801" s="32">
        <f t="shared" si="175"/>
        <v>136370.03999999998</v>
      </c>
    </row>
    <row r="2802" spans="2:16" x14ac:dyDescent="0.35">
      <c r="B2802" s="89" t="s">
        <v>98</v>
      </c>
      <c r="C2802" s="113">
        <v>44561</v>
      </c>
      <c r="D2802" s="56" t="s">
        <v>444</v>
      </c>
      <c r="E2802" s="15" t="s">
        <v>445</v>
      </c>
      <c r="F2802" s="16">
        <v>126784.65999999987</v>
      </c>
      <c r="H2802" s="2">
        <v>44543</v>
      </c>
      <c r="I2802" s="2">
        <v>44556</v>
      </c>
      <c r="J2802">
        <f t="shared" si="172"/>
        <v>14</v>
      </c>
      <c r="K2802" s="2">
        <f t="shared" si="173"/>
        <v>44549.5</v>
      </c>
      <c r="L2802" s="82">
        <v>44561.5</v>
      </c>
      <c r="M2802" s="82">
        <v>44561.5</v>
      </c>
      <c r="N2802" s="79"/>
      <c r="O2802">
        <f t="shared" si="174"/>
        <v>12</v>
      </c>
      <c r="P2802" s="32">
        <f t="shared" si="175"/>
        <v>1521415.9199999985</v>
      </c>
    </row>
    <row r="2803" spans="2:16" x14ac:dyDescent="0.35">
      <c r="B2803" s="89" t="s">
        <v>98</v>
      </c>
      <c r="C2803" s="113">
        <v>44561</v>
      </c>
      <c r="D2803" s="56" t="s">
        <v>563</v>
      </c>
      <c r="E2803" s="15" t="s">
        <v>564</v>
      </c>
      <c r="F2803" s="16">
        <v>45498.02</v>
      </c>
      <c r="H2803" s="2">
        <v>44543</v>
      </c>
      <c r="I2803" s="2">
        <v>44556</v>
      </c>
      <c r="J2803">
        <f t="shared" si="172"/>
        <v>14</v>
      </c>
      <c r="K2803" s="2">
        <f t="shared" si="173"/>
        <v>44549.5</v>
      </c>
      <c r="L2803" s="82">
        <v>44561.5</v>
      </c>
      <c r="M2803" s="82">
        <v>44561.5</v>
      </c>
      <c r="N2803" s="79"/>
      <c r="O2803">
        <f t="shared" si="174"/>
        <v>12</v>
      </c>
      <c r="P2803" s="32">
        <f t="shared" si="175"/>
        <v>545976.24</v>
      </c>
    </row>
    <row r="2804" spans="2:16" x14ac:dyDescent="0.35">
      <c r="B2804" s="89" t="s">
        <v>98</v>
      </c>
      <c r="C2804" s="113">
        <v>44561</v>
      </c>
      <c r="D2804" s="56" t="s">
        <v>490</v>
      </c>
      <c r="E2804" s="15" t="s">
        <v>491</v>
      </c>
      <c r="F2804" s="16">
        <v>6051.4299999999994</v>
      </c>
      <c r="H2804" s="2">
        <v>44543</v>
      </c>
      <c r="I2804" s="2">
        <v>44556</v>
      </c>
      <c r="J2804">
        <f t="shared" si="172"/>
        <v>14</v>
      </c>
      <c r="K2804" s="2">
        <f t="shared" si="173"/>
        <v>44549.5</v>
      </c>
      <c r="L2804" s="82">
        <v>44561.5</v>
      </c>
      <c r="M2804" s="82">
        <v>44561.5</v>
      </c>
      <c r="N2804" s="79"/>
      <c r="O2804">
        <f t="shared" si="174"/>
        <v>12</v>
      </c>
      <c r="P2804" s="32">
        <f t="shared" si="175"/>
        <v>72617.159999999989</v>
      </c>
    </row>
    <row r="2805" spans="2:16" x14ac:dyDescent="0.35">
      <c r="B2805" s="89" t="s">
        <v>98</v>
      </c>
      <c r="C2805" s="113">
        <v>44561</v>
      </c>
      <c r="D2805" s="56" t="s">
        <v>494</v>
      </c>
      <c r="E2805" s="15" t="s">
        <v>495</v>
      </c>
      <c r="F2805" s="16">
        <v>18918.480000000032</v>
      </c>
      <c r="H2805" s="2">
        <v>44543</v>
      </c>
      <c r="I2805" s="2">
        <v>44556</v>
      </c>
      <c r="J2805">
        <f t="shared" si="172"/>
        <v>14</v>
      </c>
      <c r="K2805" s="2">
        <f t="shared" si="173"/>
        <v>44549.5</v>
      </c>
      <c r="L2805" s="82">
        <v>44561.5</v>
      </c>
      <c r="M2805" s="82">
        <v>44561.5</v>
      </c>
      <c r="N2805" s="79"/>
      <c r="O2805">
        <f t="shared" si="174"/>
        <v>12</v>
      </c>
      <c r="P2805" s="32">
        <f t="shared" si="175"/>
        <v>227021.76000000039</v>
      </c>
    </row>
    <row r="2806" spans="2:16" x14ac:dyDescent="0.35">
      <c r="B2806" s="89" t="s">
        <v>98</v>
      </c>
      <c r="C2806" s="113">
        <v>44561</v>
      </c>
      <c r="D2806" s="56" t="s">
        <v>496</v>
      </c>
      <c r="E2806" s="15" t="s">
        <v>497</v>
      </c>
      <c r="F2806" s="16">
        <v>2576.4600000000014</v>
      </c>
      <c r="H2806" s="2">
        <v>44543</v>
      </c>
      <c r="I2806" s="2">
        <v>44556</v>
      </c>
      <c r="J2806">
        <f t="shared" si="172"/>
        <v>14</v>
      </c>
      <c r="K2806" s="2">
        <f t="shared" si="173"/>
        <v>44549.5</v>
      </c>
      <c r="L2806" s="82">
        <v>44561.5</v>
      </c>
      <c r="M2806" s="82">
        <v>44561.5</v>
      </c>
      <c r="N2806" s="79"/>
      <c r="O2806">
        <f t="shared" si="174"/>
        <v>12</v>
      </c>
      <c r="P2806" s="32">
        <f t="shared" si="175"/>
        <v>30917.520000000019</v>
      </c>
    </row>
    <row r="2807" spans="2:16" x14ac:dyDescent="0.35">
      <c r="B2807" s="89" t="s">
        <v>98</v>
      </c>
      <c r="C2807" s="113">
        <v>44561</v>
      </c>
      <c r="D2807" s="56" t="s">
        <v>498</v>
      </c>
      <c r="E2807" s="15" t="s">
        <v>499</v>
      </c>
      <c r="F2807" s="16">
        <v>4393.8099999999986</v>
      </c>
      <c r="H2807" s="2">
        <v>44543</v>
      </c>
      <c r="I2807" s="2">
        <v>44556</v>
      </c>
      <c r="J2807">
        <f t="shared" si="172"/>
        <v>14</v>
      </c>
      <c r="K2807" s="2">
        <f t="shared" si="173"/>
        <v>44549.5</v>
      </c>
      <c r="L2807" s="82">
        <v>44561.5</v>
      </c>
      <c r="M2807" s="82">
        <v>44561.5</v>
      </c>
      <c r="N2807" s="79"/>
      <c r="O2807">
        <f t="shared" si="174"/>
        <v>12</v>
      </c>
      <c r="P2807" s="32">
        <f t="shared" si="175"/>
        <v>52725.719999999987</v>
      </c>
    </row>
    <row r="2808" spans="2:16" x14ac:dyDescent="0.35">
      <c r="B2808" s="89" t="s">
        <v>98</v>
      </c>
      <c r="C2808" s="113">
        <v>44561</v>
      </c>
      <c r="D2808" s="56" t="s">
        <v>500</v>
      </c>
      <c r="E2808" s="15" t="s">
        <v>501</v>
      </c>
      <c r="F2808" s="16">
        <v>762.07999999999925</v>
      </c>
      <c r="H2808" s="2">
        <v>44543</v>
      </c>
      <c r="I2808" s="2">
        <v>44556</v>
      </c>
      <c r="J2808">
        <f t="shared" si="172"/>
        <v>14</v>
      </c>
      <c r="K2808" s="2">
        <f t="shared" si="173"/>
        <v>44549.5</v>
      </c>
      <c r="L2808" s="82">
        <v>44561.5</v>
      </c>
      <c r="M2808" s="82">
        <v>44561.5</v>
      </c>
      <c r="N2808" s="79"/>
      <c r="O2808">
        <f t="shared" si="174"/>
        <v>12</v>
      </c>
      <c r="P2808" s="32">
        <f t="shared" si="175"/>
        <v>9144.9599999999919</v>
      </c>
    </row>
    <row r="2809" spans="2:16" x14ac:dyDescent="0.35">
      <c r="B2809" s="89" t="s">
        <v>98</v>
      </c>
      <c r="C2809" s="113">
        <v>44561</v>
      </c>
      <c r="D2809" s="56" t="s">
        <v>502</v>
      </c>
      <c r="E2809" s="15" t="s">
        <v>502</v>
      </c>
      <c r="F2809" s="16">
        <v>49.3</v>
      </c>
      <c r="H2809" s="2">
        <v>44543</v>
      </c>
      <c r="I2809" s="2">
        <v>44556</v>
      </c>
      <c r="J2809">
        <f t="shared" si="172"/>
        <v>14</v>
      </c>
      <c r="K2809" s="2">
        <f t="shared" si="173"/>
        <v>44549.5</v>
      </c>
      <c r="L2809" s="82">
        <v>44561.5</v>
      </c>
      <c r="M2809" s="82">
        <v>44561.5</v>
      </c>
      <c r="N2809" s="79"/>
      <c r="O2809">
        <f t="shared" si="174"/>
        <v>12</v>
      </c>
      <c r="P2809" s="32">
        <f t="shared" si="175"/>
        <v>591.59999999999991</v>
      </c>
    </row>
    <row r="2810" spans="2:16" x14ac:dyDescent="0.35">
      <c r="B2810" s="89" t="s">
        <v>98</v>
      </c>
      <c r="C2810" s="113">
        <v>44561</v>
      </c>
      <c r="D2810" s="56" t="s">
        <v>446</v>
      </c>
      <c r="E2810" s="15" t="s">
        <v>446</v>
      </c>
      <c r="F2810" s="16">
        <v>2110.23</v>
      </c>
      <c r="H2810" s="2">
        <v>44543</v>
      </c>
      <c r="I2810" s="2">
        <v>44556</v>
      </c>
      <c r="J2810">
        <f t="shared" si="172"/>
        <v>14</v>
      </c>
      <c r="K2810" s="2">
        <f t="shared" si="173"/>
        <v>44549.5</v>
      </c>
      <c r="L2810" s="82">
        <v>44561.5</v>
      </c>
      <c r="M2810" s="82">
        <v>44561.5</v>
      </c>
      <c r="N2810" s="79"/>
      <c r="O2810">
        <f t="shared" si="174"/>
        <v>12</v>
      </c>
      <c r="P2810" s="32">
        <f t="shared" si="175"/>
        <v>25322.760000000002</v>
      </c>
    </row>
    <row r="2811" spans="2:16" x14ac:dyDescent="0.35">
      <c r="B2811" s="89" t="s">
        <v>98</v>
      </c>
      <c r="C2811" s="113">
        <v>44561</v>
      </c>
      <c r="D2811" s="56" t="s">
        <v>447</v>
      </c>
      <c r="E2811" s="15" t="s">
        <v>447</v>
      </c>
      <c r="F2811" s="16">
        <v>5543.0999999999995</v>
      </c>
      <c r="H2811" s="2">
        <v>44543</v>
      </c>
      <c r="I2811" s="2">
        <v>44556</v>
      </c>
      <c r="J2811">
        <f t="shared" si="172"/>
        <v>14</v>
      </c>
      <c r="K2811" s="2">
        <f t="shared" si="173"/>
        <v>44549.5</v>
      </c>
      <c r="L2811" s="82">
        <v>44561.5</v>
      </c>
      <c r="M2811" s="82">
        <v>44561.5</v>
      </c>
      <c r="N2811" s="79"/>
      <c r="O2811">
        <f t="shared" si="174"/>
        <v>12</v>
      </c>
      <c r="P2811" s="32">
        <f t="shared" si="175"/>
        <v>66517.2</v>
      </c>
    </row>
    <row r="2812" spans="2:16" x14ac:dyDescent="0.35">
      <c r="B2812" s="126" t="s">
        <v>98</v>
      </c>
      <c r="C2812" s="113">
        <v>44561</v>
      </c>
      <c r="D2812" s="56" t="s">
        <v>503</v>
      </c>
      <c r="E2812" s="15" t="s">
        <v>503</v>
      </c>
      <c r="F2812" s="16">
        <v>690.72</v>
      </c>
      <c r="H2812" s="2">
        <v>44543</v>
      </c>
      <c r="I2812" s="2">
        <v>44556</v>
      </c>
      <c r="J2812">
        <f t="shared" si="172"/>
        <v>14</v>
      </c>
      <c r="K2812" s="2">
        <f t="shared" si="173"/>
        <v>44549.5</v>
      </c>
      <c r="L2812" s="82">
        <v>44561.5</v>
      </c>
      <c r="M2812" s="82">
        <v>44561.5</v>
      </c>
      <c r="N2812" s="79"/>
      <c r="O2812">
        <f t="shared" si="174"/>
        <v>12</v>
      </c>
      <c r="P2812" s="32">
        <f t="shared" si="175"/>
        <v>8288.64</v>
      </c>
    </row>
    <row r="2813" spans="2:16" x14ac:dyDescent="0.35">
      <c r="B2813" s="89" t="s">
        <v>86</v>
      </c>
      <c r="C2813" s="113">
        <v>44561</v>
      </c>
      <c r="D2813" s="56" t="s">
        <v>430</v>
      </c>
      <c r="E2813" s="15" t="s">
        <v>431</v>
      </c>
      <c r="F2813" s="16">
        <v>34.68</v>
      </c>
      <c r="H2813" s="2">
        <v>44542</v>
      </c>
      <c r="I2813" s="2">
        <v>44555</v>
      </c>
      <c r="J2813">
        <f t="shared" si="172"/>
        <v>14</v>
      </c>
      <c r="K2813" s="2">
        <f t="shared" si="173"/>
        <v>44548.5</v>
      </c>
      <c r="L2813" s="82">
        <v>44561.5</v>
      </c>
      <c r="M2813" s="82">
        <v>44561.5</v>
      </c>
      <c r="N2813" s="79"/>
      <c r="O2813">
        <f t="shared" si="174"/>
        <v>13</v>
      </c>
      <c r="P2813" s="32">
        <f t="shared" si="175"/>
        <v>450.84</v>
      </c>
    </row>
    <row r="2814" spans="2:16" x14ac:dyDescent="0.35">
      <c r="B2814" s="89" t="s">
        <v>86</v>
      </c>
      <c r="C2814" s="113">
        <v>44561</v>
      </c>
      <c r="D2814" s="56" t="s">
        <v>432</v>
      </c>
      <c r="E2814" s="15" t="s">
        <v>433</v>
      </c>
      <c r="F2814" s="16">
        <v>52.02</v>
      </c>
      <c r="H2814" s="2">
        <v>44542</v>
      </c>
      <c r="I2814" s="2">
        <v>44555</v>
      </c>
      <c r="J2814">
        <f t="shared" si="172"/>
        <v>14</v>
      </c>
      <c r="K2814" s="2">
        <f t="shared" si="173"/>
        <v>44548.5</v>
      </c>
      <c r="L2814" s="82">
        <v>44561.5</v>
      </c>
      <c r="M2814" s="82">
        <v>44561.5</v>
      </c>
      <c r="N2814" s="79"/>
      <c r="O2814">
        <f t="shared" si="174"/>
        <v>13</v>
      </c>
      <c r="P2814" s="32">
        <f t="shared" si="175"/>
        <v>676.26</v>
      </c>
    </row>
    <row r="2815" spans="2:16" x14ac:dyDescent="0.35">
      <c r="B2815" s="89" t="s">
        <v>86</v>
      </c>
      <c r="C2815" s="113">
        <v>44561</v>
      </c>
      <c r="D2815" s="56" t="s">
        <v>438</v>
      </c>
      <c r="E2815" s="15" t="s">
        <v>439</v>
      </c>
      <c r="F2815" s="16">
        <v>52.02</v>
      </c>
      <c r="H2815" s="2">
        <v>44542</v>
      </c>
      <c r="I2815" s="2">
        <v>44555</v>
      </c>
      <c r="J2815">
        <f t="shared" si="172"/>
        <v>14</v>
      </c>
      <c r="K2815" s="2">
        <f t="shared" si="173"/>
        <v>44548.5</v>
      </c>
      <c r="L2815" s="82">
        <v>44561.5</v>
      </c>
      <c r="M2815" s="82">
        <v>44561.5</v>
      </c>
      <c r="N2815" s="79"/>
      <c r="O2815">
        <f t="shared" si="174"/>
        <v>13</v>
      </c>
      <c r="P2815" s="32">
        <f t="shared" si="175"/>
        <v>676.26</v>
      </c>
    </row>
    <row r="2816" spans="2:16" x14ac:dyDescent="0.35">
      <c r="B2816" s="89" t="s">
        <v>86</v>
      </c>
      <c r="C2816" s="113">
        <v>44561</v>
      </c>
      <c r="D2816" s="56" t="s">
        <v>454</v>
      </c>
      <c r="E2816" s="15" t="s">
        <v>455</v>
      </c>
      <c r="F2816" s="16">
        <v>190.87</v>
      </c>
      <c r="H2816" s="2">
        <v>44542</v>
      </c>
      <c r="I2816" s="2">
        <v>44555</v>
      </c>
      <c r="J2816">
        <f t="shared" si="172"/>
        <v>14</v>
      </c>
      <c r="K2816" s="2">
        <f t="shared" si="173"/>
        <v>44548.5</v>
      </c>
      <c r="L2816" s="82">
        <v>44561.5</v>
      </c>
      <c r="M2816" s="82">
        <v>44561.5</v>
      </c>
      <c r="N2816" s="79"/>
      <c r="O2816">
        <f t="shared" si="174"/>
        <v>13</v>
      </c>
      <c r="P2816" s="32">
        <f t="shared" si="175"/>
        <v>2481.31</v>
      </c>
    </row>
    <row r="2817" spans="2:16" x14ac:dyDescent="0.35">
      <c r="B2817" s="89" t="s">
        <v>86</v>
      </c>
      <c r="C2817" s="113">
        <v>44561</v>
      </c>
      <c r="D2817" s="56" t="s">
        <v>430</v>
      </c>
      <c r="E2817" s="15" t="s">
        <v>431</v>
      </c>
      <c r="F2817" s="16">
        <v>5989.380000000001</v>
      </c>
      <c r="H2817" s="2">
        <v>44542</v>
      </c>
      <c r="I2817" s="2">
        <v>44555</v>
      </c>
      <c r="J2817">
        <f t="shared" si="172"/>
        <v>14</v>
      </c>
      <c r="K2817" s="2">
        <f t="shared" si="173"/>
        <v>44548.5</v>
      </c>
      <c r="L2817" s="82">
        <v>44561.5</v>
      </c>
      <c r="M2817" s="82">
        <v>44561.5</v>
      </c>
      <c r="N2817" s="79"/>
      <c r="O2817">
        <f t="shared" si="174"/>
        <v>13</v>
      </c>
      <c r="P2817" s="32">
        <f t="shared" si="175"/>
        <v>77861.940000000017</v>
      </c>
    </row>
    <row r="2818" spans="2:16" x14ac:dyDescent="0.35">
      <c r="B2818" s="89" t="s">
        <v>86</v>
      </c>
      <c r="C2818" s="113">
        <v>44561</v>
      </c>
      <c r="D2818" s="56" t="s">
        <v>456</v>
      </c>
      <c r="E2818" s="15" t="s">
        <v>457</v>
      </c>
      <c r="F2818" s="16">
        <v>50.1</v>
      </c>
      <c r="H2818" s="2">
        <v>44542</v>
      </c>
      <c r="I2818" s="2">
        <v>44555</v>
      </c>
      <c r="J2818">
        <f t="shared" si="172"/>
        <v>14</v>
      </c>
      <c r="K2818" s="2">
        <f t="shared" si="173"/>
        <v>44548.5</v>
      </c>
      <c r="L2818" s="82">
        <v>44561.5</v>
      </c>
      <c r="M2818" s="82">
        <v>44561.5</v>
      </c>
      <c r="N2818" s="79"/>
      <c r="O2818">
        <f t="shared" si="174"/>
        <v>13</v>
      </c>
      <c r="P2818" s="32">
        <f t="shared" si="175"/>
        <v>651.30000000000007</v>
      </c>
    </row>
    <row r="2819" spans="2:16" x14ac:dyDescent="0.35">
      <c r="B2819" s="89" t="s">
        <v>86</v>
      </c>
      <c r="C2819" s="113">
        <v>44561</v>
      </c>
      <c r="D2819" s="56" t="s">
        <v>432</v>
      </c>
      <c r="E2819" s="15" t="s">
        <v>433</v>
      </c>
      <c r="F2819" s="16">
        <v>22098.87</v>
      </c>
      <c r="H2819" s="2">
        <v>44542</v>
      </c>
      <c r="I2819" s="2">
        <v>44555</v>
      </c>
      <c r="J2819">
        <f t="shared" si="172"/>
        <v>14</v>
      </c>
      <c r="K2819" s="2">
        <f t="shared" si="173"/>
        <v>44548.5</v>
      </c>
      <c r="L2819" s="82">
        <v>44561.5</v>
      </c>
      <c r="M2819" s="82">
        <v>44561.5</v>
      </c>
      <c r="N2819" s="79"/>
      <c r="O2819">
        <f t="shared" si="174"/>
        <v>13</v>
      </c>
      <c r="P2819" s="32">
        <f t="shared" si="175"/>
        <v>287285.31</v>
      </c>
    </row>
    <row r="2820" spans="2:16" x14ac:dyDescent="0.35">
      <c r="B2820" s="89" t="s">
        <v>86</v>
      </c>
      <c r="C2820" s="113">
        <v>44561</v>
      </c>
      <c r="D2820" s="56" t="s">
        <v>434</v>
      </c>
      <c r="E2820" s="15" t="s">
        <v>435</v>
      </c>
      <c r="F2820" s="16">
        <v>31317.859999999997</v>
      </c>
      <c r="H2820" s="2">
        <v>44542</v>
      </c>
      <c r="I2820" s="2">
        <v>44555</v>
      </c>
      <c r="J2820">
        <f t="shared" si="172"/>
        <v>14</v>
      </c>
      <c r="K2820" s="2">
        <f t="shared" si="173"/>
        <v>44548.5</v>
      </c>
      <c r="L2820" s="82">
        <v>44561.5</v>
      </c>
      <c r="M2820" s="82">
        <v>44561.5</v>
      </c>
      <c r="N2820" s="79"/>
      <c r="O2820">
        <f t="shared" si="174"/>
        <v>13</v>
      </c>
      <c r="P2820" s="32">
        <f t="shared" si="175"/>
        <v>407132.17999999993</v>
      </c>
    </row>
    <row r="2821" spans="2:16" x14ac:dyDescent="0.35">
      <c r="B2821" s="89" t="s">
        <v>86</v>
      </c>
      <c r="C2821" s="113">
        <v>44561</v>
      </c>
      <c r="D2821" s="56" t="s">
        <v>436</v>
      </c>
      <c r="E2821" s="15" t="s">
        <v>437</v>
      </c>
      <c r="F2821" s="16">
        <v>8172.5</v>
      </c>
      <c r="H2821" s="2">
        <v>44542</v>
      </c>
      <c r="I2821" s="2">
        <v>44555</v>
      </c>
      <c r="J2821">
        <f t="shared" si="172"/>
        <v>14</v>
      </c>
      <c r="K2821" s="2">
        <f t="shared" si="173"/>
        <v>44548.5</v>
      </c>
      <c r="L2821" s="82">
        <v>44561.5</v>
      </c>
      <c r="M2821" s="82">
        <v>44561.5</v>
      </c>
      <c r="N2821" s="79"/>
      <c r="O2821">
        <f t="shared" si="174"/>
        <v>13</v>
      </c>
      <c r="P2821" s="32">
        <f t="shared" si="175"/>
        <v>106242.5</v>
      </c>
    </row>
    <row r="2822" spans="2:16" x14ac:dyDescent="0.35">
      <c r="B2822" s="89" t="s">
        <v>86</v>
      </c>
      <c r="C2822" s="113">
        <v>44561</v>
      </c>
      <c r="D2822" s="56" t="s">
        <v>458</v>
      </c>
      <c r="E2822" s="15" t="s">
        <v>459</v>
      </c>
      <c r="F2822" s="16">
        <v>293.76</v>
      </c>
      <c r="H2822" s="2">
        <v>44542</v>
      </c>
      <c r="I2822" s="2">
        <v>44555</v>
      </c>
      <c r="J2822">
        <f t="shared" si="172"/>
        <v>14</v>
      </c>
      <c r="K2822" s="2">
        <f t="shared" si="173"/>
        <v>44548.5</v>
      </c>
      <c r="L2822" s="82">
        <v>44561.5</v>
      </c>
      <c r="M2822" s="82">
        <v>44561.5</v>
      </c>
      <c r="N2822" s="79"/>
      <c r="O2822">
        <f t="shared" si="174"/>
        <v>13</v>
      </c>
      <c r="P2822" s="32">
        <f t="shared" si="175"/>
        <v>3818.88</v>
      </c>
    </row>
    <row r="2823" spans="2:16" x14ac:dyDescent="0.35">
      <c r="B2823" s="89" t="s">
        <v>86</v>
      </c>
      <c r="C2823" s="113">
        <v>44561</v>
      </c>
      <c r="D2823" s="56" t="s">
        <v>438</v>
      </c>
      <c r="E2823" s="15" t="s">
        <v>439</v>
      </c>
      <c r="F2823" s="16">
        <v>4712.09</v>
      </c>
      <c r="H2823" s="2">
        <v>44542</v>
      </c>
      <c r="I2823" s="2">
        <v>44555</v>
      </c>
      <c r="J2823">
        <f t="shared" si="172"/>
        <v>14</v>
      </c>
      <c r="K2823" s="2">
        <f t="shared" si="173"/>
        <v>44548.5</v>
      </c>
      <c r="L2823" s="82">
        <v>44561.5</v>
      </c>
      <c r="M2823" s="82">
        <v>44561.5</v>
      </c>
      <c r="N2823" s="79"/>
      <c r="O2823">
        <f t="shared" si="174"/>
        <v>13</v>
      </c>
      <c r="P2823" s="32">
        <f t="shared" si="175"/>
        <v>61257.17</v>
      </c>
    </row>
    <row r="2824" spans="2:16" x14ac:dyDescent="0.35">
      <c r="B2824" s="89" t="s">
        <v>86</v>
      </c>
      <c r="C2824" s="113">
        <v>44561</v>
      </c>
      <c r="D2824" s="56" t="s">
        <v>440</v>
      </c>
      <c r="E2824" s="15" t="s">
        <v>441</v>
      </c>
      <c r="F2824" s="16">
        <v>687.47000000000014</v>
      </c>
      <c r="H2824" s="2">
        <v>44542</v>
      </c>
      <c r="I2824" s="2">
        <v>44555</v>
      </c>
      <c r="J2824">
        <f t="shared" si="172"/>
        <v>14</v>
      </c>
      <c r="K2824" s="2">
        <f t="shared" si="173"/>
        <v>44548.5</v>
      </c>
      <c r="L2824" s="82">
        <v>44561.5</v>
      </c>
      <c r="M2824" s="79">
        <v>44547.5</v>
      </c>
      <c r="N2824" s="79"/>
      <c r="O2824">
        <f t="shared" si="174"/>
        <v>-1</v>
      </c>
      <c r="P2824" s="32">
        <f t="shared" si="175"/>
        <v>-687.47000000000014</v>
      </c>
    </row>
    <row r="2825" spans="2:16" x14ac:dyDescent="0.35">
      <c r="B2825" s="89" t="s">
        <v>86</v>
      </c>
      <c r="C2825" s="113">
        <v>44561</v>
      </c>
      <c r="D2825" s="56" t="s">
        <v>468</v>
      </c>
      <c r="E2825" s="15" t="s">
        <v>469</v>
      </c>
      <c r="F2825" s="16">
        <v>26.060000000000006</v>
      </c>
      <c r="H2825" s="2">
        <v>44542</v>
      </c>
      <c r="I2825" s="2">
        <v>44555</v>
      </c>
      <c r="J2825">
        <f t="shared" si="172"/>
        <v>14</v>
      </c>
      <c r="K2825" s="2">
        <f t="shared" si="173"/>
        <v>44548.5</v>
      </c>
      <c r="L2825" s="82">
        <v>44561.5</v>
      </c>
      <c r="M2825" s="82">
        <v>44561.5</v>
      </c>
      <c r="N2825" s="79"/>
      <c r="O2825">
        <f t="shared" si="174"/>
        <v>13</v>
      </c>
      <c r="P2825" s="32">
        <f t="shared" si="175"/>
        <v>338.78000000000009</v>
      </c>
    </row>
    <row r="2826" spans="2:16" x14ac:dyDescent="0.35">
      <c r="B2826" s="89" t="s">
        <v>86</v>
      </c>
      <c r="C2826" s="113">
        <v>44561</v>
      </c>
      <c r="D2826" s="56" t="s">
        <v>474</v>
      </c>
      <c r="E2826" s="15" t="s">
        <v>475</v>
      </c>
      <c r="F2826" s="16">
        <v>192.25</v>
      </c>
      <c r="H2826" s="2">
        <v>44542</v>
      </c>
      <c r="I2826" s="2">
        <v>44555</v>
      </c>
      <c r="J2826">
        <f t="shared" ref="J2826:J2847" si="176">I2826-H2826+1</f>
        <v>14</v>
      </c>
      <c r="K2826" s="2">
        <f t="shared" ref="K2826:K2847" si="177">(I2826+H2826)/2</f>
        <v>44548.5</v>
      </c>
      <c r="L2826" s="82">
        <v>44561.5</v>
      </c>
      <c r="M2826" s="82">
        <v>44561.5</v>
      </c>
      <c r="N2826" s="79"/>
      <c r="O2826">
        <f t="shared" ref="O2826:O2847" si="178">M2826-K2826</f>
        <v>13</v>
      </c>
      <c r="P2826" s="32">
        <f t="shared" ref="P2826:P2847" si="179">F2826*O2826</f>
        <v>2499.25</v>
      </c>
    </row>
    <row r="2827" spans="2:16" x14ac:dyDescent="0.35">
      <c r="B2827" s="89" t="s">
        <v>86</v>
      </c>
      <c r="C2827" s="113">
        <v>44561</v>
      </c>
      <c r="D2827" s="56" t="s">
        <v>442</v>
      </c>
      <c r="E2827" s="15" t="s">
        <v>443</v>
      </c>
      <c r="F2827" s="16">
        <v>1788.7600000000018</v>
      </c>
      <c r="H2827" s="2">
        <v>44542</v>
      </c>
      <c r="I2827" s="2">
        <v>44555</v>
      </c>
      <c r="J2827">
        <f t="shared" si="176"/>
        <v>14</v>
      </c>
      <c r="K2827" s="2">
        <f t="shared" si="177"/>
        <v>44548.5</v>
      </c>
      <c r="L2827" s="82">
        <v>44561.5</v>
      </c>
      <c r="M2827" s="82">
        <v>44561.5</v>
      </c>
      <c r="N2827" s="79"/>
      <c r="O2827">
        <f t="shared" si="178"/>
        <v>13</v>
      </c>
      <c r="P2827" s="32">
        <f t="shared" si="179"/>
        <v>23253.880000000023</v>
      </c>
    </row>
    <row r="2828" spans="2:16" x14ac:dyDescent="0.35">
      <c r="B2828" s="89" t="s">
        <v>86</v>
      </c>
      <c r="C2828" s="113">
        <v>44561</v>
      </c>
      <c r="D2828" s="56" t="s">
        <v>476</v>
      </c>
      <c r="E2828" s="15" t="s">
        <v>477</v>
      </c>
      <c r="F2828" s="16">
        <v>33.14</v>
      </c>
      <c r="H2828" s="2">
        <v>44542</v>
      </c>
      <c r="I2828" s="2">
        <v>44555</v>
      </c>
      <c r="J2828">
        <f t="shared" si="176"/>
        <v>14</v>
      </c>
      <c r="K2828" s="2">
        <f t="shared" si="177"/>
        <v>44548.5</v>
      </c>
      <c r="L2828" s="82">
        <v>44561.5</v>
      </c>
      <c r="M2828" s="82">
        <v>44561.5</v>
      </c>
      <c r="N2828" s="79"/>
      <c r="O2828">
        <f t="shared" si="178"/>
        <v>13</v>
      </c>
      <c r="P2828" s="32">
        <f t="shared" si="179"/>
        <v>430.82</v>
      </c>
    </row>
    <row r="2829" spans="2:16" x14ac:dyDescent="0.35">
      <c r="B2829" s="89" t="s">
        <v>86</v>
      </c>
      <c r="C2829" s="113">
        <v>44561</v>
      </c>
      <c r="D2829" s="56" t="s">
        <v>478</v>
      </c>
      <c r="E2829" s="15" t="s">
        <v>479</v>
      </c>
      <c r="F2829" s="16">
        <v>11908.01</v>
      </c>
      <c r="H2829" s="2">
        <v>44542</v>
      </c>
      <c r="I2829" s="2">
        <v>44555</v>
      </c>
      <c r="J2829">
        <f t="shared" si="176"/>
        <v>14</v>
      </c>
      <c r="K2829" s="2">
        <f t="shared" si="177"/>
        <v>44548.5</v>
      </c>
      <c r="L2829" s="82">
        <v>44561.5</v>
      </c>
      <c r="M2829" s="82">
        <v>44561.5</v>
      </c>
      <c r="N2829" s="79"/>
      <c r="O2829">
        <f t="shared" si="178"/>
        <v>13</v>
      </c>
      <c r="P2829" s="32">
        <f t="shared" si="179"/>
        <v>154804.13</v>
      </c>
    </row>
    <row r="2830" spans="2:16" x14ac:dyDescent="0.35">
      <c r="B2830" s="89" t="s">
        <v>86</v>
      </c>
      <c r="C2830" s="113">
        <v>44561</v>
      </c>
      <c r="D2830" s="56" t="s">
        <v>480</v>
      </c>
      <c r="E2830" s="15" t="s">
        <v>481</v>
      </c>
      <c r="F2830" s="16">
        <v>2294.6799999999998</v>
      </c>
      <c r="H2830" s="2">
        <v>44542</v>
      </c>
      <c r="I2830" s="2">
        <v>44555</v>
      </c>
      <c r="J2830">
        <f t="shared" si="176"/>
        <v>14</v>
      </c>
      <c r="K2830" s="2">
        <f t="shared" si="177"/>
        <v>44548.5</v>
      </c>
      <c r="L2830" s="82">
        <v>44561.5</v>
      </c>
      <c r="M2830" s="82">
        <v>44561.5</v>
      </c>
      <c r="N2830" s="79"/>
      <c r="O2830">
        <f t="shared" si="178"/>
        <v>13</v>
      </c>
      <c r="P2830" s="32">
        <f t="shared" si="179"/>
        <v>29830.839999999997</v>
      </c>
    </row>
    <row r="2831" spans="2:16" x14ac:dyDescent="0.35">
      <c r="B2831" s="89" t="s">
        <v>86</v>
      </c>
      <c r="C2831" s="113">
        <v>44561</v>
      </c>
      <c r="D2831" s="56" t="s">
        <v>540</v>
      </c>
      <c r="E2831" s="15" t="s">
        <v>541</v>
      </c>
      <c r="F2831" s="16">
        <v>2.4000000000000004</v>
      </c>
      <c r="H2831" s="2">
        <v>44542</v>
      </c>
      <c r="I2831" s="2">
        <v>44555</v>
      </c>
      <c r="J2831">
        <f t="shared" si="176"/>
        <v>14</v>
      </c>
      <c r="K2831" s="2">
        <f t="shared" si="177"/>
        <v>44548.5</v>
      </c>
      <c r="L2831" s="82">
        <v>44561.5</v>
      </c>
      <c r="M2831" s="79">
        <v>44561.5</v>
      </c>
      <c r="N2831" s="79"/>
      <c r="O2831">
        <f t="shared" si="178"/>
        <v>13</v>
      </c>
      <c r="P2831" s="32">
        <f t="shared" si="179"/>
        <v>31.200000000000003</v>
      </c>
    </row>
    <row r="2832" spans="2:16" x14ac:dyDescent="0.35">
      <c r="B2832" s="89" t="s">
        <v>86</v>
      </c>
      <c r="C2832" s="113">
        <v>44561</v>
      </c>
      <c r="D2832" s="56" t="s">
        <v>488</v>
      </c>
      <c r="E2832" s="15" t="s">
        <v>489</v>
      </c>
      <c r="F2832" s="16">
        <v>1005.8900000000002</v>
      </c>
      <c r="H2832" s="2">
        <v>44542</v>
      </c>
      <c r="I2832" s="2">
        <v>44555</v>
      </c>
      <c r="J2832">
        <f t="shared" si="176"/>
        <v>14</v>
      </c>
      <c r="K2832" s="2">
        <f t="shared" si="177"/>
        <v>44548.5</v>
      </c>
      <c r="L2832" s="82">
        <v>44561.5</v>
      </c>
      <c r="M2832" s="79">
        <v>44576.5</v>
      </c>
      <c r="N2832" s="79"/>
      <c r="O2832">
        <f t="shared" si="178"/>
        <v>28</v>
      </c>
      <c r="P2832" s="32">
        <f t="shared" si="179"/>
        <v>28164.920000000006</v>
      </c>
    </row>
    <row r="2833" spans="1:16" x14ac:dyDescent="0.35">
      <c r="B2833" s="89" t="s">
        <v>86</v>
      </c>
      <c r="C2833" s="113">
        <v>44561</v>
      </c>
      <c r="D2833" s="56" t="s">
        <v>444</v>
      </c>
      <c r="E2833" s="15" t="s">
        <v>445</v>
      </c>
      <c r="F2833" s="16">
        <v>9640.7400000000034</v>
      </c>
      <c r="H2833" s="2">
        <v>44542</v>
      </c>
      <c r="I2833" s="2">
        <v>44555</v>
      </c>
      <c r="J2833">
        <f t="shared" si="176"/>
        <v>14</v>
      </c>
      <c r="K2833" s="2">
        <f t="shared" si="177"/>
        <v>44548.5</v>
      </c>
      <c r="L2833" s="82">
        <v>44561.5</v>
      </c>
      <c r="M2833" s="82">
        <v>44561.5</v>
      </c>
      <c r="N2833" s="79"/>
      <c r="O2833">
        <f t="shared" si="178"/>
        <v>13</v>
      </c>
      <c r="P2833" s="32">
        <f t="shared" si="179"/>
        <v>125329.62000000004</v>
      </c>
    </row>
    <row r="2834" spans="1:16" x14ac:dyDescent="0.35">
      <c r="B2834" s="89" t="s">
        <v>86</v>
      </c>
      <c r="C2834" s="113">
        <v>44561</v>
      </c>
      <c r="D2834" s="56" t="s">
        <v>563</v>
      </c>
      <c r="E2834" s="15" t="s">
        <v>564</v>
      </c>
      <c r="F2834" s="16">
        <v>3701.9900000000002</v>
      </c>
      <c r="H2834" s="2">
        <v>44542</v>
      </c>
      <c r="I2834" s="2">
        <v>44555</v>
      </c>
      <c r="J2834">
        <f t="shared" si="176"/>
        <v>14</v>
      </c>
      <c r="K2834" s="2">
        <f t="shared" si="177"/>
        <v>44548.5</v>
      </c>
      <c r="L2834" s="82">
        <v>44561.5</v>
      </c>
      <c r="M2834" s="82">
        <v>44561.5</v>
      </c>
      <c r="N2834" s="79"/>
      <c r="O2834">
        <f t="shared" si="178"/>
        <v>13</v>
      </c>
      <c r="P2834" s="32">
        <f t="shared" si="179"/>
        <v>48125.87</v>
      </c>
    </row>
    <row r="2835" spans="1:16" x14ac:dyDescent="0.35">
      <c r="B2835" s="89" t="s">
        <v>86</v>
      </c>
      <c r="C2835" s="113">
        <v>44561</v>
      </c>
      <c r="D2835" s="56" t="s">
        <v>490</v>
      </c>
      <c r="E2835" s="15" t="s">
        <v>491</v>
      </c>
      <c r="F2835" s="16">
        <v>324.04000000000002</v>
      </c>
      <c r="H2835" s="2">
        <v>44542</v>
      </c>
      <c r="I2835" s="2">
        <v>44555</v>
      </c>
      <c r="J2835">
        <f t="shared" si="176"/>
        <v>14</v>
      </c>
      <c r="K2835" s="2">
        <f t="shared" si="177"/>
        <v>44548.5</v>
      </c>
      <c r="L2835" s="82">
        <v>44561.5</v>
      </c>
      <c r="M2835" s="82">
        <v>44561.5</v>
      </c>
      <c r="N2835" s="79"/>
      <c r="O2835">
        <f t="shared" si="178"/>
        <v>13</v>
      </c>
      <c r="P2835" s="32">
        <f t="shared" si="179"/>
        <v>4212.5200000000004</v>
      </c>
    </row>
    <row r="2836" spans="1:16" x14ac:dyDescent="0.35">
      <c r="B2836" s="89" t="s">
        <v>86</v>
      </c>
      <c r="C2836" s="113">
        <v>44561</v>
      </c>
      <c r="D2836" s="56" t="s">
        <v>494</v>
      </c>
      <c r="E2836" s="15" t="s">
        <v>495</v>
      </c>
      <c r="F2836" s="16">
        <v>1836.1999999999991</v>
      </c>
      <c r="H2836" s="2">
        <v>44542</v>
      </c>
      <c r="I2836" s="2">
        <v>44555</v>
      </c>
      <c r="J2836">
        <f t="shared" si="176"/>
        <v>14</v>
      </c>
      <c r="K2836" s="2">
        <f t="shared" si="177"/>
        <v>44548.5</v>
      </c>
      <c r="L2836" s="82">
        <v>44561.5</v>
      </c>
      <c r="M2836" s="82">
        <v>44561.5</v>
      </c>
      <c r="N2836" s="79"/>
      <c r="O2836">
        <f t="shared" si="178"/>
        <v>13</v>
      </c>
      <c r="P2836" s="32">
        <f t="shared" si="179"/>
        <v>23870.599999999988</v>
      </c>
    </row>
    <row r="2837" spans="1:16" x14ac:dyDescent="0.35">
      <c r="B2837" s="89" t="s">
        <v>86</v>
      </c>
      <c r="C2837" s="113">
        <v>44561</v>
      </c>
      <c r="D2837" s="56" t="s">
        <v>496</v>
      </c>
      <c r="E2837" s="15" t="s">
        <v>497</v>
      </c>
      <c r="F2837" s="16">
        <v>326.96999999999991</v>
      </c>
      <c r="H2837" s="2">
        <v>44542</v>
      </c>
      <c r="I2837" s="2">
        <v>44555</v>
      </c>
      <c r="J2837">
        <f t="shared" si="176"/>
        <v>14</v>
      </c>
      <c r="K2837" s="2">
        <f t="shared" si="177"/>
        <v>44548.5</v>
      </c>
      <c r="L2837" s="82">
        <v>44561.5</v>
      </c>
      <c r="M2837" s="82">
        <v>44561.5</v>
      </c>
      <c r="N2837" s="79"/>
      <c r="O2837">
        <f t="shared" si="178"/>
        <v>13</v>
      </c>
      <c r="P2837" s="32">
        <f t="shared" si="179"/>
        <v>4250.6099999999988</v>
      </c>
    </row>
    <row r="2838" spans="1:16" x14ac:dyDescent="0.35">
      <c r="B2838" s="89" t="s">
        <v>86</v>
      </c>
      <c r="C2838" s="113">
        <v>44561</v>
      </c>
      <c r="D2838" s="56" t="s">
        <v>498</v>
      </c>
      <c r="E2838" s="15" t="s">
        <v>499</v>
      </c>
      <c r="F2838" s="16">
        <v>404.50000000000006</v>
      </c>
      <c r="H2838" s="2">
        <v>44542</v>
      </c>
      <c r="I2838" s="2">
        <v>44555</v>
      </c>
      <c r="J2838">
        <f t="shared" si="176"/>
        <v>14</v>
      </c>
      <c r="K2838" s="2">
        <f t="shared" si="177"/>
        <v>44548.5</v>
      </c>
      <c r="L2838" s="82">
        <v>44561.5</v>
      </c>
      <c r="M2838" s="82">
        <v>44561.5</v>
      </c>
      <c r="N2838" s="79"/>
      <c r="O2838">
        <f t="shared" si="178"/>
        <v>13</v>
      </c>
      <c r="P2838" s="32">
        <f t="shared" si="179"/>
        <v>5258.5000000000009</v>
      </c>
    </row>
    <row r="2839" spans="1:16" x14ac:dyDescent="0.35">
      <c r="B2839" s="89" t="s">
        <v>86</v>
      </c>
      <c r="C2839" s="113">
        <v>44561</v>
      </c>
      <c r="D2839" s="56" t="s">
        <v>500</v>
      </c>
      <c r="E2839" s="15" t="s">
        <v>501</v>
      </c>
      <c r="F2839" s="16">
        <v>104.89999999999996</v>
      </c>
      <c r="H2839" s="2">
        <v>44542</v>
      </c>
      <c r="I2839" s="2">
        <v>44555</v>
      </c>
      <c r="J2839">
        <f t="shared" si="176"/>
        <v>14</v>
      </c>
      <c r="K2839" s="2">
        <f t="shared" si="177"/>
        <v>44548.5</v>
      </c>
      <c r="L2839" s="82">
        <v>44561.5</v>
      </c>
      <c r="M2839" s="82">
        <v>44561.5</v>
      </c>
      <c r="N2839" s="79"/>
      <c r="O2839">
        <f t="shared" si="178"/>
        <v>13</v>
      </c>
      <c r="P2839" s="32">
        <f t="shared" si="179"/>
        <v>1363.6999999999996</v>
      </c>
    </row>
    <row r="2840" spans="1:16" x14ac:dyDescent="0.35">
      <c r="B2840" s="89" t="s">
        <v>86</v>
      </c>
      <c r="C2840" s="113">
        <v>44561</v>
      </c>
      <c r="D2840" s="56" t="s">
        <v>502</v>
      </c>
      <c r="E2840" s="15" t="s">
        <v>502</v>
      </c>
      <c r="F2840" s="16">
        <v>253.01</v>
      </c>
      <c r="H2840" s="2">
        <v>44542</v>
      </c>
      <c r="I2840" s="2">
        <v>44555</v>
      </c>
      <c r="J2840">
        <f t="shared" si="176"/>
        <v>14</v>
      </c>
      <c r="K2840" s="2">
        <f t="shared" si="177"/>
        <v>44548.5</v>
      </c>
      <c r="L2840" s="82">
        <v>44561.5</v>
      </c>
      <c r="M2840" s="82">
        <v>44561.5</v>
      </c>
      <c r="N2840" s="79"/>
      <c r="O2840">
        <f t="shared" si="178"/>
        <v>13</v>
      </c>
      <c r="P2840" s="32">
        <f t="shared" si="179"/>
        <v>3289.13</v>
      </c>
    </row>
    <row r="2841" spans="1:16" x14ac:dyDescent="0.35">
      <c r="B2841" s="89" t="s">
        <v>86</v>
      </c>
      <c r="C2841" s="113">
        <v>44561</v>
      </c>
      <c r="D2841" s="56" t="s">
        <v>446</v>
      </c>
      <c r="E2841" s="15" t="s">
        <v>446</v>
      </c>
      <c r="F2841" s="16">
        <v>904.11</v>
      </c>
      <c r="H2841" s="2">
        <v>44542</v>
      </c>
      <c r="I2841" s="2">
        <v>44555</v>
      </c>
      <c r="J2841">
        <f t="shared" si="176"/>
        <v>14</v>
      </c>
      <c r="K2841" s="2">
        <f t="shared" si="177"/>
        <v>44548.5</v>
      </c>
      <c r="L2841" s="82">
        <v>44561.5</v>
      </c>
      <c r="M2841" s="82">
        <v>44561.5</v>
      </c>
      <c r="N2841" s="79"/>
      <c r="O2841">
        <f t="shared" si="178"/>
        <v>13</v>
      </c>
      <c r="P2841" s="32">
        <f t="shared" si="179"/>
        <v>11753.43</v>
      </c>
    </row>
    <row r="2842" spans="1:16" x14ac:dyDescent="0.35">
      <c r="B2842" s="89" t="s">
        <v>86</v>
      </c>
      <c r="C2842" s="113">
        <v>44561</v>
      </c>
      <c r="D2842" s="56" t="s">
        <v>447</v>
      </c>
      <c r="E2842" s="15" t="s">
        <v>447</v>
      </c>
      <c r="F2842" s="16">
        <v>2012.03</v>
      </c>
      <c r="H2842" s="2">
        <v>44542</v>
      </c>
      <c r="I2842" s="2">
        <v>44555</v>
      </c>
      <c r="J2842">
        <f t="shared" si="176"/>
        <v>14</v>
      </c>
      <c r="K2842" s="2">
        <f t="shared" si="177"/>
        <v>44548.5</v>
      </c>
      <c r="L2842" s="82">
        <v>44561.5</v>
      </c>
      <c r="M2842" s="82">
        <v>44561.5</v>
      </c>
      <c r="N2842" s="79"/>
      <c r="O2842">
        <f t="shared" si="178"/>
        <v>13</v>
      </c>
      <c r="P2842" s="32">
        <f t="shared" si="179"/>
        <v>26156.39</v>
      </c>
    </row>
    <row r="2843" spans="1:16" x14ac:dyDescent="0.35">
      <c r="B2843" s="89" t="s">
        <v>86</v>
      </c>
      <c r="C2843" s="113">
        <v>44561</v>
      </c>
      <c r="D2843" s="56" t="s">
        <v>503</v>
      </c>
      <c r="E2843" s="15" t="s">
        <v>503</v>
      </c>
      <c r="F2843" s="16">
        <v>1589.28</v>
      </c>
      <c r="H2843" s="2">
        <v>44542</v>
      </c>
      <c r="I2843" s="2">
        <v>44555</v>
      </c>
      <c r="J2843">
        <f t="shared" si="176"/>
        <v>14</v>
      </c>
      <c r="K2843" s="2">
        <f t="shared" si="177"/>
        <v>44548.5</v>
      </c>
      <c r="L2843" s="82">
        <v>44561.5</v>
      </c>
      <c r="M2843" s="82">
        <v>44561.5</v>
      </c>
      <c r="N2843" s="79"/>
      <c r="O2843">
        <f t="shared" si="178"/>
        <v>13</v>
      </c>
      <c r="P2843" s="32">
        <f t="shared" si="179"/>
        <v>20660.64</v>
      </c>
    </row>
    <row r="2844" spans="1:16" x14ac:dyDescent="0.35">
      <c r="B2844" s="89" t="s">
        <v>86</v>
      </c>
      <c r="C2844" s="113">
        <v>44561</v>
      </c>
      <c r="D2844" s="56" t="s">
        <v>534</v>
      </c>
      <c r="E2844" s="15" t="s">
        <v>535</v>
      </c>
      <c r="F2844" s="16">
        <v>960</v>
      </c>
      <c r="H2844" s="2">
        <v>44542</v>
      </c>
      <c r="I2844" s="2">
        <v>44555</v>
      </c>
      <c r="J2844">
        <f t="shared" si="176"/>
        <v>14</v>
      </c>
      <c r="K2844" s="2">
        <f t="shared" si="177"/>
        <v>44548.5</v>
      </c>
      <c r="L2844" s="82">
        <v>44561.5</v>
      </c>
      <c r="M2844" s="82">
        <v>44561.5</v>
      </c>
      <c r="N2844" s="79">
        <v>44560.5</v>
      </c>
      <c r="O2844">
        <f t="shared" si="178"/>
        <v>13</v>
      </c>
      <c r="P2844" s="32">
        <f t="shared" si="179"/>
        <v>12480</v>
      </c>
    </row>
    <row r="2845" spans="1:16" x14ac:dyDescent="0.35">
      <c r="B2845" s="89" t="s">
        <v>86</v>
      </c>
      <c r="C2845" s="113">
        <v>44561</v>
      </c>
      <c r="D2845" s="56" t="s">
        <v>536</v>
      </c>
      <c r="E2845" s="15" t="s">
        <v>537</v>
      </c>
      <c r="F2845" s="16">
        <v>32.29</v>
      </c>
      <c r="H2845" s="2">
        <v>44542</v>
      </c>
      <c r="I2845" s="2">
        <v>44555</v>
      </c>
      <c r="J2845">
        <f t="shared" si="176"/>
        <v>14</v>
      </c>
      <c r="K2845" s="2">
        <f t="shared" si="177"/>
        <v>44548.5</v>
      </c>
      <c r="L2845" s="82">
        <v>44561.5</v>
      </c>
      <c r="M2845" s="82">
        <v>44561.5</v>
      </c>
      <c r="N2845" s="79">
        <v>44560.5</v>
      </c>
      <c r="O2845">
        <f t="shared" si="178"/>
        <v>13</v>
      </c>
      <c r="P2845" s="32">
        <f t="shared" si="179"/>
        <v>419.77</v>
      </c>
    </row>
    <row r="2846" spans="1:16" x14ac:dyDescent="0.35">
      <c r="A2846" s="4"/>
      <c r="B2846" s="123" t="s">
        <v>98</v>
      </c>
      <c r="C2846" s="114">
        <v>44561</v>
      </c>
      <c r="D2846" s="56" t="s">
        <v>544</v>
      </c>
      <c r="E2846" t="s">
        <v>546</v>
      </c>
      <c r="F2846" s="3">
        <v>3363.3999999999996</v>
      </c>
      <c r="H2846" s="2">
        <v>44543</v>
      </c>
      <c r="I2846" s="2">
        <v>44556</v>
      </c>
      <c r="J2846">
        <f t="shared" si="176"/>
        <v>14</v>
      </c>
      <c r="K2846" s="2">
        <f t="shared" si="177"/>
        <v>44549.5</v>
      </c>
      <c r="L2846" s="94">
        <v>44561.5</v>
      </c>
      <c r="M2846" s="79">
        <v>44596.5</v>
      </c>
      <c r="N2846" s="79"/>
      <c r="O2846">
        <f t="shared" si="178"/>
        <v>47</v>
      </c>
      <c r="P2846" s="32">
        <f t="shared" si="179"/>
        <v>158079.79999999999</v>
      </c>
    </row>
    <row r="2847" spans="1:16" x14ac:dyDescent="0.35">
      <c r="A2847" s="64"/>
      <c r="B2847" s="144" t="s">
        <v>86</v>
      </c>
      <c r="C2847" s="114">
        <v>44561</v>
      </c>
      <c r="D2847" s="56" t="s">
        <v>544</v>
      </c>
      <c r="E2847" t="s">
        <v>546</v>
      </c>
      <c r="F2847" s="3">
        <v>187.01</v>
      </c>
      <c r="H2847" s="2">
        <v>44542</v>
      </c>
      <c r="I2847" s="2">
        <v>44555</v>
      </c>
      <c r="J2847">
        <f t="shared" si="176"/>
        <v>14</v>
      </c>
      <c r="K2847" s="2">
        <f t="shared" si="177"/>
        <v>44548.5</v>
      </c>
      <c r="L2847" s="94">
        <v>44561.5</v>
      </c>
      <c r="M2847" s="79">
        <v>44596.5</v>
      </c>
      <c r="N2847" s="79"/>
      <c r="O2847">
        <f t="shared" si="178"/>
        <v>48</v>
      </c>
      <c r="P2847" s="32">
        <f t="shared" si="179"/>
        <v>8976.48</v>
      </c>
    </row>
    <row r="2848" spans="1:16" x14ac:dyDescent="0.35">
      <c r="B2848" s="128" t="s">
        <v>596</v>
      </c>
      <c r="F2848" s="3">
        <f>SUM(F10:F2847)</f>
        <v>38089453.290000014</v>
      </c>
      <c r="L2848" s="79"/>
      <c r="M2848" s="79"/>
      <c r="N2848" s="79"/>
      <c r="P2848" s="32">
        <f>SUM(P10:P2847)</f>
        <v>481048818.11499989</v>
      </c>
    </row>
    <row r="2849" spans="2:16" ht="11.5" customHeight="1" x14ac:dyDescent="0.35">
      <c r="L2849" s="79"/>
      <c r="M2849" s="79"/>
      <c r="N2849" s="79"/>
    </row>
    <row r="2850" spans="2:16" s="10" customFormat="1" x14ac:dyDescent="0.35">
      <c r="B2850" s="59" t="s">
        <v>98</v>
      </c>
      <c r="C2850" s="115">
        <v>44267</v>
      </c>
      <c r="D2850" s="59" t="s">
        <v>430</v>
      </c>
      <c r="E2850" s="18" t="s">
        <v>431</v>
      </c>
      <c r="F2850" s="19">
        <v>6.39</v>
      </c>
      <c r="H2850" s="11">
        <v>44249</v>
      </c>
      <c r="I2850" s="11">
        <v>44262</v>
      </c>
      <c r="J2850" s="10">
        <v>14</v>
      </c>
      <c r="K2850" s="11">
        <v>44255.5</v>
      </c>
      <c r="L2850" s="86">
        <v>44267.5</v>
      </c>
      <c r="M2850" s="86">
        <v>44267.5</v>
      </c>
      <c r="N2850" s="87"/>
      <c r="O2850" s="10">
        <v>11.5</v>
      </c>
      <c r="P2850" s="43">
        <v>73.484999999999999</v>
      </c>
    </row>
    <row r="2851" spans="2:16" s="10" customFormat="1" x14ac:dyDescent="0.35">
      <c r="B2851" s="59" t="s">
        <v>98</v>
      </c>
      <c r="C2851" s="115">
        <v>44267</v>
      </c>
      <c r="D2851" s="59" t="s">
        <v>430</v>
      </c>
      <c r="E2851" s="18" t="s">
        <v>431</v>
      </c>
      <c r="F2851" s="19">
        <v>63.43</v>
      </c>
      <c r="H2851" s="11">
        <v>44249</v>
      </c>
      <c r="I2851" s="11">
        <v>44262</v>
      </c>
      <c r="J2851" s="10">
        <v>14</v>
      </c>
      <c r="K2851" s="11">
        <v>44255.5</v>
      </c>
      <c r="L2851" s="86">
        <v>44267.5</v>
      </c>
      <c r="M2851" s="86">
        <v>44267.5</v>
      </c>
      <c r="N2851" s="87"/>
      <c r="O2851" s="10">
        <v>11.5</v>
      </c>
      <c r="P2851" s="43">
        <v>729.44500000000005</v>
      </c>
    </row>
    <row r="2852" spans="2:16" s="10" customFormat="1" x14ac:dyDescent="0.35">
      <c r="B2852" s="59" t="s">
        <v>98</v>
      </c>
      <c r="C2852" s="115">
        <v>44267</v>
      </c>
      <c r="D2852" s="59" t="s">
        <v>432</v>
      </c>
      <c r="E2852" s="18" t="s">
        <v>433</v>
      </c>
      <c r="F2852" s="19">
        <v>95.14</v>
      </c>
      <c r="H2852" s="11">
        <v>44249</v>
      </c>
      <c r="I2852" s="11">
        <v>44262</v>
      </c>
      <c r="J2852" s="10">
        <v>14</v>
      </c>
      <c r="K2852" s="11">
        <v>44255.5</v>
      </c>
      <c r="L2852" s="86">
        <v>44267.5</v>
      </c>
      <c r="M2852" s="86">
        <v>44267.5</v>
      </c>
      <c r="N2852" s="87"/>
      <c r="O2852" s="10">
        <v>11.5</v>
      </c>
      <c r="P2852" s="43">
        <v>1094.1099999999999</v>
      </c>
    </row>
    <row r="2853" spans="2:16" s="10" customFormat="1" x14ac:dyDescent="0.35">
      <c r="B2853" s="59" t="s">
        <v>98</v>
      </c>
      <c r="C2853" s="115">
        <v>44267</v>
      </c>
      <c r="D2853" s="59" t="s">
        <v>434</v>
      </c>
      <c r="E2853" s="18" t="s">
        <v>435</v>
      </c>
      <c r="F2853" s="19">
        <v>103.07</v>
      </c>
      <c r="H2853" s="11">
        <v>44249</v>
      </c>
      <c r="I2853" s="11">
        <v>44262</v>
      </c>
      <c r="J2853" s="10">
        <v>14</v>
      </c>
      <c r="K2853" s="11">
        <v>44255.5</v>
      </c>
      <c r="L2853" s="86">
        <v>44267.5</v>
      </c>
      <c r="M2853" s="86">
        <v>44267.5</v>
      </c>
      <c r="N2853" s="87"/>
      <c r="O2853" s="10">
        <v>11.5</v>
      </c>
      <c r="P2853" s="43">
        <v>1185.3049999999998</v>
      </c>
    </row>
    <row r="2854" spans="2:16" s="10" customFormat="1" x14ac:dyDescent="0.35">
      <c r="B2854" s="59" t="s">
        <v>98</v>
      </c>
      <c r="C2854" s="115">
        <v>44267</v>
      </c>
      <c r="D2854" s="59" t="s">
        <v>430</v>
      </c>
      <c r="E2854" s="18" t="s">
        <v>431</v>
      </c>
      <c r="F2854" s="19">
        <v>59.09</v>
      </c>
      <c r="H2854" s="11">
        <v>44249</v>
      </c>
      <c r="I2854" s="11">
        <v>44262</v>
      </c>
      <c r="J2854" s="10">
        <v>14</v>
      </c>
      <c r="K2854" s="11">
        <v>44255.5</v>
      </c>
      <c r="L2854" s="86">
        <v>44267.5</v>
      </c>
      <c r="M2854" s="86">
        <v>44267.5</v>
      </c>
      <c r="N2854" s="87"/>
      <c r="O2854" s="10">
        <v>11.5</v>
      </c>
      <c r="P2854" s="43">
        <v>679.53500000000008</v>
      </c>
    </row>
    <row r="2855" spans="2:16" s="10" customFormat="1" x14ac:dyDescent="0.35">
      <c r="B2855" s="59" t="s">
        <v>98</v>
      </c>
      <c r="C2855" s="115">
        <v>44267</v>
      </c>
      <c r="D2855" s="59" t="s">
        <v>432</v>
      </c>
      <c r="E2855" s="18" t="s">
        <v>433</v>
      </c>
      <c r="F2855" s="19">
        <v>278.8</v>
      </c>
      <c r="H2855" s="11">
        <v>44249</v>
      </c>
      <c r="I2855" s="11">
        <v>44262</v>
      </c>
      <c r="J2855" s="10">
        <v>14</v>
      </c>
      <c r="K2855" s="11">
        <v>44255.5</v>
      </c>
      <c r="L2855" s="86">
        <v>44267.5</v>
      </c>
      <c r="M2855" s="86">
        <v>44267.5</v>
      </c>
      <c r="N2855" s="87"/>
      <c r="O2855" s="10">
        <v>11.5</v>
      </c>
      <c r="P2855" s="43">
        <v>3206.2000000000003</v>
      </c>
    </row>
    <row r="2856" spans="2:16" s="10" customFormat="1" x14ac:dyDescent="0.35">
      <c r="B2856" s="59" t="s">
        <v>98</v>
      </c>
      <c r="C2856" s="115">
        <v>44267</v>
      </c>
      <c r="D2856" s="59" t="s">
        <v>434</v>
      </c>
      <c r="E2856" s="18" t="s">
        <v>435</v>
      </c>
      <c r="F2856" s="19">
        <v>437.26</v>
      </c>
      <c r="H2856" s="11">
        <v>44249</v>
      </c>
      <c r="I2856" s="11">
        <v>44262</v>
      </c>
      <c r="J2856" s="10">
        <v>14</v>
      </c>
      <c r="K2856" s="11">
        <v>44255.5</v>
      </c>
      <c r="L2856" s="86">
        <v>44267.5</v>
      </c>
      <c r="M2856" s="86">
        <v>44267.5</v>
      </c>
      <c r="N2856" s="87"/>
      <c r="O2856" s="10">
        <v>11.5</v>
      </c>
      <c r="P2856" s="43">
        <v>5028.49</v>
      </c>
    </row>
    <row r="2857" spans="2:16" s="10" customFormat="1" x14ac:dyDescent="0.35">
      <c r="B2857" s="59" t="s">
        <v>98</v>
      </c>
      <c r="C2857" s="115">
        <v>44267</v>
      </c>
      <c r="D2857" s="59" t="s">
        <v>430</v>
      </c>
      <c r="E2857" s="18" t="s">
        <v>431</v>
      </c>
      <c r="F2857" s="19">
        <v>235.44</v>
      </c>
      <c r="H2857" s="11">
        <v>44249</v>
      </c>
      <c r="I2857" s="11">
        <v>44262</v>
      </c>
      <c r="J2857" s="10">
        <v>14</v>
      </c>
      <c r="K2857" s="11">
        <v>44255.5</v>
      </c>
      <c r="L2857" s="86">
        <v>44267.5</v>
      </c>
      <c r="M2857" s="86">
        <v>44267.5</v>
      </c>
      <c r="N2857" s="87"/>
      <c r="O2857" s="10">
        <v>11.5</v>
      </c>
      <c r="P2857" s="43">
        <v>2707.56</v>
      </c>
    </row>
    <row r="2858" spans="2:16" s="10" customFormat="1" x14ac:dyDescent="0.35">
      <c r="B2858" s="59" t="s">
        <v>98</v>
      </c>
      <c r="C2858" s="115">
        <v>44267</v>
      </c>
      <c r="D2858" s="59" t="s">
        <v>432</v>
      </c>
      <c r="E2858" s="18" t="s">
        <v>433</v>
      </c>
      <c r="F2858" s="19">
        <v>1482.58</v>
      </c>
      <c r="H2858" s="11">
        <v>44249</v>
      </c>
      <c r="I2858" s="11">
        <v>44262</v>
      </c>
      <c r="J2858" s="10">
        <v>14</v>
      </c>
      <c r="K2858" s="11">
        <v>44255.5</v>
      </c>
      <c r="L2858" s="86">
        <v>44267.5</v>
      </c>
      <c r="M2858" s="86">
        <v>44267.5</v>
      </c>
      <c r="N2858" s="87"/>
      <c r="O2858" s="10">
        <v>11.5</v>
      </c>
      <c r="P2858" s="43">
        <v>17049.669999999998</v>
      </c>
    </row>
    <row r="2859" spans="2:16" s="10" customFormat="1" x14ac:dyDescent="0.35">
      <c r="B2859" s="59" t="s">
        <v>98</v>
      </c>
      <c r="C2859" s="115">
        <v>44267</v>
      </c>
      <c r="D2859" s="59" t="s">
        <v>434</v>
      </c>
      <c r="E2859" s="18" t="s">
        <v>435</v>
      </c>
      <c r="F2859" s="19">
        <v>3923.4799999999996</v>
      </c>
      <c r="H2859" s="11">
        <v>44249</v>
      </c>
      <c r="I2859" s="11">
        <v>44262</v>
      </c>
      <c r="J2859" s="10">
        <v>14</v>
      </c>
      <c r="K2859" s="11">
        <v>44255.5</v>
      </c>
      <c r="L2859" s="86">
        <v>44267.5</v>
      </c>
      <c r="M2859" s="86">
        <v>44267.5</v>
      </c>
      <c r="N2859" s="87"/>
      <c r="O2859" s="10">
        <v>11.5</v>
      </c>
      <c r="P2859" s="43">
        <v>45120.02</v>
      </c>
    </row>
    <row r="2860" spans="2:16" s="10" customFormat="1" x14ac:dyDescent="0.35">
      <c r="B2860" s="59" t="s">
        <v>98</v>
      </c>
      <c r="C2860" s="115">
        <v>44267</v>
      </c>
      <c r="D2860" s="59" t="s">
        <v>430</v>
      </c>
      <c r="E2860" s="18" t="s">
        <v>431</v>
      </c>
      <c r="F2860" s="19">
        <v>30</v>
      </c>
      <c r="H2860" s="11">
        <v>44249</v>
      </c>
      <c r="I2860" s="11">
        <v>44262</v>
      </c>
      <c r="J2860" s="10">
        <v>14</v>
      </c>
      <c r="K2860" s="11">
        <v>44255.5</v>
      </c>
      <c r="L2860" s="86">
        <v>44267.5</v>
      </c>
      <c r="M2860" s="86">
        <v>44267.5</v>
      </c>
      <c r="N2860" s="87"/>
      <c r="O2860" s="10">
        <v>11.5</v>
      </c>
      <c r="P2860" s="43">
        <v>345</v>
      </c>
    </row>
    <row r="2861" spans="2:16" s="10" customFormat="1" x14ac:dyDescent="0.35">
      <c r="B2861" s="59" t="s">
        <v>98</v>
      </c>
      <c r="C2861" s="115">
        <v>44267</v>
      </c>
      <c r="D2861" s="59" t="s">
        <v>432</v>
      </c>
      <c r="E2861" s="18" t="s">
        <v>433</v>
      </c>
      <c r="F2861" s="19">
        <v>45</v>
      </c>
      <c r="H2861" s="11">
        <v>44249</v>
      </c>
      <c r="I2861" s="11">
        <v>44262</v>
      </c>
      <c r="J2861" s="10">
        <v>14</v>
      </c>
      <c r="K2861" s="11">
        <v>44255.5</v>
      </c>
      <c r="L2861" s="86">
        <v>44267.5</v>
      </c>
      <c r="M2861" s="86">
        <v>44267.5</v>
      </c>
      <c r="N2861" s="87"/>
      <c r="O2861" s="10">
        <v>11.5</v>
      </c>
      <c r="P2861" s="43">
        <v>517.5</v>
      </c>
    </row>
    <row r="2862" spans="2:16" s="10" customFormat="1" x14ac:dyDescent="0.35">
      <c r="B2862" s="59" t="s">
        <v>98</v>
      </c>
      <c r="C2862" s="115">
        <v>44267</v>
      </c>
      <c r="D2862" s="59" t="s">
        <v>434</v>
      </c>
      <c r="E2862" s="18" t="s">
        <v>435</v>
      </c>
      <c r="F2862" s="19">
        <v>75</v>
      </c>
      <c r="H2862" s="11">
        <v>44249</v>
      </c>
      <c r="I2862" s="11">
        <v>44262</v>
      </c>
      <c r="J2862" s="10">
        <v>14</v>
      </c>
      <c r="K2862" s="11">
        <v>44255.5</v>
      </c>
      <c r="L2862" s="86">
        <v>44267.5</v>
      </c>
      <c r="M2862" s="86">
        <v>44267.5</v>
      </c>
      <c r="N2862" s="87"/>
      <c r="O2862" s="10">
        <v>11.5</v>
      </c>
      <c r="P2862" s="43">
        <v>862.5</v>
      </c>
    </row>
    <row r="2863" spans="2:16" s="10" customFormat="1" x14ac:dyDescent="0.35">
      <c r="B2863" s="59" t="s">
        <v>98</v>
      </c>
      <c r="C2863" s="115">
        <v>44267</v>
      </c>
      <c r="D2863" s="59" t="s">
        <v>452</v>
      </c>
      <c r="E2863" s="18" t="s">
        <v>453</v>
      </c>
      <c r="F2863" s="19">
        <v>0.48</v>
      </c>
      <c r="H2863" s="11">
        <v>44249</v>
      </c>
      <c r="I2863" s="11">
        <v>44262</v>
      </c>
      <c r="J2863" s="10">
        <v>14</v>
      </c>
      <c r="K2863" s="11">
        <v>44255.5</v>
      </c>
      <c r="L2863" s="86">
        <v>44267.5</v>
      </c>
      <c r="M2863" s="86">
        <v>44267.5</v>
      </c>
      <c r="N2863" s="87"/>
      <c r="O2863" s="10">
        <v>11.5</v>
      </c>
      <c r="P2863" s="43">
        <v>5.52</v>
      </c>
    </row>
    <row r="2864" spans="2:16" s="10" customFormat="1" x14ac:dyDescent="0.35">
      <c r="B2864" s="59" t="s">
        <v>98</v>
      </c>
      <c r="C2864" s="115">
        <v>44267</v>
      </c>
      <c r="D2864" s="59" t="s">
        <v>454</v>
      </c>
      <c r="E2864" s="18" t="s">
        <v>455</v>
      </c>
      <c r="F2864" s="19">
        <v>2738.3300000000004</v>
      </c>
      <c r="H2864" s="11">
        <v>44249</v>
      </c>
      <c r="I2864" s="11">
        <v>44262</v>
      </c>
      <c r="J2864" s="10">
        <v>14</v>
      </c>
      <c r="K2864" s="11">
        <v>44255.5</v>
      </c>
      <c r="L2864" s="86">
        <v>44267.5</v>
      </c>
      <c r="M2864" s="86">
        <v>44267.5</v>
      </c>
      <c r="N2864" s="87"/>
      <c r="O2864" s="10">
        <v>11.5</v>
      </c>
      <c r="P2864" s="43">
        <v>31490.795000000006</v>
      </c>
    </row>
    <row r="2865" spans="2:16" s="10" customFormat="1" x14ac:dyDescent="0.35">
      <c r="B2865" s="59" t="s">
        <v>98</v>
      </c>
      <c r="C2865" s="115">
        <v>44267</v>
      </c>
      <c r="D2865" s="59" t="s">
        <v>430</v>
      </c>
      <c r="E2865" s="18" t="s">
        <v>431</v>
      </c>
      <c r="F2865" s="19">
        <v>142996.28999999983</v>
      </c>
      <c r="H2865" s="11">
        <v>44249</v>
      </c>
      <c r="I2865" s="11">
        <v>44262</v>
      </c>
      <c r="J2865" s="10">
        <v>14</v>
      </c>
      <c r="K2865" s="11">
        <v>44255.5</v>
      </c>
      <c r="L2865" s="86">
        <v>44267.5</v>
      </c>
      <c r="M2865" s="86">
        <v>44267.5</v>
      </c>
      <c r="N2865" s="87"/>
      <c r="O2865" s="10">
        <v>11.5</v>
      </c>
      <c r="P2865" s="43">
        <v>1644457.3349999981</v>
      </c>
    </row>
    <row r="2866" spans="2:16" s="10" customFormat="1" x14ac:dyDescent="0.35">
      <c r="B2866" s="59" t="s">
        <v>98</v>
      </c>
      <c r="C2866" s="115">
        <v>44267</v>
      </c>
      <c r="D2866" s="59" t="s">
        <v>456</v>
      </c>
      <c r="E2866" s="18" t="s">
        <v>457</v>
      </c>
      <c r="F2866" s="19">
        <v>12676.120000000004</v>
      </c>
      <c r="H2866" s="11">
        <v>44249</v>
      </c>
      <c r="I2866" s="11">
        <v>44262</v>
      </c>
      <c r="J2866" s="10">
        <v>14</v>
      </c>
      <c r="K2866" s="11">
        <v>44255.5</v>
      </c>
      <c r="L2866" s="86">
        <v>44267.5</v>
      </c>
      <c r="M2866" s="86">
        <v>44267.5</v>
      </c>
      <c r="N2866" s="87"/>
      <c r="O2866" s="10">
        <v>11.5</v>
      </c>
      <c r="P2866" s="43">
        <v>145775.38000000006</v>
      </c>
    </row>
    <row r="2867" spans="2:16" s="10" customFormat="1" x14ac:dyDescent="0.35">
      <c r="B2867" s="59" t="s">
        <v>98</v>
      </c>
      <c r="C2867" s="115">
        <v>44267</v>
      </c>
      <c r="D2867" s="59" t="s">
        <v>432</v>
      </c>
      <c r="E2867" s="18" t="s">
        <v>433</v>
      </c>
      <c r="F2867" s="19">
        <v>496996.80999999994</v>
      </c>
      <c r="H2867" s="11">
        <v>44249</v>
      </c>
      <c r="I2867" s="11">
        <v>44262</v>
      </c>
      <c r="J2867" s="10">
        <v>14</v>
      </c>
      <c r="K2867" s="11">
        <v>44255.5</v>
      </c>
      <c r="L2867" s="86">
        <v>44267.5</v>
      </c>
      <c r="M2867" s="86">
        <v>44267.5</v>
      </c>
      <c r="N2867" s="87"/>
      <c r="O2867" s="10">
        <v>11.5</v>
      </c>
      <c r="P2867" s="43">
        <v>5715463.3149999995</v>
      </c>
    </row>
    <row r="2868" spans="2:16" s="10" customFormat="1" x14ac:dyDescent="0.35">
      <c r="B2868" s="59" t="s">
        <v>98</v>
      </c>
      <c r="C2868" s="115">
        <v>44267</v>
      </c>
      <c r="D2868" s="59" t="s">
        <v>434</v>
      </c>
      <c r="E2868" s="18" t="s">
        <v>435</v>
      </c>
      <c r="F2868" s="19">
        <v>791181.05999999994</v>
      </c>
      <c r="H2868" s="11">
        <v>44249</v>
      </c>
      <c r="I2868" s="11">
        <v>44262</v>
      </c>
      <c r="J2868" s="10">
        <v>14</v>
      </c>
      <c r="K2868" s="11">
        <v>44255.5</v>
      </c>
      <c r="L2868" s="86">
        <v>44267.5</v>
      </c>
      <c r="M2868" s="86">
        <v>44267.5</v>
      </c>
      <c r="N2868" s="87"/>
      <c r="O2868" s="10">
        <v>11.5</v>
      </c>
      <c r="P2868" s="43">
        <v>9098582.1899999995</v>
      </c>
    </row>
    <row r="2869" spans="2:16" s="10" customFormat="1" x14ac:dyDescent="0.35">
      <c r="B2869" s="59" t="s">
        <v>98</v>
      </c>
      <c r="C2869" s="115">
        <v>44267</v>
      </c>
      <c r="D2869" s="59" t="s">
        <v>458</v>
      </c>
      <c r="E2869" s="18" t="s">
        <v>459</v>
      </c>
      <c r="F2869" s="19">
        <v>113.56</v>
      </c>
      <c r="H2869" s="11">
        <v>44249</v>
      </c>
      <c r="I2869" s="11">
        <v>44262</v>
      </c>
      <c r="J2869" s="10">
        <v>14</v>
      </c>
      <c r="K2869" s="11">
        <v>44255.5</v>
      </c>
      <c r="L2869" s="86">
        <v>44267.5</v>
      </c>
      <c r="M2869" s="86">
        <v>44267.5</v>
      </c>
      <c r="N2869" s="87"/>
      <c r="O2869" s="10">
        <v>11.5</v>
      </c>
      <c r="P2869" s="43">
        <v>1305.94</v>
      </c>
    </row>
    <row r="2870" spans="2:16" s="10" customFormat="1" x14ac:dyDescent="0.35">
      <c r="B2870" s="59" t="s">
        <v>98</v>
      </c>
      <c r="C2870" s="115">
        <v>44267</v>
      </c>
      <c r="D2870" s="59" t="s">
        <v>438</v>
      </c>
      <c r="E2870" s="18" t="s">
        <v>439</v>
      </c>
      <c r="F2870" s="19">
        <v>96193.619999999966</v>
      </c>
      <c r="H2870" s="11">
        <v>44249</v>
      </c>
      <c r="I2870" s="11">
        <v>44262</v>
      </c>
      <c r="J2870" s="10">
        <v>14</v>
      </c>
      <c r="K2870" s="11">
        <v>44255.5</v>
      </c>
      <c r="L2870" s="86">
        <v>44267.5</v>
      </c>
      <c r="M2870" s="86">
        <v>44267.5</v>
      </c>
      <c r="N2870" s="87"/>
      <c r="O2870" s="10">
        <v>11.5</v>
      </c>
      <c r="P2870" s="43">
        <v>1106226.6299999997</v>
      </c>
    </row>
    <row r="2871" spans="2:16" s="10" customFormat="1" x14ac:dyDescent="0.35">
      <c r="B2871" s="59" t="s">
        <v>98</v>
      </c>
      <c r="C2871" s="115">
        <v>44267</v>
      </c>
      <c r="D2871" s="59" t="s">
        <v>502</v>
      </c>
      <c r="E2871" s="18" t="s">
        <v>502</v>
      </c>
      <c r="F2871" s="19">
        <v>73.22</v>
      </c>
      <c r="H2871" s="11">
        <v>44249</v>
      </c>
      <c r="I2871" s="11">
        <v>44262</v>
      </c>
      <c r="J2871" s="10">
        <v>14</v>
      </c>
      <c r="K2871" s="11">
        <v>44255.5</v>
      </c>
      <c r="L2871" s="86">
        <v>44267.5</v>
      </c>
      <c r="M2871" s="86">
        <v>44267.5</v>
      </c>
      <c r="N2871" s="87"/>
      <c r="O2871" s="10">
        <v>11.5</v>
      </c>
      <c r="P2871" s="43">
        <v>842.03</v>
      </c>
    </row>
    <row r="2872" spans="2:16" s="10" customFormat="1" x14ac:dyDescent="0.35">
      <c r="B2872" s="59" t="s">
        <v>98</v>
      </c>
      <c r="C2872" s="115">
        <v>44267</v>
      </c>
      <c r="D2872" s="59" t="s">
        <v>446</v>
      </c>
      <c r="E2872" s="18" t="s">
        <v>446</v>
      </c>
      <c r="F2872" s="19">
        <v>3210.9199999999996</v>
      </c>
      <c r="H2872" s="11">
        <v>44249</v>
      </c>
      <c r="I2872" s="11">
        <v>44262</v>
      </c>
      <c r="J2872" s="10">
        <v>14</v>
      </c>
      <c r="K2872" s="11">
        <v>44255.5</v>
      </c>
      <c r="L2872" s="86">
        <v>44267.5</v>
      </c>
      <c r="M2872" s="86">
        <v>44267.5</v>
      </c>
      <c r="N2872" s="87"/>
      <c r="O2872" s="10">
        <v>11.5</v>
      </c>
      <c r="P2872" s="43">
        <v>36925.579999999994</v>
      </c>
    </row>
    <row r="2873" spans="2:16" s="10" customFormat="1" x14ac:dyDescent="0.35">
      <c r="B2873" s="59" t="s">
        <v>98</v>
      </c>
      <c r="C2873" s="115">
        <v>44267</v>
      </c>
      <c r="D2873" s="59" t="s">
        <v>447</v>
      </c>
      <c r="E2873" s="18" t="s">
        <v>447</v>
      </c>
      <c r="F2873" s="19">
        <v>7895.87</v>
      </c>
      <c r="H2873" s="11">
        <v>44249</v>
      </c>
      <c r="I2873" s="11">
        <v>44262</v>
      </c>
      <c r="J2873" s="10">
        <v>14</v>
      </c>
      <c r="K2873" s="11">
        <v>44255.5</v>
      </c>
      <c r="L2873" s="86">
        <v>44267.5</v>
      </c>
      <c r="M2873" s="86">
        <v>44267.5</v>
      </c>
      <c r="N2873" s="87"/>
      <c r="O2873" s="10">
        <v>11.5</v>
      </c>
      <c r="P2873" s="43">
        <v>90802.505000000005</v>
      </c>
    </row>
    <row r="2874" spans="2:16" s="10" customFormat="1" x14ac:dyDescent="0.35">
      <c r="B2874" s="59" t="s">
        <v>98</v>
      </c>
      <c r="C2874" s="115">
        <v>44267</v>
      </c>
      <c r="D2874" s="59" t="s">
        <v>503</v>
      </c>
      <c r="E2874" s="18" t="s">
        <v>503</v>
      </c>
      <c r="F2874" s="19">
        <v>1886.54</v>
      </c>
      <c r="H2874" s="11">
        <v>44249</v>
      </c>
      <c r="I2874" s="11">
        <v>44262</v>
      </c>
      <c r="J2874" s="10">
        <v>14</v>
      </c>
      <c r="K2874" s="11">
        <v>44255.5</v>
      </c>
      <c r="L2874" s="86">
        <v>44267.5</v>
      </c>
      <c r="M2874" s="86">
        <v>44267.5</v>
      </c>
      <c r="N2874" s="87"/>
      <c r="O2874" s="10">
        <v>11.5</v>
      </c>
      <c r="P2874" s="43">
        <v>21695.21</v>
      </c>
    </row>
    <row r="2875" spans="2:16" s="10" customFormat="1" x14ac:dyDescent="0.35">
      <c r="B2875" s="59" t="s">
        <v>86</v>
      </c>
      <c r="C2875" s="115">
        <v>44267</v>
      </c>
      <c r="D2875" s="59" t="s">
        <v>454</v>
      </c>
      <c r="E2875" s="18" t="s">
        <v>455</v>
      </c>
      <c r="F2875" s="19">
        <v>82.24</v>
      </c>
      <c r="H2875" s="11">
        <v>44248</v>
      </c>
      <c r="I2875" s="11">
        <v>44261</v>
      </c>
      <c r="J2875" s="10">
        <v>14</v>
      </c>
      <c r="K2875" s="11">
        <v>44254.5</v>
      </c>
      <c r="L2875" s="86">
        <v>44267.5</v>
      </c>
      <c r="M2875" s="86">
        <v>44267.5</v>
      </c>
      <c r="N2875" s="87"/>
      <c r="O2875" s="10">
        <v>12.5</v>
      </c>
      <c r="P2875" s="43">
        <v>1028</v>
      </c>
    </row>
    <row r="2876" spans="2:16" s="10" customFormat="1" x14ac:dyDescent="0.35">
      <c r="B2876" s="59" t="s">
        <v>86</v>
      </c>
      <c r="C2876" s="115">
        <v>44267</v>
      </c>
      <c r="D2876" s="59" t="s">
        <v>430</v>
      </c>
      <c r="E2876" s="18" t="s">
        <v>431</v>
      </c>
      <c r="F2876" s="19">
        <v>5856.7300000000005</v>
      </c>
      <c r="H2876" s="11">
        <v>44248</v>
      </c>
      <c r="I2876" s="11">
        <v>44261</v>
      </c>
      <c r="J2876" s="10">
        <v>14</v>
      </c>
      <c r="K2876" s="11">
        <v>44254.5</v>
      </c>
      <c r="L2876" s="86">
        <v>44267.5</v>
      </c>
      <c r="M2876" s="86">
        <v>44267.5</v>
      </c>
      <c r="N2876" s="87"/>
      <c r="O2876" s="10">
        <v>12.5</v>
      </c>
      <c r="P2876" s="43">
        <v>73209.125</v>
      </c>
    </row>
    <row r="2877" spans="2:16" s="10" customFormat="1" x14ac:dyDescent="0.35">
      <c r="B2877" s="59" t="s">
        <v>86</v>
      </c>
      <c r="C2877" s="115">
        <v>44267</v>
      </c>
      <c r="D2877" s="59" t="s">
        <v>432</v>
      </c>
      <c r="E2877" s="18" t="s">
        <v>433</v>
      </c>
      <c r="F2877" s="19">
        <v>27457.090000000011</v>
      </c>
      <c r="H2877" s="11">
        <v>44248</v>
      </c>
      <c r="I2877" s="11">
        <v>44261</v>
      </c>
      <c r="J2877" s="10">
        <v>14</v>
      </c>
      <c r="K2877" s="11">
        <v>44254.5</v>
      </c>
      <c r="L2877" s="86">
        <v>44267.5</v>
      </c>
      <c r="M2877" s="86">
        <v>44267.5</v>
      </c>
      <c r="N2877" s="87"/>
      <c r="O2877" s="10">
        <v>12.5</v>
      </c>
      <c r="P2877" s="43">
        <v>343213.62500000012</v>
      </c>
    </row>
    <row r="2878" spans="2:16" s="10" customFormat="1" x14ac:dyDescent="0.35">
      <c r="B2878" s="59" t="s">
        <v>86</v>
      </c>
      <c r="C2878" s="115">
        <v>44267</v>
      </c>
      <c r="D2878" s="59" t="s">
        <v>434</v>
      </c>
      <c r="E2878" s="18" t="s">
        <v>435</v>
      </c>
      <c r="F2878" s="19">
        <v>41736.139999999985</v>
      </c>
      <c r="H2878" s="11">
        <v>44248</v>
      </c>
      <c r="I2878" s="11">
        <v>44261</v>
      </c>
      <c r="J2878" s="10">
        <v>14</v>
      </c>
      <c r="K2878" s="11">
        <v>44254.5</v>
      </c>
      <c r="L2878" s="86">
        <v>44267.5</v>
      </c>
      <c r="M2878" s="86">
        <v>44267.5</v>
      </c>
      <c r="N2878" s="87"/>
      <c r="O2878" s="10">
        <v>12.5</v>
      </c>
      <c r="P2878" s="43">
        <v>521701.74999999983</v>
      </c>
    </row>
    <row r="2879" spans="2:16" s="10" customFormat="1" x14ac:dyDescent="0.35">
      <c r="B2879" s="59" t="s">
        <v>86</v>
      </c>
      <c r="C2879" s="115">
        <v>44267</v>
      </c>
      <c r="D2879" s="59" t="s">
        <v>438</v>
      </c>
      <c r="E2879" s="18" t="s">
        <v>439</v>
      </c>
      <c r="F2879" s="19">
        <v>3580.88</v>
      </c>
      <c r="H2879" s="11">
        <v>44248</v>
      </c>
      <c r="I2879" s="11">
        <v>44261</v>
      </c>
      <c r="J2879" s="10">
        <v>14</v>
      </c>
      <c r="K2879" s="11">
        <v>44254.5</v>
      </c>
      <c r="L2879" s="86">
        <v>44267.5</v>
      </c>
      <c r="M2879" s="86">
        <v>44267.5</v>
      </c>
      <c r="N2879" s="87"/>
      <c r="O2879" s="10">
        <v>12.5</v>
      </c>
      <c r="P2879" s="43">
        <v>44761</v>
      </c>
    </row>
    <row r="2880" spans="2:16" s="10" customFormat="1" x14ac:dyDescent="0.35">
      <c r="B2880" s="59" t="s">
        <v>86</v>
      </c>
      <c r="C2880" s="115">
        <v>44267</v>
      </c>
      <c r="D2880" s="59" t="s">
        <v>502</v>
      </c>
      <c r="E2880" s="18" t="s">
        <v>502</v>
      </c>
      <c r="F2880" s="19">
        <v>105.27</v>
      </c>
      <c r="H2880" s="11">
        <v>44248</v>
      </c>
      <c r="I2880" s="11">
        <v>44261</v>
      </c>
      <c r="J2880" s="10">
        <v>14</v>
      </c>
      <c r="K2880" s="11">
        <v>44254.5</v>
      </c>
      <c r="L2880" s="86">
        <v>44267.5</v>
      </c>
      <c r="M2880" s="86">
        <v>44267.5</v>
      </c>
      <c r="N2880" s="87"/>
      <c r="O2880" s="10">
        <v>12.5</v>
      </c>
      <c r="P2880" s="43">
        <v>1315.875</v>
      </c>
    </row>
    <row r="2881" spans="2:16" s="10" customFormat="1" x14ac:dyDescent="0.35">
      <c r="B2881" s="59" t="s">
        <v>86</v>
      </c>
      <c r="C2881" s="115">
        <v>44267</v>
      </c>
      <c r="D2881" s="59" t="s">
        <v>446</v>
      </c>
      <c r="E2881" s="18" t="s">
        <v>446</v>
      </c>
      <c r="F2881" s="19">
        <v>982.50000000000011</v>
      </c>
      <c r="H2881" s="11">
        <v>44248</v>
      </c>
      <c r="I2881" s="11">
        <v>44261</v>
      </c>
      <c r="J2881" s="10">
        <v>14</v>
      </c>
      <c r="K2881" s="11">
        <v>44254.5</v>
      </c>
      <c r="L2881" s="86">
        <v>44267.5</v>
      </c>
      <c r="M2881" s="86">
        <v>44267.5</v>
      </c>
      <c r="N2881" s="87"/>
      <c r="O2881" s="10">
        <v>12.5</v>
      </c>
      <c r="P2881" s="43">
        <v>12281.250000000002</v>
      </c>
    </row>
    <row r="2882" spans="2:16" s="10" customFormat="1" x14ac:dyDescent="0.35">
      <c r="B2882" s="59" t="s">
        <v>86</v>
      </c>
      <c r="C2882" s="115">
        <v>44267</v>
      </c>
      <c r="D2882" s="59" t="s">
        <v>447</v>
      </c>
      <c r="E2882" s="18" t="s">
        <v>447</v>
      </c>
      <c r="F2882" s="19">
        <v>1986.95</v>
      </c>
      <c r="H2882" s="11">
        <v>44248</v>
      </c>
      <c r="I2882" s="11">
        <v>44261</v>
      </c>
      <c r="J2882" s="10">
        <v>14</v>
      </c>
      <c r="K2882" s="11">
        <v>44254.5</v>
      </c>
      <c r="L2882" s="86">
        <v>44267.5</v>
      </c>
      <c r="M2882" s="86">
        <v>44267.5</v>
      </c>
      <c r="N2882" s="87"/>
      <c r="O2882" s="10">
        <v>12.5</v>
      </c>
      <c r="P2882" s="43">
        <v>24836.875</v>
      </c>
    </row>
    <row r="2883" spans="2:16" s="10" customFormat="1" x14ac:dyDescent="0.35">
      <c r="B2883" s="59" t="s">
        <v>86</v>
      </c>
      <c r="C2883" s="115">
        <v>44267</v>
      </c>
      <c r="D2883" s="59" t="s">
        <v>503</v>
      </c>
      <c r="E2883" s="18" t="s">
        <v>503</v>
      </c>
      <c r="F2883" s="19">
        <v>420.84</v>
      </c>
      <c r="H2883" s="11">
        <v>44248</v>
      </c>
      <c r="I2883" s="11">
        <v>44261</v>
      </c>
      <c r="J2883" s="10">
        <v>14</v>
      </c>
      <c r="K2883" s="11">
        <v>44254.5</v>
      </c>
      <c r="L2883" s="86">
        <v>44267.5</v>
      </c>
      <c r="M2883" s="86">
        <v>44267.5</v>
      </c>
      <c r="N2883" s="87"/>
      <c r="O2883" s="10">
        <v>12.5</v>
      </c>
      <c r="P2883" s="43">
        <v>5260.5</v>
      </c>
    </row>
    <row r="2884" spans="2:16" ht="15" customHeight="1" x14ac:dyDescent="0.35">
      <c r="B2884" s="89"/>
      <c r="F2884" s="91"/>
      <c r="P2884" s="91"/>
    </row>
    <row r="2885" spans="2:16" x14ac:dyDescent="0.35">
      <c r="B2885" s="99" t="s">
        <v>601</v>
      </c>
      <c r="F2885" s="131">
        <f>-SUM(F2850:F2884)</f>
        <v>-1645006.1399999994</v>
      </c>
      <c r="G2885" s="105"/>
      <c r="H2885" s="107">
        <v>44248</v>
      </c>
      <c r="I2885" s="107">
        <v>44261</v>
      </c>
      <c r="J2885" s="105">
        <f t="shared" ref="J2885:J2887" si="180">I2885-H2885+1</f>
        <v>14</v>
      </c>
      <c r="K2885" s="107">
        <f t="shared" ref="K2885:K2887" si="181">(I2885+H2885)/2</f>
        <v>44254.5</v>
      </c>
      <c r="L2885" s="132">
        <v>44267.5</v>
      </c>
      <c r="M2885" s="132">
        <v>44267.5</v>
      </c>
      <c r="N2885" s="107"/>
      <c r="O2885" s="105">
        <f t="shared" ref="O2885:O2887" si="182">M2885-K2885</f>
        <v>13</v>
      </c>
      <c r="P2885" s="131">
        <f>F2885*O2885</f>
        <v>-21385079.819999993</v>
      </c>
    </row>
    <row r="2886" spans="2:16" x14ac:dyDescent="0.35">
      <c r="B2886" s="99" t="s">
        <v>602</v>
      </c>
      <c r="F2886" s="133">
        <f>F550+F551+F554+F556+F557+F558+F560+F561+F562+F565+F566+F567+F568+F569+F570+F572+F573+F588+F589+F590+F591+F592+F593+F594+F595+F597+F613+F614+F615+F616</f>
        <v>843255.30000000075</v>
      </c>
      <c r="G2886" s="105"/>
      <c r="H2886" s="107">
        <v>44248</v>
      </c>
      <c r="I2886" s="107">
        <v>44261</v>
      </c>
      <c r="J2886" s="105">
        <f t="shared" si="180"/>
        <v>14</v>
      </c>
      <c r="K2886" s="107">
        <f t="shared" si="181"/>
        <v>44254.5</v>
      </c>
      <c r="L2886" s="132">
        <v>44267.5</v>
      </c>
      <c r="M2886" s="132">
        <v>44267.5</v>
      </c>
      <c r="N2886" s="107"/>
      <c r="O2886" s="105">
        <f t="shared" si="182"/>
        <v>13</v>
      </c>
      <c r="P2886" s="133">
        <f>F2886*O2886</f>
        <v>10962318.90000001</v>
      </c>
    </row>
    <row r="2887" spans="2:16" x14ac:dyDescent="0.35">
      <c r="B2887" s="99" t="s">
        <v>603</v>
      </c>
      <c r="F2887" s="106">
        <f>-F2885-F2886</f>
        <v>801750.83999999869</v>
      </c>
      <c r="G2887" s="105"/>
      <c r="H2887" s="107">
        <v>43831</v>
      </c>
      <c r="I2887" s="107">
        <v>44196</v>
      </c>
      <c r="J2887" s="105">
        <f t="shared" si="180"/>
        <v>366</v>
      </c>
      <c r="K2887" s="107">
        <f t="shared" si="181"/>
        <v>44013.5</v>
      </c>
      <c r="L2887" s="132">
        <v>44267.5</v>
      </c>
      <c r="M2887" s="132">
        <v>44267.5</v>
      </c>
      <c r="N2887" s="107"/>
      <c r="O2887" s="105">
        <f t="shared" si="182"/>
        <v>254</v>
      </c>
      <c r="P2887" s="106">
        <f>F2887*O2887</f>
        <v>203644713.35999966</v>
      </c>
    </row>
    <row r="2889" spans="2:16" x14ac:dyDescent="0.35">
      <c r="B2889" s="109" t="s">
        <v>586</v>
      </c>
      <c r="C2889" s="134"/>
      <c r="D2889" s="135"/>
      <c r="E2889" s="135"/>
      <c r="F2889" s="136">
        <f>F2848+F2885+F2886+F2887</f>
        <v>38089453.290000014</v>
      </c>
      <c r="G2889" s="135"/>
      <c r="H2889" s="137"/>
      <c r="I2889" s="137"/>
      <c r="J2889" s="135"/>
      <c r="K2889" s="137"/>
      <c r="L2889" s="137"/>
      <c r="M2889" s="137"/>
      <c r="N2889" s="137"/>
      <c r="O2889" s="147">
        <f>P2889/F2889</f>
        <v>17.702295840828523</v>
      </c>
      <c r="P2889" s="136">
        <f>P2848+P2885+P2886+P2887</f>
        <v>674270770.55499959</v>
      </c>
    </row>
    <row r="2890" spans="2:16" x14ac:dyDescent="0.35">
      <c r="B2890" s="109" t="s">
        <v>587</v>
      </c>
      <c r="C2890" s="134"/>
      <c r="D2890" s="135"/>
      <c r="E2890" s="135"/>
      <c r="F2890" s="136">
        <f>F2889-F2887</f>
        <v>37287702.450000018</v>
      </c>
      <c r="G2890" s="135"/>
      <c r="H2890" s="137"/>
      <c r="I2890" s="137"/>
      <c r="J2890" s="135"/>
      <c r="K2890" s="137"/>
      <c r="L2890" s="137"/>
      <c r="M2890" s="137"/>
      <c r="N2890" s="137"/>
      <c r="O2890" s="147">
        <f>P2890/F2890</f>
        <v>12.621481782796186</v>
      </c>
      <c r="P2890" s="136">
        <f>P2889-P2887</f>
        <v>470626057.19499993</v>
      </c>
    </row>
  </sheetData>
  <autoFilter ref="A9:W2848" xr:uid="{963F9DBC-CA4A-4DE4-BD8B-1BF0A6FCBB3F}"/>
  <mergeCells count="1">
    <mergeCell ref="H8:I8"/>
  </mergeCells>
  <printOptions horizontalCentered="1"/>
  <pageMargins left="0" right="0" top="0.75" bottom="0.75" header="0.3" footer="0.3"/>
  <pageSetup scale="50" orientation="landscape" r:id="rId1"/>
  <headerFooter>
    <oddHeader>&amp;R&amp;"Times New Roman,Bold"KyPSC Case No. 2022-00372
AG-DR-01-096 Attach 14
Page &amp;P of &amp;N</oddHeader>
    <oddFooter>&amp;R&amp;F 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14585-8FCB-4F35-BA8F-96324DE510C9}">
  <dimension ref="A1:W1888"/>
  <sheetViews>
    <sheetView tabSelected="1" workbookViewId="0"/>
  </sheetViews>
  <sheetFormatPr defaultRowHeight="14.5" x14ac:dyDescent="0.35"/>
  <cols>
    <col min="1" max="1" width="2.81640625" customWidth="1"/>
    <col min="2" max="2" width="37" customWidth="1"/>
    <col min="3" max="3" width="19.453125" style="2" customWidth="1"/>
    <col min="4" max="4" width="17.1796875" style="2" customWidth="1"/>
    <col min="5" max="5" width="25.26953125" customWidth="1"/>
    <col min="6" max="6" width="14.453125" bestFit="1" customWidth="1"/>
    <col min="7" max="7" width="13.7265625" style="3" customWidth="1"/>
    <col min="8" max="8" width="18.1796875" style="2" customWidth="1"/>
    <col min="9" max="9" width="18.1796875" style="79" customWidth="1"/>
    <col min="10" max="10" width="9" customWidth="1"/>
    <col min="11" max="11" width="16.81640625" style="2" customWidth="1"/>
    <col min="12" max="12" width="17" style="79" customWidth="1"/>
    <col min="13" max="13" width="17.453125" style="79" customWidth="1"/>
    <col min="14" max="14" width="7.54296875" style="2" customWidth="1"/>
    <col min="15" max="15" width="9" customWidth="1"/>
    <col min="16" max="16" width="15.1796875" style="3" bestFit="1" customWidth="1"/>
    <col min="17" max="17" width="12.54296875" customWidth="1"/>
  </cols>
  <sheetData>
    <row r="1" spans="1:23" x14ac:dyDescent="0.35">
      <c r="J1" s="45"/>
      <c r="O1" s="9"/>
    </row>
    <row r="2" spans="1:23" x14ac:dyDescent="0.35">
      <c r="B2" s="30" t="s">
        <v>33</v>
      </c>
      <c r="C2" s="181"/>
      <c r="D2" s="181"/>
      <c r="E2" s="181"/>
      <c r="F2" s="181"/>
      <c r="G2" s="183"/>
      <c r="H2" s="181"/>
      <c r="I2" s="182"/>
      <c r="J2" s="181"/>
      <c r="K2" s="181"/>
      <c r="L2" s="180"/>
      <c r="M2" s="233"/>
      <c r="N2" s="233"/>
      <c r="O2" s="181"/>
      <c r="P2" s="181"/>
      <c r="Q2" s="181"/>
      <c r="R2" s="181"/>
      <c r="S2" s="181"/>
      <c r="T2" s="181"/>
      <c r="U2" s="181"/>
      <c r="V2" s="181"/>
      <c r="W2" s="181"/>
    </row>
    <row r="3" spans="1:23" x14ac:dyDescent="0.35">
      <c r="B3" s="30" t="s">
        <v>604</v>
      </c>
      <c r="C3" s="181"/>
      <c r="D3" s="181"/>
      <c r="E3" s="181"/>
      <c r="F3" s="181"/>
      <c r="G3" s="183"/>
      <c r="H3" s="181"/>
      <c r="I3" s="182"/>
      <c r="J3" s="181"/>
      <c r="K3" s="181"/>
      <c r="L3" s="180"/>
      <c r="M3" s="233"/>
      <c r="N3" s="233"/>
      <c r="O3" s="181"/>
      <c r="P3" s="181"/>
      <c r="Q3" s="181"/>
      <c r="R3" s="181"/>
      <c r="S3" s="181"/>
      <c r="T3" s="181"/>
      <c r="U3" s="181"/>
      <c r="V3" s="181"/>
      <c r="W3" s="181"/>
    </row>
    <row r="4" spans="1:23" x14ac:dyDescent="0.35">
      <c r="B4" s="30" t="s">
        <v>18</v>
      </c>
      <c r="C4" s="181"/>
      <c r="D4" s="181"/>
      <c r="E4" s="181"/>
      <c r="F4" s="181"/>
      <c r="G4" s="183"/>
      <c r="H4" s="181"/>
      <c r="I4" s="182"/>
      <c r="J4" s="181"/>
      <c r="K4" s="181"/>
      <c r="L4" s="180"/>
      <c r="M4" s="233"/>
      <c r="N4" s="233"/>
      <c r="O4" s="181"/>
      <c r="P4" s="181"/>
      <c r="Q4" s="181"/>
      <c r="R4" s="181"/>
      <c r="S4" s="181"/>
      <c r="T4" s="181"/>
      <c r="U4" s="181"/>
      <c r="V4" s="181"/>
      <c r="W4" s="181"/>
    </row>
    <row r="5" spans="1:23" x14ac:dyDescent="0.35">
      <c r="O5" s="9"/>
    </row>
    <row r="6" spans="1:23" x14ac:dyDescent="0.35">
      <c r="O6" s="9"/>
    </row>
    <row r="7" spans="1:23" x14ac:dyDescent="0.35">
      <c r="O7" s="9"/>
    </row>
    <row r="8" spans="1:23" x14ac:dyDescent="0.35">
      <c r="H8" s="240" t="s">
        <v>19</v>
      </c>
      <c r="I8" s="241"/>
      <c r="J8" s="21"/>
      <c r="K8" s="46"/>
      <c r="M8" s="80"/>
      <c r="N8" s="46"/>
      <c r="O8" s="65"/>
      <c r="P8" s="66"/>
    </row>
    <row r="9" spans="1:23" s="48" customFormat="1" ht="78.5" x14ac:dyDescent="0.35">
      <c r="A9" s="48" t="s">
        <v>427</v>
      </c>
      <c r="B9" s="49" t="s">
        <v>72</v>
      </c>
      <c r="C9" s="50" t="s">
        <v>73</v>
      </c>
      <c r="D9" s="50" t="s">
        <v>79</v>
      </c>
      <c r="E9" s="49" t="s">
        <v>74</v>
      </c>
      <c r="F9" s="49" t="s">
        <v>75</v>
      </c>
      <c r="G9" s="51" t="s">
        <v>428</v>
      </c>
      <c r="H9" s="52" t="s">
        <v>20</v>
      </c>
      <c r="I9" s="84" t="s">
        <v>21</v>
      </c>
      <c r="J9" s="53" t="s">
        <v>22</v>
      </c>
      <c r="K9" s="52" t="s">
        <v>23</v>
      </c>
      <c r="L9" s="84" t="s">
        <v>567</v>
      </c>
      <c r="M9" s="81" t="s">
        <v>0</v>
      </c>
      <c r="N9" s="54" t="s">
        <v>429</v>
      </c>
      <c r="O9" s="55" t="s">
        <v>24</v>
      </c>
      <c r="P9" s="67" t="s">
        <v>25</v>
      </c>
    </row>
    <row r="10" spans="1:23" s="35" customFormat="1" x14ac:dyDescent="0.35">
      <c r="A10" t="s">
        <v>312</v>
      </c>
      <c r="B10" s="68" t="s">
        <v>313</v>
      </c>
      <c r="C10" s="57">
        <v>44211</v>
      </c>
      <c r="D10" s="17">
        <v>44211</v>
      </c>
      <c r="E10" s="68" t="s">
        <v>430</v>
      </c>
      <c r="F10" s="15" t="s">
        <v>431</v>
      </c>
      <c r="G10" s="16">
        <v>409.46000000000004</v>
      </c>
      <c r="H10" s="2">
        <v>44197</v>
      </c>
      <c r="I10" s="17">
        <v>44211</v>
      </c>
      <c r="J10">
        <f t="shared" ref="J10:J73" si="0">I10-H10+1</f>
        <v>15</v>
      </c>
      <c r="K10" s="2">
        <f t="shared" ref="K10:K73" si="1">(H10+I10)/2</f>
        <v>44204</v>
      </c>
      <c r="L10" s="82">
        <v>44211.5</v>
      </c>
      <c r="M10" s="82">
        <v>44211.5</v>
      </c>
      <c r="N10" s="2"/>
      <c r="O10">
        <f t="shared" ref="O10:O73" si="2">M10-K10</f>
        <v>7.5</v>
      </c>
      <c r="P10" s="3">
        <f t="shared" ref="P10:P73" si="3">G10*O10</f>
        <v>3070.9500000000003</v>
      </c>
      <c r="Q10"/>
      <c r="R10"/>
      <c r="S10"/>
      <c r="T10"/>
      <c r="U10"/>
      <c r="V10"/>
      <c r="W10"/>
    </row>
    <row r="11" spans="1:23" s="35" customFormat="1" x14ac:dyDescent="0.35">
      <c r="A11" t="s">
        <v>312</v>
      </c>
      <c r="B11" s="68" t="s">
        <v>313</v>
      </c>
      <c r="C11" s="57">
        <v>44211</v>
      </c>
      <c r="D11" s="17">
        <v>44211</v>
      </c>
      <c r="E11" s="68" t="s">
        <v>432</v>
      </c>
      <c r="F11" s="15" t="s">
        <v>433</v>
      </c>
      <c r="G11" s="16">
        <v>175.18</v>
      </c>
      <c r="H11" s="2">
        <v>44197</v>
      </c>
      <c r="I11" s="17">
        <v>44211</v>
      </c>
      <c r="J11">
        <f t="shared" si="0"/>
        <v>15</v>
      </c>
      <c r="K11" s="2">
        <f t="shared" si="1"/>
        <v>44204</v>
      </c>
      <c r="L11" s="82">
        <v>44211.5</v>
      </c>
      <c r="M11" s="82">
        <v>44211.5</v>
      </c>
      <c r="N11" s="2"/>
      <c r="O11">
        <f t="shared" si="2"/>
        <v>7.5</v>
      </c>
      <c r="P11" s="3">
        <f t="shared" si="3"/>
        <v>1313.8500000000001</v>
      </c>
      <c r="Q11"/>
      <c r="R11"/>
      <c r="S11"/>
      <c r="T11"/>
      <c r="U11"/>
      <c r="V11"/>
      <c r="W11"/>
    </row>
    <row r="12" spans="1:23" s="35" customFormat="1" x14ac:dyDescent="0.35">
      <c r="A12" t="s">
        <v>312</v>
      </c>
      <c r="B12" s="68" t="s">
        <v>313</v>
      </c>
      <c r="C12" s="57">
        <v>44211</v>
      </c>
      <c r="D12" s="17">
        <v>44211</v>
      </c>
      <c r="E12" s="68" t="s">
        <v>434</v>
      </c>
      <c r="F12" s="15" t="s">
        <v>435</v>
      </c>
      <c r="G12" s="16">
        <v>87.81</v>
      </c>
      <c r="H12" s="2">
        <v>44197</v>
      </c>
      <c r="I12" s="17">
        <v>44211</v>
      </c>
      <c r="J12">
        <f t="shared" si="0"/>
        <v>15</v>
      </c>
      <c r="K12" s="2">
        <f t="shared" si="1"/>
        <v>44204</v>
      </c>
      <c r="L12" s="82">
        <v>44211.5</v>
      </c>
      <c r="M12" s="82">
        <v>44211.5</v>
      </c>
      <c r="N12" s="2"/>
      <c r="O12">
        <f t="shared" si="2"/>
        <v>7.5</v>
      </c>
      <c r="P12" s="3">
        <f t="shared" si="3"/>
        <v>658.57500000000005</v>
      </c>
      <c r="Q12"/>
      <c r="R12"/>
      <c r="S12"/>
      <c r="T12"/>
      <c r="U12"/>
      <c r="V12"/>
      <c r="W12"/>
    </row>
    <row r="13" spans="1:23" s="35" customFormat="1" x14ac:dyDescent="0.35">
      <c r="A13" t="s">
        <v>312</v>
      </c>
      <c r="B13" s="68" t="s">
        <v>313</v>
      </c>
      <c r="C13" s="57">
        <v>44211</v>
      </c>
      <c r="D13" s="17">
        <v>44211</v>
      </c>
      <c r="E13" s="68" t="s">
        <v>438</v>
      </c>
      <c r="F13" s="15" t="s">
        <v>439</v>
      </c>
      <c r="G13" s="16">
        <v>145.6</v>
      </c>
      <c r="H13" s="2">
        <v>44197</v>
      </c>
      <c r="I13" s="17">
        <v>44211</v>
      </c>
      <c r="J13">
        <f t="shared" si="0"/>
        <v>15</v>
      </c>
      <c r="K13" s="2">
        <f t="shared" si="1"/>
        <v>44204</v>
      </c>
      <c r="L13" s="82">
        <v>44211.5</v>
      </c>
      <c r="M13" s="82">
        <v>44211.5</v>
      </c>
      <c r="N13" s="2"/>
      <c r="O13">
        <f t="shared" si="2"/>
        <v>7.5</v>
      </c>
      <c r="P13" s="3">
        <f t="shared" si="3"/>
        <v>1092</v>
      </c>
      <c r="Q13"/>
      <c r="R13"/>
      <c r="S13"/>
      <c r="T13"/>
      <c r="U13"/>
      <c r="V13"/>
      <c r="W13"/>
    </row>
    <row r="14" spans="1:23" s="35" customFormat="1" x14ac:dyDescent="0.35">
      <c r="A14" t="s">
        <v>312</v>
      </c>
      <c r="B14" s="68" t="s">
        <v>313</v>
      </c>
      <c r="C14" s="57">
        <v>44211</v>
      </c>
      <c r="D14" s="17">
        <v>44211</v>
      </c>
      <c r="E14" s="68" t="s">
        <v>440</v>
      </c>
      <c r="F14" s="15" t="s">
        <v>441</v>
      </c>
      <c r="G14" s="16">
        <v>3.34</v>
      </c>
      <c r="H14" s="2">
        <v>44197</v>
      </c>
      <c r="I14" s="17">
        <v>44211</v>
      </c>
      <c r="J14">
        <f t="shared" si="0"/>
        <v>15</v>
      </c>
      <c r="K14" s="2">
        <f t="shared" si="1"/>
        <v>44204</v>
      </c>
      <c r="L14" s="82">
        <v>44211.5</v>
      </c>
      <c r="M14" s="79">
        <v>44223.5</v>
      </c>
      <c r="N14" s="2"/>
      <c r="O14">
        <f t="shared" si="2"/>
        <v>19.5</v>
      </c>
      <c r="P14" s="3">
        <f t="shared" si="3"/>
        <v>65.13</v>
      </c>
      <c r="Q14"/>
      <c r="R14"/>
      <c r="S14"/>
      <c r="T14"/>
      <c r="U14"/>
      <c r="V14"/>
      <c r="W14"/>
    </row>
    <row r="15" spans="1:23" s="35" customFormat="1" x14ac:dyDescent="0.35">
      <c r="A15" t="s">
        <v>312</v>
      </c>
      <c r="B15" s="68" t="s">
        <v>313</v>
      </c>
      <c r="C15" s="57">
        <v>44211</v>
      </c>
      <c r="D15" s="17">
        <v>44211</v>
      </c>
      <c r="E15" s="68" t="s">
        <v>442</v>
      </c>
      <c r="F15" s="15" t="s">
        <v>443</v>
      </c>
      <c r="G15" s="16">
        <v>6.5</v>
      </c>
      <c r="H15" s="2">
        <v>44197</v>
      </c>
      <c r="I15" s="17">
        <v>44211</v>
      </c>
      <c r="J15">
        <f t="shared" si="0"/>
        <v>15</v>
      </c>
      <c r="K15" s="2">
        <f t="shared" si="1"/>
        <v>44204</v>
      </c>
      <c r="L15" s="82">
        <v>44211.5</v>
      </c>
      <c r="M15" s="82">
        <v>44211.5</v>
      </c>
      <c r="N15" s="2"/>
      <c r="O15">
        <f t="shared" si="2"/>
        <v>7.5</v>
      </c>
      <c r="P15" s="3">
        <f t="shared" si="3"/>
        <v>48.75</v>
      </c>
      <c r="Q15"/>
      <c r="R15"/>
      <c r="S15"/>
      <c r="T15"/>
      <c r="U15"/>
      <c r="V15"/>
      <c r="W15"/>
    </row>
    <row r="16" spans="1:23" x14ac:dyDescent="0.35">
      <c r="A16" t="s">
        <v>312</v>
      </c>
      <c r="B16" s="68" t="s">
        <v>313</v>
      </c>
      <c r="C16" s="57">
        <v>44211</v>
      </c>
      <c r="D16" s="17">
        <v>44211</v>
      </c>
      <c r="E16" s="68" t="s">
        <v>478</v>
      </c>
      <c r="F16" s="15" t="s">
        <v>479</v>
      </c>
      <c r="G16" s="16">
        <v>50</v>
      </c>
      <c r="H16" s="2">
        <v>44197</v>
      </c>
      <c r="I16" s="17">
        <v>44211</v>
      </c>
      <c r="J16">
        <f t="shared" si="0"/>
        <v>15</v>
      </c>
      <c r="K16" s="2">
        <f t="shared" si="1"/>
        <v>44204</v>
      </c>
      <c r="L16" s="82">
        <v>44211.5</v>
      </c>
      <c r="M16" s="82">
        <v>44211.5</v>
      </c>
      <c r="O16">
        <f t="shared" si="2"/>
        <v>7.5</v>
      </c>
      <c r="P16" s="3">
        <f t="shared" si="3"/>
        <v>375</v>
      </c>
    </row>
    <row r="17" spans="1:16" x14ac:dyDescent="0.35">
      <c r="A17" t="s">
        <v>312</v>
      </c>
      <c r="B17" s="68" t="s">
        <v>313</v>
      </c>
      <c r="C17" s="57">
        <v>44211</v>
      </c>
      <c r="D17" s="17">
        <v>44211</v>
      </c>
      <c r="E17" s="68" t="s">
        <v>480</v>
      </c>
      <c r="F17" s="15" t="s">
        <v>481</v>
      </c>
      <c r="G17" s="16">
        <v>50</v>
      </c>
      <c r="H17" s="2">
        <v>44197</v>
      </c>
      <c r="I17" s="17">
        <v>44211</v>
      </c>
      <c r="J17">
        <f t="shared" si="0"/>
        <v>15</v>
      </c>
      <c r="K17" s="2">
        <f t="shared" si="1"/>
        <v>44204</v>
      </c>
      <c r="L17" s="82">
        <v>44211.5</v>
      </c>
      <c r="M17" s="82">
        <v>44211.5</v>
      </c>
      <c r="O17">
        <f t="shared" si="2"/>
        <v>7.5</v>
      </c>
      <c r="P17" s="3">
        <f t="shared" si="3"/>
        <v>375</v>
      </c>
    </row>
    <row r="18" spans="1:16" x14ac:dyDescent="0.35">
      <c r="A18" t="s">
        <v>312</v>
      </c>
      <c r="B18" s="68" t="s">
        <v>313</v>
      </c>
      <c r="C18" s="57">
        <v>44211</v>
      </c>
      <c r="D18" s="17">
        <v>44211</v>
      </c>
      <c r="E18" s="68" t="s">
        <v>482</v>
      </c>
      <c r="F18" s="15" t="s">
        <v>483</v>
      </c>
      <c r="G18" s="16">
        <v>250</v>
      </c>
      <c r="H18" s="2">
        <v>44197</v>
      </c>
      <c r="I18" s="17">
        <v>44211</v>
      </c>
      <c r="J18">
        <f t="shared" si="0"/>
        <v>15</v>
      </c>
      <c r="K18" s="2">
        <f t="shared" si="1"/>
        <v>44204</v>
      </c>
      <c r="L18" s="82">
        <v>44211.5</v>
      </c>
      <c r="M18" s="82">
        <v>44211.5</v>
      </c>
      <c r="O18">
        <f t="shared" si="2"/>
        <v>7.5</v>
      </c>
      <c r="P18" s="3">
        <f t="shared" si="3"/>
        <v>1875</v>
      </c>
    </row>
    <row r="19" spans="1:16" x14ac:dyDescent="0.35">
      <c r="A19" t="s">
        <v>312</v>
      </c>
      <c r="B19" s="68" t="s">
        <v>313</v>
      </c>
      <c r="C19" s="57">
        <v>44211</v>
      </c>
      <c r="D19" s="17">
        <v>44211</v>
      </c>
      <c r="E19" s="68" t="s">
        <v>444</v>
      </c>
      <c r="F19" s="15" t="s">
        <v>445</v>
      </c>
      <c r="G19" s="16">
        <v>6.33</v>
      </c>
      <c r="H19" s="2">
        <v>44197</v>
      </c>
      <c r="I19" s="17">
        <v>44211</v>
      </c>
      <c r="J19">
        <f t="shared" si="0"/>
        <v>15</v>
      </c>
      <c r="K19" s="2">
        <f t="shared" si="1"/>
        <v>44204</v>
      </c>
      <c r="L19" s="82">
        <v>44211.5</v>
      </c>
      <c r="M19" s="82">
        <v>44211.5</v>
      </c>
      <c r="O19">
        <f t="shared" si="2"/>
        <v>7.5</v>
      </c>
      <c r="P19" s="3">
        <f t="shared" si="3"/>
        <v>47.475000000000001</v>
      </c>
    </row>
    <row r="20" spans="1:16" x14ac:dyDescent="0.35">
      <c r="A20" t="s">
        <v>312</v>
      </c>
      <c r="B20" s="68" t="s">
        <v>313</v>
      </c>
      <c r="C20" s="57">
        <v>44211</v>
      </c>
      <c r="D20" s="17">
        <v>44211</v>
      </c>
      <c r="E20" s="68" t="s">
        <v>494</v>
      </c>
      <c r="F20" s="15" t="s">
        <v>495</v>
      </c>
      <c r="G20" s="16">
        <v>2.2000000000000002</v>
      </c>
      <c r="H20" s="2">
        <v>44197</v>
      </c>
      <c r="I20" s="17">
        <v>44211</v>
      </c>
      <c r="J20">
        <f t="shared" si="0"/>
        <v>15</v>
      </c>
      <c r="K20" s="2">
        <f t="shared" si="1"/>
        <v>44204</v>
      </c>
      <c r="L20" s="82">
        <v>44211.5</v>
      </c>
      <c r="M20" s="79">
        <v>44244.5</v>
      </c>
      <c r="O20">
        <f t="shared" si="2"/>
        <v>40.5</v>
      </c>
      <c r="P20" s="3">
        <f t="shared" si="3"/>
        <v>89.100000000000009</v>
      </c>
    </row>
    <row r="21" spans="1:16" x14ac:dyDescent="0.35">
      <c r="A21" t="s">
        <v>312</v>
      </c>
      <c r="B21" s="68" t="s">
        <v>313</v>
      </c>
      <c r="C21" s="57">
        <v>44211</v>
      </c>
      <c r="D21" s="17">
        <v>44211</v>
      </c>
      <c r="E21" s="68" t="s">
        <v>430</v>
      </c>
      <c r="F21" s="15" t="s">
        <v>431</v>
      </c>
      <c r="G21" s="16">
        <v>101.58</v>
      </c>
      <c r="H21" s="2">
        <v>44197</v>
      </c>
      <c r="I21" s="17">
        <v>44211</v>
      </c>
      <c r="J21">
        <f t="shared" si="0"/>
        <v>15</v>
      </c>
      <c r="K21" s="2">
        <f t="shared" si="1"/>
        <v>44204</v>
      </c>
      <c r="L21" s="82">
        <v>44211.5</v>
      </c>
      <c r="M21" s="82">
        <v>44211.5</v>
      </c>
      <c r="O21">
        <f t="shared" si="2"/>
        <v>7.5</v>
      </c>
      <c r="P21" s="3">
        <f t="shared" si="3"/>
        <v>761.85</v>
      </c>
    </row>
    <row r="22" spans="1:16" x14ac:dyDescent="0.35">
      <c r="A22" t="s">
        <v>312</v>
      </c>
      <c r="B22" s="68" t="s">
        <v>313</v>
      </c>
      <c r="C22" s="57">
        <v>44211</v>
      </c>
      <c r="D22" s="17">
        <v>44211</v>
      </c>
      <c r="E22" s="68" t="s">
        <v>432</v>
      </c>
      <c r="F22" s="15" t="s">
        <v>433</v>
      </c>
      <c r="G22" s="16">
        <v>152.36000000000001</v>
      </c>
      <c r="H22" s="2">
        <v>44197</v>
      </c>
      <c r="I22" s="17">
        <v>44211</v>
      </c>
      <c r="J22">
        <f t="shared" si="0"/>
        <v>15</v>
      </c>
      <c r="K22" s="2">
        <f t="shared" si="1"/>
        <v>44204</v>
      </c>
      <c r="L22" s="82">
        <v>44211.5</v>
      </c>
      <c r="M22" s="82">
        <v>44211.5</v>
      </c>
      <c r="O22">
        <f t="shared" si="2"/>
        <v>7.5</v>
      </c>
      <c r="P22" s="3">
        <f t="shared" si="3"/>
        <v>1142.7</v>
      </c>
    </row>
    <row r="23" spans="1:16" x14ac:dyDescent="0.35">
      <c r="A23" t="s">
        <v>312</v>
      </c>
      <c r="B23" s="68" t="s">
        <v>313</v>
      </c>
      <c r="C23" s="57">
        <v>44211</v>
      </c>
      <c r="D23" s="17">
        <v>44211</v>
      </c>
      <c r="E23" s="68" t="s">
        <v>434</v>
      </c>
      <c r="F23" s="15" t="s">
        <v>435</v>
      </c>
      <c r="G23" s="16">
        <v>152.36000000000001</v>
      </c>
      <c r="H23" s="2">
        <v>44197</v>
      </c>
      <c r="I23" s="17">
        <v>44211</v>
      </c>
      <c r="J23">
        <f t="shared" si="0"/>
        <v>15</v>
      </c>
      <c r="K23" s="2">
        <f t="shared" si="1"/>
        <v>44204</v>
      </c>
      <c r="L23" s="82">
        <v>44211.5</v>
      </c>
      <c r="M23" s="82">
        <v>44211.5</v>
      </c>
      <c r="O23">
        <f t="shared" si="2"/>
        <v>7.5</v>
      </c>
      <c r="P23" s="3">
        <f t="shared" si="3"/>
        <v>1142.7</v>
      </c>
    </row>
    <row r="24" spans="1:16" x14ac:dyDescent="0.35">
      <c r="A24" t="s">
        <v>312</v>
      </c>
      <c r="B24" s="68" t="s">
        <v>313</v>
      </c>
      <c r="C24" s="57">
        <v>44211</v>
      </c>
      <c r="D24" s="17">
        <v>44211</v>
      </c>
      <c r="E24" s="68" t="s">
        <v>440</v>
      </c>
      <c r="F24" s="15" t="s">
        <v>441</v>
      </c>
      <c r="G24" s="16">
        <v>10.59</v>
      </c>
      <c r="H24" s="2">
        <v>44197</v>
      </c>
      <c r="I24" s="17">
        <v>44211</v>
      </c>
      <c r="J24">
        <f t="shared" si="0"/>
        <v>15</v>
      </c>
      <c r="K24" s="2">
        <f t="shared" si="1"/>
        <v>44204</v>
      </c>
      <c r="L24" s="82">
        <v>44211.5</v>
      </c>
      <c r="M24" s="79">
        <v>44223.5</v>
      </c>
      <c r="O24">
        <f t="shared" si="2"/>
        <v>19.5</v>
      </c>
      <c r="P24" s="3">
        <f t="shared" si="3"/>
        <v>206.505</v>
      </c>
    </row>
    <row r="25" spans="1:16" x14ac:dyDescent="0.35">
      <c r="A25" t="s">
        <v>312</v>
      </c>
      <c r="B25" s="68" t="s">
        <v>313</v>
      </c>
      <c r="C25" s="57">
        <v>44211</v>
      </c>
      <c r="D25" s="17">
        <v>44211</v>
      </c>
      <c r="E25" s="68" t="s">
        <v>468</v>
      </c>
      <c r="F25" s="15" t="s">
        <v>469</v>
      </c>
      <c r="G25" s="16">
        <v>0.85</v>
      </c>
      <c r="H25" s="2">
        <v>44197</v>
      </c>
      <c r="I25" s="17">
        <v>44211</v>
      </c>
      <c r="J25">
        <f t="shared" si="0"/>
        <v>15</v>
      </c>
      <c r="K25" s="2">
        <f t="shared" si="1"/>
        <v>44204</v>
      </c>
      <c r="L25" s="82">
        <v>44211.5</v>
      </c>
      <c r="M25" s="79">
        <v>44244.5</v>
      </c>
      <c r="O25">
        <f t="shared" si="2"/>
        <v>40.5</v>
      </c>
      <c r="P25" s="3">
        <f t="shared" si="3"/>
        <v>34.424999999999997</v>
      </c>
    </row>
    <row r="26" spans="1:16" x14ac:dyDescent="0.35">
      <c r="A26" t="s">
        <v>312</v>
      </c>
      <c r="B26" s="68" t="s">
        <v>313</v>
      </c>
      <c r="C26" s="57">
        <v>44211</v>
      </c>
      <c r="D26" s="17">
        <v>44211</v>
      </c>
      <c r="E26" s="68" t="s">
        <v>442</v>
      </c>
      <c r="F26" s="15" t="s">
        <v>443</v>
      </c>
      <c r="G26" s="16">
        <v>26.5</v>
      </c>
      <c r="H26" s="2">
        <v>44197</v>
      </c>
      <c r="I26" s="17">
        <v>44211</v>
      </c>
      <c r="J26">
        <f t="shared" si="0"/>
        <v>15</v>
      </c>
      <c r="K26" s="2">
        <f t="shared" si="1"/>
        <v>44204</v>
      </c>
      <c r="L26" s="82">
        <v>44211.5</v>
      </c>
      <c r="M26" s="82">
        <v>44211.5</v>
      </c>
      <c r="O26">
        <f t="shared" si="2"/>
        <v>7.5</v>
      </c>
      <c r="P26" s="3">
        <f t="shared" si="3"/>
        <v>198.75</v>
      </c>
    </row>
    <row r="27" spans="1:16" x14ac:dyDescent="0.35">
      <c r="A27" t="s">
        <v>312</v>
      </c>
      <c r="B27" s="68" t="s">
        <v>313</v>
      </c>
      <c r="C27" s="57">
        <v>44211</v>
      </c>
      <c r="D27" s="17">
        <v>44211</v>
      </c>
      <c r="E27" s="68" t="s">
        <v>476</v>
      </c>
      <c r="F27" s="15" t="s">
        <v>477</v>
      </c>
      <c r="G27" s="16">
        <v>0.81</v>
      </c>
      <c r="H27" s="2">
        <v>44197</v>
      </c>
      <c r="I27" s="17">
        <v>44211</v>
      </c>
      <c r="J27">
        <f t="shared" si="0"/>
        <v>15</v>
      </c>
      <c r="K27" s="2">
        <f t="shared" si="1"/>
        <v>44204</v>
      </c>
      <c r="L27" s="82">
        <v>44211.5</v>
      </c>
      <c r="M27" s="79">
        <v>44244.5</v>
      </c>
      <c r="O27">
        <f t="shared" si="2"/>
        <v>40.5</v>
      </c>
      <c r="P27" s="3">
        <f t="shared" si="3"/>
        <v>32.805</v>
      </c>
    </row>
    <row r="28" spans="1:16" x14ac:dyDescent="0.35">
      <c r="A28" t="s">
        <v>312</v>
      </c>
      <c r="B28" s="68" t="s">
        <v>313</v>
      </c>
      <c r="C28" s="57">
        <v>44211</v>
      </c>
      <c r="D28" s="17">
        <v>44211</v>
      </c>
      <c r="E28" s="68" t="s">
        <v>478</v>
      </c>
      <c r="F28" s="15" t="s">
        <v>479</v>
      </c>
      <c r="G28" s="16">
        <v>166.67</v>
      </c>
      <c r="H28" s="2">
        <v>44197</v>
      </c>
      <c r="I28" s="17">
        <v>44211</v>
      </c>
      <c r="J28">
        <f t="shared" si="0"/>
        <v>15</v>
      </c>
      <c r="K28" s="2">
        <f t="shared" si="1"/>
        <v>44204</v>
      </c>
      <c r="L28" s="82">
        <v>44211.5</v>
      </c>
      <c r="M28" s="82">
        <v>44211.5</v>
      </c>
      <c r="O28">
        <f t="shared" si="2"/>
        <v>7.5</v>
      </c>
      <c r="P28" s="3">
        <f t="shared" si="3"/>
        <v>1250.0249999999999</v>
      </c>
    </row>
    <row r="29" spans="1:16" x14ac:dyDescent="0.35">
      <c r="A29" t="s">
        <v>312</v>
      </c>
      <c r="B29" s="68" t="s">
        <v>313</v>
      </c>
      <c r="C29" s="57">
        <v>44211</v>
      </c>
      <c r="D29" s="17">
        <v>44211</v>
      </c>
      <c r="E29" s="68" t="s">
        <v>480</v>
      </c>
      <c r="F29" s="15" t="s">
        <v>481</v>
      </c>
      <c r="G29" s="16">
        <v>166.67</v>
      </c>
      <c r="H29" s="2">
        <v>44197</v>
      </c>
      <c r="I29" s="17">
        <v>44211</v>
      </c>
      <c r="J29">
        <f t="shared" si="0"/>
        <v>15</v>
      </c>
      <c r="K29" s="2">
        <f t="shared" si="1"/>
        <v>44204</v>
      </c>
      <c r="L29" s="82">
        <v>44211.5</v>
      </c>
      <c r="M29" s="82">
        <v>44211.5</v>
      </c>
      <c r="O29">
        <f t="shared" si="2"/>
        <v>7.5</v>
      </c>
      <c r="P29" s="3">
        <f t="shared" si="3"/>
        <v>1250.0249999999999</v>
      </c>
    </row>
    <row r="30" spans="1:16" x14ac:dyDescent="0.35">
      <c r="A30" t="s">
        <v>312</v>
      </c>
      <c r="B30" s="68" t="s">
        <v>313</v>
      </c>
      <c r="C30" s="57">
        <v>44211</v>
      </c>
      <c r="D30" s="17">
        <v>44211</v>
      </c>
      <c r="E30" s="68" t="s">
        <v>482</v>
      </c>
      <c r="F30" s="15" t="s">
        <v>483</v>
      </c>
      <c r="G30" s="16">
        <v>500</v>
      </c>
      <c r="H30" s="2">
        <v>44197</v>
      </c>
      <c r="I30" s="17">
        <v>44211</v>
      </c>
      <c r="J30">
        <f t="shared" si="0"/>
        <v>15</v>
      </c>
      <c r="K30" s="2">
        <f t="shared" si="1"/>
        <v>44204</v>
      </c>
      <c r="L30" s="82">
        <v>44211.5</v>
      </c>
      <c r="M30" s="82">
        <v>44211.5</v>
      </c>
      <c r="O30">
        <f t="shared" si="2"/>
        <v>7.5</v>
      </c>
      <c r="P30" s="3">
        <f t="shared" si="3"/>
        <v>3750</v>
      </c>
    </row>
    <row r="31" spans="1:16" x14ac:dyDescent="0.35">
      <c r="A31" t="s">
        <v>312</v>
      </c>
      <c r="B31" s="68" t="s">
        <v>313</v>
      </c>
      <c r="C31" s="57">
        <v>44211</v>
      </c>
      <c r="D31" s="17">
        <v>44211</v>
      </c>
      <c r="E31" s="68" t="s">
        <v>444</v>
      </c>
      <c r="F31" s="15" t="s">
        <v>445</v>
      </c>
      <c r="G31" s="16">
        <v>73.33</v>
      </c>
      <c r="H31" s="2">
        <v>44197</v>
      </c>
      <c r="I31" s="17">
        <v>44211</v>
      </c>
      <c r="J31">
        <f t="shared" si="0"/>
        <v>15</v>
      </c>
      <c r="K31" s="2">
        <f t="shared" si="1"/>
        <v>44204</v>
      </c>
      <c r="L31" s="82">
        <v>44211.5</v>
      </c>
      <c r="M31" s="82">
        <v>44211.5</v>
      </c>
      <c r="O31">
        <f t="shared" si="2"/>
        <v>7.5</v>
      </c>
      <c r="P31" s="3">
        <f t="shared" si="3"/>
        <v>549.97500000000002</v>
      </c>
    </row>
    <row r="32" spans="1:16" x14ac:dyDescent="0.35">
      <c r="A32" t="s">
        <v>312</v>
      </c>
      <c r="B32" s="68" t="s">
        <v>313</v>
      </c>
      <c r="C32" s="57">
        <v>44211</v>
      </c>
      <c r="D32" s="17">
        <v>44211</v>
      </c>
      <c r="E32" s="68" t="s">
        <v>494</v>
      </c>
      <c r="F32" s="15" t="s">
        <v>495</v>
      </c>
      <c r="G32" s="16">
        <v>11.53</v>
      </c>
      <c r="H32" s="2">
        <v>44197</v>
      </c>
      <c r="I32" s="17">
        <v>44211</v>
      </c>
      <c r="J32">
        <f t="shared" si="0"/>
        <v>15</v>
      </c>
      <c r="K32" s="2">
        <f t="shared" si="1"/>
        <v>44204</v>
      </c>
      <c r="L32" s="82">
        <v>44211.5</v>
      </c>
      <c r="M32" s="79">
        <v>44244.5</v>
      </c>
      <c r="O32">
        <f t="shared" si="2"/>
        <v>40.5</v>
      </c>
      <c r="P32" s="3">
        <f t="shared" si="3"/>
        <v>466.96499999999997</v>
      </c>
    </row>
    <row r="33" spans="1:16" x14ac:dyDescent="0.35">
      <c r="A33" t="s">
        <v>312</v>
      </c>
      <c r="B33" s="68" t="s">
        <v>313</v>
      </c>
      <c r="C33" s="57">
        <v>44211</v>
      </c>
      <c r="D33" s="17">
        <v>44211</v>
      </c>
      <c r="E33" s="68" t="s">
        <v>496</v>
      </c>
      <c r="F33" s="15" t="s">
        <v>497</v>
      </c>
      <c r="G33" s="16">
        <v>4.75</v>
      </c>
      <c r="H33" s="2">
        <v>44197</v>
      </c>
      <c r="I33" s="17">
        <v>44211</v>
      </c>
      <c r="J33">
        <f t="shared" si="0"/>
        <v>15</v>
      </c>
      <c r="K33" s="2">
        <f t="shared" si="1"/>
        <v>44204</v>
      </c>
      <c r="L33" s="82">
        <v>44211.5</v>
      </c>
      <c r="M33" s="79">
        <v>44244.5</v>
      </c>
      <c r="O33">
        <f t="shared" si="2"/>
        <v>40.5</v>
      </c>
      <c r="P33" s="3">
        <f t="shared" si="3"/>
        <v>192.375</v>
      </c>
    </row>
    <row r="34" spans="1:16" x14ac:dyDescent="0.35">
      <c r="A34" t="s">
        <v>312</v>
      </c>
      <c r="B34" s="68" t="s">
        <v>313</v>
      </c>
      <c r="C34" s="57">
        <v>44211</v>
      </c>
      <c r="D34" s="17">
        <v>44211</v>
      </c>
      <c r="E34" s="68" t="s">
        <v>498</v>
      </c>
      <c r="F34" s="15" t="s">
        <v>499</v>
      </c>
      <c r="G34" s="16">
        <v>1.45</v>
      </c>
      <c r="H34" s="2">
        <v>44197</v>
      </c>
      <c r="I34" s="17">
        <v>44211</v>
      </c>
      <c r="J34">
        <f t="shared" si="0"/>
        <v>15</v>
      </c>
      <c r="K34" s="2">
        <f t="shared" si="1"/>
        <v>44204</v>
      </c>
      <c r="L34" s="82">
        <v>44211.5</v>
      </c>
      <c r="M34" s="79">
        <v>44244.5</v>
      </c>
      <c r="O34">
        <f t="shared" si="2"/>
        <v>40.5</v>
      </c>
      <c r="P34" s="3">
        <f t="shared" si="3"/>
        <v>58.725000000000001</v>
      </c>
    </row>
    <row r="35" spans="1:16" x14ac:dyDescent="0.35">
      <c r="A35" t="s">
        <v>312</v>
      </c>
      <c r="B35" s="68" t="s">
        <v>313</v>
      </c>
      <c r="C35" s="57">
        <v>44211</v>
      </c>
      <c r="D35" s="17">
        <v>44211</v>
      </c>
      <c r="E35" s="68" t="s">
        <v>500</v>
      </c>
      <c r="F35" s="15" t="s">
        <v>501</v>
      </c>
      <c r="G35" s="16">
        <v>2.5499999999999998</v>
      </c>
      <c r="H35" s="2">
        <v>44197</v>
      </c>
      <c r="I35" s="17">
        <v>44211</v>
      </c>
      <c r="J35">
        <f t="shared" si="0"/>
        <v>15</v>
      </c>
      <c r="K35" s="2">
        <f t="shared" si="1"/>
        <v>44204</v>
      </c>
      <c r="L35" s="82">
        <v>44211.5</v>
      </c>
      <c r="M35" s="79">
        <v>44244.5</v>
      </c>
      <c r="O35">
        <f t="shared" si="2"/>
        <v>40.5</v>
      </c>
      <c r="P35" s="3">
        <f t="shared" si="3"/>
        <v>103.27499999999999</v>
      </c>
    </row>
    <row r="36" spans="1:16" x14ac:dyDescent="0.35">
      <c r="A36" t="s">
        <v>312</v>
      </c>
      <c r="B36" s="68" t="s">
        <v>313</v>
      </c>
      <c r="C36" s="57">
        <v>44211</v>
      </c>
      <c r="D36" s="17">
        <v>44211</v>
      </c>
      <c r="E36" s="68" t="s">
        <v>430</v>
      </c>
      <c r="F36" s="15" t="s">
        <v>431</v>
      </c>
      <c r="G36" s="16">
        <v>73.739999999999995</v>
      </c>
      <c r="H36" s="2">
        <v>44197</v>
      </c>
      <c r="I36" s="17">
        <v>44211</v>
      </c>
      <c r="J36">
        <f t="shared" si="0"/>
        <v>15</v>
      </c>
      <c r="K36" s="2">
        <f t="shared" si="1"/>
        <v>44204</v>
      </c>
      <c r="L36" s="82">
        <v>44211.5</v>
      </c>
      <c r="M36" s="82">
        <v>44211.5</v>
      </c>
      <c r="O36">
        <f t="shared" si="2"/>
        <v>7.5</v>
      </c>
      <c r="P36" s="3">
        <f t="shared" si="3"/>
        <v>553.04999999999995</v>
      </c>
    </row>
    <row r="37" spans="1:16" x14ac:dyDescent="0.35">
      <c r="A37" t="s">
        <v>312</v>
      </c>
      <c r="B37" s="68" t="s">
        <v>313</v>
      </c>
      <c r="C37" s="57">
        <v>44211</v>
      </c>
      <c r="D37" s="17">
        <v>44211</v>
      </c>
      <c r="E37" s="68" t="s">
        <v>432</v>
      </c>
      <c r="F37" s="15" t="s">
        <v>433</v>
      </c>
      <c r="G37" s="16">
        <v>110.61</v>
      </c>
      <c r="H37" s="2">
        <v>44197</v>
      </c>
      <c r="I37" s="17">
        <v>44211</v>
      </c>
      <c r="J37">
        <f t="shared" si="0"/>
        <v>15</v>
      </c>
      <c r="K37" s="2">
        <f t="shared" si="1"/>
        <v>44204</v>
      </c>
      <c r="L37" s="82">
        <v>44211.5</v>
      </c>
      <c r="M37" s="82">
        <v>44211.5</v>
      </c>
      <c r="O37">
        <f t="shared" si="2"/>
        <v>7.5</v>
      </c>
      <c r="P37" s="3">
        <f t="shared" si="3"/>
        <v>829.57500000000005</v>
      </c>
    </row>
    <row r="38" spans="1:16" x14ac:dyDescent="0.35">
      <c r="A38" t="s">
        <v>312</v>
      </c>
      <c r="B38" s="68" t="s">
        <v>313</v>
      </c>
      <c r="C38" s="57">
        <v>44211</v>
      </c>
      <c r="D38" s="17">
        <v>44211</v>
      </c>
      <c r="E38" s="68" t="s">
        <v>434</v>
      </c>
      <c r="F38" s="15" t="s">
        <v>435</v>
      </c>
      <c r="G38" s="16">
        <v>193.57</v>
      </c>
      <c r="H38" s="2">
        <v>44197</v>
      </c>
      <c r="I38" s="17">
        <v>44211</v>
      </c>
      <c r="J38">
        <f t="shared" si="0"/>
        <v>15</v>
      </c>
      <c r="K38" s="2">
        <f t="shared" si="1"/>
        <v>44204</v>
      </c>
      <c r="L38" s="82">
        <v>44211.5</v>
      </c>
      <c r="M38" s="82">
        <v>44211.5</v>
      </c>
      <c r="O38">
        <f t="shared" si="2"/>
        <v>7.5</v>
      </c>
      <c r="P38" s="3">
        <f t="shared" si="3"/>
        <v>1451.7749999999999</v>
      </c>
    </row>
    <row r="39" spans="1:16" x14ac:dyDescent="0.35">
      <c r="A39" t="s">
        <v>312</v>
      </c>
      <c r="B39" s="68" t="s">
        <v>313</v>
      </c>
      <c r="C39" s="57">
        <v>44211</v>
      </c>
      <c r="D39" s="17">
        <v>44211</v>
      </c>
      <c r="E39" s="68" t="s">
        <v>442</v>
      </c>
      <c r="F39" s="15" t="s">
        <v>443</v>
      </c>
      <c r="G39" s="16">
        <v>14.5</v>
      </c>
      <c r="H39" s="2">
        <v>44197</v>
      </c>
      <c r="I39" s="17">
        <v>44211</v>
      </c>
      <c r="J39">
        <f t="shared" si="0"/>
        <v>15</v>
      </c>
      <c r="K39" s="2">
        <f t="shared" si="1"/>
        <v>44204</v>
      </c>
      <c r="L39" s="82">
        <v>44211.5</v>
      </c>
      <c r="M39" s="82">
        <v>44211.5</v>
      </c>
      <c r="O39">
        <f t="shared" si="2"/>
        <v>7.5</v>
      </c>
      <c r="P39" s="3">
        <f t="shared" si="3"/>
        <v>108.75</v>
      </c>
    </row>
    <row r="40" spans="1:16" x14ac:dyDescent="0.35">
      <c r="A40" t="s">
        <v>312</v>
      </c>
      <c r="B40" s="68" t="s">
        <v>313</v>
      </c>
      <c r="C40" s="57">
        <v>44211</v>
      </c>
      <c r="D40" s="17">
        <v>44211</v>
      </c>
      <c r="E40" s="68" t="s">
        <v>444</v>
      </c>
      <c r="F40" s="15" t="s">
        <v>445</v>
      </c>
      <c r="G40" s="16">
        <v>343.46</v>
      </c>
      <c r="H40" s="2">
        <v>44197</v>
      </c>
      <c r="I40" s="17">
        <v>44211</v>
      </c>
      <c r="J40">
        <f t="shared" si="0"/>
        <v>15</v>
      </c>
      <c r="K40" s="2">
        <f t="shared" si="1"/>
        <v>44204</v>
      </c>
      <c r="L40" s="82">
        <v>44211.5</v>
      </c>
      <c r="M40" s="82">
        <v>44211.5</v>
      </c>
      <c r="O40">
        <f t="shared" si="2"/>
        <v>7.5</v>
      </c>
      <c r="P40" s="3">
        <f t="shared" si="3"/>
        <v>2575.9499999999998</v>
      </c>
    </row>
    <row r="41" spans="1:16" x14ac:dyDescent="0.35">
      <c r="A41" t="s">
        <v>312</v>
      </c>
      <c r="B41" s="68" t="s">
        <v>313</v>
      </c>
      <c r="C41" s="57">
        <v>44211</v>
      </c>
      <c r="D41" s="17">
        <v>44211</v>
      </c>
      <c r="E41" s="68" t="s">
        <v>490</v>
      </c>
      <c r="F41" s="15" t="s">
        <v>491</v>
      </c>
      <c r="G41" s="16">
        <v>104.17</v>
      </c>
      <c r="H41" s="2">
        <v>44197</v>
      </c>
      <c r="I41" s="17">
        <v>44211</v>
      </c>
      <c r="J41">
        <f t="shared" si="0"/>
        <v>15</v>
      </c>
      <c r="K41" s="2">
        <f t="shared" si="1"/>
        <v>44204</v>
      </c>
      <c r="L41" s="82">
        <v>44211.5</v>
      </c>
      <c r="M41" s="79">
        <v>44211.5</v>
      </c>
      <c r="O41">
        <f t="shared" si="2"/>
        <v>7.5</v>
      </c>
      <c r="P41" s="3">
        <f t="shared" si="3"/>
        <v>781.27499999999998</v>
      </c>
    </row>
    <row r="42" spans="1:16" x14ac:dyDescent="0.35">
      <c r="A42" t="s">
        <v>312</v>
      </c>
      <c r="B42" s="68" t="s">
        <v>313</v>
      </c>
      <c r="C42" s="57">
        <v>44211</v>
      </c>
      <c r="D42" s="17">
        <v>44211</v>
      </c>
      <c r="E42" s="68" t="s">
        <v>496</v>
      </c>
      <c r="F42" s="15" t="s">
        <v>497</v>
      </c>
      <c r="G42" s="16">
        <v>6.9</v>
      </c>
      <c r="H42" s="2">
        <v>44197</v>
      </c>
      <c r="I42" s="17">
        <v>44211</v>
      </c>
      <c r="J42">
        <f t="shared" si="0"/>
        <v>15</v>
      </c>
      <c r="K42" s="2">
        <f t="shared" si="1"/>
        <v>44204</v>
      </c>
      <c r="L42" s="82">
        <v>44211.5</v>
      </c>
      <c r="M42" s="79">
        <v>44244.5</v>
      </c>
      <c r="O42">
        <f t="shared" si="2"/>
        <v>40.5</v>
      </c>
      <c r="P42" s="3">
        <f t="shared" si="3"/>
        <v>279.45</v>
      </c>
    </row>
    <row r="43" spans="1:16" x14ac:dyDescent="0.35">
      <c r="A43" t="s">
        <v>312</v>
      </c>
      <c r="B43" s="68" t="s">
        <v>313</v>
      </c>
      <c r="C43" s="57">
        <v>44211</v>
      </c>
      <c r="D43" s="17">
        <v>44211</v>
      </c>
      <c r="E43" s="68" t="s">
        <v>498</v>
      </c>
      <c r="F43" s="15" t="s">
        <v>499</v>
      </c>
      <c r="G43" s="16">
        <v>4.41</v>
      </c>
      <c r="H43" s="2">
        <v>44197</v>
      </c>
      <c r="I43" s="17">
        <v>44211</v>
      </c>
      <c r="J43">
        <f t="shared" si="0"/>
        <v>15</v>
      </c>
      <c r="K43" s="2">
        <f t="shared" si="1"/>
        <v>44204</v>
      </c>
      <c r="L43" s="82">
        <v>44211.5</v>
      </c>
      <c r="M43" s="79">
        <v>44244.5</v>
      </c>
      <c r="O43">
        <f t="shared" si="2"/>
        <v>40.5</v>
      </c>
      <c r="P43" s="3">
        <f t="shared" si="3"/>
        <v>178.60500000000002</v>
      </c>
    </row>
    <row r="44" spans="1:16" x14ac:dyDescent="0.35">
      <c r="A44" t="s">
        <v>312</v>
      </c>
      <c r="B44" s="68" t="s">
        <v>313</v>
      </c>
      <c r="C44" s="57">
        <v>44211</v>
      </c>
      <c r="D44" s="17">
        <v>44211</v>
      </c>
      <c r="E44" s="68" t="s">
        <v>500</v>
      </c>
      <c r="F44" s="15" t="s">
        <v>501</v>
      </c>
      <c r="G44" s="16">
        <v>5.0999999999999996</v>
      </c>
      <c r="H44" s="2">
        <v>44197</v>
      </c>
      <c r="I44" s="17">
        <v>44211</v>
      </c>
      <c r="J44">
        <f t="shared" si="0"/>
        <v>15</v>
      </c>
      <c r="K44" s="2">
        <f t="shared" si="1"/>
        <v>44204</v>
      </c>
      <c r="L44" s="82">
        <v>44211.5</v>
      </c>
      <c r="M44" s="79">
        <v>44244.5</v>
      </c>
      <c r="O44">
        <f t="shared" si="2"/>
        <v>40.5</v>
      </c>
      <c r="P44" s="3">
        <f t="shared" si="3"/>
        <v>206.54999999999998</v>
      </c>
    </row>
    <row r="45" spans="1:16" x14ac:dyDescent="0.35">
      <c r="A45" t="s">
        <v>312</v>
      </c>
      <c r="B45" s="68" t="s">
        <v>313</v>
      </c>
      <c r="C45" s="57">
        <v>44211</v>
      </c>
      <c r="D45" s="17">
        <v>44211</v>
      </c>
      <c r="E45" s="68" t="s">
        <v>430</v>
      </c>
      <c r="F45" s="15" t="s">
        <v>431</v>
      </c>
      <c r="G45" s="16">
        <v>398707.04000000021</v>
      </c>
      <c r="H45" s="2">
        <v>44197</v>
      </c>
      <c r="I45" s="17">
        <v>44211</v>
      </c>
      <c r="J45">
        <f t="shared" si="0"/>
        <v>15</v>
      </c>
      <c r="K45" s="2">
        <f t="shared" si="1"/>
        <v>44204</v>
      </c>
      <c r="L45" s="82">
        <v>44211.5</v>
      </c>
      <c r="M45" s="82">
        <v>44211.5</v>
      </c>
      <c r="O45">
        <f t="shared" si="2"/>
        <v>7.5</v>
      </c>
      <c r="P45" s="3">
        <f t="shared" si="3"/>
        <v>2990302.8000000017</v>
      </c>
    </row>
    <row r="46" spans="1:16" x14ac:dyDescent="0.35">
      <c r="A46" t="s">
        <v>312</v>
      </c>
      <c r="B46" s="68" t="s">
        <v>313</v>
      </c>
      <c r="C46" s="57">
        <v>44211</v>
      </c>
      <c r="D46" s="17">
        <v>44211</v>
      </c>
      <c r="E46" s="68" t="s">
        <v>456</v>
      </c>
      <c r="F46" s="15" t="s">
        <v>457</v>
      </c>
      <c r="G46" s="16">
        <v>93499.41999999994</v>
      </c>
      <c r="H46" s="2">
        <v>44197</v>
      </c>
      <c r="I46" s="17">
        <v>44211</v>
      </c>
      <c r="J46">
        <f t="shared" si="0"/>
        <v>15</v>
      </c>
      <c r="K46" s="2">
        <f t="shared" si="1"/>
        <v>44204</v>
      </c>
      <c r="L46" s="82">
        <v>44211.5</v>
      </c>
      <c r="M46" s="82">
        <v>44211.5</v>
      </c>
      <c r="O46">
        <f t="shared" si="2"/>
        <v>7.5</v>
      </c>
      <c r="P46" s="3">
        <f t="shared" si="3"/>
        <v>701245.64999999956</v>
      </c>
    </row>
    <row r="47" spans="1:16" x14ac:dyDescent="0.35">
      <c r="A47" t="s">
        <v>312</v>
      </c>
      <c r="B47" s="68" t="s">
        <v>313</v>
      </c>
      <c r="C47" s="57">
        <v>44211</v>
      </c>
      <c r="D47" s="17">
        <v>44211</v>
      </c>
      <c r="E47" s="68" t="s">
        <v>432</v>
      </c>
      <c r="F47" s="15" t="s">
        <v>433</v>
      </c>
      <c r="G47" s="16">
        <f>1503109.18+5173.82</f>
        <v>1508283</v>
      </c>
      <c r="H47" s="2">
        <v>44197</v>
      </c>
      <c r="I47" s="17">
        <v>44211</v>
      </c>
      <c r="J47">
        <f t="shared" si="0"/>
        <v>15</v>
      </c>
      <c r="K47" s="2">
        <f t="shared" si="1"/>
        <v>44204</v>
      </c>
      <c r="L47" s="82">
        <v>44211.5</v>
      </c>
      <c r="M47" s="82">
        <v>44211.5</v>
      </c>
      <c r="O47">
        <f t="shared" si="2"/>
        <v>7.5</v>
      </c>
      <c r="P47" s="3">
        <f t="shared" si="3"/>
        <v>11312122.5</v>
      </c>
    </row>
    <row r="48" spans="1:16" x14ac:dyDescent="0.35">
      <c r="A48" t="s">
        <v>312</v>
      </c>
      <c r="B48" s="68" t="s">
        <v>313</v>
      </c>
      <c r="C48" s="57">
        <v>44211</v>
      </c>
      <c r="D48" s="17">
        <v>44211</v>
      </c>
      <c r="E48" s="68" t="s">
        <v>434</v>
      </c>
      <c r="F48" s="15" t="s">
        <v>435</v>
      </c>
      <c r="G48" s="16">
        <f>2336555.56999999+3267.68</f>
        <v>2339823.2499999902</v>
      </c>
      <c r="H48" s="2">
        <v>44197</v>
      </c>
      <c r="I48" s="17">
        <v>44211</v>
      </c>
      <c r="J48">
        <f t="shared" si="0"/>
        <v>15</v>
      </c>
      <c r="K48" s="2">
        <f t="shared" si="1"/>
        <v>44204</v>
      </c>
      <c r="L48" s="82">
        <v>44211.5</v>
      </c>
      <c r="M48" s="82">
        <v>44211.5</v>
      </c>
      <c r="O48">
        <f t="shared" si="2"/>
        <v>7.5</v>
      </c>
      <c r="P48" s="3">
        <f t="shared" si="3"/>
        <v>17548674.374999925</v>
      </c>
    </row>
    <row r="49" spans="1:16" x14ac:dyDescent="0.35">
      <c r="A49" t="s">
        <v>312</v>
      </c>
      <c r="B49" s="68" t="s">
        <v>313</v>
      </c>
      <c r="C49" s="57">
        <v>44211</v>
      </c>
      <c r="D49" s="17">
        <v>44211</v>
      </c>
      <c r="E49" s="68" t="s">
        <v>436</v>
      </c>
      <c r="F49" s="15" t="s">
        <v>437</v>
      </c>
      <c r="G49" s="16">
        <v>321010.7099999999</v>
      </c>
      <c r="H49" s="2">
        <v>44197</v>
      </c>
      <c r="I49" s="17">
        <v>44211</v>
      </c>
      <c r="J49">
        <f t="shared" si="0"/>
        <v>15</v>
      </c>
      <c r="K49" s="2">
        <f t="shared" si="1"/>
        <v>44204</v>
      </c>
      <c r="L49" s="82">
        <v>44211.5</v>
      </c>
      <c r="M49" s="82">
        <v>44211.5</v>
      </c>
      <c r="O49">
        <f t="shared" si="2"/>
        <v>7.5</v>
      </c>
      <c r="P49" s="3">
        <f t="shared" si="3"/>
        <v>2407580.3249999993</v>
      </c>
    </row>
    <row r="50" spans="1:16" x14ac:dyDescent="0.35">
      <c r="A50" t="s">
        <v>312</v>
      </c>
      <c r="B50" s="68" t="s">
        <v>313</v>
      </c>
      <c r="C50" s="57">
        <v>44211</v>
      </c>
      <c r="D50" s="17">
        <v>44211</v>
      </c>
      <c r="E50" s="68" t="s">
        <v>438</v>
      </c>
      <c r="F50" s="15" t="s">
        <v>439</v>
      </c>
      <c r="G50" s="16">
        <v>369948.81000000058</v>
      </c>
      <c r="H50" s="2">
        <v>44197</v>
      </c>
      <c r="I50" s="17">
        <v>44211</v>
      </c>
      <c r="J50">
        <f t="shared" si="0"/>
        <v>15</v>
      </c>
      <c r="K50" s="2">
        <f t="shared" si="1"/>
        <v>44204</v>
      </c>
      <c r="L50" s="82">
        <v>44211.5</v>
      </c>
      <c r="M50" s="82">
        <v>44211.5</v>
      </c>
      <c r="O50">
        <f t="shared" si="2"/>
        <v>7.5</v>
      </c>
      <c r="P50" s="3">
        <f t="shared" si="3"/>
        <v>2774616.0750000044</v>
      </c>
    </row>
    <row r="51" spans="1:16" x14ac:dyDescent="0.35">
      <c r="A51" t="s">
        <v>312</v>
      </c>
      <c r="B51" s="68" t="s">
        <v>313</v>
      </c>
      <c r="C51" s="57">
        <v>44211</v>
      </c>
      <c r="D51" s="17">
        <v>44211</v>
      </c>
      <c r="E51" s="68" t="s">
        <v>568</v>
      </c>
      <c r="F51" s="15" t="s">
        <v>569</v>
      </c>
      <c r="G51" s="16">
        <v>150</v>
      </c>
      <c r="H51" s="2">
        <v>44197</v>
      </c>
      <c r="I51" s="17">
        <v>44211</v>
      </c>
      <c r="J51">
        <f t="shared" si="0"/>
        <v>15</v>
      </c>
      <c r="K51" s="2">
        <f t="shared" si="1"/>
        <v>44204</v>
      </c>
      <c r="L51" s="82">
        <v>44211.5</v>
      </c>
      <c r="M51" s="79">
        <v>44211.5</v>
      </c>
      <c r="O51">
        <f t="shared" si="2"/>
        <v>7.5</v>
      </c>
      <c r="P51" s="3">
        <f t="shared" si="3"/>
        <v>1125</v>
      </c>
    </row>
    <row r="52" spans="1:16" x14ac:dyDescent="0.35">
      <c r="A52" t="s">
        <v>312</v>
      </c>
      <c r="B52" s="68" t="s">
        <v>313</v>
      </c>
      <c r="C52" s="57">
        <v>44211</v>
      </c>
      <c r="D52" s="17">
        <v>44211</v>
      </c>
      <c r="E52" s="68" t="s">
        <v>464</v>
      </c>
      <c r="F52" s="15" t="s">
        <v>465</v>
      </c>
      <c r="G52" s="16">
        <v>17.18</v>
      </c>
      <c r="H52" s="2">
        <v>44197</v>
      </c>
      <c r="I52" s="17">
        <v>44211</v>
      </c>
      <c r="J52">
        <f t="shared" si="0"/>
        <v>15</v>
      </c>
      <c r="K52" s="2">
        <f t="shared" si="1"/>
        <v>44204</v>
      </c>
      <c r="L52" s="82">
        <v>44211.5</v>
      </c>
      <c r="M52" s="82">
        <v>44211.5</v>
      </c>
      <c r="O52">
        <f t="shared" si="2"/>
        <v>7.5</v>
      </c>
      <c r="P52" s="3">
        <f t="shared" si="3"/>
        <v>128.85</v>
      </c>
    </row>
    <row r="53" spans="1:16" x14ac:dyDescent="0.35">
      <c r="A53" t="s">
        <v>312</v>
      </c>
      <c r="B53" s="68" t="s">
        <v>313</v>
      </c>
      <c r="C53" s="57">
        <v>44211</v>
      </c>
      <c r="D53" s="17">
        <v>44211</v>
      </c>
      <c r="E53" s="68" t="s">
        <v>466</v>
      </c>
      <c r="F53" s="15" t="s">
        <v>467</v>
      </c>
      <c r="G53" s="16">
        <v>127.12</v>
      </c>
      <c r="H53" s="2">
        <v>44197</v>
      </c>
      <c r="I53" s="17">
        <v>44211</v>
      </c>
      <c r="J53">
        <f t="shared" si="0"/>
        <v>15</v>
      </c>
      <c r="K53" s="2">
        <f t="shared" si="1"/>
        <v>44204</v>
      </c>
      <c r="L53" s="82">
        <v>44211.5</v>
      </c>
      <c r="M53" s="82">
        <v>44211.5</v>
      </c>
      <c r="O53">
        <f t="shared" si="2"/>
        <v>7.5</v>
      </c>
      <c r="P53" s="3">
        <f t="shared" si="3"/>
        <v>953.40000000000009</v>
      </c>
    </row>
    <row r="54" spans="1:16" x14ac:dyDescent="0.35">
      <c r="A54" t="s">
        <v>312</v>
      </c>
      <c r="B54" s="68" t="s">
        <v>313</v>
      </c>
      <c r="C54" s="57">
        <v>44211</v>
      </c>
      <c r="D54" s="17">
        <v>44211</v>
      </c>
      <c r="E54" s="68" t="s">
        <v>440</v>
      </c>
      <c r="F54" s="15" t="s">
        <v>441</v>
      </c>
      <c r="G54" s="16">
        <f>31710.04+10.59</f>
        <v>31720.63</v>
      </c>
      <c r="H54" s="2">
        <v>44197</v>
      </c>
      <c r="I54" s="17">
        <v>44211</v>
      </c>
      <c r="J54">
        <f t="shared" si="0"/>
        <v>15</v>
      </c>
      <c r="K54" s="2">
        <f t="shared" si="1"/>
        <v>44204</v>
      </c>
      <c r="L54" s="82">
        <v>44211.5</v>
      </c>
      <c r="M54" s="79">
        <v>44223.5</v>
      </c>
      <c r="O54">
        <f t="shared" si="2"/>
        <v>19.5</v>
      </c>
      <c r="P54" s="3">
        <f t="shared" si="3"/>
        <v>618552.28500000003</v>
      </c>
    </row>
    <row r="55" spans="1:16" x14ac:dyDescent="0.35">
      <c r="A55" t="s">
        <v>312</v>
      </c>
      <c r="B55" s="68" t="s">
        <v>313</v>
      </c>
      <c r="C55" s="57">
        <v>44211</v>
      </c>
      <c r="D55" s="17">
        <v>44211</v>
      </c>
      <c r="E55" s="68" t="s">
        <v>468</v>
      </c>
      <c r="F55" s="15" t="s">
        <v>469</v>
      </c>
      <c r="G55" s="16">
        <v>835.96000000000981</v>
      </c>
      <c r="H55" s="2">
        <v>44197</v>
      </c>
      <c r="I55" s="17">
        <v>44211</v>
      </c>
      <c r="J55">
        <f t="shared" si="0"/>
        <v>15</v>
      </c>
      <c r="K55" s="2">
        <f t="shared" si="1"/>
        <v>44204</v>
      </c>
      <c r="L55" s="82">
        <v>44211.5</v>
      </c>
      <c r="M55" s="79">
        <v>44244.5</v>
      </c>
      <c r="O55">
        <f t="shared" si="2"/>
        <v>40.5</v>
      </c>
      <c r="P55" s="3">
        <f t="shared" si="3"/>
        <v>33856.380000000398</v>
      </c>
    </row>
    <row r="56" spans="1:16" x14ac:dyDescent="0.35">
      <c r="A56" t="s">
        <v>312</v>
      </c>
      <c r="B56" s="68" t="s">
        <v>313</v>
      </c>
      <c r="C56" s="57">
        <v>44211</v>
      </c>
      <c r="D56" s="17">
        <v>44211</v>
      </c>
      <c r="E56" s="68" t="s">
        <v>474</v>
      </c>
      <c r="F56" s="15" t="s">
        <v>475</v>
      </c>
      <c r="G56" s="16">
        <v>34006.729999999974</v>
      </c>
      <c r="H56" s="2">
        <v>44197</v>
      </c>
      <c r="I56" s="17">
        <v>44211</v>
      </c>
      <c r="J56">
        <f t="shared" si="0"/>
        <v>15</v>
      </c>
      <c r="K56" s="2">
        <f t="shared" si="1"/>
        <v>44204</v>
      </c>
      <c r="L56" s="82">
        <v>44211.5</v>
      </c>
      <c r="M56" s="79">
        <v>44211.5</v>
      </c>
      <c r="O56">
        <f t="shared" si="2"/>
        <v>7.5</v>
      </c>
      <c r="P56" s="3">
        <f t="shared" si="3"/>
        <v>255050.4749999998</v>
      </c>
    </row>
    <row r="57" spans="1:16" x14ac:dyDescent="0.35">
      <c r="A57" t="s">
        <v>312</v>
      </c>
      <c r="B57" s="68" t="s">
        <v>313</v>
      </c>
      <c r="C57" s="57">
        <v>44211</v>
      </c>
      <c r="D57" s="17">
        <v>44211</v>
      </c>
      <c r="E57" s="68" t="s">
        <v>442</v>
      </c>
      <c r="F57" s="15" t="s">
        <v>443</v>
      </c>
      <c r="G57" s="16">
        <f>82462.38+26.5</f>
        <v>82488.88</v>
      </c>
      <c r="H57" s="2">
        <v>44197</v>
      </c>
      <c r="I57" s="17">
        <v>44211</v>
      </c>
      <c r="J57">
        <f t="shared" si="0"/>
        <v>15</v>
      </c>
      <c r="K57" s="2">
        <f t="shared" si="1"/>
        <v>44204</v>
      </c>
      <c r="L57" s="82">
        <v>44211.5</v>
      </c>
      <c r="M57" s="82">
        <v>44211.5</v>
      </c>
      <c r="O57">
        <f t="shared" si="2"/>
        <v>7.5</v>
      </c>
      <c r="P57" s="3">
        <f t="shared" si="3"/>
        <v>618666.60000000009</v>
      </c>
    </row>
    <row r="58" spans="1:16" x14ac:dyDescent="0.35">
      <c r="A58" t="s">
        <v>312</v>
      </c>
      <c r="B58" s="68" t="s">
        <v>313</v>
      </c>
      <c r="C58" s="57">
        <v>44211</v>
      </c>
      <c r="D58" s="17">
        <v>44211</v>
      </c>
      <c r="E58" s="68" t="s">
        <v>476</v>
      </c>
      <c r="F58" s="15" t="s">
        <v>477</v>
      </c>
      <c r="G58" s="16">
        <v>1265.1399999999621</v>
      </c>
      <c r="H58" s="2">
        <v>44197</v>
      </c>
      <c r="I58" s="17">
        <v>44211</v>
      </c>
      <c r="J58">
        <f t="shared" si="0"/>
        <v>15</v>
      </c>
      <c r="K58" s="2">
        <f t="shared" si="1"/>
        <v>44204</v>
      </c>
      <c r="L58" s="82">
        <v>44211.5</v>
      </c>
      <c r="M58" s="79">
        <v>44244.5</v>
      </c>
      <c r="O58">
        <f t="shared" si="2"/>
        <v>40.5</v>
      </c>
      <c r="P58" s="3">
        <f t="shared" si="3"/>
        <v>51238.169999998463</v>
      </c>
    </row>
    <row r="59" spans="1:16" x14ac:dyDescent="0.35">
      <c r="A59" t="s">
        <v>312</v>
      </c>
      <c r="B59" s="68" t="s">
        <v>313</v>
      </c>
      <c r="C59" s="57">
        <v>44211</v>
      </c>
      <c r="D59" s="17">
        <v>44211</v>
      </c>
      <c r="E59" s="68" t="s">
        <v>570</v>
      </c>
      <c r="F59" s="15" t="s">
        <v>571</v>
      </c>
      <c r="G59" s="16">
        <f>50851.82+3476.25</f>
        <v>54328.07</v>
      </c>
      <c r="H59" s="2">
        <v>44197</v>
      </c>
      <c r="I59" s="17">
        <v>44211</v>
      </c>
      <c r="J59">
        <f t="shared" si="0"/>
        <v>15</v>
      </c>
      <c r="K59" s="2">
        <f t="shared" si="1"/>
        <v>44204</v>
      </c>
      <c r="L59" s="82">
        <v>44211.5</v>
      </c>
      <c r="M59" s="82">
        <v>44211.5</v>
      </c>
      <c r="O59">
        <f t="shared" si="2"/>
        <v>7.5</v>
      </c>
      <c r="P59" s="3">
        <f t="shared" si="3"/>
        <v>407460.52500000002</v>
      </c>
    </row>
    <row r="60" spans="1:16" x14ac:dyDescent="0.35">
      <c r="A60" t="s">
        <v>312</v>
      </c>
      <c r="B60" s="68" t="s">
        <v>313</v>
      </c>
      <c r="C60" s="57">
        <v>44211</v>
      </c>
      <c r="D60" s="17">
        <v>44211</v>
      </c>
      <c r="E60" s="68" t="s">
        <v>478</v>
      </c>
      <c r="F60" s="15" t="s">
        <v>479</v>
      </c>
      <c r="G60" s="16">
        <f>606512.8+266.67</f>
        <v>606779.47000000009</v>
      </c>
      <c r="H60" s="2">
        <v>44197</v>
      </c>
      <c r="I60" s="17">
        <v>44211</v>
      </c>
      <c r="J60">
        <f t="shared" si="0"/>
        <v>15</v>
      </c>
      <c r="K60" s="2">
        <f t="shared" si="1"/>
        <v>44204</v>
      </c>
      <c r="L60" s="82">
        <v>44211.5</v>
      </c>
      <c r="M60" s="82">
        <v>44211.5</v>
      </c>
      <c r="O60">
        <f t="shared" si="2"/>
        <v>7.5</v>
      </c>
      <c r="P60" s="3">
        <f t="shared" si="3"/>
        <v>4550846.0250000004</v>
      </c>
    </row>
    <row r="61" spans="1:16" x14ac:dyDescent="0.35">
      <c r="A61" t="s">
        <v>312</v>
      </c>
      <c r="B61" s="68" t="s">
        <v>313</v>
      </c>
      <c r="C61" s="57">
        <v>44211</v>
      </c>
      <c r="D61" s="17">
        <v>44211</v>
      </c>
      <c r="E61" s="68" t="s">
        <v>480</v>
      </c>
      <c r="F61" s="15" t="s">
        <v>481</v>
      </c>
      <c r="G61" s="16">
        <f>606512.20000001+266.67</f>
        <v>606778.87000001001</v>
      </c>
      <c r="H61" s="2">
        <v>44197</v>
      </c>
      <c r="I61" s="17">
        <v>44211</v>
      </c>
      <c r="J61">
        <f t="shared" si="0"/>
        <v>15</v>
      </c>
      <c r="K61" s="2">
        <f t="shared" si="1"/>
        <v>44204</v>
      </c>
      <c r="L61" s="82">
        <v>44211.5</v>
      </c>
      <c r="M61" s="82">
        <v>44211.5</v>
      </c>
      <c r="O61">
        <f t="shared" si="2"/>
        <v>7.5</v>
      </c>
      <c r="P61" s="3">
        <f t="shared" si="3"/>
        <v>4550841.5250000749</v>
      </c>
    </row>
    <row r="62" spans="1:16" x14ac:dyDescent="0.35">
      <c r="A62" t="s">
        <v>312</v>
      </c>
      <c r="B62" s="68" t="s">
        <v>313</v>
      </c>
      <c r="C62" s="57">
        <v>44211</v>
      </c>
      <c r="D62" s="17">
        <v>44211</v>
      </c>
      <c r="E62" s="68" t="s">
        <v>482</v>
      </c>
      <c r="F62" s="15" t="s">
        <v>483</v>
      </c>
      <c r="G62" s="16">
        <f>1840000+500</f>
        <v>1840500</v>
      </c>
      <c r="H62" s="2">
        <v>44197</v>
      </c>
      <c r="I62" s="17">
        <v>44211</v>
      </c>
      <c r="J62">
        <f t="shared" si="0"/>
        <v>15</v>
      </c>
      <c r="K62" s="2">
        <f t="shared" si="1"/>
        <v>44204</v>
      </c>
      <c r="L62" s="82">
        <v>44211.5</v>
      </c>
      <c r="M62" s="82">
        <v>44211.5</v>
      </c>
      <c r="O62">
        <f t="shared" si="2"/>
        <v>7.5</v>
      </c>
      <c r="P62" s="3">
        <f t="shared" si="3"/>
        <v>13803750</v>
      </c>
    </row>
    <row r="63" spans="1:16" x14ac:dyDescent="0.35">
      <c r="A63" t="s">
        <v>312</v>
      </c>
      <c r="B63" s="68" t="s">
        <v>313</v>
      </c>
      <c r="C63" s="57">
        <v>44211</v>
      </c>
      <c r="D63" s="17">
        <v>44211</v>
      </c>
      <c r="E63" s="68" t="s">
        <v>488</v>
      </c>
      <c r="F63" s="15" t="s">
        <v>489</v>
      </c>
      <c r="G63" s="16">
        <v>47446.959999999955</v>
      </c>
      <c r="H63" s="2">
        <v>44197</v>
      </c>
      <c r="I63" s="17">
        <v>44211</v>
      </c>
      <c r="J63">
        <f t="shared" si="0"/>
        <v>15</v>
      </c>
      <c r="K63" s="2">
        <f t="shared" si="1"/>
        <v>44204</v>
      </c>
      <c r="L63" s="82">
        <v>44211.5</v>
      </c>
      <c r="M63" s="79">
        <v>44242.5</v>
      </c>
      <c r="O63">
        <f t="shared" si="2"/>
        <v>38.5</v>
      </c>
      <c r="P63" s="3">
        <f t="shared" si="3"/>
        <v>1826707.9599999983</v>
      </c>
    </row>
    <row r="64" spans="1:16" x14ac:dyDescent="0.35">
      <c r="A64" t="s">
        <v>312</v>
      </c>
      <c r="B64" s="68" t="s">
        <v>313</v>
      </c>
      <c r="C64" s="57">
        <v>44211</v>
      </c>
      <c r="D64" s="17">
        <v>44211</v>
      </c>
      <c r="E64" s="68" t="s">
        <v>444</v>
      </c>
      <c r="F64" s="15" t="s">
        <v>445</v>
      </c>
      <c r="G64" s="16">
        <f>453542.550000006+77.5</f>
        <v>453620.05000000598</v>
      </c>
      <c r="H64" s="2">
        <v>44197</v>
      </c>
      <c r="I64" s="17">
        <v>44211</v>
      </c>
      <c r="J64">
        <f t="shared" si="0"/>
        <v>15</v>
      </c>
      <c r="K64" s="2">
        <f t="shared" si="1"/>
        <v>44204</v>
      </c>
      <c r="L64" s="82">
        <v>44211.5</v>
      </c>
      <c r="M64" s="82">
        <v>44211.5</v>
      </c>
      <c r="O64">
        <f t="shared" si="2"/>
        <v>7.5</v>
      </c>
      <c r="P64" s="3">
        <f t="shared" si="3"/>
        <v>3402150.3750000447</v>
      </c>
    </row>
    <row r="65" spans="1:16" x14ac:dyDescent="0.35">
      <c r="A65" t="s">
        <v>312</v>
      </c>
      <c r="B65" s="68" t="s">
        <v>313</v>
      </c>
      <c r="C65" s="57">
        <v>44211</v>
      </c>
      <c r="D65" s="17">
        <v>44211</v>
      </c>
      <c r="E65" s="68" t="s">
        <v>490</v>
      </c>
      <c r="F65" s="15" t="s">
        <v>491</v>
      </c>
      <c r="G65" s="16">
        <v>21355.230000000003</v>
      </c>
      <c r="H65" s="2">
        <v>44197</v>
      </c>
      <c r="I65" s="17">
        <v>44211</v>
      </c>
      <c r="J65">
        <f t="shared" si="0"/>
        <v>15</v>
      </c>
      <c r="K65" s="2">
        <f t="shared" si="1"/>
        <v>44204</v>
      </c>
      <c r="L65" s="82">
        <v>44211.5</v>
      </c>
      <c r="M65" s="79">
        <v>44211.5</v>
      </c>
      <c r="O65">
        <f t="shared" si="2"/>
        <v>7.5</v>
      </c>
      <c r="P65" s="3">
        <f t="shared" si="3"/>
        <v>160164.22500000003</v>
      </c>
    </row>
    <row r="66" spans="1:16" x14ac:dyDescent="0.35">
      <c r="A66" t="s">
        <v>312</v>
      </c>
      <c r="B66" s="68" t="s">
        <v>313</v>
      </c>
      <c r="C66" s="57">
        <v>44211</v>
      </c>
      <c r="D66" s="17">
        <v>44211</v>
      </c>
      <c r="E66" s="68" t="s">
        <v>572</v>
      </c>
      <c r="F66" s="15" t="s">
        <v>573</v>
      </c>
      <c r="G66" s="16">
        <f>17517.03+579.38</f>
        <v>18096.41</v>
      </c>
      <c r="H66" s="2">
        <v>44197</v>
      </c>
      <c r="I66" s="17">
        <v>44211</v>
      </c>
      <c r="J66">
        <f t="shared" si="0"/>
        <v>15</v>
      </c>
      <c r="K66" s="2">
        <f t="shared" si="1"/>
        <v>44204</v>
      </c>
      <c r="L66" s="82">
        <v>44211.5</v>
      </c>
      <c r="M66" s="79">
        <v>44215.5</v>
      </c>
      <c r="O66">
        <f t="shared" si="2"/>
        <v>11.5</v>
      </c>
      <c r="P66" s="3">
        <f t="shared" si="3"/>
        <v>208108.715</v>
      </c>
    </row>
    <row r="67" spans="1:16" x14ac:dyDescent="0.35">
      <c r="A67" t="s">
        <v>312</v>
      </c>
      <c r="B67" s="68" t="s">
        <v>313</v>
      </c>
      <c r="C67" s="82">
        <v>44211</v>
      </c>
      <c r="D67" s="85">
        <v>44211</v>
      </c>
      <c r="E67" s="68" t="s">
        <v>492</v>
      </c>
      <c r="F67" s="15" t="s">
        <v>493</v>
      </c>
      <c r="G67" s="16">
        <f>95593.7799999997+150</f>
        <v>95743.779999999693</v>
      </c>
      <c r="H67" s="2">
        <v>44197</v>
      </c>
      <c r="I67" s="85">
        <v>44211</v>
      </c>
      <c r="J67">
        <f t="shared" si="0"/>
        <v>15</v>
      </c>
      <c r="K67" s="2">
        <f t="shared" si="1"/>
        <v>44204</v>
      </c>
      <c r="L67" s="82">
        <v>44211.5</v>
      </c>
      <c r="M67" s="79">
        <v>44181.5</v>
      </c>
      <c r="O67">
        <f t="shared" si="2"/>
        <v>-22.5</v>
      </c>
      <c r="P67" s="3">
        <f t="shared" si="3"/>
        <v>-2154235.0499999933</v>
      </c>
    </row>
    <row r="68" spans="1:16" x14ac:dyDescent="0.35">
      <c r="A68" t="s">
        <v>312</v>
      </c>
      <c r="B68" s="68" t="s">
        <v>313</v>
      </c>
      <c r="C68" s="82">
        <v>44211</v>
      </c>
      <c r="D68" s="85">
        <v>44211</v>
      </c>
      <c r="E68" s="68" t="s">
        <v>574</v>
      </c>
      <c r="F68" s="15" t="s">
        <v>575</v>
      </c>
      <c r="G68" s="16">
        <v>115</v>
      </c>
      <c r="H68" s="2">
        <v>44197</v>
      </c>
      <c r="I68" s="85">
        <v>44211</v>
      </c>
      <c r="J68">
        <f t="shared" si="0"/>
        <v>15</v>
      </c>
      <c r="K68" s="2">
        <f t="shared" si="1"/>
        <v>44204</v>
      </c>
      <c r="L68" s="82">
        <v>44211.5</v>
      </c>
      <c r="M68" s="79">
        <v>44181.5</v>
      </c>
      <c r="O68">
        <f t="shared" si="2"/>
        <v>-22.5</v>
      </c>
      <c r="P68" s="3">
        <f t="shared" si="3"/>
        <v>-2587.5</v>
      </c>
    </row>
    <row r="69" spans="1:16" x14ac:dyDescent="0.35">
      <c r="A69" t="s">
        <v>312</v>
      </c>
      <c r="B69" s="68" t="s">
        <v>313</v>
      </c>
      <c r="C69" s="57">
        <v>44211</v>
      </c>
      <c r="D69" s="17">
        <v>44211</v>
      </c>
      <c r="E69" s="68" t="s">
        <v>494</v>
      </c>
      <c r="F69" s="15" t="s">
        <v>495</v>
      </c>
      <c r="G69" s="16">
        <v>112761.62000000005</v>
      </c>
      <c r="H69" s="2">
        <v>44197</v>
      </c>
      <c r="I69" s="17">
        <v>44211</v>
      </c>
      <c r="J69">
        <f t="shared" si="0"/>
        <v>15</v>
      </c>
      <c r="K69" s="2">
        <f t="shared" si="1"/>
        <v>44204</v>
      </c>
      <c r="L69" s="82">
        <v>44211.5</v>
      </c>
      <c r="M69" s="79">
        <v>44244.5</v>
      </c>
      <c r="O69">
        <f t="shared" si="2"/>
        <v>40.5</v>
      </c>
      <c r="P69" s="3">
        <f t="shared" si="3"/>
        <v>4566845.6100000022</v>
      </c>
    </row>
    <row r="70" spans="1:16" x14ac:dyDescent="0.35">
      <c r="A70" t="s">
        <v>312</v>
      </c>
      <c r="B70" s="68" t="s">
        <v>313</v>
      </c>
      <c r="C70" s="57">
        <v>44211</v>
      </c>
      <c r="D70" s="17">
        <v>44211</v>
      </c>
      <c r="E70" s="68" t="s">
        <v>496</v>
      </c>
      <c r="F70" s="15" t="s">
        <v>497</v>
      </c>
      <c r="G70" s="16">
        <f>12277.02+8.5</f>
        <v>12285.52</v>
      </c>
      <c r="H70" s="2">
        <v>44197</v>
      </c>
      <c r="I70" s="17">
        <v>44211</v>
      </c>
      <c r="J70">
        <f t="shared" si="0"/>
        <v>15</v>
      </c>
      <c r="K70" s="2">
        <f t="shared" si="1"/>
        <v>44204</v>
      </c>
      <c r="L70" s="82">
        <v>44211.5</v>
      </c>
      <c r="M70" s="79">
        <v>44244.5</v>
      </c>
      <c r="O70">
        <f t="shared" si="2"/>
        <v>40.5</v>
      </c>
      <c r="P70" s="3">
        <f t="shared" si="3"/>
        <v>497563.56</v>
      </c>
    </row>
    <row r="71" spans="1:16" x14ac:dyDescent="0.35">
      <c r="A71" t="s">
        <v>312</v>
      </c>
      <c r="B71" s="68" t="s">
        <v>313</v>
      </c>
      <c r="C71" s="57">
        <v>44211</v>
      </c>
      <c r="D71" s="17">
        <v>44211</v>
      </c>
      <c r="E71" s="68" t="s">
        <v>498</v>
      </c>
      <c r="F71" s="15" t="s">
        <v>499</v>
      </c>
      <c r="G71" s="16">
        <v>20314.030000000017</v>
      </c>
      <c r="H71" s="2">
        <v>44197</v>
      </c>
      <c r="I71" s="17">
        <v>44211</v>
      </c>
      <c r="J71">
        <f t="shared" si="0"/>
        <v>15</v>
      </c>
      <c r="K71" s="2">
        <f t="shared" si="1"/>
        <v>44204</v>
      </c>
      <c r="L71" s="82">
        <v>44211.5</v>
      </c>
      <c r="M71" s="79">
        <v>44244.5</v>
      </c>
      <c r="O71">
        <f t="shared" si="2"/>
        <v>40.5</v>
      </c>
      <c r="P71" s="3">
        <f t="shared" si="3"/>
        <v>822718.21500000067</v>
      </c>
    </row>
    <row r="72" spans="1:16" x14ac:dyDescent="0.35">
      <c r="A72" t="s">
        <v>312</v>
      </c>
      <c r="B72" s="68" t="s">
        <v>313</v>
      </c>
      <c r="C72" s="57">
        <v>44211</v>
      </c>
      <c r="D72" s="17">
        <v>44211</v>
      </c>
      <c r="E72" s="68" t="s">
        <v>500</v>
      </c>
      <c r="F72" s="15" t="s">
        <v>501</v>
      </c>
      <c r="G72" s="16">
        <v>4050.0699999999365</v>
      </c>
      <c r="H72" s="2">
        <v>44197</v>
      </c>
      <c r="I72" s="17">
        <v>44211</v>
      </c>
      <c r="J72">
        <f t="shared" si="0"/>
        <v>15</v>
      </c>
      <c r="K72" s="2">
        <f t="shared" si="1"/>
        <v>44204</v>
      </c>
      <c r="L72" s="82">
        <v>44211.5</v>
      </c>
      <c r="M72" s="79">
        <v>44244.5</v>
      </c>
      <c r="O72">
        <f t="shared" si="2"/>
        <v>40.5</v>
      </c>
      <c r="P72" s="3">
        <f t="shared" si="3"/>
        <v>164027.83499999743</v>
      </c>
    </row>
    <row r="73" spans="1:16" x14ac:dyDescent="0.35">
      <c r="A73" t="s">
        <v>312</v>
      </c>
      <c r="B73" s="68" t="s">
        <v>313</v>
      </c>
      <c r="C73" s="57">
        <v>44211</v>
      </c>
      <c r="D73" s="17">
        <v>44211</v>
      </c>
      <c r="E73" s="68" t="s">
        <v>532</v>
      </c>
      <c r="F73" s="15" t="s">
        <v>533</v>
      </c>
      <c r="G73" s="16">
        <v>4964.29</v>
      </c>
      <c r="H73" s="2">
        <v>44197</v>
      </c>
      <c r="I73" s="17">
        <v>44211</v>
      </c>
      <c r="J73">
        <f t="shared" si="0"/>
        <v>15</v>
      </c>
      <c r="K73" s="2">
        <f t="shared" si="1"/>
        <v>44204</v>
      </c>
      <c r="L73" s="82">
        <v>44211.5</v>
      </c>
      <c r="M73" s="82">
        <v>44211.5</v>
      </c>
      <c r="N73" s="2">
        <v>44209.5</v>
      </c>
      <c r="O73">
        <f t="shared" si="2"/>
        <v>7.5</v>
      </c>
      <c r="P73" s="3">
        <f t="shared" si="3"/>
        <v>37232.175000000003</v>
      </c>
    </row>
    <row r="74" spans="1:16" x14ac:dyDescent="0.35">
      <c r="A74" t="s">
        <v>312</v>
      </c>
      <c r="B74" s="68" t="s">
        <v>313</v>
      </c>
      <c r="C74" s="57">
        <v>44211</v>
      </c>
      <c r="D74" s="17">
        <v>44211</v>
      </c>
      <c r="E74" s="68" t="s">
        <v>534</v>
      </c>
      <c r="F74" s="15" t="s">
        <v>535</v>
      </c>
      <c r="G74" s="16">
        <v>25023.509999999987</v>
      </c>
      <c r="H74" s="2">
        <v>44197</v>
      </c>
      <c r="I74" s="17">
        <v>44211</v>
      </c>
      <c r="J74">
        <f t="shared" ref="J74:J137" si="4">I74-H74+1</f>
        <v>15</v>
      </c>
      <c r="K74" s="2">
        <f t="shared" ref="K74:K137" si="5">(H74+I74)/2</f>
        <v>44204</v>
      </c>
      <c r="L74" s="82">
        <v>44211.5</v>
      </c>
      <c r="M74" s="82">
        <v>44211.5</v>
      </c>
      <c r="N74" s="2">
        <v>44209.5</v>
      </c>
      <c r="O74">
        <f t="shared" ref="O74:O137" si="6">M74-K74</f>
        <v>7.5</v>
      </c>
      <c r="P74" s="3">
        <f t="shared" ref="P74:P137" si="7">G74*O74</f>
        <v>187676.3249999999</v>
      </c>
    </row>
    <row r="75" spans="1:16" x14ac:dyDescent="0.35">
      <c r="A75" t="s">
        <v>312</v>
      </c>
      <c r="B75" s="68" t="s">
        <v>313</v>
      </c>
      <c r="C75" s="57">
        <v>44211</v>
      </c>
      <c r="D75" s="17">
        <v>44211</v>
      </c>
      <c r="E75" s="68" t="s">
        <v>536</v>
      </c>
      <c r="F75" s="15" t="s">
        <v>537</v>
      </c>
      <c r="G75" s="16">
        <v>383.01</v>
      </c>
      <c r="H75" s="2">
        <v>44197</v>
      </c>
      <c r="I75" s="17">
        <v>44211</v>
      </c>
      <c r="J75">
        <f t="shared" si="4"/>
        <v>15</v>
      </c>
      <c r="K75" s="2">
        <f t="shared" si="5"/>
        <v>44204</v>
      </c>
      <c r="L75" s="82">
        <v>44211.5</v>
      </c>
      <c r="M75" s="82">
        <v>44211.5</v>
      </c>
      <c r="N75" s="2">
        <v>44209.5</v>
      </c>
      <c r="O75">
        <f t="shared" si="6"/>
        <v>7.5</v>
      </c>
      <c r="P75" s="3">
        <f t="shared" si="7"/>
        <v>2872.5749999999998</v>
      </c>
    </row>
    <row r="76" spans="1:16" x14ac:dyDescent="0.35">
      <c r="A76" t="s">
        <v>312</v>
      </c>
      <c r="B76" s="68" t="s">
        <v>313</v>
      </c>
      <c r="C76" s="57">
        <v>44211</v>
      </c>
      <c r="D76" s="17">
        <v>44211</v>
      </c>
      <c r="E76" s="68" t="s">
        <v>538</v>
      </c>
      <c r="F76" s="15" t="s">
        <v>539</v>
      </c>
      <c r="G76" s="16">
        <v>162.5</v>
      </c>
      <c r="H76" s="2">
        <v>44197</v>
      </c>
      <c r="I76" s="17">
        <v>44211</v>
      </c>
      <c r="J76">
        <f t="shared" si="4"/>
        <v>15</v>
      </c>
      <c r="K76" s="2">
        <f t="shared" si="5"/>
        <v>44204</v>
      </c>
      <c r="L76" s="82">
        <v>44211.5</v>
      </c>
      <c r="M76" s="82">
        <v>44211.5</v>
      </c>
      <c r="N76" s="2">
        <v>44209.5</v>
      </c>
      <c r="O76">
        <f t="shared" si="6"/>
        <v>7.5</v>
      </c>
      <c r="P76" s="3">
        <f t="shared" si="7"/>
        <v>1218.75</v>
      </c>
    </row>
    <row r="77" spans="1:16" x14ac:dyDescent="0.35">
      <c r="A77" t="s">
        <v>312</v>
      </c>
      <c r="B77" s="68" t="s">
        <v>313</v>
      </c>
      <c r="C77" s="57">
        <v>44211</v>
      </c>
      <c r="D77" s="17">
        <v>44211</v>
      </c>
      <c r="E77" s="68" t="s">
        <v>553</v>
      </c>
      <c r="F77" s="15" t="s">
        <v>554</v>
      </c>
      <c r="G77" s="16">
        <v>333.17</v>
      </c>
      <c r="H77" s="2">
        <v>44197</v>
      </c>
      <c r="I77" s="17">
        <v>44211</v>
      </c>
      <c r="J77">
        <f t="shared" si="4"/>
        <v>15</v>
      </c>
      <c r="K77" s="2">
        <f t="shared" si="5"/>
        <v>44204</v>
      </c>
      <c r="L77" s="82">
        <v>44211.5</v>
      </c>
      <c r="M77" s="82">
        <v>44211.5</v>
      </c>
      <c r="N77" s="2">
        <v>44209.5</v>
      </c>
      <c r="O77">
        <f t="shared" si="6"/>
        <v>7.5</v>
      </c>
      <c r="P77" s="3">
        <f t="shared" si="7"/>
        <v>2498.7750000000001</v>
      </c>
    </row>
    <row r="78" spans="1:16" x14ac:dyDescent="0.35">
      <c r="A78" t="s">
        <v>312</v>
      </c>
      <c r="B78" s="21" t="s">
        <v>313</v>
      </c>
      <c r="C78" s="46">
        <v>44211</v>
      </c>
      <c r="D78" s="2">
        <v>44211</v>
      </c>
      <c r="E78" s="68" t="s">
        <v>544</v>
      </c>
      <c r="F78" t="s">
        <v>545</v>
      </c>
      <c r="G78" s="3">
        <v>850.7099999999997</v>
      </c>
      <c r="H78" s="2">
        <v>44197</v>
      </c>
      <c r="I78" s="2">
        <v>44211</v>
      </c>
      <c r="J78">
        <f t="shared" si="4"/>
        <v>15</v>
      </c>
      <c r="K78" s="2">
        <f t="shared" si="5"/>
        <v>44204</v>
      </c>
      <c r="L78" s="80">
        <v>44211.5</v>
      </c>
      <c r="M78" s="79">
        <v>44231.5</v>
      </c>
      <c r="O78">
        <f t="shared" si="6"/>
        <v>27.5</v>
      </c>
      <c r="P78" s="3">
        <f t="shared" si="7"/>
        <v>23394.524999999991</v>
      </c>
    </row>
    <row r="79" spans="1:16" x14ac:dyDescent="0.35">
      <c r="A79" t="s">
        <v>312</v>
      </c>
      <c r="B79" s="21" t="s">
        <v>313</v>
      </c>
      <c r="C79" s="46">
        <v>44211</v>
      </c>
      <c r="D79" s="2">
        <v>44211</v>
      </c>
      <c r="E79" s="68" t="s">
        <v>544</v>
      </c>
      <c r="F79" t="s">
        <v>546</v>
      </c>
      <c r="G79" s="3">
        <v>70824.819999999876</v>
      </c>
      <c r="H79" s="2">
        <v>44197</v>
      </c>
      <c r="I79" s="2">
        <v>44211</v>
      </c>
      <c r="J79">
        <f t="shared" si="4"/>
        <v>15</v>
      </c>
      <c r="K79" s="2">
        <f t="shared" si="5"/>
        <v>44204</v>
      </c>
      <c r="L79" s="80">
        <v>44211.5</v>
      </c>
      <c r="M79" s="79">
        <v>44245.5</v>
      </c>
      <c r="O79">
        <f t="shared" si="6"/>
        <v>41.5</v>
      </c>
      <c r="P79" s="3">
        <f t="shared" si="7"/>
        <v>2939230.0299999947</v>
      </c>
    </row>
    <row r="80" spans="1:16" x14ac:dyDescent="0.35">
      <c r="A80" t="s">
        <v>366</v>
      </c>
      <c r="B80" s="68" t="s">
        <v>313</v>
      </c>
      <c r="C80" s="57">
        <v>44225</v>
      </c>
      <c r="D80" s="17">
        <v>44227</v>
      </c>
      <c r="E80" s="68" t="s">
        <v>430</v>
      </c>
      <c r="F80" s="15" t="s">
        <v>431</v>
      </c>
      <c r="G80" s="16">
        <v>51.31</v>
      </c>
      <c r="H80" s="2">
        <v>44212</v>
      </c>
      <c r="I80" s="17">
        <v>44227</v>
      </c>
      <c r="J80">
        <f t="shared" si="4"/>
        <v>16</v>
      </c>
      <c r="K80" s="2">
        <f t="shared" si="5"/>
        <v>44219.5</v>
      </c>
      <c r="L80" s="82">
        <v>44225.5</v>
      </c>
      <c r="M80" s="82">
        <v>44211.5</v>
      </c>
      <c r="O80">
        <f t="shared" si="6"/>
        <v>-8</v>
      </c>
      <c r="P80" s="3">
        <f t="shared" si="7"/>
        <v>-410.48</v>
      </c>
    </row>
    <row r="81" spans="1:16" x14ac:dyDescent="0.35">
      <c r="A81" t="s">
        <v>366</v>
      </c>
      <c r="B81" s="68" t="s">
        <v>313</v>
      </c>
      <c r="C81" s="57">
        <v>44225</v>
      </c>
      <c r="D81" s="17">
        <v>44227</v>
      </c>
      <c r="E81" s="68" t="s">
        <v>432</v>
      </c>
      <c r="F81" s="15" t="s">
        <v>433</v>
      </c>
      <c r="G81" s="16">
        <v>76.959999999999994</v>
      </c>
      <c r="H81" s="2">
        <v>44212</v>
      </c>
      <c r="I81" s="17">
        <v>44227</v>
      </c>
      <c r="J81">
        <f t="shared" si="4"/>
        <v>16</v>
      </c>
      <c r="K81" s="2">
        <f t="shared" si="5"/>
        <v>44219.5</v>
      </c>
      <c r="L81" s="82">
        <v>44225.5</v>
      </c>
      <c r="M81" s="82">
        <v>44211.5</v>
      </c>
      <c r="O81">
        <f t="shared" si="6"/>
        <v>-8</v>
      </c>
      <c r="P81" s="3">
        <f t="shared" si="7"/>
        <v>-615.67999999999995</v>
      </c>
    </row>
    <row r="82" spans="1:16" x14ac:dyDescent="0.35">
      <c r="A82" t="s">
        <v>366</v>
      </c>
      <c r="B82" s="68" t="s">
        <v>313</v>
      </c>
      <c r="C82" s="57">
        <v>44225</v>
      </c>
      <c r="D82" s="17">
        <v>44227</v>
      </c>
      <c r="E82" s="68" t="s">
        <v>438</v>
      </c>
      <c r="F82" s="15" t="s">
        <v>439</v>
      </c>
      <c r="G82" s="16">
        <v>128.26</v>
      </c>
      <c r="H82" s="2">
        <v>44212</v>
      </c>
      <c r="I82" s="17">
        <v>44227</v>
      </c>
      <c r="J82">
        <f t="shared" si="4"/>
        <v>16</v>
      </c>
      <c r="K82" s="2">
        <f t="shared" si="5"/>
        <v>44219.5</v>
      </c>
      <c r="L82" s="82">
        <v>44225.5</v>
      </c>
      <c r="M82" s="82">
        <v>44211.5</v>
      </c>
      <c r="O82">
        <f t="shared" si="6"/>
        <v>-8</v>
      </c>
      <c r="P82" s="3">
        <f t="shared" si="7"/>
        <v>-1026.08</v>
      </c>
    </row>
    <row r="83" spans="1:16" x14ac:dyDescent="0.35">
      <c r="A83" t="s">
        <v>366</v>
      </c>
      <c r="B83" s="68" t="s">
        <v>313</v>
      </c>
      <c r="C83" s="57">
        <v>44225</v>
      </c>
      <c r="D83" s="17">
        <v>44227</v>
      </c>
      <c r="E83" s="68" t="s">
        <v>488</v>
      </c>
      <c r="F83" s="15" t="s">
        <v>489</v>
      </c>
      <c r="G83" s="16">
        <v>4.16</v>
      </c>
      <c r="H83" s="2">
        <v>44212</v>
      </c>
      <c r="I83" s="17">
        <v>44227</v>
      </c>
      <c r="J83">
        <f t="shared" si="4"/>
        <v>16</v>
      </c>
      <c r="K83" s="2">
        <f t="shared" si="5"/>
        <v>44219.5</v>
      </c>
      <c r="L83" s="82">
        <v>44225.5</v>
      </c>
      <c r="M83" s="79">
        <v>44242.5</v>
      </c>
      <c r="O83">
        <f t="shared" si="6"/>
        <v>23</v>
      </c>
      <c r="P83" s="3">
        <f t="shared" si="7"/>
        <v>95.68</v>
      </c>
    </row>
    <row r="84" spans="1:16" x14ac:dyDescent="0.35">
      <c r="A84" t="s">
        <v>366</v>
      </c>
      <c r="B84" s="68" t="s">
        <v>313</v>
      </c>
      <c r="C84" s="57">
        <v>44225</v>
      </c>
      <c r="D84" s="17">
        <v>44227</v>
      </c>
      <c r="E84" s="68" t="s">
        <v>494</v>
      </c>
      <c r="F84" s="15" t="s">
        <v>495</v>
      </c>
      <c r="G84" s="16">
        <v>7.73</v>
      </c>
      <c r="H84" s="2">
        <v>44212</v>
      </c>
      <c r="I84" s="17">
        <v>44227</v>
      </c>
      <c r="J84">
        <f t="shared" si="4"/>
        <v>16</v>
      </c>
      <c r="K84" s="2">
        <f t="shared" si="5"/>
        <v>44219.5</v>
      </c>
      <c r="L84" s="82">
        <v>44225.5</v>
      </c>
      <c r="M84" s="82">
        <v>44225.5</v>
      </c>
      <c r="O84">
        <f t="shared" si="6"/>
        <v>6</v>
      </c>
      <c r="P84" s="3">
        <f t="shared" si="7"/>
        <v>46.38</v>
      </c>
    </row>
    <row r="85" spans="1:16" x14ac:dyDescent="0.35">
      <c r="A85" t="s">
        <v>366</v>
      </c>
      <c r="B85" s="68" t="s">
        <v>313</v>
      </c>
      <c r="C85" s="57">
        <v>44225</v>
      </c>
      <c r="D85" s="17">
        <v>44227</v>
      </c>
      <c r="E85" s="68" t="s">
        <v>496</v>
      </c>
      <c r="F85" s="15" t="s">
        <v>497</v>
      </c>
      <c r="G85" s="16">
        <v>5.75</v>
      </c>
      <c r="H85" s="2">
        <v>44212</v>
      </c>
      <c r="I85" s="17">
        <v>44227</v>
      </c>
      <c r="J85">
        <f t="shared" si="4"/>
        <v>16</v>
      </c>
      <c r="K85" s="2">
        <f t="shared" si="5"/>
        <v>44219.5</v>
      </c>
      <c r="L85" s="82">
        <v>44225.5</v>
      </c>
      <c r="M85" s="82">
        <v>44225.5</v>
      </c>
      <c r="O85">
        <f t="shared" si="6"/>
        <v>6</v>
      </c>
      <c r="P85" s="3">
        <f t="shared" si="7"/>
        <v>34.5</v>
      </c>
    </row>
    <row r="86" spans="1:16" x14ac:dyDescent="0.35">
      <c r="A86" t="s">
        <v>366</v>
      </c>
      <c r="B86" s="68" t="s">
        <v>313</v>
      </c>
      <c r="C86" s="57">
        <v>44225</v>
      </c>
      <c r="D86" s="17">
        <v>44227</v>
      </c>
      <c r="E86" s="68" t="s">
        <v>430</v>
      </c>
      <c r="F86" s="15" t="s">
        <v>431</v>
      </c>
      <c r="G86" s="16">
        <v>166.47</v>
      </c>
      <c r="H86" s="2">
        <v>44212</v>
      </c>
      <c r="I86" s="17">
        <v>44227</v>
      </c>
      <c r="J86">
        <f t="shared" si="4"/>
        <v>16</v>
      </c>
      <c r="K86" s="2">
        <f t="shared" si="5"/>
        <v>44219.5</v>
      </c>
      <c r="L86" s="82">
        <v>44225.5</v>
      </c>
      <c r="M86" s="82">
        <v>44211.5</v>
      </c>
      <c r="O86">
        <f t="shared" si="6"/>
        <v>-8</v>
      </c>
      <c r="P86" s="3">
        <f t="shared" si="7"/>
        <v>-1331.76</v>
      </c>
    </row>
    <row r="87" spans="1:16" x14ac:dyDescent="0.35">
      <c r="A87" t="s">
        <v>366</v>
      </c>
      <c r="B87" s="68" t="s">
        <v>313</v>
      </c>
      <c r="C87" s="57">
        <v>44225</v>
      </c>
      <c r="D87" s="17">
        <v>44227</v>
      </c>
      <c r="E87" s="68" t="s">
        <v>432</v>
      </c>
      <c r="F87" s="15" t="s">
        <v>433</v>
      </c>
      <c r="G87" s="16">
        <f>497.56+5173.82</f>
        <v>5671.38</v>
      </c>
      <c r="H87" s="2">
        <v>44212</v>
      </c>
      <c r="I87" s="17">
        <v>44227</v>
      </c>
      <c r="J87">
        <f t="shared" si="4"/>
        <v>16</v>
      </c>
      <c r="K87" s="2">
        <f t="shared" si="5"/>
        <v>44219.5</v>
      </c>
      <c r="L87" s="82">
        <v>44225.5</v>
      </c>
      <c r="M87" s="82">
        <v>44211.5</v>
      </c>
      <c r="O87">
        <f t="shared" si="6"/>
        <v>-8</v>
      </c>
      <c r="P87" s="3">
        <f t="shared" si="7"/>
        <v>-45371.040000000001</v>
      </c>
    </row>
    <row r="88" spans="1:16" x14ac:dyDescent="0.35">
      <c r="A88" t="s">
        <v>366</v>
      </c>
      <c r="B88" s="68" t="s">
        <v>313</v>
      </c>
      <c r="C88" s="57">
        <v>44225</v>
      </c>
      <c r="D88" s="17">
        <v>44227</v>
      </c>
      <c r="E88" s="68" t="s">
        <v>434</v>
      </c>
      <c r="F88" s="15" t="s">
        <v>435</v>
      </c>
      <c r="G88" s="16">
        <f>600.84+3267.68</f>
        <v>3868.52</v>
      </c>
      <c r="H88" s="2">
        <v>44212</v>
      </c>
      <c r="I88" s="17">
        <v>44227</v>
      </c>
      <c r="J88">
        <f t="shared" si="4"/>
        <v>16</v>
      </c>
      <c r="K88" s="2">
        <f t="shared" si="5"/>
        <v>44219.5</v>
      </c>
      <c r="L88" s="82">
        <v>44225.5</v>
      </c>
      <c r="M88" s="82">
        <v>44211.5</v>
      </c>
      <c r="O88">
        <f t="shared" si="6"/>
        <v>-8</v>
      </c>
      <c r="P88" s="3">
        <f t="shared" si="7"/>
        <v>-30948.16</v>
      </c>
    </row>
    <row r="89" spans="1:16" x14ac:dyDescent="0.35">
      <c r="A89" t="s">
        <v>366</v>
      </c>
      <c r="B89" s="68" t="s">
        <v>313</v>
      </c>
      <c r="C89" s="57">
        <v>44225</v>
      </c>
      <c r="D89" s="17">
        <v>44227</v>
      </c>
      <c r="E89" s="68" t="s">
        <v>440</v>
      </c>
      <c r="F89" s="15" t="s">
        <v>441</v>
      </c>
      <c r="G89" s="16">
        <f>13.36+10.59</f>
        <v>23.95</v>
      </c>
      <c r="H89" s="2">
        <v>44212</v>
      </c>
      <c r="I89" s="17">
        <v>44227</v>
      </c>
      <c r="J89">
        <f t="shared" si="4"/>
        <v>16</v>
      </c>
      <c r="K89" s="2">
        <f t="shared" si="5"/>
        <v>44219.5</v>
      </c>
      <c r="L89" s="82">
        <v>44225.5</v>
      </c>
      <c r="M89" s="79">
        <v>44223.5</v>
      </c>
      <c r="O89">
        <f t="shared" si="6"/>
        <v>4</v>
      </c>
      <c r="P89" s="3">
        <f t="shared" si="7"/>
        <v>95.8</v>
      </c>
    </row>
    <row r="90" spans="1:16" x14ac:dyDescent="0.35">
      <c r="A90" t="s">
        <v>366</v>
      </c>
      <c r="B90" s="68" t="s">
        <v>313</v>
      </c>
      <c r="C90" s="57">
        <v>44225</v>
      </c>
      <c r="D90" s="17">
        <v>44227</v>
      </c>
      <c r="E90" s="68" t="s">
        <v>442</v>
      </c>
      <c r="F90" s="15" t="s">
        <v>443</v>
      </c>
      <c r="G90" s="16">
        <f>21+26.5</f>
        <v>47.5</v>
      </c>
      <c r="H90" s="2">
        <v>44212</v>
      </c>
      <c r="I90" s="17">
        <v>44227</v>
      </c>
      <c r="J90">
        <f t="shared" si="4"/>
        <v>16</v>
      </c>
      <c r="K90" s="2">
        <f t="shared" si="5"/>
        <v>44219.5</v>
      </c>
      <c r="L90" s="82">
        <v>44225.5</v>
      </c>
      <c r="M90" s="82">
        <v>44225.5</v>
      </c>
      <c r="O90">
        <f t="shared" si="6"/>
        <v>6</v>
      </c>
      <c r="P90" s="3">
        <f t="shared" si="7"/>
        <v>285</v>
      </c>
    </row>
    <row r="91" spans="1:16" x14ac:dyDescent="0.35">
      <c r="A91" t="s">
        <v>366</v>
      </c>
      <c r="B91" s="68" t="s">
        <v>313</v>
      </c>
      <c r="C91" s="57">
        <v>44225</v>
      </c>
      <c r="D91" s="17">
        <v>44227</v>
      </c>
      <c r="E91" s="68" t="s">
        <v>478</v>
      </c>
      <c r="F91" s="15" t="s">
        <v>479</v>
      </c>
      <c r="G91" s="16">
        <f>31.25+266.67</f>
        <v>297.92</v>
      </c>
      <c r="H91" s="2">
        <v>44212</v>
      </c>
      <c r="I91" s="17">
        <v>44227</v>
      </c>
      <c r="J91">
        <f t="shared" si="4"/>
        <v>16</v>
      </c>
      <c r="K91" s="2">
        <f t="shared" si="5"/>
        <v>44219.5</v>
      </c>
      <c r="L91" s="82">
        <v>44225.5</v>
      </c>
      <c r="M91" s="82">
        <v>44211.5</v>
      </c>
      <c r="O91">
        <f t="shared" si="6"/>
        <v>-8</v>
      </c>
      <c r="P91" s="3">
        <f t="shared" si="7"/>
        <v>-2383.36</v>
      </c>
    </row>
    <row r="92" spans="1:16" x14ac:dyDescent="0.35">
      <c r="A92" t="s">
        <v>366</v>
      </c>
      <c r="B92" s="68" t="s">
        <v>313</v>
      </c>
      <c r="C92" s="57">
        <v>44225</v>
      </c>
      <c r="D92" s="17">
        <v>44227</v>
      </c>
      <c r="E92" s="68" t="s">
        <v>480</v>
      </c>
      <c r="F92" s="15" t="s">
        <v>481</v>
      </c>
      <c r="G92" s="16">
        <f>31.25+266.67</f>
        <v>297.92</v>
      </c>
      <c r="H92" s="2">
        <v>44212</v>
      </c>
      <c r="I92" s="17">
        <v>44227</v>
      </c>
      <c r="J92">
        <f t="shared" si="4"/>
        <v>16</v>
      </c>
      <c r="K92" s="2">
        <f t="shared" si="5"/>
        <v>44219.5</v>
      </c>
      <c r="L92" s="82">
        <v>44225.5</v>
      </c>
      <c r="M92" s="82">
        <v>44211.5</v>
      </c>
      <c r="O92">
        <f t="shared" si="6"/>
        <v>-8</v>
      </c>
      <c r="P92" s="3">
        <f t="shared" si="7"/>
        <v>-2383.36</v>
      </c>
    </row>
    <row r="93" spans="1:16" x14ac:dyDescent="0.35">
      <c r="A93" t="s">
        <v>366</v>
      </c>
      <c r="B93" s="68" t="s">
        <v>313</v>
      </c>
      <c r="C93" s="57">
        <v>44225</v>
      </c>
      <c r="D93" s="17">
        <v>44227</v>
      </c>
      <c r="E93" s="68" t="s">
        <v>488</v>
      </c>
      <c r="F93" s="15" t="s">
        <v>489</v>
      </c>
      <c r="G93" s="16">
        <v>44.980000000000004</v>
      </c>
      <c r="H93" s="2">
        <v>44212</v>
      </c>
      <c r="I93" s="17">
        <v>44227</v>
      </c>
      <c r="J93">
        <f t="shared" si="4"/>
        <v>16</v>
      </c>
      <c r="K93" s="2">
        <f t="shared" si="5"/>
        <v>44219.5</v>
      </c>
      <c r="L93" s="82">
        <v>44225.5</v>
      </c>
      <c r="M93" s="79">
        <v>44242.5</v>
      </c>
      <c r="O93">
        <f t="shared" si="6"/>
        <v>23</v>
      </c>
      <c r="P93" s="3">
        <f t="shared" si="7"/>
        <v>1034.5400000000002</v>
      </c>
    </row>
    <row r="94" spans="1:16" x14ac:dyDescent="0.35">
      <c r="A94" t="s">
        <v>366</v>
      </c>
      <c r="B94" s="68" t="s">
        <v>313</v>
      </c>
      <c r="C94" s="57">
        <v>44225</v>
      </c>
      <c r="D94" s="17">
        <v>44227</v>
      </c>
      <c r="E94" s="68" t="s">
        <v>549</v>
      </c>
      <c r="F94" s="15" t="s">
        <v>550</v>
      </c>
      <c r="G94" s="16">
        <v>1.25</v>
      </c>
      <c r="H94" s="2">
        <v>44212</v>
      </c>
      <c r="I94" s="17">
        <v>44227</v>
      </c>
      <c r="J94">
        <f t="shared" si="4"/>
        <v>16</v>
      </c>
      <c r="K94" s="2">
        <f t="shared" si="5"/>
        <v>44219.5</v>
      </c>
      <c r="L94" s="82">
        <v>44225.5</v>
      </c>
      <c r="M94" s="79">
        <v>44225.5</v>
      </c>
      <c r="O94">
        <f t="shared" si="6"/>
        <v>6</v>
      </c>
      <c r="P94" s="3">
        <f t="shared" si="7"/>
        <v>7.5</v>
      </c>
    </row>
    <row r="95" spans="1:16" x14ac:dyDescent="0.35">
      <c r="A95" t="s">
        <v>366</v>
      </c>
      <c r="B95" s="68" t="s">
        <v>313</v>
      </c>
      <c r="C95" s="57">
        <v>44225</v>
      </c>
      <c r="D95" s="17">
        <v>44227</v>
      </c>
      <c r="E95" s="68" t="s">
        <v>444</v>
      </c>
      <c r="F95" s="15" t="s">
        <v>445</v>
      </c>
      <c r="G95" s="16">
        <f>47+77.5</f>
        <v>124.5</v>
      </c>
      <c r="H95" s="2">
        <v>44212</v>
      </c>
      <c r="I95" s="17">
        <v>44227</v>
      </c>
      <c r="J95">
        <f t="shared" si="4"/>
        <v>16</v>
      </c>
      <c r="K95" s="2">
        <f t="shared" si="5"/>
        <v>44219.5</v>
      </c>
      <c r="L95" s="82">
        <v>44225.5</v>
      </c>
      <c r="M95" s="82">
        <v>44225.5</v>
      </c>
      <c r="O95">
        <f t="shared" si="6"/>
        <v>6</v>
      </c>
      <c r="P95" s="3">
        <f t="shared" si="7"/>
        <v>747</v>
      </c>
    </row>
    <row r="96" spans="1:16" x14ac:dyDescent="0.35">
      <c r="A96" t="s">
        <v>366</v>
      </c>
      <c r="B96" s="68" t="s">
        <v>313</v>
      </c>
      <c r="C96" s="57">
        <v>44225</v>
      </c>
      <c r="D96" s="17">
        <v>44227</v>
      </c>
      <c r="E96" s="68" t="s">
        <v>494</v>
      </c>
      <c r="F96" s="15" t="s">
        <v>495</v>
      </c>
      <c r="G96" s="16">
        <v>7.89</v>
      </c>
      <c r="H96" s="2">
        <v>44212</v>
      </c>
      <c r="I96" s="17">
        <v>44227</v>
      </c>
      <c r="J96">
        <f t="shared" si="4"/>
        <v>16</v>
      </c>
      <c r="K96" s="2">
        <f t="shared" si="5"/>
        <v>44219.5</v>
      </c>
      <c r="L96" s="82">
        <v>44225.5</v>
      </c>
      <c r="M96" s="82">
        <v>44225.5</v>
      </c>
      <c r="O96">
        <f t="shared" si="6"/>
        <v>6</v>
      </c>
      <c r="P96" s="3">
        <f t="shared" si="7"/>
        <v>47.339999999999996</v>
      </c>
    </row>
    <row r="97" spans="1:16" x14ac:dyDescent="0.35">
      <c r="A97" t="s">
        <v>366</v>
      </c>
      <c r="B97" s="68" t="s">
        <v>313</v>
      </c>
      <c r="C97" s="57">
        <v>44225</v>
      </c>
      <c r="D97" s="17">
        <v>44227</v>
      </c>
      <c r="E97" s="68" t="s">
        <v>496</v>
      </c>
      <c r="F97" s="15" t="s">
        <v>497</v>
      </c>
      <c r="G97" s="16">
        <f>10.15+8.5</f>
        <v>18.649999999999999</v>
      </c>
      <c r="H97" s="2">
        <v>44212</v>
      </c>
      <c r="I97" s="17">
        <v>44227</v>
      </c>
      <c r="J97">
        <f t="shared" si="4"/>
        <v>16</v>
      </c>
      <c r="K97" s="2">
        <f t="shared" si="5"/>
        <v>44219.5</v>
      </c>
      <c r="L97" s="82">
        <v>44225.5</v>
      </c>
      <c r="M97" s="82">
        <v>44225.5</v>
      </c>
      <c r="O97">
        <f t="shared" si="6"/>
        <v>6</v>
      </c>
      <c r="P97" s="3">
        <f t="shared" si="7"/>
        <v>111.89999999999999</v>
      </c>
    </row>
    <row r="98" spans="1:16" x14ac:dyDescent="0.35">
      <c r="A98" t="s">
        <v>366</v>
      </c>
      <c r="B98" s="68" t="s">
        <v>313</v>
      </c>
      <c r="C98" s="57">
        <v>44225</v>
      </c>
      <c r="D98" s="17">
        <v>44227</v>
      </c>
      <c r="E98" s="68" t="s">
        <v>498</v>
      </c>
      <c r="F98" s="15" t="s">
        <v>499</v>
      </c>
      <c r="G98" s="16">
        <v>23.45</v>
      </c>
      <c r="H98" s="2">
        <v>44212</v>
      </c>
      <c r="I98" s="17">
        <v>44227</v>
      </c>
      <c r="J98">
        <f t="shared" si="4"/>
        <v>16</v>
      </c>
      <c r="K98" s="2">
        <f t="shared" si="5"/>
        <v>44219.5</v>
      </c>
      <c r="L98" s="82">
        <v>44225.5</v>
      </c>
      <c r="M98" s="82">
        <v>44225.5</v>
      </c>
      <c r="O98">
        <f t="shared" si="6"/>
        <v>6</v>
      </c>
      <c r="P98" s="3">
        <f t="shared" si="7"/>
        <v>140.69999999999999</v>
      </c>
    </row>
    <row r="99" spans="1:16" x14ac:dyDescent="0.35">
      <c r="A99" t="s">
        <v>366</v>
      </c>
      <c r="B99" s="68" t="s">
        <v>313</v>
      </c>
      <c r="C99" s="57">
        <v>44225</v>
      </c>
      <c r="D99" s="17">
        <v>44227</v>
      </c>
      <c r="E99" s="68" t="s">
        <v>500</v>
      </c>
      <c r="F99" s="15" t="s">
        <v>501</v>
      </c>
      <c r="G99" s="16">
        <v>6.8</v>
      </c>
      <c r="H99" s="2">
        <v>44212</v>
      </c>
      <c r="I99" s="17">
        <v>44227</v>
      </c>
      <c r="J99">
        <f t="shared" si="4"/>
        <v>16</v>
      </c>
      <c r="K99" s="2">
        <f t="shared" si="5"/>
        <v>44219.5</v>
      </c>
      <c r="L99" s="82">
        <v>44225.5</v>
      </c>
      <c r="M99" s="82">
        <v>44225.5</v>
      </c>
      <c r="O99">
        <f t="shared" si="6"/>
        <v>6</v>
      </c>
      <c r="P99" s="3">
        <f t="shared" si="7"/>
        <v>40.799999999999997</v>
      </c>
    </row>
    <row r="100" spans="1:16" x14ac:dyDescent="0.35">
      <c r="A100" t="s">
        <v>366</v>
      </c>
      <c r="B100" s="68" t="s">
        <v>313</v>
      </c>
      <c r="C100" s="57">
        <v>44225</v>
      </c>
      <c r="D100" s="17">
        <v>44227</v>
      </c>
      <c r="E100" s="68" t="s">
        <v>430</v>
      </c>
      <c r="F100" s="15" t="s">
        <v>431</v>
      </c>
      <c r="G100" s="16">
        <v>402002.21</v>
      </c>
      <c r="H100" s="2">
        <v>44212</v>
      </c>
      <c r="I100" s="17">
        <v>44227</v>
      </c>
      <c r="J100">
        <f t="shared" si="4"/>
        <v>16</v>
      </c>
      <c r="K100" s="2">
        <f t="shared" si="5"/>
        <v>44219.5</v>
      </c>
      <c r="L100" s="82">
        <v>44225.5</v>
      </c>
      <c r="M100" s="82">
        <v>44211.5</v>
      </c>
      <c r="O100">
        <f t="shared" si="6"/>
        <v>-8</v>
      </c>
      <c r="P100" s="3">
        <f t="shared" si="7"/>
        <v>-3216017.68</v>
      </c>
    </row>
    <row r="101" spans="1:16" x14ac:dyDescent="0.35">
      <c r="A101" t="s">
        <v>366</v>
      </c>
      <c r="B101" s="68" t="s">
        <v>313</v>
      </c>
      <c r="C101" s="57">
        <v>44225</v>
      </c>
      <c r="D101" s="17">
        <v>44227</v>
      </c>
      <c r="E101" s="68" t="s">
        <v>456</v>
      </c>
      <c r="F101" s="15" t="s">
        <v>457</v>
      </c>
      <c r="G101" s="16">
        <v>91690.939999999973</v>
      </c>
      <c r="H101" s="2">
        <v>44212</v>
      </c>
      <c r="I101" s="17">
        <v>44227</v>
      </c>
      <c r="J101">
        <f t="shared" si="4"/>
        <v>16</v>
      </c>
      <c r="K101" s="2">
        <f t="shared" si="5"/>
        <v>44219.5</v>
      </c>
      <c r="L101" s="82">
        <v>44225.5</v>
      </c>
      <c r="M101" s="82">
        <v>44211.5</v>
      </c>
      <c r="O101">
        <f t="shared" si="6"/>
        <v>-8</v>
      </c>
      <c r="P101" s="3">
        <f t="shared" si="7"/>
        <v>-733527.51999999979</v>
      </c>
    </row>
    <row r="102" spans="1:16" x14ac:dyDescent="0.35">
      <c r="A102" t="s">
        <v>366</v>
      </c>
      <c r="B102" s="68" t="s">
        <v>313</v>
      </c>
      <c r="C102" s="57">
        <v>44225</v>
      </c>
      <c r="D102" s="17">
        <v>44227</v>
      </c>
      <c r="E102" s="68" t="s">
        <v>432</v>
      </c>
      <c r="F102" s="15" t="s">
        <v>433</v>
      </c>
      <c r="G102" s="16">
        <f>1510583.46</f>
        <v>1510583.46</v>
      </c>
      <c r="H102" s="2">
        <v>44212</v>
      </c>
      <c r="I102" s="17">
        <v>44227</v>
      </c>
      <c r="J102">
        <f t="shared" si="4"/>
        <v>16</v>
      </c>
      <c r="K102" s="2">
        <f t="shared" si="5"/>
        <v>44219.5</v>
      </c>
      <c r="L102" s="82">
        <v>44225.5</v>
      </c>
      <c r="M102" s="82">
        <v>44211.5</v>
      </c>
      <c r="O102">
        <f t="shared" si="6"/>
        <v>-8</v>
      </c>
      <c r="P102" s="3">
        <f t="shared" si="7"/>
        <v>-12084667.68</v>
      </c>
    </row>
    <row r="103" spans="1:16" x14ac:dyDescent="0.35">
      <c r="A103" t="s">
        <v>366</v>
      </c>
      <c r="B103" s="68" t="s">
        <v>313</v>
      </c>
      <c r="C103" s="57">
        <v>44225</v>
      </c>
      <c r="D103" s="17">
        <v>44227</v>
      </c>
      <c r="E103" s="68" t="s">
        <v>434</v>
      </c>
      <c r="F103" s="15" t="s">
        <v>435</v>
      </c>
      <c r="G103" s="16">
        <f>2340894.63999999</f>
        <v>2340894.6399999899</v>
      </c>
      <c r="H103" s="2">
        <v>44212</v>
      </c>
      <c r="I103" s="17">
        <v>44227</v>
      </c>
      <c r="J103">
        <f t="shared" si="4"/>
        <v>16</v>
      </c>
      <c r="K103" s="2">
        <f t="shared" si="5"/>
        <v>44219.5</v>
      </c>
      <c r="L103" s="82">
        <v>44225.5</v>
      </c>
      <c r="M103" s="82">
        <v>44211.5</v>
      </c>
      <c r="O103">
        <f t="shared" si="6"/>
        <v>-8</v>
      </c>
      <c r="P103" s="3">
        <f t="shared" si="7"/>
        <v>-18727157.119999919</v>
      </c>
    </row>
    <row r="104" spans="1:16" x14ac:dyDescent="0.35">
      <c r="A104" t="s">
        <v>366</v>
      </c>
      <c r="B104" s="68" t="s">
        <v>313</v>
      </c>
      <c r="C104" s="57">
        <v>44225</v>
      </c>
      <c r="D104" s="17">
        <v>44227</v>
      </c>
      <c r="E104" s="68" t="s">
        <v>436</v>
      </c>
      <c r="F104" s="15" t="s">
        <v>437</v>
      </c>
      <c r="G104" s="16">
        <v>330654.92000000016</v>
      </c>
      <c r="H104" s="2">
        <v>44212</v>
      </c>
      <c r="I104" s="17">
        <v>44227</v>
      </c>
      <c r="J104">
        <f t="shared" si="4"/>
        <v>16</v>
      </c>
      <c r="K104" s="2">
        <f t="shared" si="5"/>
        <v>44219.5</v>
      </c>
      <c r="L104" s="82">
        <v>44225.5</v>
      </c>
      <c r="M104" s="82">
        <v>44211.5</v>
      </c>
      <c r="O104">
        <f t="shared" si="6"/>
        <v>-8</v>
      </c>
      <c r="P104" s="3">
        <f t="shared" si="7"/>
        <v>-2645239.3600000013</v>
      </c>
    </row>
    <row r="105" spans="1:16" x14ac:dyDescent="0.35">
      <c r="A105" t="s">
        <v>366</v>
      </c>
      <c r="B105" s="68" t="s">
        <v>313</v>
      </c>
      <c r="C105" s="57">
        <v>44225</v>
      </c>
      <c r="D105" s="17">
        <v>44227</v>
      </c>
      <c r="E105" s="68" t="s">
        <v>438</v>
      </c>
      <c r="F105" s="15" t="s">
        <v>439</v>
      </c>
      <c r="G105" s="16">
        <v>376945.08000000054</v>
      </c>
      <c r="H105" s="2">
        <v>44212</v>
      </c>
      <c r="I105" s="17">
        <v>44227</v>
      </c>
      <c r="J105">
        <f t="shared" si="4"/>
        <v>16</v>
      </c>
      <c r="K105" s="2">
        <f t="shared" si="5"/>
        <v>44219.5</v>
      </c>
      <c r="L105" s="82">
        <v>44225.5</v>
      </c>
      <c r="M105" s="82">
        <v>44211.5</v>
      </c>
      <c r="O105">
        <f t="shared" si="6"/>
        <v>-8</v>
      </c>
      <c r="P105" s="3">
        <f t="shared" si="7"/>
        <v>-3015560.6400000043</v>
      </c>
    </row>
    <row r="106" spans="1:16" x14ac:dyDescent="0.35">
      <c r="A106" t="s">
        <v>366</v>
      </c>
      <c r="B106" s="68" t="s">
        <v>313</v>
      </c>
      <c r="C106" s="57">
        <v>44225</v>
      </c>
      <c r="D106" s="17">
        <v>44227</v>
      </c>
      <c r="E106" s="68" t="s">
        <v>568</v>
      </c>
      <c r="F106" s="15" t="s">
        <v>569</v>
      </c>
      <c r="G106" s="16">
        <v>-518.99</v>
      </c>
      <c r="H106" s="2">
        <v>44212</v>
      </c>
      <c r="I106" s="17">
        <v>44227</v>
      </c>
      <c r="J106">
        <f t="shared" si="4"/>
        <v>16</v>
      </c>
      <c r="K106" s="2">
        <f t="shared" si="5"/>
        <v>44219.5</v>
      </c>
      <c r="L106" s="82">
        <v>44225.5</v>
      </c>
      <c r="M106" s="79">
        <v>44225.5</v>
      </c>
      <c r="O106">
        <f t="shared" si="6"/>
        <v>6</v>
      </c>
      <c r="P106" s="3">
        <f t="shared" si="7"/>
        <v>-3113.94</v>
      </c>
    </row>
    <row r="107" spans="1:16" x14ac:dyDescent="0.35">
      <c r="A107" t="s">
        <v>366</v>
      </c>
      <c r="B107" s="68" t="s">
        <v>313</v>
      </c>
      <c r="C107" s="57">
        <v>44225</v>
      </c>
      <c r="D107" s="17">
        <v>44227</v>
      </c>
      <c r="E107" s="68" t="s">
        <v>464</v>
      </c>
      <c r="F107" s="15" t="s">
        <v>465</v>
      </c>
      <c r="G107" s="16">
        <v>17.18</v>
      </c>
      <c r="H107" s="2">
        <v>44212</v>
      </c>
      <c r="I107" s="17">
        <v>44227</v>
      </c>
      <c r="J107">
        <f t="shared" si="4"/>
        <v>16</v>
      </c>
      <c r="K107" s="2">
        <f t="shared" si="5"/>
        <v>44219.5</v>
      </c>
      <c r="L107" s="82">
        <v>44225.5</v>
      </c>
      <c r="M107" s="82">
        <v>44225.5</v>
      </c>
      <c r="O107">
        <f t="shared" si="6"/>
        <v>6</v>
      </c>
      <c r="P107" s="3">
        <f t="shared" si="7"/>
        <v>103.08</v>
      </c>
    </row>
    <row r="108" spans="1:16" x14ac:dyDescent="0.35">
      <c r="A108" t="s">
        <v>366</v>
      </c>
      <c r="B108" s="68" t="s">
        <v>313</v>
      </c>
      <c r="C108" s="57">
        <v>44225</v>
      </c>
      <c r="D108" s="17">
        <v>44227</v>
      </c>
      <c r="E108" s="68" t="s">
        <v>466</v>
      </c>
      <c r="F108" s="15" t="s">
        <v>467</v>
      </c>
      <c r="G108" s="16">
        <v>127.12</v>
      </c>
      <c r="H108" s="2">
        <v>44212</v>
      </c>
      <c r="I108" s="17">
        <v>44227</v>
      </c>
      <c r="J108">
        <f t="shared" si="4"/>
        <v>16</v>
      </c>
      <c r="K108" s="2">
        <f t="shared" si="5"/>
        <v>44219.5</v>
      </c>
      <c r="L108" s="82">
        <v>44225.5</v>
      </c>
      <c r="M108" s="82">
        <v>44225.5</v>
      </c>
      <c r="O108">
        <f t="shared" si="6"/>
        <v>6</v>
      </c>
      <c r="P108" s="3">
        <f t="shared" si="7"/>
        <v>762.72</v>
      </c>
    </row>
    <row r="109" spans="1:16" x14ac:dyDescent="0.35">
      <c r="A109" t="s">
        <v>366</v>
      </c>
      <c r="B109" s="68" t="s">
        <v>313</v>
      </c>
      <c r="C109" s="57">
        <v>44225</v>
      </c>
      <c r="D109" s="17">
        <v>44227</v>
      </c>
      <c r="E109" s="68" t="s">
        <v>440</v>
      </c>
      <c r="F109" s="15" t="s">
        <v>441</v>
      </c>
      <c r="G109" s="16">
        <f>31800.0500000003</f>
        <v>31800.050000000301</v>
      </c>
      <c r="H109" s="2">
        <v>44212</v>
      </c>
      <c r="I109" s="17">
        <v>44227</v>
      </c>
      <c r="J109">
        <f t="shared" si="4"/>
        <v>16</v>
      </c>
      <c r="K109" s="2">
        <f t="shared" si="5"/>
        <v>44219.5</v>
      </c>
      <c r="L109" s="82">
        <v>44225.5</v>
      </c>
      <c r="M109" s="79">
        <v>44223.5</v>
      </c>
      <c r="O109">
        <f t="shared" si="6"/>
        <v>4</v>
      </c>
      <c r="P109" s="3">
        <f t="shared" si="7"/>
        <v>127200.2000000012</v>
      </c>
    </row>
    <row r="110" spans="1:16" x14ac:dyDescent="0.35">
      <c r="A110" t="s">
        <v>366</v>
      </c>
      <c r="B110" s="68" t="s">
        <v>313</v>
      </c>
      <c r="C110" s="57">
        <v>44225</v>
      </c>
      <c r="D110" s="17">
        <v>44227</v>
      </c>
      <c r="E110" s="68" t="s">
        <v>468</v>
      </c>
      <c r="F110" s="15" t="s">
        <v>469</v>
      </c>
      <c r="G110" s="16">
        <v>837.66000000000986</v>
      </c>
      <c r="H110" s="2">
        <v>44212</v>
      </c>
      <c r="I110" s="17">
        <v>44227</v>
      </c>
      <c r="J110">
        <f t="shared" si="4"/>
        <v>16</v>
      </c>
      <c r="K110" s="2">
        <f t="shared" si="5"/>
        <v>44219.5</v>
      </c>
      <c r="L110" s="82">
        <v>44225.5</v>
      </c>
      <c r="M110" s="82">
        <v>44225.5</v>
      </c>
      <c r="O110">
        <f t="shared" si="6"/>
        <v>6</v>
      </c>
      <c r="P110" s="3">
        <f t="shared" si="7"/>
        <v>5025.9600000000592</v>
      </c>
    </row>
    <row r="111" spans="1:16" x14ac:dyDescent="0.35">
      <c r="A111" t="s">
        <v>366</v>
      </c>
      <c r="B111" s="68" t="s">
        <v>313</v>
      </c>
      <c r="C111" s="57">
        <v>44225</v>
      </c>
      <c r="D111" s="17">
        <v>44227</v>
      </c>
      <c r="E111" s="68" t="s">
        <v>474</v>
      </c>
      <c r="F111" s="15" t="s">
        <v>475</v>
      </c>
      <c r="G111" s="16">
        <v>33798.379999999976</v>
      </c>
      <c r="H111" s="2">
        <v>44212</v>
      </c>
      <c r="I111" s="17">
        <v>44227</v>
      </c>
      <c r="J111">
        <f t="shared" si="4"/>
        <v>16</v>
      </c>
      <c r="K111" s="2">
        <f t="shared" si="5"/>
        <v>44219.5</v>
      </c>
      <c r="L111" s="82">
        <v>44225.5</v>
      </c>
      <c r="M111" s="79">
        <v>44225.5</v>
      </c>
      <c r="O111">
        <f t="shared" si="6"/>
        <v>6</v>
      </c>
      <c r="P111" s="3">
        <f t="shared" si="7"/>
        <v>202790.27999999985</v>
      </c>
    </row>
    <row r="112" spans="1:16" x14ac:dyDescent="0.35">
      <c r="A112" t="s">
        <v>366</v>
      </c>
      <c r="B112" s="68" t="s">
        <v>313</v>
      </c>
      <c r="C112" s="57">
        <v>44225</v>
      </c>
      <c r="D112" s="17">
        <v>44227</v>
      </c>
      <c r="E112" s="68" t="s">
        <v>442</v>
      </c>
      <c r="F112" s="15" t="s">
        <v>443</v>
      </c>
      <c r="G112" s="16">
        <f>82815.84</f>
        <v>82815.839999999997</v>
      </c>
      <c r="H112" s="2">
        <v>44212</v>
      </c>
      <c r="I112" s="17">
        <v>44227</v>
      </c>
      <c r="J112">
        <f t="shared" si="4"/>
        <v>16</v>
      </c>
      <c r="K112" s="2">
        <f t="shared" si="5"/>
        <v>44219.5</v>
      </c>
      <c r="L112" s="82">
        <v>44225.5</v>
      </c>
      <c r="M112" s="82">
        <v>44225.5</v>
      </c>
      <c r="O112">
        <f t="shared" si="6"/>
        <v>6</v>
      </c>
      <c r="P112" s="3">
        <f t="shared" si="7"/>
        <v>496895.04</v>
      </c>
    </row>
    <row r="113" spans="1:16" x14ac:dyDescent="0.35">
      <c r="A113" t="s">
        <v>366</v>
      </c>
      <c r="B113" s="68" t="s">
        <v>313</v>
      </c>
      <c r="C113" s="57">
        <v>44225</v>
      </c>
      <c r="D113" s="17">
        <v>44227</v>
      </c>
      <c r="E113" s="68" t="s">
        <v>476</v>
      </c>
      <c r="F113" s="15" t="s">
        <v>477</v>
      </c>
      <c r="G113" s="16">
        <v>1268.5399999999622</v>
      </c>
      <c r="H113" s="2">
        <v>44212</v>
      </c>
      <c r="I113" s="17">
        <v>44227</v>
      </c>
      <c r="J113">
        <f t="shared" si="4"/>
        <v>16</v>
      </c>
      <c r="K113" s="2">
        <f t="shared" si="5"/>
        <v>44219.5</v>
      </c>
      <c r="L113" s="82">
        <v>44225.5</v>
      </c>
      <c r="M113" s="82">
        <v>44225.5</v>
      </c>
      <c r="O113">
        <f t="shared" si="6"/>
        <v>6</v>
      </c>
      <c r="P113" s="3">
        <f t="shared" si="7"/>
        <v>7611.2399999997733</v>
      </c>
    </row>
    <row r="114" spans="1:16" x14ac:dyDescent="0.35">
      <c r="A114" t="s">
        <v>366</v>
      </c>
      <c r="B114" s="68" t="s">
        <v>313</v>
      </c>
      <c r="C114" s="57">
        <v>44225</v>
      </c>
      <c r="D114" s="17">
        <v>44227</v>
      </c>
      <c r="E114" s="68" t="s">
        <v>570</v>
      </c>
      <c r="F114" s="15" t="s">
        <v>571</v>
      </c>
      <c r="G114" s="16">
        <f>50870.44+3476.25</f>
        <v>54346.69</v>
      </c>
      <c r="H114" s="2">
        <v>44212</v>
      </c>
      <c r="I114" s="17">
        <v>44227</v>
      </c>
      <c r="J114">
        <f t="shared" si="4"/>
        <v>16</v>
      </c>
      <c r="K114" s="2">
        <f t="shared" si="5"/>
        <v>44219.5</v>
      </c>
      <c r="L114" s="82">
        <v>44225.5</v>
      </c>
      <c r="M114" s="82">
        <v>44211.5</v>
      </c>
      <c r="O114">
        <f t="shared" si="6"/>
        <v>-8</v>
      </c>
      <c r="P114" s="3">
        <f t="shared" si="7"/>
        <v>-434773.52</v>
      </c>
    </row>
    <row r="115" spans="1:16" x14ac:dyDescent="0.35">
      <c r="A115" t="s">
        <v>366</v>
      </c>
      <c r="B115" s="68" t="s">
        <v>313</v>
      </c>
      <c r="C115" s="57">
        <v>44225</v>
      </c>
      <c r="D115" s="17">
        <v>44227</v>
      </c>
      <c r="E115" s="68" t="s">
        <v>478</v>
      </c>
      <c r="F115" s="15" t="s">
        <v>479</v>
      </c>
      <c r="G115" s="16">
        <f>612134.61000001</f>
        <v>612134.61000001</v>
      </c>
      <c r="H115" s="2">
        <v>44212</v>
      </c>
      <c r="I115" s="17">
        <v>44227</v>
      </c>
      <c r="J115">
        <f t="shared" si="4"/>
        <v>16</v>
      </c>
      <c r="K115" s="2">
        <f t="shared" si="5"/>
        <v>44219.5</v>
      </c>
      <c r="L115" s="82">
        <v>44225.5</v>
      </c>
      <c r="M115" s="82">
        <v>44211.5</v>
      </c>
      <c r="O115">
        <f t="shared" si="6"/>
        <v>-8</v>
      </c>
      <c r="P115" s="3">
        <f t="shared" si="7"/>
        <v>-4897076.88000008</v>
      </c>
    </row>
    <row r="116" spans="1:16" x14ac:dyDescent="0.35">
      <c r="A116" t="s">
        <v>366</v>
      </c>
      <c r="B116" s="68" t="s">
        <v>313</v>
      </c>
      <c r="C116" s="57">
        <v>44225</v>
      </c>
      <c r="D116" s="17">
        <v>44227</v>
      </c>
      <c r="E116" s="68" t="s">
        <v>480</v>
      </c>
      <c r="F116" s="15" t="s">
        <v>481</v>
      </c>
      <c r="G116" s="16">
        <f>612133.92000001</f>
        <v>612133.92000001005</v>
      </c>
      <c r="H116" s="2">
        <v>44212</v>
      </c>
      <c r="I116" s="17">
        <v>44227</v>
      </c>
      <c r="J116">
        <f t="shared" si="4"/>
        <v>16</v>
      </c>
      <c r="K116" s="2">
        <f t="shared" si="5"/>
        <v>44219.5</v>
      </c>
      <c r="L116" s="82">
        <v>44225.5</v>
      </c>
      <c r="M116" s="82">
        <v>44211.5</v>
      </c>
      <c r="O116">
        <f t="shared" si="6"/>
        <v>-8</v>
      </c>
      <c r="P116" s="3">
        <f t="shared" si="7"/>
        <v>-4897071.3600000804</v>
      </c>
    </row>
    <row r="117" spans="1:16" x14ac:dyDescent="0.35">
      <c r="A117" t="s">
        <v>366</v>
      </c>
      <c r="B117" s="68" t="s">
        <v>313</v>
      </c>
      <c r="C117" s="57">
        <v>44225</v>
      </c>
      <c r="D117" s="17">
        <v>44227</v>
      </c>
      <c r="E117" s="68" t="s">
        <v>482</v>
      </c>
      <c r="F117" s="15" t="s">
        <v>483</v>
      </c>
      <c r="G117" s="16">
        <v>1000</v>
      </c>
      <c r="H117" s="2">
        <v>44212</v>
      </c>
      <c r="I117" s="17">
        <v>44227</v>
      </c>
      <c r="J117">
        <f t="shared" si="4"/>
        <v>16</v>
      </c>
      <c r="K117" s="2">
        <f t="shared" si="5"/>
        <v>44219.5</v>
      </c>
      <c r="L117" s="82">
        <v>44225.5</v>
      </c>
      <c r="M117" s="82">
        <v>44211.5</v>
      </c>
      <c r="O117">
        <f t="shared" si="6"/>
        <v>-8</v>
      </c>
      <c r="P117" s="3">
        <f t="shared" si="7"/>
        <v>-8000</v>
      </c>
    </row>
    <row r="118" spans="1:16" x14ac:dyDescent="0.35">
      <c r="A118" t="s">
        <v>366</v>
      </c>
      <c r="B118" s="68" t="s">
        <v>313</v>
      </c>
      <c r="C118" s="57">
        <v>44225</v>
      </c>
      <c r="D118" s="17">
        <v>44227</v>
      </c>
      <c r="E118" s="68" t="s">
        <v>488</v>
      </c>
      <c r="F118" s="15" t="s">
        <v>489</v>
      </c>
      <c r="G118" s="16">
        <v>47411.689999999966</v>
      </c>
      <c r="H118" s="2">
        <v>44212</v>
      </c>
      <c r="I118" s="17">
        <v>44227</v>
      </c>
      <c r="J118">
        <f t="shared" si="4"/>
        <v>16</v>
      </c>
      <c r="K118" s="2">
        <f t="shared" si="5"/>
        <v>44219.5</v>
      </c>
      <c r="L118" s="82">
        <v>44225.5</v>
      </c>
      <c r="M118" s="79">
        <v>44242.5</v>
      </c>
      <c r="O118">
        <f t="shared" si="6"/>
        <v>23</v>
      </c>
      <c r="P118" s="3">
        <f t="shared" si="7"/>
        <v>1090468.8699999992</v>
      </c>
    </row>
    <row r="119" spans="1:16" x14ac:dyDescent="0.35">
      <c r="A119" t="s">
        <v>366</v>
      </c>
      <c r="B119" s="68" t="s">
        <v>313</v>
      </c>
      <c r="C119" s="57">
        <v>44225</v>
      </c>
      <c r="D119" s="17">
        <v>44227</v>
      </c>
      <c r="E119" s="68" t="s">
        <v>549</v>
      </c>
      <c r="F119" s="15" t="s">
        <v>550</v>
      </c>
      <c r="G119" s="16">
        <v>300</v>
      </c>
      <c r="H119" s="2">
        <v>44212</v>
      </c>
      <c r="I119" s="17">
        <v>44227</v>
      </c>
      <c r="J119">
        <f t="shared" si="4"/>
        <v>16</v>
      </c>
      <c r="K119" s="2">
        <f t="shared" si="5"/>
        <v>44219.5</v>
      </c>
      <c r="L119" s="82">
        <v>44225.5</v>
      </c>
      <c r="M119" s="79">
        <v>44225.5</v>
      </c>
      <c r="O119">
        <f t="shared" si="6"/>
        <v>6</v>
      </c>
      <c r="P119" s="3">
        <f t="shared" si="7"/>
        <v>1800</v>
      </c>
    </row>
    <row r="120" spans="1:16" x14ac:dyDescent="0.35">
      <c r="A120" t="s">
        <v>366</v>
      </c>
      <c r="B120" s="68" t="s">
        <v>313</v>
      </c>
      <c r="C120" s="57">
        <v>44225</v>
      </c>
      <c r="D120" s="17">
        <v>44227</v>
      </c>
      <c r="E120" s="68" t="s">
        <v>444</v>
      </c>
      <c r="F120" s="15" t="s">
        <v>445</v>
      </c>
      <c r="G120" s="16">
        <v>454590.43000000541</v>
      </c>
      <c r="H120" s="2">
        <v>44212</v>
      </c>
      <c r="I120" s="17">
        <v>44227</v>
      </c>
      <c r="J120">
        <f t="shared" si="4"/>
        <v>16</v>
      </c>
      <c r="K120" s="2">
        <f t="shared" si="5"/>
        <v>44219.5</v>
      </c>
      <c r="L120" s="82">
        <v>44225.5</v>
      </c>
      <c r="M120" s="82">
        <v>44225.5</v>
      </c>
      <c r="O120">
        <f t="shared" si="6"/>
        <v>6</v>
      </c>
      <c r="P120" s="3">
        <f t="shared" si="7"/>
        <v>2727542.5800000327</v>
      </c>
    </row>
    <row r="121" spans="1:16" x14ac:dyDescent="0.35">
      <c r="A121" t="s">
        <v>366</v>
      </c>
      <c r="B121" s="68" t="s">
        <v>313</v>
      </c>
      <c r="C121" s="57">
        <v>44225</v>
      </c>
      <c r="D121" s="17">
        <v>44227</v>
      </c>
      <c r="E121" s="68" t="s">
        <v>490</v>
      </c>
      <c r="F121" s="15" t="s">
        <v>491</v>
      </c>
      <c r="G121" s="16">
        <v>21242.730000000007</v>
      </c>
      <c r="H121" s="2">
        <v>44212</v>
      </c>
      <c r="I121" s="17">
        <v>44227</v>
      </c>
      <c r="J121">
        <f t="shared" si="4"/>
        <v>16</v>
      </c>
      <c r="K121" s="2">
        <f t="shared" si="5"/>
        <v>44219.5</v>
      </c>
      <c r="L121" s="82">
        <v>44225.5</v>
      </c>
      <c r="M121" s="79">
        <v>44225.5</v>
      </c>
      <c r="O121">
        <f t="shared" si="6"/>
        <v>6</v>
      </c>
      <c r="P121" s="3">
        <f t="shared" si="7"/>
        <v>127456.38000000003</v>
      </c>
    </row>
    <row r="122" spans="1:16" x14ac:dyDescent="0.35">
      <c r="A122" t="s">
        <v>366</v>
      </c>
      <c r="B122" s="68" t="s">
        <v>313</v>
      </c>
      <c r="C122" s="57">
        <v>44225</v>
      </c>
      <c r="D122" s="17">
        <v>44227</v>
      </c>
      <c r="E122" s="68" t="s">
        <v>572</v>
      </c>
      <c r="F122" s="15" t="s">
        <v>573</v>
      </c>
      <c r="G122" s="16">
        <f>17408.79+579.38</f>
        <v>17988.170000000002</v>
      </c>
      <c r="H122" s="2">
        <v>44212</v>
      </c>
      <c r="I122" s="17">
        <v>44227</v>
      </c>
      <c r="J122">
        <f t="shared" si="4"/>
        <v>16</v>
      </c>
      <c r="K122" s="2">
        <f t="shared" si="5"/>
        <v>44219.5</v>
      </c>
      <c r="L122" s="82">
        <v>44225.5</v>
      </c>
      <c r="M122" s="79">
        <v>44225.5</v>
      </c>
      <c r="O122">
        <f t="shared" si="6"/>
        <v>6</v>
      </c>
      <c r="P122" s="3">
        <f t="shared" si="7"/>
        <v>107929.02000000002</v>
      </c>
    </row>
    <row r="123" spans="1:16" x14ac:dyDescent="0.35">
      <c r="A123" t="s">
        <v>366</v>
      </c>
      <c r="B123" s="68" t="s">
        <v>313</v>
      </c>
      <c r="C123" s="57">
        <v>44225</v>
      </c>
      <c r="D123" s="17">
        <v>44227</v>
      </c>
      <c r="E123" s="68" t="s">
        <v>576</v>
      </c>
      <c r="F123" s="15" t="s">
        <v>577</v>
      </c>
      <c r="G123" s="16">
        <v>28.75</v>
      </c>
      <c r="H123" s="2">
        <v>44212</v>
      </c>
      <c r="I123" s="17">
        <v>44227</v>
      </c>
      <c r="J123">
        <f t="shared" si="4"/>
        <v>16</v>
      </c>
      <c r="K123" s="2">
        <f t="shared" si="5"/>
        <v>44219.5</v>
      </c>
      <c r="L123" s="82">
        <v>44225.5</v>
      </c>
      <c r="M123" s="79">
        <v>44225.5</v>
      </c>
      <c r="O123">
        <f t="shared" si="6"/>
        <v>6</v>
      </c>
      <c r="P123" s="3">
        <f t="shared" si="7"/>
        <v>172.5</v>
      </c>
    </row>
    <row r="124" spans="1:16" x14ac:dyDescent="0.35">
      <c r="A124" t="s">
        <v>366</v>
      </c>
      <c r="B124" s="68" t="s">
        <v>313</v>
      </c>
      <c r="C124" s="57">
        <v>44225</v>
      </c>
      <c r="D124" s="17">
        <v>44227</v>
      </c>
      <c r="E124" s="68" t="s">
        <v>494</v>
      </c>
      <c r="F124" s="15" t="s">
        <v>495</v>
      </c>
      <c r="G124" s="16">
        <v>112929.79000000007</v>
      </c>
      <c r="H124" s="2">
        <v>44212</v>
      </c>
      <c r="I124" s="17">
        <v>44227</v>
      </c>
      <c r="J124">
        <f t="shared" si="4"/>
        <v>16</v>
      </c>
      <c r="K124" s="2">
        <f t="shared" si="5"/>
        <v>44219.5</v>
      </c>
      <c r="L124" s="82">
        <v>44225.5</v>
      </c>
      <c r="M124" s="82">
        <v>44225.5</v>
      </c>
      <c r="O124">
        <f t="shared" si="6"/>
        <v>6</v>
      </c>
      <c r="P124" s="3">
        <f t="shared" si="7"/>
        <v>677578.74000000046</v>
      </c>
    </row>
    <row r="125" spans="1:16" x14ac:dyDescent="0.35">
      <c r="A125" t="s">
        <v>366</v>
      </c>
      <c r="B125" s="68" t="s">
        <v>313</v>
      </c>
      <c r="C125" s="57">
        <v>44225</v>
      </c>
      <c r="D125" s="17">
        <v>44227</v>
      </c>
      <c r="E125" s="68" t="s">
        <v>496</v>
      </c>
      <c r="F125" s="15" t="s">
        <v>497</v>
      </c>
      <c r="G125" s="16">
        <f>12278.25</f>
        <v>12278.25</v>
      </c>
      <c r="H125" s="2">
        <v>44212</v>
      </c>
      <c r="I125" s="17">
        <v>44227</v>
      </c>
      <c r="J125">
        <f t="shared" si="4"/>
        <v>16</v>
      </c>
      <c r="K125" s="2">
        <f t="shared" si="5"/>
        <v>44219.5</v>
      </c>
      <c r="L125" s="82">
        <v>44225.5</v>
      </c>
      <c r="M125" s="82">
        <v>44225.5</v>
      </c>
      <c r="O125">
        <f t="shared" si="6"/>
        <v>6</v>
      </c>
      <c r="P125" s="3">
        <f t="shared" si="7"/>
        <v>73669.5</v>
      </c>
    </row>
    <row r="126" spans="1:16" x14ac:dyDescent="0.35">
      <c r="A126" t="s">
        <v>366</v>
      </c>
      <c r="B126" s="68" t="s">
        <v>313</v>
      </c>
      <c r="C126" s="57">
        <v>44225</v>
      </c>
      <c r="D126" s="17">
        <v>44227</v>
      </c>
      <c r="E126" s="68" t="s">
        <v>498</v>
      </c>
      <c r="F126" s="15" t="s">
        <v>499</v>
      </c>
      <c r="G126" s="16">
        <v>20342.090000000018</v>
      </c>
      <c r="H126" s="2">
        <v>44212</v>
      </c>
      <c r="I126" s="17">
        <v>44227</v>
      </c>
      <c r="J126">
        <f t="shared" si="4"/>
        <v>16</v>
      </c>
      <c r="K126" s="2">
        <f t="shared" si="5"/>
        <v>44219.5</v>
      </c>
      <c r="L126" s="82">
        <v>44225.5</v>
      </c>
      <c r="M126" s="82">
        <v>44225.5</v>
      </c>
      <c r="O126">
        <f t="shared" si="6"/>
        <v>6</v>
      </c>
      <c r="P126" s="3">
        <f t="shared" si="7"/>
        <v>122052.54000000011</v>
      </c>
    </row>
    <row r="127" spans="1:16" x14ac:dyDescent="0.35">
      <c r="A127" t="s">
        <v>366</v>
      </c>
      <c r="B127" s="68" t="s">
        <v>313</v>
      </c>
      <c r="C127" s="57">
        <v>44225</v>
      </c>
      <c r="D127" s="17">
        <v>44227</v>
      </c>
      <c r="E127" s="68" t="s">
        <v>500</v>
      </c>
      <c r="F127" s="15" t="s">
        <v>501</v>
      </c>
      <c r="G127" s="16">
        <v>4054.7499999999363</v>
      </c>
      <c r="H127" s="2">
        <v>44212</v>
      </c>
      <c r="I127" s="17">
        <v>44227</v>
      </c>
      <c r="J127">
        <f t="shared" si="4"/>
        <v>16</v>
      </c>
      <c r="K127" s="2">
        <f t="shared" si="5"/>
        <v>44219.5</v>
      </c>
      <c r="L127" s="82">
        <v>44225.5</v>
      </c>
      <c r="M127" s="82">
        <v>44225.5</v>
      </c>
      <c r="O127">
        <f t="shared" si="6"/>
        <v>6</v>
      </c>
      <c r="P127" s="3">
        <f t="shared" si="7"/>
        <v>24328.499999999618</v>
      </c>
    </row>
    <row r="128" spans="1:16" x14ac:dyDescent="0.35">
      <c r="A128" t="s">
        <v>366</v>
      </c>
      <c r="B128" s="68" t="s">
        <v>313</v>
      </c>
      <c r="C128" s="57">
        <v>44225</v>
      </c>
      <c r="D128" s="17">
        <v>44227</v>
      </c>
      <c r="E128" s="68" t="s">
        <v>532</v>
      </c>
      <c r="F128" s="15" t="s">
        <v>533</v>
      </c>
      <c r="G128" s="16">
        <v>5176.79</v>
      </c>
      <c r="H128" s="2">
        <v>44212</v>
      </c>
      <c r="I128" s="17">
        <v>44227</v>
      </c>
      <c r="J128">
        <f t="shared" si="4"/>
        <v>16</v>
      </c>
      <c r="K128" s="2">
        <f t="shared" si="5"/>
        <v>44219.5</v>
      </c>
      <c r="L128" s="82">
        <v>44225.5</v>
      </c>
      <c r="M128" s="82">
        <v>44225.5</v>
      </c>
      <c r="N128" s="2">
        <v>44223.5</v>
      </c>
      <c r="O128">
        <f t="shared" si="6"/>
        <v>6</v>
      </c>
      <c r="P128" s="3">
        <f t="shared" si="7"/>
        <v>31060.739999999998</v>
      </c>
    </row>
    <row r="129" spans="1:16" x14ac:dyDescent="0.35">
      <c r="A129" t="s">
        <v>366</v>
      </c>
      <c r="B129" s="68" t="s">
        <v>313</v>
      </c>
      <c r="C129" s="57">
        <v>44225</v>
      </c>
      <c r="D129" s="17">
        <v>44227</v>
      </c>
      <c r="E129" s="68" t="s">
        <v>534</v>
      </c>
      <c r="F129" s="15" t="s">
        <v>535</v>
      </c>
      <c r="G129" s="16">
        <v>24986.329999999987</v>
      </c>
      <c r="H129" s="2">
        <v>44212</v>
      </c>
      <c r="I129" s="17">
        <v>44227</v>
      </c>
      <c r="J129">
        <f t="shared" si="4"/>
        <v>16</v>
      </c>
      <c r="K129" s="2">
        <f t="shared" si="5"/>
        <v>44219.5</v>
      </c>
      <c r="L129" s="82">
        <v>44225.5</v>
      </c>
      <c r="M129" s="82">
        <v>44225.5</v>
      </c>
      <c r="N129" s="2">
        <v>44223.5</v>
      </c>
      <c r="O129">
        <f t="shared" si="6"/>
        <v>6</v>
      </c>
      <c r="P129" s="3">
        <f t="shared" si="7"/>
        <v>149917.97999999992</v>
      </c>
    </row>
    <row r="130" spans="1:16" x14ac:dyDescent="0.35">
      <c r="A130" t="s">
        <v>366</v>
      </c>
      <c r="B130" s="68" t="s">
        <v>313</v>
      </c>
      <c r="C130" s="57">
        <v>44225</v>
      </c>
      <c r="D130" s="17">
        <v>44227</v>
      </c>
      <c r="E130" s="68" t="s">
        <v>536</v>
      </c>
      <c r="F130" s="15" t="s">
        <v>537</v>
      </c>
      <c r="G130" s="16">
        <v>1068.72</v>
      </c>
      <c r="H130" s="2">
        <v>44212</v>
      </c>
      <c r="I130" s="17">
        <v>44227</v>
      </c>
      <c r="J130">
        <f t="shared" si="4"/>
        <v>16</v>
      </c>
      <c r="K130" s="2">
        <f t="shared" si="5"/>
        <v>44219.5</v>
      </c>
      <c r="L130" s="82">
        <v>44225.5</v>
      </c>
      <c r="M130" s="82">
        <v>44225.5</v>
      </c>
      <c r="N130" s="2">
        <v>44223.5</v>
      </c>
      <c r="O130">
        <f t="shared" si="6"/>
        <v>6</v>
      </c>
      <c r="P130" s="3">
        <f t="shared" si="7"/>
        <v>6412.32</v>
      </c>
    </row>
    <row r="131" spans="1:16" x14ac:dyDescent="0.35">
      <c r="A131" t="s">
        <v>366</v>
      </c>
      <c r="B131" s="68" t="s">
        <v>313</v>
      </c>
      <c r="C131" s="57">
        <v>44225</v>
      </c>
      <c r="D131" s="17">
        <v>44227</v>
      </c>
      <c r="E131" s="68" t="s">
        <v>538</v>
      </c>
      <c r="F131" s="15" t="s">
        <v>539</v>
      </c>
      <c r="G131" s="16">
        <v>162.5</v>
      </c>
      <c r="H131" s="2">
        <v>44212</v>
      </c>
      <c r="I131" s="17">
        <v>44227</v>
      </c>
      <c r="J131">
        <f t="shared" si="4"/>
        <v>16</v>
      </c>
      <c r="K131" s="2">
        <f t="shared" si="5"/>
        <v>44219.5</v>
      </c>
      <c r="L131" s="82">
        <v>44225.5</v>
      </c>
      <c r="M131" s="82">
        <v>44225.5</v>
      </c>
      <c r="N131" s="2">
        <v>44223.5</v>
      </c>
      <c r="O131">
        <f t="shared" si="6"/>
        <v>6</v>
      </c>
      <c r="P131" s="3">
        <f t="shared" si="7"/>
        <v>975</v>
      </c>
    </row>
    <row r="132" spans="1:16" x14ac:dyDescent="0.35">
      <c r="A132" t="s">
        <v>366</v>
      </c>
      <c r="B132" s="68" t="s">
        <v>313</v>
      </c>
      <c r="C132" s="57">
        <v>44225</v>
      </c>
      <c r="D132" s="17">
        <v>44227</v>
      </c>
      <c r="E132" s="68" t="s">
        <v>553</v>
      </c>
      <c r="F132" s="15" t="s">
        <v>554</v>
      </c>
      <c r="G132" s="16">
        <v>344.91</v>
      </c>
      <c r="H132" s="2">
        <v>44212</v>
      </c>
      <c r="I132" s="17">
        <v>44227</v>
      </c>
      <c r="J132">
        <f t="shared" si="4"/>
        <v>16</v>
      </c>
      <c r="K132" s="2">
        <f t="shared" si="5"/>
        <v>44219.5</v>
      </c>
      <c r="L132" s="82">
        <v>44225.5</v>
      </c>
      <c r="M132" s="82">
        <v>44225.5</v>
      </c>
      <c r="N132" s="2">
        <v>44223.5</v>
      </c>
      <c r="O132">
        <f t="shared" si="6"/>
        <v>6</v>
      </c>
      <c r="P132" s="3">
        <f t="shared" si="7"/>
        <v>2069.46</v>
      </c>
    </row>
    <row r="133" spans="1:16" x14ac:dyDescent="0.35">
      <c r="A133" t="s">
        <v>366</v>
      </c>
      <c r="B133" s="21" t="s">
        <v>313</v>
      </c>
      <c r="C133" s="46">
        <v>44225</v>
      </c>
      <c r="D133" s="2">
        <v>44227</v>
      </c>
      <c r="E133" s="68" t="s">
        <v>544</v>
      </c>
      <c r="F133" t="s">
        <v>546</v>
      </c>
      <c r="G133" s="3">
        <v>15</v>
      </c>
      <c r="H133" s="2">
        <v>44212</v>
      </c>
      <c r="I133" s="2">
        <v>44227</v>
      </c>
      <c r="J133">
        <f t="shared" si="4"/>
        <v>16</v>
      </c>
      <c r="K133" s="2">
        <f t="shared" si="5"/>
        <v>44219.5</v>
      </c>
      <c r="L133" s="80">
        <v>44225.5</v>
      </c>
      <c r="M133" s="79">
        <v>44245.5</v>
      </c>
      <c r="O133">
        <f t="shared" si="6"/>
        <v>26</v>
      </c>
      <c r="P133" s="3">
        <f t="shared" si="7"/>
        <v>390</v>
      </c>
    </row>
    <row r="134" spans="1:16" x14ac:dyDescent="0.35">
      <c r="A134" t="s">
        <v>366</v>
      </c>
      <c r="B134" s="21" t="s">
        <v>313</v>
      </c>
      <c r="C134" s="46">
        <v>44225</v>
      </c>
      <c r="D134" s="2">
        <v>44227</v>
      </c>
      <c r="E134" s="68" t="s">
        <v>544</v>
      </c>
      <c r="F134" t="s">
        <v>545</v>
      </c>
      <c r="G134" s="3">
        <v>847.16999999999962</v>
      </c>
      <c r="H134" s="2">
        <v>44212</v>
      </c>
      <c r="I134" s="2">
        <v>44227</v>
      </c>
      <c r="J134">
        <f t="shared" si="4"/>
        <v>16</v>
      </c>
      <c r="K134" s="2">
        <f t="shared" si="5"/>
        <v>44219.5</v>
      </c>
      <c r="L134" s="80">
        <v>44225.5</v>
      </c>
      <c r="M134" s="79">
        <v>44231.5</v>
      </c>
      <c r="O134">
        <f t="shared" si="6"/>
        <v>12</v>
      </c>
      <c r="P134" s="3">
        <f t="shared" si="7"/>
        <v>10166.039999999995</v>
      </c>
    </row>
    <row r="135" spans="1:16" x14ac:dyDescent="0.35">
      <c r="A135" t="s">
        <v>366</v>
      </c>
      <c r="B135" s="21" t="s">
        <v>313</v>
      </c>
      <c r="C135" s="46">
        <v>44225</v>
      </c>
      <c r="D135" s="2">
        <v>44227</v>
      </c>
      <c r="E135" s="68" t="s">
        <v>544</v>
      </c>
      <c r="F135" t="s">
        <v>546</v>
      </c>
      <c r="G135" s="3">
        <v>70836.399999999878</v>
      </c>
      <c r="H135" s="2">
        <v>44212</v>
      </c>
      <c r="I135" s="2">
        <v>44227</v>
      </c>
      <c r="J135">
        <f t="shared" si="4"/>
        <v>16</v>
      </c>
      <c r="K135" s="2">
        <f t="shared" si="5"/>
        <v>44219.5</v>
      </c>
      <c r="L135" s="80">
        <v>44225.5</v>
      </c>
      <c r="M135" s="79">
        <v>44245.5</v>
      </c>
      <c r="O135">
        <f t="shared" si="6"/>
        <v>26</v>
      </c>
      <c r="P135" s="3">
        <f t="shared" si="7"/>
        <v>1841746.3999999969</v>
      </c>
    </row>
    <row r="136" spans="1:16" x14ac:dyDescent="0.35">
      <c r="A136" t="s">
        <v>368</v>
      </c>
      <c r="B136" s="68" t="s">
        <v>313</v>
      </c>
      <c r="C136" s="57">
        <v>44242</v>
      </c>
      <c r="D136" s="17">
        <v>44242</v>
      </c>
      <c r="E136" s="68" t="s">
        <v>430</v>
      </c>
      <c r="F136" s="15" t="s">
        <v>431</v>
      </c>
      <c r="G136" s="16">
        <v>144.69</v>
      </c>
      <c r="H136" s="2">
        <v>44228</v>
      </c>
      <c r="I136" s="17">
        <v>44242</v>
      </c>
      <c r="J136">
        <f t="shared" si="4"/>
        <v>15</v>
      </c>
      <c r="K136" s="2">
        <f t="shared" si="5"/>
        <v>44235</v>
      </c>
      <c r="L136" s="82">
        <v>44242.5</v>
      </c>
      <c r="M136" s="82">
        <v>44242.5</v>
      </c>
      <c r="O136">
        <f t="shared" si="6"/>
        <v>7.5</v>
      </c>
      <c r="P136" s="3">
        <f t="shared" si="7"/>
        <v>1085.175</v>
      </c>
    </row>
    <row r="137" spans="1:16" x14ac:dyDescent="0.35">
      <c r="A137" t="s">
        <v>368</v>
      </c>
      <c r="B137" s="68" t="s">
        <v>313</v>
      </c>
      <c r="C137" s="57">
        <v>44242</v>
      </c>
      <c r="D137" s="17">
        <v>44242</v>
      </c>
      <c r="E137" s="68" t="s">
        <v>432</v>
      </c>
      <c r="F137" s="15" t="s">
        <v>433</v>
      </c>
      <c r="G137" s="16">
        <v>217.04</v>
      </c>
      <c r="H137" s="2">
        <v>44228</v>
      </c>
      <c r="I137" s="17">
        <v>44242</v>
      </c>
      <c r="J137">
        <f t="shared" si="4"/>
        <v>15</v>
      </c>
      <c r="K137" s="2">
        <f t="shared" si="5"/>
        <v>44235</v>
      </c>
      <c r="L137" s="82">
        <v>44242.5</v>
      </c>
      <c r="M137" s="82">
        <v>44242.5</v>
      </c>
      <c r="O137">
        <f t="shared" si="6"/>
        <v>7.5</v>
      </c>
      <c r="P137" s="3">
        <f t="shared" si="7"/>
        <v>1627.8</v>
      </c>
    </row>
    <row r="138" spans="1:16" x14ac:dyDescent="0.35">
      <c r="A138" t="s">
        <v>368</v>
      </c>
      <c r="B138" s="68" t="s">
        <v>313</v>
      </c>
      <c r="C138" s="57">
        <v>44242</v>
      </c>
      <c r="D138" s="17">
        <v>44242</v>
      </c>
      <c r="E138" s="68" t="s">
        <v>438</v>
      </c>
      <c r="F138" s="15" t="s">
        <v>439</v>
      </c>
      <c r="G138" s="16">
        <v>361.72</v>
      </c>
      <c r="H138" s="2">
        <v>44228</v>
      </c>
      <c r="I138" s="17">
        <v>44242</v>
      </c>
      <c r="J138">
        <f t="shared" ref="J138:J201" si="8">I138-H138+1</f>
        <v>15</v>
      </c>
      <c r="K138" s="2">
        <f t="shared" ref="K138:K201" si="9">(H138+I138)/2</f>
        <v>44235</v>
      </c>
      <c r="L138" s="82">
        <v>44242.5</v>
      </c>
      <c r="M138" s="82">
        <v>44242.5</v>
      </c>
      <c r="O138">
        <f t="shared" ref="O138:O201" si="10">M138-K138</f>
        <v>7.5</v>
      </c>
      <c r="P138" s="3">
        <f t="shared" ref="P138:P201" si="11">G138*O138</f>
        <v>2712.9</v>
      </c>
    </row>
    <row r="139" spans="1:16" x14ac:dyDescent="0.35">
      <c r="A139" t="s">
        <v>368</v>
      </c>
      <c r="B139" s="68" t="s">
        <v>313</v>
      </c>
      <c r="C139" s="57">
        <v>44242</v>
      </c>
      <c r="D139" s="17">
        <v>44242</v>
      </c>
      <c r="E139" s="68" t="s">
        <v>440</v>
      </c>
      <c r="F139" s="15" t="s">
        <v>441</v>
      </c>
      <c r="G139" s="16">
        <v>10.59</v>
      </c>
      <c r="H139" s="2">
        <v>44228</v>
      </c>
      <c r="I139" s="17">
        <v>44242</v>
      </c>
      <c r="J139">
        <f t="shared" si="8"/>
        <v>15</v>
      </c>
      <c r="K139" s="2">
        <f t="shared" si="9"/>
        <v>44235</v>
      </c>
      <c r="L139" s="82">
        <v>44242.5</v>
      </c>
      <c r="M139" s="79">
        <v>44251.5</v>
      </c>
      <c r="O139">
        <f t="shared" si="10"/>
        <v>16.5</v>
      </c>
      <c r="P139" s="3">
        <f t="shared" si="11"/>
        <v>174.73499999999999</v>
      </c>
    </row>
    <row r="140" spans="1:16" x14ac:dyDescent="0.35">
      <c r="A140" t="s">
        <v>368</v>
      </c>
      <c r="B140" s="68" t="s">
        <v>313</v>
      </c>
      <c r="C140" s="57">
        <v>44242</v>
      </c>
      <c r="D140" s="17">
        <v>44242</v>
      </c>
      <c r="E140" s="68" t="s">
        <v>478</v>
      </c>
      <c r="F140" s="15" t="s">
        <v>479</v>
      </c>
      <c r="G140" s="16">
        <v>50</v>
      </c>
      <c r="H140" s="2">
        <v>44228</v>
      </c>
      <c r="I140" s="17">
        <v>44242</v>
      </c>
      <c r="J140">
        <f t="shared" si="8"/>
        <v>15</v>
      </c>
      <c r="K140" s="2">
        <f t="shared" si="9"/>
        <v>44235</v>
      </c>
      <c r="L140" s="82">
        <v>44242.5</v>
      </c>
      <c r="M140" s="82">
        <v>44242.5</v>
      </c>
      <c r="O140">
        <f t="shared" si="10"/>
        <v>7.5</v>
      </c>
      <c r="P140" s="3">
        <f t="shared" si="11"/>
        <v>375</v>
      </c>
    </row>
    <row r="141" spans="1:16" x14ac:dyDescent="0.35">
      <c r="A141" t="s">
        <v>368</v>
      </c>
      <c r="B141" s="68" t="s">
        <v>313</v>
      </c>
      <c r="C141" s="57">
        <v>44242</v>
      </c>
      <c r="D141" s="17">
        <v>44242</v>
      </c>
      <c r="E141" s="68" t="s">
        <v>480</v>
      </c>
      <c r="F141" s="15" t="s">
        <v>481</v>
      </c>
      <c r="G141" s="16">
        <v>50</v>
      </c>
      <c r="H141" s="2">
        <v>44228</v>
      </c>
      <c r="I141" s="17">
        <v>44242</v>
      </c>
      <c r="J141">
        <f t="shared" si="8"/>
        <v>15</v>
      </c>
      <c r="K141" s="2">
        <f t="shared" si="9"/>
        <v>44235</v>
      </c>
      <c r="L141" s="82">
        <v>44242.5</v>
      </c>
      <c r="M141" s="82">
        <v>44242.5</v>
      </c>
      <c r="O141">
        <f t="shared" si="10"/>
        <v>7.5</v>
      </c>
      <c r="P141" s="3">
        <f t="shared" si="11"/>
        <v>375</v>
      </c>
    </row>
    <row r="142" spans="1:16" x14ac:dyDescent="0.35">
      <c r="A142" t="s">
        <v>368</v>
      </c>
      <c r="B142" s="68" t="s">
        <v>313</v>
      </c>
      <c r="C142" s="57">
        <v>44242</v>
      </c>
      <c r="D142" s="17">
        <v>44242</v>
      </c>
      <c r="E142" s="68" t="s">
        <v>444</v>
      </c>
      <c r="F142" s="15" t="s">
        <v>445</v>
      </c>
      <c r="G142" s="16">
        <v>63.75</v>
      </c>
      <c r="H142" s="2">
        <v>44228</v>
      </c>
      <c r="I142" s="17">
        <v>44242</v>
      </c>
      <c r="J142">
        <f t="shared" si="8"/>
        <v>15</v>
      </c>
      <c r="K142" s="2">
        <f t="shared" si="9"/>
        <v>44235</v>
      </c>
      <c r="L142" s="82">
        <v>44242.5</v>
      </c>
      <c r="M142" s="82">
        <v>44242.5</v>
      </c>
      <c r="O142">
        <f t="shared" si="10"/>
        <v>7.5</v>
      </c>
      <c r="P142" s="3">
        <f t="shared" si="11"/>
        <v>478.125</v>
      </c>
    </row>
    <row r="143" spans="1:16" x14ac:dyDescent="0.35">
      <c r="A143" t="s">
        <v>368</v>
      </c>
      <c r="B143" s="68" t="s">
        <v>313</v>
      </c>
      <c r="C143" s="57">
        <v>44242</v>
      </c>
      <c r="D143" s="17">
        <v>44242</v>
      </c>
      <c r="E143" s="68" t="s">
        <v>432</v>
      </c>
      <c r="F143" s="15" t="s">
        <v>433</v>
      </c>
      <c r="G143" s="16">
        <v>320.10000000000002</v>
      </c>
      <c r="H143" s="2">
        <v>44228</v>
      </c>
      <c r="I143" s="17">
        <v>44242</v>
      </c>
      <c r="J143">
        <f t="shared" si="8"/>
        <v>15</v>
      </c>
      <c r="K143" s="2">
        <f t="shared" si="9"/>
        <v>44235</v>
      </c>
      <c r="L143" s="82">
        <v>44242.5</v>
      </c>
      <c r="M143" s="82">
        <v>44242.5</v>
      </c>
      <c r="O143">
        <f t="shared" si="10"/>
        <v>7.5</v>
      </c>
      <c r="P143" s="3">
        <f t="shared" si="11"/>
        <v>2400.75</v>
      </c>
    </row>
    <row r="144" spans="1:16" x14ac:dyDescent="0.35">
      <c r="A144" t="s">
        <v>368</v>
      </c>
      <c r="B144" s="68" t="s">
        <v>313</v>
      </c>
      <c r="C144" s="57">
        <v>44242</v>
      </c>
      <c r="D144" s="17">
        <v>44242</v>
      </c>
      <c r="E144" s="68" t="s">
        <v>434</v>
      </c>
      <c r="F144" s="15" t="s">
        <v>435</v>
      </c>
      <c r="G144" s="16">
        <v>320.10000000000002</v>
      </c>
      <c r="H144" s="2">
        <v>44228</v>
      </c>
      <c r="I144" s="17">
        <v>44242</v>
      </c>
      <c r="J144">
        <f t="shared" si="8"/>
        <v>15</v>
      </c>
      <c r="K144" s="2">
        <f t="shared" si="9"/>
        <v>44235</v>
      </c>
      <c r="L144" s="82">
        <v>44242.5</v>
      </c>
      <c r="M144" s="82">
        <v>44242.5</v>
      </c>
      <c r="O144">
        <f t="shared" si="10"/>
        <v>7.5</v>
      </c>
      <c r="P144" s="3">
        <f t="shared" si="11"/>
        <v>2400.75</v>
      </c>
    </row>
    <row r="145" spans="1:16" x14ac:dyDescent="0.35">
      <c r="A145" t="s">
        <v>368</v>
      </c>
      <c r="B145" s="68" t="s">
        <v>313</v>
      </c>
      <c r="C145" s="57">
        <v>44242</v>
      </c>
      <c r="D145" s="17">
        <v>44242</v>
      </c>
      <c r="E145" s="68" t="s">
        <v>436</v>
      </c>
      <c r="F145" s="15" t="s">
        <v>437</v>
      </c>
      <c r="G145" s="16">
        <v>176.08999999999997</v>
      </c>
      <c r="H145" s="2">
        <v>44228</v>
      </c>
      <c r="I145" s="17">
        <v>44242</v>
      </c>
      <c r="J145">
        <f t="shared" si="8"/>
        <v>15</v>
      </c>
      <c r="K145" s="2">
        <f t="shared" si="9"/>
        <v>44235</v>
      </c>
      <c r="L145" s="82">
        <v>44242.5</v>
      </c>
      <c r="M145" s="82">
        <v>44242.5</v>
      </c>
      <c r="O145">
        <f t="shared" si="10"/>
        <v>7.5</v>
      </c>
      <c r="P145" s="3">
        <f t="shared" si="11"/>
        <v>1320.6749999999997</v>
      </c>
    </row>
    <row r="146" spans="1:16" x14ac:dyDescent="0.35">
      <c r="A146" t="s">
        <v>368</v>
      </c>
      <c r="B146" s="68" t="s">
        <v>313</v>
      </c>
      <c r="C146" s="57">
        <v>44242</v>
      </c>
      <c r="D146" s="17">
        <v>44242</v>
      </c>
      <c r="E146" s="68" t="s">
        <v>440</v>
      </c>
      <c r="F146" s="15" t="s">
        <v>441</v>
      </c>
      <c r="G146" s="16">
        <v>10.35</v>
      </c>
      <c r="H146" s="2">
        <v>44228</v>
      </c>
      <c r="I146" s="17">
        <v>44242</v>
      </c>
      <c r="J146">
        <f t="shared" si="8"/>
        <v>15</v>
      </c>
      <c r="K146" s="2">
        <f t="shared" si="9"/>
        <v>44235</v>
      </c>
      <c r="L146" s="82">
        <v>44242.5</v>
      </c>
      <c r="M146" s="79">
        <v>44251.5</v>
      </c>
      <c r="O146">
        <f t="shared" si="10"/>
        <v>16.5</v>
      </c>
      <c r="P146" s="3">
        <f t="shared" si="11"/>
        <v>170.77500000000001</v>
      </c>
    </row>
    <row r="147" spans="1:16" x14ac:dyDescent="0.35">
      <c r="A147" t="s">
        <v>368</v>
      </c>
      <c r="B147" s="68" t="s">
        <v>313</v>
      </c>
      <c r="C147" s="57">
        <v>44242</v>
      </c>
      <c r="D147" s="17">
        <v>44242</v>
      </c>
      <c r="E147" s="68" t="s">
        <v>442</v>
      </c>
      <c r="F147" s="15" t="s">
        <v>443</v>
      </c>
      <c r="G147" s="16">
        <v>22</v>
      </c>
      <c r="H147" s="2">
        <v>44228</v>
      </c>
      <c r="I147" s="17">
        <v>44242</v>
      </c>
      <c r="J147">
        <f t="shared" si="8"/>
        <v>15</v>
      </c>
      <c r="K147" s="2">
        <f t="shared" si="9"/>
        <v>44235</v>
      </c>
      <c r="L147" s="82">
        <v>44242.5</v>
      </c>
      <c r="M147" s="82">
        <v>44242.5</v>
      </c>
      <c r="O147">
        <f t="shared" si="10"/>
        <v>7.5</v>
      </c>
      <c r="P147" s="3">
        <f t="shared" si="11"/>
        <v>165</v>
      </c>
    </row>
    <row r="148" spans="1:16" x14ac:dyDescent="0.35">
      <c r="A148" t="s">
        <v>368</v>
      </c>
      <c r="B148" s="68" t="s">
        <v>313</v>
      </c>
      <c r="C148" s="57">
        <v>44242</v>
      </c>
      <c r="D148" s="17">
        <v>44242</v>
      </c>
      <c r="E148" s="68" t="s">
        <v>478</v>
      </c>
      <c r="F148" s="15" t="s">
        <v>479</v>
      </c>
      <c r="G148" s="16">
        <v>50</v>
      </c>
      <c r="H148" s="2">
        <v>44228</v>
      </c>
      <c r="I148" s="17">
        <v>44242</v>
      </c>
      <c r="J148">
        <f t="shared" si="8"/>
        <v>15</v>
      </c>
      <c r="K148" s="2">
        <f t="shared" si="9"/>
        <v>44235</v>
      </c>
      <c r="L148" s="82">
        <v>44242.5</v>
      </c>
      <c r="M148" s="82">
        <v>44242.5</v>
      </c>
      <c r="O148">
        <f t="shared" si="10"/>
        <v>7.5</v>
      </c>
      <c r="P148" s="3">
        <f t="shared" si="11"/>
        <v>375</v>
      </c>
    </row>
    <row r="149" spans="1:16" x14ac:dyDescent="0.35">
      <c r="A149" t="s">
        <v>368</v>
      </c>
      <c r="B149" s="68" t="s">
        <v>313</v>
      </c>
      <c r="C149" s="57">
        <v>44242</v>
      </c>
      <c r="D149" s="17">
        <v>44242</v>
      </c>
      <c r="E149" s="68" t="s">
        <v>480</v>
      </c>
      <c r="F149" s="15" t="s">
        <v>481</v>
      </c>
      <c r="G149" s="16">
        <v>50</v>
      </c>
      <c r="H149" s="2">
        <v>44228</v>
      </c>
      <c r="I149" s="17">
        <v>44242</v>
      </c>
      <c r="J149">
        <f t="shared" si="8"/>
        <v>15</v>
      </c>
      <c r="K149" s="2">
        <f t="shared" si="9"/>
        <v>44235</v>
      </c>
      <c r="L149" s="82">
        <v>44242.5</v>
      </c>
      <c r="M149" s="82">
        <v>44242.5</v>
      </c>
      <c r="O149">
        <f t="shared" si="10"/>
        <v>7.5</v>
      </c>
      <c r="P149" s="3">
        <f t="shared" si="11"/>
        <v>375</v>
      </c>
    </row>
    <row r="150" spans="1:16" x14ac:dyDescent="0.35">
      <c r="A150" t="s">
        <v>368</v>
      </c>
      <c r="B150" s="68" t="s">
        <v>313</v>
      </c>
      <c r="C150" s="57">
        <v>44242</v>
      </c>
      <c r="D150" s="17">
        <v>44242</v>
      </c>
      <c r="E150" s="68" t="s">
        <v>488</v>
      </c>
      <c r="F150" s="15" t="s">
        <v>489</v>
      </c>
      <c r="G150" s="16">
        <v>6.23</v>
      </c>
      <c r="H150" s="2">
        <v>44228</v>
      </c>
      <c r="I150" s="17">
        <v>44242</v>
      </c>
      <c r="J150">
        <f t="shared" si="8"/>
        <v>15</v>
      </c>
      <c r="K150" s="2">
        <f t="shared" si="9"/>
        <v>44235</v>
      </c>
      <c r="L150" s="82">
        <v>44242.5</v>
      </c>
      <c r="M150" s="79">
        <v>44272.5</v>
      </c>
      <c r="O150">
        <f t="shared" si="10"/>
        <v>37.5</v>
      </c>
      <c r="P150" s="3">
        <f t="shared" si="11"/>
        <v>233.62500000000003</v>
      </c>
    </row>
    <row r="151" spans="1:16" x14ac:dyDescent="0.35">
      <c r="A151" t="s">
        <v>368</v>
      </c>
      <c r="B151" s="68" t="s">
        <v>313</v>
      </c>
      <c r="C151" s="57">
        <v>44242</v>
      </c>
      <c r="D151" s="17">
        <v>44242</v>
      </c>
      <c r="E151" s="68" t="s">
        <v>444</v>
      </c>
      <c r="F151" s="15" t="s">
        <v>445</v>
      </c>
      <c r="G151" s="16">
        <v>153.5</v>
      </c>
      <c r="H151" s="2">
        <v>44228</v>
      </c>
      <c r="I151" s="17">
        <v>44242</v>
      </c>
      <c r="J151">
        <f t="shared" si="8"/>
        <v>15</v>
      </c>
      <c r="K151" s="2">
        <f t="shared" si="9"/>
        <v>44235</v>
      </c>
      <c r="L151" s="82">
        <v>44242.5</v>
      </c>
      <c r="M151" s="82">
        <v>44242.5</v>
      </c>
      <c r="O151">
        <f t="shared" si="10"/>
        <v>7.5</v>
      </c>
      <c r="P151" s="3">
        <f t="shared" si="11"/>
        <v>1151.25</v>
      </c>
    </row>
    <row r="152" spans="1:16" x14ac:dyDescent="0.35">
      <c r="A152" t="s">
        <v>368</v>
      </c>
      <c r="B152" s="68" t="s">
        <v>313</v>
      </c>
      <c r="C152" s="82">
        <v>44242</v>
      </c>
      <c r="D152" s="85">
        <v>44242</v>
      </c>
      <c r="E152" s="68" t="s">
        <v>492</v>
      </c>
      <c r="F152" s="15" t="s">
        <v>493</v>
      </c>
      <c r="G152" s="16">
        <v>30</v>
      </c>
      <c r="H152" s="2">
        <v>44228</v>
      </c>
      <c r="I152" s="85">
        <v>44242</v>
      </c>
      <c r="J152">
        <f t="shared" si="8"/>
        <v>15</v>
      </c>
      <c r="K152" s="2">
        <f t="shared" si="9"/>
        <v>44235</v>
      </c>
      <c r="L152" s="82">
        <v>44242.5</v>
      </c>
      <c r="M152" s="79">
        <v>44216.5</v>
      </c>
      <c r="O152">
        <f t="shared" si="10"/>
        <v>-18.5</v>
      </c>
      <c r="P152" s="3">
        <f t="shared" si="11"/>
        <v>-555</v>
      </c>
    </row>
    <row r="153" spans="1:16" x14ac:dyDescent="0.35">
      <c r="A153" t="s">
        <v>368</v>
      </c>
      <c r="B153" s="68" t="s">
        <v>313</v>
      </c>
      <c r="C153" s="57">
        <v>44242</v>
      </c>
      <c r="D153" s="17">
        <v>44242</v>
      </c>
      <c r="E153" s="68" t="s">
        <v>494</v>
      </c>
      <c r="F153" s="15" t="s">
        <v>495</v>
      </c>
      <c r="G153" s="16">
        <v>18.89</v>
      </c>
      <c r="H153" s="2">
        <v>44228</v>
      </c>
      <c r="I153" s="17">
        <v>44242</v>
      </c>
      <c r="J153">
        <f t="shared" si="8"/>
        <v>15</v>
      </c>
      <c r="K153" s="2">
        <f t="shared" si="9"/>
        <v>44235</v>
      </c>
      <c r="L153" s="82">
        <v>44242.5</v>
      </c>
      <c r="M153" s="82">
        <v>44242.5</v>
      </c>
      <c r="O153">
        <f t="shared" si="10"/>
        <v>7.5</v>
      </c>
      <c r="P153" s="3">
        <f t="shared" si="11"/>
        <v>141.67500000000001</v>
      </c>
    </row>
    <row r="154" spans="1:16" x14ac:dyDescent="0.35">
      <c r="A154" t="s">
        <v>368</v>
      </c>
      <c r="B154" s="68" t="s">
        <v>313</v>
      </c>
      <c r="C154" s="57">
        <v>44242</v>
      </c>
      <c r="D154" s="17">
        <v>44242</v>
      </c>
      <c r="E154" s="68" t="s">
        <v>496</v>
      </c>
      <c r="F154" s="15" t="s">
        <v>497</v>
      </c>
      <c r="G154" s="16">
        <v>4.79</v>
      </c>
      <c r="H154" s="2">
        <v>44228</v>
      </c>
      <c r="I154" s="17">
        <v>44242</v>
      </c>
      <c r="J154">
        <f t="shared" si="8"/>
        <v>15</v>
      </c>
      <c r="K154" s="2">
        <f t="shared" si="9"/>
        <v>44235</v>
      </c>
      <c r="L154" s="82">
        <v>44242.5</v>
      </c>
      <c r="M154" s="82">
        <v>44242.5</v>
      </c>
      <c r="O154">
        <f t="shared" si="10"/>
        <v>7.5</v>
      </c>
      <c r="P154" s="3">
        <f t="shared" si="11"/>
        <v>35.924999999999997</v>
      </c>
    </row>
    <row r="155" spans="1:16" x14ac:dyDescent="0.35">
      <c r="A155" t="s">
        <v>368</v>
      </c>
      <c r="B155" s="68" t="s">
        <v>313</v>
      </c>
      <c r="C155" s="57">
        <v>44242</v>
      </c>
      <c r="D155" s="17">
        <v>44242</v>
      </c>
      <c r="E155" s="68" t="s">
        <v>430</v>
      </c>
      <c r="F155" s="15" t="s">
        <v>431</v>
      </c>
      <c r="G155" s="16">
        <v>399549.57000000024</v>
      </c>
      <c r="H155" s="2">
        <v>44228</v>
      </c>
      <c r="I155" s="17">
        <v>44242</v>
      </c>
      <c r="J155">
        <f t="shared" si="8"/>
        <v>15</v>
      </c>
      <c r="K155" s="2">
        <f t="shared" si="9"/>
        <v>44235</v>
      </c>
      <c r="L155" s="82">
        <v>44242.5</v>
      </c>
      <c r="M155" s="82">
        <v>44242.5</v>
      </c>
      <c r="O155">
        <f t="shared" si="10"/>
        <v>7.5</v>
      </c>
      <c r="P155" s="3">
        <f t="shared" si="11"/>
        <v>2996621.7750000018</v>
      </c>
    </row>
    <row r="156" spans="1:16" x14ac:dyDescent="0.35">
      <c r="A156" t="s">
        <v>368</v>
      </c>
      <c r="B156" s="68" t="s">
        <v>313</v>
      </c>
      <c r="C156" s="57">
        <v>44242</v>
      </c>
      <c r="D156" s="17">
        <v>44242</v>
      </c>
      <c r="E156" s="68" t="s">
        <v>456</v>
      </c>
      <c r="F156" s="15" t="s">
        <v>457</v>
      </c>
      <c r="G156" s="16">
        <v>93286.249999999971</v>
      </c>
      <c r="H156" s="2">
        <v>44228</v>
      </c>
      <c r="I156" s="17">
        <v>44242</v>
      </c>
      <c r="J156">
        <f t="shared" si="8"/>
        <v>15</v>
      </c>
      <c r="K156" s="2">
        <f t="shared" si="9"/>
        <v>44235</v>
      </c>
      <c r="L156" s="82">
        <v>44242.5</v>
      </c>
      <c r="M156" s="82">
        <v>44242.5</v>
      </c>
      <c r="O156">
        <f t="shared" si="10"/>
        <v>7.5</v>
      </c>
      <c r="P156" s="3">
        <f t="shared" si="11"/>
        <v>699646.87499999977</v>
      </c>
    </row>
    <row r="157" spans="1:16" x14ac:dyDescent="0.35">
      <c r="A157" t="s">
        <v>368</v>
      </c>
      <c r="B157" s="68" t="s">
        <v>313</v>
      </c>
      <c r="C157" s="57">
        <v>44242</v>
      </c>
      <c r="D157" s="17">
        <v>44242</v>
      </c>
      <c r="E157" s="68" t="s">
        <v>432</v>
      </c>
      <c r="F157" s="15" t="s">
        <v>433</v>
      </c>
      <c r="G157" s="16">
        <f>1509982.83+5173.82</f>
        <v>1515156.6500000001</v>
      </c>
      <c r="H157" s="2">
        <v>44228</v>
      </c>
      <c r="I157" s="17">
        <v>44242</v>
      </c>
      <c r="J157">
        <f t="shared" si="8"/>
        <v>15</v>
      </c>
      <c r="K157" s="2">
        <f t="shared" si="9"/>
        <v>44235</v>
      </c>
      <c r="L157" s="82">
        <v>44242.5</v>
      </c>
      <c r="M157" s="82">
        <v>44242.5</v>
      </c>
      <c r="O157">
        <f t="shared" si="10"/>
        <v>7.5</v>
      </c>
      <c r="P157" s="3">
        <f t="shared" si="11"/>
        <v>11363674.875000002</v>
      </c>
    </row>
    <row r="158" spans="1:16" x14ac:dyDescent="0.35">
      <c r="A158" t="s">
        <v>368</v>
      </c>
      <c r="B158" s="68" t="s">
        <v>313</v>
      </c>
      <c r="C158" s="57">
        <v>44242</v>
      </c>
      <c r="D158" s="17">
        <v>44242</v>
      </c>
      <c r="E158" s="68" t="s">
        <v>434</v>
      </c>
      <c r="F158" s="15" t="s">
        <v>435</v>
      </c>
      <c r="G158" s="16">
        <f>2337247.24+3267.68</f>
        <v>2340514.9200000004</v>
      </c>
      <c r="H158" s="2">
        <v>44228</v>
      </c>
      <c r="I158" s="17">
        <v>44242</v>
      </c>
      <c r="J158">
        <f t="shared" si="8"/>
        <v>15</v>
      </c>
      <c r="K158" s="2">
        <f t="shared" si="9"/>
        <v>44235</v>
      </c>
      <c r="L158" s="82">
        <v>44242.5</v>
      </c>
      <c r="M158" s="82">
        <v>44242.5</v>
      </c>
      <c r="O158">
        <f t="shared" si="10"/>
        <v>7.5</v>
      </c>
      <c r="P158" s="3">
        <f t="shared" si="11"/>
        <v>17553861.900000002</v>
      </c>
    </row>
    <row r="159" spans="1:16" x14ac:dyDescent="0.35">
      <c r="A159" t="s">
        <v>368</v>
      </c>
      <c r="B159" s="68" t="s">
        <v>313</v>
      </c>
      <c r="C159" s="57">
        <v>44242</v>
      </c>
      <c r="D159" s="17">
        <v>44242</v>
      </c>
      <c r="E159" s="68" t="s">
        <v>436</v>
      </c>
      <c r="F159" s="15" t="s">
        <v>437</v>
      </c>
      <c r="G159" s="16">
        <v>332359.13000000006</v>
      </c>
      <c r="H159" s="2">
        <v>44228</v>
      </c>
      <c r="I159" s="17">
        <v>44242</v>
      </c>
      <c r="J159">
        <f t="shared" si="8"/>
        <v>15</v>
      </c>
      <c r="K159" s="2">
        <f t="shared" si="9"/>
        <v>44235</v>
      </c>
      <c r="L159" s="82">
        <v>44242.5</v>
      </c>
      <c r="M159" s="82">
        <v>44242.5</v>
      </c>
      <c r="O159">
        <f t="shared" si="10"/>
        <v>7.5</v>
      </c>
      <c r="P159" s="3">
        <f t="shared" si="11"/>
        <v>2492693.4750000006</v>
      </c>
    </row>
    <row r="160" spans="1:16" x14ac:dyDescent="0.35">
      <c r="A160" t="s">
        <v>368</v>
      </c>
      <c r="B160" s="68" t="s">
        <v>313</v>
      </c>
      <c r="C160" s="57">
        <v>44242</v>
      </c>
      <c r="D160" s="17">
        <v>44242</v>
      </c>
      <c r="E160" s="68" t="s">
        <v>438</v>
      </c>
      <c r="F160" s="15" t="s">
        <v>439</v>
      </c>
      <c r="G160" s="16">
        <v>376100.3700000004</v>
      </c>
      <c r="H160" s="2">
        <v>44228</v>
      </c>
      <c r="I160" s="17">
        <v>44242</v>
      </c>
      <c r="J160">
        <f t="shared" si="8"/>
        <v>15</v>
      </c>
      <c r="K160" s="2">
        <f t="shared" si="9"/>
        <v>44235</v>
      </c>
      <c r="L160" s="82">
        <v>44242.5</v>
      </c>
      <c r="M160" s="82">
        <v>44242.5</v>
      </c>
      <c r="O160">
        <f t="shared" si="10"/>
        <v>7.5</v>
      </c>
      <c r="P160" s="3">
        <f t="shared" si="11"/>
        <v>2820752.7750000032</v>
      </c>
    </row>
    <row r="161" spans="1:16" x14ac:dyDescent="0.35">
      <c r="A161" t="s">
        <v>368</v>
      </c>
      <c r="B161" s="68" t="s">
        <v>313</v>
      </c>
      <c r="C161" s="57">
        <v>44242</v>
      </c>
      <c r="D161" s="17">
        <v>44242</v>
      </c>
      <c r="E161" s="68" t="s">
        <v>568</v>
      </c>
      <c r="F161" s="15" t="s">
        <v>569</v>
      </c>
      <c r="G161" s="16">
        <v>150</v>
      </c>
      <c r="H161" s="2">
        <v>44228</v>
      </c>
      <c r="I161" s="17">
        <v>44242</v>
      </c>
      <c r="J161">
        <f t="shared" si="8"/>
        <v>15</v>
      </c>
      <c r="K161" s="2">
        <f t="shared" si="9"/>
        <v>44235</v>
      </c>
      <c r="L161" s="82">
        <v>44242.5</v>
      </c>
      <c r="M161" s="79">
        <v>44242.5</v>
      </c>
      <c r="O161">
        <f t="shared" si="10"/>
        <v>7.5</v>
      </c>
      <c r="P161" s="3">
        <f t="shared" si="11"/>
        <v>1125</v>
      </c>
    </row>
    <row r="162" spans="1:16" x14ac:dyDescent="0.35">
      <c r="A162" t="s">
        <v>368</v>
      </c>
      <c r="B162" s="68" t="s">
        <v>313</v>
      </c>
      <c r="C162" s="57">
        <v>44242</v>
      </c>
      <c r="D162" s="17">
        <v>44242</v>
      </c>
      <c r="E162" s="68" t="s">
        <v>464</v>
      </c>
      <c r="F162" s="15" t="s">
        <v>465</v>
      </c>
      <c r="G162" s="16">
        <v>17.18</v>
      </c>
      <c r="H162" s="2">
        <v>44228</v>
      </c>
      <c r="I162" s="17">
        <v>44242</v>
      </c>
      <c r="J162">
        <f t="shared" si="8"/>
        <v>15</v>
      </c>
      <c r="K162" s="2">
        <f t="shared" si="9"/>
        <v>44235</v>
      </c>
      <c r="L162" s="82">
        <v>44242.5</v>
      </c>
      <c r="M162" s="82">
        <v>44242.5</v>
      </c>
      <c r="O162">
        <f t="shared" si="10"/>
        <v>7.5</v>
      </c>
      <c r="P162" s="3">
        <f t="shared" si="11"/>
        <v>128.85</v>
      </c>
    </row>
    <row r="163" spans="1:16" x14ac:dyDescent="0.35">
      <c r="A163" t="s">
        <v>368</v>
      </c>
      <c r="B163" s="68" t="s">
        <v>313</v>
      </c>
      <c r="C163" s="57">
        <v>44242</v>
      </c>
      <c r="D163" s="17">
        <v>44242</v>
      </c>
      <c r="E163" s="68" t="s">
        <v>466</v>
      </c>
      <c r="F163" s="15" t="s">
        <v>467</v>
      </c>
      <c r="G163" s="16">
        <v>127.12</v>
      </c>
      <c r="H163" s="2">
        <v>44228</v>
      </c>
      <c r="I163" s="17">
        <v>44242</v>
      </c>
      <c r="J163">
        <f t="shared" si="8"/>
        <v>15</v>
      </c>
      <c r="K163" s="2">
        <f t="shared" si="9"/>
        <v>44235</v>
      </c>
      <c r="L163" s="82">
        <v>44242.5</v>
      </c>
      <c r="M163" s="82">
        <v>44242.5</v>
      </c>
      <c r="O163">
        <f t="shared" si="10"/>
        <v>7.5</v>
      </c>
      <c r="P163" s="3">
        <f t="shared" si="11"/>
        <v>953.40000000000009</v>
      </c>
    </row>
    <row r="164" spans="1:16" x14ac:dyDescent="0.35">
      <c r="A164" t="s">
        <v>368</v>
      </c>
      <c r="B164" s="68" t="s">
        <v>313</v>
      </c>
      <c r="C164" s="57">
        <v>44242</v>
      </c>
      <c r="D164" s="17">
        <v>44242</v>
      </c>
      <c r="E164" s="68" t="s">
        <v>440</v>
      </c>
      <c r="F164" s="15" t="s">
        <v>441</v>
      </c>
      <c r="G164" s="16">
        <f>31726.5300000003+10.59</f>
        <v>31737.120000000301</v>
      </c>
      <c r="H164" s="2">
        <v>44228</v>
      </c>
      <c r="I164" s="17">
        <v>44242</v>
      </c>
      <c r="J164">
        <f t="shared" si="8"/>
        <v>15</v>
      </c>
      <c r="K164" s="2">
        <f t="shared" si="9"/>
        <v>44235</v>
      </c>
      <c r="L164" s="82">
        <v>44242.5</v>
      </c>
      <c r="M164" s="79">
        <v>44251.5</v>
      </c>
      <c r="O164">
        <f t="shared" si="10"/>
        <v>16.5</v>
      </c>
      <c r="P164" s="3">
        <f t="shared" si="11"/>
        <v>523662.48000000499</v>
      </c>
    </row>
    <row r="165" spans="1:16" x14ac:dyDescent="0.35">
      <c r="A165" t="s">
        <v>368</v>
      </c>
      <c r="B165" s="68" t="s">
        <v>313</v>
      </c>
      <c r="C165" s="57">
        <v>44242</v>
      </c>
      <c r="D165" s="17">
        <v>44242</v>
      </c>
      <c r="E165" s="68" t="s">
        <v>468</v>
      </c>
      <c r="F165" s="15" t="s">
        <v>469</v>
      </c>
      <c r="G165" s="16">
        <v>829.51000000000965</v>
      </c>
      <c r="H165" s="2">
        <v>44228</v>
      </c>
      <c r="I165" s="17">
        <v>44242</v>
      </c>
      <c r="J165">
        <f t="shared" si="8"/>
        <v>15</v>
      </c>
      <c r="K165" s="2">
        <f t="shared" si="9"/>
        <v>44235</v>
      </c>
      <c r="L165" s="82">
        <v>44242.5</v>
      </c>
      <c r="M165" s="82">
        <v>44242.5</v>
      </c>
      <c r="O165">
        <f t="shared" si="10"/>
        <v>7.5</v>
      </c>
      <c r="P165" s="3">
        <f t="shared" si="11"/>
        <v>6221.3250000000726</v>
      </c>
    </row>
    <row r="166" spans="1:16" x14ac:dyDescent="0.35">
      <c r="A166" t="s">
        <v>368</v>
      </c>
      <c r="B166" s="68" t="s">
        <v>313</v>
      </c>
      <c r="C166" s="57">
        <v>44242</v>
      </c>
      <c r="D166" s="17">
        <v>44242</v>
      </c>
      <c r="E166" s="68" t="s">
        <v>474</v>
      </c>
      <c r="F166" s="15" t="s">
        <v>475</v>
      </c>
      <c r="G166" s="16">
        <v>34057.449999999975</v>
      </c>
      <c r="H166" s="2">
        <v>44228</v>
      </c>
      <c r="I166" s="17">
        <v>44242</v>
      </c>
      <c r="J166">
        <f t="shared" si="8"/>
        <v>15</v>
      </c>
      <c r="K166" s="2">
        <f t="shared" si="9"/>
        <v>44235</v>
      </c>
      <c r="L166" s="82">
        <v>44242.5</v>
      </c>
      <c r="M166" s="79">
        <v>44242.5</v>
      </c>
      <c r="O166">
        <f t="shared" si="10"/>
        <v>7.5</v>
      </c>
      <c r="P166" s="3">
        <f t="shared" si="11"/>
        <v>255430.87499999983</v>
      </c>
    </row>
    <row r="167" spans="1:16" x14ac:dyDescent="0.35">
      <c r="A167" t="s">
        <v>368</v>
      </c>
      <c r="B167" s="68" t="s">
        <v>313</v>
      </c>
      <c r="C167" s="57">
        <v>44242</v>
      </c>
      <c r="D167" s="17">
        <v>44242</v>
      </c>
      <c r="E167" s="68" t="s">
        <v>442</v>
      </c>
      <c r="F167" s="15" t="s">
        <v>443</v>
      </c>
      <c r="G167" s="16">
        <f>82734.14+26.5</f>
        <v>82760.639999999999</v>
      </c>
      <c r="H167" s="2">
        <v>44228</v>
      </c>
      <c r="I167" s="17">
        <v>44242</v>
      </c>
      <c r="J167">
        <f t="shared" si="8"/>
        <v>15</v>
      </c>
      <c r="K167" s="2">
        <f t="shared" si="9"/>
        <v>44235</v>
      </c>
      <c r="L167" s="82">
        <v>44242.5</v>
      </c>
      <c r="M167" s="82">
        <v>44242.5</v>
      </c>
      <c r="O167">
        <f t="shared" si="10"/>
        <v>7.5</v>
      </c>
      <c r="P167" s="3">
        <f t="shared" si="11"/>
        <v>620704.80000000005</v>
      </c>
    </row>
    <row r="168" spans="1:16" x14ac:dyDescent="0.35">
      <c r="A168" t="s">
        <v>368</v>
      </c>
      <c r="B168" s="68" t="s">
        <v>313</v>
      </c>
      <c r="C168" s="57">
        <v>44242</v>
      </c>
      <c r="D168" s="17">
        <v>44242</v>
      </c>
      <c r="E168" s="68" t="s">
        <v>476</v>
      </c>
      <c r="F168" s="15" t="s">
        <v>477</v>
      </c>
      <c r="G168" s="16">
        <v>1260.2099999999625</v>
      </c>
      <c r="H168" s="2">
        <v>44228</v>
      </c>
      <c r="I168" s="17">
        <v>44242</v>
      </c>
      <c r="J168">
        <f t="shared" si="8"/>
        <v>15</v>
      </c>
      <c r="K168" s="2">
        <f t="shared" si="9"/>
        <v>44235</v>
      </c>
      <c r="L168" s="82">
        <v>44242.5</v>
      </c>
      <c r="M168" s="82">
        <v>44242.5</v>
      </c>
      <c r="O168">
        <f t="shared" si="10"/>
        <v>7.5</v>
      </c>
      <c r="P168" s="3">
        <f t="shared" si="11"/>
        <v>9451.5749999997188</v>
      </c>
    </row>
    <row r="169" spans="1:16" x14ac:dyDescent="0.35">
      <c r="A169" t="s">
        <v>368</v>
      </c>
      <c r="B169" s="68" t="s">
        <v>313</v>
      </c>
      <c r="C169" s="57">
        <v>44242</v>
      </c>
      <c r="D169" s="17">
        <v>44242</v>
      </c>
      <c r="E169" s="68" t="s">
        <v>570</v>
      </c>
      <c r="F169" s="15" t="s">
        <v>571</v>
      </c>
      <c r="G169" s="16">
        <f>50483.98+3476.25</f>
        <v>53960.23</v>
      </c>
      <c r="H169" s="2">
        <v>44228</v>
      </c>
      <c r="I169" s="17">
        <v>44242</v>
      </c>
      <c r="J169">
        <f t="shared" si="8"/>
        <v>15</v>
      </c>
      <c r="K169" s="2">
        <f t="shared" si="9"/>
        <v>44235</v>
      </c>
      <c r="L169" s="82">
        <v>44242.5</v>
      </c>
      <c r="M169" s="82">
        <v>44242.5</v>
      </c>
      <c r="O169">
        <f t="shared" si="10"/>
        <v>7.5</v>
      </c>
      <c r="P169" s="3">
        <f t="shared" si="11"/>
        <v>404701.72500000003</v>
      </c>
    </row>
    <row r="170" spans="1:16" x14ac:dyDescent="0.35">
      <c r="A170" t="s">
        <v>368</v>
      </c>
      <c r="B170" s="68" t="s">
        <v>313</v>
      </c>
      <c r="C170" s="57">
        <v>44242</v>
      </c>
      <c r="D170" s="17">
        <v>44242</v>
      </c>
      <c r="E170" s="68" t="s">
        <v>478</v>
      </c>
      <c r="F170" s="15" t="s">
        <v>479</v>
      </c>
      <c r="G170" s="16">
        <f>611917.16000001+266.67</f>
        <v>612183.83000001009</v>
      </c>
      <c r="H170" s="2">
        <v>44228</v>
      </c>
      <c r="I170" s="17">
        <v>44242</v>
      </c>
      <c r="J170">
        <f t="shared" si="8"/>
        <v>15</v>
      </c>
      <c r="K170" s="2">
        <f t="shared" si="9"/>
        <v>44235</v>
      </c>
      <c r="L170" s="82">
        <v>44242.5</v>
      </c>
      <c r="M170" s="82">
        <v>44242.5</v>
      </c>
      <c r="O170">
        <f t="shared" si="10"/>
        <v>7.5</v>
      </c>
      <c r="P170" s="3">
        <f t="shared" si="11"/>
        <v>4591378.725000076</v>
      </c>
    </row>
    <row r="171" spans="1:16" x14ac:dyDescent="0.35">
      <c r="A171" t="s">
        <v>368</v>
      </c>
      <c r="B171" s="68" t="s">
        <v>313</v>
      </c>
      <c r="C171" s="57">
        <v>44242</v>
      </c>
      <c r="D171" s="17">
        <v>44242</v>
      </c>
      <c r="E171" s="68" t="s">
        <v>480</v>
      </c>
      <c r="F171" s="15" t="s">
        <v>481</v>
      </c>
      <c r="G171" s="16">
        <f>611916.48000001+266.67</f>
        <v>612183.15000001004</v>
      </c>
      <c r="H171" s="2">
        <v>44228</v>
      </c>
      <c r="I171" s="17">
        <v>44242</v>
      </c>
      <c r="J171">
        <f t="shared" si="8"/>
        <v>15</v>
      </c>
      <c r="K171" s="2">
        <f t="shared" si="9"/>
        <v>44235</v>
      </c>
      <c r="L171" s="82">
        <v>44242.5</v>
      </c>
      <c r="M171" s="82">
        <v>44242.5</v>
      </c>
      <c r="O171">
        <f t="shared" si="10"/>
        <v>7.5</v>
      </c>
      <c r="P171" s="3">
        <f t="shared" si="11"/>
        <v>4591373.6250000754</v>
      </c>
    </row>
    <row r="172" spans="1:16" x14ac:dyDescent="0.35">
      <c r="A172" t="s">
        <v>368</v>
      </c>
      <c r="B172" s="68" t="s">
        <v>313</v>
      </c>
      <c r="C172" s="57">
        <v>44242</v>
      </c>
      <c r="D172" s="17">
        <v>44242</v>
      </c>
      <c r="E172" s="68" t="s">
        <v>488</v>
      </c>
      <c r="F172" s="15" t="s">
        <v>489</v>
      </c>
      <c r="G172" s="16">
        <v>47246.91999999994</v>
      </c>
      <c r="H172" s="2">
        <v>44228</v>
      </c>
      <c r="I172" s="17">
        <v>44242</v>
      </c>
      <c r="J172">
        <f t="shared" si="8"/>
        <v>15</v>
      </c>
      <c r="K172" s="2">
        <f t="shared" si="9"/>
        <v>44235</v>
      </c>
      <c r="L172" s="82">
        <v>44242.5</v>
      </c>
      <c r="M172" s="79">
        <v>44272.5</v>
      </c>
      <c r="O172">
        <f t="shared" si="10"/>
        <v>37.5</v>
      </c>
      <c r="P172" s="3">
        <f t="shared" si="11"/>
        <v>1771759.4999999977</v>
      </c>
    </row>
    <row r="173" spans="1:16" x14ac:dyDescent="0.35">
      <c r="A173" t="s">
        <v>368</v>
      </c>
      <c r="B173" s="68" t="s">
        <v>313</v>
      </c>
      <c r="C173" s="57">
        <v>44242</v>
      </c>
      <c r="D173" s="17">
        <v>44242</v>
      </c>
      <c r="E173" s="68" t="s">
        <v>444</v>
      </c>
      <c r="F173" s="15" t="s">
        <v>445</v>
      </c>
      <c r="G173" s="16">
        <f>455644.760000006+77.5</f>
        <v>455722.260000006</v>
      </c>
      <c r="H173" s="2">
        <v>44228</v>
      </c>
      <c r="I173" s="17">
        <v>44242</v>
      </c>
      <c r="J173">
        <f t="shared" si="8"/>
        <v>15</v>
      </c>
      <c r="K173" s="2">
        <f t="shared" si="9"/>
        <v>44235</v>
      </c>
      <c r="L173" s="82">
        <v>44242.5</v>
      </c>
      <c r="M173" s="82">
        <v>44242.5</v>
      </c>
      <c r="O173">
        <f t="shared" si="10"/>
        <v>7.5</v>
      </c>
      <c r="P173" s="3">
        <f t="shared" si="11"/>
        <v>3417916.9500000449</v>
      </c>
    </row>
    <row r="174" spans="1:16" x14ac:dyDescent="0.35">
      <c r="A174" t="s">
        <v>368</v>
      </c>
      <c r="B174" s="68" t="s">
        <v>313</v>
      </c>
      <c r="C174" s="57">
        <v>44242</v>
      </c>
      <c r="D174" s="17">
        <v>44242</v>
      </c>
      <c r="E174" s="68" t="s">
        <v>490</v>
      </c>
      <c r="F174" s="15" t="s">
        <v>491</v>
      </c>
      <c r="G174" s="16">
        <v>21053.14</v>
      </c>
      <c r="H174" s="2">
        <v>44228</v>
      </c>
      <c r="I174" s="17">
        <v>44242</v>
      </c>
      <c r="J174">
        <f t="shared" si="8"/>
        <v>15</v>
      </c>
      <c r="K174" s="2">
        <f t="shared" si="9"/>
        <v>44235</v>
      </c>
      <c r="L174" s="82">
        <v>44242.5</v>
      </c>
      <c r="M174" s="79">
        <v>44242.5</v>
      </c>
      <c r="O174">
        <f t="shared" si="10"/>
        <v>7.5</v>
      </c>
      <c r="P174" s="3">
        <f t="shared" si="11"/>
        <v>157898.54999999999</v>
      </c>
    </row>
    <row r="175" spans="1:16" x14ac:dyDescent="0.35">
      <c r="A175" t="s">
        <v>368</v>
      </c>
      <c r="B175" s="68" t="s">
        <v>313</v>
      </c>
      <c r="C175" s="57">
        <v>44242</v>
      </c>
      <c r="D175" s="17">
        <v>44242</v>
      </c>
      <c r="E175" s="68" t="s">
        <v>572</v>
      </c>
      <c r="F175" s="15" t="s">
        <v>573</v>
      </c>
      <c r="G175" s="16">
        <f>17522.68+579.38</f>
        <v>18102.060000000001</v>
      </c>
      <c r="H175" s="2">
        <v>44228</v>
      </c>
      <c r="I175" s="17">
        <v>44242</v>
      </c>
      <c r="J175">
        <f t="shared" si="8"/>
        <v>15</v>
      </c>
      <c r="K175" s="2">
        <f t="shared" si="9"/>
        <v>44235</v>
      </c>
      <c r="L175" s="82">
        <v>44242.5</v>
      </c>
      <c r="M175" s="79">
        <v>44243.5</v>
      </c>
      <c r="O175">
        <f t="shared" si="10"/>
        <v>8.5</v>
      </c>
      <c r="P175" s="3">
        <f t="shared" si="11"/>
        <v>153867.51</v>
      </c>
    </row>
    <row r="176" spans="1:16" x14ac:dyDescent="0.35">
      <c r="A176" t="s">
        <v>368</v>
      </c>
      <c r="B176" s="68" t="s">
        <v>313</v>
      </c>
      <c r="C176" s="82">
        <v>44242</v>
      </c>
      <c r="D176" s="85">
        <v>44242</v>
      </c>
      <c r="E176" s="68" t="s">
        <v>492</v>
      </c>
      <c r="F176" s="15" t="s">
        <v>493</v>
      </c>
      <c r="G176" s="16">
        <f>92221.9599999997+150</f>
        <v>92371.959999999701</v>
      </c>
      <c r="H176" s="2">
        <v>44228</v>
      </c>
      <c r="I176" s="85">
        <v>44242</v>
      </c>
      <c r="J176">
        <f t="shared" si="8"/>
        <v>15</v>
      </c>
      <c r="K176" s="2">
        <f t="shared" si="9"/>
        <v>44235</v>
      </c>
      <c r="L176" s="82">
        <v>44242.5</v>
      </c>
      <c r="M176" s="79">
        <v>44216.5</v>
      </c>
      <c r="O176">
        <f t="shared" si="10"/>
        <v>-18.5</v>
      </c>
      <c r="P176" s="3">
        <f t="shared" si="11"/>
        <v>-1708881.2599999944</v>
      </c>
    </row>
    <row r="177" spans="1:16" x14ac:dyDescent="0.35">
      <c r="A177" t="s">
        <v>368</v>
      </c>
      <c r="B177" s="68" t="s">
        <v>313</v>
      </c>
      <c r="C177" s="82">
        <v>44242</v>
      </c>
      <c r="D177" s="85">
        <v>44242</v>
      </c>
      <c r="E177" s="68" t="s">
        <v>574</v>
      </c>
      <c r="F177" s="15" t="s">
        <v>575</v>
      </c>
      <c r="G177" s="16">
        <v>115</v>
      </c>
      <c r="H177" s="2">
        <v>44228</v>
      </c>
      <c r="I177" s="85">
        <v>44242</v>
      </c>
      <c r="J177">
        <f t="shared" si="8"/>
        <v>15</v>
      </c>
      <c r="K177" s="2">
        <f t="shared" si="9"/>
        <v>44235</v>
      </c>
      <c r="L177" s="82">
        <v>44242.5</v>
      </c>
      <c r="M177" s="79">
        <v>44216.5</v>
      </c>
      <c r="O177">
        <f t="shared" si="10"/>
        <v>-18.5</v>
      </c>
      <c r="P177" s="3">
        <f t="shared" si="11"/>
        <v>-2127.5</v>
      </c>
    </row>
    <row r="178" spans="1:16" x14ac:dyDescent="0.35">
      <c r="A178" t="s">
        <v>368</v>
      </c>
      <c r="B178" s="68" t="s">
        <v>313</v>
      </c>
      <c r="C178" s="57">
        <v>44242</v>
      </c>
      <c r="D178" s="17">
        <v>44242</v>
      </c>
      <c r="E178" s="68" t="s">
        <v>494</v>
      </c>
      <c r="F178" s="15" t="s">
        <v>495</v>
      </c>
      <c r="G178" s="16">
        <v>112747.53000000006</v>
      </c>
      <c r="H178" s="2">
        <v>44228</v>
      </c>
      <c r="I178" s="17">
        <v>44242</v>
      </c>
      <c r="J178">
        <f t="shared" si="8"/>
        <v>15</v>
      </c>
      <c r="K178" s="2">
        <f t="shared" si="9"/>
        <v>44235</v>
      </c>
      <c r="L178" s="82">
        <v>44242.5</v>
      </c>
      <c r="M178" s="82">
        <v>44242.5</v>
      </c>
      <c r="O178">
        <f t="shared" si="10"/>
        <v>7.5</v>
      </c>
      <c r="P178" s="3">
        <f t="shared" si="11"/>
        <v>845606.47500000044</v>
      </c>
    </row>
    <row r="179" spans="1:16" x14ac:dyDescent="0.35">
      <c r="A179" t="s">
        <v>368</v>
      </c>
      <c r="B179" s="68" t="s">
        <v>313</v>
      </c>
      <c r="C179" s="57">
        <v>44242</v>
      </c>
      <c r="D179" s="17">
        <v>44242</v>
      </c>
      <c r="E179" s="68" t="s">
        <v>496</v>
      </c>
      <c r="F179" s="15" t="s">
        <v>497</v>
      </c>
      <c r="G179" s="16">
        <f>12238.65+8.5</f>
        <v>12247.15</v>
      </c>
      <c r="H179" s="2">
        <v>44228</v>
      </c>
      <c r="I179" s="17">
        <v>44242</v>
      </c>
      <c r="J179">
        <f t="shared" si="8"/>
        <v>15</v>
      </c>
      <c r="K179" s="2">
        <f t="shared" si="9"/>
        <v>44235</v>
      </c>
      <c r="L179" s="82">
        <v>44242.5</v>
      </c>
      <c r="M179" s="82">
        <v>44242.5</v>
      </c>
      <c r="O179">
        <f t="shared" si="10"/>
        <v>7.5</v>
      </c>
      <c r="P179" s="3">
        <f t="shared" si="11"/>
        <v>91853.625</v>
      </c>
    </row>
    <row r="180" spans="1:16" x14ac:dyDescent="0.35">
      <c r="A180" t="s">
        <v>368</v>
      </c>
      <c r="B180" s="68" t="s">
        <v>313</v>
      </c>
      <c r="C180" s="57">
        <v>44242</v>
      </c>
      <c r="D180" s="17">
        <v>44242</v>
      </c>
      <c r="E180" s="68" t="s">
        <v>498</v>
      </c>
      <c r="F180" s="15" t="s">
        <v>499</v>
      </c>
      <c r="G180" s="16">
        <v>20251.630000000019</v>
      </c>
      <c r="H180" s="2">
        <v>44228</v>
      </c>
      <c r="I180" s="17">
        <v>44242</v>
      </c>
      <c r="J180">
        <f t="shared" si="8"/>
        <v>15</v>
      </c>
      <c r="K180" s="2">
        <f t="shared" si="9"/>
        <v>44235</v>
      </c>
      <c r="L180" s="82">
        <v>44242.5</v>
      </c>
      <c r="M180" s="82">
        <v>44242.5</v>
      </c>
      <c r="O180">
        <f t="shared" si="10"/>
        <v>7.5</v>
      </c>
      <c r="P180" s="3">
        <f t="shared" si="11"/>
        <v>151887.22500000015</v>
      </c>
    </row>
    <row r="181" spans="1:16" x14ac:dyDescent="0.35">
      <c r="A181" t="s">
        <v>368</v>
      </c>
      <c r="B181" s="68" t="s">
        <v>313</v>
      </c>
      <c r="C181" s="57">
        <v>44242</v>
      </c>
      <c r="D181" s="17">
        <v>44242</v>
      </c>
      <c r="E181" s="68" t="s">
        <v>500</v>
      </c>
      <c r="F181" s="15" t="s">
        <v>501</v>
      </c>
      <c r="G181" s="16">
        <v>4039.0299999999365</v>
      </c>
      <c r="H181" s="2">
        <v>44228</v>
      </c>
      <c r="I181" s="17">
        <v>44242</v>
      </c>
      <c r="J181">
        <f t="shared" si="8"/>
        <v>15</v>
      </c>
      <c r="K181" s="2">
        <f t="shared" si="9"/>
        <v>44235</v>
      </c>
      <c r="L181" s="82">
        <v>44242.5</v>
      </c>
      <c r="M181" s="82">
        <v>44242.5</v>
      </c>
      <c r="O181">
        <f t="shared" si="10"/>
        <v>7.5</v>
      </c>
      <c r="P181" s="3">
        <f t="shared" si="11"/>
        <v>30292.724999999526</v>
      </c>
    </row>
    <row r="182" spans="1:16" x14ac:dyDescent="0.35">
      <c r="A182" t="s">
        <v>368</v>
      </c>
      <c r="B182" s="68" t="s">
        <v>313</v>
      </c>
      <c r="C182" s="82">
        <v>44242</v>
      </c>
      <c r="D182" s="85">
        <v>44242</v>
      </c>
      <c r="E182" s="68" t="s">
        <v>526</v>
      </c>
      <c r="F182" s="15" t="s">
        <v>527</v>
      </c>
      <c r="G182" s="16">
        <v>1</v>
      </c>
      <c r="H182" s="2">
        <v>44228</v>
      </c>
      <c r="I182" s="85">
        <v>44242</v>
      </c>
      <c r="J182">
        <f t="shared" si="8"/>
        <v>15</v>
      </c>
      <c r="K182" s="2">
        <f t="shared" si="9"/>
        <v>44235</v>
      </c>
      <c r="L182" s="82">
        <v>44242.5</v>
      </c>
      <c r="M182" s="79">
        <v>44256.5</v>
      </c>
      <c r="O182">
        <f t="shared" si="10"/>
        <v>21.5</v>
      </c>
      <c r="P182" s="3">
        <f t="shared" si="11"/>
        <v>21.5</v>
      </c>
    </row>
    <row r="183" spans="1:16" x14ac:dyDescent="0.35">
      <c r="A183" t="s">
        <v>368</v>
      </c>
      <c r="B183" s="68" t="s">
        <v>313</v>
      </c>
      <c r="C183" s="57">
        <v>44242</v>
      </c>
      <c r="D183" s="17">
        <v>44242</v>
      </c>
      <c r="E183" s="68" t="s">
        <v>532</v>
      </c>
      <c r="F183" s="15" t="s">
        <v>533</v>
      </c>
      <c r="G183" s="16">
        <v>5079.29</v>
      </c>
      <c r="H183" s="2">
        <v>44228</v>
      </c>
      <c r="I183" s="17">
        <v>44242</v>
      </c>
      <c r="J183">
        <f t="shared" si="8"/>
        <v>15</v>
      </c>
      <c r="K183" s="2">
        <f t="shared" si="9"/>
        <v>44235</v>
      </c>
      <c r="L183" s="82">
        <v>44242.5</v>
      </c>
      <c r="M183" s="82">
        <v>44242.5</v>
      </c>
      <c r="N183" s="2">
        <v>44238.5</v>
      </c>
      <c r="O183">
        <f t="shared" si="10"/>
        <v>7.5</v>
      </c>
      <c r="P183" s="3">
        <f t="shared" si="11"/>
        <v>38094.675000000003</v>
      </c>
    </row>
    <row r="184" spans="1:16" x14ac:dyDescent="0.35">
      <c r="A184" t="s">
        <v>368</v>
      </c>
      <c r="B184" s="68" t="s">
        <v>313</v>
      </c>
      <c r="C184" s="57">
        <v>44242</v>
      </c>
      <c r="D184" s="17">
        <v>44242</v>
      </c>
      <c r="E184" s="68" t="s">
        <v>534</v>
      </c>
      <c r="F184" s="15" t="s">
        <v>535</v>
      </c>
      <c r="G184" s="16">
        <v>25340.579999999987</v>
      </c>
      <c r="H184" s="2">
        <v>44228</v>
      </c>
      <c r="I184" s="17">
        <v>44242</v>
      </c>
      <c r="J184">
        <f t="shared" si="8"/>
        <v>15</v>
      </c>
      <c r="K184" s="2">
        <f t="shared" si="9"/>
        <v>44235</v>
      </c>
      <c r="L184" s="82">
        <v>44242.5</v>
      </c>
      <c r="M184" s="82">
        <v>44242.5</v>
      </c>
      <c r="N184" s="2">
        <v>44238.5</v>
      </c>
      <c r="O184">
        <f t="shared" si="10"/>
        <v>7.5</v>
      </c>
      <c r="P184" s="3">
        <f t="shared" si="11"/>
        <v>190054.34999999992</v>
      </c>
    </row>
    <row r="185" spans="1:16" x14ac:dyDescent="0.35">
      <c r="A185" t="s">
        <v>368</v>
      </c>
      <c r="B185" s="68" t="s">
        <v>313</v>
      </c>
      <c r="C185" s="57">
        <v>44242</v>
      </c>
      <c r="D185" s="17">
        <v>44242</v>
      </c>
      <c r="E185" s="68" t="s">
        <v>536</v>
      </c>
      <c r="F185" s="15" t="s">
        <v>537</v>
      </c>
      <c r="G185" s="16">
        <v>1068.72</v>
      </c>
      <c r="H185" s="2">
        <v>44228</v>
      </c>
      <c r="I185" s="17">
        <v>44242</v>
      </c>
      <c r="J185">
        <f t="shared" si="8"/>
        <v>15</v>
      </c>
      <c r="K185" s="2">
        <f t="shared" si="9"/>
        <v>44235</v>
      </c>
      <c r="L185" s="82">
        <v>44242.5</v>
      </c>
      <c r="M185" s="82">
        <v>44242.5</v>
      </c>
      <c r="N185" s="2">
        <v>44238.5</v>
      </c>
      <c r="O185">
        <f t="shared" si="10"/>
        <v>7.5</v>
      </c>
      <c r="P185" s="3">
        <f t="shared" si="11"/>
        <v>8015.4000000000005</v>
      </c>
    </row>
    <row r="186" spans="1:16" x14ac:dyDescent="0.35">
      <c r="A186" t="s">
        <v>368</v>
      </c>
      <c r="B186" s="68" t="s">
        <v>313</v>
      </c>
      <c r="C186" s="57">
        <v>44242</v>
      </c>
      <c r="D186" s="17">
        <v>44242</v>
      </c>
      <c r="E186" s="68" t="s">
        <v>538</v>
      </c>
      <c r="F186" s="15" t="s">
        <v>539</v>
      </c>
      <c r="G186" s="16">
        <v>162.5</v>
      </c>
      <c r="H186" s="2">
        <v>44228</v>
      </c>
      <c r="I186" s="17">
        <v>44242</v>
      </c>
      <c r="J186">
        <f t="shared" si="8"/>
        <v>15</v>
      </c>
      <c r="K186" s="2">
        <f t="shared" si="9"/>
        <v>44235</v>
      </c>
      <c r="L186" s="82">
        <v>44242.5</v>
      </c>
      <c r="M186" s="82">
        <v>44242.5</v>
      </c>
      <c r="N186" s="2">
        <v>44238.5</v>
      </c>
      <c r="O186">
        <f t="shared" si="10"/>
        <v>7.5</v>
      </c>
      <c r="P186" s="3">
        <f t="shared" si="11"/>
        <v>1218.75</v>
      </c>
    </row>
    <row r="187" spans="1:16" x14ac:dyDescent="0.35">
      <c r="A187" t="s">
        <v>368</v>
      </c>
      <c r="B187" s="68" t="s">
        <v>313</v>
      </c>
      <c r="C187" s="57">
        <v>44242</v>
      </c>
      <c r="D187" s="17">
        <v>44242</v>
      </c>
      <c r="E187" s="68" t="s">
        <v>553</v>
      </c>
      <c r="F187" s="15" t="s">
        <v>554</v>
      </c>
      <c r="G187" s="16">
        <v>333.17</v>
      </c>
      <c r="H187" s="2">
        <v>44228</v>
      </c>
      <c r="I187" s="17">
        <v>44242</v>
      </c>
      <c r="J187">
        <f t="shared" si="8"/>
        <v>15</v>
      </c>
      <c r="K187" s="2">
        <f t="shared" si="9"/>
        <v>44235</v>
      </c>
      <c r="L187" s="82">
        <v>44242.5</v>
      </c>
      <c r="M187" s="82">
        <v>44242.5</v>
      </c>
      <c r="N187" s="2">
        <v>44238.5</v>
      </c>
      <c r="O187">
        <f t="shared" si="10"/>
        <v>7.5</v>
      </c>
      <c r="P187" s="3">
        <f t="shared" si="11"/>
        <v>2498.7750000000001</v>
      </c>
    </row>
    <row r="188" spans="1:16" x14ac:dyDescent="0.35">
      <c r="A188" t="s">
        <v>368</v>
      </c>
      <c r="B188" s="21" t="s">
        <v>313</v>
      </c>
      <c r="C188" s="46">
        <v>44242</v>
      </c>
      <c r="D188" s="2">
        <v>44607</v>
      </c>
      <c r="E188" s="68" t="s">
        <v>544</v>
      </c>
      <c r="F188" t="s">
        <v>546</v>
      </c>
      <c r="G188" s="3">
        <v>20.84</v>
      </c>
      <c r="H188" s="2">
        <v>44228</v>
      </c>
      <c r="I188" s="2">
        <v>44607</v>
      </c>
      <c r="J188">
        <f t="shared" si="8"/>
        <v>380</v>
      </c>
      <c r="K188" s="2">
        <f t="shared" si="9"/>
        <v>44417.5</v>
      </c>
      <c r="L188" s="80">
        <v>44242.5</v>
      </c>
      <c r="M188" s="79">
        <v>44278.5</v>
      </c>
      <c r="O188">
        <f t="shared" si="10"/>
        <v>-139</v>
      </c>
      <c r="P188" s="3">
        <f t="shared" si="11"/>
        <v>-2896.7599999999998</v>
      </c>
    </row>
    <row r="189" spans="1:16" x14ac:dyDescent="0.35">
      <c r="A189" t="s">
        <v>368</v>
      </c>
      <c r="B189" s="21" t="s">
        <v>313</v>
      </c>
      <c r="C189" s="46">
        <v>44242</v>
      </c>
      <c r="D189" s="2">
        <v>44242</v>
      </c>
      <c r="E189" s="68" t="s">
        <v>544</v>
      </c>
      <c r="F189" t="s">
        <v>545</v>
      </c>
      <c r="G189" s="3">
        <v>846.16999999999962</v>
      </c>
      <c r="H189" s="2">
        <v>44228</v>
      </c>
      <c r="I189" s="2">
        <v>44242</v>
      </c>
      <c r="J189">
        <f t="shared" si="8"/>
        <v>15</v>
      </c>
      <c r="K189" s="2">
        <f t="shared" si="9"/>
        <v>44235</v>
      </c>
      <c r="L189" s="80">
        <v>44242.5</v>
      </c>
      <c r="M189" s="79">
        <v>44258.5</v>
      </c>
      <c r="O189">
        <f t="shared" si="10"/>
        <v>23.5</v>
      </c>
      <c r="P189" s="3">
        <f t="shared" si="11"/>
        <v>19884.994999999992</v>
      </c>
    </row>
    <row r="190" spans="1:16" x14ac:dyDescent="0.35">
      <c r="A190" t="s">
        <v>368</v>
      </c>
      <c r="B190" s="21" t="s">
        <v>313</v>
      </c>
      <c r="C190" s="46">
        <v>44242</v>
      </c>
      <c r="D190" s="2">
        <v>44242</v>
      </c>
      <c r="E190" s="68" t="s">
        <v>544</v>
      </c>
      <c r="F190" t="s">
        <v>546</v>
      </c>
      <c r="G190" s="3">
        <v>69996.459999999905</v>
      </c>
      <c r="H190" s="2">
        <v>44228</v>
      </c>
      <c r="I190" s="2">
        <v>44242</v>
      </c>
      <c r="J190">
        <f t="shared" si="8"/>
        <v>15</v>
      </c>
      <c r="K190" s="2">
        <f t="shared" si="9"/>
        <v>44235</v>
      </c>
      <c r="L190" s="80">
        <v>44242.5</v>
      </c>
      <c r="M190" s="79">
        <v>44278.5</v>
      </c>
      <c r="O190">
        <f t="shared" si="10"/>
        <v>43.5</v>
      </c>
      <c r="P190" s="3">
        <f t="shared" si="11"/>
        <v>3044846.0099999961</v>
      </c>
    </row>
    <row r="191" spans="1:16" x14ac:dyDescent="0.35">
      <c r="A191" t="s">
        <v>371</v>
      </c>
      <c r="B191" s="68" t="s">
        <v>313</v>
      </c>
      <c r="C191" s="57">
        <v>44253</v>
      </c>
      <c r="D191" s="17">
        <v>44255</v>
      </c>
      <c r="E191" s="68" t="s">
        <v>430</v>
      </c>
      <c r="F191" s="15" t="s">
        <v>431</v>
      </c>
      <c r="G191" s="16">
        <v>68.83</v>
      </c>
      <c r="H191" s="2">
        <v>44243</v>
      </c>
      <c r="I191" s="17">
        <v>44255</v>
      </c>
      <c r="J191">
        <f t="shared" si="8"/>
        <v>13</v>
      </c>
      <c r="K191" s="2">
        <f t="shared" si="9"/>
        <v>44249</v>
      </c>
      <c r="L191" s="82">
        <v>44253.5</v>
      </c>
      <c r="M191" s="82">
        <v>44253.5</v>
      </c>
      <c r="O191">
        <f t="shared" si="10"/>
        <v>4.5</v>
      </c>
      <c r="P191" s="3">
        <f t="shared" si="11"/>
        <v>309.73500000000001</v>
      </c>
    </row>
    <row r="192" spans="1:16" x14ac:dyDescent="0.35">
      <c r="A192" t="s">
        <v>371</v>
      </c>
      <c r="B192" s="68" t="s">
        <v>313</v>
      </c>
      <c r="C192" s="57">
        <v>44253</v>
      </c>
      <c r="D192" s="17">
        <v>44255</v>
      </c>
      <c r="E192" s="68" t="s">
        <v>432</v>
      </c>
      <c r="F192" s="15" t="s">
        <v>433</v>
      </c>
      <c r="G192" s="16">
        <v>103.25</v>
      </c>
      <c r="H192" s="2">
        <v>44243</v>
      </c>
      <c r="I192" s="17">
        <v>44255</v>
      </c>
      <c r="J192">
        <f t="shared" si="8"/>
        <v>13</v>
      </c>
      <c r="K192" s="2">
        <f t="shared" si="9"/>
        <v>44249</v>
      </c>
      <c r="L192" s="82">
        <v>44253.5</v>
      </c>
      <c r="M192" s="82">
        <v>44253.5</v>
      </c>
      <c r="O192">
        <f t="shared" si="10"/>
        <v>4.5</v>
      </c>
      <c r="P192" s="3">
        <f t="shared" si="11"/>
        <v>464.625</v>
      </c>
    </row>
    <row r="193" spans="1:16" x14ac:dyDescent="0.35">
      <c r="A193" t="s">
        <v>371</v>
      </c>
      <c r="B193" s="68" t="s">
        <v>313</v>
      </c>
      <c r="C193" s="57">
        <v>44253</v>
      </c>
      <c r="D193" s="17">
        <v>44255</v>
      </c>
      <c r="E193" s="68" t="s">
        <v>438</v>
      </c>
      <c r="F193" s="15" t="s">
        <v>439</v>
      </c>
      <c r="G193" s="16">
        <v>206.49</v>
      </c>
      <c r="H193" s="2">
        <v>44243</v>
      </c>
      <c r="I193" s="17">
        <v>44255</v>
      </c>
      <c r="J193">
        <f t="shared" si="8"/>
        <v>13</v>
      </c>
      <c r="K193" s="2">
        <f t="shared" si="9"/>
        <v>44249</v>
      </c>
      <c r="L193" s="82">
        <v>44253.5</v>
      </c>
      <c r="M193" s="82">
        <v>44253.5</v>
      </c>
      <c r="O193">
        <f t="shared" si="10"/>
        <v>4.5</v>
      </c>
      <c r="P193" s="3">
        <f t="shared" si="11"/>
        <v>929.20500000000004</v>
      </c>
    </row>
    <row r="194" spans="1:16" x14ac:dyDescent="0.35">
      <c r="A194" t="s">
        <v>371</v>
      </c>
      <c r="B194" s="68" t="s">
        <v>313</v>
      </c>
      <c r="C194" s="57">
        <v>44253</v>
      </c>
      <c r="D194" s="17">
        <v>44255</v>
      </c>
      <c r="E194" s="68" t="s">
        <v>440</v>
      </c>
      <c r="F194" s="15" t="s">
        <v>441</v>
      </c>
      <c r="G194" s="16">
        <v>3.34</v>
      </c>
      <c r="H194" s="2">
        <v>44243</v>
      </c>
      <c r="I194" s="17">
        <v>44255</v>
      </c>
      <c r="J194">
        <f t="shared" si="8"/>
        <v>13</v>
      </c>
      <c r="K194" s="2">
        <f t="shared" si="9"/>
        <v>44249</v>
      </c>
      <c r="L194" s="82">
        <v>44253.5</v>
      </c>
      <c r="M194" s="79">
        <v>44251.5</v>
      </c>
      <c r="O194">
        <f t="shared" si="10"/>
        <v>2.5</v>
      </c>
      <c r="P194" s="3">
        <f t="shared" si="11"/>
        <v>8.35</v>
      </c>
    </row>
    <row r="195" spans="1:16" x14ac:dyDescent="0.35">
      <c r="A195" t="s">
        <v>371</v>
      </c>
      <c r="B195" s="68" t="s">
        <v>313</v>
      </c>
      <c r="C195" s="57">
        <v>44253</v>
      </c>
      <c r="D195" s="17">
        <v>44255</v>
      </c>
      <c r="E195" s="68" t="s">
        <v>442</v>
      </c>
      <c r="F195" s="15" t="s">
        <v>443</v>
      </c>
      <c r="G195" s="16">
        <v>6.5</v>
      </c>
      <c r="H195" s="2">
        <v>44243</v>
      </c>
      <c r="I195" s="17">
        <v>44255</v>
      </c>
      <c r="J195">
        <f t="shared" si="8"/>
        <v>13</v>
      </c>
      <c r="K195" s="2">
        <f t="shared" si="9"/>
        <v>44249</v>
      </c>
      <c r="L195" s="82">
        <v>44253.5</v>
      </c>
      <c r="M195" s="82">
        <v>44253.5</v>
      </c>
      <c r="O195">
        <f t="shared" si="10"/>
        <v>4.5</v>
      </c>
      <c r="P195" s="3">
        <f t="shared" si="11"/>
        <v>29.25</v>
      </c>
    </row>
    <row r="196" spans="1:16" x14ac:dyDescent="0.35">
      <c r="A196" t="s">
        <v>371</v>
      </c>
      <c r="B196" s="68" t="s">
        <v>313</v>
      </c>
      <c r="C196" s="57">
        <v>44253</v>
      </c>
      <c r="D196" s="17">
        <v>44255</v>
      </c>
      <c r="E196" s="68" t="s">
        <v>478</v>
      </c>
      <c r="F196" s="15" t="s">
        <v>479</v>
      </c>
      <c r="G196" s="16">
        <v>25</v>
      </c>
      <c r="H196" s="2">
        <v>44243</v>
      </c>
      <c r="I196" s="17">
        <v>44255</v>
      </c>
      <c r="J196">
        <f t="shared" si="8"/>
        <v>13</v>
      </c>
      <c r="K196" s="2">
        <f t="shared" si="9"/>
        <v>44249</v>
      </c>
      <c r="L196" s="82">
        <v>44253.5</v>
      </c>
      <c r="M196" s="82">
        <v>44253.5</v>
      </c>
      <c r="O196">
        <f t="shared" si="10"/>
        <v>4.5</v>
      </c>
      <c r="P196" s="3">
        <f t="shared" si="11"/>
        <v>112.5</v>
      </c>
    </row>
    <row r="197" spans="1:16" x14ac:dyDescent="0.35">
      <c r="A197" t="s">
        <v>371</v>
      </c>
      <c r="B197" s="68" t="s">
        <v>313</v>
      </c>
      <c r="C197" s="57">
        <v>44253</v>
      </c>
      <c r="D197" s="17">
        <v>44255</v>
      </c>
      <c r="E197" s="68" t="s">
        <v>480</v>
      </c>
      <c r="F197" s="15" t="s">
        <v>481</v>
      </c>
      <c r="G197" s="16">
        <v>25</v>
      </c>
      <c r="H197" s="2">
        <v>44243</v>
      </c>
      <c r="I197" s="17">
        <v>44255</v>
      </c>
      <c r="J197">
        <f t="shared" si="8"/>
        <v>13</v>
      </c>
      <c r="K197" s="2">
        <f t="shared" si="9"/>
        <v>44249</v>
      </c>
      <c r="L197" s="82">
        <v>44253.5</v>
      </c>
      <c r="M197" s="82">
        <v>44253.5</v>
      </c>
      <c r="O197">
        <f t="shared" si="10"/>
        <v>4.5</v>
      </c>
      <c r="P197" s="3">
        <f t="shared" si="11"/>
        <v>112.5</v>
      </c>
    </row>
    <row r="198" spans="1:16" x14ac:dyDescent="0.35">
      <c r="A198" t="s">
        <v>371</v>
      </c>
      <c r="B198" s="68" t="s">
        <v>313</v>
      </c>
      <c r="C198" s="57">
        <v>44253</v>
      </c>
      <c r="D198" s="17">
        <v>44255</v>
      </c>
      <c r="E198" s="68" t="s">
        <v>444</v>
      </c>
      <c r="F198" s="15" t="s">
        <v>445</v>
      </c>
      <c r="G198" s="16">
        <v>12.58</v>
      </c>
      <c r="H198" s="2">
        <v>44243</v>
      </c>
      <c r="I198" s="17">
        <v>44255</v>
      </c>
      <c r="J198">
        <f t="shared" si="8"/>
        <v>13</v>
      </c>
      <c r="K198" s="2">
        <f t="shared" si="9"/>
        <v>44249</v>
      </c>
      <c r="L198" s="82">
        <v>44253.5</v>
      </c>
      <c r="M198" s="82">
        <v>44253.5</v>
      </c>
      <c r="O198">
        <f t="shared" si="10"/>
        <v>4.5</v>
      </c>
      <c r="P198" s="3">
        <f t="shared" si="11"/>
        <v>56.61</v>
      </c>
    </row>
    <row r="199" spans="1:16" x14ac:dyDescent="0.35">
      <c r="A199" t="s">
        <v>371</v>
      </c>
      <c r="B199" s="68" t="s">
        <v>313</v>
      </c>
      <c r="C199" s="57">
        <v>44253</v>
      </c>
      <c r="D199" s="17">
        <v>44255</v>
      </c>
      <c r="E199" s="68" t="s">
        <v>430</v>
      </c>
      <c r="F199" s="15" t="s">
        <v>431</v>
      </c>
      <c r="G199" s="16">
        <v>173.8</v>
      </c>
      <c r="H199" s="2">
        <v>44243</v>
      </c>
      <c r="I199" s="17">
        <v>44255</v>
      </c>
      <c r="J199">
        <f t="shared" si="8"/>
        <v>13</v>
      </c>
      <c r="K199" s="2">
        <f t="shared" si="9"/>
        <v>44249</v>
      </c>
      <c r="L199" s="82">
        <v>44253.5</v>
      </c>
      <c r="M199" s="82">
        <v>44253.5</v>
      </c>
      <c r="O199">
        <f t="shared" si="10"/>
        <v>4.5</v>
      </c>
      <c r="P199" s="3">
        <f t="shared" si="11"/>
        <v>782.1</v>
      </c>
    </row>
    <row r="200" spans="1:16" x14ac:dyDescent="0.35">
      <c r="A200" t="s">
        <v>371</v>
      </c>
      <c r="B200" s="68" t="s">
        <v>313</v>
      </c>
      <c r="C200" s="57">
        <v>44253</v>
      </c>
      <c r="D200" s="17">
        <v>44255</v>
      </c>
      <c r="E200" s="68" t="s">
        <v>430</v>
      </c>
      <c r="F200" s="15" t="s">
        <v>431</v>
      </c>
      <c r="G200" s="16">
        <v>397680.16000000027</v>
      </c>
      <c r="H200" s="2">
        <v>44243</v>
      </c>
      <c r="I200" s="17">
        <v>44255</v>
      </c>
      <c r="J200">
        <f t="shared" si="8"/>
        <v>13</v>
      </c>
      <c r="K200" s="2">
        <f t="shared" si="9"/>
        <v>44249</v>
      </c>
      <c r="L200" s="82">
        <v>44253.5</v>
      </c>
      <c r="M200" s="82">
        <v>44253.5</v>
      </c>
      <c r="O200">
        <f t="shared" si="10"/>
        <v>4.5</v>
      </c>
      <c r="P200" s="3">
        <f t="shared" si="11"/>
        <v>1789560.7200000011</v>
      </c>
    </row>
    <row r="201" spans="1:16" x14ac:dyDescent="0.35">
      <c r="A201" t="s">
        <v>371</v>
      </c>
      <c r="B201" s="68" t="s">
        <v>313</v>
      </c>
      <c r="C201" s="57">
        <v>44253</v>
      </c>
      <c r="D201" s="17">
        <v>44255</v>
      </c>
      <c r="E201" s="68" t="s">
        <v>456</v>
      </c>
      <c r="F201" s="15" t="s">
        <v>457</v>
      </c>
      <c r="G201" s="16">
        <v>95314.65999999996</v>
      </c>
      <c r="H201" s="2">
        <v>44243</v>
      </c>
      <c r="I201" s="17">
        <v>44255</v>
      </c>
      <c r="J201">
        <f t="shared" si="8"/>
        <v>13</v>
      </c>
      <c r="K201" s="2">
        <f t="shared" si="9"/>
        <v>44249</v>
      </c>
      <c r="L201" s="82">
        <v>44253.5</v>
      </c>
      <c r="M201" s="82">
        <v>44253.5</v>
      </c>
      <c r="O201">
        <f t="shared" si="10"/>
        <v>4.5</v>
      </c>
      <c r="P201" s="3">
        <f t="shared" si="11"/>
        <v>428915.9699999998</v>
      </c>
    </row>
    <row r="202" spans="1:16" x14ac:dyDescent="0.35">
      <c r="A202" t="s">
        <v>371</v>
      </c>
      <c r="B202" s="68" t="s">
        <v>313</v>
      </c>
      <c r="C202" s="57">
        <v>44253</v>
      </c>
      <c r="D202" s="17">
        <v>44255</v>
      </c>
      <c r="E202" s="68" t="s">
        <v>432</v>
      </c>
      <c r="F202" s="15" t="s">
        <v>433</v>
      </c>
      <c r="G202" s="16">
        <f>1504269.44+5173.82</f>
        <v>1509443.26</v>
      </c>
      <c r="H202" s="2">
        <v>44243</v>
      </c>
      <c r="I202" s="17">
        <v>44255</v>
      </c>
      <c r="J202">
        <f t="shared" ref="J202:J265" si="12">I202-H202+1</f>
        <v>13</v>
      </c>
      <c r="K202" s="2">
        <f t="shared" ref="K202:K265" si="13">(H202+I202)/2</f>
        <v>44249</v>
      </c>
      <c r="L202" s="82">
        <v>44253.5</v>
      </c>
      <c r="M202" s="82">
        <v>44253.5</v>
      </c>
      <c r="O202">
        <f t="shared" ref="O202:O265" si="14">M202-K202</f>
        <v>4.5</v>
      </c>
      <c r="P202" s="3">
        <f t="shared" ref="P202:P265" si="15">G202*O202</f>
        <v>6792494.6699999999</v>
      </c>
    </row>
    <row r="203" spans="1:16" x14ac:dyDescent="0.35">
      <c r="A203" t="s">
        <v>371</v>
      </c>
      <c r="B203" s="68" t="s">
        <v>313</v>
      </c>
      <c r="C203" s="57">
        <v>44253</v>
      </c>
      <c r="D203" s="17">
        <v>44255</v>
      </c>
      <c r="E203" s="68" t="s">
        <v>434</v>
      </c>
      <c r="F203" s="15" t="s">
        <v>435</v>
      </c>
      <c r="G203" s="16">
        <f>2331286.24999999+3267.68</f>
        <v>2334553.9299999904</v>
      </c>
      <c r="H203" s="2">
        <v>44243</v>
      </c>
      <c r="I203" s="17">
        <v>44255</v>
      </c>
      <c r="J203">
        <f t="shared" si="12"/>
        <v>13</v>
      </c>
      <c r="K203" s="2">
        <f t="shared" si="13"/>
        <v>44249</v>
      </c>
      <c r="L203" s="82">
        <v>44253.5</v>
      </c>
      <c r="M203" s="82">
        <v>44253.5</v>
      </c>
      <c r="O203">
        <f t="shared" si="14"/>
        <v>4.5</v>
      </c>
      <c r="P203" s="3">
        <f t="shared" si="15"/>
        <v>10505492.684999958</v>
      </c>
    </row>
    <row r="204" spans="1:16" x14ac:dyDescent="0.35">
      <c r="A204" t="s">
        <v>371</v>
      </c>
      <c r="B204" s="68" t="s">
        <v>313</v>
      </c>
      <c r="C204" s="57">
        <v>44253</v>
      </c>
      <c r="D204" s="17">
        <v>44255</v>
      </c>
      <c r="E204" s="68" t="s">
        <v>436</v>
      </c>
      <c r="F204" s="15" t="s">
        <v>437</v>
      </c>
      <c r="G204" s="16">
        <v>333459.72999999992</v>
      </c>
      <c r="H204" s="2">
        <v>44243</v>
      </c>
      <c r="I204" s="17">
        <v>44255</v>
      </c>
      <c r="J204">
        <f t="shared" si="12"/>
        <v>13</v>
      </c>
      <c r="K204" s="2">
        <f t="shared" si="13"/>
        <v>44249</v>
      </c>
      <c r="L204" s="82">
        <v>44253.5</v>
      </c>
      <c r="M204" s="82">
        <v>44253.5</v>
      </c>
      <c r="O204">
        <f t="shared" si="14"/>
        <v>4.5</v>
      </c>
      <c r="P204" s="3">
        <f t="shared" si="15"/>
        <v>1500568.7849999997</v>
      </c>
    </row>
    <row r="205" spans="1:16" x14ac:dyDescent="0.35">
      <c r="A205" t="s">
        <v>371</v>
      </c>
      <c r="B205" s="68" t="s">
        <v>313</v>
      </c>
      <c r="C205" s="57">
        <v>44253</v>
      </c>
      <c r="D205" s="17">
        <v>44255</v>
      </c>
      <c r="E205" s="68" t="s">
        <v>438</v>
      </c>
      <c r="F205" s="15" t="s">
        <v>439</v>
      </c>
      <c r="G205" s="16">
        <v>372028.01000000053</v>
      </c>
      <c r="H205" s="2">
        <v>44243</v>
      </c>
      <c r="I205" s="17">
        <v>44255</v>
      </c>
      <c r="J205">
        <f t="shared" si="12"/>
        <v>13</v>
      </c>
      <c r="K205" s="2">
        <f t="shared" si="13"/>
        <v>44249</v>
      </c>
      <c r="L205" s="82">
        <v>44253.5</v>
      </c>
      <c r="M205" s="82">
        <v>44253.5</v>
      </c>
      <c r="O205">
        <f t="shared" si="14"/>
        <v>4.5</v>
      </c>
      <c r="P205" s="3">
        <f t="shared" si="15"/>
        <v>1674126.0450000025</v>
      </c>
    </row>
    <row r="206" spans="1:16" x14ac:dyDescent="0.35">
      <c r="A206" t="s">
        <v>371</v>
      </c>
      <c r="B206" s="68" t="s">
        <v>313</v>
      </c>
      <c r="C206" s="57">
        <v>44253</v>
      </c>
      <c r="D206" s="17">
        <v>44255</v>
      </c>
      <c r="E206" s="68" t="s">
        <v>568</v>
      </c>
      <c r="F206" s="15" t="s">
        <v>569</v>
      </c>
      <c r="G206" s="16">
        <v>150</v>
      </c>
      <c r="H206" s="2">
        <v>44243</v>
      </c>
      <c r="I206" s="17">
        <v>44255</v>
      </c>
      <c r="J206">
        <f t="shared" si="12"/>
        <v>13</v>
      </c>
      <c r="K206" s="2">
        <f t="shared" si="13"/>
        <v>44249</v>
      </c>
      <c r="L206" s="82">
        <v>44253.5</v>
      </c>
      <c r="M206" s="79">
        <v>44253.5</v>
      </c>
      <c r="O206">
        <f t="shared" si="14"/>
        <v>4.5</v>
      </c>
      <c r="P206" s="3">
        <f t="shared" si="15"/>
        <v>675</v>
      </c>
    </row>
    <row r="207" spans="1:16" x14ac:dyDescent="0.35">
      <c r="A207" t="s">
        <v>371</v>
      </c>
      <c r="B207" s="68" t="s">
        <v>313</v>
      </c>
      <c r="C207" s="57">
        <v>44253</v>
      </c>
      <c r="D207" s="17">
        <v>44255</v>
      </c>
      <c r="E207" s="68" t="s">
        <v>464</v>
      </c>
      <c r="F207" s="15" t="s">
        <v>465</v>
      </c>
      <c r="G207" s="16">
        <v>17.18</v>
      </c>
      <c r="H207" s="2">
        <v>44243</v>
      </c>
      <c r="I207" s="17">
        <v>44255</v>
      </c>
      <c r="J207">
        <f t="shared" si="12"/>
        <v>13</v>
      </c>
      <c r="K207" s="2">
        <f t="shared" si="13"/>
        <v>44249</v>
      </c>
      <c r="L207" s="82">
        <v>44253.5</v>
      </c>
      <c r="M207" s="82">
        <v>44253.5</v>
      </c>
      <c r="O207">
        <f t="shared" si="14"/>
        <v>4.5</v>
      </c>
      <c r="P207" s="3">
        <f t="shared" si="15"/>
        <v>77.31</v>
      </c>
    </row>
    <row r="208" spans="1:16" x14ac:dyDescent="0.35">
      <c r="A208" t="s">
        <v>371</v>
      </c>
      <c r="B208" s="68" t="s">
        <v>313</v>
      </c>
      <c r="C208" s="57">
        <v>44253</v>
      </c>
      <c r="D208" s="17">
        <v>44255</v>
      </c>
      <c r="E208" s="68" t="s">
        <v>466</v>
      </c>
      <c r="F208" s="15" t="s">
        <v>467</v>
      </c>
      <c r="G208" s="16">
        <v>127.12</v>
      </c>
      <c r="H208" s="2">
        <v>44243</v>
      </c>
      <c r="I208" s="17">
        <v>44255</v>
      </c>
      <c r="J208">
        <f t="shared" si="12"/>
        <v>13</v>
      </c>
      <c r="K208" s="2">
        <f t="shared" si="13"/>
        <v>44249</v>
      </c>
      <c r="L208" s="82">
        <v>44253.5</v>
      </c>
      <c r="M208" s="82">
        <v>44253.5</v>
      </c>
      <c r="O208">
        <f t="shared" si="14"/>
        <v>4.5</v>
      </c>
      <c r="P208" s="3">
        <f t="shared" si="15"/>
        <v>572.04</v>
      </c>
    </row>
    <row r="209" spans="1:16" x14ac:dyDescent="0.35">
      <c r="A209" t="s">
        <v>371</v>
      </c>
      <c r="B209" s="68" t="s">
        <v>313</v>
      </c>
      <c r="C209" s="57">
        <v>44253</v>
      </c>
      <c r="D209" s="17">
        <v>44255</v>
      </c>
      <c r="E209" s="68" t="s">
        <v>440</v>
      </c>
      <c r="F209" s="15" t="s">
        <v>441</v>
      </c>
      <c r="G209" s="16">
        <f>31701.3600000003+10.59</f>
        <v>31711.950000000299</v>
      </c>
      <c r="H209" s="2">
        <v>44243</v>
      </c>
      <c r="I209" s="17">
        <v>44255</v>
      </c>
      <c r="J209">
        <f t="shared" si="12"/>
        <v>13</v>
      </c>
      <c r="K209" s="2">
        <f t="shared" si="13"/>
        <v>44249</v>
      </c>
      <c r="L209" s="82">
        <v>44253.5</v>
      </c>
      <c r="M209" s="79">
        <v>44251.5</v>
      </c>
      <c r="O209">
        <f t="shared" si="14"/>
        <v>2.5</v>
      </c>
      <c r="P209" s="3">
        <f t="shared" si="15"/>
        <v>79279.875000000742</v>
      </c>
    </row>
    <row r="210" spans="1:16" x14ac:dyDescent="0.35">
      <c r="A210" t="s">
        <v>371</v>
      </c>
      <c r="B210" s="68" t="s">
        <v>313</v>
      </c>
      <c r="C210" s="57">
        <v>44253</v>
      </c>
      <c r="D210" s="17">
        <v>44255</v>
      </c>
      <c r="E210" s="68" t="s">
        <v>468</v>
      </c>
      <c r="F210" s="15" t="s">
        <v>469</v>
      </c>
      <c r="G210" s="16">
        <v>827.32000000000971</v>
      </c>
      <c r="H210" s="2">
        <v>44243</v>
      </c>
      <c r="I210" s="17">
        <v>44255</v>
      </c>
      <c r="J210">
        <f t="shared" si="12"/>
        <v>13</v>
      </c>
      <c r="K210" s="2">
        <f t="shared" si="13"/>
        <v>44249</v>
      </c>
      <c r="L210" s="82">
        <v>44253.5</v>
      </c>
      <c r="M210" s="82">
        <v>44242.5</v>
      </c>
      <c r="O210">
        <f t="shared" si="14"/>
        <v>-6.5</v>
      </c>
      <c r="P210" s="3">
        <f t="shared" si="15"/>
        <v>-5377.5800000000636</v>
      </c>
    </row>
    <row r="211" spans="1:16" x14ac:dyDescent="0.35">
      <c r="A211" t="s">
        <v>371</v>
      </c>
      <c r="B211" s="68" t="s">
        <v>313</v>
      </c>
      <c r="C211" s="57">
        <v>44253</v>
      </c>
      <c r="D211" s="17">
        <v>44255</v>
      </c>
      <c r="E211" s="68" t="s">
        <v>474</v>
      </c>
      <c r="F211" s="15" t="s">
        <v>475</v>
      </c>
      <c r="G211" s="16">
        <v>34476.759999999966</v>
      </c>
      <c r="H211" s="2">
        <v>44243</v>
      </c>
      <c r="I211" s="17">
        <v>44255</v>
      </c>
      <c r="J211">
        <f t="shared" si="12"/>
        <v>13</v>
      </c>
      <c r="K211" s="2">
        <f t="shared" si="13"/>
        <v>44249</v>
      </c>
      <c r="L211" s="82">
        <v>44253.5</v>
      </c>
      <c r="M211" s="79">
        <v>44253.5</v>
      </c>
      <c r="O211">
        <f t="shared" si="14"/>
        <v>4.5</v>
      </c>
      <c r="P211" s="3">
        <f t="shared" si="15"/>
        <v>155145.41999999984</v>
      </c>
    </row>
    <row r="212" spans="1:16" x14ac:dyDescent="0.35">
      <c r="A212" t="s">
        <v>371</v>
      </c>
      <c r="B212" s="68" t="s">
        <v>313</v>
      </c>
      <c r="C212" s="57">
        <v>44253</v>
      </c>
      <c r="D212" s="17">
        <v>44255</v>
      </c>
      <c r="E212" s="68" t="s">
        <v>442</v>
      </c>
      <c r="F212" s="15" t="s">
        <v>443</v>
      </c>
      <c r="G212" s="16">
        <f>82793.84+26.5</f>
        <v>82820.34</v>
      </c>
      <c r="H212" s="2">
        <v>44243</v>
      </c>
      <c r="I212" s="17">
        <v>44255</v>
      </c>
      <c r="J212">
        <f t="shared" si="12"/>
        <v>13</v>
      </c>
      <c r="K212" s="2">
        <f t="shared" si="13"/>
        <v>44249</v>
      </c>
      <c r="L212" s="82">
        <v>44253.5</v>
      </c>
      <c r="M212" s="82">
        <v>44253.5</v>
      </c>
      <c r="O212">
        <f t="shared" si="14"/>
        <v>4.5</v>
      </c>
      <c r="P212" s="3">
        <f t="shared" si="15"/>
        <v>372691.52999999997</v>
      </c>
    </row>
    <row r="213" spans="1:16" x14ac:dyDescent="0.35">
      <c r="A213" t="s">
        <v>371</v>
      </c>
      <c r="B213" s="68" t="s">
        <v>313</v>
      </c>
      <c r="C213" s="57">
        <v>44253</v>
      </c>
      <c r="D213" s="17">
        <v>44255</v>
      </c>
      <c r="E213" s="68" t="s">
        <v>476</v>
      </c>
      <c r="F213" s="15" t="s">
        <v>477</v>
      </c>
      <c r="G213" s="16">
        <v>1257.4399999999628</v>
      </c>
      <c r="H213" s="2">
        <v>44243</v>
      </c>
      <c r="I213" s="17">
        <v>44255</v>
      </c>
      <c r="J213">
        <f t="shared" si="12"/>
        <v>13</v>
      </c>
      <c r="K213" s="2">
        <f t="shared" si="13"/>
        <v>44249</v>
      </c>
      <c r="L213" s="82">
        <v>44253.5</v>
      </c>
      <c r="M213" s="82">
        <v>44242.5</v>
      </c>
      <c r="O213">
        <f t="shared" si="14"/>
        <v>-6.5</v>
      </c>
      <c r="P213" s="3">
        <f t="shared" si="15"/>
        <v>-8173.3599999997577</v>
      </c>
    </row>
    <row r="214" spans="1:16" x14ac:dyDescent="0.35">
      <c r="A214" t="s">
        <v>371</v>
      </c>
      <c r="B214" s="68" t="s">
        <v>313</v>
      </c>
      <c r="C214" s="57">
        <v>44253</v>
      </c>
      <c r="D214" s="17">
        <v>44255</v>
      </c>
      <c r="E214" s="68" t="s">
        <v>570</v>
      </c>
      <c r="F214" s="15" t="s">
        <v>571</v>
      </c>
      <c r="G214" s="16">
        <f>50465.36+3476.25</f>
        <v>53941.61</v>
      </c>
      <c r="H214" s="2">
        <v>44243</v>
      </c>
      <c r="I214" s="17">
        <v>44255</v>
      </c>
      <c r="J214">
        <f t="shared" si="12"/>
        <v>13</v>
      </c>
      <c r="K214" s="2">
        <f t="shared" si="13"/>
        <v>44249</v>
      </c>
      <c r="L214" s="82">
        <v>44253.5</v>
      </c>
      <c r="M214" s="82">
        <v>44253.5</v>
      </c>
      <c r="O214">
        <f t="shared" si="14"/>
        <v>4.5</v>
      </c>
      <c r="P214" s="3">
        <f t="shared" si="15"/>
        <v>242737.245</v>
      </c>
    </row>
    <row r="215" spans="1:16" x14ac:dyDescent="0.35">
      <c r="A215" t="s">
        <v>371</v>
      </c>
      <c r="B215" s="68" t="s">
        <v>313</v>
      </c>
      <c r="C215" s="57">
        <v>44253</v>
      </c>
      <c r="D215" s="17">
        <v>44255</v>
      </c>
      <c r="E215" s="68" t="s">
        <v>478</v>
      </c>
      <c r="F215" s="15" t="s">
        <v>479</v>
      </c>
      <c r="G215" s="16">
        <f>612386.00000001+266.67</f>
        <v>612652.67000001005</v>
      </c>
      <c r="H215" s="2">
        <v>44243</v>
      </c>
      <c r="I215" s="17">
        <v>44255</v>
      </c>
      <c r="J215">
        <f t="shared" si="12"/>
        <v>13</v>
      </c>
      <c r="K215" s="2">
        <f t="shared" si="13"/>
        <v>44249</v>
      </c>
      <c r="L215" s="82">
        <v>44253.5</v>
      </c>
      <c r="M215" s="82">
        <v>44253.5</v>
      </c>
      <c r="O215">
        <f t="shared" si="14"/>
        <v>4.5</v>
      </c>
      <c r="P215" s="3">
        <f t="shared" si="15"/>
        <v>2756937.0150000453</v>
      </c>
    </row>
    <row r="216" spans="1:16" x14ac:dyDescent="0.35">
      <c r="A216" t="s">
        <v>371</v>
      </c>
      <c r="B216" s="68" t="s">
        <v>313</v>
      </c>
      <c r="C216" s="57">
        <v>44253</v>
      </c>
      <c r="D216" s="17">
        <v>44255</v>
      </c>
      <c r="E216" s="68" t="s">
        <v>480</v>
      </c>
      <c r="F216" s="15" t="s">
        <v>481</v>
      </c>
      <c r="G216" s="16">
        <f>607623.990000009+266.67</f>
        <v>607890.660000009</v>
      </c>
      <c r="H216" s="2">
        <v>44243</v>
      </c>
      <c r="I216" s="17">
        <v>44255</v>
      </c>
      <c r="J216">
        <f t="shared" si="12"/>
        <v>13</v>
      </c>
      <c r="K216" s="2">
        <f t="shared" si="13"/>
        <v>44249</v>
      </c>
      <c r="L216" s="82">
        <v>44253.5</v>
      </c>
      <c r="M216" s="82">
        <v>44253.5</v>
      </c>
      <c r="O216">
        <f t="shared" si="14"/>
        <v>4.5</v>
      </c>
      <c r="P216" s="3">
        <f t="shared" si="15"/>
        <v>2735507.9700000407</v>
      </c>
    </row>
    <row r="217" spans="1:16" x14ac:dyDescent="0.35">
      <c r="A217" t="s">
        <v>371</v>
      </c>
      <c r="B217" s="68" t="s">
        <v>313</v>
      </c>
      <c r="C217" s="57">
        <v>44253</v>
      </c>
      <c r="D217" s="17">
        <v>44255</v>
      </c>
      <c r="E217" s="68" t="s">
        <v>482</v>
      </c>
      <c r="F217" s="15" t="s">
        <v>483</v>
      </c>
      <c r="G217" s="16">
        <v>250</v>
      </c>
      <c r="H217" s="2">
        <v>44243</v>
      </c>
      <c r="I217" s="17">
        <v>44255</v>
      </c>
      <c r="J217">
        <f t="shared" si="12"/>
        <v>13</v>
      </c>
      <c r="K217" s="2">
        <f t="shared" si="13"/>
        <v>44249</v>
      </c>
      <c r="L217" s="82">
        <v>44253.5</v>
      </c>
      <c r="M217" s="82">
        <v>44253.5</v>
      </c>
      <c r="O217">
        <f t="shared" si="14"/>
        <v>4.5</v>
      </c>
      <c r="P217" s="3">
        <f t="shared" si="15"/>
        <v>1125</v>
      </c>
    </row>
    <row r="218" spans="1:16" x14ac:dyDescent="0.35">
      <c r="A218" t="s">
        <v>371</v>
      </c>
      <c r="B218" s="68" t="s">
        <v>313</v>
      </c>
      <c r="C218" s="57">
        <v>44253</v>
      </c>
      <c r="D218" s="17">
        <v>44255</v>
      </c>
      <c r="E218" s="68" t="s">
        <v>488</v>
      </c>
      <c r="F218" s="15" t="s">
        <v>489</v>
      </c>
      <c r="G218" s="16">
        <v>47188.999999999978</v>
      </c>
      <c r="H218" s="2">
        <v>44243</v>
      </c>
      <c r="I218" s="17">
        <v>44255</v>
      </c>
      <c r="J218">
        <f t="shared" si="12"/>
        <v>13</v>
      </c>
      <c r="K218" s="2">
        <f t="shared" si="13"/>
        <v>44249</v>
      </c>
      <c r="L218" s="82">
        <v>44253.5</v>
      </c>
      <c r="M218" s="79">
        <v>44272.5</v>
      </c>
      <c r="O218">
        <f t="shared" si="14"/>
        <v>23.5</v>
      </c>
      <c r="P218" s="3">
        <f t="shared" si="15"/>
        <v>1108941.4999999995</v>
      </c>
    </row>
    <row r="219" spans="1:16" x14ac:dyDescent="0.35">
      <c r="A219" t="s">
        <v>371</v>
      </c>
      <c r="B219" s="68" t="s">
        <v>313</v>
      </c>
      <c r="C219" s="57">
        <v>44253</v>
      </c>
      <c r="D219" s="17">
        <v>44255</v>
      </c>
      <c r="E219" s="68" t="s">
        <v>549</v>
      </c>
      <c r="F219" s="15" t="s">
        <v>550</v>
      </c>
      <c r="G219" s="16">
        <v>302.5</v>
      </c>
      <c r="H219" s="2">
        <v>44243</v>
      </c>
      <c r="I219" s="17">
        <v>44255</v>
      </c>
      <c r="J219">
        <f t="shared" si="12"/>
        <v>13</v>
      </c>
      <c r="K219" s="2">
        <f t="shared" si="13"/>
        <v>44249</v>
      </c>
      <c r="L219" s="82">
        <v>44253.5</v>
      </c>
      <c r="M219" s="79">
        <v>44256.5</v>
      </c>
      <c r="O219">
        <f t="shared" si="14"/>
        <v>7.5</v>
      </c>
      <c r="P219" s="3">
        <f t="shared" si="15"/>
        <v>2268.75</v>
      </c>
    </row>
    <row r="220" spans="1:16" x14ac:dyDescent="0.35">
      <c r="A220" t="s">
        <v>371</v>
      </c>
      <c r="B220" s="68" t="s">
        <v>313</v>
      </c>
      <c r="C220" s="57">
        <v>44253</v>
      </c>
      <c r="D220" s="17">
        <v>44255</v>
      </c>
      <c r="E220" s="68" t="s">
        <v>444</v>
      </c>
      <c r="F220" s="15" t="s">
        <v>445</v>
      </c>
      <c r="G220" s="16">
        <f>455454.710000006+77.5</f>
        <v>455532.21000000602</v>
      </c>
      <c r="H220" s="2">
        <v>44243</v>
      </c>
      <c r="I220" s="17">
        <v>44255</v>
      </c>
      <c r="J220">
        <f t="shared" si="12"/>
        <v>13</v>
      </c>
      <c r="K220" s="2">
        <f t="shared" si="13"/>
        <v>44249</v>
      </c>
      <c r="L220" s="82">
        <v>44253.5</v>
      </c>
      <c r="M220" s="82">
        <v>44253.5</v>
      </c>
      <c r="O220">
        <f t="shared" si="14"/>
        <v>4.5</v>
      </c>
      <c r="P220" s="3">
        <f t="shared" si="15"/>
        <v>2049894.9450000271</v>
      </c>
    </row>
    <row r="221" spans="1:16" x14ac:dyDescent="0.35">
      <c r="A221" t="s">
        <v>371</v>
      </c>
      <c r="B221" s="68" t="s">
        <v>313</v>
      </c>
      <c r="C221" s="57">
        <v>44253</v>
      </c>
      <c r="D221" s="17">
        <v>44255</v>
      </c>
      <c r="E221" s="68" t="s">
        <v>563</v>
      </c>
      <c r="F221" s="15" t="s">
        <v>564</v>
      </c>
      <c r="G221" s="16">
        <v>1125</v>
      </c>
      <c r="H221" s="2">
        <v>44243</v>
      </c>
      <c r="I221" s="17">
        <v>44255</v>
      </c>
      <c r="J221">
        <f t="shared" si="12"/>
        <v>13</v>
      </c>
      <c r="K221" s="2">
        <f t="shared" si="13"/>
        <v>44249</v>
      </c>
      <c r="L221" s="82">
        <v>44253.5</v>
      </c>
      <c r="M221" s="82">
        <v>44253.5</v>
      </c>
      <c r="O221">
        <f t="shared" si="14"/>
        <v>4.5</v>
      </c>
      <c r="P221" s="3">
        <f t="shared" si="15"/>
        <v>5062.5</v>
      </c>
    </row>
    <row r="222" spans="1:16" x14ac:dyDescent="0.35">
      <c r="A222" t="s">
        <v>371</v>
      </c>
      <c r="B222" s="68" t="s">
        <v>313</v>
      </c>
      <c r="C222" s="57">
        <v>44253</v>
      </c>
      <c r="D222" s="17">
        <v>44255</v>
      </c>
      <c r="E222" s="68" t="s">
        <v>490</v>
      </c>
      <c r="F222" s="15" t="s">
        <v>491</v>
      </c>
      <c r="G222" s="16">
        <v>20969.790000000005</v>
      </c>
      <c r="H222" s="2">
        <v>44243</v>
      </c>
      <c r="I222" s="17">
        <v>44255</v>
      </c>
      <c r="J222">
        <f t="shared" si="12"/>
        <v>13</v>
      </c>
      <c r="K222" s="2">
        <f t="shared" si="13"/>
        <v>44249</v>
      </c>
      <c r="L222" s="82">
        <v>44253.5</v>
      </c>
      <c r="M222" s="79">
        <v>44253.5</v>
      </c>
      <c r="O222">
        <f t="shared" si="14"/>
        <v>4.5</v>
      </c>
      <c r="P222" s="3">
        <f t="shared" si="15"/>
        <v>94364.055000000022</v>
      </c>
    </row>
    <row r="223" spans="1:16" x14ac:dyDescent="0.35">
      <c r="A223" t="s">
        <v>371</v>
      </c>
      <c r="B223" s="68" t="s">
        <v>313</v>
      </c>
      <c r="C223" s="57">
        <v>44253</v>
      </c>
      <c r="D223" s="17">
        <v>44255</v>
      </c>
      <c r="E223" s="68" t="s">
        <v>572</v>
      </c>
      <c r="F223" s="15" t="s">
        <v>573</v>
      </c>
      <c r="G223" s="16">
        <f>17603.01+579.38</f>
        <v>18182.39</v>
      </c>
      <c r="H223" s="2">
        <v>44243</v>
      </c>
      <c r="I223" s="17">
        <v>44255</v>
      </c>
      <c r="J223">
        <f t="shared" si="12"/>
        <v>13</v>
      </c>
      <c r="K223" s="2">
        <f t="shared" si="13"/>
        <v>44249</v>
      </c>
      <c r="L223" s="82">
        <v>44253.5</v>
      </c>
      <c r="M223" s="79">
        <v>44256.5</v>
      </c>
      <c r="O223">
        <f t="shared" si="14"/>
        <v>7.5</v>
      </c>
      <c r="P223" s="3">
        <f t="shared" si="15"/>
        <v>136367.92499999999</v>
      </c>
    </row>
    <row r="224" spans="1:16" x14ac:dyDescent="0.35">
      <c r="A224" t="s">
        <v>371</v>
      </c>
      <c r="B224" s="68" t="s">
        <v>313</v>
      </c>
      <c r="C224" s="57">
        <v>44253</v>
      </c>
      <c r="D224" s="17">
        <v>44255</v>
      </c>
      <c r="E224" s="68" t="s">
        <v>494</v>
      </c>
      <c r="F224" s="15" t="s">
        <v>495</v>
      </c>
      <c r="G224" s="16">
        <v>112588.78000000004</v>
      </c>
      <c r="H224" s="2">
        <v>44243</v>
      </c>
      <c r="I224" s="17">
        <v>44255</v>
      </c>
      <c r="J224">
        <f t="shared" si="12"/>
        <v>13</v>
      </c>
      <c r="K224" s="2">
        <f t="shared" si="13"/>
        <v>44249</v>
      </c>
      <c r="L224" s="82">
        <v>44253.5</v>
      </c>
      <c r="M224" s="82">
        <v>44242.5</v>
      </c>
      <c r="O224">
        <f t="shared" si="14"/>
        <v>-6.5</v>
      </c>
      <c r="P224" s="3">
        <f t="shared" si="15"/>
        <v>-731827.0700000003</v>
      </c>
    </row>
    <row r="225" spans="1:23" x14ac:dyDescent="0.35">
      <c r="A225" t="s">
        <v>371</v>
      </c>
      <c r="B225" s="68" t="s">
        <v>313</v>
      </c>
      <c r="C225" s="57">
        <v>44253</v>
      </c>
      <c r="D225" s="17">
        <v>44255</v>
      </c>
      <c r="E225" s="68" t="s">
        <v>496</v>
      </c>
      <c r="F225" s="15" t="s">
        <v>497</v>
      </c>
      <c r="G225" s="16">
        <f>12229.03+8.5</f>
        <v>12237.53</v>
      </c>
      <c r="H225" s="2">
        <v>44243</v>
      </c>
      <c r="I225" s="17">
        <v>44255</v>
      </c>
      <c r="J225">
        <f t="shared" si="12"/>
        <v>13</v>
      </c>
      <c r="K225" s="2">
        <f t="shared" si="13"/>
        <v>44249</v>
      </c>
      <c r="L225" s="82">
        <v>44253.5</v>
      </c>
      <c r="M225" s="82">
        <v>44242.5</v>
      </c>
      <c r="O225">
        <f t="shared" si="14"/>
        <v>-6.5</v>
      </c>
      <c r="P225" s="3">
        <f t="shared" si="15"/>
        <v>-79543.945000000007</v>
      </c>
    </row>
    <row r="226" spans="1:23" x14ac:dyDescent="0.35">
      <c r="A226" t="s">
        <v>371</v>
      </c>
      <c r="B226" s="68" t="s">
        <v>313</v>
      </c>
      <c r="C226" s="57">
        <v>44253</v>
      </c>
      <c r="D226" s="17">
        <v>44255</v>
      </c>
      <c r="E226" s="68" t="s">
        <v>498</v>
      </c>
      <c r="F226" s="15" t="s">
        <v>499</v>
      </c>
      <c r="G226" s="16">
        <v>20218.140000000018</v>
      </c>
      <c r="H226" s="2">
        <v>44243</v>
      </c>
      <c r="I226" s="17">
        <v>44255</v>
      </c>
      <c r="J226">
        <f t="shared" si="12"/>
        <v>13</v>
      </c>
      <c r="K226" s="2">
        <f t="shared" si="13"/>
        <v>44249</v>
      </c>
      <c r="L226" s="82">
        <v>44253.5</v>
      </c>
      <c r="M226" s="82">
        <v>44242.5</v>
      </c>
      <c r="O226">
        <f t="shared" si="14"/>
        <v>-6.5</v>
      </c>
      <c r="P226" s="3">
        <f t="shared" si="15"/>
        <v>-131417.91000000012</v>
      </c>
    </row>
    <row r="227" spans="1:23" x14ac:dyDescent="0.35">
      <c r="A227" t="s">
        <v>371</v>
      </c>
      <c r="B227" s="68" t="s">
        <v>313</v>
      </c>
      <c r="C227" s="57">
        <v>44253</v>
      </c>
      <c r="D227" s="17">
        <v>44255</v>
      </c>
      <c r="E227" s="68" t="s">
        <v>500</v>
      </c>
      <c r="F227" s="15" t="s">
        <v>501</v>
      </c>
      <c r="G227" s="16">
        <v>4036.3899999999367</v>
      </c>
      <c r="H227" s="2">
        <v>44243</v>
      </c>
      <c r="I227" s="17">
        <v>44255</v>
      </c>
      <c r="J227">
        <f t="shared" si="12"/>
        <v>13</v>
      </c>
      <c r="K227" s="2">
        <f t="shared" si="13"/>
        <v>44249</v>
      </c>
      <c r="L227" s="82">
        <v>44253.5</v>
      </c>
      <c r="M227" s="82">
        <v>44242.5</v>
      </c>
      <c r="O227">
        <f t="shared" si="14"/>
        <v>-6.5</v>
      </c>
      <c r="P227" s="3">
        <f t="shared" si="15"/>
        <v>-26236.534999999589</v>
      </c>
    </row>
    <row r="228" spans="1:23" x14ac:dyDescent="0.35">
      <c r="A228" t="s">
        <v>371</v>
      </c>
      <c r="B228" s="68" t="s">
        <v>313</v>
      </c>
      <c r="C228" s="57">
        <v>44253</v>
      </c>
      <c r="D228" s="17">
        <v>44255</v>
      </c>
      <c r="E228" s="68" t="s">
        <v>532</v>
      </c>
      <c r="F228" s="15" t="s">
        <v>533</v>
      </c>
      <c r="G228" s="16">
        <v>5291.79</v>
      </c>
      <c r="H228" s="2">
        <v>44243</v>
      </c>
      <c r="I228" s="17">
        <v>44255</v>
      </c>
      <c r="J228">
        <f t="shared" si="12"/>
        <v>13</v>
      </c>
      <c r="K228" s="2">
        <f t="shared" si="13"/>
        <v>44249</v>
      </c>
      <c r="L228" s="82">
        <v>44253.5</v>
      </c>
      <c r="M228" s="82">
        <v>44253.5</v>
      </c>
      <c r="N228" s="2">
        <v>44253.5</v>
      </c>
      <c r="O228">
        <f t="shared" si="14"/>
        <v>4.5</v>
      </c>
      <c r="P228" s="3">
        <f t="shared" si="15"/>
        <v>23813.055</v>
      </c>
    </row>
    <row r="229" spans="1:23" x14ac:dyDescent="0.35">
      <c r="A229" t="s">
        <v>371</v>
      </c>
      <c r="B229" s="68" t="s">
        <v>313</v>
      </c>
      <c r="C229" s="57">
        <v>44253</v>
      </c>
      <c r="D229" s="17">
        <v>44255</v>
      </c>
      <c r="E229" s="68" t="s">
        <v>534</v>
      </c>
      <c r="F229" s="15" t="s">
        <v>535</v>
      </c>
      <c r="G229" s="16">
        <v>24319.079999999987</v>
      </c>
      <c r="H229" s="2">
        <v>44243</v>
      </c>
      <c r="I229" s="17">
        <v>44255</v>
      </c>
      <c r="J229">
        <f t="shared" si="12"/>
        <v>13</v>
      </c>
      <c r="K229" s="2">
        <f t="shared" si="13"/>
        <v>44249</v>
      </c>
      <c r="L229" s="82">
        <v>44253.5</v>
      </c>
      <c r="M229" s="82">
        <v>44253.5</v>
      </c>
      <c r="N229" s="2">
        <v>44253.5</v>
      </c>
      <c r="O229">
        <f t="shared" si="14"/>
        <v>4.5</v>
      </c>
      <c r="P229" s="3">
        <f t="shared" si="15"/>
        <v>109435.85999999994</v>
      </c>
    </row>
    <row r="230" spans="1:23" x14ac:dyDescent="0.35">
      <c r="A230" t="s">
        <v>371</v>
      </c>
      <c r="B230" s="68" t="s">
        <v>313</v>
      </c>
      <c r="C230" s="57">
        <v>44253</v>
      </c>
      <c r="D230" s="17">
        <v>44255</v>
      </c>
      <c r="E230" s="68" t="s">
        <v>536</v>
      </c>
      <c r="F230" s="15" t="s">
        <v>537</v>
      </c>
      <c r="G230" s="16">
        <v>1.1200000000000001</v>
      </c>
      <c r="H230" s="2">
        <v>44243</v>
      </c>
      <c r="I230" s="17">
        <v>44255</v>
      </c>
      <c r="J230">
        <f t="shared" si="12"/>
        <v>13</v>
      </c>
      <c r="K230" s="2">
        <f t="shared" si="13"/>
        <v>44249</v>
      </c>
      <c r="L230" s="82">
        <v>44253.5</v>
      </c>
      <c r="M230" s="82">
        <v>44253.5</v>
      </c>
      <c r="N230" s="2">
        <v>44253.5</v>
      </c>
      <c r="O230">
        <f t="shared" si="14"/>
        <v>4.5</v>
      </c>
      <c r="P230" s="3">
        <f t="shared" si="15"/>
        <v>5.0400000000000009</v>
      </c>
    </row>
    <row r="231" spans="1:23" x14ac:dyDescent="0.35">
      <c r="A231" t="s">
        <v>371</v>
      </c>
      <c r="B231" s="68" t="s">
        <v>313</v>
      </c>
      <c r="C231" s="57">
        <v>44253</v>
      </c>
      <c r="D231" s="17">
        <v>44255</v>
      </c>
      <c r="E231" s="68" t="s">
        <v>538</v>
      </c>
      <c r="F231" s="15" t="s">
        <v>539</v>
      </c>
      <c r="G231" s="16">
        <v>162.5</v>
      </c>
      <c r="H231" s="2">
        <v>44243</v>
      </c>
      <c r="I231" s="17">
        <v>44255</v>
      </c>
      <c r="J231">
        <f t="shared" si="12"/>
        <v>13</v>
      </c>
      <c r="K231" s="2">
        <f t="shared" si="13"/>
        <v>44249</v>
      </c>
      <c r="L231" s="82">
        <v>44253.5</v>
      </c>
      <c r="M231" s="82">
        <v>44253.5</v>
      </c>
      <c r="N231" s="2">
        <v>44253.5</v>
      </c>
      <c r="O231">
        <f t="shared" si="14"/>
        <v>4.5</v>
      </c>
      <c r="P231" s="3">
        <f t="shared" si="15"/>
        <v>731.25</v>
      </c>
    </row>
    <row r="232" spans="1:23" x14ac:dyDescent="0.35">
      <c r="A232" t="s">
        <v>371</v>
      </c>
      <c r="B232" s="68" t="s">
        <v>313</v>
      </c>
      <c r="C232" s="57">
        <v>44253</v>
      </c>
      <c r="D232" s="17">
        <v>44255</v>
      </c>
      <c r="E232" s="68" t="s">
        <v>553</v>
      </c>
      <c r="F232" s="15" t="s">
        <v>554</v>
      </c>
      <c r="G232" s="16">
        <v>333.17</v>
      </c>
      <c r="H232" s="2">
        <v>44243</v>
      </c>
      <c r="I232" s="17">
        <v>44255</v>
      </c>
      <c r="J232">
        <f t="shared" si="12"/>
        <v>13</v>
      </c>
      <c r="K232" s="2">
        <f t="shared" si="13"/>
        <v>44249</v>
      </c>
      <c r="L232" s="82">
        <v>44253.5</v>
      </c>
      <c r="M232" s="82">
        <v>44253.5</v>
      </c>
      <c r="N232" s="2">
        <v>44253.5</v>
      </c>
      <c r="O232">
        <f t="shared" si="14"/>
        <v>4.5</v>
      </c>
      <c r="P232" s="3">
        <f t="shared" si="15"/>
        <v>1499.2650000000001</v>
      </c>
    </row>
    <row r="233" spans="1:23" x14ac:dyDescent="0.35">
      <c r="A233" t="s">
        <v>371</v>
      </c>
      <c r="B233" s="21" t="s">
        <v>313</v>
      </c>
      <c r="C233" s="46">
        <v>44253</v>
      </c>
      <c r="D233" s="2">
        <v>44255</v>
      </c>
      <c r="E233" s="68" t="s">
        <v>544</v>
      </c>
      <c r="F233" t="s">
        <v>545</v>
      </c>
      <c r="G233" s="3">
        <v>849.41999999999962</v>
      </c>
      <c r="H233" s="2">
        <v>44243</v>
      </c>
      <c r="I233" s="2">
        <v>44255</v>
      </c>
      <c r="J233">
        <f t="shared" si="12"/>
        <v>13</v>
      </c>
      <c r="K233" s="2">
        <f t="shared" si="13"/>
        <v>44249</v>
      </c>
      <c r="L233" s="80">
        <v>44253.5</v>
      </c>
      <c r="M233" s="79">
        <v>44258.5</v>
      </c>
      <c r="O233">
        <f t="shared" si="14"/>
        <v>9.5</v>
      </c>
      <c r="P233" s="3">
        <f t="shared" si="15"/>
        <v>8069.4899999999961</v>
      </c>
    </row>
    <row r="234" spans="1:23" x14ac:dyDescent="0.35">
      <c r="A234" t="s">
        <v>371</v>
      </c>
      <c r="B234" s="21" t="s">
        <v>313</v>
      </c>
      <c r="C234" s="46">
        <v>44253</v>
      </c>
      <c r="D234" s="2">
        <v>44255</v>
      </c>
      <c r="E234" s="68" t="s">
        <v>544</v>
      </c>
      <c r="F234" t="s">
        <v>546</v>
      </c>
      <c r="G234" s="3">
        <v>70018.209999999905</v>
      </c>
      <c r="H234" s="2">
        <v>44243</v>
      </c>
      <c r="I234" s="2">
        <v>44255</v>
      </c>
      <c r="J234">
        <f t="shared" si="12"/>
        <v>13</v>
      </c>
      <c r="K234" s="2">
        <f t="shared" si="13"/>
        <v>44249</v>
      </c>
      <c r="L234" s="80">
        <v>44253.5</v>
      </c>
      <c r="M234" s="79">
        <v>44278.5</v>
      </c>
      <c r="O234">
        <f t="shared" si="14"/>
        <v>29.5</v>
      </c>
      <c r="P234" s="3">
        <f t="shared" si="15"/>
        <v>2065537.1949999973</v>
      </c>
    </row>
    <row r="235" spans="1:23" s="10" customFormat="1" x14ac:dyDescent="0.35">
      <c r="A235" s="73" t="s">
        <v>372</v>
      </c>
      <c r="B235" s="74" t="s">
        <v>313</v>
      </c>
      <c r="C235" s="75">
        <v>44270</v>
      </c>
      <c r="D235" s="75">
        <v>44270</v>
      </c>
      <c r="E235" s="74" t="s">
        <v>438</v>
      </c>
      <c r="F235" s="74" t="s">
        <v>439</v>
      </c>
      <c r="G235" s="76">
        <v>458.77</v>
      </c>
      <c r="H235" s="77">
        <v>44256</v>
      </c>
      <c r="I235" s="75">
        <v>44270</v>
      </c>
      <c r="J235" s="73">
        <f t="shared" si="12"/>
        <v>15</v>
      </c>
      <c r="K235" s="77">
        <f t="shared" si="13"/>
        <v>44263</v>
      </c>
      <c r="L235" s="83">
        <v>44270.5</v>
      </c>
      <c r="M235" s="83">
        <v>44270.5</v>
      </c>
      <c r="N235" s="77"/>
      <c r="O235" s="73">
        <f t="shared" si="14"/>
        <v>7.5</v>
      </c>
      <c r="P235" s="78">
        <f t="shared" si="15"/>
        <v>3440.7749999999996</v>
      </c>
      <c r="Q235" s="73"/>
      <c r="R235" s="73"/>
      <c r="S235" s="73"/>
      <c r="T235" s="73"/>
      <c r="U235" s="73"/>
      <c r="V235" s="73"/>
      <c r="W235" s="73"/>
    </row>
    <row r="236" spans="1:23" s="10" customFormat="1" x14ac:dyDescent="0.35">
      <c r="A236" s="73" t="s">
        <v>372</v>
      </c>
      <c r="B236" s="74" t="s">
        <v>313</v>
      </c>
      <c r="C236" s="75">
        <v>44270</v>
      </c>
      <c r="D236" s="75">
        <v>44270</v>
      </c>
      <c r="E236" s="74" t="s">
        <v>430</v>
      </c>
      <c r="F236" s="74" t="s">
        <v>431</v>
      </c>
      <c r="G236" s="76">
        <f>1406791.02+752.5+524.23</f>
        <v>1408067.75</v>
      </c>
      <c r="H236" s="77">
        <v>44256</v>
      </c>
      <c r="I236" s="75">
        <v>44270</v>
      </c>
      <c r="J236" s="73">
        <f t="shared" si="12"/>
        <v>15</v>
      </c>
      <c r="K236" s="77">
        <f t="shared" si="13"/>
        <v>44263</v>
      </c>
      <c r="L236" s="83">
        <v>44270.5</v>
      </c>
      <c r="M236" s="83">
        <v>44270.5</v>
      </c>
      <c r="N236" s="77"/>
      <c r="O236" s="73">
        <f t="shared" si="14"/>
        <v>7.5</v>
      </c>
      <c r="P236" s="78">
        <f t="shared" si="15"/>
        <v>10560508.125</v>
      </c>
      <c r="Q236" s="73"/>
      <c r="R236" s="73"/>
      <c r="S236" s="73"/>
      <c r="T236" s="73"/>
      <c r="U236" s="73"/>
      <c r="V236" s="73"/>
      <c r="W236" s="73"/>
    </row>
    <row r="237" spans="1:23" s="10" customFormat="1" x14ac:dyDescent="0.35">
      <c r="A237" s="73" t="s">
        <v>372</v>
      </c>
      <c r="B237" s="74" t="s">
        <v>313</v>
      </c>
      <c r="C237" s="75">
        <v>44270</v>
      </c>
      <c r="D237" s="75">
        <v>44270</v>
      </c>
      <c r="E237" s="74" t="s">
        <v>456</v>
      </c>
      <c r="F237" s="74" t="s">
        <v>457</v>
      </c>
      <c r="G237" s="76">
        <f>460564.52+183.51</f>
        <v>460748.03</v>
      </c>
      <c r="H237" s="77">
        <v>44256</v>
      </c>
      <c r="I237" s="75">
        <v>44270</v>
      </c>
      <c r="J237" s="73">
        <f t="shared" si="12"/>
        <v>15</v>
      </c>
      <c r="K237" s="77">
        <f t="shared" si="13"/>
        <v>44263</v>
      </c>
      <c r="L237" s="83">
        <v>44270.5</v>
      </c>
      <c r="M237" s="83">
        <v>44270.5</v>
      </c>
      <c r="N237" s="77"/>
      <c r="O237" s="73">
        <f t="shared" si="14"/>
        <v>7.5</v>
      </c>
      <c r="P237" s="78">
        <f t="shared" si="15"/>
        <v>3455610.2250000001</v>
      </c>
      <c r="Q237" s="73"/>
      <c r="R237" s="73"/>
      <c r="S237" s="73"/>
      <c r="T237" s="73"/>
      <c r="U237" s="73"/>
      <c r="V237" s="73"/>
      <c r="W237" s="73"/>
    </row>
    <row r="238" spans="1:23" s="10" customFormat="1" x14ac:dyDescent="0.35">
      <c r="A238" s="73" t="s">
        <v>372</v>
      </c>
      <c r="B238" s="74" t="s">
        <v>313</v>
      </c>
      <c r="C238" s="75">
        <v>44270</v>
      </c>
      <c r="D238" s="75">
        <v>44270</v>
      </c>
      <c r="E238" s="74" t="s">
        <v>432</v>
      </c>
      <c r="F238" s="74" t="s">
        <v>433</v>
      </c>
      <c r="G238" s="76">
        <f>5472851.89+5304.72+1128.59+131.06+564.7</f>
        <v>5479980.959999999</v>
      </c>
      <c r="H238" s="77">
        <v>44256</v>
      </c>
      <c r="I238" s="75">
        <v>44270</v>
      </c>
      <c r="J238" s="73">
        <f t="shared" si="12"/>
        <v>15</v>
      </c>
      <c r="K238" s="77">
        <f t="shared" si="13"/>
        <v>44263</v>
      </c>
      <c r="L238" s="83">
        <v>44270.5</v>
      </c>
      <c r="M238" s="83">
        <v>44270.5</v>
      </c>
      <c r="N238" s="77"/>
      <c r="O238" s="73">
        <f t="shared" si="14"/>
        <v>7.5</v>
      </c>
      <c r="P238" s="78">
        <f t="shared" si="15"/>
        <v>41099857.199999996</v>
      </c>
      <c r="Q238" s="73"/>
      <c r="R238" s="73"/>
      <c r="S238" s="73"/>
      <c r="T238" s="73"/>
      <c r="U238" s="73"/>
      <c r="V238" s="73"/>
      <c r="W238" s="73"/>
    </row>
    <row r="239" spans="1:23" s="10" customFormat="1" x14ac:dyDescent="0.35">
      <c r="A239" s="73" t="s">
        <v>372</v>
      </c>
      <c r="B239" s="74" t="s">
        <v>313</v>
      </c>
      <c r="C239" s="75">
        <v>44270</v>
      </c>
      <c r="D239" s="75">
        <v>44270</v>
      </c>
      <c r="E239" s="74" t="s">
        <v>434</v>
      </c>
      <c r="F239" s="74" t="s">
        <v>435</v>
      </c>
      <c r="G239" s="76">
        <f>8663633.42999998+4329.28+1631.96+131.06+1411.75</f>
        <v>8671137.47999998</v>
      </c>
      <c r="H239" s="77">
        <v>44256</v>
      </c>
      <c r="I239" s="75">
        <v>44270</v>
      </c>
      <c r="J239" s="73">
        <f t="shared" si="12"/>
        <v>15</v>
      </c>
      <c r="K239" s="77">
        <f t="shared" si="13"/>
        <v>44263</v>
      </c>
      <c r="L239" s="83">
        <v>44270.5</v>
      </c>
      <c r="M239" s="83">
        <v>44270.5</v>
      </c>
      <c r="N239" s="77"/>
      <c r="O239" s="73">
        <f t="shared" si="14"/>
        <v>7.5</v>
      </c>
      <c r="P239" s="78">
        <f t="shared" si="15"/>
        <v>65033531.099999852</v>
      </c>
      <c r="Q239" s="73"/>
      <c r="R239" s="73"/>
      <c r="S239" s="73"/>
      <c r="T239" s="73"/>
      <c r="U239" s="73"/>
      <c r="V239" s="73"/>
      <c r="W239" s="73"/>
    </row>
    <row r="240" spans="1:23" s="10" customFormat="1" x14ac:dyDescent="0.35">
      <c r="A240" s="73" t="s">
        <v>372</v>
      </c>
      <c r="B240" s="74" t="s">
        <v>313</v>
      </c>
      <c r="C240" s="75">
        <v>44270</v>
      </c>
      <c r="D240" s="75">
        <v>44270</v>
      </c>
      <c r="E240" s="74" t="s">
        <v>438</v>
      </c>
      <c r="F240" s="74" t="s">
        <v>439</v>
      </c>
      <c r="G240" s="76">
        <v>1265348.720000003</v>
      </c>
      <c r="H240" s="77">
        <v>44256</v>
      </c>
      <c r="I240" s="75">
        <v>44270</v>
      </c>
      <c r="J240" s="73">
        <f t="shared" si="12"/>
        <v>15</v>
      </c>
      <c r="K240" s="77">
        <f t="shared" si="13"/>
        <v>44263</v>
      </c>
      <c r="L240" s="83">
        <v>44270.5</v>
      </c>
      <c r="M240" s="83">
        <v>44270.5</v>
      </c>
      <c r="N240" s="77"/>
      <c r="O240" s="73">
        <f t="shared" si="14"/>
        <v>7.5</v>
      </c>
      <c r="P240" s="78">
        <f t="shared" si="15"/>
        <v>9490115.4000000227</v>
      </c>
      <c r="Q240" s="73"/>
      <c r="R240" s="73"/>
      <c r="S240" s="73"/>
      <c r="T240" s="73"/>
      <c r="U240" s="73"/>
      <c r="V240" s="73"/>
      <c r="W240" s="73"/>
    </row>
    <row r="241" spans="1:16" x14ac:dyDescent="0.35">
      <c r="A241" t="s">
        <v>372</v>
      </c>
      <c r="B241" s="68" t="s">
        <v>313</v>
      </c>
      <c r="C241" s="57">
        <v>44270</v>
      </c>
      <c r="D241" s="17">
        <v>44270</v>
      </c>
      <c r="E241" s="68" t="s">
        <v>436</v>
      </c>
      <c r="F241" s="15" t="s">
        <v>437</v>
      </c>
      <c r="G241" s="16">
        <v>247.91000000000003</v>
      </c>
      <c r="H241" s="2">
        <v>44256</v>
      </c>
      <c r="I241" s="17">
        <v>44270</v>
      </c>
      <c r="J241">
        <f t="shared" si="12"/>
        <v>15</v>
      </c>
      <c r="K241" s="2">
        <f t="shared" si="13"/>
        <v>44263</v>
      </c>
      <c r="L241" s="82">
        <v>44270.5</v>
      </c>
      <c r="M241" s="82">
        <v>44270.5</v>
      </c>
      <c r="O241">
        <f t="shared" si="14"/>
        <v>7.5</v>
      </c>
      <c r="P241" s="3">
        <f t="shared" si="15"/>
        <v>1859.3250000000003</v>
      </c>
    </row>
    <row r="242" spans="1:16" x14ac:dyDescent="0.35">
      <c r="A242" t="s">
        <v>372</v>
      </c>
      <c r="B242" s="68" t="s">
        <v>313</v>
      </c>
      <c r="C242" s="57">
        <v>44270</v>
      </c>
      <c r="D242" s="17">
        <v>44270</v>
      </c>
      <c r="E242" s="68" t="s">
        <v>440</v>
      </c>
      <c r="F242" s="15" t="s">
        <v>441</v>
      </c>
      <c r="G242" s="16">
        <v>10.59</v>
      </c>
      <c r="H242" s="2">
        <v>44256</v>
      </c>
      <c r="I242" s="17">
        <v>44270</v>
      </c>
      <c r="J242">
        <f t="shared" si="12"/>
        <v>15</v>
      </c>
      <c r="K242" s="2">
        <f t="shared" si="13"/>
        <v>44263</v>
      </c>
      <c r="L242" s="82">
        <v>44270.5</v>
      </c>
      <c r="M242" s="79">
        <v>44279.5</v>
      </c>
      <c r="O242">
        <f t="shared" si="14"/>
        <v>16.5</v>
      </c>
      <c r="P242" s="3">
        <f t="shared" si="15"/>
        <v>174.73499999999999</v>
      </c>
    </row>
    <row r="243" spans="1:16" x14ac:dyDescent="0.35">
      <c r="A243" t="s">
        <v>372</v>
      </c>
      <c r="B243" s="68" t="s">
        <v>313</v>
      </c>
      <c r="C243" s="57">
        <v>44270</v>
      </c>
      <c r="D243" s="17">
        <v>44270</v>
      </c>
      <c r="E243" s="68" t="s">
        <v>468</v>
      </c>
      <c r="F243" s="15" t="s">
        <v>469</v>
      </c>
      <c r="G243" s="16">
        <v>0.85</v>
      </c>
      <c r="H243" s="2">
        <v>44256</v>
      </c>
      <c r="I243" s="17">
        <v>44270</v>
      </c>
      <c r="J243">
        <f t="shared" si="12"/>
        <v>15</v>
      </c>
      <c r="K243" s="2">
        <f t="shared" si="13"/>
        <v>44263</v>
      </c>
      <c r="L243" s="82">
        <v>44270.5</v>
      </c>
      <c r="M243" s="82">
        <v>44270.5</v>
      </c>
      <c r="O243">
        <f t="shared" si="14"/>
        <v>7.5</v>
      </c>
      <c r="P243" s="3">
        <f t="shared" si="15"/>
        <v>6.375</v>
      </c>
    </row>
    <row r="244" spans="1:16" x14ac:dyDescent="0.35">
      <c r="A244" t="s">
        <v>372</v>
      </c>
      <c r="B244" s="68" t="s">
        <v>313</v>
      </c>
      <c r="C244" s="57">
        <v>44270</v>
      </c>
      <c r="D244" s="17">
        <v>44270</v>
      </c>
      <c r="E244" s="68" t="s">
        <v>442</v>
      </c>
      <c r="F244" s="15" t="s">
        <v>443</v>
      </c>
      <c r="G244" s="16">
        <v>26.5</v>
      </c>
      <c r="H244" s="2">
        <v>44256</v>
      </c>
      <c r="I244" s="17">
        <v>44270</v>
      </c>
      <c r="J244">
        <f t="shared" si="12"/>
        <v>15</v>
      </c>
      <c r="K244" s="2">
        <f t="shared" si="13"/>
        <v>44263</v>
      </c>
      <c r="L244" s="82">
        <v>44270.5</v>
      </c>
      <c r="M244" s="82">
        <v>44270.5</v>
      </c>
      <c r="O244">
        <f t="shared" si="14"/>
        <v>7.5</v>
      </c>
      <c r="P244" s="3">
        <f t="shared" si="15"/>
        <v>198.75</v>
      </c>
    </row>
    <row r="245" spans="1:16" x14ac:dyDescent="0.35">
      <c r="A245" t="s">
        <v>372</v>
      </c>
      <c r="B245" s="68" t="s">
        <v>313</v>
      </c>
      <c r="C245" s="57">
        <v>44270</v>
      </c>
      <c r="D245" s="17">
        <v>44270</v>
      </c>
      <c r="E245" s="68" t="s">
        <v>476</v>
      </c>
      <c r="F245" s="15" t="s">
        <v>477</v>
      </c>
      <c r="G245" s="16">
        <v>0.81</v>
      </c>
      <c r="H245" s="2">
        <v>44256</v>
      </c>
      <c r="I245" s="17">
        <v>44270</v>
      </c>
      <c r="J245">
        <f t="shared" si="12"/>
        <v>15</v>
      </c>
      <c r="K245" s="2">
        <f t="shared" si="13"/>
        <v>44263</v>
      </c>
      <c r="L245" s="82">
        <v>44270.5</v>
      </c>
      <c r="M245" s="82">
        <v>44270.5</v>
      </c>
      <c r="O245">
        <f t="shared" si="14"/>
        <v>7.5</v>
      </c>
      <c r="P245" s="3">
        <f t="shared" si="15"/>
        <v>6.0750000000000002</v>
      </c>
    </row>
    <row r="246" spans="1:16" x14ac:dyDescent="0.35">
      <c r="A246" t="s">
        <v>372</v>
      </c>
      <c r="B246" s="68" t="s">
        <v>313</v>
      </c>
      <c r="C246" s="57">
        <v>44270</v>
      </c>
      <c r="D246" s="17">
        <v>44270</v>
      </c>
      <c r="E246" s="68" t="s">
        <v>478</v>
      </c>
      <c r="F246" s="15" t="s">
        <v>479</v>
      </c>
      <c r="G246" s="16">
        <v>100</v>
      </c>
      <c r="H246" s="2">
        <v>44256</v>
      </c>
      <c r="I246" s="17">
        <v>44270</v>
      </c>
      <c r="J246">
        <f t="shared" si="12"/>
        <v>15</v>
      </c>
      <c r="K246" s="2">
        <f t="shared" si="13"/>
        <v>44263</v>
      </c>
      <c r="L246" s="82">
        <v>44270.5</v>
      </c>
      <c r="M246" s="82">
        <v>44270.5</v>
      </c>
      <c r="O246">
        <f t="shared" si="14"/>
        <v>7.5</v>
      </c>
      <c r="P246" s="3">
        <f t="shared" si="15"/>
        <v>750</v>
      </c>
    </row>
    <row r="247" spans="1:16" x14ac:dyDescent="0.35">
      <c r="A247" t="s">
        <v>372</v>
      </c>
      <c r="B247" s="68" t="s">
        <v>313</v>
      </c>
      <c r="C247" s="57">
        <v>44270</v>
      </c>
      <c r="D247" s="17">
        <v>44270</v>
      </c>
      <c r="E247" s="68" t="s">
        <v>480</v>
      </c>
      <c r="F247" s="15" t="s">
        <v>481</v>
      </c>
      <c r="G247" s="16">
        <v>100</v>
      </c>
      <c r="H247" s="2">
        <v>44256</v>
      </c>
      <c r="I247" s="17">
        <v>44270</v>
      </c>
      <c r="J247">
        <f t="shared" si="12"/>
        <v>15</v>
      </c>
      <c r="K247" s="2">
        <f t="shared" si="13"/>
        <v>44263</v>
      </c>
      <c r="L247" s="82">
        <v>44270.5</v>
      </c>
      <c r="M247" s="82">
        <v>44270.5</v>
      </c>
      <c r="O247">
        <f t="shared" si="14"/>
        <v>7.5</v>
      </c>
      <c r="P247" s="3">
        <f t="shared" si="15"/>
        <v>750</v>
      </c>
    </row>
    <row r="248" spans="1:16" x14ac:dyDescent="0.35">
      <c r="A248" t="s">
        <v>372</v>
      </c>
      <c r="B248" s="68" t="s">
        <v>313</v>
      </c>
      <c r="C248" s="57">
        <v>44270</v>
      </c>
      <c r="D248" s="17">
        <v>44270</v>
      </c>
      <c r="E248" s="68" t="s">
        <v>488</v>
      </c>
      <c r="F248" s="15" t="s">
        <v>489</v>
      </c>
      <c r="G248" s="16">
        <v>9.34</v>
      </c>
      <c r="H248" s="2">
        <v>44256</v>
      </c>
      <c r="I248" s="17">
        <v>44270</v>
      </c>
      <c r="J248">
        <f t="shared" si="12"/>
        <v>15</v>
      </c>
      <c r="K248" s="2">
        <f t="shared" si="13"/>
        <v>44263</v>
      </c>
      <c r="L248" s="82">
        <v>44270.5</v>
      </c>
      <c r="M248" s="79">
        <v>44301.5</v>
      </c>
      <c r="O248">
        <f t="shared" si="14"/>
        <v>38.5</v>
      </c>
      <c r="P248" s="3">
        <f t="shared" si="15"/>
        <v>359.59</v>
      </c>
    </row>
    <row r="249" spans="1:16" x14ac:dyDescent="0.35">
      <c r="A249" t="s">
        <v>372</v>
      </c>
      <c r="B249" s="68" t="s">
        <v>313</v>
      </c>
      <c r="C249" s="57">
        <v>44270</v>
      </c>
      <c r="D249" s="17">
        <v>44270</v>
      </c>
      <c r="E249" s="68" t="s">
        <v>444</v>
      </c>
      <c r="F249" s="15" t="s">
        <v>445</v>
      </c>
      <c r="G249" s="16">
        <v>118.5</v>
      </c>
      <c r="H249" s="2">
        <v>44256</v>
      </c>
      <c r="I249" s="17">
        <v>44270</v>
      </c>
      <c r="J249">
        <f t="shared" si="12"/>
        <v>15</v>
      </c>
      <c r="K249" s="2">
        <f t="shared" si="13"/>
        <v>44263</v>
      </c>
      <c r="L249" s="82">
        <v>44270.5</v>
      </c>
      <c r="M249" s="82">
        <v>44270.5</v>
      </c>
      <c r="O249">
        <f t="shared" si="14"/>
        <v>7.5</v>
      </c>
      <c r="P249" s="3">
        <f t="shared" si="15"/>
        <v>888.75</v>
      </c>
    </row>
    <row r="250" spans="1:16" x14ac:dyDescent="0.35">
      <c r="A250" t="s">
        <v>372</v>
      </c>
      <c r="B250" s="68" t="s">
        <v>313</v>
      </c>
      <c r="C250" s="57">
        <v>44270</v>
      </c>
      <c r="D250" s="17">
        <v>44270</v>
      </c>
      <c r="E250" s="68" t="s">
        <v>494</v>
      </c>
      <c r="F250" s="15" t="s">
        <v>495</v>
      </c>
      <c r="G250" s="16">
        <v>20.66</v>
      </c>
      <c r="H250" s="2">
        <v>44256</v>
      </c>
      <c r="I250" s="17">
        <v>44270</v>
      </c>
      <c r="J250">
        <f t="shared" si="12"/>
        <v>15</v>
      </c>
      <c r="K250" s="2">
        <f t="shared" si="13"/>
        <v>44263</v>
      </c>
      <c r="L250" s="82">
        <v>44270.5</v>
      </c>
      <c r="M250" s="82">
        <v>44270.5</v>
      </c>
      <c r="O250">
        <f t="shared" si="14"/>
        <v>7.5</v>
      </c>
      <c r="P250" s="3">
        <f t="shared" si="15"/>
        <v>154.94999999999999</v>
      </c>
    </row>
    <row r="251" spans="1:16" x14ac:dyDescent="0.35">
      <c r="A251" t="s">
        <v>372</v>
      </c>
      <c r="B251" s="68" t="s">
        <v>313</v>
      </c>
      <c r="C251" s="57">
        <v>44270</v>
      </c>
      <c r="D251" s="17">
        <v>44270</v>
      </c>
      <c r="E251" s="68" t="s">
        <v>496</v>
      </c>
      <c r="F251" s="15" t="s">
        <v>497</v>
      </c>
      <c r="G251" s="16">
        <v>8.5</v>
      </c>
      <c r="H251" s="2">
        <v>44256</v>
      </c>
      <c r="I251" s="17">
        <v>44270</v>
      </c>
      <c r="J251">
        <f t="shared" si="12"/>
        <v>15</v>
      </c>
      <c r="K251" s="2">
        <f t="shared" si="13"/>
        <v>44263</v>
      </c>
      <c r="L251" s="82">
        <v>44270.5</v>
      </c>
      <c r="M251" s="82">
        <v>44270.5</v>
      </c>
      <c r="O251">
        <f t="shared" si="14"/>
        <v>7.5</v>
      </c>
      <c r="P251" s="3">
        <f t="shared" si="15"/>
        <v>63.75</v>
      </c>
    </row>
    <row r="252" spans="1:16" x14ac:dyDescent="0.35">
      <c r="A252" t="s">
        <v>372</v>
      </c>
      <c r="B252" s="68" t="s">
        <v>313</v>
      </c>
      <c r="C252" s="57">
        <v>44270</v>
      </c>
      <c r="D252" s="17">
        <v>44270</v>
      </c>
      <c r="E252" s="68" t="s">
        <v>498</v>
      </c>
      <c r="F252" s="15" t="s">
        <v>499</v>
      </c>
      <c r="G252" s="16">
        <v>7.25</v>
      </c>
      <c r="H252" s="2">
        <v>44256</v>
      </c>
      <c r="I252" s="17">
        <v>44270</v>
      </c>
      <c r="J252">
        <f t="shared" si="12"/>
        <v>15</v>
      </c>
      <c r="K252" s="2">
        <f t="shared" si="13"/>
        <v>44263</v>
      </c>
      <c r="L252" s="82">
        <v>44270.5</v>
      </c>
      <c r="M252" s="82">
        <v>44270.5</v>
      </c>
      <c r="O252">
        <f t="shared" si="14"/>
        <v>7.5</v>
      </c>
      <c r="P252" s="3">
        <f t="shared" si="15"/>
        <v>54.375</v>
      </c>
    </row>
    <row r="253" spans="1:16" x14ac:dyDescent="0.35">
      <c r="A253" t="s">
        <v>372</v>
      </c>
      <c r="B253" s="68" t="s">
        <v>313</v>
      </c>
      <c r="C253" s="57">
        <v>44270</v>
      </c>
      <c r="D253" s="17">
        <v>44270</v>
      </c>
      <c r="E253" s="68" t="s">
        <v>500</v>
      </c>
      <c r="F253" s="15" t="s">
        <v>501</v>
      </c>
      <c r="G253" s="16">
        <v>5.0999999999999996</v>
      </c>
      <c r="H253" s="2">
        <v>44256</v>
      </c>
      <c r="I253" s="17">
        <v>44270</v>
      </c>
      <c r="J253">
        <f t="shared" si="12"/>
        <v>15</v>
      </c>
      <c r="K253" s="2">
        <f t="shared" si="13"/>
        <v>44263</v>
      </c>
      <c r="L253" s="82">
        <v>44270.5</v>
      </c>
      <c r="M253" s="82">
        <v>44270.5</v>
      </c>
      <c r="O253">
        <f t="shared" si="14"/>
        <v>7.5</v>
      </c>
      <c r="P253" s="3">
        <f t="shared" si="15"/>
        <v>38.25</v>
      </c>
    </row>
    <row r="254" spans="1:16" x14ac:dyDescent="0.35">
      <c r="A254" t="s">
        <v>372</v>
      </c>
      <c r="B254" s="68" t="s">
        <v>313</v>
      </c>
      <c r="C254" s="57">
        <v>44270</v>
      </c>
      <c r="D254" s="17">
        <v>44270</v>
      </c>
      <c r="E254" s="68" t="s">
        <v>440</v>
      </c>
      <c r="F254" s="15" t="s">
        <v>441</v>
      </c>
      <c r="G254" s="16">
        <v>6.68</v>
      </c>
      <c r="H254" s="2">
        <v>44256</v>
      </c>
      <c r="I254" s="17">
        <v>44270</v>
      </c>
      <c r="J254">
        <f t="shared" si="12"/>
        <v>15</v>
      </c>
      <c r="K254" s="2">
        <f t="shared" si="13"/>
        <v>44263</v>
      </c>
      <c r="L254" s="82">
        <v>44270.5</v>
      </c>
      <c r="M254" s="79">
        <v>44279.5</v>
      </c>
      <c r="O254">
        <f t="shared" si="14"/>
        <v>16.5</v>
      </c>
      <c r="P254" s="3">
        <f t="shared" si="15"/>
        <v>110.22</v>
      </c>
    </row>
    <row r="255" spans="1:16" x14ac:dyDescent="0.35">
      <c r="A255" t="s">
        <v>372</v>
      </c>
      <c r="B255" s="68" t="s">
        <v>313</v>
      </c>
      <c r="C255" s="57">
        <v>44270</v>
      </c>
      <c r="D255" s="17">
        <v>44270</v>
      </c>
      <c r="E255" s="68" t="s">
        <v>442</v>
      </c>
      <c r="F255" s="15" t="s">
        <v>443</v>
      </c>
      <c r="G255" s="16">
        <v>14.5</v>
      </c>
      <c r="H255" s="2">
        <v>44256</v>
      </c>
      <c r="I255" s="17">
        <v>44270</v>
      </c>
      <c r="J255">
        <f t="shared" si="12"/>
        <v>15</v>
      </c>
      <c r="K255" s="2">
        <f t="shared" si="13"/>
        <v>44263</v>
      </c>
      <c r="L255" s="82">
        <v>44270.5</v>
      </c>
      <c r="M255" s="82">
        <v>44270.5</v>
      </c>
      <c r="O255">
        <f t="shared" si="14"/>
        <v>7.5</v>
      </c>
      <c r="P255" s="3">
        <f t="shared" si="15"/>
        <v>108.75</v>
      </c>
    </row>
    <row r="256" spans="1:16" x14ac:dyDescent="0.35">
      <c r="A256" t="s">
        <v>372</v>
      </c>
      <c r="B256" s="68" t="s">
        <v>313</v>
      </c>
      <c r="C256" s="57">
        <v>44270</v>
      </c>
      <c r="D256" s="17">
        <v>44270</v>
      </c>
      <c r="E256" s="68" t="s">
        <v>444</v>
      </c>
      <c r="F256" s="15" t="s">
        <v>445</v>
      </c>
      <c r="G256" s="16">
        <v>43.08</v>
      </c>
      <c r="H256" s="2">
        <v>44256</v>
      </c>
      <c r="I256" s="17">
        <v>44270</v>
      </c>
      <c r="J256">
        <f t="shared" si="12"/>
        <v>15</v>
      </c>
      <c r="K256" s="2">
        <f t="shared" si="13"/>
        <v>44263</v>
      </c>
      <c r="L256" s="82">
        <v>44270.5</v>
      </c>
      <c r="M256" s="82">
        <v>44270.5</v>
      </c>
      <c r="O256">
        <f t="shared" si="14"/>
        <v>7.5</v>
      </c>
      <c r="P256" s="3">
        <f t="shared" si="15"/>
        <v>323.09999999999997</v>
      </c>
    </row>
    <row r="257" spans="1:16" x14ac:dyDescent="0.35">
      <c r="A257" t="s">
        <v>372</v>
      </c>
      <c r="B257" s="68" t="s">
        <v>313</v>
      </c>
      <c r="C257" s="57">
        <v>44270</v>
      </c>
      <c r="D257" s="17">
        <v>44270</v>
      </c>
      <c r="E257" s="68" t="s">
        <v>494</v>
      </c>
      <c r="F257" s="15" t="s">
        <v>495</v>
      </c>
      <c r="G257" s="16">
        <v>14.86</v>
      </c>
      <c r="H257" s="2">
        <v>44256</v>
      </c>
      <c r="I257" s="17">
        <v>44270</v>
      </c>
      <c r="J257">
        <f t="shared" si="12"/>
        <v>15</v>
      </c>
      <c r="K257" s="2">
        <f t="shared" si="13"/>
        <v>44263</v>
      </c>
      <c r="L257" s="82">
        <v>44270.5</v>
      </c>
      <c r="M257" s="82">
        <v>44270.5</v>
      </c>
      <c r="O257">
        <f t="shared" si="14"/>
        <v>7.5</v>
      </c>
      <c r="P257" s="3">
        <f t="shared" si="15"/>
        <v>111.44999999999999</v>
      </c>
    </row>
    <row r="258" spans="1:16" x14ac:dyDescent="0.35">
      <c r="A258" t="s">
        <v>372</v>
      </c>
      <c r="B258" s="68" t="s">
        <v>313</v>
      </c>
      <c r="C258" s="57">
        <v>44270</v>
      </c>
      <c r="D258" s="17">
        <v>44270</v>
      </c>
      <c r="E258" s="68" t="s">
        <v>496</v>
      </c>
      <c r="F258" s="15" t="s">
        <v>497</v>
      </c>
      <c r="G258" s="16">
        <v>3.28</v>
      </c>
      <c r="H258" s="2">
        <v>44256</v>
      </c>
      <c r="I258" s="17">
        <v>44270</v>
      </c>
      <c r="J258">
        <f t="shared" si="12"/>
        <v>15</v>
      </c>
      <c r="K258" s="2">
        <f t="shared" si="13"/>
        <v>44263</v>
      </c>
      <c r="L258" s="82">
        <v>44270.5</v>
      </c>
      <c r="M258" s="82">
        <v>44270.5</v>
      </c>
      <c r="O258">
        <f t="shared" si="14"/>
        <v>7.5</v>
      </c>
      <c r="P258" s="3">
        <f t="shared" si="15"/>
        <v>24.599999999999998</v>
      </c>
    </row>
    <row r="259" spans="1:16" x14ac:dyDescent="0.35">
      <c r="A259" t="s">
        <v>372</v>
      </c>
      <c r="B259" s="68" t="s">
        <v>313</v>
      </c>
      <c r="C259" s="57">
        <v>44270</v>
      </c>
      <c r="D259" s="17">
        <v>44270</v>
      </c>
      <c r="E259" s="68" t="s">
        <v>500</v>
      </c>
      <c r="F259" s="15" t="s">
        <v>501</v>
      </c>
      <c r="G259" s="16">
        <v>0.21</v>
      </c>
      <c r="H259" s="2">
        <v>44256</v>
      </c>
      <c r="I259" s="17">
        <v>44270</v>
      </c>
      <c r="J259">
        <f t="shared" si="12"/>
        <v>15</v>
      </c>
      <c r="K259" s="2">
        <f t="shared" si="13"/>
        <v>44263</v>
      </c>
      <c r="L259" s="82">
        <v>44270.5</v>
      </c>
      <c r="M259" s="82">
        <v>44270.5</v>
      </c>
      <c r="O259">
        <f t="shared" si="14"/>
        <v>7.5</v>
      </c>
      <c r="P259" s="3">
        <f t="shared" si="15"/>
        <v>1.575</v>
      </c>
    </row>
    <row r="260" spans="1:16" x14ac:dyDescent="0.35">
      <c r="A260" t="s">
        <v>372</v>
      </c>
      <c r="B260" s="68" t="s">
        <v>313</v>
      </c>
      <c r="C260" s="57">
        <v>44270</v>
      </c>
      <c r="D260" s="17">
        <v>44270</v>
      </c>
      <c r="E260" s="68" t="s">
        <v>440</v>
      </c>
      <c r="F260" s="15" t="s">
        <v>441</v>
      </c>
      <c r="G260" s="16">
        <v>13.93</v>
      </c>
      <c r="H260" s="2">
        <v>44256</v>
      </c>
      <c r="I260" s="17">
        <v>44270</v>
      </c>
      <c r="J260">
        <f t="shared" si="12"/>
        <v>15</v>
      </c>
      <c r="K260" s="2">
        <f t="shared" si="13"/>
        <v>44263</v>
      </c>
      <c r="L260" s="82">
        <v>44270.5</v>
      </c>
      <c r="M260" s="79">
        <v>44279.5</v>
      </c>
      <c r="O260">
        <f t="shared" si="14"/>
        <v>16.5</v>
      </c>
      <c r="P260" s="3">
        <f t="shared" si="15"/>
        <v>229.845</v>
      </c>
    </row>
    <row r="261" spans="1:16" x14ac:dyDescent="0.35">
      <c r="A261" t="s">
        <v>372</v>
      </c>
      <c r="B261" s="68" t="s">
        <v>313</v>
      </c>
      <c r="C261" s="57">
        <v>44270</v>
      </c>
      <c r="D261" s="17">
        <v>44270</v>
      </c>
      <c r="E261" s="68" t="s">
        <v>468</v>
      </c>
      <c r="F261" s="15" t="s">
        <v>469</v>
      </c>
      <c r="G261" s="16">
        <v>0.85</v>
      </c>
      <c r="H261" s="2">
        <v>44256</v>
      </c>
      <c r="I261" s="17">
        <v>44270</v>
      </c>
      <c r="J261">
        <f t="shared" si="12"/>
        <v>15</v>
      </c>
      <c r="K261" s="2">
        <f t="shared" si="13"/>
        <v>44263</v>
      </c>
      <c r="L261" s="82">
        <v>44270.5</v>
      </c>
      <c r="M261" s="82">
        <v>44270.5</v>
      </c>
      <c r="O261">
        <f t="shared" si="14"/>
        <v>7.5</v>
      </c>
      <c r="P261" s="3">
        <f t="shared" si="15"/>
        <v>6.375</v>
      </c>
    </row>
    <row r="262" spans="1:16" x14ac:dyDescent="0.35">
      <c r="A262" t="s">
        <v>372</v>
      </c>
      <c r="B262" s="68" t="s">
        <v>313</v>
      </c>
      <c r="C262" s="57">
        <v>44270</v>
      </c>
      <c r="D262" s="17">
        <v>44270</v>
      </c>
      <c r="E262" s="68" t="s">
        <v>442</v>
      </c>
      <c r="F262" s="15" t="s">
        <v>443</v>
      </c>
      <c r="G262" s="16">
        <v>33</v>
      </c>
      <c r="H262" s="2">
        <v>44256</v>
      </c>
      <c r="I262" s="17">
        <v>44270</v>
      </c>
      <c r="J262">
        <f t="shared" si="12"/>
        <v>15</v>
      </c>
      <c r="K262" s="2">
        <f t="shared" si="13"/>
        <v>44263</v>
      </c>
      <c r="L262" s="82">
        <v>44270.5</v>
      </c>
      <c r="M262" s="82">
        <v>44270.5</v>
      </c>
      <c r="O262">
        <f t="shared" si="14"/>
        <v>7.5</v>
      </c>
      <c r="P262" s="3">
        <f t="shared" si="15"/>
        <v>247.5</v>
      </c>
    </row>
    <row r="263" spans="1:16" x14ac:dyDescent="0.35">
      <c r="A263" t="s">
        <v>372</v>
      </c>
      <c r="B263" s="68" t="s">
        <v>313</v>
      </c>
      <c r="C263" s="57">
        <v>44270</v>
      </c>
      <c r="D263" s="17">
        <v>44270</v>
      </c>
      <c r="E263" s="68" t="s">
        <v>476</v>
      </c>
      <c r="F263" s="15" t="s">
        <v>477</v>
      </c>
      <c r="G263" s="16">
        <v>0.81</v>
      </c>
      <c r="H263" s="2">
        <v>44256</v>
      </c>
      <c r="I263" s="17">
        <v>44270</v>
      </c>
      <c r="J263">
        <f t="shared" si="12"/>
        <v>15</v>
      </c>
      <c r="K263" s="2">
        <f t="shared" si="13"/>
        <v>44263</v>
      </c>
      <c r="L263" s="82">
        <v>44270.5</v>
      </c>
      <c r="M263" s="82">
        <v>44270.5</v>
      </c>
      <c r="O263">
        <f t="shared" si="14"/>
        <v>7.5</v>
      </c>
      <c r="P263" s="3">
        <f t="shared" si="15"/>
        <v>6.0750000000000002</v>
      </c>
    </row>
    <row r="264" spans="1:16" x14ac:dyDescent="0.35">
      <c r="A264" t="s">
        <v>372</v>
      </c>
      <c r="B264" s="68" t="s">
        <v>313</v>
      </c>
      <c r="C264" s="57">
        <v>44270</v>
      </c>
      <c r="D264" s="17">
        <v>44270</v>
      </c>
      <c r="E264" s="68" t="s">
        <v>478</v>
      </c>
      <c r="F264" s="15" t="s">
        <v>479</v>
      </c>
      <c r="G264" s="16">
        <v>83.34</v>
      </c>
      <c r="H264" s="2">
        <v>44256</v>
      </c>
      <c r="I264" s="17">
        <v>44270</v>
      </c>
      <c r="J264">
        <f t="shared" si="12"/>
        <v>15</v>
      </c>
      <c r="K264" s="2">
        <f t="shared" si="13"/>
        <v>44263</v>
      </c>
      <c r="L264" s="82">
        <v>44270.5</v>
      </c>
      <c r="M264" s="82">
        <v>44270.5</v>
      </c>
      <c r="O264">
        <f t="shared" si="14"/>
        <v>7.5</v>
      </c>
      <c r="P264" s="3">
        <f t="shared" si="15"/>
        <v>625.05000000000007</v>
      </c>
    </row>
    <row r="265" spans="1:16" x14ac:dyDescent="0.35">
      <c r="A265" t="s">
        <v>372</v>
      </c>
      <c r="B265" s="68" t="s">
        <v>313</v>
      </c>
      <c r="C265" s="57">
        <v>44270</v>
      </c>
      <c r="D265" s="17">
        <v>44270</v>
      </c>
      <c r="E265" s="68" t="s">
        <v>480</v>
      </c>
      <c r="F265" s="15" t="s">
        <v>481</v>
      </c>
      <c r="G265" s="16">
        <v>83.34</v>
      </c>
      <c r="H265" s="2">
        <v>44256</v>
      </c>
      <c r="I265" s="17">
        <v>44270</v>
      </c>
      <c r="J265">
        <f t="shared" si="12"/>
        <v>15</v>
      </c>
      <c r="K265" s="2">
        <f t="shared" si="13"/>
        <v>44263</v>
      </c>
      <c r="L265" s="82">
        <v>44270.5</v>
      </c>
      <c r="M265" s="82">
        <v>44270.5</v>
      </c>
      <c r="O265">
        <f t="shared" si="14"/>
        <v>7.5</v>
      </c>
      <c r="P265" s="3">
        <f t="shared" si="15"/>
        <v>625.05000000000007</v>
      </c>
    </row>
    <row r="266" spans="1:16" x14ac:dyDescent="0.35">
      <c r="A266" t="s">
        <v>372</v>
      </c>
      <c r="B266" s="68" t="s">
        <v>313</v>
      </c>
      <c r="C266" s="57">
        <v>44270</v>
      </c>
      <c r="D266" s="17">
        <v>44270</v>
      </c>
      <c r="E266" s="68" t="s">
        <v>488</v>
      </c>
      <c r="F266" s="15" t="s">
        <v>489</v>
      </c>
      <c r="G266" s="16">
        <v>21.33</v>
      </c>
      <c r="H266" s="2">
        <v>44256</v>
      </c>
      <c r="I266" s="17">
        <v>44270</v>
      </c>
      <c r="J266">
        <f t="shared" ref="J266:J329" si="16">I266-H266+1</f>
        <v>15</v>
      </c>
      <c r="K266" s="2">
        <f t="shared" ref="K266:K329" si="17">(H266+I266)/2</f>
        <v>44263</v>
      </c>
      <c r="L266" s="82">
        <v>44270.5</v>
      </c>
      <c r="M266" s="79">
        <v>44301.5</v>
      </c>
      <c r="O266">
        <f t="shared" ref="O266:O329" si="18">M266-K266</f>
        <v>38.5</v>
      </c>
      <c r="P266" s="3">
        <f t="shared" ref="P266:P329" si="19">G266*O266</f>
        <v>821.20499999999993</v>
      </c>
    </row>
    <row r="267" spans="1:16" x14ac:dyDescent="0.35">
      <c r="A267" t="s">
        <v>372</v>
      </c>
      <c r="B267" s="68" t="s">
        <v>313</v>
      </c>
      <c r="C267" s="57">
        <v>44270</v>
      </c>
      <c r="D267" s="17">
        <v>44270</v>
      </c>
      <c r="E267" s="68" t="s">
        <v>444</v>
      </c>
      <c r="F267" s="15" t="s">
        <v>445</v>
      </c>
      <c r="G267" s="16">
        <v>425.33</v>
      </c>
      <c r="H267" s="2">
        <v>44256</v>
      </c>
      <c r="I267" s="17">
        <v>44270</v>
      </c>
      <c r="J267">
        <f t="shared" si="16"/>
        <v>15</v>
      </c>
      <c r="K267" s="2">
        <f t="shared" si="17"/>
        <v>44263</v>
      </c>
      <c r="L267" s="82">
        <v>44270.5</v>
      </c>
      <c r="M267" s="82">
        <v>44270.5</v>
      </c>
      <c r="O267">
        <f t="shared" si="18"/>
        <v>7.5</v>
      </c>
      <c r="P267" s="3">
        <f t="shared" si="19"/>
        <v>3189.9749999999999</v>
      </c>
    </row>
    <row r="268" spans="1:16" x14ac:dyDescent="0.35">
      <c r="A268" t="s">
        <v>372</v>
      </c>
      <c r="B268" s="68" t="s">
        <v>313</v>
      </c>
      <c r="C268" s="57">
        <v>44270</v>
      </c>
      <c r="D268" s="17">
        <v>44270</v>
      </c>
      <c r="E268" s="68" t="s">
        <v>490</v>
      </c>
      <c r="F268" s="15" t="s">
        <v>491</v>
      </c>
      <c r="G268" s="16">
        <v>114.59</v>
      </c>
      <c r="H268" s="2">
        <v>44256</v>
      </c>
      <c r="I268" s="17">
        <v>44270</v>
      </c>
      <c r="J268">
        <f t="shared" si="16"/>
        <v>15</v>
      </c>
      <c r="K268" s="2">
        <f t="shared" si="17"/>
        <v>44263</v>
      </c>
      <c r="L268" s="82">
        <v>44270.5</v>
      </c>
      <c r="M268" s="79">
        <v>44270.5</v>
      </c>
      <c r="O268">
        <f t="shared" si="18"/>
        <v>7.5</v>
      </c>
      <c r="P268" s="3">
        <f t="shared" si="19"/>
        <v>859.42500000000007</v>
      </c>
    </row>
    <row r="269" spans="1:16" x14ac:dyDescent="0.35">
      <c r="A269" t="s">
        <v>372</v>
      </c>
      <c r="B269" s="68" t="s">
        <v>313</v>
      </c>
      <c r="C269" s="57">
        <v>44270</v>
      </c>
      <c r="D269" s="17">
        <v>44270</v>
      </c>
      <c r="E269" s="68" t="s">
        <v>496</v>
      </c>
      <c r="F269" s="15" t="s">
        <v>497</v>
      </c>
      <c r="G269" s="16">
        <v>3.53</v>
      </c>
      <c r="H269" s="2">
        <v>44256</v>
      </c>
      <c r="I269" s="17">
        <v>44270</v>
      </c>
      <c r="J269">
        <f t="shared" si="16"/>
        <v>15</v>
      </c>
      <c r="K269" s="2">
        <f t="shared" si="17"/>
        <v>44263</v>
      </c>
      <c r="L269" s="82">
        <v>44270.5</v>
      </c>
      <c r="M269" s="82">
        <v>44270.5</v>
      </c>
      <c r="O269">
        <f t="shared" si="18"/>
        <v>7.5</v>
      </c>
      <c r="P269" s="3">
        <f t="shared" si="19"/>
        <v>26.474999999999998</v>
      </c>
    </row>
    <row r="270" spans="1:16" x14ac:dyDescent="0.35">
      <c r="A270" t="s">
        <v>372</v>
      </c>
      <c r="B270" s="68" t="s">
        <v>313</v>
      </c>
      <c r="C270" s="57">
        <v>44270</v>
      </c>
      <c r="D270" s="17">
        <v>44270</v>
      </c>
      <c r="E270" s="68" t="s">
        <v>498</v>
      </c>
      <c r="F270" s="15" t="s">
        <v>499</v>
      </c>
      <c r="G270" s="16">
        <v>1.93</v>
      </c>
      <c r="H270" s="2">
        <v>44256</v>
      </c>
      <c r="I270" s="17">
        <v>44270</v>
      </c>
      <c r="J270">
        <f t="shared" si="16"/>
        <v>15</v>
      </c>
      <c r="K270" s="2">
        <f t="shared" si="17"/>
        <v>44263</v>
      </c>
      <c r="L270" s="82">
        <v>44270.5</v>
      </c>
      <c r="M270" s="82">
        <v>44270.5</v>
      </c>
      <c r="O270">
        <f t="shared" si="18"/>
        <v>7.5</v>
      </c>
      <c r="P270" s="3">
        <f t="shared" si="19"/>
        <v>14.475</v>
      </c>
    </row>
    <row r="271" spans="1:16" x14ac:dyDescent="0.35">
      <c r="A271" t="s">
        <v>372</v>
      </c>
      <c r="B271" s="68" t="s">
        <v>313</v>
      </c>
      <c r="C271" s="57">
        <v>44270</v>
      </c>
      <c r="D271" s="17">
        <v>44270</v>
      </c>
      <c r="E271" s="68" t="s">
        <v>500</v>
      </c>
      <c r="F271" s="15" t="s">
        <v>501</v>
      </c>
      <c r="G271" s="16">
        <v>3.4</v>
      </c>
      <c r="H271" s="2">
        <v>44256</v>
      </c>
      <c r="I271" s="17">
        <v>44270</v>
      </c>
      <c r="J271">
        <f t="shared" si="16"/>
        <v>15</v>
      </c>
      <c r="K271" s="2">
        <f t="shared" si="17"/>
        <v>44263</v>
      </c>
      <c r="L271" s="82">
        <v>44270.5</v>
      </c>
      <c r="M271" s="82">
        <v>44270.5</v>
      </c>
      <c r="O271">
        <f t="shared" si="18"/>
        <v>7.5</v>
      </c>
      <c r="P271" s="3">
        <f t="shared" si="19"/>
        <v>25.5</v>
      </c>
    </row>
    <row r="272" spans="1:16" x14ac:dyDescent="0.35">
      <c r="A272" t="s">
        <v>372</v>
      </c>
      <c r="B272" s="68" t="s">
        <v>313</v>
      </c>
      <c r="C272" s="57">
        <v>44270</v>
      </c>
      <c r="D272" s="17">
        <v>44270</v>
      </c>
      <c r="E272" s="68" t="s">
        <v>436</v>
      </c>
      <c r="F272" s="15" t="s">
        <v>437</v>
      </c>
      <c r="G272" s="16">
        <v>333881.2</v>
      </c>
      <c r="H272" s="2">
        <v>44256</v>
      </c>
      <c r="I272" s="17">
        <v>44270</v>
      </c>
      <c r="J272">
        <f t="shared" si="16"/>
        <v>15</v>
      </c>
      <c r="K272" s="2">
        <f t="shared" si="17"/>
        <v>44263</v>
      </c>
      <c r="L272" s="82">
        <v>44270.5</v>
      </c>
      <c r="M272" s="82">
        <v>44270.5</v>
      </c>
      <c r="O272">
        <f t="shared" si="18"/>
        <v>7.5</v>
      </c>
      <c r="P272" s="3">
        <f t="shared" si="19"/>
        <v>2504109</v>
      </c>
    </row>
    <row r="273" spans="1:16" x14ac:dyDescent="0.35">
      <c r="A273" t="s">
        <v>372</v>
      </c>
      <c r="B273" s="68" t="s">
        <v>313</v>
      </c>
      <c r="C273" s="57">
        <v>44270</v>
      </c>
      <c r="D273" s="17">
        <v>44270</v>
      </c>
      <c r="E273" s="68" t="s">
        <v>568</v>
      </c>
      <c r="F273" s="15" t="s">
        <v>569</v>
      </c>
      <c r="G273" s="16">
        <v>200</v>
      </c>
      <c r="H273" s="2">
        <v>44256</v>
      </c>
      <c r="I273" s="17">
        <v>44270</v>
      </c>
      <c r="J273">
        <f t="shared" si="16"/>
        <v>15</v>
      </c>
      <c r="K273" s="2">
        <f t="shared" si="17"/>
        <v>44263</v>
      </c>
      <c r="L273" s="82">
        <v>44270.5</v>
      </c>
      <c r="M273" s="79">
        <v>44270.5</v>
      </c>
      <c r="O273">
        <f t="shared" si="18"/>
        <v>7.5</v>
      </c>
      <c r="P273" s="3">
        <f t="shared" si="19"/>
        <v>1500</v>
      </c>
    </row>
    <row r="274" spans="1:16" x14ac:dyDescent="0.35">
      <c r="A274" t="s">
        <v>372</v>
      </c>
      <c r="B274" s="68" t="s">
        <v>313</v>
      </c>
      <c r="C274" s="57">
        <v>44270</v>
      </c>
      <c r="D274" s="17">
        <v>44270</v>
      </c>
      <c r="E274" s="68" t="s">
        <v>464</v>
      </c>
      <c r="F274" s="15" t="s">
        <v>465</v>
      </c>
      <c r="G274" s="16">
        <v>17.18</v>
      </c>
      <c r="H274" s="2">
        <v>44256</v>
      </c>
      <c r="I274" s="17">
        <v>44270</v>
      </c>
      <c r="J274">
        <f t="shared" si="16"/>
        <v>15</v>
      </c>
      <c r="K274" s="2">
        <f t="shared" si="17"/>
        <v>44263</v>
      </c>
      <c r="L274" s="82">
        <v>44270.5</v>
      </c>
      <c r="M274" s="82">
        <v>44270.5</v>
      </c>
      <c r="O274">
        <f t="shared" si="18"/>
        <v>7.5</v>
      </c>
      <c r="P274" s="3">
        <f t="shared" si="19"/>
        <v>128.85</v>
      </c>
    </row>
    <row r="275" spans="1:16" x14ac:dyDescent="0.35">
      <c r="A275" t="s">
        <v>372</v>
      </c>
      <c r="B275" s="68" t="s">
        <v>313</v>
      </c>
      <c r="C275" s="57">
        <v>44270</v>
      </c>
      <c r="D275" s="17">
        <v>44270</v>
      </c>
      <c r="E275" s="68" t="s">
        <v>466</v>
      </c>
      <c r="F275" s="15" t="s">
        <v>467</v>
      </c>
      <c r="G275" s="16">
        <v>127.12</v>
      </c>
      <c r="H275" s="2">
        <v>44256</v>
      </c>
      <c r="I275" s="17">
        <v>44270</v>
      </c>
      <c r="J275">
        <f t="shared" si="16"/>
        <v>15</v>
      </c>
      <c r="K275" s="2">
        <f t="shared" si="17"/>
        <v>44263</v>
      </c>
      <c r="L275" s="82">
        <v>44270.5</v>
      </c>
      <c r="M275" s="82">
        <v>44270.5</v>
      </c>
      <c r="O275">
        <f t="shared" si="18"/>
        <v>7.5</v>
      </c>
      <c r="P275" s="3">
        <f t="shared" si="19"/>
        <v>953.40000000000009</v>
      </c>
    </row>
    <row r="276" spans="1:16" x14ac:dyDescent="0.35">
      <c r="A276" t="s">
        <v>372</v>
      </c>
      <c r="B276" s="68" t="s">
        <v>313</v>
      </c>
      <c r="C276" s="57">
        <v>44270</v>
      </c>
      <c r="D276" s="17">
        <v>44270</v>
      </c>
      <c r="E276" s="68" t="s">
        <v>440</v>
      </c>
      <c r="F276" s="15" t="s">
        <v>441</v>
      </c>
      <c r="G276" s="16">
        <f>31676.3400000004+10.59</f>
        <v>31686.9300000004</v>
      </c>
      <c r="H276" s="2">
        <v>44256</v>
      </c>
      <c r="I276" s="17">
        <v>44270</v>
      </c>
      <c r="J276">
        <f t="shared" si="16"/>
        <v>15</v>
      </c>
      <c r="K276" s="2">
        <f t="shared" si="17"/>
        <v>44263</v>
      </c>
      <c r="L276" s="82">
        <v>44270.5</v>
      </c>
      <c r="M276" s="79">
        <v>44279.5</v>
      </c>
      <c r="O276">
        <f t="shared" si="18"/>
        <v>16.5</v>
      </c>
      <c r="P276" s="3">
        <f t="shared" si="19"/>
        <v>522834.34500000661</v>
      </c>
    </row>
    <row r="277" spans="1:16" x14ac:dyDescent="0.35">
      <c r="A277" t="s">
        <v>372</v>
      </c>
      <c r="B277" s="68" t="s">
        <v>313</v>
      </c>
      <c r="C277" s="57">
        <v>44270</v>
      </c>
      <c r="D277" s="17">
        <v>44270</v>
      </c>
      <c r="E277" s="68" t="s">
        <v>468</v>
      </c>
      <c r="F277" s="15" t="s">
        <v>469</v>
      </c>
      <c r="G277" s="16">
        <v>825.58000000000982</v>
      </c>
      <c r="H277" s="2">
        <v>44256</v>
      </c>
      <c r="I277" s="17">
        <v>44270</v>
      </c>
      <c r="J277">
        <f t="shared" si="16"/>
        <v>15</v>
      </c>
      <c r="K277" s="2">
        <f t="shared" si="17"/>
        <v>44263</v>
      </c>
      <c r="L277" s="82">
        <v>44270.5</v>
      </c>
      <c r="M277" s="82">
        <v>44270.5</v>
      </c>
      <c r="O277">
        <f t="shared" si="18"/>
        <v>7.5</v>
      </c>
      <c r="P277" s="3">
        <f t="shared" si="19"/>
        <v>6191.850000000074</v>
      </c>
    </row>
    <row r="278" spans="1:16" x14ac:dyDescent="0.35">
      <c r="A278" t="s">
        <v>372</v>
      </c>
      <c r="B278" s="68" t="s">
        <v>313</v>
      </c>
      <c r="C278" s="57">
        <v>44270</v>
      </c>
      <c r="D278" s="17">
        <v>44270</v>
      </c>
      <c r="E278" s="68" t="s">
        <v>474</v>
      </c>
      <c r="F278" s="15" t="s">
        <v>475</v>
      </c>
      <c r="G278" s="16">
        <v>33076.309999999983</v>
      </c>
      <c r="H278" s="2">
        <v>44256</v>
      </c>
      <c r="I278" s="17">
        <v>44270</v>
      </c>
      <c r="J278">
        <f t="shared" si="16"/>
        <v>15</v>
      </c>
      <c r="K278" s="2">
        <f t="shared" si="17"/>
        <v>44263</v>
      </c>
      <c r="L278" s="82">
        <v>44270.5</v>
      </c>
      <c r="M278" s="79">
        <v>44270.5</v>
      </c>
      <c r="O278">
        <f t="shared" si="18"/>
        <v>7.5</v>
      </c>
      <c r="P278" s="3">
        <f t="shared" si="19"/>
        <v>248072.32499999987</v>
      </c>
    </row>
    <row r="279" spans="1:16" x14ac:dyDescent="0.35">
      <c r="A279" t="s">
        <v>372</v>
      </c>
      <c r="B279" s="68" t="s">
        <v>313</v>
      </c>
      <c r="C279" s="57">
        <v>44270</v>
      </c>
      <c r="D279" s="17">
        <v>44270</v>
      </c>
      <c r="E279" s="68" t="s">
        <v>442</v>
      </c>
      <c r="F279" s="15" t="s">
        <v>443</v>
      </c>
      <c r="G279" s="16">
        <f>82649.11+26.5</f>
        <v>82675.61</v>
      </c>
      <c r="H279" s="2">
        <v>44256</v>
      </c>
      <c r="I279" s="17">
        <v>44270</v>
      </c>
      <c r="J279">
        <f t="shared" si="16"/>
        <v>15</v>
      </c>
      <c r="K279" s="2">
        <f t="shared" si="17"/>
        <v>44263</v>
      </c>
      <c r="L279" s="82">
        <v>44270.5</v>
      </c>
      <c r="M279" s="82">
        <v>44270.5</v>
      </c>
      <c r="O279">
        <f t="shared" si="18"/>
        <v>7.5</v>
      </c>
      <c r="P279" s="3">
        <f t="shared" si="19"/>
        <v>620067.07499999995</v>
      </c>
    </row>
    <row r="280" spans="1:16" x14ac:dyDescent="0.35">
      <c r="A280" t="s">
        <v>372</v>
      </c>
      <c r="B280" s="68" t="s">
        <v>313</v>
      </c>
      <c r="C280" s="57">
        <v>44270</v>
      </c>
      <c r="D280" s="17">
        <v>44270</v>
      </c>
      <c r="E280" s="68" t="s">
        <v>476</v>
      </c>
      <c r="F280" s="15" t="s">
        <v>477</v>
      </c>
      <c r="G280" s="16">
        <v>1255.0899999999631</v>
      </c>
      <c r="H280" s="2">
        <v>44256</v>
      </c>
      <c r="I280" s="17">
        <v>44270</v>
      </c>
      <c r="J280">
        <f t="shared" si="16"/>
        <v>15</v>
      </c>
      <c r="K280" s="2">
        <f t="shared" si="17"/>
        <v>44263</v>
      </c>
      <c r="L280" s="82">
        <v>44270.5</v>
      </c>
      <c r="M280" s="82">
        <v>44270.5</v>
      </c>
      <c r="O280">
        <f t="shared" si="18"/>
        <v>7.5</v>
      </c>
      <c r="P280" s="3">
        <f t="shared" si="19"/>
        <v>9413.1749999997228</v>
      </c>
    </row>
    <row r="281" spans="1:16" x14ac:dyDescent="0.35">
      <c r="A281" t="s">
        <v>372</v>
      </c>
      <c r="B281" s="68" t="s">
        <v>313</v>
      </c>
      <c r="C281" s="57">
        <v>44270</v>
      </c>
      <c r="D281" s="17">
        <v>44270</v>
      </c>
      <c r="E281" s="68" t="s">
        <v>578</v>
      </c>
      <c r="F281" s="15" t="s">
        <v>579</v>
      </c>
      <c r="G281" s="16">
        <v>105228.25</v>
      </c>
      <c r="H281" s="2">
        <v>44256</v>
      </c>
      <c r="I281" s="17">
        <v>44270</v>
      </c>
      <c r="J281">
        <f t="shared" si="16"/>
        <v>15</v>
      </c>
      <c r="K281" s="2">
        <f t="shared" si="17"/>
        <v>44263</v>
      </c>
      <c r="L281" s="82">
        <v>44270.5</v>
      </c>
      <c r="M281" s="79">
        <v>44270.5</v>
      </c>
      <c r="O281">
        <f t="shared" si="18"/>
        <v>7.5</v>
      </c>
      <c r="P281" s="3">
        <f t="shared" si="19"/>
        <v>789211.875</v>
      </c>
    </row>
    <row r="282" spans="1:16" x14ac:dyDescent="0.35">
      <c r="A282" t="s">
        <v>372</v>
      </c>
      <c r="B282" s="68" t="s">
        <v>313</v>
      </c>
      <c r="C282" s="57">
        <v>44270</v>
      </c>
      <c r="D282" s="17">
        <v>44270</v>
      </c>
      <c r="E282" s="68" t="s">
        <v>570</v>
      </c>
      <c r="F282" s="15" t="s">
        <v>571</v>
      </c>
      <c r="G282" s="16">
        <f>51420.32+3476.25</f>
        <v>54896.57</v>
      </c>
      <c r="H282" s="2">
        <v>44256</v>
      </c>
      <c r="I282" s="17">
        <v>44270</v>
      </c>
      <c r="J282">
        <f t="shared" si="16"/>
        <v>15</v>
      </c>
      <c r="K282" s="2">
        <f t="shared" si="17"/>
        <v>44263</v>
      </c>
      <c r="L282" s="82">
        <v>44270.5</v>
      </c>
      <c r="M282" s="82">
        <v>44270.5</v>
      </c>
      <c r="O282">
        <f t="shared" si="18"/>
        <v>7.5</v>
      </c>
      <c r="P282" s="3">
        <f t="shared" si="19"/>
        <v>411724.27500000002</v>
      </c>
    </row>
    <row r="283" spans="1:16" x14ac:dyDescent="0.35">
      <c r="A283" t="s">
        <v>372</v>
      </c>
      <c r="B283" s="68" t="s">
        <v>313</v>
      </c>
      <c r="C283" s="57">
        <v>44270</v>
      </c>
      <c r="D283" s="17">
        <v>44270</v>
      </c>
      <c r="E283" s="68" t="s">
        <v>580</v>
      </c>
      <c r="F283" s="15" t="s">
        <v>581</v>
      </c>
      <c r="G283" s="16">
        <v>796.18</v>
      </c>
      <c r="H283" s="2">
        <v>44256</v>
      </c>
      <c r="I283" s="17">
        <v>44270</v>
      </c>
      <c r="J283">
        <f t="shared" si="16"/>
        <v>15</v>
      </c>
      <c r="K283" s="2">
        <f t="shared" si="17"/>
        <v>44263</v>
      </c>
      <c r="L283" s="82">
        <v>44270.5</v>
      </c>
      <c r="M283" s="82">
        <v>44270.5</v>
      </c>
      <c r="O283">
        <f t="shared" si="18"/>
        <v>7.5</v>
      </c>
      <c r="P283" s="3">
        <f t="shared" si="19"/>
        <v>5971.3499999999995</v>
      </c>
    </row>
    <row r="284" spans="1:16" x14ac:dyDescent="0.35">
      <c r="A284" t="s">
        <v>372</v>
      </c>
      <c r="B284" s="68" t="s">
        <v>313</v>
      </c>
      <c r="C284" s="57">
        <v>44270</v>
      </c>
      <c r="D284" s="17">
        <v>44270</v>
      </c>
      <c r="E284" s="68" t="s">
        <v>582</v>
      </c>
      <c r="F284" s="15" t="s">
        <v>583</v>
      </c>
      <c r="G284" s="16">
        <f>880018.44+70174.69</f>
        <v>950193.12999999989</v>
      </c>
      <c r="H284" s="2">
        <v>44256</v>
      </c>
      <c r="I284" s="17">
        <v>44270</v>
      </c>
      <c r="J284">
        <f t="shared" si="16"/>
        <v>15</v>
      </c>
      <c r="K284" s="2">
        <f t="shared" si="17"/>
        <v>44263</v>
      </c>
      <c r="L284" s="82">
        <v>44270.5</v>
      </c>
      <c r="M284" s="82">
        <v>44270.5</v>
      </c>
      <c r="O284">
        <f t="shared" si="18"/>
        <v>7.5</v>
      </c>
      <c r="P284" s="3">
        <f t="shared" si="19"/>
        <v>7126448.4749999996</v>
      </c>
    </row>
    <row r="285" spans="1:16" x14ac:dyDescent="0.35">
      <c r="A285" t="s">
        <v>372</v>
      </c>
      <c r="B285" s="68" t="s">
        <v>313</v>
      </c>
      <c r="C285" s="57">
        <v>44270</v>
      </c>
      <c r="D285" s="17">
        <v>44270</v>
      </c>
      <c r="E285" s="68" t="s">
        <v>478</v>
      </c>
      <c r="F285" s="15" t="s">
        <v>479</v>
      </c>
      <c r="G285" s="16">
        <f>611593.50000001+266.67</f>
        <v>611860.17000001005</v>
      </c>
      <c r="H285" s="2">
        <v>44256</v>
      </c>
      <c r="I285" s="17">
        <v>44270</v>
      </c>
      <c r="J285">
        <f t="shared" si="16"/>
        <v>15</v>
      </c>
      <c r="K285" s="2">
        <f t="shared" si="17"/>
        <v>44263</v>
      </c>
      <c r="L285" s="82">
        <v>44270.5</v>
      </c>
      <c r="M285" s="82">
        <v>44270.5</v>
      </c>
      <c r="O285">
        <f t="shared" si="18"/>
        <v>7.5</v>
      </c>
      <c r="P285" s="3">
        <f t="shared" si="19"/>
        <v>4588951.2750000758</v>
      </c>
    </row>
    <row r="286" spans="1:16" x14ac:dyDescent="0.35">
      <c r="A286" t="s">
        <v>372</v>
      </c>
      <c r="B286" s="68" t="s">
        <v>313</v>
      </c>
      <c r="C286" s="57">
        <v>44270</v>
      </c>
      <c r="D286" s="17">
        <v>44270</v>
      </c>
      <c r="E286" s="68" t="s">
        <v>480</v>
      </c>
      <c r="F286" s="15" t="s">
        <v>481</v>
      </c>
      <c r="G286" s="16">
        <f>511209.570000009+133.32</f>
        <v>511342.89000000898</v>
      </c>
      <c r="H286" s="2">
        <v>44256</v>
      </c>
      <c r="I286" s="17">
        <v>44270</v>
      </c>
      <c r="J286">
        <f t="shared" si="16"/>
        <v>15</v>
      </c>
      <c r="K286" s="2">
        <f t="shared" si="17"/>
        <v>44263</v>
      </c>
      <c r="L286" s="82">
        <v>44270.5</v>
      </c>
      <c r="M286" s="82">
        <v>44270.5</v>
      </c>
      <c r="O286">
        <f t="shared" si="18"/>
        <v>7.5</v>
      </c>
      <c r="P286" s="3">
        <f t="shared" si="19"/>
        <v>3835071.6750000673</v>
      </c>
    </row>
    <row r="287" spans="1:16" x14ac:dyDescent="0.35">
      <c r="A287" t="s">
        <v>372</v>
      </c>
      <c r="B287" s="68" t="s">
        <v>313</v>
      </c>
      <c r="C287" s="57">
        <v>44270</v>
      </c>
      <c r="D287" s="17">
        <v>44270</v>
      </c>
      <c r="E287" s="68" t="s">
        <v>488</v>
      </c>
      <c r="F287" s="15" t="s">
        <v>489</v>
      </c>
      <c r="G287" s="16">
        <v>47092.709999999977</v>
      </c>
      <c r="H287" s="2">
        <v>44256</v>
      </c>
      <c r="I287" s="17">
        <v>44270</v>
      </c>
      <c r="J287">
        <f t="shared" si="16"/>
        <v>15</v>
      </c>
      <c r="K287" s="2">
        <f t="shared" si="17"/>
        <v>44263</v>
      </c>
      <c r="L287" s="82">
        <v>44270.5</v>
      </c>
      <c r="M287" s="79">
        <v>44301.5</v>
      </c>
      <c r="O287">
        <f t="shared" si="18"/>
        <v>38.5</v>
      </c>
      <c r="P287" s="3">
        <f t="shared" si="19"/>
        <v>1813069.334999999</v>
      </c>
    </row>
    <row r="288" spans="1:16" x14ac:dyDescent="0.35">
      <c r="A288" t="s">
        <v>372</v>
      </c>
      <c r="B288" s="68" t="s">
        <v>313</v>
      </c>
      <c r="C288" s="57">
        <v>44270</v>
      </c>
      <c r="D288" s="17">
        <v>44270</v>
      </c>
      <c r="E288" s="68" t="s">
        <v>444</v>
      </c>
      <c r="F288" s="15" t="s">
        <v>445</v>
      </c>
      <c r="G288" s="16">
        <f>454444.530000006+77.5</f>
        <v>454522.03000000602</v>
      </c>
      <c r="H288" s="2">
        <v>44256</v>
      </c>
      <c r="I288" s="17">
        <v>44270</v>
      </c>
      <c r="J288">
        <f t="shared" si="16"/>
        <v>15</v>
      </c>
      <c r="K288" s="2">
        <f t="shared" si="17"/>
        <v>44263</v>
      </c>
      <c r="L288" s="82">
        <v>44270.5</v>
      </c>
      <c r="M288" s="82">
        <v>44270.5</v>
      </c>
      <c r="O288">
        <f t="shared" si="18"/>
        <v>7.5</v>
      </c>
      <c r="P288" s="3">
        <f t="shared" si="19"/>
        <v>3408915.2250000453</v>
      </c>
    </row>
    <row r="289" spans="1:16" x14ac:dyDescent="0.35">
      <c r="A289" t="s">
        <v>372</v>
      </c>
      <c r="B289" s="68" t="s">
        <v>313</v>
      </c>
      <c r="C289" s="57">
        <v>44270</v>
      </c>
      <c r="D289" s="17">
        <v>44270</v>
      </c>
      <c r="E289" s="68" t="s">
        <v>563</v>
      </c>
      <c r="F289" s="15" t="s">
        <v>564</v>
      </c>
      <c r="G289" s="16">
        <v>91106.06</v>
      </c>
      <c r="H289" s="2">
        <v>44256</v>
      </c>
      <c r="I289" s="17">
        <v>44270</v>
      </c>
      <c r="J289">
        <f t="shared" si="16"/>
        <v>15</v>
      </c>
      <c r="K289" s="2">
        <f t="shared" si="17"/>
        <v>44263</v>
      </c>
      <c r="L289" s="82">
        <v>44270.5</v>
      </c>
      <c r="M289" s="82">
        <v>44270.5</v>
      </c>
      <c r="O289">
        <f t="shared" si="18"/>
        <v>7.5</v>
      </c>
      <c r="P289" s="3">
        <f t="shared" si="19"/>
        <v>683295.45</v>
      </c>
    </row>
    <row r="290" spans="1:16" x14ac:dyDescent="0.35">
      <c r="A290" t="s">
        <v>372</v>
      </c>
      <c r="B290" s="68" t="s">
        <v>313</v>
      </c>
      <c r="C290" s="57">
        <v>44270</v>
      </c>
      <c r="D290" s="17">
        <v>44270</v>
      </c>
      <c r="E290" s="68" t="s">
        <v>490</v>
      </c>
      <c r="F290" s="15" t="s">
        <v>491</v>
      </c>
      <c r="G290" s="16">
        <v>20855.210000000003</v>
      </c>
      <c r="H290" s="2">
        <v>44256</v>
      </c>
      <c r="I290" s="17">
        <v>44270</v>
      </c>
      <c r="J290">
        <f t="shared" si="16"/>
        <v>15</v>
      </c>
      <c r="K290" s="2">
        <f t="shared" si="17"/>
        <v>44263</v>
      </c>
      <c r="L290" s="82">
        <v>44270.5</v>
      </c>
      <c r="M290" s="79">
        <v>44270.5</v>
      </c>
      <c r="O290">
        <f t="shared" si="18"/>
        <v>7.5</v>
      </c>
      <c r="P290" s="3">
        <f t="shared" si="19"/>
        <v>156414.07500000001</v>
      </c>
    </row>
    <row r="291" spans="1:16" x14ac:dyDescent="0.35">
      <c r="A291" t="s">
        <v>372</v>
      </c>
      <c r="B291" s="68" t="s">
        <v>313</v>
      </c>
      <c r="C291" s="57">
        <v>44270</v>
      </c>
      <c r="D291" s="17">
        <v>44270</v>
      </c>
      <c r="E291" s="68" t="s">
        <v>572</v>
      </c>
      <c r="F291" s="15" t="s">
        <v>573</v>
      </c>
      <c r="G291" s="16">
        <f>17879.07+579.38</f>
        <v>18458.45</v>
      </c>
      <c r="H291" s="2">
        <v>44256</v>
      </c>
      <c r="I291" s="17">
        <v>44270</v>
      </c>
      <c r="J291">
        <f t="shared" si="16"/>
        <v>15</v>
      </c>
      <c r="K291" s="2">
        <f t="shared" si="17"/>
        <v>44263</v>
      </c>
      <c r="L291" s="82">
        <v>44270.5</v>
      </c>
      <c r="M291" s="79">
        <v>44270.5</v>
      </c>
      <c r="O291">
        <f t="shared" si="18"/>
        <v>7.5</v>
      </c>
      <c r="P291" s="3">
        <f t="shared" si="19"/>
        <v>138438.375</v>
      </c>
    </row>
    <row r="292" spans="1:16" x14ac:dyDescent="0.35">
      <c r="A292" t="s">
        <v>372</v>
      </c>
      <c r="B292" s="68" t="s">
        <v>313</v>
      </c>
      <c r="C292" s="82">
        <v>44270</v>
      </c>
      <c r="D292" s="85">
        <v>44270</v>
      </c>
      <c r="E292" s="68" t="s">
        <v>492</v>
      </c>
      <c r="F292" s="15" t="s">
        <v>493</v>
      </c>
      <c r="G292" s="16">
        <f>80374.5899999998+150</f>
        <v>80524.589999999793</v>
      </c>
      <c r="H292" s="2">
        <v>44256</v>
      </c>
      <c r="I292" s="85">
        <v>44270</v>
      </c>
      <c r="J292">
        <f t="shared" si="16"/>
        <v>15</v>
      </c>
      <c r="K292" s="2">
        <f t="shared" si="17"/>
        <v>44263</v>
      </c>
      <c r="L292" s="82">
        <v>44270.5</v>
      </c>
      <c r="M292" s="79">
        <v>44246.5</v>
      </c>
      <c r="O292">
        <f t="shared" si="18"/>
        <v>-16.5</v>
      </c>
      <c r="P292" s="3">
        <f t="shared" si="19"/>
        <v>-1328655.7349999966</v>
      </c>
    </row>
    <row r="293" spans="1:16" x14ac:dyDescent="0.35">
      <c r="A293" t="s">
        <v>372</v>
      </c>
      <c r="B293" s="68" t="s">
        <v>313</v>
      </c>
      <c r="C293" s="82">
        <v>44270</v>
      </c>
      <c r="D293" s="85">
        <v>44270</v>
      </c>
      <c r="E293" s="68" t="s">
        <v>574</v>
      </c>
      <c r="F293" s="15" t="s">
        <v>575</v>
      </c>
      <c r="G293" s="16">
        <v>115</v>
      </c>
      <c r="H293" s="2">
        <v>44256</v>
      </c>
      <c r="I293" s="85">
        <v>44270</v>
      </c>
      <c r="J293">
        <f t="shared" si="16"/>
        <v>15</v>
      </c>
      <c r="K293" s="2">
        <f t="shared" si="17"/>
        <v>44263</v>
      </c>
      <c r="L293" s="82">
        <v>44270.5</v>
      </c>
      <c r="M293" s="79">
        <v>44246.5</v>
      </c>
      <c r="O293">
        <f t="shared" si="18"/>
        <v>-16.5</v>
      </c>
      <c r="P293" s="3">
        <f t="shared" si="19"/>
        <v>-1897.5</v>
      </c>
    </row>
    <row r="294" spans="1:16" x14ac:dyDescent="0.35">
      <c r="A294" t="s">
        <v>372</v>
      </c>
      <c r="B294" s="68" t="s">
        <v>313</v>
      </c>
      <c r="C294" s="57">
        <v>44270</v>
      </c>
      <c r="D294" s="17">
        <v>44270</v>
      </c>
      <c r="E294" s="68" t="s">
        <v>494</v>
      </c>
      <c r="F294" s="15" t="s">
        <v>495</v>
      </c>
      <c r="G294" s="16">
        <v>112502.88000000005</v>
      </c>
      <c r="H294" s="2">
        <v>44256</v>
      </c>
      <c r="I294" s="17">
        <v>44270</v>
      </c>
      <c r="J294">
        <f t="shared" si="16"/>
        <v>15</v>
      </c>
      <c r="K294" s="2">
        <f t="shared" si="17"/>
        <v>44263</v>
      </c>
      <c r="L294" s="82">
        <v>44270.5</v>
      </c>
      <c r="M294" s="82">
        <v>44270.5</v>
      </c>
      <c r="O294">
        <f t="shared" si="18"/>
        <v>7.5</v>
      </c>
      <c r="P294" s="3">
        <f t="shared" si="19"/>
        <v>843771.60000000033</v>
      </c>
    </row>
    <row r="295" spans="1:16" x14ac:dyDescent="0.35">
      <c r="A295" t="s">
        <v>372</v>
      </c>
      <c r="B295" s="68" t="s">
        <v>313</v>
      </c>
      <c r="C295" s="57">
        <v>44270</v>
      </c>
      <c r="D295" s="17">
        <v>44270</v>
      </c>
      <c r="E295" s="68" t="s">
        <v>496</v>
      </c>
      <c r="F295" s="15" t="s">
        <v>497</v>
      </c>
      <c r="G295" s="16">
        <f>12209.22+8.5</f>
        <v>12217.72</v>
      </c>
      <c r="H295" s="2">
        <v>44256</v>
      </c>
      <c r="I295" s="17">
        <v>44270</v>
      </c>
      <c r="J295">
        <f t="shared" si="16"/>
        <v>15</v>
      </c>
      <c r="K295" s="2">
        <f t="shared" si="17"/>
        <v>44263</v>
      </c>
      <c r="L295" s="82">
        <v>44270.5</v>
      </c>
      <c r="M295" s="82">
        <v>44270.5</v>
      </c>
      <c r="O295">
        <f t="shared" si="18"/>
        <v>7.5</v>
      </c>
      <c r="P295" s="3">
        <f t="shared" si="19"/>
        <v>91632.9</v>
      </c>
    </row>
    <row r="296" spans="1:16" x14ac:dyDescent="0.35">
      <c r="A296" t="s">
        <v>372</v>
      </c>
      <c r="B296" s="68" t="s">
        <v>313</v>
      </c>
      <c r="C296" s="57">
        <v>44270</v>
      </c>
      <c r="D296" s="17">
        <v>44270</v>
      </c>
      <c r="E296" s="68" t="s">
        <v>498</v>
      </c>
      <c r="F296" s="15" t="s">
        <v>499</v>
      </c>
      <c r="G296" s="16">
        <v>20214.990000000016</v>
      </c>
      <c r="H296" s="2">
        <v>44256</v>
      </c>
      <c r="I296" s="17">
        <v>44270</v>
      </c>
      <c r="J296">
        <f t="shared" si="16"/>
        <v>15</v>
      </c>
      <c r="K296" s="2">
        <f t="shared" si="17"/>
        <v>44263</v>
      </c>
      <c r="L296" s="82">
        <v>44270.5</v>
      </c>
      <c r="M296" s="82">
        <v>44270.5</v>
      </c>
      <c r="O296">
        <f t="shared" si="18"/>
        <v>7.5</v>
      </c>
      <c r="P296" s="3">
        <f t="shared" si="19"/>
        <v>151612.42500000013</v>
      </c>
    </row>
    <row r="297" spans="1:16" x14ac:dyDescent="0.35">
      <c r="A297" t="s">
        <v>372</v>
      </c>
      <c r="B297" s="68" t="s">
        <v>313</v>
      </c>
      <c r="C297" s="57">
        <v>44270</v>
      </c>
      <c r="D297" s="17">
        <v>44270</v>
      </c>
      <c r="E297" s="68" t="s">
        <v>500</v>
      </c>
      <c r="F297" s="15" t="s">
        <v>501</v>
      </c>
      <c r="G297" s="16">
        <v>4022.7799999999365</v>
      </c>
      <c r="H297" s="2">
        <v>44256</v>
      </c>
      <c r="I297" s="17">
        <v>44270</v>
      </c>
      <c r="J297">
        <f t="shared" si="16"/>
        <v>15</v>
      </c>
      <c r="K297" s="2">
        <f t="shared" si="17"/>
        <v>44263</v>
      </c>
      <c r="L297" s="82">
        <v>44270.5</v>
      </c>
      <c r="M297" s="82">
        <v>44270.5</v>
      </c>
      <c r="O297">
        <f t="shared" si="18"/>
        <v>7.5</v>
      </c>
      <c r="P297" s="3">
        <f t="shared" si="19"/>
        <v>30170.849999999526</v>
      </c>
    </row>
    <row r="298" spans="1:16" x14ac:dyDescent="0.35">
      <c r="A298" t="s">
        <v>372</v>
      </c>
      <c r="B298" s="68" t="s">
        <v>313</v>
      </c>
      <c r="C298" s="82">
        <v>44270</v>
      </c>
      <c r="D298" s="85">
        <v>44270</v>
      </c>
      <c r="E298" s="68" t="s">
        <v>526</v>
      </c>
      <c r="F298" s="15" t="s">
        <v>527</v>
      </c>
      <c r="G298" s="16">
        <v>1</v>
      </c>
      <c r="H298" s="2">
        <v>44256</v>
      </c>
      <c r="I298" s="85">
        <v>44270</v>
      </c>
      <c r="J298">
        <f t="shared" si="16"/>
        <v>15</v>
      </c>
      <c r="K298" s="2">
        <f t="shared" si="17"/>
        <v>44263</v>
      </c>
      <c r="L298" s="82">
        <v>44270.5</v>
      </c>
      <c r="M298" s="79">
        <v>44286.5</v>
      </c>
      <c r="O298">
        <f t="shared" si="18"/>
        <v>23.5</v>
      </c>
      <c r="P298" s="3">
        <f t="shared" si="19"/>
        <v>23.5</v>
      </c>
    </row>
    <row r="299" spans="1:16" x14ac:dyDescent="0.35">
      <c r="A299" t="s">
        <v>372</v>
      </c>
      <c r="B299" s="68" t="s">
        <v>313</v>
      </c>
      <c r="C299" s="57">
        <v>44270</v>
      </c>
      <c r="D299" s="17">
        <v>44270</v>
      </c>
      <c r="E299" s="68" t="s">
        <v>532</v>
      </c>
      <c r="F299" s="15" t="s">
        <v>533</v>
      </c>
      <c r="G299" s="16">
        <v>5291.79</v>
      </c>
      <c r="H299" s="2">
        <v>44256</v>
      </c>
      <c r="I299" s="17">
        <v>44270</v>
      </c>
      <c r="J299">
        <f t="shared" si="16"/>
        <v>15</v>
      </c>
      <c r="K299" s="2">
        <f t="shared" si="17"/>
        <v>44263</v>
      </c>
      <c r="L299" s="82">
        <v>44270.5</v>
      </c>
      <c r="M299" s="82">
        <v>44270.5</v>
      </c>
      <c r="N299" s="2">
        <v>44267.5</v>
      </c>
      <c r="O299">
        <f t="shared" si="18"/>
        <v>7.5</v>
      </c>
      <c r="P299" s="3">
        <f t="shared" si="19"/>
        <v>39688.425000000003</v>
      </c>
    </row>
    <row r="300" spans="1:16" x14ac:dyDescent="0.35">
      <c r="A300" t="s">
        <v>372</v>
      </c>
      <c r="B300" s="68" t="s">
        <v>313</v>
      </c>
      <c r="C300" s="57">
        <v>44270</v>
      </c>
      <c r="D300" s="17">
        <v>44270</v>
      </c>
      <c r="E300" s="68" t="s">
        <v>534</v>
      </c>
      <c r="F300" s="15" t="s">
        <v>535</v>
      </c>
      <c r="G300" s="16">
        <v>24358.749999999985</v>
      </c>
      <c r="H300" s="2">
        <v>44256</v>
      </c>
      <c r="I300" s="17">
        <v>44270</v>
      </c>
      <c r="J300">
        <f t="shared" si="16"/>
        <v>15</v>
      </c>
      <c r="K300" s="2">
        <f t="shared" si="17"/>
        <v>44263</v>
      </c>
      <c r="L300" s="82">
        <v>44270.5</v>
      </c>
      <c r="M300" s="82">
        <v>44270.5</v>
      </c>
      <c r="N300" s="2">
        <v>44267.5</v>
      </c>
      <c r="O300">
        <f t="shared" si="18"/>
        <v>7.5</v>
      </c>
      <c r="P300" s="3">
        <f t="shared" si="19"/>
        <v>182690.62499999988</v>
      </c>
    </row>
    <row r="301" spans="1:16" x14ac:dyDescent="0.35">
      <c r="A301" t="s">
        <v>372</v>
      </c>
      <c r="B301" s="68" t="s">
        <v>313</v>
      </c>
      <c r="C301" s="57">
        <v>44270</v>
      </c>
      <c r="D301" s="17">
        <v>44270</v>
      </c>
      <c r="E301" s="68" t="s">
        <v>536</v>
      </c>
      <c r="F301" s="15" t="s">
        <v>537</v>
      </c>
      <c r="G301" s="16">
        <v>702.59</v>
      </c>
      <c r="H301" s="2">
        <v>44256</v>
      </c>
      <c r="I301" s="17">
        <v>44270</v>
      </c>
      <c r="J301">
        <f t="shared" si="16"/>
        <v>15</v>
      </c>
      <c r="K301" s="2">
        <f t="shared" si="17"/>
        <v>44263</v>
      </c>
      <c r="L301" s="82">
        <v>44270.5</v>
      </c>
      <c r="M301" s="82">
        <v>44270.5</v>
      </c>
      <c r="N301" s="2">
        <v>44267.5</v>
      </c>
      <c r="O301">
        <f t="shared" si="18"/>
        <v>7.5</v>
      </c>
      <c r="P301" s="3">
        <f t="shared" si="19"/>
        <v>5269.4250000000002</v>
      </c>
    </row>
    <row r="302" spans="1:16" x14ac:dyDescent="0.35">
      <c r="A302" t="s">
        <v>372</v>
      </c>
      <c r="B302" s="68" t="s">
        <v>313</v>
      </c>
      <c r="C302" s="57">
        <v>44270</v>
      </c>
      <c r="D302" s="17">
        <v>44270</v>
      </c>
      <c r="E302" s="68" t="s">
        <v>538</v>
      </c>
      <c r="F302" s="15" t="s">
        <v>539</v>
      </c>
      <c r="G302" s="16">
        <v>162.5</v>
      </c>
      <c r="H302" s="2">
        <v>44256</v>
      </c>
      <c r="I302" s="17">
        <v>44270</v>
      </c>
      <c r="J302">
        <f t="shared" si="16"/>
        <v>15</v>
      </c>
      <c r="K302" s="2">
        <f t="shared" si="17"/>
        <v>44263</v>
      </c>
      <c r="L302" s="82">
        <v>44270.5</v>
      </c>
      <c r="M302" s="82">
        <v>44270.5</v>
      </c>
      <c r="N302" s="2">
        <v>44267.5</v>
      </c>
      <c r="O302">
        <f t="shared" si="18"/>
        <v>7.5</v>
      </c>
      <c r="P302" s="3">
        <f t="shared" si="19"/>
        <v>1218.75</v>
      </c>
    </row>
    <row r="303" spans="1:16" x14ac:dyDescent="0.35">
      <c r="A303" t="s">
        <v>372</v>
      </c>
      <c r="B303" s="68" t="s">
        <v>313</v>
      </c>
      <c r="C303" s="57">
        <v>44270</v>
      </c>
      <c r="D303" s="17">
        <v>44270</v>
      </c>
      <c r="E303" s="68" t="s">
        <v>553</v>
      </c>
      <c r="F303" s="15" t="s">
        <v>554</v>
      </c>
      <c r="G303" s="16">
        <v>1409.33</v>
      </c>
      <c r="H303" s="2">
        <v>44256</v>
      </c>
      <c r="I303" s="17">
        <v>44270</v>
      </c>
      <c r="J303">
        <f t="shared" si="16"/>
        <v>15</v>
      </c>
      <c r="K303" s="2">
        <f t="shared" si="17"/>
        <v>44263</v>
      </c>
      <c r="L303" s="82">
        <v>44270.5</v>
      </c>
      <c r="M303" s="82">
        <v>44270.5</v>
      </c>
      <c r="N303" s="2">
        <v>44267.5</v>
      </c>
      <c r="O303">
        <f t="shared" si="18"/>
        <v>7.5</v>
      </c>
      <c r="P303" s="3">
        <f t="shared" si="19"/>
        <v>10569.974999999999</v>
      </c>
    </row>
    <row r="304" spans="1:16" x14ac:dyDescent="0.35">
      <c r="A304" t="s">
        <v>372</v>
      </c>
      <c r="B304" s="21" t="s">
        <v>313</v>
      </c>
      <c r="C304" s="46">
        <v>44270</v>
      </c>
      <c r="D304" s="2">
        <v>44270</v>
      </c>
      <c r="E304" s="68" t="s">
        <v>544</v>
      </c>
      <c r="F304" t="s">
        <v>545</v>
      </c>
      <c r="G304" s="3">
        <v>849.41999999999962</v>
      </c>
      <c r="H304" s="2">
        <v>44256</v>
      </c>
      <c r="I304" s="2">
        <v>44270</v>
      </c>
      <c r="J304">
        <f t="shared" si="16"/>
        <v>15</v>
      </c>
      <c r="K304" s="2">
        <f t="shared" si="17"/>
        <v>44263</v>
      </c>
      <c r="L304" s="80">
        <v>44270.5</v>
      </c>
      <c r="M304" s="79">
        <v>44292.5</v>
      </c>
      <c r="O304">
        <f t="shared" si="18"/>
        <v>29.5</v>
      </c>
      <c r="P304" s="3">
        <f t="shared" si="19"/>
        <v>25057.889999999989</v>
      </c>
    </row>
    <row r="305" spans="1:16" x14ac:dyDescent="0.35">
      <c r="A305" t="s">
        <v>372</v>
      </c>
      <c r="B305" s="21" t="s">
        <v>313</v>
      </c>
      <c r="C305" s="46">
        <v>44270</v>
      </c>
      <c r="D305" s="2">
        <v>44270</v>
      </c>
      <c r="E305" s="68" t="s">
        <v>544</v>
      </c>
      <c r="F305" t="s">
        <v>546</v>
      </c>
      <c r="G305" s="3">
        <v>69855.689999999886</v>
      </c>
      <c r="H305" s="2">
        <v>44256</v>
      </c>
      <c r="I305" s="2">
        <v>44270</v>
      </c>
      <c r="J305">
        <f t="shared" si="16"/>
        <v>15</v>
      </c>
      <c r="K305" s="2">
        <f t="shared" si="17"/>
        <v>44263</v>
      </c>
      <c r="L305" s="80">
        <v>44270.5</v>
      </c>
      <c r="M305" s="79">
        <v>44312.5</v>
      </c>
      <c r="O305">
        <f t="shared" si="18"/>
        <v>49.5</v>
      </c>
      <c r="P305" s="3">
        <f t="shared" si="19"/>
        <v>3457856.6549999942</v>
      </c>
    </row>
    <row r="306" spans="1:16" x14ac:dyDescent="0.35">
      <c r="A306" t="s">
        <v>374</v>
      </c>
      <c r="B306" s="68" t="s">
        <v>313</v>
      </c>
      <c r="C306" s="57">
        <v>44286</v>
      </c>
      <c r="D306" s="17">
        <v>44286</v>
      </c>
      <c r="E306" s="68" t="s">
        <v>430</v>
      </c>
      <c r="F306" s="15" t="s">
        <v>431</v>
      </c>
      <c r="G306" s="16">
        <v>9.19</v>
      </c>
      <c r="H306" s="2">
        <v>44271</v>
      </c>
      <c r="I306" s="17">
        <v>44286</v>
      </c>
      <c r="J306">
        <f t="shared" si="16"/>
        <v>16</v>
      </c>
      <c r="K306" s="2">
        <f t="shared" si="17"/>
        <v>44278.5</v>
      </c>
      <c r="L306" s="82">
        <v>44286.5</v>
      </c>
      <c r="M306" s="82">
        <v>44286.5</v>
      </c>
      <c r="O306">
        <f t="shared" si="18"/>
        <v>8</v>
      </c>
      <c r="P306" s="3">
        <f t="shared" si="19"/>
        <v>73.52</v>
      </c>
    </row>
    <row r="307" spans="1:16" x14ac:dyDescent="0.35">
      <c r="A307" t="s">
        <v>374</v>
      </c>
      <c r="B307" s="68" t="s">
        <v>313</v>
      </c>
      <c r="C307" s="57">
        <v>44286</v>
      </c>
      <c r="D307" s="17">
        <v>44286</v>
      </c>
      <c r="E307" s="68" t="s">
        <v>432</v>
      </c>
      <c r="F307" s="15" t="s">
        <v>433</v>
      </c>
      <c r="G307" s="16">
        <v>13.78</v>
      </c>
      <c r="H307" s="2">
        <v>44271</v>
      </c>
      <c r="I307" s="17">
        <v>44286</v>
      </c>
      <c r="J307">
        <f t="shared" si="16"/>
        <v>16</v>
      </c>
      <c r="K307" s="2">
        <f t="shared" si="17"/>
        <v>44278.5</v>
      </c>
      <c r="L307" s="82">
        <v>44286.5</v>
      </c>
      <c r="M307" s="82">
        <v>44286.5</v>
      </c>
      <c r="O307">
        <f t="shared" si="18"/>
        <v>8</v>
      </c>
      <c r="P307" s="3">
        <f t="shared" si="19"/>
        <v>110.24</v>
      </c>
    </row>
    <row r="308" spans="1:16" x14ac:dyDescent="0.35">
      <c r="A308" t="s">
        <v>374</v>
      </c>
      <c r="B308" s="68" t="s">
        <v>313</v>
      </c>
      <c r="C308" s="57">
        <v>44286</v>
      </c>
      <c r="D308" s="17">
        <v>44286</v>
      </c>
      <c r="E308" s="68" t="s">
        <v>434</v>
      </c>
      <c r="F308" s="15" t="s">
        <v>435</v>
      </c>
      <c r="G308" s="16">
        <v>16.07</v>
      </c>
      <c r="H308" s="2">
        <v>44271</v>
      </c>
      <c r="I308" s="17">
        <v>44286</v>
      </c>
      <c r="J308">
        <f t="shared" si="16"/>
        <v>16</v>
      </c>
      <c r="K308" s="2">
        <f t="shared" si="17"/>
        <v>44278.5</v>
      </c>
      <c r="L308" s="82">
        <v>44286.5</v>
      </c>
      <c r="M308" s="82">
        <v>44286.5</v>
      </c>
      <c r="O308">
        <f t="shared" si="18"/>
        <v>8</v>
      </c>
      <c r="P308" s="3">
        <f t="shared" si="19"/>
        <v>128.56</v>
      </c>
    </row>
    <row r="309" spans="1:16" x14ac:dyDescent="0.35">
      <c r="A309" t="s">
        <v>374</v>
      </c>
      <c r="B309" s="68" t="s">
        <v>313</v>
      </c>
      <c r="C309" s="57">
        <v>44286</v>
      </c>
      <c r="D309" s="17">
        <v>44286</v>
      </c>
      <c r="E309" s="68" t="s">
        <v>440</v>
      </c>
      <c r="F309" s="15" t="s">
        <v>441</v>
      </c>
      <c r="G309" s="16">
        <v>3.34</v>
      </c>
      <c r="H309" s="2">
        <v>44271</v>
      </c>
      <c r="I309" s="17">
        <v>44286</v>
      </c>
      <c r="J309">
        <f t="shared" si="16"/>
        <v>16</v>
      </c>
      <c r="K309" s="2">
        <f t="shared" si="17"/>
        <v>44278.5</v>
      </c>
      <c r="L309" s="82">
        <v>44286.5</v>
      </c>
      <c r="M309" s="79">
        <v>44279.5</v>
      </c>
      <c r="O309">
        <f t="shared" si="18"/>
        <v>1</v>
      </c>
      <c r="P309" s="3">
        <f t="shared" si="19"/>
        <v>3.34</v>
      </c>
    </row>
    <row r="310" spans="1:16" x14ac:dyDescent="0.35">
      <c r="A310" t="s">
        <v>374</v>
      </c>
      <c r="B310" s="68" t="s">
        <v>313</v>
      </c>
      <c r="C310" s="57">
        <v>44286</v>
      </c>
      <c r="D310" s="17">
        <v>44286</v>
      </c>
      <c r="E310" s="68" t="s">
        <v>442</v>
      </c>
      <c r="F310" s="15" t="s">
        <v>443</v>
      </c>
      <c r="G310" s="16">
        <v>6.5</v>
      </c>
      <c r="H310" s="2">
        <v>44271</v>
      </c>
      <c r="I310" s="17">
        <v>44286</v>
      </c>
      <c r="J310">
        <f t="shared" si="16"/>
        <v>16</v>
      </c>
      <c r="K310" s="2">
        <f t="shared" si="17"/>
        <v>44278.5</v>
      </c>
      <c r="L310" s="82">
        <v>44286.5</v>
      </c>
      <c r="M310" s="82">
        <v>44286.5</v>
      </c>
      <c r="O310">
        <f t="shared" si="18"/>
        <v>8</v>
      </c>
      <c r="P310" s="3">
        <f t="shared" si="19"/>
        <v>52</v>
      </c>
    </row>
    <row r="311" spans="1:16" x14ac:dyDescent="0.35">
      <c r="A311" t="s">
        <v>374</v>
      </c>
      <c r="B311" s="68" t="s">
        <v>313</v>
      </c>
      <c r="C311" s="57">
        <v>44286</v>
      </c>
      <c r="D311" s="17">
        <v>44286</v>
      </c>
      <c r="E311" s="68" t="s">
        <v>478</v>
      </c>
      <c r="F311" s="15" t="s">
        <v>479</v>
      </c>
      <c r="G311" s="16">
        <v>1</v>
      </c>
      <c r="H311" s="2">
        <v>44271</v>
      </c>
      <c r="I311" s="17">
        <v>44286</v>
      </c>
      <c r="J311">
        <f t="shared" si="16"/>
        <v>16</v>
      </c>
      <c r="K311" s="2">
        <f t="shared" si="17"/>
        <v>44278.5</v>
      </c>
      <c r="L311" s="82">
        <v>44286.5</v>
      </c>
      <c r="M311" s="82">
        <v>44286.5</v>
      </c>
      <c r="O311">
        <f t="shared" si="18"/>
        <v>8</v>
      </c>
      <c r="P311" s="3">
        <f t="shared" si="19"/>
        <v>8</v>
      </c>
    </row>
    <row r="312" spans="1:16" x14ac:dyDescent="0.35">
      <c r="A312" t="s">
        <v>374</v>
      </c>
      <c r="B312" s="68" t="s">
        <v>313</v>
      </c>
      <c r="C312" s="57">
        <v>44286</v>
      </c>
      <c r="D312" s="17">
        <v>44286</v>
      </c>
      <c r="E312" s="68" t="s">
        <v>480</v>
      </c>
      <c r="F312" s="15" t="s">
        <v>481</v>
      </c>
      <c r="G312" s="16">
        <v>1</v>
      </c>
      <c r="H312" s="2">
        <v>44271</v>
      </c>
      <c r="I312" s="17">
        <v>44286</v>
      </c>
      <c r="J312">
        <f t="shared" si="16"/>
        <v>16</v>
      </c>
      <c r="K312" s="2">
        <f t="shared" si="17"/>
        <v>44278.5</v>
      </c>
      <c r="L312" s="82">
        <v>44286.5</v>
      </c>
      <c r="M312" s="82">
        <v>44286.5</v>
      </c>
      <c r="O312">
        <f t="shared" si="18"/>
        <v>8</v>
      </c>
      <c r="P312" s="3">
        <f t="shared" si="19"/>
        <v>8</v>
      </c>
    </row>
    <row r="313" spans="1:16" x14ac:dyDescent="0.35">
      <c r="A313" t="s">
        <v>374</v>
      </c>
      <c r="B313" s="68" t="s">
        <v>313</v>
      </c>
      <c r="C313" s="57">
        <v>44286</v>
      </c>
      <c r="D313" s="17">
        <v>44286</v>
      </c>
      <c r="E313" s="68" t="s">
        <v>444</v>
      </c>
      <c r="F313" s="15" t="s">
        <v>445</v>
      </c>
      <c r="G313" s="16">
        <v>23</v>
      </c>
      <c r="H313" s="2">
        <v>44271</v>
      </c>
      <c r="I313" s="17">
        <v>44286</v>
      </c>
      <c r="J313">
        <f t="shared" si="16"/>
        <v>16</v>
      </c>
      <c r="K313" s="2">
        <f t="shared" si="17"/>
        <v>44278.5</v>
      </c>
      <c r="L313" s="82">
        <v>44286.5</v>
      </c>
      <c r="M313" s="82">
        <v>44286.5</v>
      </c>
      <c r="O313">
        <f t="shared" si="18"/>
        <v>8</v>
      </c>
      <c r="P313" s="3">
        <f t="shared" si="19"/>
        <v>184</v>
      </c>
    </row>
    <row r="314" spans="1:16" x14ac:dyDescent="0.35">
      <c r="A314" t="s">
        <v>374</v>
      </c>
      <c r="B314" s="68" t="s">
        <v>313</v>
      </c>
      <c r="C314" s="57">
        <v>44286</v>
      </c>
      <c r="D314" s="17">
        <v>44286</v>
      </c>
      <c r="E314" s="68" t="s">
        <v>430</v>
      </c>
      <c r="F314" s="15" t="s">
        <v>431</v>
      </c>
      <c r="G314" s="16">
        <v>43.13</v>
      </c>
      <c r="H314" s="2">
        <v>44271</v>
      </c>
      <c r="I314" s="17">
        <v>44286</v>
      </c>
      <c r="J314">
        <f t="shared" si="16"/>
        <v>16</v>
      </c>
      <c r="K314" s="2">
        <f t="shared" si="17"/>
        <v>44278.5</v>
      </c>
      <c r="L314" s="82">
        <v>44286.5</v>
      </c>
      <c r="M314" s="82">
        <v>44286.5</v>
      </c>
      <c r="O314">
        <f t="shared" si="18"/>
        <v>8</v>
      </c>
      <c r="P314" s="3">
        <f t="shared" si="19"/>
        <v>345.04</v>
      </c>
    </row>
    <row r="315" spans="1:16" x14ac:dyDescent="0.35">
      <c r="A315" t="s">
        <v>374</v>
      </c>
      <c r="B315" s="68" t="s">
        <v>313</v>
      </c>
      <c r="C315" s="57">
        <v>44286</v>
      </c>
      <c r="D315" s="17">
        <v>44286</v>
      </c>
      <c r="E315" s="68" t="s">
        <v>432</v>
      </c>
      <c r="F315" s="15" t="s">
        <v>433</v>
      </c>
      <c r="G315" s="16">
        <v>64.7</v>
      </c>
      <c r="H315" s="2">
        <v>44271</v>
      </c>
      <c r="I315" s="17">
        <v>44286</v>
      </c>
      <c r="J315">
        <f t="shared" si="16"/>
        <v>16</v>
      </c>
      <c r="K315" s="2">
        <f t="shared" si="17"/>
        <v>44278.5</v>
      </c>
      <c r="L315" s="82">
        <v>44286.5</v>
      </c>
      <c r="M315" s="82">
        <v>44286.5</v>
      </c>
      <c r="O315">
        <f t="shared" si="18"/>
        <v>8</v>
      </c>
      <c r="P315" s="3">
        <f t="shared" si="19"/>
        <v>517.6</v>
      </c>
    </row>
    <row r="316" spans="1:16" x14ac:dyDescent="0.35">
      <c r="A316" t="s">
        <v>374</v>
      </c>
      <c r="B316" s="68" t="s">
        <v>313</v>
      </c>
      <c r="C316" s="57">
        <v>44286</v>
      </c>
      <c r="D316" s="17">
        <v>44286</v>
      </c>
      <c r="E316" s="68" t="s">
        <v>434</v>
      </c>
      <c r="F316" s="15" t="s">
        <v>435</v>
      </c>
      <c r="G316" s="16">
        <v>140.16999999999999</v>
      </c>
      <c r="H316" s="2">
        <v>44271</v>
      </c>
      <c r="I316" s="17">
        <v>44286</v>
      </c>
      <c r="J316">
        <f t="shared" si="16"/>
        <v>16</v>
      </c>
      <c r="K316" s="2">
        <f t="shared" si="17"/>
        <v>44278.5</v>
      </c>
      <c r="L316" s="82">
        <v>44286.5</v>
      </c>
      <c r="M316" s="82">
        <v>44286.5</v>
      </c>
      <c r="O316">
        <f t="shared" si="18"/>
        <v>8</v>
      </c>
      <c r="P316" s="3">
        <f t="shared" si="19"/>
        <v>1121.3599999999999</v>
      </c>
    </row>
    <row r="317" spans="1:16" x14ac:dyDescent="0.35">
      <c r="A317" t="s">
        <v>374</v>
      </c>
      <c r="B317" s="68" t="s">
        <v>313</v>
      </c>
      <c r="C317" s="57">
        <v>44286</v>
      </c>
      <c r="D317" s="17">
        <v>44286</v>
      </c>
      <c r="E317" s="68" t="s">
        <v>440</v>
      </c>
      <c r="F317" s="15" t="s">
        <v>441</v>
      </c>
      <c r="G317" s="16">
        <v>3.34</v>
      </c>
      <c r="H317" s="2">
        <v>44271</v>
      </c>
      <c r="I317" s="17">
        <v>44286</v>
      </c>
      <c r="J317">
        <f t="shared" si="16"/>
        <v>16</v>
      </c>
      <c r="K317" s="2">
        <f t="shared" si="17"/>
        <v>44278.5</v>
      </c>
      <c r="L317" s="82">
        <v>44286.5</v>
      </c>
      <c r="M317" s="79">
        <v>44279.5</v>
      </c>
      <c r="O317">
        <f t="shared" si="18"/>
        <v>1</v>
      </c>
      <c r="P317" s="3">
        <f t="shared" si="19"/>
        <v>3.34</v>
      </c>
    </row>
    <row r="318" spans="1:16" x14ac:dyDescent="0.35">
      <c r="A318" t="s">
        <v>374</v>
      </c>
      <c r="B318" s="68" t="s">
        <v>313</v>
      </c>
      <c r="C318" s="57">
        <v>44286</v>
      </c>
      <c r="D318" s="17">
        <v>44286</v>
      </c>
      <c r="E318" s="68" t="s">
        <v>442</v>
      </c>
      <c r="F318" s="15" t="s">
        <v>443</v>
      </c>
      <c r="G318" s="16">
        <v>6.5</v>
      </c>
      <c r="H318" s="2">
        <v>44271</v>
      </c>
      <c r="I318" s="17">
        <v>44286</v>
      </c>
      <c r="J318">
        <f t="shared" si="16"/>
        <v>16</v>
      </c>
      <c r="K318" s="2">
        <f t="shared" si="17"/>
        <v>44278.5</v>
      </c>
      <c r="L318" s="82">
        <v>44286.5</v>
      </c>
      <c r="M318" s="82">
        <v>44286.5</v>
      </c>
      <c r="O318">
        <f t="shared" si="18"/>
        <v>8</v>
      </c>
      <c r="P318" s="3">
        <f t="shared" si="19"/>
        <v>52</v>
      </c>
    </row>
    <row r="319" spans="1:16" x14ac:dyDescent="0.35">
      <c r="A319" t="s">
        <v>374</v>
      </c>
      <c r="B319" s="68" t="s">
        <v>313</v>
      </c>
      <c r="C319" s="57">
        <v>44286</v>
      </c>
      <c r="D319" s="17">
        <v>44286</v>
      </c>
      <c r="E319" s="68" t="s">
        <v>478</v>
      </c>
      <c r="F319" s="15" t="s">
        <v>479</v>
      </c>
      <c r="G319" s="16">
        <v>216.67</v>
      </c>
      <c r="H319" s="2">
        <v>44271</v>
      </c>
      <c r="I319" s="17">
        <v>44286</v>
      </c>
      <c r="J319">
        <f t="shared" si="16"/>
        <v>16</v>
      </c>
      <c r="K319" s="2">
        <f t="shared" si="17"/>
        <v>44278.5</v>
      </c>
      <c r="L319" s="82">
        <v>44286.5</v>
      </c>
      <c r="M319" s="82">
        <v>44286.5</v>
      </c>
      <c r="O319">
        <f t="shared" si="18"/>
        <v>8</v>
      </c>
      <c r="P319" s="3">
        <f t="shared" si="19"/>
        <v>1733.36</v>
      </c>
    </row>
    <row r="320" spans="1:16" x14ac:dyDescent="0.35">
      <c r="A320" t="s">
        <v>374</v>
      </c>
      <c r="B320" s="68" t="s">
        <v>313</v>
      </c>
      <c r="C320" s="57">
        <v>44286</v>
      </c>
      <c r="D320" s="17">
        <v>44286</v>
      </c>
      <c r="E320" s="68" t="s">
        <v>480</v>
      </c>
      <c r="F320" s="15" t="s">
        <v>481</v>
      </c>
      <c r="G320" s="16">
        <v>116.65</v>
      </c>
      <c r="H320" s="2">
        <v>44271</v>
      </c>
      <c r="I320" s="17">
        <v>44286</v>
      </c>
      <c r="J320">
        <f t="shared" si="16"/>
        <v>16</v>
      </c>
      <c r="K320" s="2">
        <f t="shared" si="17"/>
        <v>44278.5</v>
      </c>
      <c r="L320" s="82">
        <v>44286.5</v>
      </c>
      <c r="M320" s="82">
        <v>44286.5</v>
      </c>
      <c r="O320">
        <f t="shared" si="18"/>
        <v>8</v>
      </c>
      <c r="P320" s="3">
        <f t="shared" si="19"/>
        <v>933.2</v>
      </c>
    </row>
    <row r="321" spans="1:16" x14ac:dyDescent="0.35">
      <c r="A321" t="s">
        <v>374</v>
      </c>
      <c r="B321" s="68" t="s">
        <v>313</v>
      </c>
      <c r="C321" s="57">
        <v>44286</v>
      </c>
      <c r="D321" s="17">
        <v>44286</v>
      </c>
      <c r="E321" s="68" t="s">
        <v>444</v>
      </c>
      <c r="F321" s="15" t="s">
        <v>445</v>
      </c>
      <c r="G321" s="16">
        <v>18.829999999999998</v>
      </c>
      <c r="H321" s="2">
        <v>44271</v>
      </c>
      <c r="I321" s="17">
        <v>44286</v>
      </c>
      <c r="J321">
        <f t="shared" si="16"/>
        <v>16</v>
      </c>
      <c r="K321" s="2">
        <f t="shared" si="17"/>
        <v>44278.5</v>
      </c>
      <c r="L321" s="82">
        <v>44286.5</v>
      </c>
      <c r="M321" s="82">
        <v>44286.5</v>
      </c>
      <c r="O321">
        <f t="shared" si="18"/>
        <v>8</v>
      </c>
      <c r="P321" s="3">
        <f t="shared" si="19"/>
        <v>150.63999999999999</v>
      </c>
    </row>
    <row r="322" spans="1:16" x14ac:dyDescent="0.35">
      <c r="A322" t="s">
        <v>374</v>
      </c>
      <c r="B322" s="68" t="s">
        <v>313</v>
      </c>
      <c r="C322" s="57">
        <v>44286</v>
      </c>
      <c r="D322" s="17">
        <v>44286</v>
      </c>
      <c r="E322" s="68" t="s">
        <v>430</v>
      </c>
      <c r="F322" s="15" t="s">
        <v>431</v>
      </c>
      <c r="G322" s="16">
        <v>166.29</v>
      </c>
      <c r="H322" s="2">
        <v>44271</v>
      </c>
      <c r="I322" s="17">
        <v>44286</v>
      </c>
      <c r="J322">
        <f t="shared" si="16"/>
        <v>16</v>
      </c>
      <c r="K322" s="2">
        <f t="shared" si="17"/>
        <v>44278.5</v>
      </c>
      <c r="L322" s="82">
        <v>44286.5</v>
      </c>
      <c r="M322" s="82">
        <v>44286.5</v>
      </c>
      <c r="O322">
        <f t="shared" si="18"/>
        <v>8</v>
      </c>
      <c r="P322" s="3">
        <f t="shared" si="19"/>
        <v>1330.32</v>
      </c>
    </row>
    <row r="323" spans="1:16" x14ac:dyDescent="0.35">
      <c r="A323" t="s">
        <v>374</v>
      </c>
      <c r="B323" s="68" t="s">
        <v>313</v>
      </c>
      <c r="C323" s="57">
        <v>44286</v>
      </c>
      <c r="D323" s="17">
        <v>44286</v>
      </c>
      <c r="E323" s="68" t="s">
        <v>432</v>
      </c>
      <c r="F323" s="15" t="s">
        <v>433</v>
      </c>
      <c r="G323" s="16">
        <v>249.43</v>
      </c>
      <c r="H323" s="2">
        <v>44271</v>
      </c>
      <c r="I323" s="17">
        <v>44286</v>
      </c>
      <c r="J323">
        <f t="shared" si="16"/>
        <v>16</v>
      </c>
      <c r="K323" s="2">
        <f t="shared" si="17"/>
        <v>44278.5</v>
      </c>
      <c r="L323" s="82">
        <v>44286.5</v>
      </c>
      <c r="M323" s="82">
        <v>44286.5</v>
      </c>
      <c r="O323">
        <f t="shared" si="18"/>
        <v>8</v>
      </c>
      <c r="P323" s="3">
        <f t="shared" si="19"/>
        <v>1995.44</v>
      </c>
    </row>
    <row r="324" spans="1:16" x14ac:dyDescent="0.35">
      <c r="A324" t="s">
        <v>374</v>
      </c>
      <c r="B324" s="68" t="s">
        <v>313</v>
      </c>
      <c r="C324" s="57">
        <v>44286</v>
      </c>
      <c r="D324" s="17">
        <v>44286</v>
      </c>
      <c r="E324" s="68" t="s">
        <v>434</v>
      </c>
      <c r="F324" s="15" t="s">
        <v>435</v>
      </c>
      <c r="G324" s="16">
        <v>847.24000000000012</v>
      </c>
      <c r="H324" s="2">
        <v>44271</v>
      </c>
      <c r="I324" s="17">
        <v>44286</v>
      </c>
      <c r="J324">
        <f t="shared" si="16"/>
        <v>16</v>
      </c>
      <c r="K324" s="2">
        <f t="shared" si="17"/>
        <v>44278.5</v>
      </c>
      <c r="L324" s="82">
        <v>44286.5</v>
      </c>
      <c r="M324" s="82">
        <v>44286.5</v>
      </c>
      <c r="O324">
        <f t="shared" si="18"/>
        <v>8</v>
      </c>
      <c r="P324" s="3">
        <f t="shared" si="19"/>
        <v>6777.920000000001</v>
      </c>
    </row>
    <row r="325" spans="1:16" x14ac:dyDescent="0.35">
      <c r="A325" t="s">
        <v>374</v>
      </c>
      <c r="B325" s="68" t="s">
        <v>313</v>
      </c>
      <c r="C325" s="57">
        <v>44286</v>
      </c>
      <c r="D325" s="17">
        <v>44286</v>
      </c>
      <c r="E325" s="68" t="s">
        <v>440</v>
      </c>
      <c r="F325" s="15" t="s">
        <v>441</v>
      </c>
      <c r="G325" s="16">
        <v>20.61</v>
      </c>
      <c r="H325" s="2">
        <v>44271</v>
      </c>
      <c r="I325" s="17">
        <v>44286</v>
      </c>
      <c r="J325">
        <f t="shared" si="16"/>
        <v>16</v>
      </c>
      <c r="K325" s="2">
        <f t="shared" si="17"/>
        <v>44278.5</v>
      </c>
      <c r="L325" s="82">
        <v>44286.5</v>
      </c>
      <c r="M325" s="79">
        <v>44279.5</v>
      </c>
      <c r="O325">
        <f t="shared" si="18"/>
        <v>1</v>
      </c>
      <c r="P325" s="3">
        <f t="shared" si="19"/>
        <v>20.61</v>
      </c>
    </row>
    <row r="326" spans="1:16" x14ac:dyDescent="0.35">
      <c r="A326" t="s">
        <v>374</v>
      </c>
      <c r="B326" s="68" t="s">
        <v>313</v>
      </c>
      <c r="C326" s="57">
        <v>44286</v>
      </c>
      <c r="D326" s="17">
        <v>44286</v>
      </c>
      <c r="E326" s="68" t="s">
        <v>442</v>
      </c>
      <c r="F326" s="15" t="s">
        <v>443</v>
      </c>
      <c r="G326" s="16">
        <v>6.5</v>
      </c>
      <c r="H326" s="2">
        <v>44271</v>
      </c>
      <c r="I326" s="17">
        <v>44286</v>
      </c>
      <c r="J326">
        <f t="shared" si="16"/>
        <v>16</v>
      </c>
      <c r="K326" s="2">
        <f t="shared" si="17"/>
        <v>44278.5</v>
      </c>
      <c r="L326" s="82">
        <v>44286.5</v>
      </c>
      <c r="M326" s="82">
        <v>44286.5</v>
      </c>
      <c r="O326">
        <f t="shared" si="18"/>
        <v>8</v>
      </c>
      <c r="P326" s="3">
        <f t="shared" si="19"/>
        <v>52</v>
      </c>
    </row>
    <row r="327" spans="1:16" x14ac:dyDescent="0.35">
      <c r="A327" t="s">
        <v>374</v>
      </c>
      <c r="B327" s="68" t="s">
        <v>313</v>
      </c>
      <c r="C327" s="57">
        <v>44286</v>
      </c>
      <c r="D327" s="17">
        <v>44286</v>
      </c>
      <c r="E327" s="68" t="s">
        <v>476</v>
      </c>
      <c r="F327" s="15" t="s">
        <v>477</v>
      </c>
      <c r="G327" s="16">
        <v>0.81</v>
      </c>
      <c r="H327" s="2">
        <v>44271</v>
      </c>
      <c r="I327" s="17">
        <v>44286</v>
      </c>
      <c r="J327">
        <f t="shared" si="16"/>
        <v>16</v>
      </c>
      <c r="K327" s="2">
        <f t="shared" si="17"/>
        <v>44278.5</v>
      </c>
      <c r="L327" s="82">
        <v>44286.5</v>
      </c>
      <c r="M327" s="82">
        <v>44286.5</v>
      </c>
      <c r="O327">
        <f t="shared" si="18"/>
        <v>8</v>
      </c>
      <c r="P327" s="3">
        <f t="shared" si="19"/>
        <v>6.48</v>
      </c>
    </row>
    <row r="328" spans="1:16" x14ac:dyDescent="0.35">
      <c r="A328" t="s">
        <v>374</v>
      </c>
      <c r="B328" s="68" t="s">
        <v>313</v>
      </c>
      <c r="C328" s="57">
        <v>44286</v>
      </c>
      <c r="D328" s="17">
        <v>44286</v>
      </c>
      <c r="E328" s="68" t="s">
        <v>478</v>
      </c>
      <c r="F328" s="15" t="s">
        <v>479</v>
      </c>
      <c r="G328" s="16">
        <v>447.92999999999995</v>
      </c>
      <c r="H328" s="2">
        <v>44271</v>
      </c>
      <c r="I328" s="17">
        <v>44286</v>
      </c>
      <c r="J328">
        <f t="shared" si="16"/>
        <v>16</v>
      </c>
      <c r="K328" s="2">
        <f t="shared" si="17"/>
        <v>44278.5</v>
      </c>
      <c r="L328" s="82">
        <v>44286.5</v>
      </c>
      <c r="M328" s="82">
        <v>44286.5</v>
      </c>
      <c r="O328">
        <f t="shared" si="18"/>
        <v>8</v>
      </c>
      <c r="P328" s="3">
        <f t="shared" si="19"/>
        <v>3583.4399999999996</v>
      </c>
    </row>
    <row r="329" spans="1:16" x14ac:dyDescent="0.35">
      <c r="A329" t="s">
        <v>374</v>
      </c>
      <c r="B329" s="68" t="s">
        <v>313</v>
      </c>
      <c r="C329" s="57">
        <v>44286</v>
      </c>
      <c r="D329" s="17">
        <v>44286</v>
      </c>
      <c r="E329" s="68" t="s">
        <v>480</v>
      </c>
      <c r="F329" s="15" t="s">
        <v>481</v>
      </c>
      <c r="G329" s="16">
        <v>185.37</v>
      </c>
      <c r="H329" s="2">
        <v>44271</v>
      </c>
      <c r="I329" s="17">
        <v>44286</v>
      </c>
      <c r="J329">
        <f t="shared" si="16"/>
        <v>16</v>
      </c>
      <c r="K329" s="2">
        <f t="shared" si="17"/>
        <v>44278.5</v>
      </c>
      <c r="L329" s="82">
        <v>44286.5</v>
      </c>
      <c r="M329" s="82">
        <v>44286.5</v>
      </c>
      <c r="O329">
        <f t="shared" si="18"/>
        <v>8</v>
      </c>
      <c r="P329" s="3">
        <f t="shared" si="19"/>
        <v>1482.96</v>
      </c>
    </row>
    <row r="330" spans="1:16" x14ac:dyDescent="0.35">
      <c r="A330" t="s">
        <v>374</v>
      </c>
      <c r="B330" s="68" t="s">
        <v>313</v>
      </c>
      <c r="C330" s="57">
        <v>44286</v>
      </c>
      <c r="D330" s="17">
        <v>44286</v>
      </c>
      <c r="E330" s="68" t="s">
        <v>444</v>
      </c>
      <c r="F330" s="15" t="s">
        <v>445</v>
      </c>
      <c r="G330" s="16">
        <v>113.08</v>
      </c>
      <c r="H330" s="2">
        <v>44271</v>
      </c>
      <c r="I330" s="17">
        <v>44286</v>
      </c>
      <c r="J330">
        <f t="shared" ref="J330:J393" si="20">I330-H330+1</f>
        <v>16</v>
      </c>
      <c r="K330" s="2">
        <f t="shared" ref="K330:K393" si="21">(H330+I330)/2</f>
        <v>44278.5</v>
      </c>
      <c r="L330" s="82">
        <v>44286.5</v>
      </c>
      <c r="M330" s="82">
        <v>44286.5</v>
      </c>
      <c r="O330">
        <f t="shared" ref="O330:O393" si="22">M330-K330</f>
        <v>8</v>
      </c>
      <c r="P330" s="3">
        <f t="shared" ref="P330:P393" si="23">G330*O330</f>
        <v>904.64</v>
      </c>
    </row>
    <row r="331" spans="1:16" x14ac:dyDescent="0.35">
      <c r="A331" t="s">
        <v>374</v>
      </c>
      <c r="B331" s="68" t="s">
        <v>313</v>
      </c>
      <c r="C331" s="57">
        <v>44286</v>
      </c>
      <c r="D331" s="17">
        <v>44286</v>
      </c>
      <c r="E331" s="68" t="s">
        <v>494</v>
      </c>
      <c r="F331" s="15" t="s">
        <v>495</v>
      </c>
      <c r="G331" s="16">
        <v>18.27</v>
      </c>
      <c r="H331" s="2">
        <v>44271</v>
      </c>
      <c r="I331" s="17">
        <v>44286</v>
      </c>
      <c r="J331">
        <f t="shared" si="20"/>
        <v>16</v>
      </c>
      <c r="K331" s="2">
        <f t="shared" si="21"/>
        <v>44278.5</v>
      </c>
      <c r="L331" s="82">
        <v>44286.5</v>
      </c>
      <c r="M331" s="82">
        <v>44286.5</v>
      </c>
      <c r="O331">
        <f t="shared" si="22"/>
        <v>8</v>
      </c>
      <c r="P331" s="3">
        <f t="shared" si="23"/>
        <v>146.16</v>
      </c>
    </row>
    <row r="332" spans="1:16" x14ac:dyDescent="0.35">
      <c r="A332" t="s">
        <v>374</v>
      </c>
      <c r="B332" s="68" t="s">
        <v>313</v>
      </c>
      <c r="C332" s="57">
        <v>44286</v>
      </c>
      <c r="D332" s="17">
        <v>44286</v>
      </c>
      <c r="E332" s="68" t="s">
        <v>496</v>
      </c>
      <c r="F332" s="15" t="s">
        <v>497</v>
      </c>
      <c r="G332" s="16">
        <v>1.93</v>
      </c>
      <c r="H332" s="2">
        <v>44271</v>
      </c>
      <c r="I332" s="17">
        <v>44286</v>
      </c>
      <c r="J332">
        <f t="shared" si="20"/>
        <v>16</v>
      </c>
      <c r="K332" s="2">
        <f t="shared" si="21"/>
        <v>44278.5</v>
      </c>
      <c r="L332" s="82">
        <v>44286.5</v>
      </c>
      <c r="M332" s="82">
        <v>44286.5</v>
      </c>
      <c r="O332">
        <f t="shared" si="22"/>
        <v>8</v>
      </c>
      <c r="P332" s="3">
        <f t="shared" si="23"/>
        <v>15.44</v>
      </c>
    </row>
    <row r="333" spans="1:16" x14ac:dyDescent="0.35">
      <c r="A333" t="s">
        <v>374</v>
      </c>
      <c r="B333" s="68" t="s">
        <v>313</v>
      </c>
      <c r="C333" s="57">
        <v>44286</v>
      </c>
      <c r="D333" s="17">
        <v>44286</v>
      </c>
      <c r="E333" s="68" t="s">
        <v>498</v>
      </c>
      <c r="F333" s="15" t="s">
        <v>499</v>
      </c>
      <c r="G333" s="16">
        <v>0.88</v>
      </c>
      <c r="H333" s="2">
        <v>44271</v>
      </c>
      <c r="I333" s="17">
        <v>44286</v>
      </c>
      <c r="J333">
        <f t="shared" si="20"/>
        <v>16</v>
      </c>
      <c r="K333" s="2">
        <f t="shared" si="21"/>
        <v>44278.5</v>
      </c>
      <c r="L333" s="82">
        <v>44286.5</v>
      </c>
      <c r="M333" s="82">
        <v>44286.5</v>
      </c>
      <c r="O333">
        <f t="shared" si="22"/>
        <v>8</v>
      </c>
      <c r="P333" s="3">
        <f t="shared" si="23"/>
        <v>7.04</v>
      </c>
    </row>
    <row r="334" spans="1:16" x14ac:dyDescent="0.35">
      <c r="A334" t="s">
        <v>374</v>
      </c>
      <c r="B334" s="68" t="s">
        <v>313</v>
      </c>
      <c r="C334" s="57">
        <v>44286</v>
      </c>
      <c r="D334" s="17">
        <v>44286</v>
      </c>
      <c r="E334" s="68" t="s">
        <v>500</v>
      </c>
      <c r="F334" s="15" t="s">
        <v>501</v>
      </c>
      <c r="G334" s="16">
        <v>1.7</v>
      </c>
      <c r="H334" s="2">
        <v>44271</v>
      </c>
      <c r="I334" s="17">
        <v>44286</v>
      </c>
      <c r="J334">
        <f t="shared" si="20"/>
        <v>16</v>
      </c>
      <c r="K334" s="2">
        <f t="shared" si="21"/>
        <v>44278.5</v>
      </c>
      <c r="L334" s="82">
        <v>44286.5</v>
      </c>
      <c r="M334" s="82">
        <v>44286.5</v>
      </c>
      <c r="O334">
        <f t="shared" si="22"/>
        <v>8</v>
      </c>
      <c r="P334" s="3">
        <f t="shared" si="23"/>
        <v>13.6</v>
      </c>
    </row>
    <row r="335" spans="1:16" x14ac:dyDescent="0.35">
      <c r="A335" t="s">
        <v>374</v>
      </c>
      <c r="B335" s="68" t="s">
        <v>313</v>
      </c>
      <c r="C335" s="57">
        <v>44286</v>
      </c>
      <c r="D335" s="17">
        <v>44286</v>
      </c>
      <c r="E335" s="68" t="s">
        <v>430</v>
      </c>
      <c r="F335" s="15" t="s">
        <v>431</v>
      </c>
      <c r="G335" s="16">
        <v>97.37</v>
      </c>
      <c r="H335" s="2">
        <v>44271</v>
      </c>
      <c r="I335" s="17">
        <v>44286</v>
      </c>
      <c r="J335">
        <f t="shared" si="20"/>
        <v>16</v>
      </c>
      <c r="K335" s="2">
        <f t="shared" si="21"/>
        <v>44278.5</v>
      </c>
      <c r="L335" s="82">
        <v>44286.5</v>
      </c>
      <c r="M335" s="82">
        <v>44286.5</v>
      </c>
      <c r="O335">
        <f t="shared" si="22"/>
        <v>8</v>
      </c>
      <c r="P335" s="3">
        <f t="shared" si="23"/>
        <v>778.96</v>
      </c>
    </row>
    <row r="336" spans="1:16" x14ac:dyDescent="0.35">
      <c r="A336" t="s">
        <v>374</v>
      </c>
      <c r="B336" s="68" t="s">
        <v>313</v>
      </c>
      <c r="C336" s="57">
        <v>44286</v>
      </c>
      <c r="D336" s="17">
        <v>44286</v>
      </c>
      <c r="E336" s="68" t="s">
        <v>432</v>
      </c>
      <c r="F336" s="15" t="s">
        <v>433</v>
      </c>
      <c r="G336" s="16">
        <v>146.05000000000001</v>
      </c>
      <c r="H336" s="2">
        <v>44271</v>
      </c>
      <c r="I336" s="17">
        <v>44286</v>
      </c>
      <c r="J336">
        <f t="shared" si="20"/>
        <v>16</v>
      </c>
      <c r="K336" s="2">
        <f t="shared" si="21"/>
        <v>44278.5</v>
      </c>
      <c r="L336" s="82">
        <v>44286.5</v>
      </c>
      <c r="M336" s="82">
        <v>44286.5</v>
      </c>
      <c r="O336">
        <f t="shared" si="22"/>
        <v>8</v>
      </c>
      <c r="P336" s="3">
        <f t="shared" si="23"/>
        <v>1168.4000000000001</v>
      </c>
    </row>
    <row r="337" spans="1:16" x14ac:dyDescent="0.35">
      <c r="A337" t="s">
        <v>374</v>
      </c>
      <c r="B337" s="68" t="s">
        <v>313</v>
      </c>
      <c r="C337" s="57">
        <v>44286</v>
      </c>
      <c r="D337" s="17">
        <v>44286</v>
      </c>
      <c r="E337" s="68" t="s">
        <v>438</v>
      </c>
      <c r="F337" s="15" t="s">
        <v>439</v>
      </c>
      <c r="G337" s="16">
        <v>1803.21</v>
      </c>
      <c r="H337" s="2">
        <v>44271</v>
      </c>
      <c r="I337" s="17">
        <v>44286</v>
      </c>
      <c r="J337">
        <f t="shared" si="20"/>
        <v>16</v>
      </c>
      <c r="K337" s="2">
        <f t="shared" si="21"/>
        <v>44278.5</v>
      </c>
      <c r="L337" s="82">
        <v>44286.5</v>
      </c>
      <c r="M337" s="82">
        <v>44286.5</v>
      </c>
      <c r="O337">
        <f t="shared" si="22"/>
        <v>8</v>
      </c>
      <c r="P337" s="3">
        <f t="shared" si="23"/>
        <v>14425.68</v>
      </c>
    </row>
    <row r="338" spans="1:16" x14ac:dyDescent="0.35">
      <c r="A338" t="s">
        <v>374</v>
      </c>
      <c r="B338" s="68" t="s">
        <v>313</v>
      </c>
      <c r="C338" s="57">
        <v>44286</v>
      </c>
      <c r="D338" s="17">
        <v>44286</v>
      </c>
      <c r="E338" s="68" t="s">
        <v>440</v>
      </c>
      <c r="F338" s="15" t="s">
        <v>441</v>
      </c>
      <c r="G338" s="16">
        <v>3.34</v>
      </c>
      <c r="H338" s="2">
        <v>44271</v>
      </c>
      <c r="I338" s="17">
        <v>44286</v>
      </c>
      <c r="J338">
        <f t="shared" si="20"/>
        <v>16</v>
      </c>
      <c r="K338" s="2">
        <f t="shared" si="21"/>
        <v>44278.5</v>
      </c>
      <c r="L338" s="82">
        <v>44286.5</v>
      </c>
      <c r="M338" s="79">
        <v>44279.5</v>
      </c>
      <c r="O338">
        <f t="shared" si="22"/>
        <v>1</v>
      </c>
      <c r="P338" s="3">
        <f t="shared" si="23"/>
        <v>3.34</v>
      </c>
    </row>
    <row r="339" spans="1:16" x14ac:dyDescent="0.35">
      <c r="A339" t="s">
        <v>374</v>
      </c>
      <c r="B339" s="68" t="s">
        <v>313</v>
      </c>
      <c r="C339" s="57">
        <v>44286</v>
      </c>
      <c r="D339" s="17">
        <v>44286</v>
      </c>
      <c r="E339" s="68" t="s">
        <v>442</v>
      </c>
      <c r="F339" s="15" t="s">
        <v>443</v>
      </c>
      <c r="G339" s="16">
        <v>6.5</v>
      </c>
      <c r="H339" s="2">
        <v>44271</v>
      </c>
      <c r="I339" s="17">
        <v>44286</v>
      </c>
      <c r="J339">
        <f t="shared" si="20"/>
        <v>16</v>
      </c>
      <c r="K339" s="2">
        <f t="shared" si="21"/>
        <v>44278.5</v>
      </c>
      <c r="L339" s="82">
        <v>44286.5</v>
      </c>
      <c r="M339" s="82">
        <v>44286.5</v>
      </c>
      <c r="O339">
        <f t="shared" si="22"/>
        <v>8</v>
      </c>
      <c r="P339" s="3">
        <f t="shared" si="23"/>
        <v>52</v>
      </c>
    </row>
    <row r="340" spans="1:16" x14ac:dyDescent="0.35">
      <c r="A340" t="s">
        <v>374</v>
      </c>
      <c r="B340" s="68" t="s">
        <v>313</v>
      </c>
      <c r="C340" s="57">
        <v>44286</v>
      </c>
      <c r="D340" s="17">
        <v>44286</v>
      </c>
      <c r="E340" s="68" t="s">
        <v>478</v>
      </c>
      <c r="F340" s="15" t="s">
        <v>479</v>
      </c>
      <c r="G340" s="16">
        <v>130.44</v>
      </c>
      <c r="H340" s="2">
        <v>44271</v>
      </c>
      <c r="I340" s="17">
        <v>44286</v>
      </c>
      <c r="J340">
        <f t="shared" si="20"/>
        <v>16</v>
      </c>
      <c r="K340" s="2">
        <f t="shared" si="21"/>
        <v>44278.5</v>
      </c>
      <c r="L340" s="82">
        <v>44286.5</v>
      </c>
      <c r="M340" s="82">
        <v>44286.5</v>
      </c>
      <c r="O340">
        <f t="shared" si="22"/>
        <v>8</v>
      </c>
      <c r="P340" s="3">
        <f t="shared" si="23"/>
        <v>1043.52</v>
      </c>
    </row>
    <row r="341" spans="1:16" x14ac:dyDescent="0.35">
      <c r="A341" t="s">
        <v>374</v>
      </c>
      <c r="B341" s="68" t="s">
        <v>313</v>
      </c>
      <c r="C341" s="57">
        <v>44286</v>
      </c>
      <c r="D341" s="17">
        <v>44286</v>
      </c>
      <c r="E341" s="68" t="s">
        <v>480</v>
      </c>
      <c r="F341" s="15" t="s">
        <v>481</v>
      </c>
      <c r="G341" s="16">
        <v>78.239999999999995</v>
      </c>
      <c r="H341" s="2">
        <v>44271</v>
      </c>
      <c r="I341" s="17">
        <v>44286</v>
      </c>
      <c r="J341">
        <f t="shared" si="20"/>
        <v>16</v>
      </c>
      <c r="K341" s="2">
        <f t="shared" si="21"/>
        <v>44278.5</v>
      </c>
      <c r="L341" s="82">
        <v>44286.5</v>
      </c>
      <c r="M341" s="82">
        <v>44286.5</v>
      </c>
      <c r="O341">
        <f t="shared" si="22"/>
        <v>8</v>
      </c>
      <c r="P341" s="3">
        <f t="shared" si="23"/>
        <v>625.91999999999996</v>
      </c>
    </row>
    <row r="342" spans="1:16" x14ac:dyDescent="0.35">
      <c r="A342" t="s">
        <v>374</v>
      </c>
      <c r="B342" s="68" t="s">
        <v>313</v>
      </c>
      <c r="C342" s="57">
        <v>44286</v>
      </c>
      <c r="D342" s="17">
        <v>44286</v>
      </c>
      <c r="E342" s="68" t="s">
        <v>444</v>
      </c>
      <c r="F342" s="15" t="s">
        <v>445</v>
      </c>
      <c r="G342" s="16">
        <v>6.33</v>
      </c>
      <c r="H342" s="2">
        <v>44271</v>
      </c>
      <c r="I342" s="17">
        <v>44286</v>
      </c>
      <c r="J342">
        <f t="shared" si="20"/>
        <v>16</v>
      </c>
      <c r="K342" s="2">
        <f t="shared" si="21"/>
        <v>44278.5</v>
      </c>
      <c r="L342" s="82">
        <v>44286.5</v>
      </c>
      <c r="M342" s="82">
        <v>44286.5</v>
      </c>
      <c r="O342">
        <f t="shared" si="22"/>
        <v>8</v>
      </c>
      <c r="P342" s="3">
        <f t="shared" si="23"/>
        <v>50.64</v>
      </c>
    </row>
    <row r="343" spans="1:16" x14ac:dyDescent="0.35">
      <c r="A343" t="s">
        <v>374</v>
      </c>
      <c r="B343" s="68" t="s">
        <v>313</v>
      </c>
      <c r="C343" s="57">
        <v>44286</v>
      </c>
      <c r="D343" s="17">
        <v>44286</v>
      </c>
      <c r="E343" s="68" t="s">
        <v>430</v>
      </c>
      <c r="F343" s="15" t="s">
        <v>431</v>
      </c>
      <c r="G343" s="16">
        <v>100.68</v>
      </c>
      <c r="H343" s="2">
        <v>44271</v>
      </c>
      <c r="I343" s="17">
        <v>44286</v>
      </c>
      <c r="J343">
        <f t="shared" si="20"/>
        <v>16</v>
      </c>
      <c r="K343" s="2">
        <f t="shared" si="21"/>
        <v>44278.5</v>
      </c>
      <c r="L343" s="82">
        <v>44286.5</v>
      </c>
      <c r="M343" s="82">
        <v>44286.5</v>
      </c>
      <c r="O343">
        <f t="shared" si="22"/>
        <v>8</v>
      </c>
      <c r="P343" s="3">
        <f t="shared" si="23"/>
        <v>805.44</v>
      </c>
    </row>
    <row r="344" spans="1:16" x14ac:dyDescent="0.35">
      <c r="A344" t="s">
        <v>374</v>
      </c>
      <c r="B344" s="68" t="s">
        <v>313</v>
      </c>
      <c r="C344" s="57">
        <v>44286</v>
      </c>
      <c r="D344" s="17">
        <v>44286</v>
      </c>
      <c r="E344" s="68" t="s">
        <v>432</v>
      </c>
      <c r="F344" s="15" t="s">
        <v>433</v>
      </c>
      <c r="G344" s="16">
        <v>151.02000000000001</v>
      </c>
      <c r="H344" s="2">
        <v>44271</v>
      </c>
      <c r="I344" s="17">
        <v>44286</v>
      </c>
      <c r="J344">
        <f t="shared" si="20"/>
        <v>16</v>
      </c>
      <c r="K344" s="2">
        <f t="shared" si="21"/>
        <v>44278.5</v>
      </c>
      <c r="L344" s="82">
        <v>44286.5</v>
      </c>
      <c r="M344" s="82">
        <v>44286.5</v>
      </c>
      <c r="O344">
        <f t="shared" si="22"/>
        <v>8</v>
      </c>
      <c r="P344" s="3">
        <f t="shared" si="23"/>
        <v>1208.1600000000001</v>
      </c>
    </row>
    <row r="345" spans="1:16" x14ac:dyDescent="0.35">
      <c r="A345" t="s">
        <v>374</v>
      </c>
      <c r="B345" s="68" t="s">
        <v>313</v>
      </c>
      <c r="C345" s="57">
        <v>44286</v>
      </c>
      <c r="D345" s="17">
        <v>44286</v>
      </c>
      <c r="E345" s="68" t="s">
        <v>434</v>
      </c>
      <c r="F345" s="15" t="s">
        <v>435</v>
      </c>
      <c r="G345" s="16">
        <v>88.1</v>
      </c>
      <c r="H345" s="2">
        <v>44271</v>
      </c>
      <c r="I345" s="17">
        <v>44286</v>
      </c>
      <c r="J345">
        <f t="shared" si="20"/>
        <v>16</v>
      </c>
      <c r="K345" s="2">
        <f t="shared" si="21"/>
        <v>44278.5</v>
      </c>
      <c r="L345" s="82">
        <v>44286.5</v>
      </c>
      <c r="M345" s="82">
        <v>44286.5</v>
      </c>
      <c r="O345">
        <f t="shared" si="22"/>
        <v>8</v>
      </c>
      <c r="P345" s="3">
        <f t="shared" si="23"/>
        <v>704.8</v>
      </c>
    </row>
    <row r="346" spans="1:16" x14ac:dyDescent="0.35">
      <c r="A346" t="s">
        <v>374</v>
      </c>
      <c r="B346" s="68" t="s">
        <v>313</v>
      </c>
      <c r="C346" s="57">
        <v>44286</v>
      </c>
      <c r="D346" s="17">
        <v>44286</v>
      </c>
      <c r="E346" s="68" t="s">
        <v>438</v>
      </c>
      <c r="F346" s="15" t="s">
        <v>439</v>
      </c>
      <c r="G346" s="16">
        <v>75.510000000000005</v>
      </c>
      <c r="H346" s="2">
        <v>44271</v>
      </c>
      <c r="I346" s="17">
        <v>44286</v>
      </c>
      <c r="J346">
        <f t="shared" si="20"/>
        <v>16</v>
      </c>
      <c r="K346" s="2">
        <f t="shared" si="21"/>
        <v>44278.5</v>
      </c>
      <c r="L346" s="82">
        <v>44286.5</v>
      </c>
      <c r="M346" s="82">
        <v>44286.5</v>
      </c>
      <c r="O346">
        <f t="shared" si="22"/>
        <v>8</v>
      </c>
      <c r="P346" s="3">
        <f t="shared" si="23"/>
        <v>604.08000000000004</v>
      </c>
    </row>
    <row r="347" spans="1:16" x14ac:dyDescent="0.35">
      <c r="A347" t="s">
        <v>374</v>
      </c>
      <c r="B347" s="68" t="s">
        <v>313</v>
      </c>
      <c r="C347" s="57">
        <v>44286</v>
      </c>
      <c r="D347" s="17">
        <v>44286</v>
      </c>
      <c r="E347" s="68" t="s">
        <v>430</v>
      </c>
      <c r="F347" s="15" t="s">
        <v>431</v>
      </c>
      <c r="G347" s="16">
        <v>394.26</v>
      </c>
      <c r="H347" s="2">
        <v>44271</v>
      </c>
      <c r="I347" s="17">
        <v>44286</v>
      </c>
      <c r="J347">
        <f t="shared" si="20"/>
        <v>16</v>
      </c>
      <c r="K347" s="2">
        <f t="shared" si="21"/>
        <v>44278.5</v>
      </c>
      <c r="L347" s="82">
        <v>44286.5</v>
      </c>
      <c r="M347" s="82">
        <v>44286.5</v>
      </c>
      <c r="O347">
        <f t="shared" si="22"/>
        <v>8</v>
      </c>
      <c r="P347" s="3">
        <f t="shared" si="23"/>
        <v>3154.08</v>
      </c>
    </row>
    <row r="348" spans="1:16" x14ac:dyDescent="0.35">
      <c r="A348" t="s">
        <v>374</v>
      </c>
      <c r="B348" s="68" t="s">
        <v>313</v>
      </c>
      <c r="C348" s="57">
        <v>44286</v>
      </c>
      <c r="D348" s="17">
        <v>44286</v>
      </c>
      <c r="E348" s="68" t="s">
        <v>432</v>
      </c>
      <c r="F348" s="15" t="s">
        <v>433</v>
      </c>
      <c r="G348" s="16">
        <v>591.39</v>
      </c>
      <c r="H348" s="2">
        <v>44271</v>
      </c>
      <c r="I348" s="17">
        <v>44286</v>
      </c>
      <c r="J348">
        <f t="shared" si="20"/>
        <v>16</v>
      </c>
      <c r="K348" s="2">
        <f t="shared" si="21"/>
        <v>44278.5</v>
      </c>
      <c r="L348" s="82">
        <v>44286.5</v>
      </c>
      <c r="M348" s="82">
        <v>44286.5</v>
      </c>
      <c r="O348">
        <f t="shared" si="22"/>
        <v>8</v>
      </c>
      <c r="P348" s="3">
        <f t="shared" si="23"/>
        <v>4731.12</v>
      </c>
    </row>
    <row r="349" spans="1:16" x14ac:dyDescent="0.35">
      <c r="A349" t="s">
        <v>374</v>
      </c>
      <c r="B349" s="68" t="s">
        <v>313</v>
      </c>
      <c r="C349" s="57">
        <v>44286</v>
      </c>
      <c r="D349" s="17">
        <v>44286</v>
      </c>
      <c r="E349" s="68" t="s">
        <v>434</v>
      </c>
      <c r="F349" s="15" t="s">
        <v>435</v>
      </c>
      <c r="G349" s="16">
        <v>837.8</v>
      </c>
      <c r="H349" s="2">
        <v>44271</v>
      </c>
      <c r="I349" s="17">
        <v>44286</v>
      </c>
      <c r="J349">
        <f t="shared" si="20"/>
        <v>16</v>
      </c>
      <c r="K349" s="2">
        <f t="shared" si="21"/>
        <v>44278.5</v>
      </c>
      <c r="L349" s="82">
        <v>44286.5</v>
      </c>
      <c r="M349" s="82">
        <v>44286.5</v>
      </c>
      <c r="O349">
        <f t="shared" si="22"/>
        <v>8</v>
      </c>
      <c r="P349" s="3">
        <f t="shared" si="23"/>
        <v>6702.4</v>
      </c>
    </row>
    <row r="350" spans="1:16" x14ac:dyDescent="0.35">
      <c r="A350" t="s">
        <v>374</v>
      </c>
      <c r="B350" s="68" t="s">
        <v>313</v>
      </c>
      <c r="C350" s="57">
        <v>44286</v>
      </c>
      <c r="D350" s="17">
        <v>44286</v>
      </c>
      <c r="E350" s="68" t="s">
        <v>440</v>
      </c>
      <c r="F350" s="15" t="s">
        <v>441</v>
      </c>
      <c r="G350" s="16">
        <v>3.34</v>
      </c>
      <c r="H350" s="2">
        <v>44271</v>
      </c>
      <c r="I350" s="17">
        <v>44286</v>
      </c>
      <c r="J350">
        <f t="shared" si="20"/>
        <v>16</v>
      </c>
      <c r="K350" s="2">
        <f t="shared" si="21"/>
        <v>44278.5</v>
      </c>
      <c r="L350" s="82">
        <v>44286.5</v>
      </c>
      <c r="M350" s="79">
        <v>44279.5</v>
      </c>
      <c r="O350">
        <f t="shared" si="22"/>
        <v>1</v>
      </c>
      <c r="P350" s="3">
        <f t="shared" si="23"/>
        <v>3.34</v>
      </c>
    </row>
    <row r="351" spans="1:16" x14ac:dyDescent="0.35">
      <c r="A351" t="s">
        <v>374</v>
      </c>
      <c r="B351" s="68" t="s">
        <v>313</v>
      </c>
      <c r="C351" s="57">
        <v>44286</v>
      </c>
      <c r="D351" s="17">
        <v>44286</v>
      </c>
      <c r="E351" s="68" t="s">
        <v>442</v>
      </c>
      <c r="F351" s="15" t="s">
        <v>443</v>
      </c>
      <c r="G351" s="16">
        <v>6.5</v>
      </c>
      <c r="H351" s="2">
        <v>44271</v>
      </c>
      <c r="I351" s="17">
        <v>44286</v>
      </c>
      <c r="J351">
        <f t="shared" si="20"/>
        <v>16</v>
      </c>
      <c r="K351" s="2">
        <f t="shared" si="21"/>
        <v>44278.5</v>
      </c>
      <c r="L351" s="82">
        <v>44286.5</v>
      </c>
      <c r="M351" s="82">
        <v>44286.5</v>
      </c>
      <c r="O351">
        <f t="shared" si="22"/>
        <v>8</v>
      </c>
      <c r="P351" s="3">
        <f t="shared" si="23"/>
        <v>52</v>
      </c>
    </row>
    <row r="352" spans="1:16" x14ac:dyDescent="0.35">
      <c r="A352" t="s">
        <v>374</v>
      </c>
      <c r="B352" s="68" t="s">
        <v>313</v>
      </c>
      <c r="C352" s="57">
        <v>44286</v>
      </c>
      <c r="D352" s="17">
        <v>44286</v>
      </c>
      <c r="E352" s="68" t="s">
        <v>444</v>
      </c>
      <c r="F352" s="15" t="s">
        <v>445</v>
      </c>
      <c r="G352" s="16">
        <v>158</v>
      </c>
      <c r="H352" s="2">
        <v>44271</v>
      </c>
      <c r="I352" s="17">
        <v>44286</v>
      </c>
      <c r="J352">
        <f t="shared" si="20"/>
        <v>16</v>
      </c>
      <c r="K352" s="2">
        <f t="shared" si="21"/>
        <v>44278.5</v>
      </c>
      <c r="L352" s="82">
        <v>44286.5</v>
      </c>
      <c r="M352" s="82">
        <v>44286.5</v>
      </c>
      <c r="O352">
        <f t="shared" si="22"/>
        <v>8</v>
      </c>
      <c r="P352" s="3">
        <f t="shared" si="23"/>
        <v>1264</v>
      </c>
    </row>
    <row r="353" spans="1:16" x14ac:dyDescent="0.35">
      <c r="A353" t="s">
        <v>374</v>
      </c>
      <c r="B353" s="68" t="s">
        <v>313</v>
      </c>
      <c r="C353" s="57">
        <v>44286</v>
      </c>
      <c r="D353" s="17">
        <v>44286</v>
      </c>
      <c r="E353" s="68" t="s">
        <v>572</v>
      </c>
      <c r="F353" s="15" t="s">
        <v>573</v>
      </c>
      <c r="G353" s="16">
        <v>98.56</v>
      </c>
      <c r="H353" s="2">
        <v>44271</v>
      </c>
      <c r="I353" s="17">
        <v>44286</v>
      </c>
      <c r="J353">
        <f t="shared" si="20"/>
        <v>16</v>
      </c>
      <c r="K353" s="2">
        <f t="shared" si="21"/>
        <v>44278.5</v>
      </c>
      <c r="L353" s="82">
        <v>44286.5</v>
      </c>
      <c r="M353" s="79">
        <v>44286.5</v>
      </c>
      <c r="O353">
        <f t="shared" si="22"/>
        <v>8</v>
      </c>
      <c r="P353" s="3">
        <f t="shared" si="23"/>
        <v>788.48</v>
      </c>
    </row>
    <row r="354" spans="1:16" x14ac:dyDescent="0.35">
      <c r="A354" t="s">
        <v>374</v>
      </c>
      <c r="B354" s="68" t="s">
        <v>313</v>
      </c>
      <c r="C354" s="57">
        <v>44286</v>
      </c>
      <c r="D354" s="17">
        <v>44286</v>
      </c>
      <c r="E354" s="68" t="s">
        <v>494</v>
      </c>
      <c r="F354" s="15" t="s">
        <v>495</v>
      </c>
      <c r="G354" s="16">
        <v>11.86</v>
      </c>
      <c r="H354" s="2">
        <v>44271</v>
      </c>
      <c r="I354" s="17">
        <v>44286</v>
      </c>
      <c r="J354">
        <f t="shared" si="20"/>
        <v>16</v>
      </c>
      <c r="K354" s="2">
        <f t="shared" si="21"/>
        <v>44278.5</v>
      </c>
      <c r="L354" s="82">
        <v>44286.5</v>
      </c>
      <c r="M354" s="82">
        <v>44286.5</v>
      </c>
      <c r="O354">
        <f t="shared" si="22"/>
        <v>8</v>
      </c>
      <c r="P354" s="3">
        <f t="shared" si="23"/>
        <v>94.88</v>
      </c>
    </row>
    <row r="355" spans="1:16" x14ac:dyDescent="0.35">
      <c r="A355" t="s">
        <v>374</v>
      </c>
      <c r="B355" s="68" t="s">
        <v>313</v>
      </c>
      <c r="C355" s="57">
        <v>44286</v>
      </c>
      <c r="D355" s="17">
        <v>44286</v>
      </c>
      <c r="E355" s="68" t="s">
        <v>496</v>
      </c>
      <c r="F355" s="15" t="s">
        <v>497</v>
      </c>
      <c r="G355" s="16">
        <v>1.96</v>
      </c>
      <c r="H355" s="2">
        <v>44271</v>
      </c>
      <c r="I355" s="17">
        <v>44286</v>
      </c>
      <c r="J355">
        <f t="shared" si="20"/>
        <v>16</v>
      </c>
      <c r="K355" s="2">
        <f t="shared" si="21"/>
        <v>44278.5</v>
      </c>
      <c r="L355" s="82">
        <v>44286.5</v>
      </c>
      <c r="M355" s="82">
        <v>44286.5</v>
      </c>
      <c r="O355">
        <f t="shared" si="22"/>
        <v>8</v>
      </c>
      <c r="P355" s="3">
        <f t="shared" si="23"/>
        <v>15.68</v>
      </c>
    </row>
    <row r="356" spans="1:16" x14ac:dyDescent="0.35">
      <c r="A356" t="s">
        <v>374</v>
      </c>
      <c r="B356" s="68" t="s">
        <v>313</v>
      </c>
      <c r="C356" s="57">
        <v>44286</v>
      </c>
      <c r="D356" s="17">
        <v>44286</v>
      </c>
      <c r="E356" s="68" t="s">
        <v>430</v>
      </c>
      <c r="F356" s="15" t="s">
        <v>431</v>
      </c>
      <c r="G356" s="16">
        <v>409926.87999999966</v>
      </c>
      <c r="H356" s="2">
        <v>44271</v>
      </c>
      <c r="I356" s="17">
        <v>44286</v>
      </c>
      <c r="J356">
        <f t="shared" si="20"/>
        <v>16</v>
      </c>
      <c r="K356" s="2">
        <f t="shared" si="21"/>
        <v>44278.5</v>
      </c>
      <c r="L356" s="82">
        <v>44286.5</v>
      </c>
      <c r="M356" s="82">
        <v>44286.5</v>
      </c>
      <c r="O356">
        <f t="shared" si="22"/>
        <v>8</v>
      </c>
      <c r="P356" s="3">
        <f t="shared" si="23"/>
        <v>3279415.0399999972</v>
      </c>
    </row>
    <row r="357" spans="1:16" x14ac:dyDescent="0.35">
      <c r="A357" t="s">
        <v>374</v>
      </c>
      <c r="B357" s="68" t="s">
        <v>313</v>
      </c>
      <c r="C357" s="57">
        <v>44286</v>
      </c>
      <c r="D357" s="17">
        <v>44286</v>
      </c>
      <c r="E357" s="68" t="s">
        <v>456</v>
      </c>
      <c r="F357" s="15" t="s">
        <v>457</v>
      </c>
      <c r="G357" s="16">
        <v>98098.269999999975</v>
      </c>
      <c r="H357" s="2">
        <v>44271</v>
      </c>
      <c r="I357" s="17">
        <v>44286</v>
      </c>
      <c r="J357">
        <f t="shared" si="20"/>
        <v>16</v>
      </c>
      <c r="K357" s="2">
        <f t="shared" si="21"/>
        <v>44278.5</v>
      </c>
      <c r="L357" s="82">
        <v>44286.5</v>
      </c>
      <c r="M357" s="82">
        <v>44286.5</v>
      </c>
      <c r="O357">
        <f t="shared" si="22"/>
        <v>8</v>
      </c>
      <c r="P357" s="3">
        <f t="shared" si="23"/>
        <v>784786.1599999998</v>
      </c>
    </row>
    <row r="358" spans="1:16" x14ac:dyDescent="0.35">
      <c r="A358" t="s">
        <v>374</v>
      </c>
      <c r="B358" s="68" t="s">
        <v>313</v>
      </c>
      <c r="C358" s="57">
        <v>44286</v>
      </c>
      <c r="D358" s="17">
        <v>44286</v>
      </c>
      <c r="E358" s="68" t="s">
        <v>432</v>
      </c>
      <c r="F358" s="15" t="s">
        <v>433</v>
      </c>
      <c r="G358" s="16">
        <v>1487134.8200000022</v>
      </c>
      <c r="H358" s="2">
        <v>44271</v>
      </c>
      <c r="I358" s="17">
        <v>44286</v>
      </c>
      <c r="J358">
        <f t="shared" si="20"/>
        <v>16</v>
      </c>
      <c r="K358" s="2">
        <f t="shared" si="21"/>
        <v>44278.5</v>
      </c>
      <c r="L358" s="82">
        <v>44286.5</v>
      </c>
      <c r="M358" s="82">
        <v>44286.5</v>
      </c>
      <c r="O358">
        <f t="shared" si="22"/>
        <v>8</v>
      </c>
      <c r="P358" s="3">
        <f t="shared" si="23"/>
        <v>11897078.560000017</v>
      </c>
    </row>
    <row r="359" spans="1:16" x14ac:dyDescent="0.35">
      <c r="A359" t="s">
        <v>374</v>
      </c>
      <c r="B359" s="68" t="s">
        <v>313</v>
      </c>
      <c r="C359" s="57">
        <v>44286</v>
      </c>
      <c r="D359" s="17">
        <v>44286</v>
      </c>
      <c r="E359" s="68" t="s">
        <v>434</v>
      </c>
      <c r="F359" s="15" t="s">
        <v>435</v>
      </c>
      <c r="G359" s="16">
        <v>2312334.4399999939</v>
      </c>
      <c r="H359" s="2">
        <v>44271</v>
      </c>
      <c r="I359" s="17">
        <v>44286</v>
      </c>
      <c r="J359">
        <f t="shared" si="20"/>
        <v>16</v>
      </c>
      <c r="K359" s="2">
        <f t="shared" si="21"/>
        <v>44278.5</v>
      </c>
      <c r="L359" s="82">
        <v>44286.5</v>
      </c>
      <c r="M359" s="82">
        <v>44286.5</v>
      </c>
      <c r="O359">
        <f t="shared" si="22"/>
        <v>8</v>
      </c>
      <c r="P359" s="3">
        <f t="shared" si="23"/>
        <v>18498675.519999951</v>
      </c>
    </row>
    <row r="360" spans="1:16" x14ac:dyDescent="0.35">
      <c r="A360" t="s">
        <v>374</v>
      </c>
      <c r="B360" s="68" t="s">
        <v>313</v>
      </c>
      <c r="C360" s="57">
        <v>44286</v>
      </c>
      <c r="D360" s="17">
        <v>44286</v>
      </c>
      <c r="E360" s="68" t="s">
        <v>436</v>
      </c>
      <c r="F360" s="15" t="s">
        <v>437</v>
      </c>
      <c r="G360" s="16">
        <v>332683.11</v>
      </c>
      <c r="H360" s="2">
        <v>44271</v>
      </c>
      <c r="I360" s="17">
        <v>44286</v>
      </c>
      <c r="J360">
        <f t="shared" si="20"/>
        <v>16</v>
      </c>
      <c r="K360" s="2">
        <f t="shared" si="21"/>
        <v>44278.5</v>
      </c>
      <c r="L360" s="82">
        <v>44286.5</v>
      </c>
      <c r="M360" s="82">
        <v>44286.5</v>
      </c>
      <c r="O360">
        <f t="shared" si="22"/>
        <v>8</v>
      </c>
      <c r="P360" s="3">
        <f t="shared" si="23"/>
        <v>2661464.88</v>
      </c>
    </row>
    <row r="361" spans="1:16" x14ac:dyDescent="0.35">
      <c r="A361" t="s">
        <v>374</v>
      </c>
      <c r="B361" s="68" t="s">
        <v>313</v>
      </c>
      <c r="C361" s="57">
        <v>44286</v>
      </c>
      <c r="D361" s="17">
        <v>44286</v>
      </c>
      <c r="E361" s="68" t="s">
        <v>438</v>
      </c>
      <c r="F361" s="15" t="s">
        <v>439</v>
      </c>
      <c r="G361" s="16">
        <v>370570.76</v>
      </c>
      <c r="H361" s="2">
        <v>44271</v>
      </c>
      <c r="I361" s="17">
        <v>44286</v>
      </c>
      <c r="J361">
        <f t="shared" si="20"/>
        <v>16</v>
      </c>
      <c r="K361" s="2">
        <f t="shared" si="21"/>
        <v>44278.5</v>
      </c>
      <c r="L361" s="82">
        <v>44286.5</v>
      </c>
      <c r="M361" s="82">
        <v>44286.5</v>
      </c>
      <c r="O361">
        <f t="shared" si="22"/>
        <v>8</v>
      </c>
      <c r="P361" s="3">
        <f t="shared" si="23"/>
        <v>2964566.08</v>
      </c>
    </row>
    <row r="362" spans="1:16" x14ac:dyDescent="0.35">
      <c r="A362" t="s">
        <v>374</v>
      </c>
      <c r="B362" s="68" t="s">
        <v>313</v>
      </c>
      <c r="C362" s="57">
        <v>44286</v>
      </c>
      <c r="D362" s="17">
        <v>44286</v>
      </c>
      <c r="E362" s="68" t="s">
        <v>568</v>
      </c>
      <c r="F362" s="15" t="s">
        <v>569</v>
      </c>
      <c r="G362" s="16">
        <v>200</v>
      </c>
      <c r="H362" s="2">
        <v>44271</v>
      </c>
      <c r="I362" s="17">
        <v>44286</v>
      </c>
      <c r="J362">
        <f t="shared" si="20"/>
        <v>16</v>
      </c>
      <c r="K362" s="2">
        <f t="shared" si="21"/>
        <v>44278.5</v>
      </c>
      <c r="L362" s="82">
        <v>44286.5</v>
      </c>
      <c r="M362" s="79">
        <v>44286.5</v>
      </c>
      <c r="O362">
        <f t="shared" si="22"/>
        <v>8</v>
      </c>
      <c r="P362" s="3">
        <f t="shared" si="23"/>
        <v>1600</v>
      </c>
    </row>
    <row r="363" spans="1:16" x14ac:dyDescent="0.35">
      <c r="A363" t="s">
        <v>374</v>
      </c>
      <c r="B363" s="68" t="s">
        <v>313</v>
      </c>
      <c r="C363" s="57">
        <v>44286</v>
      </c>
      <c r="D363" s="17">
        <v>44286</v>
      </c>
      <c r="E363" s="68" t="s">
        <v>464</v>
      </c>
      <c r="F363" s="15" t="s">
        <v>465</v>
      </c>
      <c r="G363" s="16">
        <v>17.18</v>
      </c>
      <c r="H363" s="2">
        <v>44271</v>
      </c>
      <c r="I363" s="17">
        <v>44286</v>
      </c>
      <c r="J363">
        <f t="shared" si="20"/>
        <v>16</v>
      </c>
      <c r="K363" s="2">
        <f t="shared" si="21"/>
        <v>44278.5</v>
      </c>
      <c r="L363" s="82">
        <v>44286.5</v>
      </c>
      <c r="M363" s="82">
        <v>44286.5</v>
      </c>
      <c r="O363">
        <f t="shared" si="22"/>
        <v>8</v>
      </c>
      <c r="P363" s="3">
        <f t="shared" si="23"/>
        <v>137.44</v>
      </c>
    </row>
    <row r="364" spans="1:16" x14ac:dyDescent="0.35">
      <c r="A364" t="s">
        <v>374</v>
      </c>
      <c r="B364" s="68" t="s">
        <v>313</v>
      </c>
      <c r="C364" s="57">
        <v>44286</v>
      </c>
      <c r="D364" s="17">
        <v>44286</v>
      </c>
      <c r="E364" s="68" t="s">
        <v>466</v>
      </c>
      <c r="F364" s="15" t="s">
        <v>467</v>
      </c>
      <c r="G364" s="16">
        <v>127.12</v>
      </c>
      <c r="H364" s="2">
        <v>44271</v>
      </c>
      <c r="I364" s="17">
        <v>44286</v>
      </c>
      <c r="J364">
        <f t="shared" si="20"/>
        <v>16</v>
      </c>
      <c r="K364" s="2">
        <f t="shared" si="21"/>
        <v>44278.5</v>
      </c>
      <c r="L364" s="82">
        <v>44286.5</v>
      </c>
      <c r="M364" s="82">
        <v>44286.5</v>
      </c>
      <c r="O364">
        <f t="shared" si="22"/>
        <v>8</v>
      </c>
      <c r="P364" s="3">
        <f t="shared" si="23"/>
        <v>1016.96</v>
      </c>
    </row>
    <row r="365" spans="1:16" x14ac:dyDescent="0.35">
      <c r="A365" t="s">
        <v>374</v>
      </c>
      <c r="B365" s="68" t="s">
        <v>313</v>
      </c>
      <c r="C365" s="57">
        <v>44286</v>
      </c>
      <c r="D365" s="17">
        <v>44286</v>
      </c>
      <c r="E365" s="68" t="s">
        <v>440</v>
      </c>
      <c r="F365" s="15" t="s">
        <v>441</v>
      </c>
      <c r="G365" s="16">
        <f>31721.9900000003+10.59</f>
        <v>31732.5800000003</v>
      </c>
      <c r="H365" s="2">
        <v>44271</v>
      </c>
      <c r="I365" s="17">
        <v>44286</v>
      </c>
      <c r="J365">
        <f t="shared" si="20"/>
        <v>16</v>
      </c>
      <c r="K365" s="2">
        <f t="shared" si="21"/>
        <v>44278.5</v>
      </c>
      <c r="L365" s="82">
        <v>44286.5</v>
      </c>
      <c r="M365" s="79">
        <v>44279.5</v>
      </c>
      <c r="O365">
        <f t="shared" si="22"/>
        <v>1</v>
      </c>
      <c r="P365" s="3">
        <f t="shared" si="23"/>
        <v>31732.5800000003</v>
      </c>
    </row>
    <row r="366" spans="1:16" x14ac:dyDescent="0.35">
      <c r="A366" t="s">
        <v>374</v>
      </c>
      <c r="B366" s="68" t="s">
        <v>313</v>
      </c>
      <c r="C366" s="57">
        <v>44286</v>
      </c>
      <c r="D366" s="17">
        <v>44286</v>
      </c>
      <c r="E366" s="68" t="s">
        <v>468</v>
      </c>
      <c r="F366" s="15" t="s">
        <v>469</v>
      </c>
      <c r="G366" s="16">
        <v>826.79000000000974</v>
      </c>
      <c r="H366" s="2">
        <v>44271</v>
      </c>
      <c r="I366" s="17">
        <v>44286</v>
      </c>
      <c r="J366">
        <f t="shared" si="20"/>
        <v>16</v>
      </c>
      <c r="K366" s="2">
        <f t="shared" si="21"/>
        <v>44278.5</v>
      </c>
      <c r="L366" s="82">
        <v>44286.5</v>
      </c>
      <c r="M366" s="82">
        <v>44286.5</v>
      </c>
      <c r="O366">
        <f t="shared" si="22"/>
        <v>8</v>
      </c>
      <c r="P366" s="3">
        <f t="shared" si="23"/>
        <v>6614.3200000000779</v>
      </c>
    </row>
    <row r="367" spans="1:16" x14ac:dyDescent="0.35">
      <c r="A367" t="s">
        <v>374</v>
      </c>
      <c r="B367" s="68" t="s">
        <v>313</v>
      </c>
      <c r="C367" s="57">
        <v>44286</v>
      </c>
      <c r="D367" s="17">
        <v>44286</v>
      </c>
      <c r="E367" s="68" t="s">
        <v>474</v>
      </c>
      <c r="F367" s="15" t="s">
        <v>475</v>
      </c>
      <c r="G367" s="16">
        <v>33901.119999999974</v>
      </c>
      <c r="H367" s="2">
        <v>44271</v>
      </c>
      <c r="I367" s="17">
        <v>44286</v>
      </c>
      <c r="J367">
        <f t="shared" si="20"/>
        <v>16</v>
      </c>
      <c r="K367" s="2">
        <f t="shared" si="21"/>
        <v>44278.5</v>
      </c>
      <c r="L367" s="82">
        <v>44286.5</v>
      </c>
      <c r="M367" s="79">
        <v>44286.5</v>
      </c>
      <c r="O367">
        <f t="shared" si="22"/>
        <v>8</v>
      </c>
      <c r="P367" s="3">
        <f t="shared" si="23"/>
        <v>271208.95999999979</v>
      </c>
    </row>
    <row r="368" spans="1:16" x14ac:dyDescent="0.35">
      <c r="A368" t="s">
        <v>374</v>
      </c>
      <c r="B368" s="68" t="s">
        <v>313</v>
      </c>
      <c r="C368" s="57">
        <v>44286</v>
      </c>
      <c r="D368" s="17">
        <v>44286</v>
      </c>
      <c r="E368" s="68" t="s">
        <v>442</v>
      </c>
      <c r="F368" s="15" t="s">
        <v>443</v>
      </c>
      <c r="G368" s="16">
        <f>82874.38+26.5</f>
        <v>82900.88</v>
      </c>
      <c r="H368" s="2">
        <v>44271</v>
      </c>
      <c r="I368" s="17">
        <v>44286</v>
      </c>
      <c r="J368">
        <f t="shared" si="20"/>
        <v>16</v>
      </c>
      <c r="K368" s="2">
        <f t="shared" si="21"/>
        <v>44278.5</v>
      </c>
      <c r="L368" s="82">
        <v>44286.5</v>
      </c>
      <c r="M368" s="82">
        <v>44286.5</v>
      </c>
      <c r="O368">
        <f t="shared" si="22"/>
        <v>8</v>
      </c>
      <c r="P368" s="3">
        <f t="shared" si="23"/>
        <v>663207.04</v>
      </c>
    </row>
    <row r="369" spans="1:16" x14ac:dyDescent="0.35">
      <c r="A369" t="s">
        <v>374</v>
      </c>
      <c r="B369" s="68" t="s">
        <v>313</v>
      </c>
      <c r="C369" s="57">
        <v>44286</v>
      </c>
      <c r="D369" s="17">
        <v>44286</v>
      </c>
      <c r="E369" s="68" t="s">
        <v>476</v>
      </c>
      <c r="F369" s="15" t="s">
        <v>477</v>
      </c>
      <c r="G369" s="16">
        <v>1258.0299999999629</v>
      </c>
      <c r="H369" s="2">
        <v>44271</v>
      </c>
      <c r="I369" s="17">
        <v>44286</v>
      </c>
      <c r="J369">
        <f t="shared" si="20"/>
        <v>16</v>
      </c>
      <c r="K369" s="2">
        <f t="shared" si="21"/>
        <v>44278.5</v>
      </c>
      <c r="L369" s="82">
        <v>44286.5</v>
      </c>
      <c r="M369" s="82">
        <v>44286.5</v>
      </c>
      <c r="O369">
        <f t="shared" si="22"/>
        <v>8</v>
      </c>
      <c r="P369" s="3">
        <f t="shared" si="23"/>
        <v>10064.239999999703</v>
      </c>
    </row>
    <row r="370" spans="1:16" x14ac:dyDescent="0.35">
      <c r="A370" t="s">
        <v>374</v>
      </c>
      <c r="B370" s="68" t="s">
        <v>313</v>
      </c>
      <c r="C370" s="57">
        <v>44286</v>
      </c>
      <c r="D370" s="17">
        <v>44286</v>
      </c>
      <c r="E370" s="68" t="s">
        <v>578</v>
      </c>
      <c r="F370" s="15" t="s">
        <v>579</v>
      </c>
      <c r="G370" s="16">
        <v>21486.230000000003</v>
      </c>
      <c r="H370" s="2">
        <v>44271</v>
      </c>
      <c r="I370" s="17">
        <v>44286</v>
      </c>
      <c r="J370">
        <f t="shared" si="20"/>
        <v>16</v>
      </c>
      <c r="K370" s="2">
        <f t="shared" si="21"/>
        <v>44278.5</v>
      </c>
      <c r="L370" s="82">
        <v>44286.5</v>
      </c>
      <c r="M370" s="79">
        <v>44286.5</v>
      </c>
      <c r="O370">
        <f t="shared" si="22"/>
        <v>8</v>
      </c>
      <c r="P370" s="3">
        <f t="shared" si="23"/>
        <v>171889.84000000003</v>
      </c>
    </row>
    <row r="371" spans="1:16" x14ac:dyDescent="0.35">
      <c r="A371" t="s">
        <v>374</v>
      </c>
      <c r="B371" s="68" t="s">
        <v>313</v>
      </c>
      <c r="C371" s="57">
        <v>44286</v>
      </c>
      <c r="D371" s="17">
        <v>44286</v>
      </c>
      <c r="E371" s="68" t="s">
        <v>570</v>
      </c>
      <c r="F371" s="15" t="s">
        <v>571</v>
      </c>
      <c r="G371" s="16">
        <f>51369.66+3476.25</f>
        <v>54845.91</v>
      </c>
      <c r="H371" s="2">
        <v>44271</v>
      </c>
      <c r="I371" s="17">
        <v>44286</v>
      </c>
      <c r="J371">
        <f t="shared" si="20"/>
        <v>16</v>
      </c>
      <c r="K371" s="2">
        <f t="shared" si="21"/>
        <v>44278.5</v>
      </c>
      <c r="L371" s="82">
        <v>44286.5</v>
      </c>
      <c r="M371" s="82">
        <v>44286.5</v>
      </c>
      <c r="O371">
        <f t="shared" si="22"/>
        <v>8</v>
      </c>
      <c r="P371" s="3">
        <f t="shared" si="23"/>
        <v>438767.28</v>
      </c>
    </row>
    <row r="372" spans="1:16" x14ac:dyDescent="0.35">
      <c r="A372" t="s">
        <v>374</v>
      </c>
      <c r="B372" s="68" t="s">
        <v>313</v>
      </c>
      <c r="C372" s="57">
        <v>44286</v>
      </c>
      <c r="D372" s="17">
        <v>44286</v>
      </c>
      <c r="E372" s="68" t="s">
        <v>580</v>
      </c>
      <c r="F372" s="15" t="s">
        <v>581</v>
      </c>
      <c r="G372" s="16">
        <v>873.07</v>
      </c>
      <c r="H372" s="2">
        <v>44271</v>
      </c>
      <c r="I372" s="17">
        <v>44286</v>
      </c>
      <c r="J372">
        <f t="shared" si="20"/>
        <v>16</v>
      </c>
      <c r="K372" s="2">
        <f t="shared" si="21"/>
        <v>44278.5</v>
      </c>
      <c r="L372" s="82">
        <v>44286.5</v>
      </c>
      <c r="M372" s="82">
        <v>44286.5</v>
      </c>
      <c r="O372">
        <f t="shared" si="22"/>
        <v>8</v>
      </c>
      <c r="P372" s="3">
        <f t="shared" si="23"/>
        <v>6984.56</v>
      </c>
    </row>
    <row r="373" spans="1:16" x14ac:dyDescent="0.35">
      <c r="A373" t="s">
        <v>374</v>
      </c>
      <c r="B373" s="68" t="s">
        <v>313</v>
      </c>
      <c r="C373" s="57">
        <v>44286</v>
      </c>
      <c r="D373" s="17">
        <v>44286</v>
      </c>
      <c r="E373" s="68" t="s">
        <v>478</v>
      </c>
      <c r="F373" s="15" t="s">
        <v>479</v>
      </c>
      <c r="G373" s="16">
        <f>611884.42000001+266.67</f>
        <v>612151.0900000101</v>
      </c>
      <c r="H373" s="2">
        <v>44271</v>
      </c>
      <c r="I373" s="17">
        <v>44286</v>
      </c>
      <c r="J373">
        <f t="shared" si="20"/>
        <v>16</v>
      </c>
      <c r="K373" s="2">
        <f t="shared" si="21"/>
        <v>44278.5</v>
      </c>
      <c r="L373" s="82">
        <v>44286.5</v>
      </c>
      <c r="M373" s="82">
        <v>44286.5</v>
      </c>
      <c r="O373">
        <f t="shared" si="22"/>
        <v>8</v>
      </c>
      <c r="P373" s="3">
        <f t="shared" si="23"/>
        <v>4897208.7200000808</v>
      </c>
    </row>
    <row r="374" spans="1:16" x14ac:dyDescent="0.35">
      <c r="A374" t="s">
        <v>374</v>
      </c>
      <c r="B374" s="68" t="s">
        <v>313</v>
      </c>
      <c r="C374" s="57">
        <v>44286</v>
      </c>
      <c r="D374" s="17">
        <v>44286</v>
      </c>
      <c r="E374" s="68" t="s">
        <v>480</v>
      </c>
      <c r="F374" s="15" t="s">
        <v>481</v>
      </c>
      <c r="G374" s="16">
        <v>277723.20999999763</v>
      </c>
      <c r="H374" s="2">
        <v>44271</v>
      </c>
      <c r="I374" s="17">
        <v>44286</v>
      </c>
      <c r="J374">
        <f t="shared" si="20"/>
        <v>16</v>
      </c>
      <c r="K374" s="2">
        <f t="shared" si="21"/>
        <v>44278.5</v>
      </c>
      <c r="L374" s="82">
        <v>44286.5</v>
      </c>
      <c r="M374" s="82">
        <v>44286.5</v>
      </c>
      <c r="O374">
        <f t="shared" si="22"/>
        <v>8</v>
      </c>
      <c r="P374" s="3">
        <f t="shared" si="23"/>
        <v>2221785.6799999811</v>
      </c>
    </row>
    <row r="375" spans="1:16" x14ac:dyDescent="0.35">
      <c r="A375" t="s">
        <v>374</v>
      </c>
      <c r="B375" s="68" t="s">
        <v>313</v>
      </c>
      <c r="C375" s="57">
        <v>44286</v>
      </c>
      <c r="D375" s="17">
        <v>44286</v>
      </c>
      <c r="E375" s="68" t="s">
        <v>488</v>
      </c>
      <c r="F375" s="15" t="s">
        <v>489</v>
      </c>
      <c r="G375" s="16">
        <v>47103.289999999964</v>
      </c>
      <c r="H375" s="2">
        <v>44271</v>
      </c>
      <c r="I375" s="17">
        <v>44286</v>
      </c>
      <c r="J375">
        <f t="shared" si="20"/>
        <v>16</v>
      </c>
      <c r="K375" s="2">
        <f t="shared" si="21"/>
        <v>44278.5</v>
      </c>
      <c r="L375" s="82">
        <v>44286.5</v>
      </c>
      <c r="M375" s="79">
        <v>44301.5</v>
      </c>
      <c r="O375">
        <f t="shared" si="22"/>
        <v>23</v>
      </c>
      <c r="P375" s="3">
        <f t="shared" si="23"/>
        <v>1083375.6699999992</v>
      </c>
    </row>
    <row r="376" spans="1:16" x14ac:dyDescent="0.35">
      <c r="A376" t="s">
        <v>374</v>
      </c>
      <c r="B376" s="68" t="s">
        <v>313</v>
      </c>
      <c r="C376" s="57">
        <v>44286</v>
      </c>
      <c r="D376" s="17">
        <v>44286</v>
      </c>
      <c r="E376" s="68" t="s">
        <v>549</v>
      </c>
      <c r="F376" s="15" t="s">
        <v>550</v>
      </c>
      <c r="G376" s="16">
        <v>301.25</v>
      </c>
      <c r="H376" s="2">
        <v>44271</v>
      </c>
      <c r="I376" s="17">
        <v>44286</v>
      </c>
      <c r="J376">
        <f t="shared" si="20"/>
        <v>16</v>
      </c>
      <c r="K376" s="2">
        <f t="shared" si="21"/>
        <v>44278.5</v>
      </c>
      <c r="L376" s="82">
        <v>44286.5</v>
      </c>
      <c r="M376" s="79">
        <v>44286.5</v>
      </c>
      <c r="O376">
        <f t="shared" si="22"/>
        <v>8</v>
      </c>
      <c r="P376" s="3">
        <f t="shared" si="23"/>
        <v>2410</v>
      </c>
    </row>
    <row r="377" spans="1:16" x14ac:dyDescent="0.35">
      <c r="A377" t="s">
        <v>374</v>
      </c>
      <c r="B377" s="69" t="s">
        <v>313</v>
      </c>
      <c r="C377" s="57">
        <v>44286</v>
      </c>
      <c r="D377" s="17">
        <v>44286</v>
      </c>
      <c r="E377" s="68" t="s">
        <v>444</v>
      </c>
      <c r="F377" s="15" t="s">
        <v>445</v>
      </c>
      <c r="G377" s="16">
        <f>454786.100000006+77.5</f>
        <v>454863.60000000597</v>
      </c>
      <c r="H377" s="2">
        <v>44271</v>
      </c>
      <c r="I377" s="17">
        <v>44286</v>
      </c>
      <c r="J377">
        <f t="shared" si="20"/>
        <v>16</v>
      </c>
      <c r="K377" s="2">
        <f t="shared" si="21"/>
        <v>44278.5</v>
      </c>
      <c r="L377" s="82">
        <v>44286.5</v>
      </c>
      <c r="M377" s="82">
        <v>44286.5</v>
      </c>
      <c r="O377">
        <f t="shared" si="22"/>
        <v>8</v>
      </c>
      <c r="P377" s="3">
        <f t="shared" si="23"/>
        <v>3638908.8000000478</v>
      </c>
    </row>
    <row r="378" spans="1:16" x14ac:dyDescent="0.35">
      <c r="A378" t="s">
        <v>374</v>
      </c>
      <c r="B378" s="68" t="s">
        <v>313</v>
      </c>
      <c r="C378" s="57">
        <v>44286</v>
      </c>
      <c r="D378" s="17">
        <v>44286</v>
      </c>
      <c r="E378" s="68" t="s">
        <v>563</v>
      </c>
      <c r="F378" s="15" t="s">
        <v>564</v>
      </c>
      <c r="G378" s="16">
        <v>25548.089999999997</v>
      </c>
      <c r="H378" s="2">
        <v>44271</v>
      </c>
      <c r="I378" s="17">
        <v>44286</v>
      </c>
      <c r="J378">
        <f t="shared" si="20"/>
        <v>16</v>
      </c>
      <c r="K378" s="2">
        <f t="shared" si="21"/>
        <v>44278.5</v>
      </c>
      <c r="L378" s="82">
        <v>44286.5</v>
      </c>
      <c r="M378" s="82">
        <v>44286.5</v>
      </c>
      <c r="O378">
        <f t="shared" si="22"/>
        <v>8</v>
      </c>
      <c r="P378" s="3">
        <f t="shared" si="23"/>
        <v>204384.71999999997</v>
      </c>
    </row>
    <row r="379" spans="1:16" x14ac:dyDescent="0.35">
      <c r="A379" t="s">
        <v>374</v>
      </c>
      <c r="B379" s="68" t="s">
        <v>313</v>
      </c>
      <c r="C379" s="57">
        <v>44286</v>
      </c>
      <c r="D379" s="17">
        <v>44286</v>
      </c>
      <c r="E379" s="68" t="s">
        <v>490</v>
      </c>
      <c r="F379" s="15" t="s">
        <v>491</v>
      </c>
      <c r="G379" s="16">
        <v>20857.390000000003</v>
      </c>
      <c r="H379" s="2">
        <v>44271</v>
      </c>
      <c r="I379" s="17">
        <v>44286</v>
      </c>
      <c r="J379">
        <f t="shared" si="20"/>
        <v>16</v>
      </c>
      <c r="K379" s="2">
        <f t="shared" si="21"/>
        <v>44278.5</v>
      </c>
      <c r="L379" s="82">
        <v>44286.5</v>
      </c>
      <c r="M379" s="79">
        <v>44286.5</v>
      </c>
      <c r="O379">
        <f t="shared" si="22"/>
        <v>8</v>
      </c>
      <c r="P379" s="3">
        <f t="shared" si="23"/>
        <v>166859.12000000002</v>
      </c>
    </row>
    <row r="380" spans="1:16" x14ac:dyDescent="0.35">
      <c r="A380" t="s">
        <v>374</v>
      </c>
      <c r="B380" s="68" t="s">
        <v>313</v>
      </c>
      <c r="C380" s="57">
        <v>44286</v>
      </c>
      <c r="D380" s="17">
        <v>44286</v>
      </c>
      <c r="E380" s="68" t="s">
        <v>572</v>
      </c>
      <c r="F380" s="15" t="s">
        <v>573</v>
      </c>
      <c r="G380" s="16">
        <f>17786.72+579.38</f>
        <v>18366.100000000002</v>
      </c>
      <c r="H380" s="2">
        <v>44271</v>
      </c>
      <c r="I380" s="17">
        <v>44286</v>
      </c>
      <c r="J380">
        <f t="shared" si="20"/>
        <v>16</v>
      </c>
      <c r="K380" s="2">
        <f t="shared" si="21"/>
        <v>44278.5</v>
      </c>
      <c r="L380" s="82">
        <v>44286.5</v>
      </c>
      <c r="M380" s="79">
        <v>44286.5</v>
      </c>
      <c r="O380">
        <f t="shared" si="22"/>
        <v>8</v>
      </c>
      <c r="P380" s="3">
        <f t="shared" si="23"/>
        <v>146928.80000000002</v>
      </c>
    </row>
    <row r="381" spans="1:16" x14ac:dyDescent="0.35">
      <c r="A381" t="s">
        <v>374</v>
      </c>
      <c r="B381" s="68" t="s">
        <v>313</v>
      </c>
      <c r="C381" s="57">
        <v>44286</v>
      </c>
      <c r="D381" s="17">
        <v>44286</v>
      </c>
      <c r="E381" s="68" t="s">
        <v>494</v>
      </c>
      <c r="F381" s="15" t="s">
        <v>495</v>
      </c>
      <c r="G381" s="16">
        <v>112656.27000000006</v>
      </c>
      <c r="H381" s="2">
        <v>44271</v>
      </c>
      <c r="I381" s="17">
        <v>44286</v>
      </c>
      <c r="J381">
        <f t="shared" si="20"/>
        <v>16</v>
      </c>
      <c r="K381" s="2">
        <f t="shared" si="21"/>
        <v>44278.5</v>
      </c>
      <c r="L381" s="82">
        <v>44286.5</v>
      </c>
      <c r="M381" s="82">
        <v>44286.5</v>
      </c>
      <c r="O381">
        <f t="shared" si="22"/>
        <v>8</v>
      </c>
      <c r="P381" s="3">
        <f t="shared" si="23"/>
        <v>901250.1600000005</v>
      </c>
    </row>
    <row r="382" spans="1:16" x14ac:dyDescent="0.35">
      <c r="A382" t="s">
        <v>374</v>
      </c>
      <c r="B382" s="68" t="s">
        <v>313</v>
      </c>
      <c r="C382" s="57">
        <v>44286</v>
      </c>
      <c r="D382" s="17">
        <v>44286</v>
      </c>
      <c r="E382" s="68" t="s">
        <v>496</v>
      </c>
      <c r="F382" s="15" t="s">
        <v>497</v>
      </c>
      <c r="G382" s="16">
        <f>12236.41+8.5</f>
        <v>12244.91</v>
      </c>
      <c r="H382" s="2">
        <v>44271</v>
      </c>
      <c r="I382" s="17">
        <v>44286</v>
      </c>
      <c r="J382">
        <f t="shared" si="20"/>
        <v>16</v>
      </c>
      <c r="K382" s="2">
        <f t="shared" si="21"/>
        <v>44278.5</v>
      </c>
      <c r="L382" s="82">
        <v>44286.5</v>
      </c>
      <c r="M382" s="82">
        <v>44286.5</v>
      </c>
      <c r="O382">
        <f t="shared" si="22"/>
        <v>8</v>
      </c>
      <c r="P382" s="3">
        <f t="shared" si="23"/>
        <v>97959.28</v>
      </c>
    </row>
    <row r="383" spans="1:16" x14ac:dyDescent="0.35">
      <c r="A383" t="s">
        <v>374</v>
      </c>
      <c r="B383" s="68" t="s">
        <v>313</v>
      </c>
      <c r="C383" s="57">
        <v>44286</v>
      </c>
      <c r="D383" s="17">
        <v>44286</v>
      </c>
      <c r="E383" s="68" t="s">
        <v>498</v>
      </c>
      <c r="F383" s="15" t="s">
        <v>499</v>
      </c>
      <c r="G383" s="16">
        <v>20170.310000000016</v>
      </c>
      <c r="H383" s="2">
        <v>44271</v>
      </c>
      <c r="I383" s="17">
        <v>44286</v>
      </c>
      <c r="J383">
        <f t="shared" si="20"/>
        <v>16</v>
      </c>
      <c r="K383" s="2">
        <f t="shared" si="21"/>
        <v>44278.5</v>
      </c>
      <c r="L383" s="82">
        <v>44286.5</v>
      </c>
      <c r="M383" s="82">
        <v>44286.5</v>
      </c>
      <c r="O383">
        <f t="shared" si="22"/>
        <v>8</v>
      </c>
      <c r="P383" s="3">
        <f t="shared" si="23"/>
        <v>161362.48000000013</v>
      </c>
    </row>
    <row r="384" spans="1:16" x14ac:dyDescent="0.35">
      <c r="A384" t="s">
        <v>374</v>
      </c>
      <c r="B384" s="68" t="s">
        <v>313</v>
      </c>
      <c r="C384" s="57">
        <v>44286</v>
      </c>
      <c r="D384" s="17">
        <v>44286</v>
      </c>
      <c r="E384" s="68" t="s">
        <v>500</v>
      </c>
      <c r="F384" s="15" t="s">
        <v>501</v>
      </c>
      <c r="G384" s="16">
        <v>4024.3699999999371</v>
      </c>
      <c r="H384" s="2">
        <v>44271</v>
      </c>
      <c r="I384" s="17">
        <v>44286</v>
      </c>
      <c r="J384">
        <f t="shared" si="20"/>
        <v>16</v>
      </c>
      <c r="K384" s="2">
        <f t="shared" si="21"/>
        <v>44278.5</v>
      </c>
      <c r="L384" s="82">
        <v>44286.5</v>
      </c>
      <c r="M384" s="82">
        <v>44286.5</v>
      </c>
      <c r="O384">
        <f t="shared" si="22"/>
        <v>8</v>
      </c>
      <c r="P384" s="3">
        <f t="shared" si="23"/>
        <v>32194.959999999497</v>
      </c>
    </row>
    <row r="385" spans="1:16" x14ac:dyDescent="0.35">
      <c r="A385" t="s">
        <v>374</v>
      </c>
      <c r="B385" s="68" t="s">
        <v>313</v>
      </c>
      <c r="C385" s="57">
        <v>44286</v>
      </c>
      <c r="D385" s="17">
        <v>44286</v>
      </c>
      <c r="E385" s="68" t="s">
        <v>532</v>
      </c>
      <c r="F385" s="15" t="s">
        <v>533</v>
      </c>
      <c r="G385" s="16">
        <v>5291.79</v>
      </c>
      <c r="H385" s="2">
        <v>44271</v>
      </c>
      <c r="I385" s="17">
        <v>44286</v>
      </c>
      <c r="J385">
        <f t="shared" si="20"/>
        <v>16</v>
      </c>
      <c r="K385" s="2">
        <f t="shared" si="21"/>
        <v>44278.5</v>
      </c>
      <c r="L385" s="82">
        <v>44286.5</v>
      </c>
      <c r="M385" s="79">
        <v>44286.5</v>
      </c>
      <c r="N385" s="2">
        <v>44284.5</v>
      </c>
      <c r="O385">
        <f t="shared" si="22"/>
        <v>8</v>
      </c>
      <c r="P385" s="3">
        <f t="shared" si="23"/>
        <v>42334.32</v>
      </c>
    </row>
    <row r="386" spans="1:16" x14ac:dyDescent="0.35">
      <c r="A386" t="s">
        <v>374</v>
      </c>
      <c r="B386" s="68" t="s">
        <v>313</v>
      </c>
      <c r="C386" s="57">
        <v>44286</v>
      </c>
      <c r="D386" s="17">
        <v>44286</v>
      </c>
      <c r="E386" s="68" t="s">
        <v>534</v>
      </c>
      <c r="F386" s="15" t="s">
        <v>535</v>
      </c>
      <c r="G386" s="16">
        <v>23430.979999999992</v>
      </c>
      <c r="H386" s="2">
        <v>44271</v>
      </c>
      <c r="I386" s="17">
        <v>44286</v>
      </c>
      <c r="J386">
        <f t="shared" si="20"/>
        <v>16</v>
      </c>
      <c r="K386" s="2">
        <f t="shared" si="21"/>
        <v>44278.5</v>
      </c>
      <c r="L386" s="82">
        <v>44286.5</v>
      </c>
      <c r="M386" s="79">
        <v>44286.5</v>
      </c>
      <c r="N386" s="2">
        <v>44284.5</v>
      </c>
      <c r="O386">
        <f t="shared" si="22"/>
        <v>8</v>
      </c>
      <c r="P386" s="3">
        <f t="shared" si="23"/>
        <v>187447.83999999994</v>
      </c>
    </row>
    <row r="387" spans="1:16" x14ac:dyDescent="0.35">
      <c r="A387" t="s">
        <v>374</v>
      </c>
      <c r="B387" s="68" t="s">
        <v>313</v>
      </c>
      <c r="C387" s="57">
        <v>44286</v>
      </c>
      <c r="D387" s="17">
        <v>44286</v>
      </c>
      <c r="E387" s="68" t="s">
        <v>536</v>
      </c>
      <c r="F387" s="15" t="s">
        <v>537</v>
      </c>
      <c r="G387" s="16">
        <v>-340.44000000000005</v>
      </c>
      <c r="H387" s="2">
        <v>44271</v>
      </c>
      <c r="I387" s="17">
        <v>44286</v>
      </c>
      <c r="J387">
        <f t="shared" si="20"/>
        <v>16</v>
      </c>
      <c r="K387" s="2">
        <f t="shared" si="21"/>
        <v>44278.5</v>
      </c>
      <c r="L387" s="82">
        <v>44286.5</v>
      </c>
      <c r="M387" s="79">
        <v>44286.5</v>
      </c>
      <c r="N387" s="2">
        <v>44284.5</v>
      </c>
      <c r="O387">
        <f t="shared" si="22"/>
        <v>8</v>
      </c>
      <c r="P387" s="3">
        <f t="shared" si="23"/>
        <v>-2723.5200000000004</v>
      </c>
    </row>
    <row r="388" spans="1:16" x14ac:dyDescent="0.35">
      <c r="A388" t="s">
        <v>374</v>
      </c>
      <c r="B388" s="68" t="s">
        <v>313</v>
      </c>
      <c r="C388" s="57">
        <v>44286</v>
      </c>
      <c r="D388" s="17">
        <v>44286</v>
      </c>
      <c r="E388" s="68" t="s">
        <v>538</v>
      </c>
      <c r="F388" s="15" t="s">
        <v>539</v>
      </c>
      <c r="G388" s="16">
        <v>162.5</v>
      </c>
      <c r="H388" s="2">
        <v>44271</v>
      </c>
      <c r="I388" s="17">
        <v>44286</v>
      </c>
      <c r="J388">
        <f t="shared" si="20"/>
        <v>16</v>
      </c>
      <c r="K388" s="2">
        <f t="shared" si="21"/>
        <v>44278.5</v>
      </c>
      <c r="L388" s="82">
        <v>44286.5</v>
      </c>
      <c r="M388" s="79">
        <v>44286.5</v>
      </c>
      <c r="N388" s="2">
        <v>44284.5</v>
      </c>
      <c r="O388">
        <f t="shared" si="22"/>
        <v>8</v>
      </c>
      <c r="P388" s="3">
        <f t="shared" si="23"/>
        <v>1300</v>
      </c>
    </row>
    <row r="389" spans="1:16" x14ac:dyDescent="0.35">
      <c r="A389" t="s">
        <v>374</v>
      </c>
      <c r="B389" s="68" t="s">
        <v>313</v>
      </c>
      <c r="C389" s="57">
        <v>44286</v>
      </c>
      <c r="D389" s="17">
        <v>44286</v>
      </c>
      <c r="E389" s="68" t="s">
        <v>553</v>
      </c>
      <c r="F389" s="15" t="s">
        <v>554</v>
      </c>
      <c r="G389" s="16">
        <v>596.4</v>
      </c>
      <c r="H389" s="2">
        <v>44271</v>
      </c>
      <c r="I389" s="17">
        <v>44286</v>
      </c>
      <c r="J389">
        <f t="shared" si="20"/>
        <v>16</v>
      </c>
      <c r="K389" s="2">
        <f t="shared" si="21"/>
        <v>44278.5</v>
      </c>
      <c r="L389" s="82">
        <v>44286.5</v>
      </c>
      <c r="M389" s="79">
        <v>44286.5</v>
      </c>
      <c r="N389" s="2">
        <v>44284.5</v>
      </c>
      <c r="O389">
        <f t="shared" si="22"/>
        <v>8</v>
      </c>
      <c r="P389" s="3">
        <f t="shared" si="23"/>
        <v>4771.2</v>
      </c>
    </row>
    <row r="390" spans="1:16" x14ac:dyDescent="0.35">
      <c r="A390" t="s">
        <v>374</v>
      </c>
      <c r="B390" s="21" t="s">
        <v>313</v>
      </c>
      <c r="C390" s="46">
        <v>44286</v>
      </c>
      <c r="D390" s="2">
        <v>44286</v>
      </c>
      <c r="E390" s="68" t="s">
        <v>544</v>
      </c>
      <c r="F390" t="s">
        <v>545</v>
      </c>
      <c r="G390" s="3">
        <v>849.41999999999962</v>
      </c>
      <c r="H390" s="2">
        <v>44271</v>
      </c>
      <c r="I390" s="2">
        <v>44286</v>
      </c>
      <c r="J390">
        <f t="shared" si="20"/>
        <v>16</v>
      </c>
      <c r="K390" s="2">
        <f t="shared" si="21"/>
        <v>44278.5</v>
      </c>
      <c r="L390" s="80">
        <v>44286.5</v>
      </c>
      <c r="M390" s="79">
        <v>44292.5</v>
      </c>
      <c r="O390">
        <f t="shared" si="22"/>
        <v>14</v>
      </c>
      <c r="P390" s="3">
        <f t="shared" si="23"/>
        <v>11891.879999999994</v>
      </c>
    </row>
    <row r="391" spans="1:16" x14ac:dyDescent="0.35">
      <c r="A391" t="s">
        <v>374</v>
      </c>
      <c r="B391" s="21" t="s">
        <v>313</v>
      </c>
      <c r="C391" s="46">
        <v>44286</v>
      </c>
      <c r="D391" s="2">
        <v>44286</v>
      </c>
      <c r="E391" s="68" t="s">
        <v>544</v>
      </c>
      <c r="F391" t="s">
        <v>546</v>
      </c>
      <c r="G391" s="3">
        <v>69740.389999999898</v>
      </c>
      <c r="H391" s="2">
        <v>44271</v>
      </c>
      <c r="I391" s="2">
        <v>44286</v>
      </c>
      <c r="J391">
        <f t="shared" si="20"/>
        <v>16</v>
      </c>
      <c r="K391" s="2">
        <f t="shared" si="21"/>
        <v>44278.5</v>
      </c>
      <c r="L391" s="80">
        <v>44286.5</v>
      </c>
      <c r="M391" s="79">
        <v>44312.5</v>
      </c>
      <c r="O391">
        <f t="shared" si="22"/>
        <v>34</v>
      </c>
      <c r="P391" s="3">
        <f t="shared" si="23"/>
        <v>2371173.2599999965</v>
      </c>
    </row>
    <row r="392" spans="1:16" x14ac:dyDescent="0.35">
      <c r="A392" t="s">
        <v>376</v>
      </c>
      <c r="B392" s="68" t="s">
        <v>313</v>
      </c>
      <c r="C392" s="57">
        <v>44301</v>
      </c>
      <c r="D392" s="17">
        <v>44301</v>
      </c>
      <c r="E392" s="68" t="s">
        <v>430</v>
      </c>
      <c r="F392" s="15" t="s">
        <v>431</v>
      </c>
      <c r="G392" s="16">
        <v>46.230000000000004</v>
      </c>
      <c r="H392" s="2">
        <v>44287</v>
      </c>
      <c r="I392" s="17">
        <v>44301</v>
      </c>
      <c r="J392">
        <f t="shared" si="20"/>
        <v>15</v>
      </c>
      <c r="K392" s="2">
        <f t="shared" si="21"/>
        <v>44294</v>
      </c>
      <c r="L392" s="82">
        <v>44301.5</v>
      </c>
      <c r="M392" s="82">
        <v>44301.5</v>
      </c>
      <c r="O392">
        <f t="shared" si="22"/>
        <v>7.5</v>
      </c>
      <c r="P392" s="3">
        <f t="shared" si="23"/>
        <v>346.72500000000002</v>
      </c>
    </row>
    <row r="393" spans="1:16" x14ac:dyDescent="0.35">
      <c r="A393" t="s">
        <v>376</v>
      </c>
      <c r="B393" s="68" t="s">
        <v>313</v>
      </c>
      <c r="C393" s="57">
        <v>44301</v>
      </c>
      <c r="D393" s="17">
        <v>44301</v>
      </c>
      <c r="E393" s="68" t="s">
        <v>432</v>
      </c>
      <c r="F393" s="15" t="s">
        <v>433</v>
      </c>
      <c r="G393" s="16">
        <v>86.97</v>
      </c>
      <c r="H393" s="2">
        <v>44287</v>
      </c>
      <c r="I393" s="17">
        <v>44301</v>
      </c>
      <c r="J393">
        <f t="shared" si="20"/>
        <v>15</v>
      </c>
      <c r="K393" s="2">
        <f t="shared" si="21"/>
        <v>44294</v>
      </c>
      <c r="L393" s="82">
        <v>44301.5</v>
      </c>
      <c r="M393" s="82">
        <v>44301.5</v>
      </c>
      <c r="O393">
        <f t="shared" si="22"/>
        <v>7.5</v>
      </c>
      <c r="P393" s="3">
        <f t="shared" si="23"/>
        <v>652.27499999999998</v>
      </c>
    </row>
    <row r="394" spans="1:16" x14ac:dyDescent="0.35">
      <c r="A394" t="s">
        <v>376</v>
      </c>
      <c r="B394" s="68" t="s">
        <v>313</v>
      </c>
      <c r="C394" s="57">
        <v>44301</v>
      </c>
      <c r="D394" s="17">
        <v>44301</v>
      </c>
      <c r="E394" s="68" t="s">
        <v>434</v>
      </c>
      <c r="F394" s="15" t="s">
        <v>435</v>
      </c>
      <c r="G394" s="16">
        <v>76.08</v>
      </c>
      <c r="H394" s="2">
        <v>44287</v>
      </c>
      <c r="I394" s="17">
        <v>44301</v>
      </c>
      <c r="J394">
        <f t="shared" ref="J394:J457" si="24">I394-H394+1</f>
        <v>15</v>
      </c>
      <c r="K394" s="2">
        <f t="shared" ref="K394:K457" si="25">(H394+I394)/2</f>
        <v>44294</v>
      </c>
      <c r="L394" s="82">
        <v>44301.5</v>
      </c>
      <c r="M394" s="82">
        <v>44301.5</v>
      </c>
      <c r="O394">
        <f t="shared" ref="O394:O457" si="26">M394-K394</f>
        <v>7.5</v>
      </c>
      <c r="P394" s="3">
        <f t="shared" ref="P394:P457" si="27">G394*O394</f>
        <v>570.6</v>
      </c>
    </row>
    <row r="395" spans="1:16" x14ac:dyDescent="0.35">
      <c r="A395" t="s">
        <v>376</v>
      </c>
      <c r="B395" s="68" t="s">
        <v>313</v>
      </c>
      <c r="C395" s="57">
        <v>44301</v>
      </c>
      <c r="D395" s="17">
        <v>44301</v>
      </c>
      <c r="E395" s="68" t="s">
        <v>438</v>
      </c>
      <c r="F395" s="15" t="s">
        <v>439</v>
      </c>
      <c r="G395" s="16">
        <v>44.63</v>
      </c>
      <c r="H395" s="2">
        <v>44287</v>
      </c>
      <c r="I395" s="17">
        <v>44301</v>
      </c>
      <c r="J395">
        <f t="shared" si="24"/>
        <v>15</v>
      </c>
      <c r="K395" s="2">
        <f t="shared" si="25"/>
        <v>44294</v>
      </c>
      <c r="L395" s="82">
        <v>44301.5</v>
      </c>
      <c r="M395" s="82">
        <v>44301.5</v>
      </c>
      <c r="O395">
        <f t="shared" si="26"/>
        <v>7.5</v>
      </c>
      <c r="P395" s="3">
        <f t="shared" si="27"/>
        <v>334.72500000000002</v>
      </c>
    </row>
    <row r="396" spans="1:16" x14ac:dyDescent="0.35">
      <c r="A396" t="s">
        <v>376</v>
      </c>
      <c r="B396" s="68" t="s">
        <v>313</v>
      </c>
      <c r="C396" s="57">
        <v>44301</v>
      </c>
      <c r="D396" s="17">
        <v>44301</v>
      </c>
      <c r="E396" s="68" t="s">
        <v>440</v>
      </c>
      <c r="F396" s="15" t="s">
        <v>441</v>
      </c>
      <c r="G396" s="16">
        <v>27.29</v>
      </c>
      <c r="H396" s="2">
        <v>44287</v>
      </c>
      <c r="I396" s="17">
        <v>44301</v>
      </c>
      <c r="J396">
        <f t="shared" si="24"/>
        <v>15</v>
      </c>
      <c r="K396" s="2">
        <f t="shared" si="25"/>
        <v>44294</v>
      </c>
      <c r="L396" s="82">
        <v>44301.5</v>
      </c>
      <c r="M396" s="79">
        <v>44309.5</v>
      </c>
      <c r="O396">
        <f t="shared" si="26"/>
        <v>15.5</v>
      </c>
      <c r="P396" s="3">
        <f t="shared" si="27"/>
        <v>422.995</v>
      </c>
    </row>
    <row r="397" spans="1:16" x14ac:dyDescent="0.35">
      <c r="A397" t="s">
        <v>376</v>
      </c>
      <c r="B397" s="68" t="s">
        <v>313</v>
      </c>
      <c r="C397" s="57">
        <v>44301</v>
      </c>
      <c r="D397" s="17">
        <v>44301</v>
      </c>
      <c r="E397" s="68" t="s">
        <v>474</v>
      </c>
      <c r="F397" s="15" t="s">
        <v>475</v>
      </c>
      <c r="G397" s="16">
        <v>41.67</v>
      </c>
      <c r="H397" s="2">
        <v>44287</v>
      </c>
      <c r="I397" s="17">
        <v>44301</v>
      </c>
      <c r="J397">
        <f t="shared" si="24"/>
        <v>15</v>
      </c>
      <c r="K397" s="2">
        <f t="shared" si="25"/>
        <v>44294</v>
      </c>
      <c r="L397" s="82">
        <v>44301.5</v>
      </c>
      <c r="M397" s="79">
        <v>44301.5</v>
      </c>
      <c r="O397">
        <f t="shared" si="26"/>
        <v>7.5</v>
      </c>
      <c r="P397" s="3">
        <f t="shared" si="27"/>
        <v>312.52500000000003</v>
      </c>
    </row>
    <row r="398" spans="1:16" x14ac:dyDescent="0.35">
      <c r="A398" t="s">
        <v>376</v>
      </c>
      <c r="B398" s="68" t="s">
        <v>313</v>
      </c>
      <c r="C398" s="57">
        <v>44301</v>
      </c>
      <c r="D398" s="17">
        <v>44301</v>
      </c>
      <c r="E398" s="68" t="s">
        <v>442</v>
      </c>
      <c r="F398" s="15" t="s">
        <v>443</v>
      </c>
      <c r="G398" s="16">
        <v>55.5</v>
      </c>
      <c r="H398" s="2">
        <v>44287</v>
      </c>
      <c r="I398" s="17">
        <v>44301</v>
      </c>
      <c r="J398">
        <f t="shared" si="24"/>
        <v>15</v>
      </c>
      <c r="K398" s="2">
        <f t="shared" si="25"/>
        <v>44294</v>
      </c>
      <c r="L398" s="82">
        <v>44301.5</v>
      </c>
      <c r="M398" s="82">
        <v>44301.5</v>
      </c>
      <c r="O398">
        <f t="shared" si="26"/>
        <v>7.5</v>
      </c>
      <c r="P398" s="3">
        <f t="shared" si="27"/>
        <v>416.25</v>
      </c>
    </row>
    <row r="399" spans="1:16" x14ac:dyDescent="0.35">
      <c r="A399" t="s">
        <v>376</v>
      </c>
      <c r="B399" s="68" t="s">
        <v>313</v>
      </c>
      <c r="C399" s="57">
        <v>44301</v>
      </c>
      <c r="D399" s="17">
        <v>44301</v>
      </c>
      <c r="E399" s="68" t="s">
        <v>478</v>
      </c>
      <c r="F399" s="15" t="s">
        <v>479</v>
      </c>
      <c r="G399" s="16">
        <v>604.18000000000006</v>
      </c>
      <c r="H399" s="2">
        <v>44287</v>
      </c>
      <c r="I399" s="17">
        <v>44301</v>
      </c>
      <c r="J399">
        <f t="shared" si="24"/>
        <v>15</v>
      </c>
      <c r="K399" s="2">
        <f t="shared" si="25"/>
        <v>44294</v>
      </c>
      <c r="L399" s="82">
        <v>44301.5</v>
      </c>
      <c r="M399" s="82">
        <v>44301.5</v>
      </c>
      <c r="O399">
        <f t="shared" si="26"/>
        <v>7.5</v>
      </c>
      <c r="P399" s="3">
        <f t="shared" si="27"/>
        <v>4531.3500000000004</v>
      </c>
    </row>
    <row r="400" spans="1:16" x14ac:dyDescent="0.35">
      <c r="A400" t="s">
        <v>376</v>
      </c>
      <c r="B400" s="68" t="s">
        <v>313</v>
      </c>
      <c r="C400" s="57">
        <v>44301</v>
      </c>
      <c r="D400" s="17">
        <v>44301</v>
      </c>
      <c r="E400" s="68" t="s">
        <v>480</v>
      </c>
      <c r="F400" s="15" t="s">
        <v>481</v>
      </c>
      <c r="G400" s="16">
        <v>108.34</v>
      </c>
      <c r="H400" s="2">
        <v>44287</v>
      </c>
      <c r="I400" s="17">
        <v>44301</v>
      </c>
      <c r="J400">
        <f t="shared" si="24"/>
        <v>15</v>
      </c>
      <c r="K400" s="2">
        <f t="shared" si="25"/>
        <v>44294</v>
      </c>
      <c r="L400" s="82">
        <v>44301.5</v>
      </c>
      <c r="M400" s="82">
        <v>44301.5</v>
      </c>
      <c r="O400">
        <f t="shared" si="26"/>
        <v>7.5</v>
      </c>
      <c r="P400" s="3">
        <f t="shared" si="27"/>
        <v>812.55000000000007</v>
      </c>
    </row>
    <row r="401" spans="1:16" x14ac:dyDescent="0.35">
      <c r="A401" t="s">
        <v>376</v>
      </c>
      <c r="B401" s="68" t="s">
        <v>313</v>
      </c>
      <c r="C401" s="57">
        <v>44301</v>
      </c>
      <c r="D401" s="17">
        <v>44301</v>
      </c>
      <c r="E401" s="68" t="s">
        <v>444</v>
      </c>
      <c r="F401" s="15" t="s">
        <v>445</v>
      </c>
      <c r="G401" s="16">
        <v>217.16</v>
      </c>
      <c r="H401" s="2">
        <v>44287</v>
      </c>
      <c r="I401" s="17">
        <v>44301</v>
      </c>
      <c r="J401">
        <f t="shared" si="24"/>
        <v>15</v>
      </c>
      <c r="K401" s="2">
        <f t="shared" si="25"/>
        <v>44294</v>
      </c>
      <c r="L401" s="82">
        <v>44301.5</v>
      </c>
      <c r="M401" s="82">
        <v>44301.5</v>
      </c>
      <c r="O401">
        <f t="shared" si="26"/>
        <v>7.5</v>
      </c>
      <c r="P401" s="3">
        <f t="shared" si="27"/>
        <v>1628.7</v>
      </c>
    </row>
    <row r="402" spans="1:16" x14ac:dyDescent="0.35">
      <c r="A402" t="s">
        <v>376</v>
      </c>
      <c r="B402" s="68" t="s">
        <v>313</v>
      </c>
      <c r="C402" s="82">
        <v>44301</v>
      </c>
      <c r="D402" s="85">
        <v>44301</v>
      </c>
      <c r="E402" s="68" t="s">
        <v>492</v>
      </c>
      <c r="F402" s="15" t="s">
        <v>493</v>
      </c>
      <c r="G402" s="16">
        <v>150</v>
      </c>
      <c r="H402" s="2">
        <v>44287</v>
      </c>
      <c r="I402" s="85">
        <v>44301</v>
      </c>
      <c r="J402">
        <f t="shared" si="24"/>
        <v>15</v>
      </c>
      <c r="K402" s="2">
        <f t="shared" si="25"/>
        <v>44294</v>
      </c>
      <c r="L402" s="82">
        <v>44301.5</v>
      </c>
      <c r="M402" s="79">
        <v>44272.5</v>
      </c>
      <c r="O402">
        <f t="shared" si="26"/>
        <v>-21.5</v>
      </c>
      <c r="P402" s="3">
        <f t="shared" si="27"/>
        <v>-3225</v>
      </c>
    </row>
    <row r="403" spans="1:16" x14ac:dyDescent="0.35">
      <c r="A403" t="s">
        <v>376</v>
      </c>
      <c r="B403" s="68" t="s">
        <v>313</v>
      </c>
      <c r="C403" s="57">
        <v>44301</v>
      </c>
      <c r="D403" s="17">
        <v>44301</v>
      </c>
      <c r="E403" s="68" t="s">
        <v>494</v>
      </c>
      <c r="F403" s="15" t="s">
        <v>495</v>
      </c>
      <c r="G403" s="16">
        <v>24.21</v>
      </c>
      <c r="H403" s="2">
        <v>44287</v>
      </c>
      <c r="I403" s="17">
        <v>44301</v>
      </c>
      <c r="J403">
        <f t="shared" si="24"/>
        <v>15</v>
      </c>
      <c r="K403" s="2">
        <f t="shared" si="25"/>
        <v>44294</v>
      </c>
      <c r="L403" s="82">
        <v>44301.5</v>
      </c>
      <c r="M403" s="82">
        <v>44301.5</v>
      </c>
      <c r="O403">
        <f t="shared" si="26"/>
        <v>7.5</v>
      </c>
      <c r="P403" s="3">
        <f t="shared" si="27"/>
        <v>181.57500000000002</v>
      </c>
    </row>
    <row r="404" spans="1:16" x14ac:dyDescent="0.35">
      <c r="A404" t="s">
        <v>376</v>
      </c>
      <c r="B404" s="68" t="s">
        <v>313</v>
      </c>
      <c r="C404" s="57">
        <v>44301</v>
      </c>
      <c r="D404" s="17">
        <v>44301</v>
      </c>
      <c r="E404" s="68" t="s">
        <v>496</v>
      </c>
      <c r="F404" s="15" t="s">
        <v>497</v>
      </c>
      <c r="G404" s="16">
        <v>0.73</v>
      </c>
      <c r="H404" s="2">
        <v>44287</v>
      </c>
      <c r="I404" s="17">
        <v>44301</v>
      </c>
      <c r="J404">
        <f t="shared" si="24"/>
        <v>15</v>
      </c>
      <c r="K404" s="2">
        <f t="shared" si="25"/>
        <v>44294</v>
      </c>
      <c r="L404" s="82">
        <v>44301.5</v>
      </c>
      <c r="M404" s="82">
        <v>44301.5</v>
      </c>
      <c r="O404">
        <f t="shared" si="26"/>
        <v>7.5</v>
      </c>
      <c r="P404" s="3">
        <f t="shared" si="27"/>
        <v>5.4749999999999996</v>
      </c>
    </row>
    <row r="405" spans="1:16" x14ac:dyDescent="0.35">
      <c r="A405" t="s">
        <v>376</v>
      </c>
      <c r="B405" s="68" t="s">
        <v>313</v>
      </c>
      <c r="C405" s="57">
        <v>44301</v>
      </c>
      <c r="D405" s="17">
        <v>44301</v>
      </c>
      <c r="E405" s="68" t="s">
        <v>500</v>
      </c>
      <c r="F405" s="15" t="s">
        <v>501</v>
      </c>
      <c r="G405" s="16">
        <v>0.09</v>
      </c>
      <c r="H405" s="2">
        <v>44287</v>
      </c>
      <c r="I405" s="17">
        <v>44301</v>
      </c>
      <c r="J405">
        <f t="shared" si="24"/>
        <v>15</v>
      </c>
      <c r="K405" s="2">
        <f t="shared" si="25"/>
        <v>44294</v>
      </c>
      <c r="L405" s="82">
        <v>44301.5</v>
      </c>
      <c r="M405" s="82">
        <v>44301.5</v>
      </c>
      <c r="O405">
        <f t="shared" si="26"/>
        <v>7.5</v>
      </c>
      <c r="P405" s="3">
        <f t="shared" si="27"/>
        <v>0.67499999999999993</v>
      </c>
    </row>
    <row r="406" spans="1:16" x14ac:dyDescent="0.35">
      <c r="A406" t="s">
        <v>376</v>
      </c>
      <c r="B406" s="68" t="s">
        <v>313</v>
      </c>
      <c r="C406" s="57">
        <v>44301</v>
      </c>
      <c r="D406" s="17">
        <v>44301</v>
      </c>
      <c r="E406" s="68" t="s">
        <v>430</v>
      </c>
      <c r="F406" s="15" t="s">
        <v>431</v>
      </c>
      <c r="G406" s="16">
        <v>49.78</v>
      </c>
      <c r="H406" s="2">
        <v>44287</v>
      </c>
      <c r="I406" s="17">
        <v>44301</v>
      </c>
      <c r="J406">
        <f t="shared" si="24"/>
        <v>15</v>
      </c>
      <c r="K406" s="2">
        <f t="shared" si="25"/>
        <v>44294</v>
      </c>
      <c r="L406" s="82">
        <v>44301.5</v>
      </c>
      <c r="M406" s="82">
        <v>44301.5</v>
      </c>
      <c r="O406">
        <f t="shared" si="26"/>
        <v>7.5</v>
      </c>
      <c r="P406" s="3">
        <f t="shared" si="27"/>
        <v>373.35</v>
      </c>
    </row>
    <row r="407" spans="1:16" x14ac:dyDescent="0.35">
      <c r="A407" t="s">
        <v>376</v>
      </c>
      <c r="B407" s="68" t="s">
        <v>313</v>
      </c>
      <c r="C407" s="57">
        <v>44301</v>
      </c>
      <c r="D407" s="17">
        <v>44301</v>
      </c>
      <c r="E407" s="68" t="s">
        <v>456</v>
      </c>
      <c r="F407" s="15" t="s">
        <v>457</v>
      </c>
      <c r="G407" s="16">
        <v>68.19</v>
      </c>
      <c r="H407" s="2">
        <v>44287</v>
      </c>
      <c r="I407" s="17">
        <v>44301</v>
      </c>
      <c r="J407">
        <f t="shared" si="24"/>
        <v>15</v>
      </c>
      <c r="K407" s="2">
        <f t="shared" si="25"/>
        <v>44294</v>
      </c>
      <c r="L407" s="82">
        <v>44301.5</v>
      </c>
      <c r="M407" s="82">
        <v>44301.5</v>
      </c>
      <c r="O407">
        <f t="shared" si="26"/>
        <v>7.5</v>
      </c>
      <c r="P407" s="3">
        <f t="shared" si="27"/>
        <v>511.42499999999995</v>
      </c>
    </row>
    <row r="408" spans="1:16" x14ac:dyDescent="0.35">
      <c r="A408" t="s">
        <v>376</v>
      </c>
      <c r="B408" s="68" t="s">
        <v>313</v>
      </c>
      <c r="C408" s="57">
        <v>44301</v>
      </c>
      <c r="D408" s="17">
        <v>44301</v>
      </c>
      <c r="E408" s="68" t="s">
        <v>432</v>
      </c>
      <c r="F408" s="15" t="s">
        <v>433</v>
      </c>
      <c r="G408" s="16">
        <v>74.66</v>
      </c>
      <c r="H408" s="2">
        <v>44287</v>
      </c>
      <c r="I408" s="17">
        <v>44301</v>
      </c>
      <c r="J408">
        <f t="shared" si="24"/>
        <v>15</v>
      </c>
      <c r="K408" s="2">
        <f t="shared" si="25"/>
        <v>44294</v>
      </c>
      <c r="L408" s="82">
        <v>44301.5</v>
      </c>
      <c r="M408" s="82">
        <v>44301.5</v>
      </c>
      <c r="O408">
        <f t="shared" si="26"/>
        <v>7.5</v>
      </c>
      <c r="P408" s="3">
        <f t="shared" si="27"/>
        <v>559.94999999999993</v>
      </c>
    </row>
    <row r="409" spans="1:16" x14ac:dyDescent="0.35">
      <c r="A409" t="s">
        <v>376</v>
      </c>
      <c r="B409" s="68" t="s">
        <v>313</v>
      </c>
      <c r="C409" s="57">
        <v>44301</v>
      </c>
      <c r="D409" s="17">
        <v>44301</v>
      </c>
      <c r="E409" s="68" t="s">
        <v>434</v>
      </c>
      <c r="F409" s="15" t="s">
        <v>435</v>
      </c>
      <c r="G409" s="16">
        <v>101.94</v>
      </c>
      <c r="H409" s="2">
        <v>44287</v>
      </c>
      <c r="I409" s="17">
        <v>44301</v>
      </c>
      <c r="J409">
        <f t="shared" si="24"/>
        <v>15</v>
      </c>
      <c r="K409" s="2">
        <f t="shared" si="25"/>
        <v>44294</v>
      </c>
      <c r="L409" s="82">
        <v>44301.5</v>
      </c>
      <c r="M409" s="82">
        <v>44301.5</v>
      </c>
      <c r="O409">
        <f t="shared" si="26"/>
        <v>7.5</v>
      </c>
      <c r="P409" s="3">
        <f t="shared" si="27"/>
        <v>764.55</v>
      </c>
    </row>
    <row r="410" spans="1:16" x14ac:dyDescent="0.35">
      <c r="A410" t="s">
        <v>376</v>
      </c>
      <c r="B410" s="68" t="s">
        <v>313</v>
      </c>
      <c r="C410" s="57">
        <v>44301</v>
      </c>
      <c r="D410" s="17">
        <v>44301</v>
      </c>
      <c r="E410" s="68" t="s">
        <v>440</v>
      </c>
      <c r="F410" s="15" t="s">
        <v>441</v>
      </c>
      <c r="G410" s="16">
        <v>3.34</v>
      </c>
      <c r="H410" s="2">
        <v>44287</v>
      </c>
      <c r="I410" s="17">
        <v>44301</v>
      </c>
      <c r="J410">
        <f t="shared" si="24"/>
        <v>15</v>
      </c>
      <c r="K410" s="2">
        <f t="shared" si="25"/>
        <v>44294</v>
      </c>
      <c r="L410" s="82">
        <v>44301.5</v>
      </c>
      <c r="M410" s="79">
        <v>44309.5</v>
      </c>
      <c r="O410">
        <f t="shared" si="26"/>
        <v>15.5</v>
      </c>
      <c r="P410" s="3">
        <f t="shared" si="27"/>
        <v>51.769999999999996</v>
      </c>
    </row>
    <row r="411" spans="1:16" x14ac:dyDescent="0.35">
      <c r="A411" t="s">
        <v>376</v>
      </c>
      <c r="B411" s="68" t="s">
        <v>313</v>
      </c>
      <c r="C411" s="57">
        <v>44301</v>
      </c>
      <c r="D411" s="17">
        <v>44301</v>
      </c>
      <c r="E411" s="68" t="s">
        <v>442</v>
      </c>
      <c r="F411" s="15" t="s">
        <v>443</v>
      </c>
      <c r="G411" s="16">
        <v>13</v>
      </c>
      <c r="H411" s="2">
        <v>44287</v>
      </c>
      <c r="I411" s="17">
        <v>44301</v>
      </c>
      <c r="J411">
        <f t="shared" si="24"/>
        <v>15</v>
      </c>
      <c r="K411" s="2">
        <f t="shared" si="25"/>
        <v>44294</v>
      </c>
      <c r="L411" s="82">
        <v>44301.5</v>
      </c>
      <c r="M411" s="82">
        <v>44301.5</v>
      </c>
      <c r="O411">
        <f t="shared" si="26"/>
        <v>7.5</v>
      </c>
      <c r="P411" s="3">
        <f t="shared" si="27"/>
        <v>97.5</v>
      </c>
    </row>
    <row r="412" spans="1:16" x14ac:dyDescent="0.35">
      <c r="A412" t="s">
        <v>376</v>
      </c>
      <c r="B412" s="68" t="s">
        <v>313</v>
      </c>
      <c r="C412" s="57">
        <v>44301</v>
      </c>
      <c r="D412" s="17">
        <v>44301</v>
      </c>
      <c r="E412" s="68" t="s">
        <v>478</v>
      </c>
      <c r="F412" s="15" t="s">
        <v>479</v>
      </c>
      <c r="G412" s="16">
        <v>112.5</v>
      </c>
      <c r="H412" s="2">
        <v>44287</v>
      </c>
      <c r="I412" s="17">
        <v>44301</v>
      </c>
      <c r="J412">
        <f t="shared" si="24"/>
        <v>15</v>
      </c>
      <c r="K412" s="2">
        <f t="shared" si="25"/>
        <v>44294</v>
      </c>
      <c r="L412" s="82">
        <v>44301.5</v>
      </c>
      <c r="M412" s="82">
        <v>44301.5</v>
      </c>
      <c r="O412">
        <f t="shared" si="26"/>
        <v>7.5</v>
      </c>
      <c r="P412" s="3">
        <f t="shared" si="27"/>
        <v>843.75</v>
      </c>
    </row>
    <row r="413" spans="1:16" x14ac:dyDescent="0.35">
      <c r="A413" t="s">
        <v>376</v>
      </c>
      <c r="B413" s="68" t="s">
        <v>313</v>
      </c>
      <c r="C413" s="57">
        <v>44301</v>
      </c>
      <c r="D413" s="17">
        <v>44301</v>
      </c>
      <c r="E413" s="68" t="s">
        <v>444</v>
      </c>
      <c r="F413" s="15" t="s">
        <v>445</v>
      </c>
      <c r="G413" s="16">
        <v>31.42</v>
      </c>
      <c r="H413" s="2">
        <v>44287</v>
      </c>
      <c r="I413" s="17">
        <v>44301</v>
      </c>
      <c r="J413">
        <f t="shared" si="24"/>
        <v>15</v>
      </c>
      <c r="K413" s="2">
        <f t="shared" si="25"/>
        <v>44294</v>
      </c>
      <c r="L413" s="82">
        <v>44301.5</v>
      </c>
      <c r="M413" s="82">
        <v>44301.5</v>
      </c>
      <c r="O413">
        <f t="shared" si="26"/>
        <v>7.5</v>
      </c>
      <c r="P413" s="3">
        <f t="shared" si="27"/>
        <v>235.65</v>
      </c>
    </row>
    <row r="414" spans="1:16" x14ac:dyDescent="0.35">
      <c r="A414" t="s">
        <v>376</v>
      </c>
      <c r="B414" s="68" t="s">
        <v>313</v>
      </c>
      <c r="C414" s="57">
        <v>44301</v>
      </c>
      <c r="D414" s="17">
        <v>44301</v>
      </c>
      <c r="E414" s="68" t="s">
        <v>432</v>
      </c>
      <c r="F414" s="15" t="s">
        <v>433</v>
      </c>
      <c r="G414" s="16">
        <v>48.78</v>
      </c>
      <c r="H414" s="2">
        <v>44287</v>
      </c>
      <c r="I414" s="17">
        <v>44301</v>
      </c>
      <c r="J414">
        <f t="shared" si="24"/>
        <v>15</v>
      </c>
      <c r="K414" s="2">
        <f t="shared" si="25"/>
        <v>44294</v>
      </c>
      <c r="L414" s="82">
        <v>44301.5</v>
      </c>
      <c r="M414" s="82">
        <v>44301.5</v>
      </c>
      <c r="O414">
        <f t="shared" si="26"/>
        <v>7.5</v>
      </c>
      <c r="P414" s="3">
        <f t="shared" si="27"/>
        <v>365.85</v>
      </c>
    </row>
    <row r="415" spans="1:16" x14ac:dyDescent="0.35">
      <c r="A415" t="s">
        <v>376</v>
      </c>
      <c r="B415" s="68" t="s">
        <v>313</v>
      </c>
      <c r="C415" s="57">
        <v>44301</v>
      </c>
      <c r="D415" s="17">
        <v>44301</v>
      </c>
      <c r="E415" s="68" t="s">
        <v>438</v>
      </c>
      <c r="F415" s="15" t="s">
        <v>439</v>
      </c>
      <c r="G415" s="16">
        <v>406.48</v>
      </c>
      <c r="H415" s="2">
        <v>44287</v>
      </c>
      <c r="I415" s="17">
        <v>44301</v>
      </c>
      <c r="J415">
        <f t="shared" si="24"/>
        <v>15</v>
      </c>
      <c r="K415" s="2">
        <f t="shared" si="25"/>
        <v>44294</v>
      </c>
      <c r="L415" s="82">
        <v>44301.5</v>
      </c>
      <c r="M415" s="82">
        <v>44301.5</v>
      </c>
      <c r="O415">
        <f t="shared" si="26"/>
        <v>7.5</v>
      </c>
      <c r="P415" s="3">
        <f t="shared" si="27"/>
        <v>3048.6000000000004</v>
      </c>
    </row>
    <row r="416" spans="1:16" x14ac:dyDescent="0.35">
      <c r="A416" t="s">
        <v>376</v>
      </c>
      <c r="B416" s="68" t="s">
        <v>313</v>
      </c>
      <c r="C416" s="57">
        <v>44301</v>
      </c>
      <c r="D416" s="17">
        <v>44301</v>
      </c>
      <c r="E416" s="68" t="s">
        <v>440</v>
      </c>
      <c r="F416" s="15" t="s">
        <v>441</v>
      </c>
      <c r="G416" s="16">
        <v>3.34</v>
      </c>
      <c r="H416" s="2">
        <v>44287</v>
      </c>
      <c r="I416" s="17">
        <v>44301</v>
      </c>
      <c r="J416">
        <f t="shared" si="24"/>
        <v>15</v>
      </c>
      <c r="K416" s="2">
        <f t="shared" si="25"/>
        <v>44294</v>
      </c>
      <c r="L416" s="82">
        <v>44301.5</v>
      </c>
      <c r="M416" s="79">
        <v>44309.5</v>
      </c>
      <c r="O416">
        <f t="shared" si="26"/>
        <v>15.5</v>
      </c>
      <c r="P416" s="3">
        <f t="shared" si="27"/>
        <v>51.769999999999996</v>
      </c>
    </row>
    <row r="417" spans="1:16" x14ac:dyDescent="0.35">
      <c r="A417" t="s">
        <v>376</v>
      </c>
      <c r="B417" s="68" t="s">
        <v>313</v>
      </c>
      <c r="C417" s="57">
        <v>44301</v>
      </c>
      <c r="D417" s="17">
        <v>44301</v>
      </c>
      <c r="E417" s="68" t="s">
        <v>442</v>
      </c>
      <c r="F417" s="15" t="s">
        <v>443</v>
      </c>
      <c r="G417" s="16">
        <v>6.5</v>
      </c>
      <c r="H417" s="2">
        <v>44287</v>
      </c>
      <c r="I417" s="17">
        <v>44301</v>
      </c>
      <c r="J417">
        <f t="shared" si="24"/>
        <v>15</v>
      </c>
      <c r="K417" s="2">
        <f t="shared" si="25"/>
        <v>44294</v>
      </c>
      <c r="L417" s="82">
        <v>44301.5</v>
      </c>
      <c r="M417" s="82">
        <v>44301.5</v>
      </c>
      <c r="O417">
        <f t="shared" si="26"/>
        <v>7.5</v>
      </c>
      <c r="P417" s="3">
        <f t="shared" si="27"/>
        <v>48.75</v>
      </c>
    </row>
    <row r="418" spans="1:16" x14ac:dyDescent="0.35">
      <c r="A418" t="s">
        <v>376</v>
      </c>
      <c r="B418" s="68" t="s">
        <v>313</v>
      </c>
      <c r="C418" s="57">
        <v>44301</v>
      </c>
      <c r="D418" s="17">
        <v>44301</v>
      </c>
      <c r="E418" s="68" t="s">
        <v>478</v>
      </c>
      <c r="F418" s="15" t="s">
        <v>479</v>
      </c>
      <c r="G418" s="16">
        <v>154.16999999999999</v>
      </c>
      <c r="H418" s="2">
        <v>44287</v>
      </c>
      <c r="I418" s="17">
        <v>44301</v>
      </c>
      <c r="J418">
        <f t="shared" si="24"/>
        <v>15</v>
      </c>
      <c r="K418" s="2">
        <f t="shared" si="25"/>
        <v>44294</v>
      </c>
      <c r="L418" s="82">
        <v>44301.5</v>
      </c>
      <c r="M418" s="82">
        <v>44301.5</v>
      </c>
      <c r="O418">
        <f t="shared" si="26"/>
        <v>7.5</v>
      </c>
      <c r="P418" s="3">
        <f t="shared" si="27"/>
        <v>1156.2749999999999</v>
      </c>
    </row>
    <row r="419" spans="1:16" x14ac:dyDescent="0.35">
      <c r="A419" t="s">
        <v>376</v>
      </c>
      <c r="B419" s="68" t="s">
        <v>313</v>
      </c>
      <c r="C419" s="57">
        <v>44301</v>
      </c>
      <c r="D419" s="17">
        <v>44301</v>
      </c>
      <c r="E419" s="68" t="s">
        <v>488</v>
      </c>
      <c r="F419" s="15" t="s">
        <v>489</v>
      </c>
      <c r="G419" s="16">
        <v>39.229999999999997</v>
      </c>
      <c r="H419" s="2">
        <v>44287</v>
      </c>
      <c r="I419" s="17">
        <v>44301</v>
      </c>
      <c r="J419">
        <f t="shared" si="24"/>
        <v>15</v>
      </c>
      <c r="K419" s="2">
        <f t="shared" si="25"/>
        <v>44294</v>
      </c>
      <c r="L419" s="82">
        <v>44301.5</v>
      </c>
      <c r="M419" s="79">
        <v>44335.5</v>
      </c>
      <c r="O419">
        <f t="shared" si="26"/>
        <v>41.5</v>
      </c>
      <c r="P419" s="3">
        <f t="shared" si="27"/>
        <v>1628.0449999999998</v>
      </c>
    </row>
    <row r="420" spans="1:16" x14ac:dyDescent="0.35">
      <c r="A420" t="s">
        <v>376</v>
      </c>
      <c r="B420" s="68" t="s">
        <v>313</v>
      </c>
      <c r="C420" s="57">
        <v>44301</v>
      </c>
      <c r="D420" s="17">
        <v>44301</v>
      </c>
      <c r="E420" s="68" t="s">
        <v>444</v>
      </c>
      <c r="F420" s="15" t="s">
        <v>445</v>
      </c>
      <c r="G420" s="16">
        <v>23</v>
      </c>
      <c r="H420" s="2">
        <v>44287</v>
      </c>
      <c r="I420" s="17">
        <v>44301</v>
      </c>
      <c r="J420">
        <f t="shared" si="24"/>
        <v>15</v>
      </c>
      <c r="K420" s="2">
        <f t="shared" si="25"/>
        <v>44294</v>
      </c>
      <c r="L420" s="82">
        <v>44301.5</v>
      </c>
      <c r="M420" s="82">
        <v>44301.5</v>
      </c>
      <c r="O420">
        <f t="shared" si="26"/>
        <v>7.5</v>
      </c>
      <c r="P420" s="3">
        <f t="shared" si="27"/>
        <v>172.5</v>
      </c>
    </row>
    <row r="421" spans="1:16" x14ac:dyDescent="0.35">
      <c r="A421" t="s">
        <v>376</v>
      </c>
      <c r="B421" s="68" t="s">
        <v>313</v>
      </c>
      <c r="C421" s="57">
        <v>44301</v>
      </c>
      <c r="D421" s="17">
        <v>44301</v>
      </c>
      <c r="E421" s="68" t="s">
        <v>496</v>
      </c>
      <c r="F421" s="15" t="s">
        <v>497</v>
      </c>
      <c r="G421" s="16">
        <v>1.79</v>
      </c>
      <c r="H421" s="2">
        <v>44287</v>
      </c>
      <c r="I421" s="17">
        <v>44301</v>
      </c>
      <c r="J421">
        <f t="shared" si="24"/>
        <v>15</v>
      </c>
      <c r="K421" s="2">
        <f t="shared" si="25"/>
        <v>44294</v>
      </c>
      <c r="L421" s="82">
        <v>44301.5</v>
      </c>
      <c r="M421" s="82">
        <v>44301.5</v>
      </c>
      <c r="O421">
        <f t="shared" si="26"/>
        <v>7.5</v>
      </c>
      <c r="P421" s="3">
        <f t="shared" si="27"/>
        <v>13.425000000000001</v>
      </c>
    </row>
    <row r="422" spans="1:16" x14ac:dyDescent="0.35">
      <c r="A422" t="s">
        <v>376</v>
      </c>
      <c r="B422" s="68" t="s">
        <v>313</v>
      </c>
      <c r="C422" s="57">
        <v>44301</v>
      </c>
      <c r="D422" s="17">
        <v>44301</v>
      </c>
      <c r="E422" s="68" t="s">
        <v>430</v>
      </c>
      <c r="F422" s="15" t="s">
        <v>431</v>
      </c>
      <c r="G422" s="16">
        <v>58.93</v>
      </c>
      <c r="H422" s="2">
        <v>44287</v>
      </c>
      <c r="I422" s="17">
        <v>44301</v>
      </c>
      <c r="J422">
        <f t="shared" si="24"/>
        <v>15</v>
      </c>
      <c r="K422" s="2">
        <f t="shared" si="25"/>
        <v>44294</v>
      </c>
      <c r="L422" s="82">
        <v>44301.5</v>
      </c>
      <c r="M422" s="82">
        <v>44301.5</v>
      </c>
      <c r="O422">
        <f t="shared" si="26"/>
        <v>7.5</v>
      </c>
      <c r="P422" s="3">
        <f t="shared" si="27"/>
        <v>441.97500000000002</v>
      </c>
    </row>
    <row r="423" spans="1:16" x14ac:dyDescent="0.35">
      <c r="A423" t="s">
        <v>376</v>
      </c>
      <c r="B423" s="68" t="s">
        <v>313</v>
      </c>
      <c r="C423" s="57">
        <v>44301</v>
      </c>
      <c r="D423" s="17">
        <v>44301</v>
      </c>
      <c r="E423" s="68" t="s">
        <v>432</v>
      </c>
      <c r="F423" s="15" t="s">
        <v>433</v>
      </c>
      <c r="G423" s="16">
        <v>1416.95</v>
      </c>
      <c r="H423" s="2">
        <v>44287</v>
      </c>
      <c r="I423" s="17">
        <v>44301</v>
      </c>
      <c r="J423">
        <f t="shared" si="24"/>
        <v>15</v>
      </c>
      <c r="K423" s="2">
        <f t="shared" si="25"/>
        <v>44294</v>
      </c>
      <c r="L423" s="82">
        <v>44301.5</v>
      </c>
      <c r="M423" s="82">
        <v>44301.5</v>
      </c>
      <c r="O423">
        <f t="shared" si="26"/>
        <v>7.5</v>
      </c>
      <c r="P423" s="3">
        <f t="shared" si="27"/>
        <v>10627.125</v>
      </c>
    </row>
    <row r="424" spans="1:16" x14ac:dyDescent="0.35">
      <c r="A424" t="s">
        <v>376</v>
      </c>
      <c r="B424" s="68" t="s">
        <v>313</v>
      </c>
      <c r="C424" s="57">
        <v>44301</v>
      </c>
      <c r="D424" s="17">
        <v>44301</v>
      </c>
      <c r="E424" s="68" t="s">
        <v>434</v>
      </c>
      <c r="F424" s="15" t="s">
        <v>435</v>
      </c>
      <c r="G424" s="16">
        <v>3542.36</v>
      </c>
      <c r="H424" s="2">
        <v>44287</v>
      </c>
      <c r="I424" s="17">
        <v>44301</v>
      </c>
      <c r="J424">
        <f t="shared" si="24"/>
        <v>15</v>
      </c>
      <c r="K424" s="2">
        <f t="shared" si="25"/>
        <v>44294</v>
      </c>
      <c r="L424" s="82">
        <v>44301.5</v>
      </c>
      <c r="M424" s="82">
        <v>44301.5</v>
      </c>
      <c r="O424">
        <f t="shared" si="26"/>
        <v>7.5</v>
      </c>
      <c r="P424" s="3">
        <f t="shared" si="27"/>
        <v>26567.7</v>
      </c>
    </row>
    <row r="425" spans="1:16" x14ac:dyDescent="0.35">
      <c r="A425" t="s">
        <v>376</v>
      </c>
      <c r="B425" s="68" t="s">
        <v>313</v>
      </c>
      <c r="C425" s="57">
        <v>44301</v>
      </c>
      <c r="D425" s="17">
        <v>44301</v>
      </c>
      <c r="E425" s="68" t="s">
        <v>488</v>
      </c>
      <c r="F425" s="15" t="s">
        <v>489</v>
      </c>
      <c r="G425" s="16">
        <v>3.92</v>
      </c>
      <c r="H425" s="2">
        <v>44287</v>
      </c>
      <c r="I425" s="17">
        <v>44301</v>
      </c>
      <c r="J425">
        <f t="shared" si="24"/>
        <v>15</v>
      </c>
      <c r="K425" s="2">
        <f t="shared" si="25"/>
        <v>44294</v>
      </c>
      <c r="L425" s="82">
        <v>44301.5</v>
      </c>
      <c r="M425" s="79">
        <v>44335.5</v>
      </c>
      <c r="O425">
        <f t="shared" si="26"/>
        <v>41.5</v>
      </c>
      <c r="P425" s="3">
        <f t="shared" si="27"/>
        <v>162.68</v>
      </c>
    </row>
    <row r="426" spans="1:16" x14ac:dyDescent="0.35">
      <c r="A426" t="s">
        <v>376</v>
      </c>
      <c r="B426" s="68" t="s">
        <v>313</v>
      </c>
      <c r="C426" s="57">
        <v>44301</v>
      </c>
      <c r="D426" s="17">
        <v>44301</v>
      </c>
      <c r="E426" s="68" t="s">
        <v>430</v>
      </c>
      <c r="F426" s="15" t="s">
        <v>431</v>
      </c>
      <c r="G426" s="16">
        <v>94.44</v>
      </c>
      <c r="H426" s="2">
        <v>44287</v>
      </c>
      <c r="I426" s="17">
        <v>44301</v>
      </c>
      <c r="J426">
        <f t="shared" si="24"/>
        <v>15</v>
      </c>
      <c r="K426" s="2">
        <f t="shared" si="25"/>
        <v>44294</v>
      </c>
      <c r="L426" s="82">
        <v>44301.5</v>
      </c>
      <c r="M426" s="82">
        <v>44301.5</v>
      </c>
      <c r="O426">
        <f t="shared" si="26"/>
        <v>7.5</v>
      </c>
      <c r="P426" s="3">
        <f t="shared" si="27"/>
        <v>708.3</v>
      </c>
    </row>
    <row r="427" spans="1:16" x14ac:dyDescent="0.35">
      <c r="A427" t="s">
        <v>376</v>
      </c>
      <c r="B427" s="68" t="s">
        <v>313</v>
      </c>
      <c r="C427" s="57">
        <v>44301</v>
      </c>
      <c r="D427" s="17">
        <v>44301</v>
      </c>
      <c r="E427" s="68" t="s">
        <v>432</v>
      </c>
      <c r="F427" s="15" t="s">
        <v>433</v>
      </c>
      <c r="G427" s="16">
        <v>235.39</v>
      </c>
      <c r="H427" s="2">
        <v>44287</v>
      </c>
      <c r="I427" s="17">
        <v>44301</v>
      </c>
      <c r="J427">
        <f t="shared" si="24"/>
        <v>15</v>
      </c>
      <c r="K427" s="2">
        <f t="shared" si="25"/>
        <v>44294</v>
      </c>
      <c r="L427" s="82">
        <v>44301.5</v>
      </c>
      <c r="M427" s="82">
        <v>44301.5</v>
      </c>
      <c r="O427">
        <f t="shared" si="26"/>
        <v>7.5</v>
      </c>
      <c r="P427" s="3">
        <f t="shared" si="27"/>
        <v>1765.425</v>
      </c>
    </row>
    <row r="428" spans="1:16" x14ac:dyDescent="0.35">
      <c r="A428" t="s">
        <v>376</v>
      </c>
      <c r="B428" s="68" t="s">
        <v>313</v>
      </c>
      <c r="C428" s="57">
        <v>44301</v>
      </c>
      <c r="D428" s="17">
        <v>44301</v>
      </c>
      <c r="E428" s="68" t="s">
        <v>434</v>
      </c>
      <c r="F428" s="15" t="s">
        <v>435</v>
      </c>
      <c r="G428" s="16">
        <v>431.54</v>
      </c>
      <c r="H428" s="2">
        <v>44287</v>
      </c>
      <c r="I428" s="17">
        <v>44301</v>
      </c>
      <c r="J428">
        <f t="shared" si="24"/>
        <v>15</v>
      </c>
      <c r="K428" s="2">
        <f t="shared" si="25"/>
        <v>44294</v>
      </c>
      <c r="L428" s="82">
        <v>44301.5</v>
      </c>
      <c r="M428" s="82">
        <v>44301.5</v>
      </c>
      <c r="O428">
        <f t="shared" si="26"/>
        <v>7.5</v>
      </c>
      <c r="P428" s="3">
        <f t="shared" si="27"/>
        <v>3236.55</v>
      </c>
    </row>
    <row r="429" spans="1:16" x14ac:dyDescent="0.35">
      <c r="A429" t="s">
        <v>376</v>
      </c>
      <c r="B429" s="68" t="s">
        <v>313</v>
      </c>
      <c r="C429" s="57">
        <v>44301</v>
      </c>
      <c r="D429" s="17">
        <v>44301</v>
      </c>
      <c r="E429" s="68" t="s">
        <v>436</v>
      </c>
      <c r="F429" s="15" t="s">
        <v>437</v>
      </c>
      <c r="G429" s="16">
        <v>107.15</v>
      </c>
      <c r="H429" s="2">
        <v>44287</v>
      </c>
      <c r="I429" s="17">
        <v>44301</v>
      </c>
      <c r="J429">
        <f t="shared" si="24"/>
        <v>15</v>
      </c>
      <c r="K429" s="2">
        <f t="shared" si="25"/>
        <v>44294</v>
      </c>
      <c r="L429" s="82">
        <v>44301.5</v>
      </c>
      <c r="M429" s="82">
        <v>44301.5</v>
      </c>
      <c r="O429">
        <f t="shared" si="26"/>
        <v>7.5</v>
      </c>
      <c r="P429" s="3">
        <f t="shared" si="27"/>
        <v>803.625</v>
      </c>
    </row>
    <row r="430" spans="1:16" x14ac:dyDescent="0.35">
      <c r="A430" t="s">
        <v>376</v>
      </c>
      <c r="B430" s="68" t="s">
        <v>313</v>
      </c>
      <c r="C430" s="57">
        <v>44301</v>
      </c>
      <c r="D430" s="17">
        <v>44301</v>
      </c>
      <c r="E430" s="68" t="s">
        <v>440</v>
      </c>
      <c r="F430" s="15" t="s">
        <v>441</v>
      </c>
      <c r="G430" s="16">
        <v>17.600000000000001</v>
      </c>
      <c r="H430" s="2">
        <v>44287</v>
      </c>
      <c r="I430" s="17">
        <v>44301</v>
      </c>
      <c r="J430">
        <f t="shared" si="24"/>
        <v>15</v>
      </c>
      <c r="K430" s="2">
        <f t="shared" si="25"/>
        <v>44294</v>
      </c>
      <c r="L430" s="82">
        <v>44301.5</v>
      </c>
      <c r="M430" s="79">
        <v>44309.5</v>
      </c>
      <c r="O430">
        <f t="shared" si="26"/>
        <v>15.5</v>
      </c>
      <c r="P430" s="3">
        <f t="shared" si="27"/>
        <v>272.8</v>
      </c>
    </row>
    <row r="431" spans="1:16" x14ac:dyDescent="0.35">
      <c r="A431" t="s">
        <v>376</v>
      </c>
      <c r="B431" s="68" t="s">
        <v>313</v>
      </c>
      <c r="C431" s="57">
        <v>44301</v>
      </c>
      <c r="D431" s="17">
        <v>44301</v>
      </c>
      <c r="E431" s="68" t="s">
        <v>468</v>
      </c>
      <c r="F431" s="15" t="s">
        <v>469</v>
      </c>
      <c r="G431" s="16">
        <v>1.49</v>
      </c>
      <c r="H431" s="2">
        <v>44287</v>
      </c>
      <c r="I431" s="17">
        <v>44301</v>
      </c>
      <c r="J431">
        <f t="shared" si="24"/>
        <v>15</v>
      </c>
      <c r="K431" s="2">
        <f t="shared" si="25"/>
        <v>44294</v>
      </c>
      <c r="L431" s="82">
        <v>44301.5</v>
      </c>
      <c r="M431" s="82">
        <v>44301.5</v>
      </c>
      <c r="O431">
        <f t="shared" si="26"/>
        <v>7.5</v>
      </c>
      <c r="P431" s="3">
        <f t="shared" si="27"/>
        <v>11.175000000000001</v>
      </c>
    </row>
    <row r="432" spans="1:16" x14ac:dyDescent="0.35">
      <c r="A432" t="s">
        <v>376</v>
      </c>
      <c r="B432" s="68" t="s">
        <v>313</v>
      </c>
      <c r="C432" s="57">
        <v>44301</v>
      </c>
      <c r="D432" s="17">
        <v>44301</v>
      </c>
      <c r="E432" s="68" t="s">
        <v>442</v>
      </c>
      <c r="F432" s="15" t="s">
        <v>443</v>
      </c>
      <c r="G432" s="16">
        <v>42</v>
      </c>
      <c r="H432" s="2">
        <v>44287</v>
      </c>
      <c r="I432" s="17">
        <v>44301</v>
      </c>
      <c r="J432">
        <f t="shared" si="24"/>
        <v>15</v>
      </c>
      <c r="K432" s="2">
        <f t="shared" si="25"/>
        <v>44294</v>
      </c>
      <c r="L432" s="82">
        <v>44301.5</v>
      </c>
      <c r="M432" s="82">
        <v>44301.5</v>
      </c>
      <c r="O432">
        <f t="shared" si="26"/>
        <v>7.5</v>
      </c>
      <c r="P432" s="3">
        <f t="shared" si="27"/>
        <v>315</v>
      </c>
    </row>
    <row r="433" spans="1:16" x14ac:dyDescent="0.35">
      <c r="A433" t="s">
        <v>376</v>
      </c>
      <c r="B433" s="68" t="s">
        <v>313</v>
      </c>
      <c r="C433" s="57">
        <v>44301</v>
      </c>
      <c r="D433" s="17">
        <v>44301</v>
      </c>
      <c r="E433" s="68" t="s">
        <v>476</v>
      </c>
      <c r="F433" s="15" t="s">
        <v>477</v>
      </c>
      <c r="G433" s="16">
        <v>1.22</v>
      </c>
      <c r="H433" s="2">
        <v>44287</v>
      </c>
      <c r="I433" s="17">
        <v>44301</v>
      </c>
      <c r="J433">
        <f t="shared" si="24"/>
        <v>15</v>
      </c>
      <c r="K433" s="2">
        <f t="shared" si="25"/>
        <v>44294</v>
      </c>
      <c r="L433" s="82">
        <v>44301.5</v>
      </c>
      <c r="M433" s="82">
        <v>44301.5</v>
      </c>
      <c r="O433">
        <f t="shared" si="26"/>
        <v>7.5</v>
      </c>
      <c r="P433" s="3">
        <f t="shared" si="27"/>
        <v>9.15</v>
      </c>
    </row>
    <row r="434" spans="1:16" x14ac:dyDescent="0.35">
      <c r="A434" t="s">
        <v>376</v>
      </c>
      <c r="B434" s="68" t="s">
        <v>313</v>
      </c>
      <c r="C434" s="57">
        <v>44301</v>
      </c>
      <c r="D434" s="17">
        <v>44301</v>
      </c>
      <c r="E434" s="68" t="s">
        <v>478</v>
      </c>
      <c r="F434" s="15" t="s">
        <v>479</v>
      </c>
      <c r="G434" s="16">
        <v>454.16999999999996</v>
      </c>
      <c r="H434" s="2">
        <v>44287</v>
      </c>
      <c r="I434" s="17">
        <v>44301</v>
      </c>
      <c r="J434">
        <f t="shared" si="24"/>
        <v>15</v>
      </c>
      <c r="K434" s="2">
        <f t="shared" si="25"/>
        <v>44294</v>
      </c>
      <c r="L434" s="82">
        <v>44301.5</v>
      </c>
      <c r="M434" s="82">
        <v>44301.5</v>
      </c>
      <c r="O434">
        <f t="shared" si="26"/>
        <v>7.5</v>
      </c>
      <c r="P434" s="3">
        <f t="shared" si="27"/>
        <v>3406.2749999999996</v>
      </c>
    </row>
    <row r="435" spans="1:16" x14ac:dyDescent="0.35">
      <c r="A435" t="s">
        <v>376</v>
      </c>
      <c r="B435" s="68" t="s">
        <v>313</v>
      </c>
      <c r="C435" s="57">
        <v>44301</v>
      </c>
      <c r="D435" s="17">
        <v>44301</v>
      </c>
      <c r="E435" s="68" t="s">
        <v>488</v>
      </c>
      <c r="F435" s="15" t="s">
        <v>489</v>
      </c>
      <c r="G435" s="16">
        <v>32.630000000000003</v>
      </c>
      <c r="H435" s="2">
        <v>44287</v>
      </c>
      <c r="I435" s="17">
        <v>44301</v>
      </c>
      <c r="J435">
        <f t="shared" si="24"/>
        <v>15</v>
      </c>
      <c r="K435" s="2">
        <f t="shared" si="25"/>
        <v>44294</v>
      </c>
      <c r="L435" s="82">
        <v>44301.5</v>
      </c>
      <c r="M435" s="79">
        <v>44335.5</v>
      </c>
      <c r="O435">
        <f t="shared" si="26"/>
        <v>41.5</v>
      </c>
      <c r="P435" s="3">
        <f t="shared" si="27"/>
        <v>1354.1450000000002</v>
      </c>
    </row>
    <row r="436" spans="1:16" x14ac:dyDescent="0.35">
      <c r="A436" t="s">
        <v>376</v>
      </c>
      <c r="B436" s="68" t="s">
        <v>313</v>
      </c>
      <c r="C436" s="57">
        <v>44301</v>
      </c>
      <c r="D436" s="17">
        <v>44301</v>
      </c>
      <c r="E436" s="68" t="s">
        <v>444</v>
      </c>
      <c r="F436" s="15" t="s">
        <v>445</v>
      </c>
      <c r="G436" s="16">
        <v>126.66</v>
      </c>
      <c r="H436" s="2">
        <v>44287</v>
      </c>
      <c r="I436" s="17">
        <v>44301</v>
      </c>
      <c r="J436">
        <f t="shared" si="24"/>
        <v>15</v>
      </c>
      <c r="K436" s="2">
        <f t="shared" si="25"/>
        <v>44294</v>
      </c>
      <c r="L436" s="82">
        <v>44301.5</v>
      </c>
      <c r="M436" s="82">
        <v>44301.5</v>
      </c>
      <c r="O436">
        <f t="shared" si="26"/>
        <v>7.5</v>
      </c>
      <c r="P436" s="3">
        <f t="shared" si="27"/>
        <v>949.94999999999993</v>
      </c>
    </row>
    <row r="437" spans="1:16" x14ac:dyDescent="0.35">
      <c r="A437" t="s">
        <v>376</v>
      </c>
      <c r="B437" s="68" t="s">
        <v>313</v>
      </c>
      <c r="C437" s="82">
        <v>44301</v>
      </c>
      <c r="D437" s="85">
        <v>44301</v>
      </c>
      <c r="E437" s="68" t="s">
        <v>492</v>
      </c>
      <c r="F437" s="15" t="s">
        <v>493</v>
      </c>
      <c r="G437" s="16">
        <v>65</v>
      </c>
      <c r="H437" s="2">
        <v>44287</v>
      </c>
      <c r="I437" s="85">
        <v>44301</v>
      </c>
      <c r="J437">
        <f t="shared" si="24"/>
        <v>15</v>
      </c>
      <c r="K437" s="2">
        <f t="shared" si="25"/>
        <v>44294</v>
      </c>
      <c r="L437" s="82">
        <v>44301.5</v>
      </c>
      <c r="M437" s="79">
        <v>44272.5</v>
      </c>
      <c r="O437">
        <f t="shared" si="26"/>
        <v>-21.5</v>
      </c>
      <c r="P437" s="3">
        <f t="shared" si="27"/>
        <v>-1397.5</v>
      </c>
    </row>
    <row r="438" spans="1:16" x14ac:dyDescent="0.35">
      <c r="A438" t="s">
        <v>376</v>
      </c>
      <c r="B438" s="68" t="s">
        <v>313</v>
      </c>
      <c r="C438" s="57">
        <v>44301</v>
      </c>
      <c r="D438" s="17">
        <v>44301</v>
      </c>
      <c r="E438" s="68" t="s">
        <v>494</v>
      </c>
      <c r="F438" s="15" t="s">
        <v>495</v>
      </c>
      <c r="G438" s="16">
        <v>52.7</v>
      </c>
      <c r="H438" s="2">
        <v>44287</v>
      </c>
      <c r="I438" s="17">
        <v>44301</v>
      </c>
      <c r="J438">
        <f t="shared" si="24"/>
        <v>15</v>
      </c>
      <c r="K438" s="2">
        <f t="shared" si="25"/>
        <v>44294</v>
      </c>
      <c r="L438" s="82">
        <v>44301.5</v>
      </c>
      <c r="M438" s="82">
        <v>44301.5</v>
      </c>
      <c r="O438">
        <f t="shared" si="26"/>
        <v>7.5</v>
      </c>
      <c r="P438" s="3">
        <f t="shared" si="27"/>
        <v>395.25</v>
      </c>
    </row>
    <row r="439" spans="1:16" x14ac:dyDescent="0.35">
      <c r="A439" t="s">
        <v>376</v>
      </c>
      <c r="B439" s="68" t="s">
        <v>313</v>
      </c>
      <c r="C439" s="57">
        <v>44301</v>
      </c>
      <c r="D439" s="17">
        <v>44301</v>
      </c>
      <c r="E439" s="68" t="s">
        <v>496</v>
      </c>
      <c r="F439" s="15" t="s">
        <v>497</v>
      </c>
      <c r="G439" s="16">
        <v>9.31</v>
      </c>
      <c r="H439" s="2">
        <v>44287</v>
      </c>
      <c r="I439" s="17">
        <v>44301</v>
      </c>
      <c r="J439">
        <f t="shared" si="24"/>
        <v>15</v>
      </c>
      <c r="K439" s="2">
        <f t="shared" si="25"/>
        <v>44294</v>
      </c>
      <c r="L439" s="82">
        <v>44301.5</v>
      </c>
      <c r="M439" s="82">
        <v>44301.5</v>
      </c>
      <c r="O439">
        <f t="shared" si="26"/>
        <v>7.5</v>
      </c>
      <c r="P439" s="3">
        <f t="shared" si="27"/>
        <v>69.825000000000003</v>
      </c>
    </row>
    <row r="440" spans="1:16" x14ac:dyDescent="0.35">
      <c r="A440" t="s">
        <v>376</v>
      </c>
      <c r="B440" s="68" t="s">
        <v>313</v>
      </c>
      <c r="C440" s="57">
        <v>44301</v>
      </c>
      <c r="D440" s="17">
        <v>44301</v>
      </c>
      <c r="E440" s="68" t="s">
        <v>498</v>
      </c>
      <c r="F440" s="15" t="s">
        <v>499</v>
      </c>
      <c r="G440" s="16">
        <v>1.93</v>
      </c>
      <c r="H440" s="2">
        <v>44287</v>
      </c>
      <c r="I440" s="17">
        <v>44301</v>
      </c>
      <c r="J440">
        <f t="shared" si="24"/>
        <v>15</v>
      </c>
      <c r="K440" s="2">
        <f t="shared" si="25"/>
        <v>44294</v>
      </c>
      <c r="L440" s="82">
        <v>44301.5</v>
      </c>
      <c r="M440" s="82">
        <v>44301.5</v>
      </c>
      <c r="O440">
        <f t="shared" si="26"/>
        <v>7.5</v>
      </c>
      <c r="P440" s="3">
        <f t="shared" si="27"/>
        <v>14.475</v>
      </c>
    </row>
    <row r="441" spans="1:16" x14ac:dyDescent="0.35">
      <c r="A441" t="s">
        <v>376</v>
      </c>
      <c r="B441" s="68" t="s">
        <v>313</v>
      </c>
      <c r="C441" s="57">
        <v>44301</v>
      </c>
      <c r="D441" s="17">
        <v>44301</v>
      </c>
      <c r="E441" s="68" t="s">
        <v>500</v>
      </c>
      <c r="F441" s="15" t="s">
        <v>501</v>
      </c>
      <c r="G441" s="16">
        <v>0.85</v>
      </c>
      <c r="H441" s="2">
        <v>44287</v>
      </c>
      <c r="I441" s="17">
        <v>44301</v>
      </c>
      <c r="J441">
        <f t="shared" si="24"/>
        <v>15</v>
      </c>
      <c r="K441" s="2">
        <f t="shared" si="25"/>
        <v>44294</v>
      </c>
      <c r="L441" s="82">
        <v>44301.5</v>
      </c>
      <c r="M441" s="82">
        <v>44301.5</v>
      </c>
      <c r="O441">
        <f t="shared" si="26"/>
        <v>7.5</v>
      </c>
      <c r="P441" s="3">
        <f t="shared" si="27"/>
        <v>6.375</v>
      </c>
    </row>
    <row r="442" spans="1:16" x14ac:dyDescent="0.35">
      <c r="A442" t="s">
        <v>376</v>
      </c>
      <c r="B442" s="68" t="s">
        <v>313</v>
      </c>
      <c r="C442" s="57">
        <v>44301</v>
      </c>
      <c r="D442" s="17">
        <v>44301</v>
      </c>
      <c r="E442" s="68" t="s">
        <v>430</v>
      </c>
      <c r="F442" s="15" t="s">
        <v>431</v>
      </c>
      <c r="G442" s="16">
        <v>409274.2999999997</v>
      </c>
      <c r="H442" s="2">
        <v>44287</v>
      </c>
      <c r="I442" s="17">
        <v>44301</v>
      </c>
      <c r="J442">
        <f t="shared" si="24"/>
        <v>15</v>
      </c>
      <c r="K442" s="2">
        <f t="shared" si="25"/>
        <v>44294</v>
      </c>
      <c r="L442" s="82">
        <v>44301.5</v>
      </c>
      <c r="M442" s="82">
        <v>44301.5</v>
      </c>
      <c r="O442">
        <f t="shared" si="26"/>
        <v>7.5</v>
      </c>
      <c r="P442" s="3">
        <f t="shared" si="27"/>
        <v>3069557.2499999977</v>
      </c>
    </row>
    <row r="443" spans="1:16" x14ac:dyDescent="0.35">
      <c r="A443" t="s">
        <v>376</v>
      </c>
      <c r="B443" s="68" t="s">
        <v>313</v>
      </c>
      <c r="C443" s="57">
        <v>44301</v>
      </c>
      <c r="D443" s="17">
        <v>44301</v>
      </c>
      <c r="E443" s="68" t="s">
        <v>456</v>
      </c>
      <c r="F443" s="15" t="s">
        <v>457</v>
      </c>
      <c r="G443" s="16">
        <v>113314.32000000002</v>
      </c>
      <c r="H443" s="2">
        <v>44287</v>
      </c>
      <c r="I443" s="17">
        <v>44301</v>
      </c>
      <c r="J443">
        <f t="shared" si="24"/>
        <v>15</v>
      </c>
      <c r="K443" s="2">
        <f t="shared" si="25"/>
        <v>44294</v>
      </c>
      <c r="L443" s="82">
        <v>44301.5</v>
      </c>
      <c r="M443" s="82">
        <v>44301.5</v>
      </c>
      <c r="O443">
        <f t="shared" si="26"/>
        <v>7.5</v>
      </c>
      <c r="P443" s="3">
        <f t="shared" si="27"/>
        <v>849857.40000000014</v>
      </c>
    </row>
    <row r="444" spans="1:16" x14ac:dyDescent="0.35">
      <c r="A444" t="s">
        <v>376</v>
      </c>
      <c r="B444" s="68" t="s">
        <v>313</v>
      </c>
      <c r="C444" s="57">
        <v>44301</v>
      </c>
      <c r="D444" s="17">
        <v>44301</v>
      </c>
      <c r="E444" s="68" t="s">
        <v>432</v>
      </c>
      <c r="F444" s="15" t="s">
        <v>433</v>
      </c>
      <c r="G444" s="16">
        <v>1501901.2200000037</v>
      </c>
      <c r="H444" s="2">
        <v>44287</v>
      </c>
      <c r="I444" s="17">
        <v>44301</v>
      </c>
      <c r="J444">
        <f t="shared" si="24"/>
        <v>15</v>
      </c>
      <c r="K444" s="2">
        <f t="shared" si="25"/>
        <v>44294</v>
      </c>
      <c r="L444" s="82">
        <v>44301.5</v>
      </c>
      <c r="M444" s="82">
        <v>44301.5</v>
      </c>
      <c r="O444">
        <f t="shared" si="26"/>
        <v>7.5</v>
      </c>
      <c r="P444" s="3">
        <f t="shared" si="27"/>
        <v>11264259.150000028</v>
      </c>
    </row>
    <row r="445" spans="1:16" x14ac:dyDescent="0.35">
      <c r="A445" t="s">
        <v>376</v>
      </c>
      <c r="B445" s="68" t="s">
        <v>313</v>
      </c>
      <c r="C445" s="57">
        <v>44301</v>
      </c>
      <c r="D445" s="17">
        <v>44301</v>
      </c>
      <c r="E445" s="68" t="s">
        <v>434</v>
      </c>
      <c r="F445" s="15" t="s">
        <v>435</v>
      </c>
      <c r="G445" s="16">
        <v>2337373.1999999946</v>
      </c>
      <c r="H445" s="2">
        <v>44287</v>
      </c>
      <c r="I445" s="17">
        <v>44301</v>
      </c>
      <c r="J445">
        <f t="shared" si="24"/>
        <v>15</v>
      </c>
      <c r="K445" s="2">
        <f t="shared" si="25"/>
        <v>44294</v>
      </c>
      <c r="L445" s="82">
        <v>44301.5</v>
      </c>
      <c r="M445" s="82">
        <v>44301.5</v>
      </c>
      <c r="O445">
        <f t="shared" si="26"/>
        <v>7.5</v>
      </c>
      <c r="P445" s="3">
        <f t="shared" si="27"/>
        <v>17530298.999999959</v>
      </c>
    </row>
    <row r="446" spans="1:16" x14ac:dyDescent="0.35">
      <c r="A446" t="s">
        <v>376</v>
      </c>
      <c r="B446" s="68" t="s">
        <v>313</v>
      </c>
      <c r="C446" s="57">
        <v>44301</v>
      </c>
      <c r="D446" s="17">
        <v>44301</v>
      </c>
      <c r="E446" s="68" t="s">
        <v>436</v>
      </c>
      <c r="F446" s="15" t="s">
        <v>437</v>
      </c>
      <c r="G446" s="16">
        <v>332953.49000000017</v>
      </c>
      <c r="H446" s="2">
        <v>44287</v>
      </c>
      <c r="I446" s="17">
        <v>44301</v>
      </c>
      <c r="J446">
        <f t="shared" si="24"/>
        <v>15</v>
      </c>
      <c r="K446" s="2">
        <f t="shared" si="25"/>
        <v>44294</v>
      </c>
      <c r="L446" s="82">
        <v>44301.5</v>
      </c>
      <c r="M446" s="82">
        <v>44301.5</v>
      </c>
      <c r="O446">
        <f t="shared" si="26"/>
        <v>7.5</v>
      </c>
      <c r="P446" s="3">
        <f t="shared" si="27"/>
        <v>2497151.1750000012</v>
      </c>
    </row>
    <row r="447" spans="1:16" x14ac:dyDescent="0.35">
      <c r="A447" t="s">
        <v>376</v>
      </c>
      <c r="B447" s="68" t="s">
        <v>313</v>
      </c>
      <c r="C447" s="57">
        <v>44301</v>
      </c>
      <c r="D447" s="17">
        <v>44301</v>
      </c>
      <c r="E447" s="68" t="s">
        <v>438</v>
      </c>
      <c r="F447" s="15" t="s">
        <v>439</v>
      </c>
      <c r="G447" s="16">
        <v>369441.01000000024</v>
      </c>
      <c r="H447" s="2">
        <v>44287</v>
      </c>
      <c r="I447" s="17">
        <v>44301</v>
      </c>
      <c r="J447">
        <f t="shared" si="24"/>
        <v>15</v>
      </c>
      <c r="K447" s="2">
        <f t="shared" si="25"/>
        <v>44294</v>
      </c>
      <c r="L447" s="82">
        <v>44301.5</v>
      </c>
      <c r="M447" s="82">
        <v>44301.5</v>
      </c>
      <c r="O447">
        <f t="shared" si="26"/>
        <v>7.5</v>
      </c>
      <c r="P447" s="3">
        <f t="shared" si="27"/>
        <v>2770807.575000002</v>
      </c>
    </row>
    <row r="448" spans="1:16" x14ac:dyDescent="0.35">
      <c r="A448" t="s">
        <v>376</v>
      </c>
      <c r="B448" s="68" t="s">
        <v>313</v>
      </c>
      <c r="C448" s="57">
        <v>44301</v>
      </c>
      <c r="D448" s="17">
        <v>44301</v>
      </c>
      <c r="E448" s="68" t="s">
        <v>568</v>
      </c>
      <c r="F448" s="15" t="s">
        <v>569</v>
      </c>
      <c r="G448" s="16">
        <v>200</v>
      </c>
      <c r="H448" s="2">
        <v>44287</v>
      </c>
      <c r="I448" s="17">
        <v>44301</v>
      </c>
      <c r="J448">
        <f t="shared" si="24"/>
        <v>15</v>
      </c>
      <c r="K448" s="2">
        <f t="shared" si="25"/>
        <v>44294</v>
      </c>
      <c r="L448" s="82">
        <v>44301.5</v>
      </c>
      <c r="M448" s="79">
        <v>44301.5</v>
      </c>
      <c r="O448">
        <f t="shared" si="26"/>
        <v>7.5</v>
      </c>
      <c r="P448" s="3">
        <f t="shared" si="27"/>
        <v>1500</v>
      </c>
    </row>
    <row r="449" spans="1:16" x14ac:dyDescent="0.35">
      <c r="A449" t="s">
        <v>376</v>
      </c>
      <c r="B449" s="68" t="s">
        <v>313</v>
      </c>
      <c r="C449" s="57">
        <v>44301</v>
      </c>
      <c r="D449" s="17">
        <v>44301</v>
      </c>
      <c r="E449" s="68" t="s">
        <v>464</v>
      </c>
      <c r="F449" s="15" t="s">
        <v>465</v>
      </c>
      <c r="G449" s="16">
        <v>17.18</v>
      </c>
      <c r="H449" s="2">
        <v>44287</v>
      </c>
      <c r="I449" s="17">
        <v>44301</v>
      </c>
      <c r="J449">
        <f t="shared" si="24"/>
        <v>15</v>
      </c>
      <c r="K449" s="2">
        <f t="shared" si="25"/>
        <v>44294</v>
      </c>
      <c r="L449" s="82">
        <v>44301.5</v>
      </c>
      <c r="M449" s="82">
        <v>44301.5</v>
      </c>
      <c r="O449">
        <f t="shared" si="26"/>
        <v>7.5</v>
      </c>
      <c r="P449" s="3">
        <f t="shared" si="27"/>
        <v>128.85</v>
      </c>
    </row>
    <row r="450" spans="1:16" x14ac:dyDescent="0.35">
      <c r="A450" t="s">
        <v>376</v>
      </c>
      <c r="B450" s="68" t="s">
        <v>313</v>
      </c>
      <c r="C450" s="57">
        <v>44301</v>
      </c>
      <c r="D450" s="17">
        <v>44301</v>
      </c>
      <c r="E450" s="68" t="s">
        <v>466</v>
      </c>
      <c r="F450" s="15" t="s">
        <v>467</v>
      </c>
      <c r="G450" s="16">
        <v>127.12</v>
      </c>
      <c r="H450" s="2">
        <v>44287</v>
      </c>
      <c r="I450" s="17">
        <v>44301</v>
      </c>
      <c r="J450">
        <f t="shared" si="24"/>
        <v>15</v>
      </c>
      <c r="K450" s="2">
        <f t="shared" si="25"/>
        <v>44294</v>
      </c>
      <c r="L450" s="82">
        <v>44301.5</v>
      </c>
      <c r="M450" s="82">
        <v>44301.5</v>
      </c>
      <c r="O450">
        <f t="shared" si="26"/>
        <v>7.5</v>
      </c>
      <c r="P450" s="3">
        <f t="shared" si="27"/>
        <v>953.40000000000009</v>
      </c>
    </row>
    <row r="451" spans="1:16" x14ac:dyDescent="0.35">
      <c r="A451" t="s">
        <v>376</v>
      </c>
      <c r="B451" s="68" t="s">
        <v>313</v>
      </c>
      <c r="C451" s="57">
        <v>44301</v>
      </c>
      <c r="D451" s="17">
        <v>44301</v>
      </c>
      <c r="E451" s="68" t="s">
        <v>440</v>
      </c>
      <c r="F451" s="15" t="s">
        <v>441</v>
      </c>
      <c r="G451" s="16">
        <f>31649.8900000003+10.59</f>
        <v>31660.480000000302</v>
      </c>
      <c r="H451" s="2">
        <v>44287</v>
      </c>
      <c r="I451" s="17">
        <v>44301</v>
      </c>
      <c r="J451">
        <f t="shared" si="24"/>
        <v>15</v>
      </c>
      <c r="K451" s="2">
        <f t="shared" si="25"/>
        <v>44294</v>
      </c>
      <c r="L451" s="82">
        <v>44301.5</v>
      </c>
      <c r="M451" s="79">
        <v>44309.5</v>
      </c>
      <c r="O451">
        <f t="shared" si="26"/>
        <v>15.5</v>
      </c>
      <c r="P451" s="3">
        <f t="shared" si="27"/>
        <v>490737.44000000466</v>
      </c>
    </row>
    <row r="452" spans="1:16" x14ac:dyDescent="0.35">
      <c r="A452" t="s">
        <v>376</v>
      </c>
      <c r="B452" s="68" t="s">
        <v>313</v>
      </c>
      <c r="C452" s="57">
        <v>44301</v>
      </c>
      <c r="D452" s="17">
        <v>44301</v>
      </c>
      <c r="E452" s="68" t="s">
        <v>468</v>
      </c>
      <c r="F452" s="15" t="s">
        <v>469</v>
      </c>
      <c r="G452" s="16">
        <v>822.02000000000965</v>
      </c>
      <c r="H452" s="2">
        <v>44287</v>
      </c>
      <c r="I452" s="17">
        <v>44301</v>
      </c>
      <c r="J452">
        <f t="shared" si="24"/>
        <v>15</v>
      </c>
      <c r="K452" s="2">
        <f t="shared" si="25"/>
        <v>44294</v>
      </c>
      <c r="L452" s="82">
        <v>44301.5</v>
      </c>
      <c r="M452" s="82">
        <v>44301.5</v>
      </c>
      <c r="O452">
        <f t="shared" si="26"/>
        <v>7.5</v>
      </c>
      <c r="P452" s="3">
        <f t="shared" si="27"/>
        <v>6165.1500000000724</v>
      </c>
    </row>
    <row r="453" spans="1:16" x14ac:dyDescent="0.35">
      <c r="A453" t="s">
        <v>376</v>
      </c>
      <c r="B453" s="68" t="s">
        <v>313</v>
      </c>
      <c r="C453" s="57">
        <v>44301</v>
      </c>
      <c r="D453" s="17">
        <v>44301</v>
      </c>
      <c r="E453" s="68" t="s">
        <v>474</v>
      </c>
      <c r="F453" s="15" t="s">
        <v>475</v>
      </c>
      <c r="G453" s="16">
        <v>33766.379999999976</v>
      </c>
      <c r="H453" s="2">
        <v>44287</v>
      </c>
      <c r="I453" s="17">
        <v>44301</v>
      </c>
      <c r="J453">
        <f t="shared" si="24"/>
        <v>15</v>
      </c>
      <c r="K453" s="2">
        <f t="shared" si="25"/>
        <v>44294</v>
      </c>
      <c r="L453" s="82">
        <v>44301.5</v>
      </c>
      <c r="M453" s="79">
        <v>44301.5</v>
      </c>
      <c r="O453">
        <f t="shared" si="26"/>
        <v>7.5</v>
      </c>
      <c r="P453" s="3">
        <f t="shared" si="27"/>
        <v>253247.8499999998</v>
      </c>
    </row>
    <row r="454" spans="1:16" x14ac:dyDescent="0.35">
      <c r="A454" t="s">
        <v>376</v>
      </c>
      <c r="B454" s="68" t="s">
        <v>313</v>
      </c>
      <c r="C454" s="57">
        <v>44301</v>
      </c>
      <c r="D454" s="17">
        <v>44301</v>
      </c>
      <c r="E454" s="68" t="s">
        <v>442</v>
      </c>
      <c r="F454" s="15" t="s">
        <v>443</v>
      </c>
      <c r="G454" s="16">
        <f>82678.88+26.5</f>
        <v>82705.38</v>
      </c>
      <c r="H454" s="2">
        <v>44287</v>
      </c>
      <c r="I454" s="17">
        <v>44301</v>
      </c>
      <c r="J454">
        <f t="shared" si="24"/>
        <v>15</v>
      </c>
      <c r="K454" s="2">
        <f t="shared" si="25"/>
        <v>44294</v>
      </c>
      <c r="L454" s="82">
        <v>44301.5</v>
      </c>
      <c r="M454" s="82">
        <v>44301.5</v>
      </c>
      <c r="O454">
        <f t="shared" si="26"/>
        <v>7.5</v>
      </c>
      <c r="P454" s="3">
        <f t="shared" si="27"/>
        <v>620290.35000000009</v>
      </c>
    </row>
    <row r="455" spans="1:16" x14ac:dyDescent="0.35">
      <c r="A455" t="s">
        <v>376</v>
      </c>
      <c r="B455" s="68" t="s">
        <v>313</v>
      </c>
      <c r="C455" s="57">
        <v>44301</v>
      </c>
      <c r="D455" s="17">
        <v>44301</v>
      </c>
      <c r="E455" s="68" t="s">
        <v>476</v>
      </c>
      <c r="F455" s="15" t="s">
        <v>477</v>
      </c>
      <c r="G455" s="16">
        <v>1255.9899999999629</v>
      </c>
      <c r="H455" s="2">
        <v>44287</v>
      </c>
      <c r="I455" s="17">
        <v>44301</v>
      </c>
      <c r="J455">
        <f t="shared" si="24"/>
        <v>15</v>
      </c>
      <c r="K455" s="2">
        <f t="shared" si="25"/>
        <v>44294</v>
      </c>
      <c r="L455" s="82">
        <v>44301.5</v>
      </c>
      <c r="M455" s="82">
        <v>44301.5</v>
      </c>
      <c r="O455">
        <f t="shared" si="26"/>
        <v>7.5</v>
      </c>
      <c r="P455" s="3">
        <f t="shared" si="27"/>
        <v>9419.9249999997228</v>
      </c>
    </row>
    <row r="456" spans="1:16" x14ac:dyDescent="0.35">
      <c r="A456" t="s">
        <v>376</v>
      </c>
      <c r="B456" s="68" t="s">
        <v>313</v>
      </c>
      <c r="C456" s="57">
        <v>44301</v>
      </c>
      <c r="D456" s="17">
        <v>44301</v>
      </c>
      <c r="E456" s="68" t="s">
        <v>578</v>
      </c>
      <c r="F456" s="15" t="s">
        <v>579</v>
      </c>
      <c r="G456" s="16">
        <v>21976.67</v>
      </c>
      <c r="H456" s="2">
        <v>44287</v>
      </c>
      <c r="I456" s="17">
        <v>44301</v>
      </c>
      <c r="J456">
        <f t="shared" si="24"/>
        <v>15</v>
      </c>
      <c r="K456" s="2">
        <f t="shared" si="25"/>
        <v>44294</v>
      </c>
      <c r="L456" s="82">
        <v>44301.5</v>
      </c>
      <c r="M456" s="79">
        <v>44301.5</v>
      </c>
      <c r="O456">
        <f t="shared" si="26"/>
        <v>7.5</v>
      </c>
      <c r="P456" s="3">
        <f t="shared" si="27"/>
        <v>164825.02499999999</v>
      </c>
    </row>
    <row r="457" spans="1:16" x14ac:dyDescent="0.35">
      <c r="A457" t="s">
        <v>376</v>
      </c>
      <c r="B457" s="68" t="s">
        <v>313</v>
      </c>
      <c r="C457" s="57">
        <v>44301</v>
      </c>
      <c r="D457" s="17">
        <v>44301</v>
      </c>
      <c r="E457" s="68" t="s">
        <v>570</v>
      </c>
      <c r="F457" s="15" t="s">
        <v>571</v>
      </c>
      <c r="G457" s="16">
        <f>51369.66+3476.25</f>
        <v>54845.91</v>
      </c>
      <c r="H457" s="2">
        <v>44287</v>
      </c>
      <c r="I457" s="17">
        <v>44301</v>
      </c>
      <c r="J457">
        <f t="shared" si="24"/>
        <v>15</v>
      </c>
      <c r="K457" s="2">
        <f t="shared" si="25"/>
        <v>44294</v>
      </c>
      <c r="L457" s="82">
        <v>44301.5</v>
      </c>
      <c r="M457" s="82">
        <v>44301.5</v>
      </c>
      <c r="O457">
        <f t="shared" si="26"/>
        <v>7.5</v>
      </c>
      <c r="P457" s="3">
        <f t="shared" si="27"/>
        <v>411344.32500000001</v>
      </c>
    </row>
    <row r="458" spans="1:16" x14ac:dyDescent="0.35">
      <c r="A458" t="s">
        <v>376</v>
      </c>
      <c r="B458" s="68" t="s">
        <v>313</v>
      </c>
      <c r="C458" s="57">
        <v>44301</v>
      </c>
      <c r="D458" s="17">
        <v>44301</v>
      </c>
      <c r="E458" s="68" t="s">
        <v>580</v>
      </c>
      <c r="F458" s="15" t="s">
        <v>581</v>
      </c>
      <c r="G458" s="16">
        <v>873.07</v>
      </c>
      <c r="H458" s="2">
        <v>44287</v>
      </c>
      <c r="I458" s="17">
        <v>44301</v>
      </c>
      <c r="J458">
        <f t="shared" ref="J458:J521" si="28">I458-H458+1</f>
        <v>15</v>
      </c>
      <c r="K458" s="2">
        <f t="shared" ref="K458:K521" si="29">(H458+I458)/2</f>
        <v>44294</v>
      </c>
      <c r="L458" s="82">
        <v>44301.5</v>
      </c>
      <c r="M458" s="82">
        <v>44301.5</v>
      </c>
      <c r="O458">
        <f t="shared" ref="O458:O521" si="30">M458-K458</f>
        <v>7.5</v>
      </c>
      <c r="P458" s="3">
        <f t="shared" ref="P458:P521" si="31">G458*O458</f>
        <v>6548.0250000000005</v>
      </c>
    </row>
    <row r="459" spans="1:16" x14ac:dyDescent="0.35">
      <c r="A459" t="s">
        <v>376</v>
      </c>
      <c r="B459" s="68" t="s">
        <v>313</v>
      </c>
      <c r="C459" s="57">
        <v>44301</v>
      </c>
      <c r="D459" s="17">
        <v>44301</v>
      </c>
      <c r="E459" s="68" t="s">
        <v>478</v>
      </c>
      <c r="F459" s="15" t="s">
        <v>479</v>
      </c>
      <c r="G459" s="16">
        <f>609718.30000001+266.67</f>
        <v>609984.97000000998</v>
      </c>
      <c r="H459" s="2">
        <v>44287</v>
      </c>
      <c r="I459" s="17">
        <v>44301</v>
      </c>
      <c r="J459">
        <f t="shared" si="28"/>
        <v>15</v>
      </c>
      <c r="K459" s="2">
        <f t="shared" si="29"/>
        <v>44294</v>
      </c>
      <c r="L459" s="82">
        <v>44301.5</v>
      </c>
      <c r="M459" s="82">
        <v>44301.5</v>
      </c>
      <c r="O459">
        <f t="shared" si="30"/>
        <v>7.5</v>
      </c>
      <c r="P459" s="3">
        <f t="shared" si="31"/>
        <v>4574887.2750000749</v>
      </c>
    </row>
    <row r="460" spans="1:16" x14ac:dyDescent="0.35">
      <c r="A460" t="s">
        <v>376</v>
      </c>
      <c r="B460" s="68" t="s">
        <v>313</v>
      </c>
      <c r="C460" s="57">
        <v>44301</v>
      </c>
      <c r="D460" s="17">
        <v>44301</v>
      </c>
      <c r="E460" s="68" t="s">
        <v>480</v>
      </c>
      <c r="F460" s="15" t="s">
        <v>481</v>
      </c>
      <c r="G460" s="16">
        <v>170693.64999999953</v>
      </c>
      <c r="H460" s="2">
        <v>44287</v>
      </c>
      <c r="I460" s="17">
        <v>44301</v>
      </c>
      <c r="J460">
        <f t="shared" si="28"/>
        <v>15</v>
      </c>
      <c r="K460" s="2">
        <f t="shared" si="29"/>
        <v>44294</v>
      </c>
      <c r="L460" s="82">
        <v>44301.5</v>
      </c>
      <c r="M460" s="82">
        <v>44301.5</v>
      </c>
      <c r="O460">
        <f t="shared" si="30"/>
        <v>7.5</v>
      </c>
      <c r="P460" s="3">
        <f t="shared" si="31"/>
        <v>1280202.3749999965</v>
      </c>
    </row>
    <row r="461" spans="1:16" x14ac:dyDescent="0.35">
      <c r="A461" t="s">
        <v>376</v>
      </c>
      <c r="B461" s="68" t="s">
        <v>313</v>
      </c>
      <c r="C461" s="57">
        <v>44301</v>
      </c>
      <c r="D461" s="17">
        <v>44301</v>
      </c>
      <c r="E461" s="68" t="s">
        <v>488</v>
      </c>
      <c r="F461" s="15" t="s">
        <v>489</v>
      </c>
      <c r="G461" s="16">
        <v>46970.249999999949</v>
      </c>
      <c r="H461" s="2">
        <v>44287</v>
      </c>
      <c r="I461" s="17">
        <v>44301</v>
      </c>
      <c r="J461">
        <f t="shared" si="28"/>
        <v>15</v>
      </c>
      <c r="K461" s="2">
        <f t="shared" si="29"/>
        <v>44294</v>
      </c>
      <c r="L461" s="82">
        <v>44301.5</v>
      </c>
      <c r="M461" s="79">
        <v>44335.5</v>
      </c>
      <c r="O461">
        <f t="shared" si="30"/>
        <v>41.5</v>
      </c>
      <c r="P461" s="3">
        <f t="shared" si="31"/>
        <v>1949265.3749999979</v>
      </c>
    </row>
    <row r="462" spans="1:16" x14ac:dyDescent="0.35">
      <c r="A462" t="s">
        <v>376</v>
      </c>
      <c r="B462" s="68" t="s">
        <v>313</v>
      </c>
      <c r="C462" s="57">
        <v>44301</v>
      </c>
      <c r="D462" s="17">
        <v>44301</v>
      </c>
      <c r="E462" s="68" t="s">
        <v>444</v>
      </c>
      <c r="F462" s="15" t="s">
        <v>445</v>
      </c>
      <c r="G462" s="16">
        <f>453838.190000005+77.5</f>
        <v>453915.69000000501</v>
      </c>
      <c r="H462" s="2">
        <v>44287</v>
      </c>
      <c r="I462" s="17">
        <v>44301</v>
      </c>
      <c r="J462">
        <f t="shared" si="28"/>
        <v>15</v>
      </c>
      <c r="K462" s="2">
        <f t="shared" si="29"/>
        <v>44294</v>
      </c>
      <c r="L462" s="82">
        <v>44301.5</v>
      </c>
      <c r="M462" s="82">
        <v>44301.5</v>
      </c>
      <c r="O462">
        <f t="shared" si="30"/>
        <v>7.5</v>
      </c>
      <c r="P462" s="3">
        <f t="shared" si="31"/>
        <v>3404367.6750000375</v>
      </c>
    </row>
    <row r="463" spans="1:16" x14ac:dyDescent="0.35">
      <c r="A463" t="s">
        <v>376</v>
      </c>
      <c r="B463" s="68" t="s">
        <v>313</v>
      </c>
      <c r="C463" s="57">
        <v>44301</v>
      </c>
      <c r="D463" s="17">
        <v>44301</v>
      </c>
      <c r="E463" s="68" t="s">
        <v>563</v>
      </c>
      <c r="F463" s="15" t="s">
        <v>564</v>
      </c>
      <c r="G463" s="16">
        <v>20846.509999999998</v>
      </c>
      <c r="H463" s="2">
        <v>44287</v>
      </c>
      <c r="I463" s="17">
        <v>44301</v>
      </c>
      <c r="J463">
        <f t="shared" si="28"/>
        <v>15</v>
      </c>
      <c r="K463" s="2">
        <f t="shared" si="29"/>
        <v>44294</v>
      </c>
      <c r="L463" s="82">
        <v>44301.5</v>
      </c>
      <c r="M463" s="82">
        <v>44301.5</v>
      </c>
      <c r="O463">
        <f t="shared" si="30"/>
        <v>7.5</v>
      </c>
      <c r="P463" s="3">
        <f t="shared" si="31"/>
        <v>156348.82499999998</v>
      </c>
    </row>
    <row r="464" spans="1:16" x14ac:dyDescent="0.35">
      <c r="A464" t="s">
        <v>376</v>
      </c>
      <c r="B464" s="68" t="s">
        <v>313</v>
      </c>
      <c r="C464" s="57">
        <v>44301</v>
      </c>
      <c r="D464" s="17">
        <v>44301</v>
      </c>
      <c r="E464" s="68" t="s">
        <v>490</v>
      </c>
      <c r="F464" s="15" t="s">
        <v>491</v>
      </c>
      <c r="G464" s="16">
        <v>20799.450000000004</v>
      </c>
      <c r="H464" s="2">
        <v>44287</v>
      </c>
      <c r="I464" s="17">
        <v>44301</v>
      </c>
      <c r="J464">
        <f t="shared" si="28"/>
        <v>15</v>
      </c>
      <c r="K464" s="2">
        <f t="shared" si="29"/>
        <v>44294</v>
      </c>
      <c r="L464" s="82">
        <v>44301.5</v>
      </c>
      <c r="M464" s="79">
        <v>44301.5</v>
      </c>
      <c r="O464">
        <f t="shared" si="30"/>
        <v>7.5</v>
      </c>
      <c r="P464" s="3">
        <f t="shared" si="31"/>
        <v>155995.87500000003</v>
      </c>
    </row>
    <row r="465" spans="1:16" x14ac:dyDescent="0.35">
      <c r="A465" t="s">
        <v>376</v>
      </c>
      <c r="B465" s="68" t="s">
        <v>313</v>
      </c>
      <c r="C465" s="57">
        <v>44301</v>
      </c>
      <c r="D465" s="17">
        <v>44301</v>
      </c>
      <c r="E465" s="68" t="s">
        <v>572</v>
      </c>
      <c r="F465" s="15" t="s">
        <v>573</v>
      </c>
      <c r="G465" s="16">
        <f>17634.41+579.38</f>
        <v>18213.79</v>
      </c>
      <c r="H465" s="2">
        <v>44287</v>
      </c>
      <c r="I465" s="17">
        <v>44301</v>
      </c>
      <c r="J465">
        <f t="shared" si="28"/>
        <v>15</v>
      </c>
      <c r="K465" s="2">
        <f t="shared" si="29"/>
        <v>44294</v>
      </c>
      <c r="L465" s="82">
        <v>44301.5</v>
      </c>
      <c r="M465" s="79">
        <v>44312.5</v>
      </c>
      <c r="O465">
        <f t="shared" si="30"/>
        <v>18.5</v>
      </c>
      <c r="P465" s="3">
        <f t="shared" si="31"/>
        <v>336955.11499999999</v>
      </c>
    </row>
    <row r="466" spans="1:16" x14ac:dyDescent="0.35">
      <c r="A466" t="s">
        <v>376</v>
      </c>
      <c r="B466" s="68" t="s">
        <v>313</v>
      </c>
      <c r="C466" s="82">
        <v>44301</v>
      </c>
      <c r="D466" s="85">
        <v>44301</v>
      </c>
      <c r="E466" s="68" t="s">
        <v>492</v>
      </c>
      <c r="F466" s="15" t="s">
        <v>493</v>
      </c>
      <c r="G466" s="16">
        <f>75083.2599999998+150</f>
        <v>75233.259999999806</v>
      </c>
      <c r="H466" s="2">
        <v>44287</v>
      </c>
      <c r="I466" s="85">
        <v>44301</v>
      </c>
      <c r="J466">
        <f t="shared" si="28"/>
        <v>15</v>
      </c>
      <c r="K466" s="2">
        <f t="shared" si="29"/>
        <v>44294</v>
      </c>
      <c r="L466" s="82">
        <v>44301.5</v>
      </c>
      <c r="M466" s="79">
        <v>44272.5</v>
      </c>
      <c r="O466">
        <f t="shared" si="30"/>
        <v>-21.5</v>
      </c>
      <c r="P466" s="3">
        <f t="shared" si="31"/>
        <v>-1617515.0899999959</v>
      </c>
    </row>
    <row r="467" spans="1:16" x14ac:dyDescent="0.35">
      <c r="A467" t="s">
        <v>376</v>
      </c>
      <c r="B467" s="68" t="s">
        <v>313</v>
      </c>
      <c r="C467" s="82">
        <v>44301</v>
      </c>
      <c r="D467" s="85">
        <v>44301</v>
      </c>
      <c r="E467" s="68" t="s">
        <v>574</v>
      </c>
      <c r="F467" s="15" t="s">
        <v>575</v>
      </c>
      <c r="G467" s="16">
        <v>115</v>
      </c>
      <c r="H467" s="2">
        <v>44287</v>
      </c>
      <c r="I467" s="85">
        <v>44301</v>
      </c>
      <c r="J467">
        <f t="shared" si="28"/>
        <v>15</v>
      </c>
      <c r="K467" s="2">
        <f t="shared" si="29"/>
        <v>44294</v>
      </c>
      <c r="L467" s="82">
        <v>44301.5</v>
      </c>
      <c r="M467" s="79">
        <v>44272.5</v>
      </c>
      <c r="O467">
        <f t="shared" si="30"/>
        <v>-21.5</v>
      </c>
      <c r="P467" s="3">
        <f t="shared" si="31"/>
        <v>-2472.5</v>
      </c>
    </row>
    <row r="468" spans="1:16" x14ac:dyDescent="0.35">
      <c r="A468" t="s">
        <v>376</v>
      </c>
      <c r="B468" s="68" t="s">
        <v>313</v>
      </c>
      <c r="C468" s="57">
        <v>44301</v>
      </c>
      <c r="D468" s="17">
        <v>44301</v>
      </c>
      <c r="E468" s="68" t="s">
        <v>494</v>
      </c>
      <c r="F468" s="15" t="s">
        <v>495</v>
      </c>
      <c r="G468" s="16">
        <v>112278.02000000006</v>
      </c>
      <c r="H468" s="2">
        <v>44287</v>
      </c>
      <c r="I468" s="17">
        <v>44301</v>
      </c>
      <c r="J468">
        <f t="shared" si="28"/>
        <v>15</v>
      </c>
      <c r="K468" s="2">
        <f t="shared" si="29"/>
        <v>44294</v>
      </c>
      <c r="L468" s="82">
        <v>44301.5</v>
      </c>
      <c r="M468" s="82">
        <v>44301.5</v>
      </c>
      <c r="O468">
        <f t="shared" si="30"/>
        <v>7.5</v>
      </c>
      <c r="P468" s="3">
        <f t="shared" si="31"/>
        <v>842085.15000000049</v>
      </c>
    </row>
    <row r="469" spans="1:16" x14ac:dyDescent="0.35">
      <c r="A469" t="s">
        <v>376</v>
      </c>
      <c r="B469" s="68" t="s">
        <v>313</v>
      </c>
      <c r="C469" s="57">
        <v>44301</v>
      </c>
      <c r="D469" s="17">
        <v>44301</v>
      </c>
      <c r="E469" s="68" t="s">
        <v>496</v>
      </c>
      <c r="F469" s="15" t="s">
        <v>497</v>
      </c>
      <c r="G469" s="16">
        <f>12195.89+8.5</f>
        <v>12204.39</v>
      </c>
      <c r="H469" s="2">
        <v>44287</v>
      </c>
      <c r="I469" s="17">
        <v>44301</v>
      </c>
      <c r="J469">
        <f t="shared" si="28"/>
        <v>15</v>
      </c>
      <c r="K469" s="2">
        <f t="shared" si="29"/>
        <v>44294</v>
      </c>
      <c r="L469" s="82">
        <v>44301.5</v>
      </c>
      <c r="M469" s="82">
        <v>44301.5</v>
      </c>
      <c r="O469">
        <f t="shared" si="30"/>
        <v>7.5</v>
      </c>
      <c r="P469" s="3">
        <f t="shared" si="31"/>
        <v>91532.924999999988</v>
      </c>
    </row>
    <row r="470" spans="1:16" x14ac:dyDescent="0.35">
      <c r="A470" t="s">
        <v>376</v>
      </c>
      <c r="B470" s="68" t="s">
        <v>313</v>
      </c>
      <c r="C470" s="57">
        <v>44301</v>
      </c>
      <c r="D470" s="17">
        <v>44301</v>
      </c>
      <c r="E470" s="68" t="s">
        <v>498</v>
      </c>
      <c r="F470" s="15" t="s">
        <v>499</v>
      </c>
      <c r="G470" s="16">
        <v>20111.520000000019</v>
      </c>
      <c r="H470" s="2">
        <v>44287</v>
      </c>
      <c r="I470" s="17">
        <v>44301</v>
      </c>
      <c r="J470">
        <f t="shared" si="28"/>
        <v>15</v>
      </c>
      <c r="K470" s="2">
        <f t="shared" si="29"/>
        <v>44294</v>
      </c>
      <c r="L470" s="82">
        <v>44301.5</v>
      </c>
      <c r="M470" s="82">
        <v>44301.5</v>
      </c>
      <c r="O470">
        <f t="shared" si="30"/>
        <v>7.5</v>
      </c>
      <c r="P470" s="3">
        <f t="shared" si="31"/>
        <v>150836.40000000014</v>
      </c>
    </row>
    <row r="471" spans="1:16" x14ac:dyDescent="0.35">
      <c r="A471" t="s">
        <v>376</v>
      </c>
      <c r="B471" s="68" t="s">
        <v>313</v>
      </c>
      <c r="C471" s="57">
        <v>44301</v>
      </c>
      <c r="D471" s="17">
        <v>44301</v>
      </c>
      <c r="E471" s="68" t="s">
        <v>500</v>
      </c>
      <c r="F471" s="15" t="s">
        <v>501</v>
      </c>
      <c r="G471" s="16">
        <v>4016.3099999999376</v>
      </c>
      <c r="H471" s="2">
        <v>44287</v>
      </c>
      <c r="I471" s="17">
        <v>44301</v>
      </c>
      <c r="J471">
        <f t="shared" si="28"/>
        <v>15</v>
      </c>
      <c r="K471" s="2">
        <f t="shared" si="29"/>
        <v>44294</v>
      </c>
      <c r="L471" s="82">
        <v>44301.5</v>
      </c>
      <c r="M471" s="82">
        <v>44301.5</v>
      </c>
      <c r="O471">
        <f t="shared" si="30"/>
        <v>7.5</v>
      </c>
      <c r="P471" s="3">
        <f t="shared" si="31"/>
        <v>30122.324999999531</v>
      </c>
    </row>
    <row r="472" spans="1:16" x14ac:dyDescent="0.35">
      <c r="A472" t="s">
        <v>376</v>
      </c>
      <c r="B472" s="68" t="s">
        <v>313</v>
      </c>
      <c r="C472" s="57">
        <v>44301</v>
      </c>
      <c r="D472" s="17">
        <v>44301</v>
      </c>
      <c r="E472" s="68" t="s">
        <v>532</v>
      </c>
      <c r="F472" s="15" t="s">
        <v>533</v>
      </c>
      <c r="G472" s="16">
        <v>5291.79</v>
      </c>
      <c r="H472" s="2">
        <v>44287</v>
      </c>
      <c r="I472" s="17">
        <v>44301</v>
      </c>
      <c r="J472">
        <f t="shared" si="28"/>
        <v>15</v>
      </c>
      <c r="K472" s="2">
        <f t="shared" si="29"/>
        <v>44294</v>
      </c>
      <c r="L472" s="82">
        <v>44301.5</v>
      </c>
      <c r="M472" s="79">
        <v>44301.5</v>
      </c>
      <c r="N472" s="2">
        <v>44300.5</v>
      </c>
      <c r="O472">
        <f t="shared" si="30"/>
        <v>7.5</v>
      </c>
      <c r="P472" s="3">
        <f t="shared" si="31"/>
        <v>39688.425000000003</v>
      </c>
    </row>
    <row r="473" spans="1:16" x14ac:dyDescent="0.35">
      <c r="A473" t="s">
        <v>376</v>
      </c>
      <c r="B473" s="68" t="s">
        <v>313</v>
      </c>
      <c r="C473" s="57">
        <v>44301</v>
      </c>
      <c r="D473" s="17">
        <v>44301</v>
      </c>
      <c r="E473" s="68" t="s">
        <v>534</v>
      </c>
      <c r="F473" s="15" t="s">
        <v>535</v>
      </c>
      <c r="G473" s="16">
        <v>23123.669999999991</v>
      </c>
      <c r="H473" s="2">
        <v>44287</v>
      </c>
      <c r="I473" s="17">
        <v>44301</v>
      </c>
      <c r="J473">
        <f t="shared" si="28"/>
        <v>15</v>
      </c>
      <c r="K473" s="2">
        <f t="shared" si="29"/>
        <v>44294</v>
      </c>
      <c r="L473" s="82">
        <v>44301.5</v>
      </c>
      <c r="M473" s="79">
        <v>44301.5</v>
      </c>
      <c r="N473" s="2">
        <v>44300.5</v>
      </c>
      <c r="O473">
        <f t="shared" si="30"/>
        <v>7.5</v>
      </c>
      <c r="P473" s="3">
        <f t="shared" si="31"/>
        <v>173427.52499999994</v>
      </c>
    </row>
    <row r="474" spans="1:16" x14ac:dyDescent="0.35">
      <c r="A474" t="s">
        <v>376</v>
      </c>
      <c r="B474" s="68" t="s">
        <v>313</v>
      </c>
      <c r="C474" s="57">
        <v>44301</v>
      </c>
      <c r="D474" s="17">
        <v>44301</v>
      </c>
      <c r="E474" s="68" t="s">
        <v>536</v>
      </c>
      <c r="F474" s="15" t="s">
        <v>537</v>
      </c>
      <c r="G474" s="16">
        <v>123.46</v>
      </c>
      <c r="H474" s="2">
        <v>44287</v>
      </c>
      <c r="I474" s="17">
        <v>44301</v>
      </c>
      <c r="J474">
        <f t="shared" si="28"/>
        <v>15</v>
      </c>
      <c r="K474" s="2">
        <f t="shared" si="29"/>
        <v>44294</v>
      </c>
      <c r="L474" s="82">
        <v>44301.5</v>
      </c>
      <c r="M474" s="79">
        <v>44301.5</v>
      </c>
      <c r="N474" s="2">
        <v>44300.5</v>
      </c>
      <c r="O474">
        <f t="shared" si="30"/>
        <v>7.5</v>
      </c>
      <c r="P474" s="3">
        <f t="shared" si="31"/>
        <v>925.94999999999993</v>
      </c>
    </row>
    <row r="475" spans="1:16" x14ac:dyDescent="0.35">
      <c r="A475" t="s">
        <v>376</v>
      </c>
      <c r="B475" s="68" t="s">
        <v>313</v>
      </c>
      <c r="C475" s="57">
        <v>44301</v>
      </c>
      <c r="D475" s="17">
        <v>44301</v>
      </c>
      <c r="E475" s="68" t="s">
        <v>538</v>
      </c>
      <c r="F475" s="15" t="s">
        <v>539</v>
      </c>
      <c r="G475" s="16">
        <v>162.5</v>
      </c>
      <c r="H475" s="2">
        <v>44287</v>
      </c>
      <c r="I475" s="17">
        <v>44301</v>
      </c>
      <c r="J475">
        <f t="shared" si="28"/>
        <v>15</v>
      </c>
      <c r="K475" s="2">
        <f t="shared" si="29"/>
        <v>44294</v>
      </c>
      <c r="L475" s="82">
        <v>44301.5</v>
      </c>
      <c r="M475" s="79">
        <v>44301.5</v>
      </c>
      <c r="N475" s="2">
        <v>44300.5</v>
      </c>
      <c r="O475">
        <f t="shared" si="30"/>
        <v>7.5</v>
      </c>
      <c r="P475" s="3">
        <f t="shared" si="31"/>
        <v>1218.75</v>
      </c>
    </row>
    <row r="476" spans="1:16" x14ac:dyDescent="0.35">
      <c r="A476" t="s">
        <v>376</v>
      </c>
      <c r="B476" s="68" t="s">
        <v>313</v>
      </c>
      <c r="C476" s="57">
        <v>44301</v>
      </c>
      <c r="D476" s="17">
        <v>44301</v>
      </c>
      <c r="E476" s="68" t="s">
        <v>553</v>
      </c>
      <c r="F476" s="15" t="s">
        <v>554</v>
      </c>
      <c r="G476" s="16">
        <v>339.83</v>
      </c>
      <c r="H476" s="2">
        <v>44287</v>
      </c>
      <c r="I476" s="17">
        <v>44301</v>
      </c>
      <c r="J476">
        <f t="shared" si="28"/>
        <v>15</v>
      </c>
      <c r="K476" s="2">
        <f t="shared" si="29"/>
        <v>44294</v>
      </c>
      <c r="L476" s="82">
        <v>44301.5</v>
      </c>
      <c r="M476" s="79">
        <v>44301.5</v>
      </c>
      <c r="N476" s="2">
        <v>44300.5</v>
      </c>
      <c r="O476">
        <f t="shared" si="30"/>
        <v>7.5</v>
      </c>
      <c r="P476" s="3">
        <f t="shared" si="31"/>
        <v>2548.7249999999999</v>
      </c>
    </row>
    <row r="477" spans="1:16" x14ac:dyDescent="0.35">
      <c r="A477" t="s">
        <v>376</v>
      </c>
      <c r="B477" s="21" t="s">
        <v>313</v>
      </c>
      <c r="C477" s="46">
        <v>44301</v>
      </c>
      <c r="D477" s="46">
        <v>44301</v>
      </c>
      <c r="E477" s="68" t="s">
        <v>544</v>
      </c>
      <c r="F477" t="s">
        <v>546</v>
      </c>
      <c r="G477" s="3">
        <v>10</v>
      </c>
      <c r="H477" s="2">
        <v>44287</v>
      </c>
      <c r="I477" s="46">
        <v>44301</v>
      </c>
      <c r="J477">
        <f t="shared" si="28"/>
        <v>15</v>
      </c>
      <c r="K477" s="2">
        <f t="shared" si="29"/>
        <v>44294</v>
      </c>
      <c r="L477" s="80">
        <v>44301.5</v>
      </c>
      <c r="M477" s="79">
        <v>44343.5</v>
      </c>
      <c r="O477">
        <f t="shared" si="30"/>
        <v>49.5</v>
      </c>
      <c r="P477" s="3">
        <f t="shared" si="31"/>
        <v>495</v>
      </c>
    </row>
    <row r="478" spans="1:16" x14ac:dyDescent="0.35">
      <c r="A478" t="s">
        <v>376</v>
      </c>
      <c r="B478" s="21" t="s">
        <v>313</v>
      </c>
      <c r="C478" s="46">
        <v>44301</v>
      </c>
      <c r="D478" s="46">
        <v>44301</v>
      </c>
      <c r="E478" s="68" t="s">
        <v>544</v>
      </c>
      <c r="F478" t="s">
        <v>545</v>
      </c>
      <c r="G478" s="3">
        <v>2.08</v>
      </c>
      <c r="H478" s="2">
        <v>44287</v>
      </c>
      <c r="I478" s="46">
        <v>44301</v>
      </c>
      <c r="J478">
        <f t="shared" si="28"/>
        <v>15</v>
      </c>
      <c r="K478" s="2">
        <f t="shared" si="29"/>
        <v>44294</v>
      </c>
      <c r="L478" s="80">
        <v>44301.5</v>
      </c>
      <c r="M478" s="79">
        <v>44321.5</v>
      </c>
      <c r="O478">
        <f t="shared" si="30"/>
        <v>27.5</v>
      </c>
      <c r="P478" s="3">
        <f t="shared" si="31"/>
        <v>57.2</v>
      </c>
    </row>
    <row r="479" spans="1:16" x14ac:dyDescent="0.35">
      <c r="A479" t="s">
        <v>376</v>
      </c>
      <c r="B479" s="21" t="s">
        <v>313</v>
      </c>
      <c r="C479" s="46">
        <v>44301</v>
      </c>
      <c r="D479" s="46">
        <v>44301</v>
      </c>
      <c r="E479" s="68" t="s">
        <v>544</v>
      </c>
      <c r="F479" t="s">
        <v>546</v>
      </c>
      <c r="G479" s="3">
        <v>22.75</v>
      </c>
      <c r="H479" s="2">
        <v>44287</v>
      </c>
      <c r="I479" s="46">
        <v>44301</v>
      </c>
      <c r="J479">
        <f t="shared" si="28"/>
        <v>15</v>
      </c>
      <c r="K479" s="2">
        <f t="shared" si="29"/>
        <v>44294</v>
      </c>
      <c r="L479" s="80">
        <v>44301.5</v>
      </c>
      <c r="M479" s="79">
        <v>44343.5</v>
      </c>
      <c r="O479">
        <f t="shared" si="30"/>
        <v>49.5</v>
      </c>
      <c r="P479" s="3">
        <f t="shared" si="31"/>
        <v>1126.125</v>
      </c>
    </row>
    <row r="480" spans="1:16" x14ac:dyDescent="0.35">
      <c r="A480" t="s">
        <v>376</v>
      </c>
      <c r="B480" s="21" t="s">
        <v>313</v>
      </c>
      <c r="C480" s="46">
        <v>44301</v>
      </c>
      <c r="D480" s="46">
        <v>44301</v>
      </c>
      <c r="E480" s="68" t="s">
        <v>544</v>
      </c>
      <c r="F480" t="s">
        <v>545</v>
      </c>
      <c r="G480" s="3">
        <v>837.91999999999973</v>
      </c>
      <c r="H480" s="2">
        <v>44287</v>
      </c>
      <c r="I480" s="46">
        <v>44301</v>
      </c>
      <c r="J480">
        <f t="shared" si="28"/>
        <v>15</v>
      </c>
      <c r="K480" s="2">
        <f t="shared" si="29"/>
        <v>44294</v>
      </c>
      <c r="L480" s="80">
        <v>44301.5</v>
      </c>
      <c r="M480" s="79">
        <v>44321.5</v>
      </c>
      <c r="O480">
        <f t="shared" si="30"/>
        <v>27.5</v>
      </c>
      <c r="P480" s="3">
        <f t="shared" si="31"/>
        <v>23042.799999999992</v>
      </c>
    </row>
    <row r="481" spans="1:16" x14ac:dyDescent="0.35">
      <c r="A481" t="s">
        <v>376</v>
      </c>
      <c r="B481" s="21" t="s">
        <v>313</v>
      </c>
      <c r="C481" s="46">
        <v>44301</v>
      </c>
      <c r="D481" s="2">
        <v>44301</v>
      </c>
      <c r="E481" s="68" t="s">
        <v>544</v>
      </c>
      <c r="F481" t="s">
        <v>546</v>
      </c>
      <c r="G481" s="3">
        <v>69797.939999999886</v>
      </c>
      <c r="H481" s="2">
        <v>44287</v>
      </c>
      <c r="I481" s="2">
        <v>44301</v>
      </c>
      <c r="J481">
        <f t="shared" si="28"/>
        <v>15</v>
      </c>
      <c r="K481" s="2">
        <f t="shared" si="29"/>
        <v>44294</v>
      </c>
      <c r="L481" s="80">
        <v>44301.5</v>
      </c>
      <c r="M481" s="79">
        <v>44343.5</v>
      </c>
      <c r="O481">
        <f t="shared" si="30"/>
        <v>49.5</v>
      </c>
      <c r="P481" s="3">
        <f t="shared" si="31"/>
        <v>3454998.0299999942</v>
      </c>
    </row>
    <row r="482" spans="1:16" x14ac:dyDescent="0.35">
      <c r="A482" t="s">
        <v>377</v>
      </c>
      <c r="B482" s="68" t="s">
        <v>313</v>
      </c>
      <c r="C482" s="57">
        <v>44316</v>
      </c>
      <c r="D482" s="17">
        <v>44316</v>
      </c>
      <c r="E482" s="68" t="s">
        <v>430</v>
      </c>
      <c r="F482" s="15" t="s">
        <v>431</v>
      </c>
      <c r="G482" s="16">
        <v>688.26</v>
      </c>
      <c r="H482" s="2">
        <v>44302</v>
      </c>
      <c r="I482" s="17">
        <v>44316</v>
      </c>
      <c r="J482">
        <f t="shared" si="28"/>
        <v>15</v>
      </c>
      <c r="K482" s="2">
        <f t="shared" si="29"/>
        <v>44309</v>
      </c>
      <c r="L482" s="82">
        <v>44316.5</v>
      </c>
      <c r="M482" s="82">
        <v>44316.5</v>
      </c>
      <c r="O482">
        <f t="shared" si="30"/>
        <v>7.5</v>
      </c>
      <c r="P482" s="3">
        <f t="shared" si="31"/>
        <v>5161.95</v>
      </c>
    </row>
    <row r="483" spans="1:16" x14ac:dyDescent="0.35">
      <c r="A483" t="s">
        <v>377</v>
      </c>
      <c r="B483" s="68" t="s">
        <v>313</v>
      </c>
      <c r="C483" s="57">
        <v>44316</v>
      </c>
      <c r="D483" s="17">
        <v>44316</v>
      </c>
      <c r="E483" s="68" t="s">
        <v>432</v>
      </c>
      <c r="F483" s="15" t="s">
        <v>433</v>
      </c>
      <c r="G483" s="16">
        <v>1005.53</v>
      </c>
      <c r="H483" s="2">
        <v>44302</v>
      </c>
      <c r="I483" s="17">
        <v>44316</v>
      </c>
      <c r="J483">
        <f t="shared" si="28"/>
        <v>15</v>
      </c>
      <c r="K483" s="2">
        <f t="shared" si="29"/>
        <v>44309</v>
      </c>
      <c r="L483" s="82">
        <v>44316.5</v>
      </c>
      <c r="M483" s="82">
        <v>44316.5</v>
      </c>
      <c r="O483">
        <f t="shared" si="30"/>
        <v>7.5</v>
      </c>
      <c r="P483" s="3">
        <f t="shared" si="31"/>
        <v>7541.4749999999995</v>
      </c>
    </row>
    <row r="484" spans="1:16" x14ac:dyDescent="0.35">
      <c r="A484" t="s">
        <v>377</v>
      </c>
      <c r="B484" s="68" t="s">
        <v>313</v>
      </c>
      <c r="C484" s="57">
        <v>44316</v>
      </c>
      <c r="D484" s="17">
        <v>44316</v>
      </c>
      <c r="E484" s="68" t="s">
        <v>434</v>
      </c>
      <c r="F484" s="15" t="s">
        <v>435</v>
      </c>
      <c r="G484" s="16">
        <v>1340.3700000000001</v>
      </c>
      <c r="H484" s="2">
        <v>44302</v>
      </c>
      <c r="I484" s="17">
        <v>44316</v>
      </c>
      <c r="J484">
        <f t="shared" si="28"/>
        <v>15</v>
      </c>
      <c r="K484" s="2">
        <f t="shared" si="29"/>
        <v>44309</v>
      </c>
      <c r="L484" s="82">
        <v>44316.5</v>
      </c>
      <c r="M484" s="82">
        <v>44316.5</v>
      </c>
      <c r="O484">
        <f t="shared" si="30"/>
        <v>7.5</v>
      </c>
      <c r="P484" s="3">
        <f t="shared" si="31"/>
        <v>10052.775000000001</v>
      </c>
    </row>
    <row r="485" spans="1:16" x14ac:dyDescent="0.35">
      <c r="A485" t="s">
        <v>377</v>
      </c>
      <c r="B485" s="68" t="s">
        <v>313</v>
      </c>
      <c r="C485" s="57">
        <v>44316</v>
      </c>
      <c r="D485" s="17">
        <v>44316</v>
      </c>
      <c r="E485" s="68" t="s">
        <v>440</v>
      </c>
      <c r="F485" s="15" t="s">
        <v>441</v>
      </c>
      <c r="G485" s="16">
        <v>17.27</v>
      </c>
      <c r="H485" s="2">
        <v>44302</v>
      </c>
      <c r="I485" s="17">
        <v>44316</v>
      </c>
      <c r="J485">
        <f t="shared" si="28"/>
        <v>15</v>
      </c>
      <c r="K485" s="2">
        <f t="shared" si="29"/>
        <v>44309</v>
      </c>
      <c r="L485" s="82">
        <v>44316.5</v>
      </c>
      <c r="M485" s="79">
        <v>44309.5</v>
      </c>
      <c r="O485">
        <f t="shared" si="30"/>
        <v>0.5</v>
      </c>
      <c r="P485" s="3">
        <f t="shared" si="31"/>
        <v>8.6349999999999998</v>
      </c>
    </row>
    <row r="486" spans="1:16" x14ac:dyDescent="0.35">
      <c r="A486" t="s">
        <v>377</v>
      </c>
      <c r="B486" s="68" t="s">
        <v>313</v>
      </c>
      <c r="C486" s="57">
        <v>44316</v>
      </c>
      <c r="D486" s="17">
        <v>44316</v>
      </c>
      <c r="E486" s="68" t="s">
        <v>468</v>
      </c>
      <c r="F486" s="15" t="s">
        <v>469</v>
      </c>
      <c r="G486" s="16">
        <v>0.85</v>
      </c>
      <c r="H486" s="2">
        <v>44302</v>
      </c>
      <c r="I486" s="17">
        <v>44316</v>
      </c>
      <c r="J486">
        <f t="shared" si="28"/>
        <v>15</v>
      </c>
      <c r="K486" s="2">
        <f t="shared" si="29"/>
        <v>44309</v>
      </c>
      <c r="L486" s="82">
        <v>44316.5</v>
      </c>
      <c r="M486" s="82">
        <v>44316.5</v>
      </c>
      <c r="O486">
        <f t="shared" si="30"/>
        <v>7.5</v>
      </c>
      <c r="P486" s="3">
        <f t="shared" si="31"/>
        <v>6.375</v>
      </c>
    </row>
    <row r="487" spans="1:16" x14ac:dyDescent="0.35">
      <c r="A487" t="s">
        <v>377</v>
      </c>
      <c r="B487" s="68" t="s">
        <v>313</v>
      </c>
      <c r="C487" s="57">
        <v>44316</v>
      </c>
      <c r="D487" s="17">
        <v>44316</v>
      </c>
      <c r="E487" s="68" t="s">
        <v>442</v>
      </c>
      <c r="F487" s="15" t="s">
        <v>443</v>
      </c>
      <c r="G487" s="16">
        <v>33</v>
      </c>
      <c r="H487" s="2">
        <v>44302</v>
      </c>
      <c r="I487" s="17">
        <v>44316</v>
      </c>
      <c r="J487">
        <f t="shared" si="28"/>
        <v>15</v>
      </c>
      <c r="K487" s="2">
        <f t="shared" si="29"/>
        <v>44309</v>
      </c>
      <c r="L487" s="82">
        <v>44316.5</v>
      </c>
      <c r="M487" s="82">
        <v>44316.5</v>
      </c>
      <c r="O487">
        <f t="shared" si="30"/>
        <v>7.5</v>
      </c>
      <c r="P487" s="3">
        <f t="shared" si="31"/>
        <v>247.5</v>
      </c>
    </row>
    <row r="488" spans="1:16" x14ac:dyDescent="0.35">
      <c r="A488" t="s">
        <v>377</v>
      </c>
      <c r="B488" s="68" t="s">
        <v>313</v>
      </c>
      <c r="C488" s="57">
        <v>44316</v>
      </c>
      <c r="D488" s="17">
        <v>44316</v>
      </c>
      <c r="E488" s="68" t="s">
        <v>476</v>
      </c>
      <c r="F488" s="15" t="s">
        <v>477</v>
      </c>
      <c r="G488" s="16">
        <v>0.81</v>
      </c>
      <c r="H488" s="2">
        <v>44302</v>
      </c>
      <c r="I488" s="17">
        <v>44316</v>
      </c>
      <c r="J488">
        <f t="shared" si="28"/>
        <v>15</v>
      </c>
      <c r="K488" s="2">
        <f t="shared" si="29"/>
        <v>44309</v>
      </c>
      <c r="L488" s="82">
        <v>44316.5</v>
      </c>
      <c r="M488" s="82">
        <v>44316.5</v>
      </c>
      <c r="O488">
        <f t="shared" si="30"/>
        <v>7.5</v>
      </c>
      <c r="P488" s="3">
        <f t="shared" si="31"/>
        <v>6.0750000000000002</v>
      </c>
    </row>
    <row r="489" spans="1:16" x14ac:dyDescent="0.35">
      <c r="A489" t="s">
        <v>377</v>
      </c>
      <c r="B489" s="68" t="s">
        <v>313</v>
      </c>
      <c r="C489" s="57">
        <v>44316</v>
      </c>
      <c r="D489" s="17">
        <v>44316</v>
      </c>
      <c r="E489" s="68" t="s">
        <v>478</v>
      </c>
      <c r="F489" s="15" t="s">
        <v>479</v>
      </c>
      <c r="G489" s="16">
        <v>242.05</v>
      </c>
      <c r="H489" s="2">
        <v>44302</v>
      </c>
      <c r="I489" s="17">
        <v>44316</v>
      </c>
      <c r="J489">
        <f t="shared" si="28"/>
        <v>15</v>
      </c>
      <c r="K489" s="2">
        <f t="shared" si="29"/>
        <v>44309</v>
      </c>
      <c r="L489" s="82">
        <v>44316.5</v>
      </c>
      <c r="M489" s="82">
        <v>44316.5</v>
      </c>
      <c r="O489">
        <f t="shared" si="30"/>
        <v>7.5</v>
      </c>
      <c r="P489" s="3">
        <f t="shared" si="31"/>
        <v>1815.375</v>
      </c>
    </row>
    <row r="490" spans="1:16" x14ac:dyDescent="0.35">
      <c r="A490" t="s">
        <v>377</v>
      </c>
      <c r="B490" s="68" t="s">
        <v>313</v>
      </c>
      <c r="C490" s="57">
        <v>44316</v>
      </c>
      <c r="D490" s="17">
        <v>44316</v>
      </c>
      <c r="E490" s="68" t="s">
        <v>480</v>
      </c>
      <c r="F490" s="15" t="s">
        <v>481</v>
      </c>
      <c r="G490" s="16">
        <v>54.55</v>
      </c>
      <c r="H490" s="2">
        <v>44302</v>
      </c>
      <c r="I490" s="17">
        <v>44316</v>
      </c>
      <c r="J490">
        <f t="shared" si="28"/>
        <v>15</v>
      </c>
      <c r="K490" s="2">
        <f t="shared" si="29"/>
        <v>44309</v>
      </c>
      <c r="L490" s="82">
        <v>44316.5</v>
      </c>
      <c r="M490" s="82">
        <v>44316.5</v>
      </c>
      <c r="O490">
        <f t="shared" si="30"/>
        <v>7.5</v>
      </c>
      <c r="P490" s="3">
        <f t="shared" si="31"/>
        <v>409.125</v>
      </c>
    </row>
    <row r="491" spans="1:16" x14ac:dyDescent="0.35">
      <c r="A491" t="s">
        <v>377</v>
      </c>
      <c r="B491" s="68" t="s">
        <v>313</v>
      </c>
      <c r="C491" s="57">
        <v>44316</v>
      </c>
      <c r="D491" s="17">
        <v>44316</v>
      </c>
      <c r="E491" s="68" t="s">
        <v>444</v>
      </c>
      <c r="F491" s="15" t="s">
        <v>445</v>
      </c>
      <c r="G491" s="16">
        <v>414.83</v>
      </c>
      <c r="H491" s="2">
        <v>44302</v>
      </c>
      <c r="I491" s="17">
        <v>44316</v>
      </c>
      <c r="J491">
        <f t="shared" si="28"/>
        <v>15</v>
      </c>
      <c r="K491" s="2">
        <f t="shared" si="29"/>
        <v>44309</v>
      </c>
      <c r="L491" s="82">
        <v>44316.5</v>
      </c>
      <c r="M491" s="82">
        <v>44316.5</v>
      </c>
      <c r="O491">
        <f t="shared" si="30"/>
        <v>7.5</v>
      </c>
      <c r="P491" s="3">
        <f t="shared" si="31"/>
        <v>3111.2249999999999</v>
      </c>
    </row>
    <row r="492" spans="1:16" x14ac:dyDescent="0.35">
      <c r="A492" t="s">
        <v>377</v>
      </c>
      <c r="B492" s="68" t="s">
        <v>313</v>
      </c>
      <c r="C492" s="57">
        <v>44316</v>
      </c>
      <c r="D492" s="17">
        <v>44316</v>
      </c>
      <c r="E492" s="68" t="s">
        <v>494</v>
      </c>
      <c r="F492" s="15" t="s">
        <v>495</v>
      </c>
      <c r="G492" s="16">
        <v>24.76</v>
      </c>
      <c r="H492" s="2">
        <v>44302</v>
      </c>
      <c r="I492" s="17">
        <v>44316</v>
      </c>
      <c r="J492">
        <f t="shared" si="28"/>
        <v>15</v>
      </c>
      <c r="K492" s="2">
        <f t="shared" si="29"/>
        <v>44309</v>
      </c>
      <c r="L492" s="82">
        <v>44316.5</v>
      </c>
      <c r="M492" s="82">
        <v>44316.5</v>
      </c>
      <c r="O492">
        <f t="shared" si="30"/>
        <v>7.5</v>
      </c>
      <c r="P492" s="3">
        <f t="shared" si="31"/>
        <v>185.70000000000002</v>
      </c>
    </row>
    <row r="493" spans="1:16" x14ac:dyDescent="0.35">
      <c r="A493" t="s">
        <v>377</v>
      </c>
      <c r="B493" s="68" t="s">
        <v>313</v>
      </c>
      <c r="C493" s="57">
        <v>44316</v>
      </c>
      <c r="D493" s="17">
        <v>44316</v>
      </c>
      <c r="E493" s="68" t="s">
        <v>496</v>
      </c>
      <c r="F493" s="15" t="s">
        <v>497</v>
      </c>
      <c r="G493" s="16">
        <v>8.5</v>
      </c>
      <c r="H493" s="2">
        <v>44302</v>
      </c>
      <c r="I493" s="17">
        <v>44316</v>
      </c>
      <c r="J493">
        <f t="shared" si="28"/>
        <v>15</v>
      </c>
      <c r="K493" s="2">
        <f t="shared" si="29"/>
        <v>44309</v>
      </c>
      <c r="L493" s="82">
        <v>44316.5</v>
      </c>
      <c r="M493" s="82">
        <v>44316.5</v>
      </c>
      <c r="O493">
        <f t="shared" si="30"/>
        <v>7.5</v>
      </c>
      <c r="P493" s="3">
        <f t="shared" si="31"/>
        <v>63.75</v>
      </c>
    </row>
    <row r="494" spans="1:16" x14ac:dyDescent="0.35">
      <c r="A494" t="s">
        <v>377</v>
      </c>
      <c r="B494" s="68" t="s">
        <v>313</v>
      </c>
      <c r="C494" s="57">
        <v>44316</v>
      </c>
      <c r="D494" s="17">
        <v>44316</v>
      </c>
      <c r="E494" s="68" t="s">
        <v>498</v>
      </c>
      <c r="F494" s="15" t="s">
        <v>499</v>
      </c>
      <c r="G494" s="16">
        <v>1.93</v>
      </c>
      <c r="H494" s="2">
        <v>44302</v>
      </c>
      <c r="I494" s="17">
        <v>44316</v>
      </c>
      <c r="J494">
        <f t="shared" si="28"/>
        <v>15</v>
      </c>
      <c r="K494" s="2">
        <f t="shared" si="29"/>
        <v>44309</v>
      </c>
      <c r="L494" s="82">
        <v>44316.5</v>
      </c>
      <c r="M494" s="82">
        <v>44316.5</v>
      </c>
      <c r="O494">
        <f t="shared" si="30"/>
        <v>7.5</v>
      </c>
      <c r="P494" s="3">
        <f t="shared" si="31"/>
        <v>14.475</v>
      </c>
    </row>
    <row r="495" spans="1:16" x14ac:dyDescent="0.35">
      <c r="A495" t="s">
        <v>377</v>
      </c>
      <c r="B495" s="68" t="s">
        <v>313</v>
      </c>
      <c r="C495" s="57">
        <v>44316</v>
      </c>
      <c r="D495" s="17">
        <v>44316</v>
      </c>
      <c r="E495" s="68" t="s">
        <v>500</v>
      </c>
      <c r="F495" s="15" t="s">
        <v>501</v>
      </c>
      <c r="G495" s="16">
        <v>1.7</v>
      </c>
      <c r="H495" s="2">
        <v>44302</v>
      </c>
      <c r="I495" s="17">
        <v>44316</v>
      </c>
      <c r="J495">
        <f t="shared" si="28"/>
        <v>15</v>
      </c>
      <c r="K495" s="2">
        <f t="shared" si="29"/>
        <v>44309</v>
      </c>
      <c r="L495" s="82">
        <v>44316.5</v>
      </c>
      <c r="M495" s="82">
        <v>44316.5</v>
      </c>
      <c r="O495">
        <f t="shared" si="30"/>
        <v>7.5</v>
      </c>
      <c r="P495" s="3">
        <f t="shared" si="31"/>
        <v>12.75</v>
      </c>
    </row>
    <row r="496" spans="1:16" x14ac:dyDescent="0.35">
      <c r="A496" t="s">
        <v>377</v>
      </c>
      <c r="B496" s="68" t="s">
        <v>313</v>
      </c>
      <c r="C496" s="57">
        <v>44316</v>
      </c>
      <c r="D496" s="17">
        <v>44316</v>
      </c>
      <c r="E496" s="68" t="s">
        <v>430</v>
      </c>
      <c r="F496" s="15" t="s">
        <v>431</v>
      </c>
      <c r="G496" s="16">
        <v>129.51999999999998</v>
      </c>
      <c r="H496" s="2">
        <v>44302</v>
      </c>
      <c r="I496" s="17">
        <v>44316</v>
      </c>
      <c r="J496">
        <f t="shared" si="28"/>
        <v>15</v>
      </c>
      <c r="K496" s="2">
        <f t="shared" si="29"/>
        <v>44309</v>
      </c>
      <c r="L496" s="82">
        <v>44316.5</v>
      </c>
      <c r="M496" s="82">
        <v>44316.5</v>
      </c>
      <c r="O496">
        <f t="shared" si="30"/>
        <v>7.5</v>
      </c>
      <c r="P496" s="3">
        <f t="shared" si="31"/>
        <v>971.39999999999986</v>
      </c>
    </row>
    <row r="497" spans="1:16" x14ac:dyDescent="0.35">
      <c r="A497" t="s">
        <v>377</v>
      </c>
      <c r="B497" s="68" t="s">
        <v>313</v>
      </c>
      <c r="C497" s="57">
        <v>44316</v>
      </c>
      <c r="D497" s="17">
        <v>44316</v>
      </c>
      <c r="E497" s="68" t="s">
        <v>432</v>
      </c>
      <c r="F497" s="15" t="s">
        <v>433</v>
      </c>
      <c r="G497" s="16">
        <v>194.28</v>
      </c>
      <c r="H497" s="2">
        <v>44302</v>
      </c>
      <c r="I497" s="17">
        <v>44316</v>
      </c>
      <c r="J497">
        <f t="shared" si="28"/>
        <v>15</v>
      </c>
      <c r="K497" s="2">
        <f t="shared" si="29"/>
        <v>44309</v>
      </c>
      <c r="L497" s="82">
        <v>44316.5</v>
      </c>
      <c r="M497" s="82">
        <v>44316.5</v>
      </c>
      <c r="O497">
        <f t="shared" si="30"/>
        <v>7.5</v>
      </c>
      <c r="P497" s="3">
        <f t="shared" si="31"/>
        <v>1457.1</v>
      </c>
    </row>
    <row r="498" spans="1:16" x14ac:dyDescent="0.35">
      <c r="A498" t="s">
        <v>377</v>
      </c>
      <c r="B498" s="68" t="s">
        <v>313</v>
      </c>
      <c r="C498" s="57">
        <v>44316</v>
      </c>
      <c r="D498" s="17">
        <v>44316</v>
      </c>
      <c r="E498" s="68" t="s">
        <v>434</v>
      </c>
      <c r="F498" s="15" t="s">
        <v>435</v>
      </c>
      <c r="G498" s="16">
        <v>418.47</v>
      </c>
      <c r="H498" s="2">
        <v>44302</v>
      </c>
      <c r="I498" s="17">
        <v>44316</v>
      </c>
      <c r="J498">
        <f t="shared" si="28"/>
        <v>15</v>
      </c>
      <c r="K498" s="2">
        <f t="shared" si="29"/>
        <v>44309</v>
      </c>
      <c r="L498" s="82">
        <v>44316.5</v>
      </c>
      <c r="M498" s="82">
        <v>44316.5</v>
      </c>
      <c r="O498">
        <f t="shared" si="30"/>
        <v>7.5</v>
      </c>
      <c r="P498" s="3">
        <f t="shared" si="31"/>
        <v>3138.5250000000001</v>
      </c>
    </row>
    <row r="499" spans="1:16" x14ac:dyDescent="0.35">
      <c r="A499" t="s">
        <v>377</v>
      </c>
      <c r="B499" s="68" t="s">
        <v>313</v>
      </c>
      <c r="C499" s="57">
        <v>44316</v>
      </c>
      <c r="D499" s="17">
        <v>44316</v>
      </c>
      <c r="E499" s="68" t="s">
        <v>438</v>
      </c>
      <c r="F499" s="15" t="s">
        <v>439</v>
      </c>
      <c r="G499" s="16">
        <v>77.87</v>
      </c>
      <c r="H499" s="2">
        <v>44302</v>
      </c>
      <c r="I499" s="17">
        <v>44316</v>
      </c>
      <c r="J499">
        <f t="shared" si="28"/>
        <v>15</v>
      </c>
      <c r="K499" s="2">
        <f t="shared" si="29"/>
        <v>44309</v>
      </c>
      <c r="L499" s="82">
        <v>44316.5</v>
      </c>
      <c r="M499" s="82">
        <v>44316.5</v>
      </c>
      <c r="O499">
        <f t="shared" si="30"/>
        <v>7.5</v>
      </c>
      <c r="P499" s="3">
        <f t="shared" si="31"/>
        <v>584.02500000000009</v>
      </c>
    </row>
    <row r="500" spans="1:16" x14ac:dyDescent="0.35">
      <c r="A500" t="s">
        <v>377</v>
      </c>
      <c r="B500" s="68" t="s">
        <v>313</v>
      </c>
      <c r="C500" s="57">
        <v>44316</v>
      </c>
      <c r="D500" s="17">
        <v>44316</v>
      </c>
      <c r="E500" s="68" t="s">
        <v>440</v>
      </c>
      <c r="F500" s="15" t="s">
        <v>441</v>
      </c>
      <c r="G500" s="16">
        <v>13.93</v>
      </c>
      <c r="H500" s="2">
        <v>44302</v>
      </c>
      <c r="I500" s="17">
        <v>44316</v>
      </c>
      <c r="J500">
        <f t="shared" si="28"/>
        <v>15</v>
      </c>
      <c r="K500" s="2">
        <f t="shared" si="29"/>
        <v>44309</v>
      </c>
      <c r="L500" s="82">
        <v>44316.5</v>
      </c>
      <c r="M500" s="79">
        <v>44309.5</v>
      </c>
      <c r="O500">
        <f t="shared" si="30"/>
        <v>0.5</v>
      </c>
      <c r="P500" s="3">
        <f t="shared" si="31"/>
        <v>6.9649999999999999</v>
      </c>
    </row>
    <row r="501" spans="1:16" x14ac:dyDescent="0.35">
      <c r="A501" t="s">
        <v>377</v>
      </c>
      <c r="B501" s="68" t="s">
        <v>313</v>
      </c>
      <c r="C501" s="57">
        <v>44316</v>
      </c>
      <c r="D501" s="17">
        <v>44316</v>
      </c>
      <c r="E501" s="68" t="s">
        <v>442</v>
      </c>
      <c r="F501" s="15" t="s">
        <v>443</v>
      </c>
      <c r="G501" s="16">
        <v>33</v>
      </c>
      <c r="H501" s="2">
        <v>44302</v>
      </c>
      <c r="I501" s="17">
        <v>44316</v>
      </c>
      <c r="J501">
        <f t="shared" si="28"/>
        <v>15</v>
      </c>
      <c r="K501" s="2">
        <f t="shared" si="29"/>
        <v>44309</v>
      </c>
      <c r="L501" s="82">
        <v>44316.5</v>
      </c>
      <c r="M501" s="82">
        <v>44316.5</v>
      </c>
      <c r="O501">
        <f t="shared" si="30"/>
        <v>7.5</v>
      </c>
      <c r="P501" s="3">
        <f t="shared" si="31"/>
        <v>247.5</v>
      </c>
    </row>
    <row r="502" spans="1:16" x14ac:dyDescent="0.35">
      <c r="A502" t="s">
        <v>377</v>
      </c>
      <c r="B502" s="68" t="s">
        <v>313</v>
      </c>
      <c r="C502" s="57">
        <v>44316</v>
      </c>
      <c r="D502" s="17">
        <v>44316</v>
      </c>
      <c r="E502" s="68" t="s">
        <v>476</v>
      </c>
      <c r="F502" s="15" t="s">
        <v>477</v>
      </c>
      <c r="G502" s="16">
        <v>0.81</v>
      </c>
      <c r="H502" s="2">
        <v>44302</v>
      </c>
      <c r="I502" s="17">
        <v>44316</v>
      </c>
      <c r="J502">
        <f t="shared" si="28"/>
        <v>15</v>
      </c>
      <c r="K502" s="2">
        <f t="shared" si="29"/>
        <v>44309</v>
      </c>
      <c r="L502" s="82">
        <v>44316.5</v>
      </c>
      <c r="M502" s="82">
        <v>44316.5</v>
      </c>
      <c r="O502">
        <f t="shared" si="30"/>
        <v>7.5</v>
      </c>
      <c r="P502" s="3">
        <f t="shared" si="31"/>
        <v>6.0750000000000002</v>
      </c>
    </row>
    <row r="503" spans="1:16" x14ac:dyDescent="0.35">
      <c r="A503" t="s">
        <v>377</v>
      </c>
      <c r="B503" s="68" t="s">
        <v>313</v>
      </c>
      <c r="C503" s="57">
        <v>44316</v>
      </c>
      <c r="D503" s="17">
        <v>44316</v>
      </c>
      <c r="E503" s="68" t="s">
        <v>478</v>
      </c>
      <c r="F503" s="15" t="s">
        <v>479</v>
      </c>
      <c r="G503" s="16">
        <v>63.34</v>
      </c>
      <c r="H503" s="2">
        <v>44302</v>
      </c>
      <c r="I503" s="17">
        <v>44316</v>
      </c>
      <c r="J503">
        <f t="shared" si="28"/>
        <v>15</v>
      </c>
      <c r="K503" s="2">
        <f t="shared" si="29"/>
        <v>44309</v>
      </c>
      <c r="L503" s="82">
        <v>44316.5</v>
      </c>
      <c r="M503" s="82">
        <v>44316.5</v>
      </c>
      <c r="O503">
        <f t="shared" si="30"/>
        <v>7.5</v>
      </c>
      <c r="P503" s="3">
        <f t="shared" si="31"/>
        <v>475.05</v>
      </c>
    </row>
    <row r="504" spans="1:16" x14ac:dyDescent="0.35">
      <c r="A504" t="s">
        <v>377</v>
      </c>
      <c r="B504" s="68" t="s">
        <v>313</v>
      </c>
      <c r="C504" s="57">
        <v>44316</v>
      </c>
      <c r="D504" s="17">
        <v>44316</v>
      </c>
      <c r="E504" s="68" t="s">
        <v>480</v>
      </c>
      <c r="F504" s="15" t="s">
        <v>481</v>
      </c>
      <c r="G504" s="16">
        <v>63.34</v>
      </c>
      <c r="H504" s="2">
        <v>44302</v>
      </c>
      <c r="I504" s="17">
        <v>44316</v>
      </c>
      <c r="J504">
        <f t="shared" si="28"/>
        <v>15</v>
      </c>
      <c r="K504" s="2">
        <f t="shared" si="29"/>
        <v>44309</v>
      </c>
      <c r="L504" s="82">
        <v>44316.5</v>
      </c>
      <c r="M504" s="82">
        <v>44316.5</v>
      </c>
      <c r="O504">
        <f t="shared" si="30"/>
        <v>7.5</v>
      </c>
      <c r="P504" s="3">
        <f t="shared" si="31"/>
        <v>475.05</v>
      </c>
    </row>
    <row r="505" spans="1:16" x14ac:dyDescent="0.35">
      <c r="A505" t="s">
        <v>377</v>
      </c>
      <c r="B505" s="68" t="s">
        <v>313</v>
      </c>
      <c r="C505" s="57">
        <v>44316</v>
      </c>
      <c r="D505" s="17">
        <v>44316</v>
      </c>
      <c r="E505" s="68" t="s">
        <v>488</v>
      </c>
      <c r="F505" s="15" t="s">
        <v>489</v>
      </c>
      <c r="G505" s="16">
        <v>9.68</v>
      </c>
      <c r="H505" s="2">
        <v>44302</v>
      </c>
      <c r="I505" s="17">
        <v>44316</v>
      </c>
      <c r="J505">
        <f t="shared" si="28"/>
        <v>15</v>
      </c>
      <c r="K505" s="2">
        <f t="shared" si="29"/>
        <v>44309</v>
      </c>
      <c r="L505" s="82">
        <v>44316.5</v>
      </c>
      <c r="M505" s="79">
        <v>44335.5</v>
      </c>
      <c r="O505">
        <f t="shared" si="30"/>
        <v>26.5</v>
      </c>
      <c r="P505" s="3">
        <f t="shared" si="31"/>
        <v>256.52</v>
      </c>
    </row>
    <row r="506" spans="1:16" x14ac:dyDescent="0.35">
      <c r="A506" t="s">
        <v>377</v>
      </c>
      <c r="B506" s="68" t="s">
        <v>313</v>
      </c>
      <c r="C506" s="57">
        <v>44316</v>
      </c>
      <c r="D506" s="17">
        <v>44316</v>
      </c>
      <c r="E506" s="68" t="s">
        <v>444</v>
      </c>
      <c r="F506" s="15" t="s">
        <v>445</v>
      </c>
      <c r="G506" s="16">
        <v>121.75</v>
      </c>
      <c r="H506" s="2">
        <v>44302</v>
      </c>
      <c r="I506" s="17">
        <v>44316</v>
      </c>
      <c r="J506">
        <f t="shared" si="28"/>
        <v>15</v>
      </c>
      <c r="K506" s="2">
        <f t="shared" si="29"/>
        <v>44309</v>
      </c>
      <c r="L506" s="82">
        <v>44316.5</v>
      </c>
      <c r="M506" s="82">
        <v>44316.5</v>
      </c>
      <c r="O506">
        <f t="shared" si="30"/>
        <v>7.5</v>
      </c>
      <c r="P506" s="3">
        <f t="shared" si="31"/>
        <v>913.125</v>
      </c>
    </row>
    <row r="507" spans="1:16" x14ac:dyDescent="0.35">
      <c r="A507" t="s">
        <v>377</v>
      </c>
      <c r="B507" s="68" t="s">
        <v>313</v>
      </c>
      <c r="C507" s="57">
        <v>44316</v>
      </c>
      <c r="D507" s="17">
        <v>44316</v>
      </c>
      <c r="E507" s="68" t="s">
        <v>494</v>
      </c>
      <c r="F507" s="15" t="s">
        <v>495</v>
      </c>
      <c r="G507" s="16">
        <v>2.19</v>
      </c>
      <c r="H507" s="2">
        <v>44302</v>
      </c>
      <c r="I507" s="17">
        <v>44316</v>
      </c>
      <c r="J507">
        <f t="shared" si="28"/>
        <v>15</v>
      </c>
      <c r="K507" s="2">
        <f t="shared" si="29"/>
        <v>44309</v>
      </c>
      <c r="L507" s="82">
        <v>44316.5</v>
      </c>
      <c r="M507" s="82">
        <v>44316.5</v>
      </c>
      <c r="O507">
        <f t="shared" si="30"/>
        <v>7.5</v>
      </c>
      <c r="P507" s="3">
        <f t="shared" si="31"/>
        <v>16.425000000000001</v>
      </c>
    </row>
    <row r="508" spans="1:16" x14ac:dyDescent="0.35">
      <c r="A508" t="s">
        <v>377</v>
      </c>
      <c r="B508" s="68" t="s">
        <v>313</v>
      </c>
      <c r="C508" s="57">
        <v>44316</v>
      </c>
      <c r="D508" s="17">
        <v>44316</v>
      </c>
      <c r="E508" s="68" t="s">
        <v>498</v>
      </c>
      <c r="F508" s="15" t="s">
        <v>499</v>
      </c>
      <c r="G508" s="16">
        <v>2.5499999999999998</v>
      </c>
      <c r="H508" s="2">
        <v>44302</v>
      </c>
      <c r="I508" s="17">
        <v>44316</v>
      </c>
      <c r="J508">
        <f t="shared" si="28"/>
        <v>15</v>
      </c>
      <c r="K508" s="2">
        <f t="shared" si="29"/>
        <v>44309</v>
      </c>
      <c r="L508" s="82">
        <v>44316.5</v>
      </c>
      <c r="M508" s="82">
        <v>44316.5</v>
      </c>
      <c r="O508">
        <f t="shared" si="30"/>
        <v>7.5</v>
      </c>
      <c r="P508" s="3">
        <f t="shared" si="31"/>
        <v>19.125</v>
      </c>
    </row>
    <row r="509" spans="1:16" x14ac:dyDescent="0.35">
      <c r="A509" t="s">
        <v>377</v>
      </c>
      <c r="B509" s="68" t="s">
        <v>313</v>
      </c>
      <c r="C509" s="57">
        <v>44316</v>
      </c>
      <c r="D509" s="17">
        <v>44316</v>
      </c>
      <c r="E509" s="68" t="s">
        <v>430</v>
      </c>
      <c r="F509" s="15" t="s">
        <v>431</v>
      </c>
      <c r="G509" s="16">
        <v>136.32999999999998</v>
      </c>
      <c r="H509" s="2">
        <v>44302</v>
      </c>
      <c r="I509" s="17">
        <v>44316</v>
      </c>
      <c r="J509">
        <f t="shared" si="28"/>
        <v>15</v>
      </c>
      <c r="K509" s="2">
        <f t="shared" si="29"/>
        <v>44309</v>
      </c>
      <c r="L509" s="82">
        <v>44316.5</v>
      </c>
      <c r="M509" s="82">
        <v>44316.5</v>
      </c>
      <c r="O509">
        <f t="shared" si="30"/>
        <v>7.5</v>
      </c>
      <c r="P509" s="3">
        <f t="shared" si="31"/>
        <v>1022.4749999999999</v>
      </c>
    </row>
    <row r="510" spans="1:16" x14ac:dyDescent="0.35">
      <c r="A510" t="s">
        <v>377</v>
      </c>
      <c r="B510" s="68" t="s">
        <v>313</v>
      </c>
      <c r="C510" s="57">
        <v>44316</v>
      </c>
      <c r="D510" s="17">
        <v>44316</v>
      </c>
      <c r="E510" s="68" t="s">
        <v>432</v>
      </c>
      <c r="F510" s="15" t="s">
        <v>433</v>
      </c>
      <c r="G510" s="16">
        <v>425.61</v>
      </c>
      <c r="H510" s="2">
        <v>44302</v>
      </c>
      <c r="I510" s="17">
        <v>44316</v>
      </c>
      <c r="J510">
        <f t="shared" si="28"/>
        <v>15</v>
      </c>
      <c r="K510" s="2">
        <f t="shared" si="29"/>
        <v>44309</v>
      </c>
      <c r="L510" s="82">
        <v>44316.5</v>
      </c>
      <c r="M510" s="82">
        <v>44316.5</v>
      </c>
      <c r="O510">
        <f t="shared" si="30"/>
        <v>7.5</v>
      </c>
      <c r="P510" s="3">
        <f t="shared" si="31"/>
        <v>3192.0750000000003</v>
      </c>
    </row>
    <row r="511" spans="1:16" x14ac:dyDescent="0.35">
      <c r="A511" t="s">
        <v>377</v>
      </c>
      <c r="B511" s="68" t="s">
        <v>313</v>
      </c>
      <c r="C511" s="57">
        <v>44316</v>
      </c>
      <c r="D511" s="17">
        <v>44316</v>
      </c>
      <c r="E511" s="68" t="s">
        <v>434</v>
      </c>
      <c r="F511" s="15" t="s">
        <v>435</v>
      </c>
      <c r="G511" s="16">
        <v>425.61</v>
      </c>
      <c r="H511" s="2">
        <v>44302</v>
      </c>
      <c r="I511" s="17">
        <v>44316</v>
      </c>
      <c r="J511">
        <f t="shared" si="28"/>
        <v>15</v>
      </c>
      <c r="K511" s="2">
        <f t="shared" si="29"/>
        <v>44309</v>
      </c>
      <c r="L511" s="82">
        <v>44316.5</v>
      </c>
      <c r="M511" s="82">
        <v>44316.5</v>
      </c>
      <c r="O511">
        <f t="shared" si="30"/>
        <v>7.5</v>
      </c>
      <c r="P511" s="3">
        <f t="shared" si="31"/>
        <v>3192.0750000000003</v>
      </c>
    </row>
    <row r="512" spans="1:16" x14ac:dyDescent="0.35">
      <c r="A512" t="s">
        <v>377</v>
      </c>
      <c r="B512" s="68" t="s">
        <v>313</v>
      </c>
      <c r="C512" s="57">
        <v>44316</v>
      </c>
      <c r="D512" s="17">
        <v>44316</v>
      </c>
      <c r="E512" s="68" t="s">
        <v>440</v>
      </c>
      <c r="F512" s="15" t="s">
        <v>441</v>
      </c>
      <c r="G512" s="16">
        <v>20.61</v>
      </c>
      <c r="H512" s="2">
        <v>44302</v>
      </c>
      <c r="I512" s="17">
        <v>44316</v>
      </c>
      <c r="J512">
        <f t="shared" si="28"/>
        <v>15</v>
      </c>
      <c r="K512" s="2">
        <f t="shared" si="29"/>
        <v>44309</v>
      </c>
      <c r="L512" s="82">
        <v>44316.5</v>
      </c>
      <c r="M512" s="79">
        <v>44309.5</v>
      </c>
      <c r="O512">
        <f t="shared" si="30"/>
        <v>0.5</v>
      </c>
      <c r="P512" s="3">
        <f t="shared" si="31"/>
        <v>10.305</v>
      </c>
    </row>
    <row r="513" spans="1:16" x14ac:dyDescent="0.35">
      <c r="A513" t="s">
        <v>377</v>
      </c>
      <c r="B513" s="68" t="s">
        <v>313</v>
      </c>
      <c r="C513" s="57">
        <v>44316</v>
      </c>
      <c r="D513" s="17">
        <v>44316</v>
      </c>
      <c r="E513" s="68" t="s">
        <v>468</v>
      </c>
      <c r="F513" s="15" t="s">
        <v>469</v>
      </c>
      <c r="G513" s="16">
        <v>0.85</v>
      </c>
      <c r="H513" s="2">
        <v>44302</v>
      </c>
      <c r="I513" s="17">
        <v>44316</v>
      </c>
      <c r="J513">
        <f t="shared" si="28"/>
        <v>15</v>
      </c>
      <c r="K513" s="2">
        <f t="shared" si="29"/>
        <v>44309</v>
      </c>
      <c r="L513" s="82">
        <v>44316.5</v>
      </c>
      <c r="M513" s="82">
        <v>44316.5</v>
      </c>
      <c r="O513">
        <f t="shared" si="30"/>
        <v>7.5</v>
      </c>
      <c r="P513" s="3">
        <f t="shared" si="31"/>
        <v>6.375</v>
      </c>
    </row>
    <row r="514" spans="1:16" x14ac:dyDescent="0.35">
      <c r="A514" t="s">
        <v>377</v>
      </c>
      <c r="B514" s="68" t="s">
        <v>313</v>
      </c>
      <c r="C514" s="57">
        <v>44316</v>
      </c>
      <c r="D514" s="17">
        <v>44316</v>
      </c>
      <c r="E514" s="68" t="s">
        <v>442</v>
      </c>
      <c r="F514" s="15" t="s">
        <v>443</v>
      </c>
      <c r="G514" s="16">
        <v>47.5</v>
      </c>
      <c r="H514" s="2">
        <v>44302</v>
      </c>
      <c r="I514" s="17">
        <v>44316</v>
      </c>
      <c r="J514">
        <f t="shared" si="28"/>
        <v>15</v>
      </c>
      <c r="K514" s="2">
        <f t="shared" si="29"/>
        <v>44309</v>
      </c>
      <c r="L514" s="82">
        <v>44316.5</v>
      </c>
      <c r="M514" s="82">
        <v>44316.5</v>
      </c>
      <c r="O514">
        <f t="shared" si="30"/>
        <v>7.5</v>
      </c>
      <c r="P514" s="3">
        <f t="shared" si="31"/>
        <v>356.25</v>
      </c>
    </row>
    <row r="515" spans="1:16" x14ac:dyDescent="0.35">
      <c r="A515" t="s">
        <v>377</v>
      </c>
      <c r="B515" s="68" t="s">
        <v>313</v>
      </c>
      <c r="C515" s="57">
        <v>44316</v>
      </c>
      <c r="D515" s="17">
        <v>44316</v>
      </c>
      <c r="E515" s="68" t="s">
        <v>476</v>
      </c>
      <c r="F515" s="15" t="s">
        <v>477</v>
      </c>
      <c r="G515" s="16">
        <v>0.81</v>
      </c>
      <c r="H515" s="2">
        <v>44302</v>
      </c>
      <c r="I515" s="17">
        <v>44316</v>
      </c>
      <c r="J515">
        <f t="shared" si="28"/>
        <v>15</v>
      </c>
      <c r="K515" s="2">
        <f t="shared" si="29"/>
        <v>44309</v>
      </c>
      <c r="L515" s="82">
        <v>44316.5</v>
      </c>
      <c r="M515" s="82">
        <v>44316.5</v>
      </c>
      <c r="O515">
        <f t="shared" si="30"/>
        <v>7.5</v>
      </c>
      <c r="P515" s="3">
        <f t="shared" si="31"/>
        <v>6.0750000000000002</v>
      </c>
    </row>
    <row r="516" spans="1:16" x14ac:dyDescent="0.35">
      <c r="A516" t="s">
        <v>377</v>
      </c>
      <c r="B516" s="68" t="s">
        <v>313</v>
      </c>
      <c r="C516" s="57">
        <v>44316</v>
      </c>
      <c r="D516" s="17">
        <v>44316</v>
      </c>
      <c r="E516" s="68" t="s">
        <v>478</v>
      </c>
      <c r="F516" s="15" t="s">
        <v>479</v>
      </c>
      <c r="G516" s="16">
        <v>270.84000000000003</v>
      </c>
      <c r="H516" s="2">
        <v>44302</v>
      </c>
      <c r="I516" s="17">
        <v>44316</v>
      </c>
      <c r="J516">
        <f t="shared" si="28"/>
        <v>15</v>
      </c>
      <c r="K516" s="2">
        <f t="shared" si="29"/>
        <v>44309</v>
      </c>
      <c r="L516" s="82">
        <v>44316.5</v>
      </c>
      <c r="M516" s="82">
        <v>44316.5</v>
      </c>
      <c r="O516">
        <f t="shared" si="30"/>
        <v>7.5</v>
      </c>
      <c r="P516" s="3">
        <f t="shared" si="31"/>
        <v>2031.3000000000002</v>
      </c>
    </row>
    <row r="517" spans="1:16" x14ac:dyDescent="0.35">
      <c r="A517" t="s">
        <v>377</v>
      </c>
      <c r="B517" s="68" t="s">
        <v>313</v>
      </c>
      <c r="C517" s="57">
        <v>44316</v>
      </c>
      <c r="D517" s="17">
        <v>44316</v>
      </c>
      <c r="E517" s="68" t="s">
        <v>480</v>
      </c>
      <c r="F517" s="15" t="s">
        <v>481</v>
      </c>
      <c r="G517" s="16">
        <v>62.5</v>
      </c>
      <c r="H517" s="2">
        <v>44302</v>
      </c>
      <c r="I517" s="17">
        <v>44316</v>
      </c>
      <c r="J517">
        <f t="shared" si="28"/>
        <v>15</v>
      </c>
      <c r="K517" s="2">
        <f t="shared" si="29"/>
        <v>44309</v>
      </c>
      <c r="L517" s="82">
        <v>44316.5</v>
      </c>
      <c r="M517" s="82">
        <v>44316.5</v>
      </c>
      <c r="O517">
        <f t="shared" si="30"/>
        <v>7.5</v>
      </c>
      <c r="P517" s="3">
        <f t="shared" si="31"/>
        <v>468.75</v>
      </c>
    </row>
    <row r="518" spans="1:16" x14ac:dyDescent="0.35">
      <c r="A518" t="s">
        <v>377</v>
      </c>
      <c r="B518" s="68" t="s">
        <v>313</v>
      </c>
      <c r="C518" s="57">
        <v>44316</v>
      </c>
      <c r="D518" s="17">
        <v>44316</v>
      </c>
      <c r="E518" s="68" t="s">
        <v>488</v>
      </c>
      <c r="F518" s="15" t="s">
        <v>489</v>
      </c>
      <c r="G518" s="16">
        <v>17.059999999999999</v>
      </c>
      <c r="H518" s="2">
        <v>44302</v>
      </c>
      <c r="I518" s="17">
        <v>44316</v>
      </c>
      <c r="J518">
        <f t="shared" si="28"/>
        <v>15</v>
      </c>
      <c r="K518" s="2">
        <f t="shared" si="29"/>
        <v>44309</v>
      </c>
      <c r="L518" s="82">
        <v>44316.5</v>
      </c>
      <c r="M518" s="79">
        <v>44335.5</v>
      </c>
      <c r="O518">
        <f t="shared" si="30"/>
        <v>26.5</v>
      </c>
      <c r="P518" s="3">
        <f t="shared" si="31"/>
        <v>452.09</v>
      </c>
    </row>
    <row r="519" spans="1:16" x14ac:dyDescent="0.35">
      <c r="A519" t="s">
        <v>377</v>
      </c>
      <c r="B519" s="68" t="s">
        <v>313</v>
      </c>
      <c r="C519" s="57">
        <v>44316</v>
      </c>
      <c r="D519" s="17">
        <v>44316</v>
      </c>
      <c r="E519" s="68" t="s">
        <v>444</v>
      </c>
      <c r="F519" s="15" t="s">
        <v>445</v>
      </c>
      <c r="G519" s="16">
        <v>424.37</v>
      </c>
      <c r="H519" s="2">
        <v>44302</v>
      </c>
      <c r="I519" s="17">
        <v>44316</v>
      </c>
      <c r="J519">
        <f t="shared" si="28"/>
        <v>15</v>
      </c>
      <c r="K519" s="2">
        <f t="shared" si="29"/>
        <v>44309</v>
      </c>
      <c r="L519" s="82">
        <v>44316.5</v>
      </c>
      <c r="M519" s="82">
        <v>44316.5</v>
      </c>
      <c r="O519">
        <f t="shared" si="30"/>
        <v>7.5</v>
      </c>
      <c r="P519" s="3">
        <f t="shared" si="31"/>
        <v>3182.7750000000001</v>
      </c>
    </row>
    <row r="520" spans="1:16" x14ac:dyDescent="0.35">
      <c r="A520" t="s">
        <v>377</v>
      </c>
      <c r="B520" s="68" t="s">
        <v>313</v>
      </c>
      <c r="C520" s="57">
        <v>44316</v>
      </c>
      <c r="D520" s="17">
        <v>44316</v>
      </c>
      <c r="E520" s="68" t="s">
        <v>496</v>
      </c>
      <c r="F520" s="15" t="s">
        <v>497</v>
      </c>
      <c r="G520" s="16">
        <v>8.5</v>
      </c>
      <c r="H520" s="2">
        <v>44302</v>
      </c>
      <c r="I520" s="17">
        <v>44316</v>
      </c>
      <c r="J520">
        <f t="shared" si="28"/>
        <v>15</v>
      </c>
      <c r="K520" s="2">
        <f t="shared" si="29"/>
        <v>44309</v>
      </c>
      <c r="L520" s="82">
        <v>44316.5</v>
      </c>
      <c r="M520" s="82">
        <v>44316.5</v>
      </c>
      <c r="O520">
        <f t="shared" si="30"/>
        <v>7.5</v>
      </c>
      <c r="P520" s="3">
        <f t="shared" si="31"/>
        <v>63.75</v>
      </c>
    </row>
    <row r="521" spans="1:16" x14ac:dyDescent="0.35">
      <c r="A521" t="s">
        <v>377</v>
      </c>
      <c r="B521" s="68" t="s">
        <v>313</v>
      </c>
      <c r="C521" s="57">
        <v>44316</v>
      </c>
      <c r="D521" s="17">
        <v>44316</v>
      </c>
      <c r="E521" s="68" t="s">
        <v>500</v>
      </c>
      <c r="F521" s="15" t="s">
        <v>501</v>
      </c>
      <c r="G521" s="16">
        <v>5.0999999999999996</v>
      </c>
      <c r="H521" s="2">
        <v>44302</v>
      </c>
      <c r="I521" s="17">
        <v>44316</v>
      </c>
      <c r="J521">
        <f t="shared" si="28"/>
        <v>15</v>
      </c>
      <c r="K521" s="2">
        <f t="shared" si="29"/>
        <v>44309</v>
      </c>
      <c r="L521" s="82">
        <v>44316.5</v>
      </c>
      <c r="M521" s="82">
        <v>44316.5</v>
      </c>
      <c r="O521">
        <f t="shared" si="30"/>
        <v>7.5</v>
      </c>
      <c r="P521" s="3">
        <f t="shared" si="31"/>
        <v>38.25</v>
      </c>
    </row>
    <row r="522" spans="1:16" x14ac:dyDescent="0.35">
      <c r="A522" t="s">
        <v>377</v>
      </c>
      <c r="B522" s="68" t="s">
        <v>313</v>
      </c>
      <c r="C522" s="57">
        <v>44316</v>
      </c>
      <c r="D522" s="17">
        <v>44316</v>
      </c>
      <c r="E522" s="68" t="s">
        <v>432</v>
      </c>
      <c r="F522" s="15" t="s">
        <v>433</v>
      </c>
      <c r="G522" s="16">
        <v>1157.95</v>
      </c>
      <c r="H522" s="2">
        <v>44302</v>
      </c>
      <c r="I522" s="17">
        <v>44316</v>
      </c>
      <c r="J522">
        <f t="shared" ref="J522:J585" si="32">I522-H522+1</f>
        <v>15</v>
      </c>
      <c r="K522" s="2">
        <f t="shared" ref="K522:K585" si="33">(H522+I522)/2</f>
        <v>44309</v>
      </c>
      <c r="L522" s="82">
        <v>44316.5</v>
      </c>
      <c r="M522" s="82">
        <v>44316.5</v>
      </c>
      <c r="O522">
        <f t="shared" ref="O522:O585" si="34">M522-K522</f>
        <v>7.5</v>
      </c>
      <c r="P522" s="3">
        <f t="shared" ref="P522:P585" si="35">G522*O522</f>
        <v>8684.625</v>
      </c>
    </row>
    <row r="523" spans="1:16" x14ac:dyDescent="0.35">
      <c r="A523" t="s">
        <v>377</v>
      </c>
      <c r="B523" s="68" t="s">
        <v>313</v>
      </c>
      <c r="C523" s="57">
        <v>44316</v>
      </c>
      <c r="D523" s="17">
        <v>44316</v>
      </c>
      <c r="E523" s="68" t="s">
        <v>434</v>
      </c>
      <c r="F523" s="15" t="s">
        <v>435</v>
      </c>
      <c r="G523" s="16">
        <v>1157.95</v>
      </c>
      <c r="H523" s="2">
        <v>44302</v>
      </c>
      <c r="I523" s="17">
        <v>44316</v>
      </c>
      <c r="J523">
        <f t="shared" si="32"/>
        <v>15</v>
      </c>
      <c r="K523" s="2">
        <f t="shared" si="33"/>
        <v>44309</v>
      </c>
      <c r="L523" s="82">
        <v>44316.5</v>
      </c>
      <c r="M523" s="82">
        <v>44316.5</v>
      </c>
      <c r="O523">
        <f t="shared" si="34"/>
        <v>7.5</v>
      </c>
      <c r="P523" s="3">
        <f t="shared" si="35"/>
        <v>8684.625</v>
      </c>
    </row>
    <row r="524" spans="1:16" x14ac:dyDescent="0.35">
      <c r="A524" t="s">
        <v>377</v>
      </c>
      <c r="B524" s="68" t="s">
        <v>313</v>
      </c>
      <c r="C524" s="57">
        <v>44316</v>
      </c>
      <c r="D524" s="17">
        <v>44316</v>
      </c>
      <c r="E524" s="68" t="s">
        <v>438</v>
      </c>
      <c r="F524" s="15" t="s">
        <v>439</v>
      </c>
      <c r="G524" s="16">
        <v>193</v>
      </c>
      <c r="H524" s="2">
        <v>44302</v>
      </c>
      <c r="I524" s="17">
        <v>44316</v>
      </c>
      <c r="J524">
        <f t="shared" si="32"/>
        <v>15</v>
      </c>
      <c r="K524" s="2">
        <f t="shared" si="33"/>
        <v>44309</v>
      </c>
      <c r="L524" s="82">
        <v>44316.5</v>
      </c>
      <c r="M524" s="82">
        <v>44316.5</v>
      </c>
      <c r="O524">
        <f t="shared" si="34"/>
        <v>7.5</v>
      </c>
      <c r="P524" s="3">
        <f t="shared" si="35"/>
        <v>1447.5</v>
      </c>
    </row>
    <row r="525" spans="1:16" x14ac:dyDescent="0.35">
      <c r="A525" t="s">
        <v>377</v>
      </c>
      <c r="B525" s="68" t="s">
        <v>313</v>
      </c>
      <c r="C525" s="57">
        <v>44316</v>
      </c>
      <c r="D525" s="17">
        <v>44316</v>
      </c>
      <c r="E525" s="68" t="s">
        <v>430</v>
      </c>
      <c r="F525" s="15" t="s">
        <v>431</v>
      </c>
      <c r="G525" s="16">
        <v>111.8</v>
      </c>
      <c r="H525" s="2">
        <v>44302</v>
      </c>
      <c r="I525" s="17">
        <v>44316</v>
      </c>
      <c r="J525">
        <f t="shared" si="32"/>
        <v>15</v>
      </c>
      <c r="K525" s="2">
        <f t="shared" si="33"/>
        <v>44309</v>
      </c>
      <c r="L525" s="82">
        <v>44316.5</v>
      </c>
      <c r="M525" s="82">
        <v>44316.5</v>
      </c>
      <c r="O525">
        <f t="shared" si="34"/>
        <v>7.5</v>
      </c>
      <c r="P525" s="3">
        <f t="shared" si="35"/>
        <v>838.5</v>
      </c>
    </row>
    <row r="526" spans="1:16" x14ac:dyDescent="0.35">
      <c r="A526" t="s">
        <v>377</v>
      </c>
      <c r="B526" s="68" t="s">
        <v>313</v>
      </c>
      <c r="C526" s="57">
        <v>44316</v>
      </c>
      <c r="D526" s="17">
        <v>44316</v>
      </c>
      <c r="E526" s="68" t="s">
        <v>456</v>
      </c>
      <c r="F526" s="15" t="s">
        <v>457</v>
      </c>
      <c r="G526" s="16">
        <v>419.23</v>
      </c>
      <c r="H526" s="2">
        <v>44302</v>
      </c>
      <c r="I526" s="17">
        <v>44316</v>
      </c>
      <c r="J526">
        <f t="shared" si="32"/>
        <v>15</v>
      </c>
      <c r="K526" s="2">
        <f t="shared" si="33"/>
        <v>44309</v>
      </c>
      <c r="L526" s="82">
        <v>44316.5</v>
      </c>
      <c r="M526" s="82">
        <v>44316.5</v>
      </c>
      <c r="O526">
        <f t="shared" si="34"/>
        <v>7.5</v>
      </c>
      <c r="P526" s="3">
        <f t="shared" si="35"/>
        <v>3144.2250000000004</v>
      </c>
    </row>
    <row r="527" spans="1:16" x14ac:dyDescent="0.35">
      <c r="A527" t="s">
        <v>377</v>
      </c>
      <c r="B527" s="68" t="s">
        <v>313</v>
      </c>
      <c r="C527" s="57">
        <v>44316</v>
      </c>
      <c r="D527" s="17">
        <v>44316</v>
      </c>
      <c r="E527" s="68" t="s">
        <v>442</v>
      </c>
      <c r="F527" s="15" t="s">
        <v>443</v>
      </c>
      <c r="G527" s="16">
        <v>6.5</v>
      </c>
      <c r="H527" s="2">
        <v>44302</v>
      </c>
      <c r="I527" s="17">
        <v>44316</v>
      </c>
      <c r="J527">
        <f t="shared" si="32"/>
        <v>15</v>
      </c>
      <c r="K527" s="2">
        <f t="shared" si="33"/>
        <v>44309</v>
      </c>
      <c r="L527" s="82">
        <v>44316.5</v>
      </c>
      <c r="M527" s="82">
        <v>44316.5</v>
      </c>
      <c r="O527">
        <f t="shared" si="34"/>
        <v>7.5</v>
      </c>
      <c r="P527" s="3">
        <f t="shared" si="35"/>
        <v>48.75</v>
      </c>
    </row>
    <row r="528" spans="1:16" x14ac:dyDescent="0.35">
      <c r="A528" t="s">
        <v>377</v>
      </c>
      <c r="B528" s="68" t="s">
        <v>313</v>
      </c>
      <c r="C528" s="57">
        <v>44316</v>
      </c>
      <c r="D528" s="17">
        <v>44316</v>
      </c>
      <c r="E528" s="68" t="s">
        <v>478</v>
      </c>
      <c r="F528" s="15" t="s">
        <v>479</v>
      </c>
      <c r="G528" s="16">
        <v>58.34</v>
      </c>
      <c r="H528" s="2">
        <v>44302</v>
      </c>
      <c r="I528" s="17">
        <v>44316</v>
      </c>
      <c r="J528">
        <f t="shared" si="32"/>
        <v>15</v>
      </c>
      <c r="K528" s="2">
        <f t="shared" si="33"/>
        <v>44309</v>
      </c>
      <c r="L528" s="82">
        <v>44316.5</v>
      </c>
      <c r="M528" s="82">
        <v>44316.5</v>
      </c>
      <c r="O528">
        <f t="shared" si="34"/>
        <v>7.5</v>
      </c>
      <c r="P528" s="3">
        <f t="shared" si="35"/>
        <v>437.55</v>
      </c>
    </row>
    <row r="529" spans="1:16" x14ac:dyDescent="0.35">
      <c r="A529" t="s">
        <v>377</v>
      </c>
      <c r="B529" s="68" t="s">
        <v>313</v>
      </c>
      <c r="C529" s="57">
        <v>44316</v>
      </c>
      <c r="D529" s="17">
        <v>44316</v>
      </c>
      <c r="E529" s="68" t="s">
        <v>480</v>
      </c>
      <c r="F529" s="15" t="s">
        <v>481</v>
      </c>
      <c r="G529" s="16">
        <v>58.34</v>
      </c>
      <c r="H529" s="2">
        <v>44302</v>
      </c>
      <c r="I529" s="17">
        <v>44316</v>
      </c>
      <c r="J529">
        <f t="shared" si="32"/>
        <v>15</v>
      </c>
      <c r="K529" s="2">
        <f t="shared" si="33"/>
        <v>44309</v>
      </c>
      <c r="L529" s="82">
        <v>44316.5</v>
      </c>
      <c r="M529" s="82">
        <v>44316.5</v>
      </c>
      <c r="O529">
        <f t="shared" si="34"/>
        <v>7.5</v>
      </c>
      <c r="P529" s="3">
        <f t="shared" si="35"/>
        <v>437.55</v>
      </c>
    </row>
    <row r="530" spans="1:16" x14ac:dyDescent="0.35">
      <c r="A530" t="s">
        <v>377</v>
      </c>
      <c r="B530" s="68" t="s">
        <v>313</v>
      </c>
      <c r="C530" s="57">
        <v>44316</v>
      </c>
      <c r="D530" s="17">
        <v>44316</v>
      </c>
      <c r="E530" s="68" t="s">
        <v>444</v>
      </c>
      <c r="F530" s="15" t="s">
        <v>445</v>
      </c>
      <c r="G530" s="16">
        <v>30.33</v>
      </c>
      <c r="H530" s="2">
        <v>44302</v>
      </c>
      <c r="I530" s="17">
        <v>44316</v>
      </c>
      <c r="J530">
        <f t="shared" si="32"/>
        <v>15</v>
      </c>
      <c r="K530" s="2">
        <f t="shared" si="33"/>
        <v>44309</v>
      </c>
      <c r="L530" s="82">
        <v>44316.5</v>
      </c>
      <c r="M530" s="82">
        <v>44316.5</v>
      </c>
      <c r="O530">
        <f t="shared" si="34"/>
        <v>7.5</v>
      </c>
      <c r="P530" s="3">
        <f t="shared" si="35"/>
        <v>227.47499999999999</v>
      </c>
    </row>
    <row r="531" spans="1:16" x14ac:dyDescent="0.35">
      <c r="A531" t="s">
        <v>377</v>
      </c>
      <c r="B531" s="68" t="s">
        <v>313</v>
      </c>
      <c r="C531" s="57">
        <v>44316</v>
      </c>
      <c r="D531" s="17">
        <v>44316</v>
      </c>
      <c r="E531" s="68" t="s">
        <v>430</v>
      </c>
      <c r="F531" s="15" t="s">
        <v>431</v>
      </c>
      <c r="G531" s="16">
        <v>416081.36999999982</v>
      </c>
      <c r="H531" s="2">
        <v>44302</v>
      </c>
      <c r="I531" s="17">
        <v>44316</v>
      </c>
      <c r="J531">
        <f t="shared" si="32"/>
        <v>15</v>
      </c>
      <c r="K531" s="2">
        <f t="shared" si="33"/>
        <v>44309</v>
      </c>
      <c r="L531" s="82">
        <v>44316.5</v>
      </c>
      <c r="M531" s="82">
        <v>44316.5</v>
      </c>
      <c r="O531">
        <f t="shared" si="34"/>
        <v>7.5</v>
      </c>
      <c r="P531" s="3">
        <f t="shared" si="35"/>
        <v>3120610.2749999985</v>
      </c>
    </row>
    <row r="532" spans="1:16" x14ac:dyDescent="0.35">
      <c r="A532" t="s">
        <v>377</v>
      </c>
      <c r="B532" s="68" t="s">
        <v>313</v>
      </c>
      <c r="C532" s="57">
        <v>44316</v>
      </c>
      <c r="D532" s="17">
        <v>44316</v>
      </c>
      <c r="E532" s="68" t="s">
        <v>456</v>
      </c>
      <c r="F532" s="15" t="s">
        <v>457</v>
      </c>
      <c r="G532" s="16">
        <v>117078.87000000007</v>
      </c>
      <c r="H532" s="2">
        <v>44302</v>
      </c>
      <c r="I532" s="17">
        <v>44316</v>
      </c>
      <c r="J532">
        <f t="shared" si="32"/>
        <v>15</v>
      </c>
      <c r="K532" s="2">
        <f t="shared" si="33"/>
        <v>44309</v>
      </c>
      <c r="L532" s="82">
        <v>44316.5</v>
      </c>
      <c r="M532" s="82">
        <v>44316.5</v>
      </c>
      <c r="O532">
        <f t="shared" si="34"/>
        <v>7.5</v>
      </c>
      <c r="P532" s="3">
        <f t="shared" si="35"/>
        <v>878091.52500000049</v>
      </c>
    </row>
    <row r="533" spans="1:16" x14ac:dyDescent="0.35">
      <c r="A533" t="s">
        <v>377</v>
      </c>
      <c r="B533" s="68" t="s">
        <v>313</v>
      </c>
      <c r="C533" s="57">
        <v>44316</v>
      </c>
      <c r="D533" s="17">
        <v>44316</v>
      </c>
      <c r="E533" s="68" t="s">
        <v>432</v>
      </c>
      <c r="F533" s="15" t="s">
        <v>433</v>
      </c>
      <c r="G533" s="16">
        <v>1519337.6200000034</v>
      </c>
      <c r="H533" s="2">
        <v>44302</v>
      </c>
      <c r="I533" s="17">
        <v>44316</v>
      </c>
      <c r="J533">
        <f t="shared" si="32"/>
        <v>15</v>
      </c>
      <c r="K533" s="2">
        <f t="shared" si="33"/>
        <v>44309</v>
      </c>
      <c r="L533" s="82">
        <v>44316.5</v>
      </c>
      <c r="M533" s="82">
        <v>44316.5</v>
      </c>
      <c r="O533">
        <f t="shared" si="34"/>
        <v>7.5</v>
      </c>
      <c r="P533" s="3">
        <f t="shared" si="35"/>
        <v>11395032.150000025</v>
      </c>
    </row>
    <row r="534" spans="1:16" x14ac:dyDescent="0.35">
      <c r="A534" t="s">
        <v>377</v>
      </c>
      <c r="B534" s="68" t="s">
        <v>313</v>
      </c>
      <c r="C534" s="57">
        <v>44316</v>
      </c>
      <c r="D534" s="17">
        <v>44316</v>
      </c>
      <c r="E534" s="68" t="s">
        <v>434</v>
      </c>
      <c r="F534" s="15" t="s">
        <v>435</v>
      </c>
      <c r="G534" s="16">
        <v>2373861.049999998</v>
      </c>
      <c r="H534" s="2">
        <v>44302</v>
      </c>
      <c r="I534" s="17">
        <v>44316</v>
      </c>
      <c r="J534">
        <f t="shared" si="32"/>
        <v>15</v>
      </c>
      <c r="K534" s="2">
        <f t="shared" si="33"/>
        <v>44309</v>
      </c>
      <c r="L534" s="82">
        <v>44316.5</v>
      </c>
      <c r="M534" s="82">
        <v>44316.5</v>
      </c>
      <c r="O534">
        <f t="shared" si="34"/>
        <v>7.5</v>
      </c>
      <c r="P534" s="3">
        <f t="shared" si="35"/>
        <v>17803957.874999985</v>
      </c>
    </row>
    <row r="535" spans="1:16" x14ac:dyDescent="0.35">
      <c r="A535" t="s">
        <v>377</v>
      </c>
      <c r="B535" s="68" t="s">
        <v>313</v>
      </c>
      <c r="C535" s="57">
        <v>44316</v>
      </c>
      <c r="D535" s="17">
        <v>44316</v>
      </c>
      <c r="E535" s="68" t="s">
        <v>436</v>
      </c>
      <c r="F535" s="15" t="s">
        <v>437</v>
      </c>
      <c r="G535" s="16">
        <v>334430.46999999997</v>
      </c>
      <c r="H535" s="2">
        <v>44302</v>
      </c>
      <c r="I535" s="17">
        <v>44316</v>
      </c>
      <c r="J535">
        <f t="shared" si="32"/>
        <v>15</v>
      </c>
      <c r="K535" s="2">
        <f t="shared" si="33"/>
        <v>44309</v>
      </c>
      <c r="L535" s="82">
        <v>44316.5</v>
      </c>
      <c r="M535" s="82">
        <v>44316.5</v>
      </c>
      <c r="O535">
        <f t="shared" si="34"/>
        <v>7.5</v>
      </c>
      <c r="P535" s="3">
        <f t="shared" si="35"/>
        <v>2508228.5249999999</v>
      </c>
    </row>
    <row r="536" spans="1:16" x14ac:dyDescent="0.35">
      <c r="A536" t="s">
        <v>377</v>
      </c>
      <c r="B536" s="68" t="s">
        <v>313</v>
      </c>
      <c r="C536" s="57">
        <v>44316</v>
      </c>
      <c r="D536" s="17">
        <v>44316</v>
      </c>
      <c r="E536" s="68" t="s">
        <v>438</v>
      </c>
      <c r="F536" s="15" t="s">
        <v>439</v>
      </c>
      <c r="G536" s="16">
        <v>368319.47000000026</v>
      </c>
      <c r="H536" s="2">
        <v>44302</v>
      </c>
      <c r="I536" s="17">
        <v>44316</v>
      </c>
      <c r="J536">
        <f t="shared" si="32"/>
        <v>15</v>
      </c>
      <c r="K536" s="2">
        <f t="shared" si="33"/>
        <v>44309</v>
      </c>
      <c r="L536" s="82">
        <v>44316.5</v>
      </c>
      <c r="M536" s="82">
        <v>44316.5</v>
      </c>
      <c r="O536">
        <f t="shared" si="34"/>
        <v>7.5</v>
      </c>
      <c r="P536" s="3">
        <f t="shared" si="35"/>
        <v>2762396.0250000018</v>
      </c>
    </row>
    <row r="537" spans="1:16" x14ac:dyDescent="0.35">
      <c r="A537" t="s">
        <v>377</v>
      </c>
      <c r="B537" s="68" t="s">
        <v>313</v>
      </c>
      <c r="C537" s="57">
        <v>44316</v>
      </c>
      <c r="D537" s="17">
        <v>44316</v>
      </c>
      <c r="E537" s="68" t="s">
        <v>568</v>
      </c>
      <c r="F537" s="15" t="s">
        <v>569</v>
      </c>
      <c r="G537" s="16">
        <v>200</v>
      </c>
      <c r="H537" s="2">
        <v>44302</v>
      </c>
      <c r="I537" s="17">
        <v>44316</v>
      </c>
      <c r="J537">
        <f t="shared" si="32"/>
        <v>15</v>
      </c>
      <c r="K537" s="2">
        <f t="shared" si="33"/>
        <v>44309</v>
      </c>
      <c r="L537" s="82">
        <v>44316.5</v>
      </c>
      <c r="M537" s="79">
        <v>44316.5</v>
      </c>
      <c r="O537">
        <f t="shared" si="34"/>
        <v>7.5</v>
      </c>
      <c r="P537" s="3">
        <f t="shared" si="35"/>
        <v>1500</v>
      </c>
    </row>
    <row r="538" spans="1:16" x14ac:dyDescent="0.35">
      <c r="A538" t="s">
        <v>377</v>
      </c>
      <c r="B538" s="68" t="s">
        <v>313</v>
      </c>
      <c r="C538" s="57">
        <v>44316</v>
      </c>
      <c r="D538" s="17">
        <v>44316</v>
      </c>
      <c r="E538" s="68" t="s">
        <v>464</v>
      </c>
      <c r="F538" s="15" t="s">
        <v>465</v>
      </c>
      <c r="G538" s="16">
        <v>17.18</v>
      </c>
      <c r="H538" s="2">
        <v>44302</v>
      </c>
      <c r="I538" s="17">
        <v>44316</v>
      </c>
      <c r="J538">
        <f t="shared" si="32"/>
        <v>15</v>
      </c>
      <c r="K538" s="2">
        <f t="shared" si="33"/>
        <v>44309</v>
      </c>
      <c r="L538" s="82">
        <v>44316.5</v>
      </c>
      <c r="M538" s="82">
        <v>44316.5</v>
      </c>
      <c r="O538">
        <f t="shared" si="34"/>
        <v>7.5</v>
      </c>
      <c r="P538" s="3">
        <f t="shared" si="35"/>
        <v>128.85</v>
      </c>
    </row>
    <row r="539" spans="1:16" x14ac:dyDescent="0.35">
      <c r="A539" t="s">
        <v>377</v>
      </c>
      <c r="B539" s="68" t="s">
        <v>313</v>
      </c>
      <c r="C539" s="57">
        <v>44316</v>
      </c>
      <c r="D539" s="17">
        <v>44316</v>
      </c>
      <c r="E539" s="68" t="s">
        <v>466</v>
      </c>
      <c r="F539" s="15" t="s">
        <v>467</v>
      </c>
      <c r="G539" s="16">
        <v>127.12</v>
      </c>
      <c r="H539" s="2">
        <v>44302</v>
      </c>
      <c r="I539" s="17">
        <v>44316</v>
      </c>
      <c r="J539">
        <f t="shared" si="32"/>
        <v>15</v>
      </c>
      <c r="K539" s="2">
        <f t="shared" si="33"/>
        <v>44309</v>
      </c>
      <c r="L539" s="82">
        <v>44316.5</v>
      </c>
      <c r="M539" s="82">
        <v>44316.5</v>
      </c>
      <c r="O539">
        <f t="shared" si="34"/>
        <v>7.5</v>
      </c>
      <c r="P539" s="3">
        <f t="shared" si="35"/>
        <v>953.40000000000009</v>
      </c>
    </row>
    <row r="540" spans="1:16" x14ac:dyDescent="0.35">
      <c r="A540" t="s">
        <v>377</v>
      </c>
      <c r="B540" s="68" t="s">
        <v>313</v>
      </c>
      <c r="C540" s="57">
        <v>44316</v>
      </c>
      <c r="D540" s="17">
        <v>44316</v>
      </c>
      <c r="E540" s="68" t="s">
        <v>440</v>
      </c>
      <c r="F540" s="15" t="s">
        <v>441</v>
      </c>
      <c r="G540" s="16">
        <f>31713.1300000003+10.59</f>
        <v>31723.720000000299</v>
      </c>
      <c r="H540" s="2">
        <v>44302</v>
      </c>
      <c r="I540" s="17">
        <v>44316</v>
      </c>
      <c r="J540">
        <f t="shared" si="32"/>
        <v>15</v>
      </c>
      <c r="K540" s="2">
        <f t="shared" si="33"/>
        <v>44309</v>
      </c>
      <c r="L540" s="82">
        <v>44316.5</v>
      </c>
      <c r="M540" s="79">
        <v>44309.5</v>
      </c>
      <c r="O540">
        <f t="shared" si="34"/>
        <v>0.5</v>
      </c>
      <c r="P540" s="3">
        <f t="shared" si="35"/>
        <v>15861.86000000015</v>
      </c>
    </row>
    <row r="541" spans="1:16" x14ac:dyDescent="0.35">
      <c r="A541" t="s">
        <v>377</v>
      </c>
      <c r="B541" s="68" t="s">
        <v>313</v>
      </c>
      <c r="C541" s="57">
        <v>44316</v>
      </c>
      <c r="D541" s="17">
        <v>44316</v>
      </c>
      <c r="E541" s="68" t="s">
        <v>468</v>
      </c>
      <c r="F541" s="15" t="s">
        <v>469</v>
      </c>
      <c r="G541" s="16">
        <v>823.72000000000969</v>
      </c>
      <c r="H541" s="2">
        <v>44302</v>
      </c>
      <c r="I541" s="17">
        <v>44316</v>
      </c>
      <c r="J541">
        <f t="shared" si="32"/>
        <v>15</v>
      </c>
      <c r="K541" s="2">
        <f t="shared" si="33"/>
        <v>44309</v>
      </c>
      <c r="L541" s="82">
        <v>44316.5</v>
      </c>
      <c r="M541" s="82">
        <v>44316.5</v>
      </c>
      <c r="O541">
        <f t="shared" si="34"/>
        <v>7.5</v>
      </c>
      <c r="P541" s="3">
        <f t="shared" si="35"/>
        <v>6177.9000000000724</v>
      </c>
    </row>
    <row r="542" spans="1:16" x14ac:dyDescent="0.35">
      <c r="A542" t="s">
        <v>377</v>
      </c>
      <c r="B542" s="68" t="s">
        <v>313</v>
      </c>
      <c r="C542" s="57">
        <v>44316</v>
      </c>
      <c r="D542" s="17">
        <v>44316</v>
      </c>
      <c r="E542" s="68" t="s">
        <v>474</v>
      </c>
      <c r="F542" s="15" t="s">
        <v>475</v>
      </c>
      <c r="G542" s="16">
        <v>33903.149999999972</v>
      </c>
      <c r="H542" s="2">
        <v>44302</v>
      </c>
      <c r="I542" s="17">
        <v>44316</v>
      </c>
      <c r="J542">
        <f t="shared" si="32"/>
        <v>15</v>
      </c>
      <c r="K542" s="2">
        <f t="shared" si="33"/>
        <v>44309</v>
      </c>
      <c r="L542" s="82">
        <v>44316.5</v>
      </c>
      <c r="M542" s="79">
        <v>44316.5</v>
      </c>
      <c r="O542">
        <f t="shared" si="34"/>
        <v>7.5</v>
      </c>
      <c r="P542" s="3">
        <f t="shared" si="35"/>
        <v>254273.6249999998</v>
      </c>
    </row>
    <row r="543" spans="1:16" x14ac:dyDescent="0.35">
      <c r="A543" t="s">
        <v>377</v>
      </c>
      <c r="B543" s="68" t="s">
        <v>313</v>
      </c>
      <c r="C543" s="57">
        <v>44316</v>
      </c>
      <c r="D543" s="17">
        <v>44316</v>
      </c>
      <c r="E543" s="68" t="s">
        <v>442</v>
      </c>
      <c r="F543" s="15" t="s">
        <v>443</v>
      </c>
      <c r="G543" s="16">
        <f>82870.38+26.5</f>
        <v>82896.88</v>
      </c>
      <c r="H543" s="2">
        <v>44302</v>
      </c>
      <c r="I543" s="17">
        <v>44316</v>
      </c>
      <c r="J543">
        <f t="shared" si="32"/>
        <v>15</v>
      </c>
      <c r="K543" s="2">
        <f t="shared" si="33"/>
        <v>44309</v>
      </c>
      <c r="L543" s="82">
        <v>44316.5</v>
      </c>
      <c r="M543" s="82">
        <v>44316.5</v>
      </c>
      <c r="O543">
        <f t="shared" si="34"/>
        <v>7.5</v>
      </c>
      <c r="P543" s="3">
        <f t="shared" si="35"/>
        <v>621726.60000000009</v>
      </c>
    </row>
    <row r="544" spans="1:16" x14ac:dyDescent="0.35">
      <c r="A544" t="s">
        <v>377</v>
      </c>
      <c r="B544" s="68" t="s">
        <v>313</v>
      </c>
      <c r="C544" s="57">
        <v>44316</v>
      </c>
      <c r="D544" s="17">
        <v>44316</v>
      </c>
      <c r="E544" s="68" t="s">
        <v>476</v>
      </c>
      <c r="F544" s="15" t="s">
        <v>477</v>
      </c>
      <c r="G544" s="16">
        <v>1256.8099999999629</v>
      </c>
      <c r="H544" s="2">
        <v>44302</v>
      </c>
      <c r="I544" s="17">
        <v>44316</v>
      </c>
      <c r="J544">
        <f t="shared" si="32"/>
        <v>15</v>
      </c>
      <c r="K544" s="2">
        <f t="shared" si="33"/>
        <v>44309</v>
      </c>
      <c r="L544" s="82">
        <v>44316.5</v>
      </c>
      <c r="M544" s="82">
        <v>44316.5</v>
      </c>
      <c r="O544">
        <f t="shared" si="34"/>
        <v>7.5</v>
      </c>
      <c r="P544" s="3">
        <f t="shared" si="35"/>
        <v>9426.0749999997224</v>
      </c>
    </row>
    <row r="545" spans="1:16" x14ac:dyDescent="0.35">
      <c r="A545" t="s">
        <v>377</v>
      </c>
      <c r="B545" s="68" t="s">
        <v>313</v>
      </c>
      <c r="C545" s="57">
        <v>44316</v>
      </c>
      <c r="D545" s="17">
        <v>44316</v>
      </c>
      <c r="E545" s="68" t="s">
        <v>578</v>
      </c>
      <c r="F545" s="15" t="s">
        <v>579</v>
      </c>
      <c r="G545" s="16">
        <f>23589.98+5793.75</f>
        <v>29383.73</v>
      </c>
      <c r="H545" s="2">
        <v>44302</v>
      </c>
      <c r="I545" s="17">
        <v>44316</v>
      </c>
      <c r="J545">
        <f t="shared" si="32"/>
        <v>15</v>
      </c>
      <c r="K545" s="2">
        <f t="shared" si="33"/>
        <v>44309</v>
      </c>
      <c r="L545" s="82">
        <v>44316.5</v>
      </c>
      <c r="M545" s="79">
        <v>44316.5</v>
      </c>
      <c r="O545">
        <f t="shared" si="34"/>
        <v>7.5</v>
      </c>
      <c r="P545" s="3">
        <f t="shared" si="35"/>
        <v>220377.97500000001</v>
      </c>
    </row>
    <row r="546" spans="1:16" x14ac:dyDescent="0.35">
      <c r="A546" t="s">
        <v>377</v>
      </c>
      <c r="B546" s="68" t="s">
        <v>313</v>
      </c>
      <c r="C546" s="57">
        <v>44316</v>
      </c>
      <c r="D546" s="17">
        <v>44316</v>
      </c>
      <c r="E546" s="68" t="s">
        <v>570</v>
      </c>
      <c r="F546" s="15" t="s">
        <v>571</v>
      </c>
      <c r="G546" s="16">
        <f>51369.66+3476.25</f>
        <v>54845.91</v>
      </c>
      <c r="H546" s="2">
        <v>44302</v>
      </c>
      <c r="I546" s="17">
        <v>44316</v>
      </c>
      <c r="J546">
        <f t="shared" si="32"/>
        <v>15</v>
      </c>
      <c r="K546" s="2">
        <f t="shared" si="33"/>
        <v>44309</v>
      </c>
      <c r="L546" s="82">
        <v>44316.5</v>
      </c>
      <c r="M546" s="82">
        <v>44316.5</v>
      </c>
      <c r="O546">
        <f t="shared" si="34"/>
        <v>7.5</v>
      </c>
      <c r="P546" s="3">
        <f t="shared" si="35"/>
        <v>411344.32500000001</v>
      </c>
    </row>
    <row r="547" spans="1:16" x14ac:dyDescent="0.35">
      <c r="A547" t="s">
        <v>377</v>
      </c>
      <c r="B547" s="68" t="s">
        <v>313</v>
      </c>
      <c r="C547" s="57">
        <v>44316</v>
      </c>
      <c r="D547" s="17">
        <v>44316</v>
      </c>
      <c r="E547" s="68" t="s">
        <v>580</v>
      </c>
      <c r="F547" s="15" t="s">
        <v>581</v>
      </c>
      <c r="G547" s="16">
        <v>873.07</v>
      </c>
      <c r="H547" s="2">
        <v>44302</v>
      </c>
      <c r="I547" s="17">
        <v>44316</v>
      </c>
      <c r="J547">
        <f t="shared" si="32"/>
        <v>15</v>
      </c>
      <c r="K547" s="2">
        <f t="shared" si="33"/>
        <v>44309</v>
      </c>
      <c r="L547" s="82">
        <v>44316.5</v>
      </c>
      <c r="M547" s="82">
        <v>44316.5</v>
      </c>
      <c r="O547">
        <f t="shared" si="34"/>
        <v>7.5</v>
      </c>
      <c r="P547" s="3">
        <f t="shared" si="35"/>
        <v>6548.0250000000005</v>
      </c>
    </row>
    <row r="548" spans="1:16" x14ac:dyDescent="0.35">
      <c r="A548" t="s">
        <v>377</v>
      </c>
      <c r="B548" s="68" t="s">
        <v>313</v>
      </c>
      <c r="C548" s="57">
        <v>44316</v>
      </c>
      <c r="D548" s="17">
        <v>44316</v>
      </c>
      <c r="E548" s="68" t="s">
        <v>478</v>
      </c>
      <c r="F548" s="15" t="s">
        <v>479</v>
      </c>
      <c r="G548" s="16">
        <f>610688.08000001+266.67</f>
        <v>610954.75000001001</v>
      </c>
      <c r="H548" s="2">
        <v>44302</v>
      </c>
      <c r="I548" s="17">
        <v>44316</v>
      </c>
      <c r="J548">
        <f t="shared" si="32"/>
        <v>15</v>
      </c>
      <c r="K548" s="2">
        <f t="shared" si="33"/>
        <v>44309</v>
      </c>
      <c r="L548" s="82">
        <v>44316.5</v>
      </c>
      <c r="M548" s="82">
        <v>44316.5</v>
      </c>
      <c r="O548">
        <f t="shared" si="34"/>
        <v>7.5</v>
      </c>
      <c r="P548" s="3">
        <f t="shared" si="35"/>
        <v>4582160.6250000754</v>
      </c>
    </row>
    <row r="549" spans="1:16" x14ac:dyDescent="0.35">
      <c r="A549" t="s">
        <v>377</v>
      </c>
      <c r="B549" s="68" t="s">
        <v>313</v>
      </c>
      <c r="C549" s="57">
        <v>44316</v>
      </c>
      <c r="D549" s="17">
        <v>44316</v>
      </c>
      <c r="E549" s="68" t="s">
        <v>480</v>
      </c>
      <c r="F549" s="15" t="s">
        <v>481</v>
      </c>
      <c r="G549" s="16">
        <v>137193.50999999844</v>
      </c>
      <c r="H549" s="2">
        <v>44302</v>
      </c>
      <c r="I549" s="17">
        <v>44316</v>
      </c>
      <c r="J549">
        <f t="shared" si="32"/>
        <v>15</v>
      </c>
      <c r="K549" s="2">
        <f t="shared" si="33"/>
        <v>44309</v>
      </c>
      <c r="L549" s="82">
        <v>44316.5</v>
      </c>
      <c r="M549" s="82">
        <v>44316.5</v>
      </c>
      <c r="O549">
        <f t="shared" si="34"/>
        <v>7.5</v>
      </c>
      <c r="P549" s="3">
        <f t="shared" si="35"/>
        <v>1028951.3249999883</v>
      </c>
    </row>
    <row r="550" spans="1:16" x14ac:dyDescent="0.35">
      <c r="A550" t="s">
        <v>377</v>
      </c>
      <c r="B550" s="68" t="s">
        <v>313</v>
      </c>
      <c r="C550" s="57">
        <v>44316</v>
      </c>
      <c r="D550" s="17">
        <v>44316</v>
      </c>
      <c r="E550" s="68" t="s">
        <v>488</v>
      </c>
      <c r="F550" s="15" t="s">
        <v>489</v>
      </c>
      <c r="G550" s="16">
        <v>47086.159999999953</v>
      </c>
      <c r="H550" s="2">
        <v>44302</v>
      </c>
      <c r="I550" s="17">
        <v>44316</v>
      </c>
      <c r="J550">
        <f t="shared" si="32"/>
        <v>15</v>
      </c>
      <c r="K550" s="2">
        <f t="shared" si="33"/>
        <v>44309</v>
      </c>
      <c r="L550" s="82">
        <v>44316.5</v>
      </c>
      <c r="M550" s="79">
        <v>44335.5</v>
      </c>
      <c r="O550">
        <f t="shared" si="34"/>
        <v>26.5</v>
      </c>
      <c r="P550" s="3">
        <f t="shared" si="35"/>
        <v>1247783.2399999988</v>
      </c>
    </row>
    <row r="551" spans="1:16" x14ac:dyDescent="0.35">
      <c r="A551" t="s">
        <v>377</v>
      </c>
      <c r="B551" s="68" t="s">
        <v>313</v>
      </c>
      <c r="C551" s="57">
        <v>44316</v>
      </c>
      <c r="D551" s="17">
        <v>44316</v>
      </c>
      <c r="E551" s="68" t="s">
        <v>549</v>
      </c>
      <c r="F551" s="15" t="s">
        <v>550</v>
      </c>
      <c r="G551" s="16">
        <v>302.5</v>
      </c>
      <c r="H551" s="2">
        <v>44302</v>
      </c>
      <c r="I551" s="17">
        <v>44316</v>
      </c>
      <c r="J551">
        <f t="shared" si="32"/>
        <v>15</v>
      </c>
      <c r="K551" s="2">
        <f t="shared" si="33"/>
        <v>44309</v>
      </c>
      <c r="L551" s="82">
        <v>44316.5</v>
      </c>
      <c r="M551" s="79">
        <v>44316.5</v>
      </c>
      <c r="O551">
        <f t="shared" si="34"/>
        <v>7.5</v>
      </c>
      <c r="P551" s="3">
        <f t="shared" si="35"/>
        <v>2268.75</v>
      </c>
    </row>
    <row r="552" spans="1:16" x14ac:dyDescent="0.35">
      <c r="A552" t="s">
        <v>377</v>
      </c>
      <c r="B552" s="68" t="s">
        <v>313</v>
      </c>
      <c r="C552" s="57">
        <v>44316</v>
      </c>
      <c r="D552" s="17">
        <v>44316</v>
      </c>
      <c r="E552" s="68" t="s">
        <v>444</v>
      </c>
      <c r="F552" s="15" t="s">
        <v>445</v>
      </c>
      <c r="G552" s="16">
        <f>455309.290000006+77.5</f>
        <v>455386.79000000597</v>
      </c>
      <c r="H552" s="2">
        <v>44302</v>
      </c>
      <c r="I552" s="17">
        <v>44316</v>
      </c>
      <c r="J552">
        <f t="shared" si="32"/>
        <v>15</v>
      </c>
      <c r="K552" s="2">
        <f t="shared" si="33"/>
        <v>44309</v>
      </c>
      <c r="L552" s="82">
        <v>44316.5</v>
      </c>
      <c r="M552" s="82">
        <v>44316.5</v>
      </c>
      <c r="O552">
        <f t="shared" si="34"/>
        <v>7.5</v>
      </c>
      <c r="P552" s="3">
        <f t="shared" si="35"/>
        <v>3415400.925000045</v>
      </c>
    </row>
    <row r="553" spans="1:16" x14ac:dyDescent="0.35">
      <c r="A553" t="s">
        <v>377</v>
      </c>
      <c r="B553" s="68" t="s">
        <v>313</v>
      </c>
      <c r="C553" s="57">
        <v>44316</v>
      </c>
      <c r="D553" s="17">
        <v>44316</v>
      </c>
      <c r="E553" s="68" t="s">
        <v>563</v>
      </c>
      <c r="F553" s="15" t="s">
        <v>564</v>
      </c>
      <c r="G553" s="16">
        <v>25302.859999999993</v>
      </c>
      <c r="H553" s="2">
        <v>44302</v>
      </c>
      <c r="I553" s="17">
        <v>44316</v>
      </c>
      <c r="J553">
        <f t="shared" si="32"/>
        <v>15</v>
      </c>
      <c r="K553" s="2">
        <f t="shared" si="33"/>
        <v>44309</v>
      </c>
      <c r="L553" s="82">
        <v>44316.5</v>
      </c>
      <c r="M553" s="82">
        <v>44316.5</v>
      </c>
      <c r="O553">
        <f t="shared" si="34"/>
        <v>7.5</v>
      </c>
      <c r="P553" s="3">
        <f t="shared" si="35"/>
        <v>189771.44999999995</v>
      </c>
    </row>
    <row r="554" spans="1:16" x14ac:dyDescent="0.35">
      <c r="A554" t="s">
        <v>377</v>
      </c>
      <c r="B554" s="68" t="s">
        <v>313</v>
      </c>
      <c r="C554" s="57">
        <v>44316</v>
      </c>
      <c r="D554" s="17">
        <v>44316</v>
      </c>
      <c r="E554" s="68" t="s">
        <v>490</v>
      </c>
      <c r="F554" s="15" t="s">
        <v>491</v>
      </c>
      <c r="G554" s="16">
        <v>21020.830000000005</v>
      </c>
      <c r="H554" s="2">
        <v>44302</v>
      </c>
      <c r="I554" s="17">
        <v>44316</v>
      </c>
      <c r="J554">
        <f t="shared" si="32"/>
        <v>15</v>
      </c>
      <c r="K554" s="2">
        <f t="shared" si="33"/>
        <v>44309</v>
      </c>
      <c r="L554" s="82">
        <v>44316.5</v>
      </c>
      <c r="M554" s="79">
        <v>44316.5</v>
      </c>
      <c r="O554">
        <f t="shared" si="34"/>
        <v>7.5</v>
      </c>
      <c r="P554" s="3">
        <f t="shared" si="35"/>
        <v>157656.22500000003</v>
      </c>
    </row>
    <row r="555" spans="1:16" x14ac:dyDescent="0.35">
      <c r="A555" t="s">
        <v>377</v>
      </c>
      <c r="B555" s="68" t="s">
        <v>313</v>
      </c>
      <c r="C555" s="57">
        <v>44316</v>
      </c>
      <c r="D555" s="17">
        <v>44316</v>
      </c>
      <c r="E555" s="68" t="s">
        <v>572</v>
      </c>
      <c r="F555" s="15" t="s">
        <v>573</v>
      </c>
      <c r="G555" s="16">
        <f>17634.72+579.38</f>
        <v>18214.100000000002</v>
      </c>
      <c r="H555" s="2">
        <v>44302</v>
      </c>
      <c r="I555" s="17">
        <v>44316</v>
      </c>
      <c r="J555">
        <f t="shared" si="32"/>
        <v>15</v>
      </c>
      <c r="K555" s="2">
        <f t="shared" si="33"/>
        <v>44309</v>
      </c>
      <c r="L555" s="82">
        <v>44316.5</v>
      </c>
      <c r="M555" s="79">
        <v>44322.5</v>
      </c>
      <c r="O555">
        <f t="shared" si="34"/>
        <v>13.5</v>
      </c>
      <c r="P555" s="3">
        <f t="shared" si="35"/>
        <v>245890.35000000003</v>
      </c>
    </row>
    <row r="556" spans="1:16" x14ac:dyDescent="0.35">
      <c r="A556" t="s">
        <v>377</v>
      </c>
      <c r="B556" s="68" t="s">
        <v>313</v>
      </c>
      <c r="C556" s="57">
        <v>44316</v>
      </c>
      <c r="D556" s="17">
        <v>44316</v>
      </c>
      <c r="E556" s="68" t="s">
        <v>494</v>
      </c>
      <c r="F556" s="15" t="s">
        <v>495</v>
      </c>
      <c r="G556" s="16">
        <v>112500.15000000005</v>
      </c>
      <c r="H556" s="2">
        <v>44302</v>
      </c>
      <c r="I556" s="17">
        <v>44316</v>
      </c>
      <c r="J556">
        <f t="shared" si="32"/>
        <v>15</v>
      </c>
      <c r="K556" s="2">
        <f t="shared" si="33"/>
        <v>44309</v>
      </c>
      <c r="L556" s="82">
        <v>44316.5</v>
      </c>
      <c r="M556" s="82">
        <v>44316.5</v>
      </c>
      <c r="O556">
        <f t="shared" si="34"/>
        <v>7.5</v>
      </c>
      <c r="P556" s="3">
        <f t="shared" si="35"/>
        <v>843751.12500000035</v>
      </c>
    </row>
    <row r="557" spans="1:16" x14ac:dyDescent="0.35">
      <c r="A557" t="s">
        <v>377</v>
      </c>
      <c r="B557" s="68" t="s">
        <v>313</v>
      </c>
      <c r="C557" s="57">
        <v>44316</v>
      </c>
      <c r="D557" s="17">
        <v>44316</v>
      </c>
      <c r="E557" s="68" t="s">
        <v>496</v>
      </c>
      <c r="F557" s="15" t="s">
        <v>497</v>
      </c>
      <c r="G557" s="16">
        <f>12221.6+8.5</f>
        <v>12230.1</v>
      </c>
      <c r="H557" s="2">
        <v>44302</v>
      </c>
      <c r="I557" s="17">
        <v>44316</v>
      </c>
      <c r="J557">
        <f t="shared" si="32"/>
        <v>15</v>
      </c>
      <c r="K557" s="2">
        <f t="shared" si="33"/>
        <v>44309</v>
      </c>
      <c r="L557" s="82">
        <v>44316.5</v>
      </c>
      <c r="M557" s="82">
        <v>44316.5</v>
      </c>
      <c r="O557">
        <f t="shared" si="34"/>
        <v>7.5</v>
      </c>
      <c r="P557" s="3">
        <f t="shared" si="35"/>
        <v>91725.75</v>
      </c>
    </row>
    <row r="558" spans="1:16" x14ac:dyDescent="0.35">
      <c r="A558" t="s">
        <v>377</v>
      </c>
      <c r="B558" s="68" t="s">
        <v>313</v>
      </c>
      <c r="C558" s="57">
        <v>44316</v>
      </c>
      <c r="D558" s="17">
        <v>44316</v>
      </c>
      <c r="E558" s="68" t="s">
        <v>498</v>
      </c>
      <c r="F558" s="15" t="s">
        <v>499</v>
      </c>
      <c r="G558" s="16">
        <v>20115.640000000014</v>
      </c>
      <c r="H558" s="2">
        <v>44302</v>
      </c>
      <c r="I558" s="17">
        <v>44316</v>
      </c>
      <c r="J558">
        <f t="shared" si="32"/>
        <v>15</v>
      </c>
      <c r="K558" s="2">
        <f t="shared" si="33"/>
        <v>44309</v>
      </c>
      <c r="L558" s="82">
        <v>44316.5</v>
      </c>
      <c r="M558" s="82">
        <v>44316.5</v>
      </c>
      <c r="O558">
        <f t="shared" si="34"/>
        <v>7.5</v>
      </c>
      <c r="P558" s="3">
        <f t="shared" si="35"/>
        <v>150867.3000000001</v>
      </c>
    </row>
    <row r="559" spans="1:16" x14ac:dyDescent="0.35">
      <c r="A559" t="s">
        <v>377</v>
      </c>
      <c r="B559" s="68" t="s">
        <v>313</v>
      </c>
      <c r="C559" s="57">
        <v>44316</v>
      </c>
      <c r="D559" s="17">
        <v>44316</v>
      </c>
      <c r="E559" s="68" t="s">
        <v>500</v>
      </c>
      <c r="F559" s="15" t="s">
        <v>501</v>
      </c>
      <c r="G559" s="16">
        <v>4019.9299999999375</v>
      </c>
      <c r="H559" s="2">
        <v>44302</v>
      </c>
      <c r="I559" s="17">
        <v>44316</v>
      </c>
      <c r="J559">
        <f t="shared" si="32"/>
        <v>15</v>
      </c>
      <c r="K559" s="2">
        <f t="shared" si="33"/>
        <v>44309</v>
      </c>
      <c r="L559" s="82">
        <v>44316.5</v>
      </c>
      <c r="M559" s="82">
        <v>44316.5</v>
      </c>
      <c r="O559">
        <f t="shared" si="34"/>
        <v>7.5</v>
      </c>
      <c r="P559" s="3">
        <f t="shared" si="35"/>
        <v>30149.474999999533</v>
      </c>
    </row>
    <row r="560" spans="1:16" x14ac:dyDescent="0.35">
      <c r="A560" t="s">
        <v>377</v>
      </c>
      <c r="B560" s="68" t="s">
        <v>313</v>
      </c>
      <c r="C560" s="57">
        <v>44316</v>
      </c>
      <c r="D560" s="17">
        <v>44316</v>
      </c>
      <c r="E560" s="68" t="s">
        <v>532</v>
      </c>
      <c r="F560" s="15" t="s">
        <v>533</v>
      </c>
      <c r="G560" s="16">
        <v>5291.79</v>
      </c>
      <c r="H560" s="2">
        <v>44302</v>
      </c>
      <c r="I560" s="17">
        <v>44316</v>
      </c>
      <c r="J560">
        <f t="shared" si="32"/>
        <v>15</v>
      </c>
      <c r="K560" s="2">
        <f t="shared" si="33"/>
        <v>44309</v>
      </c>
      <c r="L560" s="82">
        <v>44316.5</v>
      </c>
      <c r="M560" s="79">
        <v>44316.5</v>
      </c>
      <c r="N560" s="2">
        <v>44315.5</v>
      </c>
      <c r="O560">
        <f t="shared" si="34"/>
        <v>7.5</v>
      </c>
      <c r="P560" s="3">
        <f t="shared" si="35"/>
        <v>39688.425000000003</v>
      </c>
    </row>
    <row r="561" spans="1:16" x14ac:dyDescent="0.35">
      <c r="A561" t="s">
        <v>377</v>
      </c>
      <c r="B561" s="68" t="s">
        <v>313</v>
      </c>
      <c r="C561" s="57">
        <v>44316</v>
      </c>
      <c r="D561" s="17">
        <v>44316</v>
      </c>
      <c r="E561" s="68" t="s">
        <v>534</v>
      </c>
      <c r="F561" s="15" t="s">
        <v>535</v>
      </c>
      <c r="G561" s="16">
        <v>22397.669999999991</v>
      </c>
      <c r="H561" s="2">
        <v>44302</v>
      </c>
      <c r="I561" s="17">
        <v>44316</v>
      </c>
      <c r="J561">
        <f t="shared" si="32"/>
        <v>15</v>
      </c>
      <c r="K561" s="2">
        <f t="shared" si="33"/>
        <v>44309</v>
      </c>
      <c r="L561" s="82">
        <v>44316.5</v>
      </c>
      <c r="M561" s="79">
        <v>44316.5</v>
      </c>
      <c r="N561" s="2">
        <v>44315.5</v>
      </c>
      <c r="O561">
        <f t="shared" si="34"/>
        <v>7.5</v>
      </c>
      <c r="P561" s="3">
        <f t="shared" si="35"/>
        <v>167982.52499999994</v>
      </c>
    </row>
    <row r="562" spans="1:16" x14ac:dyDescent="0.35">
      <c r="A562" t="s">
        <v>377</v>
      </c>
      <c r="B562" s="68" t="s">
        <v>313</v>
      </c>
      <c r="C562" s="57">
        <v>44316</v>
      </c>
      <c r="D562" s="17">
        <v>44316</v>
      </c>
      <c r="E562" s="68" t="s">
        <v>536</v>
      </c>
      <c r="F562" s="15" t="s">
        <v>537</v>
      </c>
      <c r="G562" s="16">
        <v>-1069.8399999999999</v>
      </c>
      <c r="H562" s="2">
        <v>44302</v>
      </c>
      <c r="I562" s="17">
        <v>44316</v>
      </c>
      <c r="J562">
        <f t="shared" si="32"/>
        <v>15</v>
      </c>
      <c r="K562" s="2">
        <f t="shared" si="33"/>
        <v>44309</v>
      </c>
      <c r="L562" s="82">
        <v>44316.5</v>
      </c>
      <c r="M562" s="79">
        <v>44316.5</v>
      </c>
      <c r="N562" s="2">
        <v>44315.5</v>
      </c>
      <c r="O562">
        <f t="shared" si="34"/>
        <v>7.5</v>
      </c>
      <c r="P562" s="3">
        <f t="shared" si="35"/>
        <v>-8023.7999999999993</v>
      </c>
    </row>
    <row r="563" spans="1:16" x14ac:dyDescent="0.35">
      <c r="A563" t="s">
        <v>377</v>
      </c>
      <c r="B563" s="68" t="s">
        <v>313</v>
      </c>
      <c r="C563" s="57">
        <v>44316</v>
      </c>
      <c r="D563" s="17">
        <v>44316</v>
      </c>
      <c r="E563" s="68" t="s">
        <v>538</v>
      </c>
      <c r="F563" s="15" t="s">
        <v>539</v>
      </c>
      <c r="G563" s="16">
        <v>162.5</v>
      </c>
      <c r="H563" s="2">
        <v>44302</v>
      </c>
      <c r="I563" s="17">
        <v>44316</v>
      </c>
      <c r="J563">
        <f t="shared" si="32"/>
        <v>15</v>
      </c>
      <c r="K563" s="2">
        <f t="shared" si="33"/>
        <v>44309</v>
      </c>
      <c r="L563" s="82">
        <v>44316.5</v>
      </c>
      <c r="M563" s="79">
        <v>44316.5</v>
      </c>
      <c r="N563" s="2">
        <v>44315.5</v>
      </c>
      <c r="O563">
        <f t="shared" si="34"/>
        <v>7.5</v>
      </c>
      <c r="P563" s="3">
        <f t="shared" si="35"/>
        <v>1218.75</v>
      </c>
    </row>
    <row r="564" spans="1:16" x14ac:dyDescent="0.35">
      <c r="A564" t="s">
        <v>377</v>
      </c>
      <c r="B564" s="68" t="s">
        <v>313</v>
      </c>
      <c r="C564" s="57">
        <v>44316</v>
      </c>
      <c r="D564" s="17">
        <v>44316</v>
      </c>
      <c r="E564" s="68" t="s">
        <v>553</v>
      </c>
      <c r="F564" s="15" t="s">
        <v>554</v>
      </c>
      <c r="G564" s="16">
        <v>339.83</v>
      </c>
      <c r="H564" s="2">
        <v>44302</v>
      </c>
      <c r="I564" s="17">
        <v>44316</v>
      </c>
      <c r="J564">
        <f t="shared" si="32"/>
        <v>15</v>
      </c>
      <c r="K564" s="2">
        <f t="shared" si="33"/>
        <v>44309</v>
      </c>
      <c r="L564" s="82">
        <v>44316.5</v>
      </c>
      <c r="M564" s="79">
        <v>44316.5</v>
      </c>
      <c r="N564" s="2">
        <v>44315.5</v>
      </c>
      <c r="O564">
        <f t="shared" si="34"/>
        <v>7.5</v>
      </c>
      <c r="P564" s="3">
        <f t="shared" si="35"/>
        <v>2548.7249999999999</v>
      </c>
    </row>
    <row r="565" spans="1:16" x14ac:dyDescent="0.35">
      <c r="A565" t="s">
        <v>377</v>
      </c>
      <c r="B565" s="21" t="s">
        <v>313</v>
      </c>
      <c r="C565" s="46">
        <v>44316</v>
      </c>
      <c r="D565" s="2">
        <v>44316</v>
      </c>
      <c r="E565" s="68" t="s">
        <v>544</v>
      </c>
      <c r="F565" t="s">
        <v>546</v>
      </c>
      <c r="G565" s="3">
        <v>20</v>
      </c>
      <c r="H565" s="2">
        <v>44302</v>
      </c>
      <c r="I565" s="2">
        <v>44316</v>
      </c>
      <c r="J565">
        <f t="shared" si="32"/>
        <v>15</v>
      </c>
      <c r="K565" s="2">
        <f t="shared" si="33"/>
        <v>44309</v>
      </c>
      <c r="L565" s="80">
        <v>44316.5</v>
      </c>
      <c r="M565" s="79">
        <v>44343.5</v>
      </c>
      <c r="O565">
        <f t="shared" si="34"/>
        <v>34.5</v>
      </c>
      <c r="P565" s="3">
        <f t="shared" si="35"/>
        <v>690</v>
      </c>
    </row>
    <row r="566" spans="1:16" x14ac:dyDescent="0.35">
      <c r="A566" t="s">
        <v>377</v>
      </c>
      <c r="B566" s="21" t="s">
        <v>313</v>
      </c>
      <c r="C566" s="46">
        <v>44316</v>
      </c>
      <c r="D566" s="2">
        <v>44316</v>
      </c>
      <c r="E566" s="68" t="s">
        <v>544</v>
      </c>
      <c r="F566" t="s">
        <v>546</v>
      </c>
      <c r="G566" s="3">
        <v>15</v>
      </c>
      <c r="H566" s="2">
        <v>44302</v>
      </c>
      <c r="I566" s="2">
        <v>44316</v>
      </c>
      <c r="J566">
        <f t="shared" si="32"/>
        <v>15</v>
      </c>
      <c r="K566" s="2">
        <f t="shared" si="33"/>
        <v>44309</v>
      </c>
      <c r="L566" s="80">
        <v>44316.5</v>
      </c>
      <c r="M566" s="79">
        <v>44343.5</v>
      </c>
      <c r="O566">
        <f t="shared" si="34"/>
        <v>34.5</v>
      </c>
      <c r="P566" s="3">
        <f t="shared" si="35"/>
        <v>517.5</v>
      </c>
    </row>
    <row r="567" spans="1:16" x14ac:dyDescent="0.35">
      <c r="A567" t="s">
        <v>377</v>
      </c>
      <c r="B567" s="21" t="s">
        <v>313</v>
      </c>
      <c r="C567" s="46">
        <v>44316</v>
      </c>
      <c r="D567" s="2">
        <v>44316</v>
      </c>
      <c r="E567" s="68" t="s">
        <v>544</v>
      </c>
      <c r="F567" t="s">
        <v>545</v>
      </c>
      <c r="G567" s="3">
        <v>837.91999999999973</v>
      </c>
      <c r="H567" s="2">
        <v>44302</v>
      </c>
      <c r="I567" s="2">
        <v>44316</v>
      </c>
      <c r="J567">
        <f t="shared" si="32"/>
        <v>15</v>
      </c>
      <c r="K567" s="2">
        <f t="shared" si="33"/>
        <v>44309</v>
      </c>
      <c r="L567" s="80">
        <v>44316.5</v>
      </c>
      <c r="M567" s="79">
        <v>44321.5</v>
      </c>
      <c r="O567">
        <f t="shared" si="34"/>
        <v>12.5</v>
      </c>
      <c r="P567" s="3">
        <f t="shared" si="35"/>
        <v>10473.999999999996</v>
      </c>
    </row>
    <row r="568" spans="1:16" x14ac:dyDescent="0.35">
      <c r="A568" t="s">
        <v>377</v>
      </c>
      <c r="B568" s="21" t="s">
        <v>313</v>
      </c>
      <c r="C568" s="46">
        <v>44316</v>
      </c>
      <c r="D568" s="2">
        <v>44316</v>
      </c>
      <c r="E568" s="68" t="s">
        <v>544</v>
      </c>
      <c r="F568" t="s">
        <v>546</v>
      </c>
      <c r="G568" s="3">
        <v>69798.489999999889</v>
      </c>
      <c r="H568" s="2">
        <v>44302</v>
      </c>
      <c r="I568" s="2">
        <v>44316</v>
      </c>
      <c r="J568">
        <f t="shared" si="32"/>
        <v>15</v>
      </c>
      <c r="K568" s="2">
        <f t="shared" si="33"/>
        <v>44309</v>
      </c>
      <c r="L568" s="80">
        <v>44316.5</v>
      </c>
      <c r="M568" s="79">
        <v>44343.5</v>
      </c>
      <c r="O568">
        <f t="shared" si="34"/>
        <v>34.5</v>
      </c>
      <c r="P568" s="3">
        <f t="shared" si="35"/>
        <v>2408047.9049999961</v>
      </c>
    </row>
    <row r="569" spans="1:16" x14ac:dyDescent="0.35">
      <c r="A569" t="s">
        <v>378</v>
      </c>
      <c r="B569" s="68" t="s">
        <v>313</v>
      </c>
      <c r="C569" s="57">
        <v>44330</v>
      </c>
      <c r="D569" s="17">
        <v>44331</v>
      </c>
      <c r="E569" s="68" t="s">
        <v>430</v>
      </c>
      <c r="F569" s="15" t="s">
        <v>431</v>
      </c>
      <c r="G569" s="16">
        <v>19.39</v>
      </c>
      <c r="H569" s="2">
        <v>44317</v>
      </c>
      <c r="I569" s="17">
        <v>44331</v>
      </c>
      <c r="J569">
        <f t="shared" si="32"/>
        <v>15</v>
      </c>
      <c r="K569" s="2">
        <f t="shared" si="33"/>
        <v>44324</v>
      </c>
      <c r="L569" s="82">
        <v>44330.5</v>
      </c>
      <c r="M569" s="82">
        <v>44330.5</v>
      </c>
      <c r="O569">
        <f t="shared" si="34"/>
        <v>6.5</v>
      </c>
      <c r="P569" s="3">
        <f t="shared" si="35"/>
        <v>126.035</v>
      </c>
    </row>
    <row r="570" spans="1:16" x14ac:dyDescent="0.35">
      <c r="A570" t="s">
        <v>378</v>
      </c>
      <c r="B570" s="68" t="s">
        <v>313</v>
      </c>
      <c r="C570" s="57">
        <v>44330</v>
      </c>
      <c r="D570" s="17">
        <v>44331</v>
      </c>
      <c r="E570" s="68" t="s">
        <v>432</v>
      </c>
      <c r="F570" s="15" t="s">
        <v>433</v>
      </c>
      <c r="G570" s="16">
        <v>29.09</v>
      </c>
      <c r="H570" s="2">
        <v>44317</v>
      </c>
      <c r="I570" s="17">
        <v>44331</v>
      </c>
      <c r="J570">
        <f t="shared" si="32"/>
        <v>15</v>
      </c>
      <c r="K570" s="2">
        <f t="shared" si="33"/>
        <v>44324</v>
      </c>
      <c r="L570" s="82">
        <v>44330.5</v>
      </c>
      <c r="M570" s="82">
        <v>44330.5</v>
      </c>
      <c r="O570">
        <f t="shared" si="34"/>
        <v>6.5</v>
      </c>
      <c r="P570" s="3">
        <f t="shared" si="35"/>
        <v>189.08500000000001</v>
      </c>
    </row>
    <row r="571" spans="1:16" x14ac:dyDescent="0.35">
      <c r="A571" t="s">
        <v>378</v>
      </c>
      <c r="B571" s="68" t="s">
        <v>313</v>
      </c>
      <c r="C571" s="57">
        <v>44330</v>
      </c>
      <c r="D571" s="17">
        <v>44331</v>
      </c>
      <c r="E571" s="68" t="s">
        <v>434</v>
      </c>
      <c r="F571" s="15" t="s">
        <v>435</v>
      </c>
      <c r="G571" s="16">
        <v>48.48</v>
      </c>
      <c r="H571" s="2">
        <v>44317</v>
      </c>
      <c r="I571" s="17">
        <v>44331</v>
      </c>
      <c r="J571">
        <f t="shared" si="32"/>
        <v>15</v>
      </c>
      <c r="K571" s="2">
        <f t="shared" si="33"/>
        <v>44324</v>
      </c>
      <c r="L571" s="82">
        <v>44330.5</v>
      </c>
      <c r="M571" s="82">
        <v>44330.5</v>
      </c>
      <c r="O571">
        <f t="shared" si="34"/>
        <v>6.5</v>
      </c>
      <c r="P571" s="3">
        <f t="shared" si="35"/>
        <v>315.12</v>
      </c>
    </row>
    <row r="572" spans="1:16" x14ac:dyDescent="0.35">
      <c r="A572" t="s">
        <v>378</v>
      </c>
      <c r="B572" s="68" t="s">
        <v>313</v>
      </c>
      <c r="C572" s="57">
        <v>44330</v>
      </c>
      <c r="D572" s="17">
        <v>44331</v>
      </c>
      <c r="E572" s="68" t="s">
        <v>436</v>
      </c>
      <c r="F572" s="15" t="s">
        <v>437</v>
      </c>
      <c r="G572" s="16">
        <v>224.04000000000002</v>
      </c>
      <c r="H572" s="2">
        <v>44317</v>
      </c>
      <c r="I572" s="17">
        <v>44331</v>
      </c>
      <c r="J572">
        <f t="shared" si="32"/>
        <v>15</v>
      </c>
      <c r="K572" s="2">
        <f t="shared" si="33"/>
        <v>44324</v>
      </c>
      <c r="L572" s="82">
        <v>44330.5</v>
      </c>
      <c r="M572" s="82">
        <v>44330.5</v>
      </c>
      <c r="O572">
        <f t="shared" si="34"/>
        <v>6.5</v>
      </c>
      <c r="P572" s="3">
        <f t="shared" si="35"/>
        <v>1456.2600000000002</v>
      </c>
    </row>
    <row r="573" spans="1:16" x14ac:dyDescent="0.35">
      <c r="A573" t="s">
        <v>378</v>
      </c>
      <c r="B573" s="68" t="s">
        <v>313</v>
      </c>
      <c r="C573" s="57">
        <v>44330</v>
      </c>
      <c r="D573" s="17">
        <v>44331</v>
      </c>
      <c r="E573" s="68" t="s">
        <v>440</v>
      </c>
      <c r="F573" s="15" t="s">
        <v>441</v>
      </c>
      <c r="G573" s="16">
        <v>3.34</v>
      </c>
      <c r="H573" s="2">
        <v>44317</v>
      </c>
      <c r="I573" s="17">
        <v>44331</v>
      </c>
      <c r="J573">
        <f t="shared" si="32"/>
        <v>15</v>
      </c>
      <c r="K573" s="2">
        <f t="shared" si="33"/>
        <v>44324</v>
      </c>
      <c r="L573" s="82">
        <v>44330.5</v>
      </c>
      <c r="M573" s="79">
        <v>44342.5</v>
      </c>
      <c r="O573">
        <f t="shared" si="34"/>
        <v>18.5</v>
      </c>
      <c r="P573" s="3">
        <f t="shared" si="35"/>
        <v>61.79</v>
      </c>
    </row>
    <row r="574" spans="1:16" x14ac:dyDescent="0.35">
      <c r="A574" t="s">
        <v>378</v>
      </c>
      <c r="B574" s="68" t="s">
        <v>313</v>
      </c>
      <c r="C574" s="57">
        <v>44330</v>
      </c>
      <c r="D574" s="17">
        <v>44331</v>
      </c>
      <c r="E574" s="68" t="s">
        <v>468</v>
      </c>
      <c r="F574" s="15" t="s">
        <v>469</v>
      </c>
      <c r="G574" s="16">
        <v>0.21</v>
      </c>
      <c r="H574" s="2">
        <v>44317</v>
      </c>
      <c r="I574" s="17">
        <v>44331</v>
      </c>
      <c r="J574">
        <f t="shared" si="32"/>
        <v>15</v>
      </c>
      <c r="K574" s="2">
        <f t="shared" si="33"/>
        <v>44324</v>
      </c>
      <c r="L574" s="82">
        <v>44330.5</v>
      </c>
      <c r="M574" s="82">
        <v>44330.5</v>
      </c>
      <c r="O574">
        <f t="shared" si="34"/>
        <v>6.5</v>
      </c>
      <c r="P574" s="3">
        <f t="shared" si="35"/>
        <v>1.365</v>
      </c>
    </row>
    <row r="575" spans="1:16" x14ac:dyDescent="0.35">
      <c r="A575" t="s">
        <v>378</v>
      </c>
      <c r="B575" s="68" t="s">
        <v>313</v>
      </c>
      <c r="C575" s="57">
        <v>44330</v>
      </c>
      <c r="D575" s="17">
        <v>44331</v>
      </c>
      <c r="E575" s="68" t="s">
        <v>442</v>
      </c>
      <c r="F575" s="15" t="s">
        <v>443</v>
      </c>
      <c r="G575" s="16">
        <v>6.5</v>
      </c>
      <c r="H575" s="2">
        <v>44317</v>
      </c>
      <c r="I575" s="17">
        <v>44331</v>
      </c>
      <c r="J575">
        <f t="shared" si="32"/>
        <v>15</v>
      </c>
      <c r="K575" s="2">
        <f t="shared" si="33"/>
        <v>44324</v>
      </c>
      <c r="L575" s="82">
        <v>44330.5</v>
      </c>
      <c r="M575" s="82">
        <v>44330.5</v>
      </c>
      <c r="O575">
        <f t="shared" si="34"/>
        <v>6.5</v>
      </c>
      <c r="P575" s="3">
        <f t="shared" si="35"/>
        <v>42.25</v>
      </c>
    </row>
    <row r="576" spans="1:16" x14ac:dyDescent="0.35">
      <c r="A576" t="s">
        <v>378</v>
      </c>
      <c r="B576" s="68" t="s">
        <v>313</v>
      </c>
      <c r="C576" s="57">
        <v>44330</v>
      </c>
      <c r="D576" s="17">
        <v>44331</v>
      </c>
      <c r="E576" s="68" t="s">
        <v>476</v>
      </c>
      <c r="F576" s="15" t="s">
        <v>477</v>
      </c>
      <c r="G576" s="16">
        <v>0.81</v>
      </c>
      <c r="H576" s="2">
        <v>44317</v>
      </c>
      <c r="I576" s="17">
        <v>44331</v>
      </c>
      <c r="J576">
        <f t="shared" si="32"/>
        <v>15</v>
      </c>
      <c r="K576" s="2">
        <f t="shared" si="33"/>
        <v>44324</v>
      </c>
      <c r="L576" s="82">
        <v>44330.5</v>
      </c>
      <c r="M576" s="82">
        <v>44330.5</v>
      </c>
      <c r="O576">
        <f t="shared" si="34"/>
        <v>6.5</v>
      </c>
      <c r="P576" s="3">
        <f t="shared" si="35"/>
        <v>5.2650000000000006</v>
      </c>
    </row>
    <row r="577" spans="1:16" x14ac:dyDescent="0.35">
      <c r="A577" t="s">
        <v>378</v>
      </c>
      <c r="B577" s="68" t="s">
        <v>313</v>
      </c>
      <c r="C577" s="57">
        <v>44330</v>
      </c>
      <c r="D577" s="17">
        <v>44331</v>
      </c>
      <c r="E577" s="68" t="s">
        <v>478</v>
      </c>
      <c r="F577" s="15" t="s">
        <v>479</v>
      </c>
      <c r="G577" s="16">
        <v>50</v>
      </c>
      <c r="H577" s="2">
        <v>44317</v>
      </c>
      <c r="I577" s="17">
        <v>44331</v>
      </c>
      <c r="J577">
        <f t="shared" si="32"/>
        <v>15</v>
      </c>
      <c r="K577" s="2">
        <f t="shared" si="33"/>
        <v>44324</v>
      </c>
      <c r="L577" s="82">
        <v>44330.5</v>
      </c>
      <c r="M577" s="82">
        <v>44330.5</v>
      </c>
      <c r="O577">
        <f t="shared" si="34"/>
        <v>6.5</v>
      </c>
      <c r="P577" s="3">
        <f t="shared" si="35"/>
        <v>325</v>
      </c>
    </row>
    <row r="578" spans="1:16" x14ac:dyDescent="0.35">
      <c r="A578" t="s">
        <v>378</v>
      </c>
      <c r="B578" s="68" t="s">
        <v>313</v>
      </c>
      <c r="C578" s="57">
        <v>44330</v>
      </c>
      <c r="D578" s="17">
        <v>44331</v>
      </c>
      <c r="E578" s="68" t="s">
        <v>480</v>
      </c>
      <c r="F578" s="15" t="s">
        <v>481</v>
      </c>
      <c r="G578" s="16">
        <v>50</v>
      </c>
      <c r="H578" s="2">
        <v>44317</v>
      </c>
      <c r="I578" s="17">
        <v>44331</v>
      </c>
      <c r="J578">
        <f t="shared" si="32"/>
        <v>15</v>
      </c>
      <c r="K578" s="2">
        <f t="shared" si="33"/>
        <v>44324</v>
      </c>
      <c r="L578" s="82">
        <v>44330.5</v>
      </c>
      <c r="M578" s="82">
        <v>44330.5</v>
      </c>
      <c r="O578">
        <f t="shared" si="34"/>
        <v>6.5</v>
      </c>
      <c r="P578" s="3">
        <f t="shared" si="35"/>
        <v>325</v>
      </c>
    </row>
    <row r="579" spans="1:16" x14ac:dyDescent="0.35">
      <c r="A579" t="s">
        <v>378</v>
      </c>
      <c r="B579" s="68" t="s">
        <v>313</v>
      </c>
      <c r="C579" s="57">
        <v>44330</v>
      </c>
      <c r="D579" s="17">
        <v>44331</v>
      </c>
      <c r="E579" s="68" t="s">
        <v>444</v>
      </c>
      <c r="F579" s="15" t="s">
        <v>445</v>
      </c>
      <c r="G579" s="16">
        <v>47</v>
      </c>
      <c r="H579" s="2">
        <v>44317</v>
      </c>
      <c r="I579" s="17">
        <v>44331</v>
      </c>
      <c r="J579">
        <f t="shared" si="32"/>
        <v>15</v>
      </c>
      <c r="K579" s="2">
        <f t="shared" si="33"/>
        <v>44324</v>
      </c>
      <c r="L579" s="82">
        <v>44330.5</v>
      </c>
      <c r="M579" s="82">
        <v>44330.5</v>
      </c>
      <c r="O579">
        <f t="shared" si="34"/>
        <v>6.5</v>
      </c>
      <c r="P579" s="3">
        <f t="shared" si="35"/>
        <v>305.5</v>
      </c>
    </row>
    <row r="580" spans="1:16" x14ac:dyDescent="0.35">
      <c r="A580" t="s">
        <v>378</v>
      </c>
      <c r="B580" s="68" t="s">
        <v>313</v>
      </c>
      <c r="C580" s="82">
        <v>44330</v>
      </c>
      <c r="D580" s="85">
        <v>44331</v>
      </c>
      <c r="E580" s="68" t="s">
        <v>492</v>
      </c>
      <c r="F580" s="15" t="s">
        <v>493</v>
      </c>
      <c r="G580" s="16">
        <v>64.67</v>
      </c>
      <c r="H580" s="2">
        <v>44317</v>
      </c>
      <c r="I580" s="85">
        <v>44331</v>
      </c>
      <c r="J580">
        <f t="shared" si="32"/>
        <v>15</v>
      </c>
      <c r="K580" s="2">
        <f t="shared" si="33"/>
        <v>44324</v>
      </c>
      <c r="L580" s="82">
        <v>44330.5</v>
      </c>
      <c r="M580" s="79">
        <v>44308.5</v>
      </c>
      <c r="O580">
        <f t="shared" si="34"/>
        <v>-15.5</v>
      </c>
      <c r="P580" s="3">
        <f t="shared" si="35"/>
        <v>-1002.385</v>
      </c>
    </row>
    <row r="581" spans="1:16" x14ac:dyDescent="0.35">
      <c r="A581" t="s">
        <v>378</v>
      </c>
      <c r="B581" s="68" t="s">
        <v>313</v>
      </c>
      <c r="C581" s="57">
        <v>44330</v>
      </c>
      <c r="D581" s="17">
        <v>44331</v>
      </c>
      <c r="E581" s="68" t="s">
        <v>494</v>
      </c>
      <c r="F581" s="15" t="s">
        <v>495</v>
      </c>
      <c r="G581" s="16">
        <v>6.1</v>
      </c>
      <c r="H581" s="2">
        <v>44317</v>
      </c>
      <c r="I581" s="17">
        <v>44331</v>
      </c>
      <c r="J581">
        <f t="shared" si="32"/>
        <v>15</v>
      </c>
      <c r="K581" s="2">
        <f t="shared" si="33"/>
        <v>44324</v>
      </c>
      <c r="L581" s="82">
        <v>44330.5</v>
      </c>
      <c r="M581" s="82">
        <v>44330.5</v>
      </c>
      <c r="O581">
        <f t="shared" si="34"/>
        <v>6.5</v>
      </c>
      <c r="P581" s="3">
        <f t="shared" si="35"/>
        <v>39.65</v>
      </c>
    </row>
    <row r="582" spans="1:16" x14ac:dyDescent="0.35">
      <c r="A582" t="s">
        <v>378</v>
      </c>
      <c r="B582" s="68" t="s">
        <v>313</v>
      </c>
      <c r="C582" s="57">
        <v>44330</v>
      </c>
      <c r="D582" s="17">
        <v>44331</v>
      </c>
      <c r="E582" s="68" t="s">
        <v>496</v>
      </c>
      <c r="F582" s="15" t="s">
        <v>497</v>
      </c>
      <c r="G582" s="16">
        <v>0.99</v>
      </c>
      <c r="H582" s="2">
        <v>44317</v>
      </c>
      <c r="I582" s="17">
        <v>44331</v>
      </c>
      <c r="J582">
        <f t="shared" si="32"/>
        <v>15</v>
      </c>
      <c r="K582" s="2">
        <f t="shared" si="33"/>
        <v>44324</v>
      </c>
      <c r="L582" s="82">
        <v>44330.5</v>
      </c>
      <c r="M582" s="82">
        <v>44330.5</v>
      </c>
      <c r="O582">
        <f t="shared" si="34"/>
        <v>6.5</v>
      </c>
      <c r="P582" s="3">
        <f t="shared" si="35"/>
        <v>6.4349999999999996</v>
      </c>
    </row>
    <row r="583" spans="1:16" x14ac:dyDescent="0.35">
      <c r="A583" t="s">
        <v>378</v>
      </c>
      <c r="B583" s="68" t="s">
        <v>313</v>
      </c>
      <c r="C583" s="57">
        <v>44330</v>
      </c>
      <c r="D583" s="17">
        <v>44331</v>
      </c>
      <c r="E583" s="68" t="s">
        <v>430</v>
      </c>
      <c r="F583" s="15" t="s">
        <v>431</v>
      </c>
      <c r="G583" s="16">
        <v>16.07</v>
      </c>
      <c r="H583" s="2">
        <v>44317</v>
      </c>
      <c r="I583" s="17">
        <v>44331</v>
      </c>
      <c r="J583">
        <f t="shared" si="32"/>
        <v>15</v>
      </c>
      <c r="K583" s="2">
        <f t="shared" si="33"/>
        <v>44324</v>
      </c>
      <c r="L583" s="82">
        <v>44330.5</v>
      </c>
      <c r="M583" s="82">
        <v>44330.5</v>
      </c>
      <c r="O583">
        <f t="shared" si="34"/>
        <v>6.5</v>
      </c>
      <c r="P583" s="3">
        <f t="shared" si="35"/>
        <v>104.455</v>
      </c>
    </row>
    <row r="584" spans="1:16" x14ac:dyDescent="0.35">
      <c r="A584" t="s">
        <v>378</v>
      </c>
      <c r="B584" s="68" t="s">
        <v>313</v>
      </c>
      <c r="C584" s="57">
        <v>44330</v>
      </c>
      <c r="D584" s="17">
        <v>44331</v>
      </c>
      <c r="E584" s="68" t="s">
        <v>432</v>
      </c>
      <c r="F584" s="15" t="s">
        <v>433</v>
      </c>
      <c r="G584" s="16">
        <v>24.11</v>
      </c>
      <c r="H584" s="2">
        <v>44317</v>
      </c>
      <c r="I584" s="17">
        <v>44331</v>
      </c>
      <c r="J584">
        <f t="shared" si="32"/>
        <v>15</v>
      </c>
      <c r="K584" s="2">
        <f t="shared" si="33"/>
        <v>44324</v>
      </c>
      <c r="L584" s="82">
        <v>44330.5</v>
      </c>
      <c r="M584" s="82">
        <v>44330.5</v>
      </c>
      <c r="O584">
        <f t="shared" si="34"/>
        <v>6.5</v>
      </c>
      <c r="P584" s="3">
        <f t="shared" si="35"/>
        <v>156.715</v>
      </c>
    </row>
    <row r="585" spans="1:16" x14ac:dyDescent="0.35">
      <c r="A585" t="s">
        <v>378</v>
      </c>
      <c r="B585" s="68" t="s">
        <v>313</v>
      </c>
      <c r="C585" s="57">
        <v>44330</v>
      </c>
      <c r="D585" s="17">
        <v>44331</v>
      </c>
      <c r="E585" s="68" t="s">
        <v>438</v>
      </c>
      <c r="F585" s="15" t="s">
        <v>439</v>
      </c>
      <c r="G585" s="16">
        <v>24.11</v>
      </c>
      <c r="H585" s="2">
        <v>44317</v>
      </c>
      <c r="I585" s="17">
        <v>44331</v>
      </c>
      <c r="J585">
        <f t="shared" si="32"/>
        <v>15</v>
      </c>
      <c r="K585" s="2">
        <f t="shared" si="33"/>
        <v>44324</v>
      </c>
      <c r="L585" s="82">
        <v>44330.5</v>
      </c>
      <c r="M585" s="82">
        <v>44330.5</v>
      </c>
      <c r="O585">
        <f t="shared" si="34"/>
        <v>6.5</v>
      </c>
      <c r="P585" s="3">
        <f t="shared" si="35"/>
        <v>156.715</v>
      </c>
    </row>
    <row r="586" spans="1:16" x14ac:dyDescent="0.35">
      <c r="A586" t="s">
        <v>378</v>
      </c>
      <c r="B586" s="68" t="s">
        <v>313</v>
      </c>
      <c r="C586" s="57">
        <v>44330</v>
      </c>
      <c r="D586" s="17">
        <v>44331</v>
      </c>
      <c r="E586" s="68" t="s">
        <v>430</v>
      </c>
      <c r="F586" s="15" t="s">
        <v>431</v>
      </c>
      <c r="G586" s="16">
        <v>128.31</v>
      </c>
      <c r="H586" s="2">
        <v>44317</v>
      </c>
      <c r="I586" s="17">
        <v>44331</v>
      </c>
      <c r="J586">
        <f t="shared" ref="J586:J649" si="36">I586-H586+1</f>
        <v>15</v>
      </c>
      <c r="K586" s="2">
        <f t="shared" ref="K586:K649" si="37">(H586+I586)/2</f>
        <v>44324</v>
      </c>
      <c r="L586" s="82">
        <v>44330.5</v>
      </c>
      <c r="M586" s="82">
        <v>44330.5</v>
      </c>
      <c r="O586">
        <f t="shared" ref="O586:O649" si="38">M586-K586</f>
        <v>6.5</v>
      </c>
      <c r="P586" s="3">
        <f t="shared" ref="P586:P649" si="39">G586*O586</f>
        <v>834.01499999999999</v>
      </c>
    </row>
    <row r="587" spans="1:16" x14ac:dyDescent="0.35">
      <c r="A587" t="s">
        <v>378</v>
      </c>
      <c r="B587" s="68" t="s">
        <v>313</v>
      </c>
      <c r="C587" s="57">
        <v>44330</v>
      </c>
      <c r="D587" s="17">
        <v>44331</v>
      </c>
      <c r="E587" s="68" t="s">
        <v>432</v>
      </c>
      <c r="F587" s="15" t="s">
        <v>433</v>
      </c>
      <c r="G587" s="16">
        <v>477.62</v>
      </c>
      <c r="H587" s="2">
        <v>44317</v>
      </c>
      <c r="I587" s="17">
        <v>44331</v>
      </c>
      <c r="J587">
        <f t="shared" si="36"/>
        <v>15</v>
      </c>
      <c r="K587" s="2">
        <f t="shared" si="37"/>
        <v>44324</v>
      </c>
      <c r="L587" s="82">
        <v>44330.5</v>
      </c>
      <c r="M587" s="82">
        <v>44330.5</v>
      </c>
      <c r="O587">
        <f t="shared" si="38"/>
        <v>6.5</v>
      </c>
      <c r="P587" s="3">
        <f t="shared" si="39"/>
        <v>3104.53</v>
      </c>
    </row>
    <row r="588" spans="1:16" x14ac:dyDescent="0.35">
      <c r="A588" t="s">
        <v>378</v>
      </c>
      <c r="B588" s="68" t="s">
        <v>313</v>
      </c>
      <c r="C588" s="57">
        <v>44330</v>
      </c>
      <c r="D588" s="17">
        <v>44331</v>
      </c>
      <c r="E588" s="68" t="s">
        <v>434</v>
      </c>
      <c r="F588" s="15" t="s">
        <v>435</v>
      </c>
      <c r="G588" s="16">
        <v>931.49</v>
      </c>
      <c r="H588" s="2">
        <v>44317</v>
      </c>
      <c r="I588" s="17">
        <v>44331</v>
      </c>
      <c r="J588">
        <f t="shared" si="36"/>
        <v>15</v>
      </c>
      <c r="K588" s="2">
        <f t="shared" si="37"/>
        <v>44324</v>
      </c>
      <c r="L588" s="82">
        <v>44330.5</v>
      </c>
      <c r="M588" s="82">
        <v>44330.5</v>
      </c>
      <c r="O588">
        <f t="shared" si="38"/>
        <v>6.5</v>
      </c>
      <c r="P588" s="3">
        <f t="shared" si="39"/>
        <v>6054.6850000000004</v>
      </c>
    </row>
    <row r="589" spans="1:16" x14ac:dyDescent="0.35">
      <c r="A589" t="s">
        <v>378</v>
      </c>
      <c r="B589" s="68" t="s">
        <v>313</v>
      </c>
      <c r="C589" s="57">
        <v>44330</v>
      </c>
      <c r="D589" s="17">
        <v>44331</v>
      </c>
      <c r="E589" s="68" t="s">
        <v>438</v>
      </c>
      <c r="F589" s="15" t="s">
        <v>439</v>
      </c>
      <c r="G589" s="16">
        <v>139.33000000000001</v>
      </c>
      <c r="H589" s="2">
        <v>44317</v>
      </c>
      <c r="I589" s="17">
        <v>44331</v>
      </c>
      <c r="J589">
        <f t="shared" si="36"/>
        <v>15</v>
      </c>
      <c r="K589" s="2">
        <f t="shared" si="37"/>
        <v>44324</v>
      </c>
      <c r="L589" s="82">
        <v>44330.5</v>
      </c>
      <c r="M589" s="82">
        <v>44330.5</v>
      </c>
      <c r="O589">
        <f t="shared" si="38"/>
        <v>6.5</v>
      </c>
      <c r="P589" s="3">
        <f t="shared" si="39"/>
        <v>905.6450000000001</v>
      </c>
    </row>
    <row r="590" spans="1:16" x14ac:dyDescent="0.35">
      <c r="A590" t="s">
        <v>378</v>
      </c>
      <c r="B590" s="68" t="s">
        <v>313</v>
      </c>
      <c r="C590" s="57">
        <v>44330</v>
      </c>
      <c r="D590" s="17">
        <v>44331</v>
      </c>
      <c r="E590" s="68" t="s">
        <v>440</v>
      </c>
      <c r="F590" s="15" t="s">
        <v>441</v>
      </c>
      <c r="G590" s="16">
        <v>6.68</v>
      </c>
      <c r="H590" s="2">
        <v>44317</v>
      </c>
      <c r="I590" s="17">
        <v>44331</v>
      </c>
      <c r="J590">
        <f t="shared" si="36"/>
        <v>15</v>
      </c>
      <c r="K590" s="2">
        <f t="shared" si="37"/>
        <v>44324</v>
      </c>
      <c r="L590" s="82">
        <v>44330.5</v>
      </c>
      <c r="M590" s="79">
        <v>44342.5</v>
      </c>
      <c r="O590">
        <f t="shared" si="38"/>
        <v>18.5</v>
      </c>
      <c r="P590" s="3">
        <f t="shared" si="39"/>
        <v>123.58</v>
      </c>
    </row>
    <row r="591" spans="1:16" x14ac:dyDescent="0.35">
      <c r="A591" t="s">
        <v>378</v>
      </c>
      <c r="B591" s="68" t="s">
        <v>313</v>
      </c>
      <c r="C591" s="57">
        <v>44330</v>
      </c>
      <c r="D591" s="17">
        <v>44331</v>
      </c>
      <c r="E591" s="68" t="s">
        <v>468</v>
      </c>
      <c r="F591" s="15" t="s">
        <v>469</v>
      </c>
      <c r="G591" s="16">
        <v>0.85</v>
      </c>
      <c r="H591" s="2">
        <v>44317</v>
      </c>
      <c r="I591" s="17">
        <v>44331</v>
      </c>
      <c r="J591">
        <f t="shared" si="36"/>
        <v>15</v>
      </c>
      <c r="K591" s="2">
        <f t="shared" si="37"/>
        <v>44324</v>
      </c>
      <c r="L591" s="82">
        <v>44330.5</v>
      </c>
      <c r="M591" s="82">
        <v>44330.5</v>
      </c>
      <c r="O591">
        <f t="shared" si="38"/>
        <v>6.5</v>
      </c>
      <c r="P591" s="3">
        <f t="shared" si="39"/>
        <v>5.5249999999999995</v>
      </c>
    </row>
    <row r="592" spans="1:16" x14ac:dyDescent="0.35">
      <c r="A592" t="s">
        <v>378</v>
      </c>
      <c r="B592" s="68" t="s">
        <v>313</v>
      </c>
      <c r="C592" s="57">
        <v>44330</v>
      </c>
      <c r="D592" s="17">
        <v>44331</v>
      </c>
      <c r="E592" s="68" t="s">
        <v>442</v>
      </c>
      <c r="F592" s="15" t="s">
        <v>443</v>
      </c>
      <c r="G592" s="16">
        <v>57.5</v>
      </c>
      <c r="H592" s="2">
        <v>44317</v>
      </c>
      <c r="I592" s="17">
        <v>44331</v>
      </c>
      <c r="J592">
        <f t="shared" si="36"/>
        <v>15</v>
      </c>
      <c r="K592" s="2">
        <f t="shared" si="37"/>
        <v>44324</v>
      </c>
      <c r="L592" s="82">
        <v>44330.5</v>
      </c>
      <c r="M592" s="82">
        <v>44330.5</v>
      </c>
      <c r="O592">
        <f t="shared" si="38"/>
        <v>6.5</v>
      </c>
      <c r="P592" s="3">
        <f t="shared" si="39"/>
        <v>373.75</v>
      </c>
    </row>
    <row r="593" spans="1:16" x14ac:dyDescent="0.35">
      <c r="A593" t="s">
        <v>378</v>
      </c>
      <c r="B593" s="68" t="s">
        <v>313</v>
      </c>
      <c r="C593" s="57">
        <v>44330</v>
      </c>
      <c r="D593" s="17">
        <v>44331</v>
      </c>
      <c r="E593" s="68" t="s">
        <v>476</v>
      </c>
      <c r="F593" s="15" t="s">
        <v>477</v>
      </c>
      <c r="G593" s="16">
        <v>0.81</v>
      </c>
      <c r="H593" s="2">
        <v>44317</v>
      </c>
      <c r="I593" s="17">
        <v>44331</v>
      </c>
      <c r="J593">
        <f t="shared" si="36"/>
        <v>15</v>
      </c>
      <c r="K593" s="2">
        <f t="shared" si="37"/>
        <v>44324</v>
      </c>
      <c r="L593" s="82">
        <v>44330.5</v>
      </c>
      <c r="M593" s="82">
        <v>44330.5</v>
      </c>
      <c r="O593">
        <f t="shared" si="38"/>
        <v>6.5</v>
      </c>
      <c r="P593" s="3">
        <f t="shared" si="39"/>
        <v>5.2650000000000006</v>
      </c>
    </row>
    <row r="594" spans="1:16" x14ac:dyDescent="0.35">
      <c r="A594" t="s">
        <v>378</v>
      </c>
      <c r="B594" s="68" t="s">
        <v>313</v>
      </c>
      <c r="C594" s="57">
        <v>44330</v>
      </c>
      <c r="D594" s="17">
        <v>44331</v>
      </c>
      <c r="E594" s="68" t="s">
        <v>478</v>
      </c>
      <c r="F594" s="15" t="s">
        <v>479</v>
      </c>
      <c r="G594" s="16">
        <v>377.1</v>
      </c>
      <c r="H594" s="2">
        <v>44317</v>
      </c>
      <c r="I594" s="17">
        <v>44331</v>
      </c>
      <c r="J594">
        <f t="shared" si="36"/>
        <v>15</v>
      </c>
      <c r="K594" s="2">
        <f t="shared" si="37"/>
        <v>44324</v>
      </c>
      <c r="L594" s="82">
        <v>44330.5</v>
      </c>
      <c r="M594" s="82">
        <v>44330.5</v>
      </c>
      <c r="O594">
        <f t="shared" si="38"/>
        <v>6.5</v>
      </c>
      <c r="P594" s="3">
        <f t="shared" si="39"/>
        <v>2451.15</v>
      </c>
    </row>
    <row r="595" spans="1:16" x14ac:dyDescent="0.35">
      <c r="A595" t="s">
        <v>378</v>
      </c>
      <c r="B595" s="68" t="s">
        <v>313</v>
      </c>
      <c r="C595" s="57">
        <v>44330</v>
      </c>
      <c r="D595" s="17">
        <v>44331</v>
      </c>
      <c r="E595" s="68" t="s">
        <v>480</v>
      </c>
      <c r="F595" s="15" t="s">
        <v>481</v>
      </c>
      <c r="G595" s="16">
        <v>147.93</v>
      </c>
      <c r="H595" s="2">
        <v>44317</v>
      </c>
      <c r="I595" s="17">
        <v>44331</v>
      </c>
      <c r="J595">
        <f t="shared" si="36"/>
        <v>15</v>
      </c>
      <c r="K595" s="2">
        <f t="shared" si="37"/>
        <v>44324</v>
      </c>
      <c r="L595" s="82">
        <v>44330.5</v>
      </c>
      <c r="M595" s="82">
        <v>44330.5</v>
      </c>
      <c r="O595">
        <f t="shared" si="38"/>
        <v>6.5</v>
      </c>
      <c r="P595" s="3">
        <f t="shared" si="39"/>
        <v>961.54500000000007</v>
      </c>
    </row>
    <row r="596" spans="1:16" x14ac:dyDescent="0.35">
      <c r="A596" t="s">
        <v>378</v>
      </c>
      <c r="B596" s="68" t="s">
        <v>313</v>
      </c>
      <c r="C596" s="57">
        <v>44330</v>
      </c>
      <c r="D596" s="17">
        <v>44331</v>
      </c>
      <c r="E596" s="68" t="s">
        <v>488</v>
      </c>
      <c r="F596" s="15" t="s">
        <v>489</v>
      </c>
      <c r="G596" s="16">
        <v>19.45</v>
      </c>
      <c r="H596" s="2">
        <v>44317</v>
      </c>
      <c r="I596" s="17">
        <v>44331</v>
      </c>
      <c r="J596">
        <f t="shared" si="36"/>
        <v>15</v>
      </c>
      <c r="K596" s="2">
        <f t="shared" si="37"/>
        <v>44324</v>
      </c>
      <c r="L596" s="82">
        <v>44330.5</v>
      </c>
      <c r="M596" s="79">
        <v>44362.5</v>
      </c>
      <c r="O596">
        <f t="shared" si="38"/>
        <v>38.5</v>
      </c>
      <c r="P596" s="3">
        <f t="shared" si="39"/>
        <v>748.82499999999993</v>
      </c>
    </row>
    <row r="597" spans="1:16" x14ac:dyDescent="0.35">
      <c r="A597" t="s">
        <v>378</v>
      </c>
      <c r="B597" s="68" t="s">
        <v>313</v>
      </c>
      <c r="C597" s="57">
        <v>44330</v>
      </c>
      <c r="D597" s="17">
        <v>44331</v>
      </c>
      <c r="E597" s="68" t="s">
        <v>444</v>
      </c>
      <c r="F597" s="15" t="s">
        <v>445</v>
      </c>
      <c r="G597" s="16">
        <v>214.82999999999998</v>
      </c>
      <c r="H597" s="2">
        <v>44317</v>
      </c>
      <c r="I597" s="17">
        <v>44331</v>
      </c>
      <c r="J597">
        <f t="shared" si="36"/>
        <v>15</v>
      </c>
      <c r="K597" s="2">
        <f t="shared" si="37"/>
        <v>44324</v>
      </c>
      <c r="L597" s="82">
        <v>44330.5</v>
      </c>
      <c r="M597" s="82">
        <v>44330.5</v>
      </c>
      <c r="O597">
        <f t="shared" si="38"/>
        <v>6.5</v>
      </c>
      <c r="P597" s="3">
        <f t="shared" si="39"/>
        <v>1396.395</v>
      </c>
    </row>
    <row r="598" spans="1:16" x14ac:dyDescent="0.35">
      <c r="A598" t="s">
        <v>378</v>
      </c>
      <c r="B598" s="68" t="s">
        <v>313</v>
      </c>
      <c r="C598" s="82">
        <v>44330</v>
      </c>
      <c r="D598" s="85">
        <v>44331</v>
      </c>
      <c r="E598" s="68" t="s">
        <v>492</v>
      </c>
      <c r="F598" s="15" t="s">
        <v>493</v>
      </c>
      <c r="G598" s="16">
        <v>60</v>
      </c>
      <c r="H598" s="2">
        <v>44317</v>
      </c>
      <c r="I598" s="85">
        <v>44331</v>
      </c>
      <c r="J598">
        <f t="shared" si="36"/>
        <v>15</v>
      </c>
      <c r="K598" s="2">
        <f t="shared" si="37"/>
        <v>44324</v>
      </c>
      <c r="L598" s="82">
        <v>44330.5</v>
      </c>
      <c r="M598" s="79">
        <v>44308.5</v>
      </c>
      <c r="O598">
        <f t="shared" si="38"/>
        <v>-15.5</v>
      </c>
      <c r="P598" s="3">
        <f t="shared" si="39"/>
        <v>-930</v>
      </c>
    </row>
    <row r="599" spans="1:16" x14ac:dyDescent="0.35">
      <c r="A599" t="s">
        <v>378</v>
      </c>
      <c r="B599" s="68" t="s">
        <v>313</v>
      </c>
      <c r="C599" s="57">
        <v>44330</v>
      </c>
      <c r="D599" s="17">
        <v>44331</v>
      </c>
      <c r="E599" s="68" t="s">
        <v>494</v>
      </c>
      <c r="F599" s="15" t="s">
        <v>495</v>
      </c>
      <c r="G599" s="16">
        <v>27.08</v>
      </c>
      <c r="H599" s="2">
        <v>44317</v>
      </c>
      <c r="I599" s="17">
        <v>44331</v>
      </c>
      <c r="J599">
        <f t="shared" si="36"/>
        <v>15</v>
      </c>
      <c r="K599" s="2">
        <f t="shared" si="37"/>
        <v>44324</v>
      </c>
      <c r="L599" s="82">
        <v>44330.5</v>
      </c>
      <c r="M599" s="82">
        <v>44330.5</v>
      </c>
      <c r="O599">
        <f t="shared" si="38"/>
        <v>6.5</v>
      </c>
      <c r="P599" s="3">
        <f t="shared" si="39"/>
        <v>176.01999999999998</v>
      </c>
    </row>
    <row r="600" spans="1:16" x14ac:dyDescent="0.35">
      <c r="A600" t="s">
        <v>378</v>
      </c>
      <c r="B600" s="68" t="s">
        <v>313</v>
      </c>
      <c r="C600" s="57">
        <v>44330</v>
      </c>
      <c r="D600" s="17">
        <v>44331</v>
      </c>
      <c r="E600" s="68" t="s">
        <v>496</v>
      </c>
      <c r="F600" s="15" t="s">
        <v>497</v>
      </c>
      <c r="G600" s="16">
        <v>8.5</v>
      </c>
      <c r="H600" s="2">
        <v>44317</v>
      </c>
      <c r="I600" s="17">
        <v>44331</v>
      </c>
      <c r="J600">
        <f t="shared" si="36"/>
        <v>15</v>
      </c>
      <c r="K600" s="2">
        <f t="shared" si="37"/>
        <v>44324</v>
      </c>
      <c r="L600" s="82">
        <v>44330.5</v>
      </c>
      <c r="M600" s="82">
        <v>44330.5</v>
      </c>
      <c r="O600">
        <f t="shared" si="38"/>
        <v>6.5</v>
      </c>
      <c r="P600" s="3">
        <f t="shared" si="39"/>
        <v>55.25</v>
      </c>
    </row>
    <row r="601" spans="1:16" x14ac:dyDescent="0.35">
      <c r="A601" t="s">
        <v>378</v>
      </c>
      <c r="B601" s="68" t="s">
        <v>313</v>
      </c>
      <c r="C601" s="57">
        <v>44330</v>
      </c>
      <c r="D601" s="17">
        <v>44331</v>
      </c>
      <c r="E601" s="68" t="s">
        <v>498</v>
      </c>
      <c r="F601" s="15" t="s">
        <v>499</v>
      </c>
      <c r="G601" s="16">
        <v>0.88</v>
      </c>
      <c r="H601" s="2">
        <v>44317</v>
      </c>
      <c r="I601" s="17">
        <v>44331</v>
      </c>
      <c r="J601">
        <f t="shared" si="36"/>
        <v>15</v>
      </c>
      <c r="K601" s="2">
        <f t="shared" si="37"/>
        <v>44324</v>
      </c>
      <c r="L601" s="82">
        <v>44330.5</v>
      </c>
      <c r="M601" s="82">
        <v>44330.5</v>
      </c>
      <c r="O601">
        <f t="shared" si="38"/>
        <v>6.5</v>
      </c>
      <c r="P601" s="3">
        <f t="shared" si="39"/>
        <v>5.72</v>
      </c>
    </row>
    <row r="602" spans="1:16" x14ac:dyDescent="0.35">
      <c r="A602" t="s">
        <v>378</v>
      </c>
      <c r="B602" s="68" t="s">
        <v>313</v>
      </c>
      <c r="C602" s="57">
        <v>44330</v>
      </c>
      <c r="D602" s="17">
        <v>44331</v>
      </c>
      <c r="E602" s="68" t="s">
        <v>500</v>
      </c>
      <c r="F602" s="15" t="s">
        <v>501</v>
      </c>
      <c r="G602" s="16">
        <v>1.7</v>
      </c>
      <c r="H602" s="2">
        <v>44317</v>
      </c>
      <c r="I602" s="17">
        <v>44331</v>
      </c>
      <c r="J602">
        <f t="shared" si="36"/>
        <v>15</v>
      </c>
      <c r="K602" s="2">
        <f t="shared" si="37"/>
        <v>44324</v>
      </c>
      <c r="L602" s="82">
        <v>44330.5</v>
      </c>
      <c r="M602" s="82">
        <v>44330.5</v>
      </c>
      <c r="O602">
        <f t="shared" si="38"/>
        <v>6.5</v>
      </c>
      <c r="P602" s="3">
        <f t="shared" si="39"/>
        <v>11.049999999999999</v>
      </c>
    </row>
    <row r="603" spans="1:16" x14ac:dyDescent="0.35">
      <c r="A603" t="s">
        <v>378</v>
      </c>
      <c r="B603" s="68" t="s">
        <v>313</v>
      </c>
      <c r="C603" s="57">
        <v>44330</v>
      </c>
      <c r="D603" s="17">
        <v>44331</v>
      </c>
      <c r="E603" s="68" t="s">
        <v>430</v>
      </c>
      <c r="F603" s="15" t="s">
        <v>431</v>
      </c>
      <c r="G603" s="16">
        <v>63.86</v>
      </c>
      <c r="H603" s="2">
        <v>44317</v>
      </c>
      <c r="I603" s="17">
        <v>44331</v>
      </c>
      <c r="J603">
        <f t="shared" si="36"/>
        <v>15</v>
      </c>
      <c r="K603" s="2">
        <f t="shared" si="37"/>
        <v>44324</v>
      </c>
      <c r="L603" s="82">
        <v>44330.5</v>
      </c>
      <c r="M603" s="82">
        <v>44330.5</v>
      </c>
      <c r="O603">
        <f t="shared" si="38"/>
        <v>6.5</v>
      </c>
      <c r="P603" s="3">
        <f t="shared" si="39"/>
        <v>415.09</v>
      </c>
    </row>
    <row r="604" spans="1:16" x14ac:dyDescent="0.35">
      <c r="A604" t="s">
        <v>378</v>
      </c>
      <c r="B604" s="68" t="s">
        <v>313</v>
      </c>
      <c r="C604" s="57">
        <v>44330</v>
      </c>
      <c r="D604" s="17">
        <v>44331</v>
      </c>
      <c r="E604" s="68" t="s">
        <v>494</v>
      </c>
      <c r="F604" s="15" t="s">
        <v>495</v>
      </c>
      <c r="G604" s="16">
        <v>4.22</v>
      </c>
      <c r="H604" s="2">
        <v>44317</v>
      </c>
      <c r="I604" s="17">
        <v>44331</v>
      </c>
      <c r="J604">
        <f t="shared" si="36"/>
        <v>15</v>
      </c>
      <c r="K604" s="2">
        <f t="shared" si="37"/>
        <v>44324</v>
      </c>
      <c r="L604" s="82">
        <v>44330.5</v>
      </c>
      <c r="M604" s="82">
        <v>44330.5</v>
      </c>
      <c r="O604">
        <f t="shared" si="38"/>
        <v>6.5</v>
      </c>
      <c r="P604" s="3">
        <f t="shared" si="39"/>
        <v>27.43</v>
      </c>
    </row>
    <row r="605" spans="1:16" x14ac:dyDescent="0.35">
      <c r="A605" t="s">
        <v>378</v>
      </c>
      <c r="B605" s="68" t="s">
        <v>313</v>
      </c>
      <c r="C605" s="57">
        <v>44330</v>
      </c>
      <c r="D605" s="17">
        <v>44331</v>
      </c>
      <c r="E605" s="68" t="s">
        <v>430</v>
      </c>
      <c r="F605" s="15" t="s">
        <v>431</v>
      </c>
      <c r="G605" s="16">
        <v>1216.97</v>
      </c>
      <c r="H605" s="2">
        <v>44317</v>
      </c>
      <c r="I605" s="17">
        <v>44331</v>
      </c>
      <c r="J605">
        <f t="shared" si="36"/>
        <v>15</v>
      </c>
      <c r="K605" s="2">
        <f t="shared" si="37"/>
        <v>44324</v>
      </c>
      <c r="L605" s="82">
        <v>44330.5</v>
      </c>
      <c r="M605" s="82">
        <v>44330.5</v>
      </c>
      <c r="O605">
        <f t="shared" si="38"/>
        <v>6.5</v>
      </c>
      <c r="P605" s="3">
        <f t="shared" si="39"/>
        <v>7910.3050000000003</v>
      </c>
    </row>
    <row r="606" spans="1:16" x14ac:dyDescent="0.35">
      <c r="A606" t="s">
        <v>378</v>
      </c>
      <c r="B606" s="68" t="s">
        <v>313</v>
      </c>
      <c r="C606" s="57">
        <v>44330</v>
      </c>
      <c r="D606" s="17">
        <v>44331</v>
      </c>
      <c r="E606" s="68" t="s">
        <v>432</v>
      </c>
      <c r="F606" s="15" t="s">
        <v>433</v>
      </c>
      <c r="G606" s="16">
        <v>2161.64</v>
      </c>
      <c r="H606" s="2">
        <v>44317</v>
      </c>
      <c r="I606" s="17">
        <v>44331</v>
      </c>
      <c r="J606">
        <f t="shared" si="36"/>
        <v>15</v>
      </c>
      <c r="K606" s="2">
        <f t="shared" si="37"/>
        <v>44324</v>
      </c>
      <c r="L606" s="82">
        <v>44330.5</v>
      </c>
      <c r="M606" s="82">
        <v>44330.5</v>
      </c>
      <c r="O606">
        <f t="shared" si="38"/>
        <v>6.5</v>
      </c>
      <c r="P606" s="3">
        <f t="shared" si="39"/>
        <v>14050.66</v>
      </c>
    </row>
    <row r="607" spans="1:16" x14ac:dyDescent="0.35">
      <c r="A607" t="s">
        <v>378</v>
      </c>
      <c r="B607" s="68" t="s">
        <v>313</v>
      </c>
      <c r="C607" s="57">
        <v>44330</v>
      </c>
      <c r="D607" s="17">
        <v>44331</v>
      </c>
      <c r="E607" s="68" t="s">
        <v>434</v>
      </c>
      <c r="F607" s="15" t="s">
        <v>435</v>
      </c>
      <c r="G607" s="16">
        <v>3904.26</v>
      </c>
      <c r="H607" s="2">
        <v>44317</v>
      </c>
      <c r="I607" s="17">
        <v>44331</v>
      </c>
      <c r="J607">
        <f t="shared" si="36"/>
        <v>15</v>
      </c>
      <c r="K607" s="2">
        <f t="shared" si="37"/>
        <v>44324</v>
      </c>
      <c r="L607" s="82">
        <v>44330.5</v>
      </c>
      <c r="M607" s="82">
        <v>44330.5</v>
      </c>
      <c r="O607">
        <f t="shared" si="38"/>
        <v>6.5</v>
      </c>
      <c r="P607" s="3">
        <f t="shared" si="39"/>
        <v>25377.690000000002</v>
      </c>
    </row>
    <row r="608" spans="1:16" x14ac:dyDescent="0.35">
      <c r="A608" t="s">
        <v>378</v>
      </c>
      <c r="B608" s="68" t="s">
        <v>313</v>
      </c>
      <c r="C608" s="57">
        <v>44330</v>
      </c>
      <c r="D608" s="17">
        <v>44331</v>
      </c>
      <c r="E608" s="68" t="s">
        <v>436</v>
      </c>
      <c r="F608" s="15" t="s">
        <v>437</v>
      </c>
      <c r="G608" s="16">
        <v>193.73</v>
      </c>
      <c r="H608" s="2">
        <v>44317</v>
      </c>
      <c r="I608" s="17">
        <v>44331</v>
      </c>
      <c r="J608">
        <f t="shared" si="36"/>
        <v>15</v>
      </c>
      <c r="K608" s="2">
        <f t="shared" si="37"/>
        <v>44324</v>
      </c>
      <c r="L608" s="82">
        <v>44330.5</v>
      </c>
      <c r="M608" s="82">
        <v>44330.5</v>
      </c>
      <c r="O608">
        <f t="shared" si="38"/>
        <v>6.5</v>
      </c>
      <c r="P608" s="3">
        <f t="shared" si="39"/>
        <v>1259.2449999999999</v>
      </c>
    </row>
    <row r="609" spans="1:16" x14ac:dyDescent="0.35">
      <c r="A609" t="s">
        <v>378</v>
      </c>
      <c r="B609" s="68" t="s">
        <v>313</v>
      </c>
      <c r="C609" s="57">
        <v>44330</v>
      </c>
      <c r="D609" s="17">
        <v>44331</v>
      </c>
      <c r="E609" s="68" t="s">
        <v>440</v>
      </c>
      <c r="F609" s="15" t="s">
        <v>441</v>
      </c>
      <c r="G609" s="16">
        <v>20.61</v>
      </c>
      <c r="H609" s="2">
        <v>44317</v>
      </c>
      <c r="I609" s="17">
        <v>44331</v>
      </c>
      <c r="J609">
        <f t="shared" si="36"/>
        <v>15</v>
      </c>
      <c r="K609" s="2">
        <f t="shared" si="37"/>
        <v>44324</v>
      </c>
      <c r="L609" s="82">
        <v>44330.5</v>
      </c>
      <c r="M609" s="79">
        <v>44342.5</v>
      </c>
      <c r="O609">
        <f t="shared" si="38"/>
        <v>18.5</v>
      </c>
      <c r="P609" s="3">
        <f t="shared" si="39"/>
        <v>381.28499999999997</v>
      </c>
    </row>
    <row r="610" spans="1:16" x14ac:dyDescent="0.35">
      <c r="A610" t="s">
        <v>378</v>
      </c>
      <c r="B610" s="68" t="s">
        <v>313</v>
      </c>
      <c r="C610" s="57">
        <v>44330</v>
      </c>
      <c r="D610" s="17">
        <v>44331</v>
      </c>
      <c r="E610" s="68" t="s">
        <v>468</v>
      </c>
      <c r="F610" s="15" t="s">
        <v>469</v>
      </c>
      <c r="G610" s="16">
        <v>1.7</v>
      </c>
      <c r="H610" s="2">
        <v>44317</v>
      </c>
      <c r="I610" s="17">
        <v>44331</v>
      </c>
      <c r="J610">
        <f t="shared" si="36"/>
        <v>15</v>
      </c>
      <c r="K610" s="2">
        <f t="shared" si="37"/>
        <v>44324</v>
      </c>
      <c r="L610" s="82">
        <v>44330.5</v>
      </c>
      <c r="M610" s="82">
        <v>44330.5</v>
      </c>
      <c r="O610">
        <f t="shared" si="38"/>
        <v>6.5</v>
      </c>
      <c r="P610" s="3">
        <f t="shared" si="39"/>
        <v>11.049999999999999</v>
      </c>
    </row>
    <row r="611" spans="1:16" x14ac:dyDescent="0.35">
      <c r="A611" t="s">
        <v>378</v>
      </c>
      <c r="B611" s="68" t="s">
        <v>313</v>
      </c>
      <c r="C611" s="57">
        <v>44330</v>
      </c>
      <c r="D611" s="17">
        <v>44331</v>
      </c>
      <c r="E611" s="68" t="s">
        <v>474</v>
      </c>
      <c r="F611" s="15" t="s">
        <v>475</v>
      </c>
      <c r="G611" s="16">
        <v>138.16</v>
      </c>
      <c r="H611" s="2">
        <v>44317</v>
      </c>
      <c r="I611" s="17">
        <v>44331</v>
      </c>
      <c r="J611">
        <f t="shared" si="36"/>
        <v>15</v>
      </c>
      <c r="K611" s="2">
        <f t="shared" si="37"/>
        <v>44324</v>
      </c>
      <c r="L611" s="82">
        <v>44330.5</v>
      </c>
      <c r="M611" s="79">
        <v>44330.5</v>
      </c>
      <c r="O611">
        <f t="shared" si="38"/>
        <v>6.5</v>
      </c>
      <c r="P611" s="3">
        <f t="shared" si="39"/>
        <v>898.04</v>
      </c>
    </row>
    <row r="612" spans="1:16" x14ac:dyDescent="0.35">
      <c r="A612" t="s">
        <v>378</v>
      </c>
      <c r="B612" s="68" t="s">
        <v>313</v>
      </c>
      <c r="C612" s="57">
        <v>44330</v>
      </c>
      <c r="D612" s="17">
        <v>44331</v>
      </c>
      <c r="E612" s="68" t="s">
        <v>442</v>
      </c>
      <c r="F612" s="15" t="s">
        <v>443</v>
      </c>
      <c r="G612" s="16">
        <v>68.5</v>
      </c>
      <c r="H612" s="2">
        <v>44317</v>
      </c>
      <c r="I612" s="17">
        <v>44331</v>
      </c>
      <c r="J612">
        <f t="shared" si="36"/>
        <v>15</v>
      </c>
      <c r="K612" s="2">
        <f t="shared" si="37"/>
        <v>44324</v>
      </c>
      <c r="L612" s="82">
        <v>44330.5</v>
      </c>
      <c r="M612" s="82">
        <v>44330.5</v>
      </c>
      <c r="O612">
        <f t="shared" si="38"/>
        <v>6.5</v>
      </c>
      <c r="P612" s="3">
        <f t="shared" si="39"/>
        <v>445.25</v>
      </c>
    </row>
    <row r="613" spans="1:16" x14ac:dyDescent="0.35">
      <c r="A613" t="s">
        <v>378</v>
      </c>
      <c r="B613" s="68" t="s">
        <v>313</v>
      </c>
      <c r="C613" s="57">
        <v>44330</v>
      </c>
      <c r="D613" s="17">
        <v>44331</v>
      </c>
      <c r="E613" s="68" t="s">
        <v>476</v>
      </c>
      <c r="F613" s="15" t="s">
        <v>477</v>
      </c>
      <c r="G613" s="16">
        <v>1.62</v>
      </c>
      <c r="H613" s="2">
        <v>44317</v>
      </c>
      <c r="I613" s="17">
        <v>44331</v>
      </c>
      <c r="J613">
        <f t="shared" si="36"/>
        <v>15</v>
      </c>
      <c r="K613" s="2">
        <f t="shared" si="37"/>
        <v>44324</v>
      </c>
      <c r="L613" s="82">
        <v>44330.5</v>
      </c>
      <c r="M613" s="82">
        <v>44330.5</v>
      </c>
      <c r="O613">
        <f t="shared" si="38"/>
        <v>6.5</v>
      </c>
      <c r="P613" s="3">
        <f t="shared" si="39"/>
        <v>10.530000000000001</v>
      </c>
    </row>
    <row r="614" spans="1:16" x14ac:dyDescent="0.35">
      <c r="A614" t="s">
        <v>378</v>
      </c>
      <c r="B614" s="68" t="s">
        <v>313</v>
      </c>
      <c r="C614" s="57">
        <v>44330</v>
      </c>
      <c r="D614" s="17">
        <v>44331</v>
      </c>
      <c r="E614" s="68" t="s">
        <v>478</v>
      </c>
      <c r="F614" s="15" t="s">
        <v>479</v>
      </c>
      <c r="G614" s="16">
        <v>602.67999999999995</v>
      </c>
      <c r="H614" s="2">
        <v>44317</v>
      </c>
      <c r="I614" s="17">
        <v>44331</v>
      </c>
      <c r="J614">
        <f t="shared" si="36"/>
        <v>15</v>
      </c>
      <c r="K614" s="2">
        <f t="shared" si="37"/>
        <v>44324</v>
      </c>
      <c r="L614" s="82">
        <v>44330.5</v>
      </c>
      <c r="M614" s="82">
        <v>44330.5</v>
      </c>
      <c r="O614">
        <f t="shared" si="38"/>
        <v>6.5</v>
      </c>
      <c r="P614" s="3">
        <f t="shared" si="39"/>
        <v>3917.4199999999996</v>
      </c>
    </row>
    <row r="615" spans="1:16" x14ac:dyDescent="0.35">
      <c r="A615" t="s">
        <v>378</v>
      </c>
      <c r="B615" s="68" t="s">
        <v>313</v>
      </c>
      <c r="C615" s="57">
        <v>44330</v>
      </c>
      <c r="D615" s="17">
        <v>44331</v>
      </c>
      <c r="E615" s="68" t="s">
        <v>488</v>
      </c>
      <c r="F615" s="15" t="s">
        <v>489</v>
      </c>
      <c r="G615" s="16">
        <v>14.7</v>
      </c>
      <c r="H615" s="2">
        <v>44317</v>
      </c>
      <c r="I615" s="17">
        <v>44331</v>
      </c>
      <c r="J615">
        <f t="shared" si="36"/>
        <v>15</v>
      </c>
      <c r="K615" s="2">
        <f t="shared" si="37"/>
        <v>44324</v>
      </c>
      <c r="L615" s="82">
        <v>44330.5</v>
      </c>
      <c r="M615" s="79">
        <v>44362.5</v>
      </c>
      <c r="O615">
        <f t="shared" si="38"/>
        <v>38.5</v>
      </c>
      <c r="P615" s="3">
        <f t="shared" si="39"/>
        <v>565.94999999999993</v>
      </c>
    </row>
    <row r="616" spans="1:16" x14ac:dyDescent="0.35">
      <c r="A616" t="s">
        <v>378</v>
      </c>
      <c r="B616" s="68" t="s">
        <v>313</v>
      </c>
      <c r="C616" s="57">
        <v>44330</v>
      </c>
      <c r="D616" s="17">
        <v>44331</v>
      </c>
      <c r="E616" s="68" t="s">
        <v>444</v>
      </c>
      <c r="F616" s="15" t="s">
        <v>445</v>
      </c>
      <c r="G616" s="16">
        <v>79.739999999999995</v>
      </c>
      <c r="H616" s="2">
        <v>44317</v>
      </c>
      <c r="I616" s="17">
        <v>44331</v>
      </c>
      <c r="J616">
        <f t="shared" si="36"/>
        <v>15</v>
      </c>
      <c r="K616" s="2">
        <f t="shared" si="37"/>
        <v>44324</v>
      </c>
      <c r="L616" s="82">
        <v>44330.5</v>
      </c>
      <c r="M616" s="82">
        <v>44330.5</v>
      </c>
      <c r="O616">
        <f t="shared" si="38"/>
        <v>6.5</v>
      </c>
      <c r="P616" s="3">
        <f t="shared" si="39"/>
        <v>518.30999999999995</v>
      </c>
    </row>
    <row r="617" spans="1:16" x14ac:dyDescent="0.35">
      <c r="A617" t="s">
        <v>378</v>
      </c>
      <c r="B617" s="68" t="s">
        <v>313</v>
      </c>
      <c r="C617" s="57">
        <v>44330</v>
      </c>
      <c r="D617" s="17">
        <v>44331</v>
      </c>
      <c r="E617" s="68" t="s">
        <v>563</v>
      </c>
      <c r="F617" s="15" t="s">
        <v>564</v>
      </c>
      <c r="G617" s="16">
        <v>566.54</v>
      </c>
      <c r="H617" s="2">
        <v>44317</v>
      </c>
      <c r="I617" s="17">
        <v>44331</v>
      </c>
      <c r="J617">
        <f t="shared" si="36"/>
        <v>15</v>
      </c>
      <c r="K617" s="2">
        <f t="shared" si="37"/>
        <v>44324</v>
      </c>
      <c r="L617" s="82">
        <v>44330.5</v>
      </c>
      <c r="M617" s="82">
        <v>44330.5</v>
      </c>
      <c r="O617">
        <f t="shared" si="38"/>
        <v>6.5</v>
      </c>
      <c r="P617" s="3">
        <f t="shared" si="39"/>
        <v>3682.5099999999998</v>
      </c>
    </row>
    <row r="618" spans="1:16" x14ac:dyDescent="0.35">
      <c r="A618" t="s">
        <v>378</v>
      </c>
      <c r="B618" s="68" t="s">
        <v>313</v>
      </c>
      <c r="C618" s="57">
        <v>44330</v>
      </c>
      <c r="D618" s="17">
        <v>44331</v>
      </c>
      <c r="E618" s="68" t="s">
        <v>494</v>
      </c>
      <c r="F618" s="15" t="s">
        <v>495</v>
      </c>
      <c r="G618" s="16">
        <v>37.86</v>
      </c>
      <c r="H618" s="2">
        <v>44317</v>
      </c>
      <c r="I618" s="17">
        <v>44331</v>
      </c>
      <c r="J618">
        <f t="shared" si="36"/>
        <v>15</v>
      </c>
      <c r="K618" s="2">
        <f t="shared" si="37"/>
        <v>44324</v>
      </c>
      <c r="L618" s="82">
        <v>44330.5</v>
      </c>
      <c r="M618" s="82">
        <v>44330.5</v>
      </c>
      <c r="O618">
        <f t="shared" si="38"/>
        <v>6.5</v>
      </c>
      <c r="P618" s="3">
        <f t="shared" si="39"/>
        <v>246.09</v>
      </c>
    </row>
    <row r="619" spans="1:16" x14ac:dyDescent="0.35">
      <c r="A619" t="s">
        <v>378</v>
      </c>
      <c r="B619" s="68" t="s">
        <v>313</v>
      </c>
      <c r="C619" s="57">
        <v>44330</v>
      </c>
      <c r="D619" s="17">
        <v>44331</v>
      </c>
      <c r="E619" s="68" t="s">
        <v>496</v>
      </c>
      <c r="F619" s="15" t="s">
        <v>497</v>
      </c>
      <c r="G619" s="16">
        <v>12.99</v>
      </c>
      <c r="H619" s="2">
        <v>44317</v>
      </c>
      <c r="I619" s="17">
        <v>44331</v>
      </c>
      <c r="J619">
        <f t="shared" si="36"/>
        <v>15</v>
      </c>
      <c r="K619" s="2">
        <f t="shared" si="37"/>
        <v>44324</v>
      </c>
      <c r="L619" s="82">
        <v>44330.5</v>
      </c>
      <c r="M619" s="82">
        <v>44330.5</v>
      </c>
      <c r="O619">
        <f t="shared" si="38"/>
        <v>6.5</v>
      </c>
      <c r="P619" s="3">
        <f t="shared" si="39"/>
        <v>84.435000000000002</v>
      </c>
    </row>
    <row r="620" spans="1:16" x14ac:dyDescent="0.35">
      <c r="A620" t="s">
        <v>378</v>
      </c>
      <c r="B620" s="68" t="s">
        <v>313</v>
      </c>
      <c r="C620" s="57">
        <v>44330</v>
      </c>
      <c r="D620" s="17">
        <v>44331</v>
      </c>
      <c r="E620" s="68" t="s">
        <v>498</v>
      </c>
      <c r="F620" s="15" t="s">
        <v>499</v>
      </c>
      <c r="G620" s="16">
        <v>5.3</v>
      </c>
      <c r="H620" s="2">
        <v>44317</v>
      </c>
      <c r="I620" s="17">
        <v>44331</v>
      </c>
      <c r="J620">
        <f t="shared" si="36"/>
        <v>15</v>
      </c>
      <c r="K620" s="2">
        <f t="shared" si="37"/>
        <v>44324</v>
      </c>
      <c r="L620" s="82">
        <v>44330.5</v>
      </c>
      <c r="M620" s="82">
        <v>44330.5</v>
      </c>
      <c r="O620">
        <f t="shared" si="38"/>
        <v>6.5</v>
      </c>
      <c r="P620" s="3">
        <f t="shared" si="39"/>
        <v>34.449999999999996</v>
      </c>
    </row>
    <row r="621" spans="1:16" x14ac:dyDescent="0.35">
      <c r="A621" t="s">
        <v>378</v>
      </c>
      <c r="B621" s="68" t="s">
        <v>313</v>
      </c>
      <c r="C621" s="57">
        <v>44330</v>
      </c>
      <c r="D621" s="17">
        <v>44331</v>
      </c>
      <c r="E621" s="68" t="s">
        <v>500</v>
      </c>
      <c r="F621" s="15" t="s">
        <v>501</v>
      </c>
      <c r="G621" s="16">
        <v>8.5</v>
      </c>
      <c r="H621" s="2">
        <v>44317</v>
      </c>
      <c r="I621" s="17">
        <v>44331</v>
      </c>
      <c r="J621">
        <f t="shared" si="36"/>
        <v>15</v>
      </c>
      <c r="K621" s="2">
        <f t="shared" si="37"/>
        <v>44324</v>
      </c>
      <c r="L621" s="82">
        <v>44330.5</v>
      </c>
      <c r="M621" s="82">
        <v>44330.5</v>
      </c>
      <c r="O621">
        <f t="shared" si="38"/>
        <v>6.5</v>
      </c>
      <c r="P621" s="3">
        <f t="shared" si="39"/>
        <v>55.25</v>
      </c>
    </row>
    <row r="622" spans="1:16" x14ac:dyDescent="0.35">
      <c r="A622" t="s">
        <v>378</v>
      </c>
      <c r="B622" s="68" t="s">
        <v>313</v>
      </c>
      <c r="C622" s="57">
        <v>44330</v>
      </c>
      <c r="D622" s="17">
        <v>44331</v>
      </c>
      <c r="E622" s="68" t="s">
        <v>430</v>
      </c>
      <c r="F622" s="15" t="s">
        <v>431</v>
      </c>
      <c r="G622" s="16">
        <v>409500.30999999976</v>
      </c>
      <c r="H622" s="2">
        <v>44317</v>
      </c>
      <c r="I622" s="17">
        <v>44331</v>
      </c>
      <c r="J622">
        <f t="shared" si="36"/>
        <v>15</v>
      </c>
      <c r="K622" s="2">
        <f t="shared" si="37"/>
        <v>44324</v>
      </c>
      <c r="L622" s="82">
        <v>44330.5</v>
      </c>
      <c r="M622" s="82">
        <v>44330.5</v>
      </c>
      <c r="O622">
        <f t="shared" si="38"/>
        <v>6.5</v>
      </c>
      <c r="P622" s="3">
        <f t="shared" si="39"/>
        <v>2661752.0149999983</v>
      </c>
    </row>
    <row r="623" spans="1:16" x14ac:dyDescent="0.35">
      <c r="A623" t="s">
        <v>378</v>
      </c>
      <c r="B623" s="68" t="s">
        <v>313</v>
      </c>
      <c r="C623" s="57">
        <v>44330</v>
      </c>
      <c r="D623" s="17">
        <v>44331</v>
      </c>
      <c r="E623" s="68" t="s">
        <v>456</v>
      </c>
      <c r="F623" s="15" t="s">
        <v>457</v>
      </c>
      <c r="G623" s="16">
        <v>112222.86</v>
      </c>
      <c r="H623" s="2">
        <v>44317</v>
      </c>
      <c r="I623" s="17">
        <v>44331</v>
      </c>
      <c r="J623">
        <f t="shared" si="36"/>
        <v>15</v>
      </c>
      <c r="K623" s="2">
        <f t="shared" si="37"/>
        <v>44324</v>
      </c>
      <c r="L623" s="82">
        <v>44330.5</v>
      </c>
      <c r="M623" s="82">
        <v>44330.5</v>
      </c>
      <c r="O623">
        <f t="shared" si="38"/>
        <v>6.5</v>
      </c>
      <c r="P623" s="3">
        <f t="shared" si="39"/>
        <v>729448.59</v>
      </c>
    </row>
    <row r="624" spans="1:16" x14ac:dyDescent="0.35">
      <c r="A624" t="s">
        <v>378</v>
      </c>
      <c r="B624" s="68" t="s">
        <v>313</v>
      </c>
      <c r="C624" s="57">
        <v>44330</v>
      </c>
      <c r="D624" s="17">
        <v>44331</v>
      </c>
      <c r="E624" s="68" t="s">
        <v>432</v>
      </c>
      <c r="F624" s="15" t="s">
        <v>433</v>
      </c>
      <c r="G624" s="16">
        <v>1506169.7800000049</v>
      </c>
      <c r="H624" s="2">
        <v>44317</v>
      </c>
      <c r="I624" s="17">
        <v>44331</v>
      </c>
      <c r="J624">
        <f t="shared" si="36"/>
        <v>15</v>
      </c>
      <c r="K624" s="2">
        <f t="shared" si="37"/>
        <v>44324</v>
      </c>
      <c r="L624" s="82">
        <v>44330.5</v>
      </c>
      <c r="M624" s="82">
        <v>44330.5</v>
      </c>
      <c r="O624">
        <f t="shared" si="38"/>
        <v>6.5</v>
      </c>
      <c r="P624" s="3">
        <f t="shared" si="39"/>
        <v>9790103.570000032</v>
      </c>
    </row>
    <row r="625" spans="1:16" x14ac:dyDescent="0.35">
      <c r="A625" t="s">
        <v>378</v>
      </c>
      <c r="B625" s="68" t="s">
        <v>313</v>
      </c>
      <c r="C625" s="57">
        <v>44330</v>
      </c>
      <c r="D625" s="17">
        <v>44331</v>
      </c>
      <c r="E625" s="68" t="s">
        <v>434</v>
      </c>
      <c r="F625" s="15" t="s">
        <v>435</v>
      </c>
      <c r="G625" s="16">
        <v>2350941.8499999987</v>
      </c>
      <c r="H625" s="2">
        <v>44317</v>
      </c>
      <c r="I625" s="17">
        <v>44331</v>
      </c>
      <c r="J625">
        <f t="shared" si="36"/>
        <v>15</v>
      </c>
      <c r="K625" s="2">
        <f t="shared" si="37"/>
        <v>44324</v>
      </c>
      <c r="L625" s="82">
        <v>44330.5</v>
      </c>
      <c r="M625" s="82">
        <v>44330.5</v>
      </c>
      <c r="O625">
        <f t="shared" si="38"/>
        <v>6.5</v>
      </c>
      <c r="P625" s="3">
        <f t="shared" si="39"/>
        <v>15281122.024999991</v>
      </c>
    </row>
    <row r="626" spans="1:16" x14ac:dyDescent="0.35">
      <c r="A626" t="s">
        <v>378</v>
      </c>
      <c r="B626" s="68" t="s">
        <v>313</v>
      </c>
      <c r="C626" s="57">
        <v>44330</v>
      </c>
      <c r="D626" s="17">
        <v>44331</v>
      </c>
      <c r="E626" s="68" t="s">
        <v>436</v>
      </c>
      <c r="F626" s="15" t="s">
        <v>437</v>
      </c>
      <c r="G626" s="16">
        <v>333758.25999999989</v>
      </c>
      <c r="H626" s="2">
        <v>44317</v>
      </c>
      <c r="I626" s="17">
        <v>44331</v>
      </c>
      <c r="J626">
        <f t="shared" si="36"/>
        <v>15</v>
      </c>
      <c r="K626" s="2">
        <f t="shared" si="37"/>
        <v>44324</v>
      </c>
      <c r="L626" s="82">
        <v>44330.5</v>
      </c>
      <c r="M626" s="82">
        <v>44330.5</v>
      </c>
      <c r="O626">
        <f t="shared" si="38"/>
        <v>6.5</v>
      </c>
      <c r="P626" s="3">
        <f t="shared" si="39"/>
        <v>2169428.6899999995</v>
      </c>
    </row>
    <row r="627" spans="1:16" x14ac:dyDescent="0.35">
      <c r="A627" t="s">
        <v>378</v>
      </c>
      <c r="B627" s="68" t="s">
        <v>313</v>
      </c>
      <c r="C627" s="57">
        <v>44330</v>
      </c>
      <c r="D627" s="17">
        <v>44331</v>
      </c>
      <c r="E627" s="68" t="s">
        <v>438</v>
      </c>
      <c r="F627" s="15" t="s">
        <v>439</v>
      </c>
      <c r="G627" s="16">
        <v>369150.63000000024</v>
      </c>
      <c r="H627" s="2">
        <v>44317</v>
      </c>
      <c r="I627" s="17">
        <v>44331</v>
      </c>
      <c r="J627">
        <f t="shared" si="36"/>
        <v>15</v>
      </c>
      <c r="K627" s="2">
        <f t="shared" si="37"/>
        <v>44324</v>
      </c>
      <c r="L627" s="82">
        <v>44330.5</v>
      </c>
      <c r="M627" s="82">
        <v>44330.5</v>
      </c>
      <c r="O627">
        <f t="shared" si="38"/>
        <v>6.5</v>
      </c>
      <c r="P627" s="3">
        <f t="shared" si="39"/>
        <v>2399479.0950000016</v>
      </c>
    </row>
    <row r="628" spans="1:16" x14ac:dyDescent="0.35">
      <c r="A628" t="s">
        <v>378</v>
      </c>
      <c r="B628" s="68" t="s">
        <v>313</v>
      </c>
      <c r="C628" s="57">
        <v>44330</v>
      </c>
      <c r="D628" s="17">
        <v>44331</v>
      </c>
      <c r="E628" s="68" t="s">
        <v>568</v>
      </c>
      <c r="F628" s="15" t="s">
        <v>569</v>
      </c>
      <c r="G628" s="16">
        <v>200</v>
      </c>
      <c r="H628" s="2">
        <v>44317</v>
      </c>
      <c r="I628" s="17">
        <v>44331</v>
      </c>
      <c r="J628">
        <f t="shared" si="36"/>
        <v>15</v>
      </c>
      <c r="K628" s="2">
        <f t="shared" si="37"/>
        <v>44324</v>
      </c>
      <c r="L628" s="82">
        <v>44330.5</v>
      </c>
      <c r="M628" s="79">
        <v>44330.5</v>
      </c>
      <c r="O628">
        <f t="shared" si="38"/>
        <v>6.5</v>
      </c>
      <c r="P628" s="3">
        <f t="shared" si="39"/>
        <v>1300</v>
      </c>
    </row>
    <row r="629" spans="1:16" x14ac:dyDescent="0.35">
      <c r="A629" t="s">
        <v>378</v>
      </c>
      <c r="B629" s="68" t="s">
        <v>313</v>
      </c>
      <c r="C629" s="57">
        <v>44330</v>
      </c>
      <c r="D629" s="17">
        <v>44331</v>
      </c>
      <c r="E629" s="68" t="s">
        <v>464</v>
      </c>
      <c r="F629" s="15" t="s">
        <v>465</v>
      </c>
      <c r="G629" s="16">
        <v>17.18</v>
      </c>
      <c r="H629" s="2">
        <v>44317</v>
      </c>
      <c r="I629" s="17">
        <v>44331</v>
      </c>
      <c r="J629">
        <f t="shared" si="36"/>
        <v>15</v>
      </c>
      <c r="K629" s="2">
        <f t="shared" si="37"/>
        <v>44324</v>
      </c>
      <c r="L629" s="82">
        <v>44330.5</v>
      </c>
      <c r="M629" s="82">
        <v>44330.5</v>
      </c>
      <c r="O629">
        <f t="shared" si="38"/>
        <v>6.5</v>
      </c>
      <c r="P629" s="3">
        <f t="shared" si="39"/>
        <v>111.67</v>
      </c>
    </row>
    <row r="630" spans="1:16" x14ac:dyDescent="0.35">
      <c r="A630" t="s">
        <v>378</v>
      </c>
      <c r="B630" s="68" t="s">
        <v>313</v>
      </c>
      <c r="C630" s="57">
        <v>44330</v>
      </c>
      <c r="D630" s="17">
        <v>44331</v>
      </c>
      <c r="E630" s="68" t="s">
        <v>466</v>
      </c>
      <c r="F630" s="15" t="s">
        <v>467</v>
      </c>
      <c r="G630" s="16">
        <v>127.12</v>
      </c>
      <c r="H630" s="2">
        <v>44317</v>
      </c>
      <c r="I630" s="17">
        <v>44331</v>
      </c>
      <c r="J630">
        <f t="shared" si="36"/>
        <v>15</v>
      </c>
      <c r="K630" s="2">
        <f t="shared" si="37"/>
        <v>44324</v>
      </c>
      <c r="L630" s="82">
        <v>44330.5</v>
      </c>
      <c r="M630" s="82">
        <v>44330.5</v>
      </c>
      <c r="O630">
        <f t="shared" si="38"/>
        <v>6.5</v>
      </c>
      <c r="P630" s="3">
        <f t="shared" si="39"/>
        <v>826.28</v>
      </c>
    </row>
    <row r="631" spans="1:16" x14ac:dyDescent="0.35">
      <c r="A631" t="s">
        <v>378</v>
      </c>
      <c r="B631" s="68" t="s">
        <v>313</v>
      </c>
      <c r="C631" s="57">
        <v>44330</v>
      </c>
      <c r="D631" s="17">
        <v>44331</v>
      </c>
      <c r="E631" s="68" t="s">
        <v>440</v>
      </c>
      <c r="F631" s="15" t="s">
        <v>441</v>
      </c>
      <c r="G631" s="16">
        <f>31551.5100000003+10.59</f>
        <v>31562.1000000003</v>
      </c>
      <c r="H631" s="2">
        <v>44317</v>
      </c>
      <c r="I631" s="17">
        <v>44331</v>
      </c>
      <c r="J631">
        <f t="shared" si="36"/>
        <v>15</v>
      </c>
      <c r="K631" s="2">
        <f t="shared" si="37"/>
        <v>44324</v>
      </c>
      <c r="L631" s="82">
        <v>44330.5</v>
      </c>
      <c r="M631" s="79">
        <v>44342.5</v>
      </c>
      <c r="O631">
        <f t="shared" si="38"/>
        <v>18.5</v>
      </c>
      <c r="P631" s="3">
        <f t="shared" si="39"/>
        <v>583898.85000000556</v>
      </c>
    </row>
    <row r="632" spans="1:16" x14ac:dyDescent="0.35">
      <c r="A632" t="s">
        <v>378</v>
      </c>
      <c r="B632" s="68" t="s">
        <v>313</v>
      </c>
      <c r="C632" s="57">
        <v>44330</v>
      </c>
      <c r="D632" s="17">
        <v>44331</v>
      </c>
      <c r="E632" s="68" t="s">
        <v>468</v>
      </c>
      <c r="F632" s="15" t="s">
        <v>469</v>
      </c>
      <c r="G632" s="16">
        <v>817.35000000000957</v>
      </c>
      <c r="H632" s="2">
        <v>44317</v>
      </c>
      <c r="I632" s="17">
        <v>44331</v>
      </c>
      <c r="J632">
        <f t="shared" si="36"/>
        <v>15</v>
      </c>
      <c r="K632" s="2">
        <f t="shared" si="37"/>
        <v>44324</v>
      </c>
      <c r="L632" s="82">
        <v>44330.5</v>
      </c>
      <c r="M632" s="82">
        <v>44330.5</v>
      </c>
      <c r="O632">
        <f t="shared" si="38"/>
        <v>6.5</v>
      </c>
      <c r="P632" s="3">
        <f t="shared" si="39"/>
        <v>5312.7750000000624</v>
      </c>
    </row>
    <row r="633" spans="1:16" x14ac:dyDescent="0.35">
      <c r="A633" t="s">
        <v>378</v>
      </c>
      <c r="B633" s="68" t="s">
        <v>313</v>
      </c>
      <c r="C633" s="57">
        <v>44330</v>
      </c>
      <c r="D633" s="17">
        <v>44331</v>
      </c>
      <c r="E633" s="68" t="s">
        <v>474</v>
      </c>
      <c r="F633" s="15" t="s">
        <v>475</v>
      </c>
      <c r="G633" s="16">
        <v>33889.279999999977</v>
      </c>
      <c r="H633" s="2">
        <v>44317</v>
      </c>
      <c r="I633" s="17">
        <v>44331</v>
      </c>
      <c r="J633">
        <f t="shared" si="36"/>
        <v>15</v>
      </c>
      <c r="K633" s="2">
        <f t="shared" si="37"/>
        <v>44324</v>
      </c>
      <c r="L633" s="82">
        <v>44330.5</v>
      </c>
      <c r="M633" s="79">
        <v>44330.5</v>
      </c>
      <c r="O633">
        <f t="shared" si="38"/>
        <v>6.5</v>
      </c>
      <c r="P633" s="3">
        <f t="shared" si="39"/>
        <v>220280.31999999986</v>
      </c>
    </row>
    <row r="634" spans="1:16" x14ac:dyDescent="0.35">
      <c r="A634" t="s">
        <v>378</v>
      </c>
      <c r="B634" s="68" t="s">
        <v>313</v>
      </c>
      <c r="C634" s="57">
        <v>44330</v>
      </c>
      <c r="D634" s="17">
        <v>44331</v>
      </c>
      <c r="E634" s="68" t="s">
        <v>442</v>
      </c>
      <c r="F634" s="15" t="s">
        <v>443</v>
      </c>
      <c r="G634" s="16">
        <f>82392.76+26.5</f>
        <v>82419.259999999995</v>
      </c>
      <c r="H634" s="2">
        <v>44317</v>
      </c>
      <c r="I634" s="17">
        <v>44331</v>
      </c>
      <c r="J634">
        <f t="shared" si="36"/>
        <v>15</v>
      </c>
      <c r="K634" s="2">
        <f t="shared" si="37"/>
        <v>44324</v>
      </c>
      <c r="L634" s="82">
        <v>44330.5</v>
      </c>
      <c r="M634" s="82">
        <v>44330.5</v>
      </c>
      <c r="O634">
        <f t="shared" si="38"/>
        <v>6.5</v>
      </c>
      <c r="P634" s="3">
        <f t="shared" si="39"/>
        <v>535725.18999999994</v>
      </c>
    </row>
    <row r="635" spans="1:16" x14ac:dyDescent="0.35">
      <c r="A635" t="s">
        <v>378</v>
      </c>
      <c r="B635" s="68" t="s">
        <v>313</v>
      </c>
      <c r="C635" s="57">
        <v>44330</v>
      </c>
      <c r="D635" s="17">
        <v>44331</v>
      </c>
      <c r="E635" s="68" t="s">
        <v>476</v>
      </c>
      <c r="F635" s="15" t="s">
        <v>477</v>
      </c>
      <c r="G635" s="16">
        <v>1247.8799999999633</v>
      </c>
      <c r="H635" s="2">
        <v>44317</v>
      </c>
      <c r="I635" s="17">
        <v>44331</v>
      </c>
      <c r="J635">
        <f t="shared" si="36"/>
        <v>15</v>
      </c>
      <c r="K635" s="2">
        <f t="shared" si="37"/>
        <v>44324</v>
      </c>
      <c r="L635" s="82">
        <v>44330.5</v>
      </c>
      <c r="M635" s="82">
        <v>44330.5</v>
      </c>
      <c r="O635">
        <f t="shared" si="38"/>
        <v>6.5</v>
      </c>
      <c r="P635" s="3">
        <f t="shared" si="39"/>
        <v>8111.2199999997611</v>
      </c>
    </row>
    <row r="636" spans="1:16" x14ac:dyDescent="0.35">
      <c r="A636" t="s">
        <v>378</v>
      </c>
      <c r="B636" s="68" t="s">
        <v>313</v>
      </c>
      <c r="C636" s="57">
        <v>44330</v>
      </c>
      <c r="D636" s="17">
        <v>44331</v>
      </c>
      <c r="E636" s="68" t="s">
        <v>578</v>
      </c>
      <c r="F636" s="15" t="s">
        <v>579</v>
      </c>
      <c r="G636" s="16">
        <f>25906.18+6373.13</f>
        <v>32279.31</v>
      </c>
      <c r="H636" s="2">
        <v>44317</v>
      </c>
      <c r="I636" s="17">
        <v>44331</v>
      </c>
      <c r="J636">
        <f t="shared" si="36"/>
        <v>15</v>
      </c>
      <c r="K636" s="2">
        <f t="shared" si="37"/>
        <v>44324</v>
      </c>
      <c r="L636" s="82">
        <v>44330.5</v>
      </c>
      <c r="M636" s="79">
        <v>44330.5</v>
      </c>
      <c r="O636">
        <f t="shared" si="38"/>
        <v>6.5</v>
      </c>
      <c r="P636" s="3">
        <f t="shared" si="39"/>
        <v>209815.51500000001</v>
      </c>
    </row>
    <row r="637" spans="1:16" x14ac:dyDescent="0.35">
      <c r="A637" t="s">
        <v>378</v>
      </c>
      <c r="B637" s="68" t="s">
        <v>313</v>
      </c>
      <c r="C637" s="57">
        <v>44330</v>
      </c>
      <c r="D637" s="17">
        <v>44331</v>
      </c>
      <c r="E637" s="68" t="s">
        <v>570</v>
      </c>
      <c r="F637" s="15" t="s">
        <v>571</v>
      </c>
      <c r="G637" s="16">
        <f>51778.33+3476.25</f>
        <v>55254.58</v>
      </c>
      <c r="H637" s="2">
        <v>44317</v>
      </c>
      <c r="I637" s="17">
        <v>44331</v>
      </c>
      <c r="J637">
        <f t="shared" si="36"/>
        <v>15</v>
      </c>
      <c r="K637" s="2">
        <f t="shared" si="37"/>
        <v>44324</v>
      </c>
      <c r="L637" s="82">
        <v>44330.5</v>
      </c>
      <c r="M637" s="82">
        <v>44330.5</v>
      </c>
      <c r="O637">
        <f t="shared" si="38"/>
        <v>6.5</v>
      </c>
      <c r="P637" s="3">
        <f t="shared" si="39"/>
        <v>359154.77</v>
      </c>
    </row>
    <row r="638" spans="1:16" x14ac:dyDescent="0.35">
      <c r="A638" t="s">
        <v>378</v>
      </c>
      <c r="B638" s="68" t="s">
        <v>313</v>
      </c>
      <c r="C638" s="57">
        <v>44330</v>
      </c>
      <c r="D638" s="17">
        <v>44331</v>
      </c>
      <c r="E638" s="68" t="s">
        <v>580</v>
      </c>
      <c r="F638" s="15" t="s">
        <v>581</v>
      </c>
      <c r="G638" s="16">
        <v>1450.5900000000001</v>
      </c>
      <c r="H638" s="2">
        <v>44317</v>
      </c>
      <c r="I638" s="17">
        <v>44331</v>
      </c>
      <c r="J638">
        <f t="shared" si="36"/>
        <v>15</v>
      </c>
      <c r="K638" s="2">
        <f t="shared" si="37"/>
        <v>44324</v>
      </c>
      <c r="L638" s="82">
        <v>44330.5</v>
      </c>
      <c r="M638" s="82">
        <v>44330.5</v>
      </c>
      <c r="O638">
        <f t="shared" si="38"/>
        <v>6.5</v>
      </c>
      <c r="P638" s="3">
        <f t="shared" si="39"/>
        <v>9428.8350000000009</v>
      </c>
    </row>
    <row r="639" spans="1:16" x14ac:dyDescent="0.35">
      <c r="A639" t="s">
        <v>378</v>
      </c>
      <c r="B639" s="68" t="s">
        <v>313</v>
      </c>
      <c r="C639" s="57">
        <v>44330</v>
      </c>
      <c r="D639" s="17">
        <v>44331</v>
      </c>
      <c r="E639" s="68" t="s">
        <v>478</v>
      </c>
      <c r="F639" s="15" t="s">
        <v>479</v>
      </c>
      <c r="G639" s="16">
        <f>607795.87000001+266.67</f>
        <v>608062.54000001005</v>
      </c>
      <c r="H639" s="2">
        <v>44317</v>
      </c>
      <c r="I639" s="17">
        <v>44331</v>
      </c>
      <c r="J639">
        <f t="shared" si="36"/>
        <v>15</v>
      </c>
      <c r="K639" s="2">
        <f t="shared" si="37"/>
        <v>44324</v>
      </c>
      <c r="L639" s="82">
        <v>44330.5</v>
      </c>
      <c r="M639" s="82">
        <v>44330.5</v>
      </c>
      <c r="O639">
        <f t="shared" si="38"/>
        <v>6.5</v>
      </c>
      <c r="P639" s="3">
        <f t="shared" si="39"/>
        <v>3952406.5100000654</v>
      </c>
    </row>
    <row r="640" spans="1:16" x14ac:dyDescent="0.35">
      <c r="A640" t="s">
        <v>378</v>
      </c>
      <c r="B640" s="68" t="s">
        <v>313</v>
      </c>
      <c r="C640" s="57">
        <v>44330</v>
      </c>
      <c r="D640" s="17">
        <v>44331</v>
      </c>
      <c r="E640" s="68" t="s">
        <v>480</v>
      </c>
      <c r="F640" s="15" t="s">
        <v>481</v>
      </c>
      <c r="G640" s="16">
        <v>109907.28999999887</v>
      </c>
      <c r="H640" s="2">
        <v>44317</v>
      </c>
      <c r="I640" s="17">
        <v>44331</v>
      </c>
      <c r="J640">
        <f t="shared" si="36"/>
        <v>15</v>
      </c>
      <c r="K640" s="2">
        <f t="shared" si="37"/>
        <v>44324</v>
      </c>
      <c r="L640" s="82">
        <v>44330.5</v>
      </c>
      <c r="M640" s="82">
        <v>44330.5</v>
      </c>
      <c r="O640">
        <f t="shared" si="38"/>
        <v>6.5</v>
      </c>
      <c r="P640" s="3">
        <f t="shared" si="39"/>
        <v>714397.38499999268</v>
      </c>
    </row>
    <row r="641" spans="1:16" x14ac:dyDescent="0.35">
      <c r="A641" t="s">
        <v>378</v>
      </c>
      <c r="B641" s="68" t="s">
        <v>313</v>
      </c>
      <c r="C641" s="57">
        <v>44330</v>
      </c>
      <c r="D641" s="17">
        <v>44331</v>
      </c>
      <c r="E641" s="68" t="s">
        <v>488</v>
      </c>
      <c r="F641" s="15" t="s">
        <v>489</v>
      </c>
      <c r="G641" s="16">
        <v>47090.129999999939</v>
      </c>
      <c r="H641" s="2">
        <v>44317</v>
      </c>
      <c r="I641" s="17">
        <v>44331</v>
      </c>
      <c r="J641">
        <f t="shared" si="36"/>
        <v>15</v>
      </c>
      <c r="K641" s="2">
        <f t="shared" si="37"/>
        <v>44324</v>
      </c>
      <c r="L641" s="82">
        <v>44330.5</v>
      </c>
      <c r="M641" s="79">
        <v>44362.5</v>
      </c>
      <c r="O641">
        <f t="shared" si="38"/>
        <v>38.5</v>
      </c>
      <c r="P641" s="3">
        <f t="shared" si="39"/>
        <v>1812970.0049999976</v>
      </c>
    </row>
    <row r="642" spans="1:16" x14ac:dyDescent="0.35">
      <c r="A642" t="s">
        <v>378</v>
      </c>
      <c r="B642" s="68" t="s">
        <v>313</v>
      </c>
      <c r="C642" s="57">
        <v>44330</v>
      </c>
      <c r="D642" s="17">
        <v>44331</v>
      </c>
      <c r="E642" s="68" t="s">
        <v>444</v>
      </c>
      <c r="F642" s="15" t="s">
        <v>445</v>
      </c>
      <c r="G642" s="16">
        <f>455776.390000006+77.5</f>
        <v>455853.89000000601</v>
      </c>
      <c r="H642" s="2">
        <v>44317</v>
      </c>
      <c r="I642" s="17">
        <v>44331</v>
      </c>
      <c r="J642">
        <f t="shared" si="36"/>
        <v>15</v>
      </c>
      <c r="K642" s="2">
        <f t="shared" si="37"/>
        <v>44324</v>
      </c>
      <c r="L642" s="82">
        <v>44330.5</v>
      </c>
      <c r="M642" s="82">
        <v>44330.5</v>
      </c>
      <c r="O642">
        <f t="shared" si="38"/>
        <v>6.5</v>
      </c>
      <c r="P642" s="3">
        <f t="shared" si="39"/>
        <v>2963050.2850000393</v>
      </c>
    </row>
    <row r="643" spans="1:16" x14ac:dyDescent="0.35">
      <c r="A643" t="s">
        <v>378</v>
      </c>
      <c r="B643" s="68" t="s">
        <v>313</v>
      </c>
      <c r="C643" s="57">
        <v>44330</v>
      </c>
      <c r="D643" s="17">
        <v>44331</v>
      </c>
      <c r="E643" s="68" t="s">
        <v>563</v>
      </c>
      <c r="F643" s="15" t="s">
        <v>564</v>
      </c>
      <c r="G643" s="16">
        <v>43568.85</v>
      </c>
      <c r="H643" s="2">
        <v>44317</v>
      </c>
      <c r="I643" s="17">
        <v>44331</v>
      </c>
      <c r="J643">
        <f t="shared" si="36"/>
        <v>15</v>
      </c>
      <c r="K643" s="2">
        <f t="shared" si="37"/>
        <v>44324</v>
      </c>
      <c r="L643" s="82">
        <v>44330.5</v>
      </c>
      <c r="M643" s="82">
        <v>44330.5</v>
      </c>
      <c r="O643">
        <f t="shared" si="38"/>
        <v>6.5</v>
      </c>
      <c r="P643" s="3">
        <f t="shared" si="39"/>
        <v>283197.52499999997</v>
      </c>
    </row>
    <row r="644" spans="1:16" x14ac:dyDescent="0.35">
      <c r="A644" t="s">
        <v>378</v>
      </c>
      <c r="B644" s="68" t="s">
        <v>313</v>
      </c>
      <c r="C644" s="57">
        <v>44330</v>
      </c>
      <c r="D644" s="17">
        <v>44331</v>
      </c>
      <c r="E644" s="68" t="s">
        <v>490</v>
      </c>
      <c r="F644" s="15" t="s">
        <v>491</v>
      </c>
      <c r="G644" s="16">
        <v>21137.010000000006</v>
      </c>
      <c r="H644" s="2">
        <v>44317</v>
      </c>
      <c r="I644" s="17">
        <v>44331</v>
      </c>
      <c r="J644">
        <f t="shared" si="36"/>
        <v>15</v>
      </c>
      <c r="K644" s="2">
        <f t="shared" si="37"/>
        <v>44324</v>
      </c>
      <c r="L644" s="82">
        <v>44330.5</v>
      </c>
      <c r="M644" s="79">
        <v>44330.5</v>
      </c>
      <c r="O644">
        <f t="shared" si="38"/>
        <v>6.5</v>
      </c>
      <c r="P644" s="3">
        <f t="shared" si="39"/>
        <v>137390.56500000003</v>
      </c>
    </row>
    <row r="645" spans="1:16" x14ac:dyDescent="0.35">
      <c r="A645" t="s">
        <v>378</v>
      </c>
      <c r="B645" s="68" t="s">
        <v>313</v>
      </c>
      <c r="C645" s="57">
        <v>44330</v>
      </c>
      <c r="D645" s="17">
        <v>44331</v>
      </c>
      <c r="E645" s="68" t="s">
        <v>572</v>
      </c>
      <c r="F645" s="15" t="s">
        <v>573</v>
      </c>
      <c r="G645" s="16">
        <f>17738.85+364.96</f>
        <v>18103.809999999998</v>
      </c>
      <c r="H645" s="2">
        <v>44317</v>
      </c>
      <c r="I645" s="17">
        <v>44331</v>
      </c>
      <c r="J645">
        <f t="shared" si="36"/>
        <v>15</v>
      </c>
      <c r="K645" s="2">
        <f t="shared" si="37"/>
        <v>44324</v>
      </c>
      <c r="L645" s="82">
        <v>44330.5</v>
      </c>
      <c r="M645" s="79">
        <v>44335.5</v>
      </c>
      <c r="O645">
        <f t="shared" si="38"/>
        <v>11.5</v>
      </c>
      <c r="P645" s="3">
        <f t="shared" si="39"/>
        <v>208193.81499999997</v>
      </c>
    </row>
    <row r="646" spans="1:16" x14ac:dyDescent="0.35">
      <c r="A646" t="s">
        <v>378</v>
      </c>
      <c r="B646" s="68" t="s">
        <v>313</v>
      </c>
      <c r="C646" s="82">
        <v>44330</v>
      </c>
      <c r="D646" s="85">
        <v>44331</v>
      </c>
      <c r="E646" s="68" t="s">
        <v>492</v>
      </c>
      <c r="F646" s="15" t="s">
        <v>493</v>
      </c>
      <c r="G646" s="16">
        <f>70777.8499999998+150</f>
        <v>70927.849999999802</v>
      </c>
      <c r="H646" s="2">
        <v>44317</v>
      </c>
      <c r="I646" s="85">
        <v>44331</v>
      </c>
      <c r="J646">
        <f t="shared" si="36"/>
        <v>15</v>
      </c>
      <c r="K646" s="2">
        <f t="shared" si="37"/>
        <v>44324</v>
      </c>
      <c r="L646" s="82">
        <v>44330.5</v>
      </c>
      <c r="M646" s="79">
        <v>44308.5</v>
      </c>
      <c r="O646">
        <f t="shared" si="38"/>
        <v>-15.5</v>
      </c>
      <c r="P646" s="3">
        <f t="shared" si="39"/>
        <v>-1099381.674999997</v>
      </c>
    </row>
    <row r="647" spans="1:16" x14ac:dyDescent="0.35">
      <c r="A647" t="s">
        <v>378</v>
      </c>
      <c r="B647" s="68" t="s">
        <v>313</v>
      </c>
      <c r="C647" s="82">
        <v>44330</v>
      </c>
      <c r="D647" s="85">
        <v>44331</v>
      </c>
      <c r="E647" s="68" t="s">
        <v>574</v>
      </c>
      <c r="F647" s="15" t="s">
        <v>575</v>
      </c>
      <c r="G647" s="16">
        <v>115</v>
      </c>
      <c r="H647" s="2">
        <v>44317</v>
      </c>
      <c r="I647" s="85">
        <v>44331</v>
      </c>
      <c r="J647">
        <f t="shared" si="36"/>
        <v>15</v>
      </c>
      <c r="K647" s="2">
        <f t="shared" si="37"/>
        <v>44324</v>
      </c>
      <c r="L647" s="82">
        <v>44330.5</v>
      </c>
      <c r="M647" s="79">
        <v>44308.5</v>
      </c>
      <c r="O647">
        <f t="shared" si="38"/>
        <v>-15.5</v>
      </c>
      <c r="P647" s="3">
        <f t="shared" si="39"/>
        <v>-1782.5</v>
      </c>
    </row>
    <row r="648" spans="1:16" x14ac:dyDescent="0.35">
      <c r="A648" t="s">
        <v>378</v>
      </c>
      <c r="B648" s="68" t="s">
        <v>313</v>
      </c>
      <c r="C648" s="57">
        <v>44330</v>
      </c>
      <c r="D648" s="17">
        <v>44331</v>
      </c>
      <c r="E648" s="68" t="s">
        <v>494</v>
      </c>
      <c r="F648" s="15" t="s">
        <v>495</v>
      </c>
      <c r="G648" s="16">
        <v>112434.71000000004</v>
      </c>
      <c r="H648" s="2">
        <v>44317</v>
      </c>
      <c r="I648" s="17">
        <v>44331</v>
      </c>
      <c r="J648">
        <f t="shared" si="36"/>
        <v>15</v>
      </c>
      <c r="K648" s="2">
        <f t="shared" si="37"/>
        <v>44324</v>
      </c>
      <c r="L648" s="82">
        <v>44330.5</v>
      </c>
      <c r="M648" s="82">
        <v>44330.5</v>
      </c>
      <c r="O648">
        <f t="shared" si="38"/>
        <v>6.5</v>
      </c>
      <c r="P648" s="3">
        <f t="shared" si="39"/>
        <v>730825.61500000022</v>
      </c>
    </row>
    <row r="649" spans="1:16" x14ac:dyDescent="0.35">
      <c r="A649" t="s">
        <v>378</v>
      </c>
      <c r="B649" s="68" t="s">
        <v>313</v>
      </c>
      <c r="C649" s="57">
        <v>44330</v>
      </c>
      <c r="D649" s="17">
        <v>44331</v>
      </c>
      <c r="E649" s="68" t="s">
        <v>496</v>
      </c>
      <c r="F649" s="15" t="s">
        <v>497</v>
      </c>
      <c r="G649" s="16">
        <f>12172.36+8.5</f>
        <v>12180.86</v>
      </c>
      <c r="H649" s="2">
        <v>44317</v>
      </c>
      <c r="I649" s="17">
        <v>44331</v>
      </c>
      <c r="J649">
        <f t="shared" si="36"/>
        <v>15</v>
      </c>
      <c r="K649" s="2">
        <f t="shared" si="37"/>
        <v>44324</v>
      </c>
      <c r="L649" s="82">
        <v>44330.5</v>
      </c>
      <c r="M649" s="82">
        <v>44330.5</v>
      </c>
      <c r="O649">
        <f t="shared" si="38"/>
        <v>6.5</v>
      </c>
      <c r="P649" s="3">
        <f t="shared" si="39"/>
        <v>79175.59</v>
      </c>
    </row>
    <row r="650" spans="1:16" x14ac:dyDescent="0.35">
      <c r="A650" t="s">
        <v>378</v>
      </c>
      <c r="B650" s="68" t="s">
        <v>313</v>
      </c>
      <c r="C650" s="57">
        <v>44330</v>
      </c>
      <c r="D650" s="17">
        <v>44331</v>
      </c>
      <c r="E650" s="68" t="s">
        <v>498</v>
      </c>
      <c r="F650" s="15" t="s">
        <v>499</v>
      </c>
      <c r="G650" s="16">
        <v>20141.560000000016</v>
      </c>
      <c r="H650" s="2">
        <v>44317</v>
      </c>
      <c r="I650" s="17">
        <v>44331</v>
      </c>
      <c r="J650">
        <f t="shared" ref="J650:J713" si="40">I650-H650+1</f>
        <v>15</v>
      </c>
      <c r="K650" s="2">
        <f t="shared" ref="K650:K713" si="41">(H650+I650)/2</f>
        <v>44324</v>
      </c>
      <c r="L650" s="82">
        <v>44330.5</v>
      </c>
      <c r="M650" s="82">
        <v>44330.5</v>
      </c>
      <c r="O650">
        <f t="shared" ref="O650:O713" si="42">M650-K650</f>
        <v>6.5</v>
      </c>
      <c r="P650" s="3">
        <f t="shared" ref="P650:P713" si="43">G650*O650</f>
        <v>130920.1400000001</v>
      </c>
    </row>
    <row r="651" spans="1:16" x14ac:dyDescent="0.35">
      <c r="A651" t="s">
        <v>378</v>
      </c>
      <c r="B651" s="68" t="s">
        <v>313</v>
      </c>
      <c r="C651" s="57">
        <v>44330</v>
      </c>
      <c r="D651" s="17">
        <v>44331</v>
      </c>
      <c r="E651" s="68" t="s">
        <v>500</v>
      </c>
      <c r="F651" s="15" t="s">
        <v>501</v>
      </c>
      <c r="G651" s="16">
        <v>4002.009999999937</v>
      </c>
      <c r="H651" s="2">
        <v>44317</v>
      </c>
      <c r="I651" s="17">
        <v>44331</v>
      </c>
      <c r="J651">
        <f t="shared" si="40"/>
        <v>15</v>
      </c>
      <c r="K651" s="2">
        <f t="shared" si="41"/>
        <v>44324</v>
      </c>
      <c r="L651" s="82">
        <v>44330.5</v>
      </c>
      <c r="M651" s="82">
        <v>44330.5</v>
      </c>
      <c r="O651">
        <f t="shared" si="42"/>
        <v>6.5</v>
      </c>
      <c r="P651" s="3">
        <f t="shared" si="43"/>
        <v>26013.064999999591</v>
      </c>
    </row>
    <row r="652" spans="1:16" x14ac:dyDescent="0.35">
      <c r="A652" t="s">
        <v>378</v>
      </c>
      <c r="B652" s="68" t="s">
        <v>313</v>
      </c>
      <c r="C652" s="57">
        <v>44330</v>
      </c>
      <c r="D652" s="17">
        <v>44331</v>
      </c>
      <c r="E652" s="68" t="s">
        <v>532</v>
      </c>
      <c r="F652" s="15" t="s">
        <v>533</v>
      </c>
      <c r="G652" s="16">
        <v>5291.79</v>
      </c>
      <c r="H652" s="2">
        <v>44317</v>
      </c>
      <c r="I652" s="17">
        <v>44331</v>
      </c>
      <c r="J652">
        <f t="shared" si="40"/>
        <v>15</v>
      </c>
      <c r="K652" s="2">
        <f t="shared" si="41"/>
        <v>44324</v>
      </c>
      <c r="L652" s="82">
        <v>44330.5</v>
      </c>
      <c r="M652" s="79">
        <v>44330.5</v>
      </c>
      <c r="N652" s="2">
        <v>44329.5</v>
      </c>
      <c r="O652">
        <f t="shared" si="42"/>
        <v>6.5</v>
      </c>
      <c r="P652" s="3">
        <f t="shared" si="43"/>
        <v>34396.635000000002</v>
      </c>
    </row>
    <row r="653" spans="1:16" x14ac:dyDescent="0.35">
      <c r="A653" t="s">
        <v>378</v>
      </c>
      <c r="B653" s="68" t="s">
        <v>313</v>
      </c>
      <c r="C653" s="57">
        <v>44330</v>
      </c>
      <c r="D653" s="17">
        <v>44331</v>
      </c>
      <c r="E653" s="68" t="s">
        <v>534</v>
      </c>
      <c r="F653" s="15" t="s">
        <v>535</v>
      </c>
      <c r="G653" s="16">
        <v>23275.669999999991</v>
      </c>
      <c r="H653" s="2">
        <v>44317</v>
      </c>
      <c r="I653" s="17">
        <v>44331</v>
      </c>
      <c r="J653">
        <f t="shared" si="40"/>
        <v>15</v>
      </c>
      <c r="K653" s="2">
        <f t="shared" si="41"/>
        <v>44324</v>
      </c>
      <c r="L653" s="82">
        <v>44330.5</v>
      </c>
      <c r="M653" s="79">
        <v>44330.5</v>
      </c>
      <c r="N653" s="2">
        <v>44329.5</v>
      </c>
      <c r="O653">
        <f t="shared" si="42"/>
        <v>6.5</v>
      </c>
      <c r="P653" s="3">
        <f t="shared" si="43"/>
        <v>151291.85499999995</v>
      </c>
    </row>
    <row r="654" spans="1:16" x14ac:dyDescent="0.35">
      <c r="A654" t="s">
        <v>378</v>
      </c>
      <c r="B654" s="68" t="s">
        <v>313</v>
      </c>
      <c r="C654" s="57">
        <v>44330</v>
      </c>
      <c r="D654" s="17">
        <v>44331</v>
      </c>
      <c r="E654" s="68" t="s">
        <v>538</v>
      </c>
      <c r="F654" s="15" t="s">
        <v>539</v>
      </c>
      <c r="G654" s="16">
        <v>162.5</v>
      </c>
      <c r="H654" s="2">
        <v>44317</v>
      </c>
      <c r="I654" s="17">
        <v>44331</v>
      </c>
      <c r="J654">
        <f t="shared" si="40"/>
        <v>15</v>
      </c>
      <c r="K654" s="2">
        <f t="shared" si="41"/>
        <v>44324</v>
      </c>
      <c r="L654" s="82">
        <v>44330.5</v>
      </c>
      <c r="M654" s="79">
        <v>44330.5</v>
      </c>
      <c r="N654" s="2">
        <v>44329.5</v>
      </c>
      <c r="O654">
        <f t="shared" si="42"/>
        <v>6.5</v>
      </c>
      <c r="P654" s="3">
        <f t="shared" si="43"/>
        <v>1056.25</v>
      </c>
    </row>
    <row r="655" spans="1:16" x14ac:dyDescent="0.35">
      <c r="A655" t="s">
        <v>378</v>
      </c>
      <c r="B655" s="68" t="s">
        <v>313</v>
      </c>
      <c r="C655" s="57">
        <v>44330</v>
      </c>
      <c r="D655" s="17">
        <v>44331</v>
      </c>
      <c r="E655" s="68" t="s">
        <v>553</v>
      </c>
      <c r="F655" s="15" t="s">
        <v>554</v>
      </c>
      <c r="G655" s="16">
        <v>475.89</v>
      </c>
      <c r="H655" s="2">
        <v>44317</v>
      </c>
      <c r="I655" s="17">
        <v>44331</v>
      </c>
      <c r="J655">
        <f t="shared" si="40"/>
        <v>15</v>
      </c>
      <c r="K655" s="2">
        <f t="shared" si="41"/>
        <v>44324</v>
      </c>
      <c r="L655" s="82">
        <v>44330.5</v>
      </c>
      <c r="M655" s="79">
        <v>44330.5</v>
      </c>
      <c r="N655" s="2">
        <v>44329.5</v>
      </c>
      <c r="O655">
        <f t="shared" si="42"/>
        <v>6.5</v>
      </c>
      <c r="P655" s="3">
        <f t="shared" si="43"/>
        <v>3093.2849999999999</v>
      </c>
    </row>
    <row r="656" spans="1:16" x14ac:dyDescent="0.35">
      <c r="A656" t="s">
        <v>378</v>
      </c>
      <c r="B656" s="21" t="s">
        <v>313</v>
      </c>
      <c r="C656" s="46">
        <v>44330</v>
      </c>
      <c r="D656" s="2">
        <v>44331</v>
      </c>
      <c r="E656" s="68" t="s">
        <v>544</v>
      </c>
      <c r="F656" t="s">
        <v>546</v>
      </c>
      <c r="G656" s="3">
        <v>8.24</v>
      </c>
      <c r="H656" s="2">
        <v>44317</v>
      </c>
      <c r="I656" s="2">
        <v>44331</v>
      </c>
      <c r="J656">
        <f t="shared" si="40"/>
        <v>15</v>
      </c>
      <c r="K656" s="2">
        <f t="shared" si="41"/>
        <v>44324</v>
      </c>
      <c r="L656" s="80">
        <v>44330.5</v>
      </c>
      <c r="M656" s="79">
        <v>44368.5</v>
      </c>
      <c r="O656">
        <f t="shared" si="42"/>
        <v>44.5</v>
      </c>
      <c r="P656" s="3">
        <f t="shared" si="43"/>
        <v>366.68</v>
      </c>
    </row>
    <row r="657" spans="1:16" x14ac:dyDescent="0.35">
      <c r="A657" t="s">
        <v>378</v>
      </c>
      <c r="B657" s="21" t="s">
        <v>313</v>
      </c>
      <c r="C657" s="46">
        <v>44330</v>
      </c>
      <c r="D657" s="2">
        <v>44331</v>
      </c>
      <c r="E657" s="68" t="s">
        <v>544</v>
      </c>
      <c r="F657" t="s">
        <v>546</v>
      </c>
      <c r="G657" s="3">
        <v>34.200000000000003</v>
      </c>
      <c r="H657" s="2">
        <v>44317</v>
      </c>
      <c r="I657" s="2">
        <v>44331</v>
      </c>
      <c r="J657">
        <f t="shared" si="40"/>
        <v>15</v>
      </c>
      <c r="K657" s="2">
        <f t="shared" si="41"/>
        <v>44324</v>
      </c>
      <c r="L657" s="80">
        <v>44330.5</v>
      </c>
      <c r="M657" s="79">
        <v>44368.5</v>
      </c>
      <c r="O657">
        <f t="shared" si="42"/>
        <v>44.5</v>
      </c>
      <c r="P657" s="3">
        <f t="shared" si="43"/>
        <v>1521.9</v>
      </c>
    </row>
    <row r="658" spans="1:16" x14ac:dyDescent="0.35">
      <c r="A658" t="s">
        <v>378</v>
      </c>
      <c r="B658" s="21" t="s">
        <v>313</v>
      </c>
      <c r="C658" s="46">
        <v>44330</v>
      </c>
      <c r="D658" s="2">
        <v>44331</v>
      </c>
      <c r="E658" s="68" t="s">
        <v>544</v>
      </c>
      <c r="F658" t="s">
        <v>546</v>
      </c>
      <c r="G658" s="3">
        <v>5</v>
      </c>
      <c r="H658" s="2">
        <v>44317</v>
      </c>
      <c r="I658" s="2">
        <v>44331</v>
      </c>
      <c r="J658">
        <f t="shared" si="40"/>
        <v>15</v>
      </c>
      <c r="K658" s="2">
        <f t="shared" si="41"/>
        <v>44324</v>
      </c>
      <c r="L658" s="80">
        <v>44330.5</v>
      </c>
      <c r="M658" s="79">
        <v>44368.5</v>
      </c>
      <c r="O658">
        <f t="shared" si="42"/>
        <v>44.5</v>
      </c>
      <c r="P658" s="3">
        <f t="shared" si="43"/>
        <v>222.5</v>
      </c>
    </row>
    <row r="659" spans="1:16" x14ac:dyDescent="0.35">
      <c r="A659" t="s">
        <v>378</v>
      </c>
      <c r="B659" s="21" t="s">
        <v>313</v>
      </c>
      <c r="C659" s="46">
        <v>44330</v>
      </c>
      <c r="D659" s="2">
        <v>44331</v>
      </c>
      <c r="E659" s="68" t="s">
        <v>544</v>
      </c>
      <c r="F659" t="s">
        <v>546</v>
      </c>
      <c r="G659" s="3">
        <v>12</v>
      </c>
      <c r="H659" s="2">
        <v>44317</v>
      </c>
      <c r="I659" s="2">
        <v>44331</v>
      </c>
      <c r="J659">
        <f t="shared" si="40"/>
        <v>15</v>
      </c>
      <c r="K659" s="2">
        <f t="shared" si="41"/>
        <v>44324</v>
      </c>
      <c r="L659" s="80">
        <v>44330.5</v>
      </c>
      <c r="M659" s="79">
        <v>44368.5</v>
      </c>
      <c r="O659">
        <f t="shared" si="42"/>
        <v>44.5</v>
      </c>
      <c r="P659" s="3">
        <f t="shared" si="43"/>
        <v>534</v>
      </c>
    </row>
    <row r="660" spans="1:16" x14ac:dyDescent="0.35">
      <c r="A660" t="s">
        <v>378</v>
      </c>
      <c r="B660" s="21" t="s">
        <v>313</v>
      </c>
      <c r="C660" s="46">
        <v>44330</v>
      </c>
      <c r="D660" s="2">
        <v>44331</v>
      </c>
      <c r="E660" s="68" t="s">
        <v>544</v>
      </c>
      <c r="F660" t="s">
        <v>545</v>
      </c>
      <c r="G660" s="3">
        <v>836.66999999999962</v>
      </c>
      <c r="H660" s="2">
        <v>44317</v>
      </c>
      <c r="I660" s="2">
        <v>44331</v>
      </c>
      <c r="J660">
        <f t="shared" si="40"/>
        <v>15</v>
      </c>
      <c r="K660" s="2">
        <f t="shared" si="41"/>
        <v>44324</v>
      </c>
      <c r="L660" s="80">
        <v>44330.5</v>
      </c>
      <c r="M660" s="79">
        <v>44356.5</v>
      </c>
      <c r="O660">
        <f t="shared" si="42"/>
        <v>32.5</v>
      </c>
      <c r="P660" s="3">
        <f t="shared" si="43"/>
        <v>27191.774999999987</v>
      </c>
    </row>
    <row r="661" spans="1:16" x14ac:dyDescent="0.35">
      <c r="A661" t="s">
        <v>378</v>
      </c>
      <c r="B661" s="21" t="s">
        <v>313</v>
      </c>
      <c r="C661" s="46">
        <v>44330</v>
      </c>
      <c r="D661" s="2">
        <v>44331</v>
      </c>
      <c r="E661" s="68" t="s">
        <v>544</v>
      </c>
      <c r="F661" t="s">
        <v>546</v>
      </c>
      <c r="G661" s="3">
        <v>69256.279999999912</v>
      </c>
      <c r="H661" s="2">
        <v>44317</v>
      </c>
      <c r="I661" s="2">
        <v>44331</v>
      </c>
      <c r="J661">
        <f t="shared" si="40"/>
        <v>15</v>
      </c>
      <c r="K661" s="2">
        <f t="shared" si="41"/>
        <v>44324</v>
      </c>
      <c r="L661" s="80">
        <v>44330.5</v>
      </c>
      <c r="M661" s="79">
        <v>44368.5</v>
      </c>
      <c r="O661">
        <f t="shared" si="42"/>
        <v>44.5</v>
      </c>
      <c r="P661" s="3">
        <f t="shared" si="43"/>
        <v>3081904.4599999962</v>
      </c>
    </row>
    <row r="662" spans="1:16" x14ac:dyDescent="0.35">
      <c r="A662" t="s">
        <v>379</v>
      </c>
      <c r="B662" s="68" t="s">
        <v>313</v>
      </c>
      <c r="C662" s="57">
        <v>44344</v>
      </c>
      <c r="D662" s="17">
        <v>44347</v>
      </c>
      <c r="E662" s="68" t="s">
        <v>430</v>
      </c>
      <c r="F662" s="15" t="s">
        <v>431</v>
      </c>
      <c r="G662" s="16">
        <v>10.88</v>
      </c>
      <c r="H662" s="2">
        <v>44332</v>
      </c>
      <c r="I662" s="17">
        <v>44347</v>
      </c>
      <c r="J662">
        <f t="shared" si="40"/>
        <v>16</v>
      </c>
      <c r="K662" s="2">
        <f t="shared" si="41"/>
        <v>44339.5</v>
      </c>
      <c r="L662" s="82">
        <v>44344.5</v>
      </c>
      <c r="M662" s="82">
        <v>44344.5</v>
      </c>
      <c r="O662">
        <f t="shared" si="42"/>
        <v>5</v>
      </c>
      <c r="P662" s="3">
        <f t="shared" si="43"/>
        <v>54.400000000000006</v>
      </c>
    </row>
    <row r="663" spans="1:16" x14ac:dyDescent="0.35">
      <c r="A663" t="s">
        <v>379</v>
      </c>
      <c r="B663" s="68" t="s">
        <v>313</v>
      </c>
      <c r="C663" s="57">
        <v>44344</v>
      </c>
      <c r="D663" s="17">
        <v>44347</v>
      </c>
      <c r="E663" s="68" t="s">
        <v>432</v>
      </c>
      <c r="F663" s="15" t="s">
        <v>433</v>
      </c>
      <c r="G663" s="16">
        <v>11.08</v>
      </c>
      <c r="H663" s="2">
        <v>44332</v>
      </c>
      <c r="I663" s="17">
        <v>44347</v>
      </c>
      <c r="J663">
        <f t="shared" si="40"/>
        <v>16</v>
      </c>
      <c r="K663" s="2">
        <f t="shared" si="41"/>
        <v>44339.5</v>
      </c>
      <c r="L663" s="82">
        <v>44344.5</v>
      </c>
      <c r="M663" s="82">
        <v>44344.5</v>
      </c>
      <c r="O663">
        <f t="shared" si="42"/>
        <v>5</v>
      </c>
      <c r="P663" s="3">
        <f t="shared" si="43"/>
        <v>55.4</v>
      </c>
    </row>
    <row r="664" spans="1:16" x14ac:dyDescent="0.35">
      <c r="A664" t="s">
        <v>379</v>
      </c>
      <c r="B664" s="68" t="s">
        <v>313</v>
      </c>
      <c r="C664" s="57">
        <v>44344</v>
      </c>
      <c r="D664" s="17">
        <v>44347</v>
      </c>
      <c r="E664" s="68" t="s">
        <v>434</v>
      </c>
      <c r="F664" s="15" t="s">
        <v>435</v>
      </c>
      <c r="G664" s="16">
        <v>11.07</v>
      </c>
      <c r="H664" s="2">
        <v>44332</v>
      </c>
      <c r="I664" s="17">
        <v>44347</v>
      </c>
      <c r="J664">
        <f t="shared" si="40"/>
        <v>16</v>
      </c>
      <c r="K664" s="2">
        <f t="shared" si="41"/>
        <v>44339.5</v>
      </c>
      <c r="L664" s="82">
        <v>44344.5</v>
      </c>
      <c r="M664" s="82">
        <v>44344.5</v>
      </c>
      <c r="O664">
        <f t="shared" si="42"/>
        <v>5</v>
      </c>
      <c r="P664" s="3">
        <f t="shared" si="43"/>
        <v>55.35</v>
      </c>
    </row>
    <row r="665" spans="1:16" x14ac:dyDescent="0.35">
      <c r="A665" t="s">
        <v>379</v>
      </c>
      <c r="B665" s="68" t="s">
        <v>313</v>
      </c>
      <c r="C665" s="57">
        <v>44344</v>
      </c>
      <c r="D665" s="17">
        <v>44347</v>
      </c>
      <c r="E665" s="68" t="s">
        <v>436</v>
      </c>
      <c r="F665" s="15" t="s">
        <v>437</v>
      </c>
      <c r="G665" s="16">
        <v>43.74</v>
      </c>
      <c r="H665" s="2">
        <v>44332</v>
      </c>
      <c r="I665" s="17">
        <v>44347</v>
      </c>
      <c r="J665">
        <f t="shared" si="40"/>
        <v>16</v>
      </c>
      <c r="K665" s="2">
        <f t="shared" si="41"/>
        <v>44339.5</v>
      </c>
      <c r="L665" s="82">
        <v>44344.5</v>
      </c>
      <c r="M665" s="82">
        <v>44344.5</v>
      </c>
      <c r="O665">
        <f t="shared" si="42"/>
        <v>5</v>
      </c>
      <c r="P665" s="3">
        <f t="shared" si="43"/>
        <v>218.70000000000002</v>
      </c>
    </row>
    <row r="666" spans="1:16" x14ac:dyDescent="0.35">
      <c r="A666" t="s">
        <v>379</v>
      </c>
      <c r="B666" s="68" t="s">
        <v>313</v>
      </c>
      <c r="C666" s="57">
        <v>44344</v>
      </c>
      <c r="D666" s="17">
        <v>44347</v>
      </c>
      <c r="E666" s="68" t="s">
        <v>440</v>
      </c>
      <c r="F666" s="15" t="s">
        <v>441</v>
      </c>
      <c r="G666" s="16">
        <v>3.34</v>
      </c>
      <c r="H666" s="2">
        <v>44332</v>
      </c>
      <c r="I666" s="17">
        <v>44347</v>
      </c>
      <c r="J666">
        <f t="shared" si="40"/>
        <v>16</v>
      </c>
      <c r="K666" s="2">
        <f t="shared" si="41"/>
        <v>44339.5</v>
      </c>
      <c r="L666" s="82">
        <v>44344.5</v>
      </c>
      <c r="M666" s="79">
        <v>44342.5</v>
      </c>
      <c r="O666">
        <f t="shared" si="42"/>
        <v>3</v>
      </c>
      <c r="P666" s="3">
        <f t="shared" si="43"/>
        <v>10.02</v>
      </c>
    </row>
    <row r="667" spans="1:16" x14ac:dyDescent="0.35">
      <c r="A667" t="s">
        <v>379</v>
      </c>
      <c r="B667" s="68" t="s">
        <v>313</v>
      </c>
      <c r="C667" s="57">
        <v>44344</v>
      </c>
      <c r="D667" s="17">
        <v>44347</v>
      </c>
      <c r="E667" s="68" t="s">
        <v>442</v>
      </c>
      <c r="F667" s="15" t="s">
        <v>443</v>
      </c>
      <c r="G667" s="16">
        <v>15.5</v>
      </c>
      <c r="H667" s="2">
        <v>44332</v>
      </c>
      <c r="I667" s="17">
        <v>44347</v>
      </c>
      <c r="J667">
        <f t="shared" si="40"/>
        <v>16</v>
      </c>
      <c r="K667" s="2">
        <f t="shared" si="41"/>
        <v>44339.5</v>
      </c>
      <c r="L667" s="82">
        <v>44344.5</v>
      </c>
      <c r="M667" s="82">
        <v>44344.5</v>
      </c>
      <c r="O667">
        <f t="shared" si="42"/>
        <v>5</v>
      </c>
      <c r="P667" s="3">
        <f t="shared" si="43"/>
        <v>77.5</v>
      </c>
    </row>
    <row r="668" spans="1:16" x14ac:dyDescent="0.35">
      <c r="A668" t="s">
        <v>379</v>
      </c>
      <c r="B668" s="68" t="s">
        <v>313</v>
      </c>
      <c r="C668" s="57">
        <v>44344</v>
      </c>
      <c r="D668" s="17">
        <v>44347</v>
      </c>
      <c r="E668" s="68" t="s">
        <v>476</v>
      </c>
      <c r="F668" s="15" t="s">
        <v>477</v>
      </c>
      <c r="G668" s="16">
        <v>0.81</v>
      </c>
      <c r="H668" s="2">
        <v>44332</v>
      </c>
      <c r="I668" s="17">
        <v>44347</v>
      </c>
      <c r="J668">
        <f t="shared" si="40"/>
        <v>16</v>
      </c>
      <c r="K668" s="2">
        <f t="shared" si="41"/>
        <v>44339.5</v>
      </c>
      <c r="L668" s="82">
        <v>44344.5</v>
      </c>
      <c r="M668" s="82">
        <v>44344.5</v>
      </c>
      <c r="O668">
        <f t="shared" si="42"/>
        <v>5</v>
      </c>
      <c r="P668" s="3">
        <f t="shared" si="43"/>
        <v>4.0500000000000007</v>
      </c>
    </row>
    <row r="669" spans="1:16" x14ac:dyDescent="0.35">
      <c r="A669" t="s">
        <v>379</v>
      </c>
      <c r="B669" s="68" t="s">
        <v>313</v>
      </c>
      <c r="C669" s="57">
        <v>44344</v>
      </c>
      <c r="D669" s="17">
        <v>44347</v>
      </c>
      <c r="E669" s="68" t="s">
        <v>478</v>
      </c>
      <c r="F669" s="15" t="s">
        <v>479</v>
      </c>
      <c r="G669" s="16">
        <v>83.34</v>
      </c>
      <c r="H669" s="2">
        <v>44332</v>
      </c>
      <c r="I669" s="17">
        <v>44347</v>
      </c>
      <c r="J669">
        <f t="shared" si="40"/>
        <v>16</v>
      </c>
      <c r="K669" s="2">
        <f t="shared" si="41"/>
        <v>44339.5</v>
      </c>
      <c r="L669" s="82">
        <v>44344.5</v>
      </c>
      <c r="M669" s="82">
        <v>44344.5</v>
      </c>
      <c r="O669">
        <f t="shared" si="42"/>
        <v>5</v>
      </c>
      <c r="P669" s="3">
        <f t="shared" si="43"/>
        <v>416.70000000000005</v>
      </c>
    </row>
    <row r="670" spans="1:16" x14ac:dyDescent="0.35">
      <c r="A670" t="s">
        <v>379</v>
      </c>
      <c r="B670" s="68" t="s">
        <v>313</v>
      </c>
      <c r="C670" s="57">
        <v>44344</v>
      </c>
      <c r="D670" s="17">
        <v>44347</v>
      </c>
      <c r="E670" s="68" t="s">
        <v>480</v>
      </c>
      <c r="F670" s="15" t="s">
        <v>481</v>
      </c>
      <c r="G670" s="16">
        <v>83.34</v>
      </c>
      <c r="H670" s="2">
        <v>44332</v>
      </c>
      <c r="I670" s="17">
        <v>44347</v>
      </c>
      <c r="J670">
        <f t="shared" si="40"/>
        <v>16</v>
      </c>
      <c r="K670" s="2">
        <f t="shared" si="41"/>
        <v>44339.5</v>
      </c>
      <c r="L670" s="82">
        <v>44344.5</v>
      </c>
      <c r="M670" s="82">
        <v>44344.5</v>
      </c>
      <c r="O670">
        <f t="shared" si="42"/>
        <v>5</v>
      </c>
      <c r="P670" s="3">
        <f t="shared" si="43"/>
        <v>416.70000000000005</v>
      </c>
    </row>
    <row r="671" spans="1:16" x14ac:dyDescent="0.35">
      <c r="A671" t="s">
        <v>379</v>
      </c>
      <c r="B671" s="68" t="s">
        <v>313</v>
      </c>
      <c r="C671" s="57">
        <v>44344</v>
      </c>
      <c r="D671" s="17">
        <v>44347</v>
      </c>
      <c r="E671" s="68" t="s">
        <v>444</v>
      </c>
      <c r="F671" s="15" t="s">
        <v>445</v>
      </c>
      <c r="G671" s="16">
        <v>101.83</v>
      </c>
      <c r="H671" s="2">
        <v>44332</v>
      </c>
      <c r="I671" s="17">
        <v>44347</v>
      </c>
      <c r="J671">
        <f t="shared" si="40"/>
        <v>16</v>
      </c>
      <c r="K671" s="2">
        <f t="shared" si="41"/>
        <v>44339.5</v>
      </c>
      <c r="L671" s="82">
        <v>44344.5</v>
      </c>
      <c r="M671" s="82">
        <v>44344.5</v>
      </c>
      <c r="O671">
        <f t="shared" si="42"/>
        <v>5</v>
      </c>
      <c r="P671" s="3">
        <f t="shared" si="43"/>
        <v>509.15</v>
      </c>
    </row>
    <row r="672" spans="1:16" x14ac:dyDescent="0.35">
      <c r="A672" t="s">
        <v>379</v>
      </c>
      <c r="B672" s="68" t="s">
        <v>313</v>
      </c>
      <c r="C672" s="57">
        <v>44344</v>
      </c>
      <c r="D672" s="17">
        <v>44347</v>
      </c>
      <c r="E672" s="68" t="s">
        <v>494</v>
      </c>
      <c r="F672" s="15" t="s">
        <v>495</v>
      </c>
      <c r="G672" s="16">
        <v>7.1</v>
      </c>
      <c r="H672" s="2">
        <v>44332</v>
      </c>
      <c r="I672" s="17">
        <v>44347</v>
      </c>
      <c r="J672">
        <f t="shared" si="40"/>
        <v>16</v>
      </c>
      <c r="K672" s="2">
        <f t="shared" si="41"/>
        <v>44339.5</v>
      </c>
      <c r="L672" s="82">
        <v>44344.5</v>
      </c>
      <c r="M672" s="82">
        <v>44344.5</v>
      </c>
      <c r="O672">
        <f t="shared" si="42"/>
        <v>5</v>
      </c>
      <c r="P672" s="3">
        <f t="shared" si="43"/>
        <v>35.5</v>
      </c>
    </row>
    <row r="673" spans="1:16" x14ac:dyDescent="0.35">
      <c r="A673" t="s">
        <v>379</v>
      </c>
      <c r="B673" s="68" t="s">
        <v>313</v>
      </c>
      <c r="C673" s="57">
        <v>44344</v>
      </c>
      <c r="D673" s="17">
        <v>44347</v>
      </c>
      <c r="E673" s="68" t="s">
        <v>456</v>
      </c>
      <c r="F673" s="15" t="s">
        <v>457</v>
      </c>
      <c r="G673" s="16">
        <v>54.27</v>
      </c>
      <c r="H673" s="2">
        <v>44332</v>
      </c>
      <c r="I673" s="17">
        <v>44347</v>
      </c>
      <c r="J673">
        <f t="shared" si="40"/>
        <v>16</v>
      </c>
      <c r="K673" s="2">
        <f t="shared" si="41"/>
        <v>44339.5</v>
      </c>
      <c r="L673" s="82">
        <v>44344.5</v>
      </c>
      <c r="M673" s="82">
        <v>44344.5</v>
      </c>
      <c r="O673">
        <f t="shared" si="42"/>
        <v>5</v>
      </c>
      <c r="P673" s="3">
        <f t="shared" si="43"/>
        <v>271.35000000000002</v>
      </c>
    </row>
    <row r="674" spans="1:16" x14ac:dyDescent="0.35">
      <c r="A674" t="s">
        <v>379</v>
      </c>
      <c r="B674" s="68" t="s">
        <v>313</v>
      </c>
      <c r="C674" s="57">
        <v>44344</v>
      </c>
      <c r="D674" s="17">
        <v>44347</v>
      </c>
      <c r="E674" s="68" t="s">
        <v>432</v>
      </c>
      <c r="F674" s="15" t="s">
        <v>433</v>
      </c>
      <c r="G674" s="16">
        <v>54.27</v>
      </c>
      <c r="H674" s="2">
        <v>44332</v>
      </c>
      <c r="I674" s="17">
        <v>44347</v>
      </c>
      <c r="J674">
        <f t="shared" si="40"/>
        <v>16</v>
      </c>
      <c r="K674" s="2">
        <f t="shared" si="41"/>
        <v>44339.5</v>
      </c>
      <c r="L674" s="82">
        <v>44344.5</v>
      </c>
      <c r="M674" s="82">
        <v>44344.5</v>
      </c>
      <c r="O674">
        <f t="shared" si="42"/>
        <v>5</v>
      </c>
      <c r="P674" s="3">
        <f t="shared" si="43"/>
        <v>271.35000000000002</v>
      </c>
    </row>
    <row r="675" spans="1:16" x14ac:dyDescent="0.35">
      <c r="A675" t="s">
        <v>379</v>
      </c>
      <c r="B675" s="68" t="s">
        <v>313</v>
      </c>
      <c r="C675" s="57">
        <v>44344</v>
      </c>
      <c r="D675" s="17">
        <v>44347</v>
      </c>
      <c r="E675" s="68" t="s">
        <v>438</v>
      </c>
      <c r="F675" s="15" t="s">
        <v>439</v>
      </c>
      <c r="G675" s="16">
        <v>54.27</v>
      </c>
      <c r="H675" s="2">
        <v>44332</v>
      </c>
      <c r="I675" s="17">
        <v>44347</v>
      </c>
      <c r="J675">
        <f t="shared" si="40"/>
        <v>16</v>
      </c>
      <c r="K675" s="2">
        <f t="shared" si="41"/>
        <v>44339.5</v>
      </c>
      <c r="L675" s="82">
        <v>44344.5</v>
      </c>
      <c r="M675" s="82">
        <v>44344.5</v>
      </c>
      <c r="O675">
        <f t="shared" si="42"/>
        <v>5</v>
      </c>
      <c r="P675" s="3">
        <f t="shared" si="43"/>
        <v>271.35000000000002</v>
      </c>
    </row>
    <row r="676" spans="1:16" x14ac:dyDescent="0.35">
      <c r="A676" t="s">
        <v>379</v>
      </c>
      <c r="B676" s="68" t="s">
        <v>313</v>
      </c>
      <c r="C676" s="57">
        <v>44344</v>
      </c>
      <c r="D676" s="17">
        <v>44347</v>
      </c>
      <c r="E676" s="68" t="s">
        <v>440</v>
      </c>
      <c r="F676" s="15" t="s">
        <v>441</v>
      </c>
      <c r="G676" s="16">
        <v>6.68</v>
      </c>
      <c r="H676" s="2">
        <v>44332</v>
      </c>
      <c r="I676" s="17">
        <v>44347</v>
      </c>
      <c r="J676">
        <f t="shared" si="40"/>
        <v>16</v>
      </c>
      <c r="K676" s="2">
        <f t="shared" si="41"/>
        <v>44339.5</v>
      </c>
      <c r="L676" s="82">
        <v>44344.5</v>
      </c>
      <c r="M676" s="79">
        <v>44342.5</v>
      </c>
      <c r="O676">
        <f t="shared" si="42"/>
        <v>3</v>
      </c>
      <c r="P676" s="3">
        <f t="shared" si="43"/>
        <v>20.04</v>
      </c>
    </row>
    <row r="677" spans="1:16" x14ac:dyDescent="0.35">
      <c r="A677" t="s">
        <v>379</v>
      </c>
      <c r="B677" s="68" t="s">
        <v>313</v>
      </c>
      <c r="C677" s="57">
        <v>44344</v>
      </c>
      <c r="D677" s="17">
        <v>44347</v>
      </c>
      <c r="E677" s="68" t="s">
        <v>478</v>
      </c>
      <c r="F677" s="15" t="s">
        <v>479</v>
      </c>
      <c r="G677" s="16">
        <v>83.34</v>
      </c>
      <c r="H677" s="2">
        <v>44332</v>
      </c>
      <c r="I677" s="17">
        <v>44347</v>
      </c>
      <c r="J677">
        <f t="shared" si="40"/>
        <v>16</v>
      </c>
      <c r="K677" s="2">
        <f t="shared" si="41"/>
        <v>44339.5</v>
      </c>
      <c r="L677" s="82">
        <v>44344.5</v>
      </c>
      <c r="M677" s="82">
        <v>44344.5</v>
      </c>
      <c r="O677">
        <f t="shared" si="42"/>
        <v>5</v>
      </c>
      <c r="P677" s="3">
        <f t="shared" si="43"/>
        <v>416.70000000000005</v>
      </c>
    </row>
    <row r="678" spans="1:16" x14ac:dyDescent="0.35">
      <c r="A678" t="s">
        <v>379</v>
      </c>
      <c r="B678" s="68" t="s">
        <v>313</v>
      </c>
      <c r="C678" s="57">
        <v>44344</v>
      </c>
      <c r="D678" s="17">
        <v>44347</v>
      </c>
      <c r="E678" s="68" t="s">
        <v>480</v>
      </c>
      <c r="F678" s="15" t="s">
        <v>481</v>
      </c>
      <c r="G678" s="16">
        <v>83.34</v>
      </c>
      <c r="H678" s="2">
        <v>44332</v>
      </c>
      <c r="I678" s="17">
        <v>44347</v>
      </c>
      <c r="J678">
        <f t="shared" si="40"/>
        <v>16</v>
      </c>
      <c r="K678" s="2">
        <f t="shared" si="41"/>
        <v>44339.5</v>
      </c>
      <c r="L678" s="82">
        <v>44344.5</v>
      </c>
      <c r="M678" s="82">
        <v>44344.5</v>
      </c>
      <c r="O678">
        <f t="shared" si="42"/>
        <v>5</v>
      </c>
      <c r="P678" s="3">
        <f t="shared" si="43"/>
        <v>416.70000000000005</v>
      </c>
    </row>
    <row r="679" spans="1:16" x14ac:dyDescent="0.35">
      <c r="A679" t="s">
        <v>379</v>
      </c>
      <c r="B679" s="68" t="s">
        <v>313</v>
      </c>
      <c r="C679" s="57">
        <v>44344</v>
      </c>
      <c r="D679" s="17">
        <v>44347</v>
      </c>
      <c r="E679" s="68" t="s">
        <v>444</v>
      </c>
      <c r="F679" s="15" t="s">
        <v>445</v>
      </c>
      <c r="G679" s="16">
        <v>65</v>
      </c>
      <c r="H679" s="2">
        <v>44332</v>
      </c>
      <c r="I679" s="17">
        <v>44347</v>
      </c>
      <c r="J679">
        <f t="shared" si="40"/>
        <v>16</v>
      </c>
      <c r="K679" s="2">
        <f t="shared" si="41"/>
        <v>44339.5</v>
      </c>
      <c r="L679" s="82">
        <v>44344.5</v>
      </c>
      <c r="M679" s="82">
        <v>44344.5</v>
      </c>
      <c r="O679">
        <f t="shared" si="42"/>
        <v>5</v>
      </c>
      <c r="P679" s="3">
        <f t="shared" si="43"/>
        <v>325</v>
      </c>
    </row>
    <row r="680" spans="1:16" x14ac:dyDescent="0.35">
      <c r="A680" t="s">
        <v>379</v>
      </c>
      <c r="B680" s="68" t="s">
        <v>313</v>
      </c>
      <c r="C680" s="57">
        <v>44344</v>
      </c>
      <c r="D680" s="17">
        <v>44347</v>
      </c>
      <c r="E680" s="68" t="s">
        <v>430</v>
      </c>
      <c r="F680" s="15" t="s">
        <v>431</v>
      </c>
      <c r="G680" s="16">
        <v>80.569999999999993</v>
      </c>
      <c r="H680" s="2">
        <v>44332</v>
      </c>
      <c r="I680" s="17">
        <v>44347</v>
      </c>
      <c r="J680">
        <f t="shared" si="40"/>
        <v>16</v>
      </c>
      <c r="K680" s="2">
        <f t="shared" si="41"/>
        <v>44339.5</v>
      </c>
      <c r="L680" s="82">
        <v>44344.5</v>
      </c>
      <c r="M680" s="82">
        <v>44344.5</v>
      </c>
      <c r="O680">
        <f t="shared" si="42"/>
        <v>5</v>
      </c>
      <c r="P680" s="3">
        <f t="shared" si="43"/>
        <v>402.84999999999997</v>
      </c>
    </row>
    <row r="681" spans="1:16" x14ac:dyDescent="0.35">
      <c r="A681" t="s">
        <v>379</v>
      </c>
      <c r="B681" s="68" t="s">
        <v>313</v>
      </c>
      <c r="C681" s="57">
        <v>44344</v>
      </c>
      <c r="D681" s="17">
        <v>44347</v>
      </c>
      <c r="E681" s="68" t="s">
        <v>432</v>
      </c>
      <c r="F681" s="15" t="s">
        <v>433</v>
      </c>
      <c r="G681" s="16">
        <v>120.85</v>
      </c>
      <c r="H681" s="2">
        <v>44332</v>
      </c>
      <c r="I681" s="17">
        <v>44347</v>
      </c>
      <c r="J681">
        <f t="shared" si="40"/>
        <v>16</v>
      </c>
      <c r="K681" s="2">
        <f t="shared" si="41"/>
        <v>44339.5</v>
      </c>
      <c r="L681" s="82">
        <v>44344.5</v>
      </c>
      <c r="M681" s="82">
        <v>44344.5</v>
      </c>
      <c r="O681">
        <f t="shared" si="42"/>
        <v>5</v>
      </c>
      <c r="P681" s="3">
        <f t="shared" si="43"/>
        <v>604.25</v>
      </c>
    </row>
    <row r="682" spans="1:16" x14ac:dyDescent="0.35">
      <c r="A682" t="s">
        <v>379</v>
      </c>
      <c r="B682" s="68" t="s">
        <v>313</v>
      </c>
      <c r="C682" s="57">
        <v>44344</v>
      </c>
      <c r="D682" s="17">
        <v>44347</v>
      </c>
      <c r="E682" s="68" t="s">
        <v>434</v>
      </c>
      <c r="F682" s="15" t="s">
        <v>435</v>
      </c>
      <c r="G682" s="16">
        <v>302.13</v>
      </c>
      <c r="H682" s="2">
        <v>44332</v>
      </c>
      <c r="I682" s="17">
        <v>44347</v>
      </c>
      <c r="J682">
        <f t="shared" si="40"/>
        <v>16</v>
      </c>
      <c r="K682" s="2">
        <f t="shared" si="41"/>
        <v>44339.5</v>
      </c>
      <c r="L682" s="82">
        <v>44344.5</v>
      </c>
      <c r="M682" s="82">
        <v>44344.5</v>
      </c>
      <c r="O682">
        <f t="shared" si="42"/>
        <v>5</v>
      </c>
      <c r="P682" s="3">
        <f t="shared" si="43"/>
        <v>1510.65</v>
      </c>
    </row>
    <row r="683" spans="1:16" x14ac:dyDescent="0.35">
      <c r="A683" t="s">
        <v>379</v>
      </c>
      <c r="B683" s="68" t="s">
        <v>313</v>
      </c>
      <c r="C683" s="57">
        <v>44344</v>
      </c>
      <c r="D683" s="17">
        <v>44347</v>
      </c>
      <c r="E683" s="68" t="s">
        <v>436</v>
      </c>
      <c r="F683" s="15" t="s">
        <v>437</v>
      </c>
      <c r="G683" s="16">
        <v>183.46</v>
      </c>
      <c r="H683" s="2">
        <v>44332</v>
      </c>
      <c r="I683" s="17">
        <v>44347</v>
      </c>
      <c r="J683">
        <f t="shared" si="40"/>
        <v>16</v>
      </c>
      <c r="K683" s="2">
        <f t="shared" si="41"/>
        <v>44339.5</v>
      </c>
      <c r="L683" s="82">
        <v>44344.5</v>
      </c>
      <c r="M683" s="82">
        <v>44344.5</v>
      </c>
      <c r="O683">
        <f t="shared" si="42"/>
        <v>5</v>
      </c>
      <c r="P683" s="3">
        <f t="shared" si="43"/>
        <v>917.30000000000007</v>
      </c>
    </row>
    <row r="684" spans="1:16" x14ac:dyDescent="0.35">
      <c r="A684" t="s">
        <v>379</v>
      </c>
      <c r="B684" s="68" t="s">
        <v>313</v>
      </c>
      <c r="C684" s="57">
        <v>44344</v>
      </c>
      <c r="D684" s="17">
        <v>44347</v>
      </c>
      <c r="E684" s="68" t="s">
        <v>440</v>
      </c>
      <c r="F684" s="15" t="s">
        <v>441</v>
      </c>
      <c r="G684" s="16">
        <v>7.01</v>
      </c>
      <c r="H684" s="2">
        <v>44332</v>
      </c>
      <c r="I684" s="17">
        <v>44347</v>
      </c>
      <c r="J684">
        <f t="shared" si="40"/>
        <v>16</v>
      </c>
      <c r="K684" s="2">
        <f t="shared" si="41"/>
        <v>44339.5</v>
      </c>
      <c r="L684" s="82">
        <v>44344.5</v>
      </c>
      <c r="M684" s="79">
        <v>44342.5</v>
      </c>
      <c r="O684">
        <f t="shared" si="42"/>
        <v>3</v>
      </c>
      <c r="P684" s="3">
        <f t="shared" si="43"/>
        <v>21.03</v>
      </c>
    </row>
    <row r="685" spans="1:16" x14ac:dyDescent="0.35">
      <c r="A685" t="s">
        <v>379</v>
      </c>
      <c r="B685" s="68" t="s">
        <v>313</v>
      </c>
      <c r="C685" s="57">
        <v>44344</v>
      </c>
      <c r="D685" s="17">
        <v>44347</v>
      </c>
      <c r="E685" s="68" t="s">
        <v>468</v>
      </c>
      <c r="F685" s="15" t="s">
        <v>469</v>
      </c>
      <c r="G685" s="16">
        <v>0.85</v>
      </c>
      <c r="H685" s="2">
        <v>44332</v>
      </c>
      <c r="I685" s="17">
        <v>44347</v>
      </c>
      <c r="J685">
        <f t="shared" si="40"/>
        <v>16</v>
      </c>
      <c r="K685" s="2">
        <f t="shared" si="41"/>
        <v>44339.5</v>
      </c>
      <c r="L685" s="82">
        <v>44344.5</v>
      </c>
      <c r="M685" s="82">
        <v>44344.5</v>
      </c>
      <c r="O685">
        <f t="shared" si="42"/>
        <v>5</v>
      </c>
      <c r="P685" s="3">
        <f t="shared" si="43"/>
        <v>4.25</v>
      </c>
    </row>
    <row r="686" spans="1:16" x14ac:dyDescent="0.35">
      <c r="A686" t="s">
        <v>379</v>
      </c>
      <c r="B686" s="68" t="s">
        <v>313</v>
      </c>
      <c r="C686" s="57">
        <v>44344</v>
      </c>
      <c r="D686" s="17">
        <v>44347</v>
      </c>
      <c r="E686" s="68" t="s">
        <v>442</v>
      </c>
      <c r="F686" s="15" t="s">
        <v>443</v>
      </c>
      <c r="G686" s="16">
        <v>15.5</v>
      </c>
      <c r="H686" s="2">
        <v>44332</v>
      </c>
      <c r="I686" s="17">
        <v>44347</v>
      </c>
      <c r="J686">
        <f t="shared" si="40"/>
        <v>16</v>
      </c>
      <c r="K686" s="2">
        <f t="shared" si="41"/>
        <v>44339.5</v>
      </c>
      <c r="L686" s="82">
        <v>44344.5</v>
      </c>
      <c r="M686" s="82">
        <v>44344.5</v>
      </c>
      <c r="O686">
        <f t="shared" si="42"/>
        <v>5</v>
      </c>
      <c r="P686" s="3">
        <f t="shared" si="43"/>
        <v>77.5</v>
      </c>
    </row>
    <row r="687" spans="1:16" x14ac:dyDescent="0.35">
      <c r="A687" t="s">
        <v>379</v>
      </c>
      <c r="B687" s="68" t="s">
        <v>313</v>
      </c>
      <c r="C687" s="57">
        <v>44344</v>
      </c>
      <c r="D687" s="17">
        <v>44347</v>
      </c>
      <c r="E687" s="68" t="s">
        <v>476</v>
      </c>
      <c r="F687" s="15" t="s">
        <v>477</v>
      </c>
      <c r="G687" s="16">
        <v>0.81</v>
      </c>
      <c r="H687" s="2">
        <v>44332</v>
      </c>
      <c r="I687" s="17">
        <v>44347</v>
      </c>
      <c r="J687">
        <f t="shared" si="40"/>
        <v>16</v>
      </c>
      <c r="K687" s="2">
        <f t="shared" si="41"/>
        <v>44339.5</v>
      </c>
      <c r="L687" s="82">
        <v>44344.5</v>
      </c>
      <c r="M687" s="82">
        <v>44344.5</v>
      </c>
      <c r="O687">
        <f t="shared" si="42"/>
        <v>5</v>
      </c>
      <c r="P687" s="3">
        <f t="shared" si="43"/>
        <v>4.0500000000000007</v>
      </c>
    </row>
    <row r="688" spans="1:16" x14ac:dyDescent="0.35">
      <c r="A688" t="s">
        <v>379</v>
      </c>
      <c r="B688" s="68" t="s">
        <v>313</v>
      </c>
      <c r="C688" s="57">
        <v>44344</v>
      </c>
      <c r="D688" s="17">
        <v>44347</v>
      </c>
      <c r="E688" s="68" t="s">
        <v>488</v>
      </c>
      <c r="F688" s="15" t="s">
        <v>489</v>
      </c>
      <c r="G688" s="16">
        <v>20.77</v>
      </c>
      <c r="H688" s="2">
        <v>44332</v>
      </c>
      <c r="I688" s="17">
        <v>44347</v>
      </c>
      <c r="J688">
        <f t="shared" si="40"/>
        <v>16</v>
      </c>
      <c r="K688" s="2">
        <f t="shared" si="41"/>
        <v>44339.5</v>
      </c>
      <c r="L688" s="82">
        <v>44344.5</v>
      </c>
      <c r="M688" s="79">
        <v>44362.5</v>
      </c>
      <c r="O688">
        <f t="shared" si="42"/>
        <v>23</v>
      </c>
      <c r="P688" s="3">
        <f t="shared" si="43"/>
        <v>477.71</v>
      </c>
    </row>
    <row r="689" spans="1:16" x14ac:dyDescent="0.35">
      <c r="A689" t="s">
        <v>379</v>
      </c>
      <c r="B689" s="68" t="s">
        <v>313</v>
      </c>
      <c r="C689" s="57">
        <v>44344</v>
      </c>
      <c r="D689" s="17">
        <v>44347</v>
      </c>
      <c r="E689" s="68" t="s">
        <v>444</v>
      </c>
      <c r="F689" s="15" t="s">
        <v>445</v>
      </c>
      <c r="G689" s="16">
        <v>233.83</v>
      </c>
      <c r="H689" s="2">
        <v>44332</v>
      </c>
      <c r="I689" s="17">
        <v>44347</v>
      </c>
      <c r="J689">
        <f t="shared" si="40"/>
        <v>16</v>
      </c>
      <c r="K689" s="2">
        <f t="shared" si="41"/>
        <v>44339.5</v>
      </c>
      <c r="L689" s="82">
        <v>44344.5</v>
      </c>
      <c r="M689" s="82">
        <v>44344.5</v>
      </c>
      <c r="O689">
        <f t="shared" si="42"/>
        <v>5</v>
      </c>
      <c r="P689" s="3">
        <f t="shared" si="43"/>
        <v>1169.1500000000001</v>
      </c>
    </row>
    <row r="690" spans="1:16" x14ac:dyDescent="0.35">
      <c r="A690" t="s">
        <v>379</v>
      </c>
      <c r="B690" s="68" t="s">
        <v>313</v>
      </c>
      <c r="C690" s="57">
        <v>44344</v>
      </c>
      <c r="D690" s="17">
        <v>44347</v>
      </c>
      <c r="E690" s="68" t="s">
        <v>494</v>
      </c>
      <c r="F690" s="15" t="s">
        <v>495</v>
      </c>
      <c r="G690" s="16">
        <v>34.659999999999997</v>
      </c>
      <c r="H690" s="2">
        <v>44332</v>
      </c>
      <c r="I690" s="17">
        <v>44347</v>
      </c>
      <c r="J690">
        <f t="shared" si="40"/>
        <v>16</v>
      </c>
      <c r="K690" s="2">
        <f t="shared" si="41"/>
        <v>44339.5</v>
      </c>
      <c r="L690" s="82">
        <v>44344.5</v>
      </c>
      <c r="M690" s="82">
        <v>44344.5</v>
      </c>
      <c r="O690">
        <f t="shared" si="42"/>
        <v>5</v>
      </c>
      <c r="P690" s="3">
        <f t="shared" si="43"/>
        <v>173.29999999999998</v>
      </c>
    </row>
    <row r="691" spans="1:16" x14ac:dyDescent="0.35">
      <c r="A691" t="s">
        <v>379</v>
      </c>
      <c r="B691" s="68" t="s">
        <v>313</v>
      </c>
      <c r="C691" s="57">
        <v>44344</v>
      </c>
      <c r="D691" s="17">
        <v>44347</v>
      </c>
      <c r="E691" s="68" t="s">
        <v>496</v>
      </c>
      <c r="F691" s="15" t="s">
        <v>497</v>
      </c>
      <c r="G691" s="16">
        <v>7.98</v>
      </c>
      <c r="H691" s="2">
        <v>44332</v>
      </c>
      <c r="I691" s="17">
        <v>44347</v>
      </c>
      <c r="J691">
        <f t="shared" si="40"/>
        <v>16</v>
      </c>
      <c r="K691" s="2">
        <f t="shared" si="41"/>
        <v>44339.5</v>
      </c>
      <c r="L691" s="82">
        <v>44344.5</v>
      </c>
      <c r="M691" s="82">
        <v>44344.5</v>
      </c>
      <c r="O691">
        <f t="shared" si="42"/>
        <v>5</v>
      </c>
      <c r="P691" s="3">
        <f t="shared" si="43"/>
        <v>39.900000000000006</v>
      </c>
    </row>
    <row r="692" spans="1:16" x14ac:dyDescent="0.35">
      <c r="A692" t="s">
        <v>379</v>
      </c>
      <c r="B692" s="68" t="s">
        <v>313</v>
      </c>
      <c r="C692" s="57">
        <v>44344</v>
      </c>
      <c r="D692" s="17">
        <v>44347</v>
      </c>
      <c r="E692" s="68" t="s">
        <v>432</v>
      </c>
      <c r="F692" s="15" t="s">
        <v>433</v>
      </c>
      <c r="G692" s="16">
        <v>1104.3499999999999</v>
      </c>
      <c r="H692" s="2">
        <v>44332</v>
      </c>
      <c r="I692" s="17">
        <v>44347</v>
      </c>
      <c r="J692">
        <f t="shared" si="40"/>
        <v>16</v>
      </c>
      <c r="K692" s="2">
        <f t="shared" si="41"/>
        <v>44339.5</v>
      </c>
      <c r="L692" s="82">
        <v>44344.5</v>
      </c>
      <c r="M692" s="82">
        <v>44344.5</v>
      </c>
      <c r="O692">
        <f t="shared" si="42"/>
        <v>5</v>
      </c>
      <c r="P692" s="3">
        <f t="shared" si="43"/>
        <v>5521.75</v>
      </c>
    </row>
    <row r="693" spans="1:16" x14ac:dyDescent="0.35">
      <c r="A693" t="s">
        <v>379</v>
      </c>
      <c r="B693" s="68" t="s">
        <v>313</v>
      </c>
      <c r="C693" s="57">
        <v>44344</v>
      </c>
      <c r="D693" s="17">
        <v>44347</v>
      </c>
      <c r="E693" s="68" t="s">
        <v>434</v>
      </c>
      <c r="F693" s="15" t="s">
        <v>435</v>
      </c>
      <c r="G693" s="16">
        <v>736.23</v>
      </c>
      <c r="H693" s="2">
        <v>44332</v>
      </c>
      <c r="I693" s="17">
        <v>44347</v>
      </c>
      <c r="J693">
        <f t="shared" si="40"/>
        <v>16</v>
      </c>
      <c r="K693" s="2">
        <f t="shared" si="41"/>
        <v>44339.5</v>
      </c>
      <c r="L693" s="82">
        <v>44344.5</v>
      </c>
      <c r="M693" s="82">
        <v>44344.5</v>
      </c>
      <c r="O693">
        <f t="shared" si="42"/>
        <v>5</v>
      </c>
      <c r="P693" s="3">
        <f t="shared" si="43"/>
        <v>3681.15</v>
      </c>
    </row>
    <row r="694" spans="1:16" x14ac:dyDescent="0.35">
      <c r="A694" t="s">
        <v>379</v>
      </c>
      <c r="B694" s="68" t="s">
        <v>313</v>
      </c>
      <c r="C694" s="57">
        <v>44344</v>
      </c>
      <c r="D694" s="17">
        <v>44347</v>
      </c>
      <c r="E694" s="68" t="s">
        <v>438</v>
      </c>
      <c r="F694" s="15" t="s">
        <v>439</v>
      </c>
      <c r="G694" s="16">
        <v>736.23</v>
      </c>
      <c r="H694" s="2">
        <v>44332</v>
      </c>
      <c r="I694" s="17">
        <v>44347</v>
      </c>
      <c r="J694">
        <f t="shared" si="40"/>
        <v>16</v>
      </c>
      <c r="K694" s="2">
        <f t="shared" si="41"/>
        <v>44339.5</v>
      </c>
      <c r="L694" s="82">
        <v>44344.5</v>
      </c>
      <c r="M694" s="82">
        <v>44344.5</v>
      </c>
      <c r="O694">
        <f t="shared" si="42"/>
        <v>5</v>
      </c>
      <c r="P694" s="3">
        <f t="shared" si="43"/>
        <v>3681.15</v>
      </c>
    </row>
    <row r="695" spans="1:16" x14ac:dyDescent="0.35">
      <c r="A695" t="s">
        <v>379</v>
      </c>
      <c r="B695" s="68" t="s">
        <v>313</v>
      </c>
      <c r="C695" s="57">
        <v>44344</v>
      </c>
      <c r="D695" s="17">
        <v>44347</v>
      </c>
      <c r="E695" s="68" t="s">
        <v>430</v>
      </c>
      <c r="F695" s="15" t="s">
        <v>431</v>
      </c>
      <c r="G695" s="16">
        <v>97.58</v>
      </c>
      <c r="H695" s="2">
        <v>44332</v>
      </c>
      <c r="I695" s="17">
        <v>44347</v>
      </c>
      <c r="J695">
        <f t="shared" si="40"/>
        <v>16</v>
      </c>
      <c r="K695" s="2">
        <f t="shared" si="41"/>
        <v>44339.5</v>
      </c>
      <c r="L695" s="82">
        <v>44344.5</v>
      </c>
      <c r="M695" s="82">
        <v>44344.5</v>
      </c>
      <c r="O695">
        <f t="shared" si="42"/>
        <v>5</v>
      </c>
      <c r="P695" s="3">
        <f t="shared" si="43"/>
        <v>487.9</v>
      </c>
    </row>
    <row r="696" spans="1:16" x14ac:dyDescent="0.35">
      <c r="A696" t="s">
        <v>379</v>
      </c>
      <c r="B696" s="68" t="s">
        <v>313</v>
      </c>
      <c r="C696" s="57">
        <v>44344</v>
      </c>
      <c r="D696" s="17">
        <v>44347</v>
      </c>
      <c r="E696" s="68" t="s">
        <v>432</v>
      </c>
      <c r="F696" s="15" t="s">
        <v>433</v>
      </c>
      <c r="G696" s="16">
        <v>146.37</v>
      </c>
      <c r="H696" s="2">
        <v>44332</v>
      </c>
      <c r="I696" s="17">
        <v>44347</v>
      </c>
      <c r="J696">
        <f t="shared" si="40"/>
        <v>16</v>
      </c>
      <c r="K696" s="2">
        <f t="shared" si="41"/>
        <v>44339.5</v>
      </c>
      <c r="L696" s="82">
        <v>44344.5</v>
      </c>
      <c r="M696" s="82">
        <v>44344.5</v>
      </c>
      <c r="O696">
        <f t="shared" si="42"/>
        <v>5</v>
      </c>
      <c r="P696" s="3">
        <f t="shared" si="43"/>
        <v>731.85</v>
      </c>
    </row>
    <row r="697" spans="1:16" x14ac:dyDescent="0.35">
      <c r="A697" t="s">
        <v>379</v>
      </c>
      <c r="B697" s="68" t="s">
        <v>313</v>
      </c>
      <c r="C697" s="57">
        <v>44344</v>
      </c>
      <c r="D697" s="17">
        <v>44347</v>
      </c>
      <c r="E697" s="68" t="s">
        <v>438</v>
      </c>
      <c r="F697" s="15" t="s">
        <v>439</v>
      </c>
      <c r="G697" s="16">
        <v>414.7</v>
      </c>
      <c r="H697" s="2">
        <v>44332</v>
      </c>
      <c r="I697" s="17">
        <v>44347</v>
      </c>
      <c r="J697">
        <f t="shared" si="40"/>
        <v>16</v>
      </c>
      <c r="K697" s="2">
        <f t="shared" si="41"/>
        <v>44339.5</v>
      </c>
      <c r="L697" s="82">
        <v>44344.5</v>
      </c>
      <c r="M697" s="82">
        <v>44344.5</v>
      </c>
      <c r="O697">
        <f t="shared" si="42"/>
        <v>5</v>
      </c>
      <c r="P697" s="3">
        <f t="shared" si="43"/>
        <v>2073.5</v>
      </c>
    </row>
    <row r="698" spans="1:16" x14ac:dyDescent="0.35">
      <c r="A698" t="s">
        <v>379</v>
      </c>
      <c r="B698" s="68" t="s">
        <v>313</v>
      </c>
      <c r="C698" s="57">
        <v>44344</v>
      </c>
      <c r="D698" s="17">
        <v>44347</v>
      </c>
      <c r="E698" s="68" t="s">
        <v>440</v>
      </c>
      <c r="F698" s="15" t="s">
        <v>441</v>
      </c>
      <c r="G698" s="16">
        <v>3.34</v>
      </c>
      <c r="H698" s="2">
        <v>44332</v>
      </c>
      <c r="I698" s="17">
        <v>44347</v>
      </c>
      <c r="J698">
        <f t="shared" si="40"/>
        <v>16</v>
      </c>
      <c r="K698" s="2">
        <f t="shared" si="41"/>
        <v>44339.5</v>
      </c>
      <c r="L698" s="82">
        <v>44344.5</v>
      </c>
      <c r="M698" s="79">
        <v>44342.5</v>
      </c>
      <c r="O698">
        <f t="shared" si="42"/>
        <v>3</v>
      </c>
      <c r="P698" s="3">
        <f t="shared" si="43"/>
        <v>10.02</v>
      </c>
    </row>
    <row r="699" spans="1:16" x14ac:dyDescent="0.35">
      <c r="A699" t="s">
        <v>379</v>
      </c>
      <c r="B699" s="68" t="s">
        <v>313</v>
      </c>
      <c r="C699" s="57">
        <v>44344</v>
      </c>
      <c r="D699" s="17">
        <v>44347</v>
      </c>
      <c r="E699" s="68" t="s">
        <v>442</v>
      </c>
      <c r="F699" s="15" t="s">
        <v>443</v>
      </c>
      <c r="G699" s="16">
        <v>6.5</v>
      </c>
      <c r="H699" s="2">
        <v>44332</v>
      </c>
      <c r="I699" s="17">
        <v>44347</v>
      </c>
      <c r="J699">
        <f t="shared" si="40"/>
        <v>16</v>
      </c>
      <c r="K699" s="2">
        <f t="shared" si="41"/>
        <v>44339.5</v>
      </c>
      <c r="L699" s="82">
        <v>44344.5</v>
      </c>
      <c r="M699" s="82">
        <v>44344.5</v>
      </c>
      <c r="O699">
        <f t="shared" si="42"/>
        <v>5</v>
      </c>
      <c r="P699" s="3">
        <f t="shared" si="43"/>
        <v>32.5</v>
      </c>
    </row>
    <row r="700" spans="1:16" x14ac:dyDescent="0.35">
      <c r="A700" t="s">
        <v>379</v>
      </c>
      <c r="B700" s="68" t="s">
        <v>313</v>
      </c>
      <c r="C700" s="57">
        <v>44344</v>
      </c>
      <c r="D700" s="17">
        <v>44347</v>
      </c>
      <c r="E700" s="68" t="s">
        <v>478</v>
      </c>
      <c r="F700" s="15" t="s">
        <v>479</v>
      </c>
      <c r="G700" s="16">
        <v>25</v>
      </c>
      <c r="H700" s="2">
        <v>44332</v>
      </c>
      <c r="I700" s="17">
        <v>44347</v>
      </c>
      <c r="J700">
        <f t="shared" si="40"/>
        <v>16</v>
      </c>
      <c r="K700" s="2">
        <f t="shared" si="41"/>
        <v>44339.5</v>
      </c>
      <c r="L700" s="82">
        <v>44344.5</v>
      </c>
      <c r="M700" s="82">
        <v>44344.5</v>
      </c>
      <c r="O700">
        <f t="shared" si="42"/>
        <v>5</v>
      </c>
      <c r="P700" s="3">
        <f t="shared" si="43"/>
        <v>125</v>
      </c>
    </row>
    <row r="701" spans="1:16" x14ac:dyDescent="0.35">
      <c r="A701" t="s">
        <v>379</v>
      </c>
      <c r="B701" s="68" t="s">
        <v>313</v>
      </c>
      <c r="C701" s="57">
        <v>44344</v>
      </c>
      <c r="D701" s="17">
        <v>44347</v>
      </c>
      <c r="E701" s="68" t="s">
        <v>480</v>
      </c>
      <c r="F701" s="15" t="s">
        <v>481</v>
      </c>
      <c r="G701" s="16">
        <v>25</v>
      </c>
      <c r="H701" s="2">
        <v>44332</v>
      </c>
      <c r="I701" s="17">
        <v>44347</v>
      </c>
      <c r="J701">
        <f t="shared" si="40"/>
        <v>16</v>
      </c>
      <c r="K701" s="2">
        <f t="shared" si="41"/>
        <v>44339.5</v>
      </c>
      <c r="L701" s="82">
        <v>44344.5</v>
      </c>
      <c r="M701" s="82">
        <v>44344.5</v>
      </c>
      <c r="O701">
        <f t="shared" si="42"/>
        <v>5</v>
      </c>
      <c r="P701" s="3">
        <f t="shared" si="43"/>
        <v>125</v>
      </c>
    </row>
    <row r="702" spans="1:16" x14ac:dyDescent="0.35">
      <c r="A702" t="s">
        <v>379</v>
      </c>
      <c r="B702" s="68" t="s">
        <v>313</v>
      </c>
      <c r="C702" s="57">
        <v>44344</v>
      </c>
      <c r="D702" s="17">
        <v>44347</v>
      </c>
      <c r="E702" s="68" t="s">
        <v>444</v>
      </c>
      <c r="F702" s="15" t="s">
        <v>445</v>
      </c>
      <c r="G702" s="16">
        <v>8.42</v>
      </c>
      <c r="H702" s="2">
        <v>44332</v>
      </c>
      <c r="I702" s="17">
        <v>44347</v>
      </c>
      <c r="J702">
        <f t="shared" si="40"/>
        <v>16</v>
      </c>
      <c r="K702" s="2">
        <f t="shared" si="41"/>
        <v>44339.5</v>
      </c>
      <c r="L702" s="82">
        <v>44344.5</v>
      </c>
      <c r="M702" s="82">
        <v>44344.5</v>
      </c>
      <c r="O702">
        <f t="shared" si="42"/>
        <v>5</v>
      </c>
      <c r="P702" s="3">
        <f t="shared" si="43"/>
        <v>42.1</v>
      </c>
    </row>
    <row r="703" spans="1:16" x14ac:dyDescent="0.35">
      <c r="A703" t="s">
        <v>379</v>
      </c>
      <c r="B703" s="68" t="s">
        <v>313</v>
      </c>
      <c r="C703" s="57">
        <v>44344</v>
      </c>
      <c r="D703" s="17">
        <v>44347</v>
      </c>
      <c r="E703" s="68" t="s">
        <v>430</v>
      </c>
      <c r="F703" s="15" t="s">
        <v>431</v>
      </c>
      <c r="G703" s="16">
        <v>108.19</v>
      </c>
      <c r="H703" s="2">
        <v>44332</v>
      </c>
      <c r="I703" s="17">
        <v>44347</v>
      </c>
      <c r="J703">
        <f t="shared" si="40"/>
        <v>16</v>
      </c>
      <c r="K703" s="2">
        <f t="shared" si="41"/>
        <v>44339.5</v>
      </c>
      <c r="L703" s="82">
        <v>44344.5</v>
      </c>
      <c r="M703" s="82">
        <v>44344.5</v>
      </c>
      <c r="O703">
        <f t="shared" si="42"/>
        <v>5</v>
      </c>
      <c r="P703" s="3">
        <f t="shared" si="43"/>
        <v>540.95000000000005</v>
      </c>
    </row>
    <row r="704" spans="1:16" x14ac:dyDescent="0.35">
      <c r="A704" t="s">
        <v>379</v>
      </c>
      <c r="B704" s="68" t="s">
        <v>313</v>
      </c>
      <c r="C704" s="57">
        <v>44344</v>
      </c>
      <c r="D704" s="17">
        <v>44347</v>
      </c>
      <c r="E704" s="68" t="s">
        <v>432</v>
      </c>
      <c r="F704" s="15" t="s">
        <v>433</v>
      </c>
      <c r="G704" s="16">
        <v>162.28</v>
      </c>
      <c r="H704" s="2">
        <v>44332</v>
      </c>
      <c r="I704" s="17">
        <v>44347</v>
      </c>
      <c r="J704">
        <f t="shared" si="40"/>
        <v>16</v>
      </c>
      <c r="K704" s="2">
        <f t="shared" si="41"/>
        <v>44339.5</v>
      </c>
      <c r="L704" s="82">
        <v>44344.5</v>
      </c>
      <c r="M704" s="82">
        <v>44344.5</v>
      </c>
      <c r="O704">
        <f t="shared" si="42"/>
        <v>5</v>
      </c>
      <c r="P704" s="3">
        <f t="shared" si="43"/>
        <v>811.4</v>
      </c>
    </row>
    <row r="705" spans="1:16" x14ac:dyDescent="0.35">
      <c r="A705" t="s">
        <v>379</v>
      </c>
      <c r="B705" s="68" t="s">
        <v>313</v>
      </c>
      <c r="C705" s="57">
        <v>44344</v>
      </c>
      <c r="D705" s="17">
        <v>44347</v>
      </c>
      <c r="E705" s="68" t="s">
        <v>434</v>
      </c>
      <c r="F705" s="15" t="s">
        <v>435</v>
      </c>
      <c r="G705" s="16">
        <v>162.28</v>
      </c>
      <c r="H705" s="2">
        <v>44332</v>
      </c>
      <c r="I705" s="17">
        <v>44347</v>
      </c>
      <c r="J705">
        <f t="shared" si="40"/>
        <v>16</v>
      </c>
      <c r="K705" s="2">
        <f t="shared" si="41"/>
        <v>44339.5</v>
      </c>
      <c r="L705" s="82">
        <v>44344.5</v>
      </c>
      <c r="M705" s="82">
        <v>44344.5</v>
      </c>
      <c r="O705">
        <f t="shared" si="42"/>
        <v>5</v>
      </c>
      <c r="P705" s="3">
        <f t="shared" si="43"/>
        <v>811.4</v>
      </c>
    </row>
    <row r="706" spans="1:16" x14ac:dyDescent="0.35">
      <c r="A706" t="s">
        <v>379</v>
      </c>
      <c r="B706" s="68" t="s">
        <v>313</v>
      </c>
      <c r="C706" s="57">
        <v>44344</v>
      </c>
      <c r="D706" s="17">
        <v>44347</v>
      </c>
      <c r="E706" s="68" t="s">
        <v>438</v>
      </c>
      <c r="F706" s="15" t="s">
        <v>439</v>
      </c>
      <c r="G706" s="16">
        <v>229.89</v>
      </c>
      <c r="H706" s="2">
        <v>44332</v>
      </c>
      <c r="I706" s="17">
        <v>44347</v>
      </c>
      <c r="J706">
        <f t="shared" si="40"/>
        <v>16</v>
      </c>
      <c r="K706" s="2">
        <f t="shared" si="41"/>
        <v>44339.5</v>
      </c>
      <c r="L706" s="82">
        <v>44344.5</v>
      </c>
      <c r="M706" s="82">
        <v>44344.5</v>
      </c>
      <c r="O706">
        <f t="shared" si="42"/>
        <v>5</v>
      </c>
      <c r="P706" s="3">
        <f t="shared" si="43"/>
        <v>1149.4499999999998</v>
      </c>
    </row>
    <row r="707" spans="1:16" x14ac:dyDescent="0.35">
      <c r="A707" t="s">
        <v>379</v>
      </c>
      <c r="B707" s="68" t="s">
        <v>313</v>
      </c>
      <c r="C707" s="57">
        <v>44344</v>
      </c>
      <c r="D707" s="17">
        <v>44347</v>
      </c>
      <c r="E707" s="68" t="s">
        <v>440</v>
      </c>
      <c r="F707" s="15" t="s">
        <v>441</v>
      </c>
      <c r="G707" s="16">
        <v>3.34</v>
      </c>
      <c r="H707" s="2">
        <v>44332</v>
      </c>
      <c r="I707" s="17">
        <v>44347</v>
      </c>
      <c r="J707">
        <f t="shared" si="40"/>
        <v>16</v>
      </c>
      <c r="K707" s="2">
        <f t="shared" si="41"/>
        <v>44339.5</v>
      </c>
      <c r="L707" s="82">
        <v>44344.5</v>
      </c>
      <c r="M707" s="79">
        <v>44342.5</v>
      </c>
      <c r="O707">
        <f t="shared" si="42"/>
        <v>3</v>
      </c>
      <c r="P707" s="3">
        <f t="shared" si="43"/>
        <v>10.02</v>
      </c>
    </row>
    <row r="708" spans="1:16" x14ac:dyDescent="0.35">
      <c r="A708" t="s">
        <v>379</v>
      </c>
      <c r="B708" s="68" t="s">
        <v>313</v>
      </c>
      <c r="C708" s="57">
        <v>44344</v>
      </c>
      <c r="D708" s="17">
        <v>44347</v>
      </c>
      <c r="E708" s="68" t="s">
        <v>442</v>
      </c>
      <c r="F708" s="15" t="s">
        <v>443</v>
      </c>
      <c r="G708" s="16">
        <v>6.5</v>
      </c>
      <c r="H708" s="2">
        <v>44332</v>
      </c>
      <c r="I708" s="17">
        <v>44347</v>
      </c>
      <c r="J708">
        <f t="shared" si="40"/>
        <v>16</v>
      </c>
      <c r="K708" s="2">
        <f t="shared" si="41"/>
        <v>44339.5</v>
      </c>
      <c r="L708" s="82">
        <v>44344.5</v>
      </c>
      <c r="M708" s="82">
        <v>44344.5</v>
      </c>
      <c r="O708">
        <f t="shared" si="42"/>
        <v>5</v>
      </c>
      <c r="P708" s="3">
        <f t="shared" si="43"/>
        <v>32.5</v>
      </c>
    </row>
    <row r="709" spans="1:16" x14ac:dyDescent="0.35">
      <c r="A709" t="s">
        <v>379</v>
      </c>
      <c r="B709" s="68" t="s">
        <v>313</v>
      </c>
      <c r="C709" s="57">
        <v>44344</v>
      </c>
      <c r="D709" s="17">
        <v>44347</v>
      </c>
      <c r="E709" s="68" t="s">
        <v>478</v>
      </c>
      <c r="F709" s="15" t="s">
        <v>479</v>
      </c>
      <c r="G709" s="16">
        <v>25</v>
      </c>
      <c r="H709" s="2">
        <v>44332</v>
      </c>
      <c r="I709" s="17">
        <v>44347</v>
      </c>
      <c r="J709">
        <f t="shared" si="40"/>
        <v>16</v>
      </c>
      <c r="K709" s="2">
        <f t="shared" si="41"/>
        <v>44339.5</v>
      </c>
      <c r="L709" s="82">
        <v>44344.5</v>
      </c>
      <c r="M709" s="82">
        <v>44344.5</v>
      </c>
      <c r="O709">
        <f t="shared" si="42"/>
        <v>5</v>
      </c>
      <c r="P709" s="3">
        <f t="shared" si="43"/>
        <v>125</v>
      </c>
    </row>
    <row r="710" spans="1:16" x14ac:dyDescent="0.35">
      <c r="A710" t="s">
        <v>379</v>
      </c>
      <c r="B710" s="68" t="s">
        <v>313</v>
      </c>
      <c r="C710" s="57">
        <v>44344</v>
      </c>
      <c r="D710" s="17">
        <v>44347</v>
      </c>
      <c r="E710" s="68" t="s">
        <v>480</v>
      </c>
      <c r="F710" s="15" t="s">
        <v>481</v>
      </c>
      <c r="G710" s="16">
        <v>25</v>
      </c>
      <c r="H710" s="2">
        <v>44332</v>
      </c>
      <c r="I710" s="17">
        <v>44347</v>
      </c>
      <c r="J710">
        <f t="shared" si="40"/>
        <v>16</v>
      </c>
      <c r="K710" s="2">
        <f t="shared" si="41"/>
        <v>44339.5</v>
      </c>
      <c r="L710" s="82">
        <v>44344.5</v>
      </c>
      <c r="M710" s="82">
        <v>44344.5</v>
      </c>
      <c r="O710">
        <f t="shared" si="42"/>
        <v>5</v>
      </c>
      <c r="P710" s="3">
        <f t="shared" si="43"/>
        <v>125</v>
      </c>
    </row>
    <row r="711" spans="1:16" x14ac:dyDescent="0.35">
      <c r="A711" t="s">
        <v>379</v>
      </c>
      <c r="B711" s="68" t="s">
        <v>313</v>
      </c>
      <c r="C711" s="57">
        <v>44344</v>
      </c>
      <c r="D711" s="17">
        <v>44347</v>
      </c>
      <c r="E711" s="68" t="s">
        <v>444</v>
      </c>
      <c r="F711" s="15" t="s">
        <v>445</v>
      </c>
      <c r="G711" s="16">
        <v>6.33</v>
      </c>
      <c r="H711" s="2">
        <v>44332</v>
      </c>
      <c r="I711" s="17">
        <v>44347</v>
      </c>
      <c r="J711">
        <f t="shared" si="40"/>
        <v>16</v>
      </c>
      <c r="K711" s="2">
        <f t="shared" si="41"/>
        <v>44339.5</v>
      </c>
      <c r="L711" s="82">
        <v>44344.5</v>
      </c>
      <c r="M711" s="82">
        <v>44344.5</v>
      </c>
      <c r="O711">
        <f t="shared" si="42"/>
        <v>5</v>
      </c>
      <c r="P711" s="3">
        <f t="shared" si="43"/>
        <v>31.65</v>
      </c>
    </row>
    <row r="712" spans="1:16" x14ac:dyDescent="0.35">
      <c r="A712" t="s">
        <v>379</v>
      </c>
      <c r="B712" s="68" t="s">
        <v>313</v>
      </c>
      <c r="C712" s="57">
        <v>44344</v>
      </c>
      <c r="D712" s="17">
        <v>44347</v>
      </c>
      <c r="E712" s="68" t="s">
        <v>430</v>
      </c>
      <c r="F712" s="15" t="s">
        <v>431</v>
      </c>
      <c r="G712" s="16">
        <v>412775.26999999979</v>
      </c>
      <c r="H712" s="2">
        <v>44332</v>
      </c>
      <c r="I712" s="17">
        <v>44347</v>
      </c>
      <c r="J712">
        <f t="shared" si="40"/>
        <v>16</v>
      </c>
      <c r="K712" s="2">
        <f t="shared" si="41"/>
        <v>44339.5</v>
      </c>
      <c r="L712" s="82">
        <v>44344.5</v>
      </c>
      <c r="M712" s="82">
        <v>44344.5</v>
      </c>
      <c r="O712">
        <f t="shared" si="42"/>
        <v>5</v>
      </c>
      <c r="P712" s="3">
        <f t="shared" si="43"/>
        <v>2063876.3499999989</v>
      </c>
    </row>
    <row r="713" spans="1:16" x14ac:dyDescent="0.35">
      <c r="A713" t="s">
        <v>379</v>
      </c>
      <c r="B713" s="68" t="s">
        <v>313</v>
      </c>
      <c r="C713" s="57">
        <v>44344</v>
      </c>
      <c r="D713" s="17">
        <v>44347</v>
      </c>
      <c r="E713" s="68" t="s">
        <v>456</v>
      </c>
      <c r="F713" s="15" t="s">
        <v>457</v>
      </c>
      <c r="G713" s="16">
        <v>111499.16999999997</v>
      </c>
      <c r="H713" s="2">
        <v>44332</v>
      </c>
      <c r="I713" s="17">
        <v>44347</v>
      </c>
      <c r="J713">
        <f t="shared" si="40"/>
        <v>16</v>
      </c>
      <c r="K713" s="2">
        <f t="shared" si="41"/>
        <v>44339.5</v>
      </c>
      <c r="L713" s="82">
        <v>44344.5</v>
      </c>
      <c r="M713" s="82">
        <v>44344.5</v>
      </c>
      <c r="O713">
        <f t="shared" si="42"/>
        <v>5</v>
      </c>
      <c r="P713" s="3">
        <f t="shared" si="43"/>
        <v>557495.84999999986</v>
      </c>
    </row>
    <row r="714" spans="1:16" x14ac:dyDescent="0.35">
      <c r="A714" t="s">
        <v>379</v>
      </c>
      <c r="B714" s="68" t="s">
        <v>313</v>
      </c>
      <c r="C714" s="57">
        <v>44344</v>
      </c>
      <c r="D714" s="17">
        <v>44347</v>
      </c>
      <c r="E714" s="68" t="s">
        <v>432</v>
      </c>
      <c r="F714" s="15" t="s">
        <v>433</v>
      </c>
      <c r="G714" s="16">
        <v>1519560.4100000055</v>
      </c>
      <c r="H714" s="2">
        <v>44332</v>
      </c>
      <c r="I714" s="17">
        <v>44347</v>
      </c>
      <c r="J714">
        <f t="shared" ref="J714:J777" si="44">I714-H714+1</f>
        <v>16</v>
      </c>
      <c r="K714" s="2">
        <f t="shared" ref="K714:K777" si="45">(H714+I714)/2</f>
        <v>44339.5</v>
      </c>
      <c r="L714" s="82">
        <v>44344.5</v>
      </c>
      <c r="M714" s="82">
        <v>44344.5</v>
      </c>
      <c r="O714">
        <f t="shared" ref="O714:O777" si="46">M714-K714</f>
        <v>5</v>
      </c>
      <c r="P714" s="3">
        <f t="shared" ref="P714:P777" si="47">G714*O714</f>
        <v>7597802.0500000278</v>
      </c>
    </row>
    <row r="715" spans="1:16" x14ac:dyDescent="0.35">
      <c r="A715" t="s">
        <v>379</v>
      </c>
      <c r="B715" s="68" t="s">
        <v>313</v>
      </c>
      <c r="C715" s="57">
        <v>44344</v>
      </c>
      <c r="D715" s="17">
        <v>44347</v>
      </c>
      <c r="E715" s="68" t="s">
        <v>434</v>
      </c>
      <c r="F715" s="15" t="s">
        <v>435</v>
      </c>
      <c r="G715" s="16">
        <v>2365350.1399999969</v>
      </c>
      <c r="H715" s="2">
        <v>44332</v>
      </c>
      <c r="I715" s="17">
        <v>44347</v>
      </c>
      <c r="J715">
        <f t="shared" si="44"/>
        <v>16</v>
      </c>
      <c r="K715" s="2">
        <f t="shared" si="45"/>
        <v>44339.5</v>
      </c>
      <c r="L715" s="82">
        <v>44344.5</v>
      </c>
      <c r="M715" s="82">
        <v>44344.5</v>
      </c>
      <c r="O715">
        <f t="shared" si="46"/>
        <v>5</v>
      </c>
      <c r="P715" s="3">
        <f t="shared" si="47"/>
        <v>11826750.699999984</v>
      </c>
    </row>
    <row r="716" spans="1:16" x14ac:dyDescent="0.35">
      <c r="A716" t="s">
        <v>379</v>
      </c>
      <c r="B716" s="68" t="s">
        <v>313</v>
      </c>
      <c r="C716" s="57">
        <v>44344</v>
      </c>
      <c r="D716" s="17">
        <v>44347</v>
      </c>
      <c r="E716" s="68" t="s">
        <v>436</v>
      </c>
      <c r="F716" s="15" t="s">
        <v>437</v>
      </c>
      <c r="G716" s="16">
        <v>333473.88999999984</v>
      </c>
      <c r="H716" s="2">
        <v>44332</v>
      </c>
      <c r="I716" s="17">
        <v>44347</v>
      </c>
      <c r="J716">
        <f t="shared" si="44"/>
        <v>16</v>
      </c>
      <c r="K716" s="2">
        <f t="shared" si="45"/>
        <v>44339.5</v>
      </c>
      <c r="L716" s="82">
        <v>44344.5</v>
      </c>
      <c r="M716" s="82">
        <v>44344.5</v>
      </c>
      <c r="O716">
        <f t="shared" si="46"/>
        <v>5</v>
      </c>
      <c r="P716" s="3">
        <f t="shared" si="47"/>
        <v>1667369.4499999993</v>
      </c>
    </row>
    <row r="717" spans="1:16" x14ac:dyDescent="0.35">
      <c r="A717" t="s">
        <v>379</v>
      </c>
      <c r="B717" s="68" t="s">
        <v>313</v>
      </c>
      <c r="C717" s="57">
        <v>44344</v>
      </c>
      <c r="D717" s="17">
        <v>44347</v>
      </c>
      <c r="E717" s="68" t="s">
        <v>438</v>
      </c>
      <c r="F717" s="15" t="s">
        <v>439</v>
      </c>
      <c r="G717" s="16">
        <v>371664.82</v>
      </c>
      <c r="H717" s="2">
        <v>44332</v>
      </c>
      <c r="I717" s="17">
        <v>44347</v>
      </c>
      <c r="J717">
        <f t="shared" si="44"/>
        <v>16</v>
      </c>
      <c r="K717" s="2">
        <f t="shared" si="45"/>
        <v>44339.5</v>
      </c>
      <c r="L717" s="82">
        <v>44344.5</v>
      </c>
      <c r="M717" s="82">
        <v>44344.5</v>
      </c>
      <c r="O717">
        <f t="shared" si="46"/>
        <v>5</v>
      </c>
      <c r="P717" s="3">
        <f t="shared" si="47"/>
        <v>1858324.1</v>
      </c>
    </row>
    <row r="718" spans="1:16" x14ac:dyDescent="0.35">
      <c r="A718" t="s">
        <v>379</v>
      </c>
      <c r="B718" s="68" t="s">
        <v>313</v>
      </c>
      <c r="C718" s="57">
        <v>44344</v>
      </c>
      <c r="D718" s="17">
        <v>44347</v>
      </c>
      <c r="E718" s="68" t="s">
        <v>568</v>
      </c>
      <c r="F718" s="15" t="s">
        <v>569</v>
      </c>
      <c r="G718" s="16">
        <v>200</v>
      </c>
      <c r="H718" s="2">
        <v>44332</v>
      </c>
      <c r="I718" s="17">
        <v>44347</v>
      </c>
      <c r="J718">
        <f t="shared" si="44"/>
        <v>16</v>
      </c>
      <c r="K718" s="2">
        <f t="shared" si="45"/>
        <v>44339.5</v>
      </c>
      <c r="L718" s="82">
        <v>44344.5</v>
      </c>
      <c r="M718" s="79">
        <v>44344.5</v>
      </c>
      <c r="O718">
        <f t="shared" si="46"/>
        <v>5</v>
      </c>
      <c r="P718" s="3">
        <f t="shared" si="47"/>
        <v>1000</v>
      </c>
    </row>
    <row r="719" spans="1:16" x14ac:dyDescent="0.35">
      <c r="A719" t="s">
        <v>379</v>
      </c>
      <c r="B719" s="68" t="s">
        <v>313</v>
      </c>
      <c r="C719" s="57">
        <v>44344</v>
      </c>
      <c r="D719" s="17">
        <v>44347</v>
      </c>
      <c r="E719" s="68" t="s">
        <v>464</v>
      </c>
      <c r="F719" s="15" t="s">
        <v>465</v>
      </c>
      <c r="G719" s="16">
        <v>17.18</v>
      </c>
      <c r="H719" s="2">
        <v>44332</v>
      </c>
      <c r="I719" s="17">
        <v>44347</v>
      </c>
      <c r="J719">
        <f t="shared" si="44"/>
        <v>16</v>
      </c>
      <c r="K719" s="2">
        <f t="shared" si="45"/>
        <v>44339.5</v>
      </c>
      <c r="L719" s="82">
        <v>44344.5</v>
      </c>
      <c r="M719" s="82">
        <v>44344.5</v>
      </c>
      <c r="O719">
        <f t="shared" si="46"/>
        <v>5</v>
      </c>
      <c r="P719" s="3">
        <f t="shared" si="47"/>
        <v>85.9</v>
      </c>
    </row>
    <row r="720" spans="1:16" x14ac:dyDescent="0.35">
      <c r="A720" t="s">
        <v>379</v>
      </c>
      <c r="B720" s="68" t="s">
        <v>313</v>
      </c>
      <c r="C720" s="57">
        <v>44344</v>
      </c>
      <c r="D720" s="17">
        <v>44347</v>
      </c>
      <c r="E720" s="68" t="s">
        <v>466</v>
      </c>
      <c r="F720" s="15" t="s">
        <v>467</v>
      </c>
      <c r="G720" s="16">
        <v>127.12</v>
      </c>
      <c r="H720" s="2">
        <v>44332</v>
      </c>
      <c r="I720" s="17">
        <v>44347</v>
      </c>
      <c r="J720">
        <f t="shared" si="44"/>
        <v>16</v>
      </c>
      <c r="K720" s="2">
        <f t="shared" si="45"/>
        <v>44339.5</v>
      </c>
      <c r="L720" s="82">
        <v>44344.5</v>
      </c>
      <c r="M720" s="82">
        <v>44344.5</v>
      </c>
      <c r="O720">
        <f t="shared" si="46"/>
        <v>5</v>
      </c>
      <c r="P720" s="3">
        <f t="shared" si="47"/>
        <v>635.6</v>
      </c>
    </row>
    <row r="721" spans="1:16" x14ac:dyDescent="0.35">
      <c r="A721" t="s">
        <v>379</v>
      </c>
      <c r="B721" s="68" t="s">
        <v>313</v>
      </c>
      <c r="C721" s="57">
        <v>44344</v>
      </c>
      <c r="D721" s="17">
        <v>44347</v>
      </c>
      <c r="E721" s="68" t="s">
        <v>440</v>
      </c>
      <c r="F721" s="15" t="s">
        <v>441</v>
      </c>
      <c r="G721" s="16">
        <f>31533.0200000003+10.59</f>
        <v>31543.610000000299</v>
      </c>
      <c r="H721" s="2">
        <v>44332</v>
      </c>
      <c r="I721" s="17">
        <v>44347</v>
      </c>
      <c r="J721">
        <f t="shared" si="44"/>
        <v>16</v>
      </c>
      <c r="K721" s="2">
        <f t="shared" si="45"/>
        <v>44339.5</v>
      </c>
      <c r="L721" s="82">
        <v>44344.5</v>
      </c>
      <c r="M721" s="79">
        <v>44342.5</v>
      </c>
      <c r="O721">
        <f t="shared" si="46"/>
        <v>3</v>
      </c>
      <c r="P721" s="3">
        <f t="shared" si="47"/>
        <v>94630.830000000889</v>
      </c>
    </row>
    <row r="722" spans="1:16" x14ac:dyDescent="0.35">
      <c r="A722" t="s">
        <v>379</v>
      </c>
      <c r="B722" s="68" t="s">
        <v>313</v>
      </c>
      <c r="C722" s="57">
        <v>44344</v>
      </c>
      <c r="D722" s="17">
        <v>44347</v>
      </c>
      <c r="E722" s="68" t="s">
        <v>468</v>
      </c>
      <c r="F722" s="15" t="s">
        <v>469</v>
      </c>
      <c r="G722" s="16">
        <v>818.17000000000951</v>
      </c>
      <c r="H722" s="2">
        <v>44332</v>
      </c>
      <c r="I722" s="17">
        <v>44347</v>
      </c>
      <c r="J722">
        <f t="shared" si="44"/>
        <v>16</v>
      </c>
      <c r="K722" s="2">
        <f t="shared" si="45"/>
        <v>44339.5</v>
      </c>
      <c r="L722" s="82">
        <v>44344.5</v>
      </c>
      <c r="M722" s="82">
        <v>44344.5</v>
      </c>
      <c r="O722">
        <f t="shared" si="46"/>
        <v>5</v>
      </c>
      <c r="P722" s="3">
        <f t="shared" si="47"/>
        <v>4090.8500000000477</v>
      </c>
    </row>
    <row r="723" spans="1:16" x14ac:dyDescent="0.35">
      <c r="A723" t="s">
        <v>379</v>
      </c>
      <c r="B723" s="68" t="s">
        <v>313</v>
      </c>
      <c r="C723" s="57">
        <v>44344</v>
      </c>
      <c r="D723" s="17">
        <v>44347</v>
      </c>
      <c r="E723" s="68" t="s">
        <v>474</v>
      </c>
      <c r="F723" s="15" t="s">
        <v>475</v>
      </c>
      <c r="G723" s="16">
        <v>33944.759999999973</v>
      </c>
      <c r="H723" s="2">
        <v>44332</v>
      </c>
      <c r="I723" s="17">
        <v>44347</v>
      </c>
      <c r="J723">
        <f t="shared" si="44"/>
        <v>16</v>
      </c>
      <c r="K723" s="2">
        <f t="shared" si="45"/>
        <v>44339.5</v>
      </c>
      <c r="L723" s="82">
        <v>44344.5</v>
      </c>
      <c r="M723" s="79">
        <v>44344.5</v>
      </c>
      <c r="O723">
        <f t="shared" si="46"/>
        <v>5</v>
      </c>
      <c r="P723" s="3">
        <f t="shared" si="47"/>
        <v>169723.79999999987</v>
      </c>
    </row>
    <row r="724" spans="1:16" x14ac:dyDescent="0.35">
      <c r="A724" t="s">
        <v>379</v>
      </c>
      <c r="B724" s="68" t="s">
        <v>313</v>
      </c>
      <c r="C724" s="57">
        <v>44344</v>
      </c>
      <c r="D724" s="17">
        <v>44347</v>
      </c>
      <c r="E724" s="68" t="s">
        <v>442</v>
      </c>
      <c r="F724" s="15" t="s">
        <v>443</v>
      </c>
      <c r="G724" s="16">
        <f>82327.34+26.5</f>
        <v>82353.84</v>
      </c>
      <c r="H724" s="2">
        <v>44332</v>
      </c>
      <c r="I724" s="17">
        <v>44347</v>
      </c>
      <c r="J724">
        <f t="shared" si="44"/>
        <v>16</v>
      </c>
      <c r="K724" s="2">
        <f t="shared" si="45"/>
        <v>44339.5</v>
      </c>
      <c r="L724" s="82">
        <v>44344.5</v>
      </c>
      <c r="M724" s="82">
        <v>44344.5</v>
      </c>
      <c r="O724">
        <f t="shared" si="46"/>
        <v>5</v>
      </c>
      <c r="P724" s="3">
        <f t="shared" si="47"/>
        <v>411769.19999999995</v>
      </c>
    </row>
    <row r="725" spans="1:16" x14ac:dyDescent="0.35">
      <c r="A725" t="s">
        <v>379</v>
      </c>
      <c r="B725" s="68" t="s">
        <v>313</v>
      </c>
      <c r="C725" s="57">
        <v>44344</v>
      </c>
      <c r="D725" s="17">
        <v>44347</v>
      </c>
      <c r="E725" s="68" t="s">
        <v>476</v>
      </c>
      <c r="F725" s="15" t="s">
        <v>477</v>
      </c>
      <c r="G725" s="16">
        <v>1247.3899999999633</v>
      </c>
      <c r="H725" s="2">
        <v>44332</v>
      </c>
      <c r="I725" s="17">
        <v>44347</v>
      </c>
      <c r="J725">
        <f t="shared" si="44"/>
        <v>16</v>
      </c>
      <c r="K725" s="2">
        <f t="shared" si="45"/>
        <v>44339.5</v>
      </c>
      <c r="L725" s="82">
        <v>44344.5</v>
      </c>
      <c r="M725" s="82">
        <v>44344.5</v>
      </c>
      <c r="O725">
        <f t="shared" si="46"/>
        <v>5</v>
      </c>
      <c r="P725" s="3">
        <f t="shared" si="47"/>
        <v>6236.9499999998161</v>
      </c>
    </row>
    <row r="726" spans="1:16" x14ac:dyDescent="0.35">
      <c r="A726" t="s">
        <v>379</v>
      </c>
      <c r="B726" s="68" t="s">
        <v>313</v>
      </c>
      <c r="C726" s="57">
        <v>44344</v>
      </c>
      <c r="D726" s="17">
        <v>44347</v>
      </c>
      <c r="E726" s="68" t="s">
        <v>578</v>
      </c>
      <c r="F726" s="15" t="s">
        <v>579</v>
      </c>
      <c r="G726" s="16">
        <f>26064.08+6373.13</f>
        <v>32437.210000000003</v>
      </c>
      <c r="H726" s="2">
        <v>44332</v>
      </c>
      <c r="I726" s="17">
        <v>44347</v>
      </c>
      <c r="J726">
        <f t="shared" si="44"/>
        <v>16</v>
      </c>
      <c r="K726" s="2">
        <f t="shared" si="45"/>
        <v>44339.5</v>
      </c>
      <c r="L726" s="82">
        <v>44344.5</v>
      </c>
      <c r="M726" s="79">
        <v>44344.5</v>
      </c>
      <c r="O726">
        <f t="shared" si="46"/>
        <v>5</v>
      </c>
      <c r="P726" s="3">
        <f t="shared" si="47"/>
        <v>162186.05000000002</v>
      </c>
    </row>
    <row r="727" spans="1:16" x14ac:dyDescent="0.35">
      <c r="A727" t="s">
        <v>379</v>
      </c>
      <c r="B727" s="68" t="s">
        <v>313</v>
      </c>
      <c r="C727" s="57">
        <v>44344</v>
      </c>
      <c r="D727" s="17">
        <v>44347</v>
      </c>
      <c r="E727" s="68" t="s">
        <v>570</v>
      </c>
      <c r="F727" s="15" t="s">
        <v>571</v>
      </c>
      <c r="G727" s="16">
        <f>51078.25+3476.25</f>
        <v>54554.5</v>
      </c>
      <c r="H727" s="2">
        <v>44332</v>
      </c>
      <c r="I727" s="17">
        <v>44347</v>
      </c>
      <c r="J727">
        <f t="shared" si="44"/>
        <v>16</v>
      </c>
      <c r="K727" s="2">
        <f t="shared" si="45"/>
        <v>44339.5</v>
      </c>
      <c r="L727" s="82">
        <v>44344.5</v>
      </c>
      <c r="M727" s="82">
        <v>44344.5</v>
      </c>
      <c r="O727">
        <f t="shared" si="46"/>
        <v>5</v>
      </c>
      <c r="P727" s="3">
        <f t="shared" si="47"/>
        <v>272772.5</v>
      </c>
    </row>
    <row r="728" spans="1:16" x14ac:dyDescent="0.35">
      <c r="A728" t="s">
        <v>379</v>
      </c>
      <c r="B728" s="68" t="s">
        <v>313</v>
      </c>
      <c r="C728" s="57">
        <v>44344</v>
      </c>
      <c r="D728" s="17">
        <v>44347</v>
      </c>
      <c r="E728" s="68" t="s">
        <v>580</v>
      </c>
      <c r="F728" s="15" t="s">
        <v>581</v>
      </c>
      <c r="G728" s="16">
        <v>1844.3700000000001</v>
      </c>
      <c r="H728" s="2">
        <v>44332</v>
      </c>
      <c r="I728" s="17">
        <v>44347</v>
      </c>
      <c r="J728">
        <f t="shared" si="44"/>
        <v>16</v>
      </c>
      <c r="K728" s="2">
        <f t="shared" si="45"/>
        <v>44339.5</v>
      </c>
      <c r="L728" s="82">
        <v>44344.5</v>
      </c>
      <c r="M728" s="82">
        <v>44344.5</v>
      </c>
      <c r="O728">
        <f t="shared" si="46"/>
        <v>5</v>
      </c>
      <c r="P728" s="3">
        <f t="shared" si="47"/>
        <v>9221.85</v>
      </c>
    </row>
    <row r="729" spans="1:16" x14ac:dyDescent="0.35">
      <c r="A729" t="s">
        <v>379</v>
      </c>
      <c r="B729" s="68" t="s">
        <v>313</v>
      </c>
      <c r="C729" s="57">
        <v>44344</v>
      </c>
      <c r="D729" s="17">
        <v>44347</v>
      </c>
      <c r="E729" s="68" t="s">
        <v>478</v>
      </c>
      <c r="F729" s="15" t="s">
        <v>479</v>
      </c>
      <c r="G729" s="16">
        <f>607493.53+266.67</f>
        <v>607760.20000000007</v>
      </c>
      <c r="H729" s="2">
        <v>44332</v>
      </c>
      <c r="I729" s="17">
        <v>44347</v>
      </c>
      <c r="J729">
        <f t="shared" si="44"/>
        <v>16</v>
      </c>
      <c r="K729" s="2">
        <f t="shared" si="45"/>
        <v>44339.5</v>
      </c>
      <c r="L729" s="82">
        <v>44344.5</v>
      </c>
      <c r="M729" s="82">
        <v>44344.5</v>
      </c>
      <c r="O729">
        <f t="shared" si="46"/>
        <v>5</v>
      </c>
      <c r="P729" s="3">
        <f t="shared" si="47"/>
        <v>3038801.0000000005</v>
      </c>
    </row>
    <row r="730" spans="1:16" x14ac:dyDescent="0.35">
      <c r="A730" t="s">
        <v>379</v>
      </c>
      <c r="B730" s="68" t="s">
        <v>313</v>
      </c>
      <c r="C730" s="57">
        <v>44344</v>
      </c>
      <c r="D730" s="17">
        <v>44347</v>
      </c>
      <c r="E730" s="68" t="s">
        <v>480</v>
      </c>
      <c r="F730" s="15" t="s">
        <v>481</v>
      </c>
      <c r="G730" s="16">
        <v>96865.979999999006</v>
      </c>
      <c r="H730" s="2">
        <v>44332</v>
      </c>
      <c r="I730" s="17">
        <v>44347</v>
      </c>
      <c r="J730">
        <f t="shared" si="44"/>
        <v>16</v>
      </c>
      <c r="K730" s="2">
        <f t="shared" si="45"/>
        <v>44339.5</v>
      </c>
      <c r="L730" s="82">
        <v>44344.5</v>
      </c>
      <c r="M730" s="82">
        <v>44344.5</v>
      </c>
      <c r="O730">
        <f t="shared" si="46"/>
        <v>5</v>
      </c>
      <c r="P730" s="3">
        <f t="shared" si="47"/>
        <v>484329.89999999502</v>
      </c>
    </row>
    <row r="731" spans="1:16" x14ac:dyDescent="0.35">
      <c r="A731" t="s">
        <v>379</v>
      </c>
      <c r="B731" s="68" t="s">
        <v>313</v>
      </c>
      <c r="C731" s="57">
        <v>44344</v>
      </c>
      <c r="D731" s="17">
        <v>44347</v>
      </c>
      <c r="E731" s="68" t="s">
        <v>488</v>
      </c>
      <c r="F731" s="15" t="s">
        <v>489</v>
      </c>
      <c r="G731" s="16">
        <v>47067.969999999965</v>
      </c>
      <c r="H731" s="2">
        <v>44332</v>
      </c>
      <c r="I731" s="17">
        <v>44347</v>
      </c>
      <c r="J731">
        <f t="shared" si="44"/>
        <v>16</v>
      </c>
      <c r="K731" s="2">
        <f t="shared" si="45"/>
        <v>44339.5</v>
      </c>
      <c r="L731" s="82">
        <v>44344.5</v>
      </c>
      <c r="M731" s="79">
        <v>44362.5</v>
      </c>
      <c r="O731">
        <f t="shared" si="46"/>
        <v>23</v>
      </c>
      <c r="P731" s="3">
        <f t="shared" si="47"/>
        <v>1082563.3099999991</v>
      </c>
    </row>
    <row r="732" spans="1:16" x14ac:dyDescent="0.35">
      <c r="A732" t="s">
        <v>379</v>
      </c>
      <c r="B732" s="68" t="s">
        <v>313</v>
      </c>
      <c r="C732" s="57">
        <v>44344</v>
      </c>
      <c r="D732" s="17">
        <v>44347</v>
      </c>
      <c r="E732" s="68" t="s">
        <v>549</v>
      </c>
      <c r="F732" s="15" t="s">
        <v>550</v>
      </c>
      <c r="G732" s="16">
        <v>300</v>
      </c>
      <c r="H732" s="2">
        <v>44332</v>
      </c>
      <c r="I732" s="17">
        <v>44347</v>
      </c>
      <c r="J732">
        <f t="shared" si="44"/>
        <v>16</v>
      </c>
      <c r="K732" s="2">
        <f t="shared" si="45"/>
        <v>44339.5</v>
      </c>
      <c r="L732" s="82">
        <v>44344.5</v>
      </c>
      <c r="M732" s="79">
        <v>44349.5</v>
      </c>
      <c r="O732">
        <f t="shared" si="46"/>
        <v>10</v>
      </c>
      <c r="P732" s="3">
        <f t="shared" si="47"/>
        <v>3000</v>
      </c>
    </row>
    <row r="733" spans="1:16" x14ac:dyDescent="0.35">
      <c r="A733" t="s">
        <v>379</v>
      </c>
      <c r="B733" s="68" t="s">
        <v>313</v>
      </c>
      <c r="C733" s="57">
        <v>44344</v>
      </c>
      <c r="D733" s="17">
        <v>44347</v>
      </c>
      <c r="E733" s="68" t="s">
        <v>444</v>
      </c>
      <c r="F733" s="15" t="s">
        <v>445</v>
      </c>
      <c r="G733" s="16">
        <f>455871.900000006+77.5</f>
        <v>455949.40000000602</v>
      </c>
      <c r="H733" s="2">
        <v>44332</v>
      </c>
      <c r="I733" s="17">
        <v>44347</v>
      </c>
      <c r="J733">
        <f t="shared" si="44"/>
        <v>16</v>
      </c>
      <c r="K733" s="2">
        <f t="shared" si="45"/>
        <v>44339.5</v>
      </c>
      <c r="L733" s="82">
        <v>44344.5</v>
      </c>
      <c r="M733" s="82">
        <v>44344.5</v>
      </c>
      <c r="O733">
        <f t="shared" si="46"/>
        <v>5</v>
      </c>
      <c r="P733" s="3">
        <f t="shared" si="47"/>
        <v>2279747.0000000303</v>
      </c>
    </row>
    <row r="734" spans="1:16" x14ac:dyDescent="0.35">
      <c r="A734" t="s">
        <v>379</v>
      </c>
      <c r="B734" s="68" t="s">
        <v>313</v>
      </c>
      <c r="C734" s="57">
        <v>44344</v>
      </c>
      <c r="D734" s="17">
        <v>44347</v>
      </c>
      <c r="E734" s="68" t="s">
        <v>563</v>
      </c>
      <c r="F734" s="15" t="s">
        <v>564</v>
      </c>
      <c r="G734" s="16">
        <v>50567.86</v>
      </c>
      <c r="H734" s="2">
        <v>44332</v>
      </c>
      <c r="I734" s="17">
        <v>44347</v>
      </c>
      <c r="J734">
        <f t="shared" si="44"/>
        <v>16</v>
      </c>
      <c r="K734" s="2">
        <f t="shared" si="45"/>
        <v>44339.5</v>
      </c>
      <c r="L734" s="82">
        <v>44344.5</v>
      </c>
      <c r="M734" s="82">
        <v>44344.5</v>
      </c>
      <c r="O734">
        <f t="shared" si="46"/>
        <v>5</v>
      </c>
      <c r="P734" s="3">
        <f t="shared" si="47"/>
        <v>252839.3</v>
      </c>
    </row>
    <row r="735" spans="1:16" x14ac:dyDescent="0.35">
      <c r="A735" t="s">
        <v>379</v>
      </c>
      <c r="B735" s="68" t="s">
        <v>313</v>
      </c>
      <c r="C735" s="57">
        <v>44344</v>
      </c>
      <c r="D735" s="17">
        <v>44347</v>
      </c>
      <c r="E735" s="68" t="s">
        <v>490</v>
      </c>
      <c r="F735" s="15" t="s">
        <v>491</v>
      </c>
      <c r="G735" s="16">
        <v>21088.94</v>
      </c>
      <c r="H735" s="2">
        <v>44332</v>
      </c>
      <c r="I735" s="17">
        <v>44347</v>
      </c>
      <c r="J735">
        <f t="shared" si="44"/>
        <v>16</v>
      </c>
      <c r="K735" s="2">
        <f t="shared" si="45"/>
        <v>44339.5</v>
      </c>
      <c r="L735" s="82">
        <v>44344.5</v>
      </c>
      <c r="M735" s="79">
        <v>44344.5</v>
      </c>
      <c r="O735">
        <f t="shared" si="46"/>
        <v>5</v>
      </c>
      <c r="P735" s="3">
        <f t="shared" si="47"/>
        <v>105444.7</v>
      </c>
    </row>
    <row r="736" spans="1:16" x14ac:dyDescent="0.35">
      <c r="A736" t="s">
        <v>379</v>
      </c>
      <c r="B736" s="68" t="s">
        <v>313</v>
      </c>
      <c r="C736" s="57">
        <v>44344</v>
      </c>
      <c r="D736" s="17">
        <v>44347</v>
      </c>
      <c r="E736" s="68" t="s">
        <v>572</v>
      </c>
      <c r="F736" s="15" t="s">
        <v>573</v>
      </c>
      <c r="G736" s="16">
        <v>17545.469999999998</v>
      </c>
      <c r="H736" s="2">
        <v>44332</v>
      </c>
      <c r="I736" s="17">
        <v>44347</v>
      </c>
      <c r="J736">
        <f t="shared" si="44"/>
        <v>16</v>
      </c>
      <c r="K736" s="2">
        <f t="shared" si="45"/>
        <v>44339.5</v>
      </c>
      <c r="L736" s="82">
        <v>44344.5</v>
      </c>
      <c r="M736" s="79">
        <v>44344.5</v>
      </c>
      <c r="O736">
        <f t="shared" si="46"/>
        <v>5</v>
      </c>
      <c r="P736" s="3">
        <f t="shared" si="47"/>
        <v>87727.349999999991</v>
      </c>
    </row>
    <row r="737" spans="1:16" x14ac:dyDescent="0.35">
      <c r="A737" t="s">
        <v>379</v>
      </c>
      <c r="B737" s="68" t="s">
        <v>313</v>
      </c>
      <c r="C737" s="57">
        <v>44344</v>
      </c>
      <c r="D737" s="17">
        <v>44347</v>
      </c>
      <c r="E737" s="68" t="s">
        <v>494</v>
      </c>
      <c r="F737" s="15" t="s">
        <v>495</v>
      </c>
      <c r="G737" s="16">
        <v>111965.14000000003</v>
      </c>
      <c r="H737" s="2">
        <v>44332</v>
      </c>
      <c r="I737" s="17">
        <v>44347</v>
      </c>
      <c r="J737">
        <f t="shared" si="44"/>
        <v>16</v>
      </c>
      <c r="K737" s="2">
        <f t="shared" si="45"/>
        <v>44339.5</v>
      </c>
      <c r="L737" s="82">
        <v>44344.5</v>
      </c>
      <c r="M737" s="82">
        <v>44344.5</v>
      </c>
      <c r="O737">
        <f t="shared" si="46"/>
        <v>5</v>
      </c>
      <c r="P737" s="3">
        <f t="shared" si="47"/>
        <v>559825.70000000019</v>
      </c>
    </row>
    <row r="738" spans="1:16" x14ac:dyDescent="0.35">
      <c r="A738" t="s">
        <v>379</v>
      </c>
      <c r="B738" s="68" t="s">
        <v>313</v>
      </c>
      <c r="C738" s="57">
        <v>44344</v>
      </c>
      <c r="D738" s="17">
        <v>44347</v>
      </c>
      <c r="E738" s="68" t="s">
        <v>496</v>
      </c>
      <c r="F738" s="15" t="s">
        <v>497</v>
      </c>
      <c r="G738" s="16">
        <f>12153.54+8.5</f>
        <v>12162.04</v>
      </c>
      <c r="H738" s="2">
        <v>44332</v>
      </c>
      <c r="I738" s="17">
        <v>44347</v>
      </c>
      <c r="J738">
        <f t="shared" si="44"/>
        <v>16</v>
      </c>
      <c r="K738" s="2">
        <f t="shared" si="45"/>
        <v>44339.5</v>
      </c>
      <c r="L738" s="82">
        <v>44344.5</v>
      </c>
      <c r="M738" s="82">
        <v>44344.5</v>
      </c>
      <c r="O738">
        <f t="shared" si="46"/>
        <v>5</v>
      </c>
      <c r="P738" s="3">
        <f t="shared" si="47"/>
        <v>60810.200000000004</v>
      </c>
    </row>
    <row r="739" spans="1:16" x14ac:dyDescent="0.35">
      <c r="A739" t="s">
        <v>379</v>
      </c>
      <c r="B739" s="68" t="s">
        <v>313</v>
      </c>
      <c r="C739" s="57">
        <v>44344</v>
      </c>
      <c r="D739" s="17">
        <v>44347</v>
      </c>
      <c r="E739" s="68" t="s">
        <v>498</v>
      </c>
      <c r="F739" s="15" t="s">
        <v>499</v>
      </c>
      <c r="G739" s="16">
        <v>20100.490000000016</v>
      </c>
      <c r="H739" s="2">
        <v>44332</v>
      </c>
      <c r="I739" s="17">
        <v>44347</v>
      </c>
      <c r="J739">
        <f t="shared" si="44"/>
        <v>16</v>
      </c>
      <c r="K739" s="2">
        <f t="shared" si="45"/>
        <v>44339.5</v>
      </c>
      <c r="L739" s="82">
        <v>44344.5</v>
      </c>
      <c r="M739" s="82">
        <v>44344.5</v>
      </c>
      <c r="O739">
        <f t="shared" si="46"/>
        <v>5</v>
      </c>
      <c r="P739" s="3">
        <f t="shared" si="47"/>
        <v>100502.45000000008</v>
      </c>
    </row>
    <row r="740" spans="1:16" x14ac:dyDescent="0.35">
      <c r="A740" t="s">
        <v>379</v>
      </c>
      <c r="B740" s="68" t="s">
        <v>313</v>
      </c>
      <c r="C740" s="57">
        <v>44344</v>
      </c>
      <c r="D740" s="17">
        <v>44347</v>
      </c>
      <c r="E740" s="68" t="s">
        <v>500</v>
      </c>
      <c r="F740" s="15" t="s">
        <v>501</v>
      </c>
      <c r="G740" s="16">
        <v>4015.3799999999378</v>
      </c>
      <c r="H740" s="2">
        <v>44332</v>
      </c>
      <c r="I740" s="17">
        <v>44347</v>
      </c>
      <c r="J740">
        <f t="shared" si="44"/>
        <v>16</v>
      </c>
      <c r="K740" s="2">
        <f t="shared" si="45"/>
        <v>44339.5</v>
      </c>
      <c r="L740" s="82">
        <v>44344.5</v>
      </c>
      <c r="M740" s="82">
        <v>44344.5</v>
      </c>
      <c r="O740">
        <f t="shared" si="46"/>
        <v>5</v>
      </c>
      <c r="P740" s="3">
        <f t="shared" si="47"/>
        <v>20076.899999999689</v>
      </c>
    </row>
    <row r="741" spans="1:16" x14ac:dyDescent="0.35">
      <c r="A741" t="s">
        <v>379</v>
      </c>
      <c r="B741" s="68" t="s">
        <v>313</v>
      </c>
      <c r="C741" s="57">
        <v>44344</v>
      </c>
      <c r="D741" s="17">
        <v>44347</v>
      </c>
      <c r="E741" s="68" t="s">
        <v>532</v>
      </c>
      <c r="F741" s="15" t="s">
        <v>533</v>
      </c>
      <c r="G741" s="16">
        <v>5291.79</v>
      </c>
      <c r="H741" s="2">
        <v>44332</v>
      </c>
      <c r="I741" s="17">
        <v>44347</v>
      </c>
      <c r="J741">
        <f t="shared" si="44"/>
        <v>16</v>
      </c>
      <c r="K741" s="2">
        <f t="shared" si="45"/>
        <v>44339.5</v>
      </c>
      <c r="L741" s="82">
        <v>44344.5</v>
      </c>
      <c r="M741" s="79">
        <v>44344.5</v>
      </c>
      <c r="N741" s="2">
        <v>44343.5</v>
      </c>
      <c r="O741">
        <f t="shared" si="46"/>
        <v>5</v>
      </c>
      <c r="P741" s="3">
        <f t="shared" si="47"/>
        <v>26458.95</v>
      </c>
    </row>
    <row r="742" spans="1:16" x14ac:dyDescent="0.35">
      <c r="A742" t="s">
        <v>379</v>
      </c>
      <c r="B742" s="68" t="s">
        <v>313</v>
      </c>
      <c r="C742" s="57">
        <v>44344</v>
      </c>
      <c r="D742" s="17">
        <v>44347</v>
      </c>
      <c r="E742" s="68" t="s">
        <v>534</v>
      </c>
      <c r="F742" s="15" t="s">
        <v>535</v>
      </c>
      <c r="G742" s="16">
        <v>23214.469999999994</v>
      </c>
      <c r="H742" s="2">
        <v>44332</v>
      </c>
      <c r="I742" s="17">
        <v>44347</v>
      </c>
      <c r="J742">
        <f t="shared" si="44"/>
        <v>16</v>
      </c>
      <c r="K742" s="2">
        <f t="shared" si="45"/>
        <v>44339.5</v>
      </c>
      <c r="L742" s="82">
        <v>44344.5</v>
      </c>
      <c r="M742" s="79">
        <v>44344.5</v>
      </c>
      <c r="N742" s="2">
        <v>44343.5</v>
      </c>
      <c r="O742">
        <f t="shared" si="46"/>
        <v>5</v>
      </c>
      <c r="P742" s="3">
        <f t="shared" si="47"/>
        <v>116072.34999999998</v>
      </c>
    </row>
    <row r="743" spans="1:16" x14ac:dyDescent="0.35">
      <c r="A743" t="s">
        <v>379</v>
      </c>
      <c r="B743" s="68" t="s">
        <v>313</v>
      </c>
      <c r="C743" s="57">
        <v>44344</v>
      </c>
      <c r="D743" s="17">
        <v>44347</v>
      </c>
      <c r="E743" s="68" t="s">
        <v>538</v>
      </c>
      <c r="F743" s="15" t="s">
        <v>539</v>
      </c>
      <c r="G743" s="16">
        <v>162.5</v>
      </c>
      <c r="H743" s="2">
        <v>44332</v>
      </c>
      <c r="I743" s="17">
        <v>44347</v>
      </c>
      <c r="J743">
        <f t="shared" si="44"/>
        <v>16</v>
      </c>
      <c r="K743" s="2">
        <f t="shared" si="45"/>
        <v>44339.5</v>
      </c>
      <c r="L743" s="82">
        <v>44344.5</v>
      </c>
      <c r="M743" s="79">
        <v>44344.5</v>
      </c>
      <c r="N743" s="2">
        <v>44343.5</v>
      </c>
      <c r="O743">
        <f t="shared" si="46"/>
        <v>5</v>
      </c>
      <c r="P743" s="3">
        <f t="shared" si="47"/>
        <v>812.5</v>
      </c>
    </row>
    <row r="744" spans="1:16" x14ac:dyDescent="0.35">
      <c r="A744" t="s">
        <v>379</v>
      </c>
      <c r="B744" s="68" t="s">
        <v>313</v>
      </c>
      <c r="C744" s="57">
        <v>44344</v>
      </c>
      <c r="D744" s="17">
        <v>44347</v>
      </c>
      <c r="E744" s="68" t="s">
        <v>553</v>
      </c>
      <c r="F744" s="15" t="s">
        <v>554</v>
      </c>
      <c r="G744" s="16">
        <v>1518.3799999999999</v>
      </c>
      <c r="H744" s="2">
        <v>44332</v>
      </c>
      <c r="I744" s="17">
        <v>44347</v>
      </c>
      <c r="J744">
        <f t="shared" si="44"/>
        <v>16</v>
      </c>
      <c r="K744" s="2">
        <f t="shared" si="45"/>
        <v>44339.5</v>
      </c>
      <c r="L744" s="82">
        <v>44344.5</v>
      </c>
      <c r="M744" s="79">
        <v>44344.5</v>
      </c>
      <c r="N744" s="2">
        <v>44343.5</v>
      </c>
      <c r="O744">
        <f t="shared" si="46"/>
        <v>5</v>
      </c>
      <c r="P744" s="3">
        <f t="shared" si="47"/>
        <v>7591.9</v>
      </c>
    </row>
    <row r="745" spans="1:16" x14ac:dyDescent="0.35">
      <c r="A745" t="s">
        <v>379</v>
      </c>
      <c r="B745" s="21" t="s">
        <v>313</v>
      </c>
      <c r="C745" s="46">
        <v>44344</v>
      </c>
      <c r="D745" s="2">
        <v>44347</v>
      </c>
      <c r="E745" s="68" t="s">
        <v>544</v>
      </c>
      <c r="F745" t="s">
        <v>546</v>
      </c>
      <c r="G745" s="3">
        <v>10</v>
      </c>
      <c r="H745" s="2">
        <v>44332</v>
      </c>
      <c r="I745" s="2">
        <v>44347</v>
      </c>
      <c r="J745">
        <f t="shared" si="44"/>
        <v>16</v>
      </c>
      <c r="K745" s="2">
        <f t="shared" si="45"/>
        <v>44339.5</v>
      </c>
      <c r="L745" s="80">
        <v>44344.5</v>
      </c>
      <c r="M745" s="79">
        <v>44368.5</v>
      </c>
      <c r="O745">
        <f t="shared" si="46"/>
        <v>29</v>
      </c>
      <c r="P745" s="3">
        <f t="shared" si="47"/>
        <v>290</v>
      </c>
    </row>
    <row r="746" spans="1:16" x14ac:dyDescent="0.35">
      <c r="A746" t="s">
        <v>379</v>
      </c>
      <c r="B746" s="21" t="s">
        <v>313</v>
      </c>
      <c r="C746" s="46">
        <v>44344</v>
      </c>
      <c r="D746" s="2">
        <v>44347</v>
      </c>
      <c r="E746" s="68" t="s">
        <v>544</v>
      </c>
      <c r="F746" t="s">
        <v>545</v>
      </c>
      <c r="G746" s="3">
        <v>832.28999999999962</v>
      </c>
      <c r="H746" s="2">
        <v>44332</v>
      </c>
      <c r="I746" s="2">
        <v>44347</v>
      </c>
      <c r="J746">
        <f t="shared" si="44"/>
        <v>16</v>
      </c>
      <c r="K746" s="2">
        <f t="shared" si="45"/>
        <v>44339.5</v>
      </c>
      <c r="L746" s="80">
        <v>44344.5</v>
      </c>
      <c r="M746" s="79">
        <v>44356.5</v>
      </c>
      <c r="O746">
        <f t="shared" si="46"/>
        <v>17</v>
      </c>
      <c r="P746" s="3">
        <f t="shared" si="47"/>
        <v>14148.929999999993</v>
      </c>
    </row>
    <row r="747" spans="1:16" x14ac:dyDescent="0.35">
      <c r="A747" t="s">
        <v>379</v>
      </c>
      <c r="B747" s="21" t="s">
        <v>313</v>
      </c>
      <c r="C747" s="46">
        <v>44344</v>
      </c>
      <c r="D747" s="2">
        <v>44347</v>
      </c>
      <c r="E747" s="68" t="s">
        <v>544</v>
      </c>
      <c r="F747" t="s">
        <v>546</v>
      </c>
      <c r="G747" s="3">
        <v>68966.0799999999</v>
      </c>
      <c r="H747" s="2">
        <v>44332</v>
      </c>
      <c r="I747" s="2">
        <v>44347</v>
      </c>
      <c r="J747">
        <f t="shared" si="44"/>
        <v>16</v>
      </c>
      <c r="K747" s="2">
        <f t="shared" si="45"/>
        <v>44339.5</v>
      </c>
      <c r="L747" s="80">
        <v>44344.5</v>
      </c>
      <c r="M747" s="79">
        <v>44368.5</v>
      </c>
      <c r="O747">
        <f t="shared" si="46"/>
        <v>29</v>
      </c>
      <c r="P747" s="3">
        <f t="shared" si="47"/>
        <v>2000016.319999997</v>
      </c>
    </row>
    <row r="748" spans="1:16" x14ac:dyDescent="0.35">
      <c r="A748" t="s">
        <v>381</v>
      </c>
      <c r="B748" s="68" t="s">
        <v>313</v>
      </c>
      <c r="C748" s="57">
        <v>44362</v>
      </c>
      <c r="D748" s="17">
        <v>44362</v>
      </c>
      <c r="E748" s="68" t="s">
        <v>430</v>
      </c>
      <c r="F748" s="15" t="s">
        <v>431</v>
      </c>
      <c r="G748" s="16">
        <v>139.29</v>
      </c>
      <c r="H748" s="2">
        <v>44348</v>
      </c>
      <c r="I748" s="17">
        <v>44362</v>
      </c>
      <c r="J748">
        <f t="shared" si="44"/>
        <v>15</v>
      </c>
      <c r="K748" s="2">
        <f t="shared" si="45"/>
        <v>44355</v>
      </c>
      <c r="L748" s="82">
        <v>44362.5</v>
      </c>
      <c r="M748" s="82">
        <v>44362.5</v>
      </c>
      <c r="O748">
        <f t="shared" si="46"/>
        <v>7.5</v>
      </c>
      <c r="P748" s="3">
        <f t="shared" si="47"/>
        <v>1044.675</v>
      </c>
    </row>
    <row r="749" spans="1:16" x14ac:dyDescent="0.35">
      <c r="A749" t="s">
        <v>381</v>
      </c>
      <c r="B749" s="68" t="s">
        <v>313</v>
      </c>
      <c r="C749" s="57">
        <v>44362</v>
      </c>
      <c r="D749" s="17">
        <v>44362</v>
      </c>
      <c r="E749" s="68" t="s">
        <v>432</v>
      </c>
      <c r="F749" s="15" t="s">
        <v>433</v>
      </c>
      <c r="G749" s="16">
        <v>527.89</v>
      </c>
      <c r="H749" s="2">
        <v>44348</v>
      </c>
      <c r="I749" s="17">
        <v>44362</v>
      </c>
      <c r="J749">
        <f t="shared" si="44"/>
        <v>15</v>
      </c>
      <c r="K749" s="2">
        <f t="shared" si="45"/>
        <v>44355</v>
      </c>
      <c r="L749" s="82">
        <v>44362.5</v>
      </c>
      <c r="M749" s="82">
        <v>44362.5</v>
      </c>
      <c r="O749">
        <f t="shared" si="46"/>
        <v>7.5</v>
      </c>
      <c r="P749" s="3">
        <f t="shared" si="47"/>
        <v>3959.1749999999997</v>
      </c>
    </row>
    <row r="750" spans="1:16" x14ac:dyDescent="0.35">
      <c r="A750" t="s">
        <v>381</v>
      </c>
      <c r="B750" s="68" t="s">
        <v>313</v>
      </c>
      <c r="C750" s="57">
        <v>44362</v>
      </c>
      <c r="D750" s="17">
        <v>44362</v>
      </c>
      <c r="E750" s="68" t="s">
        <v>434</v>
      </c>
      <c r="F750" s="15" t="s">
        <v>435</v>
      </c>
      <c r="G750" s="16">
        <v>584.04999999999995</v>
      </c>
      <c r="H750" s="2">
        <v>44348</v>
      </c>
      <c r="I750" s="17">
        <v>44362</v>
      </c>
      <c r="J750">
        <f t="shared" si="44"/>
        <v>15</v>
      </c>
      <c r="K750" s="2">
        <f t="shared" si="45"/>
        <v>44355</v>
      </c>
      <c r="L750" s="82">
        <v>44362.5</v>
      </c>
      <c r="M750" s="82">
        <v>44362.5</v>
      </c>
      <c r="O750">
        <f t="shared" si="46"/>
        <v>7.5</v>
      </c>
      <c r="P750" s="3">
        <f t="shared" si="47"/>
        <v>4380.375</v>
      </c>
    </row>
    <row r="751" spans="1:16" x14ac:dyDescent="0.35">
      <c r="A751" t="s">
        <v>381</v>
      </c>
      <c r="B751" s="68" t="s">
        <v>313</v>
      </c>
      <c r="C751" s="57">
        <v>44362</v>
      </c>
      <c r="D751" s="17">
        <v>44362</v>
      </c>
      <c r="E751" s="68" t="s">
        <v>440</v>
      </c>
      <c r="F751" s="15" t="s">
        <v>441</v>
      </c>
      <c r="G751" s="16">
        <v>41.22</v>
      </c>
      <c r="H751" s="2">
        <v>44348</v>
      </c>
      <c r="I751" s="17">
        <v>44362</v>
      </c>
      <c r="J751">
        <f t="shared" si="44"/>
        <v>15</v>
      </c>
      <c r="K751" s="2">
        <f t="shared" si="45"/>
        <v>44355</v>
      </c>
      <c r="L751" s="82">
        <v>44362.5</v>
      </c>
      <c r="M751" s="79">
        <v>44376.5</v>
      </c>
      <c r="O751">
        <f t="shared" si="46"/>
        <v>21.5</v>
      </c>
      <c r="P751" s="3">
        <f t="shared" si="47"/>
        <v>886.23</v>
      </c>
    </row>
    <row r="752" spans="1:16" x14ac:dyDescent="0.35">
      <c r="A752" t="s">
        <v>381</v>
      </c>
      <c r="B752" s="68" t="s">
        <v>313</v>
      </c>
      <c r="C752" s="57">
        <v>44362</v>
      </c>
      <c r="D752" s="17">
        <v>44362</v>
      </c>
      <c r="E752" s="68" t="s">
        <v>442</v>
      </c>
      <c r="F752" s="15" t="s">
        <v>443</v>
      </c>
      <c r="G752" s="16">
        <v>70</v>
      </c>
      <c r="H752" s="2">
        <v>44348</v>
      </c>
      <c r="I752" s="17">
        <v>44362</v>
      </c>
      <c r="J752">
        <f t="shared" si="44"/>
        <v>15</v>
      </c>
      <c r="K752" s="2">
        <f t="shared" si="45"/>
        <v>44355</v>
      </c>
      <c r="L752" s="82">
        <v>44362.5</v>
      </c>
      <c r="M752" s="82">
        <v>44362.5</v>
      </c>
      <c r="O752">
        <f t="shared" si="46"/>
        <v>7.5</v>
      </c>
      <c r="P752" s="3">
        <f t="shared" si="47"/>
        <v>525</v>
      </c>
    </row>
    <row r="753" spans="1:16" x14ac:dyDescent="0.35">
      <c r="A753" t="s">
        <v>381</v>
      </c>
      <c r="B753" s="68" t="s">
        <v>313</v>
      </c>
      <c r="C753" s="57">
        <v>44362</v>
      </c>
      <c r="D753" s="17">
        <v>44362</v>
      </c>
      <c r="E753" s="68" t="s">
        <v>476</v>
      </c>
      <c r="F753" s="15" t="s">
        <v>477</v>
      </c>
      <c r="G753" s="16">
        <v>0.41</v>
      </c>
      <c r="H753" s="2">
        <v>44348</v>
      </c>
      <c r="I753" s="17">
        <v>44362</v>
      </c>
      <c r="J753">
        <f t="shared" si="44"/>
        <v>15</v>
      </c>
      <c r="K753" s="2">
        <f t="shared" si="45"/>
        <v>44355</v>
      </c>
      <c r="L753" s="82">
        <v>44362.5</v>
      </c>
      <c r="M753" s="82">
        <v>44362.5</v>
      </c>
      <c r="O753">
        <f t="shared" si="46"/>
        <v>7.5</v>
      </c>
      <c r="P753" s="3">
        <f t="shared" si="47"/>
        <v>3.0749999999999997</v>
      </c>
    </row>
    <row r="754" spans="1:16" x14ac:dyDescent="0.35">
      <c r="A754" t="s">
        <v>381</v>
      </c>
      <c r="B754" s="68" t="s">
        <v>313</v>
      </c>
      <c r="C754" s="57">
        <v>44362</v>
      </c>
      <c r="D754" s="17">
        <v>44362</v>
      </c>
      <c r="E754" s="68" t="s">
        <v>478</v>
      </c>
      <c r="F754" s="15" t="s">
        <v>479</v>
      </c>
      <c r="G754" s="16">
        <v>891.68</v>
      </c>
      <c r="H754" s="2">
        <v>44348</v>
      </c>
      <c r="I754" s="17">
        <v>44362</v>
      </c>
      <c r="J754">
        <f t="shared" si="44"/>
        <v>15</v>
      </c>
      <c r="K754" s="2">
        <f t="shared" si="45"/>
        <v>44355</v>
      </c>
      <c r="L754" s="82">
        <v>44362.5</v>
      </c>
      <c r="M754" s="82">
        <v>44362.5</v>
      </c>
      <c r="O754">
        <f t="shared" si="46"/>
        <v>7.5</v>
      </c>
      <c r="P754" s="3">
        <f t="shared" si="47"/>
        <v>6687.5999999999995</v>
      </c>
    </row>
    <row r="755" spans="1:16" x14ac:dyDescent="0.35">
      <c r="A755" t="s">
        <v>381</v>
      </c>
      <c r="B755" s="68" t="s">
        <v>313</v>
      </c>
      <c r="C755" s="57">
        <v>44362</v>
      </c>
      <c r="D755" s="17">
        <v>44362</v>
      </c>
      <c r="E755" s="68" t="s">
        <v>488</v>
      </c>
      <c r="F755" s="15" t="s">
        <v>489</v>
      </c>
      <c r="G755" s="16">
        <v>63.660000000000004</v>
      </c>
      <c r="H755" s="2">
        <v>44348</v>
      </c>
      <c r="I755" s="17">
        <v>44362</v>
      </c>
      <c r="J755">
        <f t="shared" si="44"/>
        <v>15</v>
      </c>
      <c r="K755" s="2">
        <f t="shared" si="45"/>
        <v>44355</v>
      </c>
      <c r="L755" s="82">
        <v>44362.5</v>
      </c>
      <c r="M755" s="79">
        <v>44392.5</v>
      </c>
      <c r="O755">
        <f t="shared" si="46"/>
        <v>37.5</v>
      </c>
      <c r="P755" s="3">
        <f t="shared" si="47"/>
        <v>2387.25</v>
      </c>
    </row>
    <row r="756" spans="1:16" x14ac:dyDescent="0.35">
      <c r="A756" t="s">
        <v>381</v>
      </c>
      <c r="B756" s="68" t="s">
        <v>313</v>
      </c>
      <c r="C756" s="57">
        <v>44362</v>
      </c>
      <c r="D756" s="17">
        <v>44362</v>
      </c>
      <c r="E756" s="68" t="s">
        <v>444</v>
      </c>
      <c r="F756" s="15" t="s">
        <v>445</v>
      </c>
      <c r="G756" s="16">
        <v>703.32999999999993</v>
      </c>
      <c r="H756" s="2">
        <v>44348</v>
      </c>
      <c r="I756" s="17">
        <v>44362</v>
      </c>
      <c r="J756">
        <f t="shared" si="44"/>
        <v>15</v>
      </c>
      <c r="K756" s="2">
        <f t="shared" si="45"/>
        <v>44355</v>
      </c>
      <c r="L756" s="82">
        <v>44362.5</v>
      </c>
      <c r="M756" s="82">
        <v>44362.5</v>
      </c>
      <c r="O756">
        <f t="shared" si="46"/>
        <v>7.5</v>
      </c>
      <c r="P756" s="3">
        <f t="shared" si="47"/>
        <v>5274.9749999999995</v>
      </c>
    </row>
    <row r="757" spans="1:16" x14ac:dyDescent="0.35">
      <c r="A757" t="s">
        <v>381</v>
      </c>
      <c r="B757" s="68" t="s">
        <v>313</v>
      </c>
      <c r="C757" s="82">
        <v>44362</v>
      </c>
      <c r="D757" s="85">
        <v>44362</v>
      </c>
      <c r="E757" s="68" t="s">
        <v>492</v>
      </c>
      <c r="F757" s="15" t="s">
        <v>493</v>
      </c>
      <c r="G757" s="16">
        <v>30</v>
      </c>
      <c r="H757" s="2">
        <v>44348</v>
      </c>
      <c r="I757" s="85">
        <v>44362</v>
      </c>
      <c r="J757">
        <f t="shared" si="44"/>
        <v>15</v>
      </c>
      <c r="K757" s="2">
        <f t="shared" si="45"/>
        <v>44355</v>
      </c>
      <c r="L757" s="82">
        <v>44362.5</v>
      </c>
      <c r="M757" s="79">
        <v>44334.5</v>
      </c>
      <c r="O757">
        <f t="shared" si="46"/>
        <v>-20.5</v>
      </c>
      <c r="P757" s="3">
        <f t="shared" si="47"/>
        <v>-615</v>
      </c>
    </row>
    <row r="758" spans="1:16" x14ac:dyDescent="0.35">
      <c r="A758" t="s">
        <v>381</v>
      </c>
      <c r="B758" s="68" t="s">
        <v>313</v>
      </c>
      <c r="C758" s="57">
        <v>44362</v>
      </c>
      <c r="D758" s="17">
        <v>44362</v>
      </c>
      <c r="E758" s="68" t="s">
        <v>494</v>
      </c>
      <c r="F758" s="15" t="s">
        <v>495</v>
      </c>
      <c r="G758" s="16">
        <v>68.56</v>
      </c>
      <c r="H758" s="2">
        <v>44348</v>
      </c>
      <c r="I758" s="17">
        <v>44362</v>
      </c>
      <c r="J758">
        <f t="shared" si="44"/>
        <v>15</v>
      </c>
      <c r="K758" s="2">
        <f t="shared" si="45"/>
        <v>44355</v>
      </c>
      <c r="L758" s="82">
        <v>44362.5</v>
      </c>
      <c r="M758" s="82">
        <v>44362.5</v>
      </c>
      <c r="O758">
        <f t="shared" si="46"/>
        <v>7.5</v>
      </c>
      <c r="P758" s="3">
        <f t="shared" si="47"/>
        <v>514.20000000000005</v>
      </c>
    </row>
    <row r="759" spans="1:16" x14ac:dyDescent="0.35">
      <c r="A759" t="s">
        <v>381</v>
      </c>
      <c r="B759" s="68" t="s">
        <v>313</v>
      </c>
      <c r="C759" s="57">
        <v>44362</v>
      </c>
      <c r="D759" s="17">
        <v>44362</v>
      </c>
      <c r="E759" s="68" t="s">
        <v>496</v>
      </c>
      <c r="F759" s="15" t="s">
        <v>497</v>
      </c>
      <c r="G759" s="16">
        <v>3.1399999999999997</v>
      </c>
      <c r="H759" s="2">
        <v>44348</v>
      </c>
      <c r="I759" s="17">
        <v>44362</v>
      </c>
      <c r="J759">
        <f t="shared" si="44"/>
        <v>15</v>
      </c>
      <c r="K759" s="2">
        <f t="shared" si="45"/>
        <v>44355</v>
      </c>
      <c r="L759" s="82">
        <v>44362.5</v>
      </c>
      <c r="M759" s="82">
        <v>44362.5</v>
      </c>
      <c r="O759">
        <f t="shared" si="46"/>
        <v>7.5</v>
      </c>
      <c r="P759" s="3">
        <f t="shared" si="47"/>
        <v>23.549999999999997</v>
      </c>
    </row>
    <row r="760" spans="1:16" x14ac:dyDescent="0.35">
      <c r="A760" t="s">
        <v>381</v>
      </c>
      <c r="B760" s="68" t="s">
        <v>313</v>
      </c>
      <c r="C760" s="57">
        <v>44362</v>
      </c>
      <c r="D760" s="17">
        <v>44362</v>
      </c>
      <c r="E760" s="68" t="s">
        <v>498</v>
      </c>
      <c r="F760" s="15" t="s">
        <v>499</v>
      </c>
      <c r="G760" s="16">
        <v>3.1</v>
      </c>
      <c r="H760" s="2">
        <v>44348</v>
      </c>
      <c r="I760" s="17">
        <v>44362</v>
      </c>
      <c r="J760">
        <f t="shared" si="44"/>
        <v>15</v>
      </c>
      <c r="K760" s="2">
        <f t="shared" si="45"/>
        <v>44355</v>
      </c>
      <c r="L760" s="82">
        <v>44362.5</v>
      </c>
      <c r="M760" s="82">
        <v>44362.5</v>
      </c>
      <c r="O760">
        <f t="shared" si="46"/>
        <v>7.5</v>
      </c>
      <c r="P760" s="3">
        <f t="shared" si="47"/>
        <v>23.25</v>
      </c>
    </row>
    <row r="761" spans="1:16" x14ac:dyDescent="0.35">
      <c r="A761" t="s">
        <v>381</v>
      </c>
      <c r="B761" s="68" t="s">
        <v>313</v>
      </c>
      <c r="C761" s="57">
        <v>44362</v>
      </c>
      <c r="D761" s="17">
        <v>44362</v>
      </c>
      <c r="E761" s="68" t="s">
        <v>430</v>
      </c>
      <c r="F761" s="15" t="s">
        <v>431</v>
      </c>
      <c r="G761" s="16">
        <v>65.11</v>
      </c>
      <c r="H761" s="2">
        <v>44348</v>
      </c>
      <c r="I761" s="17">
        <v>44362</v>
      </c>
      <c r="J761">
        <f t="shared" si="44"/>
        <v>15</v>
      </c>
      <c r="K761" s="2">
        <f t="shared" si="45"/>
        <v>44355</v>
      </c>
      <c r="L761" s="82">
        <v>44362.5</v>
      </c>
      <c r="M761" s="82">
        <v>44362.5</v>
      </c>
      <c r="O761">
        <f t="shared" si="46"/>
        <v>7.5</v>
      </c>
      <c r="P761" s="3">
        <f t="shared" si="47"/>
        <v>488.32499999999999</v>
      </c>
    </row>
    <row r="762" spans="1:16" x14ac:dyDescent="0.35">
      <c r="A762" t="s">
        <v>381</v>
      </c>
      <c r="B762" s="68" t="s">
        <v>313</v>
      </c>
      <c r="C762" s="57">
        <v>44362</v>
      </c>
      <c r="D762" s="17">
        <v>44362</v>
      </c>
      <c r="E762" s="68" t="s">
        <v>456</v>
      </c>
      <c r="F762" s="15" t="s">
        <v>457</v>
      </c>
      <c r="G762" s="16">
        <v>48.84</v>
      </c>
      <c r="H762" s="2">
        <v>44348</v>
      </c>
      <c r="I762" s="17">
        <v>44362</v>
      </c>
      <c r="J762">
        <f t="shared" si="44"/>
        <v>15</v>
      </c>
      <c r="K762" s="2">
        <f t="shared" si="45"/>
        <v>44355</v>
      </c>
      <c r="L762" s="82">
        <v>44362.5</v>
      </c>
      <c r="M762" s="82">
        <v>44362.5</v>
      </c>
      <c r="O762">
        <f t="shared" si="46"/>
        <v>7.5</v>
      </c>
      <c r="P762" s="3">
        <f t="shared" si="47"/>
        <v>366.3</v>
      </c>
    </row>
    <row r="763" spans="1:16" x14ac:dyDescent="0.35">
      <c r="A763" t="s">
        <v>381</v>
      </c>
      <c r="B763" s="68" t="s">
        <v>313</v>
      </c>
      <c r="C763" s="57">
        <v>44362</v>
      </c>
      <c r="D763" s="17">
        <v>44362</v>
      </c>
      <c r="E763" s="68" t="s">
        <v>432</v>
      </c>
      <c r="F763" s="15" t="s">
        <v>433</v>
      </c>
      <c r="G763" s="16">
        <v>97.67</v>
      </c>
      <c r="H763" s="2">
        <v>44348</v>
      </c>
      <c r="I763" s="17">
        <v>44362</v>
      </c>
      <c r="J763">
        <f t="shared" si="44"/>
        <v>15</v>
      </c>
      <c r="K763" s="2">
        <f t="shared" si="45"/>
        <v>44355</v>
      </c>
      <c r="L763" s="82">
        <v>44362.5</v>
      </c>
      <c r="M763" s="82">
        <v>44362.5</v>
      </c>
      <c r="O763">
        <f t="shared" si="46"/>
        <v>7.5</v>
      </c>
      <c r="P763" s="3">
        <f t="shared" si="47"/>
        <v>732.52499999999998</v>
      </c>
    </row>
    <row r="764" spans="1:16" x14ac:dyDescent="0.35">
      <c r="A764" t="s">
        <v>381</v>
      </c>
      <c r="B764" s="68" t="s">
        <v>313</v>
      </c>
      <c r="C764" s="57">
        <v>44362</v>
      </c>
      <c r="D764" s="17">
        <v>44362</v>
      </c>
      <c r="E764" s="68" t="s">
        <v>434</v>
      </c>
      <c r="F764" s="15" t="s">
        <v>435</v>
      </c>
      <c r="G764" s="16">
        <v>113.94</v>
      </c>
      <c r="H764" s="2">
        <v>44348</v>
      </c>
      <c r="I764" s="17">
        <v>44362</v>
      </c>
      <c r="J764">
        <f t="shared" si="44"/>
        <v>15</v>
      </c>
      <c r="K764" s="2">
        <f t="shared" si="45"/>
        <v>44355</v>
      </c>
      <c r="L764" s="82">
        <v>44362.5</v>
      </c>
      <c r="M764" s="82">
        <v>44362.5</v>
      </c>
      <c r="O764">
        <f t="shared" si="46"/>
        <v>7.5</v>
      </c>
      <c r="P764" s="3">
        <f t="shared" si="47"/>
        <v>854.55</v>
      </c>
    </row>
    <row r="765" spans="1:16" x14ac:dyDescent="0.35">
      <c r="A765" t="s">
        <v>381</v>
      </c>
      <c r="B765" s="68" t="s">
        <v>313</v>
      </c>
      <c r="C765" s="57">
        <v>44362</v>
      </c>
      <c r="D765" s="17">
        <v>44362</v>
      </c>
      <c r="E765" s="68" t="s">
        <v>438</v>
      </c>
      <c r="F765" s="15" t="s">
        <v>439</v>
      </c>
      <c r="G765" s="16">
        <v>8.14</v>
      </c>
      <c r="H765" s="2">
        <v>44348</v>
      </c>
      <c r="I765" s="17">
        <v>44362</v>
      </c>
      <c r="J765">
        <f t="shared" si="44"/>
        <v>15</v>
      </c>
      <c r="K765" s="2">
        <f t="shared" si="45"/>
        <v>44355</v>
      </c>
      <c r="L765" s="82">
        <v>44362.5</v>
      </c>
      <c r="M765" s="82">
        <v>44362.5</v>
      </c>
      <c r="O765">
        <f t="shared" si="46"/>
        <v>7.5</v>
      </c>
      <c r="P765" s="3">
        <f t="shared" si="47"/>
        <v>61.050000000000004</v>
      </c>
    </row>
    <row r="766" spans="1:16" x14ac:dyDescent="0.35">
      <c r="A766" t="s">
        <v>381</v>
      </c>
      <c r="B766" s="68" t="s">
        <v>313</v>
      </c>
      <c r="C766" s="57">
        <v>44362</v>
      </c>
      <c r="D766" s="17">
        <v>44362</v>
      </c>
      <c r="E766" s="68" t="s">
        <v>440</v>
      </c>
      <c r="F766" s="15" t="s">
        <v>441</v>
      </c>
      <c r="G766" s="16">
        <v>10.59</v>
      </c>
      <c r="H766" s="2">
        <v>44348</v>
      </c>
      <c r="I766" s="17">
        <v>44362</v>
      </c>
      <c r="J766">
        <f t="shared" si="44"/>
        <v>15</v>
      </c>
      <c r="K766" s="2">
        <f t="shared" si="45"/>
        <v>44355</v>
      </c>
      <c r="L766" s="82">
        <v>44362.5</v>
      </c>
      <c r="M766" s="79">
        <v>44376.5</v>
      </c>
      <c r="O766">
        <f t="shared" si="46"/>
        <v>21.5</v>
      </c>
      <c r="P766" s="3">
        <f t="shared" si="47"/>
        <v>227.685</v>
      </c>
    </row>
    <row r="767" spans="1:16" x14ac:dyDescent="0.35">
      <c r="A767" t="s">
        <v>381</v>
      </c>
      <c r="B767" s="68" t="s">
        <v>313</v>
      </c>
      <c r="C767" s="57">
        <v>44362</v>
      </c>
      <c r="D767" s="17">
        <v>44362</v>
      </c>
      <c r="E767" s="68" t="s">
        <v>468</v>
      </c>
      <c r="F767" s="15" t="s">
        <v>469</v>
      </c>
      <c r="G767" s="16">
        <v>0.85</v>
      </c>
      <c r="H767" s="2">
        <v>44348</v>
      </c>
      <c r="I767" s="17">
        <v>44362</v>
      </c>
      <c r="J767">
        <f t="shared" si="44"/>
        <v>15</v>
      </c>
      <c r="K767" s="2">
        <f t="shared" si="45"/>
        <v>44355</v>
      </c>
      <c r="L767" s="82">
        <v>44362.5</v>
      </c>
      <c r="M767" s="82">
        <v>44362.5</v>
      </c>
      <c r="O767">
        <f t="shared" si="46"/>
        <v>7.5</v>
      </c>
      <c r="P767" s="3">
        <f t="shared" si="47"/>
        <v>6.375</v>
      </c>
    </row>
    <row r="768" spans="1:16" x14ac:dyDescent="0.35">
      <c r="A768" t="s">
        <v>381</v>
      </c>
      <c r="B768" s="68" t="s">
        <v>313</v>
      </c>
      <c r="C768" s="57">
        <v>44362</v>
      </c>
      <c r="D768" s="17">
        <v>44362</v>
      </c>
      <c r="E768" s="68" t="s">
        <v>442</v>
      </c>
      <c r="F768" s="15" t="s">
        <v>443</v>
      </c>
      <c r="G768" s="16">
        <v>26.5</v>
      </c>
      <c r="H768" s="2">
        <v>44348</v>
      </c>
      <c r="I768" s="17">
        <v>44362</v>
      </c>
      <c r="J768">
        <f t="shared" si="44"/>
        <v>15</v>
      </c>
      <c r="K768" s="2">
        <f t="shared" si="45"/>
        <v>44355</v>
      </c>
      <c r="L768" s="82">
        <v>44362.5</v>
      </c>
      <c r="M768" s="82">
        <v>44362.5</v>
      </c>
      <c r="O768">
        <f t="shared" si="46"/>
        <v>7.5</v>
      </c>
      <c r="P768" s="3">
        <f t="shared" si="47"/>
        <v>198.75</v>
      </c>
    </row>
    <row r="769" spans="1:16" x14ac:dyDescent="0.35">
      <c r="A769" t="s">
        <v>381</v>
      </c>
      <c r="B769" s="68" t="s">
        <v>313</v>
      </c>
      <c r="C769" s="57">
        <v>44362</v>
      </c>
      <c r="D769" s="17">
        <v>44362</v>
      </c>
      <c r="E769" s="68" t="s">
        <v>476</v>
      </c>
      <c r="F769" s="15" t="s">
        <v>477</v>
      </c>
      <c r="G769" s="16">
        <v>0.81</v>
      </c>
      <c r="H769" s="2">
        <v>44348</v>
      </c>
      <c r="I769" s="17">
        <v>44362</v>
      </c>
      <c r="J769">
        <f t="shared" si="44"/>
        <v>15</v>
      </c>
      <c r="K769" s="2">
        <f t="shared" si="45"/>
        <v>44355</v>
      </c>
      <c r="L769" s="82">
        <v>44362.5</v>
      </c>
      <c r="M769" s="82">
        <v>44362.5</v>
      </c>
      <c r="O769">
        <f t="shared" si="46"/>
        <v>7.5</v>
      </c>
      <c r="P769" s="3">
        <f t="shared" si="47"/>
        <v>6.0750000000000002</v>
      </c>
    </row>
    <row r="770" spans="1:16" x14ac:dyDescent="0.35">
      <c r="A770" t="s">
        <v>381</v>
      </c>
      <c r="B770" s="68" t="s">
        <v>313</v>
      </c>
      <c r="C770" s="57">
        <v>44362</v>
      </c>
      <c r="D770" s="17">
        <v>44362</v>
      </c>
      <c r="E770" s="68" t="s">
        <v>478</v>
      </c>
      <c r="F770" s="15" t="s">
        <v>479</v>
      </c>
      <c r="G770" s="16">
        <v>31.25</v>
      </c>
      <c r="H770" s="2">
        <v>44348</v>
      </c>
      <c r="I770" s="17">
        <v>44362</v>
      </c>
      <c r="J770">
        <f t="shared" si="44"/>
        <v>15</v>
      </c>
      <c r="K770" s="2">
        <f t="shared" si="45"/>
        <v>44355</v>
      </c>
      <c r="L770" s="82">
        <v>44362.5</v>
      </c>
      <c r="M770" s="82">
        <v>44362.5</v>
      </c>
      <c r="O770">
        <f t="shared" si="46"/>
        <v>7.5</v>
      </c>
      <c r="P770" s="3">
        <f t="shared" si="47"/>
        <v>234.375</v>
      </c>
    </row>
    <row r="771" spans="1:16" x14ac:dyDescent="0.35">
      <c r="A771" t="s">
        <v>381</v>
      </c>
      <c r="B771" s="68" t="s">
        <v>313</v>
      </c>
      <c r="C771" s="57">
        <v>44362</v>
      </c>
      <c r="D771" s="17">
        <v>44362</v>
      </c>
      <c r="E771" s="68" t="s">
        <v>480</v>
      </c>
      <c r="F771" s="15" t="s">
        <v>481</v>
      </c>
      <c r="G771" s="16">
        <v>31.25</v>
      </c>
      <c r="H771" s="2">
        <v>44348</v>
      </c>
      <c r="I771" s="17">
        <v>44362</v>
      </c>
      <c r="J771">
        <f t="shared" si="44"/>
        <v>15</v>
      </c>
      <c r="K771" s="2">
        <f t="shared" si="45"/>
        <v>44355</v>
      </c>
      <c r="L771" s="82">
        <v>44362.5</v>
      </c>
      <c r="M771" s="82">
        <v>44362.5</v>
      </c>
      <c r="O771">
        <f t="shared" si="46"/>
        <v>7.5</v>
      </c>
      <c r="P771" s="3">
        <f t="shared" si="47"/>
        <v>234.375</v>
      </c>
    </row>
    <row r="772" spans="1:16" x14ac:dyDescent="0.35">
      <c r="A772" t="s">
        <v>381</v>
      </c>
      <c r="B772" s="68" t="s">
        <v>313</v>
      </c>
      <c r="C772" s="57">
        <v>44362</v>
      </c>
      <c r="D772" s="17">
        <v>44362</v>
      </c>
      <c r="E772" s="68" t="s">
        <v>488</v>
      </c>
      <c r="F772" s="15" t="s">
        <v>489</v>
      </c>
      <c r="G772" s="16">
        <v>12.86</v>
      </c>
      <c r="H772" s="2">
        <v>44348</v>
      </c>
      <c r="I772" s="17">
        <v>44362</v>
      </c>
      <c r="J772">
        <f t="shared" si="44"/>
        <v>15</v>
      </c>
      <c r="K772" s="2">
        <f t="shared" si="45"/>
        <v>44355</v>
      </c>
      <c r="L772" s="82">
        <v>44362.5</v>
      </c>
      <c r="M772" s="79">
        <v>44392.5</v>
      </c>
      <c r="O772">
        <f t="shared" si="46"/>
        <v>37.5</v>
      </c>
      <c r="P772" s="3">
        <f t="shared" si="47"/>
        <v>482.25</v>
      </c>
    </row>
    <row r="773" spans="1:16" x14ac:dyDescent="0.35">
      <c r="A773" t="s">
        <v>381</v>
      </c>
      <c r="B773" s="68" t="s">
        <v>313</v>
      </c>
      <c r="C773" s="57">
        <v>44362</v>
      </c>
      <c r="D773" s="17">
        <v>44362</v>
      </c>
      <c r="E773" s="68" t="s">
        <v>444</v>
      </c>
      <c r="F773" s="15" t="s">
        <v>445</v>
      </c>
      <c r="G773" s="16">
        <v>184.33</v>
      </c>
      <c r="H773" s="2">
        <v>44348</v>
      </c>
      <c r="I773" s="17">
        <v>44362</v>
      </c>
      <c r="J773">
        <f t="shared" si="44"/>
        <v>15</v>
      </c>
      <c r="K773" s="2">
        <f t="shared" si="45"/>
        <v>44355</v>
      </c>
      <c r="L773" s="82">
        <v>44362.5</v>
      </c>
      <c r="M773" s="82">
        <v>44362.5</v>
      </c>
      <c r="O773">
        <f t="shared" si="46"/>
        <v>7.5</v>
      </c>
      <c r="P773" s="3">
        <f t="shared" si="47"/>
        <v>1382.4750000000001</v>
      </c>
    </row>
    <row r="774" spans="1:16" x14ac:dyDescent="0.35">
      <c r="A774" t="s">
        <v>381</v>
      </c>
      <c r="B774" s="68" t="s">
        <v>313</v>
      </c>
      <c r="C774" s="57">
        <v>44362</v>
      </c>
      <c r="D774" s="17">
        <v>44362</v>
      </c>
      <c r="E774" s="68" t="s">
        <v>494</v>
      </c>
      <c r="F774" s="15" t="s">
        <v>495</v>
      </c>
      <c r="G774" s="16">
        <v>10.59</v>
      </c>
      <c r="H774" s="2">
        <v>44348</v>
      </c>
      <c r="I774" s="17">
        <v>44362</v>
      </c>
      <c r="J774">
        <f t="shared" si="44"/>
        <v>15</v>
      </c>
      <c r="K774" s="2">
        <f t="shared" si="45"/>
        <v>44355</v>
      </c>
      <c r="L774" s="82">
        <v>44362.5</v>
      </c>
      <c r="M774" s="82">
        <v>44362.5</v>
      </c>
      <c r="O774">
        <f t="shared" si="46"/>
        <v>7.5</v>
      </c>
      <c r="P774" s="3">
        <f t="shared" si="47"/>
        <v>79.424999999999997</v>
      </c>
    </row>
    <row r="775" spans="1:16" x14ac:dyDescent="0.35">
      <c r="A775" t="s">
        <v>381</v>
      </c>
      <c r="B775" s="68" t="s">
        <v>313</v>
      </c>
      <c r="C775" s="57">
        <v>44362</v>
      </c>
      <c r="D775" s="17">
        <v>44362</v>
      </c>
      <c r="E775" s="68" t="s">
        <v>496</v>
      </c>
      <c r="F775" s="15" t="s">
        <v>497</v>
      </c>
      <c r="G775" s="16">
        <v>8.5</v>
      </c>
      <c r="H775" s="2">
        <v>44348</v>
      </c>
      <c r="I775" s="17">
        <v>44362</v>
      </c>
      <c r="J775">
        <f t="shared" si="44"/>
        <v>15</v>
      </c>
      <c r="K775" s="2">
        <f t="shared" si="45"/>
        <v>44355</v>
      </c>
      <c r="L775" s="82">
        <v>44362.5</v>
      </c>
      <c r="M775" s="82">
        <v>44362.5</v>
      </c>
      <c r="O775">
        <f t="shared" si="46"/>
        <v>7.5</v>
      </c>
      <c r="P775" s="3">
        <f t="shared" si="47"/>
        <v>63.75</v>
      </c>
    </row>
    <row r="776" spans="1:16" x14ac:dyDescent="0.35">
      <c r="A776" t="s">
        <v>381</v>
      </c>
      <c r="B776" s="68" t="s">
        <v>313</v>
      </c>
      <c r="C776" s="57">
        <v>44362</v>
      </c>
      <c r="D776" s="17">
        <v>44362</v>
      </c>
      <c r="E776" s="68" t="s">
        <v>498</v>
      </c>
      <c r="F776" s="15" t="s">
        <v>499</v>
      </c>
      <c r="G776" s="16">
        <v>0.88</v>
      </c>
      <c r="H776" s="2">
        <v>44348</v>
      </c>
      <c r="I776" s="17">
        <v>44362</v>
      </c>
      <c r="J776">
        <f t="shared" si="44"/>
        <v>15</v>
      </c>
      <c r="K776" s="2">
        <f t="shared" si="45"/>
        <v>44355</v>
      </c>
      <c r="L776" s="82">
        <v>44362.5</v>
      </c>
      <c r="M776" s="82">
        <v>44362.5</v>
      </c>
      <c r="O776">
        <f t="shared" si="46"/>
        <v>7.5</v>
      </c>
      <c r="P776" s="3">
        <f t="shared" si="47"/>
        <v>6.6</v>
      </c>
    </row>
    <row r="777" spans="1:16" x14ac:dyDescent="0.35">
      <c r="A777" t="s">
        <v>381</v>
      </c>
      <c r="B777" s="68" t="s">
        <v>313</v>
      </c>
      <c r="C777" s="57">
        <v>44362</v>
      </c>
      <c r="D777" s="17">
        <v>44362</v>
      </c>
      <c r="E777" s="68" t="s">
        <v>500</v>
      </c>
      <c r="F777" s="15" t="s">
        <v>501</v>
      </c>
      <c r="G777" s="16">
        <v>5.0999999999999996</v>
      </c>
      <c r="H777" s="2">
        <v>44348</v>
      </c>
      <c r="I777" s="17">
        <v>44362</v>
      </c>
      <c r="J777">
        <f t="shared" si="44"/>
        <v>15</v>
      </c>
      <c r="K777" s="2">
        <f t="shared" si="45"/>
        <v>44355</v>
      </c>
      <c r="L777" s="82">
        <v>44362.5</v>
      </c>
      <c r="M777" s="82">
        <v>44362.5</v>
      </c>
      <c r="O777">
        <f t="shared" si="46"/>
        <v>7.5</v>
      </c>
      <c r="P777" s="3">
        <f t="shared" si="47"/>
        <v>38.25</v>
      </c>
    </row>
    <row r="778" spans="1:16" x14ac:dyDescent="0.35">
      <c r="A778" t="s">
        <v>381</v>
      </c>
      <c r="B778" s="68" t="s">
        <v>313</v>
      </c>
      <c r="C778" s="57">
        <v>44362</v>
      </c>
      <c r="D778" s="17">
        <v>44362</v>
      </c>
      <c r="E778" s="68" t="s">
        <v>430</v>
      </c>
      <c r="F778" s="15" t="s">
        <v>431</v>
      </c>
      <c r="G778" s="16">
        <v>67.39</v>
      </c>
      <c r="H778" s="2">
        <v>44348</v>
      </c>
      <c r="I778" s="17">
        <v>44362</v>
      </c>
      <c r="J778">
        <f t="shared" ref="J778:J841" si="48">I778-H778+1</f>
        <v>15</v>
      </c>
      <c r="K778" s="2">
        <f t="shared" ref="K778:K841" si="49">(H778+I778)/2</f>
        <v>44355</v>
      </c>
      <c r="L778" s="82">
        <v>44362.5</v>
      </c>
      <c r="M778" s="82">
        <v>44362.5</v>
      </c>
      <c r="O778">
        <f t="shared" ref="O778:O841" si="50">M778-K778</f>
        <v>7.5</v>
      </c>
      <c r="P778" s="3">
        <f t="shared" ref="P778:P841" si="51">G778*O778</f>
        <v>505.42500000000001</v>
      </c>
    </row>
    <row r="779" spans="1:16" x14ac:dyDescent="0.35">
      <c r="A779" t="s">
        <v>381</v>
      </c>
      <c r="B779" s="68" t="s">
        <v>313</v>
      </c>
      <c r="C779" s="57">
        <v>44362</v>
      </c>
      <c r="D779" s="17">
        <v>44362</v>
      </c>
      <c r="E779" s="68" t="s">
        <v>432</v>
      </c>
      <c r="F779" s="15" t="s">
        <v>433</v>
      </c>
      <c r="G779" s="16">
        <v>101.09</v>
      </c>
      <c r="H779" s="2">
        <v>44348</v>
      </c>
      <c r="I779" s="17">
        <v>44362</v>
      </c>
      <c r="J779">
        <f t="shared" si="48"/>
        <v>15</v>
      </c>
      <c r="K779" s="2">
        <f t="shared" si="49"/>
        <v>44355</v>
      </c>
      <c r="L779" s="82">
        <v>44362.5</v>
      </c>
      <c r="M779" s="82">
        <v>44362.5</v>
      </c>
      <c r="O779">
        <f t="shared" si="50"/>
        <v>7.5</v>
      </c>
      <c r="P779" s="3">
        <f t="shared" si="51"/>
        <v>758.17500000000007</v>
      </c>
    </row>
    <row r="780" spans="1:16" x14ac:dyDescent="0.35">
      <c r="A780" t="s">
        <v>381</v>
      </c>
      <c r="B780" s="68" t="s">
        <v>313</v>
      </c>
      <c r="C780" s="57">
        <v>44362</v>
      </c>
      <c r="D780" s="17">
        <v>44362</v>
      </c>
      <c r="E780" s="68" t="s">
        <v>434</v>
      </c>
      <c r="F780" s="15" t="s">
        <v>435</v>
      </c>
      <c r="G780" s="16">
        <v>134.78</v>
      </c>
      <c r="H780" s="2">
        <v>44348</v>
      </c>
      <c r="I780" s="17">
        <v>44362</v>
      </c>
      <c r="J780">
        <f t="shared" si="48"/>
        <v>15</v>
      </c>
      <c r="K780" s="2">
        <f t="shared" si="49"/>
        <v>44355</v>
      </c>
      <c r="L780" s="82">
        <v>44362.5</v>
      </c>
      <c r="M780" s="82">
        <v>44362.5</v>
      </c>
      <c r="O780">
        <f t="shared" si="50"/>
        <v>7.5</v>
      </c>
      <c r="P780" s="3">
        <f t="shared" si="51"/>
        <v>1010.85</v>
      </c>
    </row>
    <row r="781" spans="1:16" x14ac:dyDescent="0.35">
      <c r="A781" t="s">
        <v>381</v>
      </c>
      <c r="B781" s="68" t="s">
        <v>313</v>
      </c>
      <c r="C781" s="57">
        <v>44362</v>
      </c>
      <c r="D781" s="17">
        <v>44362</v>
      </c>
      <c r="E781" s="68" t="s">
        <v>440</v>
      </c>
      <c r="F781" s="15" t="s">
        <v>441</v>
      </c>
      <c r="G781" s="16">
        <v>3.34</v>
      </c>
      <c r="H781" s="2">
        <v>44348</v>
      </c>
      <c r="I781" s="17">
        <v>44362</v>
      </c>
      <c r="J781">
        <f t="shared" si="48"/>
        <v>15</v>
      </c>
      <c r="K781" s="2">
        <f t="shared" si="49"/>
        <v>44355</v>
      </c>
      <c r="L781" s="82">
        <v>44362.5</v>
      </c>
      <c r="M781" s="79">
        <v>44376.5</v>
      </c>
      <c r="O781">
        <f t="shared" si="50"/>
        <v>21.5</v>
      </c>
      <c r="P781" s="3">
        <f t="shared" si="51"/>
        <v>71.81</v>
      </c>
    </row>
    <row r="782" spans="1:16" x14ac:dyDescent="0.35">
      <c r="A782" t="s">
        <v>381</v>
      </c>
      <c r="B782" s="68" t="s">
        <v>313</v>
      </c>
      <c r="C782" s="57">
        <v>44362</v>
      </c>
      <c r="D782" s="17">
        <v>44362</v>
      </c>
      <c r="E782" s="68" t="s">
        <v>442</v>
      </c>
      <c r="F782" s="15" t="s">
        <v>443</v>
      </c>
      <c r="G782" s="16">
        <v>6.5</v>
      </c>
      <c r="H782" s="2">
        <v>44348</v>
      </c>
      <c r="I782" s="17">
        <v>44362</v>
      </c>
      <c r="J782">
        <f t="shared" si="48"/>
        <v>15</v>
      </c>
      <c r="K782" s="2">
        <f t="shared" si="49"/>
        <v>44355</v>
      </c>
      <c r="L782" s="82">
        <v>44362.5</v>
      </c>
      <c r="M782" s="82">
        <v>44362.5</v>
      </c>
      <c r="O782">
        <f t="shared" si="50"/>
        <v>7.5</v>
      </c>
      <c r="P782" s="3">
        <f t="shared" si="51"/>
        <v>48.75</v>
      </c>
    </row>
    <row r="783" spans="1:16" x14ac:dyDescent="0.35">
      <c r="A783" t="s">
        <v>381</v>
      </c>
      <c r="B783" s="68" t="s">
        <v>313</v>
      </c>
      <c r="C783" s="57">
        <v>44362</v>
      </c>
      <c r="D783" s="17">
        <v>44362</v>
      </c>
      <c r="E783" s="68" t="s">
        <v>478</v>
      </c>
      <c r="F783" s="15" t="s">
        <v>479</v>
      </c>
      <c r="G783" s="16">
        <v>20.84</v>
      </c>
      <c r="H783" s="2">
        <v>44348</v>
      </c>
      <c r="I783" s="17">
        <v>44362</v>
      </c>
      <c r="J783">
        <f t="shared" si="48"/>
        <v>15</v>
      </c>
      <c r="K783" s="2">
        <f t="shared" si="49"/>
        <v>44355</v>
      </c>
      <c r="L783" s="82">
        <v>44362.5</v>
      </c>
      <c r="M783" s="82">
        <v>44362.5</v>
      </c>
      <c r="O783">
        <f t="shared" si="50"/>
        <v>7.5</v>
      </c>
      <c r="P783" s="3">
        <f t="shared" si="51"/>
        <v>156.30000000000001</v>
      </c>
    </row>
    <row r="784" spans="1:16" x14ac:dyDescent="0.35">
      <c r="A784" t="s">
        <v>381</v>
      </c>
      <c r="B784" s="68" t="s">
        <v>313</v>
      </c>
      <c r="C784" s="57">
        <v>44362</v>
      </c>
      <c r="D784" s="17">
        <v>44362</v>
      </c>
      <c r="E784" s="68" t="s">
        <v>480</v>
      </c>
      <c r="F784" s="15" t="s">
        <v>481</v>
      </c>
      <c r="G784" s="16">
        <v>20.84</v>
      </c>
      <c r="H784" s="2">
        <v>44348</v>
      </c>
      <c r="I784" s="17">
        <v>44362</v>
      </c>
      <c r="J784">
        <f t="shared" si="48"/>
        <v>15</v>
      </c>
      <c r="K784" s="2">
        <f t="shared" si="49"/>
        <v>44355</v>
      </c>
      <c r="L784" s="82">
        <v>44362.5</v>
      </c>
      <c r="M784" s="82">
        <v>44362.5</v>
      </c>
      <c r="O784">
        <f t="shared" si="50"/>
        <v>7.5</v>
      </c>
      <c r="P784" s="3">
        <f t="shared" si="51"/>
        <v>156.30000000000001</v>
      </c>
    </row>
    <row r="785" spans="1:16" x14ac:dyDescent="0.35">
      <c r="A785" t="s">
        <v>381</v>
      </c>
      <c r="B785" s="68" t="s">
        <v>313</v>
      </c>
      <c r="C785" s="57">
        <v>44362</v>
      </c>
      <c r="D785" s="17">
        <v>44362</v>
      </c>
      <c r="E785" s="68" t="s">
        <v>444</v>
      </c>
      <c r="F785" s="15" t="s">
        <v>445</v>
      </c>
      <c r="G785" s="16">
        <v>30.33</v>
      </c>
      <c r="H785" s="2">
        <v>44348</v>
      </c>
      <c r="I785" s="17">
        <v>44362</v>
      </c>
      <c r="J785">
        <f t="shared" si="48"/>
        <v>15</v>
      </c>
      <c r="K785" s="2">
        <f t="shared" si="49"/>
        <v>44355</v>
      </c>
      <c r="L785" s="82">
        <v>44362.5</v>
      </c>
      <c r="M785" s="82">
        <v>44362.5</v>
      </c>
      <c r="O785">
        <f t="shared" si="50"/>
        <v>7.5</v>
      </c>
      <c r="P785" s="3">
        <f t="shared" si="51"/>
        <v>227.47499999999999</v>
      </c>
    </row>
    <row r="786" spans="1:16" x14ac:dyDescent="0.35">
      <c r="A786" t="s">
        <v>381</v>
      </c>
      <c r="B786" s="68" t="s">
        <v>313</v>
      </c>
      <c r="C786" s="57">
        <v>44362</v>
      </c>
      <c r="D786" s="17">
        <v>44362</v>
      </c>
      <c r="E786" s="68" t="s">
        <v>430</v>
      </c>
      <c r="F786" s="15" t="s">
        <v>431</v>
      </c>
      <c r="G786" s="16">
        <v>139.82</v>
      </c>
      <c r="H786" s="2">
        <v>44348</v>
      </c>
      <c r="I786" s="17">
        <v>44362</v>
      </c>
      <c r="J786">
        <f t="shared" si="48"/>
        <v>15</v>
      </c>
      <c r="K786" s="2">
        <f t="shared" si="49"/>
        <v>44355</v>
      </c>
      <c r="L786" s="82">
        <v>44362.5</v>
      </c>
      <c r="M786" s="82">
        <v>44362.5</v>
      </c>
      <c r="O786">
        <f t="shared" si="50"/>
        <v>7.5</v>
      </c>
      <c r="P786" s="3">
        <f t="shared" si="51"/>
        <v>1048.6499999999999</v>
      </c>
    </row>
    <row r="787" spans="1:16" x14ac:dyDescent="0.35">
      <c r="A787" t="s">
        <v>381</v>
      </c>
      <c r="B787" s="68" t="s">
        <v>313</v>
      </c>
      <c r="C787" s="57">
        <v>44362</v>
      </c>
      <c r="D787" s="17">
        <v>44362</v>
      </c>
      <c r="E787" s="68" t="s">
        <v>432</v>
      </c>
      <c r="F787" s="15" t="s">
        <v>433</v>
      </c>
      <c r="G787" s="16">
        <v>209.72</v>
      </c>
      <c r="H787" s="2">
        <v>44348</v>
      </c>
      <c r="I787" s="17">
        <v>44362</v>
      </c>
      <c r="J787">
        <f t="shared" si="48"/>
        <v>15</v>
      </c>
      <c r="K787" s="2">
        <f t="shared" si="49"/>
        <v>44355</v>
      </c>
      <c r="L787" s="82">
        <v>44362.5</v>
      </c>
      <c r="M787" s="82">
        <v>44362.5</v>
      </c>
      <c r="O787">
        <f t="shared" si="50"/>
        <v>7.5</v>
      </c>
      <c r="P787" s="3">
        <f t="shared" si="51"/>
        <v>1572.9</v>
      </c>
    </row>
    <row r="788" spans="1:16" x14ac:dyDescent="0.35">
      <c r="A788" t="s">
        <v>381</v>
      </c>
      <c r="B788" s="68" t="s">
        <v>313</v>
      </c>
      <c r="C788" s="57">
        <v>44362</v>
      </c>
      <c r="D788" s="17">
        <v>44362</v>
      </c>
      <c r="E788" s="68" t="s">
        <v>434</v>
      </c>
      <c r="F788" s="15" t="s">
        <v>435</v>
      </c>
      <c r="G788" s="16">
        <v>209.72</v>
      </c>
      <c r="H788" s="2">
        <v>44348</v>
      </c>
      <c r="I788" s="17">
        <v>44362</v>
      </c>
      <c r="J788">
        <f t="shared" si="48"/>
        <v>15</v>
      </c>
      <c r="K788" s="2">
        <f t="shared" si="49"/>
        <v>44355</v>
      </c>
      <c r="L788" s="82">
        <v>44362.5</v>
      </c>
      <c r="M788" s="82">
        <v>44362.5</v>
      </c>
      <c r="O788">
        <f t="shared" si="50"/>
        <v>7.5</v>
      </c>
      <c r="P788" s="3">
        <f t="shared" si="51"/>
        <v>1572.9</v>
      </c>
    </row>
    <row r="789" spans="1:16" x14ac:dyDescent="0.35">
      <c r="A789" t="s">
        <v>381</v>
      </c>
      <c r="B789" s="68" t="s">
        <v>313</v>
      </c>
      <c r="C789" s="57">
        <v>44362</v>
      </c>
      <c r="D789" s="17">
        <v>44362</v>
      </c>
      <c r="E789" s="68" t="s">
        <v>440</v>
      </c>
      <c r="F789" s="15" t="s">
        <v>441</v>
      </c>
      <c r="G789" s="16">
        <v>6.68</v>
      </c>
      <c r="H789" s="2">
        <v>44348</v>
      </c>
      <c r="I789" s="17">
        <v>44362</v>
      </c>
      <c r="J789">
        <f t="shared" si="48"/>
        <v>15</v>
      </c>
      <c r="K789" s="2">
        <f t="shared" si="49"/>
        <v>44355</v>
      </c>
      <c r="L789" s="82">
        <v>44362.5</v>
      </c>
      <c r="M789" s="79">
        <v>44376.5</v>
      </c>
      <c r="O789">
        <f t="shared" si="50"/>
        <v>21.5</v>
      </c>
      <c r="P789" s="3">
        <f t="shared" si="51"/>
        <v>143.62</v>
      </c>
    </row>
    <row r="790" spans="1:16" x14ac:dyDescent="0.35">
      <c r="A790" t="s">
        <v>381</v>
      </c>
      <c r="B790" s="68" t="s">
        <v>313</v>
      </c>
      <c r="C790" s="57">
        <v>44362</v>
      </c>
      <c r="D790" s="17">
        <v>44362</v>
      </c>
      <c r="E790" s="68" t="s">
        <v>478</v>
      </c>
      <c r="F790" s="15" t="s">
        <v>479</v>
      </c>
      <c r="G790" s="16">
        <v>270.83999999999997</v>
      </c>
      <c r="H790" s="2">
        <v>44348</v>
      </c>
      <c r="I790" s="17">
        <v>44362</v>
      </c>
      <c r="J790">
        <f t="shared" si="48"/>
        <v>15</v>
      </c>
      <c r="K790" s="2">
        <f t="shared" si="49"/>
        <v>44355</v>
      </c>
      <c r="L790" s="82">
        <v>44362.5</v>
      </c>
      <c r="M790" s="82">
        <v>44362.5</v>
      </c>
      <c r="O790">
        <f t="shared" si="50"/>
        <v>7.5</v>
      </c>
      <c r="P790" s="3">
        <f t="shared" si="51"/>
        <v>2031.2999999999997</v>
      </c>
    </row>
    <row r="791" spans="1:16" x14ac:dyDescent="0.35">
      <c r="A791" t="s">
        <v>381</v>
      </c>
      <c r="B791" s="68" t="s">
        <v>313</v>
      </c>
      <c r="C791" s="57">
        <v>44362</v>
      </c>
      <c r="D791" s="17">
        <v>44362</v>
      </c>
      <c r="E791" s="68" t="s">
        <v>444</v>
      </c>
      <c r="F791" s="15" t="s">
        <v>445</v>
      </c>
      <c r="G791" s="16">
        <v>47.25</v>
      </c>
      <c r="H791" s="2">
        <v>44348</v>
      </c>
      <c r="I791" s="17">
        <v>44362</v>
      </c>
      <c r="J791">
        <f t="shared" si="48"/>
        <v>15</v>
      </c>
      <c r="K791" s="2">
        <f t="shared" si="49"/>
        <v>44355</v>
      </c>
      <c r="L791" s="82">
        <v>44362.5</v>
      </c>
      <c r="M791" s="82">
        <v>44362.5</v>
      </c>
      <c r="O791">
        <f t="shared" si="50"/>
        <v>7.5</v>
      </c>
      <c r="P791" s="3">
        <f t="shared" si="51"/>
        <v>354.375</v>
      </c>
    </row>
    <row r="792" spans="1:16" x14ac:dyDescent="0.35">
      <c r="A792" t="s">
        <v>381</v>
      </c>
      <c r="B792" s="68" t="s">
        <v>313</v>
      </c>
      <c r="C792" s="57">
        <v>44362</v>
      </c>
      <c r="D792" s="17">
        <v>44362</v>
      </c>
      <c r="E792" s="68" t="s">
        <v>498</v>
      </c>
      <c r="F792" s="15" t="s">
        <v>499</v>
      </c>
      <c r="G792" s="16">
        <v>6.76</v>
      </c>
      <c r="H792" s="2">
        <v>44348</v>
      </c>
      <c r="I792" s="17">
        <v>44362</v>
      </c>
      <c r="J792">
        <f t="shared" si="48"/>
        <v>15</v>
      </c>
      <c r="K792" s="2">
        <f t="shared" si="49"/>
        <v>44355</v>
      </c>
      <c r="L792" s="82">
        <v>44362.5</v>
      </c>
      <c r="M792" s="82">
        <v>44362.5</v>
      </c>
      <c r="O792">
        <f t="shared" si="50"/>
        <v>7.5</v>
      </c>
      <c r="P792" s="3">
        <f t="shared" si="51"/>
        <v>50.699999999999996</v>
      </c>
    </row>
    <row r="793" spans="1:16" x14ac:dyDescent="0.35">
      <c r="A793" t="s">
        <v>381</v>
      </c>
      <c r="B793" s="68" t="s">
        <v>313</v>
      </c>
      <c r="C793" s="57">
        <v>44362</v>
      </c>
      <c r="D793" s="17">
        <v>44362</v>
      </c>
      <c r="E793" s="68" t="s">
        <v>430</v>
      </c>
      <c r="F793" s="15" t="s">
        <v>431</v>
      </c>
      <c r="G793" s="16">
        <v>678.52</v>
      </c>
      <c r="H793" s="2">
        <v>44348</v>
      </c>
      <c r="I793" s="17">
        <v>44362</v>
      </c>
      <c r="J793">
        <f t="shared" si="48"/>
        <v>15</v>
      </c>
      <c r="K793" s="2">
        <f t="shared" si="49"/>
        <v>44355</v>
      </c>
      <c r="L793" s="82">
        <v>44362.5</v>
      </c>
      <c r="M793" s="82">
        <v>44362.5</v>
      </c>
      <c r="O793">
        <f t="shared" si="50"/>
        <v>7.5</v>
      </c>
      <c r="P793" s="3">
        <f t="shared" si="51"/>
        <v>5088.8999999999996</v>
      </c>
    </row>
    <row r="794" spans="1:16" x14ac:dyDescent="0.35">
      <c r="A794" t="s">
        <v>381</v>
      </c>
      <c r="B794" s="68" t="s">
        <v>313</v>
      </c>
      <c r="C794" s="57">
        <v>44362</v>
      </c>
      <c r="D794" s="17">
        <v>44362</v>
      </c>
      <c r="E794" s="68" t="s">
        <v>432</v>
      </c>
      <c r="F794" s="15" t="s">
        <v>433</v>
      </c>
      <c r="G794" s="16">
        <v>1017.7500000000001</v>
      </c>
      <c r="H794" s="2">
        <v>44348</v>
      </c>
      <c r="I794" s="17">
        <v>44362</v>
      </c>
      <c r="J794">
        <f t="shared" si="48"/>
        <v>15</v>
      </c>
      <c r="K794" s="2">
        <f t="shared" si="49"/>
        <v>44355</v>
      </c>
      <c r="L794" s="82">
        <v>44362.5</v>
      </c>
      <c r="M794" s="82">
        <v>44362.5</v>
      </c>
      <c r="O794">
        <f t="shared" si="50"/>
        <v>7.5</v>
      </c>
      <c r="P794" s="3">
        <f t="shared" si="51"/>
        <v>7633.1250000000009</v>
      </c>
    </row>
    <row r="795" spans="1:16" x14ac:dyDescent="0.35">
      <c r="A795" t="s">
        <v>381</v>
      </c>
      <c r="B795" s="68" t="s">
        <v>313</v>
      </c>
      <c r="C795" s="57">
        <v>44362</v>
      </c>
      <c r="D795" s="17">
        <v>44362</v>
      </c>
      <c r="E795" s="68" t="s">
        <v>434</v>
      </c>
      <c r="F795" s="15" t="s">
        <v>435</v>
      </c>
      <c r="G795" s="16">
        <v>2191.35</v>
      </c>
      <c r="H795" s="2">
        <v>44348</v>
      </c>
      <c r="I795" s="17">
        <v>44362</v>
      </c>
      <c r="J795">
        <f t="shared" si="48"/>
        <v>15</v>
      </c>
      <c r="K795" s="2">
        <f t="shared" si="49"/>
        <v>44355</v>
      </c>
      <c r="L795" s="82">
        <v>44362.5</v>
      </c>
      <c r="M795" s="82">
        <v>44362.5</v>
      </c>
      <c r="O795">
        <f t="shared" si="50"/>
        <v>7.5</v>
      </c>
      <c r="P795" s="3">
        <f t="shared" si="51"/>
        <v>16435.125</v>
      </c>
    </row>
    <row r="796" spans="1:16" x14ac:dyDescent="0.35">
      <c r="A796" t="s">
        <v>381</v>
      </c>
      <c r="B796" s="68" t="s">
        <v>313</v>
      </c>
      <c r="C796" s="57">
        <v>44362</v>
      </c>
      <c r="D796" s="17">
        <v>44362</v>
      </c>
      <c r="E796" s="68" t="s">
        <v>440</v>
      </c>
      <c r="F796" s="15" t="s">
        <v>441</v>
      </c>
      <c r="G796" s="16">
        <v>23.95</v>
      </c>
      <c r="H796" s="2">
        <v>44348</v>
      </c>
      <c r="I796" s="17">
        <v>44362</v>
      </c>
      <c r="J796">
        <f t="shared" si="48"/>
        <v>15</v>
      </c>
      <c r="K796" s="2">
        <f t="shared" si="49"/>
        <v>44355</v>
      </c>
      <c r="L796" s="82">
        <v>44362.5</v>
      </c>
      <c r="M796" s="79">
        <v>44376.5</v>
      </c>
      <c r="O796">
        <f t="shared" si="50"/>
        <v>21.5</v>
      </c>
      <c r="P796" s="3">
        <f t="shared" si="51"/>
        <v>514.92499999999995</v>
      </c>
    </row>
    <row r="797" spans="1:16" x14ac:dyDescent="0.35">
      <c r="A797" t="s">
        <v>381</v>
      </c>
      <c r="B797" s="68" t="s">
        <v>313</v>
      </c>
      <c r="C797" s="57">
        <v>44362</v>
      </c>
      <c r="D797" s="17">
        <v>44362</v>
      </c>
      <c r="E797" s="68" t="s">
        <v>442</v>
      </c>
      <c r="F797" s="15" t="s">
        <v>443</v>
      </c>
      <c r="G797" s="16">
        <v>54</v>
      </c>
      <c r="H797" s="2">
        <v>44348</v>
      </c>
      <c r="I797" s="17">
        <v>44362</v>
      </c>
      <c r="J797">
        <f t="shared" si="48"/>
        <v>15</v>
      </c>
      <c r="K797" s="2">
        <f t="shared" si="49"/>
        <v>44355</v>
      </c>
      <c r="L797" s="82">
        <v>44362.5</v>
      </c>
      <c r="M797" s="82">
        <v>44362.5</v>
      </c>
      <c r="O797">
        <f t="shared" si="50"/>
        <v>7.5</v>
      </c>
      <c r="P797" s="3">
        <f t="shared" si="51"/>
        <v>405</v>
      </c>
    </row>
    <row r="798" spans="1:16" x14ac:dyDescent="0.35">
      <c r="A798" t="s">
        <v>381</v>
      </c>
      <c r="B798" s="68" t="s">
        <v>313</v>
      </c>
      <c r="C798" s="57">
        <v>44362</v>
      </c>
      <c r="D798" s="17">
        <v>44362</v>
      </c>
      <c r="E798" s="68" t="s">
        <v>476</v>
      </c>
      <c r="F798" s="15" t="s">
        <v>477</v>
      </c>
      <c r="G798" s="16">
        <v>0.81</v>
      </c>
      <c r="H798" s="2">
        <v>44348</v>
      </c>
      <c r="I798" s="17">
        <v>44362</v>
      </c>
      <c r="J798">
        <f t="shared" si="48"/>
        <v>15</v>
      </c>
      <c r="K798" s="2">
        <f t="shared" si="49"/>
        <v>44355</v>
      </c>
      <c r="L798" s="82">
        <v>44362.5</v>
      </c>
      <c r="M798" s="82">
        <v>44362.5</v>
      </c>
      <c r="O798">
        <f t="shared" si="50"/>
        <v>7.5</v>
      </c>
      <c r="P798" s="3">
        <f t="shared" si="51"/>
        <v>6.0750000000000002</v>
      </c>
    </row>
    <row r="799" spans="1:16" x14ac:dyDescent="0.35">
      <c r="A799" t="s">
        <v>381</v>
      </c>
      <c r="B799" s="68" t="s">
        <v>313</v>
      </c>
      <c r="C799" s="57">
        <v>44362</v>
      </c>
      <c r="D799" s="17">
        <v>44362</v>
      </c>
      <c r="E799" s="68" t="s">
        <v>478</v>
      </c>
      <c r="F799" s="15" t="s">
        <v>479</v>
      </c>
      <c r="G799" s="16">
        <v>233.34</v>
      </c>
      <c r="H799" s="2">
        <v>44348</v>
      </c>
      <c r="I799" s="17">
        <v>44362</v>
      </c>
      <c r="J799">
        <f t="shared" si="48"/>
        <v>15</v>
      </c>
      <c r="K799" s="2">
        <f t="shared" si="49"/>
        <v>44355</v>
      </c>
      <c r="L799" s="82">
        <v>44362.5</v>
      </c>
      <c r="M799" s="82">
        <v>44362.5</v>
      </c>
      <c r="O799">
        <f t="shared" si="50"/>
        <v>7.5</v>
      </c>
      <c r="P799" s="3">
        <f t="shared" si="51"/>
        <v>1750.05</v>
      </c>
    </row>
    <row r="800" spans="1:16" x14ac:dyDescent="0.35">
      <c r="A800" t="s">
        <v>381</v>
      </c>
      <c r="B800" s="68" t="s">
        <v>313</v>
      </c>
      <c r="C800" s="57">
        <v>44362</v>
      </c>
      <c r="D800" s="17">
        <v>44362</v>
      </c>
      <c r="E800" s="68" t="s">
        <v>480</v>
      </c>
      <c r="F800" s="15" t="s">
        <v>481</v>
      </c>
      <c r="G800" s="16">
        <v>118.75</v>
      </c>
      <c r="H800" s="2">
        <v>44348</v>
      </c>
      <c r="I800" s="17">
        <v>44362</v>
      </c>
      <c r="J800">
        <f t="shared" si="48"/>
        <v>15</v>
      </c>
      <c r="K800" s="2">
        <f t="shared" si="49"/>
        <v>44355</v>
      </c>
      <c r="L800" s="82">
        <v>44362.5</v>
      </c>
      <c r="M800" s="82">
        <v>44362.5</v>
      </c>
      <c r="O800">
        <f t="shared" si="50"/>
        <v>7.5</v>
      </c>
      <c r="P800" s="3">
        <f t="shared" si="51"/>
        <v>890.625</v>
      </c>
    </row>
    <row r="801" spans="1:16" x14ac:dyDescent="0.35">
      <c r="A801" t="s">
        <v>381</v>
      </c>
      <c r="B801" s="68" t="s">
        <v>313</v>
      </c>
      <c r="C801" s="57">
        <v>44362</v>
      </c>
      <c r="D801" s="17">
        <v>44362</v>
      </c>
      <c r="E801" s="68" t="s">
        <v>488</v>
      </c>
      <c r="F801" s="15" t="s">
        <v>489</v>
      </c>
      <c r="G801" s="16">
        <v>72.69</v>
      </c>
      <c r="H801" s="2">
        <v>44348</v>
      </c>
      <c r="I801" s="17">
        <v>44362</v>
      </c>
      <c r="J801">
        <f t="shared" si="48"/>
        <v>15</v>
      </c>
      <c r="K801" s="2">
        <f t="shared" si="49"/>
        <v>44355</v>
      </c>
      <c r="L801" s="82">
        <v>44362.5</v>
      </c>
      <c r="M801" s="79">
        <v>44392.5</v>
      </c>
      <c r="O801">
        <f t="shared" si="50"/>
        <v>37.5</v>
      </c>
      <c r="P801" s="3">
        <f t="shared" si="51"/>
        <v>2725.875</v>
      </c>
    </row>
    <row r="802" spans="1:16" x14ac:dyDescent="0.35">
      <c r="A802" t="s">
        <v>381</v>
      </c>
      <c r="B802" s="68" t="s">
        <v>313</v>
      </c>
      <c r="C802" s="57">
        <v>44362</v>
      </c>
      <c r="D802" s="17">
        <v>44362</v>
      </c>
      <c r="E802" s="68" t="s">
        <v>444</v>
      </c>
      <c r="F802" s="15" t="s">
        <v>445</v>
      </c>
      <c r="G802" s="16">
        <v>427.41999999999996</v>
      </c>
      <c r="H802" s="2">
        <v>44348</v>
      </c>
      <c r="I802" s="17">
        <v>44362</v>
      </c>
      <c r="J802">
        <f t="shared" si="48"/>
        <v>15</v>
      </c>
      <c r="K802" s="2">
        <f t="shared" si="49"/>
        <v>44355</v>
      </c>
      <c r="L802" s="82">
        <v>44362.5</v>
      </c>
      <c r="M802" s="82">
        <v>44362.5</v>
      </c>
      <c r="O802">
        <f t="shared" si="50"/>
        <v>7.5</v>
      </c>
      <c r="P802" s="3">
        <f t="shared" si="51"/>
        <v>3205.6499999999996</v>
      </c>
    </row>
    <row r="803" spans="1:16" x14ac:dyDescent="0.35">
      <c r="A803" t="s">
        <v>381</v>
      </c>
      <c r="B803" s="68" t="s">
        <v>313</v>
      </c>
      <c r="C803" s="57">
        <v>44362</v>
      </c>
      <c r="D803" s="17">
        <v>44362</v>
      </c>
      <c r="E803" s="68" t="s">
        <v>494</v>
      </c>
      <c r="F803" s="15" t="s">
        <v>495</v>
      </c>
      <c r="G803" s="16">
        <v>12.05</v>
      </c>
      <c r="H803" s="2">
        <v>44348</v>
      </c>
      <c r="I803" s="17">
        <v>44362</v>
      </c>
      <c r="J803">
        <f t="shared" si="48"/>
        <v>15</v>
      </c>
      <c r="K803" s="2">
        <f t="shared" si="49"/>
        <v>44355</v>
      </c>
      <c r="L803" s="82">
        <v>44362.5</v>
      </c>
      <c r="M803" s="82">
        <v>44362.5</v>
      </c>
      <c r="O803">
        <f t="shared" si="50"/>
        <v>7.5</v>
      </c>
      <c r="P803" s="3">
        <f t="shared" si="51"/>
        <v>90.375</v>
      </c>
    </row>
    <row r="804" spans="1:16" x14ac:dyDescent="0.35">
      <c r="A804" t="s">
        <v>381</v>
      </c>
      <c r="B804" s="68" t="s">
        <v>313</v>
      </c>
      <c r="C804" s="57">
        <v>44362</v>
      </c>
      <c r="D804" s="17">
        <v>44362</v>
      </c>
      <c r="E804" s="68" t="s">
        <v>496</v>
      </c>
      <c r="F804" s="15" t="s">
        <v>497</v>
      </c>
      <c r="G804" s="16">
        <v>0.99</v>
      </c>
      <c r="H804" s="2">
        <v>44348</v>
      </c>
      <c r="I804" s="17">
        <v>44362</v>
      </c>
      <c r="J804">
        <f t="shared" si="48"/>
        <v>15</v>
      </c>
      <c r="K804" s="2">
        <f t="shared" si="49"/>
        <v>44355</v>
      </c>
      <c r="L804" s="82">
        <v>44362.5</v>
      </c>
      <c r="M804" s="82">
        <v>44362.5</v>
      </c>
      <c r="O804">
        <f t="shared" si="50"/>
        <v>7.5</v>
      </c>
      <c r="P804" s="3">
        <f t="shared" si="51"/>
        <v>7.4249999999999998</v>
      </c>
    </row>
    <row r="805" spans="1:16" x14ac:dyDescent="0.35">
      <c r="A805" t="s">
        <v>381</v>
      </c>
      <c r="B805" s="68" t="s">
        <v>313</v>
      </c>
      <c r="C805" s="57">
        <v>44362</v>
      </c>
      <c r="D805" s="17">
        <v>44362</v>
      </c>
      <c r="E805" s="68" t="s">
        <v>430</v>
      </c>
      <c r="F805" s="15" t="s">
        <v>431</v>
      </c>
      <c r="G805" s="16">
        <v>408654.08999999973</v>
      </c>
      <c r="H805" s="2">
        <v>44348</v>
      </c>
      <c r="I805" s="17">
        <v>44362</v>
      </c>
      <c r="J805">
        <f t="shared" si="48"/>
        <v>15</v>
      </c>
      <c r="K805" s="2">
        <f t="shared" si="49"/>
        <v>44355</v>
      </c>
      <c r="L805" s="82">
        <v>44362.5</v>
      </c>
      <c r="M805" s="82">
        <v>44362.5</v>
      </c>
      <c r="O805">
        <f t="shared" si="50"/>
        <v>7.5</v>
      </c>
      <c r="P805" s="3">
        <f t="shared" si="51"/>
        <v>3064905.674999998</v>
      </c>
    </row>
    <row r="806" spans="1:16" x14ac:dyDescent="0.35">
      <c r="A806" t="s">
        <v>381</v>
      </c>
      <c r="B806" s="68" t="s">
        <v>313</v>
      </c>
      <c r="C806" s="57">
        <v>44362</v>
      </c>
      <c r="D806" s="17">
        <v>44362</v>
      </c>
      <c r="E806" s="68" t="s">
        <v>456</v>
      </c>
      <c r="F806" s="15" t="s">
        <v>457</v>
      </c>
      <c r="G806" s="16">
        <v>110694.10999999997</v>
      </c>
      <c r="H806" s="2">
        <v>44348</v>
      </c>
      <c r="I806" s="17">
        <v>44362</v>
      </c>
      <c r="J806">
        <f t="shared" si="48"/>
        <v>15</v>
      </c>
      <c r="K806" s="2">
        <f t="shared" si="49"/>
        <v>44355</v>
      </c>
      <c r="L806" s="82">
        <v>44362.5</v>
      </c>
      <c r="M806" s="82">
        <v>44362.5</v>
      </c>
      <c r="O806">
        <f t="shared" si="50"/>
        <v>7.5</v>
      </c>
      <c r="P806" s="3">
        <f t="shared" si="51"/>
        <v>830205.82499999984</v>
      </c>
    </row>
    <row r="807" spans="1:16" x14ac:dyDescent="0.35">
      <c r="A807" t="s">
        <v>381</v>
      </c>
      <c r="B807" s="68" t="s">
        <v>313</v>
      </c>
      <c r="C807" s="57">
        <v>44362</v>
      </c>
      <c r="D807" s="17">
        <v>44362</v>
      </c>
      <c r="E807" s="68" t="s">
        <v>432</v>
      </c>
      <c r="F807" s="15" t="s">
        <v>433</v>
      </c>
      <c r="G807" s="16">
        <v>1492886.8600000024</v>
      </c>
      <c r="H807" s="2">
        <v>44348</v>
      </c>
      <c r="I807" s="17">
        <v>44362</v>
      </c>
      <c r="J807">
        <f t="shared" si="48"/>
        <v>15</v>
      </c>
      <c r="K807" s="2">
        <f t="shared" si="49"/>
        <v>44355</v>
      </c>
      <c r="L807" s="82">
        <v>44362.5</v>
      </c>
      <c r="M807" s="82">
        <v>44362.5</v>
      </c>
      <c r="O807">
        <f t="shared" si="50"/>
        <v>7.5</v>
      </c>
      <c r="P807" s="3">
        <f t="shared" si="51"/>
        <v>11196651.450000018</v>
      </c>
    </row>
    <row r="808" spans="1:16" x14ac:dyDescent="0.35">
      <c r="A808" t="s">
        <v>381</v>
      </c>
      <c r="B808" s="68" t="s">
        <v>313</v>
      </c>
      <c r="C808" s="57">
        <v>44362</v>
      </c>
      <c r="D808" s="17">
        <v>44362</v>
      </c>
      <c r="E808" s="68" t="s">
        <v>434</v>
      </c>
      <c r="F808" s="15" t="s">
        <v>435</v>
      </c>
      <c r="G808" s="16">
        <v>2326607.8999999948</v>
      </c>
      <c r="H808" s="2">
        <v>44348</v>
      </c>
      <c r="I808" s="17">
        <v>44362</v>
      </c>
      <c r="J808">
        <f t="shared" si="48"/>
        <v>15</v>
      </c>
      <c r="K808" s="2">
        <f t="shared" si="49"/>
        <v>44355</v>
      </c>
      <c r="L808" s="82">
        <v>44362.5</v>
      </c>
      <c r="M808" s="82">
        <v>44362.5</v>
      </c>
      <c r="O808">
        <f t="shared" si="50"/>
        <v>7.5</v>
      </c>
      <c r="P808" s="3">
        <f t="shared" si="51"/>
        <v>17449559.249999963</v>
      </c>
    </row>
    <row r="809" spans="1:16" x14ac:dyDescent="0.35">
      <c r="A809" t="s">
        <v>381</v>
      </c>
      <c r="B809" s="68" t="s">
        <v>313</v>
      </c>
      <c r="C809" s="57">
        <v>44362</v>
      </c>
      <c r="D809" s="17">
        <v>44362</v>
      </c>
      <c r="E809" s="68" t="s">
        <v>436</v>
      </c>
      <c r="F809" s="15" t="s">
        <v>437</v>
      </c>
      <c r="G809" s="16">
        <v>333856.7300000001</v>
      </c>
      <c r="H809" s="2">
        <v>44348</v>
      </c>
      <c r="I809" s="17">
        <v>44362</v>
      </c>
      <c r="J809">
        <f t="shared" si="48"/>
        <v>15</v>
      </c>
      <c r="K809" s="2">
        <f t="shared" si="49"/>
        <v>44355</v>
      </c>
      <c r="L809" s="82">
        <v>44362.5</v>
      </c>
      <c r="M809" s="82">
        <v>44362.5</v>
      </c>
      <c r="O809">
        <f t="shared" si="50"/>
        <v>7.5</v>
      </c>
      <c r="P809" s="3">
        <f t="shared" si="51"/>
        <v>2503925.4750000006</v>
      </c>
    </row>
    <row r="810" spans="1:16" x14ac:dyDescent="0.35">
      <c r="A810" t="s">
        <v>381</v>
      </c>
      <c r="B810" s="68" t="s">
        <v>313</v>
      </c>
      <c r="C810" s="57">
        <v>44362</v>
      </c>
      <c r="D810" s="17">
        <v>44362</v>
      </c>
      <c r="E810" s="68" t="s">
        <v>438</v>
      </c>
      <c r="F810" s="15" t="s">
        <v>439</v>
      </c>
      <c r="G810" s="16">
        <v>360711.82</v>
      </c>
      <c r="H810" s="2">
        <v>44348</v>
      </c>
      <c r="I810" s="17">
        <v>44362</v>
      </c>
      <c r="J810">
        <f t="shared" si="48"/>
        <v>15</v>
      </c>
      <c r="K810" s="2">
        <f t="shared" si="49"/>
        <v>44355</v>
      </c>
      <c r="L810" s="82">
        <v>44362.5</v>
      </c>
      <c r="M810" s="82">
        <v>44362.5</v>
      </c>
      <c r="O810">
        <f t="shared" si="50"/>
        <v>7.5</v>
      </c>
      <c r="P810" s="3">
        <f t="shared" si="51"/>
        <v>2705338.65</v>
      </c>
    </row>
    <row r="811" spans="1:16" x14ac:dyDescent="0.35">
      <c r="A811" t="s">
        <v>381</v>
      </c>
      <c r="B811" s="68" t="s">
        <v>313</v>
      </c>
      <c r="C811" s="57">
        <v>44362</v>
      </c>
      <c r="D811" s="17">
        <v>44362</v>
      </c>
      <c r="E811" s="68" t="s">
        <v>568</v>
      </c>
      <c r="F811" s="15" t="s">
        <v>569</v>
      </c>
      <c r="G811" s="16">
        <v>267.39999999999998</v>
      </c>
      <c r="H811" s="2">
        <v>44348</v>
      </c>
      <c r="I811" s="17">
        <v>44362</v>
      </c>
      <c r="J811">
        <f t="shared" si="48"/>
        <v>15</v>
      </c>
      <c r="K811" s="2">
        <f t="shared" si="49"/>
        <v>44355</v>
      </c>
      <c r="L811" s="82">
        <v>44362.5</v>
      </c>
      <c r="M811" s="79">
        <v>44362.5</v>
      </c>
      <c r="O811">
        <f t="shared" si="50"/>
        <v>7.5</v>
      </c>
      <c r="P811" s="3">
        <f t="shared" si="51"/>
        <v>2005.4999999999998</v>
      </c>
    </row>
    <row r="812" spans="1:16" x14ac:dyDescent="0.35">
      <c r="A812" t="s">
        <v>381</v>
      </c>
      <c r="B812" s="68" t="s">
        <v>313</v>
      </c>
      <c r="C812" s="57">
        <v>44362</v>
      </c>
      <c r="D812" s="17">
        <v>44362</v>
      </c>
      <c r="E812" s="68" t="s">
        <v>464</v>
      </c>
      <c r="F812" s="15" t="s">
        <v>465</v>
      </c>
      <c r="G812" s="16">
        <v>17.18</v>
      </c>
      <c r="H812" s="2">
        <v>44348</v>
      </c>
      <c r="I812" s="17">
        <v>44362</v>
      </c>
      <c r="J812">
        <f t="shared" si="48"/>
        <v>15</v>
      </c>
      <c r="K812" s="2">
        <f t="shared" si="49"/>
        <v>44355</v>
      </c>
      <c r="L812" s="82">
        <v>44362.5</v>
      </c>
      <c r="M812" s="82">
        <v>44362.5</v>
      </c>
      <c r="O812">
        <f t="shared" si="50"/>
        <v>7.5</v>
      </c>
      <c r="P812" s="3">
        <f t="shared" si="51"/>
        <v>128.85</v>
      </c>
    </row>
    <row r="813" spans="1:16" x14ac:dyDescent="0.35">
      <c r="A813" t="s">
        <v>381</v>
      </c>
      <c r="B813" s="68" t="s">
        <v>313</v>
      </c>
      <c r="C813" s="57">
        <v>44362</v>
      </c>
      <c r="D813" s="17">
        <v>44362</v>
      </c>
      <c r="E813" s="68" t="s">
        <v>466</v>
      </c>
      <c r="F813" s="15" t="s">
        <v>467</v>
      </c>
      <c r="G813" s="16">
        <v>127.12</v>
      </c>
      <c r="H813" s="2">
        <v>44348</v>
      </c>
      <c r="I813" s="17">
        <v>44362</v>
      </c>
      <c r="J813">
        <f t="shared" si="48"/>
        <v>15</v>
      </c>
      <c r="K813" s="2">
        <f t="shared" si="49"/>
        <v>44355</v>
      </c>
      <c r="L813" s="82">
        <v>44362.5</v>
      </c>
      <c r="M813" s="82">
        <v>44362.5</v>
      </c>
      <c r="O813">
        <f t="shared" si="50"/>
        <v>7.5</v>
      </c>
      <c r="P813" s="3">
        <f t="shared" si="51"/>
        <v>953.40000000000009</v>
      </c>
    </row>
    <row r="814" spans="1:16" x14ac:dyDescent="0.35">
      <c r="A814" t="s">
        <v>381</v>
      </c>
      <c r="B814" s="68" t="s">
        <v>313</v>
      </c>
      <c r="C814" s="57">
        <v>44362</v>
      </c>
      <c r="D814" s="17">
        <v>44362</v>
      </c>
      <c r="E814" s="68" t="s">
        <v>440</v>
      </c>
      <c r="F814" s="15" t="s">
        <v>441</v>
      </c>
      <c r="G814" s="16">
        <f>31333.1800000003+6.68</f>
        <v>31339.860000000299</v>
      </c>
      <c r="H814" s="2">
        <v>44348</v>
      </c>
      <c r="I814" s="17">
        <v>44362</v>
      </c>
      <c r="J814">
        <f t="shared" si="48"/>
        <v>15</v>
      </c>
      <c r="K814" s="2">
        <f t="shared" si="49"/>
        <v>44355</v>
      </c>
      <c r="L814" s="82">
        <v>44362.5</v>
      </c>
      <c r="M814" s="79">
        <v>44376.5</v>
      </c>
      <c r="O814">
        <f t="shared" si="50"/>
        <v>21.5</v>
      </c>
      <c r="P814" s="3">
        <f t="shared" si="51"/>
        <v>673806.99000000639</v>
      </c>
    </row>
    <row r="815" spans="1:16" x14ac:dyDescent="0.35">
      <c r="A815" t="s">
        <v>381</v>
      </c>
      <c r="B815" s="68" t="s">
        <v>313</v>
      </c>
      <c r="C815" s="57">
        <v>44362</v>
      </c>
      <c r="D815" s="17">
        <v>44362</v>
      </c>
      <c r="E815" s="68" t="s">
        <v>468</v>
      </c>
      <c r="F815" s="15" t="s">
        <v>469</v>
      </c>
      <c r="G815" s="16">
        <v>809.37000000000933</v>
      </c>
      <c r="H815" s="2">
        <v>44348</v>
      </c>
      <c r="I815" s="17">
        <v>44362</v>
      </c>
      <c r="J815">
        <f t="shared" si="48"/>
        <v>15</v>
      </c>
      <c r="K815" s="2">
        <f t="shared" si="49"/>
        <v>44355</v>
      </c>
      <c r="L815" s="82">
        <v>44362.5</v>
      </c>
      <c r="M815" s="82">
        <v>44362.5</v>
      </c>
      <c r="O815">
        <f t="shared" si="50"/>
        <v>7.5</v>
      </c>
      <c r="P815" s="3">
        <f t="shared" si="51"/>
        <v>6070.2750000000697</v>
      </c>
    </row>
    <row r="816" spans="1:16" x14ac:dyDescent="0.35">
      <c r="A816" t="s">
        <v>381</v>
      </c>
      <c r="B816" s="68" t="s">
        <v>313</v>
      </c>
      <c r="C816" s="57">
        <v>44362</v>
      </c>
      <c r="D816" s="17">
        <v>44362</v>
      </c>
      <c r="E816" s="68" t="s">
        <v>474</v>
      </c>
      <c r="F816" s="15" t="s">
        <v>475</v>
      </c>
      <c r="G816" s="16">
        <v>34043.559999999969</v>
      </c>
      <c r="H816" s="2">
        <v>44348</v>
      </c>
      <c r="I816" s="17">
        <v>44362</v>
      </c>
      <c r="J816">
        <f t="shared" si="48"/>
        <v>15</v>
      </c>
      <c r="K816" s="2">
        <f t="shared" si="49"/>
        <v>44355</v>
      </c>
      <c r="L816" s="82">
        <v>44362.5</v>
      </c>
      <c r="M816" s="79">
        <v>44362.5</v>
      </c>
      <c r="O816">
        <f t="shared" si="50"/>
        <v>7.5</v>
      </c>
      <c r="P816" s="3">
        <f t="shared" si="51"/>
        <v>255326.69999999978</v>
      </c>
    </row>
    <row r="817" spans="1:16" x14ac:dyDescent="0.35">
      <c r="A817" t="s">
        <v>381</v>
      </c>
      <c r="B817" s="68" t="s">
        <v>313</v>
      </c>
      <c r="C817" s="57">
        <v>44362</v>
      </c>
      <c r="D817" s="17">
        <v>44362</v>
      </c>
      <c r="E817" s="68" t="s">
        <v>442</v>
      </c>
      <c r="F817" s="15" t="s">
        <v>443</v>
      </c>
      <c r="G817" s="16">
        <f>81826.84+14.5</f>
        <v>81841.34</v>
      </c>
      <c r="H817" s="2">
        <v>44348</v>
      </c>
      <c r="I817" s="17">
        <v>44362</v>
      </c>
      <c r="J817">
        <f t="shared" si="48"/>
        <v>15</v>
      </c>
      <c r="K817" s="2">
        <f t="shared" si="49"/>
        <v>44355</v>
      </c>
      <c r="L817" s="82">
        <v>44362.5</v>
      </c>
      <c r="M817" s="82">
        <v>44362.5</v>
      </c>
      <c r="O817">
        <f t="shared" si="50"/>
        <v>7.5</v>
      </c>
      <c r="P817" s="3">
        <f t="shared" si="51"/>
        <v>613810.04999999993</v>
      </c>
    </row>
    <row r="818" spans="1:16" x14ac:dyDescent="0.35">
      <c r="A818" t="s">
        <v>381</v>
      </c>
      <c r="B818" s="68" t="s">
        <v>313</v>
      </c>
      <c r="C818" s="57">
        <v>44362</v>
      </c>
      <c r="D818" s="17">
        <v>44362</v>
      </c>
      <c r="E818" s="68" t="s">
        <v>476</v>
      </c>
      <c r="F818" s="15" t="s">
        <v>477</v>
      </c>
      <c r="G818" s="16">
        <v>1236.0099999999636</v>
      </c>
      <c r="H818" s="2">
        <v>44348</v>
      </c>
      <c r="I818" s="17">
        <v>44362</v>
      </c>
      <c r="J818">
        <f t="shared" si="48"/>
        <v>15</v>
      </c>
      <c r="K818" s="2">
        <f t="shared" si="49"/>
        <v>44355</v>
      </c>
      <c r="L818" s="82">
        <v>44362.5</v>
      </c>
      <c r="M818" s="82">
        <v>44362.5</v>
      </c>
      <c r="O818">
        <f t="shared" si="50"/>
        <v>7.5</v>
      </c>
      <c r="P818" s="3">
        <f t="shared" si="51"/>
        <v>9270.0749999997279</v>
      </c>
    </row>
    <row r="819" spans="1:16" x14ac:dyDescent="0.35">
      <c r="A819" t="s">
        <v>381</v>
      </c>
      <c r="B819" s="68" t="s">
        <v>313</v>
      </c>
      <c r="C819" s="57">
        <v>44362</v>
      </c>
      <c r="D819" s="17">
        <v>44362</v>
      </c>
      <c r="E819" s="68" t="s">
        <v>578</v>
      </c>
      <c r="F819" s="15" t="s">
        <v>579</v>
      </c>
      <c r="G819" s="16">
        <f>27743.86+6373.13</f>
        <v>34116.99</v>
      </c>
      <c r="H819" s="2">
        <v>44348</v>
      </c>
      <c r="I819" s="17">
        <v>44362</v>
      </c>
      <c r="J819">
        <f t="shared" si="48"/>
        <v>15</v>
      </c>
      <c r="K819" s="2">
        <f t="shared" si="49"/>
        <v>44355</v>
      </c>
      <c r="L819" s="82">
        <v>44362.5</v>
      </c>
      <c r="M819" s="79">
        <v>44362.5</v>
      </c>
      <c r="O819">
        <f t="shared" si="50"/>
        <v>7.5</v>
      </c>
      <c r="P819" s="3">
        <f t="shared" si="51"/>
        <v>255877.42499999999</v>
      </c>
    </row>
    <row r="820" spans="1:16" x14ac:dyDescent="0.35">
      <c r="A820" t="s">
        <v>381</v>
      </c>
      <c r="B820" s="68" t="s">
        <v>313</v>
      </c>
      <c r="C820" s="57">
        <v>44362</v>
      </c>
      <c r="D820" s="17">
        <v>44362</v>
      </c>
      <c r="E820" s="68" t="s">
        <v>570</v>
      </c>
      <c r="F820" s="15" t="s">
        <v>571</v>
      </c>
      <c r="G820" s="16">
        <f>51078.25+3476.25</f>
        <v>54554.5</v>
      </c>
      <c r="H820" s="2">
        <v>44348</v>
      </c>
      <c r="I820" s="17">
        <v>44362</v>
      </c>
      <c r="J820">
        <f t="shared" si="48"/>
        <v>15</v>
      </c>
      <c r="K820" s="2">
        <f t="shared" si="49"/>
        <v>44355</v>
      </c>
      <c r="L820" s="82">
        <v>44362.5</v>
      </c>
      <c r="M820" s="82">
        <v>44362.5</v>
      </c>
      <c r="O820">
        <f t="shared" si="50"/>
        <v>7.5</v>
      </c>
      <c r="P820" s="3">
        <f t="shared" si="51"/>
        <v>409158.75</v>
      </c>
    </row>
    <row r="821" spans="1:16" x14ac:dyDescent="0.35">
      <c r="A821" t="s">
        <v>381</v>
      </c>
      <c r="B821" s="68" t="s">
        <v>313</v>
      </c>
      <c r="C821" s="57">
        <v>44362</v>
      </c>
      <c r="D821" s="17">
        <v>44362</v>
      </c>
      <c r="E821" s="68" t="s">
        <v>580</v>
      </c>
      <c r="F821" s="15" t="s">
        <v>581</v>
      </c>
      <c r="G821" s="16">
        <v>2359.3000000000002</v>
      </c>
      <c r="H821" s="2">
        <v>44348</v>
      </c>
      <c r="I821" s="17">
        <v>44362</v>
      </c>
      <c r="J821">
        <f t="shared" si="48"/>
        <v>15</v>
      </c>
      <c r="K821" s="2">
        <f t="shared" si="49"/>
        <v>44355</v>
      </c>
      <c r="L821" s="82">
        <v>44362.5</v>
      </c>
      <c r="M821" s="82">
        <v>44362.5</v>
      </c>
      <c r="O821">
        <f t="shared" si="50"/>
        <v>7.5</v>
      </c>
      <c r="P821" s="3">
        <f t="shared" si="51"/>
        <v>17694.75</v>
      </c>
    </row>
    <row r="822" spans="1:16" x14ac:dyDescent="0.35">
      <c r="A822" t="s">
        <v>381</v>
      </c>
      <c r="B822" s="68" t="s">
        <v>313</v>
      </c>
      <c r="C822" s="57">
        <v>44362</v>
      </c>
      <c r="D822" s="17">
        <v>44362</v>
      </c>
      <c r="E822" s="68" t="s">
        <v>478</v>
      </c>
      <c r="F822" s="15" t="s">
        <v>479</v>
      </c>
      <c r="G822" s="16">
        <f>601888.600000009+266.67</f>
        <v>602155.2700000091</v>
      </c>
      <c r="H822" s="2">
        <v>44348</v>
      </c>
      <c r="I822" s="17">
        <v>44362</v>
      </c>
      <c r="J822">
        <f t="shared" si="48"/>
        <v>15</v>
      </c>
      <c r="K822" s="2">
        <f t="shared" si="49"/>
        <v>44355</v>
      </c>
      <c r="L822" s="82">
        <v>44362.5</v>
      </c>
      <c r="M822" s="82">
        <v>44362.5</v>
      </c>
      <c r="O822">
        <f t="shared" si="50"/>
        <v>7.5</v>
      </c>
      <c r="P822" s="3">
        <f t="shared" si="51"/>
        <v>4516164.5250000684</v>
      </c>
    </row>
    <row r="823" spans="1:16" x14ac:dyDescent="0.35">
      <c r="A823" t="s">
        <v>381</v>
      </c>
      <c r="B823" s="68" t="s">
        <v>313</v>
      </c>
      <c r="C823" s="57">
        <v>44362</v>
      </c>
      <c r="D823" s="17">
        <v>44362</v>
      </c>
      <c r="E823" s="68" t="s">
        <v>480</v>
      </c>
      <c r="F823" s="15" t="s">
        <v>481</v>
      </c>
      <c r="G823" s="16">
        <v>80943.51999999916</v>
      </c>
      <c r="H823" s="2">
        <v>44348</v>
      </c>
      <c r="I823" s="17">
        <v>44362</v>
      </c>
      <c r="J823">
        <f t="shared" si="48"/>
        <v>15</v>
      </c>
      <c r="K823" s="2">
        <f t="shared" si="49"/>
        <v>44355</v>
      </c>
      <c r="L823" s="82">
        <v>44362.5</v>
      </c>
      <c r="M823" s="82">
        <v>44362.5</v>
      </c>
      <c r="O823">
        <f t="shared" si="50"/>
        <v>7.5</v>
      </c>
      <c r="P823" s="3">
        <f t="shared" si="51"/>
        <v>607076.39999999374</v>
      </c>
    </row>
    <row r="824" spans="1:16" x14ac:dyDescent="0.35">
      <c r="A824" t="s">
        <v>381</v>
      </c>
      <c r="B824" s="68" t="s">
        <v>313</v>
      </c>
      <c r="C824" s="57">
        <v>44362</v>
      </c>
      <c r="D824" s="17">
        <v>44362</v>
      </c>
      <c r="E824" s="68" t="s">
        <v>488</v>
      </c>
      <c r="F824" s="15" t="s">
        <v>489</v>
      </c>
      <c r="G824" s="16">
        <v>46561.839999999982</v>
      </c>
      <c r="H824" s="2">
        <v>44348</v>
      </c>
      <c r="I824" s="17">
        <v>44362</v>
      </c>
      <c r="J824">
        <f t="shared" si="48"/>
        <v>15</v>
      </c>
      <c r="K824" s="2">
        <f t="shared" si="49"/>
        <v>44355</v>
      </c>
      <c r="L824" s="82">
        <v>44362.5</v>
      </c>
      <c r="M824" s="79">
        <v>44392.5</v>
      </c>
      <c r="O824">
        <f t="shared" si="50"/>
        <v>37.5</v>
      </c>
      <c r="P824" s="3">
        <f t="shared" si="51"/>
        <v>1746068.9999999993</v>
      </c>
    </row>
    <row r="825" spans="1:16" x14ac:dyDescent="0.35">
      <c r="A825" t="s">
        <v>381</v>
      </c>
      <c r="B825" s="68" t="s">
        <v>313</v>
      </c>
      <c r="C825" s="57">
        <v>44362</v>
      </c>
      <c r="D825" s="17">
        <v>44362</v>
      </c>
      <c r="E825" s="68" t="s">
        <v>444</v>
      </c>
      <c r="F825" s="15" t="s">
        <v>445</v>
      </c>
      <c r="G825" s="16">
        <f>452156.670000005+66</f>
        <v>452222.67000000499</v>
      </c>
      <c r="H825" s="2">
        <v>44348</v>
      </c>
      <c r="I825" s="17">
        <v>44362</v>
      </c>
      <c r="J825">
        <f t="shared" si="48"/>
        <v>15</v>
      </c>
      <c r="K825" s="2">
        <f t="shared" si="49"/>
        <v>44355</v>
      </c>
      <c r="L825" s="82">
        <v>44362.5</v>
      </c>
      <c r="M825" s="82">
        <v>44362.5</v>
      </c>
      <c r="O825">
        <f t="shared" si="50"/>
        <v>7.5</v>
      </c>
      <c r="P825" s="3">
        <f t="shared" si="51"/>
        <v>3391670.0250000376</v>
      </c>
    </row>
    <row r="826" spans="1:16" x14ac:dyDescent="0.35">
      <c r="A826" t="s">
        <v>381</v>
      </c>
      <c r="B826" s="68" t="s">
        <v>313</v>
      </c>
      <c r="C826" s="57">
        <v>44362</v>
      </c>
      <c r="D826" s="17">
        <v>44362</v>
      </c>
      <c r="E826" s="68" t="s">
        <v>563</v>
      </c>
      <c r="F826" s="15" t="s">
        <v>564</v>
      </c>
      <c r="G826" s="16">
        <v>55391.859999999986</v>
      </c>
      <c r="H826" s="2">
        <v>44348</v>
      </c>
      <c r="I826" s="17">
        <v>44362</v>
      </c>
      <c r="J826">
        <f t="shared" si="48"/>
        <v>15</v>
      </c>
      <c r="K826" s="2">
        <f t="shared" si="49"/>
        <v>44355</v>
      </c>
      <c r="L826" s="82">
        <v>44362.5</v>
      </c>
      <c r="M826" s="82">
        <v>44362.5</v>
      </c>
      <c r="O826">
        <f t="shared" si="50"/>
        <v>7.5</v>
      </c>
      <c r="P826" s="3">
        <f t="shared" si="51"/>
        <v>415438.9499999999</v>
      </c>
    </row>
    <row r="827" spans="1:16" x14ac:dyDescent="0.35">
      <c r="A827" t="s">
        <v>381</v>
      </c>
      <c r="B827" s="68" t="s">
        <v>313</v>
      </c>
      <c r="C827" s="57">
        <v>44362</v>
      </c>
      <c r="D827" s="17">
        <v>44362</v>
      </c>
      <c r="E827" s="68" t="s">
        <v>490</v>
      </c>
      <c r="F827" s="15" t="s">
        <v>491</v>
      </c>
      <c r="G827" s="16">
        <v>20846.949999999997</v>
      </c>
      <c r="H827" s="2">
        <v>44348</v>
      </c>
      <c r="I827" s="17">
        <v>44362</v>
      </c>
      <c r="J827">
        <f t="shared" si="48"/>
        <v>15</v>
      </c>
      <c r="K827" s="2">
        <f t="shared" si="49"/>
        <v>44355</v>
      </c>
      <c r="L827" s="82">
        <v>44362.5</v>
      </c>
      <c r="M827" s="79">
        <v>44362.5</v>
      </c>
      <c r="O827">
        <f t="shared" si="50"/>
        <v>7.5</v>
      </c>
      <c r="P827" s="3">
        <f t="shared" si="51"/>
        <v>156352.12499999997</v>
      </c>
    </row>
    <row r="828" spans="1:16" x14ac:dyDescent="0.35">
      <c r="A828" t="s">
        <v>381</v>
      </c>
      <c r="B828" s="68" t="s">
        <v>313</v>
      </c>
      <c r="C828" s="57">
        <v>44362</v>
      </c>
      <c r="D828" s="17">
        <v>44362</v>
      </c>
      <c r="E828" s="68" t="s">
        <v>572</v>
      </c>
      <c r="F828" s="15" t="s">
        <v>573</v>
      </c>
      <c r="G828" s="16">
        <v>17378.569999999989</v>
      </c>
      <c r="H828" s="2">
        <v>44348</v>
      </c>
      <c r="I828" s="17">
        <v>44362</v>
      </c>
      <c r="J828">
        <f t="shared" si="48"/>
        <v>15</v>
      </c>
      <c r="K828" s="2">
        <f t="shared" si="49"/>
        <v>44355</v>
      </c>
      <c r="L828" s="82">
        <v>44362.5</v>
      </c>
      <c r="M828" s="79">
        <v>44362.5</v>
      </c>
      <c r="O828">
        <f t="shared" si="50"/>
        <v>7.5</v>
      </c>
      <c r="P828" s="3">
        <f t="shared" si="51"/>
        <v>130339.27499999992</v>
      </c>
    </row>
    <row r="829" spans="1:16" x14ac:dyDescent="0.35">
      <c r="A829" t="s">
        <v>381</v>
      </c>
      <c r="B829" s="68" t="s">
        <v>313</v>
      </c>
      <c r="C829" s="82">
        <v>44362</v>
      </c>
      <c r="D829" s="85">
        <v>44362</v>
      </c>
      <c r="E829" s="68" t="s">
        <v>492</v>
      </c>
      <c r="F829" s="15" t="s">
        <v>493</v>
      </c>
      <c r="G829" s="16">
        <f>68009.6499999998+150</f>
        <v>68159.649999999805</v>
      </c>
      <c r="H829" s="2">
        <v>44348</v>
      </c>
      <c r="I829" s="85">
        <v>44362</v>
      </c>
      <c r="J829">
        <f t="shared" si="48"/>
        <v>15</v>
      </c>
      <c r="K829" s="2">
        <f t="shared" si="49"/>
        <v>44355</v>
      </c>
      <c r="L829" s="82">
        <v>44362.5</v>
      </c>
      <c r="M829" s="79">
        <v>44334.5</v>
      </c>
      <c r="O829">
        <f t="shared" si="50"/>
        <v>-20.5</v>
      </c>
      <c r="P829" s="3">
        <f t="shared" si="51"/>
        <v>-1397272.824999996</v>
      </c>
    </row>
    <row r="830" spans="1:16" x14ac:dyDescent="0.35">
      <c r="A830" t="s">
        <v>381</v>
      </c>
      <c r="B830" s="68" t="s">
        <v>313</v>
      </c>
      <c r="C830" s="82">
        <v>44362</v>
      </c>
      <c r="D830" s="85">
        <v>44362</v>
      </c>
      <c r="E830" s="68" t="s">
        <v>574</v>
      </c>
      <c r="F830" s="15" t="s">
        <v>575</v>
      </c>
      <c r="G830" s="16">
        <v>115</v>
      </c>
      <c r="H830" s="2">
        <v>44348</v>
      </c>
      <c r="I830" s="85">
        <v>44362</v>
      </c>
      <c r="J830">
        <f t="shared" si="48"/>
        <v>15</v>
      </c>
      <c r="K830" s="2">
        <f t="shared" si="49"/>
        <v>44355</v>
      </c>
      <c r="L830" s="82">
        <v>44362.5</v>
      </c>
      <c r="M830" s="79">
        <v>44334.5</v>
      </c>
      <c r="O830">
        <f t="shared" si="50"/>
        <v>-20.5</v>
      </c>
      <c r="P830" s="3">
        <f t="shared" si="51"/>
        <v>-2357.5</v>
      </c>
    </row>
    <row r="831" spans="1:16" x14ac:dyDescent="0.35">
      <c r="A831" t="s">
        <v>381</v>
      </c>
      <c r="B831" s="68" t="s">
        <v>313</v>
      </c>
      <c r="C831" s="57">
        <v>44362</v>
      </c>
      <c r="D831" s="17">
        <v>44362</v>
      </c>
      <c r="E831" s="68" t="s">
        <v>494</v>
      </c>
      <c r="F831" s="15" t="s">
        <v>495</v>
      </c>
      <c r="G831" s="16">
        <v>110997.90000000007</v>
      </c>
      <c r="H831" s="2">
        <v>44348</v>
      </c>
      <c r="I831" s="17">
        <v>44362</v>
      </c>
      <c r="J831">
        <f t="shared" si="48"/>
        <v>15</v>
      </c>
      <c r="K831" s="2">
        <f t="shared" si="49"/>
        <v>44355</v>
      </c>
      <c r="L831" s="82">
        <v>44362.5</v>
      </c>
      <c r="M831" s="82">
        <v>44362.5</v>
      </c>
      <c r="O831">
        <f t="shared" si="50"/>
        <v>7.5</v>
      </c>
      <c r="P831" s="3">
        <f t="shared" si="51"/>
        <v>832484.25000000047</v>
      </c>
    </row>
    <row r="832" spans="1:16" x14ac:dyDescent="0.35">
      <c r="A832" t="s">
        <v>381</v>
      </c>
      <c r="B832" s="68" t="s">
        <v>313</v>
      </c>
      <c r="C832" s="57">
        <v>44362</v>
      </c>
      <c r="D832" s="17">
        <v>44362</v>
      </c>
      <c r="E832" s="68" t="s">
        <v>496</v>
      </c>
      <c r="F832" s="15" t="s">
        <v>497</v>
      </c>
      <c r="G832" s="16">
        <f>12046.43+8.5</f>
        <v>12054.93</v>
      </c>
      <c r="H832" s="2">
        <v>44348</v>
      </c>
      <c r="I832" s="17">
        <v>44362</v>
      </c>
      <c r="J832">
        <f t="shared" si="48"/>
        <v>15</v>
      </c>
      <c r="K832" s="2">
        <f t="shared" si="49"/>
        <v>44355</v>
      </c>
      <c r="L832" s="82">
        <v>44362.5</v>
      </c>
      <c r="M832" s="82">
        <v>44362.5</v>
      </c>
      <c r="O832">
        <f t="shared" si="50"/>
        <v>7.5</v>
      </c>
      <c r="P832" s="3">
        <f t="shared" si="51"/>
        <v>90411.975000000006</v>
      </c>
    </row>
    <row r="833" spans="1:16" x14ac:dyDescent="0.35">
      <c r="A833" t="s">
        <v>381</v>
      </c>
      <c r="B833" s="68" t="s">
        <v>313</v>
      </c>
      <c r="C833" s="57">
        <v>44362</v>
      </c>
      <c r="D833" s="17">
        <v>44362</v>
      </c>
      <c r="E833" s="68" t="s">
        <v>498</v>
      </c>
      <c r="F833" s="15" t="s">
        <v>499</v>
      </c>
      <c r="G833" s="16">
        <v>19944.470000000019</v>
      </c>
      <c r="H833" s="2">
        <v>44348</v>
      </c>
      <c r="I833" s="17">
        <v>44362</v>
      </c>
      <c r="J833">
        <f t="shared" si="48"/>
        <v>15</v>
      </c>
      <c r="K833" s="2">
        <f t="shared" si="49"/>
        <v>44355</v>
      </c>
      <c r="L833" s="82">
        <v>44362.5</v>
      </c>
      <c r="M833" s="82">
        <v>44362.5</v>
      </c>
      <c r="O833">
        <f t="shared" si="50"/>
        <v>7.5</v>
      </c>
      <c r="P833" s="3">
        <f t="shared" si="51"/>
        <v>149583.52500000014</v>
      </c>
    </row>
    <row r="834" spans="1:16" x14ac:dyDescent="0.35">
      <c r="A834" t="s">
        <v>381</v>
      </c>
      <c r="B834" s="68" t="s">
        <v>313</v>
      </c>
      <c r="C834" s="57">
        <v>44362</v>
      </c>
      <c r="D834" s="17">
        <v>44362</v>
      </c>
      <c r="E834" s="68" t="s">
        <v>500</v>
      </c>
      <c r="F834" s="15" t="s">
        <v>501</v>
      </c>
      <c r="G834" s="16">
        <v>3975.319999999937</v>
      </c>
      <c r="H834" s="2">
        <v>44348</v>
      </c>
      <c r="I834" s="17">
        <v>44362</v>
      </c>
      <c r="J834">
        <f t="shared" si="48"/>
        <v>15</v>
      </c>
      <c r="K834" s="2">
        <f t="shared" si="49"/>
        <v>44355</v>
      </c>
      <c r="L834" s="82">
        <v>44362.5</v>
      </c>
      <c r="M834" s="82">
        <v>44362.5</v>
      </c>
      <c r="O834">
        <f t="shared" si="50"/>
        <v>7.5</v>
      </c>
      <c r="P834" s="3">
        <f t="shared" si="51"/>
        <v>29814.899999999529</v>
      </c>
    </row>
    <row r="835" spans="1:16" x14ac:dyDescent="0.35">
      <c r="A835" t="s">
        <v>381</v>
      </c>
      <c r="B835" s="68" t="s">
        <v>313</v>
      </c>
      <c r="C835" s="57">
        <v>44362</v>
      </c>
      <c r="D835" s="17">
        <v>44362</v>
      </c>
      <c r="E835" s="68" t="s">
        <v>532</v>
      </c>
      <c r="F835" s="15" t="s">
        <v>533</v>
      </c>
      <c r="G835" s="16">
        <v>5291.79</v>
      </c>
      <c r="H835" s="2">
        <v>44348</v>
      </c>
      <c r="I835" s="17">
        <v>44362</v>
      </c>
      <c r="J835">
        <f t="shared" si="48"/>
        <v>15</v>
      </c>
      <c r="K835" s="2">
        <f t="shared" si="49"/>
        <v>44355</v>
      </c>
      <c r="L835" s="82">
        <v>44362.5</v>
      </c>
      <c r="M835" s="79">
        <v>44362.5</v>
      </c>
      <c r="N835" s="2">
        <v>44361.5</v>
      </c>
      <c r="O835">
        <f t="shared" si="50"/>
        <v>7.5</v>
      </c>
      <c r="P835" s="3">
        <f t="shared" si="51"/>
        <v>39688.425000000003</v>
      </c>
    </row>
    <row r="836" spans="1:16" x14ac:dyDescent="0.35">
      <c r="A836" t="s">
        <v>381</v>
      </c>
      <c r="B836" s="68" t="s">
        <v>313</v>
      </c>
      <c r="C836" s="57">
        <v>44362</v>
      </c>
      <c r="D836" s="17">
        <v>44362</v>
      </c>
      <c r="E836" s="68" t="s">
        <v>534</v>
      </c>
      <c r="F836" s="15" t="s">
        <v>535</v>
      </c>
      <c r="G836" s="16">
        <v>25358.649999999994</v>
      </c>
      <c r="H836" s="2">
        <v>44348</v>
      </c>
      <c r="I836" s="17">
        <v>44362</v>
      </c>
      <c r="J836">
        <f t="shared" si="48"/>
        <v>15</v>
      </c>
      <c r="K836" s="2">
        <f t="shared" si="49"/>
        <v>44355</v>
      </c>
      <c r="L836" s="82">
        <v>44362.5</v>
      </c>
      <c r="M836" s="79">
        <v>44362.5</v>
      </c>
      <c r="N836" s="2">
        <v>44361.5</v>
      </c>
      <c r="O836">
        <f t="shared" si="50"/>
        <v>7.5</v>
      </c>
      <c r="P836" s="3">
        <f t="shared" si="51"/>
        <v>190189.87499999994</v>
      </c>
    </row>
    <row r="837" spans="1:16" x14ac:dyDescent="0.35">
      <c r="A837" t="s">
        <v>381</v>
      </c>
      <c r="B837" s="68" t="s">
        <v>313</v>
      </c>
      <c r="C837" s="57">
        <v>44362</v>
      </c>
      <c r="D837" s="17">
        <v>44362</v>
      </c>
      <c r="E837" s="68" t="s">
        <v>538</v>
      </c>
      <c r="F837" s="15" t="s">
        <v>539</v>
      </c>
      <c r="G837" s="16">
        <v>162.5</v>
      </c>
      <c r="H837" s="2">
        <v>44348</v>
      </c>
      <c r="I837" s="17">
        <v>44362</v>
      </c>
      <c r="J837">
        <f t="shared" si="48"/>
        <v>15</v>
      </c>
      <c r="K837" s="2">
        <f t="shared" si="49"/>
        <v>44355</v>
      </c>
      <c r="L837" s="82">
        <v>44362.5</v>
      </c>
      <c r="M837" s="79">
        <v>44362.5</v>
      </c>
      <c r="N837" s="2">
        <v>44361.5</v>
      </c>
      <c r="O837">
        <f t="shared" si="50"/>
        <v>7.5</v>
      </c>
      <c r="P837" s="3">
        <f t="shared" si="51"/>
        <v>1218.75</v>
      </c>
    </row>
    <row r="838" spans="1:16" x14ac:dyDescent="0.35">
      <c r="A838" t="s">
        <v>381</v>
      </c>
      <c r="B838" s="68" t="s">
        <v>313</v>
      </c>
      <c r="C838" s="57">
        <v>44362</v>
      </c>
      <c r="D838" s="17">
        <v>44362</v>
      </c>
      <c r="E838" s="68" t="s">
        <v>553</v>
      </c>
      <c r="F838" s="15" t="s">
        <v>554</v>
      </c>
      <c r="G838" s="16">
        <v>2242.38</v>
      </c>
      <c r="H838" s="2">
        <v>44348</v>
      </c>
      <c r="I838" s="17">
        <v>44362</v>
      </c>
      <c r="J838">
        <f t="shared" si="48"/>
        <v>15</v>
      </c>
      <c r="K838" s="2">
        <f t="shared" si="49"/>
        <v>44355</v>
      </c>
      <c r="L838" s="82">
        <v>44362.5</v>
      </c>
      <c r="M838" s="79">
        <v>44362.5</v>
      </c>
      <c r="N838" s="2">
        <v>44361.5</v>
      </c>
      <c r="O838">
        <f t="shared" si="50"/>
        <v>7.5</v>
      </c>
      <c r="P838" s="3">
        <f t="shared" si="51"/>
        <v>16817.850000000002</v>
      </c>
    </row>
    <row r="839" spans="1:16" x14ac:dyDescent="0.35">
      <c r="A839" t="s">
        <v>381</v>
      </c>
      <c r="B839" s="21" t="s">
        <v>313</v>
      </c>
      <c r="C839" s="46">
        <v>44362</v>
      </c>
      <c r="D839" s="2">
        <v>44362</v>
      </c>
      <c r="E839" s="68" t="s">
        <v>544</v>
      </c>
      <c r="F839" t="s">
        <v>546</v>
      </c>
      <c r="G839" s="3">
        <v>10</v>
      </c>
      <c r="H839" s="2">
        <v>44348</v>
      </c>
      <c r="I839" s="2">
        <v>44362</v>
      </c>
      <c r="J839">
        <f t="shared" si="48"/>
        <v>15</v>
      </c>
      <c r="K839" s="2">
        <f t="shared" si="49"/>
        <v>44355</v>
      </c>
      <c r="L839" s="80">
        <v>44362.5</v>
      </c>
      <c r="M839" s="79">
        <v>44404.5</v>
      </c>
      <c r="O839">
        <f t="shared" si="50"/>
        <v>49.5</v>
      </c>
      <c r="P839" s="3">
        <f t="shared" si="51"/>
        <v>495</v>
      </c>
    </row>
    <row r="840" spans="1:16" x14ac:dyDescent="0.35">
      <c r="A840" t="s">
        <v>381</v>
      </c>
      <c r="B840" s="21" t="s">
        <v>313</v>
      </c>
      <c r="C840" s="46">
        <v>44362</v>
      </c>
      <c r="D840" s="2">
        <v>44362</v>
      </c>
      <c r="E840" s="68" t="s">
        <v>544</v>
      </c>
      <c r="F840" t="s">
        <v>546</v>
      </c>
      <c r="G840" s="3">
        <v>30</v>
      </c>
      <c r="H840" s="2">
        <v>44348</v>
      </c>
      <c r="I840" s="2">
        <v>44362</v>
      </c>
      <c r="J840">
        <f t="shared" si="48"/>
        <v>15</v>
      </c>
      <c r="K840" s="2">
        <f t="shared" si="49"/>
        <v>44355</v>
      </c>
      <c r="L840" s="80">
        <v>44362.5</v>
      </c>
      <c r="M840" s="79">
        <v>44404.5</v>
      </c>
      <c r="O840">
        <f t="shared" si="50"/>
        <v>49.5</v>
      </c>
      <c r="P840" s="3">
        <f t="shared" si="51"/>
        <v>1485</v>
      </c>
    </row>
    <row r="841" spans="1:16" x14ac:dyDescent="0.35">
      <c r="A841" t="s">
        <v>381</v>
      </c>
      <c r="B841" s="21" t="s">
        <v>313</v>
      </c>
      <c r="C841" s="46">
        <v>44362</v>
      </c>
      <c r="D841" s="2">
        <v>44362</v>
      </c>
      <c r="E841" s="68" t="s">
        <v>544</v>
      </c>
      <c r="F841" t="s">
        <v>546</v>
      </c>
      <c r="G841" s="3">
        <v>10</v>
      </c>
      <c r="H841" s="2">
        <v>44348</v>
      </c>
      <c r="I841" s="2">
        <v>44362</v>
      </c>
      <c r="J841">
        <f t="shared" si="48"/>
        <v>15</v>
      </c>
      <c r="K841" s="2">
        <f t="shared" si="49"/>
        <v>44355</v>
      </c>
      <c r="L841" s="80">
        <v>44362.5</v>
      </c>
      <c r="M841" s="79">
        <v>44404.5</v>
      </c>
      <c r="O841">
        <f t="shared" si="50"/>
        <v>49.5</v>
      </c>
      <c r="P841" s="3">
        <f t="shared" si="51"/>
        <v>495</v>
      </c>
    </row>
    <row r="842" spans="1:16" x14ac:dyDescent="0.35">
      <c r="A842" t="s">
        <v>381</v>
      </c>
      <c r="B842" s="21" t="s">
        <v>313</v>
      </c>
      <c r="C842" s="46">
        <v>44362</v>
      </c>
      <c r="D842" s="2">
        <v>44362</v>
      </c>
      <c r="E842" s="68" t="s">
        <v>544</v>
      </c>
      <c r="F842" t="s">
        <v>545</v>
      </c>
      <c r="G842" s="3">
        <v>827.40999999999963</v>
      </c>
      <c r="H842" s="2">
        <v>44348</v>
      </c>
      <c r="I842" s="2">
        <v>44362</v>
      </c>
      <c r="J842">
        <f t="shared" ref="J842:J905" si="52">I842-H842+1</f>
        <v>15</v>
      </c>
      <c r="K842" s="2">
        <f t="shared" ref="K842:K905" si="53">(H842+I842)/2</f>
        <v>44355</v>
      </c>
      <c r="L842" s="80">
        <v>44362.5</v>
      </c>
      <c r="M842" s="79">
        <v>44380.5</v>
      </c>
      <c r="O842">
        <f t="shared" ref="O842:O905" si="54">M842-K842</f>
        <v>25.5</v>
      </c>
      <c r="P842" s="3">
        <f t="shared" ref="P842:P905" si="55">G842*O842</f>
        <v>21098.954999999991</v>
      </c>
    </row>
    <row r="843" spans="1:16" x14ac:dyDescent="0.35">
      <c r="A843" t="s">
        <v>381</v>
      </c>
      <c r="B843" s="21" t="s">
        <v>313</v>
      </c>
      <c r="C843" s="46">
        <v>44362</v>
      </c>
      <c r="D843" s="2">
        <v>44362</v>
      </c>
      <c r="E843" s="68" t="s">
        <v>544</v>
      </c>
      <c r="F843" t="s">
        <v>546</v>
      </c>
      <c r="G843" s="3">
        <v>68731.549999999901</v>
      </c>
      <c r="H843" s="2">
        <v>44348</v>
      </c>
      <c r="I843" s="2">
        <v>44362</v>
      </c>
      <c r="J843">
        <f t="shared" si="52"/>
        <v>15</v>
      </c>
      <c r="K843" s="2">
        <f t="shared" si="53"/>
        <v>44355</v>
      </c>
      <c r="L843" s="80">
        <v>44362.5</v>
      </c>
      <c r="M843" s="79">
        <v>44404.5</v>
      </c>
      <c r="O843">
        <f t="shared" si="54"/>
        <v>49.5</v>
      </c>
      <c r="P843" s="3">
        <f t="shared" si="55"/>
        <v>3402211.724999995</v>
      </c>
    </row>
    <row r="844" spans="1:16" x14ac:dyDescent="0.35">
      <c r="A844" t="s">
        <v>384</v>
      </c>
      <c r="B844" s="68" t="s">
        <v>313</v>
      </c>
      <c r="C844" s="57">
        <v>44377</v>
      </c>
      <c r="D844" s="17">
        <v>44377</v>
      </c>
      <c r="E844" s="68" t="s">
        <v>430</v>
      </c>
      <c r="F844" s="15" t="s">
        <v>431</v>
      </c>
      <c r="G844" s="16">
        <v>203.6</v>
      </c>
      <c r="H844" s="2">
        <v>44363</v>
      </c>
      <c r="I844" s="17">
        <v>44377</v>
      </c>
      <c r="J844">
        <f t="shared" si="52"/>
        <v>15</v>
      </c>
      <c r="K844" s="2">
        <f t="shared" si="53"/>
        <v>44370</v>
      </c>
      <c r="L844" s="82">
        <v>44377.5</v>
      </c>
      <c r="M844" s="82">
        <v>44377.5</v>
      </c>
      <c r="O844">
        <f t="shared" si="54"/>
        <v>7.5</v>
      </c>
      <c r="P844" s="3">
        <f t="shared" si="55"/>
        <v>1527</v>
      </c>
    </row>
    <row r="845" spans="1:16" x14ac:dyDescent="0.35">
      <c r="A845" t="s">
        <v>384</v>
      </c>
      <c r="B845" s="68" t="s">
        <v>313</v>
      </c>
      <c r="C845" s="57">
        <v>44377</v>
      </c>
      <c r="D845" s="17">
        <v>44377</v>
      </c>
      <c r="E845" s="68" t="s">
        <v>432</v>
      </c>
      <c r="F845" s="15" t="s">
        <v>433</v>
      </c>
      <c r="G845" s="16">
        <v>268.61</v>
      </c>
      <c r="H845" s="2">
        <v>44363</v>
      </c>
      <c r="I845" s="17">
        <v>44377</v>
      </c>
      <c r="J845">
        <f t="shared" si="52"/>
        <v>15</v>
      </c>
      <c r="K845" s="2">
        <f t="shared" si="53"/>
        <v>44370</v>
      </c>
      <c r="L845" s="82">
        <v>44377.5</v>
      </c>
      <c r="M845" s="82">
        <v>44377.5</v>
      </c>
      <c r="O845">
        <f t="shared" si="54"/>
        <v>7.5</v>
      </c>
      <c r="P845" s="3">
        <f t="shared" si="55"/>
        <v>2014.575</v>
      </c>
    </row>
    <row r="846" spans="1:16" x14ac:dyDescent="0.35">
      <c r="A846" t="s">
        <v>384</v>
      </c>
      <c r="B846" s="68" t="s">
        <v>313</v>
      </c>
      <c r="C846" s="57">
        <v>44377</v>
      </c>
      <c r="D846" s="17">
        <v>44377</v>
      </c>
      <c r="E846" s="68" t="s">
        <v>434</v>
      </c>
      <c r="F846" s="15" t="s">
        <v>435</v>
      </c>
      <c r="G846" s="16">
        <v>416.07</v>
      </c>
      <c r="H846" s="2">
        <v>44363</v>
      </c>
      <c r="I846" s="17">
        <v>44377</v>
      </c>
      <c r="J846">
        <f t="shared" si="52"/>
        <v>15</v>
      </c>
      <c r="K846" s="2">
        <f t="shared" si="53"/>
        <v>44370</v>
      </c>
      <c r="L846" s="82">
        <v>44377.5</v>
      </c>
      <c r="M846" s="82">
        <v>44377.5</v>
      </c>
      <c r="O846">
        <f t="shared" si="54"/>
        <v>7.5</v>
      </c>
      <c r="P846" s="3">
        <f t="shared" si="55"/>
        <v>3120.5250000000001</v>
      </c>
    </row>
    <row r="847" spans="1:16" x14ac:dyDescent="0.35">
      <c r="A847" t="s">
        <v>384</v>
      </c>
      <c r="B847" s="68" t="s">
        <v>313</v>
      </c>
      <c r="C847" s="57">
        <v>44377</v>
      </c>
      <c r="D847" s="17">
        <v>44377</v>
      </c>
      <c r="E847" s="68" t="s">
        <v>436</v>
      </c>
      <c r="F847" s="15" t="s">
        <v>437</v>
      </c>
      <c r="G847" s="16">
        <v>121.99</v>
      </c>
      <c r="H847" s="2">
        <v>44363</v>
      </c>
      <c r="I847" s="17">
        <v>44377</v>
      </c>
      <c r="J847">
        <f t="shared" si="52"/>
        <v>15</v>
      </c>
      <c r="K847" s="2">
        <f t="shared" si="53"/>
        <v>44370</v>
      </c>
      <c r="L847" s="82">
        <v>44377.5</v>
      </c>
      <c r="M847" s="82">
        <v>44377.5</v>
      </c>
      <c r="O847">
        <f t="shared" si="54"/>
        <v>7.5</v>
      </c>
      <c r="P847" s="3">
        <f t="shared" si="55"/>
        <v>914.92499999999995</v>
      </c>
    </row>
    <row r="848" spans="1:16" x14ac:dyDescent="0.35">
      <c r="A848" t="s">
        <v>384</v>
      </c>
      <c r="B848" s="68" t="s">
        <v>313</v>
      </c>
      <c r="C848" s="57">
        <v>44377</v>
      </c>
      <c r="D848" s="17">
        <v>44377</v>
      </c>
      <c r="E848" s="68" t="s">
        <v>438</v>
      </c>
      <c r="F848" s="15" t="s">
        <v>439</v>
      </c>
      <c r="G848" s="16">
        <v>7.36</v>
      </c>
      <c r="H848" s="2">
        <v>44363</v>
      </c>
      <c r="I848" s="17">
        <v>44377</v>
      </c>
      <c r="J848">
        <f t="shared" si="52"/>
        <v>15</v>
      </c>
      <c r="K848" s="2">
        <f t="shared" si="53"/>
        <v>44370</v>
      </c>
      <c r="L848" s="82">
        <v>44377.5</v>
      </c>
      <c r="M848" s="82">
        <v>44377.5</v>
      </c>
      <c r="O848">
        <f t="shared" si="54"/>
        <v>7.5</v>
      </c>
      <c r="P848" s="3">
        <f t="shared" si="55"/>
        <v>55.2</v>
      </c>
    </row>
    <row r="849" spans="1:16" x14ac:dyDescent="0.35">
      <c r="A849" t="s">
        <v>384</v>
      </c>
      <c r="B849" s="68" t="s">
        <v>313</v>
      </c>
      <c r="C849" s="57">
        <v>44377</v>
      </c>
      <c r="D849" s="17">
        <v>44377</v>
      </c>
      <c r="E849" s="68" t="s">
        <v>440</v>
      </c>
      <c r="F849" s="15" t="s">
        <v>441</v>
      </c>
      <c r="G849" s="16">
        <v>31.2</v>
      </c>
      <c r="H849" s="2">
        <v>44363</v>
      </c>
      <c r="I849" s="17">
        <v>44377</v>
      </c>
      <c r="J849">
        <f t="shared" si="52"/>
        <v>15</v>
      </c>
      <c r="K849" s="2">
        <f t="shared" si="53"/>
        <v>44370</v>
      </c>
      <c r="L849" s="82">
        <v>44377.5</v>
      </c>
      <c r="M849" s="79">
        <v>44376.5</v>
      </c>
      <c r="O849">
        <f t="shared" si="54"/>
        <v>6.5</v>
      </c>
      <c r="P849" s="3">
        <f t="shared" si="55"/>
        <v>202.79999999999998</v>
      </c>
    </row>
    <row r="850" spans="1:16" x14ac:dyDescent="0.35">
      <c r="A850" t="s">
        <v>384</v>
      </c>
      <c r="B850" s="68" t="s">
        <v>313</v>
      </c>
      <c r="C850" s="57">
        <v>44377</v>
      </c>
      <c r="D850" s="17">
        <v>44377</v>
      </c>
      <c r="E850" s="68" t="s">
        <v>468</v>
      </c>
      <c r="F850" s="15" t="s">
        <v>469</v>
      </c>
      <c r="G850" s="16">
        <v>0.85</v>
      </c>
      <c r="H850" s="2">
        <v>44363</v>
      </c>
      <c r="I850" s="17">
        <v>44377</v>
      </c>
      <c r="J850">
        <f t="shared" si="52"/>
        <v>15</v>
      </c>
      <c r="K850" s="2">
        <f t="shared" si="53"/>
        <v>44370</v>
      </c>
      <c r="L850" s="82">
        <v>44377.5</v>
      </c>
      <c r="M850" s="82">
        <v>44377.5</v>
      </c>
      <c r="O850">
        <f t="shared" si="54"/>
        <v>7.5</v>
      </c>
      <c r="P850" s="3">
        <f t="shared" si="55"/>
        <v>6.375</v>
      </c>
    </row>
    <row r="851" spans="1:16" x14ac:dyDescent="0.35">
      <c r="A851" t="s">
        <v>384</v>
      </c>
      <c r="B851" s="68" t="s">
        <v>313</v>
      </c>
      <c r="C851" s="57">
        <v>44377</v>
      </c>
      <c r="D851" s="17">
        <v>44377</v>
      </c>
      <c r="E851" s="68" t="s">
        <v>442</v>
      </c>
      <c r="F851" s="15" t="s">
        <v>443</v>
      </c>
      <c r="G851" s="16">
        <v>59.5</v>
      </c>
      <c r="H851" s="2">
        <v>44363</v>
      </c>
      <c r="I851" s="17">
        <v>44377</v>
      </c>
      <c r="J851">
        <f t="shared" si="52"/>
        <v>15</v>
      </c>
      <c r="K851" s="2">
        <f t="shared" si="53"/>
        <v>44370</v>
      </c>
      <c r="L851" s="82">
        <v>44377.5</v>
      </c>
      <c r="M851" s="82">
        <v>44377.5</v>
      </c>
      <c r="O851">
        <f t="shared" si="54"/>
        <v>7.5</v>
      </c>
      <c r="P851" s="3">
        <f t="shared" si="55"/>
        <v>446.25</v>
      </c>
    </row>
    <row r="852" spans="1:16" x14ac:dyDescent="0.35">
      <c r="A852" t="s">
        <v>384</v>
      </c>
      <c r="B852" s="68" t="s">
        <v>313</v>
      </c>
      <c r="C852" s="57">
        <v>44377</v>
      </c>
      <c r="D852" s="17">
        <v>44377</v>
      </c>
      <c r="E852" s="68" t="s">
        <v>476</v>
      </c>
      <c r="F852" s="15" t="s">
        <v>477</v>
      </c>
      <c r="G852" s="16">
        <v>0.81</v>
      </c>
      <c r="H852" s="2">
        <v>44363</v>
      </c>
      <c r="I852" s="17">
        <v>44377</v>
      </c>
      <c r="J852">
        <f t="shared" si="52"/>
        <v>15</v>
      </c>
      <c r="K852" s="2">
        <f t="shared" si="53"/>
        <v>44370</v>
      </c>
      <c r="L852" s="82">
        <v>44377.5</v>
      </c>
      <c r="M852" s="82">
        <v>44377.5</v>
      </c>
      <c r="O852">
        <f t="shared" si="54"/>
        <v>7.5</v>
      </c>
      <c r="P852" s="3">
        <f t="shared" si="55"/>
        <v>6.0750000000000002</v>
      </c>
    </row>
    <row r="853" spans="1:16" x14ac:dyDescent="0.35">
      <c r="A853" t="s">
        <v>384</v>
      </c>
      <c r="B853" s="68" t="s">
        <v>313</v>
      </c>
      <c r="C853" s="57">
        <v>44377</v>
      </c>
      <c r="D853" s="17">
        <v>44377</v>
      </c>
      <c r="E853" s="68" t="s">
        <v>478</v>
      </c>
      <c r="F853" s="15" t="s">
        <v>479</v>
      </c>
      <c r="G853" s="16">
        <v>416.67999999999995</v>
      </c>
      <c r="H853" s="2">
        <v>44363</v>
      </c>
      <c r="I853" s="17">
        <v>44377</v>
      </c>
      <c r="J853">
        <f t="shared" si="52"/>
        <v>15</v>
      </c>
      <c r="K853" s="2">
        <f t="shared" si="53"/>
        <v>44370</v>
      </c>
      <c r="L853" s="82">
        <v>44377.5</v>
      </c>
      <c r="M853" s="82">
        <v>44377.5</v>
      </c>
      <c r="O853">
        <f t="shared" si="54"/>
        <v>7.5</v>
      </c>
      <c r="P853" s="3">
        <f t="shared" si="55"/>
        <v>3125.0999999999995</v>
      </c>
    </row>
    <row r="854" spans="1:16" x14ac:dyDescent="0.35">
      <c r="A854" t="s">
        <v>384</v>
      </c>
      <c r="B854" s="68" t="s">
        <v>313</v>
      </c>
      <c r="C854" s="57">
        <v>44377</v>
      </c>
      <c r="D854" s="17">
        <v>44377</v>
      </c>
      <c r="E854" s="68" t="s">
        <v>480</v>
      </c>
      <c r="F854" s="15" t="s">
        <v>481</v>
      </c>
      <c r="G854" s="16">
        <v>72.92</v>
      </c>
      <c r="H854" s="2">
        <v>44363</v>
      </c>
      <c r="I854" s="17">
        <v>44377</v>
      </c>
      <c r="J854">
        <f t="shared" si="52"/>
        <v>15</v>
      </c>
      <c r="K854" s="2">
        <f t="shared" si="53"/>
        <v>44370</v>
      </c>
      <c r="L854" s="82">
        <v>44377.5</v>
      </c>
      <c r="M854" s="82">
        <v>44377.5</v>
      </c>
      <c r="O854">
        <f t="shared" si="54"/>
        <v>7.5</v>
      </c>
      <c r="P854" s="3">
        <f t="shared" si="55"/>
        <v>546.9</v>
      </c>
    </row>
    <row r="855" spans="1:16" x14ac:dyDescent="0.35">
      <c r="A855" t="s">
        <v>384</v>
      </c>
      <c r="B855" s="68" t="s">
        <v>313</v>
      </c>
      <c r="C855" s="57">
        <v>44377</v>
      </c>
      <c r="D855" s="17">
        <v>44377</v>
      </c>
      <c r="E855" s="68" t="s">
        <v>444</v>
      </c>
      <c r="F855" s="15" t="s">
        <v>445</v>
      </c>
      <c r="G855" s="16">
        <v>555.25</v>
      </c>
      <c r="H855" s="2">
        <v>44363</v>
      </c>
      <c r="I855" s="17">
        <v>44377</v>
      </c>
      <c r="J855">
        <f t="shared" si="52"/>
        <v>15</v>
      </c>
      <c r="K855" s="2">
        <f t="shared" si="53"/>
        <v>44370</v>
      </c>
      <c r="L855" s="82">
        <v>44377.5</v>
      </c>
      <c r="M855" s="82">
        <v>44377.5</v>
      </c>
      <c r="O855">
        <f t="shared" si="54"/>
        <v>7.5</v>
      </c>
      <c r="P855" s="3">
        <f t="shared" si="55"/>
        <v>4164.375</v>
      </c>
    </row>
    <row r="856" spans="1:16" x14ac:dyDescent="0.35">
      <c r="A856" t="s">
        <v>384</v>
      </c>
      <c r="B856" s="68" t="s">
        <v>313</v>
      </c>
      <c r="C856" s="57">
        <v>44377</v>
      </c>
      <c r="D856" s="17">
        <v>44377</v>
      </c>
      <c r="E856" s="68" t="s">
        <v>494</v>
      </c>
      <c r="F856" s="15" t="s">
        <v>495</v>
      </c>
      <c r="G856" s="16">
        <v>36.979999999999997</v>
      </c>
      <c r="H856" s="2">
        <v>44363</v>
      </c>
      <c r="I856" s="17">
        <v>44377</v>
      </c>
      <c r="J856">
        <f t="shared" si="52"/>
        <v>15</v>
      </c>
      <c r="K856" s="2">
        <f t="shared" si="53"/>
        <v>44370</v>
      </c>
      <c r="L856" s="82">
        <v>44377.5</v>
      </c>
      <c r="M856" s="82">
        <v>44377.5</v>
      </c>
      <c r="O856">
        <f t="shared" si="54"/>
        <v>7.5</v>
      </c>
      <c r="P856" s="3">
        <f t="shared" si="55"/>
        <v>277.34999999999997</v>
      </c>
    </row>
    <row r="857" spans="1:16" x14ac:dyDescent="0.35">
      <c r="A857" t="s">
        <v>384</v>
      </c>
      <c r="B857" s="68" t="s">
        <v>313</v>
      </c>
      <c r="C857" s="57">
        <v>44377</v>
      </c>
      <c r="D857" s="17">
        <v>44377</v>
      </c>
      <c r="E857" s="68" t="s">
        <v>496</v>
      </c>
      <c r="F857" s="15" t="s">
        <v>497</v>
      </c>
      <c r="G857" s="16">
        <v>1.17</v>
      </c>
      <c r="H857" s="2">
        <v>44363</v>
      </c>
      <c r="I857" s="17">
        <v>44377</v>
      </c>
      <c r="J857">
        <f t="shared" si="52"/>
        <v>15</v>
      </c>
      <c r="K857" s="2">
        <f t="shared" si="53"/>
        <v>44370</v>
      </c>
      <c r="L857" s="82">
        <v>44377.5</v>
      </c>
      <c r="M857" s="82">
        <v>44377.5</v>
      </c>
      <c r="O857">
        <f t="shared" si="54"/>
        <v>7.5</v>
      </c>
      <c r="P857" s="3">
        <f t="shared" si="55"/>
        <v>8.7749999999999986</v>
      </c>
    </row>
    <row r="858" spans="1:16" x14ac:dyDescent="0.35">
      <c r="A858" t="s">
        <v>384</v>
      </c>
      <c r="B858" s="68" t="s">
        <v>313</v>
      </c>
      <c r="C858" s="57">
        <v>44377</v>
      </c>
      <c r="D858" s="17">
        <v>44377</v>
      </c>
      <c r="E858" s="68" t="s">
        <v>498</v>
      </c>
      <c r="F858" s="15" t="s">
        <v>499</v>
      </c>
      <c r="G858" s="16">
        <v>16.95</v>
      </c>
      <c r="H858" s="2">
        <v>44363</v>
      </c>
      <c r="I858" s="17">
        <v>44377</v>
      </c>
      <c r="J858">
        <f t="shared" si="52"/>
        <v>15</v>
      </c>
      <c r="K858" s="2">
        <f t="shared" si="53"/>
        <v>44370</v>
      </c>
      <c r="L858" s="82">
        <v>44377.5</v>
      </c>
      <c r="M858" s="82">
        <v>44377.5</v>
      </c>
      <c r="O858">
        <f t="shared" si="54"/>
        <v>7.5</v>
      </c>
      <c r="P858" s="3">
        <f t="shared" si="55"/>
        <v>127.125</v>
      </c>
    </row>
    <row r="859" spans="1:16" x14ac:dyDescent="0.35">
      <c r="A859" t="s">
        <v>384</v>
      </c>
      <c r="B859" s="68" t="s">
        <v>313</v>
      </c>
      <c r="C859" s="57">
        <v>44377</v>
      </c>
      <c r="D859" s="17">
        <v>44377</v>
      </c>
      <c r="E859" s="68" t="s">
        <v>500</v>
      </c>
      <c r="F859" s="15" t="s">
        <v>501</v>
      </c>
      <c r="G859" s="16">
        <v>0.85</v>
      </c>
      <c r="H859" s="2">
        <v>44363</v>
      </c>
      <c r="I859" s="17">
        <v>44377</v>
      </c>
      <c r="J859">
        <f t="shared" si="52"/>
        <v>15</v>
      </c>
      <c r="K859" s="2">
        <f t="shared" si="53"/>
        <v>44370</v>
      </c>
      <c r="L859" s="82">
        <v>44377.5</v>
      </c>
      <c r="M859" s="82">
        <v>44377.5</v>
      </c>
      <c r="O859">
        <f t="shared" si="54"/>
        <v>7.5</v>
      </c>
      <c r="P859" s="3">
        <f t="shared" si="55"/>
        <v>6.375</v>
      </c>
    </row>
    <row r="860" spans="1:16" x14ac:dyDescent="0.35">
      <c r="A860" t="s">
        <v>384</v>
      </c>
      <c r="B860" s="68" t="s">
        <v>313</v>
      </c>
      <c r="C860" s="57">
        <v>44377</v>
      </c>
      <c r="D860" s="17">
        <v>44377</v>
      </c>
      <c r="E860" s="68" t="s">
        <v>430</v>
      </c>
      <c r="F860" s="15" t="s">
        <v>431</v>
      </c>
      <c r="G860" s="16">
        <v>248.99</v>
      </c>
      <c r="H860" s="2">
        <v>44363</v>
      </c>
      <c r="I860" s="17">
        <v>44377</v>
      </c>
      <c r="J860">
        <f t="shared" si="52"/>
        <v>15</v>
      </c>
      <c r="K860" s="2">
        <f t="shared" si="53"/>
        <v>44370</v>
      </c>
      <c r="L860" s="82">
        <v>44377.5</v>
      </c>
      <c r="M860" s="82">
        <v>44377.5</v>
      </c>
      <c r="O860">
        <f t="shared" si="54"/>
        <v>7.5</v>
      </c>
      <c r="P860" s="3">
        <f t="shared" si="55"/>
        <v>1867.4250000000002</v>
      </c>
    </row>
    <row r="861" spans="1:16" x14ac:dyDescent="0.35">
      <c r="A861" t="s">
        <v>384</v>
      </c>
      <c r="B861" s="68" t="s">
        <v>313</v>
      </c>
      <c r="C861" s="57">
        <v>44377</v>
      </c>
      <c r="D861" s="17">
        <v>44377</v>
      </c>
      <c r="E861" s="68" t="s">
        <v>432</v>
      </c>
      <c r="F861" s="15" t="s">
        <v>433</v>
      </c>
      <c r="G861" s="16">
        <v>373.49</v>
      </c>
      <c r="H861" s="2">
        <v>44363</v>
      </c>
      <c r="I861" s="17">
        <v>44377</v>
      </c>
      <c r="J861">
        <f t="shared" si="52"/>
        <v>15</v>
      </c>
      <c r="K861" s="2">
        <f t="shared" si="53"/>
        <v>44370</v>
      </c>
      <c r="L861" s="82">
        <v>44377.5</v>
      </c>
      <c r="M861" s="82">
        <v>44377.5</v>
      </c>
      <c r="O861">
        <f t="shared" si="54"/>
        <v>7.5</v>
      </c>
      <c r="P861" s="3">
        <f t="shared" si="55"/>
        <v>2801.1750000000002</v>
      </c>
    </row>
    <row r="862" spans="1:16" x14ac:dyDescent="0.35">
      <c r="A862" t="s">
        <v>384</v>
      </c>
      <c r="B862" s="68" t="s">
        <v>313</v>
      </c>
      <c r="C862" s="57">
        <v>44377</v>
      </c>
      <c r="D862" s="17">
        <v>44377</v>
      </c>
      <c r="E862" s="68" t="s">
        <v>434</v>
      </c>
      <c r="F862" s="15" t="s">
        <v>435</v>
      </c>
      <c r="G862" s="16">
        <v>933.71</v>
      </c>
      <c r="H862" s="2">
        <v>44363</v>
      </c>
      <c r="I862" s="17">
        <v>44377</v>
      </c>
      <c r="J862">
        <f t="shared" si="52"/>
        <v>15</v>
      </c>
      <c r="K862" s="2">
        <f t="shared" si="53"/>
        <v>44370</v>
      </c>
      <c r="L862" s="82">
        <v>44377.5</v>
      </c>
      <c r="M862" s="82">
        <v>44377.5</v>
      </c>
      <c r="O862">
        <f t="shared" si="54"/>
        <v>7.5</v>
      </c>
      <c r="P862" s="3">
        <f t="shared" si="55"/>
        <v>7002.8250000000007</v>
      </c>
    </row>
    <row r="863" spans="1:16" x14ac:dyDescent="0.35">
      <c r="A863" t="s">
        <v>384</v>
      </c>
      <c r="B863" s="68" t="s">
        <v>313</v>
      </c>
      <c r="C863" s="57">
        <v>44377</v>
      </c>
      <c r="D863" s="17">
        <v>44377</v>
      </c>
      <c r="E863" s="68" t="s">
        <v>430</v>
      </c>
      <c r="F863" s="15" t="s">
        <v>431</v>
      </c>
      <c r="G863" s="16">
        <v>243.44</v>
      </c>
      <c r="H863" s="2">
        <v>44363</v>
      </c>
      <c r="I863" s="17">
        <v>44377</v>
      </c>
      <c r="J863">
        <f t="shared" si="52"/>
        <v>15</v>
      </c>
      <c r="K863" s="2">
        <f t="shared" si="53"/>
        <v>44370</v>
      </c>
      <c r="L863" s="82">
        <v>44377.5</v>
      </c>
      <c r="M863" s="82">
        <v>44377.5</v>
      </c>
      <c r="O863">
        <f t="shared" si="54"/>
        <v>7.5</v>
      </c>
      <c r="P863" s="3">
        <f t="shared" si="55"/>
        <v>1825.8</v>
      </c>
    </row>
    <row r="864" spans="1:16" x14ac:dyDescent="0.35">
      <c r="A864" t="s">
        <v>384</v>
      </c>
      <c r="B864" s="68" t="s">
        <v>313</v>
      </c>
      <c r="C864" s="57">
        <v>44377</v>
      </c>
      <c r="D864" s="17">
        <v>44377</v>
      </c>
      <c r="E864" s="68" t="s">
        <v>432</v>
      </c>
      <c r="F864" s="15" t="s">
        <v>433</v>
      </c>
      <c r="G864" s="16">
        <v>365.16999999999996</v>
      </c>
      <c r="H864" s="2">
        <v>44363</v>
      </c>
      <c r="I864" s="17">
        <v>44377</v>
      </c>
      <c r="J864">
        <f t="shared" si="52"/>
        <v>15</v>
      </c>
      <c r="K864" s="2">
        <f t="shared" si="53"/>
        <v>44370</v>
      </c>
      <c r="L864" s="82">
        <v>44377.5</v>
      </c>
      <c r="M864" s="82">
        <v>44377.5</v>
      </c>
      <c r="O864">
        <f t="shared" si="54"/>
        <v>7.5</v>
      </c>
      <c r="P864" s="3">
        <f t="shared" si="55"/>
        <v>2738.7749999999996</v>
      </c>
    </row>
    <row r="865" spans="1:16" x14ac:dyDescent="0.35">
      <c r="A865" t="s">
        <v>384</v>
      </c>
      <c r="B865" s="68" t="s">
        <v>313</v>
      </c>
      <c r="C865" s="57">
        <v>44377</v>
      </c>
      <c r="D865" s="17">
        <v>44377</v>
      </c>
      <c r="E865" s="68" t="s">
        <v>434</v>
      </c>
      <c r="F865" s="15" t="s">
        <v>435</v>
      </c>
      <c r="G865" s="16">
        <v>650.74</v>
      </c>
      <c r="H865" s="2">
        <v>44363</v>
      </c>
      <c r="I865" s="17">
        <v>44377</v>
      </c>
      <c r="J865">
        <f t="shared" si="52"/>
        <v>15</v>
      </c>
      <c r="K865" s="2">
        <f t="shared" si="53"/>
        <v>44370</v>
      </c>
      <c r="L865" s="82">
        <v>44377.5</v>
      </c>
      <c r="M865" s="82">
        <v>44377.5</v>
      </c>
      <c r="O865">
        <f t="shared" si="54"/>
        <v>7.5</v>
      </c>
      <c r="P865" s="3">
        <f t="shared" si="55"/>
        <v>4880.55</v>
      </c>
    </row>
    <row r="866" spans="1:16" x14ac:dyDescent="0.35">
      <c r="A866" t="s">
        <v>384</v>
      </c>
      <c r="B866" s="68" t="s">
        <v>313</v>
      </c>
      <c r="C866" s="57">
        <v>44377</v>
      </c>
      <c r="D866" s="17">
        <v>44377</v>
      </c>
      <c r="E866" s="68" t="s">
        <v>436</v>
      </c>
      <c r="F866" s="15" t="s">
        <v>437</v>
      </c>
      <c r="G866" s="16">
        <v>99.42</v>
      </c>
      <c r="H866" s="2">
        <v>44363</v>
      </c>
      <c r="I866" s="17">
        <v>44377</v>
      </c>
      <c r="J866">
        <f t="shared" si="52"/>
        <v>15</v>
      </c>
      <c r="K866" s="2">
        <f t="shared" si="53"/>
        <v>44370</v>
      </c>
      <c r="L866" s="82">
        <v>44377.5</v>
      </c>
      <c r="M866" s="82">
        <v>44377.5</v>
      </c>
      <c r="O866">
        <f t="shared" si="54"/>
        <v>7.5</v>
      </c>
      <c r="P866" s="3">
        <f t="shared" si="55"/>
        <v>745.65</v>
      </c>
    </row>
    <row r="867" spans="1:16" x14ac:dyDescent="0.35">
      <c r="A867" t="s">
        <v>384</v>
      </c>
      <c r="B867" s="68" t="s">
        <v>313</v>
      </c>
      <c r="C867" s="57">
        <v>44377</v>
      </c>
      <c r="D867" s="17">
        <v>44377</v>
      </c>
      <c r="E867" s="68" t="s">
        <v>438</v>
      </c>
      <c r="F867" s="15" t="s">
        <v>439</v>
      </c>
      <c r="G867" s="16">
        <v>172.95</v>
      </c>
      <c r="H867" s="2">
        <v>44363</v>
      </c>
      <c r="I867" s="17">
        <v>44377</v>
      </c>
      <c r="J867">
        <f t="shared" si="52"/>
        <v>15</v>
      </c>
      <c r="K867" s="2">
        <f t="shared" si="53"/>
        <v>44370</v>
      </c>
      <c r="L867" s="82">
        <v>44377.5</v>
      </c>
      <c r="M867" s="82">
        <v>44377.5</v>
      </c>
      <c r="O867">
        <f t="shared" si="54"/>
        <v>7.5</v>
      </c>
      <c r="P867" s="3">
        <f t="shared" si="55"/>
        <v>1297.125</v>
      </c>
    </row>
    <row r="868" spans="1:16" x14ac:dyDescent="0.35">
      <c r="A868" t="s">
        <v>384</v>
      </c>
      <c r="B868" s="68" t="s">
        <v>313</v>
      </c>
      <c r="C868" s="57">
        <v>44377</v>
      </c>
      <c r="D868" s="17">
        <v>44377</v>
      </c>
      <c r="E868" s="68" t="s">
        <v>440</v>
      </c>
      <c r="F868" s="15" t="s">
        <v>441</v>
      </c>
      <c r="G868" s="16">
        <v>3.34</v>
      </c>
      <c r="H868" s="2">
        <v>44363</v>
      </c>
      <c r="I868" s="17">
        <v>44377</v>
      </c>
      <c r="J868">
        <f t="shared" si="52"/>
        <v>15</v>
      </c>
      <c r="K868" s="2">
        <f t="shared" si="53"/>
        <v>44370</v>
      </c>
      <c r="L868" s="82">
        <v>44377.5</v>
      </c>
      <c r="M868" s="79">
        <v>44376.5</v>
      </c>
      <c r="O868">
        <f t="shared" si="54"/>
        <v>6.5</v>
      </c>
      <c r="P868" s="3">
        <f t="shared" si="55"/>
        <v>21.71</v>
      </c>
    </row>
    <row r="869" spans="1:16" x14ac:dyDescent="0.35">
      <c r="A869" t="s">
        <v>384</v>
      </c>
      <c r="B869" s="68" t="s">
        <v>313</v>
      </c>
      <c r="C869" s="57">
        <v>44377</v>
      </c>
      <c r="D869" s="17">
        <v>44377</v>
      </c>
      <c r="E869" s="68" t="s">
        <v>442</v>
      </c>
      <c r="F869" s="15" t="s">
        <v>443</v>
      </c>
      <c r="G869" s="16">
        <v>6.5</v>
      </c>
      <c r="H869" s="2">
        <v>44363</v>
      </c>
      <c r="I869" s="17">
        <v>44377</v>
      </c>
      <c r="J869">
        <f t="shared" si="52"/>
        <v>15</v>
      </c>
      <c r="K869" s="2">
        <f t="shared" si="53"/>
        <v>44370</v>
      </c>
      <c r="L869" s="82">
        <v>44377.5</v>
      </c>
      <c r="M869" s="82">
        <v>44377.5</v>
      </c>
      <c r="O869">
        <f t="shared" si="54"/>
        <v>7.5</v>
      </c>
      <c r="P869" s="3">
        <f t="shared" si="55"/>
        <v>48.75</v>
      </c>
    </row>
    <row r="870" spans="1:16" x14ac:dyDescent="0.35">
      <c r="A870" t="s">
        <v>384</v>
      </c>
      <c r="B870" s="68" t="s">
        <v>313</v>
      </c>
      <c r="C870" s="57">
        <v>44377</v>
      </c>
      <c r="D870" s="17">
        <v>44377</v>
      </c>
      <c r="E870" s="68" t="s">
        <v>478</v>
      </c>
      <c r="F870" s="15" t="s">
        <v>479</v>
      </c>
      <c r="G870" s="16">
        <v>53.29</v>
      </c>
      <c r="H870" s="2">
        <v>44363</v>
      </c>
      <c r="I870" s="17">
        <v>44377</v>
      </c>
      <c r="J870">
        <f t="shared" si="52"/>
        <v>15</v>
      </c>
      <c r="K870" s="2">
        <f t="shared" si="53"/>
        <v>44370</v>
      </c>
      <c r="L870" s="82">
        <v>44377.5</v>
      </c>
      <c r="M870" s="82">
        <v>44377.5</v>
      </c>
      <c r="O870">
        <f t="shared" si="54"/>
        <v>7.5</v>
      </c>
      <c r="P870" s="3">
        <f t="shared" si="55"/>
        <v>399.67500000000001</v>
      </c>
    </row>
    <row r="871" spans="1:16" x14ac:dyDescent="0.35">
      <c r="A871" t="s">
        <v>384</v>
      </c>
      <c r="B871" s="68" t="s">
        <v>313</v>
      </c>
      <c r="C871" s="57">
        <v>44377</v>
      </c>
      <c r="D871" s="17">
        <v>44377</v>
      </c>
      <c r="E871" s="68" t="s">
        <v>480</v>
      </c>
      <c r="F871" s="15" t="s">
        <v>481</v>
      </c>
      <c r="G871" s="16">
        <v>53.29</v>
      </c>
      <c r="H871" s="2">
        <v>44363</v>
      </c>
      <c r="I871" s="17">
        <v>44377</v>
      </c>
      <c r="J871">
        <f t="shared" si="52"/>
        <v>15</v>
      </c>
      <c r="K871" s="2">
        <f t="shared" si="53"/>
        <v>44370</v>
      </c>
      <c r="L871" s="82">
        <v>44377.5</v>
      </c>
      <c r="M871" s="82">
        <v>44377.5</v>
      </c>
      <c r="O871">
        <f t="shared" si="54"/>
        <v>7.5</v>
      </c>
      <c r="P871" s="3">
        <f t="shared" si="55"/>
        <v>399.67500000000001</v>
      </c>
    </row>
    <row r="872" spans="1:16" x14ac:dyDescent="0.35">
      <c r="A872" t="s">
        <v>384</v>
      </c>
      <c r="B872" s="68" t="s">
        <v>313</v>
      </c>
      <c r="C872" s="57">
        <v>44377</v>
      </c>
      <c r="D872" s="17">
        <v>44377</v>
      </c>
      <c r="E872" s="68" t="s">
        <v>444</v>
      </c>
      <c r="F872" s="15" t="s">
        <v>445</v>
      </c>
      <c r="G872" s="16">
        <v>6.33</v>
      </c>
      <c r="H872" s="2">
        <v>44363</v>
      </c>
      <c r="I872" s="17">
        <v>44377</v>
      </c>
      <c r="J872">
        <f t="shared" si="52"/>
        <v>15</v>
      </c>
      <c r="K872" s="2">
        <f t="shared" si="53"/>
        <v>44370</v>
      </c>
      <c r="L872" s="82">
        <v>44377.5</v>
      </c>
      <c r="M872" s="82">
        <v>44377.5</v>
      </c>
      <c r="O872">
        <f t="shared" si="54"/>
        <v>7.5</v>
      </c>
      <c r="P872" s="3">
        <f t="shared" si="55"/>
        <v>47.475000000000001</v>
      </c>
    </row>
    <row r="873" spans="1:16" x14ac:dyDescent="0.35">
      <c r="A873" t="s">
        <v>384</v>
      </c>
      <c r="B873" s="68" t="s">
        <v>313</v>
      </c>
      <c r="C873" s="57">
        <v>44377</v>
      </c>
      <c r="D873" s="17">
        <v>44377</v>
      </c>
      <c r="E873" s="68" t="s">
        <v>494</v>
      </c>
      <c r="F873" s="15" t="s">
        <v>495</v>
      </c>
      <c r="G873" s="16">
        <v>49.97</v>
      </c>
      <c r="H873" s="2">
        <v>44363</v>
      </c>
      <c r="I873" s="17">
        <v>44377</v>
      </c>
      <c r="J873">
        <f t="shared" si="52"/>
        <v>15</v>
      </c>
      <c r="K873" s="2">
        <f t="shared" si="53"/>
        <v>44370</v>
      </c>
      <c r="L873" s="82">
        <v>44377.5</v>
      </c>
      <c r="M873" s="82">
        <v>44377.5</v>
      </c>
      <c r="O873">
        <f t="shared" si="54"/>
        <v>7.5</v>
      </c>
      <c r="P873" s="3">
        <f t="shared" si="55"/>
        <v>374.77499999999998</v>
      </c>
    </row>
    <row r="874" spans="1:16" x14ac:dyDescent="0.35">
      <c r="A874" t="s">
        <v>384</v>
      </c>
      <c r="B874" s="68" t="s">
        <v>313</v>
      </c>
      <c r="C874" s="57">
        <v>44377</v>
      </c>
      <c r="D874" s="17">
        <v>44377</v>
      </c>
      <c r="E874" s="68" t="s">
        <v>496</v>
      </c>
      <c r="F874" s="15" t="s">
        <v>497</v>
      </c>
      <c r="G874" s="16">
        <v>8.5</v>
      </c>
      <c r="H874" s="2">
        <v>44363</v>
      </c>
      <c r="I874" s="17">
        <v>44377</v>
      </c>
      <c r="J874">
        <f t="shared" si="52"/>
        <v>15</v>
      </c>
      <c r="K874" s="2">
        <f t="shared" si="53"/>
        <v>44370</v>
      </c>
      <c r="L874" s="82">
        <v>44377.5</v>
      </c>
      <c r="M874" s="82">
        <v>44377.5</v>
      </c>
      <c r="O874">
        <f t="shared" si="54"/>
        <v>7.5</v>
      </c>
      <c r="P874" s="3">
        <f t="shared" si="55"/>
        <v>63.75</v>
      </c>
    </row>
    <row r="875" spans="1:16" x14ac:dyDescent="0.35">
      <c r="A875" t="s">
        <v>384</v>
      </c>
      <c r="B875" s="68" t="s">
        <v>313</v>
      </c>
      <c r="C875" s="57">
        <v>44377</v>
      </c>
      <c r="D875" s="17">
        <v>44377</v>
      </c>
      <c r="E875" s="68" t="s">
        <v>500</v>
      </c>
      <c r="F875" s="15" t="s">
        <v>501</v>
      </c>
      <c r="G875" s="16">
        <v>5.0999999999999996</v>
      </c>
      <c r="H875" s="2">
        <v>44363</v>
      </c>
      <c r="I875" s="17">
        <v>44377</v>
      </c>
      <c r="J875">
        <f t="shared" si="52"/>
        <v>15</v>
      </c>
      <c r="K875" s="2">
        <f t="shared" si="53"/>
        <v>44370</v>
      </c>
      <c r="L875" s="82">
        <v>44377.5</v>
      </c>
      <c r="M875" s="82">
        <v>44377.5</v>
      </c>
      <c r="O875">
        <f t="shared" si="54"/>
        <v>7.5</v>
      </c>
      <c r="P875" s="3">
        <f t="shared" si="55"/>
        <v>38.25</v>
      </c>
    </row>
    <row r="876" spans="1:16" x14ac:dyDescent="0.35">
      <c r="A876" t="s">
        <v>384</v>
      </c>
      <c r="B876" s="68" t="s">
        <v>313</v>
      </c>
      <c r="C876" s="57">
        <v>44377</v>
      </c>
      <c r="D876" s="17">
        <v>44377</v>
      </c>
      <c r="E876" s="68" t="s">
        <v>436</v>
      </c>
      <c r="F876" s="15" t="s">
        <v>437</v>
      </c>
      <c r="G876" s="16">
        <v>432.95</v>
      </c>
      <c r="H876" s="2">
        <v>44363</v>
      </c>
      <c r="I876" s="17">
        <v>44377</v>
      </c>
      <c r="J876">
        <f t="shared" si="52"/>
        <v>15</v>
      </c>
      <c r="K876" s="2">
        <f t="shared" si="53"/>
        <v>44370</v>
      </c>
      <c r="L876" s="82">
        <v>44377.5</v>
      </c>
      <c r="M876" s="82">
        <v>44377.5</v>
      </c>
      <c r="O876">
        <f t="shared" si="54"/>
        <v>7.5</v>
      </c>
      <c r="P876" s="3">
        <f t="shared" si="55"/>
        <v>3247.125</v>
      </c>
    </row>
    <row r="877" spans="1:16" x14ac:dyDescent="0.35">
      <c r="A877" t="s">
        <v>384</v>
      </c>
      <c r="B877" s="68" t="s">
        <v>313</v>
      </c>
      <c r="C877" s="57">
        <v>44377</v>
      </c>
      <c r="D877" s="17">
        <v>44377</v>
      </c>
      <c r="E877" s="68" t="s">
        <v>440</v>
      </c>
      <c r="F877" s="15" t="s">
        <v>441</v>
      </c>
      <c r="G877" s="16">
        <v>6.68</v>
      </c>
      <c r="H877" s="2">
        <v>44363</v>
      </c>
      <c r="I877" s="17">
        <v>44377</v>
      </c>
      <c r="J877">
        <f t="shared" si="52"/>
        <v>15</v>
      </c>
      <c r="K877" s="2">
        <f t="shared" si="53"/>
        <v>44370</v>
      </c>
      <c r="L877" s="82">
        <v>44377.5</v>
      </c>
      <c r="M877" s="79">
        <v>44376.5</v>
      </c>
      <c r="O877">
        <f t="shared" si="54"/>
        <v>6.5</v>
      </c>
      <c r="P877" s="3">
        <f t="shared" si="55"/>
        <v>43.42</v>
      </c>
    </row>
    <row r="878" spans="1:16" x14ac:dyDescent="0.35">
      <c r="A878" t="s">
        <v>384</v>
      </c>
      <c r="B878" s="69" t="s">
        <v>313</v>
      </c>
      <c r="C878" s="57">
        <v>44377</v>
      </c>
      <c r="D878" s="17">
        <v>44377</v>
      </c>
      <c r="E878" s="68" t="s">
        <v>442</v>
      </c>
      <c r="F878" s="15" t="s">
        <v>443</v>
      </c>
      <c r="G878" s="16">
        <v>14.5</v>
      </c>
      <c r="H878" s="2">
        <v>44363</v>
      </c>
      <c r="I878" s="17">
        <v>44377</v>
      </c>
      <c r="J878">
        <f t="shared" si="52"/>
        <v>15</v>
      </c>
      <c r="K878" s="2">
        <f t="shared" si="53"/>
        <v>44370</v>
      </c>
      <c r="L878" s="82">
        <v>44377.5</v>
      </c>
      <c r="M878" s="82">
        <v>44377.5</v>
      </c>
      <c r="O878">
        <f t="shared" si="54"/>
        <v>7.5</v>
      </c>
      <c r="P878" s="3">
        <f t="shared" si="55"/>
        <v>108.75</v>
      </c>
    </row>
    <row r="879" spans="1:16" x14ac:dyDescent="0.35">
      <c r="A879" t="s">
        <v>384</v>
      </c>
      <c r="B879" s="68" t="s">
        <v>313</v>
      </c>
      <c r="C879" s="57">
        <v>44377</v>
      </c>
      <c r="D879" s="17">
        <v>44377</v>
      </c>
      <c r="E879" s="68" t="s">
        <v>478</v>
      </c>
      <c r="F879" s="15" t="s">
        <v>479</v>
      </c>
      <c r="G879" s="16">
        <v>112.5</v>
      </c>
      <c r="H879" s="2">
        <v>44363</v>
      </c>
      <c r="I879" s="17">
        <v>44377</v>
      </c>
      <c r="J879">
        <f t="shared" si="52"/>
        <v>15</v>
      </c>
      <c r="K879" s="2">
        <f t="shared" si="53"/>
        <v>44370</v>
      </c>
      <c r="L879" s="82">
        <v>44377.5</v>
      </c>
      <c r="M879" s="82">
        <v>44377.5</v>
      </c>
      <c r="O879">
        <f t="shared" si="54"/>
        <v>7.5</v>
      </c>
      <c r="P879" s="3">
        <f t="shared" si="55"/>
        <v>843.75</v>
      </c>
    </row>
    <row r="880" spans="1:16" x14ac:dyDescent="0.35">
      <c r="A880" t="s">
        <v>384</v>
      </c>
      <c r="B880" s="68" t="s">
        <v>313</v>
      </c>
      <c r="C880" s="57">
        <v>44377</v>
      </c>
      <c r="D880" s="17">
        <v>44377</v>
      </c>
      <c r="E880" s="68" t="s">
        <v>444</v>
      </c>
      <c r="F880" s="15" t="s">
        <v>445</v>
      </c>
      <c r="G880" s="16">
        <v>47</v>
      </c>
      <c r="H880" s="2">
        <v>44363</v>
      </c>
      <c r="I880" s="17">
        <v>44377</v>
      </c>
      <c r="J880">
        <f t="shared" si="52"/>
        <v>15</v>
      </c>
      <c r="K880" s="2">
        <f t="shared" si="53"/>
        <v>44370</v>
      </c>
      <c r="L880" s="82">
        <v>44377.5</v>
      </c>
      <c r="M880" s="82">
        <v>44377.5</v>
      </c>
      <c r="O880">
        <f t="shared" si="54"/>
        <v>7.5</v>
      </c>
      <c r="P880" s="3">
        <f t="shared" si="55"/>
        <v>352.5</v>
      </c>
    </row>
    <row r="881" spans="1:16" x14ac:dyDescent="0.35">
      <c r="A881" t="s">
        <v>384</v>
      </c>
      <c r="B881" s="68" t="s">
        <v>313</v>
      </c>
      <c r="C881" s="57">
        <v>44377</v>
      </c>
      <c r="D881" s="17">
        <v>44377</v>
      </c>
      <c r="E881" s="68" t="s">
        <v>494</v>
      </c>
      <c r="F881" s="15" t="s">
        <v>495</v>
      </c>
      <c r="G881" s="16">
        <v>25.87</v>
      </c>
      <c r="H881" s="2">
        <v>44363</v>
      </c>
      <c r="I881" s="17">
        <v>44377</v>
      </c>
      <c r="J881">
        <f t="shared" si="52"/>
        <v>15</v>
      </c>
      <c r="K881" s="2">
        <f t="shared" si="53"/>
        <v>44370</v>
      </c>
      <c r="L881" s="82">
        <v>44377.5</v>
      </c>
      <c r="M881" s="82">
        <v>44377.5</v>
      </c>
      <c r="O881">
        <f t="shared" si="54"/>
        <v>7.5</v>
      </c>
      <c r="P881" s="3">
        <f t="shared" si="55"/>
        <v>194.02500000000001</v>
      </c>
    </row>
    <row r="882" spans="1:16" x14ac:dyDescent="0.35">
      <c r="A882" t="s">
        <v>384</v>
      </c>
      <c r="B882" s="68" t="s">
        <v>313</v>
      </c>
      <c r="C882" s="57">
        <v>44377</v>
      </c>
      <c r="D882" s="17">
        <v>44377</v>
      </c>
      <c r="E882" s="68" t="s">
        <v>496</v>
      </c>
      <c r="F882" s="15" t="s">
        <v>497</v>
      </c>
      <c r="G882" s="16">
        <v>1.99</v>
      </c>
      <c r="H882" s="2">
        <v>44363</v>
      </c>
      <c r="I882" s="17">
        <v>44377</v>
      </c>
      <c r="J882">
        <f t="shared" si="52"/>
        <v>15</v>
      </c>
      <c r="K882" s="2">
        <f t="shared" si="53"/>
        <v>44370</v>
      </c>
      <c r="L882" s="82">
        <v>44377.5</v>
      </c>
      <c r="M882" s="82">
        <v>44377.5</v>
      </c>
      <c r="O882">
        <f t="shared" si="54"/>
        <v>7.5</v>
      </c>
      <c r="P882" s="3">
        <f t="shared" si="55"/>
        <v>14.925000000000001</v>
      </c>
    </row>
    <row r="883" spans="1:16" x14ac:dyDescent="0.35">
      <c r="A883" t="s">
        <v>384</v>
      </c>
      <c r="B883" s="68" t="s">
        <v>313</v>
      </c>
      <c r="C883" s="57">
        <v>44377</v>
      </c>
      <c r="D883" s="17">
        <v>44377</v>
      </c>
      <c r="E883" s="68" t="s">
        <v>498</v>
      </c>
      <c r="F883" s="15" t="s">
        <v>499</v>
      </c>
      <c r="G883" s="16">
        <v>56.48</v>
      </c>
      <c r="H883" s="2">
        <v>44363</v>
      </c>
      <c r="I883" s="17">
        <v>44377</v>
      </c>
      <c r="J883">
        <f t="shared" si="52"/>
        <v>15</v>
      </c>
      <c r="K883" s="2">
        <f t="shared" si="53"/>
        <v>44370</v>
      </c>
      <c r="L883" s="82">
        <v>44377.5</v>
      </c>
      <c r="M883" s="82">
        <v>44377.5</v>
      </c>
      <c r="O883">
        <f t="shared" si="54"/>
        <v>7.5</v>
      </c>
      <c r="P883" s="3">
        <f t="shared" si="55"/>
        <v>423.59999999999997</v>
      </c>
    </row>
    <row r="884" spans="1:16" x14ac:dyDescent="0.35">
      <c r="A884" t="s">
        <v>384</v>
      </c>
      <c r="B884" s="68" t="s">
        <v>313</v>
      </c>
      <c r="C884" s="57">
        <v>44377</v>
      </c>
      <c r="D884" s="17">
        <v>44377</v>
      </c>
      <c r="E884" s="68" t="s">
        <v>500</v>
      </c>
      <c r="F884" s="15" t="s">
        <v>501</v>
      </c>
      <c r="G884" s="16">
        <v>1.7</v>
      </c>
      <c r="H884" s="2">
        <v>44363</v>
      </c>
      <c r="I884" s="17">
        <v>44377</v>
      </c>
      <c r="J884">
        <f t="shared" si="52"/>
        <v>15</v>
      </c>
      <c r="K884" s="2">
        <f t="shared" si="53"/>
        <v>44370</v>
      </c>
      <c r="L884" s="82">
        <v>44377.5</v>
      </c>
      <c r="M884" s="82">
        <v>44377.5</v>
      </c>
      <c r="O884">
        <f t="shared" si="54"/>
        <v>7.5</v>
      </c>
      <c r="P884" s="3">
        <f t="shared" si="55"/>
        <v>12.75</v>
      </c>
    </row>
    <row r="885" spans="1:16" x14ac:dyDescent="0.35">
      <c r="A885" t="s">
        <v>384</v>
      </c>
      <c r="B885" s="68" t="s">
        <v>313</v>
      </c>
      <c r="C885" s="57">
        <v>44377</v>
      </c>
      <c r="D885" s="17">
        <v>44377</v>
      </c>
      <c r="E885" s="68" t="s">
        <v>430</v>
      </c>
      <c r="F885" s="15" t="s">
        <v>431</v>
      </c>
      <c r="G885" s="16">
        <v>411872.03999999969</v>
      </c>
      <c r="H885" s="2">
        <v>44363</v>
      </c>
      <c r="I885" s="17">
        <v>44377</v>
      </c>
      <c r="J885">
        <f t="shared" si="52"/>
        <v>15</v>
      </c>
      <c r="K885" s="2">
        <f t="shared" si="53"/>
        <v>44370</v>
      </c>
      <c r="L885" s="82">
        <v>44377.5</v>
      </c>
      <c r="M885" s="82">
        <v>44377.5</v>
      </c>
      <c r="O885">
        <f t="shared" si="54"/>
        <v>7.5</v>
      </c>
      <c r="P885" s="3">
        <f t="shared" si="55"/>
        <v>3089040.2999999975</v>
      </c>
    </row>
    <row r="886" spans="1:16" x14ac:dyDescent="0.35">
      <c r="A886" t="s">
        <v>384</v>
      </c>
      <c r="B886" s="68" t="s">
        <v>313</v>
      </c>
      <c r="C886" s="57">
        <v>44377</v>
      </c>
      <c r="D886" s="17">
        <v>44377</v>
      </c>
      <c r="E886" s="68" t="s">
        <v>456</v>
      </c>
      <c r="F886" s="15" t="s">
        <v>457</v>
      </c>
      <c r="G886" s="16">
        <v>109725.02999999996</v>
      </c>
      <c r="H886" s="2">
        <v>44363</v>
      </c>
      <c r="I886" s="17">
        <v>44377</v>
      </c>
      <c r="J886">
        <f t="shared" si="52"/>
        <v>15</v>
      </c>
      <c r="K886" s="2">
        <f t="shared" si="53"/>
        <v>44370</v>
      </c>
      <c r="L886" s="82">
        <v>44377.5</v>
      </c>
      <c r="M886" s="82">
        <v>44377.5</v>
      </c>
      <c r="O886">
        <f t="shared" si="54"/>
        <v>7.5</v>
      </c>
      <c r="P886" s="3">
        <f t="shared" si="55"/>
        <v>822937.72499999963</v>
      </c>
    </row>
    <row r="887" spans="1:16" x14ac:dyDescent="0.35">
      <c r="A887" t="s">
        <v>384</v>
      </c>
      <c r="B887" s="68" t="s">
        <v>313</v>
      </c>
      <c r="C887" s="57">
        <v>44377</v>
      </c>
      <c r="D887" s="17">
        <v>44377</v>
      </c>
      <c r="E887" s="68" t="s">
        <v>432</v>
      </c>
      <c r="F887" s="15" t="s">
        <v>433</v>
      </c>
      <c r="G887" s="16">
        <v>1504870.1900000039</v>
      </c>
      <c r="H887" s="2">
        <v>44363</v>
      </c>
      <c r="I887" s="17">
        <v>44377</v>
      </c>
      <c r="J887">
        <f t="shared" si="52"/>
        <v>15</v>
      </c>
      <c r="K887" s="2">
        <f t="shared" si="53"/>
        <v>44370</v>
      </c>
      <c r="L887" s="82">
        <v>44377.5</v>
      </c>
      <c r="M887" s="82">
        <v>44377.5</v>
      </c>
      <c r="O887">
        <f t="shared" si="54"/>
        <v>7.5</v>
      </c>
      <c r="P887" s="3">
        <f t="shared" si="55"/>
        <v>11286526.425000029</v>
      </c>
    </row>
    <row r="888" spans="1:16" x14ac:dyDescent="0.35">
      <c r="A888" t="s">
        <v>384</v>
      </c>
      <c r="B888" s="68" t="s">
        <v>313</v>
      </c>
      <c r="C888" s="57">
        <v>44377</v>
      </c>
      <c r="D888" s="17">
        <v>44377</v>
      </c>
      <c r="E888" s="68" t="s">
        <v>434</v>
      </c>
      <c r="F888" s="15" t="s">
        <v>435</v>
      </c>
      <c r="G888" s="16">
        <v>2341105.3899999973</v>
      </c>
      <c r="H888" s="2">
        <v>44363</v>
      </c>
      <c r="I888" s="17">
        <v>44377</v>
      </c>
      <c r="J888">
        <f t="shared" si="52"/>
        <v>15</v>
      </c>
      <c r="K888" s="2">
        <f t="shared" si="53"/>
        <v>44370</v>
      </c>
      <c r="L888" s="82">
        <v>44377.5</v>
      </c>
      <c r="M888" s="82">
        <v>44377.5</v>
      </c>
      <c r="O888">
        <f t="shared" si="54"/>
        <v>7.5</v>
      </c>
      <c r="P888" s="3">
        <f t="shared" si="55"/>
        <v>17558290.424999978</v>
      </c>
    </row>
    <row r="889" spans="1:16" x14ac:dyDescent="0.35">
      <c r="A889" t="s">
        <v>384</v>
      </c>
      <c r="B889" s="68" t="s">
        <v>313</v>
      </c>
      <c r="C889" s="57">
        <v>44377</v>
      </c>
      <c r="D889" s="17">
        <v>44377</v>
      </c>
      <c r="E889" s="68" t="s">
        <v>436</v>
      </c>
      <c r="F889" s="15" t="s">
        <v>437</v>
      </c>
      <c r="G889" s="16">
        <v>334911.09000000003</v>
      </c>
      <c r="H889" s="2">
        <v>44363</v>
      </c>
      <c r="I889" s="17">
        <v>44377</v>
      </c>
      <c r="J889">
        <f t="shared" si="52"/>
        <v>15</v>
      </c>
      <c r="K889" s="2">
        <f t="shared" si="53"/>
        <v>44370</v>
      </c>
      <c r="L889" s="82">
        <v>44377.5</v>
      </c>
      <c r="M889" s="82">
        <v>44377.5</v>
      </c>
      <c r="O889">
        <f t="shared" si="54"/>
        <v>7.5</v>
      </c>
      <c r="P889" s="3">
        <f t="shared" si="55"/>
        <v>2511833.1750000003</v>
      </c>
    </row>
    <row r="890" spans="1:16" x14ac:dyDescent="0.35">
      <c r="A890" t="s">
        <v>384</v>
      </c>
      <c r="B890" s="68" t="s">
        <v>313</v>
      </c>
      <c r="C890" s="57">
        <v>44377</v>
      </c>
      <c r="D890" s="17">
        <v>44377</v>
      </c>
      <c r="E890" s="68" t="s">
        <v>438</v>
      </c>
      <c r="F890" s="15" t="s">
        <v>439</v>
      </c>
      <c r="G890" s="16">
        <v>362535.84</v>
      </c>
      <c r="H890" s="2">
        <v>44363</v>
      </c>
      <c r="I890" s="17">
        <v>44377</v>
      </c>
      <c r="J890">
        <f t="shared" si="52"/>
        <v>15</v>
      </c>
      <c r="K890" s="2">
        <f t="shared" si="53"/>
        <v>44370</v>
      </c>
      <c r="L890" s="82">
        <v>44377.5</v>
      </c>
      <c r="M890" s="82">
        <v>44377.5</v>
      </c>
      <c r="O890">
        <f t="shared" si="54"/>
        <v>7.5</v>
      </c>
      <c r="P890" s="3">
        <f t="shared" si="55"/>
        <v>2719018.8000000003</v>
      </c>
    </row>
    <row r="891" spans="1:16" x14ac:dyDescent="0.35">
      <c r="A891" t="s">
        <v>384</v>
      </c>
      <c r="B891" s="68" t="s">
        <v>313</v>
      </c>
      <c r="C891" s="57">
        <v>44377</v>
      </c>
      <c r="D891" s="17">
        <v>44377</v>
      </c>
      <c r="E891" s="68" t="s">
        <v>568</v>
      </c>
      <c r="F891" s="15" t="s">
        <v>569</v>
      </c>
      <c r="G891" s="16">
        <v>669.89</v>
      </c>
      <c r="H891" s="2">
        <v>44363</v>
      </c>
      <c r="I891" s="17">
        <v>44377</v>
      </c>
      <c r="J891">
        <f t="shared" si="52"/>
        <v>15</v>
      </c>
      <c r="K891" s="2">
        <f t="shared" si="53"/>
        <v>44370</v>
      </c>
      <c r="L891" s="82">
        <v>44377.5</v>
      </c>
      <c r="M891" s="79">
        <v>44377.5</v>
      </c>
      <c r="O891">
        <f t="shared" si="54"/>
        <v>7.5</v>
      </c>
      <c r="P891" s="3">
        <f t="shared" si="55"/>
        <v>5024.1750000000002</v>
      </c>
    </row>
    <row r="892" spans="1:16" x14ac:dyDescent="0.35">
      <c r="A892" t="s">
        <v>384</v>
      </c>
      <c r="B892" s="68" t="s">
        <v>313</v>
      </c>
      <c r="C892" s="57">
        <v>44377</v>
      </c>
      <c r="D892" s="17">
        <v>44377</v>
      </c>
      <c r="E892" s="68" t="s">
        <v>440</v>
      </c>
      <c r="F892" s="15" t="s">
        <v>441</v>
      </c>
      <c r="G892" s="16">
        <f>31319.3400000003+6.68</f>
        <v>31326.020000000299</v>
      </c>
      <c r="H892" s="2">
        <v>44363</v>
      </c>
      <c r="I892" s="17">
        <v>44377</v>
      </c>
      <c r="J892">
        <f t="shared" si="52"/>
        <v>15</v>
      </c>
      <c r="K892" s="2">
        <f t="shared" si="53"/>
        <v>44370</v>
      </c>
      <c r="L892" s="82">
        <v>44377.5</v>
      </c>
      <c r="M892" s="79">
        <v>44376.5</v>
      </c>
      <c r="O892">
        <f t="shared" si="54"/>
        <v>6.5</v>
      </c>
      <c r="P892" s="3">
        <f t="shared" si="55"/>
        <v>203619.13000000195</v>
      </c>
    </row>
    <row r="893" spans="1:16" x14ac:dyDescent="0.35">
      <c r="A893" t="s">
        <v>384</v>
      </c>
      <c r="B893" s="68" t="s">
        <v>313</v>
      </c>
      <c r="C893" s="57">
        <v>44377</v>
      </c>
      <c r="D893" s="17">
        <v>44377</v>
      </c>
      <c r="E893" s="68" t="s">
        <v>468</v>
      </c>
      <c r="F893" s="15" t="s">
        <v>469</v>
      </c>
      <c r="G893" s="16">
        <v>810.01000000000931</v>
      </c>
      <c r="H893" s="2">
        <v>44363</v>
      </c>
      <c r="I893" s="17">
        <v>44377</v>
      </c>
      <c r="J893">
        <f t="shared" si="52"/>
        <v>15</v>
      </c>
      <c r="K893" s="2">
        <f t="shared" si="53"/>
        <v>44370</v>
      </c>
      <c r="L893" s="82">
        <v>44377.5</v>
      </c>
      <c r="M893" s="82">
        <v>44377.5</v>
      </c>
      <c r="O893">
        <f t="shared" si="54"/>
        <v>7.5</v>
      </c>
      <c r="P893" s="3">
        <f t="shared" si="55"/>
        <v>6075.0750000000698</v>
      </c>
    </row>
    <row r="894" spans="1:16" x14ac:dyDescent="0.35">
      <c r="A894" t="s">
        <v>384</v>
      </c>
      <c r="B894" s="68" t="s">
        <v>313</v>
      </c>
      <c r="C894" s="57">
        <v>44377</v>
      </c>
      <c r="D894" s="17">
        <v>44377</v>
      </c>
      <c r="E894" s="68" t="s">
        <v>474</v>
      </c>
      <c r="F894" s="15" t="s">
        <v>475</v>
      </c>
      <c r="G894" s="16">
        <v>34037.439999999973</v>
      </c>
      <c r="H894" s="2">
        <v>44363</v>
      </c>
      <c r="I894" s="17">
        <v>44377</v>
      </c>
      <c r="J894">
        <f t="shared" si="52"/>
        <v>15</v>
      </c>
      <c r="K894" s="2">
        <f t="shared" si="53"/>
        <v>44370</v>
      </c>
      <c r="L894" s="82">
        <v>44377.5</v>
      </c>
      <c r="M894" s="79">
        <v>44377.5</v>
      </c>
      <c r="O894">
        <f t="shared" si="54"/>
        <v>7.5</v>
      </c>
      <c r="P894" s="3">
        <f t="shared" si="55"/>
        <v>255280.79999999981</v>
      </c>
    </row>
    <row r="895" spans="1:16" x14ac:dyDescent="0.35">
      <c r="A895" t="s">
        <v>384</v>
      </c>
      <c r="B895" s="68" t="s">
        <v>313</v>
      </c>
      <c r="C895" s="57">
        <v>44377</v>
      </c>
      <c r="D895" s="17">
        <v>44377</v>
      </c>
      <c r="E895" s="68" t="s">
        <v>442</v>
      </c>
      <c r="F895" s="15" t="s">
        <v>443</v>
      </c>
      <c r="G895" s="16">
        <f>81851.34+14.5</f>
        <v>81865.84</v>
      </c>
      <c r="H895" s="2">
        <v>44363</v>
      </c>
      <c r="I895" s="17">
        <v>44377</v>
      </c>
      <c r="J895">
        <f t="shared" si="52"/>
        <v>15</v>
      </c>
      <c r="K895" s="2">
        <f t="shared" si="53"/>
        <v>44370</v>
      </c>
      <c r="L895" s="82">
        <v>44377.5</v>
      </c>
      <c r="M895" s="82">
        <v>44377.5</v>
      </c>
      <c r="O895">
        <f t="shared" si="54"/>
        <v>7.5</v>
      </c>
      <c r="P895" s="3">
        <f t="shared" si="55"/>
        <v>613993.79999999993</v>
      </c>
    </row>
    <row r="896" spans="1:16" x14ac:dyDescent="0.35">
      <c r="A896" t="s">
        <v>384</v>
      </c>
      <c r="B896" s="68" t="s">
        <v>313</v>
      </c>
      <c r="C896" s="57">
        <v>44377</v>
      </c>
      <c r="D896" s="17">
        <v>44377</v>
      </c>
      <c r="E896" s="68" t="s">
        <v>476</v>
      </c>
      <c r="F896" s="15" t="s">
        <v>477</v>
      </c>
      <c r="G896" s="16">
        <v>1238.2399999999634</v>
      </c>
      <c r="H896" s="2">
        <v>44363</v>
      </c>
      <c r="I896" s="17">
        <v>44377</v>
      </c>
      <c r="J896">
        <f t="shared" si="52"/>
        <v>15</v>
      </c>
      <c r="K896" s="2">
        <f t="shared" si="53"/>
        <v>44370</v>
      </c>
      <c r="L896" s="82">
        <v>44377.5</v>
      </c>
      <c r="M896" s="82">
        <v>44377.5</v>
      </c>
      <c r="O896">
        <f t="shared" si="54"/>
        <v>7.5</v>
      </c>
      <c r="P896" s="3">
        <f t="shared" si="55"/>
        <v>9286.7999999997264</v>
      </c>
    </row>
    <row r="897" spans="1:16" x14ac:dyDescent="0.35">
      <c r="A897" t="s">
        <v>384</v>
      </c>
      <c r="B897" s="68" t="s">
        <v>313</v>
      </c>
      <c r="C897" s="57">
        <v>44377</v>
      </c>
      <c r="D897" s="17">
        <v>44377</v>
      </c>
      <c r="E897" s="68" t="s">
        <v>578</v>
      </c>
      <c r="F897" s="15" t="s">
        <v>579</v>
      </c>
      <c r="G897" s="16">
        <f>33357.45+6373.13</f>
        <v>39730.579999999994</v>
      </c>
      <c r="H897" s="2">
        <v>44363</v>
      </c>
      <c r="I897" s="17">
        <v>44377</v>
      </c>
      <c r="J897">
        <f t="shared" si="52"/>
        <v>15</v>
      </c>
      <c r="K897" s="2">
        <f t="shared" si="53"/>
        <v>44370</v>
      </c>
      <c r="L897" s="82">
        <v>44377.5</v>
      </c>
      <c r="M897" s="79">
        <v>44377.5</v>
      </c>
      <c r="O897">
        <f t="shared" si="54"/>
        <v>7.5</v>
      </c>
      <c r="P897" s="3">
        <f t="shared" si="55"/>
        <v>297979.34999999998</v>
      </c>
    </row>
    <row r="898" spans="1:16" x14ac:dyDescent="0.35">
      <c r="A898" t="s">
        <v>384</v>
      </c>
      <c r="B898" s="68" t="s">
        <v>313</v>
      </c>
      <c r="C898" s="57">
        <v>44377</v>
      </c>
      <c r="D898" s="17">
        <v>44377</v>
      </c>
      <c r="E898" s="68" t="s">
        <v>570</v>
      </c>
      <c r="F898" s="15" t="s">
        <v>571</v>
      </c>
      <c r="G898" s="16">
        <f>51078.25+3476.25</f>
        <v>54554.5</v>
      </c>
      <c r="H898" s="2">
        <v>44363</v>
      </c>
      <c r="I898" s="17">
        <v>44377</v>
      </c>
      <c r="J898">
        <f t="shared" si="52"/>
        <v>15</v>
      </c>
      <c r="K898" s="2">
        <f t="shared" si="53"/>
        <v>44370</v>
      </c>
      <c r="L898" s="82">
        <v>44377.5</v>
      </c>
      <c r="M898" s="82">
        <v>44377.5</v>
      </c>
      <c r="O898">
        <f t="shared" si="54"/>
        <v>7.5</v>
      </c>
      <c r="P898" s="3">
        <f t="shared" si="55"/>
        <v>409158.75</v>
      </c>
    </row>
    <row r="899" spans="1:16" x14ac:dyDescent="0.35">
      <c r="A899" t="s">
        <v>384</v>
      </c>
      <c r="B899" s="68" t="s">
        <v>313</v>
      </c>
      <c r="C899" s="57">
        <v>44377</v>
      </c>
      <c r="D899" s="17">
        <v>44377</v>
      </c>
      <c r="E899" s="68" t="s">
        <v>580</v>
      </c>
      <c r="F899" s="15" t="s">
        <v>581</v>
      </c>
      <c r="G899" s="16">
        <v>2359.3000000000002</v>
      </c>
      <c r="H899" s="2">
        <v>44363</v>
      </c>
      <c r="I899" s="17">
        <v>44377</v>
      </c>
      <c r="J899">
        <f t="shared" si="52"/>
        <v>15</v>
      </c>
      <c r="K899" s="2">
        <f t="shared" si="53"/>
        <v>44370</v>
      </c>
      <c r="L899" s="82">
        <v>44377.5</v>
      </c>
      <c r="M899" s="82">
        <v>44377.5</v>
      </c>
      <c r="O899">
        <f t="shared" si="54"/>
        <v>7.5</v>
      </c>
      <c r="P899" s="3">
        <f t="shared" si="55"/>
        <v>17694.75</v>
      </c>
    </row>
    <row r="900" spans="1:16" x14ac:dyDescent="0.35">
      <c r="A900" t="s">
        <v>384</v>
      </c>
      <c r="B900" s="68" t="s">
        <v>313</v>
      </c>
      <c r="C900" s="57">
        <v>44377</v>
      </c>
      <c r="D900" s="17">
        <v>44377</v>
      </c>
      <c r="E900" s="68" t="s">
        <v>478</v>
      </c>
      <c r="F900" s="15" t="s">
        <v>479</v>
      </c>
      <c r="G900" s="16">
        <f>603462.260000009+266.67</f>
        <v>603728.93000000902</v>
      </c>
      <c r="H900" s="2">
        <v>44363</v>
      </c>
      <c r="I900" s="17">
        <v>44377</v>
      </c>
      <c r="J900">
        <f t="shared" si="52"/>
        <v>15</v>
      </c>
      <c r="K900" s="2">
        <f t="shared" si="53"/>
        <v>44370</v>
      </c>
      <c r="L900" s="82">
        <v>44377.5</v>
      </c>
      <c r="M900" s="82">
        <v>44377.5</v>
      </c>
      <c r="O900">
        <f t="shared" si="54"/>
        <v>7.5</v>
      </c>
      <c r="P900" s="3">
        <f t="shared" si="55"/>
        <v>4527966.9750000676</v>
      </c>
    </row>
    <row r="901" spans="1:16" x14ac:dyDescent="0.35">
      <c r="A901" t="s">
        <v>384</v>
      </c>
      <c r="B901" s="68" t="s">
        <v>313</v>
      </c>
      <c r="C901" s="57">
        <v>44377</v>
      </c>
      <c r="D901" s="17">
        <v>44377</v>
      </c>
      <c r="E901" s="68" t="s">
        <v>480</v>
      </c>
      <c r="F901" s="15" t="s">
        <v>481</v>
      </c>
      <c r="G901" s="16">
        <v>75330.509999999238</v>
      </c>
      <c r="H901" s="2">
        <v>44363</v>
      </c>
      <c r="I901" s="17">
        <v>44377</v>
      </c>
      <c r="J901">
        <f t="shared" si="52"/>
        <v>15</v>
      </c>
      <c r="K901" s="2">
        <f t="shared" si="53"/>
        <v>44370</v>
      </c>
      <c r="L901" s="82">
        <v>44377.5</v>
      </c>
      <c r="M901" s="82">
        <v>44377.5</v>
      </c>
      <c r="O901">
        <f t="shared" si="54"/>
        <v>7.5</v>
      </c>
      <c r="P901" s="3">
        <f t="shared" si="55"/>
        <v>564978.82499999425</v>
      </c>
    </row>
    <row r="902" spans="1:16" x14ac:dyDescent="0.35">
      <c r="A902" t="s">
        <v>384</v>
      </c>
      <c r="B902" s="68" t="s">
        <v>313</v>
      </c>
      <c r="C902" s="57">
        <v>44377</v>
      </c>
      <c r="D902" s="17">
        <v>44377</v>
      </c>
      <c r="E902" s="68" t="s">
        <v>488</v>
      </c>
      <c r="F902" s="15" t="s">
        <v>489</v>
      </c>
      <c r="G902" s="16">
        <v>46588.989999999991</v>
      </c>
      <c r="H902" s="2">
        <v>44363</v>
      </c>
      <c r="I902" s="17">
        <v>44377</v>
      </c>
      <c r="J902">
        <f t="shared" si="52"/>
        <v>15</v>
      </c>
      <c r="K902" s="2">
        <f t="shared" si="53"/>
        <v>44370</v>
      </c>
      <c r="L902" s="82">
        <v>44377.5</v>
      </c>
      <c r="M902" s="79">
        <v>44392.5</v>
      </c>
      <c r="O902">
        <f t="shared" si="54"/>
        <v>22.5</v>
      </c>
      <c r="P902" s="3">
        <f t="shared" si="55"/>
        <v>1048252.2749999998</v>
      </c>
    </row>
    <row r="903" spans="1:16" x14ac:dyDescent="0.35">
      <c r="A903" t="s">
        <v>384</v>
      </c>
      <c r="B903" s="68" t="s">
        <v>313</v>
      </c>
      <c r="C903" s="57">
        <v>44377</v>
      </c>
      <c r="D903" s="17">
        <v>44377</v>
      </c>
      <c r="E903" s="68" t="s">
        <v>549</v>
      </c>
      <c r="F903" s="15" t="s">
        <v>550</v>
      </c>
      <c r="G903" s="16">
        <v>292.5</v>
      </c>
      <c r="H903" s="2">
        <v>44363</v>
      </c>
      <c r="I903" s="17">
        <v>44377</v>
      </c>
      <c r="J903">
        <f t="shared" si="52"/>
        <v>15</v>
      </c>
      <c r="K903" s="2">
        <f t="shared" si="53"/>
        <v>44370</v>
      </c>
      <c r="L903" s="82">
        <v>44377.5</v>
      </c>
      <c r="M903" s="79">
        <v>44377.5</v>
      </c>
      <c r="O903">
        <f t="shared" si="54"/>
        <v>7.5</v>
      </c>
      <c r="P903" s="3">
        <f t="shared" si="55"/>
        <v>2193.75</v>
      </c>
    </row>
    <row r="904" spans="1:16" x14ac:dyDescent="0.35">
      <c r="A904" t="s">
        <v>384</v>
      </c>
      <c r="B904" s="68" t="s">
        <v>313</v>
      </c>
      <c r="C904" s="57">
        <v>44377</v>
      </c>
      <c r="D904" s="17">
        <v>44377</v>
      </c>
      <c r="E904" s="68" t="s">
        <v>444</v>
      </c>
      <c r="F904" s="15" t="s">
        <v>445</v>
      </c>
      <c r="G904" s="16">
        <f>451898.210000005+66</f>
        <v>451964.21000000503</v>
      </c>
      <c r="H904" s="2">
        <v>44363</v>
      </c>
      <c r="I904" s="17">
        <v>44377</v>
      </c>
      <c r="J904">
        <f t="shared" si="52"/>
        <v>15</v>
      </c>
      <c r="K904" s="2">
        <f t="shared" si="53"/>
        <v>44370</v>
      </c>
      <c r="L904" s="82">
        <v>44377.5</v>
      </c>
      <c r="M904" s="82">
        <v>44377.5</v>
      </c>
      <c r="O904">
        <f t="shared" si="54"/>
        <v>7.5</v>
      </c>
      <c r="P904" s="3">
        <f t="shared" si="55"/>
        <v>3389731.5750000379</v>
      </c>
    </row>
    <row r="905" spans="1:16" x14ac:dyDescent="0.35">
      <c r="A905" t="s">
        <v>384</v>
      </c>
      <c r="B905" s="68" t="s">
        <v>313</v>
      </c>
      <c r="C905" s="57">
        <v>44377</v>
      </c>
      <c r="D905" s="17">
        <v>44377</v>
      </c>
      <c r="E905" s="68" t="s">
        <v>563</v>
      </c>
      <c r="F905" s="15" t="s">
        <v>564</v>
      </c>
      <c r="G905" s="16">
        <v>72127.23</v>
      </c>
      <c r="H905" s="2">
        <v>44363</v>
      </c>
      <c r="I905" s="17">
        <v>44377</v>
      </c>
      <c r="J905">
        <f t="shared" si="52"/>
        <v>15</v>
      </c>
      <c r="K905" s="2">
        <f t="shared" si="53"/>
        <v>44370</v>
      </c>
      <c r="L905" s="82">
        <v>44377.5</v>
      </c>
      <c r="M905" s="82">
        <v>44377.5</v>
      </c>
      <c r="O905">
        <f t="shared" si="54"/>
        <v>7.5</v>
      </c>
      <c r="P905" s="3">
        <f t="shared" si="55"/>
        <v>540954.22499999998</v>
      </c>
    </row>
    <row r="906" spans="1:16" x14ac:dyDescent="0.35">
      <c r="A906" t="s">
        <v>384</v>
      </c>
      <c r="B906" s="68" t="s">
        <v>313</v>
      </c>
      <c r="C906" s="57">
        <v>44377</v>
      </c>
      <c r="D906" s="17">
        <v>44377</v>
      </c>
      <c r="E906" s="68" t="s">
        <v>490</v>
      </c>
      <c r="F906" s="15" t="s">
        <v>491</v>
      </c>
      <c r="G906" s="16">
        <v>21009.95</v>
      </c>
      <c r="H906" s="2">
        <v>44363</v>
      </c>
      <c r="I906" s="17">
        <v>44377</v>
      </c>
      <c r="J906">
        <f t="shared" ref="J906:J969" si="56">I906-H906+1</f>
        <v>15</v>
      </c>
      <c r="K906" s="2">
        <f t="shared" ref="K906:K969" si="57">(H906+I906)/2</f>
        <v>44370</v>
      </c>
      <c r="L906" s="82">
        <v>44377.5</v>
      </c>
      <c r="M906" s="79">
        <v>44377.5</v>
      </c>
      <c r="O906">
        <f t="shared" ref="O906:O969" si="58">M906-K906</f>
        <v>7.5</v>
      </c>
      <c r="P906" s="3">
        <f t="shared" ref="P906:P969" si="59">G906*O906</f>
        <v>157574.625</v>
      </c>
    </row>
    <row r="907" spans="1:16" x14ac:dyDescent="0.35">
      <c r="A907" t="s">
        <v>384</v>
      </c>
      <c r="B907" s="68" t="s">
        <v>313</v>
      </c>
      <c r="C907" s="57">
        <v>44377</v>
      </c>
      <c r="D907" s="17">
        <v>44377</v>
      </c>
      <c r="E907" s="68" t="s">
        <v>572</v>
      </c>
      <c r="F907" s="15" t="s">
        <v>573</v>
      </c>
      <c r="G907" s="16">
        <v>17345.669999999991</v>
      </c>
      <c r="H907" s="2">
        <v>44363</v>
      </c>
      <c r="I907" s="17">
        <v>44377</v>
      </c>
      <c r="J907">
        <f t="shared" si="56"/>
        <v>15</v>
      </c>
      <c r="K907" s="2">
        <f t="shared" si="57"/>
        <v>44370</v>
      </c>
      <c r="L907" s="82">
        <v>44377.5</v>
      </c>
      <c r="M907" s="79">
        <v>44377.5</v>
      </c>
      <c r="O907">
        <f t="shared" si="58"/>
        <v>7.5</v>
      </c>
      <c r="P907" s="3">
        <f t="shared" si="59"/>
        <v>130092.52499999994</v>
      </c>
    </row>
    <row r="908" spans="1:16" x14ac:dyDescent="0.35">
      <c r="A908" t="s">
        <v>384</v>
      </c>
      <c r="B908" s="68" t="s">
        <v>313</v>
      </c>
      <c r="C908" s="57">
        <v>44377</v>
      </c>
      <c r="D908" s="17">
        <v>44377</v>
      </c>
      <c r="E908" s="68" t="s">
        <v>494</v>
      </c>
      <c r="F908" s="15" t="s">
        <v>495</v>
      </c>
      <c r="G908" s="16">
        <v>111122.27000000006</v>
      </c>
      <c r="H908" s="2">
        <v>44363</v>
      </c>
      <c r="I908" s="17">
        <v>44377</v>
      </c>
      <c r="J908">
        <f t="shared" si="56"/>
        <v>15</v>
      </c>
      <c r="K908" s="2">
        <f t="shared" si="57"/>
        <v>44370</v>
      </c>
      <c r="L908" s="82">
        <v>44377.5</v>
      </c>
      <c r="M908" s="82">
        <v>44377.5</v>
      </c>
      <c r="O908">
        <f t="shared" si="58"/>
        <v>7.5</v>
      </c>
      <c r="P908" s="3">
        <f t="shared" si="59"/>
        <v>833417.02500000049</v>
      </c>
    </row>
    <row r="909" spans="1:16" x14ac:dyDescent="0.35">
      <c r="A909" t="s">
        <v>384</v>
      </c>
      <c r="B909" s="68" t="s">
        <v>313</v>
      </c>
      <c r="C909" s="57">
        <v>44377</v>
      </c>
      <c r="D909" s="17">
        <v>44377</v>
      </c>
      <c r="E909" s="68" t="s">
        <v>496</v>
      </c>
      <c r="F909" s="15" t="s">
        <v>497</v>
      </c>
      <c r="G909" s="16">
        <f>12033.78+8.5</f>
        <v>12042.28</v>
      </c>
      <c r="H909" s="2">
        <v>44363</v>
      </c>
      <c r="I909" s="17">
        <v>44377</v>
      </c>
      <c r="J909">
        <f t="shared" si="56"/>
        <v>15</v>
      </c>
      <c r="K909" s="2">
        <f t="shared" si="57"/>
        <v>44370</v>
      </c>
      <c r="L909" s="82">
        <v>44377.5</v>
      </c>
      <c r="M909" s="82">
        <v>44377.5</v>
      </c>
      <c r="O909">
        <f t="shared" si="58"/>
        <v>7.5</v>
      </c>
      <c r="P909" s="3">
        <f t="shared" si="59"/>
        <v>90317.1</v>
      </c>
    </row>
    <row r="910" spans="1:16" x14ac:dyDescent="0.35">
      <c r="A910" t="s">
        <v>384</v>
      </c>
      <c r="B910" s="68" t="s">
        <v>313</v>
      </c>
      <c r="C910" s="57">
        <v>44377</v>
      </c>
      <c r="D910" s="17">
        <v>44377</v>
      </c>
      <c r="E910" s="68" t="s">
        <v>498</v>
      </c>
      <c r="F910" s="15" t="s">
        <v>499</v>
      </c>
      <c r="G910" s="16">
        <v>19860.280000000017</v>
      </c>
      <c r="H910" s="2">
        <v>44363</v>
      </c>
      <c r="I910" s="17">
        <v>44377</v>
      </c>
      <c r="J910">
        <f t="shared" si="56"/>
        <v>15</v>
      </c>
      <c r="K910" s="2">
        <f t="shared" si="57"/>
        <v>44370</v>
      </c>
      <c r="L910" s="82">
        <v>44377.5</v>
      </c>
      <c r="M910" s="82">
        <v>44377.5</v>
      </c>
      <c r="O910">
        <f t="shared" si="58"/>
        <v>7.5</v>
      </c>
      <c r="P910" s="3">
        <f t="shared" si="59"/>
        <v>148952.10000000012</v>
      </c>
    </row>
    <row r="911" spans="1:16" x14ac:dyDescent="0.35">
      <c r="A911" t="s">
        <v>384</v>
      </c>
      <c r="B911" s="68" t="s">
        <v>313</v>
      </c>
      <c r="C911" s="57">
        <v>44377</v>
      </c>
      <c r="D911" s="17">
        <v>44377</v>
      </c>
      <c r="E911" s="68" t="s">
        <v>500</v>
      </c>
      <c r="F911" s="15" t="s">
        <v>501</v>
      </c>
      <c r="G911" s="16">
        <v>3966.8199999999365</v>
      </c>
      <c r="H911" s="2">
        <v>44363</v>
      </c>
      <c r="I911" s="17">
        <v>44377</v>
      </c>
      <c r="J911">
        <f t="shared" si="56"/>
        <v>15</v>
      </c>
      <c r="K911" s="2">
        <f t="shared" si="57"/>
        <v>44370</v>
      </c>
      <c r="L911" s="82">
        <v>44377.5</v>
      </c>
      <c r="M911" s="82">
        <v>44377.5</v>
      </c>
      <c r="O911">
        <f t="shared" si="58"/>
        <v>7.5</v>
      </c>
      <c r="P911" s="3">
        <f t="shared" si="59"/>
        <v>29751.149999999525</v>
      </c>
    </row>
    <row r="912" spans="1:16" x14ac:dyDescent="0.35">
      <c r="A912" t="s">
        <v>384</v>
      </c>
      <c r="B912" s="68" t="s">
        <v>313</v>
      </c>
      <c r="C912" s="57">
        <v>44377</v>
      </c>
      <c r="D912" s="17">
        <v>44377</v>
      </c>
      <c r="E912" s="68" t="s">
        <v>532</v>
      </c>
      <c r="F912" s="15" t="s">
        <v>533</v>
      </c>
      <c r="G912" s="16">
        <v>5291.79</v>
      </c>
      <c r="H912" s="2">
        <v>44363</v>
      </c>
      <c r="I912" s="17">
        <v>44377</v>
      </c>
      <c r="J912">
        <f t="shared" si="56"/>
        <v>15</v>
      </c>
      <c r="K912" s="2">
        <f t="shared" si="57"/>
        <v>44370</v>
      </c>
      <c r="L912" s="82">
        <v>44377.5</v>
      </c>
      <c r="M912" s="79">
        <v>44377.5</v>
      </c>
      <c r="N912" s="2">
        <v>44376.5</v>
      </c>
      <c r="O912">
        <f t="shared" si="58"/>
        <v>7.5</v>
      </c>
      <c r="P912" s="3">
        <f t="shared" si="59"/>
        <v>39688.425000000003</v>
      </c>
    </row>
    <row r="913" spans="1:16" x14ac:dyDescent="0.35">
      <c r="A913" t="s">
        <v>384</v>
      </c>
      <c r="B913" s="68" t="s">
        <v>313</v>
      </c>
      <c r="C913" s="57">
        <v>44377</v>
      </c>
      <c r="D913" s="17">
        <v>44377</v>
      </c>
      <c r="E913" s="68" t="s">
        <v>534</v>
      </c>
      <c r="F913" s="15" t="s">
        <v>535</v>
      </c>
      <c r="G913" s="16">
        <v>25479.149999999994</v>
      </c>
      <c r="H913" s="2">
        <v>44363</v>
      </c>
      <c r="I913" s="17">
        <v>44377</v>
      </c>
      <c r="J913">
        <f t="shared" si="56"/>
        <v>15</v>
      </c>
      <c r="K913" s="2">
        <f t="shared" si="57"/>
        <v>44370</v>
      </c>
      <c r="L913" s="82">
        <v>44377.5</v>
      </c>
      <c r="M913" s="79">
        <v>44377.5</v>
      </c>
      <c r="N913" s="2">
        <v>44376.5</v>
      </c>
      <c r="O913">
        <f t="shared" si="58"/>
        <v>7.5</v>
      </c>
      <c r="P913" s="3">
        <f t="shared" si="59"/>
        <v>191093.62499999994</v>
      </c>
    </row>
    <row r="914" spans="1:16" x14ac:dyDescent="0.35">
      <c r="A914" t="s">
        <v>384</v>
      </c>
      <c r="B914" s="68" t="s">
        <v>313</v>
      </c>
      <c r="C914" s="57">
        <v>44377</v>
      </c>
      <c r="D914" s="17">
        <v>44377</v>
      </c>
      <c r="E914" s="68" t="s">
        <v>538</v>
      </c>
      <c r="F914" s="15" t="s">
        <v>539</v>
      </c>
      <c r="G914" s="16">
        <v>162.5</v>
      </c>
      <c r="H914" s="2">
        <v>44363</v>
      </c>
      <c r="I914" s="17">
        <v>44377</v>
      </c>
      <c r="J914">
        <f t="shared" si="56"/>
        <v>15</v>
      </c>
      <c r="K914" s="2">
        <f t="shared" si="57"/>
        <v>44370</v>
      </c>
      <c r="L914" s="82">
        <v>44377.5</v>
      </c>
      <c r="M914" s="79">
        <v>44377.5</v>
      </c>
      <c r="N914" s="2">
        <v>44376.5</v>
      </c>
      <c r="O914">
        <f t="shared" si="58"/>
        <v>7.5</v>
      </c>
      <c r="P914" s="3">
        <f t="shared" si="59"/>
        <v>1218.75</v>
      </c>
    </row>
    <row r="915" spans="1:16" x14ac:dyDescent="0.35">
      <c r="A915" t="s">
        <v>384</v>
      </c>
      <c r="B915" s="68" t="s">
        <v>313</v>
      </c>
      <c r="C915" s="57">
        <v>44377</v>
      </c>
      <c r="D915" s="17">
        <v>44377</v>
      </c>
      <c r="E915" s="68" t="s">
        <v>553</v>
      </c>
      <c r="F915" s="15" t="s">
        <v>554</v>
      </c>
      <c r="G915" s="16">
        <v>1809.1499999999999</v>
      </c>
      <c r="H915" s="2">
        <v>44363</v>
      </c>
      <c r="I915" s="17">
        <v>44377</v>
      </c>
      <c r="J915">
        <f t="shared" si="56"/>
        <v>15</v>
      </c>
      <c r="K915" s="2">
        <f t="shared" si="57"/>
        <v>44370</v>
      </c>
      <c r="L915" s="82">
        <v>44377.5</v>
      </c>
      <c r="M915" s="79">
        <v>44377.5</v>
      </c>
      <c r="N915" s="2">
        <v>44376.5</v>
      </c>
      <c r="O915">
        <f t="shared" si="58"/>
        <v>7.5</v>
      </c>
      <c r="P915" s="3">
        <f t="shared" si="59"/>
        <v>13568.624999999998</v>
      </c>
    </row>
    <row r="916" spans="1:16" x14ac:dyDescent="0.35">
      <c r="A916" t="s">
        <v>384</v>
      </c>
      <c r="B916" s="21" t="s">
        <v>313</v>
      </c>
      <c r="C916" s="46">
        <v>44377</v>
      </c>
      <c r="D916" s="2">
        <v>44377</v>
      </c>
      <c r="E916" s="68" t="s">
        <v>544</v>
      </c>
      <c r="F916" t="s">
        <v>546</v>
      </c>
      <c r="G916" s="3">
        <v>5</v>
      </c>
      <c r="H916" s="2">
        <v>44363</v>
      </c>
      <c r="I916" s="2">
        <v>44377</v>
      </c>
      <c r="J916">
        <f t="shared" si="56"/>
        <v>15</v>
      </c>
      <c r="K916" s="2">
        <f t="shared" si="57"/>
        <v>44370</v>
      </c>
      <c r="L916" s="80">
        <v>44377.5</v>
      </c>
      <c r="M916" s="79">
        <v>44404.5</v>
      </c>
      <c r="O916">
        <f t="shared" si="58"/>
        <v>34.5</v>
      </c>
      <c r="P916" s="3">
        <f t="shared" si="59"/>
        <v>172.5</v>
      </c>
    </row>
    <row r="917" spans="1:16" x14ac:dyDescent="0.35">
      <c r="A917" t="s">
        <v>384</v>
      </c>
      <c r="B917" s="21" t="s">
        <v>313</v>
      </c>
      <c r="C917" s="46">
        <v>44377</v>
      </c>
      <c r="D917" s="2">
        <v>44377</v>
      </c>
      <c r="E917" s="68" t="s">
        <v>544</v>
      </c>
      <c r="F917" t="s">
        <v>546</v>
      </c>
      <c r="G917" s="3">
        <v>26.24</v>
      </c>
      <c r="H917" s="2">
        <v>44363</v>
      </c>
      <c r="I917" s="2">
        <v>44377</v>
      </c>
      <c r="J917">
        <f t="shared" si="56"/>
        <v>15</v>
      </c>
      <c r="K917" s="2">
        <f t="shared" si="57"/>
        <v>44370</v>
      </c>
      <c r="L917" s="80">
        <v>44377.5</v>
      </c>
      <c r="M917" s="79">
        <v>44404.5</v>
      </c>
      <c r="O917">
        <f t="shared" si="58"/>
        <v>34.5</v>
      </c>
      <c r="P917" s="3">
        <f t="shared" si="59"/>
        <v>905.28</v>
      </c>
    </row>
    <row r="918" spans="1:16" x14ac:dyDescent="0.35">
      <c r="A918" t="s">
        <v>384</v>
      </c>
      <c r="B918" s="21" t="s">
        <v>313</v>
      </c>
      <c r="C918" s="46">
        <v>44377</v>
      </c>
      <c r="D918" s="2">
        <v>44377</v>
      </c>
      <c r="E918" s="68" t="s">
        <v>544</v>
      </c>
      <c r="F918" t="s">
        <v>545</v>
      </c>
      <c r="G918" s="3">
        <v>827.40999999999963</v>
      </c>
      <c r="H918" s="2">
        <v>44363</v>
      </c>
      <c r="I918" s="2">
        <v>44377</v>
      </c>
      <c r="J918">
        <f t="shared" si="56"/>
        <v>15</v>
      </c>
      <c r="K918" s="2">
        <f t="shared" si="57"/>
        <v>44370</v>
      </c>
      <c r="L918" s="80">
        <v>44377.5</v>
      </c>
      <c r="M918" s="79">
        <v>44380.5</v>
      </c>
      <c r="O918">
        <f t="shared" si="58"/>
        <v>10.5</v>
      </c>
      <c r="P918" s="3">
        <f t="shared" si="59"/>
        <v>8687.8049999999967</v>
      </c>
    </row>
    <row r="919" spans="1:16" x14ac:dyDescent="0.35">
      <c r="A919" t="s">
        <v>384</v>
      </c>
      <c r="B919" s="21" t="s">
        <v>313</v>
      </c>
      <c r="C919" s="46">
        <v>44377</v>
      </c>
      <c r="D919" s="2">
        <v>44377</v>
      </c>
      <c r="E919" s="68" t="s">
        <v>544</v>
      </c>
      <c r="F919" t="s">
        <v>546</v>
      </c>
      <c r="G919" s="3">
        <v>68685.309999999896</v>
      </c>
      <c r="H919" s="2">
        <v>44363</v>
      </c>
      <c r="I919" s="2">
        <v>44377</v>
      </c>
      <c r="J919">
        <f t="shared" si="56"/>
        <v>15</v>
      </c>
      <c r="K919" s="2">
        <f t="shared" si="57"/>
        <v>44370</v>
      </c>
      <c r="L919" s="80">
        <v>44377.5</v>
      </c>
      <c r="M919" s="79">
        <v>44404.5</v>
      </c>
      <c r="O919">
        <f t="shared" si="58"/>
        <v>34.5</v>
      </c>
      <c r="P919" s="3">
        <f t="shared" si="59"/>
        <v>2369643.1949999966</v>
      </c>
    </row>
    <row r="920" spans="1:16" x14ac:dyDescent="0.35">
      <c r="A920" t="s">
        <v>386</v>
      </c>
      <c r="B920" s="70" t="s">
        <v>313</v>
      </c>
      <c r="C920" s="62">
        <v>44392</v>
      </c>
      <c r="D920" s="71">
        <v>44392</v>
      </c>
      <c r="E920" s="70" t="s">
        <v>432</v>
      </c>
      <c r="F920" s="61" t="s">
        <v>433</v>
      </c>
      <c r="G920" s="16">
        <v>50.52</v>
      </c>
      <c r="H920" s="2">
        <v>44378</v>
      </c>
      <c r="I920" s="71">
        <v>44392</v>
      </c>
      <c r="J920">
        <f t="shared" si="56"/>
        <v>15</v>
      </c>
      <c r="K920" s="2">
        <f t="shared" si="57"/>
        <v>44385</v>
      </c>
      <c r="L920" s="82">
        <v>44392.5</v>
      </c>
      <c r="M920" s="82">
        <v>44392.5</v>
      </c>
      <c r="O920">
        <f t="shared" si="58"/>
        <v>7.5</v>
      </c>
      <c r="P920" s="3">
        <f t="shared" si="59"/>
        <v>378.90000000000003</v>
      </c>
    </row>
    <row r="921" spans="1:16" x14ac:dyDescent="0.35">
      <c r="A921" t="s">
        <v>386</v>
      </c>
      <c r="B921" s="70" t="s">
        <v>313</v>
      </c>
      <c r="C921" s="62">
        <v>44392</v>
      </c>
      <c r="D921" s="71">
        <v>44392</v>
      </c>
      <c r="E921" s="70" t="s">
        <v>434</v>
      </c>
      <c r="F921" s="61" t="s">
        <v>435</v>
      </c>
      <c r="G921" s="16">
        <v>134.72</v>
      </c>
      <c r="H921" s="2">
        <v>44378</v>
      </c>
      <c r="I921" s="71">
        <v>44392</v>
      </c>
      <c r="J921">
        <f t="shared" si="56"/>
        <v>15</v>
      </c>
      <c r="K921" s="2">
        <f t="shared" si="57"/>
        <v>44385</v>
      </c>
      <c r="L921" s="82">
        <v>44392.5</v>
      </c>
      <c r="M921" s="82">
        <v>44392.5</v>
      </c>
      <c r="O921">
        <f t="shared" si="58"/>
        <v>7.5</v>
      </c>
      <c r="P921" s="3">
        <f t="shared" si="59"/>
        <v>1010.4</v>
      </c>
    </row>
    <row r="922" spans="1:16" x14ac:dyDescent="0.35">
      <c r="A922" t="s">
        <v>386</v>
      </c>
      <c r="B922" s="70" t="s">
        <v>313</v>
      </c>
      <c r="C922" s="62">
        <v>44392</v>
      </c>
      <c r="D922" s="71">
        <v>44392</v>
      </c>
      <c r="E922" s="70" t="s">
        <v>440</v>
      </c>
      <c r="F922" s="61" t="s">
        <v>441</v>
      </c>
      <c r="G922" s="16">
        <v>13.93</v>
      </c>
      <c r="H922" s="2">
        <v>44378</v>
      </c>
      <c r="I922" s="71">
        <v>44392</v>
      </c>
      <c r="J922">
        <f t="shared" si="56"/>
        <v>15</v>
      </c>
      <c r="K922" s="2">
        <f t="shared" si="57"/>
        <v>44385</v>
      </c>
      <c r="L922" s="82">
        <v>44392.5</v>
      </c>
      <c r="M922" s="79">
        <v>44403.5</v>
      </c>
      <c r="O922">
        <f t="shared" si="58"/>
        <v>18.5</v>
      </c>
      <c r="P922" s="3">
        <f t="shared" si="59"/>
        <v>257.70499999999998</v>
      </c>
    </row>
    <row r="923" spans="1:16" x14ac:dyDescent="0.35">
      <c r="A923" t="s">
        <v>386</v>
      </c>
      <c r="B923" s="70" t="s">
        <v>313</v>
      </c>
      <c r="C923" s="62">
        <v>44392</v>
      </c>
      <c r="D923" s="71">
        <v>44392</v>
      </c>
      <c r="E923" s="70" t="s">
        <v>442</v>
      </c>
      <c r="F923" s="61" t="s">
        <v>443</v>
      </c>
      <c r="G923" s="16">
        <v>33</v>
      </c>
      <c r="H923" s="2">
        <v>44378</v>
      </c>
      <c r="I923" s="71">
        <v>44392</v>
      </c>
      <c r="J923">
        <f t="shared" si="56"/>
        <v>15</v>
      </c>
      <c r="K923" s="2">
        <f t="shared" si="57"/>
        <v>44385</v>
      </c>
      <c r="L923" s="82">
        <v>44392.5</v>
      </c>
      <c r="M923" s="82">
        <v>44392.5</v>
      </c>
      <c r="O923">
        <f t="shared" si="58"/>
        <v>7.5</v>
      </c>
      <c r="P923" s="3">
        <f t="shared" si="59"/>
        <v>247.5</v>
      </c>
    </row>
    <row r="924" spans="1:16" x14ac:dyDescent="0.35">
      <c r="A924" t="s">
        <v>386</v>
      </c>
      <c r="B924" s="70" t="s">
        <v>313</v>
      </c>
      <c r="C924" s="62">
        <v>44392</v>
      </c>
      <c r="D924" s="71">
        <v>44392</v>
      </c>
      <c r="E924" s="70" t="s">
        <v>476</v>
      </c>
      <c r="F924" s="61" t="s">
        <v>477</v>
      </c>
      <c r="G924" s="16">
        <v>0.41</v>
      </c>
      <c r="H924" s="2">
        <v>44378</v>
      </c>
      <c r="I924" s="71">
        <v>44392</v>
      </c>
      <c r="J924">
        <f t="shared" si="56"/>
        <v>15</v>
      </c>
      <c r="K924" s="2">
        <f t="shared" si="57"/>
        <v>44385</v>
      </c>
      <c r="L924" s="82">
        <v>44392.5</v>
      </c>
      <c r="M924" s="82">
        <v>44392.5</v>
      </c>
      <c r="O924">
        <f t="shared" si="58"/>
        <v>7.5</v>
      </c>
      <c r="P924" s="3">
        <f t="shared" si="59"/>
        <v>3.0749999999999997</v>
      </c>
    </row>
    <row r="925" spans="1:16" x14ac:dyDescent="0.35">
      <c r="A925" t="s">
        <v>386</v>
      </c>
      <c r="B925" s="70" t="s">
        <v>313</v>
      </c>
      <c r="C925" s="62">
        <v>44392</v>
      </c>
      <c r="D925" s="71">
        <v>44392</v>
      </c>
      <c r="E925" s="70" t="s">
        <v>478</v>
      </c>
      <c r="F925" s="61" t="s">
        <v>479</v>
      </c>
      <c r="G925" s="16">
        <v>264.59000000000003</v>
      </c>
      <c r="H925" s="2">
        <v>44378</v>
      </c>
      <c r="I925" s="71">
        <v>44392</v>
      </c>
      <c r="J925">
        <f t="shared" si="56"/>
        <v>15</v>
      </c>
      <c r="K925" s="2">
        <f t="shared" si="57"/>
        <v>44385</v>
      </c>
      <c r="L925" s="82">
        <v>44392.5</v>
      </c>
      <c r="M925" s="82">
        <v>44392.5</v>
      </c>
      <c r="O925">
        <f t="shared" si="58"/>
        <v>7.5</v>
      </c>
      <c r="P925" s="3">
        <f t="shared" si="59"/>
        <v>1984.4250000000002</v>
      </c>
    </row>
    <row r="926" spans="1:16" x14ac:dyDescent="0.35">
      <c r="A926" t="s">
        <v>386</v>
      </c>
      <c r="B926" s="70" t="s">
        <v>313</v>
      </c>
      <c r="C926" s="62">
        <v>44392</v>
      </c>
      <c r="D926" s="71">
        <v>44392</v>
      </c>
      <c r="E926" s="70" t="s">
        <v>488</v>
      </c>
      <c r="F926" s="61" t="s">
        <v>489</v>
      </c>
      <c r="G926" s="16">
        <v>24.9</v>
      </c>
      <c r="H926" s="2">
        <v>44378</v>
      </c>
      <c r="I926" s="71">
        <v>44392</v>
      </c>
      <c r="J926">
        <f t="shared" si="56"/>
        <v>15</v>
      </c>
      <c r="K926" s="2">
        <f t="shared" si="57"/>
        <v>44385</v>
      </c>
      <c r="L926" s="82">
        <v>44392.5</v>
      </c>
      <c r="M926" s="79">
        <v>44421.5</v>
      </c>
      <c r="O926">
        <f t="shared" si="58"/>
        <v>36.5</v>
      </c>
      <c r="P926" s="3">
        <f t="shared" si="59"/>
        <v>908.84999999999991</v>
      </c>
    </row>
    <row r="927" spans="1:16" x14ac:dyDescent="0.35">
      <c r="A927" t="s">
        <v>386</v>
      </c>
      <c r="B927" s="70" t="s">
        <v>313</v>
      </c>
      <c r="C927" s="62">
        <v>44392</v>
      </c>
      <c r="D927" s="71">
        <v>44392</v>
      </c>
      <c r="E927" s="70" t="s">
        <v>444</v>
      </c>
      <c r="F927" s="61" t="s">
        <v>445</v>
      </c>
      <c r="G927" s="16">
        <v>212.75</v>
      </c>
      <c r="H927" s="2">
        <v>44378</v>
      </c>
      <c r="I927" s="71">
        <v>44392</v>
      </c>
      <c r="J927">
        <f t="shared" si="56"/>
        <v>15</v>
      </c>
      <c r="K927" s="2">
        <f t="shared" si="57"/>
        <v>44385</v>
      </c>
      <c r="L927" s="82">
        <v>44392.5</v>
      </c>
      <c r="M927" s="82">
        <v>44392.5</v>
      </c>
      <c r="O927">
        <f t="shared" si="58"/>
        <v>7.5</v>
      </c>
      <c r="P927" s="3">
        <f t="shared" si="59"/>
        <v>1595.625</v>
      </c>
    </row>
    <row r="928" spans="1:16" x14ac:dyDescent="0.35">
      <c r="A928" t="s">
        <v>386</v>
      </c>
      <c r="B928" s="70" t="s">
        <v>313</v>
      </c>
      <c r="C928" s="82">
        <v>44392</v>
      </c>
      <c r="D928" s="85">
        <v>44392</v>
      </c>
      <c r="E928" s="70" t="s">
        <v>492</v>
      </c>
      <c r="F928" s="61" t="s">
        <v>493</v>
      </c>
      <c r="G928" s="16">
        <v>60</v>
      </c>
      <c r="H928" s="2">
        <v>44378</v>
      </c>
      <c r="I928" s="85">
        <v>44392</v>
      </c>
      <c r="J928">
        <f t="shared" si="56"/>
        <v>15</v>
      </c>
      <c r="K928" s="2">
        <f t="shared" si="57"/>
        <v>44385</v>
      </c>
      <c r="L928" s="82">
        <v>44392.5</v>
      </c>
      <c r="M928" s="79">
        <v>44364.5</v>
      </c>
      <c r="O928">
        <f t="shared" si="58"/>
        <v>-20.5</v>
      </c>
      <c r="P928" s="3">
        <f t="shared" si="59"/>
        <v>-1230</v>
      </c>
    </row>
    <row r="929" spans="1:16" x14ac:dyDescent="0.35">
      <c r="A929" t="s">
        <v>386</v>
      </c>
      <c r="B929" s="70" t="s">
        <v>313</v>
      </c>
      <c r="C929" s="62">
        <v>44392</v>
      </c>
      <c r="D929" s="71">
        <v>44392</v>
      </c>
      <c r="E929" s="70" t="s">
        <v>494</v>
      </c>
      <c r="F929" s="61" t="s">
        <v>495</v>
      </c>
      <c r="G929" s="16">
        <v>31.18</v>
      </c>
      <c r="H929" s="2">
        <v>44378</v>
      </c>
      <c r="I929" s="71">
        <v>44392</v>
      </c>
      <c r="J929">
        <f t="shared" si="56"/>
        <v>15</v>
      </c>
      <c r="K929" s="2">
        <f t="shared" si="57"/>
        <v>44385</v>
      </c>
      <c r="L929" s="82">
        <v>44392.5</v>
      </c>
      <c r="M929" s="82">
        <v>44392.5</v>
      </c>
      <c r="O929">
        <f t="shared" si="58"/>
        <v>7.5</v>
      </c>
      <c r="P929" s="3">
        <f t="shared" si="59"/>
        <v>233.85</v>
      </c>
    </row>
    <row r="930" spans="1:16" x14ac:dyDescent="0.35">
      <c r="A930" t="s">
        <v>386</v>
      </c>
      <c r="B930" s="70" t="s">
        <v>313</v>
      </c>
      <c r="C930" s="62">
        <v>44392</v>
      </c>
      <c r="D930" s="71">
        <v>44392</v>
      </c>
      <c r="E930" s="70" t="s">
        <v>430</v>
      </c>
      <c r="F930" s="61" t="s">
        <v>431</v>
      </c>
      <c r="G930" s="16">
        <v>298.47000000000003</v>
      </c>
      <c r="H930" s="2">
        <v>44378</v>
      </c>
      <c r="I930" s="71">
        <v>44392</v>
      </c>
      <c r="J930">
        <f t="shared" si="56"/>
        <v>15</v>
      </c>
      <c r="K930" s="2">
        <f t="shared" si="57"/>
        <v>44385</v>
      </c>
      <c r="L930" s="82">
        <v>44392.5</v>
      </c>
      <c r="M930" s="82">
        <v>44392.5</v>
      </c>
      <c r="O930">
        <f t="shared" si="58"/>
        <v>7.5</v>
      </c>
      <c r="P930" s="3">
        <f t="shared" si="59"/>
        <v>2238.5250000000001</v>
      </c>
    </row>
    <row r="931" spans="1:16" x14ac:dyDescent="0.35">
      <c r="A931" t="s">
        <v>386</v>
      </c>
      <c r="B931" s="70" t="s">
        <v>313</v>
      </c>
      <c r="C931" s="62">
        <v>44392</v>
      </c>
      <c r="D931" s="71">
        <v>44392</v>
      </c>
      <c r="E931" s="70" t="s">
        <v>432</v>
      </c>
      <c r="F931" s="61" t="s">
        <v>433</v>
      </c>
      <c r="G931" s="16">
        <v>479.9</v>
      </c>
      <c r="H931" s="2">
        <v>44378</v>
      </c>
      <c r="I931" s="71">
        <v>44392</v>
      </c>
      <c r="J931">
        <f t="shared" si="56"/>
        <v>15</v>
      </c>
      <c r="K931" s="2">
        <f t="shared" si="57"/>
        <v>44385</v>
      </c>
      <c r="L931" s="82">
        <v>44392.5</v>
      </c>
      <c r="M931" s="82">
        <v>44392.5</v>
      </c>
      <c r="O931">
        <f t="shared" si="58"/>
        <v>7.5</v>
      </c>
      <c r="P931" s="3">
        <f t="shared" si="59"/>
        <v>3599.25</v>
      </c>
    </row>
    <row r="932" spans="1:16" x14ac:dyDescent="0.35">
      <c r="A932" t="s">
        <v>386</v>
      </c>
      <c r="B932" s="70" t="s">
        <v>313</v>
      </c>
      <c r="C932" s="62">
        <v>44392</v>
      </c>
      <c r="D932" s="71">
        <v>44392</v>
      </c>
      <c r="E932" s="70" t="s">
        <v>434</v>
      </c>
      <c r="F932" s="61" t="s">
        <v>435</v>
      </c>
      <c r="G932" s="16">
        <v>892.01</v>
      </c>
      <c r="H932" s="2">
        <v>44378</v>
      </c>
      <c r="I932" s="71">
        <v>44392</v>
      </c>
      <c r="J932">
        <f t="shared" si="56"/>
        <v>15</v>
      </c>
      <c r="K932" s="2">
        <f t="shared" si="57"/>
        <v>44385</v>
      </c>
      <c r="L932" s="82">
        <v>44392.5</v>
      </c>
      <c r="M932" s="82">
        <v>44392.5</v>
      </c>
      <c r="O932">
        <f t="shared" si="58"/>
        <v>7.5</v>
      </c>
      <c r="P932" s="3">
        <f t="shared" si="59"/>
        <v>6690.0749999999998</v>
      </c>
    </row>
    <row r="933" spans="1:16" x14ac:dyDescent="0.35">
      <c r="A933" t="s">
        <v>386</v>
      </c>
      <c r="B933" s="70" t="s">
        <v>313</v>
      </c>
      <c r="C933" s="62">
        <v>44392</v>
      </c>
      <c r="D933" s="71">
        <v>44392</v>
      </c>
      <c r="E933" s="70" t="s">
        <v>438</v>
      </c>
      <c r="F933" s="61" t="s">
        <v>439</v>
      </c>
      <c r="G933" s="16">
        <v>144.91999999999999</v>
      </c>
      <c r="H933" s="2">
        <v>44378</v>
      </c>
      <c r="I933" s="71">
        <v>44392</v>
      </c>
      <c r="J933">
        <f t="shared" si="56"/>
        <v>15</v>
      </c>
      <c r="K933" s="2">
        <f t="shared" si="57"/>
        <v>44385</v>
      </c>
      <c r="L933" s="82">
        <v>44392.5</v>
      </c>
      <c r="M933" s="82">
        <v>44392.5</v>
      </c>
      <c r="O933">
        <f t="shared" si="58"/>
        <v>7.5</v>
      </c>
      <c r="P933" s="3">
        <f t="shared" si="59"/>
        <v>1086.8999999999999</v>
      </c>
    </row>
    <row r="934" spans="1:16" x14ac:dyDescent="0.35">
      <c r="A934" t="s">
        <v>386</v>
      </c>
      <c r="B934" s="70" t="s">
        <v>313</v>
      </c>
      <c r="C934" s="62">
        <v>44392</v>
      </c>
      <c r="D934" s="71">
        <v>44392</v>
      </c>
      <c r="E934" s="70" t="s">
        <v>440</v>
      </c>
      <c r="F934" s="61" t="s">
        <v>441</v>
      </c>
      <c r="G934" s="16">
        <v>27.86</v>
      </c>
      <c r="H934" s="2">
        <v>44378</v>
      </c>
      <c r="I934" s="71">
        <v>44392</v>
      </c>
      <c r="J934">
        <f t="shared" si="56"/>
        <v>15</v>
      </c>
      <c r="K934" s="2">
        <f t="shared" si="57"/>
        <v>44385</v>
      </c>
      <c r="L934" s="82">
        <v>44392.5</v>
      </c>
      <c r="M934" s="79">
        <v>44403.5</v>
      </c>
      <c r="O934">
        <f t="shared" si="58"/>
        <v>18.5</v>
      </c>
      <c r="P934" s="3">
        <f t="shared" si="59"/>
        <v>515.41</v>
      </c>
    </row>
    <row r="935" spans="1:16" x14ac:dyDescent="0.35">
      <c r="A935" t="s">
        <v>386</v>
      </c>
      <c r="B935" s="70" t="s">
        <v>313</v>
      </c>
      <c r="C935" s="62">
        <v>44392</v>
      </c>
      <c r="D935" s="71">
        <v>44392</v>
      </c>
      <c r="E935" s="70" t="s">
        <v>468</v>
      </c>
      <c r="F935" s="61" t="s">
        <v>469</v>
      </c>
      <c r="G935" s="16">
        <v>0.85</v>
      </c>
      <c r="H935" s="2">
        <v>44378</v>
      </c>
      <c r="I935" s="71">
        <v>44392</v>
      </c>
      <c r="J935">
        <f t="shared" si="56"/>
        <v>15</v>
      </c>
      <c r="K935" s="2">
        <f t="shared" si="57"/>
        <v>44385</v>
      </c>
      <c r="L935" s="82">
        <v>44392.5</v>
      </c>
      <c r="M935" s="82">
        <v>44392.5</v>
      </c>
      <c r="O935">
        <f t="shared" si="58"/>
        <v>7.5</v>
      </c>
      <c r="P935" s="3">
        <f t="shared" si="59"/>
        <v>6.375</v>
      </c>
    </row>
    <row r="936" spans="1:16" x14ac:dyDescent="0.35">
      <c r="A936" t="s">
        <v>386</v>
      </c>
      <c r="B936" s="70" t="s">
        <v>313</v>
      </c>
      <c r="C936" s="62">
        <v>44392</v>
      </c>
      <c r="D936" s="71">
        <v>44392</v>
      </c>
      <c r="E936" s="70" t="s">
        <v>442</v>
      </c>
      <c r="F936" s="61" t="s">
        <v>443</v>
      </c>
      <c r="G936" s="16">
        <v>53</v>
      </c>
      <c r="H936" s="2">
        <v>44378</v>
      </c>
      <c r="I936" s="71">
        <v>44392</v>
      </c>
      <c r="J936">
        <f t="shared" si="56"/>
        <v>15</v>
      </c>
      <c r="K936" s="2">
        <f t="shared" si="57"/>
        <v>44385</v>
      </c>
      <c r="L936" s="82">
        <v>44392.5</v>
      </c>
      <c r="M936" s="82">
        <v>44392.5</v>
      </c>
      <c r="O936">
        <f t="shared" si="58"/>
        <v>7.5</v>
      </c>
      <c r="P936" s="3">
        <f t="shared" si="59"/>
        <v>397.5</v>
      </c>
    </row>
    <row r="937" spans="1:16" x14ac:dyDescent="0.35">
      <c r="A937" t="s">
        <v>386</v>
      </c>
      <c r="B937" s="70" t="s">
        <v>313</v>
      </c>
      <c r="C937" s="62">
        <v>44392</v>
      </c>
      <c r="D937" s="71">
        <v>44392</v>
      </c>
      <c r="E937" s="70" t="s">
        <v>476</v>
      </c>
      <c r="F937" s="61" t="s">
        <v>477</v>
      </c>
      <c r="G937" s="16">
        <v>0.81</v>
      </c>
      <c r="H937" s="2">
        <v>44378</v>
      </c>
      <c r="I937" s="71">
        <v>44392</v>
      </c>
      <c r="J937">
        <f t="shared" si="56"/>
        <v>15</v>
      </c>
      <c r="K937" s="2">
        <f t="shared" si="57"/>
        <v>44385</v>
      </c>
      <c r="L937" s="82">
        <v>44392.5</v>
      </c>
      <c r="M937" s="82">
        <v>44392.5</v>
      </c>
      <c r="O937">
        <f t="shared" si="58"/>
        <v>7.5</v>
      </c>
      <c r="P937" s="3">
        <f t="shared" si="59"/>
        <v>6.0750000000000002</v>
      </c>
    </row>
    <row r="938" spans="1:16" x14ac:dyDescent="0.35">
      <c r="A938" t="s">
        <v>386</v>
      </c>
      <c r="B938" s="70" t="s">
        <v>313</v>
      </c>
      <c r="C938" s="62">
        <v>44392</v>
      </c>
      <c r="D938" s="71">
        <v>44392</v>
      </c>
      <c r="E938" s="70" t="s">
        <v>478</v>
      </c>
      <c r="F938" s="61" t="s">
        <v>479</v>
      </c>
      <c r="G938" s="16">
        <v>445.84</v>
      </c>
      <c r="H938" s="2">
        <v>44378</v>
      </c>
      <c r="I938" s="71">
        <v>44392</v>
      </c>
      <c r="J938">
        <f t="shared" si="56"/>
        <v>15</v>
      </c>
      <c r="K938" s="2">
        <f t="shared" si="57"/>
        <v>44385</v>
      </c>
      <c r="L938" s="82">
        <v>44392.5</v>
      </c>
      <c r="M938" s="82">
        <v>44392.5</v>
      </c>
      <c r="O938">
        <f t="shared" si="58"/>
        <v>7.5</v>
      </c>
      <c r="P938" s="3">
        <f t="shared" si="59"/>
        <v>3343.7999999999997</v>
      </c>
    </row>
    <row r="939" spans="1:16" x14ac:dyDescent="0.35">
      <c r="A939" t="s">
        <v>386</v>
      </c>
      <c r="B939" s="70" t="s">
        <v>313</v>
      </c>
      <c r="C939" s="62">
        <v>44392</v>
      </c>
      <c r="D939" s="71">
        <v>44392</v>
      </c>
      <c r="E939" s="70" t="s">
        <v>480</v>
      </c>
      <c r="F939" s="61" t="s">
        <v>481</v>
      </c>
      <c r="G939" s="16">
        <v>50</v>
      </c>
      <c r="H939" s="2">
        <v>44378</v>
      </c>
      <c r="I939" s="71">
        <v>44392</v>
      </c>
      <c r="J939">
        <f t="shared" si="56"/>
        <v>15</v>
      </c>
      <c r="K939" s="2">
        <f t="shared" si="57"/>
        <v>44385</v>
      </c>
      <c r="L939" s="82">
        <v>44392.5</v>
      </c>
      <c r="M939" s="82">
        <v>44392.5</v>
      </c>
      <c r="O939">
        <f t="shared" si="58"/>
        <v>7.5</v>
      </c>
      <c r="P939" s="3">
        <f t="shared" si="59"/>
        <v>375</v>
      </c>
    </row>
    <row r="940" spans="1:16" x14ac:dyDescent="0.35">
      <c r="A940" t="s">
        <v>386</v>
      </c>
      <c r="B940" s="70" t="s">
        <v>313</v>
      </c>
      <c r="C940" s="62">
        <v>44392</v>
      </c>
      <c r="D940" s="71">
        <v>44392</v>
      </c>
      <c r="E940" s="70" t="s">
        <v>488</v>
      </c>
      <c r="F940" s="61" t="s">
        <v>489</v>
      </c>
      <c r="G940" s="16">
        <v>8.77</v>
      </c>
      <c r="H940" s="2">
        <v>44378</v>
      </c>
      <c r="I940" s="71">
        <v>44392</v>
      </c>
      <c r="J940">
        <f t="shared" si="56"/>
        <v>15</v>
      </c>
      <c r="K940" s="2">
        <f t="shared" si="57"/>
        <v>44385</v>
      </c>
      <c r="L940" s="82">
        <v>44392.5</v>
      </c>
      <c r="M940" s="79">
        <v>44421.5</v>
      </c>
      <c r="O940">
        <f t="shared" si="58"/>
        <v>36.5</v>
      </c>
      <c r="P940" s="3">
        <f t="shared" si="59"/>
        <v>320.10499999999996</v>
      </c>
    </row>
    <row r="941" spans="1:16" x14ac:dyDescent="0.35">
      <c r="A941" t="s">
        <v>386</v>
      </c>
      <c r="B941" s="70" t="s">
        <v>313</v>
      </c>
      <c r="C941" s="62">
        <v>44392</v>
      </c>
      <c r="D941" s="71">
        <v>44392</v>
      </c>
      <c r="E941" s="70" t="s">
        <v>444</v>
      </c>
      <c r="F941" s="61" t="s">
        <v>445</v>
      </c>
      <c r="G941" s="16">
        <v>192.91</v>
      </c>
      <c r="H941" s="2">
        <v>44378</v>
      </c>
      <c r="I941" s="71">
        <v>44392</v>
      </c>
      <c r="J941">
        <f t="shared" si="56"/>
        <v>15</v>
      </c>
      <c r="K941" s="2">
        <f t="shared" si="57"/>
        <v>44385</v>
      </c>
      <c r="L941" s="82">
        <v>44392.5</v>
      </c>
      <c r="M941" s="82">
        <v>44392.5</v>
      </c>
      <c r="O941">
        <f t="shared" si="58"/>
        <v>7.5</v>
      </c>
      <c r="P941" s="3">
        <f t="shared" si="59"/>
        <v>1446.825</v>
      </c>
    </row>
    <row r="942" spans="1:16" x14ac:dyDescent="0.35">
      <c r="A942" t="s">
        <v>386</v>
      </c>
      <c r="B942" s="70" t="s">
        <v>313</v>
      </c>
      <c r="C942" s="62">
        <v>44392</v>
      </c>
      <c r="D942" s="71">
        <v>44392</v>
      </c>
      <c r="E942" s="70" t="s">
        <v>563</v>
      </c>
      <c r="F942" s="61" t="s">
        <v>564</v>
      </c>
      <c r="G942" s="16">
        <v>135.19</v>
      </c>
      <c r="H942" s="2">
        <v>44378</v>
      </c>
      <c r="I942" s="71">
        <v>44392</v>
      </c>
      <c r="J942">
        <f t="shared" si="56"/>
        <v>15</v>
      </c>
      <c r="K942" s="2">
        <f t="shared" si="57"/>
        <v>44385</v>
      </c>
      <c r="L942" s="82">
        <v>44392.5</v>
      </c>
      <c r="M942" s="82">
        <v>44392.5</v>
      </c>
      <c r="O942">
        <f t="shared" si="58"/>
        <v>7.5</v>
      </c>
      <c r="P942" s="3">
        <f t="shared" si="59"/>
        <v>1013.925</v>
      </c>
    </row>
    <row r="943" spans="1:16" x14ac:dyDescent="0.35">
      <c r="A943" t="s">
        <v>386</v>
      </c>
      <c r="B943" s="70" t="s">
        <v>313</v>
      </c>
      <c r="C943" s="62">
        <v>44392</v>
      </c>
      <c r="D943" s="71">
        <v>44392</v>
      </c>
      <c r="E943" s="70" t="s">
        <v>494</v>
      </c>
      <c r="F943" s="61" t="s">
        <v>495</v>
      </c>
      <c r="G943" s="16">
        <v>19.64</v>
      </c>
      <c r="H943" s="2">
        <v>44378</v>
      </c>
      <c r="I943" s="71">
        <v>44392</v>
      </c>
      <c r="J943">
        <f t="shared" si="56"/>
        <v>15</v>
      </c>
      <c r="K943" s="2">
        <f t="shared" si="57"/>
        <v>44385</v>
      </c>
      <c r="L943" s="82">
        <v>44392.5</v>
      </c>
      <c r="M943" s="82">
        <v>44392.5</v>
      </c>
      <c r="O943">
        <f t="shared" si="58"/>
        <v>7.5</v>
      </c>
      <c r="P943" s="3">
        <f t="shared" si="59"/>
        <v>147.30000000000001</v>
      </c>
    </row>
    <row r="944" spans="1:16" x14ac:dyDescent="0.35">
      <c r="A944" t="s">
        <v>386</v>
      </c>
      <c r="B944" s="70" t="s">
        <v>313</v>
      </c>
      <c r="C944" s="62">
        <v>44392</v>
      </c>
      <c r="D944" s="71">
        <v>44392</v>
      </c>
      <c r="E944" s="70" t="s">
        <v>496</v>
      </c>
      <c r="F944" s="61" t="s">
        <v>497</v>
      </c>
      <c r="G944" s="16">
        <v>10.4</v>
      </c>
      <c r="H944" s="2">
        <v>44378</v>
      </c>
      <c r="I944" s="71">
        <v>44392</v>
      </c>
      <c r="J944">
        <f t="shared" si="56"/>
        <v>15</v>
      </c>
      <c r="K944" s="2">
        <f t="shared" si="57"/>
        <v>44385</v>
      </c>
      <c r="L944" s="82">
        <v>44392.5</v>
      </c>
      <c r="M944" s="82">
        <v>44392.5</v>
      </c>
      <c r="O944">
        <f t="shared" si="58"/>
        <v>7.5</v>
      </c>
      <c r="P944" s="3">
        <f t="shared" si="59"/>
        <v>78</v>
      </c>
    </row>
    <row r="945" spans="1:16" x14ac:dyDescent="0.35">
      <c r="A945" t="s">
        <v>386</v>
      </c>
      <c r="B945" s="70" t="s">
        <v>313</v>
      </c>
      <c r="C945" s="62">
        <v>44392</v>
      </c>
      <c r="D945" s="71">
        <v>44392</v>
      </c>
      <c r="E945" s="70" t="s">
        <v>498</v>
      </c>
      <c r="F945" s="61" t="s">
        <v>499</v>
      </c>
      <c r="G945" s="16">
        <v>0.85</v>
      </c>
      <c r="H945" s="2">
        <v>44378</v>
      </c>
      <c r="I945" s="71">
        <v>44392</v>
      </c>
      <c r="J945">
        <f t="shared" si="56"/>
        <v>15</v>
      </c>
      <c r="K945" s="2">
        <f t="shared" si="57"/>
        <v>44385</v>
      </c>
      <c r="L945" s="82">
        <v>44392.5</v>
      </c>
      <c r="M945" s="82">
        <v>44392.5</v>
      </c>
      <c r="O945">
        <f t="shared" si="58"/>
        <v>7.5</v>
      </c>
      <c r="P945" s="3">
        <f t="shared" si="59"/>
        <v>6.375</v>
      </c>
    </row>
    <row r="946" spans="1:16" x14ac:dyDescent="0.35">
      <c r="A946" t="s">
        <v>386</v>
      </c>
      <c r="B946" s="70" t="s">
        <v>313</v>
      </c>
      <c r="C946" s="62">
        <v>44392</v>
      </c>
      <c r="D946" s="71">
        <v>44392</v>
      </c>
      <c r="E946" s="70" t="s">
        <v>500</v>
      </c>
      <c r="F946" s="61" t="s">
        <v>501</v>
      </c>
      <c r="G946" s="16">
        <v>0.85</v>
      </c>
      <c r="H946" s="2">
        <v>44378</v>
      </c>
      <c r="I946" s="71">
        <v>44392</v>
      </c>
      <c r="J946">
        <f t="shared" si="56"/>
        <v>15</v>
      </c>
      <c r="K946" s="2">
        <f t="shared" si="57"/>
        <v>44385</v>
      </c>
      <c r="L946" s="82">
        <v>44392.5</v>
      </c>
      <c r="M946" s="82">
        <v>44392.5</v>
      </c>
      <c r="O946">
        <f t="shared" si="58"/>
        <v>7.5</v>
      </c>
      <c r="P946" s="3">
        <f t="shared" si="59"/>
        <v>6.375</v>
      </c>
    </row>
    <row r="947" spans="1:16" x14ac:dyDescent="0.35">
      <c r="A947" t="s">
        <v>386</v>
      </c>
      <c r="B947" s="70" t="s">
        <v>313</v>
      </c>
      <c r="C947" s="62">
        <v>44392</v>
      </c>
      <c r="D947" s="71">
        <v>44392</v>
      </c>
      <c r="E947" s="70" t="s">
        <v>430</v>
      </c>
      <c r="F947" s="61" t="s">
        <v>431</v>
      </c>
      <c r="G947" s="16">
        <v>148</v>
      </c>
      <c r="H947" s="2">
        <v>44378</v>
      </c>
      <c r="I947" s="71">
        <v>44392</v>
      </c>
      <c r="J947">
        <f t="shared" si="56"/>
        <v>15</v>
      </c>
      <c r="K947" s="2">
        <f t="shared" si="57"/>
        <v>44385</v>
      </c>
      <c r="L947" s="82">
        <v>44392.5</v>
      </c>
      <c r="M947" s="82">
        <v>44392.5</v>
      </c>
      <c r="O947">
        <f t="shared" si="58"/>
        <v>7.5</v>
      </c>
      <c r="P947" s="3">
        <f t="shared" si="59"/>
        <v>1110</v>
      </c>
    </row>
    <row r="948" spans="1:16" x14ac:dyDescent="0.35">
      <c r="A948" t="s">
        <v>386</v>
      </c>
      <c r="B948" s="70" t="s">
        <v>313</v>
      </c>
      <c r="C948" s="62">
        <v>44392</v>
      </c>
      <c r="D948" s="71">
        <v>44392</v>
      </c>
      <c r="E948" s="70" t="s">
        <v>432</v>
      </c>
      <c r="F948" s="61" t="s">
        <v>433</v>
      </c>
      <c r="G948" s="16">
        <v>222</v>
      </c>
      <c r="H948" s="2">
        <v>44378</v>
      </c>
      <c r="I948" s="71">
        <v>44392</v>
      </c>
      <c r="J948">
        <f t="shared" si="56"/>
        <v>15</v>
      </c>
      <c r="K948" s="2">
        <f t="shared" si="57"/>
        <v>44385</v>
      </c>
      <c r="L948" s="82">
        <v>44392.5</v>
      </c>
      <c r="M948" s="82">
        <v>44392.5</v>
      </c>
      <c r="O948">
        <f t="shared" si="58"/>
        <v>7.5</v>
      </c>
      <c r="P948" s="3">
        <f t="shared" si="59"/>
        <v>1665</v>
      </c>
    </row>
    <row r="949" spans="1:16" x14ac:dyDescent="0.35">
      <c r="A949" t="s">
        <v>386</v>
      </c>
      <c r="B949" s="70" t="s">
        <v>313</v>
      </c>
      <c r="C949" s="62">
        <v>44392</v>
      </c>
      <c r="D949" s="71">
        <v>44392</v>
      </c>
      <c r="E949" s="70" t="s">
        <v>434</v>
      </c>
      <c r="F949" s="61" t="s">
        <v>435</v>
      </c>
      <c r="G949" s="16">
        <v>258.99</v>
      </c>
      <c r="H949" s="2">
        <v>44378</v>
      </c>
      <c r="I949" s="71">
        <v>44392</v>
      </c>
      <c r="J949">
        <f t="shared" si="56"/>
        <v>15</v>
      </c>
      <c r="K949" s="2">
        <f t="shared" si="57"/>
        <v>44385</v>
      </c>
      <c r="L949" s="82">
        <v>44392.5</v>
      </c>
      <c r="M949" s="82">
        <v>44392.5</v>
      </c>
      <c r="O949">
        <f t="shared" si="58"/>
        <v>7.5</v>
      </c>
      <c r="P949" s="3">
        <f t="shared" si="59"/>
        <v>1942.4250000000002</v>
      </c>
    </row>
    <row r="950" spans="1:16" x14ac:dyDescent="0.35">
      <c r="A950" t="s">
        <v>386</v>
      </c>
      <c r="B950" s="70" t="s">
        <v>313</v>
      </c>
      <c r="C950" s="62">
        <v>44392</v>
      </c>
      <c r="D950" s="71">
        <v>44392</v>
      </c>
      <c r="E950" s="70" t="s">
        <v>436</v>
      </c>
      <c r="F950" s="61" t="s">
        <v>437</v>
      </c>
      <c r="G950" s="16">
        <v>66.81</v>
      </c>
      <c r="H950" s="2">
        <v>44378</v>
      </c>
      <c r="I950" s="71">
        <v>44392</v>
      </c>
      <c r="J950">
        <f t="shared" si="56"/>
        <v>15</v>
      </c>
      <c r="K950" s="2">
        <f t="shared" si="57"/>
        <v>44385</v>
      </c>
      <c r="L950" s="82">
        <v>44392.5</v>
      </c>
      <c r="M950" s="82">
        <v>44392.5</v>
      </c>
      <c r="O950">
        <f t="shared" si="58"/>
        <v>7.5</v>
      </c>
      <c r="P950" s="3">
        <f t="shared" si="59"/>
        <v>501.07500000000005</v>
      </c>
    </row>
    <row r="951" spans="1:16" x14ac:dyDescent="0.35">
      <c r="A951" t="s">
        <v>386</v>
      </c>
      <c r="B951" s="70" t="s">
        <v>313</v>
      </c>
      <c r="C951" s="62">
        <v>44392</v>
      </c>
      <c r="D951" s="71">
        <v>44392</v>
      </c>
      <c r="E951" s="70" t="s">
        <v>440</v>
      </c>
      <c r="F951" s="61" t="s">
        <v>441</v>
      </c>
      <c r="G951" s="16">
        <v>10.59</v>
      </c>
      <c r="H951" s="2">
        <v>44378</v>
      </c>
      <c r="I951" s="71">
        <v>44392</v>
      </c>
      <c r="J951">
        <f t="shared" si="56"/>
        <v>15</v>
      </c>
      <c r="K951" s="2">
        <f t="shared" si="57"/>
        <v>44385</v>
      </c>
      <c r="L951" s="82">
        <v>44392.5</v>
      </c>
      <c r="M951" s="79">
        <v>44403.5</v>
      </c>
      <c r="O951">
        <f t="shared" si="58"/>
        <v>18.5</v>
      </c>
      <c r="P951" s="3">
        <f t="shared" si="59"/>
        <v>195.91499999999999</v>
      </c>
    </row>
    <row r="952" spans="1:16" x14ac:dyDescent="0.35">
      <c r="A952" t="s">
        <v>386</v>
      </c>
      <c r="B952" s="70" t="s">
        <v>313</v>
      </c>
      <c r="C952" s="62">
        <v>44392</v>
      </c>
      <c r="D952" s="71">
        <v>44392</v>
      </c>
      <c r="E952" s="70" t="s">
        <v>442</v>
      </c>
      <c r="F952" s="61" t="s">
        <v>443</v>
      </c>
      <c r="G952" s="16">
        <v>26.5</v>
      </c>
      <c r="H952" s="2">
        <v>44378</v>
      </c>
      <c r="I952" s="71">
        <v>44392</v>
      </c>
      <c r="J952">
        <f t="shared" si="56"/>
        <v>15</v>
      </c>
      <c r="K952" s="2">
        <f t="shared" si="57"/>
        <v>44385</v>
      </c>
      <c r="L952" s="82">
        <v>44392.5</v>
      </c>
      <c r="M952" s="82">
        <v>44392.5</v>
      </c>
      <c r="O952">
        <f t="shared" si="58"/>
        <v>7.5</v>
      </c>
      <c r="P952" s="3">
        <f t="shared" si="59"/>
        <v>198.75</v>
      </c>
    </row>
    <row r="953" spans="1:16" x14ac:dyDescent="0.35">
      <c r="A953" t="s">
        <v>386</v>
      </c>
      <c r="B953" s="70" t="s">
        <v>313</v>
      </c>
      <c r="C953" s="62">
        <v>44392</v>
      </c>
      <c r="D953" s="71">
        <v>44392</v>
      </c>
      <c r="E953" s="70" t="s">
        <v>430</v>
      </c>
      <c r="F953" s="61" t="s">
        <v>431</v>
      </c>
      <c r="G953" s="16">
        <v>409666.16999999987</v>
      </c>
      <c r="H953" s="2">
        <v>44378</v>
      </c>
      <c r="I953" s="71">
        <v>44392</v>
      </c>
      <c r="J953">
        <f t="shared" si="56"/>
        <v>15</v>
      </c>
      <c r="K953" s="2">
        <f t="shared" si="57"/>
        <v>44385</v>
      </c>
      <c r="L953" s="82">
        <v>44392.5</v>
      </c>
      <c r="M953" s="82">
        <v>44392.5</v>
      </c>
      <c r="O953">
        <f t="shared" si="58"/>
        <v>7.5</v>
      </c>
      <c r="P953" s="3">
        <f t="shared" si="59"/>
        <v>3072496.274999999</v>
      </c>
    </row>
    <row r="954" spans="1:16" x14ac:dyDescent="0.35">
      <c r="A954" t="s">
        <v>386</v>
      </c>
      <c r="B954" s="70" t="s">
        <v>313</v>
      </c>
      <c r="C954" s="62">
        <v>44392</v>
      </c>
      <c r="D954" s="71">
        <v>44392</v>
      </c>
      <c r="E954" s="70" t="s">
        <v>456</v>
      </c>
      <c r="F954" s="61" t="s">
        <v>457</v>
      </c>
      <c r="G954" s="16">
        <v>107985.97999999998</v>
      </c>
      <c r="H954" s="2">
        <v>44378</v>
      </c>
      <c r="I954" s="71">
        <v>44392</v>
      </c>
      <c r="J954">
        <f t="shared" si="56"/>
        <v>15</v>
      </c>
      <c r="K954" s="2">
        <f t="shared" si="57"/>
        <v>44385</v>
      </c>
      <c r="L954" s="82">
        <v>44392.5</v>
      </c>
      <c r="M954" s="82">
        <v>44392.5</v>
      </c>
      <c r="O954">
        <f t="shared" si="58"/>
        <v>7.5</v>
      </c>
      <c r="P954" s="3">
        <f t="shared" si="59"/>
        <v>809894.84999999986</v>
      </c>
    </row>
    <row r="955" spans="1:16" x14ac:dyDescent="0.35">
      <c r="A955" t="s">
        <v>386</v>
      </c>
      <c r="B955" s="70" t="s">
        <v>313</v>
      </c>
      <c r="C955" s="62">
        <v>44392</v>
      </c>
      <c r="D955" s="71">
        <v>44392</v>
      </c>
      <c r="E955" s="70" t="s">
        <v>432</v>
      </c>
      <c r="F955" s="61" t="s">
        <v>433</v>
      </c>
      <c r="G955" s="16">
        <v>1479609.1200000027</v>
      </c>
      <c r="H955" s="2">
        <v>44378</v>
      </c>
      <c r="I955" s="71">
        <v>44392</v>
      </c>
      <c r="J955">
        <f t="shared" si="56"/>
        <v>15</v>
      </c>
      <c r="K955" s="2">
        <f t="shared" si="57"/>
        <v>44385</v>
      </c>
      <c r="L955" s="82">
        <v>44392.5</v>
      </c>
      <c r="M955" s="82">
        <v>44392.5</v>
      </c>
      <c r="O955">
        <f t="shared" si="58"/>
        <v>7.5</v>
      </c>
      <c r="P955" s="3">
        <f t="shared" si="59"/>
        <v>11097068.400000021</v>
      </c>
    </row>
    <row r="956" spans="1:16" x14ac:dyDescent="0.35">
      <c r="A956" t="s">
        <v>386</v>
      </c>
      <c r="B956" s="70" t="s">
        <v>313</v>
      </c>
      <c r="C956" s="62">
        <v>44392</v>
      </c>
      <c r="D956" s="71">
        <v>44392</v>
      </c>
      <c r="E956" s="70" t="s">
        <v>434</v>
      </c>
      <c r="F956" s="61" t="s">
        <v>435</v>
      </c>
      <c r="G956" s="16">
        <v>2293755.4299999992</v>
      </c>
      <c r="H956" s="2">
        <v>44378</v>
      </c>
      <c r="I956" s="71">
        <v>44392</v>
      </c>
      <c r="J956">
        <f t="shared" si="56"/>
        <v>15</v>
      </c>
      <c r="K956" s="2">
        <f t="shared" si="57"/>
        <v>44385</v>
      </c>
      <c r="L956" s="82">
        <v>44392.5</v>
      </c>
      <c r="M956" s="82">
        <v>44392.5</v>
      </c>
      <c r="O956">
        <f t="shared" si="58"/>
        <v>7.5</v>
      </c>
      <c r="P956" s="3">
        <f t="shared" si="59"/>
        <v>17203165.724999994</v>
      </c>
    </row>
    <row r="957" spans="1:16" x14ac:dyDescent="0.35">
      <c r="A957" t="s">
        <v>386</v>
      </c>
      <c r="B957" s="70" t="s">
        <v>313</v>
      </c>
      <c r="C957" s="62">
        <v>44392</v>
      </c>
      <c r="D957" s="71">
        <v>44392</v>
      </c>
      <c r="E957" s="70" t="s">
        <v>436</v>
      </c>
      <c r="F957" s="61" t="s">
        <v>437</v>
      </c>
      <c r="G957" s="16">
        <v>335937.45</v>
      </c>
      <c r="H957" s="2">
        <v>44378</v>
      </c>
      <c r="I957" s="71">
        <v>44392</v>
      </c>
      <c r="J957">
        <f t="shared" si="56"/>
        <v>15</v>
      </c>
      <c r="K957" s="2">
        <f t="shared" si="57"/>
        <v>44385</v>
      </c>
      <c r="L957" s="82">
        <v>44392.5</v>
      </c>
      <c r="M957" s="82">
        <v>44392.5</v>
      </c>
      <c r="O957">
        <f t="shared" si="58"/>
        <v>7.5</v>
      </c>
      <c r="P957" s="3">
        <f t="shared" si="59"/>
        <v>2519530.875</v>
      </c>
    </row>
    <row r="958" spans="1:16" x14ac:dyDescent="0.35">
      <c r="A958" t="s">
        <v>386</v>
      </c>
      <c r="B958" s="70" t="s">
        <v>313</v>
      </c>
      <c r="C958" s="62">
        <v>44392</v>
      </c>
      <c r="D958" s="71">
        <v>44392</v>
      </c>
      <c r="E958" s="70" t="s">
        <v>438</v>
      </c>
      <c r="F958" s="61" t="s">
        <v>439</v>
      </c>
      <c r="G958" s="16">
        <v>360183.64999999991</v>
      </c>
      <c r="H958" s="2">
        <v>44378</v>
      </c>
      <c r="I958" s="71">
        <v>44392</v>
      </c>
      <c r="J958">
        <f t="shared" si="56"/>
        <v>15</v>
      </c>
      <c r="K958" s="2">
        <f t="shared" si="57"/>
        <v>44385</v>
      </c>
      <c r="L958" s="82">
        <v>44392.5</v>
      </c>
      <c r="M958" s="82">
        <v>44392.5</v>
      </c>
      <c r="O958">
        <f t="shared" si="58"/>
        <v>7.5</v>
      </c>
      <c r="P958" s="3">
        <f t="shared" si="59"/>
        <v>2701377.3749999991</v>
      </c>
    </row>
    <row r="959" spans="1:16" x14ac:dyDescent="0.35">
      <c r="A959" t="s">
        <v>386</v>
      </c>
      <c r="B959" s="70" t="s">
        <v>313</v>
      </c>
      <c r="C959" s="62">
        <v>44392</v>
      </c>
      <c r="D959" s="71">
        <v>44392</v>
      </c>
      <c r="E959" s="70" t="s">
        <v>568</v>
      </c>
      <c r="F959" s="61" t="s">
        <v>569</v>
      </c>
      <c r="G959" s="16">
        <v>669.89</v>
      </c>
      <c r="H959" s="2">
        <v>44378</v>
      </c>
      <c r="I959" s="71">
        <v>44392</v>
      </c>
      <c r="J959">
        <f t="shared" si="56"/>
        <v>15</v>
      </c>
      <c r="K959" s="2">
        <f t="shared" si="57"/>
        <v>44385</v>
      </c>
      <c r="L959" s="82">
        <v>44392.5</v>
      </c>
      <c r="M959" s="79">
        <v>44392.5</v>
      </c>
      <c r="O959">
        <f t="shared" si="58"/>
        <v>7.5</v>
      </c>
      <c r="P959" s="3">
        <f t="shared" si="59"/>
        <v>5024.1750000000002</v>
      </c>
    </row>
    <row r="960" spans="1:16" x14ac:dyDescent="0.35">
      <c r="A960" t="s">
        <v>386</v>
      </c>
      <c r="B960" s="70" t="s">
        <v>313</v>
      </c>
      <c r="C960" s="62">
        <v>44392</v>
      </c>
      <c r="D960" s="71">
        <v>44392</v>
      </c>
      <c r="E960" s="70" t="s">
        <v>440</v>
      </c>
      <c r="F960" s="61" t="s">
        <v>441</v>
      </c>
      <c r="G960" s="16">
        <f>31360.3600000003+6.68</f>
        <v>31367.040000000299</v>
      </c>
      <c r="H960" s="2">
        <v>44378</v>
      </c>
      <c r="I960" s="71">
        <v>44392</v>
      </c>
      <c r="J960">
        <f t="shared" si="56"/>
        <v>15</v>
      </c>
      <c r="K960" s="2">
        <f t="shared" si="57"/>
        <v>44385</v>
      </c>
      <c r="L960" s="82">
        <v>44392.5</v>
      </c>
      <c r="M960" s="79">
        <v>44403.5</v>
      </c>
      <c r="O960">
        <f t="shared" si="58"/>
        <v>18.5</v>
      </c>
      <c r="P960" s="3">
        <f t="shared" si="59"/>
        <v>580290.24000000558</v>
      </c>
    </row>
    <row r="961" spans="1:16" x14ac:dyDescent="0.35">
      <c r="A961" t="s">
        <v>386</v>
      </c>
      <c r="B961" s="70" t="s">
        <v>313</v>
      </c>
      <c r="C961" s="62">
        <v>44392</v>
      </c>
      <c r="D961" s="71">
        <v>44392</v>
      </c>
      <c r="E961" s="70" t="s">
        <v>468</v>
      </c>
      <c r="F961" s="61" t="s">
        <v>469</v>
      </c>
      <c r="G961" s="16">
        <v>807.47000000000935</v>
      </c>
      <c r="H961" s="2">
        <v>44378</v>
      </c>
      <c r="I961" s="71">
        <v>44392</v>
      </c>
      <c r="J961">
        <f t="shared" si="56"/>
        <v>15</v>
      </c>
      <c r="K961" s="2">
        <f t="shared" si="57"/>
        <v>44385</v>
      </c>
      <c r="L961" s="82">
        <v>44392.5</v>
      </c>
      <c r="M961" s="82">
        <v>44392.5</v>
      </c>
      <c r="O961">
        <f t="shared" si="58"/>
        <v>7.5</v>
      </c>
      <c r="P961" s="3">
        <f t="shared" si="59"/>
        <v>6056.0250000000706</v>
      </c>
    </row>
    <row r="962" spans="1:16" x14ac:dyDescent="0.35">
      <c r="A962" t="s">
        <v>386</v>
      </c>
      <c r="B962" s="70" t="s">
        <v>313</v>
      </c>
      <c r="C962" s="62">
        <v>44392</v>
      </c>
      <c r="D962" s="71">
        <v>44392</v>
      </c>
      <c r="E962" s="70" t="s">
        <v>474</v>
      </c>
      <c r="F962" s="61" t="s">
        <v>475</v>
      </c>
      <c r="G962" s="16">
        <v>33901.049999999981</v>
      </c>
      <c r="H962" s="2">
        <v>44378</v>
      </c>
      <c r="I962" s="71">
        <v>44392</v>
      </c>
      <c r="J962">
        <f t="shared" si="56"/>
        <v>15</v>
      </c>
      <c r="K962" s="2">
        <f t="shared" si="57"/>
        <v>44385</v>
      </c>
      <c r="L962" s="82">
        <v>44392.5</v>
      </c>
      <c r="M962" s="79">
        <v>44392.5</v>
      </c>
      <c r="O962">
        <f t="shared" si="58"/>
        <v>7.5</v>
      </c>
      <c r="P962" s="3">
        <f t="shared" si="59"/>
        <v>254257.87499999985</v>
      </c>
    </row>
    <row r="963" spans="1:16" x14ac:dyDescent="0.35">
      <c r="A963" t="s">
        <v>386</v>
      </c>
      <c r="B963" s="70" t="s">
        <v>313</v>
      </c>
      <c r="C963" s="62">
        <v>44392</v>
      </c>
      <c r="D963" s="71">
        <v>44392</v>
      </c>
      <c r="E963" s="70" t="s">
        <v>442</v>
      </c>
      <c r="F963" s="61" t="s">
        <v>443</v>
      </c>
      <c r="G963" s="16">
        <f>81878.69+14.5</f>
        <v>81893.19</v>
      </c>
      <c r="H963" s="2">
        <v>44378</v>
      </c>
      <c r="I963" s="71">
        <v>44392</v>
      </c>
      <c r="J963">
        <f t="shared" si="56"/>
        <v>15</v>
      </c>
      <c r="K963" s="2">
        <f t="shared" si="57"/>
        <v>44385</v>
      </c>
      <c r="L963" s="82">
        <v>44392.5</v>
      </c>
      <c r="M963" s="82">
        <v>44392.5</v>
      </c>
      <c r="O963">
        <f t="shared" si="58"/>
        <v>7.5</v>
      </c>
      <c r="P963" s="3">
        <f t="shared" si="59"/>
        <v>614198.92500000005</v>
      </c>
    </row>
    <row r="964" spans="1:16" x14ac:dyDescent="0.35">
      <c r="A964" t="s">
        <v>386</v>
      </c>
      <c r="B964" s="70" t="s">
        <v>313</v>
      </c>
      <c r="C964" s="62">
        <v>44392</v>
      </c>
      <c r="D964" s="71">
        <v>44392</v>
      </c>
      <c r="E964" s="70" t="s">
        <v>476</v>
      </c>
      <c r="F964" s="61" t="s">
        <v>477</v>
      </c>
      <c r="G964" s="16">
        <v>1234.3799999999637</v>
      </c>
      <c r="H964" s="2">
        <v>44378</v>
      </c>
      <c r="I964" s="71">
        <v>44392</v>
      </c>
      <c r="J964">
        <f t="shared" si="56"/>
        <v>15</v>
      </c>
      <c r="K964" s="2">
        <f t="shared" si="57"/>
        <v>44385</v>
      </c>
      <c r="L964" s="82">
        <v>44392.5</v>
      </c>
      <c r="M964" s="82">
        <v>44392.5</v>
      </c>
      <c r="O964">
        <f t="shared" si="58"/>
        <v>7.5</v>
      </c>
      <c r="P964" s="3">
        <f t="shared" si="59"/>
        <v>9257.8499999997275</v>
      </c>
    </row>
    <row r="965" spans="1:16" x14ac:dyDescent="0.35">
      <c r="A965" t="s">
        <v>386</v>
      </c>
      <c r="B965" s="70" t="s">
        <v>313</v>
      </c>
      <c r="C965" s="62">
        <v>44392</v>
      </c>
      <c r="D965" s="71">
        <v>44392</v>
      </c>
      <c r="E965" s="70" t="s">
        <v>578</v>
      </c>
      <c r="F965" s="61" t="s">
        <v>579</v>
      </c>
      <c r="G965" s="16">
        <f>34839.35+6373.13</f>
        <v>41212.479999999996</v>
      </c>
      <c r="H965" s="2">
        <v>44378</v>
      </c>
      <c r="I965" s="71">
        <v>44392</v>
      </c>
      <c r="J965">
        <f t="shared" si="56"/>
        <v>15</v>
      </c>
      <c r="K965" s="2">
        <f t="shared" si="57"/>
        <v>44385</v>
      </c>
      <c r="L965" s="82">
        <v>44392.5</v>
      </c>
      <c r="M965" s="79">
        <v>44392.5</v>
      </c>
      <c r="O965">
        <f t="shared" si="58"/>
        <v>7.5</v>
      </c>
      <c r="P965" s="3">
        <f t="shared" si="59"/>
        <v>309093.59999999998</v>
      </c>
    </row>
    <row r="966" spans="1:16" x14ac:dyDescent="0.35">
      <c r="A966" t="s">
        <v>386</v>
      </c>
      <c r="B966" s="70" t="s">
        <v>313</v>
      </c>
      <c r="C966" s="62">
        <v>44392</v>
      </c>
      <c r="D966" s="71">
        <v>44392</v>
      </c>
      <c r="E966" s="70" t="s">
        <v>570</v>
      </c>
      <c r="F966" s="61" t="s">
        <v>571</v>
      </c>
      <c r="G966" s="16">
        <f>51165.46+3476.25</f>
        <v>54641.71</v>
      </c>
      <c r="H966" s="2">
        <v>44378</v>
      </c>
      <c r="I966" s="71">
        <v>44392</v>
      </c>
      <c r="J966">
        <f t="shared" si="56"/>
        <v>15</v>
      </c>
      <c r="K966" s="2">
        <f t="shared" si="57"/>
        <v>44385</v>
      </c>
      <c r="L966" s="82">
        <v>44392.5</v>
      </c>
      <c r="M966" s="82">
        <v>44392.5</v>
      </c>
      <c r="O966">
        <f t="shared" si="58"/>
        <v>7.5</v>
      </c>
      <c r="P966" s="3">
        <f t="shared" si="59"/>
        <v>409812.82500000001</v>
      </c>
    </row>
    <row r="967" spans="1:16" x14ac:dyDescent="0.35">
      <c r="A967" t="s">
        <v>386</v>
      </c>
      <c r="B967" s="70" t="s">
        <v>313</v>
      </c>
      <c r="C967" s="62">
        <v>44392</v>
      </c>
      <c r="D967" s="71">
        <v>44392</v>
      </c>
      <c r="E967" s="70" t="s">
        <v>580</v>
      </c>
      <c r="F967" s="61" t="s">
        <v>581</v>
      </c>
      <c r="G967" s="16">
        <v>2589.42</v>
      </c>
      <c r="H967" s="2">
        <v>44378</v>
      </c>
      <c r="I967" s="71">
        <v>44392</v>
      </c>
      <c r="J967">
        <f t="shared" si="56"/>
        <v>15</v>
      </c>
      <c r="K967" s="2">
        <f t="shared" si="57"/>
        <v>44385</v>
      </c>
      <c r="L967" s="82">
        <v>44392.5</v>
      </c>
      <c r="M967" s="82">
        <v>44392.5</v>
      </c>
      <c r="O967">
        <f t="shared" si="58"/>
        <v>7.5</v>
      </c>
      <c r="P967" s="3">
        <f t="shared" si="59"/>
        <v>19420.650000000001</v>
      </c>
    </row>
    <row r="968" spans="1:16" x14ac:dyDescent="0.35">
      <c r="A968" t="s">
        <v>386</v>
      </c>
      <c r="B968" s="70" t="s">
        <v>313</v>
      </c>
      <c r="C968" s="62">
        <v>44392</v>
      </c>
      <c r="D968" s="71">
        <v>44392</v>
      </c>
      <c r="E968" s="70" t="s">
        <v>478</v>
      </c>
      <c r="F968" s="61" t="s">
        <v>479</v>
      </c>
      <c r="G968" s="16">
        <f>602942.980000009+266.67</f>
        <v>603209.65000000899</v>
      </c>
      <c r="H968" s="2">
        <v>44378</v>
      </c>
      <c r="I968" s="71">
        <v>44392</v>
      </c>
      <c r="J968">
        <f t="shared" si="56"/>
        <v>15</v>
      </c>
      <c r="K968" s="2">
        <f t="shared" si="57"/>
        <v>44385</v>
      </c>
      <c r="L968" s="82">
        <v>44392.5</v>
      </c>
      <c r="M968" s="82">
        <v>44392.5</v>
      </c>
      <c r="O968">
        <f t="shared" si="58"/>
        <v>7.5</v>
      </c>
      <c r="P968" s="3">
        <f t="shared" si="59"/>
        <v>4524072.3750000671</v>
      </c>
    </row>
    <row r="969" spans="1:16" x14ac:dyDescent="0.35">
      <c r="A969" t="s">
        <v>386</v>
      </c>
      <c r="B969" s="70" t="s">
        <v>313</v>
      </c>
      <c r="C969" s="62">
        <v>44392</v>
      </c>
      <c r="D969" s="71">
        <v>44392</v>
      </c>
      <c r="E969" s="70" t="s">
        <v>480</v>
      </c>
      <c r="F969" s="61" t="s">
        <v>481</v>
      </c>
      <c r="G969" s="16">
        <v>61031.699999999415</v>
      </c>
      <c r="H969" s="2">
        <v>44378</v>
      </c>
      <c r="I969" s="71">
        <v>44392</v>
      </c>
      <c r="J969">
        <f t="shared" si="56"/>
        <v>15</v>
      </c>
      <c r="K969" s="2">
        <f t="shared" si="57"/>
        <v>44385</v>
      </c>
      <c r="L969" s="82">
        <v>44392.5</v>
      </c>
      <c r="M969" s="82">
        <v>44392.5</v>
      </c>
      <c r="O969">
        <f t="shared" si="58"/>
        <v>7.5</v>
      </c>
      <c r="P969" s="3">
        <f t="shared" si="59"/>
        <v>457737.74999999563</v>
      </c>
    </row>
    <row r="970" spans="1:16" x14ac:dyDescent="0.35">
      <c r="A970" t="s">
        <v>386</v>
      </c>
      <c r="B970" s="70" t="s">
        <v>313</v>
      </c>
      <c r="C970" s="62">
        <v>44392</v>
      </c>
      <c r="D970" s="71">
        <v>44392</v>
      </c>
      <c r="E970" s="70" t="s">
        <v>488</v>
      </c>
      <c r="F970" s="61" t="s">
        <v>489</v>
      </c>
      <c r="G970" s="16">
        <v>46235.51</v>
      </c>
      <c r="H970" s="2">
        <v>44378</v>
      </c>
      <c r="I970" s="71">
        <v>44392</v>
      </c>
      <c r="J970">
        <f t="shared" ref="J970:J1033" si="60">I970-H970+1</f>
        <v>15</v>
      </c>
      <c r="K970" s="2">
        <f t="shared" ref="K970:K1033" si="61">(H970+I970)/2</f>
        <v>44385</v>
      </c>
      <c r="L970" s="82">
        <v>44392.5</v>
      </c>
      <c r="M970" s="79">
        <v>44421.5</v>
      </c>
      <c r="O970">
        <f t="shared" ref="O970:O1033" si="62">M970-K970</f>
        <v>36.5</v>
      </c>
      <c r="P970" s="3">
        <f t="shared" ref="P970:P1033" si="63">G970*O970</f>
        <v>1687596.115</v>
      </c>
    </row>
    <row r="971" spans="1:16" x14ac:dyDescent="0.35">
      <c r="A971" t="s">
        <v>386</v>
      </c>
      <c r="B971" s="70" t="s">
        <v>313</v>
      </c>
      <c r="C971" s="62">
        <v>44392</v>
      </c>
      <c r="D971" s="71">
        <v>44392</v>
      </c>
      <c r="E971" s="70" t="s">
        <v>444</v>
      </c>
      <c r="F971" s="61" t="s">
        <v>445</v>
      </c>
      <c r="G971" s="16">
        <f>452052.650000005+66</f>
        <v>452118.65000000497</v>
      </c>
      <c r="H971" s="2">
        <v>44378</v>
      </c>
      <c r="I971" s="71">
        <v>44392</v>
      </c>
      <c r="J971">
        <f t="shared" si="60"/>
        <v>15</v>
      </c>
      <c r="K971" s="2">
        <f t="shared" si="61"/>
        <v>44385</v>
      </c>
      <c r="L971" s="82">
        <v>44392.5</v>
      </c>
      <c r="M971" s="82">
        <v>44392.5</v>
      </c>
      <c r="O971">
        <f t="shared" si="62"/>
        <v>7.5</v>
      </c>
      <c r="P971" s="3">
        <f t="shared" si="63"/>
        <v>3390889.8750000373</v>
      </c>
    </row>
    <row r="972" spans="1:16" x14ac:dyDescent="0.35">
      <c r="A972" t="s">
        <v>386</v>
      </c>
      <c r="B972" s="70" t="s">
        <v>313</v>
      </c>
      <c r="C972" s="62">
        <v>44392</v>
      </c>
      <c r="D972" s="71">
        <v>44392</v>
      </c>
      <c r="E972" s="70" t="s">
        <v>563</v>
      </c>
      <c r="F972" s="61" t="s">
        <v>564</v>
      </c>
      <c r="G972" s="16">
        <v>88411.039999999979</v>
      </c>
      <c r="H972" s="2">
        <v>44378</v>
      </c>
      <c r="I972" s="71">
        <v>44392</v>
      </c>
      <c r="J972">
        <f t="shared" si="60"/>
        <v>15</v>
      </c>
      <c r="K972" s="2">
        <f t="shared" si="61"/>
        <v>44385</v>
      </c>
      <c r="L972" s="82">
        <v>44392.5</v>
      </c>
      <c r="M972" s="82">
        <v>44392.5</v>
      </c>
      <c r="O972">
        <f t="shared" si="62"/>
        <v>7.5</v>
      </c>
      <c r="P972" s="3">
        <f t="shared" si="63"/>
        <v>663082.79999999981</v>
      </c>
    </row>
    <row r="973" spans="1:16" x14ac:dyDescent="0.35">
      <c r="A973" t="s">
        <v>386</v>
      </c>
      <c r="B973" s="70" t="s">
        <v>313</v>
      </c>
      <c r="C973" s="62">
        <v>44392</v>
      </c>
      <c r="D973" s="71">
        <v>44392</v>
      </c>
      <c r="E973" s="70" t="s">
        <v>490</v>
      </c>
      <c r="F973" s="61" t="s">
        <v>491</v>
      </c>
      <c r="G973" s="16">
        <v>21109.98</v>
      </c>
      <c r="H973" s="2">
        <v>44378</v>
      </c>
      <c r="I973" s="71">
        <v>44392</v>
      </c>
      <c r="J973">
        <f t="shared" si="60"/>
        <v>15</v>
      </c>
      <c r="K973" s="2">
        <f t="shared" si="61"/>
        <v>44385</v>
      </c>
      <c r="L973" s="82">
        <v>44392.5</v>
      </c>
      <c r="M973" s="79">
        <v>44392.5</v>
      </c>
      <c r="O973">
        <f t="shared" si="62"/>
        <v>7.5</v>
      </c>
      <c r="P973" s="3">
        <f t="shared" si="63"/>
        <v>158324.85</v>
      </c>
    </row>
    <row r="974" spans="1:16" x14ac:dyDescent="0.35">
      <c r="A974" t="s">
        <v>386</v>
      </c>
      <c r="B974" s="70" t="s">
        <v>313</v>
      </c>
      <c r="C974" s="62">
        <v>44392</v>
      </c>
      <c r="D974" s="71">
        <v>44392</v>
      </c>
      <c r="E974" s="70" t="s">
        <v>572</v>
      </c>
      <c r="F974" s="61" t="s">
        <v>573</v>
      </c>
      <c r="G974" s="16">
        <v>17213.689999999991</v>
      </c>
      <c r="H974" s="2">
        <v>44378</v>
      </c>
      <c r="I974" s="71">
        <v>44392</v>
      </c>
      <c r="J974">
        <f t="shared" si="60"/>
        <v>15</v>
      </c>
      <c r="K974" s="2">
        <f t="shared" si="61"/>
        <v>44385</v>
      </c>
      <c r="L974" s="82">
        <v>44392.5</v>
      </c>
      <c r="M974" s="79">
        <v>44392.5</v>
      </c>
      <c r="O974">
        <f t="shared" si="62"/>
        <v>7.5</v>
      </c>
      <c r="P974" s="3">
        <f t="shared" si="63"/>
        <v>129102.67499999993</v>
      </c>
    </row>
    <row r="975" spans="1:16" x14ac:dyDescent="0.35">
      <c r="A975" t="s">
        <v>386</v>
      </c>
      <c r="B975" s="70" t="s">
        <v>313</v>
      </c>
      <c r="C975" s="82">
        <v>44392</v>
      </c>
      <c r="D975" s="85">
        <v>44392</v>
      </c>
      <c r="E975" s="70" t="s">
        <v>492</v>
      </c>
      <c r="F975" s="61" t="s">
        <v>493</v>
      </c>
      <c r="G975" s="16">
        <f>61668.0499999998+150</f>
        <v>61818.049999999799</v>
      </c>
      <c r="H975" s="2">
        <v>44378</v>
      </c>
      <c r="I975" s="85">
        <v>44392</v>
      </c>
      <c r="J975">
        <f t="shared" si="60"/>
        <v>15</v>
      </c>
      <c r="K975" s="2">
        <f t="shared" si="61"/>
        <v>44385</v>
      </c>
      <c r="L975" s="82">
        <v>44392.5</v>
      </c>
      <c r="M975" s="79">
        <v>44364.5</v>
      </c>
      <c r="O975">
        <f t="shared" si="62"/>
        <v>-20.5</v>
      </c>
      <c r="P975" s="3">
        <f t="shared" si="63"/>
        <v>-1267270.0249999959</v>
      </c>
    </row>
    <row r="976" spans="1:16" x14ac:dyDescent="0.35">
      <c r="A976" t="s">
        <v>386</v>
      </c>
      <c r="B976" s="70" t="s">
        <v>313</v>
      </c>
      <c r="C976" s="82">
        <v>44392</v>
      </c>
      <c r="D976" s="85">
        <v>44392</v>
      </c>
      <c r="E976" s="70" t="s">
        <v>574</v>
      </c>
      <c r="F976" s="61" t="s">
        <v>575</v>
      </c>
      <c r="G976" s="16">
        <v>115</v>
      </c>
      <c r="H976" s="2">
        <v>44378</v>
      </c>
      <c r="I976" s="85">
        <v>44392</v>
      </c>
      <c r="J976">
        <f t="shared" si="60"/>
        <v>15</v>
      </c>
      <c r="K976" s="2">
        <f t="shared" si="61"/>
        <v>44385</v>
      </c>
      <c r="L976" s="82">
        <v>44392.5</v>
      </c>
      <c r="M976" s="79">
        <v>44364.5</v>
      </c>
      <c r="O976">
        <f t="shared" si="62"/>
        <v>-20.5</v>
      </c>
      <c r="P976" s="3">
        <f t="shared" si="63"/>
        <v>-2357.5</v>
      </c>
    </row>
    <row r="977" spans="1:16" x14ac:dyDescent="0.35">
      <c r="A977" t="s">
        <v>386</v>
      </c>
      <c r="B977" s="70" t="s">
        <v>313</v>
      </c>
      <c r="C977" s="62">
        <v>44392</v>
      </c>
      <c r="D977" s="71">
        <v>44392</v>
      </c>
      <c r="E977" s="70" t="s">
        <v>494</v>
      </c>
      <c r="F977" s="61" t="s">
        <v>495</v>
      </c>
      <c r="G977" s="16">
        <v>110918.35000000009</v>
      </c>
      <c r="H977" s="2">
        <v>44378</v>
      </c>
      <c r="I977" s="71">
        <v>44392</v>
      </c>
      <c r="J977">
        <f t="shared" si="60"/>
        <v>15</v>
      </c>
      <c r="K977" s="2">
        <f t="shared" si="61"/>
        <v>44385</v>
      </c>
      <c r="L977" s="82">
        <v>44392.5</v>
      </c>
      <c r="M977" s="82">
        <v>44392.5</v>
      </c>
      <c r="O977">
        <f t="shared" si="62"/>
        <v>7.5</v>
      </c>
      <c r="P977" s="3">
        <f t="shared" si="63"/>
        <v>831887.6250000007</v>
      </c>
    </row>
    <row r="978" spans="1:16" x14ac:dyDescent="0.35">
      <c r="A978" t="s">
        <v>386</v>
      </c>
      <c r="B978" s="70" t="s">
        <v>313</v>
      </c>
      <c r="C978" s="62">
        <v>44392</v>
      </c>
      <c r="D978" s="71">
        <v>44392</v>
      </c>
      <c r="E978" s="70" t="s">
        <v>496</v>
      </c>
      <c r="F978" s="61" t="s">
        <v>497</v>
      </c>
      <c r="G978" s="16">
        <f>12004.45+8.5</f>
        <v>12012.95</v>
      </c>
      <c r="H978" s="2">
        <v>44378</v>
      </c>
      <c r="I978" s="71">
        <v>44392</v>
      </c>
      <c r="J978">
        <f t="shared" si="60"/>
        <v>15</v>
      </c>
      <c r="K978" s="2">
        <f t="shared" si="61"/>
        <v>44385</v>
      </c>
      <c r="L978" s="82">
        <v>44392.5</v>
      </c>
      <c r="M978" s="82">
        <v>44392.5</v>
      </c>
      <c r="O978">
        <f t="shared" si="62"/>
        <v>7.5</v>
      </c>
      <c r="P978" s="3">
        <f t="shared" si="63"/>
        <v>90097.125</v>
      </c>
    </row>
    <row r="979" spans="1:16" x14ac:dyDescent="0.35">
      <c r="A979" t="s">
        <v>386</v>
      </c>
      <c r="B979" s="70" t="s">
        <v>313</v>
      </c>
      <c r="C979" s="62">
        <v>44392</v>
      </c>
      <c r="D979" s="71">
        <v>44392</v>
      </c>
      <c r="E979" s="70" t="s">
        <v>498</v>
      </c>
      <c r="F979" s="61" t="s">
        <v>499</v>
      </c>
      <c r="G979" s="16">
        <v>19770.710000000021</v>
      </c>
      <c r="H979" s="2">
        <v>44378</v>
      </c>
      <c r="I979" s="71">
        <v>44392</v>
      </c>
      <c r="J979">
        <f t="shared" si="60"/>
        <v>15</v>
      </c>
      <c r="K979" s="2">
        <f t="shared" si="61"/>
        <v>44385</v>
      </c>
      <c r="L979" s="82">
        <v>44392.5</v>
      </c>
      <c r="M979" s="82">
        <v>44392.5</v>
      </c>
      <c r="O979">
        <f t="shared" si="62"/>
        <v>7.5</v>
      </c>
      <c r="P979" s="3">
        <f t="shared" si="63"/>
        <v>148280.32500000016</v>
      </c>
    </row>
    <row r="980" spans="1:16" x14ac:dyDescent="0.35">
      <c r="A980" t="s">
        <v>386</v>
      </c>
      <c r="B980" s="70" t="s">
        <v>313</v>
      </c>
      <c r="C980" s="62">
        <v>44392</v>
      </c>
      <c r="D980" s="71">
        <v>44392</v>
      </c>
      <c r="E980" s="70" t="s">
        <v>500</v>
      </c>
      <c r="F980" s="61" t="s">
        <v>501</v>
      </c>
      <c r="G980" s="16">
        <v>3967.9999999999368</v>
      </c>
      <c r="H980" s="2">
        <v>44378</v>
      </c>
      <c r="I980" s="71">
        <v>44392</v>
      </c>
      <c r="J980">
        <f t="shared" si="60"/>
        <v>15</v>
      </c>
      <c r="K980" s="2">
        <f t="shared" si="61"/>
        <v>44385</v>
      </c>
      <c r="L980" s="82">
        <v>44392.5</v>
      </c>
      <c r="M980" s="82">
        <v>44392.5</v>
      </c>
      <c r="O980">
        <f t="shared" si="62"/>
        <v>7.5</v>
      </c>
      <c r="P980" s="3">
        <f t="shared" si="63"/>
        <v>29759.999999999527</v>
      </c>
    </row>
    <row r="981" spans="1:16" x14ac:dyDescent="0.35">
      <c r="A981" t="s">
        <v>386</v>
      </c>
      <c r="B981" s="70" t="s">
        <v>313</v>
      </c>
      <c r="C981" s="62">
        <v>44392</v>
      </c>
      <c r="D981" s="71">
        <v>44392</v>
      </c>
      <c r="E981" s="70" t="s">
        <v>532</v>
      </c>
      <c r="F981" s="61" t="s">
        <v>533</v>
      </c>
      <c r="G981" s="16">
        <v>5291.79</v>
      </c>
      <c r="H981" s="2">
        <v>44378</v>
      </c>
      <c r="I981" s="71">
        <v>44392</v>
      </c>
      <c r="J981">
        <f t="shared" si="60"/>
        <v>15</v>
      </c>
      <c r="K981" s="2">
        <f t="shared" si="61"/>
        <v>44385</v>
      </c>
      <c r="L981" s="82">
        <v>44392.5</v>
      </c>
      <c r="M981" s="79">
        <v>44392.5</v>
      </c>
      <c r="N981" s="2">
        <v>44391.5</v>
      </c>
      <c r="O981">
        <f t="shared" si="62"/>
        <v>7.5</v>
      </c>
      <c r="P981" s="3">
        <f t="shared" si="63"/>
        <v>39688.425000000003</v>
      </c>
    </row>
    <row r="982" spans="1:16" x14ac:dyDescent="0.35">
      <c r="A982" t="s">
        <v>386</v>
      </c>
      <c r="B982" s="70" t="s">
        <v>313</v>
      </c>
      <c r="C982" s="62">
        <v>44392</v>
      </c>
      <c r="D982" s="71">
        <v>44392</v>
      </c>
      <c r="E982" s="70" t="s">
        <v>534</v>
      </c>
      <c r="F982" s="61" t="s">
        <v>535</v>
      </c>
      <c r="G982" s="16">
        <v>25259.149999999994</v>
      </c>
      <c r="H982" s="2">
        <v>44378</v>
      </c>
      <c r="I982" s="71">
        <v>44392</v>
      </c>
      <c r="J982">
        <f t="shared" si="60"/>
        <v>15</v>
      </c>
      <c r="K982" s="2">
        <f t="shared" si="61"/>
        <v>44385</v>
      </c>
      <c r="L982" s="82">
        <v>44392.5</v>
      </c>
      <c r="M982" s="79">
        <v>44392.5</v>
      </c>
      <c r="N982" s="2">
        <v>44391.5</v>
      </c>
      <c r="O982">
        <f t="shared" si="62"/>
        <v>7.5</v>
      </c>
      <c r="P982" s="3">
        <f t="shared" si="63"/>
        <v>189443.62499999994</v>
      </c>
    </row>
    <row r="983" spans="1:16" x14ac:dyDescent="0.35">
      <c r="A983" t="s">
        <v>386</v>
      </c>
      <c r="B983" s="70" t="s">
        <v>313</v>
      </c>
      <c r="C983" s="62">
        <v>44392</v>
      </c>
      <c r="D983" s="71">
        <v>44392</v>
      </c>
      <c r="E983" s="70" t="s">
        <v>538</v>
      </c>
      <c r="F983" s="61" t="s">
        <v>539</v>
      </c>
      <c r="G983" s="16">
        <v>162.5</v>
      </c>
      <c r="H983" s="2">
        <v>44378</v>
      </c>
      <c r="I983" s="71">
        <v>44392</v>
      </c>
      <c r="J983">
        <f t="shared" si="60"/>
        <v>15</v>
      </c>
      <c r="K983" s="2">
        <f t="shared" si="61"/>
        <v>44385</v>
      </c>
      <c r="L983" s="82">
        <v>44392.5</v>
      </c>
      <c r="M983" s="79">
        <v>44392.5</v>
      </c>
      <c r="N983" s="2">
        <v>44391.5</v>
      </c>
      <c r="O983">
        <f t="shared" si="62"/>
        <v>7.5</v>
      </c>
      <c r="P983" s="3">
        <f t="shared" si="63"/>
        <v>1218.75</v>
      </c>
    </row>
    <row r="984" spans="1:16" x14ac:dyDescent="0.35">
      <c r="A984" t="s">
        <v>386</v>
      </c>
      <c r="B984" s="70" t="s">
        <v>313</v>
      </c>
      <c r="C984" s="62">
        <v>44392</v>
      </c>
      <c r="D984" s="71">
        <v>44392</v>
      </c>
      <c r="E984" s="70" t="s">
        <v>553</v>
      </c>
      <c r="F984" s="61" t="s">
        <v>554</v>
      </c>
      <c r="G984" s="16">
        <v>1737.29</v>
      </c>
      <c r="H984" s="2">
        <v>44378</v>
      </c>
      <c r="I984" s="71">
        <v>44392</v>
      </c>
      <c r="J984">
        <f t="shared" si="60"/>
        <v>15</v>
      </c>
      <c r="K984" s="2">
        <f t="shared" si="61"/>
        <v>44385</v>
      </c>
      <c r="L984" s="82">
        <v>44392.5</v>
      </c>
      <c r="M984" s="79">
        <v>44392.5</v>
      </c>
      <c r="N984" s="2">
        <v>44391.5</v>
      </c>
      <c r="O984">
        <f t="shared" si="62"/>
        <v>7.5</v>
      </c>
      <c r="P984" s="3">
        <f t="shared" si="63"/>
        <v>13029.674999999999</v>
      </c>
    </row>
    <row r="985" spans="1:16" x14ac:dyDescent="0.35">
      <c r="A985" t="s">
        <v>386</v>
      </c>
      <c r="B985" s="21" t="s">
        <v>313</v>
      </c>
      <c r="C985" s="46">
        <v>44392</v>
      </c>
      <c r="D985" s="2">
        <v>44392</v>
      </c>
      <c r="E985" s="68" t="s">
        <v>544</v>
      </c>
      <c r="F985" t="s">
        <v>545</v>
      </c>
      <c r="G985" s="3">
        <v>827.40999999999963</v>
      </c>
      <c r="H985" s="2">
        <v>44378</v>
      </c>
      <c r="I985" s="2">
        <v>44392</v>
      </c>
      <c r="J985">
        <f t="shared" si="60"/>
        <v>15</v>
      </c>
      <c r="K985" s="2">
        <f t="shared" si="61"/>
        <v>44385</v>
      </c>
      <c r="L985" s="80">
        <v>44392.5</v>
      </c>
      <c r="M985" s="79">
        <v>44413.5</v>
      </c>
      <c r="O985">
        <f t="shared" si="62"/>
        <v>28.5</v>
      </c>
      <c r="P985" s="3">
        <f t="shared" si="63"/>
        <v>23581.18499999999</v>
      </c>
    </row>
    <row r="986" spans="1:16" x14ac:dyDescent="0.35">
      <c r="A986" t="s">
        <v>386</v>
      </c>
      <c r="B986" s="21" t="s">
        <v>313</v>
      </c>
      <c r="C986" s="46">
        <v>44392</v>
      </c>
      <c r="D986" s="2">
        <v>44392</v>
      </c>
      <c r="E986" s="68" t="s">
        <v>544</v>
      </c>
      <c r="F986" t="s">
        <v>546</v>
      </c>
      <c r="G986" s="3">
        <v>68211.80999999991</v>
      </c>
      <c r="H986" s="2">
        <v>44378</v>
      </c>
      <c r="I986" s="2">
        <v>44392</v>
      </c>
      <c r="J986">
        <f t="shared" si="60"/>
        <v>15</v>
      </c>
      <c r="K986" s="2">
        <f t="shared" si="61"/>
        <v>44385</v>
      </c>
      <c r="L986" s="80">
        <v>44392.5</v>
      </c>
      <c r="M986" s="79">
        <v>44431.5</v>
      </c>
      <c r="O986">
        <f t="shared" si="62"/>
        <v>46.5</v>
      </c>
      <c r="P986" s="3">
        <f t="shared" si="63"/>
        <v>3171849.1649999958</v>
      </c>
    </row>
    <row r="987" spans="1:16" x14ac:dyDescent="0.35">
      <c r="A987" t="s">
        <v>386</v>
      </c>
      <c r="B987" s="70" t="s">
        <v>313</v>
      </c>
      <c r="C987" s="62">
        <v>44407</v>
      </c>
      <c r="D987" s="71">
        <v>44408</v>
      </c>
      <c r="E987" s="70" t="s">
        <v>430</v>
      </c>
      <c r="F987" s="61" t="s">
        <v>431</v>
      </c>
      <c r="G987" s="16">
        <v>22.62</v>
      </c>
      <c r="H987" s="2">
        <v>44393</v>
      </c>
      <c r="I987" s="71">
        <v>44408</v>
      </c>
      <c r="J987">
        <f t="shared" si="60"/>
        <v>16</v>
      </c>
      <c r="K987" s="2">
        <f t="shared" si="61"/>
        <v>44400.5</v>
      </c>
      <c r="L987" s="82">
        <v>44407.5</v>
      </c>
      <c r="M987" s="82">
        <v>44407.5</v>
      </c>
      <c r="O987">
        <f t="shared" si="62"/>
        <v>7</v>
      </c>
      <c r="P987" s="3">
        <f t="shared" si="63"/>
        <v>158.34</v>
      </c>
    </row>
    <row r="988" spans="1:16" x14ac:dyDescent="0.35">
      <c r="A988" t="s">
        <v>389</v>
      </c>
      <c r="B988" s="70" t="s">
        <v>313</v>
      </c>
      <c r="C988" s="62">
        <v>44407</v>
      </c>
      <c r="D988" s="71">
        <v>44408</v>
      </c>
      <c r="E988" s="70" t="s">
        <v>432</v>
      </c>
      <c r="F988" s="61" t="s">
        <v>433</v>
      </c>
      <c r="G988" s="16">
        <v>33.93</v>
      </c>
      <c r="H988" s="2">
        <v>44393</v>
      </c>
      <c r="I988" s="71">
        <v>44408</v>
      </c>
      <c r="J988">
        <f t="shared" si="60"/>
        <v>16</v>
      </c>
      <c r="K988" s="2">
        <f t="shared" si="61"/>
        <v>44400.5</v>
      </c>
      <c r="L988" s="82">
        <v>44407.5</v>
      </c>
      <c r="M988" s="82">
        <v>44407.5</v>
      </c>
      <c r="O988">
        <f t="shared" si="62"/>
        <v>7</v>
      </c>
      <c r="P988" s="3">
        <f t="shared" si="63"/>
        <v>237.51</v>
      </c>
    </row>
    <row r="989" spans="1:16" x14ac:dyDescent="0.35">
      <c r="A989" t="s">
        <v>389</v>
      </c>
      <c r="B989" s="70" t="s">
        <v>313</v>
      </c>
      <c r="C989" s="62">
        <v>44407</v>
      </c>
      <c r="D989" s="71">
        <v>44408</v>
      </c>
      <c r="E989" s="70" t="s">
        <v>434</v>
      </c>
      <c r="F989" s="61" t="s">
        <v>435</v>
      </c>
      <c r="G989" s="16">
        <v>24.11</v>
      </c>
      <c r="H989" s="2">
        <v>44393</v>
      </c>
      <c r="I989" s="71">
        <v>44408</v>
      </c>
      <c r="J989">
        <f t="shared" si="60"/>
        <v>16</v>
      </c>
      <c r="K989" s="2">
        <f t="shared" si="61"/>
        <v>44400.5</v>
      </c>
      <c r="L989" s="82">
        <v>44407.5</v>
      </c>
      <c r="M989" s="82">
        <v>44407.5</v>
      </c>
      <c r="O989">
        <f t="shared" si="62"/>
        <v>7</v>
      </c>
      <c r="P989" s="3">
        <f t="shared" si="63"/>
        <v>168.76999999999998</v>
      </c>
    </row>
    <row r="990" spans="1:16" x14ac:dyDescent="0.35">
      <c r="A990" t="s">
        <v>389</v>
      </c>
      <c r="B990" s="70" t="s">
        <v>313</v>
      </c>
      <c r="C990" s="62">
        <v>44407</v>
      </c>
      <c r="D990" s="71">
        <v>44408</v>
      </c>
      <c r="E990" s="70" t="s">
        <v>438</v>
      </c>
      <c r="F990" s="61" t="s">
        <v>439</v>
      </c>
      <c r="G990" s="16">
        <v>37.39</v>
      </c>
      <c r="H990" s="2">
        <v>44393</v>
      </c>
      <c r="I990" s="71">
        <v>44408</v>
      </c>
      <c r="J990">
        <f t="shared" si="60"/>
        <v>16</v>
      </c>
      <c r="K990" s="2">
        <f t="shared" si="61"/>
        <v>44400.5</v>
      </c>
      <c r="L990" s="82">
        <v>44407.5</v>
      </c>
      <c r="M990" s="82">
        <v>44407.5</v>
      </c>
      <c r="O990">
        <f t="shared" si="62"/>
        <v>7</v>
      </c>
      <c r="P990" s="3">
        <f t="shared" si="63"/>
        <v>261.73</v>
      </c>
    </row>
    <row r="991" spans="1:16" x14ac:dyDescent="0.35">
      <c r="A991" t="s">
        <v>389</v>
      </c>
      <c r="B991" s="70" t="s">
        <v>313</v>
      </c>
      <c r="C991" s="62">
        <v>44407</v>
      </c>
      <c r="D991" s="71">
        <v>44408</v>
      </c>
      <c r="E991" s="70" t="s">
        <v>440</v>
      </c>
      <c r="F991" s="61" t="s">
        <v>441</v>
      </c>
      <c r="G991" s="16">
        <v>10.02</v>
      </c>
      <c r="H991" s="2">
        <v>44393</v>
      </c>
      <c r="I991" s="71">
        <v>44408</v>
      </c>
      <c r="J991">
        <f t="shared" si="60"/>
        <v>16</v>
      </c>
      <c r="K991" s="2">
        <f t="shared" si="61"/>
        <v>44400.5</v>
      </c>
      <c r="L991" s="82">
        <v>44407.5</v>
      </c>
      <c r="M991" s="79">
        <v>44403.5</v>
      </c>
      <c r="O991">
        <f t="shared" si="62"/>
        <v>3</v>
      </c>
      <c r="P991" s="3">
        <f t="shared" si="63"/>
        <v>30.06</v>
      </c>
    </row>
    <row r="992" spans="1:16" x14ac:dyDescent="0.35">
      <c r="A992" t="s">
        <v>389</v>
      </c>
      <c r="B992" s="70" t="s">
        <v>313</v>
      </c>
      <c r="C992" s="62">
        <v>44407</v>
      </c>
      <c r="D992" s="71">
        <v>44408</v>
      </c>
      <c r="E992" s="70" t="s">
        <v>442</v>
      </c>
      <c r="F992" s="61" t="s">
        <v>443</v>
      </c>
      <c r="G992" s="16">
        <v>21</v>
      </c>
      <c r="H992" s="2">
        <v>44393</v>
      </c>
      <c r="I992" s="71">
        <v>44408</v>
      </c>
      <c r="J992">
        <f t="shared" si="60"/>
        <v>16</v>
      </c>
      <c r="K992" s="2">
        <f t="shared" si="61"/>
        <v>44400.5</v>
      </c>
      <c r="L992" s="82">
        <v>44407.5</v>
      </c>
      <c r="M992" s="82">
        <v>44407.5</v>
      </c>
      <c r="O992">
        <f t="shared" si="62"/>
        <v>7</v>
      </c>
      <c r="P992" s="3">
        <f t="shared" si="63"/>
        <v>147</v>
      </c>
    </row>
    <row r="993" spans="1:16" x14ac:dyDescent="0.35">
      <c r="A993" t="s">
        <v>389</v>
      </c>
      <c r="B993" s="70" t="s">
        <v>313</v>
      </c>
      <c r="C993" s="62">
        <v>44407</v>
      </c>
      <c r="D993" s="71">
        <v>44408</v>
      </c>
      <c r="E993" s="70" t="s">
        <v>478</v>
      </c>
      <c r="F993" s="61" t="s">
        <v>479</v>
      </c>
      <c r="G993" s="16">
        <v>50</v>
      </c>
      <c r="H993" s="2">
        <v>44393</v>
      </c>
      <c r="I993" s="71">
        <v>44408</v>
      </c>
      <c r="J993">
        <f t="shared" si="60"/>
        <v>16</v>
      </c>
      <c r="K993" s="2">
        <f t="shared" si="61"/>
        <v>44400.5</v>
      </c>
      <c r="L993" s="82">
        <v>44407.5</v>
      </c>
      <c r="M993" s="82">
        <v>44407.5</v>
      </c>
      <c r="O993">
        <f t="shared" si="62"/>
        <v>7</v>
      </c>
      <c r="P993" s="3">
        <f t="shared" si="63"/>
        <v>350</v>
      </c>
    </row>
    <row r="994" spans="1:16" x14ac:dyDescent="0.35">
      <c r="A994" t="s">
        <v>389</v>
      </c>
      <c r="B994" s="70" t="s">
        <v>313</v>
      </c>
      <c r="C994" s="62">
        <v>44407</v>
      </c>
      <c r="D994" s="71">
        <v>44408</v>
      </c>
      <c r="E994" s="70" t="s">
        <v>480</v>
      </c>
      <c r="F994" s="61" t="s">
        <v>481</v>
      </c>
      <c r="G994" s="16">
        <v>50</v>
      </c>
      <c r="H994" s="2">
        <v>44393</v>
      </c>
      <c r="I994" s="71">
        <v>44408</v>
      </c>
      <c r="J994">
        <f t="shared" si="60"/>
        <v>16</v>
      </c>
      <c r="K994" s="2">
        <f t="shared" si="61"/>
        <v>44400.5</v>
      </c>
      <c r="L994" s="82">
        <v>44407.5</v>
      </c>
      <c r="M994" s="82">
        <v>44407.5</v>
      </c>
      <c r="O994">
        <f t="shared" si="62"/>
        <v>7</v>
      </c>
      <c r="P994" s="3">
        <f t="shared" si="63"/>
        <v>350</v>
      </c>
    </row>
    <row r="995" spans="1:16" x14ac:dyDescent="0.35">
      <c r="A995" t="s">
        <v>389</v>
      </c>
      <c r="B995" s="70" t="s">
        <v>313</v>
      </c>
      <c r="C995" s="62">
        <v>44407</v>
      </c>
      <c r="D995" s="71">
        <v>44408</v>
      </c>
      <c r="E995" s="70" t="s">
        <v>444</v>
      </c>
      <c r="F995" s="61" t="s">
        <v>445</v>
      </c>
      <c r="G995" s="16">
        <v>144.41</v>
      </c>
      <c r="H995" s="2">
        <v>44393</v>
      </c>
      <c r="I995" s="71">
        <v>44408</v>
      </c>
      <c r="J995">
        <f t="shared" si="60"/>
        <v>16</v>
      </c>
      <c r="K995" s="2">
        <f t="shared" si="61"/>
        <v>44400.5</v>
      </c>
      <c r="L995" s="82">
        <v>44407.5</v>
      </c>
      <c r="M995" s="82">
        <v>44407.5</v>
      </c>
      <c r="O995">
        <f t="shared" si="62"/>
        <v>7</v>
      </c>
      <c r="P995" s="3">
        <f t="shared" si="63"/>
        <v>1010.87</v>
      </c>
    </row>
    <row r="996" spans="1:16" x14ac:dyDescent="0.35">
      <c r="A996" t="s">
        <v>389</v>
      </c>
      <c r="B996" s="70" t="s">
        <v>313</v>
      </c>
      <c r="C996" s="62">
        <v>44407</v>
      </c>
      <c r="D996" s="71">
        <v>44408</v>
      </c>
      <c r="E996" s="70" t="s">
        <v>490</v>
      </c>
      <c r="F996" s="61" t="s">
        <v>491</v>
      </c>
      <c r="G996" s="16">
        <v>62.5</v>
      </c>
      <c r="H996" s="2">
        <v>44393</v>
      </c>
      <c r="I996" s="71">
        <v>44408</v>
      </c>
      <c r="J996">
        <f t="shared" si="60"/>
        <v>16</v>
      </c>
      <c r="K996" s="2">
        <f t="shared" si="61"/>
        <v>44400.5</v>
      </c>
      <c r="L996" s="82">
        <v>44407.5</v>
      </c>
      <c r="M996" s="79">
        <v>44407.5</v>
      </c>
      <c r="O996">
        <f t="shared" si="62"/>
        <v>7</v>
      </c>
      <c r="P996" s="3">
        <f t="shared" si="63"/>
        <v>437.5</v>
      </c>
    </row>
    <row r="997" spans="1:16" x14ac:dyDescent="0.35">
      <c r="A997" t="s">
        <v>389</v>
      </c>
      <c r="B997" s="70" t="s">
        <v>313</v>
      </c>
      <c r="C997" s="62">
        <v>44407</v>
      </c>
      <c r="D997" s="71">
        <v>44408</v>
      </c>
      <c r="E997" s="70" t="s">
        <v>494</v>
      </c>
      <c r="F997" s="61" t="s">
        <v>495</v>
      </c>
      <c r="G997" s="16">
        <v>5.26</v>
      </c>
      <c r="H997" s="2">
        <v>44393</v>
      </c>
      <c r="I997" s="71">
        <v>44408</v>
      </c>
      <c r="J997">
        <f t="shared" si="60"/>
        <v>16</v>
      </c>
      <c r="K997" s="2">
        <f t="shared" si="61"/>
        <v>44400.5</v>
      </c>
      <c r="L997" s="82">
        <v>44407.5</v>
      </c>
      <c r="M997" s="82">
        <v>44407.5</v>
      </c>
      <c r="O997">
        <f t="shared" si="62"/>
        <v>7</v>
      </c>
      <c r="P997" s="3">
        <f t="shared" si="63"/>
        <v>36.82</v>
      </c>
    </row>
    <row r="998" spans="1:16" x14ac:dyDescent="0.35">
      <c r="A998" t="s">
        <v>389</v>
      </c>
      <c r="B998" s="70" t="s">
        <v>313</v>
      </c>
      <c r="C998" s="62">
        <v>44407</v>
      </c>
      <c r="D998" s="71">
        <v>44408</v>
      </c>
      <c r="E998" s="70" t="s">
        <v>498</v>
      </c>
      <c r="F998" s="61" t="s">
        <v>499</v>
      </c>
      <c r="G998" s="16">
        <v>2.5499999999999998</v>
      </c>
      <c r="H998" s="2">
        <v>44393</v>
      </c>
      <c r="I998" s="71">
        <v>44408</v>
      </c>
      <c r="J998">
        <f t="shared" si="60"/>
        <v>16</v>
      </c>
      <c r="K998" s="2">
        <f t="shared" si="61"/>
        <v>44400.5</v>
      </c>
      <c r="L998" s="82">
        <v>44407.5</v>
      </c>
      <c r="M998" s="82">
        <v>44407.5</v>
      </c>
      <c r="O998">
        <f t="shared" si="62"/>
        <v>7</v>
      </c>
      <c r="P998" s="3">
        <f t="shared" si="63"/>
        <v>17.849999999999998</v>
      </c>
    </row>
    <row r="999" spans="1:16" x14ac:dyDescent="0.35">
      <c r="A999" t="s">
        <v>389</v>
      </c>
      <c r="B999" s="70" t="s">
        <v>313</v>
      </c>
      <c r="C999" s="62">
        <v>44407</v>
      </c>
      <c r="D999" s="71">
        <v>44408</v>
      </c>
      <c r="E999" s="70" t="s">
        <v>430</v>
      </c>
      <c r="F999" s="61" t="s">
        <v>431</v>
      </c>
      <c r="G999" s="16">
        <v>40.409999999999997</v>
      </c>
      <c r="H999" s="2">
        <v>44393</v>
      </c>
      <c r="I999" s="71">
        <v>44408</v>
      </c>
      <c r="J999">
        <f t="shared" si="60"/>
        <v>16</v>
      </c>
      <c r="K999" s="2">
        <f t="shared" si="61"/>
        <v>44400.5</v>
      </c>
      <c r="L999" s="82">
        <v>44407.5</v>
      </c>
      <c r="M999" s="82">
        <v>44407.5</v>
      </c>
      <c r="O999">
        <f t="shared" si="62"/>
        <v>7</v>
      </c>
      <c r="P999" s="3">
        <f t="shared" si="63"/>
        <v>282.87</v>
      </c>
    </row>
    <row r="1000" spans="1:16" x14ac:dyDescent="0.35">
      <c r="A1000" t="s">
        <v>389</v>
      </c>
      <c r="B1000" s="70" t="s">
        <v>313</v>
      </c>
      <c r="C1000" s="62">
        <v>44407</v>
      </c>
      <c r="D1000" s="71">
        <v>44408</v>
      </c>
      <c r="E1000" s="70" t="s">
        <v>432</v>
      </c>
      <c r="F1000" s="61" t="s">
        <v>433</v>
      </c>
      <c r="G1000" s="16">
        <v>60.61</v>
      </c>
      <c r="H1000" s="2">
        <v>44393</v>
      </c>
      <c r="I1000" s="71">
        <v>44408</v>
      </c>
      <c r="J1000">
        <f t="shared" si="60"/>
        <v>16</v>
      </c>
      <c r="K1000" s="2">
        <f t="shared" si="61"/>
        <v>44400.5</v>
      </c>
      <c r="L1000" s="82">
        <v>44407.5</v>
      </c>
      <c r="M1000" s="82">
        <v>44407.5</v>
      </c>
      <c r="O1000">
        <f t="shared" si="62"/>
        <v>7</v>
      </c>
      <c r="P1000" s="3">
        <f t="shared" si="63"/>
        <v>424.27</v>
      </c>
    </row>
    <row r="1001" spans="1:16" x14ac:dyDescent="0.35">
      <c r="A1001" t="s">
        <v>389</v>
      </c>
      <c r="B1001" s="70" t="s">
        <v>313</v>
      </c>
      <c r="C1001" s="62">
        <v>44407</v>
      </c>
      <c r="D1001" s="71">
        <v>44408</v>
      </c>
      <c r="E1001" s="70" t="s">
        <v>434</v>
      </c>
      <c r="F1001" s="61" t="s">
        <v>435</v>
      </c>
      <c r="G1001" s="16">
        <v>106.06</v>
      </c>
      <c r="H1001" s="2">
        <v>44393</v>
      </c>
      <c r="I1001" s="71">
        <v>44408</v>
      </c>
      <c r="J1001">
        <f t="shared" si="60"/>
        <v>16</v>
      </c>
      <c r="K1001" s="2">
        <f t="shared" si="61"/>
        <v>44400.5</v>
      </c>
      <c r="L1001" s="82">
        <v>44407.5</v>
      </c>
      <c r="M1001" s="82">
        <v>44407.5</v>
      </c>
      <c r="O1001">
        <f t="shared" si="62"/>
        <v>7</v>
      </c>
      <c r="P1001" s="3">
        <f t="shared" si="63"/>
        <v>742.42000000000007</v>
      </c>
    </row>
    <row r="1002" spans="1:16" x14ac:dyDescent="0.35">
      <c r="A1002" t="s">
        <v>389</v>
      </c>
      <c r="B1002" s="70" t="s">
        <v>313</v>
      </c>
      <c r="C1002" s="62">
        <v>44407</v>
      </c>
      <c r="D1002" s="71">
        <v>44408</v>
      </c>
      <c r="E1002" s="70" t="s">
        <v>440</v>
      </c>
      <c r="F1002" s="61" t="s">
        <v>441</v>
      </c>
      <c r="G1002" s="16">
        <v>10.59</v>
      </c>
      <c r="H1002" s="2">
        <v>44393</v>
      </c>
      <c r="I1002" s="71">
        <v>44408</v>
      </c>
      <c r="J1002">
        <f t="shared" si="60"/>
        <v>16</v>
      </c>
      <c r="K1002" s="2">
        <f t="shared" si="61"/>
        <v>44400.5</v>
      </c>
      <c r="L1002" s="82">
        <v>44407.5</v>
      </c>
      <c r="M1002" s="79">
        <v>44403.5</v>
      </c>
      <c r="O1002">
        <f t="shared" si="62"/>
        <v>3</v>
      </c>
      <c r="P1002" s="3">
        <f t="shared" si="63"/>
        <v>31.77</v>
      </c>
    </row>
    <row r="1003" spans="1:16" x14ac:dyDescent="0.35">
      <c r="A1003" t="s">
        <v>389</v>
      </c>
      <c r="B1003" s="70" t="s">
        <v>313</v>
      </c>
      <c r="C1003" s="62">
        <v>44407</v>
      </c>
      <c r="D1003" s="71">
        <v>44408</v>
      </c>
      <c r="E1003" s="70" t="s">
        <v>468</v>
      </c>
      <c r="F1003" s="61" t="s">
        <v>469</v>
      </c>
      <c r="G1003" s="16">
        <v>0.85</v>
      </c>
      <c r="H1003" s="2">
        <v>44393</v>
      </c>
      <c r="I1003" s="71">
        <v>44408</v>
      </c>
      <c r="J1003">
        <f t="shared" si="60"/>
        <v>16</v>
      </c>
      <c r="K1003" s="2">
        <f t="shared" si="61"/>
        <v>44400.5</v>
      </c>
      <c r="L1003" s="82">
        <v>44407.5</v>
      </c>
      <c r="M1003" s="82">
        <v>44407.5</v>
      </c>
      <c r="O1003">
        <f t="shared" si="62"/>
        <v>7</v>
      </c>
      <c r="P1003" s="3">
        <f t="shared" si="63"/>
        <v>5.95</v>
      </c>
    </row>
    <row r="1004" spans="1:16" x14ac:dyDescent="0.35">
      <c r="A1004" t="s">
        <v>389</v>
      </c>
      <c r="B1004" s="70" t="s">
        <v>313</v>
      </c>
      <c r="C1004" s="62">
        <v>44407</v>
      </c>
      <c r="D1004" s="71">
        <v>44408</v>
      </c>
      <c r="E1004" s="70" t="s">
        <v>442</v>
      </c>
      <c r="F1004" s="61" t="s">
        <v>443</v>
      </c>
      <c r="G1004" s="16">
        <v>26.5</v>
      </c>
      <c r="H1004" s="2">
        <v>44393</v>
      </c>
      <c r="I1004" s="71">
        <v>44408</v>
      </c>
      <c r="J1004">
        <f t="shared" si="60"/>
        <v>16</v>
      </c>
      <c r="K1004" s="2">
        <f t="shared" si="61"/>
        <v>44400.5</v>
      </c>
      <c r="L1004" s="82">
        <v>44407.5</v>
      </c>
      <c r="M1004" s="82">
        <v>44407.5</v>
      </c>
      <c r="O1004">
        <f t="shared" si="62"/>
        <v>7</v>
      </c>
      <c r="P1004" s="3">
        <f t="shared" si="63"/>
        <v>185.5</v>
      </c>
    </row>
    <row r="1005" spans="1:16" x14ac:dyDescent="0.35">
      <c r="A1005" t="s">
        <v>389</v>
      </c>
      <c r="B1005" s="70" t="s">
        <v>313</v>
      </c>
      <c r="C1005" s="62">
        <v>44407</v>
      </c>
      <c r="D1005" s="71">
        <v>44408</v>
      </c>
      <c r="E1005" s="70" t="s">
        <v>476</v>
      </c>
      <c r="F1005" s="61" t="s">
        <v>477</v>
      </c>
      <c r="G1005" s="16">
        <v>0.81</v>
      </c>
      <c r="H1005" s="2">
        <v>44393</v>
      </c>
      <c r="I1005" s="71">
        <v>44408</v>
      </c>
      <c r="J1005">
        <f t="shared" si="60"/>
        <v>16</v>
      </c>
      <c r="K1005" s="2">
        <f t="shared" si="61"/>
        <v>44400.5</v>
      </c>
      <c r="L1005" s="82">
        <v>44407.5</v>
      </c>
      <c r="M1005" s="82">
        <v>44407.5</v>
      </c>
      <c r="O1005">
        <f t="shared" si="62"/>
        <v>7</v>
      </c>
      <c r="P1005" s="3">
        <f t="shared" si="63"/>
        <v>5.67</v>
      </c>
    </row>
    <row r="1006" spans="1:16" x14ac:dyDescent="0.35">
      <c r="A1006" t="s">
        <v>389</v>
      </c>
      <c r="B1006" s="70" t="s">
        <v>313</v>
      </c>
      <c r="C1006" s="62">
        <v>44407</v>
      </c>
      <c r="D1006" s="71">
        <v>44408</v>
      </c>
      <c r="E1006" s="70" t="s">
        <v>478</v>
      </c>
      <c r="F1006" s="61" t="s">
        <v>479</v>
      </c>
      <c r="G1006" s="16">
        <v>208.34</v>
      </c>
      <c r="H1006" s="2">
        <v>44393</v>
      </c>
      <c r="I1006" s="71">
        <v>44408</v>
      </c>
      <c r="J1006">
        <f t="shared" si="60"/>
        <v>16</v>
      </c>
      <c r="K1006" s="2">
        <f t="shared" si="61"/>
        <v>44400.5</v>
      </c>
      <c r="L1006" s="82">
        <v>44407.5</v>
      </c>
      <c r="M1006" s="82">
        <v>44407.5</v>
      </c>
      <c r="O1006">
        <f t="shared" si="62"/>
        <v>7</v>
      </c>
      <c r="P1006" s="3">
        <f t="shared" si="63"/>
        <v>1458.38</v>
      </c>
    </row>
    <row r="1007" spans="1:16" x14ac:dyDescent="0.35">
      <c r="A1007" t="s">
        <v>389</v>
      </c>
      <c r="B1007" s="70" t="s">
        <v>313</v>
      </c>
      <c r="C1007" s="62">
        <v>44407</v>
      </c>
      <c r="D1007" s="71">
        <v>44408</v>
      </c>
      <c r="E1007" s="70" t="s">
        <v>488</v>
      </c>
      <c r="F1007" s="61" t="s">
        <v>489</v>
      </c>
      <c r="G1007" s="16">
        <v>14.92</v>
      </c>
      <c r="H1007" s="2">
        <v>44393</v>
      </c>
      <c r="I1007" s="71">
        <v>44408</v>
      </c>
      <c r="J1007">
        <f t="shared" si="60"/>
        <v>16</v>
      </c>
      <c r="K1007" s="2">
        <f t="shared" si="61"/>
        <v>44400.5</v>
      </c>
      <c r="L1007" s="82">
        <v>44407.5</v>
      </c>
      <c r="M1007" s="79">
        <v>44421.5</v>
      </c>
      <c r="O1007">
        <f t="shared" si="62"/>
        <v>21</v>
      </c>
      <c r="P1007" s="3">
        <f t="shared" si="63"/>
        <v>313.32</v>
      </c>
    </row>
    <row r="1008" spans="1:16" x14ac:dyDescent="0.35">
      <c r="A1008" t="s">
        <v>389</v>
      </c>
      <c r="B1008" s="70" t="s">
        <v>313</v>
      </c>
      <c r="C1008" s="62">
        <v>44407</v>
      </c>
      <c r="D1008" s="71">
        <v>44408</v>
      </c>
      <c r="E1008" s="70" t="s">
        <v>444</v>
      </c>
      <c r="F1008" s="61" t="s">
        <v>445</v>
      </c>
      <c r="G1008" s="16">
        <v>61.66</v>
      </c>
      <c r="H1008" s="2">
        <v>44393</v>
      </c>
      <c r="I1008" s="71">
        <v>44408</v>
      </c>
      <c r="J1008">
        <f t="shared" si="60"/>
        <v>16</v>
      </c>
      <c r="K1008" s="2">
        <f t="shared" si="61"/>
        <v>44400.5</v>
      </c>
      <c r="L1008" s="82">
        <v>44407.5</v>
      </c>
      <c r="M1008" s="82">
        <v>44407.5</v>
      </c>
      <c r="O1008">
        <f t="shared" si="62"/>
        <v>7</v>
      </c>
      <c r="P1008" s="3">
        <f t="shared" si="63"/>
        <v>431.62</v>
      </c>
    </row>
    <row r="1009" spans="1:16" x14ac:dyDescent="0.35">
      <c r="A1009" t="s">
        <v>389</v>
      </c>
      <c r="B1009" s="70" t="s">
        <v>313</v>
      </c>
      <c r="C1009" s="62">
        <v>44407</v>
      </c>
      <c r="D1009" s="71">
        <v>44408</v>
      </c>
      <c r="E1009" s="70" t="s">
        <v>494</v>
      </c>
      <c r="F1009" s="61" t="s">
        <v>495</v>
      </c>
      <c r="G1009" s="16">
        <v>32.76</v>
      </c>
      <c r="H1009" s="2">
        <v>44393</v>
      </c>
      <c r="I1009" s="71">
        <v>44408</v>
      </c>
      <c r="J1009">
        <f t="shared" si="60"/>
        <v>16</v>
      </c>
      <c r="K1009" s="2">
        <f t="shared" si="61"/>
        <v>44400.5</v>
      </c>
      <c r="L1009" s="82">
        <v>44407.5</v>
      </c>
      <c r="M1009" s="82">
        <v>44407.5</v>
      </c>
      <c r="O1009">
        <f t="shared" si="62"/>
        <v>7</v>
      </c>
      <c r="P1009" s="3">
        <f t="shared" si="63"/>
        <v>229.32</v>
      </c>
    </row>
    <row r="1010" spans="1:16" x14ac:dyDescent="0.35">
      <c r="A1010" t="s">
        <v>389</v>
      </c>
      <c r="B1010" s="70" t="s">
        <v>313</v>
      </c>
      <c r="C1010" s="62">
        <v>44407</v>
      </c>
      <c r="D1010" s="71">
        <v>44408</v>
      </c>
      <c r="E1010" s="70" t="s">
        <v>496</v>
      </c>
      <c r="F1010" s="61" t="s">
        <v>497</v>
      </c>
      <c r="G1010" s="16">
        <v>8.5</v>
      </c>
      <c r="H1010" s="2">
        <v>44393</v>
      </c>
      <c r="I1010" s="71">
        <v>44408</v>
      </c>
      <c r="J1010">
        <f t="shared" si="60"/>
        <v>16</v>
      </c>
      <c r="K1010" s="2">
        <f t="shared" si="61"/>
        <v>44400.5</v>
      </c>
      <c r="L1010" s="82">
        <v>44407.5</v>
      </c>
      <c r="M1010" s="82">
        <v>44407.5</v>
      </c>
      <c r="O1010">
        <f t="shared" si="62"/>
        <v>7</v>
      </c>
      <c r="P1010" s="3">
        <f t="shared" si="63"/>
        <v>59.5</v>
      </c>
    </row>
    <row r="1011" spans="1:16" x14ac:dyDescent="0.35">
      <c r="A1011" t="s">
        <v>389</v>
      </c>
      <c r="B1011" s="70" t="s">
        <v>313</v>
      </c>
      <c r="C1011" s="62">
        <v>44407</v>
      </c>
      <c r="D1011" s="71">
        <v>44408</v>
      </c>
      <c r="E1011" s="70" t="s">
        <v>498</v>
      </c>
      <c r="F1011" s="61" t="s">
        <v>499</v>
      </c>
      <c r="G1011" s="16">
        <v>9.6300000000000008</v>
      </c>
      <c r="H1011" s="2">
        <v>44393</v>
      </c>
      <c r="I1011" s="71">
        <v>44408</v>
      </c>
      <c r="J1011">
        <f t="shared" si="60"/>
        <v>16</v>
      </c>
      <c r="K1011" s="2">
        <f t="shared" si="61"/>
        <v>44400.5</v>
      </c>
      <c r="L1011" s="82">
        <v>44407.5</v>
      </c>
      <c r="M1011" s="82">
        <v>44407.5</v>
      </c>
      <c r="O1011">
        <f t="shared" si="62"/>
        <v>7</v>
      </c>
      <c r="P1011" s="3">
        <f t="shared" si="63"/>
        <v>67.410000000000011</v>
      </c>
    </row>
    <row r="1012" spans="1:16" x14ac:dyDescent="0.35">
      <c r="A1012" t="s">
        <v>389</v>
      </c>
      <c r="B1012" s="70" t="s">
        <v>313</v>
      </c>
      <c r="C1012" s="62">
        <v>44407</v>
      </c>
      <c r="D1012" s="71">
        <v>44408</v>
      </c>
      <c r="E1012" s="70" t="s">
        <v>500</v>
      </c>
      <c r="F1012" s="61" t="s">
        <v>501</v>
      </c>
      <c r="G1012" s="16">
        <v>5.0999999999999996</v>
      </c>
      <c r="H1012" s="2">
        <v>44393</v>
      </c>
      <c r="I1012" s="71">
        <v>44408</v>
      </c>
      <c r="J1012">
        <f t="shared" si="60"/>
        <v>16</v>
      </c>
      <c r="K1012" s="2">
        <f t="shared" si="61"/>
        <v>44400.5</v>
      </c>
      <c r="L1012" s="82">
        <v>44407.5</v>
      </c>
      <c r="M1012" s="82">
        <v>44407.5</v>
      </c>
      <c r="O1012">
        <f t="shared" si="62"/>
        <v>7</v>
      </c>
      <c r="P1012" s="3">
        <f t="shared" si="63"/>
        <v>35.699999999999996</v>
      </c>
    </row>
    <row r="1013" spans="1:16" x14ac:dyDescent="0.35">
      <c r="A1013" t="s">
        <v>389</v>
      </c>
      <c r="B1013" s="70" t="s">
        <v>313</v>
      </c>
      <c r="C1013" s="62">
        <v>44407</v>
      </c>
      <c r="D1013" s="71">
        <v>44408</v>
      </c>
      <c r="E1013" s="70" t="s">
        <v>430</v>
      </c>
      <c r="F1013" s="61" t="s">
        <v>431</v>
      </c>
      <c r="G1013" s="16">
        <v>71.58</v>
      </c>
      <c r="H1013" s="2">
        <v>44393</v>
      </c>
      <c r="I1013" s="71">
        <v>44408</v>
      </c>
      <c r="J1013">
        <f t="shared" si="60"/>
        <v>16</v>
      </c>
      <c r="K1013" s="2">
        <f t="shared" si="61"/>
        <v>44400.5</v>
      </c>
      <c r="L1013" s="82">
        <v>44407.5</v>
      </c>
      <c r="M1013" s="82">
        <v>44407.5</v>
      </c>
      <c r="O1013">
        <f t="shared" si="62"/>
        <v>7</v>
      </c>
      <c r="P1013" s="3">
        <f t="shared" si="63"/>
        <v>501.06</v>
      </c>
    </row>
    <row r="1014" spans="1:16" x14ac:dyDescent="0.35">
      <c r="A1014" t="s">
        <v>389</v>
      </c>
      <c r="B1014" s="70" t="s">
        <v>313</v>
      </c>
      <c r="C1014" s="62">
        <v>44407</v>
      </c>
      <c r="D1014" s="71">
        <v>44408</v>
      </c>
      <c r="E1014" s="70" t="s">
        <v>432</v>
      </c>
      <c r="F1014" s="61" t="s">
        <v>433</v>
      </c>
      <c r="G1014" s="16">
        <v>107.37</v>
      </c>
      <c r="H1014" s="2">
        <v>44393</v>
      </c>
      <c r="I1014" s="71">
        <v>44408</v>
      </c>
      <c r="J1014">
        <f t="shared" si="60"/>
        <v>16</v>
      </c>
      <c r="K1014" s="2">
        <f t="shared" si="61"/>
        <v>44400.5</v>
      </c>
      <c r="L1014" s="82">
        <v>44407.5</v>
      </c>
      <c r="M1014" s="82">
        <v>44407.5</v>
      </c>
      <c r="O1014">
        <f t="shared" si="62"/>
        <v>7</v>
      </c>
      <c r="P1014" s="3">
        <f t="shared" si="63"/>
        <v>751.59</v>
      </c>
    </row>
    <row r="1015" spans="1:16" x14ac:dyDescent="0.35">
      <c r="A1015" t="s">
        <v>389</v>
      </c>
      <c r="B1015" s="70" t="s">
        <v>313</v>
      </c>
      <c r="C1015" s="62">
        <v>44407</v>
      </c>
      <c r="D1015" s="71">
        <v>44408</v>
      </c>
      <c r="E1015" s="70" t="s">
        <v>434</v>
      </c>
      <c r="F1015" s="61" t="s">
        <v>435</v>
      </c>
      <c r="G1015" s="16">
        <v>268.43</v>
      </c>
      <c r="H1015" s="2">
        <v>44393</v>
      </c>
      <c r="I1015" s="71">
        <v>44408</v>
      </c>
      <c r="J1015">
        <f t="shared" si="60"/>
        <v>16</v>
      </c>
      <c r="K1015" s="2">
        <f t="shared" si="61"/>
        <v>44400.5</v>
      </c>
      <c r="L1015" s="82">
        <v>44407.5</v>
      </c>
      <c r="M1015" s="82">
        <v>44407.5</v>
      </c>
      <c r="O1015">
        <f t="shared" si="62"/>
        <v>7</v>
      </c>
      <c r="P1015" s="3">
        <f t="shared" si="63"/>
        <v>1879.01</v>
      </c>
    </row>
    <row r="1016" spans="1:16" x14ac:dyDescent="0.35">
      <c r="A1016" t="s">
        <v>389</v>
      </c>
      <c r="B1016" s="70" t="s">
        <v>313</v>
      </c>
      <c r="C1016" s="62">
        <v>44407</v>
      </c>
      <c r="D1016" s="71">
        <v>44408</v>
      </c>
      <c r="E1016" s="70" t="s">
        <v>438</v>
      </c>
      <c r="F1016" s="61" t="s">
        <v>439</v>
      </c>
      <c r="G1016" s="16">
        <v>340.01</v>
      </c>
      <c r="H1016" s="2">
        <v>44393</v>
      </c>
      <c r="I1016" s="71">
        <v>44408</v>
      </c>
      <c r="J1016">
        <f t="shared" si="60"/>
        <v>16</v>
      </c>
      <c r="K1016" s="2">
        <f t="shared" si="61"/>
        <v>44400.5</v>
      </c>
      <c r="L1016" s="82">
        <v>44407.5</v>
      </c>
      <c r="M1016" s="82">
        <v>44407.5</v>
      </c>
      <c r="O1016">
        <f t="shared" si="62"/>
        <v>7</v>
      </c>
      <c r="P1016" s="3">
        <f t="shared" si="63"/>
        <v>2380.0699999999997</v>
      </c>
    </row>
    <row r="1017" spans="1:16" x14ac:dyDescent="0.35">
      <c r="A1017" t="s">
        <v>389</v>
      </c>
      <c r="B1017" s="70" t="s">
        <v>313</v>
      </c>
      <c r="C1017" s="62">
        <v>44407</v>
      </c>
      <c r="D1017" s="71">
        <v>44408</v>
      </c>
      <c r="E1017" s="70" t="s">
        <v>440</v>
      </c>
      <c r="F1017" s="61" t="s">
        <v>441</v>
      </c>
      <c r="G1017" s="16">
        <v>3.34</v>
      </c>
      <c r="H1017" s="2">
        <v>44393</v>
      </c>
      <c r="I1017" s="71">
        <v>44408</v>
      </c>
      <c r="J1017">
        <f t="shared" si="60"/>
        <v>16</v>
      </c>
      <c r="K1017" s="2">
        <f t="shared" si="61"/>
        <v>44400.5</v>
      </c>
      <c r="L1017" s="82">
        <v>44407.5</v>
      </c>
      <c r="M1017" s="79">
        <v>44403.5</v>
      </c>
      <c r="O1017">
        <f t="shared" si="62"/>
        <v>3</v>
      </c>
      <c r="P1017" s="3">
        <f t="shared" si="63"/>
        <v>10.02</v>
      </c>
    </row>
    <row r="1018" spans="1:16" x14ac:dyDescent="0.35">
      <c r="A1018" t="s">
        <v>389</v>
      </c>
      <c r="B1018" s="70" t="s">
        <v>313</v>
      </c>
      <c r="C1018" s="62">
        <v>44407</v>
      </c>
      <c r="D1018" s="71">
        <v>44408</v>
      </c>
      <c r="E1018" s="70" t="s">
        <v>442</v>
      </c>
      <c r="F1018" s="61" t="s">
        <v>443</v>
      </c>
      <c r="G1018" s="16">
        <v>6.5</v>
      </c>
      <c r="H1018" s="2">
        <v>44393</v>
      </c>
      <c r="I1018" s="71">
        <v>44408</v>
      </c>
      <c r="J1018">
        <f t="shared" si="60"/>
        <v>16</v>
      </c>
      <c r="K1018" s="2">
        <f t="shared" si="61"/>
        <v>44400.5</v>
      </c>
      <c r="L1018" s="82">
        <v>44407.5</v>
      </c>
      <c r="M1018" s="82">
        <v>44407.5</v>
      </c>
      <c r="O1018">
        <f t="shared" si="62"/>
        <v>7</v>
      </c>
      <c r="P1018" s="3">
        <f t="shared" si="63"/>
        <v>45.5</v>
      </c>
    </row>
    <row r="1019" spans="1:16" x14ac:dyDescent="0.35">
      <c r="A1019" t="s">
        <v>389</v>
      </c>
      <c r="B1019" s="70" t="s">
        <v>313</v>
      </c>
      <c r="C1019" s="62">
        <v>44407</v>
      </c>
      <c r="D1019" s="71">
        <v>44408</v>
      </c>
      <c r="E1019" s="70" t="s">
        <v>478</v>
      </c>
      <c r="F1019" s="61" t="s">
        <v>479</v>
      </c>
      <c r="G1019" s="16">
        <v>135.97</v>
      </c>
      <c r="H1019" s="2">
        <v>44393</v>
      </c>
      <c r="I1019" s="71">
        <v>44408</v>
      </c>
      <c r="J1019">
        <f t="shared" si="60"/>
        <v>16</v>
      </c>
      <c r="K1019" s="2">
        <f t="shared" si="61"/>
        <v>44400.5</v>
      </c>
      <c r="L1019" s="82">
        <v>44407.5</v>
      </c>
      <c r="M1019" s="82">
        <v>44407.5</v>
      </c>
      <c r="O1019">
        <f t="shared" si="62"/>
        <v>7</v>
      </c>
      <c r="P1019" s="3">
        <f t="shared" si="63"/>
        <v>951.79</v>
      </c>
    </row>
    <row r="1020" spans="1:16" x14ac:dyDescent="0.35">
      <c r="A1020" t="s">
        <v>389</v>
      </c>
      <c r="B1020" s="70" t="s">
        <v>313</v>
      </c>
      <c r="C1020" s="62">
        <v>44407</v>
      </c>
      <c r="D1020" s="71">
        <v>44408</v>
      </c>
      <c r="E1020" s="70" t="s">
        <v>444</v>
      </c>
      <c r="F1020" s="61" t="s">
        <v>445</v>
      </c>
      <c r="G1020" s="16">
        <v>6.33</v>
      </c>
      <c r="H1020" s="2">
        <v>44393</v>
      </c>
      <c r="I1020" s="71">
        <v>44408</v>
      </c>
      <c r="J1020">
        <f t="shared" si="60"/>
        <v>16</v>
      </c>
      <c r="K1020" s="2">
        <f t="shared" si="61"/>
        <v>44400.5</v>
      </c>
      <c r="L1020" s="82">
        <v>44407.5</v>
      </c>
      <c r="M1020" s="82">
        <v>44407.5</v>
      </c>
      <c r="O1020">
        <f t="shared" si="62"/>
        <v>7</v>
      </c>
      <c r="P1020" s="3">
        <f t="shared" si="63"/>
        <v>44.31</v>
      </c>
    </row>
    <row r="1021" spans="1:16" x14ac:dyDescent="0.35">
      <c r="A1021" t="s">
        <v>389</v>
      </c>
      <c r="B1021" s="70" t="s">
        <v>313</v>
      </c>
      <c r="C1021" s="62">
        <v>44407</v>
      </c>
      <c r="D1021" s="71">
        <v>44408</v>
      </c>
      <c r="E1021" s="70" t="s">
        <v>430</v>
      </c>
      <c r="F1021" s="61" t="s">
        <v>431</v>
      </c>
      <c r="G1021" s="16">
        <v>185.16</v>
      </c>
      <c r="H1021" s="2">
        <v>44393</v>
      </c>
      <c r="I1021" s="71">
        <v>44408</v>
      </c>
      <c r="J1021">
        <f t="shared" si="60"/>
        <v>16</v>
      </c>
      <c r="K1021" s="2">
        <f t="shared" si="61"/>
        <v>44400.5</v>
      </c>
      <c r="L1021" s="82">
        <v>44407.5</v>
      </c>
      <c r="M1021" s="82">
        <v>44407.5</v>
      </c>
      <c r="O1021">
        <f t="shared" si="62"/>
        <v>7</v>
      </c>
      <c r="P1021" s="3">
        <f t="shared" si="63"/>
        <v>1296.1199999999999</v>
      </c>
    </row>
    <row r="1022" spans="1:16" x14ac:dyDescent="0.35">
      <c r="A1022" t="s">
        <v>389</v>
      </c>
      <c r="B1022" s="70" t="s">
        <v>313</v>
      </c>
      <c r="C1022" s="62">
        <v>44407</v>
      </c>
      <c r="D1022" s="71">
        <v>44408</v>
      </c>
      <c r="E1022" s="70" t="s">
        <v>432</v>
      </c>
      <c r="F1022" s="61" t="s">
        <v>433</v>
      </c>
      <c r="G1022" s="16">
        <v>277.74</v>
      </c>
      <c r="H1022" s="2">
        <v>44393</v>
      </c>
      <c r="I1022" s="71">
        <v>44408</v>
      </c>
      <c r="J1022">
        <f t="shared" si="60"/>
        <v>16</v>
      </c>
      <c r="K1022" s="2">
        <f t="shared" si="61"/>
        <v>44400.5</v>
      </c>
      <c r="L1022" s="82">
        <v>44407.5</v>
      </c>
      <c r="M1022" s="82">
        <v>44407.5</v>
      </c>
      <c r="O1022">
        <f t="shared" si="62"/>
        <v>7</v>
      </c>
      <c r="P1022" s="3">
        <f t="shared" si="63"/>
        <v>1944.18</v>
      </c>
    </row>
    <row r="1023" spans="1:16" x14ac:dyDescent="0.35">
      <c r="A1023" t="s">
        <v>389</v>
      </c>
      <c r="B1023" s="70" t="s">
        <v>313</v>
      </c>
      <c r="C1023" s="62">
        <v>44407</v>
      </c>
      <c r="D1023" s="71">
        <v>44408</v>
      </c>
      <c r="E1023" s="70" t="s">
        <v>434</v>
      </c>
      <c r="F1023" s="61" t="s">
        <v>435</v>
      </c>
      <c r="G1023" s="16">
        <v>441.34000000000003</v>
      </c>
      <c r="H1023" s="2">
        <v>44393</v>
      </c>
      <c r="I1023" s="71">
        <v>44408</v>
      </c>
      <c r="J1023">
        <f t="shared" si="60"/>
        <v>16</v>
      </c>
      <c r="K1023" s="2">
        <f t="shared" si="61"/>
        <v>44400.5</v>
      </c>
      <c r="L1023" s="82">
        <v>44407.5</v>
      </c>
      <c r="M1023" s="82">
        <v>44407.5</v>
      </c>
      <c r="O1023">
        <f t="shared" si="62"/>
        <v>7</v>
      </c>
      <c r="P1023" s="3">
        <f t="shared" si="63"/>
        <v>3089.38</v>
      </c>
    </row>
    <row r="1024" spans="1:16" x14ac:dyDescent="0.35">
      <c r="A1024" t="s">
        <v>389</v>
      </c>
      <c r="B1024" s="70" t="s">
        <v>313</v>
      </c>
      <c r="C1024" s="62">
        <v>44407</v>
      </c>
      <c r="D1024" s="71">
        <v>44408</v>
      </c>
      <c r="E1024" s="70" t="s">
        <v>440</v>
      </c>
      <c r="F1024" s="61" t="s">
        <v>441</v>
      </c>
      <c r="G1024" s="16">
        <v>10.02</v>
      </c>
      <c r="H1024" s="2">
        <v>44393</v>
      </c>
      <c r="I1024" s="71">
        <v>44408</v>
      </c>
      <c r="J1024">
        <f t="shared" si="60"/>
        <v>16</v>
      </c>
      <c r="K1024" s="2">
        <f t="shared" si="61"/>
        <v>44400.5</v>
      </c>
      <c r="L1024" s="82">
        <v>44407.5</v>
      </c>
      <c r="M1024" s="79">
        <v>44403.5</v>
      </c>
      <c r="O1024">
        <f t="shared" si="62"/>
        <v>3</v>
      </c>
      <c r="P1024" s="3">
        <f t="shared" si="63"/>
        <v>30.06</v>
      </c>
    </row>
    <row r="1025" spans="1:16" x14ac:dyDescent="0.35">
      <c r="A1025" t="s">
        <v>389</v>
      </c>
      <c r="B1025" s="70" t="s">
        <v>313</v>
      </c>
      <c r="C1025" s="62">
        <v>44407</v>
      </c>
      <c r="D1025" s="71">
        <v>44408</v>
      </c>
      <c r="E1025" s="70" t="s">
        <v>442</v>
      </c>
      <c r="F1025" s="61" t="s">
        <v>443</v>
      </c>
      <c r="G1025" s="16">
        <v>33</v>
      </c>
      <c r="H1025" s="2">
        <v>44393</v>
      </c>
      <c r="I1025" s="71">
        <v>44408</v>
      </c>
      <c r="J1025">
        <f t="shared" si="60"/>
        <v>16</v>
      </c>
      <c r="K1025" s="2">
        <f t="shared" si="61"/>
        <v>44400.5</v>
      </c>
      <c r="L1025" s="82">
        <v>44407.5</v>
      </c>
      <c r="M1025" s="82">
        <v>44407.5</v>
      </c>
      <c r="O1025">
        <f t="shared" si="62"/>
        <v>7</v>
      </c>
      <c r="P1025" s="3">
        <f t="shared" si="63"/>
        <v>231</v>
      </c>
    </row>
    <row r="1026" spans="1:16" x14ac:dyDescent="0.35">
      <c r="A1026" t="s">
        <v>389</v>
      </c>
      <c r="B1026" s="70" t="s">
        <v>313</v>
      </c>
      <c r="C1026" s="62">
        <v>44407</v>
      </c>
      <c r="D1026" s="71">
        <v>44408</v>
      </c>
      <c r="E1026" s="70" t="s">
        <v>478</v>
      </c>
      <c r="F1026" s="61" t="s">
        <v>479</v>
      </c>
      <c r="G1026" s="16">
        <v>256.25</v>
      </c>
      <c r="H1026" s="2">
        <v>44393</v>
      </c>
      <c r="I1026" s="71">
        <v>44408</v>
      </c>
      <c r="J1026">
        <f t="shared" si="60"/>
        <v>16</v>
      </c>
      <c r="K1026" s="2">
        <f t="shared" si="61"/>
        <v>44400.5</v>
      </c>
      <c r="L1026" s="82">
        <v>44407.5</v>
      </c>
      <c r="M1026" s="82">
        <v>44407.5</v>
      </c>
      <c r="O1026">
        <f t="shared" si="62"/>
        <v>7</v>
      </c>
      <c r="P1026" s="3">
        <f t="shared" si="63"/>
        <v>1793.75</v>
      </c>
    </row>
    <row r="1027" spans="1:16" x14ac:dyDescent="0.35">
      <c r="A1027" t="s">
        <v>389</v>
      </c>
      <c r="B1027" s="70" t="s">
        <v>313</v>
      </c>
      <c r="C1027" s="62">
        <v>44407</v>
      </c>
      <c r="D1027" s="71">
        <v>44408</v>
      </c>
      <c r="E1027" s="70" t="s">
        <v>480</v>
      </c>
      <c r="F1027" s="61" t="s">
        <v>481</v>
      </c>
      <c r="G1027" s="16">
        <v>31.25</v>
      </c>
      <c r="H1027" s="2">
        <v>44393</v>
      </c>
      <c r="I1027" s="71">
        <v>44408</v>
      </c>
      <c r="J1027">
        <f t="shared" si="60"/>
        <v>16</v>
      </c>
      <c r="K1027" s="2">
        <f t="shared" si="61"/>
        <v>44400.5</v>
      </c>
      <c r="L1027" s="82">
        <v>44407.5</v>
      </c>
      <c r="M1027" s="82">
        <v>44407.5</v>
      </c>
      <c r="O1027">
        <f t="shared" si="62"/>
        <v>7</v>
      </c>
      <c r="P1027" s="3">
        <f t="shared" si="63"/>
        <v>218.75</v>
      </c>
    </row>
    <row r="1028" spans="1:16" x14ac:dyDescent="0.35">
      <c r="A1028" t="s">
        <v>389</v>
      </c>
      <c r="B1028" s="70" t="s">
        <v>313</v>
      </c>
      <c r="C1028" s="62">
        <v>44407</v>
      </c>
      <c r="D1028" s="71">
        <v>44408</v>
      </c>
      <c r="E1028" s="70" t="s">
        <v>444</v>
      </c>
      <c r="F1028" s="61" t="s">
        <v>445</v>
      </c>
      <c r="G1028" s="16">
        <v>84.91</v>
      </c>
      <c r="H1028" s="2">
        <v>44393</v>
      </c>
      <c r="I1028" s="71">
        <v>44408</v>
      </c>
      <c r="J1028">
        <f t="shared" si="60"/>
        <v>16</v>
      </c>
      <c r="K1028" s="2">
        <f t="shared" si="61"/>
        <v>44400.5</v>
      </c>
      <c r="L1028" s="82">
        <v>44407.5</v>
      </c>
      <c r="M1028" s="82">
        <v>44407.5</v>
      </c>
      <c r="O1028">
        <f t="shared" si="62"/>
        <v>7</v>
      </c>
      <c r="P1028" s="3">
        <f t="shared" si="63"/>
        <v>594.37</v>
      </c>
    </row>
    <row r="1029" spans="1:16" x14ac:dyDescent="0.35">
      <c r="A1029" t="s">
        <v>389</v>
      </c>
      <c r="B1029" s="70" t="s">
        <v>313</v>
      </c>
      <c r="C1029" s="62">
        <v>44407</v>
      </c>
      <c r="D1029" s="71">
        <v>44408</v>
      </c>
      <c r="E1029" s="70" t="s">
        <v>430</v>
      </c>
      <c r="F1029" s="61" t="s">
        <v>431</v>
      </c>
      <c r="G1029" s="16">
        <v>176.68</v>
      </c>
      <c r="H1029" s="2">
        <v>44393</v>
      </c>
      <c r="I1029" s="71">
        <v>44408</v>
      </c>
      <c r="J1029">
        <f t="shared" si="60"/>
        <v>16</v>
      </c>
      <c r="K1029" s="2">
        <f t="shared" si="61"/>
        <v>44400.5</v>
      </c>
      <c r="L1029" s="82">
        <v>44407.5</v>
      </c>
      <c r="M1029" s="82">
        <v>44407.5</v>
      </c>
      <c r="O1029">
        <f t="shared" si="62"/>
        <v>7</v>
      </c>
      <c r="P1029" s="3">
        <f t="shared" si="63"/>
        <v>1236.76</v>
      </c>
    </row>
    <row r="1030" spans="1:16" x14ac:dyDescent="0.35">
      <c r="A1030" t="s">
        <v>389</v>
      </c>
      <c r="B1030" s="70" t="s">
        <v>313</v>
      </c>
      <c r="C1030" s="62">
        <v>44407</v>
      </c>
      <c r="D1030" s="71">
        <v>44408</v>
      </c>
      <c r="E1030" s="70" t="s">
        <v>456</v>
      </c>
      <c r="F1030" s="61" t="s">
        <v>457</v>
      </c>
      <c r="G1030" s="16">
        <v>424.37</v>
      </c>
      <c r="H1030" s="2">
        <v>44393</v>
      </c>
      <c r="I1030" s="71">
        <v>44408</v>
      </c>
      <c r="J1030">
        <f t="shared" si="60"/>
        <v>16</v>
      </c>
      <c r="K1030" s="2">
        <f t="shared" si="61"/>
        <v>44400.5</v>
      </c>
      <c r="L1030" s="82">
        <v>44407.5</v>
      </c>
      <c r="M1030" s="82">
        <v>44407.5</v>
      </c>
      <c r="O1030">
        <f t="shared" si="62"/>
        <v>7</v>
      </c>
      <c r="P1030" s="3">
        <f t="shared" si="63"/>
        <v>2970.59</v>
      </c>
    </row>
    <row r="1031" spans="1:16" x14ac:dyDescent="0.35">
      <c r="A1031" t="s">
        <v>389</v>
      </c>
      <c r="B1031" s="70" t="s">
        <v>313</v>
      </c>
      <c r="C1031" s="62">
        <v>44407</v>
      </c>
      <c r="D1031" s="71">
        <v>44408</v>
      </c>
      <c r="E1031" s="70" t="s">
        <v>432</v>
      </c>
      <c r="F1031" s="61" t="s">
        <v>433</v>
      </c>
      <c r="G1031" s="16">
        <v>678.64</v>
      </c>
      <c r="H1031" s="2">
        <v>44393</v>
      </c>
      <c r="I1031" s="71">
        <v>44408</v>
      </c>
      <c r="J1031">
        <f t="shared" si="60"/>
        <v>16</v>
      </c>
      <c r="K1031" s="2">
        <f t="shared" si="61"/>
        <v>44400.5</v>
      </c>
      <c r="L1031" s="82">
        <v>44407.5</v>
      </c>
      <c r="M1031" s="82">
        <v>44407.5</v>
      </c>
      <c r="O1031">
        <f t="shared" si="62"/>
        <v>7</v>
      </c>
      <c r="P1031" s="3">
        <f t="shared" si="63"/>
        <v>4750.4799999999996</v>
      </c>
    </row>
    <row r="1032" spans="1:16" x14ac:dyDescent="0.35">
      <c r="A1032" t="s">
        <v>389</v>
      </c>
      <c r="B1032" s="70" t="s">
        <v>313</v>
      </c>
      <c r="C1032" s="62">
        <v>44407</v>
      </c>
      <c r="D1032" s="71">
        <v>44408</v>
      </c>
      <c r="E1032" s="70" t="s">
        <v>434</v>
      </c>
      <c r="F1032" s="61" t="s">
        <v>435</v>
      </c>
      <c r="G1032" s="16">
        <v>1492.0900000000001</v>
      </c>
      <c r="H1032" s="2">
        <v>44393</v>
      </c>
      <c r="I1032" s="71">
        <v>44408</v>
      </c>
      <c r="J1032">
        <f t="shared" si="60"/>
        <v>16</v>
      </c>
      <c r="K1032" s="2">
        <f t="shared" si="61"/>
        <v>44400.5</v>
      </c>
      <c r="L1032" s="82">
        <v>44407.5</v>
      </c>
      <c r="M1032" s="82">
        <v>44407.5</v>
      </c>
      <c r="O1032">
        <f t="shared" si="62"/>
        <v>7</v>
      </c>
      <c r="P1032" s="3">
        <f t="shared" si="63"/>
        <v>10444.630000000001</v>
      </c>
    </row>
    <row r="1033" spans="1:16" x14ac:dyDescent="0.35">
      <c r="A1033" t="s">
        <v>389</v>
      </c>
      <c r="B1033" s="70" t="s">
        <v>313</v>
      </c>
      <c r="C1033" s="62">
        <v>44407</v>
      </c>
      <c r="D1033" s="71">
        <v>44408</v>
      </c>
      <c r="E1033" s="70" t="s">
        <v>436</v>
      </c>
      <c r="F1033" s="61" t="s">
        <v>437</v>
      </c>
      <c r="G1033" s="16">
        <v>388.01</v>
      </c>
      <c r="H1033" s="2">
        <v>44393</v>
      </c>
      <c r="I1033" s="71">
        <v>44408</v>
      </c>
      <c r="J1033">
        <f t="shared" si="60"/>
        <v>16</v>
      </c>
      <c r="K1033" s="2">
        <f t="shared" si="61"/>
        <v>44400.5</v>
      </c>
      <c r="L1033" s="82">
        <v>44407.5</v>
      </c>
      <c r="M1033" s="82">
        <v>44407.5</v>
      </c>
      <c r="O1033">
        <f t="shared" si="62"/>
        <v>7</v>
      </c>
      <c r="P1033" s="3">
        <f t="shared" si="63"/>
        <v>2716.0699999999997</v>
      </c>
    </row>
    <row r="1034" spans="1:16" x14ac:dyDescent="0.35">
      <c r="A1034" t="s">
        <v>389</v>
      </c>
      <c r="B1034" s="70" t="s">
        <v>313</v>
      </c>
      <c r="C1034" s="62">
        <v>44407</v>
      </c>
      <c r="D1034" s="71">
        <v>44408</v>
      </c>
      <c r="E1034" s="70" t="s">
        <v>440</v>
      </c>
      <c r="F1034" s="61" t="s">
        <v>441</v>
      </c>
      <c r="G1034" s="16">
        <v>20.61</v>
      </c>
      <c r="H1034" s="2">
        <v>44393</v>
      </c>
      <c r="I1034" s="71">
        <v>44408</v>
      </c>
      <c r="J1034">
        <f t="shared" ref="J1034:J1097" si="64">I1034-H1034+1</f>
        <v>16</v>
      </c>
      <c r="K1034" s="2">
        <f t="shared" ref="K1034:K1097" si="65">(H1034+I1034)/2</f>
        <v>44400.5</v>
      </c>
      <c r="L1034" s="82">
        <v>44407.5</v>
      </c>
      <c r="M1034" s="79">
        <v>44403.5</v>
      </c>
      <c r="O1034">
        <f t="shared" ref="O1034:O1097" si="66">M1034-K1034</f>
        <v>3</v>
      </c>
      <c r="P1034" s="3">
        <f t="shared" ref="P1034:P1097" si="67">G1034*O1034</f>
        <v>61.83</v>
      </c>
    </row>
    <row r="1035" spans="1:16" x14ac:dyDescent="0.35">
      <c r="A1035" t="s">
        <v>389</v>
      </c>
      <c r="B1035" s="70" t="s">
        <v>313</v>
      </c>
      <c r="C1035" s="62">
        <v>44407</v>
      </c>
      <c r="D1035" s="71">
        <v>44408</v>
      </c>
      <c r="E1035" s="70" t="s">
        <v>468</v>
      </c>
      <c r="F1035" s="61" t="s">
        <v>469</v>
      </c>
      <c r="G1035" s="16">
        <v>0.18</v>
      </c>
      <c r="H1035" s="2">
        <v>44393</v>
      </c>
      <c r="I1035" s="71">
        <v>44408</v>
      </c>
      <c r="J1035">
        <f t="shared" si="64"/>
        <v>16</v>
      </c>
      <c r="K1035" s="2">
        <f t="shared" si="65"/>
        <v>44400.5</v>
      </c>
      <c r="L1035" s="82">
        <v>44407.5</v>
      </c>
      <c r="M1035" s="82">
        <v>44407.5</v>
      </c>
      <c r="O1035">
        <f t="shared" si="66"/>
        <v>7</v>
      </c>
      <c r="P1035" s="3">
        <f t="shared" si="67"/>
        <v>1.26</v>
      </c>
    </row>
    <row r="1036" spans="1:16" x14ac:dyDescent="0.35">
      <c r="A1036" t="s">
        <v>389</v>
      </c>
      <c r="B1036" s="70" t="s">
        <v>313</v>
      </c>
      <c r="C1036" s="62">
        <v>44407</v>
      </c>
      <c r="D1036" s="71">
        <v>44408</v>
      </c>
      <c r="E1036" s="70" t="s">
        <v>442</v>
      </c>
      <c r="F1036" s="61" t="s">
        <v>443</v>
      </c>
      <c r="G1036" s="16">
        <v>56.5</v>
      </c>
      <c r="H1036" s="2">
        <v>44393</v>
      </c>
      <c r="I1036" s="71">
        <v>44408</v>
      </c>
      <c r="J1036">
        <f t="shared" si="64"/>
        <v>16</v>
      </c>
      <c r="K1036" s="2">
        <f t="shared" si="65"/>
        <v>44400.5</v>
      </c>
      <c r="L1036" s="82">
        <v>44407.5</v>
      </c>
      <c r="M1036" s="82">
        <v>44407.5</v>
      </c>
      <c r="O1036">
        <f t="shared" si="66"/>
        <v>7</v>
      </c>
      <c r="P1036" s="3">
        <f t="shared" si="67"/>
        <v>395.5</v>
      </c>
    </row>
    <row r="1037" spans="1:16" x14ac:dyDescent="0.35">
      <c r="A1037" t="s">
        <v>389</v>
      </c>
      <c r="B1037" s="70" t="s">
        <v>313</v>
      </c>
      <c r="C1037" s="62">
        <v>44407</v>
      </c>
      <c r="D1037" s="71">
        <v>44408</v>
      </c>
      <c r="E1037" s="70" t="s">
        <v>476</v>
      </c>
      <c r="F1037" s="61" t="s">
        <v>477</v>
      </c>
      <c r="G1037" s="16">
        <v>1.22</v>
      </c>
      <c r="H1037" s="2">
        <v>44393</v>
      </c>
      <c r="I1037" s="71">
        <v>44408</v>
      </c>
      <c r="J1037">
        <f t="shared" si="64"/>
        <v>16</v>
      </c>
      <c r="K1037" s="2">
        <f t="shared" si="65"/>
        <v>44400.5</v>
      </c>
      <c r="L1037" s="82">
        <v>44407.5</v>
      </c>
      <c r="M1037" s="82">
        <v>44407.5</v>
      </c>
      <c r="O1037">
        <f t="shared" si="66"/>
        <v>7</v>
      </c>
      <c r="P1037" s="3">
        <f t="shared" si="67"/>
        <v>8.5399999999999991</v>
      </c>
    </row>
    <row r="1038" spans="1:16" x14ac:dyDescent="0.35">
      <c r="A1038" t="s">
        <v>389</v>
      </c>
      <c r="B1038" s="70" t="s">
        <v>313</v>
      </c>
      <c r="C1038" s="62">
        <v>44407</v>
      </c>
      <c r="D1038" s="71">
        <v>44408</v>
      </c>
      <c r="E1038" s="70" t="s">
        <v>478</v>
      </c>
      <c r="F1038" s="61" t="s">
        <v>479</v>
      </c>
      <c r="G1038" s="16">
        <v>516.71</v>
      </c>
      <c r="H1038" s="2">
        <v>44393</v>
      </c>
      <c r="I1038" s="71">
        <v>44408</v>
      </c>
      <c r="J1038">
        <f t="shared" si="64"/>
        <v>16</v>
      </c>
      <c r="K1038" s="2">
        <f t="shared" si="65"/>
        <v>44400.5</v>
      </c>
      <c r="L1038" s="82">
        <v>44407.5</v>
      </c>
      <c r="M1038" s="82">
        <v>44407.5</v>
      </c>
      <c r="O1038">
        <f t="shared" si="66"/>
        <v>7</v>
      </c>
      <c r="P1038" s="3">
        <f t="shared" si="67"/>
        <v>3616.9700000000003</v>
      </c>
    </row>
    <row r="1039" spans="1:16" x14ac:dyDescent="0.35">
      <c r="A1039" t="s">
        <v>389</v>
      </c>
      <c r="B1039" s="70" t="s">
        <v>313</v>
      </c>
      <c r="C1039" s="62">
        <v>44407</v>
      </c>
      <c r="D1039" s="71">
        <v>44408</v>
      </c>
      <c r="E1039" s="70" t="s">
        <v>480</v>
      </c>
      <c r="F1039" s="61" t="s">
        <v>481</v>
      </c>
      <c r="G1039" s="16">
        <v>66.710000000000008</v>
      </c>
      <c r="H1039" s="2">
        <v>44393</v>
      </c>
      <c r="I1039" s="71">
        <v>44408</v>
      </c>
      <c r="J1039">
        <f t="shared" si="64"/>
        <v>16</v>
      </c>
      <c r="K1039" s="2">
        <f t="shared" si="65"/>
        <v>44400.5</v>
      </c>
      <c r="L1039" s="82">
        <v>44407.5</v>
      </c>
      <c r="M1039" s="82">
        <v>44407.5</v>
      </c>
      <c r="O1039">
        <f t="shared" si="66"/>
        <v>7</v>
      </c>
      <c r="P1039" s="3">
        <f t="shared" si="67"/>
        <v>466.97</v>
      </c>
    </row>
    <row r="1040" spans="1:16" x14ac:dyDescent="0.35">
      <c r="A1040" t="s">
        <v>389</v>
      </c>
      <c r="B1040" s="70" t="s">
        <v>313</v>
      </c>
      <c r="C1040" s="62">
        <v>44407</v>
      </c>
      <c r="D1040" s="71">
        <v>44408</v>
      </c>
      <c r="E1040" s="70" t="s">
        <v>488</v>
      </c>
      <c r="F1040" s="61" t="s">
        <v>489</v>
      </c>
      <c r="G1040" s="16">
        <v>22.77</v>
      </c>
      <c r="H1040" s="2">
        <v>44393</v>
      </c>
      <c r="I1040" s="71">
        <v>44408</v>
      </c>
      <c r="J1040">
        <f t="shared" si="64"/>
        <v>16</v>
      </c>
      <c r="K1040" s="2">
        <f t="shared" si="65"/>
        <v>44400.5</v>
      </c>
      <c r="L1040" s="82">
        <v>44407.5</v>
      </c>
      <c r="M1040" s="79">
        <v>44421.5</v>
      </c>
      <c r="O1040">
        <f t="shared" si="66"/>
        <v>21</v>
      </c>
      <c r="P1040" s="3">
        <f t="shared" si="67"/>
        <v>478.17</v>
      </c>
    </row>
    <row r="1041" spans="1:16" x14ac:dyDescent="0.35">
      <c r="A1041" t="s">
        <v>389</v>
      </c>
      <c r="B1041" s="70" t="s">
        <v>313</v>
      </c>
      <c r="C1041" s="62">
        <v>44407</v>
      </c>
      <c r="D1041" s="71">
        <v>44408</v>
      </c>
      <c r="E1041" s="70" t="s">
        <v>444</v>
      </c>
      <c r="F1041" s="61" t="s">
        <v>445</v>
      </c>
      <c r="G1041" s="16">
        <v>225.32999999999998</v>
      </c>
      <c r="H1041" s="2">
        <v>44393</v>
      </c>
      <c r="I1041" s="71">
        <v>44408</v>
      </c>
      <c r="J1041">
        <f t="shared" si="64"/>
        <v>16</v>
      </c>
      <c r="K1041" s="2">
        <f t="shared" si="65"/>
        <v>44400.5</v>
      </c>
      <c r="L1041" s="82">
        <v>44407.5</v>
      </c>
      <c r="M1041" s="82">
        <v>44407.5</v>
      </c>
      <c r="O1041">
        <f t="shared" si="66"/>
        <v>7</v>
      </c>
      <c r="P1041" s="3">
        <f t="shared" si="67"/>
        <v>1577.31</v>
      </c>
    </row>
    <row r="1042" spans="1:16" x14ac:dyDescent="0.35">
      <c r="A1042" t="s">
        <v>389</v>
      </c>
      <c r="B1042" s="70" t="s">
        <v>313</v>
      </c>
      <c r="C1042" s="62">
        <v>44407</v>
      </c>
      <c r="D1042" s="71">
        <v>44408</v>
      </c>
      <c r="E1042" s="70" t="s">
        <v>563</v>
      </c>
      <c r="F1042" s="61" t="s">
        <v>564</v>
      </c>
      <c r="G1042" s="16">
        <v>1060.9100000000001</v>
      </c>
      <c r="H1042" s="2">
        <v>44393</v>
      </c>
      <c r="I1042" s="71">
        <v>44408</v>
      </c>
      <c r="J1042">
        <f t="shared" si="64"/>
        <v>16</v>
      </c>
      <c r="K1042" s="2">
        <f t="shared" si="65"/>
        <v>44400.5</v>
      </c>
      <c r="L1042" s="82">
        <v>44407.5</v>
      </c>
      <c r="M1042" s="82">
        <v>44407.5</v>
      </c>
      <c r="O1042">
        <f t="shared" si="66"/>
        <v>7</v>
      </c>
      <c r="P1042" s="3">
        <f t="shared" si="67"/>
        <v>7426.3700000000008</v>
      </c>
    </row>
    <row r="1043" spans="1:16" x14ac:dyDescent="0.35">
      <c r="A1043" t="s">
        <v>389</v>
      </c>
      <c r="B1043" s="70" t="s">
        <v>313</v>
      </c>
      <c r="C1043" s="62">
        <v>44407</v>
      </c>
      <c r="D1043" s="71">
        <v>44408</v>
      </c>
      <c r="E1043" s="70" t="s">
        <v>572</v>
      </c>
      <c r="F1043" s="61" t="s">
        <v>573</v>
      </c>
      <c r="G1043" s="16">
        <v>21.22</v>
      </c>
      <c r="H1043" s="2">
        <v>44393</v>
      </c>
      <c r="I1043" s="71">
        <v>44408</v>
      </c>
      <c r="J1043">
        <f t="shared" si="64"/>
        <v>16</v>
      </c>
      <c r="K1043" s="2">
        <f t="shared" si="65"/>
        <v>44400.5</v>
      </c>
      <c r="L1043" s="82">
        <v>44407.5</v>
      </c>
      <c r="M1043" s="79">
        <v>44407.5</v>
      </c>
      <c r="O1043">
        <f t="shared" si="66"/>
        <v>7</v>
      </c>
      <c r="P1043" s="3">
        <f t="shared" si="67"/>
        <v>148.54</v>
      </c>
    </row>
    <row r="1044" spans="1:16" x14ac:dyDescent="0.35">
      <c r="A1044" t="s">
        <v>389</v>
      </c>
      <c r="B1044" s="70" t="s">
        <v>313</v>
      </c>
      <c r="C1044" s="62">
        <v>44407</v>
      </c>
      <c r="D1044" s="71">
        <v>44408</v>
      </c>
      <c r="E1044" s="70" t="s">
        <v>494</v>
      </c>
      <c r="F1044" s="61" t="s">
        <v>495</v>
      </c>
      <c r="G1044" s="16">
        <v>37.400000000000006</v>
      </c>
      <c r="H1044" s="2">
        <v>44393</v>
      </c>
      <c r="I1044" s="71">
        <v>44408</v>
      </c>
      <c r="J1044">
        <f t="shared" si="64"/>
        <v>16</v>
      </c>
      <c r="K1044" s="2">
        <f t="shared" si="65"/>
        <v>44400.5</v>
      </c>
      <c r="L1044" s="82">
        <v>44407.5</v>
      </c>
      <c r="M1044" s="82">
        <v>44407.5</v>
      </c>
      <c r="O1044">
        <f t="shared" si="66"/>
        <v>7</v>
      </c>
      <c r="P1044" s="3">
        <f t="shared" si="67"/>
        <v>261.80000000000007</v>
      </c>
    </row>
    <row r="1045" spans="1:16" x14ac:dyDescent="0.35">
      <c r="A1045" t="s">
        <v>389</v>
      </c>
      <c r="B1045" s="70" t="s">
        <v>313</v>
      </c>
      <c r="C1045" s="62">
        <v>44407</v>
      </c>
      <c r="D1045" s="71">
        <v>44408</v>
      </c>
      <c r="E1045" s="70" t="s">
        <v>496</v>
      </c>
      <c r="F1045" s="61" t="s">
        <v>497</v>
      </c>
      <c r="G1045" s="16">
        <v>1.52</v>
      </c>
      <c r="H1045" s="2">
        <v>44393</v>
      </c>
      <c r="I1045" s="71">
        <v>44408</v>
      </c>
      <c r="J1045">
        <f t="shared" si="64"/>
        <v>16</v>
      </c>
      <c r="K1045" s="2">
        <f t="shared" si="65"/>
        <v>44400.5</v>
      </c>
      <c r="L1045" s="82">
        <v>44407.5</v>
      </c>
      <c r="M1045" s="82">
        <v>44407.5</v>
      </c>
      <c r="O1045">
        <f t="shared" si="66"/>
        <v>7</v>
      </c>
      <c r="P1045" s="3">
        <f t="shared" si="67"/>
        <v>10.64</v>
      </c>
    </row>
    <row r="1046" spans="1:16" x14ac:dyDescent="0.35">
      <c r="A1046" t="s">
        <v>389</v>
      </c>
      <c r="B1046" s="70" t="s">
        <v>313</v>
      </c>
      <c r="C1046" s="62">
        <v>44407</v>
      </c>
      <c r="D1046" s="71">
        <v>44408</v>
      </c>
      <c r="E1046" s="70" t="s">
        <v>498</v>
      </c>
      <c r="F1046" s="61" t="s">
        <v>499</v>
      </c>
      <c r="G1046" s="16">
        <v>1.55</v>
      </c>
      <c r="H1046" s="2">
        <v>44393</v>
      </c>
      <c r="I1046" s="71">
        <v>44408</v>
      </c>
      <c r="J1046">
        <f t="shared" si="64"/>
        <v>16</v>
      </c>
      <c r="K1046" s="2">
        <f t="shared" si="65"/>
        <v>44400.5</v>
      </c>
      <c r="L1046" s="82">
        <v>44407.5</v>
      </c>
      <c r="M1046" s="82">
        <v>44407.5</v>
      </c>
      <c r="O1046">
        <f t="shared" si="66"/>
        <v>7</v>
      </c>
      <c r="P1046" s="3">
        <f t="shared" si="67"/>
        <v>10.85</v>
      </c>
    </row>
    <row r="1047" spans="1:16" x14ac:dyDescent="0.35">
      <c r="A1047" t="s">
        <v>389</v>
      </c>
      <c r="B1047" s="70" t="s">
        <v>313</v>
      </c>
      <c r="C1047" s="62">
        <v>44407</v>
      </c>
      <c r="D1047" s="71">
        <v>44408</v>
      </c>
      <c r="E1047" s="70" t="s">
        <v>500</v>
      </c>
      <c r="F1047" s="61" t="s">
        <v>501</v>
      </c>
      <c r="G1047" s="16">
        <v>0.21</v>
      </c>
      <c r="H1047" s="2">
        <v>44393</v>
      </c>
      <c r="I1047" s="71">
        <v>44408</v>
      </c>
      <c r="J1047">
        <f t="shared" si="64"/>
        <v>16</v>
      </c>
      <c r="K1047" s="2">
        <f t="shared" si="65"/>
        <v>44400.5</v>
      </c>
      <c r="L1047" s="82">
        <v>44407.5</v>
      </c>
      <c r="M1047" s="82">
        <v>44407.5</v>
      </c>
      <c r="O1047">
        <f t="shared" si="66"/>
        <v>7</v>
      </c>
      <c r="P1047" s="3">
        <f t="shared" si="67"/>
        <v>1.47</v>
      </c>
    </row>
    <row r="1048" spans="1:16" x14ac:dyDescent="0.35">
      <c r="A1048" t="s">
        <v>389</v>
      </c>
      <c r="B1048" s="70" t="s">
        <v>313</v>
      </c>
      <c r="C1048" s="62">
        <v>44407</v>
      </c>
      <c r="D1048" s="71">
        <v>44408</v>
      </c>
      <c r="E1048" s="70" t="s">
        <v>430</v>
      </c>
      <c r="F1048" s="61" t="s">
        <v>431</v>
      </c>
      <c r="G1048" s="16">
        <v>136.97999999999999</v>
      </c>
      <c r="H1048" s="2">
        <v>44393</v>
      </c>
      <c r="I1048" s="71">
        <v>44408</v>
      </c>
      <c r="J1048">
        <f t="shared" si="64"/>
        <v>16</v>
      </c>
      <c r="K1048" s="2">
        <f t="shared" si="65"/>
        <v>44400.5</v>
      </c>
      <c r="L1048" s="82">
        <v>44407.5</v>
      </c>
      <c r="M1048" s="82">
        <v>44407.5</v>
      </c>
      <c r="O1048">
        <f t="shared" si="66"/>
        <v>7</v>
      </c>
      <c r="P1048" s="3">
        <f t="shared" si="67"/>
        <v>958.8599999999999</v>
      </c>
    </row>
    <row r="1049" spans="1:16" x14ac:dyDescent="0.35">
      <c r="A1049" t="s">
        <v>389</v>
      </c>
      <c r="B1049" s="70" t="s">
        <v>313</v>
      </c>
      <c r="C1049" s="62">
        <v>44407</v>
      </c>
      <c r="D1049" s="71">
        <v>44408</v>
      </c>
      <c r="E1049" s="70" t="s">
        <v>432</v>
      </c>
      <c r="F1049" s="61" t="s">
        <v>433</v>
      </c>
      <c r="G1049" s="16">
        <v>205.46</v>
      </c>
      <c r="H1049" s="2">
        <v>44393</v>
      </c>
      <c r="I1049" s="71">
        <v>44408</v>
      </c>
      <c r="J1049">
        <f t="shared" si="64"/>
        <v>16</v>
      </c>
      <c r="K1049" s="2">
        <f t="shared" si="65"/>
        <v>44400.5</v>
      </c>
      <c r="L1049" s="82">
        <v>44407.5</v>
      </c>
      <c r="M1049" s="82">
        <v>44407.5</v>
      </c>
      <c r="O1049">
        <f t="shared" si="66"/>
        <v>7</v>
      </c>
      <c r="P1049" s="3">
        <f t="shared" si="67"/>
        <v>1438.22</v>
      </c>
    </row>
    <row r="1050" spans="1:16" x14ac:dyDescent="0.35">
      <c r="A1050" t="s">
        <v>389</v>
      </c>
      <c r="B1050" s="70" t="s">
        <v>313</v>
      </c>
      <c r="C1050" s="62">
        <v>44407</v>
      </c>
      <c r="D1050" s="71">
        <v>44408</v>
      </c>
      <c r="E1050" s="70" t="s">
        <v>434</v>
      </c>
      <c r="F1050" s="61" t="s">
        <v>435</v>
      </c>
      <c r="G1050" s="16">
        <v>205.46</v>
      </c>
      <c r="H1050" s="2">
        <v>44393</v>
      </c>
      <c r="I1050" s="71">
        <v>44408</v>
      </c>
      <c r="J1050">
        <f t="shared" si="64"/>
        <v>16</v>
      </c>
      <c r="K1050" s="2">
        <f t="shared" si="65"/>
        <v>44400.5</v>
      </c>
      <c r="L1050" s="82">
        <v>44407.5</v>
      </c>
      <c r="M1050" s="82">
        <v>44407.5</v>
      </c>
      <c r="O1050">
        <f t="shared" si="66"/>
        <v>7</v>
      </c>
      <c r="P1050" s="3">
        <f t="shared" si="67"/>
        <v>1438.22</v>
      </c>
    </row>
    <row r="1051" spans="1:16" x14ac:dyDescent="0.35">
      <c r="A1051" t="s">
        <v>389</v>
      </c>
      <c r="B1051" s="70" t="s">
        <v>313</v>
      </c>
      <c r="C1051" s="62">
        <v>44407</v>
      </c>
      <c r="D1051" s="71">
        <v>44408</v>
      </c>
      <c r="E1051" s="70" t="s">
        <v>438</v>
      </c>
      <c r="F1051" s="61" t="s">
        <v>439</v>
      </c>
      <c r="G1051" s="16">
        <v>171.22</v>
      </c>
      <c r="H1051" s="2">
        <v>44393</v>
      </c>
      <c r="I1051" s="71">
        <v>44408</v>
      </c>
      <c r="J1051">
        <f t="shared" si="64"/>
        <v>16</v>
      </c>
      <c r="K1051" s="2">
        <f t="shared" si="65"/>
        <v>44400.5</v>
      </c>
      <c r="L1051" s="82">
        <v>44407.5</v>
      </c>
      <c r="M1051" s="82">
        <v>44407.5</v>
      </c>
      <c r="O1051">
        <f t="shared" si="66"/>
        <v>7</v>
      </c>
      <c r="P1051" s="3">
        <f t="shared" si="67"/>
        <v>1198.54</v>
      </c>
    </row>
    <row r="1052" spans="1:16" x14ac:dyDescent="0.35">
      <c r="A1052" t="s">
        <v>389</v>
      </c>
      <c r="B1052" s="70" t="s">
        <v>313</v>
      </c>
      <c r="C1052" s="62">
        <v>44407</v>
      </c>
      <c r="D1052" s="71">
        <v>44408</v>
      </c>
      <c r="E1052" s="70" t="s">
        <v>430</v>
      </c>
      <c r="F1052" s="61" t="s">
        <v>431</v>
      </c>
      <c r="G1052" s="16">
        <v>163.04</v>
      </c>
      <c r="H1052" s="2">
        <v>44393</v>
      </c>
      <c r="I1052" s="71">
        <v>44408</v>
      </c>
      <c r="J1052">
        <f t="shared" si="64"/>
        <v>16</v>
      </c>
      <c r="K1052" s="2">
        <f t="shared" si="65"/>
        <v>44400.5</v>
      </c>
      <c r="L1052" s="82">
        <v>44407.5</v>
      </c>
      <c r="M1052" s="82">
        <v>44407.5</v>
      </c>
      <c r="O1052">
        <f t="shared" si="66"/>
        <v>7</v>
      </c>
      <c r="P1052" s="3">
        <f t="shared" si="67"/>
        <v>1141.28</v>
      </c>
    </row>
    <row r="1053" spans="1:16" x14ac:dyDescent="0.35">
      <c r="A1053" t="s">
        <v>389</v>
      </c>
      <c r="B1053" s="70" t="s">
        <v>313</v>
      </c>
      <c r="C1053" s="62">
        <v>44407</v>
      </c>
      <c r="D1053" s="71">
        <v>44408</v>
      </c>
      <c r="E1053" s="70" t="s">
        <v>432</v>
      </c>
      <c r="F1053" s="61" t="s">
        <v>433</v>
      </c>
      <c r="G1053" s="16">
        <v>244.55</v>
      </c>
      <c r="H1053" s="2">
        <v>44393</v>
      </c>
      <c r="I1053" s="71">
        <v>44408</v>
      </c>
      <c r="J1053">
        <f t="shared" si="64"/>
        <v>16</v>
      </c>
      <c r="K1053" s="2">
        <f t="shared" si="65"/>
        <v>44400.5</v>
      </c>
      <c r="L1053" s="82">
        <v>44407.5</v>
      </c>
      <c r="M1053" s="82">
        <v>44407.5</v>
      </c>
      <c r="O1053">
        <f t="shared" si="66"/>
        <v>7</v>
      </c>
      <c r="P1053" s="3">
        <f t="shared" si="67"/>
        <v>1711.8500000000001</v>
      </c>
    </row>
    <row r="1054" spans="1:16" x14ac:dyDescent="0.35">
      <c r="A1054" t="s">
        <v>389</v>
      </c>
      <c r="B1054" s="70" t="s">
        <v>313</v>
      </c>
      <c r="C1054" s="62">
        <v>44407</v>
      </c>
      <c r="D1054" s="71">
        <v>44408</v>
      </c>
      <c r="E1054" s="70" t="s">
        <v>434</v>
      </c>
      <c r="F1054" s="61" t="s">
        <v>435</v>
      </c>
      <c r="G1054" s="16">
        <v>529.86</v>
      </c>
      <c r="H1054" s="2">
        <v>44393</v>
      </c>
      <c r="I1054" s="71">
        <v>44408</v>
      </c>
      <c r="J1054">
        <f t="shared" si="64"/>
        <v>16</v>
      </c>
      <c r="K1054" s="2">
        <f t="shared" si="65"/>
        <v>44400.5</v>
      </c>
      <c r="L1054" s="82">
        <v>44407.5</v>
      </c>
      <c r="M1054" s="82">
        <v>44407.5</v>
      </c>
      <c r="O1054">
        <f t="shared" si="66"/>
        <v>7</v>
      </c>
      <c r="P1054" s="3">
        <f t="shared" si="67"/>
        <v>3709.02</v>
      </c>
    </row>
    <row r="1055" spans="1:16" x14ac:dyDescent="0.35">
      <c r="A1055" t="s">
        <v>389</v>
      </c>
      <c r="B1055" s="70" t="s">
        <v>313</v>
      </c>
      <c r="C1055" s="62">
        <v>44407</v>
      </c>
      <c r="D1055" s="71">
        <v>44408</v>
      </c>
      <c r="E1055" s="70" t="s">
        <v>438</v>
      </c>
      <c r="F1055" s="61" t="s">
        <v>439</v>
      </c>
      <c r="G1055" s="16">
        <v>142.66</v>
      </c>
      <c r="H1055" s="2">
        <v>44393</v>
      </c>
      <c r="I1055" s="71">
        <v>44408</v>
      </c>
      <c r="J1055">
        <f t="shared" si="64"/>
        <v>16</v>
      </c>
      <c r="K1055" s="2">
        <f t="shared" si="65"/>
        <v>44400.5</v>
      </c>
      <c r="L1055" s="82">
        <v>44407.5</v>
      </c>
      <c r="M1055" s="82">
        <v>44407.5</v>
      </c>
      <c r="O1055">
        <f t="shared" si="66"/>
        <v>7</v>
      </c>
      <c r="P1055" s="3">
        <f t="shared" si="67"/>
        <v>998.62</v>
      </c>
    </row>
    <row r="1056" spans="1:16" x14ac:dyDescent="0.35">
      <c r="A1056" t="s">
        <v>389</v>
      </c>
      <c r="B1056" s="70" t="s">
        <v>313</v>
      </c>
      <c r="C1056" s="62">
        <v>44407</v>
      </c>
      <c r="D1056" s="71">
        <v>44408</v>
      </c>
      <c r="E1056" s="70" t="s">
        <v>478</v>
      </c>
      <c r="F1056" s="61" t="s">
        <v>479</v>
      </c>
      <c r="G1056" s="16">
        <v>100</v>
      </c>
      <c r="H1056" s="2">
        <v>44393</v>
      </c>
      <c r="I1056" s="71">
        <v>44408</v>
      </c>
      <c r="J1056">
        <f t="shared" si="64"/>
        <v>16</v>
      </c>
      <c r="K1056" s="2">
        <f t="shared" si="65"/>
        <v>44400.5</v>
      </c>
      <c r="L1056" s="82">
        <v>44407.5</v>
      </c>
      <c r="M1056" s="82">
        <v>44407.5</v>
      </c>
      <c r="O1056">
        <f t="shared" si="66"/>
        <v>7</v>
      </c>
      <c r="P1056" s="3">
        <f t="shared" si="67"/>
        <v>700</v>
      </c>
    </row>
    <row r="1057" spans="1:16" x14ac:dyDescent="0.35">
      <c r="A1057" t="s">
        <v>389</v>
      </c>
      <c r="B1057" s="70" t="s">
        <v>313</v>
      </c>
      <c r="C1057" s="62">
        <v>44407</v>
      </c>
      <c r="D1057" s="71">
        <v>44408</v>
      </c>
      <c r="E1057" s="70" t="s">
        <v>444</v>
      </c>
      <c r="F1057" s="61" t="s">
        <v>445</v>
      </c>
      <c r="G1057" s="16">
        <v>35.5</v>
      </c>
      <c r="H1057" s="2">
        <v>44393</v>
      </c>
      <c r="I1057" s="71">
        <v>44408</v>
      </c>
      <c r="J1057">
        <f t="shared" si="64"/>
        <v>16</v>
      </c>
      <c r="K1057" s="2">
        <f t="shared" si="65"/>
        <v>44400.5</v>
      </c>
      <c r="L1057" s="82">
        <v>44407.5</v>
      </c>
      <c r="M1057" s="82">
        <v>44407.5</v>
      </c>
      <c r="O1057">
        <f t="shared" si="66"/>
        <v>7</v>
      </c>
      <c r="P1057" s="3">
        <f t="shared" si="67"/>
        <v>248.5</v>
      </c>
    </row>
    <row r="1058" spans="1:16" x14ac:dyDescent="0.35">
      <c r="A1058" t="s">
        <v>389</v>
      </c>
      <c r="B1058" s="70" t="s">
        <v>313</v>
      </c>
      <c r="C1058" s="62">
        <v>44407</v>
      </c>
      <c r="D1058" s="71">
        <v>44408</v>
      </c>
      <c r="E1058" s="70" t="s">
        <v>494</v>
      </c>
      <c r="F1058" s="61" t="s">
        <v>495</v>
      </c>
      <c r="G1058" s="16">
        <v>1.69</v>
      </c>
      <c r="H1058" s="2">
        <v>44393</v>
      </c>
      <c r="I1058" s="71">
        <v>44408</v>
      </c>
      <c r="J1058">
        <f t="shared" si="64"/>
        <v>16</v>
      </c>
      <c r="K1058" s="2">
        <f t="shared" si="65"/>
        <v>44400.5</v>
      </c>
      <c r="L1058" s="82">
        <v>44407.5</v>
      </c>
      <c r="M1058" s="82">
        <v>44407.5</v>
      </c>
      <c r="O1058">
        <f t="shared" si="66"/>
        <v>7</v>
      </c>
      <c r="P1058" s="3">
        <f t="shared" si="67"/>
        <v>11.83</v>
      </c>
    </row>
    <row r="1059" spans="1:16" x14ac:dyDescent="0.35">
      <c r="A1059" t="s">
        <v>389</v>
      </c>
      <c r="B1059" s="70" t="s">
        <v>313</v>
      </c>
      <c r="C1059" s="62">
        <v>44407</v>
      </c>
      <c r="D1059" s="71">
        <v>44408</v>
      </c>
      <c r="E1059" s="70" t="s">
        <v>496</v>
      </c>
      <c r="F1059" s="61" t="s">
        <v>497</v>
      </c>
      <c r="G1059" s="16">
        <v>1.79</v>
      </c>
      <c r="H1059" s="2">
        <v>44393</v>
      </c>
      <c r="I1059" s="71">
        <v>44408</v>
      </c>
      <c r="J1059">
        <f t="shared" si="64"/>
        <v>16</v>
      </c>
      <c r="K1059" s="2">
        <f t="shared" si="65"/>
        <v>44400.5</v>
      </c>
      <c r="L1059" s="82">
        <v>44407.5</v>
      </c>
      <c r="M1059" s="82">
        <v>44407.5</v>
      </c>
      <c r="O1059">
        <f t="shared" si="66"/>
        <v>7</v>
      </c>
      <c r="P1059" s="3">
        <f t="shared" si="67"/>
        <v>12.530000000000001</v>
      </c>
    </row>
    <row r="1060" spans="1:16" x14ac:dyDescent="0.35">
      <c r="A1060" t="s">
        <v>389</v>
      </c>
      <c r="B1060" s="70" t="s">
        <v>313</v>
      </c>
      <c r="C1060" s="62">
        <v>44407</v>
      </c>
      <c r="D1060" s="71">
        <v>44408</v>
      </c>
      <c r="E1060" s="70" t="s">
        <v>430</v>
      </c>
      <c r="F1060" s="61" t="s">
        <v>431</v>
      </c>
      <c r="G1060" s="16">
        <v>136</v>
      </c>
      <c r="H1060" s="2">
        <v>44393</v>
      </c>
      <c r="I1060" s="71">
        <v>44408</v>
      </c>
      <c r="J1060">
        <f t="shared" si="64"/>
        <v>16</v>
      </c>
      <c r="K1060" s="2">
        <f t="shared" si="65"/>
        <v>44400.5</v>
      </c>
      <c r="L1060" s="82">
        <v>44407.5</v>
      </c>
      <c r="M1060" s="82">
        <v>44407.5</v>
      </c>
      <c r="O1060">
        <f t="shared" si="66"/>
        <v>7</v>
      </c>
      <c r="P1060" s="3">
        <f t="shared" si="67"/>
        <v>952</v>
      </c>
    </row>
    <row r="1061" spans="1:16" x14ac:dyDescent="0.35">
      <c r="A1061" t="s">
        <v>389</v>
      </c>
      <c r="B1061" s="70" t="s">
        <v>313</v>
      </c>
      <c r="C1061" s="62">
        <v>44407</v>
      </c>
      <c r="D1061" s="71">
        <v>44408</v>
      </c>
      <c r="E1061" s="70" t="s">
        <v>432</v>
      </c>
      <c r="F1061" s="61" t="s">
        <v>433</v>
      </c>
      <c r="G1061" s="16">
        <v>1028.4000000000001</v>
      </c>
      <c r="H1061" s="2">
        <v>44393</v>
      </c>
      <c r="I1061" s="71">
        <v>44408</v>
      </c>
      <c r="J1061">
        <f t="shared" si="64"/>
        <v>16</v>
      </c>
      <c r="K1061" s="2">
        <f t="shared" si="65"/>
        <v>44400.5</v>
      </c>
      <c r="L1061" s="82">
        <v>44407.5</v>
      </c>
      <c r="M1061" s="82">
        <v>44407.5</v>
      </c>
      <c r="O1061">
        <f t="shared" si="66"/>
        <v>7</v>
      </c>
      <c r="P1061" s="3">
        <f t="shared" si="67"/>
        <v>7198.8000000000011</v>
      </c>
    </row>
    <row r="1062" spans="1:16" x14ac:dyDescent="0.35">
      <c r="A1062" t="s">
        <v>389</v>
      </c>
      <c r="B1062" s="70" t="s">
        <v>313</v>
      </c>
      <c r="C1062" s="62">
        <v>44407</v>
      </c>
      <c r="D1062" s="71">
        <v>44408</v>
      </c>
      <c r="E1062" s="70" t="s">
        <v>434</v>
      </c>
      <c r="F1062" s="61" t="s">
        <v>435</v>
      </c>
      <c r="G1062" s="16">
        <v>1805.48</v>
      </c>
      <c r="H1062" s="2">
        <v>44393</v>
      </c>
      <c r="I1062" s="71">
        <v>44408</v>
      </c>
      <c r="J1062">
        <f t="shared" si="64"/>
        <v>16</v>
      </c>
      <c r="K1062" s="2">
        <f t="shared" si="65"/>
        <v>44400.5</v>
      </c>
      <c r="L1062" s="82">
        <v>44407.5</v>
      </c>
      <c r="M1062" s="82">
        <v>44407.5</v>
      </c>
      <c r="O1062">
        <f t="shared" si="66"/>
        <v>7</v>
      </c>
      <c r="P1062" s="3">
        <f t="shared" si="67"/>
        <v>12638.36</v>
      </c>
    </row>
    <row r="1063" spans="1:16" x14ac:dyDescent="0.35">
      <c r="A1063" t="s">
        <v>389</v>
      </c>
      <c r="B1063" s="70" t="s">
        <v>313</v>
      </c>
      <c r="C1063" s="62">
        <v>44407</v>
      </c>
      <c r="D1063" s="71">
        <v>44408</v>
      </c>
      <c r="E1063" s="70" t="s">
        <v>440</v>
      </c>
      <c r="F1063" s="61" t="s">
        <v>441</v>
      </c>
      <c r="G1063" s="16">
        <v>38.450000000000003</v>
      </c>
      <c r="H1063" s="2">
        <v>44393</v>
      </c>
      <c r="I1063" s="71">
        <v>44408</v>
      </c>
      <c r="J1063">
        <f t="shared" si="64"/>
        <v>16</v>
      </c>
      <c r="K1063" s="2">
        <f t="shared" si="65"/>
        <v>44400.5</v>
      </c>
      <c r="L1063" s="82">
        <v>44407.5</v>
      </c>
      <c r="M1063" s="79">
        <v>44403.5</v>
      </c>
      <c r="O1063">
        <f t="shared" si="66"/>
        <v>3</v>
      </c>
      <c r="P1063" s="3">
        <f t="shared" si="67"/>
        <v>115.35000000000001</v>
      </c>
    </row>
    <row r="1064" spans="1:16" x14ac:dyDescent="0.35">
      <c r="A1064" t="s">
        <v>389</v>
      </c>
      <c r="B1064" s="70" t="s">
        <v>313</v>
      </c>
      <c r="C1064" s="62">
        <v>44407</v>
      </c>
      <c r="D1064" s="71">
        <v>44408</v>
      </c>
      <c r="E1064" s="70" t="s">
        <v>468</v>
      </c>
      <c r="F1064" s="61" t="s">
        <v>469</v>
      </c>
      <c r="G1064" s="16">
        <v>0.09</v>
      </c>
      <c r="H1064" s="2">
        <v>44393</v>
      </c>
      <c r="I1064" s="71">
        <v>44408</v>
      </c>
      <c r="J1064">
        <f t="shared" si="64"/>
        <v>16</v>
      </c>
      <c r="K1064" s="2">
        <f t="shared" si="65"/>
        <v>44400.5</v>
      </c>
      <c r="L1064" s="82">
        <v>44407.5</v>
      </c>
      <c r="M1064" s="82">
        <v>44407.5</v>
      </c>
      <c r="O1064">
        <f t="shared" si="66"/>
        <v>7</v>
      </c>
      <c r="P1064" s="3">
        <f t="shared" si="67"/>
        <v>0.63</v>
      </c>
    </row>
    <row r="1065" spans="1:16" x14ac:dyDescent="0.35">
      <c r="A1065" t="s">
        <v>389</v>
      </c>
      <c r="B1065" s="70" t="s">
        <v>313</v>
      </c>
      <c r="C1065" s="62">
        <v>44407</v>
      </c>
      <c r="D1065" s="71">
        <v>44408</v>
      </c>
      <c r="E1065" s="70" t="s">
        <v>442</v>
      </c>
      <c r="F1065" s="61" t="s">
        <v>443</v>
      </c>
      <c r="G1065" s="16">
        <v>94</v>
      </c>
      <c r="H1065" s="2">
        <v>44393</v>
      </c>
      <c r="I1065" s="71">
        <v>44408</v>
      </c>
      <c r="J1065">
        <f t="shared" si="64"/>
        <v>16</v>
      </c>
      <c r="K1065" s="2">
        <f t="shared" si="65"/>
        <v>44400.5</v>
      </c>
      <c r="L1065" s="82">
        <v>44407.5</v>
      </c>
      <c r="M1065" s="82">
        <v>44407.5</v>
      </c>
      <c r="O1065">
        <f t="shared" si="66"/>
        <v>7</v>
      </c>
      <c r="P1065" s="3">
        <f t="shared" si="67"/>
        <v>658</v>
      </c>
    </row>
    <row r="1066" spans="1:16" x14ac:dyDescent="0.35">
      <c r="A1066" t="s">
        <v>389</v>
      </c>
      <c r="B1066" s="70" t="s">
        <v>313</v>
      </c>
      <c r="C1066" s="62">
        <v>44407</v>
      </c>
      <c r="D1066" s="71">
        <v>44408</v>
      </c>
      <c r="E1066" s="70" t="s">
        <v>476</v>
      </c>
      <c r="F1066" s="61" t="s">
        <v>477</v>
      </c>
      <c r="G1066" s="16">
        <v>1.22</v>
      </c>
      <c r="H1066" s="2">
        <v>44393</v>
      </c>
      <c r="I1066" s="71">
        <v>44408</v>
      </c>
      <c r="J1066">
        <f t="shared" si="64"/>
        <v>16</v>
      </c>
      <c r="K1066" s="2">
        <f t="shared" si="65"/>
        <v>44400.5</v>
      </c>
      <c r="L1066" s="82">
        <v>44407.5</v>
      </c>
      <c r="M1066" s="82">
        <v>44407.5</v>
      </c>
      <c r="O1066">
        <f t="shared" si="66"/>
        <v>7</v>
      </c>
      <c r="P1066" s="3">
        <f t="shared" si="67"/>
        <v>8.5399999999999991</v>
      </c>
    </row>
    <row r="1067" spans="1:16" x14ac:dyDescent="0.35">
      <c r="A1067" t="s">
        <v>389</v>
      </c>
      <c r="B1067" s="70" t="s">
        <v>313</v>
      </c>
      <c r="C1067" s="62">
        <v>44407</v>
      </c>
      <c r="D1067" s="71">
        <v>44408</v>
      </c>
      <c r="E1067" s="70" t="s">
        <v>478</v>
      </c>
      <c r="F1067" s="61" t="s">
        <v>479</v>
      </c>
      <c r="G1067" s="16">
        <v>395.84</v>
      </c>
      <c r="H1067" s="2">
        <v>44393</v>
      </c>
      <c r="I1067" s="71">
        <v>44408</v>
      </c>
      <c r="J1067">
        <f t="shared" si="64"/>
        <v>16</v>
      </c>
      <c r="K1067" s="2">
        <f t="shared" si="65"/>
        <v>44400.5</v>
      </c>
      <c r="L1067" s="82">
        <v>44407.5</v>
      </c>
      <c r="M1067" s="82">
        <v>44407.5</v>
      </c>
      <c r="O1067">
        <f t="shared" si="66"/>
        <v>7</v>
      </c>
      <c r="P1067" s="3">
        <f t="shared" si="67"/>
        <v>2770.8799999999997</v>
      </c>
    </row>
    <row r="1068" spans="1:16" x14ac:dyDescent="0.35">
      <c r="A1068" t="s">
        <v>389</v>
      </c>
      <c r="B1068" s="70" t="s">
        <v>313</v>
      </c>
      <c r="C1068" s="62">
        <v>44407</v>
      </c>
      <c r="D1068" s="71">
        <v>44408</v>
      </c>
      <c r="E1068" s="70" t="s">
        <v>480</v>
      </c>
      <c r="F1068" s="61" t="s">
        <v>481</v>
      </c>
      <c r="G1068" s="16">
        <v>125</v>
      </c>
      <c r="H1068" s="2">
        <v>44393</v>
      </c>
      <c r="I1068" s="71">
        <v>44408</v>
      </c>
      <c r="J1068">
        <f t="shared" si="64"/>
        <v>16</v>
      </c>
      <c r="K1068" s="2">
        <f t="shared" si="65"/>
        <v>44400.5</v>
      </c>
      <c r="L1068" s="82">
        <v>44407.5</v>
      </c>
      <c r="M1068" s="82">
        <v>44407.5</v>
      </c>
      <c r="O1068">
        <f t="shared" si="66"/>
        <v>7</v>
      </c>
      <c r="P1068" s="3">
        <f t="shared" si="67"/>
        <v>875</v>
      </c>
    </row>
    <row r="1069" spans="1:16" x14ac:dyDescent="0.35">
      <c r="A1069" t="s">
        <v>389</v>
      </c>
      <c r="B1069" s="70" t="s">
        <v>313</v>
      </c>
      <c r="C1069" s="62">
        <v>44407</v>
      </c>
      <c r="D1069" s="71">
        <v>44408</v>
      </c>
      <c r="E1069" s="70" t="s">
        <v>444</v>
      </c>
      <c r="F1069" s="61" t="s">
        <v>445</v>
      </c>
      <c r="G1069" s="16">
        <v>247.16000000000003</v>
      </c>
      <c r="H1069" s="2">
        <v>44393</v>
      </c>
      <c r="I1069" s="71">
        <v>44408</v>
      </c>
      <c r="J1069">
        <f t="shared" si="64"/>
        <v>16</v>
      </c>
      <c r="K1069" s="2">
        <f t="shared" si="65"/>
        <v>44400.5</v>
      </c>
      <c r="L1069" s="82">
        <v>44407.5</v>
      </c>
      <c r="M1069" s="82">
        <v>44407.5</v>
      </c>
      <c r="O1069">
        <f t="shared" si="66"/>
        <v>7</v>
      </c>
      <c r="P1069" s="3">
        <f t="shared" si="67"/>
        <v>1730.1200000000001</v>
      </c>
    </row>
    <row r="1070" spans="1:16" x14ac:dyDescent="0.35">
      <c r="A1070" t="s">
        <v>389</v>
      </c>
      <c r="B1070" s="70" t="s">
        <v>313</v>
      </c>
      <c r="C1070" s="62">
        <v>44407</v>
      </c>
      <c r="D1070" s="71">
        <v>44408</v>
      </c>
      <c r="E1070" s="70" t="s">
        <v>496</v>
      </c>
      <c r="F1070" s="61" t="s">
        <v>497</v>
      </c>
      <c r="G1070" s="16">
        <v>6.13</v>
      </c>
      <c r="H1070" s="2">
        <v>44393</v>
      </c>
      <c r="I1070" s="71">
        <v>44408</v>
      </c>
      <c r="J1070">
        <f t="shared" si="64"/>
        <v>16</v>
      </c>
      <c r="K1070" s="2">
        <f t="shared" si="65"/>
        <v>44400.5</v>
      </c>
      <c r="L1070" s="82">
        <v>44407.5</v>
      </c>
      <c r="M1070" s="82">
        <v>44407.5</v>
      </c>
      <c r="O1070">
        <f t="shared" si="66"/>
        <v>7</v>
      </c>
      <c r="P1070" s="3">
        <f t="shared" si="67"/>
        <v>42.91</v>
      </c>
    </row>
    <row r="1071" spans="1:16" x14ac:dyDescent="0.35">
      <c r="A1071" t="s">
        <v>389</v>
      </c>
      <c r="B1071" s="70" t="s">
        <v>313</v>
      </c>
      <c r="C1071" s="62">
        <v>44407</v>
      </c>
      <c r="D1071" s="71">
        <v>44408</v>
      </c>
      <c r="E1071" s="70" t="s">
        <v>498</v>
      </c>
      <c r="F1071" s="61" t="s">
        <v>499</v>
      </c>
      <c r="G1071" s="16">
        <v>6.18</v>
      </c>
      <c r="H1071" s="2">
        <v>44393</v>
      </c>
      <c r="I1071" s="71">
        <v>44408</v>
      </c>
      <c r="J1071">
        <f t="shared" si="64"/>
        <v>16</v>
      </c>
      <c r="K1071" s="2">
        <f t="shared" si="65"/>
        <v>44400.5</v>
      </c>
      <c r="L1071" s="82">
        <v>44407.5</v>
      </c>
      <c r="M1071" s="82">
        <v>44407.5</v>
      </c>
      <c r="O1071">
        <f t="shared" si="66"/>
        <v>7</v>
      </c>
      <c r="P1071" s="3">
        <f t="shared" si="67"/>
        <v>43.26</v>
      </c>
    </row>
    <row r="1072" spans="1:16" x14ac:dyDescent="0.35">
      <c r="A1072" t="s">
        <v>389</v>
      </c>
      <c r="B1072" s="70" t="s">
        <v>313</v>
      </c>
      <c r="C1072" s="62">
        <v>44407</v>
      </c>
      <c r="D1072" s="71">
        <v>44408</v>
      </c>
      <c r="E1072" s="70" t="s">
        <v>500</v>
      </c>
      <c r="F1072" s="61" t="s">
        <v>501</v>
      </c>
      <c r="G1072" s="16">
        <v>0.09</v>
      </c>
      <c r="H1072" s="2">
        <v>44393</v>
      </c>
      <c r="I1072" s="71">
        <v>44408</v>
      </c>
      <c r="J1072">
        <f t="shared" si="64"/>
        <v>16</v>
      </c>
      <c r="K1072" s="2">
        <f t="shared" si="65"/>
        <v>44400.5</v>
      </c>
      <c r="L1072" s="82">
        <v>44407.5</v>
      </c>
      <c r="M1072" s="82">
        <v>44407.5</v>
      </c>
      <c r="O1072">
        <f t="shared" si="66"/>
        <v>7</v>
      </c>
      <c r="P1072" s="3">
        <f t="shared" si="67"/>
        <v>0.63</v>
      </c>
    </row>
    <row r="1073" spans="1:16" x14ac:dyDescent="0.35">
      <c r="A1073" t="s">
        <v>389</v>
      </c>
      <c r="B1073" s="70" t="s">
        <v>313</v>
      </c>
      <c r="C1073" s="62">
        <v>44407</v>
      </c>
      <c r="D1073" s="71">
        <v>44408</v>
      </c>
      <c r="E1073" s="70" t="s">
        <v>430</v>
      </c>
      <c r="F1073" s="61" t="s">
        <v>431</v>
      </c>
      <c r="G1073" s="16">
        <v>413610.87000000011</v>
      </c>
      <c r="H1073" s="2">
        <v>44393</v>
      </c>
      <c r="I1073" s="71">
        <v>44408</v>
      </c>
      <c r="J1073">
        <f t="shared" si="64"/>
        <v>16</v>
      </c>
      <c r="K1073" s="2">
        <f t="shared" si="65"/>
        <v>44400.5</v>
      </c>
      <c r="L1073" s="82">
        <v>44407.5</v>
      </c>
      <c r="M1073" s="82">
        <v>44407.5</v>
      </c>
      <c r="O1073">
        <f t="shared" si="66"/>
        <v>7</v>
      </c>
      <c r="P1073" s="3">
        <f t="shared" si="67"/>
        <v>2895276.0900000008</v>
      </c>
    </row>
    <row r="1074" spans="1:16" x14ac:dyDescent="0.35">
      <c r="A1074" t="s">
        <v>389</v>
      </c>
      <c r="B1074" s="70" t="s">
        <v>313</v>
      </c>
      <c r="C1074" s="62">
        <v>44407</v>
      </c>
      <c r="D1074" s="71">
        <v>44408</v>
      </c>
      <c r="E1074" s="70" t="s">
        <v>456</v>
      </c>
      <c r="F1074" s="61" t="s">
        <v>457</v>
      </c>
      <c r="G1074" s="16">
        <v>104273.27999999996</v>
      </c>
      <c r="H1074" s="2">
        <v>44393</v>
      </c>
      <c r="I1074" s="71">
        <v>44408</v>
      </c>
      <c r="J1074">
        <f t="shared" si="64"/>
        <v>16</v>
      </c>
      <c r="K1074" s="2">
        <f t="shared" si="65"/>
        <v>44400.5</v>
      </c>
      <c r="L1074" s="82">
        <v>44407.5</v>
      </c>
      <c r="M1074" s="82">
        <v>44407.5</v>
      </c>
      <c r="O1074">
        <f t="shared" si="66"/>
        <v>7</v>
      </c>
      <c r="P1074" s="3">
        <f t="shared" si="67"/>
        <v>729912.95999999973</v>
      </c>
    </row>
    <row r="1075" spans="1:16" x14ac:dyDescent="0.35">
      <c r="A1075" t="s">
        <v>389</v>
      </c>
      <c r="B1075" s="70" t="s">
        <v>313</v>
      </c>
      <c r="C1075" s="62">
        <v>44407</v>
      </c>
      <c r="D1075" s="71">
        <v>44408</v>
      </c>
      <c r="E1075" s="70" t="s">
        <v>432</v>
      </c>
      <c r="F1075" s="61" t="s">
        <v>433</v>
      </c>
      <c r="G1075" s="16">
        <v>1484231.8400000031</v>
      </c>
      <c r="H1075" s="2">
        <v>44393</v>
      </c>
      <c r="I1075" s="71">
        <v>44408</v>
      </c>
      <c r="J1075">
        <f t="shared" si="64"/>
        <v>16</v>
      </c>
      <c r="K1075" s="2">
        <f t="shared" si="65"/>
        <v>44400.5</v>
      </c>
      <c r="L1075" s="82">
        <v>44407.5</v>
      </c>
      <c r="M1075" s="82">
        <v>44407.5</v>
      </c>
      <c r="O1075">
        <f t="shared" si="66"/>
        <v>7</v>
      </c>
      <c r="P1075" s="3">
        <f t="shared" si="67"/>
        <v>10389622.880000021</v>
      </c>
    </row>
    <row r="1076" spans="1:16" x14ac:dyDescent="0.35">
      <c r="A1076" t="s">
        <v>389</v>
      </c>
      <c r="B1076" s="70" t="s">
        <v>313</v>
      </c>
      <c r="C1076" s="62">
        <v>44407</v>
      </c>
      <c r="D1076" s="71">
        <v>44408</v>
      </c>
      <c r="E1076" s="70" t="s">
        <v>434</v>
      </c>
      <c r="F1076" s="61" t="s">
        <v>435</v>
      </c>
      <c r="G1076" s="16">
        <v>2292258.3899999983</v>
      </c>
      <c r="H1076" s="2">
        <v>44393</v>
      </c>
      <c r="I1076" s="71">
        <v>44408</v>
      </c>
      <c r="J1076">
        <f t="shared" si="64"/>
        <v>16</v>
      </c>
      <c r="K1076" s="2">
        <f t="shared" si="65"/>
        <v>44400.5</v>
      </c>
      <c r="L1076" s="82">
        <v>44407.5</v>
      </c>
      <c r="M1076" s="82">
        <v>44407.5</v>
      </c>
      <c r="O1076">
        <f t="shared" si="66"/>
        <v>7</v>
      </c>
      <c r="P1076" s="3">
        <f t="shared" si="67"/>
        <v>16045808.729999987</v>
      </c>
    </row>
    <row r="1077" spans="1:16" x14ac:dyDescent="0.35">
      <c r="A1077" t="s">
        <v>389</v>
      </c>
      <c r="B1077" s="70" t="s">
        <v>313</v>
      </c>
      <c r="C1077" s="62">
        <v>44407</v>
      </c>
      <c r="D1077" s="71">
        <v>44408</v>
      </c>
      <c r="E1077" s="70" t="s">
        <v>436</v>
      </c>
      <c r="F1077" s="61" t="s">
        <v>437</v>
      </c>
      <c r="G1077" s="16">
        <v>333609.94000000006</v>
      </c>
      <c r="H1077" s="2">
        <v>44393</v>
      </c>
      <c r="I1077" s="71">
        <v>44408</v>
      </c>
      <c r="J1077">
        <f t="shared" si="64"/>
        <v>16</v>
      </c>
      <c r="K1077" s="2">
        <f t="shared" si="65"/>
        <v>44400.5</v>
      </c>
      <c r="L1077" s="82">
        <v>44407.5</v>
      </c>
      <c r="M1077" s="82">
        <v>44407.5</v>
      </c>
      <c r="O1077">
        <f t="shared" si="66"/>
        <v>7</v>
      </c>
      <c r="P1077" s="3">
        <f t="shared" si="67"/>
        <v>2335269.5800000005</v>
      </c>
    </row>
    <row r="1078" spans="1:16" x14ac:dyDescent="0.35">
      <c r="A1078" t="s">
        <v>389</v>
      </c>
      <c r="B1078" s="70" t="s">
        <v>313</v>
      </c>
      <c r="C1078" s="62">
        <v>44407</v>
      </c>
      <c r="D1078" s="71">
        <v>44408</v>
      </c>
      <c r="E1078" s="70" t="s">
        <v>438</v>
      </c>
      <c r="F1078" s="61" t="s">
        <v>439</v>
      </c>
      <c r="G1078" s="16">
        <v>365422.06000000006</v>
      </c>
      <c r="H1078" s="2">
        <v>44393</v>
      </c>
      <c r="I1078" s="71">
        <v>44408</v>
      </c>
      <c r="J1078">
        <f t="shared" si="64"/>
        <v>16</v>
      </c>
      <c r="K1078" s="2">
        <f t="shared" si="65"/>
        <v>44400.5</v>
      </c>
      <c r="L1078" s="82">
        <v>44407.5</v>
      </c>
      <c r="M1078" s="82">
        <v>44407.5</v>
      </c>
      <c r="O1078">
        <f t="shared" si="66"/>
        <v>7</v>
      </c>
      <c r="P1078" s="3">
        <f t="shared" si="67"/>
        <v>2557954.4200000004</v>
      </c>
    </row>
    <row r="1079" spans="1:16" x14ac:dyDescent="0.35">
      <c r="A1079" t="s">
        <v>389</v>
      </c>
      <c r="B1079" s="70" t="s">
        <v>313</v>
      </c>
      <c r="C1079" s="62">
        <v>44407</v>
      </c>
      <c r="D1079" s="71">
        <v>44408</v>
      </c>
      <c r="E1079" s="70" t="s">
        <v>568</v>
      </c>
      <c r="F1079" s="61" t="s">
        <v>569</v>
      </c>
      <c r="G1079" s="16">
        <v>669.82</v>
      </c>
      <c r="H1079" s="2">
        <v>44393</v>
      </c>
      <c r="I1079" s="71">
        <v>44408</v>
      </c>
      <c r="J1079">
        <f t="shared" si="64"/>
        <v>16</v>
      </c>
      <c r="K1079" s="2">
        <f t="shared" si="65"/>
        <v>44400.5</v>
      </c>
      <c r="L1079" s="82">
        <v>44407.5</v>
      </c>
      <c r="M1079" s="79">
        <v>44407.5</v>
      </c>
      <c r="O1079">
        <f t="shared" si="66"/>
        <v>7</v>
      </c>
      <c r="P1079" s="3">
        <f t="shared" si="67"/>
        <v>4688.7400000000007</v>
      </c>
    </row>
    <row r="1080" spans="1:16" x14ac:dyDescent="0.35">
      <c r="A1080" t="s">
        <v>389</v>
      </c>
      <c r="B1080" s="70" t="s">
        <v>313</v>
      </c>
      <c r="C1080" s="62">
        <v>44407</v>
      </c>
      <c r="D1080" s="71">
        <v>44408</v>
      </c>
      <c r="E1080" s="70" t="s">
        <v>440</v>
      </c>
      <c r="F1080" s="61" t="s">
        <v>441</v>
      </c>
      <c r="G1080" s="16">
        <f>31269.5200000003+6.68</f>
        <v>31276.200000000299</v>
      </c>
      <c r="H1080" s="2">
        <v>44393</v>
      </c>
      <c r="I1080" s="71">
        <v>44408</v>
      </c>
      <c r="J1080">
        <f t="shared" si="64"/>
        <v>16</v>
      </c>
      <c r="K1080" s="2">
        <f t="shared" si="65"/>
        <v>44400.5</v>
      </c>
      <c r="L1080" s="82">
        <v>44407.5</v>
      </c>
      <c r="M1080" s="79">
        <v>44403.5</v>
      </c>
      <c r="O1080">
        <f t="shared" si="66"/>
        <v>3</v>
      </c>
      <c r="P1080" s="3">
        <f t="shared" si="67"/>
        <v>93828.600000000893</v>
      </c>
    </row>
    <row r="1081" spans="1:16" x14ac:dyDescent="0.35">
      <c r="A1081" t="s">
        <v>389</v>
      </c>
      <c r="B1081" s="70" t="s">
        <v>313</v>
      </c>
      <c r="C1081" s="62">
        <v>44407</v>
      </c>
      <c r="D1081" s="71">
        <v>44408</v>
      </c>
      <c r="E1081" s="70" t="s">
        <v>468</v>
      </c>
      <c r="F1081" s="61" t="s">
        <v>469</v>
      </c>
      <c r="G1081" s="16">
        <v>806.36000000000911</v>
      </c>
      <c r="H1081" s="2">
        <v>44393</v>
      </c>
      <c r="I1081" s="71">
        <v>44408</v>
      </c>
      <c r="J1081">
        <f t="shared" si="64"/>
        <v>16</v>
      </c>
      <c r="K1081" s="2">
        <f t="shared" si="65"/>
        <v>44400.5</v>
      </c>
      <c r="L1081" s="82">
        <v>44407.5</v>
      </c>
      <c r="M1081" s="82">
        <v>44407.5</v>
      </c>
      <c r="O1081">
        <f t="shared" si="66"/>
        <v>7</v>
      </c>
      <c r="P1081" s="3">
        <f t="shared" si="67"/>
        <v>5644.5200000000641</v>
      </c>
    </row>
    <row r="1082" spans="1:16" x14ac:dyDescent="0.35">
      <c r="A1082" t="s">
        <v>389</v>
      </c>
      <c r="B1082" s="70" t="s">
        <v>313</v>
      </c>
      <c r="C1082" s="62">
        <v>44407</v>
      </c>
      <c r="D1082" s="71">
        <v>44408</v>
      </c>
      <c r="E1082" s="70" t="s">
        <v>474</v>
      </c>
      <c r="F1082" s="61" t="s">
        <v>475</v>
      </c>
      <c r="G1082" s="16">
        <v>32924.770000000011</v>
      </c>
      <c r="H1082" s="2">
        <v>44393</v>
      </c>
      <c r="I1082" s="71">
        <v>44408</v>
      </c>
      <c r="J1082">
        <f t="shared" si="64"/>
        <v>16</v>
      </c>
      <c r="K1082" s="2">
        <f t="shared" si="65"/>
        <v>44400.5</v>
      </c>
      <c r="L1082" s="82">
        <v>44407.5</v>
      </c>
      <c r="M1082" s="79">
        <v>44407.5</v>
      </c>
      <c r="O1082">
        <f t="shared" si="66"/>
        <v>7</v>
      </c>
      <c r="P1082" s="3">
        <f t="shared" si="67"/>
        <v>230473.39000000007</v>
      </c>
    </row>
    <row r="1083" spans="1:16" x14ac:dyDescent="0.35">
      <c r="A1083" t="s">
        <v>389</v>
      </c>
      <c r="B1083" s="70" t="s">
        <v>313</v>
      </c>
      <c r="C1083" s="62">
        <v>44407</v>
      </c>
      <c r="D1083" s="71">
        <v>44408</v>
      </c>
      <c r="E1083" s="70" t="s">
        <v>442</v>
      </c>
      <c r="F1083" s="61" t="s">
        <v>443</v>
      </c>
      <c r="G1083" s="16">
        <f>81591.8+14.5</f>
        <v>81606.3</v>
      </c>
      <c r="H1083" s="2">
        <v>44393</v>
      </c>
      <c r="I1083" s="71">
        <v>44408</v>
      </c>
      <c r="J1083">
        <f t="shared" si="64"/>
        <v>16</v>
      </c>
      <c r="K1083" s="2">
        <f t="shared" si="65"/>
        <v>44400.5</v>
      </c>
      <c r="L1083" s="82">
        <v>44407.5</v>
      </c>
      <c r="M1083" s="82">
        <v>44407.5</v>
      </c>
      <c r="O1083">
        <f t="shared" si="66"/>
        <v>7</v>
      </c>
      <c r="P1083" s="3">
        <f t="shared" si="67"/>
        <v>571244.1</v>
      </c>
    </row>
    <row r="1084" spans="1:16" x14ac:dyDescent="0.35">
      <c r="A1084" t="s">
        <v>389</v>
      </c>
      <c r="B1084" s="70" t="s">
        <v>313</v>
      </c>
      <c r="C1084" s="62">
        <v>44407</v>
      </c>
      <c r="D1084" s="71">
        <v>44408</v>
      </c>
      <c r="E1084" s="70" t="s">
        <v>476</v>
      </c>
      <c r="F1084" s="61" t="s">
        <v>477</v>
      </c>
      <c r="G1084" s="16">
        <v>1232.7399999999636</v>
      </c>
      <c r="H1084" s="2">
        <v>44393</v>
      </c>
      <c r="I1084" s="71">
        <v>44408</v>
      </c>
      <c r="J1084">
        <f t="shared" si="64"/>
        <v>16</v>
      </c>
      <c r="K1084" s="2">
        <f t="shared" si="65"/>
        <v>44400.5</v>
      </c>
      <c r="L1084" s="82">
        <v>44407.5</v>
      </c>
      <c r="M1084" s="82">
        <v>44407.5</v>
      </c>
      <c r="O1084">
        <f t="shared" si="66"/>
        <v>7</v>
      </c>
      <c r="P1084" s="3">
        <f t="shared" si="67"/>
        <v>8629.1799999997456</v>
      </c>
    </row>
    <row r="1085" spans="1:16" x14ac:dyDescent="0.35">
      <c r="A1085" t="s">
        <v>389</v>
      </c>
      <c r="B1085" s="70" t="s">
        <v>313</v>
      </c>
      <c r="C1085" s="62">
        <v>44407</v>
      </c>
      <c r="D1085" s="71">
        <v>44408</v>
      </c>
      <c r="E1085" s="70" t="s">
        <v>578</v>
      </c>
      <c r="F1085" s="61" t="s">
        <v>579</v>
      </c>
      <c r="G1085" s="16">
        <f>37828.03+6373.13</f>
        <v>44201.159999999996</v>
      </c>
      <c r="H1085" s="2">
        <v>44393</v>
      </c>
      <c r="I1085" s="71">
        <v>44408</v>
      </c>
      <c r="J1085">
        <f t="shared" si="64"/>
        <v>16</v>
      </c>
      <c r="K1085" s="2">
        <f t="shared" si="65"/>
        <v>44400.5</v>
      </c>
      <c r="L1085" s="82">
        <v>44407.5</v>
      </c>
      <c r="M1085" s="79">
        <v>44407.5</v>
      </c>
      <c r="O1085">
        <f t="shared" si="66"/>
        <v>7</v>
      </c>
      <c r="P1085" s="3">
        <f t="shared" si="67"/>
        <v>309408.12</v>
      </c>
    </row>
    <row r="1086" spans="1:16" x14ac:dyDescent="0.35">
      <c r="A1086" t="s">
        <v>389</v>
      </c>
      <c r="B1086" s="70" t="s">
        <v>313</v>
      </c>
      <c r="C1086" s="62">
        <v>44407</v>
      </c>
      <c r="D1086" s="71">
        <v>44408</v>
      </c>
      <c r="E1086" s="70" t="s">
        <v>570</v>
      </c>
      <c r="F1086" s="61" t="s">
        <v>571</v>
      </c>
      <c r="G1086" s="16">
        <f>51165.46+3476.25</f>
        <v>54641.71</v>
      </c>
      <c r="H1086" s="2">
        <v>44393</v>
      </c>
      <c r="I1086" s="71">
        <v>44408</v>
      </c>
      <c r="J1086">
        <f t="shared" si="64"/>
        <v>16</v>
      </c>
      <c r="K1086" s="2">
        <f t="shared" si="65"/>
        <v>44400.5</v>
      </c>
      <c r="L1086" s="82">
        <v>44407.5</v>
      </c>
      <c r="M1086" s="82">
        <v>44407.5</v>
      </c>
      <c r="O1086">
        <f t="shared" si="66"/>
        <v>7</v>
      </c>
      <c r="P1086" s="3">
        <f t="shared" si="67"/>
        <v>382491.97</v>
      </c>
    </row>
    <row r="1087" spans="1:16" x14ac:dyDescent="0.35">
      <c r="A1087" t="s">
        <v>389</v>
      </c>
      <c r="B1087" s="70" t="s">
        <v>313</v>
      </c>
      <c r="C1087" s="62">
        <v>44407</v>
      </c>
      <c r="D1087" s="71">
        <v>44408</v>
      </c>
      <c r="E1087" s="70" t="s">
        <v>580</v>
      </c>
      <c r="F1087" s="61" t="s">
        <v>581</v>
      </c>
      <c r="G1087" s="16">
        <v>3025.9700000000003</v>
      </c>
      <c r="H1087" s="2">
        <v>44393</v>
      </c>
      <c r="I1087" s="71">
        <v>44408</v>
      </c>
      <c r="J1087">
        <f t="shared" si="64"/>
        <v>16</v>
      </c>
      <c r="K1087" s="2">
        <f t="shared" si="65"/>
        <v>44400.5</v>
      </c>
      <c r="L1087" s="82">
        <v>44407.5</v>
      </c>
      <c r="M1087" s="82">
        <v>44407.5</v>
      </c>
      <c r="O1087">
        <f t="shared" si="66"/>
        <v>7</v>
      </c>
      <c r="P1087" s="3">
        <f t="shared" si="67"/>
        <v>21181.79</v>
      </c>
    </row>
    <row r="1088" spans="1:16" x14ac:dyDescent="0.35">
      <c r="A1088" t="s">
        <v>389</v>
      </c>
      <c r="B1088" s="70" t="s">
        <v>313</v>
      </c>
      <c r="C1088" s="62">
        <v>44407</v>
      </c>
      <c r="D1088" s="71">
        <v>44408</v>
      </c>
      <c r="E1088" s="70" t="s">
        <v>478</v>
      </c>
      <c r="F1088" s="61" t="s">
        <v>479</v>
      </c>
      <c r="G1088" s="16">
        <f>602233.610000009+266.67</f>
        <v>602500.28000000899</v>
      </c>
      <c r="H1088" s="2">
        <v>44393</v>
      </c>
      <c r="I1088" s="71">
        <v>44408</v>
      </c>
      <c r="J1088">
        <f t="shared" si="64"/>
        <v>16</v>
      </c>
      <c r="K1088" s="2">
        <f t="shared" si="65"/>
        <v>44400.5</v>
      </c>
      <c r="L1088" s="82">
        <v>44407.5</v>
      </c>
      <c r="M1088" s="82">
        <v>44407.5</v>
      </c>
      <c r="O1088">
        <f t="shared" si="66"/>
        <v>7</v>
      </c>
      <c r="P1088" s="3">
        <f t="shared" si="67"/>
        <v>4217501.9600000633</v>
      </c>
    </row>
    <row r="1089" spans="1:16" x14ac:dyDescent="0.35">
      <c r="A1089" t="s">
        <v>389</v>
      </c>
      <c r="B1089" s="70" t="s">
        <v>313</v>
      </c>
      <c r="C1089" s="62">
        <v>44407</v>
      </c>
      <c r="D1089" s="71">
        <v>44408</v>
      </c>
      <c r="E1089" s="70" t="s">
        <v>480</v>
      </c>
      <c r="F1089" s="61" t="s">
        <v>481</v>
      </c>
      <c r="G1089" s="16">
        <v>58556.689999999457</v>
      </c>
      <c r="H1089" s="2">
        <v>44393</v>
      </c>
      <c r="I1089" s="71">
        <v>44408</v>
      </c>
      <c r="J1089">
        <f t="shared" si="64"/>
        <v>16</v>
      </c>
      <c r="K1089" s="2">
        <f t="shared" si="65"/>
        <v>44400.5</v>
      </c>
      <c r="L1089" s="82">
        <v>44407.5</v>
      </c>
      <c r="M1089" s="82">
        <v>44407.5</v>
      </c>
      <c r="O1089">
        <f t="shared" si="66"/>
        <v>7</v>
      </c>
      <c r="P1089" s="3">
        <f t="shared" si="67"/>
        <v>409896.82999999617</v>
      </c>
    </row>
    <row r="1090" spans="1:16" x14ac:dyDescent="0.35">
      <c r="A1090" t="s">
        <v>389</v>
      </c>
      <c r="B1090" s="70" t="s">
        <v>313</v>
      </c>
      <c r="C1090" s="62">
        <v>44407</v>
      </c>
      <c r="D1090" s="71">
        <v>44408</v>
      </c>
      <c r="E1090" s="70" t="s">
        <v>488</v>
      </c>
      <c r="F1090" s="61" t="s">
        <v>489</v>
      </c>
      <c r="G1090" s="16">
        <v>46132.69</v>
      </c>
      <c r="H1090" s="2">
        <v>44393</v>
      </c>
      <c r="I1090" s="71">
        <v>44408</v>
      </c>
      <c r="J1090">
        <f t="shared" si="64"/>
        <v>16</v>
      </c>
      <c r="K1090" s="2">
        <f t="shared" si="65"/>
        <v>44400.5</v>
      </c>
      <c r="L1090" s="82">
        <v>44407.5</v>
      </c>
      <c r="M1090" s="79">
        <v>44421.5</v>
      </c>
      <c r="O1090">
        <f t="shared" si="66"/>
        <v>21</v>
      </c>
      <c r="P1090" s="3">
        <f t="shared" si="67"/>
        <v>968786.49</v>
      </c>
    </row>
    <row r="1091" spans="1:16" x14ac:dyDescent="0.35">
      <c r="A1091" t="s">
        <v>389</v>
      </c>
      <c r="B1091" s="70" t="s">
        <v>313</v>
      </c>
      <c r="C1091" s="62">
        <v>44407</v>
      </c>
      <c r="D1091" s="71">
        <v>44408</v>
      </c>
      <c r="E1091" s="70" t="s">
        <v>549</v>
      </c>
      <c r="F1091" s="61" t="s">
        <v>550</v>
      </c>
      <c r="G1091" s="16">
        <v>291.25</v>
      </c>
      <c r="H1091" s="2">
        <v>44393</v>
      </c>
      <c r="I1091" s="71">
        <v>44408</v>
      </c>
      <c r="J1091">
        <f t="shared" si="64"/>
        <v>16</v>
      </c>
      <c r="K1091" s="2">
        <f t="shared" si="65"/>
        <v>44400.5</v>
      </c>
      <c r="L1091" s="82">
        <v>44407.5</v>
      </c>
      <c r="M1091" s="79">
        <v>44407.5</v>
      </c>
      <c r="O1091">
        <f t="shared" si="66"/>
        <v>7</v>
      </c>
      <c r="P1091" s="3">
        <f t="shared" si="67"/>
        <v>2038.75</v>
      </c>
    </row>
    <row r="1092" spans="1:16" x14ac:dyDescent="0.35">
      <c r="A1092" t="s">
        <v>389</v>
      </c>
      <c r="B1092" s="70" t="s">
        <v>313</v>
      </c>
      <c r="C1092" s="62">
        <v>44407</v>
      </c>
      <c r="D1092" s="71">
        <v>44408</v>
      </c>
      <c r="E1092" s="70" t="s">
        <v>444</v>
      </c>
      <c r="F1092" s="61" t="s">
        <v>445</v>
      </c>
      <c r="G1092" s="16">
        <f>452163.730000005+66</f>
        <v>452229.73000000499</v>
      </c>
      <c r="H1092" s="2">
        <v>44393</v>
      </c>
      <c r="I1092" s="71">
        <v>44408</v>
      </c>
      <c r="J1092">
        <f t="shared" si="64"/>
        <v>16</v>
      </c>
      <c r="K1092" s="2">
        <f t="shared" si="65"/>
        <v>44400.5</v>
      </c>
      <c r="L1092" s="82">
        <v>44407.5</v>
      </c>
      <c r="M1092" s="82">
        <v>44407.5</v>
      </c>
      <c r="O1092">
        <f t="shared" si="66"/>
        <v>7</v>
      </c>
      <c r="P1092" s="3">
        <f t="shared" si="67"/>
        <v>3165608.1100000348</v>
      </c>
    </row>
    <row r="1093" spans="1:16" x14ac:dyDescent="0.35">
      <c r="A1093" t="s">
        <v>389</v>
      </c>
      <c r="B1093" s="70" t="s">
        <v>313</v>
      </c>
      <c r="C1093" s="62">
        <v>44407</v>
      </c>
      <c r="D1093" s="71">
        <v>44408</v>
      </c>
      <c r="E1093" s="70" t="s">
        <v>563</v>
      </c>
      <c r="F1093" s="61" t="s">
        <v>564</v>
      </c>
      <c r="G1093" s="16">
        <v>128671.43000000004</v>
      </c>
      <c r="H1093" s="2">
        <v>44393</v>
      </c>
      <c r="I1093" s="71">
        <v>44408</v>
      </c>
      <c r="J1093">
        <f t="shared" si="64"/>
        <v>16</v>
      </c>
      <c r="K1093" s="2">
        <f t="shared" si="65"/>
        <v>44400.5</v>
      </c>
      <c r="L1093" s="82">
        <v>44407.5</v>
      </c>
      <c r="M1093" s="82">
        <v>44407.5</v>
      </c>
      <c r="O1093">
        <f t="shared" si="66"/>
        <v>7</v>
      </c>
      <c r="P1093" s="3">
        <f t="shared" si="67"/>
        <v>900700.01000000024</v>
      </c>
    </row>
    <row r="1094" spans="1:16" x14ac:dyDescent="0.35">
      <c r="A1094" t="s">
        <v>389</v>
      </c>
      <c r="B1094" s="70" t="s">
        <v>313</v>
      </c>
      <c r="C1094" s="62">
        <v>44407</v>
      </c>
      <c r="D1094" s="71">
        <v>44408</v>
      </c>
      <c r="E1094" s="70" t="s">
        <v>490</v>
      </c>
      <c r="F1094" s="61" t="s">
        <v>491</v>
      </c>
      <c r="G1094" s="16">
        <v>21237.279999999999</v>
      </c>
      <c r="H1094" s="2">
        <v>44393</v>
      </c>
      <c r="I1094" s="71">
        <v>44408</v>
      </c>
      <c r="J1094">
        <f t="shared" si="64"/>
        <v>16</v>
      </c>
      <c r="K1094" s="2">
        <f t="shared" si="65"/>
        <v>44400.5</v>
      </c>
      <c r="L1094" s="82">
        <v>44407.5</v>
      </c>
      <c r="M1094" s="79">
        <v>44407.5</v>
      </c>
      <c r="O1094">
        <f t="shared" si="66"/>
        <v>7</v>
      </c>
      <c r="P1094" s="3">
        <f t="shared" si="67"/>
        <v>148660.96</v>
      </c>
    </row>
    <row r="1095" spans="1:16" x14ac:dyDescent="0.35">
      <c r="A1095" t="s">
        <v>389</v>
      </c>
      <c r="B1095" s="70" t="s">
        <v>313</v>
      </c>
      <c r="C1095" s="62">
        <v>44407</v>
      </c>
      <c r="D1095" s="71">
        <v>44408</v>
      </c>
      <c r="E1095" s="70" t="s">
        <v>572</v>
      </c>
      <c r="F1095" s="61" t="s">
        <v>573</v>
      </c>
      <c r="G1095" s="16">
        <v>17066.199999999993</v>
      </c>
      <c r="H1095" s="2">
        <v>44393</v>
      </c>
      <c r="I1095" s="71">
        <v>44408</v>
      </c>
      <c r="J1095">
        <f t="shared" si="64"/>
        <v>16</v>
      </c>
      <c r="K1095" s="2">
        <f t="shared" si="65"/>
        <v>44400.5</v>
      </c>
      <c r="L1095" s="82">
        <v>44407.5</v>
      </c>
      <c r="M1095" s="79">
        <v>44407.5</v>
      </c>
      <c r="O1095">
        <f t="shared" si="66"/>
        <v>7</v>
      </c>
      <c r="P1095" s="3">
        <f t="shared" si="67"/>
        <v>119463.39999999995</v>
      </c>
    </row>
    <row r="1096" spans="1:16" x14ac:dyDescent="0.35">
      <c r="A1096" t="s">
        <v>389</v>
      </c>
      <c r="B1096" s="70" t="s">
        <v>313</v>
      </c>
      <c r="C1096" s="62">
        <v>44407</v>
      </c>
      <c r="D1096" s="71">
        <v>44408</v>
      </c>
      <c r="E1096" s="70" t="s">
        <v>494</v>
      </c>
      <c r="F1096" s="61" t="s">
        <v>495</v>
      </c>
      <c r="G1096" s="16">
        <v>110786.68000000012</v>
      </c>
      <c r="H1096" s="2">
        <v>44393</v>
      </c>
      <c r="I1096" s="71">
        <v>44408</v>
      </c>
      <c r="J1096">
        <f t="shared" si="64"/>
        <v>16</v>
      </c>
      <c r="K1096" s="2">
        <f t="shared" si="65"/>
        <v>44400.5</v>
      </c>
      <c r="L1096" s="82">
        <v>44407.5</v>
      </c>
      <c r="M1096" s="82">
        <v>44407.5</v>
      </c>
      <c r="O1096">
        <f t="shared" si="66"/>
        <v>7</v>
      </c>
      <c r="P1096" s="3">
        <f t="shared" si="67"/>
        <v>775506.76000000082</v>
      </c>
    </row>
    <row r="1097" spans="1:16" x14ac:dyDescent="0.35">
      <c r="A1097" t="s">
        <v>389</v>
      </c>
      <c r="B1097" s="70" t="s">
        <v>313</v>
      </c>
      <c r="C1097" s="62">
        <v>44407</v>
      </c>
      <c r="D1097" s="71">
        <v>44408</v>
      </c>
      <c r="E1097" s="70" t="s">
        <v>496</v>
      </c>
      <c r="F1097" s="61" t="s">
        <v>497</v>
      </c>
      <c r="G1097" s="16">
        <f>11996.13+8.5</f>
        <v>12004.63</v>
      </c>
      <c r="H1097" s="2">
        <v>44393</v>
      </c>
      <c r="I1097" s="71">
        <v>44408</v>
      </c>
      <c r="J1097">
        <f t="shared" si="64"/>
        <v>16</v>
      </c>
      <c r="K1097" s="2">
        <f t="shared" si="65"/>
        <v>44400.5</v>
      </c>
      <c r="L1097" s="82">
        <v>44407.5</v>
      </c>
      <c r="M1097" s="82">
        <v>44407.5</v>
      </c>
      <c r="O1097">
        <f t="shared" si="66"/>
        <v>7</v>
      </c>
      <c r="P1097" s="3">
        <f t="shared" si="67"/>
        <v>84032.409999999989</v>
      </c>
    </row>
    <row r="1098" spans="1:16" x14ac:dyDescent="0.35">
      <c r="A1098" t="s">
        <v>389</v>
      </c>
      <c r="B1098" s="70" t="s">
        <v>313</v>
      </c>
      <c r="C1098" s="62">
        <v>44407</v>
      </c>
      <c r="D1098" s="71">
        <v>44408</v>
      </c>
      <c r="E1098" s="70" t="s">
        <v>498</v>
      </c>
      <c r="F1098" s="61" t="s">
        <v>499</v>
      </c>
      <c r="G1098" s="16">
        <v>19768.200000000019</v>
      </c>
      <c r="H1098" s="2">
        <v>44393</v>
      </c>
      <c r="I1098" s="71">
        <v>44408</v>
      </c>
      <c r="J1098">
        <f t="shared" ref="J1098:J1161" si="68">I1098-H1098+1</f>
        <v>16</v>
      </c>
      <c r="K1098" s="2">
        <f t="shared" ref="K1098:K1161" si="69">(H1098+I1098)/2</f>
        <v>44400.5</v>
      </c>
      <c r="L1098" s="82">
        <v>44407.5</v>
      </c>
      <c r="M1098" s="82">
        <v>44407.5</v>
      </c>
      <c r="O1098">
        <f t="shared" ref="O1098:O1161" si="70">M1098-K1098</f>
        <v>7</v>
      </c>
      <c r="P1098" s="3">
        <f t="shared" ref="P1098:P1161" si="71">G1098*O1098</f>
        <v>138377.40000000014</v>
      </c>
    </row>
    <row r="1099" spans="1:16" x14ac:dyDescent="0.35">
      <c r="A1099" t="s">
        <v>389</v>
      </c>
      <c r="B1099" s="70" t="s">
        <v>313</v>
      </c>
      <c r="C1099" s="62">
        <v>44407</v>
      </c>
      <c r="D1099" s="71">
        <v>44408</v>
      </c>
      <c r="E1099" s="70" t="s">
        <v>500</v>
      </c>
      <c r="F1099" s="61" t="s">
        <v>501</v>
      </c>
      <c r="G1099" s="16">
        <v>3967.2699999999368</v>
      </c>
      <c r="H1099" s="2">
        <v>44393</v>
      </c>
      <c r="I1099" s="71">
        <v>44408</v>
      </c>
      <c r="J1099">
        <f t="shared" si="68"/>
        <v>16</v>
      </c>
      <c r="K1099" s="2">
        <f t="shared" si="69"/>
        <v>44400.5</v>
      </c>
      <c r="L1099" s="82">
        <v>44407.5</v>
      </c>
      <c r="M1099" s="82">
        <v>44407.5</v>
      </c>
      <c r="O1099">
        <f t="shared" si="70"/>
        <v>7</v>
      </c>
      <c r="P1099" s="3">
        <f t="shared" si="71"/>
        <v>27770.889999999556</v>
      </c>
    </row>
    <row r="1100" spans="1:16" x14ac:dyDescent="0.35">
      <c r="A1100" t="s">
        <v>389</v>
      </c>
      <c r="B1100" s="70" t="s">
        <v>313</v>
      </c>
      <c r="C1100" s="62">
        <v>44407</v>
      </c>
      <c r="D1100" s="71">
        <v>44408</v>
      </c>
      <c r="E1100" s="70" t="s">
        <v>532</v>
      </c>
      <c r="F1100" s="61" t="s">
        <v>533</v>
      </c>
      <c r="G1100" s="16">
        <v>5291.79</v>
      </c>
      <c r="H1100" s="2">
        <v>44393</v>
      </c>
      <c r="I1100" s="71">
        <v>44408</v>
      </c>
      <c r="J1100">
        <f t="shared" si="68"/>
        <v>16</v>
      </c>
      <c r="K1100" s="2">
        <f t="shared" si="69"/>
        <v>44400.5</v>
      </c>
      <c r="L1100" s="82">
        <v>44407.5</v>
      </c>
      <c r="M1100" s="79">
        <v>44407.5</v>
      </c>
      <c r="N1100" s="2">
        <v>44405.5</v>
      </c>
      <c r="O1100">
        <f t="shared" si="70"/>
        <v>7</v>
      </c>
      <c r="P1100" s="3">
        <f t="shared" si="71"/>
        <v>37042.53</v>
      </c>
    </row>
    <row r="1101" spans="1:16" x14ac:dyDescent="0.35">
      <c r="A1101" t="s">
        <v>389</v>
      </c>
      <c r="B1101" s="70" t="s">
        <v>313</v>
      </c>
      <c r="C1101" s="62">
        <v>44407</v>
      </c>
      <c r="D1101" s="71">
        <v>44408</v>
      </c>
      <c r="E1101" s="70" t="s">
        <v>534</v>
      </c>
      <c r="F1101" s="61" t="s">
        <v>535</v>
      </c>
      <c r="G1101" s="16">
        <v>25588.109999999997</v>
      </c>
      <c r="H1101" s="2">
        <v>44393</v>
      </c>
      <c r="I1101" s="71">
        <v>44408</v>
      </c>
      <c r="J1101">
        <f t="shared" si="68"/>
        <v>16</v>
      </c>
      <c r="K1101" s="2">
        <f t="shared" si="69"/>
        <v>44400.5</v>
      </c>
      <c r="L1101" s="82">
        <v>44407.5</v>
      </c>
      <c r="M1101" s="79">
        <v>44407.5</v>
      </c>
      <c r="N1101" s="2">
        <v>44405.5</v>
      </c>
      <c r="O1101">
        <f t="shared" si="70"/>
        <v>7</v>
      </c>
      <c r="P1101" s="3">
        <f t="shared" si="71"/>
        <v>179116.77</v>
      </c>
    </row>
    <row r="1102" spans="1:16" x14ac:dyDescent="0.35">
      <c r="A1102" t="s">
        <v>389</v>
      </c>
      <c r="B1102" s="70" t="s">
        <v>313</v>
      </c>
      <c r="C1102" s="62">
        <v>44407</v>
      </c>
      <c r="D1102" s="71">
        <v>44408</v>
      </c>
      <c r="E1102" s="70" t="s">
        <v>538</v>
      </c>
      <c r="F1102" s="61" t="s">
        <v>539</v>
      </c>
      <c r="G1102" s="16">
        <v>162.5</v>
      </c>
      <c r="H1102" s="2">
        <v>44393</v>
      </c>
      <c r="I1102" s="71">
        <v>44408</v>
      </c>
      <c r="J1102">
        <f t="shared" si="68"/>
        <v>16</v>
      </c>
      <c r="K1102" s="2">
        <f t="shared" si="69"/>
        <v>44400.5</v>
      </c>
      <c r="L1102" s="82">
        <v>44407.5</v>
      </c>
      <c r="M1102" s="79">
        <v>44407.5</v>
      </c>
      <c r="N1102" s="2">
        <v>44405.5</v>
      </c>
      <c r="O1102">
        <f t="shared" si="70"/>
        <v>7</v>
      </c>
      <c r="P1102" s="3">
        <f t="shared" si="71"/>
        <v>1137.5</v>
      </c>
    </row>
    <row r="1103" spans="1:16" x14ac:dyDescent="0.35">
      <c r="A1103" t="s">
        <v>389</v>
      </c>
      <c r="B1103" s="70" t="s">
        <v>313</v>
      </c>
      <c r="C1103" s="62">
        <v>44407</v>
      </c>
      <c r="D1103" s="71">
        <v>44408</v>
      </c>
      <c r="E1103" s="70" t="s">
        <v>553</v>
      </c>
      <c r="F1103" s="61" t="s">
        <v>554</v>
      </c>
      <c r="G1103" s="16">
        <v>1920.35</v>
      </c>
      <c r="H1103" s="2">
        <v>44393</v>
      </c>
      <c r="I1103" s="71">
        <v>44408</v>
      </c>
      <c r="J1103">
        <f t="shared" si="68"/>
        <v>16</v>
      </c>
      <c r="K1103" s="2">
        <f t="shared" si="69"/>
        <v>44400.5</v>
      </c>
      <c r="L1103" s="82">
        <v>44407.5</v>
      </c>
      <c r="M1103" s="79">
        <v>44407.5</v>
      </c>
      <c r="N1103" s="2">
        <v>44405.5</v>
      </c>
      <c r="O1103">
        <f t="shared" si="70"/>
        <v>7</v>
      </c>
      <c r="P1103" s="3">
        <f t="shared" si="71"/>
        <v>13442.449999999999</v>
      </c>
    </row>
    <row r="1104" spans="1:16" x14ac:dyDescent="0.35">
      <c r="A1104" t="s">
        <v>389</v>
      </c>
      <c r="B1104" s="21" t="s">
        <v>313</v>
      </c>
      <c r="C1104" s="46">
        <v>44407</v>
      </c>
      <c r="D1104" s="2">
        <v>44408</v>
      </c>
      <c r="E1104" s="68" t="s">
        <v>544</v>
      </c>
      <c r="F1104" t="s">
        <v>546</v>
      </c>
      <c r="G1104" s="3">
        <v>33.25</v>
      </c>
      <c r="H1104" s="2">
        <v>44393</v>
      </c>
      <c r="I1104" s="2">
        <v>44408</v>
      </c>
      <c r="J1104">
        <f t="shared" si="68"/>
        <v>16</v>
      </c>
      <c r="K1104" s="2">
        <f t="shared" si="69"/>
        <v>44400.5</v>
      </c>
      <c r="L1104" s="80">
        <v>44407.5</v>
      </c>
      <c r="M1104" s="79">
        <v>44431.5</v>
      </c>
      <c r="O1104">
        <f t="shared" si="70"/>
        <v>31</v>
      </c>
      <c r="P1104" s="3">
        <f t="shared" si="71"/>
        <v>1030.75</v>
      </c>
    </row>
    <row r="1105" spans="1:16" x14ac:dyDescent="0.35">
      <c r="A1105" t="s">
        <v>389</v>
      </c>
      <c r="B1105" s="21" t="s">
        <v>313</v>
      </c>
      <c r="C1105" s="46">
        <v>44407</v>
      </c>
      <c r="D1105" s="2">
        <v>44408</v>
      </c>
      <c r="E1105" s="68" t="s">
        <v>544</v>
      </c>
      <c r="F1105" t="s">
        <v>546</v>
      </c>
      <c r="G1105" s="3">
        <v>20</v>
      </c>
      <c r="H1105" s="2">
        <v>44393</v>
      </c>
      <c r="I1105" s="2">
        <v>44408</v>
      </c>
      <c r="J1105">
        <f t="shared" si="68"/>
        <v>16</v>
      </c>
      <c r="K1105" s="2">
        <f t="shared" si="69"/>
        <v>44400.5</v>
      </c>
      <c r="L1105" s="80">
        <v>44407.5</v>
      </c>
      <c r="M1105" s="79">
        <v>44431.5</v>
      </c>
      <c r="O1105">
        <f t="shared" si="70"/>
        <v>31</v>
      </c>
      <c r="P1105" s="3">
        <f t="shared" si="71"/>
        <v>620</v>
      </c>
    </row>
    <row r="1106" spans="1:16" x14ac:dyDescent="0.35">
      <c r="A1106" t="s">
        <v>389</v>
      </c>
      <c r="B1106" s="21" t="s">
        <v>313</v>
      </c>
      <c r="C1106" s="46">
        <v>44407</v>
      </c>
      <c r="D1106" s="2">
        <v>44408</v>
      </c>
      <c r="E1106" s="68" t="s">
        <v>544</v>
      </c>
      <c r="F1106" t="s">
        <v>546</v>
      </c>
      <c r="G1106" s="3">
        <v>8</v>
      </c>
      <c r="H1106" s="2">
        <v>44393</v>
      </c>
      <c r="I1106" s="2">
        <v>44408</v>
      </c>
      <c r="J1106">
        <f t="shared" si="68"/>
        <v>16</v>
      </c>
      <c r="K1106" s="2">
        <f t="shared" si="69"/>
        <v>44400.5</v>
      </c>
      <c r="L1106" s="80">
        <v>44407.5</v>
      </c>
      <c r="M1106" s="79">
        <v>44431.5</v>
      </c>
      <c r="O1106">
        <f t="shared" si="70"/>
        <v>31</v>
      </c>
      <c r="P1106" s="3">
        <f t="shared" si="71"/>
        <v>248</v>
      </c>
    </row>
    <row r="1107" spans="1:16" x14ac:dyDescent="0.35">
      <c r="A1107" t="s">
        <v>389</v>
      </c>
      <c r="B1107" s="21" t="s">
        <v>313</v>
      </c>
      <c r="C1107" s="46">
        <v>44407</v>
      </c>
      <c r="D1107" s="2">
        <v>44408</v>
      </c>
      <c r="E1107" s="68" t="s">
        <v>544</v>
      </c>
      <c r="F1107" t="s">
        <v>546</v>
      </c>
      <c r="G1107" s="3">
        <v>35</v>
      </c>
      <c r="H1107" s="2">
        <v>44393</v>
      </c>
      <c r="I1107" s="2">
        <v>44408</v>
      </c>
      <c r="J1107">
        <f t="shared" si="68"/>
        <v>16</v>
      </c>
      <c r="K1107" s="2">
        <f t="shared" si="69"/>
        <v>44400.5</v>
      </c>
      <c r="L1107" s="80">
        <v>44407.5</v>
      </c>
      <c r="M1107" s="79">
        <v>44431.5</v>
      </c>
      <c r="O1107">
        <f t="shared" si="70"/>
        <v>31</v>
      </c>
      <c r="P1107" s="3">
        <f t="shared" si="71"/>
        <v>1085</v>
      </c>
    </row>
    <row r="1108" spans="1:16" x14ac:dyDescent="0.35">
      <c r="A1108" t="s">
        <v>389</v>
      </c>
      <c r="B1108" s="21" t="s">
        <v>313</v>
      </c>
      <c r="C1108" s="46">
        <v>44407</v>
      </c>
      <c r="D1108" s="2">
        <v>44408</v>
      </c>
      <c r="E1108" s="68" t="s">
        <v>544</v>
      </c>
      <c r="F1108" t="s">
        <v>545</v>
      </c>
      <c r="G1108" s="3">
        <v>825.23999999999967</v>
      </c>
      <c r="H1108" s="2">
        <v>44393</v>
      </c>
      <c r="I1108" s="2">
        <v>44408</v>
      </c>
      <c r="J1108">
        <f t="shared" si="68"/>
        <v>16</v>
      </c>
      <c r="K1108" s="2">
        <f t="shared" si="69"/>
        <v>44400.5</v>
      </c>
      <c r="L1108" s="80">
        <v>44407.5</v>
      </c>
      <c r="M1108" s="79">
        <v>44413.5</v>
      </c>
      <c r="O1108">
        <f t="shared" si="70"/>
        <v>13</v>
      </c>
      <c r="P1108" s="3">
        <f t="shared" si="71"/>
        <v>10728.119999999995</v>
      </c>
    </row>
    <row r="1109" spans="1:16" x14ac:dyDescent="0.35">
      <c r="A1109" t="s">
        <v>389</v>
      </c>
      <c r="B1109" s="21" t="s">
        <v>313</v>
      </c>
      <c r="C1109" s="46">
        <v>44407</v>
      </c>
      <c r="D1109" s="2">
        <v>44408</v>
      </c>
      <c r="E1109" s="68" t="s">
        <v>544</v>
      </c>
      <c r="F1109" t="s">
        <v>546</v>
      </c>
      <c r="G1109" s="3">
        <v>68046.259999999893</v>
      </c>
      <c r="H1109" s="2">
        <v>44393</v>
      </c>
      <c r="I1109" s="2">
        <v>44408</v>
      </c>
      <c r="J1109">
        <f t="shared" si="68"/>
        <v>16</v>
      </c>
      <c r="K1109" s="2">
        <f t="shared" si="69"/>
        <v>44400.5</v>
      </c>
      <c r="L1109" s="80">
        <v>44407.5</v>
      </c>
      <c r="M1109" s="79">
        <v>44431.5</v>
      </c>
      <c r="O1109">
        <f t="shared" si="70"/>
        <v>31</v>
      </c>
      <c r="P1109" s="3">
        <f t="shared" si="71"/>
        <v>2109434.0599999968</v>
      </c>
    </row>
    <row r="1110" spans="1:16" x14ac:dyDescent="0.35">
      <c r="A1110" t="s">
        <v>390</v>
      </c>
      <c r="B1110" s="70" t="s">
        <v>313</v>
      </c>
      <c r="C1110" s="62">
        <v>44421</v>
      </c>
      <c r="D1110" s="71">
        <v>44423</v>
      </c>
      <c r="E1110" s="70" t="s">
        <v>432</v>
      </c>
      <c r="F1110" s="61" t="s">
        <v>433</v>
      </c>
      <c r="G1110" s="16">
        <v>122.52</v>
      </c>
      <c r="H1110" s="2">
        <v>44409</v>
      </c>
      <c r="I1110" s="71">
        <v>44423</v>
      </c>
      <c r="J1110">
        <f t="shared" si="68"/>
        <v>15</v>
      </c>
      <c r="K1110" s="2">
        <f t="shared" si="69"/>
        <v>44416</v>
      </c>
      <c r="L1110" s="82">
        <v>44421.5</v>
      </c>
      <c r="M1110" s="82">
        <v>44421.5</v>
      </c>
      <c r="O1110">
        <f t="shared" si="70"/>
        <v>5.5</v>
      </c>
      <c r="P1110" s="3">
        <f t="shared" si="71"/>
        <v>673.86</v>
      </c>
    </row>
    <row r="1111" spans="1:16" x14ac:dyDescent="0.35">
      <c r="A1111" t="s">
        <v>390</v>
      </c>
      <c r="B1111" s="70" t="s">
        <v>313</v>
      </c>
      <c r="C1111" s="62">
        <v>44421</v>
      </c>
      <c r="D1111" s="71">
        <v>44423</v>
      </c>
      <c r="E1111" s="70" t="s">
        <v>434</v>
      </c>
      <c r="F1111" s="61" t="s">
        <v>435</v>
      </c>
      <c r="G1111" s="16">
        <v>122.52</v>
      </c>
      <c r="H1111" s="2">
        <v>44409</v>
      </c>
      <c r="I1111" s="71">
        <v>44423</v>
      </c>
      <c r="J1111">
        <f t="shared" si="68"/>
        <v>15</v>
      </c>
      <c r="K1111" s="2">
        <f t="shared" si="69"/>
        <v>44416</v>
      </c>
      <c r="L1111" s="82">
        <v>44421.5</v>
      </c>
      <c r="M1111" s="82">
        <v>44421.5</v>
      </c>
      <c r="O1111">
        <f t="shared" si="70"/>
        <v>5.5</v>
      </c>
      <c r="P1111" s="3">
        <f t="shared" si="71"/>
        <v>673.86</v>
      </c>
    </row>
    <row r="1112" spans="1:16" x14ac:dyDescent="0.35">
      <c r="A1112" t="s">
        <v>390</v>
      </c>
      <c r="B1112" s="70" t="s">
        <v>313</v>
      </c>
      <c r="C1112" s="62">
        <v>44421</v>
      </c>
      <c r="D1112" s="71">
        <v>44423</v>
      </c>
      <c r="E1112" s="70" t="s">
        <v>440</v>
      </c>
      <c r="F1112" s="61" t="s">
        <v>441</v>
      </c>
      <c r="G1112" s="16">
        <v>6.68</v>
      </c>
      <c r="H1112" s="2">
        <v>44409</v>
      </c>
      <c r="I1112" s="71">
        <v>44423</v>
      </c>
      <c r="J1112">
        <f t="shared" si="68"/>
        <v>15</v>
      </c>
      <c r="K1112" s="2">
        <f t="shared" si="69"/>
        <v>44416</v>
      </c>
      <c r="L1112" s="82">
        <v>44421.5</v>
      </c>
      <c r="M1112" s="79">
        <v>44438.5</v>
      </c>
      <c r="O1112">
        <f t="shared" si="70"/>
        <v>22.5</v>
      </c>
      <c r="P1112" s="3">
        <f t="shared" si="71"/>
        <v>150.29999999999998</v>
      </c>
    </row>
    <row r="1113" spans="1:16" x14ac:dyDescent="0.35">
      <c r="A1113" t="s">
        <v>390</v>
      </c>
      <c r="B1113" s="70" t="s">
        <v>313</v>
      </c>
      <c r="C1113" s="62">
        <v>44421</v>
      </c>
      <c r="D1113" s="71">
        <v>44423</v>
      </c>
      <c r="E1113" s="70" t="s">
        <v>442</v>
      </c>
      <c r="F1113" s="61" t="s">
        <v>443</v>
      </c>
      <c r="G1113" s="16">
        <v>26.5</v>
      </c>
      <c r="H1113" s="2">
        <v>44409</v>
      </c>
      <c r="I1113" s="71">
        <v>44423</v>
      </c>
      <c r="J1113">
        <f t="shared" si="68"/>
        <v>15</v>
      </c>
      <c r="K1113" s="2">
        <f t="shared" si="69"/>
        <v>44416</v>
      </c>
      <c r="L1113" s="82">
        <v>44421.5</v>
      </c>
      <c r="M1113" s="82">
        <v>44421.5</v>
      </c>
      <c r="O1113">
        <f t="shared" si="70"/>
        <v>5.5</v>
      </c>
      <c r="P1113" s="3">
        <f t="shared" si="71"/>
        <v>145.75</v>
      </c>
    </row>
    <row r="1114" spans="1:16" x14ac:dyDescent="0.35">
      <c r="A1114" t="s">
        <v>390</v>
      </c>
      <c r="B1114" s="70" t="s">
        <v>313</v>
      </c>
      <c r="C1114" s="62">
        <v>44421</v>
      </c>
      <c r="D1114" s="71">
        <v>44423</v>
      </c>
      <c r="E1114" s="70" t="s">
        <v>478</v>
      </c>
      <c r="F1114" s="61" t="s">
        <v>479</v>
      </c>
      <c r="G1114" s="16">
        <v>50</v>
      </c>
      <c r="H1114" s="2">
        <v>44409</v>
      </c>
      <c r="I1114" s="71">
        <v>44423</v>
      </c>
      <c r="J1114">
        <f t="shared" si="68"/>
        <v>15</v>
      </c>
      <c r="K1114" s="2">
        <f t="shared" si="69"/>
        <v>44416</v>
      </c>
      <c r="L1114" s="82">
        <v>44421.5</v>
      </c>
      <c r="M1114" s="82">
        <v>44421.5</v>
      </c>
      <c r="O1114">
        <f t="shared" si="70"/>
        <v>5.5</v>
      </c>
      <c r="P1114" s="3">
        <f t="shared" si="71"/>
        <v>275</v>
      </c>
    </row>
    <row r="1115" spans="1:16" x14ac:dyDescent="0.35">
      <c r="A1115" t="s">
        <v>390</v>
      </c>
      <c r="B1115" s="70" t="s">
        <v>313</v>
      </c>
      <c r="C1115" s="62">
        <v>44421</v>
      </c>
      <c r="D1115" s="71">
        <v>44423</v>
      </c>
      <c r="E1115" s="70" t="s">
        <v>480</v>
      </c>
      <c r="F1115" s="61" t="s">
        <v>481</v>
      </c>
      <c r="G1115" s="16">
        <v>50</v>
      </c>
      <c r="H1115" s="2">
        <v>44409</v>
      </c>
      <c r="I1115" s="71">
        <v>44423</v>
      </c>
      <c r="J1115">
        <f t="shared" si="68"/>
        <v>15</v>
      </c>
      <c r="K1115" s="2">
        <f t="shared" si="69"/>
        <v>44416</v>
      </c>
      <c r="L1115" s="82">
        <v>44421.5</v>
      </c>
      <c r="M1115" s="82">
        <v>44421.5</v>
      </c>
      <c r="O1115">
        <f t="shared" si="70"/>
        <v>5.5</v>
      </c>
      <c r="P1115" s="3">
        <f t="shared" si="71"/>
        <v>275</v>
      </c>
    </row>
    <row r="1116" spans="1:16" x14ac:dyDescent="0.35">
      <c r="A1116" t="s">
        <v>390</v>
      </c>
      <c r="B1116" s="70" t="s">
        <v>313</v>
      </c>
      <c r="C1116" s="62">
        <v>44421</v>
      </c>
      <c r="D1116" s="71">
        <v>44423</v>
      </c>
      <c r="E1116" s="70" t="s">
        <v>444</v>
      </c>
      <c r="F1116" s="61" t="s">
        <v>445</v>
      </c>
      <c r="G1116" s="16">
        <v>65</v>
      </c>
      <c r="H1116" s="2">
        <v>44409</v>
      </c>
      <c r="I1116" s="71">
        <v>44423</v>
      </c>
      <c r="J1116">
        <f t="shared" si="68"/>
        <v>15</v>
      </c>
      <c r="K1116" s="2">
        <f t="shared" si="69"/>
        <v>44416</v>
      </c>
      <c r="L1116" s="82">
        <v>44421.5</v>
      </c>
      <c r="M1116" s="82">
        <v>44421.5</v>
      </c>
      <c r="O1116">
        <f t="shared" si="70"/>
        <v>5.5</v>
      </c>
      <c r="P1116" s="3">
        <f t="shared" si="71"/>
        <v>357.5</v>
      </c>
    </row>
    <row r="1117" spans="1:16" x14ac:dyDescent="0.35">
      <c r="A1117" t="s">
        <v>390</v>
      </c>
      <c r="B1117" s="70" t="s">
        <v>313</v>
      </c>
      <c r="C1117" s="62">
        <v>44421</v>
      </c>
      <c r="D1117" s="71">
        <v>44423</v>
      </c>
      <c r="E1117" s="70" t="s">
        <v>430</v>
      </c>
      <c r="F1117" s="61" t="s">
        <v>431</v>
      </c>
      <c r="G1117" s="16">
        <v>144.4</v>
      </c>
      <c r="H1117" s="2">
        <v>44409</v>
      </c>
      <c r="I1117" s="71">
        <v>44423</v>
      </c>
      <c r="J1117">
        <f t="shared" si="68"/>
        <v>15</v>
      </c>
      <c r="K1117" s="2">
        <f t="shared" si="69"/>
        <v>44416</v>
      </c>
      <c r="L1117" s="82">
        <v>44421.5</v>
      </c>
      <c r="M1117" s="82">
        <v>44421.5</v>
      </c>
      <c r="O1117">
        <f t="shared" si="70"/>
        <v>5.5</v>
      </c>
      <c r="P1117" s="3">
        <f t="shared" si="71"/>
        <v>794.2</v>
      </c>
    </row>
    <row r="1118" spans="1:16" x14ac:dyDescent="0.35">
      <c r="A1118" t="s">
        <v>390</v>
      </c>
      <c r="B1118" s="70" t="s">
        <v>313</v>
      </c>
      <c r="C1118" s="62">
        <v>44421</v>
      </c>
      <c r="D1118" s="71">
        <v>44423</v>
      </c>
      <c r="E1118" s="70" t="s">
        <v>432</v>
      </c>
      <c r="F1118" s="61" t="s">
        <v>433</v>
      </c>
      <c r="G1118" s="16">
        <v>216.59000000000003</v>
      </c>
      <c r="H1118" s="2">
        <v>44409</v>
      </c>
      <c r="I1118" s="71">
        <v>44423</v>
      </c>
      <c r="J1118">
        <f t="shared" si="68"/>
        <v>15</v>
      </c>
      <c r="K1118" s="2">
        <f t="shared" si="69"/>
        <v>44416</v>
      </c>
      <c r="L1118" s="82">
        <v>44421.5</v>
      </c>
      <c r="M1118" s="82">
        <v>44421.5</v>
      </c>
      <c r="O1118">
        <f t="shared" si="70"/>
        <v>5.5</v>
      </c>
      <c r="P1118" s="3">
        <f t="shared" si="71"/>
        <v>1191.2450000000001</v>
      </c>
    </row>
    <row r="1119" spans="1:16" x14ac:dyDescent="0.35">
      <c r="A1119" t="s">
        <v>390</v>
      </c>
      <c r="B1119" s="70" t="s">
        <v>313</v>
      </c>
      <c r="C1119" s="62">
        <v>44421</v>
      </c>
      <c r="D1119" s="71">
        <v>44423</v>
      </c>
      <c r="E1119" s="70" t="s">
        <v>434</v>
      </c>
      <c r="F1119" s="61" t="s">
        <v>435</v>
      </c>
      <c r="G1119" s="16">
        <v>217.12</v>
      </c>
      <c r="H1119" s="2">
        <v>44409</v>
      </c>
      <c r="I1119" s="71">
        <v>44423</v>
      </c>
      <c r="J1119">
        <f t="shared" si="68"/>
        <v>15</v>
      </c>
      <c r="K1119" s="2">
        <f t="shared" si="69"/>
        <v>44416</v>
      </c>
      <c r="L1119" s="82">
        <v>44421.5</v>
      </c>
      <c r="M1119" s="82">
        <v>44421.5</v>
      </c>
      <c r="O1119">
        <f t="shared" si="70"/>
        <v>5.5</v>
      </c>
      <c r="P1119" s="3">
        <f t="shared" si="71"/>
        <v>1194.1600000000001</v>
      </c>
    </row>
    <row r="1120" spans="1:16" x14ac:dyDescent="0.35">
      <c r="A1120" t="s">
        <v>390</v>
      </c>
      <c r="B1120" s="70" t="s">
        <v>313</v>
      </c>
      <c r="C1120" s="62">
        <v>44421</v>
      </c>
      <c r="D1120" s="71">
        <v>44423</v>
      </c>
      <c r="E1120" s="70" t="s">
        <v>436</v>
      </c>
      <c r="F1120" s="61" t="s">
        <v>437</v>
      </c>
      <c r="G1120" s="16">
        <v>578.36</v>
      </c>
      <c r="H1120" s="2">
        <v>44409</v>
      </c>
      <c r="I1120" s="71">
        <v>44423</v>
      </c>
      <c r="J1120">
        <f t="shared" si="68"/>
        <v>15</v>
      </c>
      <c r="K1120" s="2">
        <f t="shared" si="69"/>
        <v>44416</v>
      </c>
      <c r="L1120" s="82">
        <v>44421.5</v>
      </c>
      <c r="M1120" s="82">
        <v>44421.5</v>
      </c>
      <c r="O1120">
        <f t="shared" si="70"/>
        <v>5.5</v>
      </c>
      <c r="P1120" s="3">
        <f t="shared" si="71"/>
        <v>3180.98</v>
      </c>
    </row>
    <row r="1121" spans="1:16" x14ac:dyDescent="0.35">
      <c r="A1121" t="s">
        <v>390</v>
      </c>
      <c r="B1121" s="70" t="s">
        <v>313</v>
      </c>
      <c r="C1121" s="62">
        <v>44421</v>
      </c>
      <c r="D1121" s="71">
        <v>44423</v>
      </c>
      <c r="E1121" s="70" t="s">
        <v>438</v>
      </c>
      <c r="F1121" s="61" t="s">
        <v>439</v>
      </c>
      <c r="G1121" s="16">
        <v>20.239999999999998</v>
      </c>
      <c r="H1121" s="2">
        <v>44409</v>
      </c>
      <c r="I1121" s="71">
        <v>44423</v>
      </c>
      <c r="J1121">
        <f t="shared" si="68"/>
        <v>15</v>
      </c>
      <c r="K1121" s="2">
        <f t="shared" si="69"/>
        <v>44416</v>
      </c>
      <c r="L1121" s="82">
        <v>44421.5</v>
      </c>
      <c r="M1121" s="82">
        <v>44421.5</v>
      </c>
      <c r="O1121">
        <f t="shared" si="70"/>
        <v>5.5</v>
      </c>
      <c r="P1121" s="3">
        <f t="shared" si="71"/>
        <v>111.32</v>
      </c>
    </row>
    <row r="1122" spans="1:16" x14ac:dyDescent="0.35">
      <c r="A1122" t="s">
        <v>390</v>
      </c>
      <c r="B1122" s="70" t="s">
        <v>313</v>
      </c>
      <c r="C1122" s="62">
        <v>44421</v>
      </c>
      <c r="D1122" s="71">
        <v>44423</v>
      </c>
      <c r="E1122" s="70" t="s">
        <v>440</v>
      </c>
      <c r="F1122" s="61" t="s">
        <v>441</v>
      </c>
      <c r="G1122" s="16">
        <v>6.68</v>
      </c>
      <c r="H1122" s="2">
        <v>44409</v>
      </c>
      <c r="I1122" s="71">
        <v>44423</v>
      </c>
      <c r="J1122">
        <f t="shared" si="68"/>
        <v>15</v>
      </c>
      <c r="K1122" s="2">
        <f t="shared" si="69"/>
        <v>44416</v>
      </c>
      <c r="L1122" s="82">
        <v>44421.5</v>
      </c>
      <c r="M1122" s="79">
        <v>44438.5</v>
      </c>
      <c r="O1122">
        <f t="shared" si="70"/>
        <v>22.5</v>
      </c>
      <c r="P1122" s="3">
        <f t="shared" si="71"/>
        <v>150.29999999999998</v>
      </c>
    </row>
    <row r="1123" spans="1:16" x14ac:dyDescent="0.35">
      <c r="A1123" t="s">
        <v>390</v>
      </c>
      <c r="B1123" s="70" t="s">
        <v>313</v>
      </c>
      <c r="C1123" s="62">
        <v>44421</v>
      </c>
      <c r="D1123" s="71">
        <v>44423</v>
      </c>
      <c r="E1123" s="70" t="s">
        <v>442</v>
      </c>
      <c r="F1123" s="61" t="s">
        <v>443</v>
      </c>
      <c r="G1123" s="16">
        <v>13</v>
      </c>
      <c r="H1123" s="2">
        <v>44409</v>
      </c>
      <c r="I1123" s="71">
        <v>44423</v>
      </c>
      <c r="J1123">
        <f t="shared" si="68"/>
        <v>15</v>
      </c>
      <c r="K1123" s="2">
        <f t="shared" si="69"/>
        <v>44416</v>
      </c>
      <c r="L1123" s="82">
        <v>44421.5</v>
      </c>
      <c r="M1123" s="82">
        <v>44421.5</v>
      </c>
      <c r="O1123">
        <f t="shared" si="70"/>
        <v>5.5</v>
      </c>
      <c r="P1123" s="3">
        <f t="shared" si="71"/>
        <v>71.5</v>
      </c>
    </row>
    <row r="1124" spans="1:16" x14ac:dyDescent="0.35">
      <c r="A1124" t="s">
        <v>390</v>
      </c>
      <c r="B1124" s="70" t="s">
        <v>313</v>
      </c>
      <c r="C1124" s="62">
        <v>44421</v>
      </c>
      <c r="D1124" s="71">
        <v>44423</v>
      </c>
      <c r="E1124" s="70" t="s">
        <v>478</v>
      </c>
      <c r="F1124" s="61" t="s">
        <v>479</v>
      </c>
      <c r="G1124" s="16">
        <v>75</v>
      </c>
      <c r="H1124" s="2">
        <v>44409</v>
      </c>
      <c r="I1124" s="71">
        <v>44423</v>
      </c>
      <c r="J1124">
        <f t="shared" si="68"/>
        <v>15</v>
      </c>
      <c r="K1124" s="2">
        <f t="shared" si="69"/>
        <v>44416</v>
      </c>
      <c r="L1124" s="82">
        <v>44421.5</v>
      </c>
      <c r="M1124" s="82">
        <v>44421.5</v>
      </c>
      <c r="O1124">
        <f t="shared" si="70"/>
        <v>5.5</v>
      </c>
      <c r="P1124" s="3">
        <f t="shared" si="71"/>
        <v>412.5</v>
      </c>
    </row>
    <row r="1125" spans="1:16" x14ac:dyDescent="0.35">
      <c r="A1125" t="s">
        <v>390</v>
      </c>
      <c r="B1125" s="70" t="s">
        <v>313</v>
      </c>
      <c r="C1125" s="62">
        <v>44421</v>
      </c>
      <c r="D1125" s="71">
        <v>44423</v>
      </c>
      <c r="E1125" s="70" t="s">
        <v>488</v>
      </c>
      <c r="F1125" s="61" t="s">
        <v>489</v>
      </c>
      <c r="G1125" s="16">
        <v>12.83</v>
      </c>
      <c r="H1125" s="2">
        <v>44409</v>
      </c>
      <c r="I1125" s="71">
        <v>44423</v>
      </c>
      <c r="J1125">
        <f t="shared" si="68"/>
        <v>15</v>
      </c>
      <c r="K1125" s="2">
        <f t="shared" si="69"/>
        <v>44416</v>
      </c>
      <c r="L1125" s="82">
        <v>44421.5</v>
      </c>
      <c r="M1125" s="79">
        <v>44454.5</v>
      </c>
      <c r="O1125">
        <f t="shared" si="70"/>
        <v>38.5</v>
      </c>
      <c r="P1125" s="3">
        <f t="shared" si="71"/>
        <v>493.95499999999998</v>
      </c>
    </row>
    <row r="1126" spans="1:16" x14ac:dyDescent="0.35">
      <c r="A1126" t="s">
        <v>390</v>
      </c>
      <c r="B1126" s="70" t="s">
        <v>313</v>
      </c>
      <c r="C1126" s="62">
        <v>44421</v>
      </c>
      <c r="D1126" s="71">
        <v>44423</v>
      </c>
      <c r="E1126" s="70" t="s">
        <v>444</v>
      </c>
      <c r="F1126" s="61" t="s">
        <v>445</v>
      </c>
      <c r="G1126" s="16">
        <v>154.57999999999998</v>
      </c>
      <c r="H1126" s="2">
        <v>44409</v>
      </c>
      <c r="I1126" s="71">
        <v>44423</v>
      </c>
      <c r="J1126">
        <f t="shared" si="68"/>
        <v>15</v>
      </c>
      <c r="K1126" s="2">
        <f t="shared" si="69"/>
        <v>44416</v>
      </c>
      <c r="L1126" s="82">
        <v>44421.5</v>
      </c>
      <c r="M1126" s="82">
        <v>44421.5</v>
      </c>
      <c r="O1126">
        <f t="shared" si="70"/>
        <v>5.5</v>
      </c>
      <c r="P1126" s="3">
        <f t="shared" si="71"/>
        <v>850.18999999999994</v>
      </c>
    </row>
    <row r="1127" spans="1:16" x14ac:dyDescent="0.35">
      <c r="A1127" t="s">
        <v>390</v>
      </c>
      <c r="B1127" s="70" t="s">
        <v>313</v>
      </c>
      <c r="C1127" s="82">
        <v>44421</v>
      </c>
      <c r="D1127" s="85">
        <v>44423</v>
      </c>
      <c r="E1127" s="70" t="s">
        <v>492</v>
      </c>
      <c r="F1127" s="61" t="s">
        <v>493</v>
      </c>
      <c r="G1127" s="16">
        <v>30</v>
      </c>
      <c r="H1127" s="2">
        <v>44409</v>
      </c>
      <c r="I1127" s="85">
        <v>44423</v>
      </c>
      <c r="J1127">
        <f t="shared" si="68"/>
        <v>15</v>
      </c>
      <c r="K1127" s="2">
        <f t="shared" si="69"/>
        <v>44416</v>
      </c>
      <c r="L1127" s="82">
        <v>44421.5</v>
      </c>
      <c r="M1127" s="79">
        <v>44396.5</v>
      </c>
      <c r="O1127">
        <f t="shared" si="70"/>
        <v>-19.5</v>
      </c>
      <c r="P1127" s="3">
        <f t="shared" si="71"/>
        <v>-585</v>
      </c>
    </row>
    <row r="1128" spans="1:16" x14ac:dyDescent="0.35">
      <c r="A1128" t="s">
        <v>390</v>
      </c>
      <c r="B1128" s="70" t="s">
        <v>313</v>
      </c>
      <c r="C1128" s="62">
        <v>44421</v>
      </c>
      <c r="D1128" s="71">
        <v>44423</v>
      </c>
      <c r="E1128" s="70" t="s">
        <v>494</v>
      </c>
      <c r="F1128" s="61" t="s">
        <v>495</v>
      </c>
      <c r="G1128" s="16">
        <v>1.2</v>
      </c>
      <c r="H1128" s="2">
        <v>44409</v>
      </c>
      <c r="I1128" s="71">
        <v>44423</v>
      </c>
      <c r="J1128">
        <f t="shared" si="68"/>
        <v>15</v>
      </c>
      <c r="K1128" s="2">
        <f t="shared" si="69"/>
        <v>44416</v>
      </c>
      <c r="L1128" s="82">
        <v>44421.5</v>
      </c>
      <c r="M1128" s="82">
        <v>44421.5</v>
      </c>
      <c r="O1128">
        <f t="shared" si="70"/>
        <v>5.5</v>
      </c>
      <c r="P1128" s="3">
        <f t="shared" si="71"/>
        <v>6.6</v>
      </c>
    </row>
    <row r="1129" spans="1:16" x14ac:dyDescent="0.35">
      <c r="A1129" t="s">
        <v>390</v>
      </c>
      <c r="B1129" s="70" t="s">
        <v>313</v>
      </c>
      <c r="C1129" s="62">
        <v>44421</v>
      </c>
      <c r="D1129" s="71">
        <v>44423</v>
      </c>
      <c r="E1129" s="70" t="s">
        <v>498</v>
      </c>
      <c r="F1129" s="61" t="s">
        <v>499</v>
      </c>
      <c r="G1129" s="16">
        <v>0.88</v>
      </c>
      <c r="H1129" s="2">
        <v>44409</v>
      </c>
      <c r="I1129" s="71">
        <v>44423</v>
      </c>
      <c r="J1129">
        <f t="shared" si="68"/>
        <v>15</v>
      </c>
      <c r="K1129" s="2">
        <f t="shared" si="69"/>
        <v>44416</v>
      </c>
      <c r="L1129" s="82">
        <v>44421.5</v>
      </c>
      <c r="M1129" s="82">
        <v>44421.5</v>
      </c>
      <c r="O1129">
        <f t="shared" si="70"/>
        <v>5.5</v>
      </c>
      <c r="P1129" s="3">
        <f t="shared" si="71"/>
        <v>4.84</v>
      </c>
    </row>
    <row r="1130" spans="1:16" x14ac:dyDescent="0.35">
      <c r="A1130" t="s">
        <v>390</v>
      </c>
      <c r="B1130" s="70" t="s">
        <v>313</v>
      </c>
      <c r="C1130" s="62">
        <v>44421</v>
      </c>
      <c r="D1130" s="71">
        <v>44423</v>
      </c>
      <c r="E1130" s="70" t="s">
        <v>430</v>
      </c>
      <c r="F1130" s="61" t="s">
        <v>431</v>
      </c>
      <c r="G1130" s="16">
        <v>118.46000000000001</v>
      </c>
      <c r="H1130" s="2">
        <v>44409</v>
      </c>
      <c r="I1130" s="71">
        <v>44423</v>
      </c>
      <c r="J1130">
        <f t="shared" si="68"/>
        <v>15</v>
      </c>
      <c r="K1130" s="2">
        <f t="shared" si="69"/>
        <v>44416</v>
      </c>
      <c r="L1130" s="82">
        <v>44421.5</v>
      </c>
      <c r="M1130" s="82">
        <v>44421.5</v>
      </c>
      <c r="O1130">
        <f t="shared" si="70"/>
        <v>5.5</v>
      </c>
      <c r="P1130" s="3">
        <f t="shared" si="71"/>
        <v>651.53000000000009</v>
      </c>
    </row>
    <row r="1131" spans="1:16" x14ac:dyDescent="0.35">
      <c r="A1131" t="s">
        <v>390</v>
      </c>
      <c r="B1131" s="70" t="s">
        <v>313</v>
      </c>
      <c r="C1131" s="62">
        <v>44421</v>
      </c>
      <c r="D1131" s="71">
        <v>44423</v>
      </c>
      <c r="E1131" s="70" t="s">
        <v>432</v>
      </c>
      <c r="F1131" s="61" t="s">
        <v>433</v>
      </c>
      <c r="G1131" s="16">
        <v>334.88</v>
      </c>
      <c r="H1131" s="2">
        <v>44409</v>
      </c>
      <c r="I1131" s="71">
        <v>44423</v>
      </c>
      <c r="J1131">
        <f t="shared" si="68"/>
        <v>15</v>
      </c>
      <c r="K1131" s="2">
        <f t="shared" si="69"/>
        <v>44416</v>
      </c>
      <c r="L1131" s="82">
        <v>44421.5</v>
      </c>
      <c r="M1131" s="82">
        <v>44421.5</v>
      </c>
      <c r="O1131">
        <f t="shared" si="70"/>
        <v>5.5</v>
      </c>
      <c r="P1131" s="3">
        <f t="shared" si="71"/>
        <v>1841.84</v>
      </c>
    </row>
    <row r="1132" spans="1:16" x14ac:dyDescent="0.35">
      <c r="A1132" t="s">
        <v>390</v>
      </c>
      <c r="B1132" s="70" t="s">
        <v>313</v>
      </c>
      <c r="C1132" s="62">
        <v>44421</v>
      </c>
      <c r="D1132" s="71">
        <v>44423</v>
      </c>
      <c r="E1132" s="70" t="s">
        <v>434</v>
      </c>
      <c r="F1132" s="61" t="s">
        <v>435</v>
      </c>
      <c r="G1132" s="16">
        <v>355.81</v>
      </c>
      <c r="H1132" s="2">
        <v>44409</v>
      </c>
      <c r="I1132" s="71">
        <v>44423</v>
      </c>
      <c r="J1132">
        <f t="shared" si="68"/>
        <v>15</v>
      </c>
      <c r="K1132" s="2">
        <f t="shared" si="69"/>
        <v>44416</v>
      </c>
      <c r="L1132" s="82">
        <v>44421.5</v>
      </c>
      <c r="M1132" s="82">
        <v>44421.5</v>
      </c>
      <c r="O1132">
        <f t="shared" si="70"/>
        <v>5.5</v>
      </c>
      <c r="P1132" s="3">
        <f t="shared" si="71"/>
        <v>1956.9549999999999</v>
      </c>
    </row>
    <row r="1133" spans="1:16" x14ac:dyDescent="0.35">
      <c r="A1133" t="s">
        <v>390</v>
      </c>
      <c r="B1133" s="70" t="s">
        <v>313</v>
      </c>
      <c r="C1133" s="62">
        <v>44421</v>
      </c>
      <c r="D1133" s="71">
        <v>44423</v>
      </c>
      <c r="E1133" s="70" t="s">
        <v>440</v>
      </c>
      <c r="F1133" s="61" t="s">
        <v>441</v>
      </c>
      <c r="G1133" s="16">
        <v>6.68</v>
      </c>
      <c r="H1133" s="2">
        <v>44409</v>
      </c>
      <c r="I1133" s="71">
        <v>44423</v>
      </c>
      <c r="J1133">
        <f t="shared" si="68"/>
        <v>15</v>
      </c>
      <c r="K1133" s="2">
        <f t="shared" si="69"/>
        <v>44416</v>
      </c>
      <c r="L1133" s="82">
        <v>44421.5</v>
      </c>
      <c r="M1133" s="79">
        <v>44438.5</v>
      </c>
      <c r="O1133">
        <f t="shared" si="70"/>
        <v>22.5</v>
      </c>
      <c r="P1133" s="3">
        <f t="shared" si="71"/>
        <v>150.29999999999998</v>
      </c>
    </row>
    <row r="1134" spans="1:16" x14ac:dyDescent="0.35">
      <c r="A1134" t="s">
        <v>390</v>
      </c>
      <c r="B1134" s="70" t="s">
        <v>313</v>
      </c>
      <c r="C1134" s="62">
        <v>44421</v>
      </c>
      <c r="D1134" s="71">
        <v>44423</v>
      </c>
      <c r="E1134" s="70" t="s">
        <v>442</v>
      </c>
      <c r="F1134" s="61" t="s">
        <v>443</v>
      </c>
      <c r="G1134" s="16">
        <v>39.5</v>
      </c>
      <c r="H1134" s="2">
        <v>44409</v>
      </c>
      <c r="I1134" s="71">
        <v>44423</v>
      </c>
      <c r="J1134">
        <f t="shared" si="68"/>
        <v>15</v>
      </c>
      <c r="K1134" s="2">
        <f t="shared" si="69"/>
        <v>44416</v>
      </c>
      <c r="L1134" s="82">
        <v>44421.5</v>
      </c>
      <c r="M1134" s="82">
        <v>44421.5</v>
      </c>
      <c r="O1134">
        <f t="shared" si="70"/>
        <v>5.5</v>
      </c>
      <c r="P1134" s="3">
        <f t="shared" si="71"/>
        <v>217.25</v>
      </c>
    </row>
    <row r="1135" spans="1:16" x14ac:dyDescent="0.35">
      <c r="A1135" t="s">
        <v>390</v>
      </c>
      <c r="B1135" s="70" t="s">
        <v>313</v>
      </c>
      <c r="C1135" s="62">
        <v>44421</v>
      </c>
      <c r="D1135" s="71">
        <v>44423</v>
      </c>
      <c r="E1135" s="70" t="s">
        <v>478</v>
      </c>
      <c r="F1135" s="61" t="s">
        <v>479</v>
      </c>
      <c r="G1135" s="16">
        <v>120.84</v>
      </c>
      <c r="H1135" s="2">
        <v>44409</v>
      </c>
      <c r="I1135" s="71">
        <v>44423</v>
      </c>
      <c r="J1135">
        <f t="shared" si="68"/>
        <v>15</v>
      </c>
      <c r="K1135" s="2">
        <f t="shared" si="69"/>
        <v>44416</v>
      </c>
      <c r="L1135" s="82">
        <v>44421.5</v>
      </c>
      <c r="M1135" s="82">
        <v>44421.5</v>
      </c>
      <c r="O1135">
        <f t="shared" si="70"/>
        <v>5.5</v>
      </c>
      <c r="P1135" s="3">
        <f t="shared" si="71"/>
        <v>664.62</v>
      </c>
    </row>
    <row r="1136" spans="1:16" x14ac:dyDescent="0.35">
      <c r="A1136" t="s">
        <v>390</v>
      </c>
      <c r="B1136" s="70" t="s">
        <v>313</v>
      </c>
      <c r="C1136" s="62">
        <v>44421</v>
      </c>
      <c r="D1136" s="71">
        <v>44423</v>
      </c>
      <c r="E1136" s="70" t="s">
        <v>480</v>
      </c>
      <c r="F1136" s="61" t="s">
        <v>481</v>
      </c>
      <c r="G1136" s="16">
        <v>62.5</v>
      </c>
      <c r="H1136" s="2">
        <v>44409</v>
      </c>
      <c r="I1136" s="71">
        <v>44423</v>
      </c>
      <c r="J1136">
        <f t="shared" si="68"/>
        <v>15</v>
      </c>
      <c r="K1136" s="2">
        <f t="shared" si="69"/>
        <v>44416</v>
      </c>
      <c r="L1136" s="82">
        <v>44421.5</v>
      </c>
      <c r="M1136" s="82">
        <v>44421.5</v>
      </c>
      <c r="O1136">
        <f t="shared" si="70"/>
        <v>5.5</v>
      </c>
      <c r="P1136" s="3">
        <f t="shared" si="71"/>
        <v>343.75</v>
      </c>
    </row>
    <row r="1137" spans="1:16" x14ac:dyDescent="0.35">
      <c r="A1137" t="s">
        <v>390</v>
      </c>
      <c r="B1137" s="70" t="s">
        <v>313</v>
      </c>
      <c r="C1137" s="62">
        <v>44421</v>
      </c>
      <c r="D1137" s="71">
        <v>44423</v>
      </c>
      <c r="E1137" s="70" t="s">
        <v>444</v>
      </c>
      <c r="F1137" s="61" t="s">
        <v>445</v>
      </c>
      <c r="G1137" s="16">
        <v>248.66000000000003</v>
      </c>
      <c r="H1137" s="2">
        <v>44409</v>
      </c>
      <c r="I1137" s="71">
        <v>44423</v>
      </c>
      <c r="J1137">
        <f t="shared" si="68"/>
        <v>15</v>
      </c>
      <c r="K1137" s="2">
        <f t="shared" si="69"/>
        <v>44416</v>
      </c>
      <c r="L1137" s="82">
        <v>44421.5</v>
      </c>
      <c r="M1137" s="82">
        <v>44421.5</v>
      </c>
      <c r="O1137">
        <f t="shared" si="70"/>
        <v>5.5</v>
      </c>
      <c r="P1137" s="3">
        <f t="shared" si="71"/>
        <v>1367.63</v>
      </c>
    </row>
    <row r="1138" spans="1:16" x14ac:dyDescent="0.35">
      <c r="A1138" t="s">
        <v>390</v>
      </c>
      <c r="B1138" s="70" t="s">
        <v>313</v>
      </c>
      <c r="C1138" s="62">
        <v>44421</v>
      </c>
      <c r="D1138" s="71">
        <v>44423</v>
      </c>
      <c r="E1138" s="70" t="s">
        <v>494</v>
      </c>
      <c r="F1138" s="61" t="s">
        <v>495</v>
      </c>
      <c r="G1138" s="16">
        <v>1.89</v>
      </c>
      <c r="H1138" s="2">
        <v>44409</v>
      </c>
      <c r="I1138" s="71">
        <v>44423</v>
      </c>
      <c r="J1138">
        <f t="shared" si="68"/>
        <v>15</v>
      </c>
      <c r="K1138" s="2">
        <f t="shared" si="69"/>
        <v>44416</v>
      </c>
      <c r="L1138" s="82">
        <v>44421.5</v>
      </c>
      <c r="M1138" s="82">
        <v>44421.5</v>
      </c>
      <c r="O1138">
        <f t="shared" si="70"/>
        <v>5.5</v>
      </c>
      <c r="P1138" s="3">
        <f t="shared" si="71"/>
        <v>10.395</v>
      </c>
    </row>
    <row r="1139" spans="1:16" x14ac:dyDescent="0.35">
      <c r="A1139" t="s">
        <v>390</v>
      </c>
      <c r="B1139" s="70" t="s">
        <v>313</v>
      </c>
      <c r="C1139" s="62">
        <v>44421</v>
      </c>
      <c r="D1139" s="71">
        <v>44423</v>
      </c>
      <c r="E1139" s="70" t="s">
        <v>496</v>
      </c>
      <c r="F1139" s="61" t="s">
        <v>497</v>
      </c>
      <c r="G1139" s="16">
        <v>1.1200000000000001</v>
      </c>
      <c r="H1139" s="2">
        <v>44409</v>
      </c>
      <c r="I1139" s="71">
        <v>44423</v>
      </c>
      <c r="J1139">
        <f t="shared" si="68"/>
        <v>15</v>
      </c>
      <c r="K1139" s="2">
        <f t="shared" si="69"/>
        <v>44416</v>
      </c>
      <c r="L1139" s="82">
        <v>44421.5</v>
      </c>
      <c r="M1139" s="82">
        <v>44421.5</v>
      </c>
      <c r="O1139">
        <f t="shared" si="70"/>
        <v>5.5</v>
      </c>
      <c r="P1139" s="3">
        <f t="shared" si="71"/>
        <v>6.16</v>
      </c>
    </row>
    <row r="1140" spans="1:16" x14ac:dyDescent="0.35">
      <c r="A1140" t="s">
        <v>390</v>
      </c>
      <c r="B1140" s="70" t="s">
        <v>313</v>
      </c>
      <c r="C1140" s="62">
        <v>44421</v>
      </c>
      <c r="D1140" s="71">
        <v>44423</v>
      </c>
      <c r="E1140" s="70" t="s">
        <v>432</v>
      </c>
      <c r="F1140" s="61" t="s">
        <v>433</v>
      </c>
      <c r="G1140" s="16">
        <v>193.04</v>
      </c>
      <c r="H1140" s="2">
        <v>44409</v>
      </c>
      <c r="I1140" s="71">
        <v>44423</v>
      </c>
      <c r="J1140">
        <f t="shared" si="68"/>
        <v>15</v>
      </c>
      <c r="K1140" s="2">
        <f t="shared" si="69"/>
        <v>44416</v>
      </c>
      <c r="L1140" s="82">
        <v>44421.5</v>
      </c>
      <c r="M1140" s="82">
        <v>44421.5</v>
      </c>
      <c r="O1140">
        <f t="shared" si="70"/>
        <v>5.5</v>
      </c>
      <c r="P1140" s="3">
        <f t="shared" si="71"/>
        <v>1061.72</v>
      </c>
    </row>
    <row r="1141" spans="1:16" x14ac:dyDescent="0.35">
      <c r="A1141" t="s">
        <v>390</v>
      </c>
      <c r="B1141" s="70" t="s">
        <v>313</v>
      </c>
      <c r="C1141" s="62">
        <v>44421</v>
      </c>
      <c r="D1141" s="71">
        <v>44423</v>
      </c>
      <c r="E1141" s="70" t="s">
        <v>438</v>
      </c>
      <c r="F1141" s="61" t="s">
        <v>439</v>
      </c>
      <c r="G1141" s="16">
        <v>193.04</v>
      </c>
      <c r="H1141" s="2">
        <v>44409</v>
      </c>
      <c r="I1141" s="71">
        <v>44423</v>
      </c>
      <c r="J1141">
        <f t="shared" si="68"/>
        <v>15</v>
      </c>
      <c r="K1141" s="2">
        <f t="shared" si="69"/>
        <v>44416</v>
      </c>
      <c r="L1141" s="82">
        <v>44421.5</v>
      </c>
      <c r="M1141" s="82">
        <v>44421.5</v>
      </c>
      <c r="O1141">
        <f t="shared" si="70"/>
        <v>5.5</v>
      </c>
      <c r="P1141" s="3">
        <f t="shared" si="71"/>
        <v>1061.72</v>
      </c>
    </row>
    <row r="1142" spans="1:16" x14ac:dyDescent="0.35">
      <c r="A1142" t="s">
        <v>390</v>
      </c>
      <c r="B1142" s="70" t="s">
        <v>313</v>
      </c>
      <c r="C1142" s="62">
        <v>44421</v>
      </c>
      <c r="D1142" s="71">
        <v>44423</v>
      </c>
      <c r="E1142" s="70" t="s">
        <v>440</v>
      </c>
      <c r="F1142" s="61" t="s">
        <v>441</v>
      </c>
      <c r="G1142" s="16">
        <v>10.59</v>
      </c>
      <c r="H1142" s="2">
        <v>44409</v>
      </c>
      <c r="I1142" s="71">
        <v>44423</v>
      </c>
      <c r="J1142">
        <f t="shared" si="68"/>
        <v>15</v>
      </c>
      <c r="K1142" s="2">
        <f t="shared" si="69"/>
        <v>44416</v>
      </c>
      <c r="L1142" s="82">
        <v>44421.5</v>
      </c>
      <c r="M1142" s="79">
        <v>44438.5</v>
      </c>
      <c r="O1142">
        <f t="shared" si="70"/>
        <v>22.5</v>
      </c>
      <c r="P1142" s="3">
        <f t="shared" si="71"/>
        <v>238.27500000000001</v>
      </c>
    </row>
    <row r="1143" spans="1:16" x14ac:dyDescent="0.35">
      <c r="A1143" t="s">
        <v>390</v>
      </c>
      <c r="B1143" s="70" t="s">
        <v>313</v>
      </c>
      <c r="C1143" s="62">
        <v>44421</v>
      </c>
      <c r="D1143" s="71">
        <v>44423</v>
      </c>
      <c r="E1143" s="70" t="s">
        <v>468</v>
      </c>
      <c r="F1143" s="61" t="s">
        <v>469</v>
      </c>
      <c r="G1143" s="16">
        <v>0.85</v>
      </c>
      <c r="H1143" s="2">
        <v>44409</v>
      </c>
      <c r="I1143" s="71">
        <v>44423</v>
      </c>
      <c r="J1143">
        <f t="shared" si="68"/>
        <v>15</v>
      </c>
      <c r="K1143" s="2">
        <f t="shared" si="69"/>
        <v>44416</v>
      </c>
      <c r="L1143" s="82">
        <v>44421.5</v>
      </c>
      <c r="M1143" s="82">
        <v>44421.5</v>
      </c>
      <c r="O1143">
        <f t="shared" si="70"/>
        <v>5.5</v>
      </c>
      <c r="P1143" s="3">
        <f t="shared" si="71"/>
        <v>4.6749999999999998</v>
      </c>
    </row>
    <row r="1144" spans="1:16" x14ac:dyDescent="0.35">
      <c r="A1144" t="s">
        <v>390</v>
      </c>
      <c r="B1144" s="70" t="s">
        <v>313</v>
      </c>
      <c r="C1144" s="62">
        <v>44421</v>
      </c>
      <c r="D1144" s="71">
        <v>44423</v>
      </c>
      <c r="E1144" s="70" t="s">
        <v>442</v>
      </c>
      <c r="F1144" s="61" t="s">
        <v>443</v>
      </c>
      <c r="G1144" s="16">
        <v>26.5</v>
      </c>
      <c r="H1144" s="2">
        <v>44409</v>
      </c>
      <c r="I1144" s="71">
        <v>44423</v>
      </c>
      <c r="J1144">
        <f t="shared" si="68"/>
        <v>15</v>
      </c>
      <c r="K1144" s="2">
        <f t="shared" si="69"/>
        <v>44416</v>
      </c>
      <c r="L1144" s="82">
        <v>44421.5</v>
      </c>
      <c r="M1144" s="82">
        <v>44421.5</v>
      </c>
      <c r="O1144">
        <f t="shared" si="70"/>
        <v>5.5</v>
      </c>
      <c r="P1144" s="3">
        <f t="shared" si="71"/>
        <v>145.75</v>
      </c>
    </row>
    <row r="1145" spans="1:16" x14ac:dyDescent="0.35">
      <c r="A1145" t="s">
        <v>390</v>
      </c>
      <c r="B1145" s="70" t="s">
        <v>313</v>
      </c>
      <c r="C1145" s="62">
        <v>44421</v>
      </c>
      <c r="D1145" s="71">
        <v>44423</v>
      </c>
      <c r="E1145" s="70" t="s">
        <v>476</v>
      </c>
      <c r="F1145" s="61" t="s">
        <v>477</v>
      </c>
      <c r="G1145" s="16">
        <v>0.81</v>
      </c>
      <c r="H1145" s="2">
        <v>44409</v>
      </c>
      <c r="I1145" s="71">
        <v>44423</v>
      </c>
      <c r="J1145">
        <f t="shared" si="68"/>
        <v>15</v>
      </c>
      <c r="K1145" s="2">
        <f t="shared" si="69"/>
        <v>44416</v>
      </c>
      <c r="L1145" s="82">
        <v>44421.5</v>
      </c>
      <c r="M1145" s="82">
        <v>44421.5</v>
      </c>
      <c r="O1145">
        <f t="shared" si="70"/>
        <v>5.5</v>
      </c>
      <c r="P1145" s="3">
        <f t="shared" si="71"/>
        <v>4.4550000000000001</v>
      </c>
    </row>
    <row r="1146" spans="1:16" x14ac:dyDescent="0.35">
      <c r="A1146" t="s">
        <v>390</v>
      </c>
      <c r="B1146" s="70" t="s">
        <v>313</v>
      </c>
      <c r="C1146" s="62">
        <v>44421</v>
      </c>
      <c r="D1146" s="71">
        <v>44423</v>
      </c>
      <c r="E1146" s="70" t="s">
        <v>478</v>
      </c>
      <c r="F1146" s="61" t="s">
        <v>479</v>
      </c>
      <c r="G1146" s="16">
        <v>229.17</v>
      </c>
      <c r="H1146" s="2">
        <v>44409</v>
      </c>
      <c r="I1146" s="71">
        <v>44423</v>
      </c>
      <c r="J1146">
        <f t="shared" si="68"/>
        <v>15</v>
      </c>
      <c r="K1146" s="2">
        <f t="shared" si="69"/>
        <v>44416</v>
      </c>
      <c r="L1146" s="82">
        <v>44421.5</v>
      </c>
      <c r="M1146" s="82">
        <v>44421.5</v>
      </c>
      <c r="O1146">
        <f t="shared" si="70"/>
        <v>5.5</v>
      </c>
      <c r="P1146" s="3">
        <f t="shared" si="71"/>
        <v>1260.4349999999999</v>
      </c>
    </row>
    <row r="1147" spans="1:16" x14ac:dyDescent="0.35">
      <c r="A1147" t="s">
        <v>390</v>
      </c>
      <c r="B1147" s="70" t="s">
        <v>313</v>
      </c>
      <c r="C1147" s="62">
        <v>44421</v>
      </c>
      <c r="D1147" s="71">
        <v>44423</v>
      </c>
      <c r="E1147" s="70" t="s">
        <v>488</v>
      </c>
      <c r="F1147" s="61" t="s">
        <v>489</v>
      </c>
      <c r="G1147" s="16">
        <v>11.78</v>
      </c>
      <c r="H1147" s="2">
        <v>44409</v>
      </c>
      <c r="I1147" s="71">
        <v>44423</v>
      </c>
      <c r="J1147">
        <f t="shared" si="68"/>
        <v>15</v>
      </c>
      <c r="K1147" s="2">
        <f t="shared" si="69"/>
        <v>44416</v>
      </c>
      <c r="L1147" s="82">
        <v>44421.5</v>
      </c>
      <c r="M1147" s="79">
        <v>44454.5</v>
      </c>
      <c r="O1147">
        <f t="shared" si="70"/>
        <v>38.5</v>
      </c>
      <c r="P1147" s="3">
        <f t="shared" si="71"/>
        <v>453.53</v>
      </c>
    </row>
    <row r="1148" spans="1:16" x14ac:dyDescent="0.35">
      <c r="A1148" t="s">
        <v>390</v>
      </c>
      <c r="B1148" s="70" t="s">
        <v>313</v>
      </c>
      <c r="C1148" s="62">
        <v>44421</v>
      </c>
      <c r="D1148" s="71">
        <v>44423</v>
      </c>
      <c r="E1148" s="70" t="s">
        <v>444</v>
      </c>
      <c r="F1148" s="61" t="s">
        <v>445</v>
      </c>
      <c r="G1148" s="16">
        <v>77.5</v>
      </c>
      <c r="H1148" s="2">
        <v>44409</v>
      </c>
      <c r="I1148" s="71">
        <v>44423</v>
      </c>
      <c r="J1148">
        <f t="shared" si="68"/>
        <v>15</v>
      </c>
      <c r="K1148" s="2">
        <f t="shared" si="69"/>
        <v>44416</v>
      </c>
      <c r="L1148" s="82">
        <v>44421.5</v>
      </c>
      <c r="M1148" s="82">
        <v>44421.5</v>
      </c>
      <c r="O1148">
        <f t="shared" si="70"/>
        <v>5.5</v>
      </c>
      <c r="P1148" s="3">
        <f t="shared" si="71"/>
        <v>426.25</v>
      </c>
    </row>
    <row r="1149" spans="1:16" x14ac:dyDescent="0.35">
      <c r="A1149" t="s">
        <v>390</v>
      </c>
      <c r="B1149" s="70" t="s">
        <v>313</v>
      </c>
      <c r="C1149" s="62">
        <v>44421</v>
      </c>
      <c r="D1149" s="71">
        <v>44423</v>
      </c>
      <c r="E1149" s="70" t="s">
        <v>494</v>
      </c>
      <c r="F1149" s="61" t="s">
        <v>495</v>
      </c>
      <c r="G1149" s="16">
        <v>16.27</v>
      </c>
      <c r="H1149" s="2">
        <v>44409</v>
      </c>
      <c r="I1149" s="71">
        <v>44423</v>
      </c>
      <c r="J1149">
        <f t="shared" si="68"/>
        <v>15</v>
      </c>
      <c r="K1149" s="2">
        <f t="shared" si="69"/>
        <v>44416</v>
      </c>
      <c r="L1149" s="82">
        <v>44421.5</v>
      </c>
      <c r="M1149" s="82">
        <v>44421.5</v>
      </c>
      <c r="O1149">
        <f t="shared" si="70"/>
        <v>5.5</v>
      </c>
      <c r="P1149" s="3">
        <f t="shared" si="71"/>
        <v>89.484999999999999</v>
      </c>
    </row>
    <row r="1150" spans="1:16" x14ac:dyDescent="0.35">
      <c r="A1150" t="s">
        <v>390</v>
      </c>
      <c r="B1150" s="70" t="s">
        <v>313</v>
      </c>
      <c r="C1150" s="62">
        <v>44421</v>
      </c>
      <c r="D1150" s="71">
        <v>44423</v>
      </c>
      <c r="E1150" s="70" t="s">
        <v>496</v>
      </c>
      <c r="F1150" s="61" t="s">
        <v>497</v>
      </c>
      <c r="G1150" s="16">
        <v>6.44</v>
      </c>
      <c r="H1150" s="2">
        <v>44409</v>
      </c>
      <c r="I1150" s="71">
        <v>44423</v>
      </c>
      <c r="J1150">
        <f t="shared" si="68"/>
        <v>15</v>
      </c>
      <c r="K1150" s="2">
        <f t="shared" si="69"/>
        <v>44416</v>
      </c>
      <c r="L1150" s="82">
        <v>44421.5</v>
      </c>
      <c r="M1150" s="82">
        <v>44421.5</v>
      </c>
      <c r="O1150">
        <f t="shared" si="70"/>
        <v>5.5</v>
      </c>
      <c r="P1150" s="3">
        <f t="shared" si="71"/>
        <v>35.42</v>
      </c>
    </row>
    <row r="1151" spans="1:16" x14ac:dyDescent="0.35">
      <c r="A1151" t="s">
        <v>390</v>
      </c>
      <c r="B1151" s="70" t="s">
        <v>313</v>
      </c>
      <c r="C1151" s="62">
        <v>44421</v>
      </c>
      <c r="D1151" s="71">
        <v>44423</v>
      </c>
      <c r="E1151" s="70" t="s">
        <v>498</v>
      </c>
      <c r="F1151" s="61" t="s">
        <v>499</v>
      </c>
      <c r="G1151" s="16">
        <v>4.38</v>
      </c>
      <c r="H1151" s="2">
        <v>44409</v>
      </c>
      <c r="I1151" s="71">
        <v>44423</v>
      </c>
      <c r="J1151">
        <f t="shared" si="68"/>
        <v>15</v>
      </c>
      <c r="K1151" s="2">
        <f t="shared" si="69"/>
        <v>44416</v>
      </c>
      <c r="L1151" s="82">
        <v>44421.5</v>
      </c>
      <c r="M1151" s="82">
        <v>44421.5</v>
      </c>
      <c r="O1151">
        <f t="shared" si="70"/>
        <v>5.5</v>
      </c>
      <c r="P1151" s="3">
        <f t="shared" si="71"/>
        <v>24.09</v>
      </c>
    </row>
    <row r="1152" spans="1:16" x14ac:dyDescent="0.35">
      <c r="A1152" t="s">
        <v>390</v>
      </c>
      <c r="B1152" s="70" t="s">
        <v>313</v>
      </c>
      <c r="C1152" s="62">
        <v>44421</v>
      </c>
      <c r="D1152" s="71">
        <v>44423</v>
      </c>
      <c r="E1152" s="70" t="s">
        <v>500</v>
      </c>
      <c r="F1152" s="61" t="s">
        <v>501</v>
      </c>
      <c r="G1152" s="16">
        <v>2.5499999999999998</v>
      </c>
      <c r="H1152" s="2">
        <v>44409</v>
      </c>
      <c r="I1152" s="71">
        <v>44423</v>
      </c>
      <c r="J1152">
        <f t="shared" si="68"/>
        <v>15</v>
      </c>
      <c r="K1152" s="2">
        <f t="shared" si="69"/>
        <v>44416</v>
      </c>
      <c r="L1152" s="82">
        <v>44421.5</v>
      </c>
      <c r="M1152" s="82">
        <v>44421.5</v>
      </c>
      <c r="O1152">
        <f t="shared" si="70"/>
        <v>5.5</v>
      </c>
      <c r="P1152" s="3">
        <f t="shared" si="71"/>
        <v>14.024999999999999</v>
      </c>
    </row>
    <row r="1153" spans="1:16" x14ac:dyDescent="0.35">
      <c r="A1153" t="s">
        <v>390</v>
      </c>
      <c r="B1153" s="70" t="s">
        <v>313</v>
      </c>
      <c r="C1153" s="62">
        <v>44421</v>
      </c>
      <c r="D1153" s="71">
        <v>44423</v>
      </c>
      <c r="E1153" s="70" t="s">
        <v>534</v>
      </c>
      <c r="F1153" s="61" t="s">
        <v>535</v>
      </c>
      <c r="G1153" s="16">
        <v>375</v>
      </c>
      <c r="H1153" s="2">
        <v>44409</v>
      </c>
      <c r="I1153" s="71">
        <v>44423</v>
      </c>
      <c r="J1153">
        <f t="shared" si="68"/>
        <v>15</v>
      </c>
      <c r="K1153" s="2">
        <f t="shared" si="69"/>
        <v>44416</v>
      </c>
      <c r="L1153" s="82">
        <v>44421.5</v>
      </c>
      <c r="M1153" s="79">
        <v>44421.5</v>
      </c>
      <c r="N1153" s="2">
        <v>44419.5</v>
      </c>
      <c r="O1153">
        <f t="shared" si="70"/>
        <v>5.5</v>
      </c>
      <c r="P1153" s="3">
        <f t="shared" si="71"/>
        <v>2062.5</v>
      </c>
    </row>
    <row r="1154" spans="1:16" x14ac:dyDescent="0.35">
      <c r="A1154" t="s">
        <v>390</v>
      </c>
      <c r="B1154" s="70" t="s">
        <v>313</v>
      </c>
      <c r="C1154" s="62">
        <v>44421</v>
      </c>
      <c r="D1154" s="71">
        <v>44423</v>
      </c>
      <c r="E1154" s="70" t="s">
        <v>430</v>
      </c>
      <c r="F1154" s="61" t="s">
        <v>431</v>
      </c>
      <c r="G1154" s="16">
        <v>283.64999999999998</v>
      </c>
      <c r="H1154" s="2">
        <v>44409</v>
      </c>
      <c r="I1154" s="71">
        <v>44423</v>
      </c>
      <c r="J1154">
        <f t="shared" si="68"/>
        <v>15</v>
      </c>
      <c r="K1154" s="2">
        <f t="shared" si="69"/>
        <v>44416</v>
      </c>
      <c r="L1154" s="82">
        <v>44421.5</v>
      </c>
      <c r="M1154" s="82">
        <v>44421.5</v>
      </c>
      <c r="O1154">
        <f t="shared" si="70"/>
        <v>5.5</v>
      </c>
      <c r="P1154" s="3">
        <f t="shared" si="71"/>
        <v>1560.0749999999998</v>
      </c>
    </row>
    <row r="1155" spans="1:16" x14ac:dyDescent="0.35">
      <c r="A1155" t="s">
        <v>390</v>
      </c>
      <c r="B1155" s="70" t="s">
        <v>313</v>
      </c>
      <c r="C1155" s="62">
        <v>44421</v>
      </c>
      <c r="D1155" s="71">
        <v>44423</v>
      </c>
      <c r="E1155" s="70" t="s">
        <v>432</v>
      </c>
      <c r="F1155" s="61" t="s">
        <v>433</v>
      </c>
      <c r="G1155" s="16">
        <v>425.48</v>
      </c>
      <c r="H1155" s="2">
        <v>44409</v>
      </c>
      <c r="I1155" s="71">
        <v>44423</v>
      </c>
      <c r="J1155">
        <f t="shared" si="68"/>
        <v>15</v>
      </c>
      <c r="K1155" s="2">
        <f t="shared" si="69"/>
        <v>44416</v>
      </c>
      <c r="L1155" s="82">
        <v>44421.5</v>
      </c>
      <c r="M1155" s="82">
        <v>44421.5</v>
      </c>
      <c r="O1155">
        <f t="shared" si="70"/>
        <v>5.5</v>
      </c>
      <c r="P1155" s="3">
        <f t="shared" si="71"/>
        <v>2340.1400000000003</v>
      </c>
    </row>
    <row r="1156" spans="1:16" x14ac:dyDescent="0.35">
      <c r="A1156" t="s">
        <v>390</v>
      </c>
      <c r="B1156" s="70" t="s">
        <v>313</v>
      </c>
      <c r="C1156" s="62">
        <v>44421</v>
      </c>
      <c r="D1156" s="71">
        <v>44423</v>
      </c>
      <c r="E1156" s="70" t="s">
        <v>434</v>
      </c>
      <c r="F1156" s="61" t="s">
        <v>435</v>
      </c>
      <c r="G1156" s="16">
        <v>476.45000000000005</v>
      </c>
      <c r="H1156" s="2">
        <v>44409</v>
      </c>
      <c r="I1156" s="71">
        <v>44423</v>
      </c>
      <c r="J1156">
        <f t="shared" si="68"/>
        <v>15</v>
      </c>
      <c r="K1156" s="2">
        <f t="shared" si="69"/>
        <v>44416</v>
      </c>
      <c r="L1156" s="82">
        <v>44421.5</v>
      </c>
      <c r="M1156" s="82">
        <v>44421.5</v>
      </c>
      <c r="O1156">
        <f t="shared" si="70"/>
        <v>5.5</v>
      </c>
      <c r="P1156" s="3">
        <f t="shared" si="71"/>
        <v>2620.4750000000004</v>
      </c>
    </row>
    <row r="1157" spans="1:16" x14ac:dyDescent="0.35">
      <c r="A1157" t="s">
        <v>390</v>
      </c>
      <c r="B1157" s="70" t="s">
        <v>313</v>
      </c>
      <c r="C1157" s="62">
        <v>44421</v>
      </c>
      <c r="D1157" s="71">
        <v>44423</v>
      </c>
      <c r="E1157" s="70" t="s">
        <v>436</v>
      </c>
      <c r="F1157" s="61" t="s">
        <v>437</v>
      </c>
      <c r="G1157" s="16">
        <v>305</v>
      </c>
      <c r="H1157" s="2">
        <v>44409</v>
      </c>
      <c r="I1157" s="71">
        <v>44423</v>
      </c>
      <c r="J1157">
        <f t="shared" si="68"/>
        <v>15</v>
      </c>
      <c r="K1157" s="2">
        <f t="shared" si="69"/>
        <v>44416</v>
      </c>
      <c r="L1157" s="82">
        <v>44421.5</v>
      </c>
      <c r="M1157" s="82">
        <v>44421.5</v>
      </c>
      <c r="O1157">
        <f t="shared" si="70"/>
        <v>5.5</v>
      </c>
      <c r="P1157" s="3">
        <f t="shared" si="71"/>
        <v>1677.5</v>
      </c>
    </row>
    <row r="1158" spans="1:16" x14ac:dyDescent="0.35">
      <c r="A1158" t="s">
        <v>390</v>
      </c>
      <c r="B1158" s="70" t="s">
        <v>313</v>
      </c>
      <c r="C1158" s="62">
        <v>44421</v>
      </c>
      <c r="D1158" s="71">
        <v>44423</v>
      </c>
      <c r="E1158" s="70" t="s">
        <v>440</v>
      </c>
      <c r="F1158" s="61" t="s">
        <v>441</v>
      </c>
      <c r="G1158" s="16">
        <v>10.35</v>
      </c>
      <c r="H1158" s="2">
        <v>44409</v>
      </c>
      <c r="I1158" s="71">
        <v>44423</v>
      </c>
      <c r="J1158">
        <f t="shared" si="68"/>
        <v>15</v>
      </c>
      <c r="K1158" s="2">
        <f t="shared" si="69"/>
        <v>44416</v>
      </c>
      <c r="L1158" s="82">
        <v>44421.5</v>
      </c>
      <c r="M1158" s="79">
        <v>44438.5</v>
      </c>
      <c r="O1158">
        <f t="shared" si="70"/>
        <v>22.5</v>
      </c>
      <c r="P1158" s="3">
        <f t="shared" si="71"/>
        <v>232.875</v>
      </c>
    </row>
    <row r="1159" spans="1:16" x14ac:dyDescent="0.35">
      <c r="A1159" t="s">
        <v>390</v>
      </c>
      <c r="B1159" s="70" t="s">
        <v>313</v>
      </c>
      <c r="C1159" s="62">
        <v>44421</v>
      </c>
      <c r="D1159" s="71">
        <v>44423</v>
      </c>
      <c r="E1159" s="70" t="s">
        <v>442</v>
      </c>
      <c r="F1159" s="61" t="s">
        <v>443</v>
      </c>
      <c r="G1159" s="16">
        <v>15.5</v>
      </c>
      <c r="H1159" s="2">
        <v>44409</v>
      </c>
      <c r="I1159" s="71">
        <v>44423</v>
      </c>
      <c r="J1159">
        <f t="shared" si="68"/>
        <v>15</v>
      </c>
      <c r="K1159" s="2">
        <f t="shared" si="69"/>
        <v>44416</v>
      </c>
      <c r="L1159" s="82">
        <v>44421.5</v>
      </c>
      <c r="M1159" s="82">
        <v>44421.5</v>
      </c>
      <c r="O1159">
        <f t="shared" si="70"/>
        <v>5.5</v>
      </c>
      <c r="P1159" s="3">
        <f t="shared" si="71"/>
        <v>85.25</v>
      </c>
    </row>
    <row r="1160" spans="1:16" x14ac:dyDescent="0.35">
      <c r="A1160" t="s">
        <v>390</v>
      </c>
      <c r="B1160" s="70" t="s">
        <v>313</v>
      </c>
      <c r="C1160" s="62">
        <v>44421</v>
      </c>
      <c r="D1160" s="71">
        <v>44423</v>
      </c>
      <c r="E1160" s="70" t="s">
        <v>476</v>
      </c>
      <c r="F1160" s="61" t="s">
        <v>477</v>
      </c>
      <c r="G1160" s="16">
        <v>0.81</v>
      </c>
      <c r="H1160" s="2">
        <v>44409</v>
      </c>
      <c r="I1160" s="71">
        <v>44423</v>
      </c>
      <c r="J1160">
        <f t="shared" si="68"/>
        <v>15</v>
      </c>
      <c r="K1160" s="2">
        <f t="shared" si="69"/>
        <v>44416</v>
      </c>
      <c r="L1160" s="82">
        <v>44421.5</v>
      </c>
      <c r="M1160" s="82">
        <v>44421.5</v>
      </c>
      <c r="O1160">
        <f t="shared" si="70"/>
        <v>5.5</v>
      </c>
      <c r="P1160" s="3">
        <f t="shared" si="71"/>
        <v>4.4550000000000001</v>
      </c>
    </row>
    <row r="1161" spans="1:16" x14ac:dyDescent="0.35">
      <c r="A1161" t="s">
        <v>390</v>
      </c>
      <c r="B1161" s="70" t="s">
        <v>313</v>
      </c>
      <c r="C1161" s="62">
        <v>44421</v>
      </c>
      <c r="D1161" s="71">
        <v>44423</v>
      </c>
      <c r="E1161" s="70" t="s">
        <v>478</v>
      </c>
      <c r="F1161" s="61" t="s">
        <v>479</v>
      </c>
      <c r="G1161" s="16">
        <v>45.84</v>
      </c>
      <c r="H1161" s="2">
        <v>44409</v>
      </c>
      <c r="I1161" s="71">
        <v>44423</v>
      </c>
      <c r="J1161">
        <f t="shared" si="68"/>
        <v>15</v>
      </c>
      <c r="K1161" s="2">
        <f t="shared" si="69"/>
        <v>44416</v>
      </c>
      <c r="L1161" s="82">
        <v>44421.5</v>
      </c>
      <c r="M1161" s="82">
        <v>44421.5</v>
      </c>
      <c r="O1161">
        <f t="shared" si="70"/>
        <v>5.5</v>
      </c>
      <c r="P1161" s="3">
        <f t="shared" si="71"/>
        <v>252.12</v>
      </c>
    </row>
    <row r="1162" spans="1:16" x14ac:dyDescent="0.35">
      <c r="A1162" t="s">
        <v>390</v>
      </c>
      <c r="B1162" s="70" t="s">
        <v>313</v>
      </c>
      <c r="C1162" s="62">
        <v>44421</v>
      </c>
      <c r="D1162" s="71">
        <v>44423</v>
      </c>
      <c r="E1162" s="70" t="s">
        <v>480</v>
      </c>
      <c r="F1162" s="61" t="s">
        <v>481</v>
      </c>
      <c r="G1162" s="16">
        <v>45.84</v>
      </c>
      <c r="H1162" s="2">
        <v>44409</v>
      </c>
      <c r="I1162" s="71">
        <v>44423</v>
      </c>
      <c r="J1162">
        <f t="shared" ref="J1162:J1225" si="72">I1162-H1162+1</f>
        <v>15</v>
      </c>
      <c r="K1162" s="2">
        <f t="shared" ref="K1162:K1225" si="73">(H1162+I1162)/2</f>
        <v>44416</v>
      </c>
      <c r="L1162" s="82">
        <v>44421.5</v>
      </c>
      <c r="M1162" s="82">
        <v>44421.5</v>
      </c>
      <c r="O1162">
        <f t="shared" ref="O1162:O1225" si="74">M1162-K1162</f>
        <v>5.5</v>
      </c>
      <c r="P1162" s="3">
        <f t="shared" ref="P1162:P1225" si="75">G1162*O1162</f>
        <v>252.12</v>
      </c>
    </row>
    <row r="1163" spans="1:16" x14ac:dyDescent="0.35">
      <c r="A1163" t="s">
        <v>390</v>
      </c>
      <c r="B1163" s="70" t="s">
        <v>313</v>
      </c>
      <c r="C1163" s="62">
        <v>44421</v>
      </c>
      <c r="D1163" s="71">
        <v>44423</v>
      </c>
      <c r="E1163" s="70" t="s">
        <v>444</v>
      </c>
      <c r="F1163" s="61" t="s">
        <v>445</v>
      </c>
      <c r="G1163" s="16">
        <v>53.33</v>
      </c>
      <c r="H1163" s="2">
        <v>44409</v>
      </c>
      <c r="I1163" s="71">
        <v>44423</v>
      </c>
      <c r="J1163">
        <f t="shared" si="72"/>
        <v>15</v>
      </c>
      <c r="K1163" s="2">
        <f t="shared" si="73"/>
        <v>44416</v>
      </c>
      <c r="L1163" s="82">
        <v>44421.5</v>
      </c>
      <c r="M1163" s="82">
        <v>44421.5</v>
      </c>
      <c r="O1163">
        <f t="shared" si="74"/>
        <v>5.5</v>
      </c>
      <c r="P1163" s="3">
        <f t="shared" si="75"/>
        <v>293.315</v>
      </c>
    </row>
    <row r="1164" spans="1:16" x14ac:dyDescent="0.35">
      <c r="A1164" t="s">
        <v>390</v>
      </c>
      <c r="B1164" s="70" t="s">
        <v>313</v>
      </c>
      <c r="C1164" s="62">
        <v>44421</v>
      </c>
      <c r="D1164" s="71">
        <v>44423</v>
      </c>
      <c r="E1164" s="70" t="s">
        <v>494</v>
      </c>
      <c r="F1164" s="61" t="s">
        <v>495</v>
      </c>
      <c r="G1164" s="16">
        <v>3.14</v>
      </c>
      <c r="H1164" s="2">
        <v>44409</v>
      </c>
      <c r="I1164" s="71">
        <v>44423</v>
      </c>
      <c r="J1164">
        <f t="shared" si="72"/>
        <v>15</v>
      </c>
      <c r="K1164" s="2">
        <f t="shared" si="73"/>
        <v>44416</v>
      </c>
      <c r="L1164" s="82">
        <v>44421.5</v>
      </c>
      <c r="M1164" s="82">
        <v>44421.5</v>
      </c>
      <c r="O1164">
        <f t="shared" si="74"/>
        <v>5.5</v>
      </c>
      <c r="P1164" s="3">
        <f t="shared" si="75"/>
        <v>17.27</v>
      </c>
    </row>
    <row r="1165" spans="1:16" x14ac:dyDescent="0.35">
      <c r="A1165" t="s">
        <v>390</v>
      </c>
      <c r="B1165" s="70" t="s">
        <v>313</v>
      </c>
      <c r="C1165" s="62">
        <v>44421</v>
      </c>
      <c r="D1165" s="71">
        <v>44423</v>
      </c>
      <c r="E1165" s="70" t="s">
        <v>430</v>
      </c>
      <c r="F1165" s="61" t="s">
        <v>431</v>
      </c>
      <c r="G1165" s="16">
        <v>409292.39000000025</v>
      </c>
      <c r="H1165" s="2">
        <v>44409</v>
      </c>
      <c r="I1165" s="71">
        <v>44423</v>
      </c>
      <c r="J1165">
        <f t="shared" si="72"/>
        <v>15</v>
      </c>
      <c r="K1165" s="2">
        <f t="shared" si="73"/>
        <v>44416</v>
      </c>
      <c r="L1165" s="82">
        <v>44421.5</v>
      </c>
      <c r="M1165" s="82">
        <v>44421.5</v>
      </c>
      <c r="O1165">
        <f t="shared" si="74"/>
        <v>5.5</v>
      </c>
      <c r="P1165" s="3">
        <f t="shared" si="75"/>
        <v>2251108.1450000014</v>
      </c>
    </row>
    <row r="1166" spans="1:16" x14ac:dyDescent="0.35">
      <c r="A1166" t="s">
        <v>390</v>
      </c>
      <c r="B1166" s="70" t="s">
        <v>313</v>
      </c>
      <c r="C1166" s="62">
        <v>44421</v>
      </c>
      <c r="D1166" s="71">
        <v>44423</v>
      </c>
      <c r="E1166" s="70" t="s">
        <v>456</v>
      </c>
      <c r="F1166" s="61" t="s">
        <v>457</v>
      </c>
      <c r="G1166" s="16">
        <v>100164.56999999993</v>
      </c>
      <c r="H1166" s="2">
        <v>44409</v>
      </c>
      <c r="I1166" s="71">
        <v>44423</v>
      </c>
      <c r="J1166">
        <f t="shared" si="72"/>
        <v>15</v>
      </c>
      <c r="K1166" s="2">
        <f t="shared" si="73"/>
        <v>44416</v>
      </c>
      <c r="L1166" s="82">
        <v>44421.5</v>
      </c>
      <c r="M1166" s="82">
        <v>44421.5</v>
      </c>
      <c r="O1166">
        <f t="shared" si="74"/>
        <v>5.5</v>
      </c>
      <c r="P1166" s="3">
        <f t="shared" si="75"/>
        <v>550905.13499999966</v>
      </c>
    </row>
    <row r="1167" spans="1:16" x14ac:dyDescent="0.35">
      <c r="A1167" t="s">
        <v>390</v>
      </c>
      <c r="B1167" s="70" t="s">
        <v>313</v>
      </c>
      <c r="C1167" s="62">
        <v>44421</v>
      </c>
      <c r="D1167" s="71">
        <v>44423</v>
      </c>
      <c r="E1167" s="70" t="s">
        <v>432</v>
      </c>
      <c r="F1167" s="61" t="s">
        <v>433</v>
      </c>
      <c r="G1167" s="16">
        <v>1461984.3000000024</v>
      </c>
      <c r="H1167" s="2">
        <v>44409</v>
      </c>
      <c r="I1167" s="71">
        <v>44423</v>
      </c>
      <c r="J1167">
        <f t="shared" si="72"/>
        <v>15</v>
      </c>
      <c r="K1167" s="2">
        <f t="shared" si="73"/>
        <v>44416</v>
      </c>
      <c r="L1167" s="82">
        <v>44421.5</v>
      </c>
      <c r="M1167" s="82">
        <v>44421.5</v>
      </c>
      <c r="O1167">
        <f t="shared" si="74"/>
        <v>5.5</v>
      </c>
      <c r="P1167" s="3">
        <f t="shared" si="75"/>
        <v>8040913.6500000134</v>
      </c>
    </row>
    <row r="1168" spans="1:16" x14ac:dyDescent="0.35">
      <c r="A1168" t="s">
        <v>390</v>
      </c>
      <c r="B1168" s="70" t="s">
        <v>313</v>
      </c>
      <c r="C1168" s="62">
        <v>44421</v>
      </c>
      <c r="D1168" s="71">
        <v>44423</v>
      </c>
      <c r="E1168" s="70" t="s">
        <v>434</v>
      </c>
      <c r="F1168" s="61" t="s">
        <v>435</v>
      </c>
      <c r="G1168" s="16">
        <v>2244388.7100000028</v>
      </c>
      <c r="H1168" s="2">
        <v>44409</v>
      </c>
      <c r="I1168" s="71">
        <v>44423</v>
      </c>
      <c r="J1168">
        <f t="shared" si="72"/>
        <v>15</v>
      </c>
      <c r="K1168" s="2">
        <f t="shared" si="73"/>
        <v>44416</v>
      </c>
      <c r="L1168" s="82">
        <v>44421.5</v>
      </c>
      <c r="M1168" s="82">
        <v>44421.5</v>
      </c>
      <c r="O1168">
        <f t="shared" si="74"/>
        <v>5.5</v>
      </c>
      <c r="P1168" s="3">
        <f t="shared" si="75"/>
        <v>12344137.905000016</v>
      </c>
    </row>
    <row r="1169" spans="1:16" x14ac:dyDescent="0.35">
      <c r="A1169" t="s">
        <v>390</v>
      </c>
      <c r="B1169" s="70" t="s">
        <v>313</v>
      </c>
      <c r="C1169" s="62">
        <v>44421</v>
      </c>
      <c r="D1169" s="71">
        <v>44423</v>
      </c>
      <c r="E1169" s="70" t="s">
        <v>436</v>
      </c>
      <c r="F1169" s="61" t="s">
        <v>437</v>
      </c>
      <c r="G1169" s="16">
        <v>330791.04000000004</v>
      </c>
      <c r="H1169" s="2">
        <v>44409</v>
      </c>
      <c r="I1169" s="71">
        <v>44423</v>
      </c>
      <c r="J1169">
        <f t="shared" si="72"/>
        <v>15</v>
      </c>
      <c r="K1169" s="2">
        <f t="shared" si="73"/>
        <v>44416</v>
      </c>
      <c r="L1169" s="82">
        <v>44421.5</v>
      </c>
      <c r="M1169" s="82">
        <v>44421.5</v>
      </c>
      <c r="O1169">
        <f t="shared" si="74"/>
        <v>5.5</v>
      </c>
      <c r="P1169" s="3">
        <f t="shared" si="75"/>
        <v>1819350.7200000002</v>
      </c>
    </row>
    <row r="1170" spans="1:16" x14ac:dyDescent="0.35">
      <c r="A1170" t="s">
        <v>390</v>
      </c>
      <c r="B1170" s="70" t="s">
        <v>313</v>
      </c>
      <c r="C1170" s="62">
        <v>44421</v>
      </c>
      <c r="D1170" s="71">
        <v>44423</v>
      </c>
      <c r="E1170" s="70" t="s">
        <v>438</v>
      </c>
      <c r="F1170" s="61" t="s">
        <v>439</v>
      </c>
      <c r="G1170" s="16">
        <v>362364.92000000027</v>
      </c>
      <c r="H1170" s="2">
        <v>44409</v>
      </c>
      <c r="I1170" s="71">
        <v>44423</v>
      </c>
      <c r="J1170">
        <f t="shared" si="72"/>
        <v>15</v>
      </c>
      <c r="K1170" s="2">
        <f t="shared" si="73"/>
        <v>44416</v>
      </c>
      <c r="L1170" s="82">
        <v>44421.5</v>
      </c>
      <c r="M1170" s="82">
        <v>44421.5</v>
      </c>
      <c r="O1170">
        <f t="shared" si="74"/>
        <v>5.5</v>
      </c>
      <c r="P1170" s="3">
        <f t="shared" si="75"/>
        <v>1993007.0600000015</v>
      </c>
    </row>
    <row r="1171" spans="1:16" x14ac:dyDescent="0.35">
      <c r="A1171" t="s">
        <v>390</v>
      </c>
      <c r="B1171" s="70" t="s">
        <v>313</v>
      </c>
      <c r="C1171" s="62">
        <v>44421</v>
      </c>
      <c r="D1171" s="71">
        <v>44423</v>
      </c>
      <c r="E1171" s="70" t="s">
        <v>568</v>
      </c>
      <c r="F1171" s="61" t="s">
        <v>569</v>
      </c>
      <c r="G1171" s="16">
        <v>400</v>
      </c>
      <c r="H1171" s="2">
        <v>44409</v>
      </c>
      <c r="I1171" s="71">
        <v>44423</v>
      </c>
      <c r="J1171">
        <f t="shared" si="72"/>
        <v>15</v>
      </c>
      <c r="K1171" s="2">
        <f t="shared" si="73"/>
        <v>44416</v>
      </c>
      <c r="L1171" s="82">
        <v>44421.5</v>
      </c>
      <c r="M1171" s="79">
        <v>44421.5</v>
      </c>
      <c r="O1171">
        <f t="shared" si="74"/>
        <v>5.5</v>
      </c>
      <c r="P1171" s="3">
        <f t="shared" si="75"/>
        <v>2200</v>
      </c>
    </row>
    <row r="1172" spans="1:16" x14ac:dyDescent="0.35">
      <c r="A1172" t="s">
        <v>390</v>
      </c>
      <c r="B1172" s="70" t="s">
        <v>313</v>
      </c>
      <c r="C1172" s="62">
        <v>44421</v>
      </c>
      <c r="D1172" s="71">
        <v>44423</v>
      </c>
      <c r="E1172" s="70" t="s">
        <v>440</v>
      </c>
      <c r="F1172" s="61" t="s">
        <v>441</v>
      </c>
      <c r="G1172" s="16">
        <f>31196.7300000003+6.68</f>
        <v>31203.410000000302</v>
      </c>
      <c r="H1172" s="2">
        <v>44409</v>
      </c>
      <c r="I1172" s="71">
        <v>44423</v>
      </c>
      <c r="J1172">
        <f t="shared" si="72"/>
        <v>15</v>
      </c>
      <c r="K1172" s="2">
        <f t="shared" si="73"/>
        <v>44416</v>
      </c>
      <c r="L1172" s="82">
        <v>44421.5</v>
      </c>
      <c r="M1172" s="79">
        <v>44438.5</v>
      </c>
      <c r="O1172">
        <f t="shared" si="74"/>
        <v>22.5</v>
      </c>
      <c r="P1172" s="3">
        <f t="shared" si="75"/>
        <v>702076.72500000685</v>
      </c>
    </row>
    <row r="1173" spans="1:16" x14ac:dyDescent="0.35">
      <c r="A1173" t="s">
        <v>390</v>
      </c>
      <c r="B1173" s="70" t="s">
        <v>313</v>
      </c>
      <c r="C1173" s="62">
        <v>44421</v>
      </c>
      <c r="D1173" s="71">
        <v>44423</v>
      </c>
      <c r="E1173" s="70" t="s">
        <v>468</v>
      </c>
      <c r="F1173" s="61" t="s">
        <v>469</v>
      </c>
      <c r="G1173" s="16">
        <v>803.13000000000909</v>
      </c>
      <c r="H1173" s="2">
        <v>44409</v>
      </c>
      <c r="I1173" s="71">
        <v>44423</v>
      </c>
      <c r="J1173">
        <f t="shared" si="72"/>
        <v>15</v>
      </c>
      <c r="K1173" s="2">
        <f t="shared" si="73"/>
        <v>44416</v>
      </c>
      <c r="L1173" s="82">
        <v>44421.5</v>
      </c>
      <c r="M1173" s="82">
        <v>44421.5</v>
      </c>
      <c r="O1173">
        <f t="shared" si="74"/>
        <v>5.5</v>
      </c>
      <c r="P1173" s="3">
        <f t="shared" si="75"/>
        <v>4417.2150000000502</v>
      </c>
    </row>
    <row r="1174" spans="1:16" x14ac:dyDescent="0.35">
      <c r="A1174" t="s">
        <v>390</v>
      </c>
      <c r="B1174" s="70" t="s">
        <v>313</v>
      </c>
      <c r="C1174" s="62">
        <v>44421</v>
      </c>
      <c r="D1174" s="71">
        <v>44423</v>
      </c>
      <c r="E1174" s="70" t="s">
        <v>474</v>
      </c>
      <c r="F1174" s="61" t="s">
        <v>475</v>
      </c>
      <c r="G1174" s="16">
        <v>33060.720000000016</v>
      </c>
      <c r="H1174" s="2">
        <v>44409</v>
      </c>
      <c r="I1174" s="71">
        <v>44423</v>
      </c>
      <c r="J1174">
        <f t="shared" si="72"/>
        <v>15</v>
      </c>
      <c r="K1174" s="2">
        <f t="shared" si="73"/>
        <v>44416</v>
      </c>
      <c r="L1174" s="82">
        <v>44421.5</v>
      </c>
      <c r="M1174" s="79">
        <v>44421.5</v>
      </c>
      <c r="O1174">
        <f t="shared" si="74"/>
        <v>5.5</v>
      </c>
      <c r="P1174" s="3">
        <f t="shared" si="75"/>
        <v>181833.96000000008</v>
      </c>
    </row>
    <row r="1175" spans="1:16" x14ac:dyDescent="0.35">
      <c r="A1175" t="s">
        <v>390</v>
      </c>
      <c r="B1175" s="70" t="s">
        <v>313</v>
      </c>
      <c r="C1175" s="62">
        <v>44421</v>
      </c>
      <c r="D1175" s="71">
        <v>44423</v>
      </c>
      <c r="E1175" s="70" t="s">
        <v>442</v>
      </c>
      <c r="F1175" s="61" t="s">
        <v>443</v>
      </c>
      <c r="G1175" s="16">
        <f>81292.9399999999+14.5</f>
        <v>81307.4399999999</v>
      </c>
      <c r="H1175" s="2">
        <v>44409</v>
      </c>
      <c r="I1175" s="71">
        <v>44423</v>
      </c>
      <c r="J1175">
        <f t="shared" si="72"/>
        <v>15</v>
      </c>
      <c r="K1175" s="2">
        <f t="shared" si="73"/>
        <v>44416</v>
      </c>
      <c r="L1175" s="82">
        <v>44421.5</v>
      </c>
      <c r="M1175" s="82">
        <v>44421.5</v>
      </c>
      <c r="O1175">
        <f t="shared" si="74"/>
        <v>5.5</v>
      </c>
      <c r="P1175" s="3">
        <f t="shared" si="75"/>
        <v>447190.91999999946</v>
      </c>
    </row>
    <row r="1176" spans="1:16" x14ac:dyDescent="0.35">
      <c r="A1176" t="s">
        <v>390</v>
      </c>
      <c r="B1176" s="70" t="s">
        <v>313</v>
      </c>
      <c r="C1176" s="62">
        <v>44421</v>
      </c>
      <c r="D1176" s="71">
        <v>44423</v>
      </c>
      <c r="E1176" s="70" t="s">
        <v>476</v>
      </c>
      <c r="F1176" s="61" t="s">
        <v>477</v>
      </c>
      <c r="G1176" s="16">
        <v>1228.629999999964</v>
      </c>
      <c r="H1176" s="2">
        <v>44409</v>
      </c>
      <c r="I1176" s="71">
        <v>44423</v>
      </c>
      <c r="J1176">
        <f t="shared" si="72"/>
        <v>15</v>
      </c>
      <c r="K1176" s="2">
        <f t="shared" si="73"/>
        <v>44416</v>
      </c>
      <c r="L1176" s="82">
        <v>44421.5</v>
      </c>
      <c r="M1176" s="82">
        <v>44421.5</v>
      </c>
      <c r="O1176">
        <f t="shared" si="74"/>
        <v>5.5</v>
      </c>
      <c r="P1176" s="3">
        <f t="shared" si="75"/>
        <v>6757.4649999998019</v>
      </c>
    </row>
    <row r="1177" spans="1:16" x14ac:dyDescent="0.35">
      <c r="A1177" t="s">
        <v>390</v>
      </c>
      <c r="B1177" s="70" t="s">
        <v>313</v>
      </c>
      <c r="C1177" s="62">
        <v>44421</v>
      </c>
      <c r="D1177" s="71">
        <v>44423</v>
      </c>
      <c r="E1177" s="70" t="s">
        <v>578</v>
      </c>
      <c r="F1177" s="61" t="s">
        <v>579</v>
      </c>
      <c r="G1177" s="16">
        <f>37328.51+6373.13</f>
        <v>43701.64</v>
      </c>
      <c r="H1177" s="2">
        <v>44409</v>
      </c>
      <c r="I1177" s="71">
        <v>44423</v>
      </c>
      <c r="J1177">
        <f t="shared" si="72"/>
        <v>15</v>
      </c>
      <c r="K1177" s="2">
        <f t="shared" si="73"/>
        <v>44416</v>
      </c>
      <c r="L1177" s="82">
        <v>44421.5</v>
      </c>
      <c r="M1177" s="79">
        <v>44421.5</v>
      </c>
      <c r="O1177">
        <f t="shared" si="74"/>
        <v>5.5</v>
      </c>
      <c r="P1177" s="3">
        <f t="shared" si="75"/>
        <v>240359.02</v>
      </c>
    </row>
    <row r="1178" spans="1:16" x14ac:dyDescent="0.35">
      <c r="A1178" t="s">
        <v>390</v>
      </c>
      <c r="B1178" s="70" t="s">
        <v>313</v>
      </c>
      <c r="C1178" s="62">
        <v>44421</v>
      </c>
      <c r="D1178" s="71">
        <v>44423</v>
      </c>
      <c r="E1178" s="70" t="s">
        <v>570</v>
      </c>
      <c r="F1178" s="61" t="s">
        <v>571</v>
      </c>
      <c r="G1178" s="16">
        <f>48802.96+3476.25</f>
        <v>52279.21</v>
      </c>
      <c r="H1178" s="2">
        <v>44409</v>
      </c>
      <c r="I1178" s="71">
        <v>44423</v>
      </c>
      <c r="J1178">
        <f t="shared" si="72"/>
        <v>15</v>
      </c>
      <c r="K1178" s="2">
        <f t="shared" si="73"/>
        <v>44416</v>
      </c>
      <c r="L1178" s="82">
        <v>44421.5</v>
      </c>
      <c r="M1178" s="82">
        <v>44421.5</v>
      </c>
      <c r="O1178">
        <f t="shared" si="74"/>
        <v>5.5</v>
      </c>
      <c r="P1178" s="3">
        <f t="shared" si="75"/>
        <v>287535.65499999997</v>
      </c>
    </row>
    <row r="1179" spans="1:16" x14ac:dyDescent="0.35">
      <c r="A1179" t="s">
        <v>390</v>
      </c>
      <c r="B1179" s="70" t="s">
        <v>313</v>
      </c>
      <c r="C1179" s="62">
        <v>44421</v>
      </c>
      <c r="D1179" s="71">
        <v>44423</v>
      </c>
      <c r="E1179" s="70" t="s">
        <v>580</v>
      </c>
      <c r="F1179" s="61" t="s">
        <v>581</v>
      </c>
      <c r="G1179" s="16">
        <v>3330.29</v>
      </c>
      <c r="H1179" s="2">
        <v>44409</v>
      </c>
      <c r="I1179" s="71">
        <v>44423</v>
      </c>
      <c r="J1179">
        <f t="shared" si="72"/>
        <v>15</v>
      </c>
      <c r="K1179" s="2">
        <f t="shared" si="73"/>
        <v>44416</v>
      </c>
      <c r="L1179" s="82">
        <v>44421.5</v>
      </c>
      <c r="M1179" s="82">
        <v>44421.5</v>
      </c>
      <c r="O1179">
        <f t="shared" si="74"/>
        <v>5.5</v>
      </c>
      <c r="P1179" s="3">
        <f t="shared" si="75"/>
        <v>18316.595000000001</v>
      </c>
    </row>
    <row r="1180" spans="1:16" x14ac:dyDescent="0.35">
      <c r="A1180" t="s">
        <v>390</v>
      </c>
      <c r="B1180" s="70" t="s">
        <v>313</v>
      </c>
      <c r="C1180" s="62">
        <v>44421</v>
      </c>
      <c r="D1180" s="71">
        <v>44423</v>
      </c>
      <c r="E1180" s="70" t="s">
        <v>478</v>
      </c>
      <c r="F1180" s="61" t="s">
        <v>479</v>
      </c>
      <c r="G1180" s="16">
        <f>601743.810000008+266.67</f>
        <v>602010.48000000801</v>
      </c>
      <c r="H1180" s="2">
        <v>44409</v>
      </c>
      <c r="I1180" s="71">
        <v>44423</v>
      </c>
      <c r="J1180">
        <f t="shared" si="72"/>
        <v>15</v>
      </c>
      <c r="K1180" s="2">
        <f t="shared" si="73"/>
        <v>44416</v>
      </c>
      <c r="L1180" s="82">
        <v>44421.5</v>
      </c>
      <c r="M1180" s="82">
        <v>44421.5</v>
      </c>
      <c r="O1180">
        <f t="shared" si="74"/>
        <v>5.5</v>
      </c>
      <c r="P1180" s="3">
        <f t="shared" si="75"/>
        <v>3311057.6400000439</v>
      </c>
    </row>
    <row r="1181" spans="1:16" x14ac:dyDescent="0.35">
      <c r="A1181" t="s">
        <v>390</v>
      </c>
      <c r="B1181" s="70" t="s">
        <v>313</v>
      </c>
      <c r="C1181" s="62">
        <v>44421</v>
      </c>
      <c r="D1181" s="71">
        <v>44423</v>
      </c>
      <c r="E1181" s="70" t="s">
        <v>480</v>
      </c>
      <c r="F1181" s="61" t="s">
        <v>481</v>
      </c>
      <c r="G1181" s="16">
        <v>51342.329999999747</v>
      </c>
      <c r="H1181" s="2">
        <v>44409</v>
      </c>
      <c r="I1181" s="71">
        <v>44423</v>
      </c>
      <c r="J1181">
        <f t="shared" si="72"/>
        <v>15</v>
      </c>
      <c r="K1181" s="2">
        <f t="shared" si="73"/>
        <v>44416</v>
      </c>
      <c r="L1181" s="82">
        <v>44421.5</v>
      </c>
      <c r="M1181" s="82">
        <v>44421.5</v>
      </c>
      <c r="O1181">
        <f t="shared" si="74"/>
        <v>5.5</v>
      </c>
      <c r="P1181" s="3">
        <f t="shared" si="75"/>
        <v>282382.81499999861</v>
      </c>
    </row>
    <row r="1182" spans="1:16" x14ac:dyDescent="0.35">
      <c r="A1182" t="s">
        <v>390</v>
      </c>
      <c r="B1182" s="70" t="s">
        <v>313</v>
      </c>
      <c r="C1182" s="62">
        <v>44421</v>
      </c>
      <c r="D1182" s="71">
        <v>44423</v>
      </c>
      <c r="E1182" s="70" t="s">
        <v>488</v>
      </c>
      <c r="F1182" s="61" t="s">
        <v>489</v>
      </c>
      <c r="G1182" s="16">
        <v>45795.219999999979</v>
      </c>
      <c r="H1182" s="2">
        <v>44409</v>
      </c>
      <c r="I1182" s="71">
        <v>44423</v>
      </c>
      <c r="J1182">
        <f t="shared" si="72"/>
        <v>15</v>
      </c>
      <c r="K1182" s="2">
        <f t="shared" si="73"/>
        <v>44416</v>
      </c>
      <c r="L1182" s="82">
        <v>44421.5</v>
      </c>
      <c r="M1182" s="79">
        <v>44454.5</v>
      </c>
      <c r="O1182">
        <f t="shared" si="74"/>
        <v>38.5</v>
      </c>
      <c r="P1182" s="3">
        <f t="shared" si="75"/>
        <v>1763115.9699999993</v>
      </c>
    </row>
    <row r="1183" spans="1:16" x14ac:dyDescent="0.35">
      <c r="A1183" t="s">
        <v>390</v>
      </c>
      <c r="B1183" s="70" t="s">
        <v>313</v>
      </c>
      <c r="C1183" s="62">
        <v>44421</v>
      </c>
      <c r="D1183" s="71">
        <v>44423</v>
      </c>
      <c r="E1183" s="70" t="s">
        <v>444</v>
      </c>
      <c r="F1183" s="61" t="s">
        <v>445</v>
      </c>
      <c r="G1183" s="16">
        <f>449922.070000005+66</f>
        <v>449988.07000000501</v>
      </c>
      <c r="H1183" s="2">
        <v>44409</v>
      </c>
      <c r="I1183" s="71">
        <v>44423</v>
      </c>
      <c r="J1183">
        <f t="shared" si="72"/>
        <v>15</v>
      </c>
      <c r="K1183" s="2">
        <f t="shared" si="73"/>
        <v>44416</v>
      </c>
      <c r="L1183" s="82">
        <v>44421.5</v>
      </c>
      <c r="M1183" s="82">
        <v>44421.5</v>
      </c>
      <c r="O1183">
        <f t="shared" si="74"/>
        <v>5.5</v>
      </c>
      <c r="P1183" s="3">
        <f t="shared" si="75"/>
        <v>2474934.3850000277</v>
      </c>
    </row>
    <row r="1184" spans="1:16" x14ac:dyDescent="0.35">
      <c r="A1184" t="s">
        <v>390</v>
      </c>
      <c r="B1184" s="70" t="s">
        <v>313</v>
      </c>
      <c r="C1184" s="62">
        <v>44421</v>
      </c>
      <c r="D1184" s="71">
        <v>44423</v>
      </c>
      <c r="E1184" s="70" t="s">
        <v>563</v>
      </c>
      <c r="F1184" s="61" t="s">
        <v>564</v>
      </c>
      <c r="G1184" s="16">
        <v>180996.08000000005</v>
      </c>
      <c r="H1184" s="2">
        <v>44409</v>
      </c>
      <c r="I1184" s="71">
        <v>44423</v>
      </c>
      <c r="J1184">
        <f t="shared" si="72"/>
        <v>15</v>
      </c>
      <c r="K1184" s="2">
        <f t="shared" si="73"/>
        <v>44416</v>
      </c>
      <c r="L1184" s="82">
        <v>44421.5</v>
      </c>
      <c r="M1184" s="82">
        <v>44421.5</v>
      </c>
      <c r="O1184">
        <f t="shared" si="74"/>
        <v>5.5</v>
      </c>
      <c r="P1184" s="3">
        <f t="shared" si="75"/>
        <v>995478.44000000029</v>
      </c>
    </row>
    <row r="1185" spans="1:16" x14ac:dyDescent="0.35">
      <c r="A1185" t="s">
        <v>390</v>
      </c>
      <c r="B1185" s="70" t="s">
        <v>313</v>
      </c>
      <c r="C1185" s="62">
        <v>44421</v>
      </c>
      <c r="D1185" s="71">
        <v>44423</v>
      </c>
      <c r="E1185" s="70" t="s">
        <v>490</v>
      </c>
      <c r="F1185" s="61" t="s">
        <v>491</v>
      </c>
      <c r="G1185" s="16">
        <v>21224.36</v>
      </c>
      <c r="H1185" s="2">
        <v>44409</v>
      </c>
      <c r="I1185" s="71">
        <v>44423</v>
      </c>
      <c r="J1185">
        <f t="shared" si="72"/>
        <v>15</v>
      </c>
      <c r="K1185" s="2">
        <f t="shared" si="73"/>
        <v>44416</v>
      </c>
      <c r="L1185" s="82">
        <v>44421.5</v>
      </c>
      <c r="M1185" s="79">
        <v>44421.5</v>
      </c>
      <c r="O1185">
        <f t="shared" si="74"/>
        <v>5.5</v>
      </c>
      <c r="P1185" s="3">
        <f t="shared" si="75"/>
        <v>116733.98000000001</v>
      </c>
    </row>
    <row r="1186" spans="1:16" x14ac:dyDescent="0.35">
      <c r="A1186" t="s">
        <v>390</v>
      </c>
      <c r="B1186" s="70" t="s">
        <v>313</v>
      </c>
      <c r="C1186" s="62">
        <v>44421</v>
      </c>
      <c r="D1186" s="71">
        <v>44423</v>
      </c>
      <c r="E1186" s="70" t="s">
        <v>572</v>
      </c>
      <c r="F1186" s="61" t="s">
        <v>573</v>
      </c>
      <c r="G1186" s="16">
        <v>16377.86</v>
      </c>
      <c r="H1186" s="2">
        <v>44409</v>
      </c>
      <c r="I1186" s="71">
        <v>44423</v>
      </c>
      <c r="J1186">
        <f t="shared" si="72"/>
        <v>15</v>
      </c>
      <c r="K1186" s="2">
        <f t="shared" si="73"/>
        <v>44416</v>
      </c>
      <c r="L1186" s="82">
        <v>44421.5</v>
      </c>
      <c r="M1186" s="79">
        <v>44421.5</v>
      </c>
      <c r="O1186">
        <f t="shared" si="74"/>
        <v>5.5</v>
      </c>
      <c r="P1186" s="3">
        <f t="shared" si="75"/>
        <v>90078.23000000001</v>
      </c>
    </row>
    <row r="1187" spans="1:16" x14ac:dyDescent="0.35">
      <c r="A1187" t="s">
        <v>390</v>
      </c>
      <c r="B1187" s="70" t="s">
        <v>313</v>
      </c>
      <c r="C1187" s="82">
        <v>44421</v>
      </c>
      <c r="D1187" s="85">
        <v>44423</v>
      </c>
      <c r="E1187" s="70" t="s">
        <v>492</v>
      </c>
      <c r="F1187" s="61" t="s">
        <v>493</v>
      </c>
      <c r="G1187" s="16">
        <f>59409.6499999998+150</f>
        <v>59559.649999999798</v>
      </c>
      <c r="H1187" s="2">
        <v>44409</v>
      </c>
      <c r="I1187" s="85">
        <v>44423</v>
      </c>
      <c r="J1187">
        <f t="shared" si="72"/>
        <v>15</v>
      </c>
      <c r="K1187" s="2">
        <f t="shared" si="73"/>
        <v>44416</v>
      </c>
      <c r="L1187" s="82">
        <v>44421.5</v>
      </c>
      <c r="M1187" s="79">
        <v>44396.5</v>
      </c>
      <c r="O1187">
        <f t="shared" si="74"/>
        <v>-19.5</v>
      </c>
      <c r="P1187" s="3">
        <f t="shared" si="75"/>
        <v>-1161413.1749999961</v>
      </c>
    </row>
    <row r="1188" spans="1:16" x14ac:dyDescent="0.35">
      <c r="A1188" t="s">
        <v>390</v>
      </c>
      <c r="B1188" s="70" t="s">
        <v>313</v>
      </c>
      <c r="C1188" s="82">
        <v>44421</v>
      </c>
      <c r="D1188" s="85">
        <v>44423</v>
      </c>
      <c r="E1188" s="70" t="s">
        <v>574</v>
      </c>
      <c r="F1188" s="61" t="s">
        <v>575</v>
      </c>
      <c r="G1188" s="16">
        <v>115</v>
      </c>
      <c r="H1188" s="2">
        <v>44409</v>
      </c>
      <c r="I1188" s="85">
        <v>44423</v>
      </c>
      <c r="J1188">
        <f t="shared" si="72"/>
        <v>15</v>
      </c>
      <c r="K1188" s="2">
        <f t="shared" si="73"/>
        <v>44416</v>
      </c>
      <c r="L1188" s="82">
        <v>44421.5</v>
      </c>
      <c r="M1188" s="79">
        <v>44396.5</v>
      </c>
      <c r="O1188">
        <f t="shared" si="74"/>
        <v>-19.5</v>
      </c>
      <c r="P1188" s="3">
        <f t="shared" si="75"/>
        <v>-2242.5</v>
      </c>
    </row>
    <row r="1189" spans="1:16" x14ac:dyDescent="0.35">
      <c r="A1189" t="s">
        <v>390</v>
      </c>
      <c r="B1189" s="70" t="s">
        <v>313</v>
      </c>
      <c r="C1189" s="62">
        <v>44421</v>
      </c>
      <c r="D1189" s="71">
        <v>44423</v>
      </c>
      <c r="E1189" s="70" t="s">
        <v>494</v>
      </c>
      <c r="F1189" s="61" t="s">
        <v>495</v>
      </c>
      <c r="G1189" s="16">
        <v>110363.8300000001</v>
      </c>
      <c r="H1189" s="2">
        <v>44409</v>
      </c>
      <c r="I1189" s="71">
        <v>44423</v>
      </c>
      <c r="J1189">
        <f t="shared" si="72"/>
        <v>15</v>
      </c>
      <c r="K1189" s="2">
        <f t="shared" si="73"/>
        <v>44416</v>
      </c>
      <c r="L1189" s="82">
        <v>44421.5</v>
      </c>
      <c r="M1189" s="82">
        <v>44421.5</v>
      </c>
      <c r="O1189">
        <f t="shared" si="74"/>
        <v>5.5</v>
      </c>
      <c r="P1189" s="3">
        <f t="shared" si="75"/>
        <v>607001.06500000053</v>
      </c>
    </row>
    <row r="1190" spans="1:16" x14ac:dyDescent="0.35">
      <c r="A1190" t="s">
        <v>390</v>
      </c>
      <c r="B1190" s="70" t="s">
        <v>313</v>
      </c>
      <c r="C1190" s="62">
        <v>44421</v>
      </c>
      <c r="D1190" s="71">
        <v>44423</v>
      </c>
      <c r="E1190" s="70" t="s">
        <v>496</v>
      </c>
      <c r="F1190" s="61" t="s">
        <v>497</v>
      </c>
      <c r="G1190" s="16">
        <f>11977.86+8.5</f>
        <v>11986.36</v>
      </c>
      <c r="H1190" s="2">
        <v>44409</v>
      </c>
      <c r="I1190" s="71">
        <v>44423</v>
      </c>
      <c r="J1190">
        <f t="shared" si="72"/>
        <v>15</v>
      </c>
      <c r="K1190" s="2">
        <f t="shared" si="73"/>
        <v>44416</v>
      </c>
      <c r="L1190" s="82">
        <v>44421.5</v>
      </c>
      <c r="M1190" s="82">
        <v>44421.5</v>
      </c>
      <c r="O1190">
        <f t="shared" si="74"/>
        <v>5.5</v>
      </c>
      <c r="P1190" s="3">
        <f t="shared" si="75"/>
        <v>65924.98000000001</v>
      </c>
    </row>
    <row r="1191" spans="1:16" x14ac:dyDescent="0.35">
      <c r="A1191" t="s">
        <v>390</v>
      </c>
      <c r="B1191" s="70" t="s">
        <v>313</v>
      </c>
      <c r="C1191" s="62">
        <v>44421</v>
      </c>
      <c r="D1191" s="71">
        <v>44423</v>
      </c>
      <c r="E1191" s="70" t="s">
        <v>498</v>
      </c>
      <c r="F1191" s="61" t="s">
        <v>499</v>
      </c>
      <c r="G1191" s="16">
        <v>19666.980000000014</v>
      </c>
      <c r="H1191" s="2">
        <v>44409</v>
      </c>
      <c r="I1191" s="71">
        <v>44423</v>
      </c>
      <c r="J1191">
        <f t="shared" si="72"/>
        <v>15</v>
      </c>
      <c r="K1191" s="2">
        <f t="shared" si="73"/>
        <v>44416</v>
      </c>
      <c r="L1191" s="82">
        <v>44421.5</v>
      </c>
      <c r="M1191" s="82">
        <v>44421.5</v>
      </c>
      <c r="O1191">
        <f t="shared" si="74"/>
        <v>5.5</v>
      </c>
      <c r="P1191" s="3">
        <f t="shared" si="75"/>
        <v>108168.39000000007</v>
      </c>
    </row>
    <row r="1192" spans="1:16" x14ac:dyDescent="0.35">
      <c r="A1192" t="s">
        <v>390</v>
      </c>
      <c r="B1192" s="70" t="s">
        <v>313</v>
      </c>
      <c r="C1192" s="62">
        <v>44421</v>
      </c>
      <c r="D1192" s="71">
        <v>44423</v>
      </c>
      <c r="E1192" s="70" t="s">
        <v>500</v>
      </c>
      <c r="F1192" s="61" t="s">
        <v>501</v>
      </c>
      <c r="G1192" s="16">
        <v>3964.279999999937</v>
      </c>
      <c r="H1192" s="2">
        <v>44409</v>
      </c>
      <c r="I1192" s="71">
        <v>44423</v>
      </c>
      <c r="J1192">
        <f t="shared" si="72"/>
        <v>15</v>
      </c>
      <c r="K1192" s="2">
        <f t="shared" si="73"/>
        <v>44416</v>
      </c>
      <c r="L1192" s="82">
        <v>44421.5</v>
      </c>
      <c r="M1192" s="82">
        <v>44421.5</v>
      </c>
      <c r="O1192">
        <f t="shared" si="74"/>
        <v>5.5</v>
      </c>
      <c r="P1192" s="3">
        <f t="shared" si="75"/>
        <v>21803.539999999652</v>
      </c>
    </row>
    <row r="1193" spans="1:16" x14ac:dyDescent="0.35">
      <c r="A1193" t="s">
        <v>390</v>
      </c>
      <c r="B1193" s="70" t="s">
        <v>313</v>
      </c>
      <c r="C1193" s="62">
        <v>44421</v>
      </c>
      <c r="D1193" s="71">
        <v>44423</v>
      </c>
      <c r="E1193" s="70" t="s">
        <v>532</v>
      </c>
      <c r="F1193" s="61" t="s">
        <v>533</v>
      </c>
      <c r="G1193" s="16">
        <v>5076.79</v>
      </c>
      <c r="H1193" s="2">
        <v>44409</v>
      </c>
      <c r="I1193" s="71">
        <v>44423</v>
      </c>
      <c r="J1193">
        <f t="shared" si="72"/>
        <v>15</v>
      </c>
      <c r="K1193" s="2">
        <f t="shared" si="73"/>
        <v>44416</v>
      </c>
      <c r="L1193" s="82">
        <v>44421.5</v>
      </c>
      <c r="M1193" s="79">
        <v>44421.5</v>
      </c>
      <c r="N1193" s="2">
        <v>44419.5</v>
      </c>
      <c r="O1193">
        <f t="shared" si="74"/>
        <v>5.5</v>
      </c>
      <c r="P1193" s="3">
        <f t="shared" si="75"/>
        <v>27922.345000000001</v>
      </c>
    </row>
    <row r="1194" spans="1:16" x14ac:dyDescent="0.35">
      <c r="A1194" t="s">
        <v>390</v>
      </c>
      <c r="B1194" s="70" t="s">
        <v>313</v>
      </c>
      <c r="C1194" s="62">
        <v>44421</v>
      </c>
      <c r="D1194" s="71">
        <v>44423</v>
      </c>
      <c r="E1194" s="70" t="s">
        <v>534</v>
      </c>
      <c r="F1194" s="61" t="s">
        <v>535</v>
      </c>
      <c r="G1194" s="16">
        <v>25281.089999999997</v>
      </c>
      <c r="H1194" s="2">
        <v>44409</v>
      </c>
      <c r="I1194" s="71">
        <v>44423</v>
      </c>
      <c r="J1194">
        <f t="shared" si="72"/>
        <v>15</v>
      </c>
      <c r="K1194" s="2">
        <f t="shared" si="73"/>
        <v>44416</v>
      </c>
      <c r="L1194" s="82">
        <v>44421.5</v>
      </c>
      <c r="M1194" s="79">
        <v>44421.5</v>
      </c>
      <c r="N1194" s="2">
        <v>44419.5</v>
      </c>
      <c r="O1194">
        <f t="shared" si="74"/>
        <v>5.5</v>
      </c>
      <c r="P1194" s="3">
        <f t="shared" si="75"/>
        <v>139045.995</v>
      </c>
    </row>
    <row r="1195" spans="1:16" x14ac:dyDescent="0.35">
      <c r="A1195" t="s">
        <v>390</v>
      </c>
      <c r="B1195" s="70" t="s">
        <v>313</v>
      </c>
      <c r="C1195" s="62">
        <v>44421</v>
      </c>
      <c r="D1195" s="71">
        <v>44423</v>
      </c>
      <c r="E1195" s="70" t="s">
        <v>538</v>
      </c>
      <c r="F1195" s="61" t="s">
        <v>539</v>
      </c>
      <c r="G1195" s="16">
        <v>162.5</v>
      </c>
      <c r="H1195" s="2">
        <v>44409</v>
      </c>
      <c r="I1195" s="71">
        <v>44423</v>
      </c>
      <c r="J1195">
        <f t="shared" si="72"/>
        <v>15</v>
      </c>
      <c r="K1195" s="2">
        <f t="shared" si="73"/>
        <v>44416</v>
      </c>
      <c r="L1195" s="82">
        <v>44421.5</v>
      </c>
      <c r="M1195" s="79">
        <v>44421.5</v>
      </c>
      <c r="N1195" s="2">
        <v>44419.5</v>
      </c>
      <c r="O1195">
        <f t="shared" si="74"/>
        <v>5.5</v>
      </c>
      <c r="P1195" s="3">
        <f t="shared" si="75"/>
        <v>893.75</v>
      </c>
    </row>
    <row r="1196" spans="1:16" x14ac:dyDescent="0.35">
      <c r="A1196" t="s">
        <v>390</v>
      </c>
      <c r="B1196" s="70" t="s">
        <v>313</v>
      </c>
      <c r="C1196" s="62">
        <v>44421</v>
      </c>
      <c r="D1196" s="71">
        <v>44423</v>
      </c>
      <c r="E1196" s="70" t="s">
        <v>553</v>
      </c>
      <c r="F1196" s="61" t="s">
        <v>554</v>
      </c>
      <c r="G1196" s="16">
        <v>917.2</v>
      </c>
      <c r="H1196" s="2">
        <v>44409</v>
      </c>
      <c r="I1196" s="71">
        <v>44423</v>
      </c>
      <c r="J1196">
        <f t="shared" si="72"/>
        <v>15</v>
      </c>
      <c r="K1196" s="2">
        <f t="shared" si="73"/>
        <v>44416</v>
      </c>
      <c r="L1196" s="82">
        <v>44421.5</v>
      </c>
      <c r="M1196" s="79">
        <v>44421.5</v>
      </c>
      <c r="N1196" s="2">
        <v>44419.5</v>
      </c>
      <c r="O1196">
        <f t="shared" si="74"/>
        <v>5.5</v>
      </c>
      <c r="P1196" s="3">
        <f t="shared" si="75"/>
        <v>5044.6000000000004</v>
      </c>
    </row>
    <row r="1197" spans="1:16" x14ac:dyDescent="0.35">
      <c r="A1197" t="s">
        <v>390</v>
      </c>
      <c r="B1197" s="21" t="s">
        <v>313</v>
      </c>
      <c r="C1197" s="46">
        <v>44421</v>
      </c>
      <c r="D1197" s="2">
        <v>44423</v>
      </c>
      <c r="E1197" s="68" t="s">
        <v>544</v>
      </c>
      <c r="F1197" t="s">
        <v>546</v>
      </c>
      <c r="G1197" s="3">
        <v>25</v>
      </c>
      <c r="H1197" s="2">
        <v>44409</v>
      </c>
      <c r="I1197" s="2">
        <v>44423</v>
      </c>
      <c r="J1197">
        <f t="shared" si="72"/>
        <v>15</v>
      </c>
      <c r="K1197" s="2">
        <f t="shared" si="73"/>
        <v>44416</v>
      </c>
      <c r="L1197" s="80">
        <v>44421.5</v>
      </c>
      <c r="M1197" s="79">
        <v>44468.5</v>
      </c>
      <c r="O1197">
        <f t="shared" si="74"/>
        <v>52.5</v>
      </c>
      <c r="P1197" s="3">
        <f t="shared" si="75"/>
        <v>1312.5</v>
      </c>
    </row>
    <row r="1198" spans="1:16" x14ac:dyDescent="0.35">
      <c r="A1198" t="s">
        <v>390</v>
      </c>
      <c r="B1198" s="21" t="s">
        <v>313</v>
      </c>
      <c r="C1198" s="46">
        <v>44421</v>
      </c>
      <c r="D1198" s="2">
        <v>44423</v>
      </c>
      <c r="E1198" s="68" t="s">
        <v>544</v>
      </c>
      <c r="F1198" t="s">
        <v>546</v>
      </c>
      <c r="G1198" s="3">
        <v>10</v>
      </c>
      <c r="H1198" s="2">
        <v>44409</v>
      </c>
      <c r="I1198" s="2">
        <v>44423</v>
      </c>
      <c r="J1198">
        <f t="shared" si="72"/>
        <v>15</v>
      </c>
      <c r="K1198" s="2">
        <f t="shared" si="73"/>
        <v>44416</v>
      </c>
      <c r="L1198" s="80">
        <v>44421.5</v>
      </c>
      <c r="M1198" s="79">
        <v>44468.5</v>
      </c>
      <c r="O1198">
        <f t="shared" si="74"/>
        <v>52.5</v>
      </c>
      <c r="P1198" s="3">
        <f t="shared" si="75"/>
        <v>525</v>
      </c>
    </row>
    <row r="1199" spans="1:16" x14ac:dyDescent="0.35">
      <c r="A1199" t="s">
        <v>390</v>
      </c>
      <c r="B1199" s="21" t="s">
        <v>313</v>
      </c>
      <c r="C1199" s="46">
        <v>44421</v>
      </c>
      <c r="D1199" s="2">
        <v>44423</v>
      </c>
      <c r="E1199" s="68" t="s">
        <v>544</v>
      </c>
      <c r="F1199" t="s">
        <v>545</v>
      </c>
      <c r="G1199" s="3">
        <v>770.81999999999971</v>
      </c>
      <c r="H1199" s="2">
        <v>44409</v>
      </c>
      <c r="I1199" s="2">
        <v>44423</v>
      </c>
      <c r="J1199">
        <f t="shared" si="72"/>
        <v>15</v>
      </c>
      <c r="K1199" s="2">
        <f t="shared" si="73"/>
        <v>44416</v>
      </c>
      <c r="L1199" s="80">
        <v>44421.5</v>
      </c>
      <c r="M1199" s="79">
        <v>44448.5</v>
      </c>
      <c r="O1199">
        <f t="shared" si="74"/>
        <v>32.5</v>
      </c>
      <c r="P1199" s="3">
        <f t="shared" si="75"/>
        <v>25051.649999999991</v>
      </c>
    </row>
    <row r="1200" spans="1:16" x14ac:dyDescent="0.35">
      <c r="A1200" t="s">
        <v>390</v>
      </c>
      <c r="B1200" s="21" t="s">
        <v>313</v>
      </c>
      <c r="C1200" s="46">
        <v>44421</v>
      </c>
      <c r="D1200" s="2">
        <v>44423</v>
      </c>
      <c r="E1200" s="68" t="s">
        <v>544</v>
      </c>
      <c r="F1200" t="s">
        <v>546</v>
      </c>
      <c r="G1200" s="3">
        <v>66305.159999999887</v>
      </c>
      <c r="H1200" s="2">
        <v>44409</v>
      </c>
      <c r="I1200" s="2">
        <v>44423</v>
      </c>
      <c r="J1200">
        <f t="shared" si="72"/>
        <v>15</v>
      </c>
      <c r="K1200" s="2">
        <f t="shared" si="73"/>
        <v>44416</v>
      </c>
      <c r="L1200" s="80">
        <v>44421.5</v>
      </c>
      <c r="M1200" s="79">
        <v>44468.5</v>
      </c>
      <c r="O1200">
        <f t="shared" si="74"/>
        <v>52.5</v>
      </c>
      <c r="P1200" s="3">
        <f t="shared" si="75"/>
        <v>3481020.8999999939</v>
      </c>
    </row>
    <row r="1201" spans="1:16" x14ac:dyDescent="0.35">
      <c r="A1201" t="s">
        <v>395</v>
      </c>
      <c r="B1201" s="70" t="s">
        <v>313</v>
      </c>
      <c r="C1201" s="62">
        <v>44439</v>
      </c>
      <c r="D1201" s="62">
        <v>44439</v>
      </c>
      <c r="E1201" s="70" t="s">
        <v>430</v>
      </c>
      <c r="F1201" s="61" t="s">
        <v>431</v>
      </c>
      <c r="G1201" s="16">
        <v>9.1</v>
      </c>
      <c r="H1201" s="2">
        <v>44424</v>
      </c>
      <c r="I1201" s="62">
        <v>44439</v>
      </c>
      <c r="J1201">
        <f t="shared" si="72"/>
        <v>16</v>
      </c>
      <c r="K1201" s="2">
        <f t="shared" si="73"/>
        <v>44431.5</v>
      </c>
      <c r="L1201" s="82">
        <v>44439.5</v>
      </c>
      <c r="M1201" s="82">
        <v>44439.5</v>
      </c>
      <c r="O1201">
        <f t="shared" si="74"/>
        <v>8</v>
      </c>
      <c r="P1201" s="3">
        <f t="shared" si="75"/>
        <v>72.8</v>
      </c>
    </row>
    <row r="1202" spans="1:16" x14ac:dyDescent="0.35">
      <c r="A1202" t="s">
        <v>395</v>
      </c>
      <c r="B1202" s="70" t="s">
        <v>313</v>
      </c>
      <c r="C1202" s="62">
        <v>44439</v>
      </c>
      <c r="D1202" s="62">
        <v>44439</v>
      </c>
      <c r="E1202" s="70" t="s">
        <v>432</v>
      </c>
      <c r="F1202" s="61" t="s">
        <v>433</v>
      </c>
      <c r="G1202" s="16">
        <v>13.65</v>
      </c>
      <c r="H1202" s="2">
        <v>44424</v>
      </c>
      <c r="I1202" s="62">
        <v>44439</v>
      </c>
      <c r="J1202">
        <f t="shared" si="72"/>
        <v>16</v>
      </c>
      <c r="K1202" s="2">
        <f t="shared" si="73"/>
        <v>44431.5</v>
      </c>
      <c r="L1202" s="82">
        <v>44439.5</v>
      </c>
      <c r="M1202" s="82">
        <v>44439.5</v>
      </c>
      <c r="O1202">
        <f t="shared" si="74"/>
        <v>8</v>
      </c>
      <c r="P1202" s="3">
        <f t="shared" si="75"/>
        <v>109.2</v>
      </c>
    </row>
    <row r="1203" spans="1:16" x14ac:dyDescent="0.35">
      <c r="A1203" t="s">
        <v>395</v>
      </c>
      <c r="B1203" s="70" t="s">
        <v>313</v>
      </c>
      <c r="C1203" s="62">
        <v>44439</v>
      </c>
      <c r="D1203" s="62">
        <v>44439</v>
      </c>
      <c r="E1203" s="70" t="s">
        <v>434</v>
      </c>
      <c r="F1203" s="61" t="s">
        <v>435</v>
      </c>
      <c r="G1203" s="16">
        <v>34.11</v>
      </c>
      <c r="H1203" s="2">
        <v>44424</v>
      </c>
      <c r="I1203" s="62">
        <v>44439</v>
      </c>
      <c r="J1203">
        <f t="shared" si="72"/>
        <v>16</v>
      </c>
      <c r="K1203" s="2">
        <f t="shared" si="73"/>
        <v>44431.5</v>
      </c>
      <c r="L1203" s="82">
        <v>44439.5</v>
      </c>
      <c r="M1203" s="82">
        <v>44439.5</v>
      </c>
      <c r="O1203">
        <f t="shared" si="74"/>
        <v>8</v>
      </c>
      <c r="P1203" s="3">
        <f t="shared" si="75"/>
        <v>272.88</v>
      </c>
    </row>
    <row r="1204" spans="1:16" x14ac:dyDescent="0.35">
      <c r="A1204" t="s">
        <v>395</v>
      </c>
      <c r="B1204" s="70" t="s">
        <v>313</v>
      </c>
      <c r="C1204" s="62">
        <v>44439</v>
      </c>
      <c r="D1204" s="62">
        <v>44439</v>
      </c>
      <c r="E1204" s="70" t="s">
        <v>440</v>
      </c>
      <c r="F1204" s="61" t="s">
        <v>441</v>
      </c>
      <c r="G1204" s="16">
        <v>3.34</v>
      </c>
      <c r="H1204" s="2">
        <v>44424</v>
      </c>
      <c r="I1204" s="62">
        <v>44439</v>
      </c>
      <c r="J1204">
        <f t="shared" si="72"/>
        <v>16</v>
      </c>
      <c r="K1204" s="2">
        <f t="shared" si="73"/>
        <v>44431.5</v>
      </c>
      <c r="L1204" s="82">
        <v>44439.5</v>
      </c>
      <c r="M1204" s="79">
        <v>44438.5</v>
      </c>
      <c r="O1204">
        <f t="shared" si="74"/>
        <v>7</v>
      </c>
      <c r="P1204" s="3">
        <f t="shared" si="75"/>
        <v>23.38</v>
      </c>
    </row>
    <row r="1205" spans="1:16" x14ac:dyDescent="0.35">
      <c r="A1205" t="s">
        <v>395</v>
      </c>
      <c r="B1205" s="70" t="s">
        <v>313</v>
      </c>
      <c r="C1205" s="62">
        <v>44439</v>
      </c>
      <c r="D1205" s="62">
        <v>44439</v>
      </c>
      <c r="E1205" s="70" t="s">
        <v>442</v>
      </c>
      <c r="F1205" s="61" t="s">
        <v>443</v>
      </c>
      <c r="G1205" s="16">
        <v>6.5</v>
      </c>
      <c r="H1205" s="2">
        <v>44424</v>
      </c>
      <c r="I1205" s="62">
        <v>44439</v>
      </c>
      <c r="J1205">
        <f t="shared" si="72"/>
        <v>16</v>
      </c>
      <c r="K1205" s="2">
        <f t="shared" si="73"/>
        <v>44431.5</v>
      </c>
      <c r="L1205" s="82">
        <v>44439.5</v>
      </c>
      <c r="M1205" s="82">
        <v>44439.5</v>
      </c>
      <c r="O1205">
        <f t="shared" si="74"/>
        <v>8</v>
      </c>
      <c r="P1205" s="3">
        <f t="shared" si="75"/>
        <v>52</v>
      </c>
    </row>
    <row r="1206" spans="1:16" x14ac:dyDescent="0.35">
      <c r="A1206" t="s">
        <v>395</v>
      </c>
      <c r="B1206" s="70" t="s">
        <v>313</v>
      </c>
      <c r="C1206" s="62">
        <v>44439</v>
      </c>
      <c r="D1206" s="62">
        <v>44439</v>
      </c>
      <c r="E1206" s="70" t="s">
        <v>478</v>
      </c>
      <c r="F1206" s="61" t="s">
        <v>479</v>
      </c>
      <c r="G1206" s="16">
        <v>114.59</v>
      </c>
      <c r="H1206" s="2">
        <v>44424</v>
      </c>
      <c r="I1206" s="62">
        <v>44439</v>
      </c>
      <c r="J1206">
        <f t="shared" si="72"/>
        <v>16</v>
      </c>
      <c r="K1206" s="2">
        <f t="shared" si="73"/>
        <v>44431.5</v>
      </c>
      <c r="L1206" s="82">
        <v>44439.5</v>
      </c>
      <c r="M1206" s="82">
        <v>44439.5</v>
      </c>
      <c r="O1206">
        <f t="shared" si="74"/>
        <v>8</v>
      </c>
      <c r="P1206" s="3">
        <f t="shared" si="75"/>
        <v>916.72</v>
      </c>
    </row>
    <row r="1207" spans="1:16" x14ac:dyDescent="0.35">
      <c r="A1207" t="s">
        <v>395</v>
      </c>
      <c r="B1207" s="70" t="s">
        <v>313</v>
      </c>
      <c r="C1207" s="62">
        <v>44439</v>
      </c>
      <c r="D1207" s="62">
        <v>44439</v>
      </c>
      <c r="E1207" s="70" t="s">
        <v>444</v>
      </c>
      <c r="F1207" s="61" t="s">
        <v>445</v>
      </c>
      <c r="G1207" s="16">
        <v>6.33</v>
      </c>
      <c r="H1207" s="2">
        <v>44424</v>
      </c>
      <c r="I1207" s="62">
        <v>44439</v>
      </c>
      <c r="J1207">
        <f t="shared" si="72"/>
        <v>16</v>
      </c>
      <c r="K1207" s="2">
        <f t="shared" si="73"/>
        <v>44431.5</v>
      </c>
      <c r="L1207" s="82">
        <v>44439.5</v>
      </c>
      <c r="M1207" s="82">
        <v>44439.5</v>
      </c>
      <c r="O1207">
        <f t="shared" si="74"/>
        <v>8</v>
      </c>
      <c r="P1207" s="3">
        <f t="shared" si="75"/>
        <v>50.64</v>
      </c>
    </row>
    <row r="1208" spans="1:16" x14ac:dyDescent="0.35">
      <c r="A1208" t="s">
        <v>395</v>
      </c>
      <c r="B1208" s="70" t="s">
        <v>313</v>
      </c>
      <c r="C1208" s="62">
        <v>44439</v>
      </c>
      <c r="D1208" s="62">
        <v>44439</v>
      </c>
      <c r="E1208" s="70" t="s">
        <v>430</v>
      </c>
      <c r="F1208" s="61" t="s">
        <v>431</v>
      </c>
      <c r="G1208" s="16">
        <v>46.8</v>
      </c>
      <c r="H1208" s="2">
        <v>44424</v>
      </c>
      <c r="I1208" s="62">
        <v>44439</v>
      </c>
      <c r="J1208">
        <f t="shared" si="72"/>
        <v>16</v>
      </c>
      <c r="K1208" s="2">
        <f t="shared" si="73"/>
        <v>44431.5</v>
      </c>
      <c r="L1208" s="82">
        <v>44439.5</v>
      </c>
      <c r="M1208" s="82">
        <v>44439.5</v>
      </c>
      <c r="O1208">
        <f t="shared" si="74"/>
        <v>8</v>
      </c>
      <c r="P1208" s="3">
        <f t="shared" si="75"/>
        <v>374.4</v>
      </c>
    </row>
    <row r="1209" spans="1:16" x14ac:dyDescent="0.35">
      <c r="A1209" t="s">
        <v>395</v>
      </c>
      <c r="B1209" s="70" t="s">
        <v>313</v>
      </c>
      <c r="C1209" s="62">
        <v>44439</v>
      </c>
      <c r="D1209" s="62">
        <v>44439</v>
      </c>
      <c r="E1209" s="70" t="s">
        <v>432</v>
      </c>
      <c r="F1209" s="61" t="s">
        <v>433</v>
      </c>
      <c r="G1209" s="16">
        <v>171.91</v>
      </c>
      <c r="H1209" s="2">
        <v>44424</v>
      </c>
      <c r="I1209" s="62">
        <v>44439</v>
      </c>
      <c r="J1209">
        <f t="shared" si="72"/>
        <v>16</v>
      </c>
      <c r="K1209" s="2">
        <f t="shared" si="73"/>
        <v>44431.5</v>
      </c>
      <c r="L1209" s="82">
        <v>44439.5</v>
      </c>
      <c r="M1209" s="82">
        <v>44439.5</v>
      </c>
      <c r="O1209">
        <f t="shared" si="74"/>
        <v>8</v>
      </c>
      <c r="P1209" s="3">
        <f t="shared" si="75"/>
        <v>1375.28</v>
      </c>
    </row>
    <row r="1210" spans="1:16" x14ac:dyDescent="0.35">
      <c r="A1210" t="s">
        <v>395</v>
      </c>
      <c r="B1210" s="70" t="s">
        <v>313</v>
      </c>
      <c r="C1210" s="62">
        <v>44439</v>
      </c>
      <c r="D1210" s="62">
        <v>44439</v>
      </c>
      <c r="E1210" s="70" t="s">
        <v>434</v>
      </c>
      <c r="F1210" s="61" t="s">
        <v>435</v>
      </c>
      <c r="G1210" s="16">
        <v>253.81</v>
      </c>
      <c r="H1210" s="2">
        <v>44424</v>
      </c>
      <c r="I1210" s="62">
        <v>44439</v>
      </c>
      <c r="J1210">
        <f t="shared" si="72"/>
        <v>16</v>
      </c>
      <c r="K1210" s="2">
        <f t="shared" si="73"/>
        <v>44431.5</v>
      </c>
      <c r="L1210" s="82">
        <v>44439.5</v>
      </c>
      <c r="M1210" s="82">
        <v>44439.5</v>
      </c>
      <c r="O1210">
        <f t="shared" si="74"/>
        <v>8</v>
      </c>
      <c r="P1210" s="3">
        <f t="shared" si="75"/>
        <v>2030.48</v>
      </c>
    </row>
    <row r="1211" spans="1:16" x14ac:dyDescent="0.35">
      <c r="A1211" t="s">
        <v>395</v>
      </c>
      <c r="B1211" s="70" t="s">
        <v>313</v>
      </c>
      <c r="C1211" s="62">
        <v>44439</v>
      </c>
      <c r="D1211" s="62">
        <v>44439</v>
      </c>
      <c r="E1211" s="70" t="s">
        <v>474</v>
      </c>
      <c r="F1211" s="61" t="s">
        <v>475</v>
      </c>
      <c r="G1211" s="16">
        <v>208.34</v>
      </c>
      <c r="H1211" s="2">
        <v>44424</v>
      </c>
      <c r="I1211" s="62">
        <v>44439</v>
      </c>
      <c r="J1211">
        <f t="shared" si="72"/>
        <v>16</v>
      </c>
      <c r="K1211" s="2">
        <f t="shared" si="73"/>
        <v>44431.5</v>
      </c>
      <c r="L1211" s="82">
        <v>44439.5</v>
      </c>
      <c r="M1211" s="79">
        <v>44439.5</v>
      </c>
      <c r="O1211">
        <f t="shared" si="74"/>
        <v>8</v>
      </c>
      <c r="P1211" s="3">
        <f t="shared" si="75"/>
        <v>1666.72</v>
      </c>
    </row>
    <row r="1212" spans="1:16" x14ac:dyDescent="0.35">
      <c r="A1212" t="s">
        <v>395</v>
      </c>
      <c r="B1212" s="70" t="s">
        <v>313</v>
      </c>
      <c r="C1212" s="62">
        <v>44439</v>
      </c>
      <c r="D1212" s="62">
        <v>44439</v>
      </c>
      <c r="E1212" s="70" t="s">
        <v>442</v>
      </c>
      <c r="F1212" s="61" t="s">
        <v>443</v>
      </c>
      <c r="G1212" s="16">
        <v>26.5</v>
      </c>
      <c r="H1212" s="2">
        <v>44424</v>
      </c>
      <c r="I1212" s="62">
        <v>44439</v>
      </c>
      <c r="J1212">
        <f t="shared" si="72"/>
        <v>16</v>
      </c>
      <c r="K1212" s="2">
        <f t="shared" si="73"/>
        <v>44431.5</v>
      </c>
      <c r="L1212" s="82">
        <v>44439.5</v>
      </c>
      <c r="M1212" s="82">
        <v>44439.5</v>
      </c>
      <c r="O1212">
        <f t="shared" si="74"/>
        <v>8</v>
      </c>
      <c r="P1212" s="3">
        <f t="shared" si="75"/>
        <v>212</v>
      </c>
    </row>
    <row r="1213" spans="1:16" x14ac:dyDescent="0.35">
      <c r="A1213" t="s">
        <v>395</v>
      </c>
      <c r="B1213" s="70" t="s">
        <v>313</v>
      </c>
      <c r="C1213" s="62">
        <v>44439</v>
      </c>
      <c r="D1213" s="62">
        <v>44439</v>
      </c>
      <c r="E1213" s="70" t="s">
        <v>476</v>
      </c>
      <c r="F1213" s="61" t="s">
        <v>477</v>
      </c>
      <c r="G1213" s="16">
        <v>0.81</v>
      </c>
      <c r="H1213" s="2">
        <v>44424</v>
      </c>
      <c r="I1213" s="62">
        <v>44439</v>
      </c>
      <c r="J1213">
        <f t="shared" si="72"/>
        <v>16</v>
      </c>
      <c r="K1213" s="2">
        <f t="shared" si="73"/>
        <v>44431.5</v>
      </c>
      <c r="L1213" s="82">
        <v>44439.5</v>
      </c>
      <c r="M1213" s="82">
        <v>44439.5</v>
      </c>
      <c r="O1213">
        <f t="shared" si="74"/>
        <v>8</v>
      </c>
      <c r="P1213" s="3">
        <f t="shared" si="75"/>
        <v>6.48</v>
      </c>
    </row>
    <row r="1214" spans="1:16" x14ac:dyDescent="0.35">
      <c r="A1214" t="s">
        <v>395</v>
      </c>
      <c r="B1214" s="70" t="s">
        <v>313</v>
      </c>
      <c r="C1214" s="62">
        <v>44439</v>
      </c>
      <c r="D1214" s="62">
        <v>44439</v>
      </c>
      <c r="E1214" s="70" t="s">
        <v>478</v>
      </c>
      <c r="F1214" s="61" t="s">
        <v>479</v>
      </c>
      <c r="G1214" s="16">
        <v>229.17</v>
      </c>
      <c r="H1214" s="2">
        <v>44424</v>
      </c>
      <c r="I1214" s="62">
        <v>44439</v>
      </c>
      <c r="J1214">
        <f t="shared" si="72"/>
        <v>16</v>
      </c>
      <c r="K1214" s="2">
        <f t="shared" si="73"/>
        <v>44431.5</v>
      </c>
      <c r="L1214" s="82">
        <v>44439.5</v>
      </c>
      <c r="M1214" s="82">
        <v>44439.5</v>
      </c>
      <c r="O1214">
        <f t="shared" si="74"/>
        <v>8</v>
      </c>
      <c r="P1214" s="3">
        <f t="shared" si="75"/>
        <v>1833.36</v>
      </c>
    </row>
    <row r="1215" spans="1:16" x14ac:dyDescent="0.35">
      <c r="A1215" t="s">
        <v>395</v>
      </c>
      <c r="B1215" s="70" t="s">
        <v>313</v>
      </c>
      <c r="C1215" s="62">
        <v>44439</v>
      </c>
      <c r="D1215" s="62">
        <v>44439</v>
      </c>
      <c r="E1215" s="70" t="s">
        <v>488</v>
      </c>
      <c r="F1215" s="61" t="s">
        <v>489</v>
      </c>
      <c r="G1215" s="16">
        <v>24.66</v>
      </c>
      <c r="H1215" s="2">
        <v>44424</v>
      </c>
      <c r="I1215" s="62">
        <v>44439</v>
      </c>
      <c r="J1215">
        <f t="shared" si="72"/>
        <v>16</v>
      </c>
      <c r="K1215" s="2">
        <f t="shared" si="73"/>
        <v>44431.5</v>
      </c>
      <c r="L1215" s="82">
        <v>44439.5</v>
      </c>
      <c r="M1215" s="79">
        <v>44454.5</v>
      </c>
      <c r="O1215">
        <f t="shared" si="74"/>
        <v>23</v>
      </c>
      <c r="P1215" s="3">
        <f t="shared" si="75"/>
        <v>567.17999999999995</v>
      </c>
    </row>
    <row r="1216" spans="1:16" x14ac:dyDescent="0.35">
      <c r="A1216" t="s">
        <v>395</v>
      </c>
      <c r="B1216" s="70" t="s">
        <v>313</v>
      </c>
      <c r="C1216" s="62">
        <v>44439</v>
      </c>
      <c r="D1216" s="62">
        <v>44439</v>
      </c>
      <c r="E1216" s="70" t="s">
        <v>444</v>
      </c>
      <c r="F1216" s="61" t="s">
        <v>445</v>
      </c>
      <c r="G1216" s="16">
        <v>58.75</v>
      </c>
      <c r="H1216" s="2">
        <v>44424</v>
      </c>
      <c r="I1216" s="62">
        <v>44439</v>
      </c>
      <c r="J1216">
        <f t="shared" si="72"/>
        <v>16</v>
      </c>
      <c r="K1216" s="2">
        <f t="shared" si="73"/>
        <v>44431.5</v>
      </c>
      <c r="L1216" s="82">
        <v>44439.5</v>
      </c>
      <c r="M1216" s="82">
        <v>44439.5</v>
      </c>
      <c r="O1216">
        <f t="shared" si="74"/>
        <v>8</v>
      </c>
      <c r="P1216" s="3">
        <f t="shared" si="75"/>
        <v>470</v>
      </c>
    </row>
    <row r="1217" spans="1:16" x14ac:dyDescent="0.35">
      <c r="A1217" t="s">
        <v>395</v>
      </c>
      <c r="B1217" s="70" t="s">
        <v>313</v>
      </c>
      <c r="C1217" s="62">
        <v>44439</v>
      </c>
      <c r="D1217" s="62">
        <v>44439</v>
      </c>
      <c r="E1217" s="70" t="s">
        <v>498</v>
      </c>
      <c r="F1217" s="61" t="s">
        <v>499</v>
      </c>
      <c r="G1217" s="16">
        <v>3.85</v>
      </c>
      <c r="H1217" s="2">
        <v>44424</v>
      </c>
      <c r="I1217" s="62">
        <v>44439</v>
      </c>
      <c r="J1217">
        <f t="shared" si="72"/>
        <v>16</v>
      </c>
      <c r="K1217" s="2">
        <f t="shared" si="73"/>
        <v>44431.5</v>
      </c>
      <c r="L1217" s="82">
        <v>44439.5</v>
      </c>
      <c r="M1217" s="82">
        <v>44439.5</v>
      </c>
      <c r="O1217">
        <f t="shared" si="74"/>
        <v>8</v>
      </c>
      <c r="P1217" s="3">
        <f t="shared" si="75"/>
        <v>30.8</v>
      </c>
    </row>
    <row r="1218" spans="1:16" x14ac:dyDescent="0.35">
      <c r="A1218" t="s">
        <v>395</v>
      </c>
      <c r="B1218" s="70" t="s">
        <v>313</v>
      </c>
      <c r="C1218" s="62">
        <v>44439</v>
      </c>
      <c r="D1218" s="62">
        <v>44439</v>
      </c>
      <c r="E1218" s="70" t="s">
        <v>430</v>
      </c>
      <c r="F1218" s="61" t="s">
        <v>431</v>
      </c>
      <c r="G1218" s="16">
        <v>251.16</v>
      </c>
      <c r="H1218" s="2">
        <v>44424</v>
      </c>
      <c r="I1218" s="62">
        <v>44439</v>
      </c>
      <c r="J1218">
        <f t="shared" si="72"/>
        <v>16</v>
      </c>
      <c r="K1218" s="2">
        <f t="shared" si="73"/>
        <v>44431.5</v>
      </c>
      <c r="L1218" s="82">
        <v>44439.5</v>
      </c>
      <c r="M1218" s="82">
        <v>44439.5</v>
      </c>
      <c r="O1218">
        <f t="shared" si="74"/>
        <v>8</v>
      </c>
      <c r="P1218" s="3">
        <f t="shared" si="75"/>
        <v>2009.28</v>
      </c>
    </row>
    <row r="1219" spans="1:16" x14ac:dyDescent="0.35">
      <c r="A1219" t="s">
        <v>395</v>
      </c>
      <c r="B1219" s="70" t="s">
        <v>313</v>
      </c>
      <c r="C1219" s="62">
        <v>44439</v>
      </c>
      <c r="D1219" s="62">
        <v>44439</v>
      </c>
      <c r="E1219" s="70" t="s">
        <v>432</v>
      </c>
      <c r="F1219" s="61" t="s">
        <v>433</v>
      </c>
      <c r="G1219" s="16">
        <v>376.74</v>
      </c>
      <c r="H1219" s="2">
        <v>44424</v>
      </c>
      <c r="I1219" s="62">
        <v>44439</v>
      </c>
      <c r="J1219">
        <f t="shared" si="72"/>
        <v>16</v>
      </c>
      <c r="K1219" s="2">
        <f t="shared" si="73"/>
        <v>44431.5</v>
      </c>
      <c r="L1219" s="82">
        <v>44439.5</v>
      </c>
      <c r="M1219" s="82">
        <v>44439.5</v>
      </c>
      <c r="O1219">
        <f t="shared" si="74"/>
        <v>8</v>
      </c>
      <c r="P1219" s="3">
        <f t="shared" si="75"/>
        <v>3013.92</v>
      </c>
    </row>
    <row r="1220" spans="1:16" x14ac:dyDescent="0.35">
      <c r="A1220" t="s">
        <v>395</v>
      </c>
      <c r="B1220" s="70" t="s">
        <v>313</v>
      </c>
      <c r="C1220" s="62">
        <v>44439</v>
      </c>
      <c r="D1220" s="62">
        <v>44439</v>
      </c>
      <c r="E1220" s="70" t="s">
        <v>434</v>
      </c>
      <c r="F1220" s="61" t="s">
        <v>435</v>
      </c>
      <c r="G1220" s="16">
        <v>539.13</v>
      </c>
      <c r="H1220" s="2">
        <v>44424</v>
      </c>
      <c r="I1220" s="62">
        <v>44439</v>
      </c>
      <c r="J1220">
        <f t="shared" si="72"/>
        <v>16</v>
      </c>
      <c r="K1220" s="2">
        <f t="shared" si="73"/>
        <v>44431.5</v>
      </c>
      <c r="L1220" s="82">
        <v>44439.5</v>
      </c>
      <c r="M1220" s="82">
        <v>44439.5</v>
      </c>
      <c r="O1220">
        <f t="shared" si="74"/>
        <v>8</v>
      </c>
      <c r="P1220" s="3">
        <f t="shared" si="75"/>
        <v>4313.04</v>
      </c>
    </row>
    <row r="1221" spans="1:16" x14ac:dyDescent="0.35">
      <c r="A1221" t="s">
        <v>395</v>
      </c>
      <c r="B1221" s="70" t="s">
        <v>313</v>
      </c>
      <c r="C1221" s="62">
        <v>44439</v>
      </c>
      <c r="D1221" s="62">
        <v>44439</v>
      </c>
      <c r="E1221" s="70" t="s">
        <v>440</v>
      </c>
      <c r="F1221" s="61" t="s">
        <v>441</v>
      </c>
      <c r="G1221" s="16">
        <v>20.7</v>
      </c>
      <c r="H1221" s="2">
        <v>44424</v>
      </c>
      <c r="I1221" s="62">
        <v>44439</v>
      </c>
      <c r="J1221">
        <f t="shared" si="72"/>
        <v>16</v>
      </c>
      <c r="K1221" s="2">
        <f t="shared" si="73"/>
        <v>44431.5</v>
      </c>
      <c r="L1221" s="82">
        <v>44439.5</v>
      </c>
      <c r="M1221" s="79">
        <v>44438.5</v>
      </c>
      <c r="O1221">
        <f t="shared" si="74"/>
        <v>7</v>
      </c>
      <c r="P1221" s="3">
        <f t="shared" si="75"/>
        <v>144.9</v>
      </c>
    </row>
    <row r="1222" spans="1:16" x14ac:dyDescent="0.35">
      <c r="A1222" t="s">
        <v>395</v>
      </c>
      <c r="B1222" s="70" t="s">
        <v>313</v>
      </c>
      <c r="C1222" s="62">
        <v>44439</v>
      </c>
      <c r="D1222" s="62">
        <v>44439</v>
      </c>
      <c r="E1222" s="70" t="s">
        <v>442</v>
      </c>
      <c r="F1222" s="61" t="s">
        <v>443</v>
      </c>
      <c r="G1222" s="16">
        <v>57.5</v>
      </c>
      <c r="H1222" s="2">
        <v>44424</v>
      </c>
      <c r="I1222" s="62">
        <v>44439</v>
      </c>
      <c r="J1222">
        <f t="shared" si="72"/>
        <v>16</v>
      </c>
      <c r="K1222" s="2">
        <f t="shared" si="73"/>
        <v>44431.5</v>
      </c>
      <c r="L1222" s="82">
        <v>44439.5</v>
      </c>
      <c r="M1222" s="82">
        <v>44439.5</v>
      </c>
      <c r="O1222">
        <f t="shared" si="74"/>
        <v>8</v>
      </c>
      <c r="P1222" s="3">
        <f t="shared" si="75"/>
        <v>460</v>
      </c>
    </row>
    <row r="1223" spans="1:16" x14ac:dyDescent="0.35">
      <c r="A1223" t="s">
        <v>395</v>
      </c>
      <c r="B1223" s="70" t="s">
        <v>313</v>
      </c>
      <c r="C1223" s="62">
        <v>44439</v>
      </c>
      <c r="D1223" s="62">
        <v>44439</v>
      </c>
      <c r="E1223" s="70" t="s">
        <v>476</v>
      </c>
      <c r="F1223" s="61" t="s">
        <v>477</v>
      </c>
      <c r="G1223" s="16">
        <v>1.62</v>
      </c>
      <c r="H1223" s="2">
        <v>44424</v>
      </c>
      <c r="I1223" s="62">
        <v>44439</v>
      </c>
      <c r="J1223">
        <f t="shared" si="72"/>
        <v>16</v>
      </c>
      <c r="K1223" s="2">
        <f t="shared" si="73"/>
        <v>44431.5</v>
      </c>
      <c r="L1223" s="82">
        <v>44439.5</v>
      </c>
      <c r="M1223" s="82">
        <v>44439.5</v>
      </c>
      <c r="O1223">
        <f t="shared" si="74"/>
        <v>8</v>
      </c>
      <c r="P1223" s="3">
        <f t="shared" si="75"/>
        <v>12.96</v>
      </c>
    </row>
    <row r="1224" spans="1:16" x14ac:dyDescent="0.35">
      <c r="A1224" t="s">
        <v>395</v>
      </c>
      <c r="B1224" s="70" t="s">
        <v>313</v>
      </c>
      <c r="C1224" s="62">
        <v>44439</v>
      </c>
      <c r="D1224" s="62">
        <v>44439</v>
      </c>
      <c r="E1224" s="70" t="s">
        <v>478</v>
      </c>
      <c r="F1224" s="61" t="s">
        <v>479</v>
      </c>
      <c r="G1224" s="16">
        <v>208.35000000000002</v>
      </c>
      <c r="H1224" s="2">
        <v>44424</v>
      </c>
      <c r="I1224" s="62">
        <v>44439</v>
      </c>
      <c r="J1224">
        <f t="shared" si="72"/>
        <v>16</v>
      </c>
      <c r="K1224" s="2">
        <f t="shared" si="73"/>
        <v>44431.5</v>
      </c>
      <c r="L1224" s="82">
        <v>44439.5</v>
      </c>
      <c r="M1224" s="82">
        <v>44439.5</v>
      </c>
      <c r="O1224">
        <f t="shared" si="74"/>
        <v>8</v>
      </c>
      <c r="P1224" s="3">
        <f t="shared" si="75"/>
        <v>1666.8000000000002</v>
      </c>
    </row>
    <row r="1225" spans="1:16" x14ac:dyDescent="0.35">
      <c r="A1225" t="s">
        <v>395</v>
      </c>
      <c r="B1225" s="70" t="s">
        <v>313</v>
      </c>
      <c r="C1225" s="62">
        <v>44439</v>
      </c>
      <c r="D1225" s="62">
        <v>44439</v>
      </c>
      <c r="E1225" s="70" t="s">
        <v>480</v>
      </c>
      <c r="F1225" s="61" t="s">
        <v>481</v>
      </c>
      <c r="G1225" s="16">
        <v>62.510000000000005</v>
      </c>
      <c r="H1225" s="2">
        <v>44424</v>
      </c>
      <c r="I1225" s="62">
        <v>44439</v>
      </c>
      <c r="J1225">
        <f t="shared" si="72"/>
        <v>16</v>
      </c>
      <c r="K1225" s="2">
        <f t="shared" si="73"/>
        <v>44431.5</v>
      </c>
      <c r="L1225" s="82">
        <v>44439.5</v>
      </c>
      <c r="M1225" s="82">
        <v>44439.5</v>
      </c>
      <c r="O1225">
        <f t="shared" si="74"/>
        <v>8</v>
      </c>
      <c r="P1225" s="3">
        <f t="shared" si="75"/>
        <v>500.08000000000004</v>
      </c>
    </row>
    <row r="1226" spans="1:16" x14ac:dyDescent="0.35">
      <c r="A1226" t="s">
        <v>395</v>
      </c>
      <c r="B1226" s="70" t="s">
        <v>313</v>
      </c>
      <c r="C1226" s="62">
        <v>44439</v>
      </c>
      <c r="D1226" s="62">
        <v>44439</v>
      </c>
      <c r="E1226" s="70" t="s">
        <v>444</v>
      </c>
      <c r="F1226" s="61" t="s">
        <v>445</v>
      </c>
      <c r="G1226" s="16">
        <v>226.32999999999998</v>
      </c>
      <c r="H1226" s="2">
        <v>44424</v>
      </c>
      <c r="I1226" s="62">
        <v>44439</v>
      </c>
      <c r="J1226">
        <f t="shared" ref="J1226:J1289" si="76">I1226-H1226+1</f>
        <v>16</v>
      </c>
      <c r="K1226" s="2">
        <f t="shared" ref="K1226:K1289" si="77">(H1226+I1226)/2</f>
        <v>44431.5</v>
      </c>
      <c r="L1226" s="82">
        <v>44439.5</v>
      </c>
      <c r="M1226" s="82">
        <v>44439.5</v>
      </c>
      <c r="O1226">
        <f t="shared" ref="O1226:O1289" si="78">M1226-K1226</f>
        <v>8</v>
      </c>
      <c r="P1226" s="3">
        <f t="shared" ref="P1226:P1289" si="79">G1226*O1226</f>
        <v>1810.6399999999999</v>
      </c>
    </row>
    <row r="1227" spans="1:16" x14ac:dyDescent="0.35">
      <c r="A1227" t="s">
        <v>395</v>
      </c>
      <c r="B1227" s="70" t="s">
        <v>313</v>
      </c>
      <c r="C1227" s="62">
        <v>44439</v>
      </c>
      <c r="D1227" s="62">
        <v>44439</v>
      </c>
      <c r="E1227" s="70" t="s">
        <v>572</v>
      </c>
      <c r="F1227" s="61" t="s">
        <v>573</v>
      </c>
      <c r="G1227" s="16">
        <v>50</v>
      </c>
      <c r="H1227" s="2">
        <v>44424</v>
      </c>
      <c r="I1227" s="62">
        <v>44439</v>
      </c>
      <c r="J1227">
        <f t="shared" si="76"/>
        <v>16</v>
      </c>
      <c r="K1227" s="2">
        <f t="shared" si="77"/>
        <v>44431.5</v>
      </c>
      <c r="L1227" s="82">
        <v>44439.5</v>
      </c>
      <c r="M1227" s="79">
        <v>44439.5</v>
      </c>
      <c r="O1227">
        <f t="shared" si="78"/>
        <v>8</v>
      </c>
      <c r="P1227" s="3">
        <f t="shared" si="79"/>
        <v>400</v>
      </c>
    </row>
    <row r="1228" spans="1:16" x14ac:dyDescent="0.35">
      <c r="A1228" t="s">
        <v>395</v>
      </c>
      <c r="B1228" s="70" t="s">
        <v>313</v>
      </c>
      <c r="C1228" s="62">
        <v>44439</v>
      </c>
      <c r="D1228" s="62">
        <v>44439</v>
      </c>
      <c r="E1228" s="70" t="s">
        <v>494</v>
      </c>
      <c r="F1228" s="61" t="s">
        <v>495</v>
      </c>
      <c r="G1228" s="16">
        <v>17.98</v>
      </c>
      <c r="H1228" s="2">
        <v>44424</v>
      </c>
      <c r="I1228" s="62">
        <v>44439</v>
      </c>
      <c r="J1228">
        <f t="shared" si="76"/>
        <v>16</v>
      </c>
      <c r="K1228" s="2">
        <f t="shared" si="77"/>
        <v>44431.5</v>
      </c>
      <c r="L1228" s="82">
        <v>44439.5</v>
      </c>
      <c r="M1228" s="82">
        <v>44439.5</v>
      </c>
      <c r="O1228">
        <f t="shared" si="78"/>
        <v>8</v>
      </c>
      <c r="P1228" s="3">
        <f t="shared" si="79"/>
        <v>143.84</v>
      </c>
    </row>
    <row r="1229" spans="1:16" x14ac:dyDescent="0.35">
      <c r="A1229" t="s">
        <v>395</v>
      </c>
      <c r="B1229" s="70" t="s">
        <v>313</v>
      </c>
      <c r="C1229" s="62">
        <v>44439</v>
      </c>
      <c r="D1229" s="62">
        <v>44439</v>
      </c>
      <c r="E1229" s="70" t="s">
        <v>496</v>
      </c>
      <c r="F1229" s="61" t="s">
        <v>497</v>
      </c>
      <c r="G1229" s="16">
        <v>2.97</v>
      </c>
      <c r="H1229" s="2">
        <v>44424</v>
      </c>
      <c r="I1229" s="62">
        <v>44439</v>
      </c>
      <c r="J1229">
        <f t="shared" si="76"/>
        <v>16</v>
      </c>
      <c r="K1229" s="2">
        <f t="shared" si="77"/>
        <v>44431.5</v>
      </c>
      <c r="L1229" s="82">
        <v>44439.5</v>
      </c>
      <c r="M1229" s="82">
        <v>44439.5</v>
      </c>
      <c r="O1229">
        <f t="shared" si="78"/>
        <v>8</v>
      </c>
      <c r="P1229" s="3">
        <f t="shared" si="79"/>
        <v>23.76</v>
      </c>
    </row>
    <row r="1230" spans="1:16" x14ac:dyDescent="0.35">
      <c r="A1230" t="s">
        <v>395</v>
      </c>
      <c r="B1230" s="70" t="s">
        <v>313</v>
      </c>
      <c r="C1230" s="62">
        <v>44439</v>
      </c>
      <c r="D1230" s="62">
        <v>44439</v>
      </c>
      <c r="E1230" s="70" t="s">
        <v>498</v>
      </c>
      <c r="F1230" s="61" t="s">
        <v>499</v>
      </c>
      <c r="G1230" s="16">
        <v>7.25</v>
      </c>
      <c r="H1230" s="2">
        <v>44424</v>
      </c>
      <c r="I1230" s="62">
        <v>44439</v>
      </c>
      <c r="J1230">
        <f t="shared" si="76"/>
        <v>16</v>
      </c>
      <c r="K1230" s="2">
        <f t="shared" si="77"/>
        <v>44431.5</v>
      </c>
      <c r="L1230" s="82">
        <v>44439.5</v>
      </c>
      <c r="M1230" s="82">
        <v>44439.5</v>
      </c>
      <c r="O1230">
        <f t="shared" si="78"/>
        <v>8</v>
      </c>
      <c r="P1230" s="3">
        <f t="shared" si="79"/>
        <v>58</v>
      </c>
    </row>
    <row r="1231" spans="1:16" x14ac:dyDescent="0.35">
      <c r="A1231" t="s">
        <v>395</v>
      </c>
      <c r="B1231" s="70" t="s">
        <v>313</v>
      </c>
      <c r="C1231" s="62">
        <v>44439</v>
      </c>
      <c r="D1231" s="62">
        <v>44439</v>
      </c>
      <c r="E1231" s="70" t="s">
        <v>430</v>
      </c>
      <c r="F1231" s="61" t="s">
        <v>431</v>
      </c>
      <c r="G1231" s="16">
        <v>101.22</v>
      </c>
      <c r="H1231" s="2">
        <v>44424</v>
      </c>
      <c r="I1231" s="62">
        <v>44439</v>
      </c>
      <c r="J1231">
        <f t="shared" si="76"/>
        <v>16</v>
      </c>
      <c r="K1231" s="2">
        <f t="shared" si="77"/>
        <v>44431.5</v>
      </c>
      <c r="L1231" s="82">
        <v>44439.5</v>
      </c>
      <c r="M1231" s="82">
        <v>44439.5</v>
      </c>
      <c r="O1231">
        <f t="shared" si="78"/>
        <v>8</v>
      </c>
      <c r="P1231" s="3">
        <f t="shared" si="79"/>
        <v>809.76</v>
      </c>
    </row>
    <row r="1232" spans="1:16" x14ac:dyDescent="0.35">
      <c r="A1232" t="s">
        <v>395</v>
      </c>
      <c r="B1232" s="70" t="s">
        <v>313</v>
      </c>
      <c r="C1232" s="62">
        <v>44439</v>
      </c>
      <c r="D1232" s="62">
        <v>44439</v>
      </c>
      <c r="E1232" s="70" t="s">
        <v>432</v>
      </c>
      <c r="F1232" s="61" t="s">
        <v>433</v>
      </c>
      <c r="G1232" s="16">
        <v>126.52</v>
      </c>
      <c r="H1232" s="2">
        <v>44424</v>
      </c>
      <c r="I1232" s="62">
        <v>44439</v>
      </c>
      <c r="J1232">
        <f t="shared" si="76"/>
        <v>16</v>
      </c>
      <c r="K1232" s="2">
        <f t="shared" si="77"/>
        <v>44431.5</v>
      </c>
      <c r="L1232" s="82">
        <v>44439.5</v>
      </c>
      <c r="M1232" s="82">
        <v>44439.5</v>
      </c>
      <c r="O1232">
        <f t="shared" si="78"/>
        <v>8</v>
      </c>
      <c r="P1232" s="3">
        <f t="shared" si="79"/>
        <v>1012.16</v>
      </c>
    </row>
    <row r="1233" spans="1:16" x14ac:dyDescent="0.35">
      <c r="A1233" t="s">
        <v>395</v>
      </c>
      <c r="B1233" s="70" t="s">
        <v>313</v>
      </c>
      <c r="C1233" s="62">
        <v>44439</v>
      </c>
      <c r="D1233" s="62">
        <v>44439</v>
      </c>
      <c r="E1233" s="70" t="s">
        <v>434</v>
      </c>
      <c r="F1233" s="61" t="s">
        <v>435</v>
      </c>
      <c r="G1233" s="16">
        <v>126.52</v>
      </c>
      <c r="H1233" s="2">
        <v>44424</v>
      </c>
      <c r="I1233" s="62">
        <v>44439</v>
      </c>
      <c r="J1233">
        <f t="shared" si="76"/>
        <v>16</v>
      </c>
      <c r="K1233" s="2">
        <f t="shared" si="77"/>
        <v>44431.5</v>
      </c>
      <c r="L1233" s="82">
        <v>44439.5</v>
      </c>
      <c r="M1233" s="82">
        <v>44439.5</v>
      </c>
      <c r="O1233">
        <f t="shared" si="78"/>
        <v>8</v>
      </c>
      <c r="P1233" s="3">
        <f t="shared" si="79"/>
        <v>1012.16</v>
      </c>
    </row>
    <row r="1234" spans="1:16" x14ac:dyDescent="0.35">
      <c r="A1234" t="s">
        <v>395</v>
      </c>
      <c r="B1234" s="70" t="s">
        <v>313</v>
      </c>
      <c r="C1234" s="62">
        <v>44439</v>
      </c>
      <c r="D1234" s="62">
        <v>44439</v>
      </c>
      <c r="E1234" s="70" t="s">
        <v>436</v>
      </c>
      <c r="F1234" s="61" t="s">
        <v>437</v>
      </c>
      <c r="G1234" s="16">
        <v>117.3</v>
      </c>
      <c r="H1234" s="2">
        <v>44424</v>
      </c>
      <c r="I1234" s="62">
        <v>44439</v>
      </c>
      <c r="J1234">
        <f t="shared" si="76"/>
        <v>16</v>
      </c>
      <c r="K1234" s="2">
        <f t="shared" si="77"/>
        <v>44431.5</v>
      </c>
      <c r="L1234" s="82">
        <v>44439.5</v>
      </c>
      <c r="M1234" s="82">
        <v>44439.5</v>
      </c>
      <c r="O1234">
        <f t="shared" si="78"/>
        <v>8</v>
      </c>
      <c r="P1234" s="3">
        <f t="shared" si="79"/>
        <v>938.4</v>
      </c>
    </row>
    <row r="1235" spans="1:16" x14ac:dyDescent="0.35">
      <c r="A1235" t="s">
        <v>395</v>
      </c>
      <c r="B1235" s="70" t="s">
        <v>313</v>
      </c>
      <c r="C1235" s="62">
        <v>44439</v>
      </c>
      <c r="D1235" s="62">
        <v>44439</v>
      </c>
      <c r="E1235" s="70" t="s">
        <v>440</v>
      </c>
      <c r="F1235" s="61" t="s">
        <v>441</v>
      </c>
      <c r="G1235" s="16">
        <v>3.34</v>
      </c>
      <c r="H1235" s="2">
        <v>44424</v>
      </c>
      <c r="I1235" s="62">
        <v>44439</v>
      </c>
      <c r="J1235">
        <f t="shared" si="76"/>
        <v>16</v>
      </c>
      <c r="K1235" s="2">
        <f t="shared" si="77"/>
        <v>44431.5</v>
      </c>
      <c r="L1235" s="82">
        <v>44439.5</v>
      </c>
      <c r="M1235" s="79">
        <v>44438.5</v>
      </c>
      <c r="O1235">
        <f t="shared" si="78"/>
        <v>7</v>
      </c>
      <c r="P1235" s="3">
        <f t="shared" si="79"/>
        <v>23.38</v>
      </c>
    </row>
    <row r="1236" spans="1:16" x14ac:dyDescent="0.35">
      <c r="A1236" t="s">
        <v>395</v>
      </c>
      <c r="B1236" s="70" t="s">
        <v>313</v>
      </c>
      <c r="C1236" s="62">
        <v>44439</v>
      </c>
      <c r="D1236" s="62">
        <v>44439</v>
      </c>
      <c r="E1236" s="70" t="s">
        <v>442</v>
      </c>
      <c r="F1236" s="61" t="s">
        <v>443</v>
      </c>
      <c r="G1236" s="16">
        <v>6.5</v>
      </c>
      <c r="H1236" s="2">
        <v>44424</v>
      </c>
      <c r="I1236" s="62">
        <v>44439</v>
      </c>
      <c r="J1236">
        <f t="shared" si="76"/>
        <v>16</v>
      </c>
      <c r="K1236" s="2">
        <f t="shared" si="77"/>
        <v>44431.5</v>
      </c>
      <c r="L1236" s="82">
        <v>44439.5</v>
      </c>
      <c r="M1236" s="82">
        <v>44439.5</v>
      </c>
      <c r="O1236">
        <f t="shared" si="78"/>
        <v>8</v>
      </c>
      <c r="P1236" s="3">
        <f t="shared" si="79"/>
        <v>52</v>
      </c>
    </row>
    <row r="1237" spans="1:16" x14ac:dyDescent="0.35">
      <c r="A1237" t="s">
        <v>395</v>
      </c>
      <c r="B1237" s="70" t="s">
        <v>313</v>
      </c>
      <c r="C1237" s="62">
        <v>44439</v>
      </c>
      <c r="D1237" s="62">
        <v>44439</v>
      </c>
      <c r="E1237" s="70" t="s">
        <v>444</v>
      </c>
      <c r="F1237" s="61" t="s">
        <v>445</v>
      </c>
      <c r="G1237" s="16">
        <v>63</v>
      </c>
      <c r="H1237" s="2">
        <v>44424</v>
      </c>
      <c r="I1237" s="62">
        <v>44439</v>
      </c>
      <c r="J1237">
        <f t="shared" si="76"/>
        <v>16</v>
      </c>
      <c r="K1237" s="2">
        <f t="shared" si="77"/>
        <v>44431.5</v>
      </c>
      <c r="L1237" s="82">
        <v>44439.5</v>
      </c>
      <c r="M1237" s="82">
        <v>44439.5</v>
      </c>
      <c r="O1237">
        <f t="shared" si="78"/>
        <v>8</v>
      </c>
      <c r="P1237" s="3">
        <f t="shared" si="79"/>
        <v>504</v>
      </c>
    </row>
    <row r="1238" spans="1:16" x14ac:dyDescent="0.35">
      <c r="A1238" t="s">
        <v>395</v>
      </c>
      <c r="B1238" s="70" t="s">
        <v>313</v>
      </c>
      <c r="C1238" s="62">
        <v>44439</v>
      </c>
      <c r="D1238" s="62">
        <v>44439</v>
      </c>
      <c r="E1238" s="70" t="s">
        <v>430</v>
      </c>
      <c r="F1238" s="61" t="s">
        <v>431</v>
      </c>
      <c r="G1238" s="16">
        <v>107.19</v>
      </c>
      <c r="H1238" s="2">
        <v>44424</v>
      </c>
      <c r="I1238" s="62">
        <v>44439</v>
      </c>
      <c r="J1238">
        <f t="shared" si="76"/>
        <v>16</v>
      </c>
      <c r="K1238" s="2">
        <f t="shared" si="77"/>
        <v>44431.5</v>
      </c>
      <c r="L1238" s="82">
        <v>44439.5</v>
      </c>
      <c r="M1238" s="82">
        <v>44439.5</v>
      </c>
      <c r="O1238">
        <f t="shared" si="78"/>
        <v>8</v>
      </c>
      <c r="P1238" s="3">
        <f t="shared" si="79"/>
        <v>857.52</v>
      </c>
    </row>
    <row r="1239" spans="1:16" x14ac:dyDescent="0.35">
      <c r="A1239" t="s">
        <v>395</v>
      </c>
      <c r="B1239" s="70" t="s">
        <v>313</v>
      </c>
      <c r="C1239" s="62">
        <v>44439</v>
      </c>
      <c r="D1239" s="62">
        <v>44439</v>
      </c>
      <c r="E1239" s="70" t="s">
        <v>432</v>
      </c>
      <c r="F1239" s="61" t="s">
        <v>433</v>
      </c>
      <c r="G1239" s="16">
        <v>160.78</v>
      </c>
      <c r="H1239" s="2">
        <v>44424</v>
      </c>
      <c r="I1239" s="62">
        <v>44439</v>
      </c>
      <c r="J1239">
        <f t="shared" si="76"/>
        <v>16</v>
      </c>
      <c r="K1239" s="2">
        <f t="shared" si="77"/>
        <v>44431.5</v>
      </c>
      <c r="L1239" s="82">
        <v>44439.5</v>
      </c>
      <c r="M1239" s="82">
        <v>44439.5</v>
      </c>
      <c r="O1239">
        <f t="shared" si="78"/>
        <v>8</v>
      </c>
      <c r="P1239" s="3">
        <f t="shared" si="79"/>
        <v>1286.24</v>
      </c>
    </row>
    <row r="1240" spans="1:16" x14ac:dyDescent="0.35">
      <c r="A1240" t="s">
        <v>395</v>
      </c>
      <c r="B1240" s="70" t="s">
        <v>313</v>
      </c>
      <c r="C1240" s="62">
        <v>44439</v>
      </c>
      <c r="D1240" s="62">
        <v>44439</v>
      </c>
      <c r="E1240" s="70" t="s">
        <v>434</v>
      </c>
      <c r="F1240" s="61" t="s">
        <v>435</v>
      </c>
      <c r="G1240" s="16">
        <v>428.74</v>
      </c>
      <c r="H1240" s="2">
        <v>44424</v>
      </c>
      <c r="I1240" s="62">
        <v>44439</v>
      </c>
      <c r="J1240">
        <f t="shared" si="76"/>
        <v>16</v>
      </c>
      <c r="K1240" s="2">
        <f t="shared" si="77"/>
        <v>44431.5</v>
      </c>
      <c r="L1240" s="82">
        <v>44439.5</v>
      </c>
      <c r="M1240" s="82">
        <v>44439.5</v>
      </c>
      <c r="O1240">
        <f t="shared" si="78"/>
        <v>8</v>
      </c>
      <c r="P1240" s="3">
        <f t="shared" si="79"/>
        <v>3429.92</v>
      </c>
    </row>
    <row r="1241" spans="1:16" x14ac:dyDescent="0.35">
      <c r="A1241" t="s">
        <v>395</v>
      </c>
      <c r="B1241" s="70" t="s">
        <v>313</v>
      </c>
      <c r="C1241" s="62">
        <v>44439</v>
      </c>
      <c r="D1241" s="62">
        <v>44439</v>
      </c>
      <c r="E1241" s="70" t="s">
        <v>440</v>
      </c>
      <c r="F1241" s="61" t="s">
        <v>441</v>
      </c>
      <c r="G1241" s="16">
        <v>3.34</v>
      </c>
      <c r="H1241" s="2">
        <v>44424</v>
      </c>
      <c r="I1241" s="62">
        <v>44439</v>
      </c>
      <c r="J1241">
        <f t="shared" si="76"/>
        <v>16</v>
      </c>
      <c r="K1241" s="2">
        <f t="shared" si="77"/>
        <v>44431.5</v>
      </c>
      <c r="L1241" s="82">
        <v>44439.5</v>
      </c>
      <c r="M1241" s="79">
        <v>44438.5</v>
      </c>
      <c r="O1241">
        <f t="shared" si="78"/>
        <v>7</v>
      </c>
      <c r="P1241" s="3">
        <f t="shared" si="79"/>
        <v>23.38</v>
      </c>
    </row>
    <row r="1242" spans="1:16" x14ac:dyDescent="0.35">
      <c r="A1242" t="s">
        <v>395</v>
      </c>
      <c r="B1242" s="70" t="s">
        <v>313</v>
      </c>
      <c r="C1242" s="62">
        <v>44439</v>
      </c>
      <c r="D1242" s="62">
        <v>44439</v>
      </c>
      <c r="E1242" s="70" t="s">
        <v>442</v>
      </c>
      <c r="F1242" s="61" t="s">
        <v>443</v>
      </c>
      <c r="G1242" s="16">
        <v>6.5</v>
      </c>
      <c r="H1242" s="2">
        <v>44424</v>
      </c>
      <c r="I1242" s="62">
        <v>44439</v>
      </c>
      <c r="J1242">
        <f t="shared" si="76"/>
        <v>16</v>
      </c>
      <c r="K1242" s="2">
        <f t="shared" si="77"/>
        <v>44431.5</v>
      </c>
      <c r="L1242" s="82">
        <v>44439.5</v>
      </c>
      <c r="M1242" s="82">
        <v>44439.5</v>
      </c>
      <c r="O1242">
        <f t="shared" si="78"/>
        <v>8</v>
      </c>
      <c r="P1242" s="3">
        <f t="shared" si="79"/>
        <v>52</v>
      </c>
    </row>
    <row r="1243" spans="1:16" x14ac:dyDescent="0.35">
      <c r="A1243" t="s">
        <v>395</v>
      </c>
      <c r="B1243" s="70" t="s">
        <v>313</v>
      </c>
      <c r="C1243" s="62">
        <v>44439</v>
      </c>
      <c r="D1243" s="62">
        <v>44439</v>
      </c>
      <c r="E1243" s="70" t="s">
        <v>478</v>
      </c>
      <c r="F1243" s="61" t="s">
        <v>479</v>
      </c>
      <c r="G1243" s="16">
        <v>112.5</v>
      </c>
      <c r="H1243" s="2">
        <v>44424</v>
      </c>
      <c r="I1243" s="62">
        <v>44439</v>
      </c>
      <c r="J1243">
        <f t="shared" si="76"/>
        <v>16</v>
      </c>
      <c r="K1243" s="2">
        <f t="shared" si="77"/>
        <v>44431.5</v>
      </c>
      <c r="L1243" s="82">
        <v>44439.5</v>
      </c>
      <c r="M1243" s="82">
        <v>44439.5</v>
      </c>
      <c r="O1243">
        <f t="shared" si="78"/>
        <v>8</v>
      </c>
      <c r="P1243" s="3">
        <f t="shared" si="79"/>
        <v>900</v>
      </c>
    </row>
    <row r="1244" spans="1:16" x14ac:dyDescent="0.35">
      <c r="A1244" t="s">
        <v>395</v>
      </c>
      <c r="B1244" s="70" t="s">
        <v>313</v>
      </c>
      <c r="C1244" s="62">
        <v>44439</v>
      </c>
      <c r="D1244" s="62">
        <v>44439</v>
      </c>
      <c r="E1244" s="70" t="s">
        <v>444</v>
      </c>
      <c r="F1244" s="61" t="s">
        <v>445</v>
      </c>
      <c r="G1244" s="16">
        <v>6.33</v>
      </c>
      <c r="H1244" s="2">
        <v>44424</v>
      </c>
      <c r="I1244" s="62">
        <v>44439</v>
      </c>
      <c r="J1244">
        <f t="shared" si="76"/>
        <v>16</v>
      </c>
      <c r="K1244" s="2">
        <f t="shared" si="77"/>
        <v>44431.5</v>
      </c>
      <c r="L1244" s="82">
        <v>44439.5</v>
      </c>
      <c r="M1244" s="82">
        <v>44439.5</v>
      </c>
      <c r="O1244">
        <f t="shared" si="78"/>
        <v>8</v>
      </c>
      <c r="P1244" s="3">
        <f t="shared" si="79"/>
        <v>50.64</v>
      </c>
    </row>
    <row r="1245" spans="1:16" x14ac:dyDescent="0.35">
      <c r="A1245" t="s">
        <v>395</v>
      </c>
      <c r="B1245" s="70" t="s">
        <v>313</v>
      </c>
      <c r="C1245" s="62">
        <v>44439</v>
      </c>
      <c r="D1245" s="62">
        <v>44439</v>
      </c>
      <c r="E1245" s="70" t="s">
        <v>430</v>
      </c>
      <c r="F1245" s="61" t="s">
        <v>431</v>
      </c>
      <c r="G1245" s="16">
        <v>419.59000000000003</v>
      </c>
      <c r="H1245" s="2">
        <v>44424</v>
      </c>
      <c r="I1245" s="62">
        <v>44439</v>
      </c>
      <c r="J1245">
        <f t="shared" si="76"/>
        <v>16</v>
      </c>
      <c r="K1245" s="2">
        <f t="shared" si="77"/>
        <v>44431.5</v>
      </c>
      <c r="L1245" s="82">
        <v>44439.5</v>
      </c>
      <c r="M1245" s="82">
        <v>44439.5</v>
      </c>
      <c r="O1245">
        <f t="shared" si="78"/>
        <v>8</v>
      </c>
      <c r="P1245" s="3">
        <f t="shared" si="79"/>
        <v>3356.7200000000003</v>
      </c>
    </row>
    <row r="1246" spans="1:16" x14ac:dyDescent="0.35">
      <c r="A1246" t="s">
        <v>395</v>
      </c>
      <c r="B1246" s="70" t="s">
        <v>313</v>
      </c>
      <c r="C1246" s="62">
        <v>44439</v>
      </c>
      <c r="D1246" s="62">
        <v>44439</v>
      </c>
      <c r="E1246" s="70" t="s">
        <v>432</v>
      </c>
      <c r="F1246" s="61" t="s">
        <v>433</v>
      </c>
      <c r="G1246" s="16">
        <v>885.73</v>
      </c>
      <c r="H1246" s="2">
        <v>44424</v>
      </c>
      <c r="I1246" s="62">
        <v>44439</v>
      </c>
      <c r="J1246">
        <f t="shared" si="76"/>
        <v>16</v>
      </c>
      <c r="K1246" s="2">
        <f t="shared" si="77"/>
        <v>44431.5</v>
      </c>
      <c r="L1246" s="82">
        <v>44439.5</v>
      </c>
      <c r="M1246" s="82">
        <v>44439.5</v>
      </c>
      <c r="O1246">
        <f t="shared" si="78"/>
        <v>8</v>
      </c>
      <c r="P1246" s="3">
        <f t="shared" si="79"/>
        <v>7085.84</v>
      </c>
    </row>
    <row r="1247" spans="1:16" x14ac:dyDescent="0.35">
      <c r="A1247" t="s">
        <v>395</v>
      </c>
      <c r="B1247" s="70" t="s">
        <v>313</v>
      </c>
      <c r="C1247" s="62">
        <v>44439</v>
      </c>
      <c r="D1247" s="62">
        <v>44439</v>
      </c>
      <c r="E1247" s="70" t="s">
        <v>434</v>
      </c>
      <c r="F1247" s="61" t="s">
        <v>435</v>
      </c>
      <c r="G1247" s="16">
        <v>1626.3799999999999</v>
      </c>
      <c r="H1247" s="2">
        <v>44424</v>
      </c>
      <c r="I1247" s="62">
        <v>44439</v>
      </c>
      <c r="J1247">
        <f t="shared" si="76"/>
        <v>16</v>
      </c>
      <c r="K1247" s="2">
        <f t="shared" si="77"/>
        <v>44431.5</v>
      </c>
      <c r="L1247" s="82">
        <v>44439.5</v>
      </c>
      <c r="M1247" s="82">
        <v>44439.5</v>
      </c>
      <c r="O1247">
        <f t="shared" si="78"/>
        <v>8</v>
      </c>
      <c r="P1247" s="3">
        <f t="shared" si="79"/>
        <v>13011.039999999999</v>
      </c>
    </row>
    <row r="1248" spans="1:16" x14ac:dyDescent="0.35">
      <c r="A1248" t="s">
        <v>395</v>
      </c>
      <c r="B1248" s="70" t="s">
        <v>313</v>
      </c>
      <c r="C1248" s="62">
        <v>44439</v>
      </c>
      <c r="D1248" s="62">
        <v>44439</v>
      </c>
      <c r="E1248" s="70" t="s">
        <v>440</v>
      </c>
      <c r="F1248" s="61" t="s">
        <v>441</v>
      </c>
      <c r="G1248" s="16">
        <v>17.28</v>
      </c>
      <c r="H1248" s="2">
        <v>44424</v>
      </c>
      <c r="I1248" s="62">
        <v>44439</v>
      </c>
      <c r="J1248">
        <f t="shared" si="76"/>
        <v>16</v>
      </c>
      <c r="K1248" s="2">
        <f t="shared" si="77"/>
        <v>44431.5</v>
      </c>
      <c r="L1248" s="82">
        <v>44439.5</v>
      </c>
      <c r="M1248" s="79">
        <v>44438.5</v>
      </c>
      <c r="O1248">
        <f t="shared" si="78"/>
        <v>7</v>
      </c>
      <c r="P1248" s="3">
        <f t="shared" si="79"/>
        <v>120.96000000000001</v>
      </c>
    </row>
    <row r="1249" spans="1:16" x14ac:dyDescent="0.35">
      <c r="A1249" t="s">
        <v>395</v>
      </c>
      <c r="B1249" s="70" t="s">
        <v>313</v>
      </c>
      <c r="C1249" s="62">
        <v>44439</v>
      </c>
      <c r="D1249" s="62">
        <v>44439</v>
      </c>
      <c r="E1249" s="70" t="s">
        <v>442</v>
      </c>
      <c r="F1249" s="61" t="s">
        <v>443</v>
      </c>
      <c r="G1249" s="16">
        <v>39.51</v>
      </c>
      <c r="H1249" s="2">
        <v>44424</v>
      </c>
      <c r="I1249" s="62">
        <v>44439</v>
      </c>
      <c r="J1249">
        <f t="shared" si="76"/>
        <v>16</v>
      </c>
      <c r="K1249" s="2">
        <f t="shared" si="77"/>
        <v>44431.5</v>
      </c>
      <c r="L1249" s="82">
        <v>44439.5</v>
      </c>
      <c r="M1249" s="82">
        <v>44439.5</v>
      </c>
      <c r="O1249">
        <f t="shared" si="78"/>
        <v>8</v>
      </c>
      <c r="P1249" s="3">
        <f t="shared" si="79"/>
        <v>316.08</v>
      </c>
    </row>
    <row r="1250" spans="1:16" x14ac:dyDescent="0.35">
      <c r="A1250" t="s">
        <v>395</v>
      </c>
      <c r="B1250" s="70" t="s">
        <v>313</v>
      </c>
      <c r="C1250" s="62">
        <v>44439</v>
      </c>
      <c r="D1250" s="62">
        <v>44439</v>
      </c>
      <c r="E1250" s="70" t="s">
        <v>478</v>
      </c>
      <c r="F1250" s="61" t="s">
        <v>479</v>
      </c>
      <c r="G1250" s="16">
        <v>20.84</v>
      </c>
      <c r="H1250" s="2">
        <v>44424</v>
      </c>
      <c r="I1250" s="62">
        <v>44439</v>
      </c>
      <c r="J1250">
        <f t="shared" si="76"/>
        <v>16</v>
      </c>
      <c r="K1250" s="2">
        <f t="shared" si="77"/>
        <v>44431.5</v>
      </c>
      <c r="L1250" s="82">
        <v>44439.5</v>
      </c>
      <c r="M1250" s="82">
        <v>44439.5</v>
      </c>
      <c r="O1250">
        <f t="shared" si="78"/>
        <v>8</v>
      </c>
      <c r="P1250" s="3">
        <f t="shared" si="79"/>
        <v>166.72</v>
      </c>
    </row>
    <row r="1251" spans="1:16" x14ac:dyDescent="0.35">
      <c r="A1251" t="s">
        <v>395</v>
      </c>
      <c r="B1251" s="70" t="s">
        <v>313</v>
      </c>
      <c r="C1251" s="62">
        <v>44439</v>
      </c>
      <c r="D1251" s="62">
        <v>44439</v>
      </c>
      <c r="E1251" s="70" t="s">
        <v>480</v>
      </c>
      <c r="F1251" s="61" t="s">
        <v>481</v>
      </c>
      <c r="G1251" s="16">
        <v>20.84</v>
      </c>
      <c r="H1251" s="2">
        <v>44424</v>
      </c>
      <c r="I1251" s="62">
        <v>44439</v>
      </c>
      <c r="J1251">
        <f t="shared" si="76"/>
        <v>16</v>
      </c>
      <c r="K1251" s="2">
        <f t="shared" si="77"/>
        <v>44431.5</v>
      </c>
      <c r="L1251" s="82">
        <v>44439.5</v>
      </c>
      <c r="M1251" s="82">
        <v>44439.5</v>
      </c>
      <c r="O1251">
        <f t="shared" si="78"/>
        <v>8</v>
      </c>
      <c r="P1251" s="3">
        <f t="shared" si="79"/>
        <v>166.72</v>
      </c>
    </row>
    <row r="1252" spans="1:16" x14ac:dyDescent="0.35">
      <c r="A1252" t="s">
        <v>395</v>
      </c>
      <c r="B1252" s="70" t="s">
        <v>313</v>
      </c>
      <c r="C1252" s="62">
        <v>44439</v>
      </c>
      <c r="D1252" s="62">
        <v>44439</v>
      </c>
      <c r="E1252" s="70" t="s">
        <v>444</v>
      </c>
      <c r="F1252" s="61" t="s">
        <v>445</v>
      </c>
      <c r="G1252" s="16">
        <v>489</v>
      </c>
      <c r="H1252" s="2">
        <v>44424</v>
      </c>
      <c r="I1252" s="62">
        <v>44439</v>
      </c>
      <c r="J1252">
        <f t="shared" si="76"/>
        <v>16</v>
      </c>
      <c r="K1252" s="2">
        <f t="shared" si="77"/>
        <v>44431.5</v>
      </c>
      <c r="L1252" s="82">
        <v>44439.5</v>
      </c>
      <c r="M1252" s="82">
        <v>44439.5</v>
      </c>
      <c r="O1252">
        <f t="shared" si="78"/>
        <v>8</v>
      </c>
      <c r="P1252" s="3">
        <f t="shared" si="79"/>
        <v>3912</v>
      </c>
    </row>
    <row r="1253" spans="1:16" x14ac:dyDescent="0.35">
      <c r="A1253" t="s">
        <v>395</v>
      </c>
      <c r="B1253" s="70" t="s">
        <v>313</v>
      </c>
      <c r="C1253" s="62">
        <v>44439</v>
      </c>
      <c r="D1253" s="62">
        <v>44439</v>
      </c>
      <c r="E1253" s="70" t="s">
        <v>572</v>
      </c>
      <c r="F1253" s="61" t="s">
        <v>573</v>
      </c>
      <c r="G1253" s="16">
        <v>37.119999999999997</v>
      </c>
      <c r="H1253" s="2">
        <v>44424</v>
      </c>
      <c r="I1253" s="62">
        <v>44439</v>
      </c>
      <c r="J1253">
        <f t="shared" si="76"/>
        <v>16</v>
      </c>
      <c r="K1253" s="2">
        <f t="shared" si="77"/>
        <v>44431.5</v>
      </c>
      <c r="L1253" s="82">
        <v>44439.5</v>
      </c>
      <c r="M1253" s="79">
        <v>44439.5</v>
      </c>
      <c r="O1253">
        <f t="shared" si="78"/>
        <v>8</v>
      </c>
      <c r="P1253" s="3">
        <f t="shared" si="79"/>
        <v>296.95999999999998</v>
      </c>
    </row>
    <row r="1254" spans="1:16" x14ac:dyDescent="0.35">
      <c r="A1254" t="s">
        <v>395</v>
      </c>
      <c r="B1254" s="70" t="s">
        <v>313</v>
      </c>
      <c r="C1254" s="62">
        <v>44439</v>
      </c>
      <c r="D1254" s="71">
        <v>44439</v>
      </c>
      <c r="E1254" s="70" t="s">
        <v>430</v>
      </c>
      <c r="F1254" s="61" t="s">
        <v>431</v>
      </c>
      <c r="G1254" s="16">
        <v>412082.50000000029</v>
      </c>
      <c r="H1254" s="2">
        <v>44424</v>
      </c>
      <c r="I1254" s="71">
        <v>44439</v>
      </c>
      <c r="J1254">
        <f t="shared" si="76"/>
        <v>16</v>
      </c>
      <c r="K1254" s="2">
        <f t="shared" si="77"/>
        <v>44431.5</v>
      </c>
      <c r="L1254" s="82">
        <v>44439.5</v>
      </c>
      <c r="M1254" s="82">
        <v>44439.5</v>
      </c>
      <c r="O1254">
        <f t="shared" si="78"/>
        <v>8</v>
      </c>
      <c r="P1254" s="3">
        <f t="shared" si="79"/>
        <v>3296660.0000000023</v>
      </c>
    </row>
    <row r="1255" spans="1:16" x14ac:dyDescent="0.35">
      <c r="A1255" t="s">
        <v>395</v>
      </c>
      <c r="B1255" s="70" t="s">
        <v>313</v>
      </c>
      <c r="C1255" s="62">
        <v>44439</v>
      </c>
      <c r="D1255" s="71">
        <v>44439</v>
      </c>
      <c r="E1255" s="70" t="s">
        <v>456</v>
      </c>
      <c r="F1255" s="61" t="s">
        <v>457</v>
      </c>
      <c r="G1255" s="16">
        <v>99119.03999999995</v>
      </c>
      <c r="H1255" s="2">
        <v>44424</v>
      </c>
      <c r="I1255" s="71">
        <v>44439</v>
      </c>
      <c r="J1255">
        <f t="shared" si="76"/>
        <v>16</v>
      </c>
      <c r="K1255" s="2">
        <f t="shared" si="77"/>
        <v>44431.5</v>
      </c>
      <c r="L1255" s="82">
        <v>44439.5</v>
      </c>
      <c r="M1255" s="82">
        <v>44439.5</v>
      </c>
      <c r="O1255">
        <f t="shared" si="78"/>
        <v>8</v>
      </c>
      <c r="P1255" s="3">
        <f t="shared" si="79"/>
        <v>792952.3199999996</v>
      </c>
    </row>
    <row r="1256" spans="1:16" x14ac:dyDescent="0.35">
      <c r="A1256" t="s">
        <v>395</v>
      </c>
      <c r="B1256" s="70" t="s">
        <v>313</v>
      </c>
      <c r="C1256" s="62">
        <v>44439</v>
      </c>
      <c r="D1256" s="71">
        <v>44439</v>
      </c>
      <c r="E1256" s="70" t="s">
        <v>432</v>
      </c>
      <c r="F1256" s="61" t="s">
        <v>433</v>
      </c>
      <c r="G1256" s="16">
        <v>1461210.0200000021</v>
      </c>
      <c r="H1256" s="2">
        <v>44424</v>
      </c>
      <c r="I1256" s="71">
        <v>44439</v>
      </c>
      <c r="J1256">
        <f t="shared" si="76"/>
        <v>16</v>
      </c>
      <c r="K1256" s="2">
        <f t="shared" si="77"/>
        <v>44431.5</v>
      </c>
      <c r="L1256" s="82">
        <v>44439.5</v>
      </c>
      <c r="M1256" s="82">
        <v>44439.5</v>
      </c>
      <c r="O1256">
        <f t="shared" si="78"/>
        <v>8</v>
      </c>
      <c r="P1256" s="3">
        <f t="shared" si="79"/>
        <v>11689680.160000017</v>
      </c>
    </row>
    <row r="1257" spans="1:16" x14ac:dyDescent="0.35">
      <c r="A1257" t="s">
        <v>395</v>
      </c>
      <c r="B1257" s="70" t="s">
        <v>313</v>
      </c>
      <c r="C1257" s="62">
        <v>44439</v>
      </c>
      <c r="D1257" s="71">
        <v>44439</v>
      </c>
      <c r="E1257" s="70" t="s">
        <v>434</v>
      </c>
      <c r="F1257" s="61" t="s">
        <v>435</v>
      </c>
      <c r="G1257" s="16">
        <v>2234455.620000002</v>
      </c>
      <c r="H1257" s="2">
        <v>44424</v>
      </c>
      <c r="I1257" s="71">
        <v>44439</v>
      </c>
      <c r="J1257">
        <f t="shared" si="76"/>
        <v>16</v>
      </c>
      <c r="K1257" s="2">
        <f t="shared" si="77"/>
        <v>44431.5</v>
      </c>
      <c r="L1257" s="82">
        <v>44439.5</v>
      </c>
      <c r="M1257" s="82">
        <v>44439.5</v>
      </c>
      <c r="O1257">
        <f t="shared" si="78"/>
        <v>8</v>
      </c>
      <c r="P1257" s="3">
        <f t="shared" si="79"/>
        <v>17875644.960000016</v>
      </c>
    </row>
    <row r="1258" spans="1:16" x14ac:dyDescent="0.35">
      <c r="A1258" t="s">
        <v>395</v>
      </c>
      <c r="B1258" s="70" t="s">
        <v>313</v>
      </c>
      <c r="C1258" s="62">
        <v>44439</v>
      </c>
      <c r="D1258" s="71">
        <v>44439</v>
      </c>
      <c r="E1258" s="70" t="s">
        <v>436</v>
      </c>
      <c r="F1258" s="61" t="s">
        <v>437</v>
      </c>
      <c r="G1258" s="16">
        <v>333104.50999999989</v>
      </c>
      <c r="H1258" s="2">
        <v>44424</v>
      </c>
      <c r="I1258" s="71">
        <v>44439</v>
      </c>
      <c r="J1258">
        <f t="shared" si="76"/>
        <v>16</v>
      </c>
      <c r="K1258" s="2">
        <f t="shared" si="77"/>
        <v>44431.5</v>
      </c>
      <c r="L1258" s="82">
        <v>44439.5</v>
      </c>
      <c r="M1258" s="82">
        <v>44439.5</v>
      </c>
      <c r="O1258">
        <f t="shared" si="78"/>
        <v>8</v>
      </c>
      <c r="P1258" s="3">
        <f t="shared" si="79"/>
        <v>2664836.0799999991</v>
      </c>
    </row>
    <row r="1259" spans="1:16" x14ac:dyDescent="0.35">
      <c r="A1259" t="s">
        <v>395</v>
      </c>
      <c r="B1259" s="70" t="s">
        <v>313</v>
      </c>
      <c r="C1259" s="62">
        <v>44439</v>
      </c>
      <c r="D1259" s="71">
        <v>44439</v>
      </c>
      <c r="E1259" s="70" t="s">
        <v>438</v>
      </c>
      <c r="F1259" s="61" t="s">
        <v>439</v>
      </c>
      <c r="G1259" s="16">
        <v>360787.00000000006</v>
      </c>
      <c r="H1259" s="2">
        <v>44424</v>
      </c>
      <c r="I1259" s="71">
        <v>44439</v>
      </c>
      <c r="J1259">
        <f t="shared" si="76"/>
        <v>16</v>
      </c>
      <c r="K1259" s="2">
        <f t="shared" si="77"/>
        <v>44431.5</v>
      </c>
      <c r="L1259" s="82">
        <v>44439.5</v>
      </c>
      <c r="M1259" s="82">
        <v>44439.5</v>
      </c>
      <c r="O1259">
        <f t="shared" si="78"/>
        <v>8</v>
      </c>
      <c r="P1259" s="3">
        <f t="shared" si="79"/>
        <v>2886296.0000000005</v>
      </c>
    </row>
    <row r="1260" spans="1:16" x14ac:dyDescent="0.35">
      <c r="A1260" t="s">
        <v>395</v>
      </c>
      <c r="B1260" s="70" t="s">
        <v>313</v>
      </c>
      <c r="C1260" s="62">
        <v>44439</v>
      </c>
      <c r="D1260" s="71">
        <v>44439</v>
      </c>
      <c r="E1260" s="70" t="s">
        <v>568</v>
      </c>
      <c r="F1260" s="61" t="s">
        <v>569</v>
      </c>
      <c r="G1260" s="16">
        <v>400</v>
      </c>
      <c r="H1260" s="2">
        <v>44424</v>
      </c>
      <c r="I1260" s="71">
        <v>44439</v>
      </c>
      <c r="J1260">
        <f t="shared" si="76"/>
        <v>16</v>
      </c>
      <c r="K1260" s="2">
        <f t="shared" si="77"/>
        <v>44431.5</v>
      </c>
      <c r="L1260" s="82">
        <v>44439.5</v>
      </c>
      <c r="M1260" s="79">
        <v>44439.5</v>
      </c>
      <c r="O1260">
        <f t="shared" si="78"/>
        <v>8</v>
      </c>
      <c r="P1260" s="3">
        <f t="shared" si="79"/>
        <v>3200</v>
      </c>
    </row>
    <row r="1261" spans="1:16" x14ac:dyDescent="0.35">
      <c r="A1261" t="s">
        <v>395</v>
      </c>
      <c r="B1261" s="70" t="s">
        <v>313</v>
      </c>
      <c r="C1261" s="62">
        <v>44439</v>
      </c>
      <c r="D1261" s="71">
        <v>44439</v>
      </c>
      <c r="E1261" s="70" t="s">
        <v>440</v>
      </c>
      <c r="F1261" s="61" t="s">
        <v>441</v>
      </c>
      <c r="G1261" s="16">
        <f>31254.1100000003+6.68</f>
        <v>31260.790000000299</v>
      </c>
      <c r="H1261" s="2">
        <v>44424</v>
      </c>
      <c r="I1261" s="71">
        <v>44439</v>
      </c>
      <c r="J1261">
        <f t="shared" si="76"/>
        <v>16</v>
      </c>
      <c r="K1261" s="2">
        <f t="shared" si="77"/>
        <v>44431.5</v>
      </c>
      <c r="L1261" s="82">
        <v>44439.5</v>
      </c>
      <c r="M1261" s="79">
        <v>44438.5</v>
      </c>
      <c r="O1261">
        <f t="shared" si="78"/>
        <v>7</v>
      </c>
      <c r="P1261" s="3">
        <f t="shared" si="79"/>
        <v>218825.53000000209</v>
      </c>
    </row>
    <row r="1262" spans="1:16" x14ac:dyDescent="0.35">
      <c r="A1262" t="s">
        <v>395</v>
      </c>
      <c r="B1262" s="70" t="s">
        <v>313</v>
      </c>
      <c r="C1262" s="62">
        <v>44439</v>
      </c>
      <c r="D1262" s="71">
        <v>44439</v>
      </c>
      <c r="E1262" s="70" t="s">
        <v>468</v>
      </c>
      <c r="F1262" s="61" t="s">
        <v>469</v>
      </c>
      <c r="G1262" s="16">
        <v>803.44000000000892</v>
      </c>
      <c r="H1262" s="2">
        <v>44424</v>
      </c>
      <c r="I1262" s="71">
        <v>44439</v>
      </c>
      <c r="J1262">
        <f t="shared" si="76"/>
        <v>16</v>
      </c>
      <c r="K1262" s="2">
        <f t="shared" si="77"/>
        <v>44431.5</v>
      </c>
      <c r="L1262" s="82">
        <v>44439.5</v>
      </c>
      <c r="M1262" s="82">
        <v>44439.5</v>
      </c>
      <c r="O1262">
        <f t="shared" si="78"/>
        <v>8</v>
      </c>
      <c r="P1262" s="3">
        <f t="shared" si="79"/>
        <v>6427.5200000000714</v>
      </c>
    </row>
    <row r="1263" spans="1:16" x14ac:dyDescent="0.35">
      <c r="A1263" t="s">
        <v>395</v>
      </c>
      <c r="B1263" s="70" t="s">
        <v>313</v>
      </c>
      <c r="C1263" s="62">
        <v>44439</v>
      </c>
      <c r="D1263" s="71">
        <v>44439</v>
      </c>
      <c r="E1263" s="70" t="s">
        <v>474</v>
      </c>
      <c r="F1263" s="61" t="s">
        <v>475</v>
      </c>
      <c r="G1263" s="16">
        <v>32826.560000000012</v>
      </c>
      <c r="H1263" s="2">
        <v>44424</v>
      </c>
      <c r="I1263" s="71">
        <v>44439</v>
      </c>
      <c r="J1263">
        <f t="shared" si="76"/>
        <v>16</v>
      </c>
      <c r="K1263" s="2">
        <f t="shared" si="77"/>
        <v>44431.5</v>
      </c>
      <c r="L1263" s="82">
        <v>44439.5</v>
      </c>
      <c r="M1263" s="79">
        <v>44439.5</v>
      </c>
      <c r="O1263">
        <f t="shared" si="78"/>
        <v>8</v>
      </c>
      <c r="P1263" s="3">
        <f t="shared" si="79"/>
        <v>262612.4800000001</v>
      </c>
    </row>
    <row r="1264" spans="1:16" x14ac:dyDescent="0.35">
      <c r="A1264" t="s">
        <v>395</v>
      </c>
      <c r="B1264" s="70" t="s">
        <v>313</v>
      </c>
      <c r="C1264" s="62">
        <v>44439</v>
      </c>
      <c r="D1264" s="71">
        <v>44439</v>
      </c>
      <c r="E1264" s="70" t="s">
        <v>442</v>
      </c>
      <c r="F1264" s="61" t="s">
        <v>443</v>
      </c>
      <c r="G1264" s="16">
        <f>81447.7700000001+14.5</f>
        <v>81462.270000000106</v>
      </c>
      <c r="H1264" s="2">
        <v>44424</v>
      </c>
      <c r="I1264" s="71">
        <v>44439</v>
      </c>
      <c r="J1264">
        <f t="shared" si="76"/>
        <v>16</v>
      </c>
      <c r="K1264" s="2">
        <f t="shared" si="77"/>
        <v>44431.5</v>
      </c>
      <c r="L1264" s="82">
        <v>44439.5</v>
      </c>
      <c r="M1264" s="82">
        <v>44439.5</v>
      </c>
      <c r="O1264">
        <f t="shared" si="78"/>
        <v>8</v>
      </c>
      <c r="P1264" s="3">
        <f t="shared" si="79"/>
        <v>651698.16000000085</v>
      </c>
    </row>
    <row r="1265" spans="1:16" x14ac:dyDescent="0.35">
      <c r="A1265" t="s">
        <v>395</v>
      </c>
      <c r="B1265" s="70" t="s">
        <v>313</v>
      </c>
      <c r="C1265" s="62">
        <v>44439</v>
      </c>
      <c r="D1265" s="71">
        <v>44439</v>
      </c>
      <c r="E1265" s="70" t="s">
        <v>476</v>
      </c>
      <c r="F1265" s="61" t="s">
        <v>477</v>
      </c>
      <c r="G1265" s="16">
        <v>1228.5299999999638</v>
      </c>
      <c r="H1265" s="2">
        <v>44424</v>
      </c>
      <c r="I1265" s="71">
        <v>44439</v>
      </c>
      <c r="J1265">
        <f t="shared" si="76"/>
        <v>16</v>
      </c>
      <c r="K1265" s="2">
        <f t="shared" si="77"/>
        <v>44431.5</v>
      </c>
      <c r="L1265" s="82">
        <v>44439.5</v>
      </c>
      <c r="M1265" s="82">
        <v>44439.5</v>
      </c>
      <c r="O1265">
        <f t="shared" si="78"/>
        <v>8</v>
      </c>
      <c r="P1265" s="3">
        <f t="shared" si="79"/>
        <v>9828.2399999997106</v>
      </c>
    </row>
    <row r="1266" spans="1:16" x14ac:dyDescent="0.35">
      <c r="A1266" t="s">
        <v>395</v>
      </c>
      <c r="B1266" s="70" t="s">
        <v>313</v>
      </c>
      <c r="C1266" s="62">
        <v>44439</v>
      </c>
      <c r="D1266" s="71">
        <v>44439</v>
      </c>
      <c r="E1266" s="70" t="s">
        <v>578</v>
      </c>
      <c r="F1266" s="61" t="s">
        <v>579</v>
      </c>
      <c r="G1266" s="16">
        <f>43077.1+6373.13</f>
        <v>49450.229999999996</v>
      </c>
      <c r="H1266" s="2">
        <v>44424</v>
      </c>
      <c r="I1266" s="71">
        <v>44439</v>
      </c>
      <c r="J1266">
        <f t="shared" si="76"/>
        <v>16</v>
      </c>
      <c r="K1266" s="2">
        <f t="shared" si="77"/>
        <v>44431.5</v>
      </c>
      <c r="L1266" s="82">
        <v>44439.5</v>
      </c>
      <c r="M1266" s="79">
        <v>44439.5</v>
      </c>
      <c r="O1266">
        <f t="shared" si="78"/>
        <v>8</v>
      </c>
      <c r="P1266" s="3">
        <f t="shared" si="79"/>
        <v>395601.83999999997</v>
      </c>
    </row>
    <row r="1267" spans="1:16" x14ac:dyDescent="0.35">
      <c r="A1267" t="s">
        <v>395</v>
      </c>
      <c r="B1267" s="70" t="s">
        <v>313</v>
      </c>
      <c r="C1267" s="62">
        <v>44439</v>
      </c>
      <c r="D1267" s="71">
        <v>44439</v>
      </c>
      <c r="E1267" s="70" t="s">
        <v>570</v>
      </c>
      <c r="F1267" s="61" t="s">
        <v>571</v>
      </c>
      <c r="G1267" s="16">
        <f>48802.96+3476.25</f>
        <v>52279.21</v>
      </c>
      <c r="H1267" s="2">
        <v>44424</v>
      </c>
      <c r="I1267" s="71">
        <v>44439</v>
      </c>
      <c r="J1267">
        <f t="shared" si="76"/>
        <v>16</v>
      </c>
      <c r="K1267" s="2">
        <f t="shared" si="77"/>
        <v>44431.5</v>
      </c>
      <c r="L1267" s="82">
        <v>44439.5</v>
      </c>
      <c r="M1267" s="82">
        <v>44439.5</v>
      </c>
      <c r="O1267">
        <f t="shared" si="78"/>
        <v>8</v>
      </c>
      <c r="P1267" s="3">
        <f t="shared" si="79"/>
        <v>418233.68</v>
      </c>
    </row>
    <row r="1268" spans="1:16" x14ac:dyDescent="0.35">
      <c r="A1268" t="s">
        <v>395</v>
      </c>
      <c r="B1268" s="70" t="s">
        <v>313</v>
      </c>
      <c r="C1268" s="62">
        <v>44439</v>
      </c>
      <c r="D1268" s="71">
        <v>44439</v>
      </c>
      <c r="E1268" s="70" t="s">
        <v>580</v>
      </c>
      <c r="F1268" s="61" t="s">
        <v>581</v>
      </c>
      <c r="G1268" s="16">
        <v>3598.58</v>
      </c>
      <c r="H1268" s="2">
        <v>44424</v>
      </c>
      <c r="I1268" s="71">
        <v>44439</v>
      </c>
      <c r="J1268">
        <f t="shared" si="76"/>
        <v>16</v>
      </c>
      <c r="K1268" s="2">
        <f t="shared" si="77"/>
        <v>44431.5</v>
      </c>
      <c r="L1268" s="82">
        <v>44439.5</v>
      </c>
      <c r="M1268" s="82">
        <v>44439.5</v>
      </c>
      <c r="O1268">
        <f t="shared" si="78"/>
        <v>8</v>
      </c>
      <c r="P1268" s="3">
        <f t="shared" si="79"/>
        <v>28788.639999999999</v>
      </c>
    </row>
    <row r="1269" spans="1:16" x14ac:dyDescent="0.35">
      <c r="A1269" t="s">
        <v>395</v>
      </c>
      <c r="B1269" s="70" t="s">
        <v>313</v>
      </c>
      <c r="C1269" s="62">
        <v>44439</v>
      </c>
      <c r="D1269" s="71">
        <v>44439</v>
      </c>
      <c r="E1269" s="70" t="s">
        <v>478</v>
      </c>
      <c r="F1269" s="61" t="s">
        <v>479</v>
      </c>
      <c r="G1269" s="16">
        <f>603838.500000009+266.67</f>
        <v>604105.17000000901</v>
      </c>
      <c r="H1269" s="2">
        <v>44424</v>
      </c>
      <c r="I1269" s="71">
        <v>44439</v>
      </c>
      <c r="J1269">
        <f t="shared" si="76"/>
        <v>16</v>
      </c>
      <c r="K1269" s="2">
        <f t="shared" si="77"/>
        <v>44431.5</v>
      </c>
      <c r="L1269" s="82">
        <v>44439.5</v>
      </c>
      <c r="M1269" s="82">
        <v>44439.5</v>
      </c>
      <c r="O1269">
        <f t="shared" si="78"/>
        <v>8</v>
      </c>
      <c r="P1269" s="3">
        <f t="shared" si="79"/>
        <v>4832841.360000072</v>
      </c>
    </row>
    <row r="1270" spans="1:16" x14ac:dyDescent="0.35">
      <c r="A1270" t="s">
        <v>395</v>
      </c>
      <c r="B1270" s="70" t="s">
        <v>313</v>
      </c>
      <c r="C1270" s="62">
        <v>44439</v>
      </c>
      <c r="D1270" s="71">
        <v>44439</v>
      </c>
      <c r="E1270" s="70" t="s">
        <v>480</v>
      </c>
      <c r="F1270" s="61" t="s">
        <v>481</v>
      </c>
      <c r="G1270" s="16">
        <v>47468.869999999741</v>
      </c>
      <c r="H1270" s="2">
        <v>44424</v>
      </c>
      <c r="I1270" s="71">
        <v>44439</v>
      </c>
      <c r="J1270">
        <f t="shared" si="76"/>
        <v>16</v>
      </c>
      <c r="K1270" s="2">
        <f t="shared" si="77"/>
        <v>44431.5</v>
      </c>
      <c r="L1270" s="82">
        <v>44439.5</v>
      </c>
      <c r="M1270" s="82">
        <v>44439.5</v>
      </c>
      <c r="O1270">
        <f t="shared" si="78"/>
        <v>8</v>
      </c>
      <c r="P1270" s="3">
        <f t="shared" si="79"/>
        <v>379750.95999999793</v>
      </c>
    </row>
    <row r="1271" spans="1:16" x14ac:dyDescent="0.35">
      <c r="A1271" t="s">
        <v>395</v>
      </c>
      <c r="B1271" s="70" t="s">
        <v>313</v>
      </c>
      <c r="C1271" s="62">
        <v>44439</v>
      </c>
      <c r="D1271" s="71">
        <v>44439</v>
      </c>
      <c r="E1271" s="70" t="s">
        <v>488</v>
      </c>
      <c r="F1271" s="61" t="s">
        <v>489</v>
      </c>
      <c r="G1271" s="16">
        <v>45757.109999999957</v>
      </c>
      <c r="H1271" s="2">
        <v>44424</v>
      </c>
      <c r="I1271" s="71">
        <v>44439</v>
      </c>
      <c r="J1271">
        <f t="shared" si="76"/>
        <v>16</v>
      </c>
      <c r="K1271" s="2">
        <f t="shared" si="77"/>
        <v>44431.5</v>
      </c>
      <c r="L1271" s="82">
        <v>44439.5</v>
      </c>
      <c r="M1271" s="79">
        <v>44454.5</v>
      </c>
      <c r="O1271">
        <f t="shared" si="78"/>
        <v>23</v>
      </c>
      <c r="P1271" s="3">
        <f t="shared" si="79"/>
        <v>1052413.5299999991</v>
      </c>
    </row>
    <row r="1272" spans="1:16" x14ac:dyDescent="0.35">
      <c r="A1272" t="s">
        <v>395</v>
      </c>
      <c r="B1272" s="70" t="s">
        <v>313</v>
      </c>
      <c r="C1272" s="62">
        <v>44439</v>
      </c>
      <c r="D1272" s="71">
        <v>44439</v>
      </c>
      <c r="E1272" s="70" t="s">
        <v>549</v>
      </c>
      <c r="F1272" s="61" t="s">
        <v>550</v>
      </c>
      <c r="G1272" s="16">
        <v>290</v>
      </c>
      <c r="H1272" s="2">
        <v>44424</v>
      </c>
      <c r="I1272" s="71">
        <v>44439</v>
      </c>
      <c r="J1272">
        <f t="shared" si="76"/>
        <v>16</v>
      </c>
      <c r="K1272" s="2">
        <f t="shared" si="77"/>
        <v>44431.5</v>
      </c>
      <c r="L1272" s="82">
        <v>44439.5</v>
      </c>
      <c r="M1272" s="79">
        <v>44439.5</v>
      </c>
      <c r="O1272">
        <f t="shared" si="78"/>
        <v>8</v>
      </c>
      <c r="P1272" s="3">
        <f t="shared" si="79"/>
        <v>2320</v>
      </c>
    </row>
    <row r="1273" spans="1:16" x14ac:dyDescent="0.35">
      <c r="A1273" t="s">
        <v>395</v>
      </c>
      <c r="B1273" s="70" t="s">
        <v>313</v>
      </c>
      <c r="C1273" s="62">
        <v>44439</v>
      </c>
      <c r="D1273" s="71">
        <v>44439</v>
      </c>
      <c r="E1273" s="70" t="s">
        <v>444</v>
      </c>
      <c r="F1273" s="61" t="s">
        <v>445</v>
      </c>
      <c r="G1273" s="16">
        <f>450958.800000005+66</f>
        <v>451024.80000000499</v>
      </c>
      <c r="H1273" s="2">
        <v>44424</v>
      </c>
      <c r="I1273" s="71">
        <v>44439</v>
      </c>
      <c r="J1273">
        <f t="shared" si="76"/>
        <v>16</v>
      </c>
      <c r="K1273" s="2">
        <f t="shared" si="77"/>
        <v>44431.5</v>
      </c>
      <c r="L1273" s="82">
        <v>44439.5</v>
      </c>
      <c r="M1273" s="82">
        <v>44439.5</v>
      </c>
      <c r="O1273">
        <f t="shared" si="78"/>
        <v>8</v>
      </c>
      <c r="P1273" s="3">
        <f t="shared" si="79"/>
        <v>3608198.40000004</v>
      </c>
    </row>
    <row r="1274" spans="1:16" x14ac:dyDescent="0.35">
      <c r="A1274" t="s">
        <v>395</v>
      </c>
      <c r="B1274" s="70" t="s">
        <v>313</v>
      </c>
      <c r="C1274" s="62">
        <v>44439</v>
      </c>
      <c r="D1274" s="71">
        <v>44439</v>
      </c>
      <c r="E1274" s="70" t="s">
        <v>563</v>
      </c>
      <c r="F1274" s="61" t="s">
        <v>564</v>
      </c>
      <c r="G1274" s="16">
        <v>222387.11000000004</v>
      </c>
      <c r="H1274" s="2">
        <v>44424</v>
      </c>
      <c r="I1274" s="71">
        <v>44439</v>
      </c>
      <c r="J1274">
        <f t="shared" si="76"/>
        <v>16</v>
      </c>
      <c r="K1274" s="2">
        <f t="shared" si="77"/>
        <v>44431.5</v>
      </c>
      <c r="L1274" s="82">
        <v>44439.5</v>
      </c>
      <c r="M1274" s="82">
        <v>44439.5</v>
      </c>
      <c r="O1274">
        <f t="shared" si="78"/>
        <v>8</v>
      </c>
      <c r="P1274" s="3">
        <f t="shared" si="79"/>
        <v>1779096.8800000004</v>
      </c>
    </row>
    <row r="1275" spans="1:16" x14ac:dyDescent="0.35">
      <c r="A1275" t="s">
        <v>395</v>
      </c>
      <c r="B1275" s="70" t="s">
        <v>313</v>
      </c>
      <c r="C1275" s="62">
        <v>44439</v>
      </c>
      <c r="D1275" s="71">
        <v>44439</v>
      </c>
      <c r="E1275" s="70" t="s">
        <v>490</v>
      </c>
      <c r="F1275" s="61" t="s">
        <v>491</v>
      </c>
      <c r="G1275" s="16">
        <v>21341.889999999996</v>
      </c>
      <c r="H1275" s="2">
        <v>44424</v>
      </c>
      <c r="I1275" s="71">
        <v>44439</v>
      </c>
      <c r="J1275">
        <f t="shared" si="76"/>
        <v>16</v>
      </c>
      <c r="K1275" s="2">
        <f t="shared" si="77"/>
        <v>44431.5</v>
      </c>
      <c r="L1275" s="82">
        <v>44439.5</v>
      </c>
      <c r="M1275" s="79">
        <v>44439.5</v>
      </c>
      <c r="O1275">
        <f t="shared" si="78"/>
        <v>8</v>
      </c>
      <c r="P1275" s="3">
        <f t="shared" si="79"/>
        <v>170735.11999999997</v>
      </c>
    </row>
    <row r="1276" spans="1:16" x14ac:dyDescent="0.35">
      <c r="A1276" t="s">
        <v>395</v>
      </c>
      <c r="B1276" s="70" t="s">
        <v>313</v>
      </c>
      <c r="C1276" s="62">
        <v>44439</v>
      </c>
      <c r="D1276" s="71">
        <v>44439</v>
      </c>
      <c r="E1276" s="70" t="s">
        <v>572</v>
      </c>
      <c r="F1276" s="61" t="s">
        <v>573</v>
      </c>
      <c r="G1276" s="16">
        <v>16064.43</v>
      </c>
      <c r="H1276" s="2">
        <v>44424</v>
      </c>
      <c r="I1276" s="71">
        <v>44439</v>
      </c>
      <c r="J1276">
        <f t="shared" si="76"/>
        <v>16</v>
      </c>
      <c r="K1276" s="2">
        <f t="shared" si="77"/>
        <v>44431.5</v>
      </c>
      <c r="L1276" s="82">
        <v>44439.5</v>
      </c>
      <c r="M1276" s="79">
        <v>44439.5</v>
      </c>
      <c r="O1276">
        <f t="shared" si="78"/>
        <v>8</v>
      </c>
      <c r="P1276" s="3">
        <f t="shared" si="79"/>
        <v>128515.44</v>
      </c>
    </row>
    <row r="1277" spans="1:16" x14ac:dyDescent="0.35">
      <c r="A1277" t="s">
        <v>395</v>
      </c>
      <c r="B1277" s="70" t="s">
        <v>313</v>
      </c>
      <c r="C1277" s="62">
        <v>44439</v>
      </c>
      <c r="D1277" s="71">
        <v>44439</v>
      </c>
      <c r="E1277" s="70" t="s">
        <v>494</v>
      </c>
      <c r="F1277" s="61" t="s">
        <v>495</v>
      </c>
      <c r="G1277" s="16">
        <v>110116.41000000013</v>
      </c>
      <c r="H1277" s="2">
        <v>44424</v>
      </c>
      <c r="I1277" s="71">
        <v>44439</v>
      </c>
      <c r="J1277">
        <f t="shared" si="76"/>
        <v>16</v>
      </c>
      <c r="K1277" s="2">
        <f t="shared" si="77"/>
        <v>44431.5</v>
      </c>
      <c r="L1277" s="82">
        <v>44439.5</v>
      </c>
      <c r="M1277" s="82">
        <v>44439.5</v>
      </c>
      <c r="O1277">
        <f t="shared" si="78"/>
        <v>8</v>
      </c>
      <c r="P1277" s="3">
        <f t="shared" si="79"/>
        <v>880931.28000000108</v>
      </c>
    </row>
    <row r="1278" spans="1:16" x14ac:dyDescent="0.35">
      <c r="A1278" t="s">
        <v>395</v>
      </c>
      <c r="B1278" s="70" t="s">
        <v>313</v>
      </c>
      <c r="C1278" s="62">
        <v>44439</v>
      </c>
      <c r="D1278" s="71">
        <v>44439</v>
      </c>
      <c r="E1278" s="70" t="s">
        <v>496</v>
      </c>
      <c r="F1278" s="61" t="s">
        <v>497</v>
      </c>
      <c r="G1278" s="16">
        <f>11976.64+8.5</f>
        <v>11985.14</v>
      </c>
      <c r="H1278" s="2">
        <v>44424</v>
      </c>
      <c r="I1278" s="71">
        <v>44439</v>
      </c>
      <c r="J1278">
        <f t="shared" si="76"/>
        <v>16</v>
      </c>
      <c r="K1278" s="2">
        <f t="shared" si="77"/>
        <v>44431.5</v>
      </c>
      <c r="L1278" s="82">
        <v>44439.5</v>
      </c>
      <c r="M1278" s="82">
        <v>44439.5</v>
      </c>
      <c r="O1278">
        <f t="shared" si="78"/>
        <v>8</v>
      </c>
      <c r="P1278" s="3">
        <f t="shared" si="79"/>
        <v>95881.12</v>
      </c>
    </row>
    <row r="1279" spans="1:16" x14ac:dyDescent="0.35">
      <c r="A1279" t="s">
        <v>395</v>
      </c>
      <c r="B1279" s="70" t="s">
        <v>313</v>
      </c>
      <c r="C1279" s="62">
        <v>44439</v>
      </c>
      <c r="D1279" s="71">
        <v>44439</v>
      </c>
      <c r="E1279" s="70" t="s">
        <v>498</v>
      </c>
      <c r="F1279" s="61" t="s">
        <v>499</v>
      </c>
      <c r="G1279" s="16">
        <v>19635.600000000017</v>
      </c>
      <c r="H1279" s="2">
        <v>44424</v>
      </c>
      <c r="I1279" s="71">
        <v>44439</v>
      </c>
      <c r="J1279">
        <f t="shared" si="76"/>
        <v>16</v>
      </c>
      <c r="K1279" s="2">
        <f t="shared" si="77"/>
        <v>44431.5</v>
      </c>
      <c r="L1279" s="82">
        <v>44439.5</v>
      </c>
      <c r="M1279" s="82">
        <v>44439.5</v>
      </c>
      <c r="O1279">
        <f t="shared" si="78"/>
        <v>8</v>
      </c>
      <c r="P1279" s="3">
        <f t="shared" si="79"/>
        <v>157084.80000000013</v>
      </c>
    </row>
    <row r="1280" spans="1:16" x14ac:dyDescent="0.35">
      <c r="A1280" t="s">
        <v>395</v>
      </c>
      <c r="B1280" s="70" t="s">
        <v>313</v>
      </c>
      <c r="C1280" s="62">
        <v>44439</v>
      </c>
      <c r="D1280" s="71">
        <v>44439</v>
      </c>
      <c r="E1280" s="70" t="s">
        <v>500</v>
      </c>
      <c r="F1280" s="61" t="s">
        <v>501</v>
      </c>
      <c r="G1280" s="16">
        <v>3972.5599999999372</v>
      </c>
      <c r="H1280" s="2">
        <v>44424</v>
      </c>
      <c r="I1280" s="71">
        <v>44439</v>
      </c>
      <c r="J1280">
        <f t="shared" si="76"/>
        <v>16</v>
      </c>
      <c r="K1280" s="2">
        <f t="shared" si="77"/>
        <v>44431.5</v>
      </c>
      <c r="L1280" s="82">
        <v>44439.5</v>
      </c>
      <c r="M1280" s="82">
        <v>44439.5</v>
      </c>
      <c r="O1280">
        <f t="shared" si="78"/>
        <v>8</v>
      </c>
      <c r="P1280" s="3">
        <f t="shared" si="79"/>
        <v>31780.479999999498</v>
      </c>
    </row>
    <row r="1281" spans="1:16" x14ac:dyDescent="0.35">
      <c r="A1281" t="s">
        <v>395</v>
      </c>
      <c r="B1281" s="70" t="s">
        <v>313</v>
      </c>
      <c r="C1281" s="62">
        <v>44439</v>
      </c>
      <c r="D1281" s="71">
        <v>44439</v>
      </c>
      <c r="E1281" s="70" t="s">
        <v>532</v>
      </c>
      <c r="F1281" s="61" t="s">
        <v>533</v>
      </c>
      <c r="G1281" s="16">
        <v>5076.79</v>
      </c>
      <c r="H1281" s="2">
        <v>44424</v>
      </c>
      <c r="I1281" s="71">
        <v>44439</v>
      </c>
      <c r="J1281">
        <f t="shared" si="76"/>
        <v>16</v>
      </c>
      <c r="K1281" s="2">
        <f t="shared" si="77"/>
        <v>44431.5</v>
      </c>
      <c r="L1281" s="82">
        <v>44439.5</v>
      </c>
      <c r="M1281" s="79">
        <v>44439.5</v>
      </c>
      <c r="N1281" s="2">
        <v>44439.5</v>
      </c>
      <c r="O1281">
        <f t="shared" si="78"/>
        <v>8</v>
      </c>
      <c r="P1281" s="3">
        <f t="shared" si="79"/>
        <v>40614.32</v>
      </c>
    </row>
    <row r="1282" spans="1:16" x14ac:dyDescent="0.35">
      <c r="A1282" t="s">
        <v>395</v>
      </c>
      <c r="B1282" s="70" t="s">
        <v>313</v>
      </c>
      <c r="C1282" s="62">
        <v>44439</v>
      </c>
      <c r="D1282" s="71">
        <v>44439</v>
      </c>
      <c r="E1282" s="70" t="s">
        <v>534</v>
      </c>
      <c r="F1282" s="61" t="s">
        <v>535</v>
      </c>
      <c r="G1282" s="16">
        <v>25631.089999999997</v>
      </c>
      <c r="H1282" s="2">
        <v>44424</v>
      </c>
      <c r="I1282" s="71">
        <v>44439</v>
      </c>
      <c r="J1282">
        <f t="shared" si="76"/>
        <v>16</v>
      </c>
      <c r="K1282" s="2">
        <f t="shared" si="77"/>
        <v>44431.5</v>
      </c>
      <c r="L1282" s="82">
        <v>44439.5</v>
      </c>
      <c r="M1282" s="79">
        <v>44439.5</v>
      </c>
      <c r="N1282" s="2">
        <v>44439.5</v>
      </c>
      <c r="O1282">
        <f t="shared" si="78"/>
        <v>8</v>
      </c>
      <c r="P1282" s="3">
        <f t="shared" si="79"/>
        <v>205048.71999999997</v>
      </c>
    </row>
    <row r="1283" spans="1:16" x14ac:dyDescent="0.35">
      <c r="A1283" t="s">
        <v>395</v>
      </c>
      <c r="B1283" s="70" t="s">
        <v>313</v>
      </c>
      <c r="C1283" s="62">
        <v>44439</v>
      </c>
      <c r="D1283" s="71">
        <v>44439</v>
      </c>
      <c r="E1283" s="70" t="s">
        <v>538</v>
      </c>
      <c r="F1283" s="61" t="s">
        <v>539</v>
      </c>
      <c r="G1283" s="16">
        <v>162.5</v>
      </c>
      <c r="H1283" s="2">
        <v>44424</v>
      </c>
      <c r="I1283" s="71">
        <v>44439</v>
      </c>
      <c r="J1283">
        <f t="shared" si="76"/>
        <v>16</v>
      </c>
      <c r="K1283" s="2">
        <f t="shared" si="77"/>
        <v>44431.5</v>
      </c>
      <c r="L1283" s="82">
        <v>44439.5</v>
      </c>
      <c r="M1283" s="79">
        <v>44439.5</v>
      </c>
      <c r="N1283" s="2">
        <v>44439.5</v>
      </c>
      <c r="O1283">
        <f t="shared" si="78"/>
        <v>8</v>
      </c>
      <c r="P1283" s="3">
        <f t="shared" si="79"/>
        <v>1300</v>
      </c>
    </row>
    <row r="1284" spans="1:16" x14ac:dyDescent="0.35">
      <c r="A1284" t="s">
        <v>395</v>
      </c>
      <c r="B1284" s="70" t="s">
        <v>313</v>
      </c>
      <c r="C1284" s="62">
        <v>44439</v>
      </c>
      <c r="D1284" s="71">
        <v>44439</v>
      </c>
      <c r="E1284" s="70" t="s">
        <v>553</v>
      </c>
      <c r="F1284" s="61" t="s">
        <v>554</v>
      </c>
      <c r="G1284" s="16">
        <v>600.17000000000007</v>
      </c>
      <c r="H1284" s="2">
        <v>44424</v>
      </c>
      <c r="I1284" s="71">
        <v>44439</v>
      </c>
      <c r="J1284">
        <f t="shared" si="76"/>
        <v>16</v>
      </c>
      <c r="K1284" s="2">
        <f t="shared" si="77"/>
        <v>44431.5</v>
      </c>
      <c r="L1284" s="82">
        <v>44439.5</v>
      </c>
      <c r="M1284" s="79">
        <v>44439.5</v>
      </c>
      <c r="N1284" s="2">
        <v>44439.5</v>
      </c>
      <c r="O1284">
        <f t="shared" si="78"/>
        <v>8</v>
      </c>
      <c r="P1284" s="3">
        <f t="shared" si="79"/>
        <v>4801.3600000000006</v>
      </c>
    </row>
    <row r="1285" spans="1:16" x14ac:dyDescent="0.35">
      <c r="A1285" t="s">
        <v>395</v>
      </c>
      <c r="B1285" s="21" t="s">
        <v>313</v>
      </c>
      <c r="C1285" s="46">
        <v>44439</v>
      </c>
      <c r="D1285" s="2">
        <v>44439</v>
      </c>
      <c r="E1285" s="68" t="s">
        <v>544</v>
      </c>
      <c r="F1285" t="s">
        <v>546</v>
      </c>
      <c r="G1285" s="3">
        <v>30</v>
      </c>
      <c r="H1285" s="2">
        <v>44424</v>
      </c>
      <c r="I1285" s="2">
        <v>44439</v>
      </c>
      <c r="J1285">
        <f t="shared" si="76"/>
        <v>16</v>
      </c>
      <c r="K1285" s="2">
        <f t="shared" si="77"/>
        <v>44431.5</v>
      </c>
      <c r="L1285" s="80">
        <v>44439.5</v>
      </c>
      <c r="M1285" s="79">
        <v>44468.5</v>
      </c>
      <c r="O1285">
        <f t="shared" si="78"/>
        <v>37</v>
      </c>
      <c r="P1285" s="3">
        <f t="shared" si="79"/>
        <v>1110</v>
      </c>
    </row>
    <row r="1286" spans="1:16" x14ac:dyDescent="0.35">
      <c r="A1286" t="s">
        <v>395</v>
      </c>
      <c r="B1286" s="21" t="s">
        <v>313</v>
      </c>
      <c r="C1286" s="46">
        <v>44439</v>
      </c>
      <c r="D1286" s="2">
        <v>44439</v>
      </c>
      <c r="E1286" s="68" t="s">
        <v>544</v>
      </c>
      <c r="F1286" t="s">
        <v>546</v>
      </c>
      <c r="G1286" s="3">
        <v>5</v>
      </c>
      <c r="H1286" s="2">
        <v>44424</v>
      </c>
      <c r="I1286" s="2">
        <v>44439</v>
      </c>
      <c r="J1286">
        <f t="shared" si="76"/>
        <v>16</v>
      </c>
      <c r="K1286" s="2">
        <f t="shared" si="77"/>
        <v>44431.5</v>
      </c>
      <c r="L1286" s="80">
        <v>44439.5</v>
      </c>
      <c r="M1286" s="79">
        <v>44468.5</v>
      </c>
      <c r="O1286">
        <f t="shared" si="78"/>
        <v>37</v>
      </c>
      <c r="P1286" s="3">
        <f t="shared" si="79"/>
        <v>185</v>
      </c>
    </row>
    <row r="1287" spans="1:16" x14ac:dyDescent="0.35">
      <c r="A1287" t="s">
        <v>395</v>
      </c>
      <c r="B1287" s="21" t="s">
        <v>313</v>
      </c>
      <c r="C1287" s="46">
        <v>44439</v>
      </c>
      <c r="D1287" s="2">
        <v>44439</v>
      </c>
      <c r="E1287" s="68" t="s">
        <v>544</v>
      </c>
      <c r="F1287" t="s">
        <v>546</v>
      </c>
      <c r="G1287" s="3">
        <v>129.18</v>
      </c>
      <c r="H1287" s="2">
        <v>44424</v>
      </c>
      <c r="I1287" s="2">
        <v>44439</v>
      </c>
      <c r="J1287">
        <f t="shared" si="76"/>
        <v>16</v>
      </c>
      <c r="K1287" s="2">
        <f t="shared" si="77"/>
        <v>44431.5</v>
      </c>
      <c r="L1287" s="80">
        <v>44439.5</v>
      </c>
      <c r="M1287" s="79">
        <v>44468.5</v>
      </c>
      <c r="O1287">
        <f t="shared" si="78"/>
        <v>37</v>
      </c>
      <c r="P1287" s="3">
        <f t="shared" si="79"/>
        <v>4779.66</v>
      </c>
    </row>
    <row r="1288" spans="1:16" x14ac:dyDescent="0.35">
      <c r="A1288" t="s">
        <v>395</v>
      </c>
      <c r="B1288" s="21" t="s">
        <v>313</v>
      </c>
      <c r="C1288" s="46">
        <v>44439</v>
      </c>
      <c r="D1288" s="2">
        <v>44439</v>
      </c>
      <c r="E1288" s="68" t="s">
        <v>544</v>
      </c>
      <c r="F1288" t="s">
        <v>546</v>
      </c>
      <c r="G1288" s="3">
        <v>30.25</v>
      </c>
      <c r="H1288" s="2">
        <v>44424</v>
      </c>
      <c r="I1288" s="2">
        <v>44439</v>
      </c>
      <c r="J1288">
        <f t="shared" si="76"/>
        <v>16</v>
      </c>
      <c r="K1288" s="2">
        <f t="shared" si="77"/>
        <v>44431.5</v>
      </c>
      <c r="L1288" s="80">
        <v>44439.5</v>
      </c>
      <c r="M1288" s="79">
        <v>44468.5</v>
      </c>
      <c r="O1288">
        <f t="shared" si="78"/>
        <v>37</v>
      </c>
      <c r="P1288" s="3">
        <f t="shared" si="79"/>
        <v>1119.25</v>
      </c>
    </row>
    <row r="1289" spans="1:16" x14ac:dyDescent="0.35">
      <c r="A1289" t="s">
        <v>395</v>
      </c>
      <c r="B1289" s="21" t="s">
        <v>313</v>
      </c>
      <c r="C1289" s="46">
        <v>44439</v>
      </c>
      <c r="D1289" s="2">
        <v>44439</v>
      </c>
      <c r="E1289" s="68" t="s">
        <v>544</v>
      </c>
      <c r="F1289" t="s">
        <v>545</v>
      </c>
      <c r="G1289" s="3">
        <v>772.27999999999975</v>
      </c>
      <c r="H1289" s="2">
        <v>44424</v>
      </c>
      <c r="I1289" s="2">
        <v>44439</v>
      </c>
      <c r="J1289">
        <f t="shared" si="76"/>
        <v>16</v>
      </c>
      <c r="K1289" s="2">
        <f t="shared" si="77"/>
        <v>44431.5</v>
      </c>
      <c r="L1289" s="80">
        <v>44439.5</v>
      </c>
      <c r="M1289" s="79">
        <v>44448.5</v>
      </c>
      <c r="O1289">
        <f t="shared" si="78"/>
        <v>17</v>
      </c>
      <c r="P1289" s="3">
        <f t="shared" si="79"/>
        <v>13128.759999999995</v>
      </c>
    </row>
    <row r="1290" spans="1:16" x14ac:dyDescent="0.35">
      <c r="A1290" t="s">
        <v>395</v>
      </c>
      <c r="B1290" s="21" t="s">
        <v>313</v>
      </c>
      <c r="C1290" s="46">
        <v>44439</v>
      </c>
      <c r="D1290" s="2">
        <v>44439</v>
      </c>
      <c r="E1290" s="68" t="s">
        <v>544</v>
      </c>
      <c r="F1290" t="s">
        <v>546</v>
      </c>
      <c r="G1290" s="3">
        <v>66155.339999999895</v>
      </c>
      <c r="H1290" s="2">
        <v>44424</v>
      </c>
      <c r="I1290" s="2">
        <v>44439</v>
      </c>
      <c r="J1290">
        <f t="shared" ref="J1290:J1353" si="80">I1290-H1290+1</f>
        <v>16</v>
      </c>
      <c r="K1290" s="2">
        <f t="shared" ref="K1290:K1353" si="81">(H1290+I1290)/2</f>
        <v>44431.5</v>
      </c>
      <c r="L1290" s="80">
        <v>44439.5</v>
      </c>
      <c r="M1290" s="79">
        <v>44468.5</v>
      </c>
      <c r="O1290">
        <f t="shared" ref="O1290:O1353" si="82">M1290-K1290</f>
        <v>37</v>
      </c>
      <c r="P1290" s="3">
        <f t="shared" ref="P1290:P1353" si="83">G1290*O1290</f>
        <v>2447747.5799999959</v>
      </c>
    </row>
    <row r="1291" spans="1:16" x14ac:dyDescent="0.35">
      <c r="A1291" t="s">
        <v>396</v>
      </c>
      <c r="B1291" s="70" t="s">
        <v>313</v>
      </c>
      <c r="C1291" s="62">
        <v>44454</v>
      </c>
      <c r="D1291" s="62">
        <v>44454</v>
      </c>
      <c r="E1291" s="70" t="s">
        <v>430</v>
      </c>
      <c r="F1291" s="61" t="s">
        <v>431</v>
      </c>
      <c r="G1291" s="16">
        <v>51.36</v>
      </c>
      <c r="H1291" s="2">
        <v>42248</v>
      </c>
      <c r="I1291" s="62">
        <v>44454</v>
      </c>
      <c r="J1291">
        <f t="shared" si="80"/>
        <v>2207</v>
      </c>
      <c r="K1291" s="2">
        <f t="shared" si="81"/>
        <v>43351</v>
      </c>
      <c r="L1291" s="82">
        <v>44454.5</v>
      </c>
      <c r="M1291" s="82">
        <v>44454.5</v>
      </c>
      <c r="O1291">
        <f t="shared" si="82"/>
        <v>1103.5</v>
      </c>
      <c r="P1291" s="3">
        <f t="shared" si="83"/>
        <v>56675.76</v>
      </c>
    </row>
    <row r="1292" spans="1:16" x14ac:dyDescent="0.35">
      <c r="A1292" t="s">
        <v>396</v>
      </c>
      <c r="B1292" s="70" t="s">
        <v>313</v>
      </c>
      <c r="C1292" s="62">
        <v>44454</v>
      </c>
      <c r="D1292" s="62">
        <v>44454</v>
      </c>
      <c r="E1292" s="70" t="s">
        <v>432</v>
      </c>
      <c r="F1292" s="61" t="s">
        <v>433</v>
      </c>
      <c r="G1292" s="16">
        <v>77.03</v>
      </c>
      <c r="H1292" s="2">
        <v>42248</v>
      </c>
      <c r="I1292" s="62">
        <v>44454</v>
      </c>
      <c r="J1292">
        <f t="shared" si="80"/>
        <v>2207</v>
      </c>
      <c r="K1292" s="2">
        <f t="shared" si="81"/>
        <v>43351</v>
      </c>
      <c r="L1292" s="82">
        <v>44454.5</v>
      </c>
      <c r="M1292" s="82">
        <v>44454.5</v>
      </c>
      <c r="O1292">
        <f t="shared" si="82"/>
        <v>1103.5</v>
      </c>
      <c r="P1292" s="3">
        <f t="shared" si="83"/>
        <v>85002.604999999996</v>
      </c>
    </row>
    <row r="1293" spans="1:16" x14ac:dyDescent="0.35">
      <c r="A1293" t="s">
        <v>396</v>
      </c>
      <c r="B1293" s="70" t="s">
        <v>313</v>
      </c>
      <c r="C1293" s="62">
        <v>44454</v>
      </c>
      <c r="D1293" s="62">
        <v>44454</v>
      </c>
      <c r="E1293" s="70" t="s">
        <v>434</v>
      </c>
      <c r="F1293" s="61" t="s">
        <v>435</v>
      </c>
      <c r="G1293" s="16">
        <v>154.06</v>
      </c>
      <c r="H1293" s="2">
        <v>42248</v>
      </c>
      <c r="I1293" s="62">
        <v>44454</v>
      </c>
      <c r="J1293">
        <f t="shared" si="80"/>
        <v>2207</v>
      </c>
      <c r="K1293" s="2">
        <f t="shared" si="81"/>
        <v>43351</v>
      </c>
      <c r="L1293" s="82">
        <v>44454.5</v>
      </c>
      <c r="M1293" s="82">
        <v>44454.5</v>
      </c>
      <c r="O1293">
        <f t="shared" si="82"/>
        <v>1103.5</v>
      </c>
      <c r="P1293" s="3">
        <f t="shared" si="83"/>
        <v>170005.21</v>
      </c>
    </row>
    <row r="1294" spans="1:16" x14ac:dyDescent="0.35">
      <c r="A1294" t="s">
        <v>396</v>
      </c>
      <c r="B1294" s="70" t="s">
        <v>313</v>
      </c>
      <c r="C1294" s="62">
        <v>44454</v>
      </c>
      <c r="D1294" s="62">
        <v>44454</v>
      </c>
      <c r="E1294" s="70" t="s">
        <v>440</v>
      </c>
      <c r="F1294" s="61" t="s">
        <v>441</v>
      </c>
      <c r="G1294" s="16">
        <v>7.01</v>
      </c>
      <c r="H1294" s="2">
        <v>42248</v>
      </c>
      <c r="I1294" s="62">
        <v>44454</v>
      </c>
      <c r="J1294">
        <f t="shared" si="80"/>
        <v>2207</v>
      </c>
      <c r="K1294" s="2">
        <f t="shared" si="81"/>
        <v>43351</v>
      </c>
      <c r="L1294" s="82">
        <v>44454.5</v>
      </c>
      <c r="M1294" s="79">
        <v>44468.5</v>
      </c>
      <c r="O1294">
        <f t="shared" si="82"/>
        <v>1117.5</v>
      </c>
      <c r="P1294" s="3">
        <f t="shared" si="83"/>
        <v>7833.6750000000002</v>
      </c>
    </row>
    <row r="1295" spans="1:16" x14ac:dyDescent="0.35">
      <c r="A1295" t="s">
        <v>396</v>
      </c>
      <c r="B1295" s="70" t="s">
        <v>313</v>
      </c>
      <c r="C1295" s="62">
        <v>44454</v>
      </c>
      <c r="D1295" s="62">
        <v>44454</v>
      </c>
      <c r="E1295" s="70" t="s">
        <v>442</v>
      </c>
      <c r="F1295" s="61" t="s">
        <v>443</v>
      </c>
      <c r="G1295" s="16">
        <v>15.5</v>
      </c>
      <c r="H1295" s="2">
        <v>42248</v>
      </c>
      <c r="I1295" s="62">
        <v>44454</v>
      </c>
      <c r="J1295">
        <f t="shared" si="80"/>
        <v>2207</v>
      </c>
      <c r="K1295" s="2">
        <f t="shared" si="81"/>
        <v>43351</v>
      </c>
      <c r="L1295" s="82">
        <v>44454.5</v>
      </c>
      <c r="M1295" s="82">
        <v>44454.5</v>
      </c>
      <c r="O1295">
        <f t="shared" si="82"/>
        <v>1103.5</v>
      </c>
      <c r="P1295" s="3">
        <f t="shared" si="83"/>
        <v>17104.25</v>
      </c>
    </row>
    <row r="1296" spans="1:16" x14ac:dyDescent="0.35">
      <c r="A1296" t="s">
        <v>396</v>
      </c>
      <c r="B1296" s="70" t="s">
        <v>313</v>
      </c>
      <c r="C1296" s="62">
        <v>44454</v>
      </c>
      <c r="D1296" s="62">
        <v>44454</v>
      </c>
      <c r="E1296" s="70" t="s">
        <v>444</v>
      </c>
      <c r="F1296" s="61" t="s">
        <v>445</v>
      </c>
      <c r="G1296" s="16">
        <v>235.92</v>
      </c>
      <c r="H1296" s="2">
        <v>42248</v>
      </c>
      <c r="I1296" s="62">
        <v>44454</v>
      </c>
      <c r="J1296">
        <f t="shared" si="80"/>
        <v>2207</v>
      </c>
      <c r="K1296" s="2">
        <f t="shared" si="81"/>
        <v>43351</v>
      </c>
      <c r="L1296" s="82">
        <v>44454.5</v>
      </c>
      <c r="M1296" s="82">
        <v>44454.5</v>
      </c>
      <c r="O1296">
        <f t="shared" si="82"/>
        <v>1103.5</v>
      </c>
      <c r="P1296" s="3">
        <f t="shared" si="83"/>
        <v>260337.71999999997</v>
      </c>
    </row>
    <row r="1297" spans="1:16" x14ac:dyDescent="0.35">
      <c r="A1297" t="s">
        <v>396</v>
      </c>
      <c r="B1297" s="70" t="s">
        <v>313</v>
      </c>
      <c r="C1297" s="82">
        <v>44454</v>
      </c>
      <c r="D1297" s="82">
        <v>44454</v>
      </c>
      <c r="E1297" s="70" t="s">
        <v>492</v>
      </c>
      <c r="F1297" s="61" t="s">
        <v>493</v>
      </c>
      <c r="G1297" s="16">
        <v>30</v>
      </c>
      <c r="H1297" s="2">
        <v>44440</v>
      </c>
      <c r="I1297" s="82">
        <v>44454</v>
      </c>
      <c r="J1297">
        <f t="shared" si="80"/>
        <v>15</v>
      </c>
      <c r="K1297" s="2">
        <f t="shared" si="81"/>
        <v>44447</v>
      </c>
      <c r="L1297" s="82">
        <v>44454.5</v>
      </c>
      <c r="M1297" s="79">
        <v>44427.5</v>
      </c>
      <c r="O1297">
        <f t="shared" si="82"/>
        <v>-19.5</v>
      </c>
      <c r="P1297" s="3">
        <f t="shared" si="83"/>
        <v>-585</v>
      </c>
    </row>
    <row r="1298" spans="1:16" x14ac:dyDescent="0.35">
      <c r="A1298" t="s">
        <v>396</v>
      </c>
      <c r="B1298" s="70" t="s">
        <v>313</v>
      </c>
      <c r="C1298" s="62">
        <v>44454</v>
      </c>
      <c r="D1298" s="62">
        <v>44454</v>
      </c>
      <c r="E1298" s="70" t="s">
        <v>436</v>
      </c>
      <c r="F1298" s="61" t="s">
        <v>437</v>
      </c>
      <c r="G1298" s="16">
        <v>294.27</v>
      </c>
      <c r="H1298" s="2">
        <v>42248</v>
      </c>
      <c r="I1298" s="62">
        <v>44454</v>
      </c>
      <c r="J1298">
        <f t="shared" si="80"/>
        <v>2207</v>
      </c>
      <c r="K1298" s="2">
        <f t="shared" si="81"/>
        <v>43351</v>
      </c>
      <c r="L1298" s="82">
        <v>44454.5</v>
      </c>
      <c r="M1298" s="82">
        <v>44454.5</v>
      </c>
      <c r="O1298">
        <f t="shared" si="82"/>
        <v>1103.5</v>
      </c>
      <c r="P1298" s="3">
        <f t="shared" si="83"/>
        <v>324726.94500000001</v>
      </c>
    </row>
    <row r="1299" spans="1:16" x14ac:dyDescent="0.35">
      <c r="A1299" t="s">
        <v>396</v>
      </c>
      <c r="B1299" s="70" t="s">
        <v>313</v>
      </c>
      <c r="C1299" s="62">
        <v>44454</v>
      </c>
      <c r="D1299" s="62">
        <v>44454</v>
      </c>
      <c r="E1299" s="70" t="s">
        <v>440</v>
      </c>
      <c r="F1299" s="61" t="s">
        <v>441</v>
      </c>
      <c r="G1299" s="16">
        <v>9.77</v>
      </c>
      <c r="H1299" s="2">
        <v>42248</v>
      </c>
      <c r="I1299" s="62">
        <v>44454</v>
      </c>
      <c r="J1299">
        <f t="shared" si="80"/>
        <v>2207</v>
      </c>
      <c r="K1299" s="2">
        <f t="shared" si="81"/>
        <v>43351</v>
      </c>
      <c r="L1299" s="82">
        <v>44454.5</v>
      </c>
      <c r="M1299" s="79">
        <v>44468.5</v>
      </c>
      <c r="O1299">
        <f t="shared" si="82"/>
        <v>1117.5</v>
      </c>
      <c r="P1299" s="3">
        <f t="shared" si="83"/>
        <v>10917.975</v>
      </c>
    </row>
    <row r="1300" spans="1:16" x14ac:dyDescent="0.35">
      <c r="A1300" t="s">
        <v>396</v>
      </c>
      <c r="B1300" s="70" t="s">
        <v>313</v>
      </c>
      <c r="C1300" s="62">
        <v>44454</v>
      </c>
      <c r="D1300" s="62">
        <v>44454</v>
      </c>
      <c r="E1300" s="70" t="s">
        <v>468</v>
      </c>
      <c r="F1300" s="61" t="s">
        <v>469</v>
      </c>
      <c r="G1300" s="16">
        <v>0.39</v>
      </c>
      <c r="H1300" s="2">
        <v>42248</v>
      </c>
      <c r="I1300" s="62">
        <v>44454</v>
      </c>
      <c r="J1300">
        <f t="shared" si="80"/>
        <v>2207</v>
      </c>
      <c r="K1300" s="2">
        <f t="shared" si="81"/>
        <v>43351</v>
      </c>
      <c r="L1300" s="82">
        <v>44454.5</v>
      </c>
      <c r="M1300" s="82">
        <v>44454.5</v>
      </c>
      <c r="O1300">
        <f t="shared" si="82"/>
        <v>1103.5</v>
      </c>
      <c r="P1300" s="3">
        <f t="shared" si="83"/>
        <v>430.36500000000001</v>
      </c>
    </row>
    <row r="1301" spans="1:16" x14ac:dyDescent="0.35">
      <c r="A1301" t="s">
        <v>396</v>
      </c>
      <c r="B1301" s="70" t="s">
        <v>313</v>
      </c>
      <c r="C1301" s="62">
        <v>44454</v>
      </c>
      <c r="D1301" s="62">
        <v>44454</v>
      </c>
      <c r="E1301" s="70" t="s">
        <v>442</v>
      </c>
      <c r="F1301" s="61" t="s">
        <v>443</v>
      </c>
      <c r="G1301" s="16">
        <v>24.46</v>
      </c>
      <c r="H1301" s="2">
        <v>42248</v>
      </c>
      <c r="I1301" s="62">
        <v>44454</v>
      </c>
      <c r="J1301">
        <f t="shared" si="80"/>
        <v>2207</v>
      </c>
      <c r="K1301" s="2">
        <f t="shared" si="81"/>
        <v>43351</v>
      </c>
      <c r="L1301" s="82">
        <v>44454.5</v>
      </c>
      <c r="M1301" s="82">
        <v>44454.5</v>
      </c>
      <c r="O1301">
        <f t="shared" si="82"/>
        <v>1103.5</v>
      </c>
      <c r="P1301" s="3">
        <f t="shared" si="83"/>
        <v>26991.61</v>
      </c>
    </row>
    <row r="1302" spans="1:16" x14ac:dyDescent="0.35">
      <c r="A1302" t="s">
        <v>396</v>
      </c>
      <c r="B1302" s="70" t="s">
        <v>313</v>
      </c>
      <c r="C1302" s="62">
        <v>44454</v>
      </c>
      <c r="D1302" s="62">
        <v>44454</v>
      </c>
      <c r="E1302" s="70" t="s">
        <v>476</v>
      </c>
      <c r="F1302" s="61" t="s">
        <v>477</v>
      </c>
      <c r="G1302" s="16">
        <v>0.75</v>
      </c>
      <c r="H1302" s="2">
        <v>42248</v>
      </c>
      <c r="I1302" s="62">
        <v>44454</v>
      </c>
      <c r="J1302">
        <f t="shared" si="80"/>
        <v>2207</v>
      </c>
      <c r="K1302" s="2">
        <f t="shared" si="81"/>
        <v>43351</v>
      </c>
      <c r="L1302" s="82">
        <v>44454.5</v>
      </c>
      <c r="M1302" s="82">
        <v>44454.5</v>
      </c>
      <c r="O1302">
        <f t="shared" si="82"/>
        <v>1103.5</v>
      </c>
      <c r="P1302" s="3">
        <f t="shared" si="83"/>
        <v>827.625</v>
      </c>
    </row>
    <row r="1303" spans="1:16" x14ac:dyDescent="0.35">
      <c r="A1303" t="s">
        <v>396</v>
      </c>
      <c r="B1303" s="70" t="s">
        <v>313</v>
      </c>
      <c r="C1303" s="62">
        <v>44454</v>
      </c>
      <c r="D1303" s="62">
        <v>44454</v>
      </c>
      <c r="E1303" s="70" t="s">
        <v>478</v>
      </c>
      <c r="F1303" s="61" t="s">
        <v>479</v>
      </c>
      <c r="G1303" s="16">
        <v>207.7</v>
      </c>
      <c r="H1303" s="2">
        <v>42248</v>
      </c>
      <c r="I1303" s="62">
        <v>44454</v>
      </c>
      <c r="J1303">
        <f t="shared" si="80"/>
        <v>2207</v>
      </c>
      <c r="K1303" s="2">
        <f t="shared" si="81"/>
        <v>43351</v>
      </c>
      <c r="L1303" s="82">
        <v>44454.5</v>
      </c>
      <c r="M1303" s="82">
        <v>44454.5</v>
      </c>
      <c r="O1303">
        <f t="shared" si="82"/>
        <v>1103.5</v>
      </c>
      <c r="P1303" s="3">
        <f t="shared" si="83"/>
        <v>229196.94999999998</v>
      </c>
    </row>
    <row r="1304" spans="1:16" x14ac:dyDescent="0.35">
      <c r="A1304" t="s">
        <v>396</v>
      </c>
      <c r="B1304" s="70" t="s">
        <v>313</v>
      </c>
      <c r="C1304" s="62">
        <v>44454</v>
      </c>
      <c r="D1304" s="62">
        <v>44454</v>
      </c>
      <c r="E1304" s="70" t="s">
        <v>488</v>
      </c>
      <c r="F1304" s="61" t="s">
        <v>489</v>
      </c>
      <c r="G1304" s="16">
        <v>6.95</v>
      </c>
      <c r="H1304" s="2">
        <v>42248</v>
      </c>
      <c r="I1304" s="62">
        <v>44454</v>
      </c>
      <c r="J1304">
        <f t="shared" si="80"/>
        <v>2207</v>
      </c>
      <c r="K1304" s="2">
        <f t="shared" si="81"/>
        <v>43351</v>
      </c>
      <c r="L1304" s="82">
        <v>44454.5</v>
      </c>
      <c r="M1304" s="79">
        <v>44484.5</v>
      </c>
      <c r="O1304">
        <f t="shared" si="82"/>
        <v>1133.5</v>
      </c>
      <c r="P1304" s="3">
        <f t="shared" si="83"/>
        <v>7877.8249999999998</v>
      </c>
    </row>
    <row r="1305" spans="1:16" x14ac:dyDescent="0.35">
      <c r="A1305" t="s">
        <v>396</v>
      </c>
      <c r="B1305" s="70" t="s">
        <v>313</v>
      </c>
      <c r="C1305" s="62">
        <v>44454</v>
      </c>
      <c r="D1305" s="62">
        <v>44454</v>
      </c>
      <c r="E1305" s="70" t="s">
        <v>444</v>
      </c>
      <c r="F1305" s="61" t="s">
        <v>445</v>
      </c>
      <c r="G1305" s="16">
        <v>180.93</v>
      </c>
      <c r="H1305" s="2">
        <v>42248</v>
      </c>
      <c r="I1305" s="62">
        <v>44454</v>
      </c>
      <c r="J1305">
        <f t="shared" si="80"/>
        <v>2207</v>
      </c>
      <c r="K1305" s="2">
        <f t="shared" si="81"/>
        <v>43351</v>
      </c>
      <c r="L1305" s="82">
        <v>44454.5</v>
      </c>
      <c r="M1305" s="82">
        <v>44454.5</v>
      </c>
      <c r="O1305">
        <f t="shared" si="82"/>
        <v>1103.5</v>
      </c>
      <c r="P1305" s="3">
        <f t="shared" si="83"/>
        <v>199656.255</v>
      </c>
    </row>
    <row r="1306" spans="1:16" x14ac:dyDescent="0.35">
      <c r="A1306" t="s">
        <v>396</v>
      </c>
      <c r="B1306" s="70" t="s">
        <v>313</v>
      </c>
      <c r="C1306" s="62">
        <v>44454</v>
      </c>
      <c r="D1306" s="62">
        <v>44454</v>
      </c>
      <c r="E1306" s="70" t="s">
        <v>494</v>
      </c>
      <c r="F1306" s="61" t="s">
        <v>495</v>
      </c>
      <c r="G1306" s="16">
        <v>11.36</v>
      </c>
      <c r="H1306" s="2">
        <v>42248</v>
      </c>
      <c r="I1306" s="62">
        <v>44454</v>
      </c>
      <c r="J1306">
        <f t="shared" si="80"/>
        <v>2207</v>
      </c>
      <c r="K1306" s="2">
        <f t="shared" si="81"/>
        <v>43351</v>
      </c>
      <c r="L1306" s="82">
        <v>44454.5</v>
      </c>
      <c r="M1306" s="82">
        <v>44454.5</v>
      </c>
      <c r="O1306">
        <f t="shared" si="82"/>
        <v>1103.5</v>
      </c>
      <c r="P1306" s="3">
        <f t="shared" si="83"/>
        <v>12535.76</v>
      </c>
    </row>
    <row r="1307" spans="1:16" x14ac:dyDescent="0.35">
      <c r="A1307" t="s">
        <v>396</v>
      </c>
      <c r="B1307" s="70" t="s">
        <v>313</v>
      </c>
      <c r="C1307" s="62">
        <v>44454</v>
      </c>
      <c r="D1307" s="62">
        <v>44454</v>
      </c>
      <c r="E1307" s="70" t="s">
        <v>496</v>
      </c>
      <c r="F1307" s="61" t="s">
        <v>497</v>
      </c>
      <c r="G1307" s="16">
        <v>7.58</v>
      </c>
      <c r="H1307" s="2">
        <v>42248</v>
      </c>
      <c r="I1307" s="62">
        <v>44454</v>
      </c>
      <c r="J1307">
        <f t="shared" si="80"/>
        <v>2207</v>
      </c>
      <c r="K1307" s="2">
        <f t="shared" si="81"/>
        <v>43351</v>
      </c>
      <c r="L1307" s="82">
        <v>44454.5</v>
      </c>
      <c r="M1307" s="82">
        <v>44454.5</v>
      </c>
      <c r="O1307">
        <f t="shared" si="82"/>
        <v>1103.5</v>
      </c>
      <c r="P1307" s="3">
        <f t="shared" si="83"/>
        <v>8364.5300000000007</v>
      </c>
    </row>
    <row r="1308" spans="1:16" x14ac:dyDescent="0.35">
      <c r="A1308" t="s">
        <v>396</v>
      </c>
      <c r="B1308" s="70" t="s">
        <v>313</v>
      </c>
      <c r="C1308" s="62">
        <v>44454</v>
      </c>
      <c r="D1308" s="62">
        <v>44454</v>
      </c>
      <c r="E1308" s="70" t="s">
        <v>498</v>
      </c>
      <c r="F1308" s="61" t="s">
        <v>499</v>
      </c>
      <c r="G1308" s="16">
        <v>4.04</v>
      </c>
      <c r="H1308" s="2">
        <v>42248</v>
      </c>
      <c r="I1308" s="62">
        <v>44454</v>
      </c>
      <c r="J1308">
        <f t="shared" si="80"/>
        <v>2207</v>
      </c>
      <c r="K1308" s="2">
        <f t="shared" si="81"/>
        <v>43351</v>
      </c>
      <c r="L1308" s="82">
        <v>44454.5</v>
      </c>
      <c r="M1308" s="82">
        <v>44454.5</v>
      </c>
      <c r="O1308">
        <f t="shared" si="82"/>
        <v>1103.5</v>
      </c>
      <c r="P1308" s="3">
        <f t="shared" si="83"/>
        <v>4458.1400000000003</v>
      </c>
    </row>
    <row r="1309" spans="1:16" x14ac:dyDescent="0.35">
      <c r="A1309" t="s">
        <v>396</v>
      </c>
      <c r="B1309" s="70" t="s">
        <v>313</v>
      </c>
      <c r="C1309" s="62">
        <v>44454</v>
      </c>
      <c r="D1309" s="62">
        <v>44454</v>
      </c>
      <c r="E1309" s="70" t="s">
        <v>500</v>
      </c>
      <c r="F1309" s="61" t="s">
        <v>501</v>
      </c>
      <c r="G1309" s="16">
        <v>4.71</v>
      </c>
      <c r="H1309" s="2">
        <v>42248</v>
      </c>
      <c r="I1309" s="62">
        <v>44454</v>
      </c>
      <c r="J1309">
        <f t="shared" si="80"/>
        <v>2207</v>
      </c>
      <c r="K1309" s="2">
        <f t="shared" si="81"/>
        <v>43351</v>
      </c>
      <c r="L1309" s="82">
        <v>44454.5</v>
      </c>
      <c r="M1309" s="82">
        <v>44454.5</v>
      </c>
      <c r="O1309">
        <f t="shared" si="82"/>
        <v>1103.5</v>
      </c>
      <c r="P1309" s="3">
        <f t="shared" si="83"/>
        <v>5197.4849999999997</v>
      </c>
    </row>
    <row r="1310" spans="1:16" x14ac:dyDescent="0.35">
      <c r="A1310" t="s">
        <v>396</v>
      </c>
      <c r="B1310" s="70" t="s">
        <v>313</v>
      </c>
      <c r="C1310" s="62">
        <v>44454</v>
      </c>
      <c r="D1310" s="62">
        <v>44454</v>
      </c>
      <c r="E1310" s="70" t="s">
        <v>430</v>
      </c>
      <c r="F1310" s="61" t="s">
        <v>431</v>
      </c>
      <c r="G1310" s="16">
        <v>50.92</v>
      </c>
      <c r="H1310" s="2">
        <v>42248</v>
      </c>
      <c r="I1310" s="62">
        <v>44454</v>
      </c>
      <c r="J1310">
        <f t="shared" si="80"/>
        <v>2207</v>
      </c>
      <c r="K1310" s="2">
        <f t="shared" si="81"/>
        <v>43351</v>
      </c>
      <c r="L1310" s="82">
        <v>44454.5</v>
      </c>
      <c r="M1310" s="82">
        <v>44454.5</v>
      </c>
      <c r="O1310">
        <f t="shared" si="82"/>
        <v>1103.5</v>
      </c>
      <c r="P1310" s="3">
        <f t="shared" si="83"/>
        <v>56190.22</v>
      </c>
    </row>
    <row r="1311" spans="1:16" x14ac:dyDescent="0.35">
      <c r="A1311" t="s">
        <v>396</v>
      </c>
      <c r="B1311" s="70" t="s">
        <v>313</v>
      </c>
      <c r="C1311" s="62">
        <v>44454</v>
      </c>
      <c r="D1311" s="62">
        <v>44454</v>
      </c>
      <c r="E1311" s="70" t="s">
        <v>432</v>
      </c>
      <c r="F1311" s="61" t="s">
        <v>433</v>
      </c>
      <c r="G1311" s="16">
        <v>76.37</v>
      </c>
      <c r="H1311" s="2">
        <v>42248</v>
      </c>
      <c r="I1311" s="62">
        <v>44454</v>
      </c>
      <c r="J1311">
        <f t="shared" si="80"/>
        <v>2207</v>
      </c>
      <c r="K1311" s="2">
        <f t="shared" si="81"/>
        <v>43351</v>
      </c>
      <c r="L1311" s="82">
        <v>44454.5</v>
      </c>
      <c r="M1311" s="82">
        <v>44454.5</v>
      </c>
      <c r="O1311">
        <f t="shared" si="82"/>
        <v>1103.5</v>
      </c>
      <c r="P1311" s="3">
        <f t="shared" si="83"/>
        <v>84274.294999999998</v>
      </c>
    </row>
    <row r="1312" spans="1:16" x14ac:dyDescent="0.35">
      <c r="A1312" t="s">
        <v>396</v>
      </c>
      <c r="B1312" s="70" t="s">
        <v>313</v>
      </c>
      <c r="C1312" s="62">
        <v>44454</v>
      </c>
      <c r="D1312" s="62">
        <v>44454</v>
      </c>
      <c r="E1312" s="70" t="s">
        <v>434</v>
      </c>
      <c r="F1312" s="61" t="s">
        <v>435</v>
      </c>
      <c r="G1312" s="16">
        <v>127.28</v>
      </c>
      <c r="H1312" s="2">
        <v>42248</v>
      </c>
      <c r="I1312" s="62">
        <v>44454</v>
      </c>
      <c r="J1312">
        <f t="shared" si="80"/>
        <v>2207</v>
      </c>
      <c r="K1312" s="2">
        <f t="shared" si="81"/>
        <v>43351</v>
      </c>
      <c r="L1312" s="82">
        <v>44454.5</v>
      </c>
      <c r="M1312" s="82">
        <v>44454.5</v>
      </c>
      <c r="O1312">
        <f t="shared" si="82"/>
        <v>1103.5</v>
      </c>
      <c r="P1312" s="3">
        <f t="shared" si="83"/>
        <v>140453.48000000001</v>
      </c>
    </row>
    <row r="1313" spans="1:16" x14ac:dyDescent="0.35">
      <c r="A1313" t="s">
        <v>396</v>
      </c>
      <c r="B1313" s="70" t="s">
        <v>313</v>
      </c>
      <c r="C1313" s="62">
        <v>44454</v>
      </c>
      <c r="D1313" s="62">
        <v>44454</v>
      </c>
      <c r="E1313" s="70" t="s">
        <v>436</v>
      </c>
      <c r="F1313" s="61" t="s">
        <v>437</v>
      </c>
      <c r="G1313" s="16">
        <v>160.07999999999998</v>
      </c>
      <c r="H1313" s="2">
        <v>42248</v>
      </c>
      <c r="I1313" s="62">
        <v>44454</v>
      </c>
      <c r="J1313">
        <f t="shared" si="80"/>
        <v>2207</v>
      </c>
      <c r="K1313" s="2">
        <f t="shared" si="81"/>
        <v>43351</v>
      </c>
      <c r="L1313" s="82">
        <v>44454.5</v>
      </c>
      <c r="M1313" s="82">
        <v>44454.5</v>
      </c>
      <c r="O1313">
        <f t="shared" si="82"/>
        <v>1103.5</v>
      </c>
      <c r="P1313" s="3">
        <f t="shared" si="83"/>
        <v>176648.27999999997</v>
      </c>
    </row>
    <row r="1314" spans="1:16" x14ac:dyDescent="0.35">
      <c r="A1314" t="s">
        <v>396</v>
      </c>
      <c r="B1314" s="70" t="s">
        <v>313</v>
      </c>
      <c r="C1314" s="62">
        <v>44454</v>
      </c>
      <c r="D1314" s="62">
        <v>44454</v>
      </c>
      <c r="E1314" s="70" t="s">
        <v>468</v>
      </c>
      <c r="F1314" s="61" t="s">
        <v>469</v>
      </c>
      <c r="G1314" s="16">
        <v>0.85</v>
      </c>
      <c r="H1314" s="2">
        <v>42248</v>
      </c>
      <c r="I1314" s="62">
        <v>44454</v>
      </c>
      <c r="J1314">
        <f t="shared" si="80"/>
        <v>2207</v>
      </c>
      <c r="K1314" s="2">
        <f t="shared" si="81"/>
        <v>43351</v>
      </c>
      <c r="L1314" s="82">
        <v>44454.5</v>
      </c>
      <c r="M1314" s="82">
        <v>44454.5</v>
      </c>
      <c r="O1314">
        <f t="shared" si="82"/>
        <v>1103.5</v>
      </c>
      <c r="P1314" s="3">
        <f t="shared" si="83"/>
        <v>937.97500000000002</v>
      </c>
    </row>
    <row r="1315" spans="1:16" x14ac:dyDescent="0.35">
      <c r="A1315" t="s">
        <v>396</v>
      </c>
      <c r="B1315" s="70" t="s">
        <v>313</v>
      </c>
      <c r="C1315" s="62">
        <v>44454</v>
      </c>
      <c r="D1315" s="62">
        <v>44454</v>
      </c>
      <c r="E1315" s="70" t="s">
        <v>442</v>
      </c>
      <c r="F1315" s="61" t="s">
        <v>443</v>
      </c>
      <c r="G1315" s="16">
        <v>15.5</v>
      </c>
      <c r="H1315" s="2">
        <v>42248</v>
      </c>
      <c r="I1315" s="62">
        <v>44454</v>
      </c>
      <c r="J1315">
        <f t="shared" si="80"/>
        <v>2207</v>
      </c>
      <c r="K1315" s="2">
        <f t="shared" si="81"/>
        <v>43351</v>
      </c>
      <c r="L1315" s="82">
        <v>44454.5</v>
      </c>
      <c r="M1315" s="82">
        <v>44454.5</v>
      </c>
      <c r="O1315">
        <f t="shared" si="82"/>
        <v>1103.5</v>
      </c>
      <c r="P1315" s="3">
        <f t="shared" si="83"/>
        <v>17104.25</v>
      </c>
    </row>
    <row r="1316" spans="1:16" x14ac:dyDescent="0.35">
      <c r="A1316" t="s">
        <v>396</v>
      </c>
      <c r="B1316" s="70" t="s">
        <v>313</v>
      </c>
      <c r="C1316" s="62">
        <v>44454</v>
      </c>
      <c r="D1316" s="62">
        <v>44454</v>
      </c>
      <c r="E1316" s="70" t="s">
        <v>476</v>
      </c>
      <c r="F1316" s="61" t="s">
        <v>477</v>
      </c>
      <c r="G1316" s="16">
        <v>0.81</v>
      </c>
      <c r="H1316" s="2">
        <v>42248</v>
      </c>
      <c r="I1316" s="62">
        <v>44454</v>
      </c>
      <c r="J1316">
        <f t="shared" si="80"/>
        <v>2207</v>
      </c>
      <c r="K1316" s="2">
        <f t="shared" si="81"/>
        <v>43351</v>
      </c>
      <c r="L1316" s="82">
        <v>44454.5</v>
      </c>
      <c r="M1316" s="82">
        <v>44454.5</v>
      </c>
      <c r="O1316">
        <f t="shared" si="82"/>
        <v>1103.5</v>
      </c>
      <c r="P1316" s="3">
        <f t="shared" si="83"/>
        <v>893.83500000000004</v>
      </c>
    </row>
    <row r="1317" spans="1:16" x14ac:dyDescent="0.35">
      <c r="A1317" t="s">
        <v>396</v>
      </c>
      <c r="B1317" s="70" t="s">
        <v>313</v>
      </c>
      <c r="C1317" s="62">
        <v>44454</v>
      </c>
      <c r="D1317" s="62">
        <v>44454</v>
      </c>
      <c r="E1317" s="70" t="s">
        <v>478</v>
      </c>
      <c r="F1317" s="61" t="s">
        <v>479</v>
      </c>
      <c r="G1317" s="16">
        <v>50</v>
      </c>
      <c r="H1317" s="2">
        <v>42248</v>
      </c>
      <c r="I1317" s="62">
        <v>44454</v>
      </c>
      <c r="J1317">
        <f t="shared" si="80"/>
        <v>2207</v>
      </c>
      <c r="K1317" s="2">
        <f t="shared" si="81"/>
        <v>43351</v>
      </c>
      <c r="L1317" s="82">
        <v>44454.5</v>
      </c>
      <c r="M1317" s="82">
        <v>44454.5</v>
      </c>
      <c r="O1317">
        <f t="shared" si="82"/>
        <v>1103.5</v>
      </c>
      <c r="P1317" s="3">
        <f t="shared" si="83"/>
        <v>55175</v>
      </c>
    </row>
    <row r="1318" spans="1:16" x14ac:dyDescent="0.35">
      <c r="A1318" t="s">
        <v>396</v>
      </c>
      <c r="B1318" s="70" t="s">
        <v>313</v>
      </c>
      <c r="C1318" s="62">
        <v>44454</v>
      </c>
      <c r="D1318" s="62">
        <v>44454</v>
      </c>
      <c r="E1318" s="70" t="s">
        <v>480</v>
      </c>
      <c r="F1318" s="61" t="s">
        <v>481</v>
      </c>
      <c r="G1318" s="16">
        <v>50</v>
      </c>
      <c r="H1318" s="2">
        <v>42248</v>
      </c>
      <c r="I1318" s="62">
        <v>44454</v>
      </c>
      <c r="J1318">
        <f t="shared" si="80"/>
        <v>2207</v>
      </c>
      <c r="K1318" s="2">
        <f t="shared" si="81"/>
        <v>43351</v>
      </c>
      <c r="L1318" s="82">
        <v>44454.5</v>
      </c>
      <c r="M1318" s="82">
        <v>44454.5</v>
      </c>
      <c r="O1318">
        <f t="shared" si="82"/>
        <v>1103.5</v>
      </c>
      <c r="P1318" s="3">
        <f t="shared" si="83"/>
        <v>55175</v>
      </c>
    </row>
    <row r="1319" spans="1:16" x14ac:dyDescent="0.35">
      <c r="A1319" t="s">
        <v>396</v>
      </c>
      <c r="B1319" s="70" t="s">
        <v>313</v>
      </c>
      <c r="C1319" s="62">
        <v>44454</v>
      </c>
      <c r="D1319" s="62">
        <v>44454</v>
      </c>
      <c r="E1319" s="70" t="s">
        <v>444</v>
      </c>
      <c r="F1319" s="61" t="s">
        <v>445</v>
      </c>
      <c r="G1319" s="16">
        <v>29.25</v>
      </c>
      <c r="H1319" s="2">
        <v>42248</v>
      </c>
      <c r="I1319" s="62">
        <v>44454</v>
      </c>
      <c r="J1319">
        <f t="shared" si="80"/>
        <v>2207</v>
      </c>
      <c r="K1319" s="2">
        <f t="shared" si="81"/>
        <v>43351</v>
      </c>
      <c r="L1319" s="82">
        <v>44454.5</v>
      </c>
      <c r="M1319" s="82">
        <v>44454.5</v>
      </c>
      <c r="O1319">
        <f t="shared" si="82"/>
        <v>1103.5</v>
      </c>
      <c r="P1319" s="3">
        <f t="shared" si="83"/>
        <v>32277.375</v>
      </c>
    </row>
    <row r="1320" spans="1:16" x14ac:dyDescent="0.35">
      <c r="A1320" t="s">
        <v>396</v>
      </c>
      <c r="B1320" s="70" t="s">
        <v>313</v>
      </c>
      <c r="C1320" s="62">
        <v>44454</v>
      </c>
      <c r="D1320" s="62">
        <v>44454</v>
      </c>
      <c r="E1320" s="70" t="s">
        <v>494</v>
      </c>
      <c r="F1320" s="61" t="s">
        <v>495</v>
      </c>
      <c r="G1320" s="16">
        <v>14.93</v>
      </c>
      <c r="H1320" s="2">
        <v>42248</v>
      </c>
      <c r="I1320" s="62">
        <v>44454</v>
      </c>
      <c r="J1320">
        <f t="shared" si="80"/>
        <v>2207</v>
      </c>
      <c r="K1320" s="2">
        <f t="shared" si="81"/>
        <v>43351</v>
      </c>
      <c r="L1320" s="82">
        <v>44454.5</v>
      </c>
      <c r="M1320" s="82">
        <v>44454.5</v>
      </c>
      <c r="O1320">
        <f t="shared" si="82"/>
        <v>1103.5</v>
      </c>
      <c r="P1320" s="3">
        <f t="shared" si="83"/>
        <v>16475.255000000001</v>
      </c>
    </row>
    <row r="1321" spans="1:16" x14ac:dyDescent="0.35">
      <c r="A1321" t="s">
        <v>396</v>
      </c>
      <c r="B1321" s="70" t="s">
        <v>313</v>
      </c>
      <c r="C1321" s="62">
        <v>44454</v>
      </c>
      <c r="D1321" s="62">
        <v>44454</v>
      </c>
      <c r="E1321" s="70" t="s">
        <v>496</v>
      </c>
      <c r="F1321" s="61" t="s">
        <v>497</v>
      </c>
      <c r="G1321" s="16">
        <v>6.15</v>
      </c>
      <c r="H1321" s="2">
        <v>42248</v>
      </c>
      <c r="I1321" s="62">
        <v>44454</v>
      </c>
      <c r="J1321">
        <f t="shared" si="80"/>
        <v>2207</v>
      </c>
      <c r="K1321" s="2">
        <f t="shared" si="81"/>
        <v>43351</v>
      </c>
      <c r="L1321" s="82">
        <v>44454.5</v>
      </c>
      <c r="M1321" s="82">
        <v>44454.5</v>
      </c>
      <c r="O1321">
        <f t="shared" si="82"/>
        <v>1103.5</v>
      </c>
      <c r="P1321" s="3">
        <f t="shared" si="83"/>
        <v>6786.5250000000005</v>
      </c>
    </row>
    <row r="1322" spans="1:16" x14ac:dyDescent="0.35">
      <c r="A1322" t="s">
        <v>396</v>
      </c>
      <c r="B1322" s="70" t="s">
        <v>313</v>
      </c>
      <c r="C1322" s="62">
        <v>44454</v>
      </c>
      <c r="D1322" s="62">
        <v>44454</v>
      </c>
      <c r="E1322" s="70" t="s">
        <v>430</v>
      </c>
      <c r="F1322" s="61" t="s">
        <v>431</v>
      </c>
      <c r="G1322" s="16">
        <v>666.85</v>
      </c>
      <c r="H1322" s="2">
        <v>42248</v>
      </c>
      <c r="I1322" s="62">
        <v>44454</v>
      </c>
      <c r="J1322">
        <f t="shared" si="80"/>
        <v>2207</v>
      </c>
      <c r="K1322" s="2">
        <f t="shared" si="81"/>
        <v>43351</v>
      </c>
      <c r="L1322" s="82">
        <v>44454.5</v>
      </c>
      <c r="M1322" s="82">
        <v>44454.5</v>
      </c>
      <c r="O1322">
        <f t="shared" si="82"/>
        <v>1103.5</v>
      </c>
      <c r="P1322" s="3">
        <f t="shared" si="83"/>
        <v>735868.97499999998</v>
      </c>
    </row>
    <row r="1323" spans="1:16" x14ac:dyDescent="0.35">
      <c r="A1323" t="s">
        <v>396</v>
      </c>
      <c r="B1323" s="70" t="s">
        <v>313</v>
      </c>
      <c r="C1323" s="62">
        <v>44454</v>
      </c>
      <c r="D1323" s="62">
        <v>44454</v>
      </c>
      <c r="E1323" s="70" t="s">
        <v>432</v>
      </c>
      <c r="F1323" s="61" t="s">
        <v>433</v>
      </c>
      <c r="G1323" s="16">
        <v>1258.72</v>
      </c>
      <c r="H1323" s="2">
        <v>42248</v>
      </c>
      <c r="I1323" s="62">
        <v>44454</v>
      </c>
      <c r="J1323">
        <f t="shared" si="80"/>
        <v>2207</v>
      </c>
      <c r="K1323" s="2">
        <f t="shared" si="81"/>
        <v>43351</v>
      </c>
      <c r="L1323" s="82">
        <v>44454.5</v>
      </c>
      <c r="M1323" s="82">
        <v>44454.5</v>
      </c>
      <c r="O1323">
        <f t="shared" si="82"/>
        <v>1103.5</v>
      </c>
      <c r="P1323" s="3">
        <f t="shared" si="83"/>
        <v>1388997.52</v>
      </c>
    </row>
    <row r="1324" spans="1:16" x14ac:dyDescent="0.35">
      <c r="A1324" t="s">
        <v>396</v>
      </c>
      <c r="B1324" s="70" t="s">
        <v>313</v>
      </c>
      <c r="C1324" s="62">
        <v>44454</v>
      </c>
      <c r="D1324" s="62">
        <v>44454</v>
      </c>
      <c r="E1324" s="70" t="s">
        <v>434</v>
      </c>
      <c r="F1324" s="61" t="s">
        <v>435</v>
      </c>
      <c r="G1324" s="16">
        <v>1638.71</v>
      </c>
      <c r="H1324" s="2">
        <v>42248</v>
      </c>
      <c r="I1324" s="62">
        <v>44454</v>
      </c>
      <c r="J1324">
        <f t="shared" si="80"/>
        <v>2207</v>
      </c>
      <c r="K1324" s="2">
        <f t="shared" si="81"/>
        <v>43351</v>
      </c>
      <c r="L1324" s="82">
        <v>44454.5</v>
      </c>
      <c r="M1324" s="82">
        <v>44454.5</v>
      </c>
      <c r="O1324">
        <f t="shared" si="82"/>
        <v>1103.5</v>
      </c>
      <c r="P1324" s="3">
        <f t="shared" si="83"/>
        <v>1808316.4850000001</v>
      </c>
    </row>
    <row r="1325" spans="1:16" x14ac:dyDescent="0.35">
      <c r="A1325" t="s">
        <v>396</v>
      </c>
      <c r="B1325" s="70" t="s">
        <v>313</v>
      </c>
      <c r="C1325" s="62">
        <v>44454</v>
      </c>
      <c r="D1325" s="62">
        <v>44454</v>
      </c>
      <c r="E1325" s="70" t="s">
        <v>438</v>
      </c>
      <c r="F1325" s="61" t="s">
        <v>439</v>
      </c>
      <c r="G1325" s="16">
        <v>736.28</v>
      </c>
      <c r="H1325" s="2">
        <v>42248</v>
      </c>
      <c r="I1325" s="62">
        <v>44454</v>
      </c>
      <c r="J1325">
        <f t="shared" si="80"/>
        <v>2207</v>
      </c>
      <c r="K1325" s="2">
        <f t="shared" si="81"/>
        <v>43351</v>
      </c>
      <c r="L1325" s="82">
        <v>44454.5</v>
      </c>
      <c r="M1325" s="82">
        <v>44454.5</v>
      </c>
      <c r="O1325">
        <f t="shared" si="82"/>
        <v>1103.5</v>
      </c>
      <c r="P1325" s="3">
        <f t="shared" si="83"/>
        <v>812484.98</v>
      </c>
    </row>
    <row r="1326" spans="1:16" x14ac:dyDescent="0.35">
      <c r="A1326" t="s">
        <v>396</v>
      </c>
      <c r="B1326" s="70" t="s">
        <v>313</v>
      </c>
      <c r="C1326" s="62">
        <v>44454</v>
      </c>
      <c r="D1326" s="62">
        <v>44454</v>
      </c>
      <c r="E1326" s="70" t="s">
        <v>440</v>
      </c>
      <c r="F1326" s="61" t="s">
        <v>441</v>
      </c>
      <c r="G1326" s="16">
        <v>27.619999999999997</v>
      </c>
      <c r="H1326" s="2">
        <v>42248</v>
      </c>
      <c r="I1326" s="62">
        <v>44454</v>
      </c>
      <c r="J1326">
        <f t="shared" si="80"/>
        <v>2207</v>
      </c>
      <c r="K1326" s="2">
        <f t="shared" si="81"/>
        <v>43351</v>
      </c>
      <c r="L1326" s="82">
        <v>44454.5</v>
      </c>
      <c r="M1326" s="79">
        <v>44468.5</v>
      </c>
      <c r="O1326">
        <f t="shared" si="82"/>
        <v>1117.5</v>
      </c>
      <c r="P1326" s="3">
        <f t="shared" si="83"/>
        <v>30865.35</v>
      </c>
    </row>
    <row r="1327" spans="1:16" x14ac:dyDescent="0.35">
      <c r="A1327" t="s">
        <v>396</v>
      </c>
      <c r="B1327" s="70" t="s">
        <v>313</v>
      </c>
      <c r="C1327" s="62">
        <v>44454</v>
      </c>
      <c r="D1327" s="62">
        <v>44454</v>
      </c>
      <c r="E1327" s="70" t="s">
        <v>442</v>
      </c>
      <c r="F1327" s="61" t="s">
        <v>443</v>
      </c>
      <c r="G1327" s="16">
        <v>46</v>
      </c>
      <c r="H1327" s="2">
        <v>42248</v>
      </c>
      <c r="I1327" s="62">
        <v>44454</v>
      </c>
      <c r="J1327">
        <f t="shared" si="80"/>
        <v>2207</v>
      </c>
      <c r="K1327" s="2">
        <f t="shared" si="81"/>
        <v>43351</v>
      </c>
      <c r="L1327" s="82">
        <v>44454.5</v>
      </c>
      <c r="M1327" s="82">
        <v>44454.5</v>
      </c>
      <c r="O1327">
        <f t="shared" si="82"/>
        <v>1103.5</v>
      </c>
      <c r="P1327" s="3">
        <f t="shared" si="83"/>
        <v>50761</v>
      </c>
    </row>
    <row r="1328" spans="1:16" x14ac:dyDescent="0.35">
      <c r="A1328" t="s">
        <v>396</v>
      </c>
      <c r="B1328" s="70" t="s">
        <v>313</v>
      </c>
      <c r="C1328" s="62">
        <v>44454</v>
      </c>
      <c r="D1328" s="62">
        <v>44454</v>
      </c>
      <c r="E1328" s="70" t="s">
        <v>476</v>
      </c>
      <c r="F1328" s="61" t="s">
        <v>477</v>
      </c>
      <c r="G1328" s="16">
        <v>0.82</v>
      </c>
      <c r="H1328" s="2">
        <v>42248</v>
      </c>
      <c r="I1328" s="62">
        <v>44454</v>
      </c>
      <c r="J1328">
        <f t="shared" si="80"/>
        <v>2207</v>
      </c>
      <c r="K1328" s="2">
        <f t="shared" si="81"/>
        <v>43351</v>
      </c>
      <c r="L1328" s="82">
        <v>44454.5</v>
      </c>
      <c r="M1328" s="82">
        <v>44454.5</v>
      </c>
      <c r="O1328">
        <f t="shared" si="82"/>
        <v>1103.5</v>
      </c>
      <c r="P1328" s="3">
        <f t="shared" si="83"/>
        <v>904.86999999999989</v>
      </c>
    </row>
    <row r="1329" spans="1:16" x14ac:dyDescent="0.35">
      <c r="A1329" t="s">
        <v>396</v>
      </c>
      <c r="B1329" s="70" t="s">
        <v>313</v>
      </c>
      <c r="C1329" s="62">
        <v>44454</v>
      </c>
      <c r="D1329" s="62">
        <v>44454</v>
      </c>
      <c r="E1329" s="70" t="s">
        <v>478</v>
      </c>
      <c r="F1329" s="61" t="s">
        <v>479</v>
      </c>
      <c r="G1329" s="16">
        <v>393.76</v>
      </c>
      <c r="H1329" s="2">
        <v>42248</v>
      </c>
      <c r="I1329" s="62">
        <v>44454</v>
      </c>
      <c r="J1329">
        <f t="shared" si="80"/>
        <v>2207</v>
      </c>
      <c r="K1329" s="2">
        <f t="shared" si="81"/>
        <v>43351</v>
      </c>
      <c r="L1329" s="82">
        <v>44454.5</v>
      </c>
      <c r="M1329" s="82">
        <v>44454.5</v>
      </c>
      <c r="O1329">
        <f t="shared" si="82"/>
        <v>1103.5</v>
      </c>
      <c r="P1329" s="3">
        <f t="shared" si="83"/>
        <v>434514.16</v>
      </c>
    </row>
    <row r="1330" spans="1:16" x14ac:dyDescent="0.35">
      <c r="A1330" t="s">
        <v>396</v>
      </c>
      <c r="B1330" s="70" t="s">
        <v>313</v>
      </c>
      <c r="C1330" s="62">
        <v>44454</v>
      </c>
      <c r="D1330" s="62">
        <v>44454</v>
      </c>
      <c r="E1330" s="70" t="s">
        <v>480</v>
      </c>
      <c r="F1330" s="61" t="s">
        <v>481</v>
      </c>
      <c r="G1330" s="16">
        <v>50</v>
      </c>
      <c r="H1330" s="2">
        <v>42248</v>
      </c>
      <c r="I1330" s="62">
        <v>44454</v>
      </c>
      <c r="J1330">
        <f t="shared" si="80"/>
        <v>2207</v>
      </c>
      <c r="K1330" s="2">
        <f t="shared" si="81"/>
        <v>43351</v>
      </c>
      <c r="L1330" s="82">
        <v>44454.5</v>
      </c>
      <c r="M1330" s="82">
        <v>44454.5</v>
      </c>
      <c r="O1330">
        <f t="shared" si="82"/>
        <v>1103.5</v>
      </c>
      <c r="P1330" s="3">
        <f t="shared" si="83"/>
        <v>55175</v>
      </c>
    </row>
    <row r="1331" spans="1:16" x14ac:dyDescent="0.35">
      <c r="A1331" t="s">
        <v>396</v>
      </c>
      <c r="B1331" s="70" t="s">
        <v>313</v>
      </c>
      <c r="C1331" s="62">
        <v>44454</v>
      </c>
      <c r="D1331" s="62">
        <v>44454</v>
      </c>
      <c r="E1331" s="70" t="s">
        <v>444</v>
      </c>
      <c r="F1331" s="61" t="s">
        <v>445</v>
      </c>
      <c r="G1331" s="16">
        <v>190.41000000000003</v>
      </c>
      <c r="H1331" s="2">
        <v>42248</v>
      </c>
      <c r="I1331" s="62">
        <v>44454</v>
      </c>
      <c r="J1331">
        <f t="shared" si="80"/>
        <v>2207</v>
      </c>
      <c r="K1331" s="2">
        <f t="shared" si="81"/>
        <v>43351</v>
      </c>
      <c r="L1331" s="82">
        <v>44454.5</v>
      </c>
      <c r="M1331" s="82">
        <v>44454.5</v>
      </c>
      <c r="O1331">
        <f t="shared" si="82"/>
        <v>1103.5</v>
      </c>
      <c r="P1331" s="3">
        <f t="shared" si="83"/>
        <v>210117.43500000003</v>
      </c>
    </row>
    <row r="1332" spans="1:16" x14ac:dyDescent="0.35">
      <c r="A1332" t="s">
        <v>396</v>
      </c>
      <c r="B1332" s="70" t="s">
        <v>313</v>
      </c>
      <c r="C1332" s="62">
        <v>44454</v>
      </c>
      <c r="D1332" s="62">
        <v>44454</v>
      </c>
      <c r="E1332" s="70" t="s">
        <v>494</v>
      </c>
      <c r="F1332" s="61" t="s">
        <v>495</v>
      </c>
      <c r="G1332" s="16">
        <v>27.7</v>
      </c>
      <c r="H1332" s="2">
        <v>42248</v>
      </c>
      <c r="I1332" s="62">
        <v>44454</v>
      </c>
      <c r="J1332">
        <f t="shared" si="80"/>
        <v>2207</v>
      </c>
      <c r="K1332" s="2">
        <f t="shared" si="81"/>
        <v>43351</v>
      </c>
      <c r="L1332" s="82">
        <v>44454.5</v>
      </c>
      <c r="M1332" s="82">
        <v>44454.5</v>
      </c>
      <c r="O1332">
        <f t="shared" si="82"/>
        <v>1103.5</v>
      </c>
      <c r="P1332" s="3">
        <f t="shared" si="83"/>
        <v>30566.95</v>
      </c>
    </row>
    <row r="1333" spans="1:16" x14ac:dyDescent="0.35">
      <c r="A1333" t="s">
        <v>396</v>
      </c>
      <c r="B1333" s="70" t="s">
        <v>313</v>
      </c>
      <c r="C1333" s="62">
        <v>44454</v>
      </c>
      <c r="D1333" s="62">
        <v>44454</v>
      </c>
      <c r="E1333" s="70" t="s">
        <v>496</v>
      </c>
      <c r="F1333" s="61" t="s">
        <v>497</v>
      </c>
      <c r="G1333" s="16">
        <v>8.5</v>
      </c>
      <c r="H1333" s="2">
        <v>42248</v>
      </c>
      <c r="I1333" s="62">
        <v>44454</v>
      </c>
      <c r="J1333">
        <f t="shared" si="80"/>
        <v>2207</v>
      </c>
      <c r="K1333" s="2">
        <f t="shared" si="81"/>
        <v>43351</v>
      </c>
      <c r="L1333" s="82">
        <v>44454.5</v>
      </c>
      <c r="M1333" s="82">
        <v>44454.5</v>
      </c>
      <c r="O1333">
        <f t="shared" si="82"/>
        <v>1103.5</v>
      </c>
      <c r="P1333" s="3">
        <f t="shared" si="83"/>
        <v>9379.75</v>
      </c>
    </row>
    <row r="1334" spans="1:16" x14ac:dyDescent="0.35">
      <c r="A1334" t="s">
        <v>396</v>
      </c>
      <c r="B1334" s="70" t="s">
        <v>313</v>
      </c>
      <c r="C1334" s="62">
        <v>44454</v>
      </c>
      <c r="D1334" s="62">
        <v>44454</v>
      </c>
      <c r="E1334" s="70" t="s">
        <v>498</v>
      </c>
      <c r="F1334" s="61" t="s">
        <v>499</v>
      </c>
      <c r="G1334" s="16">
        <v>7.25</v>
      </c>
      <c r="H1334" s="2">
        <v>42248</v>
      </c>
      <c r="I1334" s="62">
        <v>44454</v>
      </c>
      <c r="J1334">
        <f t="shared" si="80"/>
        <v>2207</v>
      </c>
      <c r="K1334" s="2">
        <f t="shared" si="81"/>
        <v>43351</v>
      </c>
      <c r="L1334" s="82">
        <v>44454.5</v>
      </c>
      <c r="M1334" s="82">
        <v>44454.5</v>
      </c>
      <c r="O1334">
        <f t="shared" si="82"/>
        <v>1103.5</v>
      </c>
      <c r="P1334" s="3">
        <f t="shared" si="83"/>
        <v>8000.375</v>
      </c>
    </row>
    <row r="1335" spans="1:16" x14ac:dyDescent="0.35">
      <c r="A1335" t="s">
        <v>396</v>
      </c>
      <c r="B1335" s="70" t="s">
        <v>313</v>
      </c>
      <c r="C1335" s="62">
        <v>44454</v>
      </c>
      <c r="D1335" s="62">
        <v>44454</v>
      </c>
      <c r="E1335" s="70" t="s">
        <v>500</v>
      </c>
      <c r="F1335" s="61" t="s">
        <v>501</v>
      </c>
      <c r="G1335" s="16">
        <v>5.0999999999999996</v>
      </c>
      <c r="H1335" s="2">
        <v>42248</v>
      </c>
      <c r="I1335" s="62">
        <v>44454</v>
      </c>
      <c r="J1335">
        <f t="shared" si="80"/>
        <v>2207</v>
      </c>
      <c r="K1335" s="2">
        <f t="shared" si="81"/>
        <v>43351</v>
      </c>
      <c r="L1335" s="82">
        <v>44454.5</v>
      </c>
      <c r="M1335" s="82">
        <v>44454.5</v>
      </c>
      <c r="O1335">
        <f t="shared" si="82"/>
        <v>1103.5</v>
      </c>
      <c r="P1335" s="3">
        <f t="shared" si="83"/>
        <v>5627.8499999999995</v>
      </c>
    </row>
    <row r="1336" spans="1:16" x14ac:dyDescent="0.35">
      <c r="A1336" t="s">
        <v>396</v>
      </c>
      <c r="B1336" s="70" t="s">
        <v>313</v>
      </c>
      <c r="C1336" s="62">
        <v>44454</v>
      </c>
      <c r="D1336" s="71">
        <v>44454</v>
      </c>
      <c r="E1336" s="70" t="s">
        <v>430</v>
      </c>
      <c r="F1336" s="61" t="s">
        <v>431</v>
      </c>
      <c r="G1336" s="16">
        <v>413234.99000000017</v>
      </c>
      <c r="H1336" s="2">
        <v>42248</v>
      </c>
      <c r="I1336" s="71">
        <v>44454</v>
      </c>
      <c r="J1336">
        <f t="shared" si="80"/>
        <v>2207</v>
      </c>
      <c r="K1336" s="2">
        <f t="shared" si="81"/>
        <v>43351</v>
      </c>
      <c r="L1336" s="82">
        <v>44454.5</v>
      </c>
      <c r="M1336" s="82">
        <v>44454.5</v>
      </c>
      <c r="O1336">
        <f t="shared" si="82"/>
        <v>1103.5</v>
      </c>
      <c r="P1336" s="3">
        <f t="shared" si="83"/>
        <v>456004811.46500021</v>
      </c>
    </row>
    <row r="1337" spans="1:16" x14ac:dyDescent="0.35">
      <c r="A1337" t="s">
        <v>396</v>
      </c>
      <c r="B1337" s="70" t="s">
        <v>313</v>
      </c>
      <c r="C1337" s="62">
        <v>44454</v>
      </c>
      <c r="D1337" s="71">
        <v>44454</v>
      </c>
      <c r="E1337" s="70" t="s">
        <v>456</v>
      </c>
      <c r="F1337" s="61" t="s">
        <v>457</v>
      </c>
      <c r="G1337" s="16">
        <v>100480.01999999993</v>
      </c>
      <c r="H1337" s="2">
        <v>42248</v>
      </c>
      <c r="I1337" s="71">
        <v>44454</v>
      </c>
      <c r="J1337">
        <f t="shared" si="80"/>
        <v>2207</v>
      </c>
      <c r="K1337" s="2">
        <f t="shared" si="81"/>
        <v>43351</v>
      </c>
      <c r="L1337" s="82">
        <v>44454.5</v>
      </c>
      <c r="M1337" s="82">
        <v>44454.5</v>
      </c>
      <c r="O1337">
        <f t="shared" si="82"/>
        <v>1103.5</v>
      </c>
      <c r="P1337" s="3">
        <f t="shared" si="83"/>
        <v>110879702.06999992</v>
      </c>
    </row>
    <row r="1338" spans="1:16" x14ac:dyDescent="0.35">
      <c r="A1338" t="s">
        <v>396</v>
      </c>
      <c r="B1338" s="70" t="s">
        <v>313</v>
      </c>
      <c r="C1338" s="62">
        <v>44454</v>
      </c>
      <c r="D1338" s="71">
        <v>44454</v>
      </c>
      <c r="E1338" s="70" t="s">
        <v>432</v>
      </c>
      <c r="F1338" s="61" t="s">
        <v>433</v>
      </c>
      <c r="G1338" s="16">
        <v>1445363.670000003</v>
      </c>
      <c r="H1338" s="2">
        <v>42248</v>
      </c>
      <c r="I1338" s="71">
        <v>44454</v>
      </c>
      <c r="J1338">
        <f t="shared" si="80"/>
        <v>2207</v>
      </c>
      <c r="K1338" s="2">
        <f t="shared" si="81"/>
        <v>43351</v>
      </c>
      <c r="L1338" s="82">
        <v>44454.5</v>
      </c>
      <c r="M1338" s="82">
        <v>44454.5</v>
      </c>
      <c r="O1338">
        <f t="shared" si="82"/>
        <v>1103.5</v>
      </c>
      <c r="P1338" s="3">
        <f t="shared" si="83"/>
        <v>1594958809.8450034</v>
      </c>
    </row>
    <row r="1339" spans="1:16" x14ac:dyDescent="0.35">
      <c r="A1339" t="s">
        <v>396</v>
      </c>
      <c r="B1339" s="70" t="s">
        <v>313</v>
      </c>
      <c r="C1339" s="62">
        <v>44454</v>
      </c>
      <c r="D1339" s="71">
        <v>44454</v>
      </c>
      <c r="E1339" s="70" t="s">
        <v>434</v>
      </c>
      <c r="F1339" s="61" t="s">
        <v>435</v>
      </c>
      <c r="G1339" s="16">
        <v>2200816.4999999995</v>
      </c>
      <c r="H1339" s="2">
        <v>42248</v>
      </c>
      <c r="I1339" s="71">
        <v>44454</v>
      </c>
      <c r="J1339">
        <f t="shared" si="80"/>
        <v>2207</v>
      </c>
      <c r="K1339" s="2">
        <f t="shared" si="81"/>
        <v>43351</v>
      </c>
      <c r="L1339" s="82">
        <v>44454.5</v>
      </c>
      <c r="M1339" s="82">
        <v>44454.5</v>
      </c>
      <c r="O1339">
        <f t="shared" si="82"/>
        <v>1103.5</v>
      </c>
      <c r="P1339" s="3">
        <f t="shared" si="83"/>
        <v>2428601007.7499995</v>
      </c>
    </row>
    <row r="1340" spans="1:16" x14ac:dyDescent="0.35">
      <c r="A1340" t="s">
        <v>396</v>
      </c>
      <c r="B1340" s="70" t="s">
        <v>313</v>
      </c>
      <c r="C1340" s="62">
        <v>44454</v>
      </c>
      <c r="D1340" s="71">
        <v>44454</v>
      </c>
      <c r="E1340" s="70" t="s">
        <v>436</v>
      </c>
      <c r="F1340" s="61" t="s">
        <v>437</v>
      </c>
      <c r="G1340" s="16">
        <v>331908.3000000001</v>
      </c>
      <c r="H1340" s="2">
        <v>42248</v>
      </c>
      <c r="I1340" s="71">
        <v>44454</v>
      </c>
      <c r="J1340">
        <f t="shared" si="80"/>
        <v>2207</v>
      </c>
      <c r="K1340" s="2">
        <f t="shared" si="81"/>
        <v>43351</v>
      </c>
      <c r="L1340" s="82">
        <v>44454.5</v>
      </c>
      <c r="M1340" s="82">
        <v>44454.5</v>
      </c>
      <c r="O1340">
        <f t="shared" si="82"/>
        <v>1103.5</v>
      </c>
      <c r="P1340" s="3">
        <f t="shared" si="83"/>
        <v>366260809.05000013</v>
      </c>
    </row>
    <row r="1341" spans="1:16" x14ac:dyDescent="0.35">
      <c r="A1341" t="s">
        <v>396</v>
      </c>
      <c r="B1341" s="70" t="s">
        <v>313</v>
      </c>
      <c r="C1341" s="62">
        <v>44454</v>
      </c>
      <c r="D1341" s="71">
        <v>44454</v>
      </c>
      <c r="E1341" s="70" t="s">
        <v>438</v>
      </c>
      <c r="F1341" s="61" t="s">
        <v>439</v>
      </c>
      <c r="G1341" s="16">
        <v>359032.78000000009</v>
      </c>
      <c r="H1341" s="2">
        <v>42248</v>
      </c>
      <c r="I1341" s="71">
        <v>44454</v>
      </c>
      <c r="J1341">
        <f t="shared" si="80"/>
        <v>2207</v>
      </c>
      <c r="K1341" s="2">
        <f t="shared" si="81"/>
        <v>43351</v>
      </c>
      <c r="L1341" s="82">
        <v>44454.5</v>
      </c>
      <c r="M1341" s="82">
        <v>44454.5</v>
      </c>
      <c r="O1341">
        <f t="shared" si="82"/>
        <v>1103.5</v>
      </c>
      <c r="P1341" s="3">
        <f t="shared" si="83"/>
        <v>396192672.73000008</v>
      </c>
    </row>
    <row r="1342" spans="1:16" x14ac:dyDescent="0.35">
      <c r="A1342" t="s">
        <v>396</v>
      </c>
      <c r="B1342" s="70" t="s">
        <v>313</v>
      </c>
      <c r="C1342" s="62">
        <v>44454</v>
      </c>
      <c r="D1342" s="71">
        <v>44454</v>
      </c>
      <c r="E1342" s="70" t="s">
        <v>584</v>
      </c>
      <c r="F1342" s="61" t="s">
        <v>585</v>
      </c>
      <c r="G1342" s="16">
        <v>0.04</v>
      </c>
      <c r="H1342" s="2">
        <v>42248</v>
      </c>
      <c r="I1342" s="71">
        <v>44454</v>
      </c>
      <c r="J1342">
        <f t="shared" si="80"/>
        <v>2207</v>
      </c>
      <c r="K1342" s="2">
        <f t="shared" si="81"/>
        <v>43351</v>
      </c>
      <c r="L1342" s="82">
        <v>44454.5</v>
      </c>
      <c r="M1342" s="79">
        <v>44454.5</v>
      </c>
      <c r="O1342">
        <f t="shared" si="82"/>
        <v>1103.5</v>
      </c>
      <c r="P1342" s="3">
        <f t="shared" si="83"/>
        <v>44.14</v>
      </c>
    </row>
    <row r="1343" spans="1:16" x14ac:dyDescent="0.35">
      <c r="A1343" t="s">
        <v>396</v>
      </c>
      <c r="B1343" s="70" t="s">
        <v>313</v>
      </c>
      <c r="C1343" s="62">
        <v>44454</v>
      </c>
      <c r="D1343" s="71">
        <v>44454</v>
      </c>
      <c r="E1343" s="70" t="s">
        <v>568</v>
      </c>
      <c r="F1343" s="61" t="s">
        <v>569</v>
      </c>
      <c r="G1343" s="16">
        <v>400</v>
      </c>
      <c r="H1343" s="2">
        <v>42248</v>
      </c>
      <c r="I1343" s="71">
        <v>44454</v>
      </c>
      <c r="J1343">
        <f t="shared" si="80"/>
        <v>2207</v>
      </c>
      <c r="K1343" s="2">
        <f t="shared" si="81"/>
        <v>43351</v>
      </c>
      <c r="L1343" s="82">
        <v>44454.5</v>
      </c>
      <c r="M1343" s="79">
        <v>44454.5</v>
      </c>
      <c r="O1343">
        <f t="shared" si="82"/>
        <v>1103.5</v>
      </c>
      <c r="P1343" s="3">
        <f t="shared" si="83"/>
        <v>441400</v>
      </c>
    </row>
    <row r="1344" spans="1:16" x14ac:dyDescent="0.35">
      <c r="A1344" t="s">
        <v>396</v>
      </c>
      <c r="B1344" s="70" t="s">
        <v>313</v>
      </c>
      <c r="C1344" s="62">
        <v>44454</v>
      </c>
      <c r="D1344" s="71">
        <v>44454</v>
      </c>
      <c r="E1344" s="70" t="s">
        <v>440</v>
      </c>
      <c r="F1344" s="61" t="s">
        <v>441</v>
      </c>
      <c r="G1344" s="16">
        <f>31188.3300000003+6.68</f>
        <v>31195.0100000003</v>
      </c>
      <c r="H1344" s="2">
        <v>42248</v>
      </c>
      <c r="I1344" s="71">
        <v>44454</v>
      </c>
      <c r="J1344">
        <f t="shared" si="80"/>
        <v>2207</v>
      </c>
      <c r="K1344" s="2">
        <f t="shared" si="81"/>
        <v>43351</v>
      </c>
      <c r="L1344" s="82">
        <v>44454.5</v>
      </c>
      <c r="M1344" s="79">
        <v>44468.5</v>
      </c>
      <c r="O1344">
        <f t="shared" si="82"/>
        <v>1117.5</v>
      </c>
      <c r="P1344" s="3">
        <f t="shared" si="83"/>
        <v>34860423.675000332</v>
      </c>
    </row>
    <row r="1345" spans="1:16" x14ac:dyDescent="0.35">
      <c r="A1345" t="s">
        <v>396</v>
      </c>
      <c r="B1345" s="70" t="s">
        <v>313</v>
      </c>
      <c r="C1345" s="62">
        <v>44454</v>
      </c>
      <c r="D1345" s="71">
        <v>44454</v>
      </c>
      <c r="E1345" s="70" t="s">
        <v>468</v>
      </c>
      <c r="F1345" s="61" t="s">
        <v>469</v>
      </c>
      <c r="G1345" s="16">
        <v>805.41000000000918</v>
      </c>
      <c r="H1345" s="2">
        <v>42248</v>
      </c>
      <c r="I1345" s="71">
        <v>44454</v>
      </c>
      <c r="J1345">
        <f t="shared" si="80"/>
        <v>2207</v>
      </c>
      <c r="K1345" s="2">
        <f t="shared" si="81"/>
        <v>43351</v>
      </c>
      <c r="L1345" s="82">
        <v>44454.5</v>
      </c>
      <c r="M1345" s="82">
        <v>44454.5</v>
      </c>
      <c r="O1345">
        <f t="shared" si="82"/>
        <v>1103.5</v>
      </c>
      <c r="P1345" s="3">
        <f t="shared" si="83"/>
        <v>888769.93500001018</v>
      </c>
    </row>
    <row r="1346" spans="1:16" x14ac:dyDescent="0.35">
      <c r="A1346" t="s">
        <v>396</v>
      </c>
      <c r="B1346" s="70" t="s">
        <v>313</v>
      </c>
      <c r="C1346" s="62">
        <v>44454</v>
      </c>
      <c r="D1346" s="71">
        <v>44454</v>
      </c>
      <c r="E1346" s="70" t="s">
        <v>474</v>
      </c>
      <c r="F1346" s="61" t="s">
        <v>475</v>
      </c>
      <c r="G1346" s="16">
        <v>34250.33</v>
      </c>
      <c r="H1346" s="2">
        <v>42248</v>
      </c>
      <c r="I1346" s="71">
        <v>44454</v>
      </c>
      <c r="J1346">
        <f t="shared" si="80"/>
        <v>2207</v>
      </c>
      <c r="K1346" s="2">
        <f t="shared" si="81"/>
        <v>43351</v>
      </c>
      <c r="L1346" s="82">
        <v>44454.5</v>
      </c>
      <c r="M1346" s="79">
        <v>44454.5</v>
      </c>
      <c r="O1346">
        <f t="shared" si="82"/>
        <v>1103.5</v>
      </c>
      <c r="P1346" s="3">
        <f t="shared" si="83"/>
        <v>37795239.155000001</v>
      </c>
    </row>
    <row r="1347" spans="1:16" x14ac:dyDescent="0.35">
      <c r="A1347" t="s">
        <v>396</v>
      </c>
      <c r="B1347" s="70" t="s">
        <v>313</v>
      </c>
      <c r="C1347" s="62">
        <v>44454</v>
      </c>
      <c r="D1347" s="71">
        <v>44454</v>
      </c>
      <c r="E1347" s="70" t="s">
        <v>442</v>
      </c>
      <c r="F1347" s="61" t="s">
        <v>443</v>
      </c>
      <c r="G1347" s="16">
        <f>81417.59+14.5</f>
        <v>81432.09</v>
      </c>
      <c r="H1347" s="2">
        <v>42248</v>
      </c>
      <c r="I1347" s="71">
        <v>44454</v>
      </c>
      <c r="J1347">
        <f t="shared" si="80"/>
        <v>2207</v>
      </c>
      <c r="K1347" s="2">
        <f t="shared" si="81"/>
        <v>43351</v>
      </c>
      <c r="L1347" s="82">
        <v>44454.5</v>
      </c>
      <c r="M1347" s="82">
        <v>44454.5</v>
      </c>
      <c r="O1347">
        <f t="shared" si="82"/>
        <v>1103.5</v>
      </c>
      <c r="P1347" s="3">
        <f t="shared" si="83"/>
        <v>89860311.314999998</v>
      </c>
    </row>
    <row r="1348" spans="1:16" x14ac:dyDescent="0.35">
      <c r="A1348" t="s">
        <v>396</v>
      </c>
      <c r="B1348" s="70" t="s">
        <v>313</v>
      </c>
      <c r="C1348" s="62">
        <v>44454</v>
      </c>
      <c r="D1348" s="71">
        <v>44454</v>
      </c>
      <c r="E1348" s="70" t="s">
        <v>476</v>
      </c>
      <c r="F1348" s="61" t="s">
        <v>477</v>
      </c>
      <c r="G1348" s="16">
        <v>1230.1499999999637</v>
      </c>
      <c r="H1348" s="2">
        <v>42248</v>
      </c>
      <c r="I1348" s="71">
        <v>44454</v>
      </c>
      <c r="J1348">
        <f t="shared" si="80"/>
        <v>2207</v>
      </c>
      <c r="K1348" s="2">
        <f t="shared" si="81"/>
        <v>43351</v>
      </c>
      <c r="L1348" s="82">
        <v>44454.5</v>
      </c>
      <c r="M1348" s="82">
        <v>44454.5</v>
      </c>
      <c r="O1348">
        <f t="shared" si="82"/>
        <v>1103.5</v>
      </c>
      <c r="P1348" s="3">
        <f t="shared" si="83"/>
        <v>1357470.5249999599</v>
      </c>
    </row>
    <row r="1349" spans="1:16" x14ac:dyDescent="0.35">
      <c r="A1349" t="s">
        <v>396</v>
      </c>
      <c r="B1349" s="70" t="s">
        <v>313</v>
      </c>
      <c r="C1349" s="62">
        <v>44454</v>
      </c>
      <c r="D1349" s="71">
        <v>44454</v>
      </c>
      <c r="E1349" s="70" t="s">
        <v>578</v>
      </c>
      <c r="F1349" s="61" t="s">
        <v>579</v>
      </c>
      <c r="G1349" s="16">
        <f>46196.46+6373.13</f>
        <v>52569.59</v>
      </c>
      <c r="H1349" s="2">
        <v>42248</v>
      </c>
      <c r="I1349" s="71">
        <v>44454</v>
      </c>
      <c r="J1349">
        <f t="shared" si="80"/>
        <v>2207</v>
      </c>
      <c r="K1349" s="2">
        <f t="shared" si="81"/>
        <v>43351</v>
      </c>
      <c r="L1349" s="82">
        <v>44454.5</v>
      </c>
      <c r="M1349" s="79">
        <v>44454.5</v>
      </c>
      <c r="O1349">
        <f t="shared" si="82"/>
        <v>1103.5</v>
      </c>
      <c r="P1349" s="3">
        <f t="shared" si="83"/>
        <v>58010542.564999998</v>
      </c>
    </row>
    <row r="1350" spans="1:16" x14ac:dyDescent="0.35">
      <c r="A1350" t="s">
        <v>396</v>
      </c>
      <c r="B1350" s="70" t="s">
        <v>313</v>
      </c>
      <c r="C1350" s="62">
        <v>44454</v>
      </c>
      <c r="D1350" s="71">
        <v>44454</v>
      </c>
      <c r="E1350" s="70" t="s">
        <v>570</v>
      </c>
      <c r="F1350" s="61" t="s">
        <v>571</v>
      </c>
      <c r="G1350" s="16">
        <f>48802.96+3476.25</f>
        <v>52279.21</v>
      </c>
      <c r="H1350" s="2">
        <v>42248</v>
      </c>
      <c r="I1350" s="71">
        <v>44454</v>
      </c>
      <c r="J1350">
        <f t="shared" si="80"/>
        <v>2207</v>
      </c>
      <c r="K1350" s="2">
        <f t="shared" si="81"/>
        <v>43351</v>
      </c>
      <c r="L1350" s="82">
        <v>44454.5</v>
      </c>
      <c r="M1350" s="82">
        <v>44454.5</v>
      </c>
      <c r="O1350">
        <f t="shared" si="82"/>
        <v>1103.5</v>
      </c>
      <c r="P1350" s="3">
        <f t="shared" si="83"/>
        <v>57690108.234999999</v>
      </c>
    </row>
    <row r="1351" spans="1:16" x14ac:dyDescent="0.35">
      <c r="A1351" t="s">
        <v>396</v>
      </c>
      <c r="B1351" s="70" t="s">
        <v>313</v>
      </c>
      <c r="C1351" s="62">
        <v>44454</v>
      </c>
      <c r="D1351" s="71">
        <v>44454</v>
      </c>
      <c r="E1351" s="70" t="s">
        <v>580</v>
      </c>
      <c r="F1351" s="61" t="s">
        <v>581</v>
      </c>
      <c r="G1351" s="16">
        <v>4079.0600000000004</v>
      </c>
      <c r="H1351" s="2">
        <v>42248</v>
      </c>
      <c r="I1351" s="71">
        <v>44454</v>
      </c>
      <c r="J1351">
        <f t="shared" si="80"/>
        <v>2207</v>
      </c>
      <c r="K1351" s="2">
        <f t="shared" si="81"/>
        <v>43351</v>
      </c>
      <c r="L1351" s="82">
        <v>44454.5</v>
      </c>
      <c r="M1351" s="82">
        <v>44454.5</v>
      </c>
      <c r="O1351">
        <f t="shared" si="82"/>
        <v>1103.5</v>
      </c>
      <c r="P1351" s="3">
        <f t="shared" si="83"/>
        <v>4501242.7100000009</v>
      </c>
    </row>
    <row r="1352" spans="1:16" x14ac:dyDescent="0.35">
      <c r="A1352" t="s">
        <v>396</v>
      </c>
      <c r="B1352" s="70" t="s">
        <v>313</v>
      </c>
      <c r="C1352" s="62">
        <v>44454</v>
      </c>
      <c r="D1352" s="71">
        <v>44454</v>
      </c>
      <c r="E1352" s="70" t="s">
        <v>478</v>
      </c>
      <c r="F1352" s="61" t="s">
        <v>479</v>
      </c>
      <c r="G1352" s="16">
        <f>603233.200000008+266.67</f>
        <v>603499.87000000803</v>
      </c>
      <c r="H1352" s="2">
        <v>42248</v>
      </c>
      <c r="I1352" s="71">
        <v>44454</v>
      </c>
      <c r="J1352">
        <f t="shared" si="80"/>
        <v>2207</v>
      </c>
      <c r="K1352" s="2">
        <f t="shared" si="81"/>
        <v>43351</v>
      </c>
      <c r="L1352" s="82">
        <v>44454.5</v>
      </c>
      <c r="M1352" s="82">
        <v>44454.5</v>
      </c>
      <c r="O1352">
        <f t="shared" si="82"/>
        <v>1103.5</v>
      </c>
      <c r="P1352" s="3">
        <f t="shared" si="83"/>
        <v>665962106.5450089</v>
      </c>
    </row>
    <row r="1353" spans="1:16" x14ac:dyDescent="0.35">
      <c r="A1353" t="s">
        <v>396</v>
      </c>
      <c r="B1353" s="70" t="s">
        <v>313</v>
      </c>
      <c r="C1353" s="62">
        <v>44454</v>
      </c>
      <c r="D1353" s="71">
        <v>44454</v>
      </c>
      <c r="E1353" s="70" t="s">
        <v>480</v>
      </c>
      <c r="F1353" s="61" t="s">
        <v>481</v>
      </c>
      <c r="G1353" s="16">
        <v>44166.689999999799</v>
      </c>
      <c r="H1353" s="2">
        <v>42248</v>
      </c>
      <c r="I1353" s="71">
        <v>44454</v>
      </c>
      <c r="J1353">
        <f t="shared" si="80"/>
        <v>2207</v>
      </c>
      <c r="K1353" s="2">
        <f t="shared" si="81"/>
        <v>43351</v>
      </c>
      <c r="L1353" s="82">
        <v>44454.5</v>
      </c>
      <c r="M1353" s="82">
        <v>44454.5</v>
      </c>
      <c r="O1353">
        <f t="shared" si="82"/>
        <v>1103.5</v>
      </c>
      <c r="P1353" s="3">
        <f t="shared" si="83"/>
        <v>48737942.414999776</v>
      </c>
    </row>
    <row r="1354" spans="1:16" x14ac:dyDescent="0.35">
      <c r="A1354" t="s">
        <v>396</v>
      </c>
      <c r="B1354" s="70" t="s">
        <v>313</v>
      </c>
      <c r="C1354" s="62">
        <v>44454</v>
      </c>
      <c r="D1354" s="71">
        <v>44454</v>
      </c>
      <c r="E1354" s="70" t="s">
        <v>488</v>
      </c>
      <c r="F1354" s="61" t="s">
        <v>489</v>
      </c>
      <c r="G1354" s="16">
        <v>45534.499999999942</v>
      </c>
      <c r="H1354" s="2">
        <v>42248</v>
      </c>
      <c r="I1354" s="71">
        <v>44454</v>
      </c>
      <c r="J1354">
        <f t="shared" ref="J1354:J1417" si="84">I1354-H1354+1</f>
        <v>2207</v>
      </c>
      <c r="K1354" s="2">
        <f t="shared" ref="K1354:K1417" si="85">(H1354+I1354)/2</f>
        <v>43351</v>
      </c>
      <c r="L1354" s="82">
        <v>44454.5</v>
      </c>
      <c r="M1354" s="79">
        <v>44484.5</v>
      </c>
      <c r="O1354">
        <f t="shared" ref="O1354:O1417" si="86">M1354-K1354</f>
        <v>1133.5</v>
      </c>
      <c r="P1354" s="3">
        <f t="shared" ref="P1354:P1417" si="87">G1354*O1354</f>
        <v>51613355.749999933</v>
      </c>
    </row>
    <row r="1355" spans="1:16" x14ac:dyDescent="0.35">
      <c r="A1355" t="s">
        <v>396</v>
      </c>
      <c r="B1355" s="70" t="s">
        <v>313</v>
      </c>
      <c r="C1355" s="62">
        <v>44454</v>
      </c>
      <c r="D1355" s="71">
        <v>44454</v>
      </c>
      <c r="E1355" s="70" t="s">
        <v>444</v>
      </c>
      <c r="F1355" s="61" t="s">
        <v>445</v>
      </c>
      <c r="G1355" s="16">
        <f>450592.580000005+66</f>
        <v>450658.58000000502</v>
      </c>
      <c r="H1355" s="2">
        <v>42248</v>
      </c>
      <c r="I1355" s="71">
        <v>44454</v>
      </c>
      <c r="J1355">
        <f t="shared" si="84"/>
        <v>2207</v>
      </c>
      <c r="K1355" s="2">
        <f t="shared" si="85"/>
        <v>43351</v>
      </c>
      <c r="L1355" s="82">
        <v>44454.5</v>
      </c>
      <c r="M1355" s="82">
        <v>44454.5</v>
      </c>
      <c r="O1355">
        <f t="shared" si="86"/>
        <v>1103.5</v>
      </c>
      <c r="P1355" s="3">
        <f t="shared" si="87"/>
        <v>497301743.03000551</v>
      </c>
    </row>
    <row r="1356" spans="1:16" x14ac:dyDescent="0.35">
      <c r="A1356" t="s">
        <v>396</v>
      </c>
      <c r="B1356" s="70" t="s">
        <v>313</v>
      </c>
      <c r="C1356" s="62">
        <v>44454</v>
      </c>
      <c r="D1356" s="71">
        <v>44454</v>
      </c>
      <c r="E1356" s="70" t="s">
        <v>563</v>
      </c>
      <c r="F1356" s="61" t="s">
        <v>564</v>
      </c>
      <c r="G1356" s="16">
        <v>294623.97999999992</v>
      </c>
      <c r="H1356" s="2">
        <v>42248</v>
      </c>
      <c r="I1356" s="71">
        <v>44454</v>
      </c>
      <c r="J1356">
        <f t="shared" si="84"/>
        <v>2207</v>
      </c>
      <c r="K1356" s="2">
        <f t="shared" si="85"/>
        <v>43351</v>
      </c>
      <c r="L1356" s="82">
        <v>44454.5</v>
      </c>
      <c r="M1356" s="82">
        <v>44454.5</v>
      </c>
      <c r="O1356">
        <f t="shared" si="86"/>
        <v>1103.5</v>
      </c>
      <c r="P1356" s="3">
        <f t="shared" si="87"/>
        <v>325117561.92999989</v>
      </c>
    </row>
    <row r="1357" spans="1:16" x14ac:dyDescent="0.35">
      <c r="A1357" t="s">
        <v>396</v>
      </c>
      <c r="B1357" s="70" t="s">
        <v>313</v>
      </c>
      <c r="C1357" s="62">
        <v>44454</v>
      </c>
      <c r="D1357" s="71">
        <v>44454</v>
      </c>
      <c r="E1357" s="70" t="s">
        <v>490</v>
      </c>
      <c r="F1357" s="61" t="s">
        <v>491</v>
      </c>
      <c r="G1357" s="16">
        <v>21448.91</v>
      </c>
      <c r="H1357" s="2">
        <v>42248</v>
      </c>
      <c r="I1357" s="71">
        <v>44454</v>
      </c>
      <c r="J1357">
        <f t="shared" si="84"/>
        <v>2207</v>
      </c>
      <c r="K1357" s="2">
        <f t="shared" si="85"/>
        <v>43351</v>
      </c>
      <c r="L1357" s="82">
        <v>44454.5</v>
      </c>
      <c r="M1357" s="79">
        <v>44454.5</v>
      </c>
      <c r="O1357">
        <f t="shared" si="86"/>
        <v>1103.5</v>
      </c>
      <c r="P1357" s="3">
        <f t="shared" si="87"/>
        <v>23668872.184999999</v>
      </c>
    </row>
    <row r="1358" spans="1:16" x14ac:dyDescent="0.35">
      <c r="A1358" t="s">
        <v>396</v>
      </c>
      <c r="B1358" s="70" t="s">
        <v>313</v>
      </c>
      <c r="C1358" s="62">
        <v>44454</v>
      </c>
      <c r="D1358" s="71">
        <v>44454</v>
      </c>
      <c r="E1358" s="70" t="s">
        <v>572</v>
      </c>
      <c r="F1358" s="61" t="s">
        <v>573</v>
      </c>
      <c r="G1358" s="16">
        <v>15594.839999999998</v>
      </c>
      <c r="H1358" s="2">
        <v>42248</v>
      </c>
      <c r="I1358" s="71">
        <v>44454</v>
      </c>
      <c r="J1358">
        <f t="shared" si="84"/>
        <v>2207</v>
      </c>
      <c r="K1358" s="2">
        <f t="shared" si="85"/>
        <v>43351</v>
      </c>
      <c r="L1358" s="82">
        <v>44454.5</v>
      </c>
      <c r="M1358" s="79">
        <v>44455.5</v>
      </c>
      <c r="O1358">
        <f t="shared" si="86"/>
        <v>1104.5</v>
      </c>
      <c r="P1358" s="3">
        <f t="shared" si="87"/>
        <v>17224500.779999997</v>
      </c>
    </row>
    <row r="1359" spans="1:16" x14ac:dyDescent="0.35">
      <c r="A1359" t="s">
        <v>396</v>
      </c>
      <c r="B1359" s="70" t="s">
        <v>313</v>
      </c>
      <c r="C1359" s="82">
        <v>44454</v>
      </c>
      <c r="D1359" s="85">
        <v>44454</v>
      </c>
      <c r="E1359" s="70" t="s">
        <v>492</v>
      </c>
      <c r="F1359" s="61" t="s">
        <v>493</v>
      </c>
      <c r="G1359" s="16">
        <f>55437.2999999999+150</f>
        <v>55587.299999999901</v>
      </c>
      <c r="H1359" s="2">
        <v>44440</v>
      </c>
      <c r="I1359" s="85">
        <v>44454</v>
      </c>
      <c r="J1359">
        <f t="shared" si="84"/>
        <v>15</v>
      </c>
      <c r="K1359" s="2">
        <f t="shared" si="85"/>
        <v>44447</v>
      </c>
      <c r="L1359" s="82">
        <v>44454.5</v>
      </c>
      <c r="M1359" s="79">
        <v>44427.5</v>
      </c>
      <c r="O1359">
        <f t="shared" si="86"/>
        <v>-19.5</v>
      </c>
      <c r="P1359" s="3">
        <f t="shared" si="87"/>
        <v>-1083952.349999998</v>
      </c>
    </row>
    <row r="1360" spans="1:16" x14ac:dyDescent="0.35">
      <c r="A1360" t="s">
        <v>396</v>
      </c>
      <c r="B1360" s="70" t="s">
        <v>313</v>
      </c>
      <c r="C1360" s="82">
        <v>44454</v>
      </c>
      <c r="D1360" s="85">
        <v>44454</v>
      </c>
      <c r="E1360" s="70" t="s">
        <v>574</v>
      </c>
      <c r="F1360" s="61" t="s">
        <v>575</v>
      </c>
      <c r="G1360" s="16">
        <v>115</v>
      </c>
      <c r="H1360" s="2">
        <v>44440</v>
      </c>
      <c r="I1360" s="85">
        <v>44454</v>
      </c>
      <c r="J1360">
        <f t="shared" si="84"/>
        <v>15</v>
      </c>
      <c r="K1360" s="2">
        <f t="shared" si="85"/>
        <v>44447</v>
      </c>
      <c r="L1360" s="82">
        <v>44454.5</v>
      </c>
      <c r="M1360" s="79">
        <v>44427.5</v>
      </c>
      <c r="O1360">
        <f t="shared" si="86"/>
        <v>-19.5</v>
      </c>
      <c r="P1360" s="3">
        <f t="shared" si="87"/>
        <v>-2242.5</v>
      </c>
    </row>
    <row r="1361" spans="1:16" x14ac:dyDescent="0.35">
      <c r="A1361" t="s">
        <v>396</v>
      </c>
      <c r="B1361" s="70" t="s">
        <v>313</v>
      </c>
      <c r="C1361" s="62">
        <v>44454</v>
      </c>
      <c r="D1361" s="71">
        <v>44454</v>
      </c>
      <c r="E1361" s="70" t="s">
        <v>494</v>
      </c>
      <c r="F1361" s="61" t="s">
        <v>495</v>
      </c>
      <c r="G1361" s="16">
        <v>109336.28000000007</v>
      </c>
      <c r="H1361" s="2">
        <v>42248</v>
      </c>
      <c r="I1361" s="71">
        <v>44454</v>
      </c>
      <c r="J1361">
        <f t="shared" si="84"/>
        <v>2207</v>
      </c>
      <c r="K1361" s="2">
        <f t="shared" si="85"/>
        <v>43351</v>
      </c>
      <c r="L1361" s="82">
        <v>44454.5</v>
      </c>
      <c r="M1361" s="82">
        <v>44454.5</v>
      </c>
      <c r="O1361">
        <f t="shared" si="86"/>
        <v>1103.5</v>
      </c>
      <c r="P1361" s="3">
        <f t="shared" si="87"/>
        <v>120652584.98000008</v>
      </c>
    </row>
    <row r="1362" spans="1:16" x14ac:dyDescent="0.35">
      <c r="A1362" t="s">
        <v>396</v>
      </c>
      <c r="B1362" s="70" t="s">
        <v>313</v>
      </c>
      <c r="C1362" s="62">
        <v>44454</v>
      </c>
      <c r="D1362" s="71">
        <v>44454</v>
      </c>
      <c r="E1362" s="70" t="s">
        <v>496</v>
      </c>
      <c r="F1362" s="61" t="s">
        <v>497</v>
      </c>
      <c r="G1362" s="16">
        <f>11913.47+8.5</f>
        <v>11921.97</v>
      </c>
      <c r="H1362" s="2">
        <v>42248</v>
      </c>
      <c r="I1362" s="71">
        <v>44454</v>
      </c>
      <c r="J1362">
        <f t="shared" si="84"/>
        <v>2207</v>
      </c>
      <c r="K1362" s="2">
        <f t="shared" si="85"/>
        <v>43351</v>
      </c>
      <c r="L1362" s="82">
        <v>44454.5</v>
      </c>
      <c r="M1362" s="82">
        <v>44454.5</v>
      </c>
      <c r="O1362">
        <f t="shared" si="86"/>
        <v>1103.5</v>
      </c>
      <c r="P1362" s="3">
        <f t="shared" si="87"/>
        <v>13155893.895</v>
      </c>
    </row>
    <row r="1363" spans="1:16" x14ac:dyDescent="0.35">
      <c r="A1363" t="s">
        <v>396</v>
      </c>
      <c r="B1363" s="70" t="s">
        <v>313</v>
      </c>
      <c r="C1363" s="62">
        <v>44454</v>
      </c>
      <c r="D1363" s="71">
        <v>44454</v>
      </c>
      <c r="E1363" s="70" t="s">
        <v>498</v>
      </c>
      <c r="F1363" s="61" t="s">
        <v>499</v>
      </c>
      <c r="G1363" s="16">
        <v>19347.420000000016</v>
      </c>
      <c r="H1363" s="2">
        <v>42248</v>
      </c>
      <c r="I1363" s="71">
        <v>44454</v>
      </c>
      <c r="J1363">
        <f t="shared" si="84"/>
        <v>2207</v>
      </c>
      <c r="K1363" s="2">
        <f t="shared" si="85"/>
        <v>43351</v>
      </c>
      <c r="L1363" s="82">
        <v>44454.5</v>
      </c>
      <c r="M1363" s="82">
        <v>44454.5</v>
      </c>
      <c r="O1363">
        <f t="shared" si="86"/>
        <v>1103.5</v>
      </c>
      <c r="P1363" s="3">
        <f t="shared" si="87"/>
        <v>21349877.970000017</v>
      </c>
    </row>
    <row r="1364" spans="1:16" x14ac:dyDescent="0.35">
      <c r="A1364" t="s">
        <v>396</v>
      </c>
      <c r="B1364" s="70" t="s">
        <v>313</v>
      </c>
      <c r="C1364" s="62">
        <v>44454</v>
      </c>
      <c r="D1364" s="71">
        <v>44454</v>
      </c>
      <c r="E1364" s="70" t="s">
        <v>500</v>
      </c>
      <c r="F1364" s="61" t="s">
        <v>501</v>
      </c>
      <c r="G1364" s="16">
        <v>3948.6099999999369</v>
      </c>
      <c r="H1364" s="2">
        <v>42248</v>
      </c>
      <c r="I1364" s="71">
        <v>44454</v>
      </c>
      <c r="J1364">
        <f t="shared" si="84"/>
        <v>2207</v>
      </c>
      <c r="K1364" s="2">
        <f t="shared" si="85"/>
        <v>43351</v>
      </c>
      <c r="L1364" s="82">
        <v>44454.5</v>
      </c>
      <c r="M1364" s="82">
        <v>44454.5</v>
      </c>
      <c r="O1364">
        <f t="shared" si="86"/>
        <v>1103.5</v>
      </c>
      <c r="P1364" s="3">
        <f t="shared" si="87"/>
        <v>4357291.1349999299</v>
      </c>
    </row>
    <row r="1365" spans="1:16" x14ac:dyDescent="0.35">
      <c r="A1365" t="s">
        <v>396</v>
      </c>
      <c r="B1365" s="70" t="s">
        <v>313</v>
      </c>
      <c r="C1365" s="62">
        <v>44454</v>
      </c>
      <c r="D1365" s="71">
        <v>44454</v>
      </c>
      <c r="E1365" s="70" t="s">
        <v>532</v>
      </c>
      <c r="F1365" s="61" t="s">
        <v>533</v>
      </c>
      <c r="G1365" s="16">
        <v>5076.79</v>
      </c>
      <c r="H1365" s="2">
        <v>42248</v>
      </c>
      <c r="I1365" s="71">
        <v>44454</v>
      </c>
      <c r="J1365">
        <f t="shared" si="84"/>
        <v>2207</v>
      </c>
      <c r="K1365" s="2">
        <f t="shared" si="85"/>
        <v>43351</v>
      </c>
      <c r="L1365" s="82">
        <v>44454.5</v>
      </c>
      <c r="M1365" s="79">
        <v>44454.5</v>
      </c>
      <c r="N1365" s="2">
        <v>44453.5</v>
      </c>
      <c r="O1365">
        <f t="shared" si="86"/>
        <v>1103.5</v>
      </c>
      <c r="P1365" s="3">
        <f t="shared" si="87"/>
        <v>5602237.7649999997</v>
      </c>
    </row>
    <row r="1366" spans="1:16" x14ac:dyDescent="0.35">
      <c r="A1366" t="s">
        <v>396</v>
      </c>
      <c r="B1366" s="70" t="s">
        <v>313</v>
      </c>
      <c r="C1366" s="62">
        <v>44454</v>
      </c>
      <c r="D1366" s="71">
        <v>44454</v>
      </c>
      <c r="E1366" s="70" t="s">
        <v>534</v>
      </c>
      <c r="F1366" s="61" t="s">
        <v>535</v>
      </c>
      <c r="G1366" s="16">
        <v>26039.089999999997</v>
      </c>
      <c r="H1366" s="2">
        <v>42248</v>
      </c>
      <c r="I1366" s="71">
        <v>44454</v>
      </c>
      <c r="J1366">
        <f t="shared" si="84"/>
        <v>2207</v>
      </c>
      <c r="K1366" s="2">
        <f t="shared" si="85"/>
        <v>43351</v>
      </c>
      <c r="L1366" s="82">
        <v>44454.5</v>
      </c>
      <c r="M1366" s="79">
        <v>44454.5</v>
      </c>
      <c r="N1366" s="2">
        <v>44453.5</v>
      </c>
      <c r="O1366">
        <f t="shared" si="86"/>
        <v>1103.5</v>
      </c>
      <c r="P1366" s="3">
        <f t="shared" si="87"/>
        <v>28734135.814999998</v>
      </c>
    </row>
    <row r="1367" spans="1:16" x14ac:dyDescent="0.35">
      <c r="A1367" t="s">
        <v>396</v>
      </c>
      <c r="B1367" s="70" t="s">
        <v>313</v>
      </c>
      <c r="C1367" s="62">
        <v>44454</v>
      </c>
      <c r="D1367" s="71">
        <v>44454</v>
      </c>
      <c r="E1367" s="70" t="s">
        <v>538</v>
      </c>
      <c r="F1367" s="61" t="s">
        <v>539</v>
      </c>
      <c r="G1367" s="16">
        <v>162.5</v>
      </c>
      <c r="H1367" s="2">
        <v>42248</v>
      </c>
      <c r="I1367" s="71">
        <v>44454</v>
      </c>
      <c r="J1367">
        <f t="shared" si="84"/>
        <v>2207</v>
      </c>
      <c r="K1367" s="2">
        <f t="shared" si="85"/>
        <v>43351</v>
      </c>
      <c r="L1367" s="82">
        <v>44454.5</v>
      </c>
      <c r="M1367" s="79">
        <v>44454.5</v>
      </c>
      <c r="N1367" s="2">
        <v>44453.5</v>
      </c>
      <c r="O1367">
        <f t="shared" si="86"/>
        <v>1103.5</v>
      </c>
      <c r="P1367" s="3">
        <f t="shared" si="87"/>
        <v>179318.75</v>
      </c>
    </row>
    <row r="1368" spans="1:16" x14ac:dyDescent="0.35">
      <c r="A1368" t="s">
        <v>396</v>
      </c>
      <c r="B1368" s="70" t="s">
        <v>313</v>
      </c>
      <c r="C1368" s="62">
        <v>44454</v>
      </c>
      <c r="D1368" s="71">
        <v>44454</v>
      </c>
      <c r="E1368" s="70" t="s">
        <v>553</v>
      </c>
      <c r="F1368" s="61" t="s">
        <v>554</v>
      </c>
      <c r="G1368" s="16">
        <v>439.11</v>
      </c>
      <c r="H1368" s="2">
        <v>42248</v>
      </c>
      <c r="I1368" s="71">
        <v>44454</v>
      </c>
      <c r="J1368">
        <f t="shared" si="84"/>
        <v>2207</v>
      </c>
      <c r="K1368" s="2">
        <f t="shared" si="85"/>
        <v>43351</v>
      </c>
      <c r="L1368" s="82">
        <v>44454.5</v>
      </c>
      <c r="M1368" s="79">
        <v>44454.5</v>
      </c>
      <c r="N1368" s="2">
        <v>44453.5</v>
      </c>
      <c r="O1368">
        <f t="shared" si="86"/>
        <v>1103.5</v>
      </c>
      <c r="P1368" s="3">
        <f t="shared" si="87"/>
        <v>484557.88500000001</v>
      </c>
    </row>
    <row r="1369" spans="1:16" x14ac:dyDescent="0.35">
      <c r="A1369" t="s">
        <v>396</v>
      </c>
      <c r="B1369" s="21" t="s">
        <v>313</v>
      </c>
      <c r="C1369" s="46">
        <v>44454</v>
      </c>
      <c r="D1369" s="2">
        <v>44454</v>
      </c>
      <c r="E1369" s="68" t="s">
        <v>544</v>
      </c>
      <c r="F1369" t="s">
        <v>546</v>
      </c>
      <c r="G1369" s="3">
        <v>11.25</v>
      </c>
      <c r="H1369" s="2">
        <v>42248</v>
      </c>
      <c r="I1369" s="2">
        <v>44454</v>
      </c>
      <c r="J1369">
        <f t="shared" si="84"/>
        <v>2207</v>
      </c>
      <c r="K1369" s="2">
        <f t="shared" si="85"/>
        <v>43351</v>
      </c>
      <c r="L1369" s="80">
        <v>44454.5</v>
      </c>
      <c r="M1369" s="79">
        <v>44498.5</v>
      </c>
      <c r="O1369">
        <f t="shared" si="86"/>
        <v>1147.5</v>
      </c>
      <c r="P1369" s="3">
        <f t="shared" si="87"/>
        <v>12909.375</v>
      </c>
    </row>
    <row r="1370" spans="1:16" x14ac:dyDescent="0.35">
      <c r="A1370" t="s">
        <v>396</v>
      </c>
      <c r="B1370" s="21" t="s">
        <v>313</v>
      </c>
      <c r="C1370" s="46">
        <v>44454</v>
      </c>
      <c r="D1370" s="2">
        <v>44454</v>
      </c>
      <c r="E1370" s="68" t="s">
        <v>544</v>
      </c>
      <c r="F1370" t="s">
        <v>545</v>
      </c>
      <c r="G1370" s="3">
        <v>762.68999999999983</v>
      </c>
      <c r="H1370" s="2">
        <v>42248</v>
      </c>
      <c r="I1370" s="2">
        <v>44454</v>
      </c>
      <c r="J1370">
        <f t="shared" si="84"/>
        <v>2207</v>
      </c>
      <c r="K1370" s="2">
        <f t="shared" si="85"/>
        <v>43351</v>
      </c>
      <c r="L1370" s="80">
        <v>44454.5</v>
      </c>
      <c r="M1370" s="79">
        <v>44474.5</v>
      </c>
      <c r="O1370">
        <f t="shared" si="86"/>
        <v>1123.5</v>
      </c>
      <c r="P1370" s="3">
        <f t="shared" si="87"/>
        <v>856882.21499999985</v>
      </c>
    </row>
    <row r="1371" spans="1:16" x14ac:dyDescent="0.35">
      <c r="A1371" t="s">
        <v>396</v>
      </c>
      <c r="B1371" s="21" t="s">
        <v>313</v>
      </c>
      <c r="C1371" s="46">
        <v>44454</v>
      </c>
      <c r="D1371" s="2">
        <v>44454</v>
      </c>
      <c r="E1371" s="68" t="s">
        <v>544</v>
      </c>
      <c r="F1371" t="s">
        <v>546</v>
      </c>
      <c r="G1371" s="3">
        <v>65739.379999999888</v>
      </c>
      <c r="H1371" s="2">
        <v>42248</v>
      </c>
      <c r="I1371" s="2">
        <v>44454</v>
      </c>
      <c r="J1371">
        <f t="shared" si="84"/>
        <v>2207</v>
      </c>
      <c r="K1371" s="2">
        <f t="shared" si="85"/>
        <v>43351</v>
      </c>
      <c r="L1371" s="80">
        <v>44454.5</v>
      </c>
      <c r="M1371" s="79">
        <v>44498.5</v>
      </c>
      <c r="O1371">
        <f t="shared" si="86"/>
        <v>1147.5</v>
      </c>
      <c r="P1371" s="3">
        <f t="shared" si="87"/>
        <v>75435938.549999878</v>
      </c>
    </row>
    <row r="1372" spans="1:16" x14ac:dyDescent="0.35">
      <c r="A1372" t="s">
        <v>398</v>
      </c>
      <c r="B1372" s="70" t="s">
        <v>313</v>
      </c>
      <c r="C1372" s="62">
        <v>44469</v>
      </c>
      <c r="D1372" s="62">
        <v>44469</v>
      </c>
      <c r="E1372" s="70" t="s">
        <v>430</v>
      </c>
      <c r="F1372" s="61" t="s">
        <v>431</v>
      </c>
      <c r="G1372" s="16">
        <v>121.99</v>
      </c>
      <c r="H1372" s="2">
        <v>44455</v>
      </c>
      <c r="I1372" s="62">
        <v>44469</v>
      </c>
      <c r="J1372">
        <f t="shared" si="84"/>
        <v>15</v>
      </c>
      <c r="K1372" s="2">
        <f t="shared" si="85"/>
        <v>44462</v>
      </c>
      <c r="L1372" s="82">
        <v>44469.5</v>
      </c>
      <c r="M1372" s="82">
        <v>44469.5</v>
      </c>
      <c r="O1372">
        <f t="shared" si="86"/>
        <v>7.5</v>
      </c>
      <c r="P1372" s="3">
        <f t="shared" si="87"/>
        <v>914.92499999999995</v>
      </c>
    </row>
    <row r="1373" spans="1:16" x14ac:dyDescent="0.35">
      <c r="A1373" t="s">
        <v>398</v>
      </c>
      <c r="B1373" s="70" t="s">
        <v>313</v>
      </c>
      <c r="C1373" s="62">
        <v>44469</v>
      </c>
      <c r="D1373" s="62">
        <v>44469</v>
      </c>
      <c r="E1373" s="70" t="s">
        <v>432</v>
      </c>
      <c r="F1373" s="61" t="s">
        <v>433</v>
      </c>
      <c r="G1373" s="16">
        <v>182.98000000000002</v>
      </c>
      <c r="H1373" s="2">
        <v>44455</v>
      </c>
      <c r="I1373" s="62">
        <v>44469</v>
      </c>
      <c r="J1373">
        <f t="shared" si="84"/>
        <v>15</v>
      </c>
      <c r="K1373" s="2">
        <f t="shared" si="85"/>
        <v>44462</v>
      </c>
      <c r="L1373" s="82">
        <v>44469.5</v>
      </c>
      <c r="M1373" s="82">
        <v>44469.5</v>
      </c>
      <c r="O1373">
        <f t="shared" si="86"/>
        <v>7.5</v>
      </c>
      <c r="P1373" s="3">
        <f t="shared" si="87"/>
        <v>1372.3500000000001</v>
      </c>
    </row>
    <row r="1374" spans="1:16" x14ac:dyDescent="0.35">
      <c r="A1374" t="s">
        <v>398</v>
      </c>
      <c r="B1374" s="70" t="s">
        <v>313</v>
      </c>
      <c r="C1374" s="62">
        <v>44469</v>
      </c>
      <c r="D1374" s="62">
        <v>44469</v>
      </c>
      <c r="E1374" s="70" t="s">
        <v>434</v>
      </c>
      <c r="F1374" s="61" t="s">
        <v>435</v>
      </c>
      <c r="G1374" s="16">
        <v>92.26</v>
      </c>
      <c r="H1374" s="2">
        <v>44455</v>
      </c>
      <c r="I1374" s="62">
        <v>44469</v>
      </c>
      <c r="J1374">
        <f t="shared" si="84"/>
        <v>15</v>
      </c>
      <c r="K1374" s="2">
        <f t="shared" si="85"/>
        <v>44462</v>
      </c>
      <c r="L1374" s="82">
        <v>44469.5</v>
      </c>
      <c r="M1374" s="82">
        <v>44469.5</v>
      </c>
      <c r="O1374">
        <f t="shared" si="86"/>
        <v>7.5</v>
      </c>
      <c r="P1374" s="3">
        <f t="shared" si="87"/>
        <v>691.95</v>
      </c>
    </row>
    <row r="1375" spans="1:16" x14ac:dyDescent="0.35">
      <c r="A1375" t="s">
        <v>398</v>
      </c>
      <c r="B1375" s="70" t="s">
        <v>313</v>
      </c>
      <c r="C1375" s="62">
        <v>44469</v>
      </c>
      <c r="D1375" s="62">
        <v>44469</v>
      </c>
      <c r="E1375" s="70" t="s">
        <v>436</v>
      </c>
      <c r="F1375" s="61" t="s">
        <v>437</v>
      </c>
      <c r="G1375" s="16">
        <v>804.38</v>
      </c>
      <c r="H1375" s="2">
        <v>44455</v>
      </c>
      <c r="I1375" s="62">
        <v>44469</v>
      </c>
      <c r="J1375">
        <f t="shared" si="84"/>
        <v>15</v>
      </c>
      <c r="K1375" s="2">
        <f t="shared" si="85"/>
        <v>44462</v>
      </c>
      <c r="L1375" s="82">
        <v>44469.5</v>
      </c>
      <c r="M1375" s="82">
        <v>44469.5</v>
      </c>
      <c r="O1375">
        <f t="shared" si="86"/>
        <v>7.5</v>
      </c>
      <c r="P1375" s="3">
        <f t="shared" si="87"/>
        <v>6032.85</v>
      </c>
    </row>
    <row r="1376" spans="1:16" x14ac:dyDescent="0.35">
      <c r="A1376" t="s">
        <v>398</v>
      </c>
      <c r="B1376" s="70" t="s">
        <v>313</v>
      </c>
      <c r="C1376" s="62">
        <v>44469</v>
      </c>
      <c r="D1376" s="62">
        <v>44469</v>
      </c>
      <c r="E1376" s="70" t="s">
        <v>438</v>
      </c>
      <c r="F1376" s="61" t="s">
        <v>439</v>
      </c>
      <c r="G1376" s="16">
        <v>96.46</v>
      </c>
      <c r="H1376" s="2">
        <v>44455</v>
      </c>
      <c r="I1376" s="62">
        <v>44469</v>
      </c>
      <c r="J1376">
        <f t="shared" si="84"/>
        <v>15</v>
      </c>
      <c r="K1376" s="2">
        <f t="shared" si="85"/>
        <v>44462</v>
      </c>
      <c r="L1376" s="82">
        <v>44469.5</v>
      </c>
      <c r="M1376" s="82">
        <v>44469.5</v>
      </c>
      <c r="O1376">
        <f t="shared" si="86"/>
        <v>7.5</v>
      </c>
      <c r="P1376" s="3">
        <f t="shared" si="87"/>
        <v>723.44999999999993</v>
      </c>
    </row>
    <row r="1377" spans="1:16" x14ac:dyDescent="0.35">
      <c r="A1377" t="s">
        <v>398</v>
      </c>
      <c r="B1377" s="70" t="s">
        <v>313</v>
      </c>
      <c r="C1377" s="62">
        <v>44469</v>
      </c>
      <c r="D1377" s="62">
        <v>44469</v>
      </c>
      <c r="E1377" s="70" t="s">
        <v>440</v>
      </c>
      <c r="F1377" s="61" t="s">
        <v>441</v>
      </c>
      <c r="G1377" s="16">
        <v>6.68</v>
      </c>
      <c r="H1377" s="2">
        <v>44455</v>
      </c>
      <c r="I1377" s="62">
        <v>44469</v>
      </c>
      <c r="J1377">
        <f t="shared" si="84"/>
        <v>15</v>
      </c>
      <c r="K1377" s="2">
        <f t="shared" si="85"/>
        <v>44462</v>
      </c>
      <c r="L1377" s="82">
        <v>44469.5</v>
      </c>
      <c r="M1377" s="79">
        <v>44468.5</v>
      </c>
      <c r="O1377">
        <f t="shared" si="86"/>
        <v>6.5</v>
      </c>
      <c r="P1377" s="3">
        <f t="shared" si="87"/>
        <v>43.42</v>
      </c>
    </row>
    <row r="1378" spans="1:16" x14ac:dyDescent="0.35">
      <c r="A1378" t="s">
        <v>398</v>
      </c>
      <c r="B1378" s="70" t="s">
        <v>313</v>
      </c>
      <c r="C1378" s="62">
        <v>44469</v>
      </c>
      <c r="D1378" s="62">
        <v>44469</v>
      </c>
      <c r="E1378" s="70" t="s">
        <v>442</v>
      </c>
      <c r="F1378" s="61" t="s">
        <v>443</v>
      </c>
      <c r="G1378" s="16">
        <v>22</v>
      </c>
      <c r="H1378" s="2">
        <v>44455</v>
      </c>
      <c r="I1378" s="62">
        <v>44469</v>
      </c>
      <c r="J1378">
        <f t="shared" si="84"/>
        <v>15</v>
      </c>
      <c r="K1378" s="2">
        <f t="shared" si="85"/>
        <v>44462</v>
      </c>
      <c r="L1378" s="82">
        <v>44469.5</v>
      </c>
      <c r="M1378" s="82">
        <v>44469.5</v>
      </c>
      <c r="O1378">
        <f t="shared" si="86"/>
        <v>7.5</v>
      </c>
      <c r="P1378" s="3">
        <f t="shared" si="87"/>
        <v>165</v>
      </c>
    </row>
    <row r="1379" spans="1:16" x14ac:dyDescent="0.35">
      <c r="A1379" t="s">
        <v>398</v>
      </c>
      <c r="B1379" s="70" t="s">
        <v>313</v>
      </c>
      <c r="C1379" s="62">
        <v>44469</v>
      </c>
      <c r="D1379" s="62">
        <v>44469</v>
      </c>
      <c r="E1379" s="70" t="s">
        <v>478</v>
      </c>
      <c r="F1379" s="61" t="s">
        <v>479</v>
      </c>
      <c r="G1379" s="16">
        <v>208.96</v>
      </c>
      <c r="H1379" s="2">
        <v>44455</v>
      </c>
      <c r="I1379" s="62">
        <v>44469</v>
      </c>
      <c r="J1379">
        <f t="shared" si="84"/>
        <v>15</v>
      </c>
      <c r="K1379" s="2">
        <f t="shared" si="85"/>
        <v>44462</v>
      </c>
      <c r="L1379" s="82">
        <v>44469.5</v>
      </c>
      <c r="M1379" s="82">
        <v>44469.5</v>
      </c>
      <c r="O1379">
        <f t="shared" si="86"/>
        <v>7.5</v>
      </c>
      <c r="P1379" s="3">
        <f t="shared" si="87"/>
        <v>1567.2</v>
      </c>
    </row>
    <row r="1380" spans="1:16" x14ac:dyDescent="0.35">
      <c r="A1380" t="s">
        <v>398</v>
      </c>
      <c r="B1380" s="70" t="s">
        <v>313</v>
      </c>
      <c r="C1380" s="62">
        <v>44469</v>
      </c>
      <c r="D1380" s="62">
        <v>44469</v>
      </c>
      <c r="E1380" s="70" t="s">
        <v>480</v>
      </c>
      <c r="F1380" s="61" t="s">
        <v>481</v>
      </c>
      <c r="G1380" s="16">
        <v>78.52</v>
      </c>
      <c r="H1380" s="2">
        <v>44455</v>
      </c>
      <c r="I1380" s="62">
        <v>44469</v>
      </c>
      <c r="J1380">
        <f t="shared" si="84"/>
        <v>15</v>
      </c>
      <c r="K1380" s="2">
        <f t="shared" si="85"/>
        <v>44462</v>
      </c>
      <c r="L1380" s="82">
        <v>44469.5</v>
      </c>
      <c r="M1380" s="82">
        <v>44469.5</v>
      </c>
      <c r="O1380">
        <f t="shared" si="86"/>
        <v>7.5</v>
      </c>
      <c r="P1380" s="3">
        <f t="shared" si="87"/>
        <v>588.9</v>
      </c>
    </row>
    <row r="1381" spans="1:16" x14ac:dyDescent="0.35">
      <c r="A1381" t="s">
        <v>398</v>
      </c>
      <c r="B1381" s="70" t="s">
        <v>313</v>
      </c>
      <c r="C1381" s="62">
        <v>44469</v>
      </c>
      <c r="D1381" s="62">
        <v>44469</v>
      </c>
      <c r="E1381" s="70" t="s">
        <v>444</v>
      </c>
      <c r="F1381" s="61" t="s">
        <v>445</v>
      </c>
      <c r="G1381" s="16">
        <v>88.83</v>
      </c>
      <c r="H1381" s="2">
        <v>44455</v>
      </c>
      <c r="I1381" s="62">
        <v>44469</v>
      </c>
      <c r="J1381">
        <f t="shared" si="84"/>
        <v>15</v>
      </c>
      <c r="K1381" s="2">
        <f t="shared" si="85"/>
        <v>44462</v>
      </c>
      <c r="L1381" s="82">
        <v>44469.5</v>
      </c>
      <c r="M1381" s="82">
        <v>44469.5</v>
      </c>
      <c r="O1381">
        <f t="shared" si="86"/>
        <v>7.5</v>
      </c>
      <c r="P1381" s="3">
        <f t="shared" si="87"/>
        <v>666.22500000000002</v>
      </c>
    </row>
    <row r="1382" spans="1:16" x14ac:dyDescent="0.35">
      <c r="A1382" t="s">
        <v>398</v>
      </c>
      <c r="B1382" s="70" t="s">
        <v>313</v>
      </c>
      <c r="C1382" s="62">
        <v>44469</v>
      </c>
      <c r="D1382" s="62">
        <v>44469</v>
      </c>
      <c r="E1382" s="70" t="s">
        <v>430</v>
      </c>
      <c r="F1382" s="61" t="s">
        <v>431</v>
      </c>
      <c r="G1382" s="16">
        <v>59.03</v>
      </c>
      <c r="H1382" s="2">
        <v>44455</v>
      </c>
      <c r="I1382" s="62">
        <v>44469</v>
      </c>
      <c r="J1382">
        <f t="shared" si="84"/>
        <v>15</v>
      </c>
      <c r="K1382" s="2">
        <f t="shared" si="85"/>
        <v>44462</v>
      </c>
      <c r="L1382" s="82">
        <v>44469.5</v>
      </c>
      <c r="M1382" s="82">
        <v>44469.5</v>
      </c>
      <c r="O1382">
        <f t="shared" si="86"/>
        <v>7.5</v>
      </c>
      <c r="P1382" s="3">
        <f t="shared" si="87"/>
        <v>442.72500000000002</v>
      </c>
    </row>
    <row r="1383" spans="1:16" x14ac:dyDescent="0.35">
      <c r="A1383" t="s">
        <v>398</v>
      </c>
      <c r="B1383" s="70" t="s">
        <v>313</v>
      </c>
      <c r="C1383" s="62">
        <v>44469</v>
      </c>
      <c r="D1383" s="62">
        <v>44469</v>
      </c>
      <c r="E1383" s="70" t="s">
        <v>432</v>
      </c>
      <c r="F1383" s="61" t="s">
        <v>433</v>
      </c>
      <c r="G1383" s="16">
        <v>88.54</v>
      </c>
      <c r="H1383" s="2">
        <v>44455</v>
      </c>
      <c r="I1383" s="62">
        <v>44469</v>
      </c>
      <c r="J1383">
        <f t="shared" si="84"/>
        <v>15</v>
      </c>
      <c r="K1383" s="2">
        <f t="shared" si="85"/>
        <v>44462</v>
      </c>
      <c r="L1383" s="82">
        <v>44469.5</v>
      </c>
      <c r="M1383" s="82">
        <v>44469.5</v>
      </c>
      <c r="O1383">
        <f t="shared" si="86"/>
        <v>7.5</v>
      </c>
      <c r="P1383" s="3">
        <f t="shared" si="87"/>
        <v>664.05000000000007</v>
      </c>
    </row>
    <row r="1384" spans="1:16" x14ac:dyDescent="0.35">
      <c r="A1384" t="s">
        <v>398</v>
      </c>
      <c r="B1384" s="70" t="s">
        <v>313</v>
      </c>
      <c r="C1384" s="62">
        <v>44469</v>
      </c>
      <c r="D1384" s="62">
        <v>44469</v>
      </c>
      <c r="E1384" s="70" t="s">
        <v>438</v>
      </c>
      <c r="F1384" s="61" t="s">
        <v>439</v>
      </c>
      <c r="G1384" s="16">
        <v>132.80000000000001</v>
      </c>
      <c r="H1384" s="2">
        <v>44455</v>
      </c>
      <c r="I1384" s="62">
        <v>44469</v>
      </c>
      <c r="J1384">
        <f t="shared" si="84"/>
        <v>15</v>
      </c>
      <c r="K1384" s="2">
        <f t="shared" si="85"/>
        <v>44462</v>
      </c>
      <c r="L1384" s="82">
        <v>44469.5</v>
      </c>
      <c r="M1384" s="82">
        <v>44469.5</v>
      </c>
      <c r="O1384">
        <f t="shared" si="86"/>
        <v>7.5</v>
      </c>
      <c r="P1384" s="3">
        <f t="shared" si="87"/>
        <v>996.00000000000011</v>
      </c>
    </row>
    <row r="1385" spans="1:16" x14ac:dyDescent="0.35">
      <c r="A1385" t="s">
        <v>398</v>
      </c>
      <c r="B1385" s="70" t="s">
        <v>313</v>
      </c>
      <c r="C1385" s="62">
        <v>44469</v>
      </c>
      <c r="D1385" s="62">
        <v>44469</v>
      </c>
      <c r="E1385" s="70" t="s">
        <v>440</v>
      </c>
      <c r="F1385" s="61" t="s">
        <v>441</v>
      </c>
      <c r="G1385" s="16">
        <v>3.34</v>
      </c>
      <c r="H1385" s="2">
        <v>44455</v>
      </c>
      <c r="I1385" s="62">
        <v>44469</v>
      </c>
      <c r="J1385">
        <f t="shared" si="84"/>
        <v>15</v>
      </c>
      <c r="K1385" s="2">
        <f t="shared" si="85"/>
        <v>44462</v>
      </c>
      <c r="L1385" s="82">
        <v>44469.5</v>
      </c>
      <c r="M1385" s="79">
        <v>44468.5</v>
      </c>
      <c r="O1385">
        <f t="shared" si="86"/>
        <v>6.5</v>
      </c>
      <c r="P1385" s="3">
        <f t="shared" si="87"/>
        <v>21.71</v>
      </c>
    </row>
    <row r="1386" spans="1:16" x14ac:dyDescent="0.35">
      <c r="A1386" t="s">
        <v>398</v>
      </c>
      <c r="B1386" s="70" t="s">
        <v>313</v>
      </c>
      <c r="C1386" s="62">
        <v>44469</v>
      </c>
      <c r="D1386" s="62">
        <v>44469</v>
      </c>
      <c r="E1386" s="70" t="s">
        <v>442</v>
      </c>
      <c r="F1386" s="61" t="s">
        <v>443</v>
      </c>
      <c r="G1386" s="16">
        <v>6.5</v>
      </c>
      <c r="H1386" s="2">
        <v>44455</v>
      </c>
      <c r="I1386" s="62">
        <v>44469</v>
      </c>
      <c r="J1386">
        <f t="shared" si="84"/>
        <v>15</v>
      </c>
      <c r="K1386" s="2">
        <f t="shared" si="85"/>
        <v>44462</v>
      </c>
      <c r="L1386" s="82">
        <v>44469.5</v>
      </c>
      <c r="M1386" s="82">
        <v>44469.5</v>
      </c>
      <c r="O1386">
        <f t="shared" si="86"/>
        <v>7.5</v>
      </c>
      <c r="P1386" s="3">
        <f t="shared" si="87"/>
        <v>48.75</v>
      </c>
    </row>
    <row r="1387" spans="1:16" x14ac:dyDescent="0.35">
      <c r="A1387" t="s">
        <v>398</v>
      </c>
      <c r="B1387" s="70" t="s">
        <v>313</v>
      </c>
      <c r="C1387" s="62">
        <v>44469</v>
      </c>
      <c r="D1387" s="62">
        <v>44469</v>
      </c>
      <c r="E1387" s="70" t="s">
        <v>478</v>
      </c>
      <c r="F1387" s="61" t="s">
        <v>479</v>
      </c>
      <c r="G1387" s="16">
        <v>25</v>
      </c>
      <c r="H1387" s="2">
        <v>44455</v>
      </c>
      <c r="I1387" s="62">
        <v>44469</v>
      </c>
      <c r="J1387">
        <f t="shared" si="84"/>
        <v>15</v>
      </c>
      <c r="K1387" s="2">
        <f t="shared" si="85"/>
        <v>44462</v>
      </c>
      <c r="L1387" s="82">
        <v>44469.5</v>
      </c>
      <c r="M1387" s="82">
        <v>44469.5</v>
      </c>
      <c r="O1387">
        <f t="shared" si="86"/>
        <v>7.5</v>
      </c>
      <c r="P1387" s="3">
        <f t="shared" si="87"/>
        <v>187.5</v>
      </c>
    </row>
    <row r="1388" spans="1:16" x14ac:dyDescent="0.35">
      <c r="A1388" t="s">
        <v>398</v>
      </c>
      <c r="B1388" s="70" t="s">
        <v>313</v>
      </c>
      <c r="C1388" s="62">
        <v>44469</v>
      </c>
      <c r="D1388" s="62">
        <v>44469</v>
      </c>
      <c r="E1388" s="70" t="s">
        <v>480</v>
      </c>
      <c r="F1388" s="61" t="s">
        <v>481</v>
      </c>
      <c r="G1388" s="16">
        <v>25</v>
      </c>
      <c r="H1388" s="2">
        <v>44455</v>
      </c>
      <c r="I1388" s="62">
        <v>44469</v>
      </c>
      <c r="J1388">
        <f t="shared" si="84"/>
        <v>15</v>
      </c>
      <c r="K1388" s="2">
        <f t="shared" si="85"/>
        <v>44462</v>
      </c>
      <c r="L1388" s="82">
        <v>44469.5</v>
      </c>
      <c r="M1388" s="82">
        <v>44469.5</v>
      </c>
      <c r="O1388">
        <f t="shared" si="86"/>
        <v>7.5</v>
      </c>
      <c r="P1388" s="3">
        <f t="shared" si="87"/>
        <v>187.5</v>
      </c>
    </row>
    <row r="1389" spans="1:16" x14ac:dyDescent="0.35">
      <c r="A1389" t="s">
        <v>398</v>
      </c>
      <c r="B1389" s="70" t="s">
        <v>313</v>
      </c>
      <c r="C1389" s="62">
        <v>44469</v>
      </c>
      <c r="D1389" s="62">
        <v>44469</v>
      </c>
      <c r="E1389" s="70" t="s">
        <v>488</v>
      </c>
      <c r="F1389" s="61" t="s">
        <v>489</v>
      </c>
      <c r="G1389" s="16">
        <v>5.0999999999999996</v>
      </c>
      <c r="H1389" s="2">
        <v>44455</v>
      </c>
      <c r="I1389" s="62">
        <v>44469</v>
      </c>
      <c r="J1389">
        <f t="shared" si="84"/>
        <v>15</v>
      </c>
      <c r="K1389" s="2">
        <f t="shared" si="85"/>
        <v>44462</v>
      </c>
      <c r="L1389" s="82">
        <v>44469.5</v>
      </c>
      <c r="M1389" s="79">
        <v>44484.5</v>
      </c>
      <c r="O1389">
        <f t="shared" si="86"/>
        <v>22.5</v>
      </c>
      <c r="P1389" s="3">
        <f t="shared" si="87"/>
        <v>114.74999999999999</v>
      </c>
    </row>
    <row r="1390" spans="1:16" x14ac:dyDescent="0.35">
      <c r="A1390" t="s">
        <v>398</v>
      </c>
      <c r="B1390" s="70" t="s">
        <v>313</v>
      </c>
      <c r="C1390" s="62">
        <v>44469</v>
      </c>
      <c r="D1390" s="62">
        <v>44469</v>
      </c>
      <c r="E1390" s="70" t="s">
        <v>444</v>
      </c>
      <c r="F1390" s="61" t="s">
        <v>445</v>
      </c>
      <c r="G1390" s="16">
        <v>15.71</v>
      </c>
      <c r="H1390" s="2">
        <v>44455</v>
      </c>
      <c r="I1390" s="62">
        <v>44469</v>
      </c>
      <c r="J1390">
        <f t="shared" si="84"/>
        <v>15</v>
      </c>
      <c r="K1390" s="2">
        <f t="shared" si="85"/>
        <v>44462</v>
      </c>
      <c r="L1390" s="82">
        <v>44469.5</v>
      </c>
      <c r="M1390" s="82">
        <v>44469.5</v>
      </c>
      <c r="O1390">
        <f t="shared" si="86"/>
        <v>7.5</v>
      </c>
      <c r="P1390" s="3">
        <f t="shared" si="87"/>
        <v>117.825</v>
      </c>
    </row>
    <row r="1391" spans="1:16" x14ac:dyDescent="0.35">
      <c r="A1391" t="s">
        <v>398</v>
      </c>
      <c r="B1391" s="70" t="s">
        <v>313</v>
      </c>
      <c r="C1391" s="62">
        <v>44469</v>
      </c>
      <c r="D1391" s="62">
        <v>44469</v>
      </c>
      <c r="E1391" s="70" t="s">
        <v>494</v>
      </c>
      <c r="F1391" s="61" t="s">
        <v>495</v>
      </c>
      <c r="G1391" s="16">
        <v>3.54</v>
      </c>
      <c r="H1391" s="2">
        <v>44455</v>
      </c>
      <c r="I1391" s="62">
        <v>44469</v>
      </c>
      <c r="J1391">
        <f t="shared" si="84"/>
        <v>15</v>
      </c>
      <c r="K1391" s="2">
        <f t="shared" si="85"/>
        <v>44462</v>
      </c>
      <c r="L1391" s="82">
        <v>44469.5</v>
      </c>
      <c r="M1391" s="82">
        <v>44469.5</v>
      </c>
      <c r="O1391">
        <f t="shared" si="86"/>
        <v>7.5</v>
      </c>
      <c r="P1391" s="3">
        <f t="shared" si="87"/>
        <v>26.55</v>
      </c>
    </row>
    <row r="1392" spans="1:16" x14ac:dyDescent="0.35">
      <c r="A1392" t="s">
        <v>398</v>
      </c>
      <c r="B1392" s="70" t="s">
        <v>313</v>
      </c>
      <c r="C1392" s="62">
        <v>44469</v>
      </c>
      <c r="D1392" s="62">
        <v>44469</v>
      </c>
      <c r="E1392" s="70" t="s">
        <v>496</v>
      </c>
      <c r="F1392" s="61" t="s">
        <v>497</v>
      </c>
      <c r="G1392" s="16">
        <v>1.41</v>
      </c>
      <c r="H1392" s="2">
        <v>44455</v>
      </c>
      <c r="I1392" s="62">
        <v>44469</v>
      </c>
      <c r="J1392">
        <f t="shared" si="84"/>
        <v>15</v>
      </c>
      <c r="K1392" s="2">
        <f t="shared" si="85"/>
        <v>44462</v>
      </c>
      <c r="L1392" s="82">
        <v>44469.5</v>
      </c>
      <c r="M1392" s="82">
        <v>44469.5</v>
      </c>
      <c r="O1392">
        <f t="shared" si="86"/>
        <v>7.5</v>
      </c>
      <c r="P1392" s="3">
        <f t="shared" si="87"/>
        <v>10.574999999999999</v>
      </c>
    </row>
    <row r="1393" spans="1:16" x14ac:dyDescent="0.35">
      <c r="A1393" t="s">
        <v>398</v>
      </c>
      <c r="B1393" s="70" t="s">
        <v>313</v>
      </c>
      <c r="C1393" s="62">
        <v>44469</v>
      </c>
      <c r="D1393" s="62">
        <v>44469</v>
      </c>
      <c r="E1393" s="70" t="s">
        <v>440</v>
      </c>
      <c r="F1393" s="61" t="s">
        <v>441</v>
      </c>
      <c r="G1393" s="16">
        <v>3.34</v>
      </c>
      <c r="H1393" s="2">
        <v>44455</v>
      </c>
      <c r="I1393" s="62">
        <v>44469</v>
      </c>
      <c r="J1393">
        <f t="shared" si="84"/>
        <v>15</v>
      </c>
      <c r="K1393" s="2">
        <f t="shared" si="85"/>
        <v>44462</v>
      </c>
      <c r="L1393" s="82">
        <v>44469.5</v>
      </c>
      <c r="M1393" s="79">
        <v>44468.5</v>
      </c>
      <c r="O1393">
        <f t="shared" si="86"/>
        <v>6.5</v>
      </c>
      <c r="P1393" s="3">
        <f t="shared" si="87"/>
        <v>21.71</v>
      </c>
    </row>
    <row r="1394" spans="1:16" x14ac:dyDescent="0.35">
      <c r="A1394" t="s">
        <v>398</v>
      </c>
      <c r="B1394" s="70" t="s">
        <v>313</v>
      </c>
      <c r="C1394" s="62">
        <v>44469</v>
      </c>
      <c r="D1394" s="62">
        <v>44469</v>
      </c>
      <c r="E1394" s="70" t="s">
        <v>442</v>
      </c>
      <c r="F1394" s="61" t="s">
        <v>443</v>
      </c>
      <c r="G1394" s="16">
        <v>6.5</v>
      </c>
      <c r="H1394" s="2">
        <v>44455</v>
      </c>
      <c r="I1394" s="62">
        <v>44469</v>
      </c>
      <c r="J1394">
        <f t="shared" si="84"/>
        <v>15</v>
      </c>
      <c r="K1394" s="2">
        <f t="shared" si="85"/>
        <v>44462</v>
      </c>
      <c r="L1394" s="82">
        <v>44469.5</v>
      </c>
      <c r="M1394" s="82">
        <v>44469.5</v>
      </c>
      <c r="O1394">
        <f t="shared" si="86"/>
        <v>7.5</v>
      </c>
      <c r="P1394" s="3">
        <f t="shared" si="87"/>
        <v>48.75</v>
      </c>
    </row>
    <row r="1395" spans="1:16" x14ac:dyDescent="0.35">
      <c r="A1395" t="s">
        <v>398</v>
      </c>
      <c r="B1395" s="70" t="s">
        <v>313</v>
      </c>
      <c r="C1395" s="62">
        <v>44469</v>
      </c>
      <c r="D1395" s="62">
        <v>44469</v>
      </c>
      <c r="E1395" s="70" t="s">
        <v>478</v>
      </c>
      <c r="F1395" s="61" t="s">
        <v>479</v>
      </c>
      <c r="G1395" s="16">
        <v>41.67</v>
      </c>
      <c r="H1395" s="2">
        <v>44455</v>
      </c>
      <c r="I1395" s="62">
        <v>44469</v>
      </c>
      <c r="J1395">
        <f t="shared" si="84"/>
        <v>15</v>
      </c>
      <c r="K1395" s="2">
        <f t="shared" si="85"/>
        <v>44462</v>
      </c>
      <c r="L1395" s="82">
        <v>44469.5</v>
      </c>
      <c r="M1395" s="82">
        <v>44469.5</v>
      </c>
      <c r="O1395">
        <f t="shared" si="86"/>
        <v>7.5</v>
      </c>
      <c r="P1395" s="3">
        <f t="shared" si="87"/>
        <v>312.52500000000003</v>
      </c>
    </row>
    <row r="1396" spans="1:16" x14ac:dyDescent="0.35">
      <c r="A1396" t="s">
        <v>398</v>
      </c>
      <c r="B1396" s="70" t="s">
        <v>313</v>
      </c>
      <c r="C1396" s="62">
        <v>44469</v>
      </c>
      <c r="D1396" s="62">
        <v>44469</v>
      </c>
      <c r="E1396" s="70" t="s">
        <v>444</v>
      </c>
      <c r="F1396" s="61" t="s">
        <v>445</v>
      </c>
      <c r="G1396" s="16">
        <v>23</v>
      </c>
      <c r="H1396" s="2">
        <v>44455</v>
      </c>
      <c r="I1396" s="62">
        <v>44469</v>
      </c>
      <c r="J1396">
        <f t="shared" si="84"/>
        <v>15</v>
      </c>
      <c r="K1396" s="2">
        <f t="shared" si="85"/>
        <v>44462</v>
      </c>
      <c r="L1396" s="82">
        <v>44469.5</v>
      </c>
      <c r="M1396" s="82">
        <v>44469.5</v>
      </c>
      <c r="O1396">
        <f t="shared" si="86"/>
        <v>7.5</v>
      </c>
      <c r="P1396" s="3">
        <f t="shared" si="87"/>
        <v>172.5</v>
      </c>
    </row>
    <row r="1397" spans="1:16" x14ac:dyDescent="0.35">
      <c r="A1397" t="s">
        <v>398</v>
      </c>
      <c r="B1397" s="70" t="s">
        <v>313</v>
      </c>
      <c r="C1397" s="62">
        <v>44469</v>
      </c>
      <c r="D1397" s="62">
        <v>44469</v>
      </c>
      <c r="E1397" s="70" t="s">
        <v>494</v>
      </c>
      <c r="F1397" s="61" t="s">
        <v>495</v>
      </c>
      <c r="G1397" s="16">
        <v>20.37</v>
      </c>
      <c r="H1397" s="2">
        <v>44455</v>
      </c>
      <c r="I1397" s="62">
        <v>44469</v>
      </c>
      <c r="J1397">
        <f t="shared" si="84"/>
        <v>15</v>
      </c>
      <c r="K1397" s="2">
        <f t="shared" si="85"/>
        <v>44462</v>
      </c>
      <c r="L1397" s="82">
        <v>44469.5</v>
      </c>
      <c r="M1397" s="82">
        <v>44469.5</v>
      </c>
      <c r="O1397">
        <f t="shared" si="86"/>
        <v>7.5</v>
      </c>
      <c r="P1397" s="3">
        <f t="shared" si="87"/>
        <v>152.77500000000001</v>
      </c>
    </row>
    <row r="1398" spans="1:16" x14ac:dyDescent="0.35">
      <c r="A1398" t="s">
        <v>398</v>
      </c>
      <c r="B1398" s="72" t="s">
        <v>313</v>
      </c>
      <c r="C1398" s="62">
        <v>44469</v>
      </c>
      <c r="D1398" s="62">
        <v>44469</v>
      </c>
      <c r="E1398" s="70" t="s">
        <v>430</v>
      </c>
      <c r="F1398" s="61" t="s">
        <v>431</v>
      </c>
      <c r="G1398" s="16">
        <v>104.32</v>
      </c>
      <c r="H1398" s="2">
        <v>44455</v>
      </c>
      <c r="I1398" s="62">
        <v>44469</v>
      </c>
      <c r="J1398">
        <f t="shared" si="84"/>
        <v>15</v>
      </c>
      <c r="K1398" s="2">
        <f t="shared" si="85"/>
        <v>44462</v>
      </c>
      <c r="L1398" s="82">
        <v>44469.5</v>
      </c>
      <c r="M1398" s="82">
        <v>44469.5</v>
      </c>
      <c r="O1398">
        <f t="shared" si="86"/>
        <v>7.5</v>
      </c>
      <c r="P1398" s="3">
        <f t="shared" si="87"/>
        <v>782.4</v>
      </c>
    </row>
    <row r="1399" spans="1:16" x14ac:dyDescent="0.35">
      <c r="A1399" t="s">
        <v>398</v>
      </c>
      <c r="B1399" s="70" t="s">
        <v>313</v>
      </c>
      <c r="C1399" s="62">
        <v>44469</v>
      </c>
      <c r="D1399" s="62">
        <v>44469</v>
      </c>
      <c r="E1399" s="70" t="s">
        <v>432</v>
      </c>
      <c r="F1399" s="61" t="s">
        <v>433</v>
      </c>
      <c r="G1399" s="16">
        <v>156.47999999999999</v>
      </c>
      <c r="H1399" s="2">
        <v>44455</v>
      </c>
      <c r="I1399" s="62">
        <v>44469</v>
      </c>
      <c r="J1399">
        <f t="shared" si="84"/>
        <v>15</v>
      </c>
      <c r="K1399" s="2">
        <f t="shared" si="85"/>
        <v>44462</v>
      </c>
      <c r="L1399" s="82">
        <v>44469.5</v>
      </c>
      <c r="M1399" s="82">
        <v>44469.5</v>
      </c>
      <c r="O1399">
        <f t="shared" si="86"/>
        <v>7.5</v>
      </c>
      <c r="P1399" s="3">
        <f t="shared" si="87"/>
        <v>1173.5999999999999</v>
      </c>
    </row>
    <row r="1400" spans="1:16" x14ac:dyDescent="0.35">
      <c r="A1400" t="s">
        <v>398</v>
      </c>
      <c r="B1400" s="70" t="s">
        <v>313</v>
      </c>
      <c r="C1400" s="62">
        <v>44469</v>
      </c>
      <c r="D1400" s="62">
        <v>44469</v>
      </c>
      <c r="E1400" s="70" t="s">
        <v>434</v>
      </c>
      <c r="F1400" s="61" t="s">
        <v>435</v>
      </c>
      <c r="G1400" s="16">
        <v>221.67</v>
      </c>
      <c r="H1400" s="2">
        <v>44455</v>
      </c>
      <c r="I1400" s="62">
        <v>44469</v>
      </c>
      <c r="J1400">
        <f t="shared" si="84"/>
        <v>15</v>
      </c>
      <c r="K1400" s="2">
        <f t="shared" si="85"/>
        <v>44462</v>
      </c>
      <c r="L1400" s="82">
        <v>44469.5</v>
      </c>
      <c r="M1400" s="82">
        <v>44469.5</v>
      </c>
      <c r="O1400">
        <f t="shared" si="86"/>
        <v>7.5</v>
      </c>
      <c r="P1400" s="3">
        <f t="shared" si="87"/>
        <v>1662.5249999999999</v>
      </c>
    </row>
    <row r="1401" spans="1:16" x14ac:dyDescent="0.35">
      <c r="A1401" t="s">
        <v>398</v>
      </c>
      <c r="B1401" s="70" t="s">
        <v>313</v>
      </c>
      <c r="C1401" s="62">
        <v>44469</v>
      </c>
      <c r="D1401" s="62">
        <v>44469</v>
      </c>
      <c r="E1401" s="70" t="s">
        <v>438</v>
      </c>
      <c r="F1401" s="61" t="s">
        <v>439</v>
      </c>
      <c r="G1401" s="16">
        <v>156.47999999999999</v>
      </c>
      <c r="H1401" s="2">
        <v>44455</v>
      </c>
      <c r="I1401" s="62">
        <v>44469</v>
      </c>
      <c r="J1401">
        <f t="shared" si="84"/>
        <v>15</v>
      </c>
      <c r="K1401" s="2">
        <f t="shared" si="85"/>
        <v>44462</v>
      </c>
      <c r="L1401" s="82">
        <v>44469.5</v>
      </c>
      <c r="M1401" s="82">
        <v>44469.5</v>
      </c>
      <c r="O1401">
        <f t="shared" si="86"/>
        <v>7.5</v>
      </c>
      <c r="P1401" s="3">
        <f t="shared" si="87"/>
        <v>1173.5999999999999</v>
      </c>
    </row>
    <row r="1402" spans="1:16" x14ac:dyDescent="0.35">
      <c r="A1402" t="s">
        <v>398</v>
      </c>
      <c r="B1402" s="70" t="s">
        <v>313</v>
      </c>
      <c r="C1402" s="62">
        <v>44469</v>
      </c>
      <c r="D1402" s="62">
        <v>44469</v>
      </c>
      <c r="E1402" s="70" t="s">
        <v>440</v>
      </c>
      <c r="F1402" s="61" t="s">
        <v>441</v>
      </c>
      <c r="G1402" s="16">
        <v>3.34</v>
      </c>
      <c r="H1402" s="2">
        <v>44455</v>
      </c>
      <c r="I1402" s="62">
        <v>44469</v>
      </c>
      <c r="J1402">
        <f t="shared" si="84"/>
        <v>15</v>
      </c>
      <c r="K1402" s="2">
        <f t="shared" si="85"/>
        <v>44462</v>
      </c>
      <c r="L1402" s="82">
        <v>44469.5</v>
      </c>
      <c r="M1402" s="79">
        <v>44468.5</v>
      </c>
      <c r="O1402">
        <f t="shared" si="86"/>
        <v>6.5</v>
      </c>
      <c r="P1402" s="3">
        <f t="shared" si="87"/>
        <v>21.71</v>
      </c>
    </row>
    <row r="1403" spans="1:16" x14ac:dyDescent="0.35">
      <c r="A1403" t="s">
        <v>398</v>
      </c>
      <c r="B1403" s="70" t="s">
        <v>313</v>
      </c>
      <c r="C1403" s="62">
        <v>44469</v>
      </c>
      <c r="D1403" s="62">
        <v>44469</v>
      </c>
      <c r="E1403" s="70" t="s">
        <v>442</v>
      </c>
      <c r="F1403" s="61" t="s">
        <v>443</v>
      </c>
      <c r="G1403" s="16">
        <v>6.5</v>
      </c>
      <c r="H1403" s="2">
        <v>44455</v>
      </c>
      <c r="I1403" s="62">
        <v>44469</v>
      </c>
      <c r="J1403">
        <f t="shared" si="84"/>
        <v>15</v>
      </c>
      <c r="K1403" s="2">
        <f t="shared" si="85"/>
        <v>44462</v>
      </c>
      <c r="L1403" s="82">
        <v>44469.5</v>
      </c>
      <c r="M1403" s="82">
        <v>44469.5</v>
      </c>
      <c r="O1403">
        <f t="shared" si="86"/>
        <v>7.5</v>
      </c>
      <c r="P1403" s="3">
        <f t="shared" si="87"/>
        <v>48.75</v>
      </c>
    </row>
    <row r="1404" spans="1:16" x14ac:dyDescent="0.35">
      <c r="A1404" t="s">
        <v>398</v>
      </c>
      <c r="B1404" s="70" t="s">
        <v>313</v>
      </c>
      <c r="C1404" s="62">
        <v>44469</v>
      </c>
      <c r="D1404" s="62">
        <v>44469</v>
      </c>
      <c r="E1404" s="70" t="s">
        <v>478</v>
      </c>
      <c r="F1404" s="61" t="s">
        <v>479</v>
      </c>
      <c r="G1404" s="16">
        <v>127.5</v>
      </c>
      <c r="H1404" s="2">
        <v>44455</v>
      </c>
      <c r="I1404" s="62">
        <v>44469</v>
      </c>
      <c r="J1404">
        <f t="shared" si="84"/>
        <v>15</v>
      </c>
      <c r="K1404" s="2">
        <f t="shared" si="85"/>
        <v>44462</v>
      </c>
      <c r="L1404" s="82">
        <v>44469.5</v>
      </c>
      <c r="M1404" s="82">
        <v>44469.5</v>
      </c>
      <c r="O1404">
        <f t="shared" si="86"/>
        <v>7.5</v>
      </c>
      <c r="P1404" s="3">
        <f t="shared" si="87"/>
        <v>956.25</v>
      </c>
    </row>
    <row r="1405" spans="1:16" x14ac:dyDescent="0.35">
      <c r="A1405" t="s">
        <v>398</v>
      </c>
      <c r="B1405" s="70" t="s">
        <v>313</v>
      </c>
      <c r="C1405" s="62">
        <v>44469</v>
      </c>
      <c r="D1405" s="62">
        <v>44469</v>
      </c>
      <c r="E1405" s="70" t="s">
        <v>444</v>
      </c>
      <c r="F1405" s="61" t="s">
        <v>445</v>
      </c>
      <c r="G1405" s="16">
        <v>6.33</v>
      </c>
      <c r="H1405" s="2">
        <v>44455</v>
      </c>
      <c r="I1405" s="62">
        <v>44469</v>
      </c>
      <c r="J1405">
        <f t="shared" si="84"/>
        <v>15</v>
      </c>
      <c r="K1405" s="2">
        <f t="shared" si="85"/>
        <v>44462</v>
      </c>
      <c r="L1405" s="82">
        <v>44469.5</v>
      </c>
      <c r="M1405" s="82">
        <v>44469.5</v>
      </c>
      <c r="O1405">
        <f t="shared" si="86"/>
        <v>7.5</v>
      </c>
      <c r="P1405" s="3">
        <f t="shared" si="87"/>
        <v>47.475000000000001</v>
      </c>
    </row>
    <row r="1406" spans="1:16" x14ac:dyDescent="0.35">
      <c r="A1406" t="s">
        <v>398</v>
      </c>
      <c r="B1406" s="70" t="s">
        <v>313</v>
      </c>
      <c r="C1406" s="62">
        <v>44469</v>
      </c>
      <c r="D1406" s="62">
        <v>44469</v>
      </c>
      <c r="E1406" s="70" t="s">
        <v>432</v>
      </c>
      <c r="F1406" s="61" t="s">
        <v>433</v>
      </c>
      <c r="G1406" s="16">
        <v>223.17</v>
      </c>
      <c r="H1406" s="2">
        <v>44455</v>
      </c>
      <c r="I1406" s="62">
        <v>44469</v>
      </c>
      <c r="J1406">
        <f t="shared" si="84"/>
        <v>15</v>
      </c>
      <c r="K1406" s="2">
        <f t="shared" si="85"/>
        <v>44462</v>
      </c>
      <c r="L1406" s="82">
        <v>44469.5</v>
      </c>
      <c r="M1406" s="82">
        <v>44469.5</v>
      </c>
      <c r="O1406">
        <f t="shared" si="86"/>
        <v>7.5</v>
      </c>
      <c r="P1406" s="3">
        <f t="shared" si="87"/>
        <v>1673.7749999999999</v>
      </c>
    </row>
    <row r="1407" spans="1:16" x14ac:dyDescent="0.35">
      <c r="A1407" t="s">
        <v>398</v>
      </c>
      <c r="B1407" s="70" t="s">
        <v>313</v>
      </c>
      <c r="C1407" s="62">
        <v>44469</v>
      </c>
      <c r="D1407" s="62">
        <v>44469</v>
      </c>
      <c r="E1407" s="70" t="s">
        <v>434</v>
      </c>
      <c r="F1407" s="61" t="s">
        <v>435</v>
      </c>
      <c r="G1407" s="16">
        <v>223.17</v>
      </c>
      <c r="H1407" s="2">
        <v>44455</v>
      </c>
      <c r="I1407" s="62">
        <v>44469</v>
      </c>
      <c r="J1407">
        <f t="shared" si="84"/>
        <v>15</v>
      </c>
      <c r="K1407" s="2">
        <f t="shared" si="85"/>
        <v>44462</v>
      </c>
      <c r="L1407" s="82">
        <v>44469.5</v>
      </c>
      <c r="M1407" s="82">
        <v>44469.5</v>
      </c>
      <c r="O1407">
        <f t="shared" si="86"/>
        <v>7.5</v>
      </c>
      <c r="P1407" s="3">
        <f t="shared" si="87"/>
        <v>1673.7749999999999</v>
      </c>
    </row>
    <row r="1408" spans="1:16" x14ac:dyDescent="0.35">
      <c r="A1408" t="s">
        <v>398</v>
      </c>
      <c r="B1408" s="70" t="s">
        <v>313</v>
      </c>
      <c r="C1408" s="62">
        <v>44469</v>
      </c>
      <c r="D1408" s="62">
        <v>44469</v>
      </c>
      <c r="E1408" s="70" t="s">
        <v>436</v>
      </c>
      <c r="F1408" s="61" t="s">
        <v>437</v>
      </c>
      <c r="G1408" s="16">
        <v>329.9</v>
      </c>
      <c r="H1408" s="2">
        <v>44455</v>
      </c>
      <c r="I1408" s="62">
        <v>44469</v>
      </c>
      <c r="J1408">
        <f t="shared" si="84"/>
        <v>15</v>
      </c>
      <c r="K1408" s="2">
        <f t="shared" si="85"/>
        <v>44462</v>
      </c>
      <c r="L1408" s="82">
        <v>44469.5</v>
      </c>
      <c r="M1408" s="82">
        <v>44469.5</v>
      </c>
      <c r="O1408">
        <f t="shared" si="86"/>
        <v>7.5</v>
      </c>
      <c r="P1408" s="3">
        <f t="shared" si="87"/>
        <v>2474.25</v>
      </c>
    </row>
    <row r="1409" spans="1:16" x14ac:dyDescent="0.35">
      <c r="A1409" t="s">
        <v>398</v>
      </c>
      <c r="B1409" s="70" t="s">
        <v>313</v>
      </c>
      <c r="C1409" s="62">
        <v>44469</v>
      </c>
      <c r="D1409" s="62">
        <v>44469</v>
      </c>
      <c r="E1409" s="70" t="s">
        <v>440</v>
      </c>
      <c r="F1409" s="61" t="s">
        <v>441</v>
      </c>
      <c r="G1409" s="16">
        <v>10.59</v>
      </c>
      <c r="H1409" s="2">
        <v>44455</v>
      </c>
      <c r="I1409" s="62">
        <v>44469</v>
      </c>
      <c r="J1409">
        <f t="shared" si="84"/>
        <v>15</v>
      </c>
      <c r="K1409" s="2">
        <f t="shared" si="85"/>
        <v>44462</v>
      </c>
      <c r="L1409" s="82">
        <v>44469.5</v>
      </c>
      <c r="M1409" s="79">
        <v>44468.5</v>
      </c>
      <c r="O1409">
        <f t="shared" si="86"/>
        <v>6.5</v>
      </c>
      <c r="P1409" s="3">
        <f t="shared" si="87"/>
        <v>68.834999999999994</v>
      </c>
    </row>
    <row r="1410" spans="1:16" x14ac:dyDescent="0.35">
      <c r="A1410" t="s">
        <v>398</v>
      </c>
      <c r="B1410" s="70" t="s">
        <v>313</v>
      </c>
      <c r="C1410" s="62">
        <v>44469</v>
      </c>
      <c r="D1410" s="62">
        <v>44469</v>
      </c>
      <c r="E1410" s="70" t="s">
        <v>468</v>
      </c>
      <c r="F1410" s="61" t="s">
        <v>469</v>
      </c>
      <c r="G1410" s="16">
        <v>0.85</v>
      </c>
      <c r="H1410" s="2">
        <v>44455</v>
      </c>
      <c r="I1410" s="62">
        <v>44469</v>
      </c>
      <c r="J1410">
        <f t="shared" si="84"/>
        <v>15</v>
      </c>
      <c r="K1410" s="2">
        <f t="shared" si="85"/>
        <v>44462</v>
      </c>
      <c r="L1410" s="82">
        <v>44469.5</v>
      </c>
      <c r="M1410" s="82">
        <v>44469.5</v>
      </c>
      <c r="O1410">
        <f t="shared" si="86"/>
        <v>7.5</v>
      </c>
      <c r="P1410" s="3">
        <f t="shared" si="87"/>
        <v>6.375</v>
      </c>
    </row>
    <row r="1411" spans="1:16" x14ac:dyDescent="0.35">
      <c r="A1411" t="s">
        <v>398</v>
      </c>
      <c r="B1411" s="70" t="s">
        <v>313</v>
      </c>
      <c r="C1411" s="62">
        <v>44469</v>
      </c>
      <c r="D1411" s="62">
        <v>44469</v>
      </c>
      <c r="E1411" s="70" t="s">
        <v>442</v>
      </c>
      <c r="F1411" s="61" t="s">
        <v>443</v>
      </c>
      <c r="G1411" s="16">
        <v>26.5</v>
      </c>
      <c r="H1411" s="2">
        <v>44455</v>
      </c>
      <c r="I1411" s="62">
        <v>44469</v>
      </c>
      <c r="J1411">
        <f t="shared" si="84"/>
        <v>15</v>
      </c>
      <c r="K1411" s="2">
        <f t="shared" si="85"/>
        <v>44462</v>
      </c>
      <c r="L1411" s="82">
        <v>44469.5</v>
      </c>
      <c r="M1411" s="82">
        <v>44469.5</v>
      </c>
      <c r="O1411">
        <f t="shared" si="86"/>
        <v>7.5</v>
      </c>
      <c r="P1411" s="3">
        <f t="shared" si="87"/>
        <v>198.75</v>
      </c>
    </row>
    <row r="1412" spans="1:16" x14ac:dyDescent="0.35">
      <c r="A1412" t="s">
        <v>398</v>
      </c>
      <c r="B1412" s="70" t="s">
        <v>313</v>
      </c>
      <c r="C1412" s="62">
        <v>44469</v>
      </c>
      <c r="D1412" s="62">
        <v>44469</v>
      </c>
      <c r="E1412" s="70" t="s">
        <v>476</v>
      </c>
      <c r="F1412" s="61" t="s">
        <v>477</v>
      </c>
      <c r="G1412" s="16">
        <v>0.81</v>
      </c>
      <c r="H1412" s="2">
        <v>44455</v>
      </c>
      <c r="I1412" s="62">
        <v>44469</v>
      </c>
      <c r="J1412">
        <f t="shared" si="84"/>
        <v>15</v>
      </c>
      <c r="K1412" s="2">
        <f t="shared" si="85"/>
        <v>44462</v>
      </c>
      <c r="L1412" s="82">
        <v>44469.5</v>
      </c>
      <c r="M1412" s="82">
        <v>44469.5</v>
      </c>
      <c r="O1412">
        <f t="shared" si="86"/>
        <v>7.5</v>
      </c>
      <c r="P1412" s="3">
        <f t="shared" si="87"/>
        <v>6.0750000000000002</v>
      </c>
    </row>
    <row r="1413" spans="1:16" x14ac:dyDescent="0.35">
      <c r="A1413" t="s">
        <v>398</v>
      </c>
      <c r="B1413" s="70" t="s">
        <v>313</v>
      </c>
      <c r="C1413" s="62">
        <v>44469</v>
      </c>
      <c r="D1413" s="62">
        <v>44469</v>
      </c>
      <c r="E1413" s="70" t="s">
        <v>478</v>
      </c>
      <c r="F1413" s="61" t="s">
        <v>479</v>
      </c>
      <c r="G1413" s="16">
        <v>225</v>
      </c>
      <c r="H1413" s="2">
        <v>44455</v>
      </c>
      <c r="I1413" s="62">
        <v>44469</v>
      </c>
      <c r="J1413">
        <f t="shared" si="84"/>
        <v>15</v>
      </c>
      <c r="K1413" s="2">
        <f t="shared" si="85"/>
        <v>44462</v>
      </c>
      <c r="L1413" s="82">
        <v>44469.5</v>
      </c>
      <c r="M1413" s="82">
        <v>44469.5</v>
      </c>
      <c r="O1413">
        <f t="shared" si="86"/>
        <v>7.5</v>
      </c>
      <c r="P1413" s="3">
        <f t="shared" si="87"/>
        <v>1687.5</v>
      </c>
    </row>
    <row r="1414" spans="1:16" x14ac:dyDescent="0.35">
      <c r="A1414" t="s">
        <v>398</v>
      </c>
      <c r="B1414" s="70" t="s">
        <v>313</v>
      </c>
      <c r="C1414" s="62">
        <v>44469</v>
      </c>
      <c r="D1414" s="62">
        <v>44469</v>
      </c>
      <c r="E1414" s="70" t="s">
        <v>488</v>
      </c>
      <c r="F1414" s="61" t="s">
        <v>489</v>
      </c>
      <c r="G1414" s="16">
        <v>11.23</v>
      </c>
      <c r="H1414" s="2">
        <v>44455</v>
      </c>
      <c r="I1414" s="62">
        <v>44469</v>
      </c>
      <c r="J1414">
        <f t="shared" si="84"/>
        <v>15</v>
      </c>
      <c r="K1414" s="2">
        <f t="shared" si="85"/>
        <v>44462</v>
      </c>
      <c r="L1414" s="82">
        <v>44469.5</v>
      </c>
      <c r="M1414" s="79">
        <v>44484.5</v>
      </c>
      <c r="O1414">
        <f t="shared" si="86"/>
        <v>22.5</v>
      </c>
      <c r="P1414" s="3">
        <f t="shared" si="87"/>
        <v>252.67500000000001</v>
      </c>
    </row>
    <row r="1415" spans="1:16" x14ac:dyDescent="0.35">
      <c r="A1415" t="s">
        <v>398</v>
      </c>
      <c r="B1415" s="70" t="s">
        <v>313</v>
      </c>
      <c r="C1415" s="62">
        <v>44469</v>
      </c>
      <c r="D1415" s="62">
        <v>44469</v>
      </c>
      <c r="E1415" s="70" t="s">
        <v>444</v>
      </c>
      <c r="F1415" s="61" t="s">
        <v>445</v>
      </c>
      <c r="G1415" s="16">
        <v>77.5</v>
      </c>
      <c r="H1415" s="2">
        <v>44455</v>
      </c>
      <c r="I1415" s="62">
        <v>44469</v>
      </c>
      <c r="J1415">
        <f t="shared" si="84"/>
        <v>15</v>
      </c>
      <c r="K1415" s="2">
        <f t="shared" si="85"/>
        <v>44462</v>
      </c>
      <c r="L1415" s="82">
        <v>44469.5</v>
      </c>
      <c r="M1415" s="82">
        <v>44469.5</v>
      </c>
      <c r="O1415">
        <f t="shared" si="86"/>
        <v>7.5</v>
      </c>
      <c r="P1415" s="3">
        <f t="shared" si="87"/>
        <v>581.25</v>
      </c>
    </row>
    <row r="1416" spans="1:16" x14ac:dyDescent="0.35">
      <c r="A1416" t="s">
        <v>398</v>
      </c>
      <c r="B1416" s="70" t="s">
        <v>313</v>
      </c>
      <c r="C1416" s="62">
        <v>44469</v>
      </c>
      <c r="D1416" s="62">
        <v>44469</v>
      </c>
      <c r="E1416" s="70" t="s">
        <v>494</v>
      </c>
      <c r="F1416" s="61" t="s">
        <v>495</v>
      </c>
      <c r="G1416" s="16">
        <v>24.84</v>
      </c>
      <c r="H1416" s="2">
        <v>44455</v>
      </c>
      <c r="I1416" s="62">
        <v>44469</v>
      </c>
      <c r="J1416">
        <f t="shared" si="84"/>
        <v>15</v>
      </c>
      <c r="K1416" s="2">
        <f t="shared" si="85"/>
        <v>44462</v>
      </c>
      <c r="L1416" s="82">
        <v>44469.5</v>
      </c>
      <c r="M1416" s="82">
        <v>44469.5</v>
      </c>
      <c r="O1416">
        <f t="shared" si="86"/>
        <v>7.5</v>
      </c>
      <c r="P1416" s="3">
        <f t="shared" si="87"/>
        <v>186.3</v>
      </c>
    </row>
    <row r="1417" spans="1:16" x14ac:dyDescent="0.35">
      <c r="A1417" t="s">
        <v>398</v>
      </c>
      <c r="B1417" s="70" t="s">
        <v>313</v>
      </c>
      <c r="C1417" s="62">
        <v>44469</v>
      </c>
      <c r="D1417" s="62">
        <v>44469</v>
      </c>
      <c r="E1417" s="70" t="s">
        <v>496</v>
      </c>
      <c r="F1417" s="61" t="s">
        <v>497</v>
      </c>
      <c r="G1417" s="16">
        <v>8.5</v>
      </c>
      <c r="H1417" s="2">
        <v>44455</v>
      </c>
      <c r="I1417" s="62">
        <v>44469</v>
      </c>
      <c r="J1417">
        <f t="shared" si="84"/>
        <v>15</v>
      </c>
      <c r="K1417" s="2">
        <f t="shared" si="85"/>
        <v>44462</v>
      </c>
      <c r="L1417" s="82">
        <v>44469.5</v>
      </c>
      <c r="M1417" s="82">
        <v>44469.5</v>
      </c>
      <c r="O1417">
        <f t="shared" si="86"/>
        <v>7.5</v>
      </c>
      <c r="P1417" s="3">
        <f t="shared" si="87"/>
        <v>63.75</v>
      </c>
    </row>
    <row r="1418" spans="1:16" x14ac:dyDescent="0.35">
      <c r="A1418" t="s">
        <v>398</v>
      </c>
      <c r="B1418" s="70" t="s">
        <v>313</v>
      </c>
      <c r="C1418" s="62">
        <v>44469</v>
      </c>
      <c r="D1418" s="62">
        <v>44469</v>
      </c>
      <c r="E1418" s="70" t="s">
        <v>498</v>
      </c>
      <c r="F1418" s="61" t="s">
        <v>499</v>
      </c>
      <c r="G1418" s="16">
        <v>2.9</v>
      </c>
      <c r="H1418" s="2">
        <v>44455</v>
      </c>
      <c r="I1418" s="62">
        <v>44469</v>
      </c>
      <c r="J1418">
        <f t="shared" ref="J1418:J1481" si="88">I1418-H1418+1</f>
        <v>15</v>
      </c>
      <c r="K1418" s="2">
        <f t="shared" ref="K1418:K1481" si="89">(H1418+I1418)/2</f>
        <v>44462</v>
      </c>
      <c r="L1418" s="82">
        <v>44469.5</v>
      </c>
      <c r="M1418" s="82">
        <v>44469.5</v>
      </c>
      <c r="O1418">
        <f t="shared" ref="O1418:O1481" si="90">M1418-K1418</f>
        <v>7.5</v>
      </c>
      <c r="P1418" s="3">
        <f t="shared" ref="P1418:P1481" si="91">G1418*O1418</f>
        <v>21.75</v>
      </c>
    </row>
    <row r="1419" spans="1:16" x14ac:dyDescent="0.35">
      <c r="A1419" t="s">
        <v>398</v>
      </c>
      <c r="B1419" s="70" t="s">
        <v>313</v>
      </c>
      <c r="C1419" s="62">
        <v>44469</v>
      </c>
      <c r="D1419" s="62">
        <v>44469</v>
      </c>
      <c r="E1419" s="70" t="s">
        <v>500</v>
      </c>
      <c r="F1419" s="61" t="s">
        <v>501</v>
      </c>
      <c r="G1419" s="16">
        <v>5.0999999999999996</v>
      </c>
      <c r="H1419" s="2">
        <v>44455</v>
      </c>
      <c r="I1419" s="62">
        <v>44469</v>
      </c>
      <c r="J1419">
        <f t="shared" si="88"/>
        <v>15</v>
      </c>
      <c r="K1419" s="2">
        <f t="shared" si="89"/>
        <v>44462</v>
      </c>
      <c r="L1419" s="82">
        <v>44469.5</v>
      </c>
      <c r="M1419" s="82">
        <v>44469.5</v>
      </c>
      <c r="O1419">
        <f t="shared" si="90"/>
        <v>7.5</v>
      </c>
      <c r="P1419" s="3">
        <f t="shared" si="91"/>
        <v>38.25</v>
      </c>
    </row>
    <row r="1420" spans="1:16" x14ac:dyDescent="0.35">
      <c r="A1420" t="s">
        <v>398</v>
      </c>
      <c r="B1420" s="70" t="s">
        <v>313</v>
      </c>
      <c r="C1420" s="62">
        <v>44469</v>
      </c>
      <c r="D1420" s="62">
        <v>44469</v>
      </c>
      <c r="E1420" s="70" t="s">
        <v>430</v>
      </c>
      <c r="F1420" s="61" t="s">
        <v>431</v>
      </c>
      <c r="G1420" s="16">
        <v>112.39</v>
      </c>
      <c r="H1420" s="2">
        <v>44455</v>
      </c>
      <c r="I1420" s="62">
        <v>44469</v>
      </c>
      <c r="J1420">
        <f t="shared" si="88"/>
        <v>15</v>
      </c>
      <c r="K1420" s="2">
        <f t="shared" si="89"/>
        <v>44462</v>
      </c>
      <c r="L1420" s="82">
        <v>44469.5</v>
      </c>
      <c r="M1420" s="82">
        <v>44469.5</v>
      </c>
      <c r="O1420">
        <f t="shared" si="90"/>
        <v>7.5</v>
      </c>
      <c r="P1420" s="3">
        <f t="shared" si="91"/>
        <v>842.92499999999995</v>
      </c>
    </row>
    <row r="1421" spans="1:16" x14ac:dyDescent="0.35">
      <c r="A1421" t="s">
        <v>398</v>
      </c>
      <c r="B1421" s="70" t="s">
        <v>313</v>
      </c>
      <c r="C1421" s="62">
        <v>44469</v>
      </c>
      <c r="D1421" s="62">
        <v>44469</v>
      </c>
      <c r="E1421" s="70" t="s">
        <v>432</v>
      </c>
      <c r="F1421" s="61" t="s">
        <v>433</v>
      </c>
      <c r="G1421" s="16">
        <v>391.66</v>
      </c>
      <c r="H1421" s="2">
        <v>44455</v>
      </c>
      <c r="I1421" s="62">
        <v>44469</v>
      </c>
      <c r="J1421">
        <f t="shared" si="88"/>
        <v>15</v>
      </c>
      <c r="K1421" s="2">
        <f t="shared" si="89"/>
        <v>44462</v>
      </c>
      <c r="L1421" s="82">
        <v>44469.5</v>
      </c>
      <c r="M1421" s="82">
        <v>44469.5</v>
      </c>
      <c r="O1421">
        <f t="shared" si="90"/>
        <v>7.5</v>
      </c>
      <c r="P1421" s="3">
        <f t="shared" si="91"/>
        <v>2937.4500000000003</v>
      </c>
    </row>
    <row r="1422" spans="1:16" x14ac:dyDescent="0.35">
      <c r="A1422" t="s">
        <v>398</v>
      </c>
      <c r="B1422" s="70" t="s">
        <v>313</v>
      </c>
      <c r="C1422" s="62">
        <v>44469</v>
      </c>
      <c r="D1422" s="62">
        <v>44469</v>
      </c>
      <c r="E1422" s="70" t="s">
        <v>434</v>
      </c>
      <c r="F1422" s="61" t="s">
        <v>435</v>
      </c>
      <c r="G1422" s="16">
        <v>391.66</v>
      </c>
      <c r="H1422" s="2">
        <v>44455</v>
      </c>
      <c r="I1422" s="62">
        <v>44469</v>
      </c>
      <c r="J1422">
        <f t="shared" si="88"/>
        <v>15</v>
      </c>
      <c r="K1422" s="2">
        <f t="shared" si="89"/>
        <v>44462</v>
      </c>
      <c r="L1422" s="82">
        <v>44469.5</v>
      </c>
      <c r="M1422" s="82">
        <v>44469.5</v>
      </c>
      <c r="O1422">
        <f t="shared" si="90"/>
        <v>7.5</v>
      </c>
      <c r="P1422" s="3">
        <f t="shared" si="91"/>
        <v>2937.4500000000003</v>
      </c>
    </row>
    <row r="1423" spans="1:16" x14ac:dyDescent="0.35">
      <c r="A1423" t="s">
        <v>398</v>
      </c>
      <c r="B1423" s="70" t="s">
        <v>313</v>
      </c>
      <c r="C1423" s="62">
        <v>44469</v>
      </c>
      <c r="D1423" s="62">
        <v>44469</v>
      </c>
      <c r="E1423" s="70" t="s">
        <v>436</v>
      </c>
      <c r="F1423" s="61" t="s">
        <v>437</v>
      </c>
      <c r="G1423" s="16">
        <v>400</v>
      </c>
      <c r="H1423" s="2">
        <v>44455</v>
      </c>
      <c r="I1423" s="62">
        <v>44469</v>
      </c>
      <c r="J1423">
        <f t="shared" si="88"/>
        <v>15</v>
      </c>
      <c r="K1423" s="2">
        <f t="shared" si="89"/>
        <v>44462</v>
      </c>
      <c r="L1423" s="82">
        <v>44469.5</v>
      </c>
      <c r="M1423" s="82">
        <v>44469.5</v>
      </c>
      <c r="O1423">
        <f t="shared" si="90"/>
        <v>7.5</v>
      </c>
      <c r="P1423" s="3">
        <f t="shared" si="91"/>
        <v>3000</v>
      </c>
    </row>
    <row r="1424" spans="1:16" x14ac:dyDescent="0.35">
      <c r="A1424" t="s">
        <v>398</v>
      </c>
      <c r="B1424" s="70" t="s">
        <v>313</v>
      </c>
      <c r="C1424" s="62">
        <v>44469</v>
      </c>
      <c r="D1424" s="62">
        <v>44469</v>
      </c>
      <c r="E1424" s="70" t="s">
        <v>440</v>
      </c>
      <c r="F1424" s="61" t="s">
        <v>441</v>
      </c>
      <c r="G1424" s="16">
        <v>6.68</v>
      </c>
      <c r="H1424" s="2">
        <v>44455</v>
      </c>
      <c r="I1424" s="62">
        <v>44469</v>
      </c>
      <c r="J1424">
        <f t="shared" si="88"/>
        <v>15</v>
      </c>
      <c r="K1424" s="2">
        <f t="shared" si="89"/>
        <v>44462</v>
      </c>
      <c r="L1424" s="82">
        <v>44469.5</v>
      </c>
      <c r="M1424" s="79">
        <v>44468.5</v>
      </c>
      <c r="O1424">
        <f t="shared" si="90"/>
        <v>6.5</v>
      </c>
      <c r="P1424" s="3">
        <f t="shared" si="91"/>
        <v>43.42</v>
      </c>
    </row>
    <row r="1425" spans="1:16" x14ac:dyDescent="0.35">
      <c r="A1425" t="s">
        <v>398</v>
      </c>
      <c r="B1425" s="70" t="s">
        <v>313</v>
      </c>
      <c r="C1425" s="62">
        <v>44469</v>
      </c>
      <c r="D1425" s="62">
        <v>44469</v>
      </c>
      <c r="E1425" s="70" t="s">
        <v>442</v>
      </c>
      <c r="F1425" s="61" t="s">
        <v>443</v>
      </c>
      <c r="G1425" s="16">
        <v>26.5</v>
      </c>
      <c r="H1425" s="2">
        <v>44455</v>
      </c>
      <c r="I1425" s="62">
        <v>44469</v>
      </c>
      <c r="J1425">
        <f t="shared" si="88"/>
        <v>15</v>
      </c>
      <c r="K1425" s="2">
        <f t="shared" si="89"/>
        <v>44462</v>
      </c>
      <c r="L1425" s="82">
        <v>44469.5</v>
      </c>
      <c r="M1425" s="82">
        <v>44469.5</v>
      </c>
      <c r="O1425">
        <f t="shared" si="90"/>
        <v>7.5</v>
      </c>
      <c r="P1425" s="3">
        <f t="shared" si="91"/>
        <v>198.75</v>
      </c>
    </row>
    <row r="1426" spans="1:16" x14ac:dyDescent="0.35">
      <c r="A1426" t="s">
        <v>398</v>
      </c>
      <c r="B1426" s="70" t="s">
        <v>313</v>
      </c>
      <c r="C1426" s="62">
        <v>44469</v>
      </c>
      <c r="D1426" s="62">
        <v>44469</v>
      </c>
      <c r="E1426" s="70" t="s">
        <v>478</v>
      </c>
      <c r="F1426" s="61" t="s">
        <v>479</v>
      </c>
      <c r="G1426" s="16">
        <v>437.34</v>
      </c>
      <c r="H1426" s="2">
        <v>44455</v>
      </c>
      <c r="I1426" s="62">
        <v>44469</v>
      </c>
      <c r="J1426">
        <f t="shared" si="88"/>
        <v>15</v>
      </c>
      <c r="K1426" s="2">
        <f t="shared" si="89"/>
        <v>44462</v>
      </c>
      <c r="L1426" s="82">
        <v>44469.5</v>
      </c>
      <c r="M1426" s="82">
        <v>44469.5</v>
      </c>
      <c r="O1426">
        <f t="shared" si="90"/>
        <v>7.5</v>
      </c>
      <c r="P1426" s="3">
        <f t="shared" si="91"/>
        <v>3280.0499999999997</v>
      </c>
    </row>
    <row r="1427" spans="1:16" x14ac:dyDescent="0.35">
      <c r="A1427" t="s">
        <v>398</v>
      </c>
      <c r="B1427" s="70" t="s">
        <v>313</v>
      </c>
      <c r="C1427" s="62">
        <v>44469</v>
      </c>
      <c r="D1427" s="62">
        <v>44469</v>
      </c>
      <c r="E1427" s="70" t="s">
        <v>480</v>
      </c>
      <c r="F1427" s="61" t="s">
        <v>481</v>
      </c>
      <c r="G1427" s="16">
        <v>25</v>
      </c>
      <c r="H1427" s="2">
        <v>44455</v>
      </c>
      <c r="I1427" s="62">
        <v>44469</v>
      </c>
      <c r="J1427">
        <f t="shared" si="88"/>
        <v>15</v>
      </c>
      <c r="K1427" s="2">
        <f t="shared" si="89"/>
        <v>44462</v>
      </c>
      <c r="L1427" s="82">
        <v>44469.5</v>
      </c>
      <c r="M1427" s="82">
        <v>44469.5</v>
      </c>
      <c r="O1427">
        <f t="shared" si="90"/>
        <v>7.5</v>
      </c>
      <c r="P1427" s="3">
        <f t="shared" si="91"/>
        <v>187.5</v>
      </c>
    </row>
    <row r="1428" spans="1:16" x14ac:dyDescent="0.35">
      <c r="A1428" t="s">
        <v>398</v>
      </c>
      <c r="B1428" s="70" t="s">
        <v>313</v>
      </c>
      <c r="C1428" s="62">
        <v>44469</v>
      </c>
      <c r="D1428" s="62">
        <v>44469</v>
      </c>
      <c r="E1428" s="70" t="s">
        <v>444</v>
      </c>
      <c r="F1428" s="61" t="s">
        <v>445</v>
      </c>
      <c r="G1428" s="16">
        <v>107.17</v>
      </c>
      <c r="H1428" s="2">
        <v>44455</v>
      </c>
      <c r="I1428" s="62">
        <v>44469</v>
      </c>
      <c r="J1428">
        <f t="shared" si="88"/>
        <v>15</v>
      </c>
      <c r="K1428" s="2">
        <f t="shared" si="89"/>
        <v>44462</v>
      </c>
      <c r="L1428" s="82">
        <v>44469.5</v>
      </c>
      <c r="M1428" s="82">
        <v>44469.5</v>
      </c>
      <c r="O1428">
        <f t="shared" si="90"/>
        <v>7.5</v>
      </c>
      <c r="P1428" s="3">
        <f t="shared" si="91"/>
        <v>803.77499999999998</v>
      </c>
    </row>
    <row r="1429" spans="1:16" x14ac:dyDescent="0.35">
      <c r="A1429" t="s">
        <v>398</v>
      </c>
      <c r="B1429" s="70" t="s">
        <v>313</v>
      </c>
      <c r="C1429" s="62">
        <v>44469</v>
      </c>
      <c r="D1429" s="71">
        <v>44469</v>
      </c>
      <c r="E1429" s="70" t="s">
        <v>430</v>
      </c>
      <c r="F1429" s="61" t="s">
        <v>431</v>
      </c>
      <c r="G1429" s="16">
        <v>417960.31000000006</v>
      </c>
      <c r="H1429" s="2">
        <v>44455</v>
      </c>
      <c r="I1429" s="71">
        <v>44469</v>
      </c>
      <c r="J1429">
        <f t="shared" si="88"/>
        <v>15</v>
      </c>
      <c r="K1429" s="2">
        <f t="shared" si="89"/>
        <v>44462</v>
      </c>
      <c r="L1429" s="82">
        <v>44469.5</v>
      </c>
      <c r="M1429" s="82">
        <v>44469.5</v>
      </c>
      <c r="O1429">
        <f t="shared" si="90"/>
        <v>7.5</v>
      </c>
      <c r="P1429" s="3">
        <f t="shared" si="91"/>
        <v>3134702.3250000002</v>
      </c>
    </row>
    <row r="1430" spans="1:16" x14ac:dyDescent="0.35">
      <c r="A1430" t="s">
        <v>398</v>
      </c>
      <c r="B1430" s="70" t="s">
        <v>313</v>
      </c>
      <c r="C1430" s="62">
        <v>44469</v>
      </c>
      <c r="D1430" s="71">
        <v>44469</v>
      </c>
      <c r="E1430" s="70" t="s">
        <v>456</v>
      </c>
      <c r="F1430" s="61" t="s">
        <v>457</v>
      </c>
      <c r="G1430" s="16">
        <v>100888.20999999993</v>
      </c>
      <c r="H1430" s="2">
        <v>44455</v>
      </c>
      <c r="I1430" s="71">
        <v>44469</v>
      </c>
      <c r="J1430">
        <f t="shared" si="88"/>
        <v>15</v>
      </c>
      <c r="K1430" s="2">
        <f t="shared" si="89"/>
        <v>44462</v>
      </c>
      <c r="L1430" s="82">
        <v>44469.5</v>
      </c>
      <c r="M1430" s="82">
        <v>44469.5</v>
      </c>
      <c r="O1430">
        <f t="shared" si="90"/>
        <v>7.5</v>
      </c>
      <c r="P1430" s="3">
        <f t="shared" si="91"/>
        <v>756661.57499999949</v>
      </c>
    </row>
    <row r="1431" spans="1:16" x14ac:dyDescent="0.35">
      <c r="A1431" t="s">
        <v>398</v>
      </c>
      <c r="B1431" s="70" t="s">
        <v>313</v>
      </c>
      <c r="C1431" s="62">
        <v>44469</v>
      </c>
      <c r="D1431" s="71">
        <v>44469</v>
      </c>
      <c r="E1431" s="70" t="s">
        <v>432</v>
      </c>
      <c r="F1431" s="61" t="s">
        <v>433</v>
      </c>
      <c r="G1431" s="16">
        <v>1448808.6400000046</v>
      </c>
      <c r="H1431" s="2">
        <v>44455</v>
      </c>
      <c r="I1431" s="71">
        <v>44469</v>
      </c>
      <c r="J1431">
        <f t="shared" si="88"/>
        <v>15</v>
      </c>
      <c r="K1431" s="2">
        <f t="shared" si="89"/>
        <v>44462</v>
      </c>
      <c r="L1431" s="82">
        <v>44469.5</v>
      </c>
      <c r="M1431" s="82">
        <v>44469.5</v>
      </c>
      <c r="O1431">
        <f t="shared" si="90"/>
        <v>7.5</v>
      </c>
      <c r="P1431" s="3">
        <f t="shared" si="91"/>
        <v>10866064.800000034</v>
      </c>
    </row>
    <row r="1432" spans="1:16" x14ac:dyDescent="0.35">
      <c r="A1432" t="s">
        <v>398</v>
      </c>
      <c r="B1432" s="70" t="s">
        <v>313</v>
      </c>
      <c r="C1432" s="62">
        <v>44469</v>
      </c>
      <c r="D1432" s="71">
        <v>44469</v>
      </c>
      <c r="E1432" s="70" t="s">
        <v>434</v>
      </c>
      <c r="F1432" s="61" t="s">
        <v>435</v>
      </c>
      <c r="G1432" s="16">
        <v>2191416.0700000012</v>
      </c>
      <c r="H1432" s="2">
        <v>44455</v>
      </c>
      <c r="I1432" s="71">
        <v>44469</v>
      </c>
      <c r="J1432">
        <f t="shared" si="88"/>
        <v>15</v>
      </c>
      <c r="K1432" s="2">
        <f t="shared" si="89"/>
        <v>44462</v>
      </c>
      <c r="L1432" s="82">
        <v>44469.5</v>
      </c>
      <c r="M1432" s="82">
        <v>44469.5</v>
      </c>
      <c r="O1432">
        <f t="shared" si="90"/>
        <v>7.5</v>
      </c>
      <c r="P1432" s="3">
        <f t="shared" si="91"/>
        <v>16435620.52500001</v>
      </c>
    </row>
    <row r="1433" spans="1:16" x14ac:dyDescent="0.35">
      <c r="A1433" t="s">
        <v>398</v>
      </c>
      <c r="B1433" s="70" t="s">
        <v>313</v>
      </c>
      <c r="C1433" s="62">
        <v>44469</v>
      </c>
      <c r="D1433" s="71">
        <v>44469</v>
      </c>
      <c r="E1433" s="70" t="s">
        <v>436</v>
      </c>
      <c r="F1433" s="61" t="s">
        <v>437</v>
      </c>
      <c r="G1433" s="16">
        <v>330342.7900000001</v>
      </c>
      <c r="H1433" s="2">
        <v>44455</v>
      </c>
      <c r="I1433" s="71">
        <v>44469</v>
      </c>
      <c r="J1433">
        <f t="shared" si="88"/>
        <v>15</v>
      </c>
      <c r="K1433" s="2">
        <f t="shared" si="89"/>
        <v>44462</v>
      </c>
      <c r="L1433" s="82">
        <v>44469.5</v>
      </c>
      <c r="M1433" s="82">
        <v>44469.5</v>
      </c>
      <c r="O1433">
        <f t="shared" si="90"/>
        <v>7.5</v>
      </c>
      <c r="P1433" s="3">
        <f t="shared" si="91"/>
        <v>2477570.9250000007</v>
      </c>
    </row>
    <row r="1434" spans="1:16" x14ac:dyDescent="0.35">
      <c r="A1434" t="s">
        <v>398</v>
      </c>
      <c r="B1434" s="70" t="s">
        <v>313</v>
      </c>
      <c r="C1434" s="62">
        <v>44469</v>
      </c>
      <c r="D1434" s="71">
        <v>44469</v>
      </c>
      <c r="E1434" s="70" t="s">
        <v>438</v>
      </c>
      <c r="F1434" s="61" t="s">
        <v>439</v>
      </c>
      <c r="G1434" s="16">
        <v>362520.01000000007</v>
      </c>
      <c r="H1434" s="2">
        <v>44455</v>
      </c>
      <c r="I1434" s="71">
        <v>44469</v>
      </c>
      <c r="J1434">
        <f t="shared" si="88"/>
        <v>15</v>
      </c>
      <c r="K1434" s="2">
        <f t="shared" si="89"/>
        <v>44462</v>
      </c>
      <c r="L1434" s="82">
        <v>44469.5</v>
      </c>
      <c r="M1434" s="82">
        <v>44469.5</v>
      </c>
      <c r="O1434">
        <f t="shared" si="90"/>
        <v>7.5</v>
      </c>
      <c r="P1434" s="3">
        <f t="shared" si="91"/>
        <v>2718900.0750000007</v>
      </c>
    </row>
    <row r="1435" spans="1:16" x14ac:dyDescent="0.35">
      <c r="A1435" t="s">
        <v>398</v>
      </c>
      <c r="B1435" s="70" t="s">
        <v>313</v>
      </c>
      <c r="C1435" s="62">
        <v>44469</v>
      </c>
      <c r="D1435" s="71">
        <v>44469</v>
      </c>
      <c r="E1435" s="70" t="s">
        <v>568</v>
      </c>
      <c r="F1435" s="61" t="s">
        <v>569</v>
      </c>
      <c r="G1435" s="16">
        <v>400</v>
      </c>
      <c r="H1435" s="2">
        <v>44455</v>
      </c>
      <c r="I1435" s="71">
        <v>44469</v>
      </c>
      <c r="J1435">
        <f t="shared" si="88"/>
        <v>15</v>
      </c>
      <c r="K1435" s="2">
        <f t="shared" si="89"/>
        <v>44462</v>
      </c>
      <c r="L1435" s="82">
        <v>44469.5</v>
      </c>
      <c r="M1435" s="79">
        <v>44469.5</v>
      </c>
      <c r="O1435">
        <f t="shared" si="90"/>
        <v>7.5</v>
      </c>
      <c r="P1435" s="3">
        <f t="shared" si="91"/>
        <v>3000</v>
      </c>
    </row>
    <row r="1436" spans="1:16" x14ac:dyDescent="0.35">
      <c r="A1436" t="s">
        <v>398</v>
      </c>
      <c r="B1436" s="70" t="s">
        <v>313</v>
      </c>
      <c r="C1436" s="62">
        <v>44469</v>
      </c>
      <c r="D1436" s="71">
        <v>44469</v>
      </c>
      <c r="E1436" s="70" t="s">
        <v>440</v>
      </c>
      <c r="F1436" s="61" t="s">
        <v>441</v>
      </c>
      <c r="G1436" s="16">
        <f>31192.8500000003+6.68</f>
        <v>31199.530000000301</v>
      </c>
      <c r="H1436" s="2">
        <v>44455</v>
      </c>
      <c r="I1436" s="71">
        <v>44469</v>
      </c>
      <c r="J1436">
        <f t="shared" si="88"/>
        <v>15</v>
      </c>
      <c r="K1436" s="2">
        <f t="shared" si="89"/>
        <v>44462</v>
      </c>
      <c r="L1436" s="82">
        <v>44469.5</v>
      </c>
      <c r="M1436" s="79">
        <v>44468.5</v>
      </c>
      <c r="O1436">
        <f t="shared" si="90"/>
        <v>6.5</v>
      </c>
      <c r="P1436" s="3">
        <f t="shared" si="91"/>
        <v>202796.94500000196</v>
      </c>
    </row>
    <row r="1437" spans="1:16" x14ac:dyDescent="0.35">
      <c r="A1437" t="s">
        <v>398</v>
      </c>
      <c r="B1437" s="70" t="s">
        <v>313</v>
      </c>
      <c r="C1437" s="62">
        <v>44469</v>
      </c>
      <c r="D1437" s="71">
        <v>44469</v>
      </c>
      <c r="E1437" s="70" t="s">
        <v>468</v>
      </c>
      <c r="F1437" s="61" t="s">
        <v>469</v>
      </c>
      <c r="G1437" s="16">
        <v>802.00000000000909</v>
      </c>
      <c r="H1437" s="2">
        <v>44455</v>
      </c>
      <c r="I1437" s="71">
        <v>44469</v>
      </c>
      <c r="J1437">
        <f t="shared" si="88"/>
        <v>15</v>
      </c>
      <c r="K1437" s="2">
        <f t="shared" si="89"/>
        <v>44462</v>
      </c>
      <c r="L1437" s="82">
        <v>44469.5</v>
      </c>
      <c r="M1437" s="82">
        <v>44469.5</v>
      </c>
      <c r="O1437">
        <f t="shared" si="90"/>
        <v>7.5</v>
      </c>
      <c r="P1437" s="3">
        <f t="shared" si="91"/>
        <v>6015.0000000000682</v>
      </c>
    </row>
    <row r="1438" spans="1:16" x14ac:dyDescent="0.35">
      <c r="A1438" t="s">
        <v>398</v>
      </c>
      <c r="B1438" s="70" t="s">
        <v>313</v>
      </c>
      <c r="C1438" s="62">
        <v>44469</v>
      </c>
      <c r="D1438" s="71">
        <v>44469</v>
      </c>
      <c r="E1438" s="70" t="s">
        <v>474</v>
      </c>
      <c r="F1438" s="61" t="s">
        <v>475</v>
      </c>
      <c r="G1438" s="16">
        <v>35205.99</v>
      </c>
      <c r="H1438" s="2">
        <v>44455</v>
      </c>
      <c r="I1438" s="71">
        <v>44469</v>
      </c>
      <c r="J1438">
        <f t="shared" si="88"/>
        <v>15</v>
      </c>
      <c r="K1438" s="2">
        <f t="shared" si="89"/>
        <v>44462</v>
      </c>
      <c r="L1438" s="82">
        <v>44469.5</v>
      </c>
      <c r="M1438" s="79">
        <v>44469.5</v>
      </c>
      <c r="O1438">
        <f t="shared" si="90"/>
        <v>7.5</v>
      </c>
      <c r="P1438" s="3">
        <f t="shared" si="91"/>
        <v>264044.92499999999</v>
      </c>
    </row>
    <row r="1439" spans="1:16" x14ac:dyDescent="0.35">
      <c r="A1439" t="s">
        <v>398</v>
      </c>
      <c r="B1439" s="70" t="s">
        <v>313</v>
      </c>
      <c r="C1439" s="62">
        <v>44469</v>
      </c>
      <c r="D1439" s="71">
        <v>44469</v>
      </c>
      <c r="E1439" s="70" t="s">
        <v>442</v>
      </c>
      <c r="F1439" s="61" t="s">
        <v>443</v>
      </c>
      <c r="G1439" s="16">
        <f>81426.6199999999+14.5</f>
        <v>81441.119999999893</v>
      </c>
      <c r="H1439" s="2">
        <v>44455</v>
      </c>
      <c r="I1439" s="71">
        <v>44469</v>
      </c>
      <c r="J1439">
        <f t="shared" si="88"/>
        <v>15</v>
      </c>
      <c r="K1439" s="2">
        <f t="shared" si="89"/>
        <v>44462</v>
      </c>
      <c r="L1439" s="82">
        <v>44469.5</v>
      </c>
      <c r="M1439" s="82">
        <v>44469.5</v>
      </c>
      <c r="O1439">
        <f t="shared" si="90"/>
        <v>7.5</v>
      </c>
      <c r="P1439" s="3">
        <f t="shared" si="91"/>
        <v>610808.39999999921</v>
      </c>
    </row>
    <row r="1440" spans="1:16" x14ac:dyDescent="0.35">
      <c r="A1440" t="s">
        <v>398</v>
      </c>
      <c r="B1440" s="70" t="s">
        <v>313</v>
      </c>
      <c r="C1440" s="62">
        <v>44469</v>
      </c>
      <c r="D1440" s="71">
        <v>44469</v>
      </c>
      <c r="E1440" s="70" t="s">
        <v>476</v>
      </c>
      <c r="F1440" s="61" t="s">
        <v>477</v>
      </c>
      <c r="G1440" s="16">
        <v>1230.5599999999636</v>
      </c>
      <c r="H1440" s="2">
        <v>44455</v>
      </c>
      <c r="I1440" s="71">
        <v>44469</v>
      </c>
      <c r="J1440">
        <f t="shared" si="88"/>
        <v>15</v>
      </c>
      <c r="K1440" s="2">
        <f t="shared" si="89"/>
        <v>44462</v>
      </c>
      <c r="L1440" s="82">
        <v>44469.5</v>
      </c>
      <c r="M1440" s="82">
        <v>44469.5</v>
      </c>
      <c r="O1440">
        <f t="shared" si="90"/>
        <v>7.5</v>
      </c>
      <c r="P1440" s="3">
        <f t="shared" si="91"/>
        <v>9229.1999999997261</v>
      </c>
    </row>
    <row r="1441" spans="1:16" x14ac:dyDescent="0.35">
      <c r="A1441" t="s">
        <v>398</v>
      </c>
      <c r="B1441" s="70" t="s">
        <v>313</v>
      </c>
      <c r="C1441" s="62">
        <v>44469</v>
      </c>
      <c r="D1441" s="71">
        <v>44469</v>
      </c>
      <c r="E1441" s="70" t="s">
        <v>578</v>
      </c>
      <c r="F1441" s="61" t="s">
        <v>579</v>
      </c>
      <c r="G1441" s="16">
        <f>50812.39+6373.13</f>
        <v>57185.52</v>
      </c>
      <c r="H1441" s="2">
        <v>44455</v>
      </c>
      <c r="I1441" s="71">
        <v>44469</v>
      </c>
      <c r="J1441">
        <f t="shared" si="88"/>
        <v>15</v>
      </c>
      <c r="K1441" s="2">
        <f t="shared" si="89"/>
        <v>44462</v>
      </c>
      <c r="L1441" s="82">
        <v>44469.5</v>
      </c>
      <c r="M1441" s="79">
        <v>44469.5</v>
      </c>
      <c r="O1441">
        <f t="shared" si="90"/>
        <v>7.5</v>
      </c>
      <c r="P1441" s="3">
        <f t="shared" si="91"/>
        <v>428891.39999999997</v>
      </c>
    </row>
    <row r="1442" spans="1:16" x14ac:dyDescent="0.35">
      <c r="A1442" t="s">
        <v>398</v>
      </c>
      <c r="B1442" s="70" t="s">
        <v>313</v>
      </c>
      <c r="C1442" s="62">
        <v>44469</v>
      </c>
      <c r="D1442" s="71">
        <v>44469</v>
      </c>
      <c r="E1442" s="70" t="s">
        <v>570</v>
      </c>
      <c r="F1442" s="61" t="s">
        <v>571</v>
      </c>
      <c r="G1442" s="16">
        <f>48802.96+3476.25</f>
        <v>52279.21</v>
      </c>
      <c r="H1442" s="2">
        <v>44455</v>
      </c>
      <c r="I1442" s="71">
        <v>44469</v>
      </c>
      <c r="J1442">
        <f t="shared" si="88"/>
        <v>15</v>
      </c>
      <c r="K1442" s="2">
        <f t="shared" si="89"/>
        <v>44462</v>
      </c>
      <c r="L1442" s="82">
        <v>44469.5</v>
      </c>
      <c r="M1442" s="82">
        <v>44469.5</v>
      </c>
      <c r="O1442">
        <f t="shared" si="90"/>
        <v>7.5</v>
      </c>
      <c r="P1442" s="3">
        <f t="shared" si="91"/>
        <v>392094.07500000001</v>
      </c>
    </row>
    <row r="1443" spans="1:16" x14ac:dyDescent="0.35">
      <c r="A1443" t="s">
        <v>398</v>
      </c>
      <c r="B1443" s="70" t="s">
        <v>313</v>
      </c>
      <c r="C1443" s="62">
        <v>44469</v>
      </c>
      <c r="D1443" s="71">
        <v>44469</v>
      </c>
      <c r="E1443" s="70" t="s">
        <v>580</v>
      </c>
      <c r="F1443" s="61" t="s">
        <v>581</v>
      </c>
      <c r="G1443" s="16">
        <v>4229.6400000000003</v>
      </c>
      <c r="H1443" s="2">
        <v>44455</v>
      </c>
      <c r="I1443" s="71">
        <v>44469</v>
      </c>
      <c r="J1443">
        <f t="shared" si="88"/>
        <v>15</v>
      </c>
      <c r="K1443" s="2">
        <f t="shared" si="89"/>
        <v>44462</v>
      </c>
      <c r="L1443" s="82">
        <v>44469.5</v>
      </c>
      <c r="M1443" s="82">
        <v>44469.5</v>
      </c>
      <c r="O1443">
        <f t="shared" si="90"/>
        <v>7.5</v>
      </c>
      <c r="P1443" s="3">
        <f t="shared" si="91"/>
        <v>31722.300000000003</v>
      </c>
    </row>
    <row r="1444" spans="1:16" x14ac:dyDescent="0.35">
      <c r="A1444" t="s">
        <v>398</v>
      </c>
      <c r="B1444" s="70" t="s">
        <v>313</v>
      </c>
      <c r="C1444" s="62">
        <v>44469</v>
      </c>
      <c r="D1444" s="71">
        <v>44469</v>
      </c>
      <c r="E1444" s="70" t="s">
        <v>478</v>
      </c>
      <c r="F1444" s="61" t="s">
        <v>479</v>
      </c>
      <c r="G1444" s="16">
        <f>605176.170000009+266.67</f>
        <v>605442.84000000905</v>
      </c>
      <c r="H1444" s="2">
        <v>44455</v>
      </c>
      <c r="I1444" s="71">
        <v>44469</v>
      </c>
      <c r="J1444">
        <f t="shared" si="88"/>
        <v>15</v>
      </c>
      <c r="K1444" s="2">
        <f t="shared" si="89"/>
        <v>44462</v>
      </c>
      <c r="L1444" s="82">
        <v>44469.5</v>
      </c>
      <c r="M1444" s="82">
        <v>44469.5</v>
      </c>
      <c r="O1444">
        <f t="shared" si="90"/>
        <v>7.5</v>
      </c>
      <c r="P1444" s="3">
        <f t="shared" si="91"/>
        <v>4540821.3000000678</v>
      </c>
    </row>
    <row r="1445" spans="1:16" x14ac:dyDescent="0.35">
      <c r="A1445" t="s">
        <v>398</v>
      </c>
      <c r="B1445" s="70" t="s">
        <v>313</v>
      </c>
      <c r="C1445" s="62">
        <v>44469</v>
      </c>
      <c r="D1445" s="71">
        <v>44469</v>
      </c>
      <c r="E1445" s="70" t="s">
        <v>480</v>
      </c>
      <c r="F1445" s="61" t="s">
        <v>481</v>
      </c>
      <c r="G1445" s="16">
        <v>44657.889999999868</v>
      </c>
      <c r="H1445" s="2">
        <v>44455</v>
      </c>
      <c r="I1445" s="71">
        <v>44469</v>
      </c>
      <c r="J1445">
        <f t="shared" si="88"/>
        <v>15</v>
      </c>
      <c r="K1445" s="2">
        <f t="shared" si="89"/>
        <v>44462</v>
      </c>
      <c r="L1445" s="82">
        <v>44469.5</v>
      </c>
      <c r="M1445" s="82">
        <v>44469.5</v>
      </c>
      <c r="O1445">
        <f t="shared" si="90"/>
        <v>7.5</v>
      </c>
      <c r="P1445" s="3">
        <f t="shared" si="91"/>
        <v>334934.174999999</v>
      </c>
    </row>
    <row r="1446" spans="1:16" x14ac:dyDescent="0.35">
      <c r="A1446" t="s">
        <v>398</v>
      </c>
      <c r="B1446" s="70" t="s">
        <v>313</v>
      </c>
      <c r="C1446" s="62">
        <v>44469</v>
      </c>
      <c r="D1446" s="71">
        <v>44469</v>
      </c>
      <c r="E1446" s="70" t="s">
        <v>488</v>
      </c>
      <c r="F1446" s="61" t="s">
        <v>489</v>
      </c>
      <c r="G1446" s="16">
        <v>45439.199999999983</v>
      </c>
      <c r="H1446" s="2">
        <v>44455</v>
      </c>
      <c r="I1446" s="71">
        <v>44469</v>
      </c>
      <c r="J1446">
        <f t="shared" si="88"/>
        <v>15</v>
      </c>
      <c r="K1446" s="2">
        <f t="shared" si="89"/>
        <v>44462</v>
      </c>
      <c r="L1446" s="82">
        <v>44469.5</v>
      </c>
      <c r="M1446" s="79">
        <v>44484.5</v>
      </c>
      <c r="O1446">
        <f t="shared" si="90"/>
        <v>22.5</v>
      </c>
      <c r="P1446" s="3">
        <f t="shared" si="91"/>
        <v>1022381.9999999997</v>
      </c>
    </row>
    <row r="1447" spans="1:16" x14ac:dyDescent="0.35">
      <c r="A1447" t="s">
        <v>398</v>
      </c>
      <c r="B1447" s="70" t="s">
        <v>313</v>
      </c>
      <c r="C1447" s="62">
        <v>44469</v>
      </c>
      <c r="D1447" s="71">
        <v>44469</v>
      </c>
      <c r="E1447" s="70" t="s">
        <v>549</v>
      </c>
      <c r="F1447" s="61" t="s">
        <v>550</v>
      </c>
      <c r="G1447" s="16">
        <v>285</v>
      </c>
      <c r="H1447" s="2">
        <v>44455</v>
      </c>
      <c r="I1447" s="71">
        <v>44469</v>
      </c>
      <c r="J1447">
        <f t="shared" si="88"/>
        <v>15</v>
      </c>
      <c r="K1447" s="2">
        <f t="shared" si="89"/>
        <v>44462</v>
      </c>
      <c r="L1447" s="82">
        <v>44469.5</v>
      </c>
      <c r="M1447" s="79">
        <v>44470.5</v>
      </c>
      <c r="O1447">
        <f t="shared" si="90"/>
        <v>8.5</v>
      </c>
      <c r="P1447" s="3">
        <f t="shared" si="91"/>
        <v>2422.5</v>
      </c>
    </row>
    <row r="1448" spans="1:16" x14ac:dyDescent="0.35">
      <c r="A1448" t="s">
        <v>398</v>
      </c>
      <c r="B1448" s="70" t="s">
        <v>313</v>
      </c>
      <c r="C1448" s="62">
        <v>44469</v>
      </c>
      <c r="D1448" s="71">
        <v>44469</v>
      </c>
      <c r="E1448" s="70" t="s">
        <v>444</v>
      </c>
      <c r="F1448" s="61" t="s">
        <v>445</v>
      </c>
      <c r="G1448" s="16">
        <f>451559.200000006+66</f>
        <v>451625.20000000601</v>
      </c>
      <c r="H1448" s="2">
        <v>44455</v>
      </c>
      <c r="I1448" s="71">
        <v>44469</v>
      </c>
      <c r="J1448">
        <f t="shared" si="88"/>
        <v>15</v>
      </c>
      <c r="K1448" s="2">
        <f t="shared" si="89"/>
        <v>44462</v>
      </c>
      <c r="L1448" s="82">
        <v>44469.5</v>
      </c>
      <c r="M1448" s="82">
        <v>44469.5</v>
      </c>
      <c r="O1448">
        <f t="shared" si="90"/>
        <v>7.5</v>
      </c>
      <c r="P1448" s="3">
        <f t="shared" si="91"/>
        <v>3387189.0000000452</v>
      </c>
    </row>
    <row r="1449" spans="1:16" x14ac:dyDescent="0.35">
      <c r="A1449" t="s">
        <v>398</v>
      </c>
      <c r="B1449" s="70" t="s">
        <v>313</v>
      </c>
      <c r="C1449" s="62">
        <v>44469</v>
      </c>
      <c r="D1449" s="71">
        <v>44469</v>
      </c>
      <c r="E1449" s="70" t="s">
        <v>563</v>
      </c>
      <c r="F1449" s="61" t="s">
        <v>564</v>
      </c>
      <c r="G1449" s="16">
        <v>376700.58</v>
      </c>
      <c r="H1449" s="2">
        <v>44455</v>
      </c>
      <c r="I1449" s="71">
        <v>44469</v>
      </c>
      <c r="J1449">
        <f t="shared" si="88"/>
        <v>15</v>
      </c>
      <c r="K1449" s="2">
        <f t="shared" si="89"/>
        <v>44462</v>
      </c>
      <c r="L1449" s="82">
        <v>44469.5</v>
      </c>
      <c r="M1449" s="82">
        <v>44469.5</v>
      </c>
      <c r="O1449">
        <f t="shared" si="90"/>
        <v>7.5</v>
      </c>
      <c r="P1449" s="3">
        <f t="shared" si="91"/>
        <v>2825254.35</v>
      </c>
    </row>
    <row r="1450" spans="1:16" x14ac:dyDescent="0.35">
      <c r="A1450" t="s">
        <v>398</v>
      </c>
      <c r="B1450" s="70" t="s">
        <v>313</v>
      </c>
      <c r="C1450" s="62">
        <v>44469</v>
      </c>
      <c r="D1450" s="71">
        <v>44469</v>
      </c>
      <c r="E1450" s="70" t="s">
        <v>490</v>
      </c>
      <c r="F1450" s="61" t="s">
        <v>491</v>
      </c>
      <c r="G1450" s="16">
        <v>21490.559999999998</v>
      </c>
      <c r="H1450" s="2">
        <v>44455</v>
      </c>
      <c r="I1450" s="71">
        <v>44469</v>
      </c>
      <c r="J1450">
        <f t="shared" si="88"/>
        <v>15</v>
      </c>
      <c r="K1450" s="2">
        <f t="shared" si="89"/>
        <v>44462</v>
      </c>
      <c r="L1450" s="82">
        <v>44469.5</v>
      </c>
      <c r="M1450" s="79">
        <v>44469.5</v>
      </c>
      <c r="O1450">
        <f t="shared" si="90"/>
        <v>7.5</v>
      </c>
      <c r="P1450" s="3">
        <f t="shared" si="91"/>
        <v>161179.19999999998</v>
      </c>
    </row>
    <row r="1451" spans="1:16" x14ac:dyDescent="0.35">
      <c r="A1451" t="s">
        <v>398</v>
      </c>
      <c r="B1451" s="70" t="s">
        <v>313</v>
      </c>
      <c r="C1451" s="62">
        <v>44469</v>
      </c>
      <c r="D1451" s="71">
        <v>44469</v>
      </c>
      <c r="E1451" s="70" t="s">
        <v>572</v>
      </c>
      <c r="F1451" s="61" t="s">
        <v>573</v>
      </c>
      <c r="G1451" s="16">
        <v>15600.01</v>
      </c>
      <c r="H1451" s="2">
        <v>44455</v>
      </c>
      <c r="I1451" s="71">
        <v>44469</v>
      </c>
      <c r="J1451">
        <f t="shared" si="88"/>
        <v>15</v>
      </c>
      <c r="K1451" s="2">
        <f t="shared" si="89"/>
        <v>44462</v>
      </c>
      <c r="L1451" s="82">
        <v>44469.5</v>
      </c>
      <c r="M1451" s="79">
        <v>44470.5</v>
      </c>
      <c r="O1451">
        <f t="shared" si="90"/>
        <v>8.5</v>
      </c>
      <c r="P1451" s="3">
        <f t="shared" si="91"/>
        <v>132600.08499999999</v>
      </c>
    </row>
    <row r="1452" spans="1:16" x14ac:dyDescent="0.35">
      <c r="A1452" t="s">
        <v>398</v>
      </c>
      <c r="B1452" s="70" t="s">
        <v>313</v>
      </c>
      <c r="C1452" s="62">
        <v>44469</v>
      </c>
      <c r="D1452" s="71">
        <v>44469</v>
      </c>
      <c r="E1452" s="70" t="s">
        <v>494</v>
      </c>
      <c r="F1452" s="61" t="s">
        <v>495</v>
      </c>
      <c r="G1452" s="16">
        <v>109235.25000000007</v>
      </c>
      <c r="H1452" s="2">
        <v>44455</v>
      </c>
      <c r="I1452" s="71">
        <v>44469</v>
      </c>
      <c r="J1452">
        <f t="shared" si="88"/>
        <v>15</v>
      </c>
      <c r="K1452" s="2">
        <f t="shared" si="89"/>
        <v>44462</v>
      </c>
      <c r="L1452" s="82">
        <v>44469.5</v>
      </c>
      <c r="M1452" s="82">
        <v>44469.5</v>
      </c>
      <c r="O1452">
        <f t="shared" si="90"/>
        <v>7.5</v>
      </c>
      <c r="P1452" s="3">
        <f t="shared" si="91"/>
        <v>819264.37500000058</v>
      </c>
    </row>
    <row r="1453" spans="1:16" x14ac:dyDescent="0.35">
      <c r="A1453" t="s">
        <v>398</v>
      </c>
      <c r="B1453" s="70" t="s">
        <v>313</v>
      </c>
      <c r="C1453" s="62">
        <v>44469</v>
      </c>
      <c r="D1453" s="71">
        <v>44469</v>
      </c>
      <c r="E1453" s="70" t="s">
        <v>496</v>
      </c>
      <c r="F1453" s="61" t="s">
        <v>497</v>
      </c>
      <c r="G1453" s="16">
        <f>11899.46+8.5</f>
        <v>11907.96</v>
      </c>
      <c r="H1453" s="2">
        <v>44455</v>
      </c>
      <c r="I1453" s="71">
        <v>44469</v>
      </c>
      <c r="J1453">
        <f t="shared" si="88"/>
        <v>15</v>
      </c>
      <c r="K1453" s="2">
        <f t="shared" si="89"/>
        <v>44462</v>
      </c>
      <c r="L1453" s="82">
        <v>44469.5</v>
      </c>
      <c r="M1453" s="82">
        <v>44469.5</v>
      </c>
      <c r="O1453">
        <f t="shared" si="90"/>
        <v>7.5</v>
      </c>
      <c r="P1453" s="3">
        <f t="shared" si="91"/>
        <v>89309.7</v>
      </c>
    </row>
    <row r="1454" spans="1:16" x14ac:dyDescent="0.35">
      <c r="A1454" t="s">
        <v>398</v>
      </c>
      <c r="B1454" s="70" t="s">
        <v>313</v>
      </c>
      <c r="C1454" s="62">
        <v>44469</v>
      </c>
      <c r="D1454" s="71">
        <v>44469</v>
      </c>
      <c r="E1454" s="70" t="s">
        <v>498</v>
      </c>
      <c r="F1454" s="61" t="s">
        <v>499</v>
      </c>
      <c r="G1454" s="16">
        <v>19320.71000000001</v>
      </c>
      <c r="H1454" s="2">
        <v>44455</v>
      </c>
      <c r="I1454" s="71">
        <v>44469</v>
      </c>
      <c r="J1454">
        <f t="shared" si="88"/>
        <v>15</v>
      </c>
      <c r="K1454" s="2">
        <f t="shared" si="89"/>
        <v>44462</v>
      </c>
      <c r="L1454" s="82">
        <v>44469.5</v>
      </c>
      <c r="M1454" s="82">
        <v>44469.5</v>
      </c>
      <c r="O1454">
        <f t="shared" si="90"/>
        <v>7.5</v>
      </c>
      <c r="P1454" s="3">
        <f t="shared" si="91"/>
        <v>144905.32500000007</v>
      </c>
    </row>
    <row r="1455" spans="1:16" x14ac:dyDescent="0.35">
      <c r="A1455" t="s">
        <v>398</v>
      </c>
      <c r="B1455" s="70" t="s">
        <v>313</v>
      </c>
      <c r="C1455" s="62">
        <v>44469</v>
      </c>
      <c r="D1455" s="71">
        <v>44469</v>
      </c>
      <c r="E1455" s="70" t="s">
        <v>500</v>
      </c>
      <c r="F1455" s="61" t="s">
        <v>501</v>
      </c>
      <c r="G1455" s="16">
        <v>3940.9499999999375</v>
      </c>
      <c r="H1455" s="2">
        <v>44455</v>
      </c>
      <c r="I1455" s="71">
        <v>44469</v>
      </c>
      <c r="J1455">
        <f t="shared" si="88"/>
        <v>15</v>
      </c>
      <c r="K1455" s="2">
        <f t="shared" si="89"/>
        <v>44462</v>
      </c>
      <c r="L1455" s="82">
        <v>44469.5</v>
      </c>
      <c r="M1455" s="82">
        <v>44469.5</v>
      </c>
      <c r="O1455">
        <f t="shared" si="90"/>
        <v>7.5</v>
      </c>
      <c r="P1455" s="3">
        <f t="shared" si="91"/>
        <v>29557.124999999531</v>
      </c>
    </row>
    <row r="1456" spans="1:16" x14ac:dyDescent="0.35">
      <c r="A1456" t="s">
        <v>398</v>
      </c>
      <c r="B1456" s="70" t="s">
        <v>313</v>
      </c>
      <c r="C1456" s="62">
        <v>44469</v>
      </c>
      <c r="D1456" s="71">
        <v>44469</v>
      </c>
      <c r="E1456" s="70" t="s">
        <v>532</v>
      </c>
      <c r="F1456" s="61" t="s">
        <v>533</v>
      </c>
      <c r="G1456" s="16">
        <v>5076.79</v>
      </c>
      <c r="H1456" s="2">
        <v>44455</v>
      </c>
      <c r="I1456" s="71">
        <v>44469</v>
      </c>
      <c r="J1456">
        <f t="shared" si="88"/>
        <v>15</v>
      </c>
      <c r="K1456" s="2">
        <f t="shared" si="89"/>
        <v>44462</v>
      </c>
      <c r="L1456" s="82">
        <v>44469.5</v>
      </c>
      <c r="M1456" s="79">
        <v>44469.5</v>
      </c>
      <c r="N1456" s="2">
        <v>44468.5</v>
      </c>
      <c r="O1456">
        <f t="shared" si="90"/>
        <v>7.5</v>
      </c>
      <c r="P1456" s="3">
        <f t="shared" si="91"/>
        <v>38075.925000000003</v>
      </c>
    </row>
    <row r="1457" spans="1:16" x14ac:dyDescent="0.35">
      <c r="A1457" t="s">
        <v>398</v>
      </c>
      <c r="B1457" s="70" t="s">
        <v>313</v>
      </c>
      <c r="C1457" s="62">
        <v>44469</v>
      </c>
      <c r="D1457" s="71">
        <v>44469</v>
      </c>
      <c r="E1457" s="70" t="s">
        <v>534</v>
      </c>
      <c r="F1457" s="61" t="s">
        <v>535</v>
      </c>
      <c r="G1457" s="16">
        <v>26263.309999999994</v>
      </c>
      <c r="H1457" s="2">
        <v>44455</v>
      </c>
      <c r="I1457" s="71">
        <v>44469</v>
      </c>
      <c r="J1457">
        <f t="shared" si="88"/>
        <v>15</v>
      </c>
      <c r="K1457" s="2">
        <f t="shared" si="89"/>
        <v>44462</v>
      </c>
      <c r="L1457" s="82">
        <v>44469.5</v>
      </c>
      <c r="M1457" s="79">
        <v>44469.5</v>
      </c>
      <c r="N1457" s="2">
        <v>44468.5</v>
      </c>
      <c r="O1457">
        <f t="shared" si="90"/>
        <v>7.5</v>
      </c>
      <c r="P1457" s="3">
        <f t="shared" si="91"/>
        <v>196974.82499999995</v>
      </c>
    </row>
    <row r="1458" spans="1:16" x14ac:dyDescent="0.35">
      <c r="A1458" t="s">
        <v>398</v>
      </c>
      <c r="B1458" s="70" t="s">
        <v>313</v>
      </c>
      <c r="C1458" s="62">
        <v>44469</v>
      </c>
      <c r="D1458" s="71">
        <v>44469</v>
      </c>
      <c r="E1458" s="70" t="s">
        <v>536</v>
      </c>
      <c r="F1458" s="61" t="s">
        <v>537</v>
      </c>
      <c r="G1458" s="16">
        <v>548.07000000000005</v>
      </c>
      <c r="H1458" s="2">
        <v>44455</v>
      </c>
      <c r="I1458" s="71">
        <v>44469</v>
      </c>
      <c r="J1458">
        <f t="shared" si="88"/>
        <v>15</v>
      </c>
      <c r="K1458" s="2">
        <f t="shared" si="89"/>
        <v>44462</v>
      </c>
      <c r="L1458" s="82">
        <v>44469.5</v>
      </c>
      <c r="M1458" s="79">
        <v>44469.5</v>
      </c>
      <c r="N1458" s="2">
        <v>44468.5</v>
      </c>
      <c r="O1458">
        <f t="shared" si="90"/>
        <v>7.5</v>
      </c>
      <c r="P1458" s="3">
        <f t="shared" si="91"/>
        <v>4110.5250000000005</v>
      </c>
    </row>
    <row r="1459" spans="1:16" x14ac:dyDescent="0.35">
      <c r="A1459" t="s">
        <v>398</v>
      </c>
      <c r="B1459" s="70" t="s">
        <v>313</v>
      </c>
      <c r="C1459" s="62">
        <v>44469</v>
      </c>
      <c r="D1459" s="71">
        <v>44469</v>
      </c>
      <c r="E1459" s="70" t="s">
        <v>538</v>
      </c>
      <c r="F1459" s="61" t="s">
        <v>539</v>
      </c>
      <c r="G1459" s="16">
        <v>162.5</v>
      </c>
      <c r="H1459" s="2">
        <v>44455</v>
      </c>
      <c r="I1459" s="71">
        <v>44469</v>
      </c>
      <c r="J1459">
        <f t="shared" si="88"/>
        <v>15</v>
      </c>
      <c r="K1459" s="2">
        <f t="shared" si="89"/>
        <v>44462</v>
      </c>
      <c r="L1459" s="82">
        <v>44469.5</v>
      </c>
      <c r="M1459" s="79">
        <v>44469.5</v>
      </c>
      <c r="N1459" s="2">
        <v>44468.5</v>
      </c>
      <c r="O1459">
        <f t="shared" si="90"/>
        <v>7.5</v>
      </c>
      <c r="P1459" s="3">
        <f t="shared" si="91"/>
        <v>1218.75</v>
      </c>
    </row>
    <row r="1460" spans="1:16" x14ac:dyDescent="0.35">
      <c r="A1460" t="s">
        <v>398</v>
      </c>
      <c r="B1460" s="70" t="s">
        <v>313</v>
      </c>
      <c r="C1460" s="62">
        <v>44469</v>
      </c>
      <c r="D1460" s="71">
        <v>44469</v>
      </c>
      <c r="E1460" s="70" t="s">
        <v>553</v>
      </c>
      <c r="F1460" s="61" t="s">
        <v>554</v>
      </c>
      <c r="G1460" s="16">
        <v>980.53</v>
      </c>
      <c r="H1460" s="2">
        <v>44455</v>
      </c>
      <c r="I1460" s="71">
        <v>44469</v>
      </c>
      <c r="J1460">
        <f t="shared" si="88"/>
        <v>15</v>
      </c>
      <c r="K1460" s="2">
        <f t="shared" si="89"/>
        <v>44462</v>
      </c>
      <c r="L1460" s="82">
        <v>44469.5</v>
      </c>
      <c r="M1460" s="79">
        <v>44469.5</v>
      </c>
      <c r="N1460" s="2">
        <v>44468.5</v>
      </c>
      <c r="O1460">
        <f t="shared" si="90"/>
        <v>7.5</v>
      </c>
      <c r="P1460" s="3">
        <f t="shared" si="91"/>
        <v>7353.9749999999995</v>
      </c>
    </row>
    <row r="1461" spans="1:16" x14ac:dyDescent="0.35">
      <c r="A1461" t="s">
        <v>398</v>
      </c>
      <c r="B1461" s="21" t="s">
        <v>313</v>
      </c>
      <c r="C1461" s="46">
        <v>44469</v>
      </c>
      <c r="D1461" s="2">
        <v>44469</v>
      </c>
      <c r="E1461" s="68" t="s">
        <v>544</v>
      </c>
      <c r="F1461" t="s">
        <v>546</v>
      </c>
      <c r="G1461" s="3">
        <v>20</v>
      </c>
      <c r="H1461" s="2">
        <v>44455</v>
      </c>
      <c r="I1461" s="2">
        <v>44469</v>
      </c>
      <c r="J1461">
        <f t="shared" si="88"/>
        <v>15</v>
      </c>
      <c r="K1461" s="2">
        <f t="shared" si="89"/>
        <v>44462</v>
      </c>
      <c r="L1461" s="80">
        <v>44469.5</v>
      </c>
      <c r="M1461" s="79">
        <v>44498.5</v>
      </c>
      <c r="O1461">
        <f t="shared" si="90"/>
        <v>36.5</v>
      </c>
      <c r="P1461" s="3">
        <f t="shared" si="91"/>
        <v>730</v>
      </c>
    </row>
    <row r="1462" spans="1:16" x14ac:dyDescent="0.35">
      <c r="A1462" t="s">
        <v>398</v>
      </c>
      <c r="B1462" s="21" t="s">
        <v>313</v>
      </c>
      <c r="C1462" s="46">
        <v>44469</v>
      </c>
      <c r="D1462" s="2">
        <v>44469</v>
      </c>
      <c r="E1462" s="68" t="s">
        <v>544</v>
      </c>
      <c r="F1462" t="s">
        <v>546</v>
      </c>
      <c r="G1462" s="3">
        <v>10</v>
      </c>
      <c r="H1462" s="2">
        <v>44455</v>
      </c>
      <c r="I1462" s="2">
        <v>44469</v>
      </c>
      <c r="J1462">
        <f t="shared" si="88"/>
        <v>15</v>
      </c>
      <c r="K1462" s="2">
        <f t="shared" si="89"/>
        <v>44462</v>
      </c>
      <c r="L1462" s="80">
        <v>44469.5</v>
      </c>
      <c r="M1462" s="79">
        <v>44498.5</v>
      </c>
      <c r="O1462">
        <f t="shared" si="90"/>
        <v>36.5</v>
      </c>
      <c r="P1462" s="3">
        <f t="shared" si="91"/>
        <v>365</v>
      </c>
    </row>
    <row r="1463" spans="1:16" x14ac:dyDescent="0.35">
      <c r="A1463" t="s">
        <v>398</v>
      </c>
      <c r="B1463" s="21" t="s">
        <v>313</v>
      </c>
      <c r="C1463" s="46">
        <v>44469</v>
      </c>
      <c r="D1463" s="2">
        <v>44469</v>
      </c>
      <c r="E1463" s="68" t="s">
        <v>544</v>
      </c>
      <c r="F1463" t="s">
        <v>545</v>
      </c>
      <c r="G1463" s="3">
        <v>762.68999999999983</v>
      </c>
      <c r="H1463" s="2">
        <v>44455</v>
      </c>
      <c r="I1463" s="2">
        <v>44469</v>
      </c>
      <c r="J1463">
        <f t="shared" si="88"/>
        <v>15</v>
      </c>
      <c r="K1463" s="2">
        <f t="shared" si="89"/>
        <v>44462</v>
      </c>
      <c r="L1463" s="80">
        <v>44469.5</v>
      </c>
      <c r="M1463" s="79">
        <v>44474.5</v>
      </c>
      <c r="O1463">
        <f t="shared" si="90"/>
        <v>12.5</v>
      </c>
      <c r="P1463" s="3">
        <f t="shared" si="91"/>
        <v>9533.6249999999982</v>
      </c>
    </row>
    <row r="1464" spans="1:16" x14ac:dyDescent="0.35">
      <c r="A1464" t="s">
        <v>398</v>
      </c>
      <c r="B1464" s="21" t="s">
        <v>313</v>
      </c>
      <c r="C1464" s="46">
        <v>44469</v>
      </c>
      <c r="D1464" s="2">
        <v>44469</v>
      </c>
      <c r="E1464" s="68" t="s">
        <v>544</v>
      </c>
      <c r="F1464" t="s">
        <v>546</v>
      </c>
      <c r="G1464" s="3">
        <v>65532.209999999875</v>
      </c>
      <c r="H1464" s="2">
        <v>44455</v>
      </c>
      <c r="I1464" s="2">
        <v>44469</v>
      </c>
      <c r="J1464">
        <f t="shared" si="88"/>
        <v>15</v>
      </c>
      <c r="K1464" s="2">
        <f t="shared" si="89"/>
        <v>44462</v>
      </c>
      <c r="L1464" s="80">
        <v>44469.5</v>
      </c>
      <c r="M1464" s="79">
        <v>44498.5</v>
      </c>
      <c r="O1464">
        <f t="shared" si="90"/>
        <v>36.5</v>
      </c>
      <c r="P1464" s="3">
        <f t="shared" si="91"/>
        <v>2391925.6649999954</v>
      </c>
    </row>
    <row r="1465" spans="1:16" x14ac:dyDescent="0.35">
      <c r="A1465" t="s">
        <v>401</v>
      </c>
      <c r="B1465" s="68" t="s">
        <v>313</v>
      </c>
      <c r="C1465" s="57">
        <v>44484</v>
      </c>
      <c r="D1465" s="57">
        <v>44484</v>
      </c>
      <c r="E1465" s="68" t="s">
        <v>430</v>
      </c>
      <c r="F1465" s="15" t="s">
        <v>431</v>
      </c>
      <c r="G1465" s="16">
        <v>78.360000000000014</v>
      </c>
      <c r="H1465" s="2">
        <v>44470</v>
      </c>
      <c r="I1465" s="57">
        <v>44484</v>
      </c>
      <c r="J1465">
        <f t="shared" si="88"/>
        <v>15</v>
      </c>
      <c r="K1465" s="2">
        <f t="shared" si="89"/>
        <v>44477</v>
      </c>
      <c r="L1465" s="82">
        <v>44484.5</v>
      </c>
      <c r="M1465" s="82">
        <v>44484.5</v>
      </c>
      <c r="O1465">
        <f t="shared" si="90"/>
        <v>7.5</v>
      </c>
      <c r="P1465" s="3">
        <f t="shared" si="91"/>
        <v>587.70000000000005</v>
      </c>
    </row>
    <row r="1466" spans="1:16" x14ac:dyDescent="0.35">
      <c r="A1466" t="s">
        <v>401</v>
      </c>
      <c r="B1466" s="68" t="s">
        <v>313</v>
      </c>
      <c r="C1466" s="57">
        <v>44484</v>
      </c>
      <c r="D1466" s="57">
        <v>44484</v>
      </c>
      <c r="E1466" s="68" t="s">
        <v>432</v>
      </c>
      <c r="F1466" s="15" t="s">
        <v>433</v>
      </c>
      <c r="G1466" s="16">
        <v>88.86</v>
      </c>
      <c r="H1466" s="2">
        <v>44470</v>
      </c>
      <c r="I1466" s="57">
        <v>44484</v>
      </c>
      <c r="J1466">
        <f t="shared" si="88"/>
        <v>15</v>
      </c>
      <c r="K1466" s="2">
        <f t="shared" si="89"/>
        <v>44477</v>
      </c>
      <c r="L1466" s="82">
        <v>44484.5</v>
      </c>
      <c r="M1466" s="82">
        <v>44484.5</v>
      </c>
      <c r="O1466">
        <f t="shared" si="90"/>
        <v>7.5</v>
      </c>
      <c r="P1466" s="3">
        <f t="shared" si="91"/>
        <v>666.45</v>
      </c>
    </row>
    <row r="1467" spans="1:16" x14ac:dyDescent="0.35">
      <c r="A1467" t="s">
        <v>401</v>
      </c>
      <c r="B1467" s="68" t="s">
        <v>313</v>
      </c>
      <c r="C1467" s="57">
        <v>44484</v>
      </c>
      <c r="D1467" s="57">
        <v>44484</v>
      </c>
      <c r="E1467" s="68" t="s">
        <v>434</v>
      </c>
      <c r="F1467" s="15" t="s">
        <v>435</v>
      </c>
      <c r="G1467" s="16">
        <v>90.28</v>
      </c>
      <c r="H1467" s="2">
        <v>44470</v>
      </c>
      <c r="I1467" s="57">
        <v>44484</v>
      </c>
      <c r="J1467">
        <f t="shared" si="88"/>
        <v>15</v>
      </c>
      <c r="K1467" s="2">
        <f t="shared" si="89"/>
        <v>44477</v>
      </c>
      <c r="L1467" s="82">
        <v>44484.5</v>
      </c>
      <c r="M1467" s="82">
        <v>44484.5</v>
      </c>
      <c r="O1467">
        <f t="shared" si="90"/>
        <v>7.5</v>
      </c>
      <c r="P1467" s="3">
        <f t="shared" si="91"/>
        <v>677.1</v>
      </c>
    </row>
    <row r="1468" spans="1:16" x14ac:dyDescent="0.35">
      <c r="A1468" t="s">
        <v>401</v>
      </c>
      <c r="B1468" s="68" t="s">
        <v>313</v>
      </c>
      <c r="C1468" s="57">
        <v>44484</v>
      </c>
      <c r="D1468" s="57">
        <v>44484</v>
      </c>
      <c r="E1468" s="68" t="s">
        <v>438</v>
      </c>
      <c r="F1468" s="15" t="s">
        <v>439</v>
      </c>
      <c r="G1468" s="16">
        <v>114.92000000000002</v>
      </c>
      <c r="H1468" s="2">
        <v>44470</v>
      </c>
      <c r="I1468" s="57">
        <v>44484</v>
      </c>
      <c r="J1468">
        <f t="shared" si="88"/>
        <v>15</v>
      </c>
      <c r="K1468" s="2">
        <f t="shared" si="89"/>
        <v>44477</v>
      </c>
      <c r="L1468" s="82">
        <v>44484.5</v>
      </c>
      <c r="M1468" s="82">
        <v>44484.5</v>
      </c>
      <c r="O1468">
        <f t="shared" si="90"/>
        <v>7.5</v>
      </c>
      <c r="P1468" s="3">
        <f t="shared" si="91"/>
        <v>861.90000000000009</v>
      </c>
    </row>
    <row r="1469" spans="1:16" x14ac:dyDescent="0.35">
      <c r="A1469" t="s">
        <v>401</v>
      </c>
      <c r="B1469" s="68" t="s">
        <v>313</v>
      </c>
      <c r="C1469" s="57">
        <v>44484</v>
      </c>
      <c r="D1469" s="57">
        <v>44484</v>
      </c>
      <c r="E1469" s="68" t="s">
        <v>440</v>
      </c>
      <c r="F1469" s="15" t="s">
        <v>441</v>
      </c>
      <c r="G1469" s="16">
        <v>17.27</v>
      </c>
      <c r="H1469" s="2">
        <v>44470</v>
      </c>
      <c r="I1469" s="57">
        <v>44484</v>
      </c>
      <c r="J1469">
        <f t="shared" si="88"/>
        <v>15</v>
      </c>
      <c r="K1469" s="2">
        <f t="shared" si="89"/>
        <v>44477</v>
      </c>
      <c r="L1469" s="82">
        <v>44484.5</v>
      </c>
      <c r="M1469" s="79">
        <v>44496.5</v>
      </c>
      <c r="O1469">
        <f t="shared" si="90"/>
        <v>19.5</v>
      </c>
      <c r="P1469" s="3">
        <f t="shared" si="91"/>
        <v>336.76499999999999</v>
      </c>
    </row>
    <row r="1470" spans="1:16" x14ac:dyDescent="0.35">
      <c r="A1470" t="s">
        <v>401</v>
      </c>
      <c r="B1470" s="68" t="s">
        <v>313</v>
      </c>
      <c r="C1470" s="57">
        <v>44484</v>
      </c>
      <c r="D1470" s="57">
        <v>44484</v>
      </c>
      <c r="E1470" s="68" t="s">
        <v>468</v>
      </c>
      <c r="F1470" s="15" t="s">
        <v>469</v>
      </c>
      <c r="G1470" s="16">
        <v>0.43</v>
      </c>
      <c r="H1470" s="2">
        <v>44470</v>
      </c>
      <c r="I1470" s="57">
        <v>44484</v>
      </c>
      <c r="J1470">
        <f t="shared" si="88"/>
        <v>15</v>
      </c>
      <c r="K1470" s="2">
        <f t="shared" si="89"/>
        <v>44477</v>
      </c>
      <c r="L1470" s="82">
        <v>44484.5</v>
      </c>
      <c r="M1470" s="82">
        <v>44484.5</v>
      </c>
      <c r="O1470">
        <f t="shared" si="90"/>
        <v>7.5</v>
      </c>
      <c r="P1470" s="3">
        <f t="shared" si="91"/>
        <v>3.2250000000000001</v>
      </c>
    </row>
    <row r="1471" spans="1:16" x14ac:dyDescent="0.35">
      <c r="A1471" t="s">
        <v>401</v>
      </c>
      <c r="B1471" s="68" t="s">
        <v>313</v>
      </c>
      <c r="C1471" s="57">
        <v>44484</v>
      </c>
      <c r="D1471" s="57">
        <v>44484</v>
      </c>
      <c r="E1471" s="68" t="s">
        <v>442</v>
      </c>
      <c r="F1471" s="15" t="s">
        <v>443</v>
      </c>
      <c r="G1471" s="16">
        <v>46</v>
      </c>
      <c r="H1471" s="2">
        <v>44470</v>
      </c>
      <c r="I1471" s="57">
        <v>44484</v>
      </c>
      <c r="J1471">
        <f t="shared" si="88"/>
        <v>15</v>
      </c>
      <c r="K1471" s="2">
        <f t="shared" si="89"/>
        <v>44477</v>
      </c>
      <c r="L1471" s="82">
        <v>44484.5</v>
      </c>
      <c r="M1471" s="82">
        <v>44484.5</v>
      </c>
      <c r="O1471">
        <f t="shared" si="90"/>
        <v>7.5</v>
      </c>
      <c r="P1471" s="3">
        <f t="shared" si="91"/>
        <v>345</v>
      </c>
    </row>
    <row r="1472" spans="1:16" x14ac:dyDescent="0.35">
      <c r="A1472" t="s">
        <v>401</v>
      </c>
      <c r="B1472" s="68" t="s">
        <v>313</v>
      </c>
      <c r="C1472" s="57">
        <v>44484</v>
      </c>
      <c r="D1472" s="57">
        <v>44484</v>
      </c>
      <c r="E1472" s="68" t="s">
        <v>476</v>
      </c>
      <c r="F1472" s="15" t="s">
        <v>477</v>
      </c>
      <c r="G1472" s="16">
        <v>0.81</v>
      </c>
      <c r="H1472" s="2">
        <v>44470</v>
      </c>
      <c r="I1472" s="57">
        <v>44484</v>
      </c>
      <c r="J1472">
        <f t="shared" si="88"/>
        <v>15</v>
      </c>
      <c r="K1472" s="2">
        <f t="shared" si="89"/>
        <v>44477</v>
      </c>
      <c r="L1472" s="82">
        <v>44484.5</v>
      </c>
      <c r="M1472" s="82">
        <v>44484.5</v>
      </c>
      <c r="O1472">
        <f t="shared" si="90"/>
        <v>7.5</v>
      </c>
      <c r="P1472" s="3">
        <f t="shared" si="91"/>
        <v>6.0750000000000002</v>
      </c>
    </row>
    <row r="1473" spans="1:16" x14ac:dyDescent="0.35">
      <c r="A1473" t="s">
        <v>401</v>
      </c>
      <c r="B1473" s="68" t="s">
        <v>313</v>
      </c>
      <c r="C1473" s="57">
        <v>44484</v>
      </c>
      <c r="D1473" s="57">
        <v>44484</v>
      </c>
      <c r="E1473" s="68" t="s">
        <v>478</v>
      </c>
      <c r="F1473" s="15" t="s">
        <v>479</v>
      </c>
      <c r="G1473" s="16">
        <v>325.01</v>
      </c>
      <c r="H1473" s="2">
        <v>44470</v>
      </c>
      <c r="I1473" s="57">
        <v>44484</v>
      </c>
      <c r="J1473">
        <f t="shared" si="88"/>
        <v>15</v>
      </c>
      <c r="K1473" s="2">
        <f t="shared" si="89"/>
        <v>44477</v>
      </c>
      <c r="L1473" s="82">
        <v>44484.5</v>
      </c>
      <c r="M1473" s="82">
        <v>44484.5</v>
      </c>
      <c r="O1473">
        <f t="shared" si="90"/>
        <v>7.5</v>
      </c>
      <c r="P1473" s="3">
        <f t="shared" si="91"/>
        <v>2437.5749999999998</v>
      </c>
    </row>
    <row r="1474" spans="1:16" x14ac:dyDescent="0.35">
      <c r="A1474" t="s">
        <v>401</v>
      </c>
      <c r="B1474" s="68" t="s">
        <v>313</v>
      </c>
      <c r="C1474" s="57">
        <v>44484</v>
      </c>
      <c r="D1474" s="57">
        <v>44484</v>
      </c>
      <c r="E1474" s="68" t="s">
        <v>444</v>
      </c>
      <c r="F1474" s="15" t="s">
        <v>445</v>
      </c>
      <c r="G1474" s="16">
        <v>147.32999999999998</v>
      </c>
      <c r="H1474" s="2">
        <v>44470</v>
      </c>
      <c r="I1474" s="57">
        <v>44484</v>
      </c>
      <c r="J1474">
        <f t="shared" si="88"/>
        <v>15</v>
      </c>
      <c r="K1474" s="2">
        <f t="shared" si="89"/>
        <v>44477</v>
      </c>
      <c r="L1474" s="82">
        <v>44484.5</v>
      </c>
      <c r="M1474" s="82">
        <v>44484.5</v>
      </c>
      <c r="O1474">
        <f t="shared" si="90"/>
        <v>7.5</v>
      </c>
      <c r="P1474" s="3">
        <f t="shared" si="91"/>
        <v>1104.9749999999999</v>
      </c>
    </row>
    <row r="1475" spans="1:16" x14ac:dyDescent="0.35">
      <c r="A1475" t="s">
        <v>401</v>
      </c>
      <c r="B1475" s="68" t="s">
        <v>313</v>
      </c>
      <c r="C1475" s="57">
        <v>44484</v>
      </c>
      <c r="D1475" s="57">
        <v>44484</v>
      </c>
      <c r="E1475" s="68" t="s">
        <v>572</v>
      </c>
      <c r="F1475" s="15" t="s">
        <v>573</v>
      </c>
      <c r="G1475" s="16">
        <v>2.8</v>
      </c>
      <c r="H1475" s="2">
        <v>44470</v>
      </c>
      <c r="I1475" s="57">
        <v>44484</v>
      </c>
      <c r="J1475">
        <f t="shared" si="88"/>
        <v>15</v>
      </c>
      <c r="K1475" s="2">
        <f t="shared" si="89"/>
        <v>44477</v>
      </c>
      <c r="L1475" s="82">
        <v>44484.5</v>
      </c>
      <c r="M1475" s="79">
        <v>44484.5</v>
      </c>
      <c r="O1475">
        <f t="shared" si="90"/>
        <v>7.5</v>
      </c>
      <c r="P1475" s="3">
        <f t="shared" si="91"/>
        <v>21</v>
      </c>
    </row>
    <row r="1476" spans="1:16" x14ac:dyDescent="0.35">
      <c r="A1476" t="s">
        <v>401</v>
      </c>
      <c r="B1476" s="68" t="s">
        <v>313</v>
      </c>
      <c r="C1476" s="82">
        <v>44484</v>
      </c>
      <c r="D1476" s="82">
        <v>44484</v>
      </c>
      <c r="E1476" s="68" t="s">
        <v>492</v>
      </c>
      <c r="F1476" s="15" t="s">
        <v>493</v>
      </c>
      <c r="G1476" s="16">
        <v>20</v>
      </c>
      <c r="H1476" s="2">
        <v>44470</v>
      </c>
      <c r="I1476" s="82">
        <v>44484</v>
      </c>
      <c r="J1476">
        <f t="shared" si="88"/>
        <v>15</v>
      </c>
      <c r="K1476" s="2">
        <f t="shared" si="89"/>
        <v>44477</v>
      </c>
      <c r="L1476" s="82">
        <v>44484.5</v>
      </c>
      <c r="M1476" s="79">
        <v>44456.5</v>
      </c>
      <c r="O1476">
        <f t="shared" si="90"/>
        <v>-20.5</v>
      </c>
      <c r="P1476" s="3">
        <f t="shared" si="91"/>
        <v>-410</v>
      </c>
    </row>
    <row r="1477" spans="1:16" x14ac:dyDescent="0.35">
      <c r="A1477" t="s">
        <v>401</v>
      </c>
      <c r="B1477" s="68" t="s">
        <v>313</v>
      </c>
      <c r="C1477" s="57">
        <v>44484</v>
      </c>
      <c r="D1477" s="57">
        <v>44484</v>
      </c>
      <c r="E1477" s="68" t="s">
        <v>494</v>
      </c>
      <c r="F1477" s="15" t="s">
        <v>495</v>
      </c>
      <c r="G1477" s="16">
        <v>11.89</v>
      </c>
      <c r="H1477" s="2">
        <v>44470</v>
      </c>
      <c r="I1477" s="57">
        <v>44484</v>
      </c>
      <c r="J1477">
        <f t="shared" si="88"/>
        <v>15</v>
      </c>
      <c r="K1477" s="2">
        <f t="shared" si="89"/>
        <v>44477</v>
      </c>
      <c r="L1477" s="82">
        <v>44484.5</v>
      </c>
      <c r="M1477" s="82">
        <v>44484.5</v>
      </c>
      <c r="O1477">
        <f t="shared" si="90"/>
        <v>7.5</v>
      </c>
      <c r="P1477" s="3">
        <f t="shared" si="91"/>
        <v>89.175000000000011</v>
      </c>
    </row>
    <row r="1478" spans="1:16" x14ac:dyDescent="0.35">
      <c r="A1478" t="s">
        <v>401</v>
      </c>
      <c r="B1478" s="68" t="s">
        <v>313</v>
      </c>
      <c r="C1478" s="57">
        <v>44484</v>
      </c>
      <c r="D1478" s="57">
        <v>44484</v>
      </c>
      <c r="E1478" s="68" t="s">
        <v>496</v>
      </c>
      <c r="F1478" s="15" t="s">
        <v>497</v>
      </c>
      <c r="G1478" s="16">
        <v>0.79</v>
      </c>
      <c r="H1478" s="2">
        <v>44470</v>
      </c>
      <c r="I1478" s="57">
        <v>44484</v>
      </c>
      <c r="J1478">
        <f t="shared" si="88"/>
        <v>15</v>
      </c>
      <c r="K1478" s="2">
        <f t="shared" si="89"/>
        <v>44477</v>
      </c>
      <c r="L1478" s="82">
        <v>44484.5</v>
      </c>
      <c r="M1478" s="82">
        <v>44484.5</v>
      </c>
      <c r="O1478">
        <f t="shared" si="90"/>
        <v>7.5</v>
      </c>
      <c r="P1478" s="3">
        <f t="shared" si="91"/>
        <v>5.9250000000000007</v>
      </c>
    </row>
    <row r="1479" spans="1:16" x14ac:dyDescent="0.35">
      <c r="A1479" t="s">
        <v>401</v>
      </c>
      <c r="B1479" s="68" t="s">
        <v>313</v>
      </c>
      <c r="C1479" s="57">
        <v>44484</v>
      </c>
      <c r="D1479" s="57">
        <v>44484</v>
      </c>
      <c r="E1479" s="68" t="s">
        <v>498</v>
      </c>
      <c r="F1479" s="15" t="s">
        <v>499</v>
      </c>
      <c r="G1479" s="16">
        <v>9.6300000000000008</v>
      </c>
      <c r="H1479" s="2">
        <v>44470</v>
      </c>
      <c r="I1479" s="57">
        <v>44484</v>
      </c>
      <c r="J1479">
        <f t="shared" si="88"/>
        <v>15</v>
      </c>
      <c r="K1479" s="2">
        <f t="shared" si="89"/>
        <v>44477</v>
      </c>
      <c r="L1479" s="82">
        <v>44484.5</v>
      </c>
      <c r="M1479" s="82">
        <v>44484.5</v>
      </c>
      <c r="O1479">
        <f t="shared" si="90"/>
        <v>7.5</v>
      </c>
      <c r="P1479" s="3">
        <f t="shared" si="91"/>
        <v>72.225000000000009</v>
      </c>
    </row>
    <row r="1480" spans="1:16" x14ac:dyDescent="0.35">
      <c r="A1480" t="s">
        <v>401</v>
      </c>
      <c r="B1480" s="68" t="s">
        <v>313</v>
      </c>
      <c r="C1480" s="57">
        <v>44484</v>
      </c>
      <c r="D1480" s="57">
        <v>44484</v>
      </c>
      <c r="E1480" s="68" t="s">
        <v>500</v>
      </c>
      <c r="F1480" s="15" t="s">
        <v>501</v>
      </c>
      <c r="G1480" s="16">
        <v>0.43</v>
      </c>
      <c r="H1480" s="2">
        <v>44470</v>
      </c>
      <c r="I1480" s="57">
        <v>44484</v>
      </c>
      <c r="J1480">
        <f t="shared" si="88"/>
        <v>15</v>
      </c>
      <c r="K1480" s="2">
        <f t="shared" si="89"/>
        <v>44477</v>
      </c>
      <c r="L1480" s="82">
        <v>44484.5</v>
      </c>
      <c r="M1480" s="82">
        <v>44484.5</v>
      </c>
      <c r="O1480">
        <f t="shared" si="90"/>
        <v>7.5</v>
      </c>
      <c r="P1480" s="3">
        <f t="shared" si="91"/>
        <v>3.2250000000000001</v>
      </c>
    </row>
    <row r="1481" spans="1:16" x14ac:dyDescent="0.35">
      <c r="A1481" t="s">
        <v>401</v>
      </c>
      <c r="B1481" s="68" t="s">
        <v>313</v>
      </c>
      <c r="C1481" s="57">
        <v>44484</v>
      </c>
      <c r="D1481" s="57">
        <v>44484</v>
      </c>
      <c r="E1481" s="68" t="s">
        <v>436</v>
      </c>
      <c r="F1481" s="15" t="s">
        <v>437</v>
      </c>
      <c r="G1481" s="16">
        <v>166.39000000000001</v>
      </c>
      <c r="H1481" s="2">
        <v>44470</v>
      </c>
      <c r="I1481" s="57">
        <v>44484</v>
      </c>
      <c r="J1481">
        <f t="shared" si="88"/>
        <v>15</v>
      </c>
      <c r="K1481" s="2">
        <f t="shared" si="89"/>
        <v>44477</v>
      </c>
      <c r="L1481" s="82">
        <v>44484.5</v>
      </c>
      <c r="M1481" s="82">
        <v>44484.5</v>
      </c>
      <c r="O1481">
        <f t="shared" si="90"/>
        <v>7.5</v>
      </c>
      <c r="P1481" s="3">
        <f t="shared" si="91"/>
        <v>1247.9250000000002</v>
      </c>
    </row>
    <row r="1482" spans="1:16" x14ac:dyDescent="0.35">
      <c r="A1482" t="s">
        <v>401</v>
      </c>
      <c r="B1482" s="68" t="s">
        <v>313</v>
      </c>
      <c r="C1482" s="57">
        <v>44484</v>
      </c>
      <c r="D1482" s="57">
        <v>44484</v>
      </c>
      <c r="E1482" s="68" t="s">
        <v>440</v>
      </c>
      <c r="F1482" s="15" t="s">
        <v>441</v>
      </c>
      <c r="G1482" s="16">
        <v>10.59</v>
      </c>
      <c r="H1482" s="2">
        <v>44470</v>
      </c>
      <c r="I1482" s="57">
        <v>44484</v>
      </c>
      <c r="J1482">
        <f t="shared" ref="J1482:J1545" si="92">I1482-H1482+1</f>
        <v>15</v>
      </c>
      <c r="K1482" s="2">
        <f t="shared" ref="K1482:K1545" si="93">(H1482+I1482)/2</f>
        <v>44477</v>
      </c>
      <c r="L1482" s="82">
        <v>44484.5</v>
      </c>
      <c r="M1482" s="79">
        <v>44496.5</v>
      </c>
      <c r="O1482">
        <f t="shared" ref="O1482:O1545" si="94">M1482-K1482</f>
        <v>19.5</v>
      </c>
      <c r="P1482" s="3">
        <f t="shared" ref="P1482:P1545" si="95">G1482*O1482</f>
        <v>206.505</v>
      </c>
    </row>
    <row r="1483" spans="1:16" x14ac:dyDescent="0.35">
      <c r="A1483" t="s">
        <v>401</v>
      </c>
      <c r="B1483" s="68" t="s">
        <v>313</v>
      </c>
      <c r="C1483" s="57">
        <v>44484</v>
      </c>
      <c r="D1483" s="57">
        <v>44484</v>
      </c>
      <c r="E1483" s="68" t="s">
        <v>442</v>
      </c>
      <c r="F1483" s="15" t="s">
        <v>443</v>
      </c>
      <c r="G1483" s="16">
        <v>26.5</v>
      </c>
      <c r="H1483" s="2">
        <v>44470</v>
      </c>
      <c r="I1483" s="57">
        <v>44484</v>
      </c>
      <c r="J1483">
        <f t="shared" si="92"/>
        <v>15</v>
      </c>
      <c r="K1483" s="2">
        <f t="shared" si="93"/>
        <v>44477</v>
      </c>
      <c r="L1483" s="82">
        <v>44484.5</v>
      </c>
      <c r="M1483" s="82">
        <v>44484.5</v>
      </c>
      <c r="O1483">
        <f t="shared" si="94"/>
        <v>7.5</v>
      </c>
      <c r="P1483" s="3">
        <f t="shared" si="95"/>
        <v>198.75</v>
      </c>
    </row>
    <row r="1484" spans="1:16" x14ac:dyDescent="0.35">
      <c r="A1484" t="s">
        <v>401</v>
      </c>
      <c r="B1484" s="68" t="s">
        <v>313</v>
      </c>
      <c r="C1484" s="57">
        <v>44484</v>
      </c>
      <c r="D1484" s="57">
        <v>44484</v>
      </c>
      <c r="E1484" s="68" t="s">
        <v>476</v>
      </c>
      <c r="F1484" s="15" t="s">
        <v>477</v>
      </c>
      <c r="G1484" s="16">
        <v>0.81</v>
      </c>
      <c r="H1484" s="2">
        <v>44470</v>
      </c>
      <c r="I1484" s="57">
        <v>44484</v>
      </c>
      <c r="J1484">
        <f t="shared" si="92"/>
        <v>15</v>
      </c>
      <c r="K1484" s="2">
        <f t="shared" si="93"/>
        <v>44477</v>
      </c>
      <c r="L1484" s="82">
        <v>44484.5</v>
      </c>
      <c r="M1484" s="82">
        <v>44484.5</v>
      </c>
      <c r="O1484">
        <f t="shared" si="94"/>
        <v>7.5</v>
      </c>
      <c r="P1484" s="3">
        <f t="shared" si="95"/>
        <v>6.0750000000000002</v>
      </c>
    </row>
    <row r="1485" spans="1:16" x14ac:dyDescent="0.35">
      <c r="A1485" t="s">
        <v>401</v>
      </c>
      <c r="B1485" s="68" t="s">
        <v>313</v>
      </c>
      <c r="C1485" s="57">
        <v>44484</v>
      </c>
      <c r="D1485" s="57">
        <v>44484</v>
      </c>
      <c r="E1485" s="68" t="s">
        <v>478</v>
      </c>
      <c r="F1485" s="15" t="s">
        <v>479</v>
      </c>
      <c r="G1485" s="16">
        <v>125</v>
      </c>
      <c r="H1485" s="2">
        <v>44470</v>
      </c>
      <c r="I1485" s="57">
        <v>44484</v>
      </c>
      <c r="J1485">
        <f t="shared" si="92"/>
        <v>15</v>
      </c>
      <c r="K1485" s="2">
        <f t="shared" si="93"/>
        <v>44477</v>
      </c>
      <c r="L1485" s="82">
        <v>44484.5</v>
      </c>
      <c r="M1485" s="82">
        <v>44484.5</v>
      </c>
      <c r="O1485">
        <f t="shared" si="94"/>
        <v>7.5</v>
      </c>
      <c r="P1485" s="3">
        <f t="shared" si="95"/>
        <v>937.5</v>
      </c>
    </row>
    <row r="1486" spans="1:16" x14ac:dyDescent="0.35">
      <c r="A1486" t="s">
        <v>401</v>
      </c>
      <c r="B1486" s="68" t="s">
        <v>313</v>
      </c>
      <c r="C1486" s="57">
        <v>44484</v>
      </c>
      <c r="D1486" s="57">
        <v>44484</v>
      </c>
      <c r="E1486" s="68" t="s">
        <v>488</v>
      </c>
      <c r="F1486" s="15" t="s">
        <v>489</v>
      </c>
      <c r="G1486" s="16">
        <v>29.74</v>
      </c>
      <c r="H1486" s="2">
        <v>44470</v>
      </c>
      <c r="I1486" s="57">
        <v>44484</v>
      </c>
      <c r="J1486">
        <f t="shared" si="92"/>
        <v>15</v>
      </c>
      <c r="K1486" s="2">
        <f t="shared" si="93"/>
        <v>44477</v>
      </c>
      <c r="L1486" s="82">
        <v>44484.5</v>
      </c>
      <c r="M1486" s="79">
        <v>44515.5</v>
      </c>
      <c r="O1486">
        <f t="shared" si="94"/>
        <v>38.5</v>
      </c>
      <c r="P1486" s="3">
        <f t="shared" si="95"/>
        <v>1144.99</v>
      </c>
    </row>
    <row r="1487" spans="1:16" x14ac:dyDescent="0.35">
      <c r="A1487" t="s">
        <v>401</v>
      </c>
      <c r="B1487" s="68" t="s">
        <v>313</v>
      </c>
      <c r="C1487" s="57">
        <v>44484</v>
      </c>
      <c r="D1487" s="57">
        <v>44484</v>
      </c>
      <c r="E1487" s="68" t="s">
        <v>444</v>
      </c>
      <c r="F1487" s="15" t="s">
        <v>445</v>
      </c>
      <c r="G1487" s="16">
        <v>47</v>
      </c>
      <c r="H1487" s="2">
        <v>44470</v>
      </c>
      <c r="I1487" s="57">
        <v>44484</v>
      </c>
      <c r="J1487">
        <f t="shared" si="92"/>
        <v>15</v>
      </c>
      <c r="K1487" s="2">
        <f t="shared" si="93"/>
        <v>44477</v>
      </c>
      <c r="L1487" s="82">
        <v>44484.5</v>
      </c>
      <c r="M1487" s="82">
        <v>44484.5</v>
      </c>
      <c r="O1487">
        <f t="shared" si="94"/>
        <v>7.5</v>
      </c>
      <c r="P1487" s="3">
        <f t="shared" si="95"/>
        <v>352.5</v>
      </c>
    </row>
    <row r="1488" spans="1:16" x14ac:dyDescent="0.35">
      <c r="A1488" t="s">
        <v>401</v>
      </c>
      <c r="B1488" s="68" t="s">
        <v>313</v>
      </c>
      <c r="C1488" s="57">
        <v>44484</v>
      </c>
      <c r="D1488" s="57">
        <v>44484</v>
      </c>
      <c r="E1488" s="68" t="s">
        <v>430</v>
      </c>
      <c r="F1488" s="15" t="s">
        <v>431</v>
      </c>
      <c r="G1488" s="16">
        <v>107.33</v>
      </c>
      <c r="H1488" s="2">
        <v>44470</v>
      </c>
      <c r="I1488" s="57">
        <v>44484</v>
      </c>
      <c r="J1488">
        <f t="shared" si="92"/>
        <v>15</v>
      </c>
      <c r="K1488" s="2">
        <f t="shared" si="93"/>
        <v>44477</v>
      </c>
      <c r="L1488" s="82">
        <v>44484.5</v>
      </c>
      <c r="M1488" s="82">
        <v>44484.5</v>
      </c>
      <c r="O1488">
        <f t="shared" si="94"/>
        <v>7.5</v>
      </c>
      <c r="P1488" s="3">
        <f t="shared" si="95"/>
        <v>804.97500000000002</v>
      </c>
    </row>
    <row r="1489" spans="1:16" x14ac:dyDescent="0.35">
      <c r="A1489" t="s">
        <v>401</v>
      </c>
      <c r="B1489" s="68" t="s">
        <v>313</v>
      </c>
      <c r="C1489" s="57">
        <v>44484</v>
      </c>
      <c r="D1489" s="57">
        <v>44484</v>
      </c>
      <c r="E1489" s="68" t="s">
        <v>432</v>
      </c>
      <c r="F1489" s="15" t="s">
        <v>433</v>
      </c>
      <c r="G1489" s="16">
        <v>160.99</v>
      </c>
      <c r="H1489" s="2">
        <v>44470</v>
      </c>
      <c r="I1489" s="57">
        <v>44484</v>
      </c>
      <c r="J1489">
        <f t="shared" si="92"/>
        <v>15</v>
      </c>
      <c r="K1489" s="2">
        <f t="shared" si="93"/>
        <v>44477</v>
      </c>
      <c r="L1489" s="82">
        <v>44484.5</v>
      </c>
      <c r="M1489" s="82">
        <v>44484.5</v>
      </c>
      <c r="O1489">
        <f t="shared" si="94"/>
        <v>7.5</v>
      </c>
      <c r="P1489" s="3">
        <f t="shared" si="95"/>
        <v>1207.4250000000002</v>
      </c>
    </row>
    <row r="1490" spans="1:16" x14ac:dyDescent="0.35">
      <c r="A1490" t="s">
        <v>401</v>
      </c>
      <c r="B1490" s="68" t="s">
        <v>313</v>
      </c>
      <c r="C1490" s="57">
        <v>44484</v>
      </c>
      <c r="D1490" s="57">
        <v>44484</v>
      </c>
      <c r="E1490" s="68" t="s">
        <v>434</v>
      </c>
      <c r="F1490" s="15" t="s">
        <v>435</v>
      </c>
      <c r="G1490" s="16">
        <v>160.99</v>
      </c>
      <c r="H1490" s="2">
        <v>44470</v>
      </c>
      <c r="I1490" s="57">
        <v>44484</v>
      </c>
      <c r="J1490">
        <f t="shared" si="92"/>
        <v>15</v>
      </c>
      <c r="K1490" s="2">
        <f t="shared" si="93"/>
        <v>44477</v>
      </c>
      <c r="L1490" s="82">
        <v>44484.5</v>
      </c>
      <c r="M1490" s="82">
        <v>44484.5</v>
      </c>
      <c r="O1490">
        <f t="shared" si="94"/>
        <v>7.5</v>
      </c>
      <c r="P1490" s="3">
        <f t="shared" si="95"/>
        <v>1207.4250000000002</v>
      </c>
    </row>
    <row r="1491" spans="1:16" x14ac:dyDescent="0.35">
      <c r="A1491" t="s">
        <v>401</v>
      </c>
      <c r="B1491" s="68" t="s">
        <v>313</v>
      </c>
      <c r="C1491" s="57">
        <v>44484</v>
      </c>
      <c r="D1491" s="57">
        <v>44484</v>
      </c>
      <c r="E1491" s="68" t="s">
        <v>440</v>
      </c>
      <c r="F1491" s="15" t="s">
        <v>441</v>
      </c>
      <c r="G1491" s="16">
        <v>7.01</v>
      </c>
      <c r="H1491" s="2">
        <v>44470</v>
      </c>
      <c r="I1491" s="57">
        <v>44484</v>
      </c>
      <c r="J1491">
        <f t="shared" si="92"/>
        <v>15</v>
      </c>
      <c r="K1491" s="2">
        <f t="shared" si="93"/>
        <v>44477</v>
      </c>
      <c r="L1491" s="82">
        <v>44484.5</v>
      </c>
      <c r="M1491" s="79">
        <v>44496.5</v>
      </c>
      <c r="O1491">
        <f t="shared" si="94"/>
        <v>19.5</v>
      </c>
      <c r="P1491" s="3">
        <f t="shared" si="95"/>
        <v>136.69499999999999</v>
      </c>
    </row>
    <row r="1492" spans="1:16" x14ac:dyDescent="0.35">
      <c r="A1492" t="s">
        <v>401</v>
      </c>
      <c r="B1492" s="68" t="s">
        <v>313</v>
      </c>
      <c r="C1492" s="57">
        <v>44484</v>
      </c>
      <c r="D1492" s="57">
        <v>44484</v>
      </c>
      <c r="E1492" s="68" t="s">
        <v>468</v>
      </c>
      <c r="F1492" s="15" t="s">
        <v>469</v>
      </c>
      <c r="G1492" s="16">
        <v>0.43</v>
      </c>
      <c r="H1492" s="2">
        <v>44470</v>
      </c>
      <c r="I1492" s="57">
        <v>44484</v>
      </c>
      <c r="J1492">
        <f t="shared" si="92"/>
        <v>15</v>
      </c>
      <c r="K1492" s="2">
        <f t="shared" si="93"/>
        <v>44477</v>
      </c>
      <c r="L1492" s="82">
        <v>44484.5</v>
      </c>
      <c r="M1492" s="82">
        <v>44484.5</v>
      </c>
      <c r="O1492">
        <f t="shared" si="94"/>
        <v>7.5</v>
      </c>
      <c r="P1492" s="3">
        <f t="shared" si="95"/>
        <v>3.2250000000000001</v>
      </c>
    </row>
    <row r="1493" spans="1:16" x14ac:dyDescent="0.35">
      <c r="A1493" t="s">
        <v>401</v>
      </c>
      <c r="B1493" s="68" t="s">
        <v>313</v>
      </c>
      <c r="C1493" s="57">
        <v>44484</v>
      </c>
      <c r="D1493" s="57">
        <v>44484</v>
      </c>
      <c r="E1493" s="68" t="s">
        <v>442</v>
      </c>
      <c r="F1493" s="15" t="s">
        <v>443</v>
      </c>
      <c r="G1493" s="16">
        <v>26.5</v>
      </c>
      <c r="H1493" s="2">
        <v>44470</v>
      </c>
      <c r="I1493" s="57">
        <v>44484</v>
      </c>
      <c r="J1493">
        <f t="shared" si="92"/>
        <v>15</v>
      </c>
      <c r="K1493" s="2">
        <f t="shared" si="93"/>
        <v>44477</v>
      </c>
      <c r="L1493" s="82">
        <v>44484.5</v>
      </c>
      <c r="M1493" s="82">
        <v>44484.5</v>
      </c>
      <c r="O1493">
        <f t="shared" si="94"/>
        <v>7.5</v>
      </c>
      <c r="P1493" s="3">
        <f t="shared" si="95"/>
        <v>198.75</v>
      </c>
    </row>
    <row r="1494" spans="1:16" x14ac:dyDescent="0.35">
      <c r="A1494" t="s">
        <v>401</v>
      </c>
      <c r="B1494" s="68" t="s">
        <v>313</v>
      </c>
      <c r="C1494" s="57">
        <v>44484</v>
      </c>
      <c r="D1494" s="57">
        <v>44484</v>
      </c>
      <c r="E1494" s="68" t="s">
        <v>476</v>
      </c>
      <c r="F1494" s="15" t="s">
        <v>477</v>
      </c>
      <c r="G1494" s="16">
        <v>0.41</v>
      </c>
      <c r="H1494" s="2">
        <v>44470</v>
      </c>
      <c r="I1494" s="57">
        <v>44484</v>
      </c>
      <c r="J1494">
        <f t="shared" si="92"/>
        <v>15</v>
      </c>
      <c r="K1494" s="2">
        <f t="shared" si="93"/>
        <v>44477</v>
      </c>
      <c r="L1494" s="82">
        <v>44484.5</v>
      </c>
      <c r="M1494" s="82">
        <v>44484.5</v>
      </c>
      <c r="O1494">
        <f t="shared" si="94"/>
        <v>7.5</v>
      </c>
      <c r="P1494" s="3">
        <f t="shared" si="95"/>
        <v>3.0749999999999997</v>
      </c>
    </row>
    <row r="1495" spans="1:16" x14ac:dyDescent="0.35">
      <c r="A1495" t="s">
        <v>401</v>
      </c>
      <c r="B1495" s="68" t="s">
        <v>313</v>
      </c>
      <c r="C1495" s="57">
        <v>44484</v>
      </c>
      <c r="D1495" s="57">
        <v>44484</v>
      </c>
      <c r="E1495" s="68" t="s">
        <v>478</v>
      </c>
      <c r="F1495" s="15" t="s">
        <v>479</v>
      </c>
      <c r="G1495" s="16">
        <v>229.17</v>
      </c>
      <c r="H1495" s="2">
        <v>44470</v>
      </c>
      <c r="I1495" s="57">
        <v>44484</v>
      </c>
      <c r="J1495">
        <f t="shared" si="92"/>
        <v>15</v>
      </c>
      <c r="K1495" s="2">
        <f t="shared" si="93"/>
        <v>44477</v>
      </c>
      <c r="L1495" s="82">
        <v>44484.5</v>
      </c>
      <c r="M1495" s="82">
        <v>44484.5</v>
      </c>
      <c r="O1495">
        <f t="shared" si="94"/>
        <v>7.5</v>
      </c>
      <c r="P1495" s="3">
        <f t="shared" si="95"/>
        <v>1718.7749999999999</v>
      </c>
    </row>
    <row r="1496" spans="1:16" x14ac:dyDescent="0.35">
      <c r="A1496" t="s">
        <v>401</v>
      </c>
      <c r="B1496" s="68" t="s">
        <v>313</v>
      </c>
      <c r="C1496" s="57">
        <v>44484</v>
      </c>
      <c r="D1496" s="57">
        <v>44484</v>
      </c>
      <c r="E1496" s="68" t="s">
        <v>488</v>
      </c>
      <c r="F1496" s="15" t="s">
        <v>489</v>
      </c>
      <c r="G1496" s="16">
        <v>9.02</v>
      </c>
      <c r="H1496" s="2">
        <v>44470</v>
      </c>
      <c r="I1496" s="57">
        <v>44484</v>
      </c>
      <c r="J1496">
        <f t="shared" si="92"/>
        <v>15</v>
      </c>
      <c r="K1496" s="2">
        <f t="shared" si="93"/>
        <v>44477</v>
      </c>
      <c r="L1496" s="82">
        <v>44484.5</v>
      </c>
      <c r="M1496" s="79">
        <v>44515.5</v>
      </c>
      <c r="O1496">
        <f t="shared" si="94"/>
        <v>38.5</v>
      </c>
      <c r="P1496" s="3">
        <f t="shared" si="95"/>
        <v>347.27</v>
      </c>
    </row>
    <row r="1497" spans="1:16" x14ac:dyDescent="0.35">
      <c r="A1497" t="s">
        <v>401</v>
      </c>
      <c r="B1497" s="68" t="s">
        <v>313</v>
      </c>
      <c r="C1497" s="57">
        <v>44484</v>
      </c>
      <c r="D1497" s="57">
        <v>44484</v>
      </c>
      <c r="E1497" s="68" t="s">
        <v>444</v>
      </c>
      <c r="F1497" s="15" t="s">
        <v>445</v>
      </c>
      <c r="G1497" s="16">
        <v>54.58</v>
      </c>
      <c r="H1497" s="2">
        <v>44470</v>
      </c>
      <c r="I1497" s="57">
        <v>44484</v>
      </c>
      <c r="J1497">
        <f t="shared" si="92"/>
        <v>15</v>
      </c>
      <c r="K1497" s="2">
        <f t="shared" si="93"/>
        <v>44477</v>
      </c>
      <c r="L1497" s="82">
        <v>44484.5</v>
      </c>
      <c r="M1497" s="82">
        <v>44484.5</v>
      </c>
      <c r="O1497">
        <f t="shared" si="94"/>
        <v>7.5</v>
      </c>
      <c r="P1497" s="3">
        <f t="shared" si="95"/>
        <v>409.34999999999997</v>
      </c>
    </row>
    <row r="1498" spans="1:16" x14ac:dyDescent="0.35">
      <c r="A1498" t="s">
        <v>401</v>
      </c>
      <c r="B1498" s="68" t="s">
        <v>313</v>
      </c>
      <c r="C1498" s="57">
        <v>44484</v>
      </c>
      <c r="D1498" s="57">
        <v>44484</v>
      </c>
      <c r="E1498" s="68" t="s">
        <v>496</v>
      </c>
      <c r="F1498" s="15" t="s">
        <v>497</v>
      </c>
      <c r="G1498" s="16">
        <v>0.99</v>
      </c>
      <c r="H1498" s="2">
        <v>44470</v>
      </c>
      <c r="I1498" s="57">
        <v>44484</v>
      </c>
      <c r="J1498">
        <f t="shared" si="92"/>
        <v>15</v>
      </c>
      <c r="K1498" s="2">
        <f t="shared" si="93"/>
        <v>44477</v>
      </c>
      <c r="L1498" s="82">
        <v>44484.5</v>
      </c>
      <c r="M1498" s="82">
        <v>44484.5</v>
      </c>
      <c r="O1498">
        <f t="shared" si="94"/>
        <v>7.5</v>
      </c>
      <c r="P1498" s="3">
        <f t="shared" si="95"/>
        <v>7.4249999999999998</v>
      </c>
    </row>
    <row r="1499" spans="1:16" x14ac:dyDescent="0.35">
      <c r="A1499" t="s">
        <v>401</v>
      </c>
      <c r="B1499" s="68" t="s">
        <v>313</v>
      </c>
      <c r="C1499" s="57">
        <v>44484</v>
      </c>
      <c r="D1499" s="57">
        <v>44484</v>
      </c>
      <c r="E1499" s="68" t="s">
        <v>498</v>
      </c>
      <c r="F1499" s="15" t="s">
        <v>499</v>
      </c>
      <c r="G1499" s="16">
        <v>0.88</v>
      </c>
      <c r="H1499" s="2">
        <v>44470</v>
      </c>
      <c r="I1499" s="57">
        <v>44484</v>
      </c>
      <c r="J1499">
        <f t="shared" si="92"/>
        <v>15</v>
      </c>
      <c r="K1499" s="2">
        <f t="shared" si="93"/>
        <v>44477</v>
      </c>
      <c r="L1499" s="82">
        <v>44484.5</v>
      </c>
      <c r="M1499" s="82">
        <v>44484.5</v>
      </c>
      <c r="O1499">
        <f t="shared" si="94"/>
        <v>7.5</v>
      </c>
      <c r="P1499" s="3">
        <f t="shared" si="95"/>
        <v>6.6</v>
      </c>
    </row>
    <row r="1500" spans="1:16" x14ac:dyDescent="0.35">
      <c r="A1500" t="s">
        <v>401</v>
      </c>
      <c r="B1500" s="68" t="s">
        <v>313</v>
      </c>
      <c r="C1500" s="57">
        <v>44484</v>
      </c>
      <c r="D1500" s="57">
        <v>44484</v>
      </c>
      <c r="E1500" s="68" t="s">
        <v>500</v>
      </c>
      <c r="F1500" s="15" t="s">
        <v>501</v>
      </c>
      <c r="G1500" s="16">
        <v>0.43</v>
      </c>
      <c r="H1500" s="2">
        <v>44470</v>
      </c>
      <c r="I1500" s="57">
        <v>44484</v>
      </c>
      <c r="J1500">
        <f t="shared" si="92"/>
        <v>15</v>
      </c>
      <c r="K1500" s="2">
        <f t="shared" si="93"/>
        <v>44477</v>
      </c>
      <c r="L1500" s="82">
        <v>44484.5</v>
      </c>
      <c r="M1500" s="82">
        <v>44484.5</v>
      </c>
      <c r="O1500">
        <f t="shared" si="94"/>
        <v>7.5</v>
      </c>
      <c r="P1500" s="3">
        <f t="shared" si="95"/>
        <v>3.2250000000000001</v>
      </c>
    </row>
    <row r="1501" spans="1:16" x14ac:dyDescent="0.35">
      <c r="A1501" t="s">
        <v>401</v>
      </c>
      <c r="B1501" s="68" t="s">
        <v>313</v>
      </c>
      <c r="C1501" s="57">
        <v>44484</v>
      </c>
      <c r="D1501" s="57">
        <v>44484</v>
      </c>
      <c r="E1501" s="68" t="s">
        <v>430</v>
      </c>
      <c r="F1501" s="15" t="s">
        <v>431</v>
      </c>
      <c r="G1501" s="16">
        <v>160.09</v>
      </c>
      <c r="H1501" s="2">
        <v>44470</v>
      </c>
      <c r="I1501" s="57">
        <v>44484</v>
      </c>
      <c r="J1501">
        <f t="shared" si="92"/>
        <v>15</v>
      </c>
      <c r="K1501" s="2">
        <f t="shared" si="93"/>
        <v>44477</v>
      </c>
      <c r="L1501" s="82">
        <v>44484.5</v>
      </c>
      <c r="M1501" s="82">
        <v>44484.5</v>
      </c>
      <c r="O1501">
        <f t="shared" si="94"/>
        <v>7.5</v>
      </c>
      <c r="P1501" s="3">
        <f t="shared" si="95"/>
        <v>1200.675</v>
      </c>
    </row>
    <row r="1502" spans="1:16" x14ac:dyDescent="0.35">
      <c r="A1502" t="s">
        <v>401</v>
      </c>
      <c r="B1502" s="68" t="s">
        <v>313</v>
      </c>
      <c r="C1502" s="57">
        <v>44484</v>
      </c>
      <c r="D1502" s="57">
        <v>44484</v>
      </c>
      <c r="E1502" s="68" t="s">
        <v>432</v>
      </c>
      <c r="F1502" s="15" t="s">
        <v>433</v>
      </c>
      <c r="G1502" s="16">
        <v>240.14</v>
      </c>
      <c r="H1502" s="2">
        <v>44470</v>
      </c>
      <c r="I1502" s="57">
        <v>44484</v>
      </c>
      <c r="J1502">
        <f t="shared" si="92"/>
        <v>15</v>
      </c>
      <c r="K1502" s="2">
        <f t="shared" si="93"/>
        <v>44477</v>
      </c>
      <c r="L1502" s="82">
        <v>44484.5</v>
      </c>
      <c r="M1502" s="82">
        <v>44484.5</v>
      </c>
      <c r="O1502">
        <f t="shared" si="94"/>
        <v>7.5</v>
      </c>
      <c r="P1502" s="3">
        <f t="shared" si="95"/>
        <v>1801.05</v>
      </c>
    </row>
    <row r="1503" spans="1:16" x14ac:dyDescent="0.35">
      <c r="A1503" t="s">
        <v>401</v>
      </c>
      <c r="B1503" s="68" t="s">
        <v>313</v>
      </c>
      <c r="C1503" s="57">
        <v>44484</v>
      </c>
      <c r="D1503" s="57">
        <v>44484</v>
      </c>
      <c r="E1503" s="68" t="s">
        <v>434</v>
      </c>
      <c r="F1503" s="15" t="s">
        <v>435</v>
      </c>
      <c r="G1503" s="16">
        <v>240.14</v>
      </c>
      <c r="H1503" s="2">
        <v>44470</v>
      </c>
      <c r="I1503" s="57">
        <v>44484</v>
      </c>
      <c r="J1503">
        <f t="shared" si="92"/>
        <v>15</v>
      </c>
      <c r="K1503" s="2">
        <f t="shared" si="93"/>
        <v>44477</v>
      </c>
      <c r="L1503" s="82">
        <v>44484.5</v>
      </c>
      <c r="M1503" s="82">
        <v>44484.5</v>
      </c>
      <c r="O1503">
        <f t="shared" si="94"/>
        <v>7.5</v>
      </c>
      <c r="P1503" s="3">
        <f t="shared" si="95"/>
        <v>1801.05</v>
      </c>
    </row>
    <row r="1504" spans="1:16" x14ac:dyDescent="0.35">
      <c r="A1504" t="s">
        <v>401</v>
      </c>
      <c r="B1504" s="68" t="s">
        <v>313</v>
      </c>
      <c r="C1504" s="57">
        <v>44484</v>
      </c>
      <c r="D1504" s="57">
        <v>44484</v>
      </c>
      <c r="E1504" s="68" t="s">
        <v>440</v>
      </c>
      <c r="F1504" s="15" t="s">
        <v>441</v>
      </c>
      <c r="G1504" s="16">
        <v>10.59</v>
      </c>
      <c r="H1504" s="2">
        <v>44470</v>
      </c>
      <c r="I1504" s="57">
        <v>44484</v>
      </c>
      <c r="J1504">
        <f t="shared" si="92"/>
        <v>15</v>
      </c>
      <c r="K1504" s="2">
        <f t="shared" si="93"/>
        <v>44477</v>
      </c>
      <c r="L1504" s="82">
        <v>44484.5</v>
      </c>
      <c r="M1504" s="79">
        <v>44496.5</v>
      </c>
      <c r="O1504">
        <f t="shared" si="94"/>
        <v>19.5</v>
      </c>
      <c r="P1504" s="3">
        <f t="shared" si="95"/>
        <v>206.505</v>
      </c>
    </row>
    <row r="1505" spans="1:16" x14ac:dyDescent="0.35">
      <c r="A1505" t="s">
        <v>401</v>
      </c>
      <c r="B1505" s="68" t="s">
        <v>313</v>
      </c>
      <c r="C1505" s="57">
        <v>44484</v>
      </c>
      <c r="D1505" s="57">
        <v>44484</v>
      </c>
      <c r="E1505" s="68" t="s">
        <v>442</v>
      </c>
      <c r="F1505" s="15" t="s">
        <v>443</v>
      </c>
      <c r="G1505" s="16">
        <v>26.5</v>
      </c>
      <c r="H1505" s="2">
        <v>44470</v>
      </c>
      <c r="I1505" s="57">
        <v>44484</v>
      </c>
      <c r="J1505">
        <f t="shared" si="92"/>
        <v>15</v>
      </c>
      <c r="K1505" s="2">
        <f t="shared" si="93"/>
        <v>44477</v>
      </c>
      <c r="L1505" s="82">
        <v>44484.5</v>
      </c>
      <c r="M1505" s="82">
        <v>44484.5</v>
      </c>
      <c r="O1505">
        <f t="shared" si="94"/>
        <v>7.5</v>
      </c>
      <c r="P1505" s="3">
        <f t="shared" si="95"/>
        <v>198.75</v>
      </c>
    </row>
    <row r="1506" spans="1:16" x14ac:dyDescent="0.35">
      <c r="A1506" t="s">
        <v>401</v>
      </c>
      <c r="B1506" s="68" t="s">
        <v>313</v>
      </c>
      <c r="C1506" s="57">
        <v>44484</v>
      </c>
      <c r="D1506" s="57">
        <v>44484</v>
      </c>
      <c r="E1506" s="68" t="s">
        <v>478</v>
      </c>
      <c r="F1506" s="15" t="s">
        <v>479</v>
      </c>
      <c r="G1506" s="16">
        <v>125</v>
      </c>
      <c r="H1506" s="2">
        <v>44470</v>
      </c>
      <c r="I1506" s="57">
        <v>44484</v>
      </c>
      <c r="J1506">
        <f t="shared" si="92"/>
        <v>15</v>
      </c>
      <c r="K1506" s="2">
        <f t="shared" si="93"/>
        <v>44477</v>
      </c>
      <c r="L1506" s="82">
        <v>44484.5</v>
      </c>
      <c r="M1506" s="82">
        <v>44484.5</v>
      </c>
      <c r="O1506">
        <f t="shared" si="94"/>
        <v>7.5</v>
      </c>
      <c r="P1506" s="3">
        <f t="shared" si="95"/>
        <v>937.5</v>
      </c>
    </row>
    <row r="1507" spans="1:16" x14ac:dyDescent="0.35">
      <c r="A1507" t="s">
        <v>401</v>
      </c>
      <c r="B1507" s="68" t="s">
        <v>313</v>
      </c>
      <c r="C1507" s="57">
        <v>44484</v>
      </c>
      <c r="D1507" s="57">
        <v>44484</v>
      </c>
      <c r="E1507" s="68" t="s">
        <v>444</v>
      </c>
      <c r="F1507" s="15" t="s">
        <v>445</v>
      </c>
      <c r="G1507" s="16">
        <v>77.5</v>
      </c>
      <c r="H1507" s="2">
        <v>44470</v>
      </c>
      <c r="I1507" s="57">
        <v>44484</v>
      </c>
      <c r="J1507">
        <f t="shared" si="92"/>
        <v>15</v>
      </c>
      <c r="K1507" s="2">
        <f t="shared" si="93"/>
        <v>44477</v>
      </c>
      <c r="L1507" s="82">
        <v>44484.5</v>
      </c>
      <c r="M1507" s="82">
        <v>44484.5</v>
      </c>
      <c r="O1507">
        <f t="shared" si="94"/>
        <v>7.5</v>
      </c>
      <c r="P1507" s="3">
        <f t="shared" si="95"/>
        <v>581.25</v>
      </c>
    </row>
    <row r="1508" spans="1:16" x14ac:dyDescent="0.35">
      <c r="A1508" t="s">
        <v>401</v>
      </c>
      <c r="B1508" s="68" t="s">
        <v>313</v>
      </c>
      <c r="C1508" s="57">
        <v>44484</v>
      </c>
      <c r="D1508" s="57">
        <v>44484</v>
      </c>
      <c r="E1508" s="68" t="s">
        <v>494</v>
      </c>
      <c r="F1508" s="15" t="s">
        <v>495</v>
      </c>
      <c r="G1508" s="16">
        <v>23.62</v>
      </c>
      <c r="H1508" s="2">
        <v>44470</v>
      </c>
      <c r="I1508" s="57">
        <v>44484</v>
      </c>
      <c r="J1508">
        <f t="shared" si="92"/>
        <v>15</v>
      </c>
      <c r="K1508" s="2">
        <f t="shared" si="93"/>
        <v>44477</v>
      </c>
      <c r="L1508" s="82">
        <v>44484.5</v>
      </c>
      <c r="M1508" s="82">
        <v>44484.5</v>
      </c>
      <c r="O1508">
        <f t="shared" si="94"/>
        <v>7.5</v>
      </c>
      <c r="P1508" s="3">
        <f t="shared" si="95"/>
        <v>177.15</v>
      </c>
    </row>
    <row r="1509" spans="1:16" x14ac:dyDescent="0.35">
      <c r="A1509" t="s">
        <v>401</v>
      </c>
      <c r="B1509" s="68" t="s">
        <v>313</v>
      </c>
      <c r="C1509" s="57">
        <v>44484</v>
      </c>
      <c r="D1509" s="57">
        <v>44484</v>
      </c>
      <c r="E1509" s="68" t="s">
        <v>430</v>
      </c>
      <c r="F1509" s="15" t="s">
        <v>431</v>
      </c>
      <c r="G1509" s="16">
        <v>105.16</v>
      </c>
      <c r="H1509" s="2">
        <v>44470</v>
      </c>
      <c r="I1509" s="57">
        <v>44484</v>
      </c>
      <c r="J1509">
        <f t="shared" si="92"/>
        <v>15</v>
      </c>
      <c r="K1509" s="2">
        <f t="shared" si="93"/>
        <v>44477</v>
      </c>
      <c r="L1509" s="82">
        <v>44484.5</v>
      </c>
      <c r="M1509" s="82">
        <v>44484.5</v>
      </c>
      <c r="O1509">
        <f t="shared" si="94"/>
        <v>7.5</v>
      </c>
      <c r="P1509" s="3">
        <f t="shared" si="95"/>
        <v>788.69999999999993</v>
      </c>
    </row>
    <row r="1510" spans="1:16" x14ac:dyDescent="0.35">
      <c r="A1510" t="s">
        <v>401</v>
      </c>
      <c r="B1510" s="68" t="s">
        <v>313</v>
      </c>
      <c r="C1510" s="57">
        <v>44484</v>
      </c>
      <c r="D1510" s="57">
        <v>44484</v>
      </c>
      <c r="E1510" s="68" t="s">
        <v>432</v>
      </c>
      <c r="F1510" s="15" t="s">
        <v>433</v>
      </c>
      <c r="G1510" s="16">
        <v>157.74</v>
      </c>
      <c r="H1510" s="2">
        <v>44470</v>
      </c>
      <c r="I1510" s="57">
        <v>44484</v>
      </c>
      <c r="J1510">
        <f t="shared" si="92"/>
        <v>15</v>
      </c>
      <c r="K1510" s="2">
        <f t="shared" si="93"/>
        <v>44477</v>
      </c>
      <c r="L1510" s="82">
        <v>44484.5</v>
      </c>
      <c r="M1510" s="82">
        <v>44484.5</v>
      </c>
      <c r="O1510">
        <f t="shared" si="94"/>
        <v>7.5</v>
      </c>
      <c r="P1510" s="3">
        <f t="shared" si="95"/>
        <v>1183.0500000000002</v>
      </c>
    </row>
    <row r="1511" spans="1:16" x14ac:dyDescent="0.35">
      <c r="A1511" t="s">
        <v>401</v>
      </c>
      <c r="B1511" s="68" t="s">
        <v>313</v>
      </c>
      <c r="C1511" s="57">
        <v>44484</v>
      </c>
      <c r="D1511" s="57">
        <v>44484</v>
      </c>
      <c r="E1511" s="68" t="s">
        <v>434</v>
      </c>
      <c r="F1511" s="15" t="s">
        <v>435</v>
      </c>
      <c r="G1511" s="16">
        <v>157.74</v>
      </c>
      <c r="H1511" s="2">
        <v>44470</v>
      </c>
      <c r="I1511" s="57">
        <v>44484</v>
      </c>
      <c r="J1511">
        <f t="shared" si="92"/>
        <v>15</v>
      </c>
      <c r="K1511" s="2">
        <f t="shared" si="93"/>
        <v>44477</v>
      </c>
      <c r="L1511" s="82">
        <v>44484.5</v>
      </c>
      <c r="M1511" s="82">
        <v>44484.5</v>
      </c>
      <c r="O1511">
        <f t="shared" si="94"/>
        <v>7.5</v>
      </c>
      <c r="P1511" s="3">
        <f t="shared" si="95"/>
        <v>1183.0500000000002</v>
      </c>
    </row>
    <row r="1512" spans="1:16" x14ac:dyDescent="0.35">
      <c r="A1512" t="s">
        <v>401</v>
      </c>
      <c r="B1512" s="68" t="s">
        <v>313</v>
      </c>
      <c r="C1512" s="57">
        <v>44484</v>
      </c>
      <c r="D1512" s="57">
        <v>44484</v>
      </c>
      <c r="E1512" s="68" t="s">
        <v>440</v>
      </c>
      <c r="F1512" s="15" t="s">
        <v>441</v>
      </c>
      <c r="G1512" s="16">
        <v>3.34</v>
      </c>
      <c r="H1512" s="2">
        <v>44470</v>
      </c>
      <c r="I1512" s="57">
        <v>44484</v>
      </c>
      <c r="J1512">
        <f t="shared" si="92"/>
        <v>15</v>
      </c>
      <c r="K1512" s="2">
        <f t="shared" si="93"/>
        <v>44477</v>
      </c>
      <c r="L1512" s="82">
        <v>44484.5</v>
      </c>
      <c r="M1512" s="79">
        <v>44496.5</v>
      </c>
      <c r="O1512">
        <f t="shared" si="94"/>
        <v>19.5</v>
      </c>
      <c r="P1512" s="3">
        <f t="shared" si="95"/>
        <v>65.13</v>
      </c>
    </row>
    <row r="1513" spans="1:16" x14ac:dyDescent="0.35">
      <c r="A1513" t="s">
        <v>401</v>
      </c>
      <c r="B1513" s="68" t="s">
        <v>313</v>
      </c>
      <c r="C1513" s="57">
        <v>44484</v>
      </c>
      <c r="D1513" s="57">
        <v>44484</v>
      </c>
      <c r="E1513" s="68" t="s">
        <v>442</v>
      </c>
      <c r="F1513" s="15" t="s">
        <v>443</v>
      </c>
      <c r="G1513" s="16">
        <v>6.5</v>
      </c>
      <c r="H1513" s="2">
        <v>44470</v>
      </c>
      <c r="I1513" s="57">
        <v>44484</v>
      </c>
      <c r="J1513">
        <f t="shared" si="92"/>
        <v>15</v>
      </c>
      <c r="K1513" s="2">
        <f t="shared" si="93"/>
        <v>44477</v>
      </c>
      <c r="L1513" s="82">
        <v>44484.5</v>
      </c>
      <c r="M1513" s="82">
        <v>44484.5</v>
      </c>
      <c r="O1513">
        <f t="shared" si="94"/>
        <v>7.5</v>
      </c>
      <c r="P1513" s="3">
        <f t="shared" si="95"/>
        <v>48.75</v>
      </c>
    </row>
    <row r="1514" spans="1:16" x14ac:dyDescent="0.35">
      <c r="A1514" t="s">
        <v>401</v>
      </c>
      <c r="B1514" s="68" t="s">
        <v>313</v>
      </c>
      <c r="C1514" s="57">
        <v>44484</v>
      </c>
      <c r="D1514" s="57">
        <v>44484</v>
      </c>
      <c r="E1514" s="68" t="s">
        <v>478</v>
      </c>
      <c r="F1514" s="15" t="s">
        <v>479</v>
      </c>
      <c r="G1514" s="16">
        <v>33.340000000000003</v>
      </c>
      <c r="H1514" s="2">
        <v>44470</v>
      </c>
      <c r="I1514" s="57">
        <v>44484</v>
      </c>
      <c r="J1514">
        <f t="shared" si="92"/>
        <v>15</v>
      </c>
      <c r="K1514" s="2">
        <f t="shared" si="93"/>
        <v>44477</v>
      </c>
      <c r="L1514" s="82">
        <v>44484.5</v>
      </c>
      <c r="M1514" s="82">
        <v>44484.5</v>
      </c>
      <c r="O1514">
        <f t="shared" si="94"/>
        <v>7.5</v>
      </c>
      <c r="P1514" s="3">
        <f t="shared" si="95"/>
        <v>250.05</v>
      </c>
    </row>
    <row r="1515" spans="1:16" x14ac:dyDescent="0.35">
      <c r="A1515" t="s">
        <v>401</v>
      </c>
      <c r="B1515" s="68" t="s">
        <v>313</v>
      </c>
      <c r="C1515" s="57">
        <v>44484</v>
      </c>
      <c r="D1515" s="57">
        <v>44484</v>
      </c>
      <c r="E1515" s="68" t="s">
        <v>444</v>
      </c>
      <c r="F1515" s="15" t="s">
        <v>445</v>
      </c>
      <c r="G1515" s="16">
        <v>6.33</v>
      </c>
      <c r="H1515" s="2">
        <v>44470</v>
      </c>
      <c r="I1515" s="57">
        <v>44484</v>
      </c>
      <c r="J1515">
        <f t="shared" si="92"/>
        <v>15</v>
      </c>
      <c r="K1515" s="2">
        <f t="shared" si="93"/>
        <v>44477</v>
      </c>
      <c r="L1515" s="82">
        <v>44484.5</v>
      </c>
      <c r="M1515" s="82">
        <v>44484.5</v>
      </c>
      <c r="O1515">
        <f t="shared" si="94"/>
        <v>7.5</v>
      </c>
      <c r="P1515" s="3">
        <f t="shared" si="95"/>
        <v>47.475000000000001</v>
      </c>
    </row>
    <row r="1516" spans="1:16" x14ac:dyDescent="0.35">
      <c r="A1516" t="s">
        <v>401</v>
      </c>
      <c r="B1516" s="68" t="s">
        <v>313</v>
      </c>
      <c r="C1516" s="57">
        <v>44484</v>
      </c>
      <c r="D1516" s="17">
        <v>44484</v>
      </c>
      <c r="E1516" s="68" t="s">
        <v>430</v>
      </c>
      <c r="F1516" s="15" t="s">
        <v>431</v>
      </c>
      <c r="G1516" s="16">
        <v>416605.4599999999</v>
      </c>
      <c r="H1516" s="2">
        <v>44470</v>
      </c>
      <c r="I1516" s="17">
        <v>44484</v>
      </c>
      <c r="J1516">
        <f t="shared" si="92"/>
        <v>15</v>
      </c>
      <c r="K1516" s="2">
        <f t="shared" si="93"/>
        <v>44477</v>
      </c>
      <c r="L1516" s="82">
        <v>44484.5</v>
      </c>
      <c r="M1516" s="82">
        <v>44484.5</v>
      </c>
      <c r="O1516">
        <f t="shared" si="94"/>
        <v>7.5</v>
      </c>
      <c r="P1516" s="3">
        <f t="shared" si="95"/>
        <v>3124540.9499999993</v>
      </c>
    </row>
    <row r="1517" spans="1:16" x14ac:dyDescent="0.35">
      <c r="A1517" t="s">
        <v>401</v>
      </c>
      <c r="B1517" s="68" t="s">
        <v>313</v>
      </c>
      <c r="C1517" s="57">
        <v>44484</v>
      </c>
      <c r="D1517" s="17">
        <v>44484</v>
      </c>
      <c r="E1517" s="68" t="s">
        <v>456</v>
      </c>
      <c r="F1517" s="15" t="s">
        <v>457</v>
      </c>
      <c r="G1517" s="16">
        <v>102463.05999999995</v>
      </c>
      <c r="H1517" s="2">
        <v>44470</v>
      </c>
      <c r="I1517" s="17">
        <v>44484</v>
      </c>
      <c r="J1517">
        <f t="shared" si="92"/>
        <v>15</v>
      </c>
      <c r="K1517" s="2">
        <f t="shared" si="93"/>
        <v>44477</v>
      </c>
      <c r="L1517" s="82">
        <v>44484.5</v>
      </c>
      <c r="M1517" s="82">
        <v>44484.5</v>
      </c>
      <c r="O1517">
        <f t="shared" si="94"/>
        <v>7.5</v>
      </c>
      <c r="P1517" s="3">
        <f t="shared" si="95"/>
        <v>768472.9499999996</v>
      </c>
    </row>
    <row r="1518" spans="1:16" x14ac:dyDescent="0.35">
      <c r="A1518" t="s">
        <v>401</v>
      </c>
      <c r="B1518" s="68" t="s">
        <v>313</v>
      </c>
      <c r="C1518" s="57">
        <v>44484</v>
      </c>
      <c r="D1518" s="17">
        <v>44484</v>
      </c>
      <c r="E1518" s="68" t="s">
        <v>432</v>
      </c>
      <c r="F1518" s="15" t="s">
        <v>433</v>
      </c>
      <c r="G1518" s="16">
        <v>1430379.5700000052</v>
      </c>
      <c r="H1518" s="2">
        <v>44470</v>
      </c>
      <c r="I1518" s="17">
        <v>44484</v>
      </c>
      <c r="J1518">
        <f t="shared" si="92"/>
        <v>15</v>
      </c>
      <c r="K1518" s="2">
        <f t="shared" si="93"/>
        <v>44477</v>
      </c>
      <c r="L1518" s="82">
        <v>44484.5</v>
      </c>
      <c r="M1518" s="82">
        <v>44484.5</v>
      </c>
      <c r="O1518">
        <f t="shared" si="94"/>
        <v>7.5</v>
      </c>
      <c r="P1518" s="3">
        <f t="shared" si="95"/>
        <v>10727846.775000039</v>
      </c>
    </row>
    <row r="1519" spans="1:16" x14ac:dyDescent="0.35">
      <c r="A1519" t="s">
        <v>401</v>
      </c>
      <c r="B1519" s="68" t="s">
        <v>313</v>
      </c>
      <c r="C1519" s="57">
        <v>44484</v>
      </c>
      <c r="D1519" s="17">
        <v>44484</v>
      </c>
      <c r="E1519" s="68" t="s">
        <v>434</v>
      </c>
      <c r="F1519" s="15" t="s">
        <v>435</v>
      </c>
      <c r="G1519" s="16">
        <v>2141670.6100000017</v>
      </c>
      <c r="H1519" s="2">
        <v>44470</v>
      </c>
      <c r="I1519" s="17">
        <v>44484</v>
      </c>
      <c r="J1519">
        <f t="shared" si="92"/>
        <v>15</v>
      </c>
      <c r="K1519" s="2">
        <f t="shared" si="93"/>
        <v>44477</v>
      </c>
      <c r="L1519" s="82">
        <v>44484.5</v>
      </c>
      <c r="M1519" s="82">
        <v>44484.5</v>
      </c>
      <c r="O1519">
        <f t="shared" si="94"/>
        <v>7.5</v>
      </c>
      <c r="P1519" s="3">
        <f t="shared" si="95"/>
        <v>16062529.575000012</v>
      </c>
    </row>
    <row r="1520" spans="1:16" x14ac:dyDescent="0.35">
      <c r="A1520" t="s">
        <v>401</v>
      </c>
      <c r="B1520" s="68" t="s">
        <v>313</v>
      </c>
      <c r="C1520" s="57">
        <v>44484</v>
      </c>
      <c r="D1520" s="17">
        <v>44484</v>
      </c>
      <c r="E1520" s="68" t="s">
        <v>436</v>
      </c>
      <c r="F1520" s="15" t="s">
        <v>437</v>
      </c>
      <c r="G1520" s="16">
        <v>329521.01000000007</v>
      </c>
      <c r="H1520" s="2">
        <v>44470</v>
      </c>
      <c r="I1520" s="17">
        <v>44484</v>
      </c>
      <c r="J1520">
        <f t="shared" si="92"/>
        <v>15</v>
      </c>
      <c r="K1520" s="2">
        <f t="shared" si="93"/>
        <v>44477</v>
      </c>
      <c r="L1520" s="82">
        <v>44484.5</v>
      </c>
      <c r="M1520" s="82">
        <v>44484.5</v>
      </c>
      <c r="O1520">
        <f t="shared" si="94"/>
        <v>7.5</v>
      </c>
      <c r="P1520" s="3">
        <f t="shared" si="95"/>
        <v>2471407.5750000007</v>
      </c>
    </row>
    <row r="1521" spans="1:16" x14ac:dyDescent="0.35">
      <c r="A1521" t="s">
        <v>401</v>
      </c>
      <c r="B1521" s="68" t="s">
        <v>313</v>
      </c>
      <c r="C1521" s="57">
        <v>44484</v>
      </c>
      <c r="D1521" s="17">
        <v>44484</v>
      </c>
      <c r="E1521" s="68" t="s">
        <v>438</v>
      </c>
      <c r="F1521" s="15" t="s">
        <v>439</v>
      </c>
      <c r="G1521" s="16">
        <v>353729.10000000027</v>
      </c>
      <c r="H1521" s="2">
        <v>44470</v>
      </c>
      <c r="I1521" s="17">
        <v>44484</v>
      </c>
      <c r="J1521">
        <f t="shared" si="92"/>
        <v>15</v>
      </c>
      <c r="K1521" s="2">
        <f t="shared" si="93"/>
        <v>44477</v>
      </c>
      <c r="L1521" s="82">
        <v>44484.5</v>
      </c>
      <c r="M1521" s="82">
        <v>44484.5</v>
      </c>
      <c r="O1521">
        <f t="shared" si="94"/>
        <v>7.5</v>
      </c>
      <c r="P1521" s="3">
        <f t="shared" si="95"/>
        <v>2652968.2500000019</v>
      </c>
    </row>
    <row r="1522" spans="1:16" x14ac:dyDescent="0.35">
      <c r="A1522" t="s">
        <v>401</v>
      </c>
      <c r="B1522" s="68" t="s">
        <v>313</v>
      </c>
      <c r="C1522" s="57">
        <v>44484</v>
      </c>
      <c r="D1522" s="17">
        <v>44484</v>
      </c>
      <c r="E1522" s="68" t="s">
        <v>568</v>
      </c>
      <c r="F1522" s="15" t="s">
        <v>569</v>
      </c>
      <c r="G1522" s="16">
        <v>400</v>
      </c>
      <c r="H1522" s="2">
        <v>44470</v>
      </c>
      <c r="I1522" s="17">
        <v>44484</v>
      </c>
      <c r="J1522">
        <f t="shared" si="92"/>
        <v>15</v>
      </c>
      <c r="K1522" s="2">
        <f t="shared" si="93"/>
        <v>44477</v>
      </c>
      <c r="L1522" s="82">
        <v>44484.5</v>
      </c>
      <c r="M1522" s="79">
        <v>44484.5</v>
      </c>
      <c r="O1522">
        <f t="shared" si="94"/>
        <v>7.5</v>
      </c>
      <c r="P1522" s="3">
        <f t="shared" si="95"/>
        <v>3000</v>
      </c>
    </row>
    <row r="1523" spans="1:16" x14ac:dyDescent="0.35">
      <c r="A1523" t="s">
        <v>401</v>
      </c>
      <c r="B1523" s="68" t="s">
        <v>313</v>
      </c>
      <c r="C1523" s="57">
        <v>44484</v>
      </c>
      <c r="D1523" s="17">
        <v>44484</v>
      </c>
      <c r="E1523" s="68" t="s">
        <v>440</v>
      </c>
      <c r="F1523" s="15" t="s">
        <v>441</v>
      </c>
      <c r="G1523" s="16">
        <f>31197.5400000003+6.68</f>
        <v>31204.220000000299</v>
      </c>
      <c r="H1523" s="2">
        <v>44470</v>
      </c>
      <c r="I1523" s="17">
        <v>44484</v>
      </c>
      <c r="J1523">
        <f t="shared" si="92"/>
        <v>15</v>
      </c>
      <c r="K1523" s="2">
        <f t="shared" si="93"/>
        <v>44477</v>
      </c>
      <c r="L1523" s="82">
        <v>44484.5</v>
      </c>
      <c r="M1523" s="79">
        <v>44496.5</v>
      </c>
      <c r="O1523">
        <f t="shared" si="94"/>
        <v>19.5</v>
      </c>
      <c r="P1523" s="3">
        <f t="shared" si="95"/>
        <v>608482.29000000586</v>
      </c>
    </row>
    <row r="1524" spans="1:16" x14ac:dyDescent="0.35">
      <c r="A1524" t="s">
        <v>401</v>
      </c>
      <c r="B1524" s="68" t="s">
        <v>313</v>
      </c>
      <c r="C1524" s="57">
        <v>44484</v>
      </c>
      <c r="D1524" s="17">
        <v>44484</v>
      </c>
      <c r="E1524" s="68" t="s">
        <v>468</v>
      </c>
      <c r="F1524" s="15" t="s">
        <v>469</v>
      </c>
      <c r="G1524" s="16">
        <v>803.70000000000925</v>
      </c>
      <c r="H1524" s="2">
        <v>44470</v>
      </c>
      <c r="I1524" s="17">
        <v>44484</v>
      </c>
      <c r="J1524">
        <f t="shared" si="92"/>
        <v>15</v>
      </c>
      <c r="K1524" s="2">
        <f t="shared" si="93"/>
        <v>44477</v>
      </c>
      <c r="L1524" s="82">
        <v>44484.5</v>
      </c>
      <c r="M1524" s="82">
        <v>44484.5</v>
      </c>
      <c r="O1524">
        <f t="shared" si="94"/>
        <v>7.5</v>
      </c>
      <c r="P1524" s="3">
        <f t="shared" si="95"/>
        <v>6027.7500000000691</v>
      </c>
    </row>
    <row r="1525" spans="1:16" x14ac:dyDescent="0.35">
      <c r="A1525" t="s">
        <v>401</v>
      </c>
      <c r="B1525" s="68" t="s">
        <v>313</v>
      </c>
      <c r="C1525" s="57">
        <v>44484</v>
      </c>
      <c r="D1525" s="17">
        <v>44484</v>
      </c>
      <c r="E1525" s="68" t="s">
        <v>474</v>
      </c>
      <c r="F1525" s="15" t="s">
        <v>475</v>
      </c>
      <c r="G1525" s="16">
        <v>35791.949999999983</v>
      </c>
      <c r="H1525" s="2">
        <v>44470</v>
      </c>
      <c r="I1525" s="17">
        <v>44484</v>
      </c>
      <c r="J1525">
        <f t="shared" si="92"/>
        <v>15</v>
      </c>
      <c r="K1525" s="2">
        <f t="shared" si="93"/>
        <v>44477</v>
      </c>
      <c r="L1525" s="82">
        <v>44484.5</v>
      </c>
      <c r="M1525" s="79">
        <v>44484.5</v>
      </c>
      <c r="O1525">
        <f t="shared" si="94"/>
        <v>7.5</v>
      </c>
      <c r="P1525" s="3">
        <f t="shared" si="95"/>
        <v>268439.62499999988</v>
      </c>
    </row>
    <row r="1526" spans="1:16" x14ac:dyDescent="0.35">
      <c r="A1526" t="s">
        <v>401</v>
      </c>
      <c r="B1526" s="68" t="s">
        <v>313</v>
      </c>
      <c r="C1526" s="57">
        <v>44484</v>
      </c>
      <c r="D1526" s="17">
        <v>44484</v>
      </c>
      <c r="E1526" s="68" t="s">
        <v>442</v>
      </c>
      <c r="F1526" s="15" t="s">
        <v>443</v>
      </c>
      <c r="G1526" s="16">
        <f>81367.38+14.5</f>
        <v>81381.88</v>
      </c>
      <c r="H1526" s="2">
        <v>44470</v>
      </c>
      <c r="I1526" s="17">
        <v>44484</v>
      </c>
      <c r="J1526">
        <f t="shared" si="92"/>
        <v>15</v>
      </c>
      <c r="K1526" s="2">
        <f t="shared" si="93"/>
        <v>44477</v>
      </c>
      <c r="L1526" s="82">
        <v>44484.5</v>
      </c>
      <c r="M1526" s="82">
        <v>44484.5</v>
      </c>
      <c r="O1526">
        <f t="shared" si="94"/>
        <v>7.5</v>
      </c>
      <c r="P1526" s="3">
        <f t="shared" si="95"/>
        <v>610364.10000000009</v>
      </c>
    </row>
    <row r="1527" spans="1:16" x14ac:dyDescent="0.35">
      <c r="A1527" t="s">
        <v>401</v>
      </c>
      <c r="B1527" s="68" t="s">
        <v>313</v>
      </c>
      <c r="C1527" s="57">
        <v>44484</v>
      </c>
      <c r="D1527" s="17">
        <v>44484</v>
      </c>
      <c r="E1527" s="68" t="s">
        <v>476</v>
      </c>
      <c r="F1527" s="15" t="s">
        <v>477</v>
      </c>
      <c r="G1527" s="16">
        <v>1229.7299999999634</v>
      </c>
      <c r="H1527" s="2">
        <v>44470</v>
      </c>
      <c r="I1527" s="17">
        <v>44484</v>
      </c>
      <c r="J1527">
        <f t="shared" si="92"/>
        <v>15</v>
      </c>
      <c r="K1527" s="2">
        <f t="shared" si="93"/>
        <v>44477</v>
      </c>
      <c r="L1527" s="82">
        <v>44484.5</v>
      </c>
      <c r="M1527" s="82">
        <v>44484.5</v>
      </c>
      <c r="O1527">
        <f t="shared" si="94"/>
        <v>7.5</v>
      </c>
      <c r="P1527" s="3">
        <f t="shared" si="95"/>
        <v>9222.9749999997257</v>
      </c>
    </row>
    <row r="1528" spans="1:16" x14ac:dyDescent="0.35">
      <c r="A1528" t="s">
        <v>401</v>
      </c>
      <c r="B1528" s="68" t="s">
        <v>313</v>
      </c>
      <c r="C1528" s="57">
        <v>44484</v>
      </c>
      <c r="D1528" s="17">
        <v>44484</v>
      </c>
      <c r="E1528" s="68" t="s">
        <v>578</v>
      </c>
      <c r="F1528" s="15" t="s">
        <v>579</v>
      </c>
      <c r="G1528" s="16">
        <f>54489.52+6373.13</f>
        <v>60862.649999999994</v>
      </c>
      <c r="H1528" s="2">
        <v>44470</v>
      </c>
      <c r="I1528" s="17">
        <v>44484</v>
      </c>
      <c r="J1528">
        <f t="shared" si="92"/>
        <v>15</v>
      </c>
      <c r="K1528" s="2">
        <f t="shared" si="93"/>
        <v>44477</v>
      </c>
      <c r="L1528" s="82">
        <v>44484.5</v>
      </c>
      <c r="M1528" s="79">
        <v>44484.5</v>
      </c>
      <c r="O1528">
        <f t="shared" si="94"/>
        <v>7.5</v>
      </c>
      <c r="P1528" s="3">
        <f t="shared" si="95"/>
        <v>456469.87499999994</v>
      </c>
    </row>
    <row r="1529" spans="1:16" x14ac:dyDescent="0.35">
      <c r="A1529" t="s">
        <v>401</v>
      </c>
      <c r="B1529" s="68" t="s">
        <v>313</v>
      </c>
      <c r="C1529" s="57">
        <v>44484</v>
      </c>
      <c r="D1529" s="17">
        <v>44484</v>
      </c>
      <c r="E1529" s="68" t="s">
        <v>570</v>
      </c>
      <c r="F1529" s="15" t="s">
        <v>571</v>
      </c>
      <c r="G1529" s="16">
        <f>48802.97+3476.25</f>
        <v>52279.22</v>
      </c>
      <c r="H1529" s="2">
        <v>44470</v>
      </c>
      <c r="I1529" s="17">
        <v>44484</v>
      </c>
      <c r="J1529">
        <f t="shared" si="92"/>
        <v>15</v>
      </c>
      <c r="K1529" s="2">
        <f t="shared" si="93"/>
        <v>44477</v>
      </c>
      <c r="L1529" s="82">
        <v>44484.5</v>
      </c>
      <c r="M1529" s="82">
        <v>44484.5</v>
      </c>
      <c r="O1529">
        <f t="shared" si="94"/>
        <v>7.5</v>
      </c>
      <c r="P1529" s="3">
        <f t="shared" si="95"/>
        <v>392094.15</v>
      </c>
    </row>
    <row r="1530" spans="1:16" x14ac:dyDescent="0.35">
      <c r="A1530" t="s">
        <v>401</v>
      </c>
      <c r="B1530" s="68" t="s">
        <v>313</v>
      </c>
      <c r="C1530" s="57">
        <v>44484</v>
      </c>
      <c r="D1530" s="17">
        <v>44484</v>
      </c>
      <c r="E1530" s="68" t="s">
        <v>580</v>
      </c>
      <c r="F1530" s="15" t="s">
        <v>581</v>
      </c>
      <c r="G1530" s="16">
        <v>5290.62</v>
      </c>
      <c r="H1530" s="2">
        <v>44470</v>
      </c>
      <c r="I1530" s="17">
        <v>44484</v>
      </c>
      <c r="J1530">
        <f t="shared" si="92"/>
        <v>15</v>
      </c>
      <c r="K1530" s="2">
        <f t="shared" si="93"/>
        <v>44477</v>
      </c>
      <c r="L1530" s="82">
        <v>44484.5</v>
      </c>
      <c r="M1530" s="82">
        <v>44484.5</v>
      </c>
      <c r="O1530">
        <f t="shared" si="94"/>
        <v>7.5</v>
      </c>
      <c r="P1530" s="3">
        <f t="shared" si="95"/>
        <v>39679.65</v>
      </c>
    </row>
    <row r="1531" spans="1:16" x14ac:dyDescent="0.35">
      <c r="A1531" t="s">
        <v>401</v>
      </c>
      <c r="B1531" s="68" t="s">
        <v>313</v>
      </c>
      <c r="C1531" s="57">
        <v>44484</v>
      </c>
      <c r="D1531" s="17">
        <v>44484</v>
      </c>
      <c r="E1531" s="68" t="s">
        <v>478</v>
      </c>
      <c r="F1531" s="15" t="s">
        <v>479</v>
      </c>
      <c r="G1531" s="16">
        <f>605516.830000008+266.67</f>
        <v>605783.50000000803</v>
      </c>
      <c r="H1531" s="2">
        <v>44470</v>
      </c>
      <c r="I1531" s="17">
        <v>44484</v>
      </c>
      <c r="J1531">
        <f t="shared" si="92"/>
        <v>15</v>
      </c>
      <c r="K1531" s="2">
        <f t="shared" si="93"/>
        <v>44477</v>
      </c>
      <c r="L1531" s="82">
        <v>44484.5</v>
      </c>
      <c r="M1531" s="82">
        <v>44484.5</v>
      </c>
      <c r="O1531">
        <f t="shared" si="94"/>
        <v>7.5</v>
      </c>
      <c r="P1531" s="3">
        <f t="shared" si="95"/>
        <v>4543376.2500000605</v>
      </c>
    </row>
    <row r="1532" spans="1:16" x14ac:dyDescent="0.35">
      <c r="A1532" t="s">
        <v>401</v>
      </c>
      <c r="B1532" s="68" t="s">
        <v>313</v>
      </c>
      <c r="C1532" s="57">
        <v>44484</v>
      </c>
      <c r="D1532" s="17">
        <v>44484</v>
      </c>
      <c r="E1532" s="68" t="s">
        <v>480</v>
      </c>
      <c r="F1532" s="15" t="s">
        <v>481</v>
      </c>
      <c r="G1532" s="16">
        <v>43328.829999999864</v>
      </c>
      <c r="H1532" s="2">
        <v>44470</v>
      </c>
      <c r="I1532" s="17">
        <v>44484</v>
      </c>
      <c r="J1532">
        <f t="shared" si="92"/>
        <v>15</v>
      </c>
      <c r="K1532" s="2">
        <f t="shared" si="93"/>
        <v>44477</v>
      </c>
      <c r="L1532" s="82">
        <v>44484.5</v>
      </c>
      <c r="M1532" s="82">
        <v>44484.5</v>
      </c>
      <c r="O1532">
        <f t="shared" si="94"/>
        <v>7.5</v>
      </c>
      <c r="P1532" s="3">
        <f t="shared" si="95"/>
        <v>324966.22499999899</v>
      </c>
    </row>
    <row r="1533" spans="1:16" x14ac:dyDescent="0.35">
      <c r="A1533" t="s">
        <v>401</v>
      </c>
      <c r="B1533" s="68" t="s">
        <v>313</v>
      </c>
      <c r="C1533" s="57">
        <v>44484</v>
      </c>
      <c r="D1533" s="17">
        <v>44484</v>
      </c>
      <c r="E1533" s="68" t="s">
        <v>488</v>
      </c>
      <c r="F1533" s="15" t="s">
        <v>489</v>
      </c>
      <c r="G1533" s="16">
        <v>45337.569999999963</v>
      </c>
      <c r="H1533" s="2">
        <v>44470</v>
      </c>
      <c r="I1533" s="17">
        <v>44484</v>
      </c>
      <c r="J1533">
        <f t="shared" si="92"/>
        <v>15</v>
      </c>
      <c r="K1533" s="2">
        <f t="shared" si="93"/>
        <v>44477</v>
      </c>
      <c r="L1533" s="82">
        <v>44484.5</v>
      </c>
      <c r="M1533" s="79">
        <v>44515.5</v>
      </c>
      <c r="O1533">
        <f t="shared" si="94"/>
        <v>38.5</v>
      </c>
      <c r="P1533" s="3">
        <f t="shared" si="95"/>
        <v>1745496.4449999987</v>
      </c>
    </row>
    <row r="1534" spans="1:16" x14ac:dyDescent="0.35">
      <c r="A1534" t="s">
        <v>401</v>
      </c>
      <c r="B1534" s="68" t="s">
        <v>313</v>
      </c>
      <c r="C1534" s="57">
        <v>44484</v>
      </c>
      <c r="D1534" s="17">
        <v>44484</v>
      </c>
      <c r="E1534" s="68" t="s">
        <v>444</v>
      </c>
      <c r="F1534" s="15" t="s">
        <v>445</v>
      </c>
      <c r="G1534" s="16">
        <f>450400.990000005+66</f>
        <v>450466.990000005</v>
      </c>
      <c r="H1534" s="2">
        <v>44470</v>
      </c>
      <c r="I1534" s="17">
        <v>44484</v>
      </c>
      <c r="J1534">
        <f t="shared" si="92"/>
        <v>15</v>
      </c>
      <c r="K1534" s="2">
        <f t="shared" si="93"/>
        <v>44477</v>
      </c>
      <c r="L1534" s="82">
        <v>44484.5</v>
      </c>
      <c r="M1534" s="82">
        <v>44484.5</v>
      </c>
      <c r="O1534">
        <f t="shared" si="94"/>
        <v>7.5</v>
      </c>
      <c r="P1534" s="3">
        <f t="shared" si="95"/>
        <v>3378502.4250000375</v>
      </c>
    </row>
    <row r="1535" spans="1:16" x14ac:dyDescent="0.35">
      <c r="A1535" t="s">
        <v>401</v>
      </c>
      <c r="B1535" s="68" t="s">
        <v>313</v>
      </c>
      <c r="C1535" s="57">
        <v>44484</v>
      </c>
      <c r="D1535" s="17">
        <v>44484</v>
      </c>
      <c r="E1535" s="68" t="s">
        <v>563</v>
      </c>
      <c r="F1535" s="15" t="s">
        <v>564</v>
      </c>
      <c r="G1535" s="16">
        <v>438735.01000000013</v>
      </c>
      <c r="H1535" s="2">
        <v>44470</v>
      </c>
      <c r="I1535" s="17">
        <v>44484</v>
      </c>
      <c r="J1535">
        <f t="shared" si="92"/>
        <v>15</v>
      </c>
      <c r="K1535" s="2">
        <f t="shared" si="93"/>
        <v>44477</v>
      </c>
      <c r="L1535" s="82">
        <v>44484.5</v>
      </c>
      <c r="M1535" s="82">
        <v>44484.5</v>
      </c>
      <c r="O1535">
        <f t="shared" si="94"/>
        <v>7.5</v>
      </c>
      <c r="P1535" s="3">
        <f t="shared" si="95"/>
        <v>3290512.5750000011</v>
      </c>
    </row>
    <row r="1536" spans="1:16" x14ac:dyDescent="0.35">
      <c r="A1536" t="s">
        <v>401</v>
      </c>
      <c r="B1536" s="68" t="s">
        <v>313</v>
      </c>
      <c r="C1536" s="57">
        <v>44484</v>
      </c>
      <c r="D1536" s="17">
        <v>44484</v>
      </c>
      <c r="E1536" s="68" t="s">
        <v>490</v>
      </c>
      <c r="F1536" s="15" t="s">
        <v>491</v>
      </c>
      <c r="G1536" s="16">
        <v>21278.050000000003</v>
      </c>
      <c r="H1536" s="2">
        <v>44470</v>
      </c>
      <c r="I1536" s="17">
        <v>44484</v>
      </c>
      <c r="J1536">
        <f t="shared" si="92"/>
        <v>15</v>
      </c>
      <c r="K1536" s="2">
        <f t="shared" si="93"/>
        <v>44477</v>
      </c>
      <c r="L1536" s="82">
        <v>44484.5</v>
      </c>
      <c r="M1536" s="79">
        <v>44484.5</v>
      </c>
      <c r="O1536">
        <f t="shared" si="94"/>
        <v>7.5</v>
      </c>
      <c r="P1536" s="3">
        <f t="shared" si="95"/>
        <v>159585.37500000003</v>
      </c>
    </row>
    <row r="1537" spans="1:16" x14ac:dyDescent="0.35">
      <c r="A1537" t="s">
        <v>401</v>
      </c>
      <c r="B1537" s="68" t="s">
        <v>313</v>
      </c>
      <c r="C1537" s="57">
        <v>44484</v>
      </c>
      <c r="D1537" s="17">
        <v>44484</v>
      </c>
      <c r="E1537" s="68" t="s">
        <v>572</v>
      </c>
      <c r="F1537" s="15" t="s">
        <v>573</v>
      </c>
      <c r="G1537" s="16">
        <v>15559.139999999998</v>
      </c>
      <c r="H1537" s="2">
        <v>44470</v>
      </c>
      <c r="I1537" s="17">
        <v>44484</v>
      </c>
      <c r="J1537">
        <f t="shared" si="92"/>
        <v>15</v>
      </c>
      <c r="K1537" s="2">
        <f t="shared" si="93"/>
        <v>44477</v>
      </c>
      <c r="L1537" s="82">
        <v>44484.5</v>
      </c>
      <c r="M1537" s="79">
        <v>44484.5</v>
      </c>
      <c r="O1537">
        <f t="shared" si="94"/>
        <v>7.5</v>
      </c>
      <c r="P1537" s="3">
        <f t="shared" si="95"/>
        <v>116693.54999999999</v>
      </c>
    </row>
    <row r="1538" spans="1:16" x14ac:dyDescent="0.35">
      <c r="A1538" t="s">
        <v>401</v>
      </c>
      <c r="B1538" s="68" t="s">
        <v>313</v>
      </c>
      <c r="C1538" s="82">
        <v>44484</v>
      </c>
      <c r="D1538" s="85">
        <v>44484</v>
      </c>
      <c r="E1538" s="68" t="s">
        <v>492</v>
      </c>
      <c r="F1538" s="15" t="s">
        <v>493</v>
      </c>
      <c r="G1538" s="16">
        <f>49993.0999999999+150</f>
        <v>50143.099999999897</v>
      </c>
      <c r="H1538" s="2">
        <v>44470</v>
      </c>
      <c r="I1538" s="85">
        <v>44484</v>
      </c>
      <c r="J1538">
        <f t="shared" si="92"/>
        <v>15</v>
      </c>
      <c r="K1538" s="2">
        <f t="shared" si="93"/>
        <v>44477</v>
      </c>
      <c r="L1538" s="82">
        <v>44484.5</v>
      </c>
      <c r="M1538" s="79">
        <v>44456.5</v>
      </c>
      <c r="O1538">
        <f t="shared" si="94"/>
        <v>-20.5</v>
      </c>
      <c r="P1538" s="3">
        <f t="shared" si="95"/>
        <v>-1027933.5499999978</v>
      </c>
    </row>
    <row r="1539" spans="1:16" x14ac:dyDescent="0.35">
      <c r="A1539" t="s">
        <v>401</v>
      </c>
      <c r="B1539" s="68" t="s">
        <v>313</v>
      </c>
      <c r="C1539" s="82">
        <v>44484</v>
      </c>
      <c r="D1539" s="85">
        <v>44484</v>
      </c>
      <c r="E1539" s="68" t="s">
        <v>574</v>
      </c>
      <c r="F1539" s="15" t="s">
        <v>575</v>
      </c>
      <c r="G1539" s="16">
        <v>115</v>
      </c>
      <c r="H1539" s="2">
        <v>44470</v>
      </c>
      <c r="I1539" s="85">
        <v>44484</v>
      </c>
      <c r="J1539">
        <f t="shared" si="92"/>
        <v>15</v>
      </c>
      <c r="K1539" s="2">
        <f t="shared" si="93"/>
        <v>44477</v>
      </c>
      <c r="L1539" s="82">
        <v>44484.5</v>
      </c>
      <c r="M1539" s="79">
        <v>44456.5</v>
      </c>
      <c r="O1539">
        <f t="shared" si="94"/>
        <v>-20.5</v>
      </c>
      <c r="P1539" s="3">
        <f t="shared" si="95"/>
        <v>-2357.5</v>
      </c>
    </row>
    <row r="1540" spans="1:16" x14ac:dyDescent="0.35">
      <c r="A1540" t="s">
        <v>401</v>
      </c>
      <c r="B1540" s="68" t="s">
        <v>313</v>
      </c>
      <c r="C1540" s="57">
        <v>44484</v>
      </c>
      <c r="D1540" s="17">
        <v>44484</v>
      </c>
      <c r="E1540" s="68" t="s">
        <v>494</v>
      </c>
      <c r="F1540" s="15" t="s">
        <v>495</v>
      </c>
      <c r="G1540" s="16">
        <v>108862.25000000009</v>
      </c>
      <c r="H1540" s="2">
        <v>44470</v>
      </c>
      <c r="I1540" s="17">
        <v>44484</v>
      </c>
      <c r="J1540">
        <f t="shared" si="92"/>
        <v>15</v>
      </c>
      <c r="K1540" s="2">
        <f t="shared" si="93"/>
        <v>44477</v>
      </c>
      <c r="L1540" s="82">
        <v>44484.5</v>
      </c>
      <c r="M1540" s="82">
        <v>44484.5</v>
      </c>
      <c r="O1540">
        <f t="shared" si="94"/>
        <v>7.5</v>
      </c>
      <c r="P1540" s="3">
        <f t="shared" si="95"/>
        <v>816466.8750000007</v>
      </c>
    </row>
    <row r="1541" spans="1:16" x14ac:dyDescent="0.35">
      <c r="A1541" t="s">
        <v>401</v>
      </c>
      <c r="B1541" s="68" t="s">
        <v>313</v>
      </c>
      <c r="C1541" s="57">
        <v>44484</v>
      </c>
      <c r="D1541" s="17">
        <v>44484</v>
      </c>
      <c r="E1541" s="68" t="s">
        <v>496</v>
      </c>
      <c r="F1541" s="15" t="s">
        <v>497</v>
      </c>
      <c r="G1541" s="16">
        <f>11890.25+8.5</f>
        <v>11898.75</v>
      </c>
      <c r="H1541" s="2">
        <v>44470</v>
      </c>
      <c r="I1541" s="17">
        <v>44484</v>
      </c>
      <c r="J1541">
        <f t="shared" si="92"/>
        <v>15</v>
      </c>
      <c r="K1541" s="2">
        <f t="shared" si="93"/>
        <v>44477</v>
      </c>
      <c r="L1541" s="82">
        <v>44484.5</v>
      </c>
      <c r="M1541" s="82">
        <v>44484.5</v>
      </c>
      <c r="O1541">
        <f t="shared" si="94"/>
        <v>7.5</v>
      </c>
      <c r="P1541" s="3">
        <f t="shared" si="95"/>
        <v>89240.625</v>
      </c>
    </row>
    <row r="1542" spans="1:16" x14ac:dyDescent="0.35">
      <c r="A1542" t="s">
        <v>401</v>
      </c>
      <c r="B1542" s="68" t="s">
        <v>313</v>
      </c>
      <c r="C1542" s="57">
        <v>44484</v>
      </c>
      <c r="D1542" s="17">
        <v>44484</v>
      </c>
      <c r="E1542" s="68" t="s">
        <v>498</v>
      </c>
      <c r="F1542" s="15" t="s">
        <v>499</v>
      </c>
      <c r="G1542" s="16">
        <v>19304.170000000013</v>
      </c>
      <c r="H1542" s="2">
        <v>44470</v>
      </c>
      <c r="I1542" s="17">
        <v>44484</v>
      </c>
      <c r="J1542">
        <f t="shared" si="92"/>
        <v>15</v>
      </c>
      <c r="K1542" s="2">
        <f t="shared" si="93"/>
        <v>44477</v>
      </c>
      <c r="L1542" s="82">
        <v>44484.5</v>
      </c>
      <c r="M1542" s="82">
        <v>44484.5</v>
      </c>
      <c r="O1542">
        <f t="shared" si="94"/>
        <v>7.5</v>
      </c>
      <c r="P1542" s="3">
        <f t="shared" si="95"/>
        <v>144781.27500000008</v>
      </c>
    </row>
    <row r="1543" spans="1:16" x14ac:dyDescent="0.35">
      <c r="A1543" t="s">
        <v>401</v>
      </c>
      <c r="B1543" s="68" t="s">
        <v>313</v>
      </c>
      <c r="C1543" s="57">
        <v>44484</v>
      </c>
      <c r="D1543" s="17">
        <v>44484</v>
      </c>
      <c r="E1543" s="68" t="s">
        <v>500</v>
      </c>
      <c r="F1543" s="15" t="s">
        <v>501</v>
      </c>
      <c r="G1543" s="16">
        <v>3941.3599999999374</v>
      </c>
      <c r="H1543" s="2">
        <v>44470</v>
      </c>
      <c r="I1543" s="17">
        <v>44484</v>
      </c>
      <c r="J1543">
        <f t="shared" si="92"/>
        <v>15</v>
      </c>
      <c r="K1543" s="2">
        <f t="shared" si="93"/>
        <v>44477</v>
      </c>
      <c r="L1543" s="82">
        <v>44484.5</v>
      </c>
      <c r="M1543" s="82">
        <v>44484.5</v>
      </c>
      <c r="O1543">
        <f t="shared" si="94"/>
        <v>7.5</v>
      </c>
      <c r="P1543" s="3">
        <f t="shared" si="95"/>
        <v>29560.199999999531</v>
      </c>
    </row>
    <row r="1544" spans="1:16" x14ac:dyDescent="0.35">
      <c r="A1544" t="s">
        <v>401</v>
      </c>
      <c r="B1544" s="68" t="s">
        <v>313</v>
      </c>
      <c r="C1544" s="57">
        <v>44484</v>
      </c>
      <c r="D1544" s="17">
        <v>44484</v>
      </c>
      <c r="E1544" s="68" t="s">
        <v>532</v>
      </c>
      <c r="F1544" s="15" t="s">
        <v>533</v>
      </c>
      <c r="G1544" s="16">
        <v>4687.79</v>
      </c>
      <c r="H1544" s="2">
        <v>44470</v>
      </c>
      <c r="I1544" s="17">
        <v>44484</v>
      </c>
      <c r="J1544">
        <f t="shared" si="92"/>
        <v>15</v>
      </c>
      <c r="K1544" s="2">
        <f t="shared" si="93"/>
        <v>44477</v>
      </c>
      <c r="L1544" s="82">
        <v>44484.5</v>
      </c>
      <c r="M1544" s="79">
        <v>44484.5</v>
      </c>
      <c r="N1544" s="2">
        <v>44483.5</v>
      </c>
      <c r="O1544">
        <f t="shared" si="94"/>
        <v>7.5</v>
      </c>
      <c r="P1544" s="3">
        <f t="shared" si="95"/>
        <v>35158.425000000003</v>
      </c>
    </row>
    <row r="1545" spans="1:16" x14ac:dyDescent="0.35">
      <c r="A1545" t="s">
        <v>401</v>
      </c>
      <c r="B1545" s="68" t="s">
        <v>313</v>
      </c>
      <c r="C1545" s="57">
        <v>44484</v>
      </c>
      <c r="D1545" s="17">
        <v>44484</v>
      </c>
      <c r="E1545" s="68" t="s">
        <v>534</v>
      </c>
      <c r="F1545" s="15" t="s">
        <v>535</v>
      </c>
      <c r="G1545" s="16">
        <v>26132.649999999994</v>
      </c>
      <c r="H1545" s="2">
        <v>44470</v>
      </c>
      <c r="I1545" s="17">
        <v>44484</v>
      </c>
      <c r="J1545">
        <f t="shared" si="92"/>
        <v>15</v>
      </c>
      <c r="K1545" s="2">
        <f t="shared" si="93"/>
        <v>44477</v>
      </c>
      <c r="L1545" s="82">
        <v>44484.5</v>
      </c>
      <c r="M1545" s="79">
        <v>44484.5</v>
      </c>
      <c r="N1545" s="2">
        <v>44483.5</v>
      </c>
      <c r="O1545">
        <f t="shared" si="94"/>
        <v>7.5</v>
      </c>
      <c r="P1545" s="3">
        <f t="shared" si="95"/>
        <v>195994.87499999994</v>
      </c>
    </row>
    <row r="1546" spans="1:16" x14ac:dyDescent="0.35">
      <c r="A1546" t="s">
        <v>401</v>
      </c>
      <c r="B1546" s="68" t="s">
        <v>313</v>
      </c>
      <c r="C1546" s="57">
        <v>44484</v>
      </c>
      <c r="D1546" s="17">
        <v>44484</v>
      </c>
      <c r="E1546" s="68" t="s">
        <v>536</v>
      </c>
      <c r="F1546" s="15" t="s">
        <v>537</v>
      </c>
      <c r="G1546" s="16">
        <v>285.2</v>
      </c>
      <c r="H1546" s="2">
        <v>44470</v>
      </c>
      <c r="I1546" s="17">
        <v>44484</v>
      </c>
      <c r="J1546">
        <f t="shared" ref="J1546:J1609" si="96">I1546-H1546+1</f>
        <v>15</v>
      </c>
      <c r="K1546" s="2">
        <f t="shared" ref="K1546:K1609" si="97">(H1546+I1546)/2</f>
        <v>44477</v>
      </c>
      <c r="L1546" s="82">
        <v>44484.5</v>
      </c>
      <c r="M1546" s="79">
        <v>44484.5</v>
      </c>
      <c r="N1546" s="2">
        <v>44483.5</v>
      </c>
      <c r="O1546">
        <f t="shared" ref="O1546:O1609" si="98">M1546-K1546</f>
        <v>7.5</v>
      </c>
      <c r="P1546" s="3">
        <f t="shared" ref="P1546:P1609" si="99">G1546*O1546</f>
        <v>2139</v>
      </c>
    </row>
    <row r="1547" spans="1:16" x14ac:dyDescent="0.35">
      <c r="A1547" t="s">
        <v>401</v>
      </c>
      <c r="B1547" s="68" t="s">
        <v>313</v>
      </c>
      <c r="C1547" s="57">
        <v>44484</v>
      </c>
      <c r="D1547" s="17">
        <v>44484</v>
      </c>
      <c r="E1547" s="68" t="s">
        <v>538</v>
      </c>
      <c r="F1547" s="15" t="s">
        <v>539</v>
      </c>
      <c r="G1547" s="16">
        <v>162.5</v>
      </c>
      <c r="H1547" s="2">
        <v>44470</v>
      </c>
      <c r="I1547" s="17">
        <v>44484</v>
      </c>
      <c r="J1547">
        <f t="shared" si="96"/>
        <v>15</v>
      </c>
      <c r="K1547" s="2">
        <f t="shared" si="97"/>
        <v>44477</v>
      </c>
      <c r="L1547" s="82">
        <v>44484.5</v>
      </c>
      <c r="M1547" s="79">
        <v>44484.5</v>
      </c>
      <c r="N1547" s="2">
        <v>44483.5</v>
      </c>
      <c r="O1547">
        <f t="shared" si="98"/>
        <v>7.5</v>
      </c>
      <c r="P1547" s="3">
        <f t="shared" si="99"/>
        <v>1218.75</v>
      </c>
    </row>
    <row r="1548" spans="1:16" x14ac:dyDescent="0.35">
      <c r="A1548" t="s">
        <v>401</v>
      </c>
      <c r="B1548" s="68" t="s">
        <v>313</v>
      </c>
      <c r="C1548" s="57">
        <v>44484</v>
      </c>
      <c r="D1548" s="17">
        <v>44484</v>
      </c>
      <c r="E1548" s="68" t="s">
        <v>553</v>
      </c>
      <c r="F1548" s="15" t="s">
        <v>554</v>
      </c>
      <c r="G1548" s="16">
        <v>627.05999999999995</v>
      </c>
      <c r="H1548" s="2">
        <v>44470</v>
      </c>
      <c r="I1548" s="17">
        <v>44484</v>
      </c>
      <c r="J1548">
        <f t="shared" si="96"/>
        <v>15</v>
      </c>
      <c r="K1548" s="2">
        <f t="shared" si="97"/>
        <v>44477</v>
      </c>
      <c r="L1548" s="82">
        <v>44484.5</v>
      </c>
      <c r="M1548" s="79">
        <v>44484.5</v>
      </c>
      <c r="N1548" s="2">
        <v>44483.5</v>
      </c>
      <c r="O1548">
        <f t="shared" si="98"/>
        <v>7.5</v>
      </c>
      <c r="P1548" s="3">
        <f t="shared" si="99"/>
        <v>4702.95</v>
      </c>
    </row>
    <row r="1549" spans="1:16" x14ac:dyDescent="0.35">
      <c r="A1549" t="s">
        <v>401</v>
      </c>
      <c r="B1549" s="21" t="s">
        <v>313</v>
      </c>
      <c r="C1549" s="46">
        <v>44484</v>
      </c>
      <c r="D1549" s="2">
        <v>44484</v>
      </c>
      <c r="E1549" s="68" t="s">
        <v>544</v>
      </c>
      <c r="F1549" t="s">
        <v>545</v>
      </c>
      <c r="G1549" s="3">
        <v>759.68999999999983</v>
      </c>
      <c r="H1549" s="2">
        <v>44470</v>
      </c>
      <c r="I1549" s="2">
        <v>44484</v>
      </c>
      <c r="J1549">
        <f t="shared" si="96"/>
        <v>15</v>
      </c>
      <c r="K1549" s="2">
        <f t="shared" si="97"/>
        <v>44477</v>
      </c>
      <c r="L1549" s="80">
        <v>44484.5</v>
      </c>
      <c r="M1549" s="79">
        <v>44503.5</v>
      </c>
      <c r="O1549">
        <f t="shared" si="98"/>
        <v>26.5</v>
      </c>
      <c r="P1549" s="3">
        <f t="shared" si="99"/>
        <v>20131.784999999996</v>
      </c>
    </row>
    <row r="1550" spans="1:16" x14ac:dyDescent="0.35">
      <c r="A1550" t="s">
        <v>401</v>
      </c>
      <c r="B1550" s="21" t="s">
        <v>313</v>
      </c>
      <c r="C1550" s="46">
        <v>44484</v>
      </c>
      <c r="D1550" s="2">
        <v>44484</v>
      </c>
      <c r="E1550" s="68" t="s">
        <v>544</v>
      </c>
      <c r="F1550" t="s">
        <v>546</v>
      </c>
      <c r="G1550" s="3">
        <v>64905.489999999896</v>
      </c>
      <c r="H1550" s="2">
        <v>44470</v>
      </c>
      <c r="I1550" s="2">
        <v>44484</v>
      </c>
      <c r="J1550">
        <f t="shared" si="96"/>
        <v>15</v>
      </c>
      <c r="K1550" s="2">
        <f t="shared" si="97"/>
        <v>44477</v>
      </c>
      <c r="L1550" s="80">
        <v>44484.5</v>
      </c>
      <c r="M1550" s="79">
        <v>44530.5</v>
      </c>
      <c r="O1550">
        <f t="shared" si="98"/>
        <v>53.5</v>
      </c>
      <c r="P1550" s="3">
        <f t="shared" si="99"/>
        <v>3472443.7149999943</v>
      </c>
    </row>
    <row r="1551" spans="1:16" x14ac:dyDescent="0.35">
      <c r="A1551" t="s">
        <v>402</v>
      </c>
      <c r="B1551" s="68" t="s">
        <v>313</v>
      </c>
      <c r="C1551" s="57">
        <v>44498</v>
      </c>
      <c r="D1551" s="17">
        <v>44500</v>
      </c>
      <c r="E1551" s="68" t="s">
        <v>430</v>
      </c>
      <c r="F1551" s="15" t="s">
        <v>431</v>
      </c>
      <c r="G1551" s="16">
        <v>37</v>
      </c>
      <c r="H1551" s="2">
        <v>44485</v>
      </c>
      <c r="I1551" s="17">
        <v>44500</v>
      </c>
      <c r="J1551">
        <f t="shared" si="96"/>
        <v>16</v>
      </c>
      <c r="K1551" s="2">
        <f t="shared" si="97"/>
        <v>44492.5</v>
      </c>
      <c r="L1551" s="82">
        <v>44498.5</v>
      </c>
      <c r="M1551" s="82">
        <v>44498.5</v>
      </c>
      <c r="O1551">
        <f t="shared" si="98"/>
        <v>6</v>
      </c>
      <c r="P1551" s="3">
        <f t="shared" si="99"/>
        <v>222</v>
      </c>
    </row>
    <row r="1552" spans="1:16" x14ac:dyDescent="0.35">
      <c r="A1552" t="s">
        <v>402</v>
      </c>
      <c r="B1552" s="68" t="s">
        <v>313</v>
      </c>
      <c r="C1552" s="57">
        <v>44498</v>
      </c>
      <c r="D1552" s="17">
        <v>44500</v>
      </c>
      <c r="E1552" s="68" t="s">
        <v>436</v>
      </c>
      <c r="F1552" s="15" t="s">
        <v>437</v>
      </c>
      <c r="G1552" s="16">
        <v>92.44</v>
      </c>
      <c r="H1552" s="2">
        <v>44485</v>
      </c>
      <c r="I1552" s="17">
        <v>44500</v>
      </c>
      <c r="J1552">
        <f t="shared" si="96"/>
        <v>16</v>
      </c>
      <c r="K1552" s="2">
        <f t="shared" si="97"/>
        <v>44492.5</v>
      </c>
      <c r="L1552" s="82">
        <v>44498.5</v>
      </c>
      <c r="M1552" s="82">
        <v>44498.5</v>
      </c>
      <c r="O1552">
        <f t="shared" si="98"/>
        <v>6</v>
      </c>
      <c r="P1552" s="3">
        <f t="shared" si="99"/>
        <v>554.64</v>
      </c>
    </row>
    <row r="1553" spans="1:16" x14ac:dyDescent="0.35">
      <c r="A1553" t="s">
        <v>402</v>
      </c>
      <c r="B1553" s="68" t="s">
        <v>313</v>
      </c>
      <c r="C1553" s="57">
        <v>44498</v>
      </c>
      <c r="D1553" s="17">
        <v>44500</v>
      </c>
      <c r="E1553" s="68" t="s">
        <v>440</v>
      </c>
      <c r="F1553" s="15" t="s">
        <v>441</v>
      </c>
      <c r="G1553" s="16">
        <v>10.59</v>
      </c>
      <c r="H1553" s="2">
        <v>44485</v>
      </c>
      <c r="I1553" s="17">
        <v>44500</v>
      </c>
      <c r="J1553">
        <f t="shared" si="96"/>
        <v>16</v>
      </c>
      <c r="K1553" s="2">
        <f t="shared" si="97"/>
        <v>44492.5</v>
      </c>
      <c r="L1553" s="82">
        <v>44498.5</v>
      </c>
      <c r="M1553" s="79">
        <v>44496.5</v>
      </c>
      <c r="O1553">
        <f t="shared" si="98"/>
        <v>4</v>
      </c>
      <c r="P1553" s="3">
        <f t="shared" si="99"/>
        <v>42.36</v>
      </c>
    </row>
    <row r="1554" spans="1:16" x14ac:dyDescent="0.35">
      <c r="A1554" t="s">
        <v>402</v>
      </c>
      <c r="B1554" s="68" t="s">
        <v>313</v>
      </c>
      <c r="C1554" s="57">
        <v>44498</v>
      </c>
      <c r="D1554" s="17">
        <v>44500</v>
      </c>
      <c r="E1554" s="68" t="s">
        <v>468</v>
      </c>
      <c r="F1554" s="15" t="s">
        <v>469</v>
      </c>
      <c r="G1554" s="16">
        <v>0.43</v>
      </c>
      <c r="H1554" s="2">
        <v>44485</v>
      </c>
      <c r="I1554" s="17">
        <v>44500</v>
      </c>
      <c r="J1554">
        <f t="shared" si="96"/>
        <v>16</v>
      </c>
      <c r="K1554" s="2">
        <f t="shared" si="97"/>
        <v>44492.5</v>
      </c>
      <c r="L1554" s="82">
        <v>44498.5</v>
      </c>
      <c r="M1554" s="82">
        <v>44498.5</v>
      </c>
      <c r="O1554">
        <f t="shared" si="98"/>
        <v>6</v>
      </c>
      <c r="P1554" s="3">
        <f t="shared" si="99"/>
        <v>2.58</v>
      </c>
    </row>
    <row r="1555" spans="1:16" x14ac:dyDescent="0.35">
      <c r="A1555" t="s">
        <v>402</v>
      </c>
      <c r="B1555" s="68" t="s">
        <v>313</v>
      </c>
      <c r="C1555" s="57">
        <v>44498</v>
      </c>
      <c r="D1555" s="17">
        <v>44500</v>
      </c>
      <c r="E1555" s="68" t="s">
        <v>474</v>
      </c>
      <c r="F1555" s="15" t="s">
        <v>475</v>
      </c>
      <c r="G1555" s="16">
        <v>104.17</v>
      </c>
      <c r="H1555" s="2">
        <v>44485</v>
      </c>
      <c r="I1555" s="17">
        <v>44500</v>
      </c>
      <c r="J1555">
        <f t="shared" si="96"/>
        <v>16</v>
      </c>
      <c r="K1555" s="2">
        <f t="shared" si="97"/>
        <v>44492.5</v>
      </c>
      <c r="L1555" s="82">
        <v>44498.5</v>
      </c>
      <c r="M1555" s="79">
        <v>44498.5</v>
      </c>
      <c r="O1555">
        <f t="shared" si="98"/>
        <v>6</v>
      </c>
      <c r="P1555" s="3">
        <f t="shared" si="99"/>
        <v>625.02</v>
      </c>
    </row>
    <row r="1556" spans="1:16" x14ac:dyDescent="0.35">
      <c r="A1556" t="s">
        <v>402</v>
      </c>
      <c r="B1556" s="68" t="s">
        <v>313</v>
      </c>
      <c r="C1556" s="57">
        <v>44498</v>
      </c>
      <c r="D1556" s="17">
        <v>44500</v>
      </c>
      <c r="E1556" s="68" t="s">
        <v>442</v>
      </c>
      <c r="F1556" s="15" t="s">
        <v>443</v>
      </c>
      <c r="G1556" s="16">
        <v>26.5</v>
      </c>
      <c r="H1556" s="2">
        <v>44485</v>
      </c>
      <c r="I1556" s="17">
        <v>44500</v>
      </c>
      <c r="J1556">
        <f t="shared" si="96"/>
        <v>16</v>
      </c>
      <c r="K1556" s="2">
        <f t="shared" si="97"/>
        <v>44492.5</v>
      </c>
      <c r="L1556" s="82">
        <v>44498.5</v>
      </c>
      <c r="M1556" s="82">
        <v>44498.5</v>
      </c>
      <c r="O1556">
        <f t="shared" si="98"/>
        <v>6</v>
      </c>
      <c r="P1556" s="3">
        <f t="shared" si="99"/>
        <v>159</v>
      </c>
    </row>
    <row r="1557" spans="1:16" x14ac:dyDescent="0.35">
      <c r="A1557" t="s">
        <v>402</v>
      </c>
      <c r="B1557" s="68" t="s">
        <v>313</v>
      </c>
      <c r="C1557" s="57">
        <v>44498</v>
      </c>
      <c r="D1557" s="17">
        <v>44500</v>
      </c>
      <c r="E1557" s="68" t="s">
        <v>476</v>
      </c>
      <c r="F1557" s="15" t="s">
        <v>477</v>
      </c>
      <c r="G1557" s="16">
        <v>0.81</v>
      </c>
      <c r="H1557" s="2">
        <v>44485</v>
      </c>
      <c r="I1557" s="17">
        <v>44500</v>
      </c>
      <c r="J1557">
        <f t="shared" si="96"/>
        <v>16</v>
      </c>
      <c r="K1557" s="2">
        <f t="shared" si="97"/>
        <v>44492.5</v>
      </c>
      <c r="L1557" s="82">
        <v>44498.5</v>
      </c>
      <c r="M1557" s="82">
        <v>44498.5</v>
      </c>
      <c r="O1557">
        <f t="shared" si="98"/>
        <v>6</v>
      </c>
      <c r="P1557" s="3">
        <f t="shared" si="99"/>
        <v>4.8600000000000003</v>
      </c>
    </row>
    <row r="1558" spans="1:16" x14ac:dyDescent="0.35">
      <c r="A1558" t="s">
        <v>402</v>
      </c>
      <c r="B1558" s="68" t="s">
        <v>313</v>
      </c>
      <c r="C1558" s="57">
        <v>44498</v>
      </c>
      <c r="D1558" s="17">
        <v>44500</v>
      </c>
      <c r="E1558" s="68" t="s">
        <v>478</v>
      </c>
      <c r="F1558" s="15" t="s">
        <v>479</v>
      </c>
      <c r="G1558" s="16">
        <v>128.85</v>
      </c>
      <c r="H1558" s="2">
        <v>44485</v>
      </c>
      <c r="I1558" s="17">
        <v>44500</v>
      </c>
      <c r="J1558">
        <f t="shared" si="96"/>
        <v>16</v>
      </c>
      <c r="K1558" s="2">
        <f t="shared" si="97"/>
        <v>44492.5</v>
      </c>
      <c r="L1558" s="82">
        <v>44498.5</v>
      </c>
      <c r="M1558" s="82">
        <v>44498.5</v>
      </c>
      <c r="O1558">
        <f t="shared" si="98"/>
        <v>6</v>
      </c>
      <c r="P1558" s="3">
        <f t="shared" si="99"/>
        <v>773.09999999999991</v>
      </c>
    </row>
    <row r="1559" spans="1:16" x14ac:dyDescent="0.35">
      <c r="A1559" t="s">
        <v>402</v>
      </c>
      <c r="B1559" s="68" t="s">
        <v>313</v>
      </c>
      <c r="C1559" s="57">
        <v>44498</v>
      </c>
      <c r="D1559" s="17">
        <v>44500</v>
      </c>
      <c r="E1559" s="68" t="s">
        <v>488</v>
      </c>
      <c r="F1559" s="15" t="s">
        <v>489</v>
      </c>
      <c r="G1559" s="16">
        <v>8.0500000000000007</v>
      </c>
      <c r="H1559" s="2">
        <v>44485</v>
      </c>
      <c r="I1559" s="17">
        <v>44500</v>
      </c>
      <c r="J1559">
        <f t="shared" si="96"/>
        <v>16</v>
      </c>
      <c r="K1559" s="2">
        <f t="shared" si="97"/>
        <v>44492.5</v>
      </c>
      <c r="L1559" s="82">
        <v>44498.5</v>
      </c>
      <c r="M1559" s="79">
        <v>44515.5</v>
      </c>
      <c r="O1559">
        <f t="shared" si="98"/>
        <v>23</v>
      </c>
      <c r="P1559" s="3">
        <f t="shared" si="99"/>
        <v>185.15</v>
      </c>
    </row>
    <row r="1560" spans="1:16" x14ac:dyDescent="0.35">
      <c r="A1560" t="s">
        <v>402</v>
      </c>
      <c r="B1560" s="68" t="s">
        <v>313</v>
      </c>
      <c r="C1560" s="57">
        <v>44498</v>
      </c>
      <c r="D1560" s="17">
        <v>44500</v>
      </c>
      <c r="E1560" s="68" t="s">
        <v>444</v>
      </c>
      <c r="F1560" s="15" t="s">
        <v>445</v>
      </c>
      <c r="G1560" s="16">
        <v>75.42</v>
      </c>
      <c r="H1560" s="2">
        <v>44485</v>
      </c>
      <c r="I1560" s="17">
        <v>44500</v>
      </c>
      <c r="J1560">
        <f t="shared" si="96"/>
        <v>16</v>
      </c>
      <c r="K1560" s="2">
        <f t="shared" si="97"/>
        <v>44492.5</v>
      </c>
      <c r="L1560" s="82">
        <v>44498.5</v>
      </c>
      <c r="M1560" s="82">
        <v>44498.5</v>
      </c>
      <c r="O1560">
        <f t="shared" si="98"/>
        <v>6</v>
      </c>
      <c r="P1560" s="3">
        <f t="shared" si="99"/>
        <v>452.52</v>
      </c>
    </row>
    <row r="1561" spans="1:16" x14ac:dyDescent="0.35">
      <c r="A1561" t="s">
        <v>402</v>
      </c>
      <c r="B1561" s="68" t="s">
        <v>313</v>
      </c>
      <c r="C1561" s="57">
        <v>44498</v>
      </c>
      <c r="D1561" s="17">
        <v>44500</v>
      </c>
      <c r="E1561" s="68" t="s">
        <v>494</v>
      </c>
      <c r="F1561" s="15" t="s">
        <v>495</v>
      </c>
      <c r="G1561" s="16">
        <v>4.93</v>
      </c>
      <c r="H1561" s="2">
        <v>44485</v>
      </c>
      <c r="I1561" s="17">
        <v>44500</v>
      </c>
      <c r="J1561">
        <f t="shared" si="96"/>
        <v>16</v>
      </c>
      <c r="K1561" s="2">
        <f t="shared" si="97"/>
        <v>44492.5</v>
      </c>
      <c r="L1561" s="82">
        <v>44498.5</v>
      </c>
      <c r="M1561" s="82">
        <v>44498.5</v>
      </c>
      <c r="O1561">
        <f t="shared" si="98"/>
        <v>6</v>
      </c>
      <c r="P1561" s="3">
        <f t="shared" si="99"/>
        <v>29.58</v>
      </c>
    </row>
    <row r="1562" spans="1:16" x14ac:dyDescent="0.35">
      <c r="A1562" t="s">
        <v>402</v>
      </c>
      <c r="B1562" s="68" t="s">
        <v>313</v>
      </c>
      <c r="C1562" s="57">
        <v>44498</v>
      </c>
      <c r="D1562" s="17">
        <v>44500</v>
      </c>
      <c r="E1562" s="68" t="s">
        <v>496</v>
      </c>
      <c r="F1562" s="15" t="s">
        <v>497</v>
      </c>
      <c r="G1562" s="16">
        <v>0.88</v>
      </c>
      <c r="H1562" s="2">
        <v>44485</v>
      </c>
      <c r="I1562" s="17">
        <v>44500</v>
      </c>
      <c r="J1562">
        <f t="shared" si="96"/>
        <v>16</v>
      </c>
      <c r="K1562" s="2">
        <f t="shared" si="97"/>
        <v>44492.5</v>
      </c>
      <c r="L1562" s="82">
        <v>44498.5</v>
      </c>
      <c r="M1562" s="82">
        <v>44498.5</v>
      </c>
      <c r="O1562">
        <f t="shared" si="98"/>
        <v>6</v>
      </c>
      <c r="P1562" s="3">
        <f t="shared" si="99"/>
        <v>5.28</v>
      </c>
    </row>
    <row r="1563" spans="1:16" x14ac:dyDescent="0.35">
      <c r="A1563" t="s">
        <v>402</v>
      </c>
      <c r="B1563" s="68" t="s">
        <v>313</v>
      </c>
      <c r="C1563" s="57">
        <v>44498</v>
      </c>
      <c r="D1563" s="17">
        <v>44500</v>
      </c>
      <c r="E1563" s="68" t="s">
        <v>498</v>
      </c>
      <c r="F1563" s="15" t="s">
        <v>499</v>
      </c>
      <c r="G1563" s="16">
        <v>1.45</v>
      </c>
      <c r="H1563" s="2">
        <v>44485</v>
      </c>
      <c r="I1563" s="17">
        <v>44500</v>
      </c>
      <c r="J1563">
        <f t="shared" si="96"/>
        <v>16</v>
      </c>
      <c r="K1563" s="2">
        <f t="shared" si="97"/>
        <v>44492.5</v>
      </c>
      <c r="L1563" s="82">
        <v>44498.5</v>
      </c>
      <c r="M1563" s="82">
        <v>44498.5</v>
      </c>
      <c r="O1563">
        <f t="shared" si="98"/>
        <v>6</v>
      </c>
      <c r="P1563" s="3">
        <f t="shared" si="99"/>
        <v>8.6999999999999993</v>
      </c>
    </row>
    <row r="1564" spans="1:16" x14ac:dyDescent="0.35">
      <c r="A1564" t="s">
        <v>402</v>
      </c>
      <c r="B1564" s="68" t="s">
        <v>313</v>
      </c>
      <c r="C1564" s="57">
        <v>44498</v>
      </c>
      <c r="D1564" s="17">
        <v>44500</v>
      </c>
      <c r="E1564" s="68" t="s">
        <v>500</v>
      </c>
      <c r="F1564" s="15" t="s">
        <v>501</v>
      </c>
      <c r="G1564" s="16">
        <v>0.85</v>
      </c>
      <c r="H1564" s="2">
        <v>44485</v>
      </c>
      <c r="I1564" s="17">
        <v>44500</v>
      </c>
      <c r="J1564">
        <f t="shared" si="96"/>
        <v>16</v>
      </c>
      <c r="K1564" s="2">
        <f t="shared" si="97"/>
        <v>44492.5</v>
      </c>
      <c r="L1564" s="82">
        <v>44498.5</v>
      </c>
      <c r="M1564" s="82">
        <v>44498.5</v>
      </c>
      <c r="O1564">
        <f t="shared" si="98"/>
        <v>6</v>
      </c>
      <c r="P1564" s="3">
        <f t="shared" si="99"/>
        <v>5.0999999999999996</v>
      </c>
    </row>
    <row r="1565" spans="1:16" x14ac:dyDescent="0.35">
      <c r="A1565" t="s">
        <v>402</v>
      </c>
      <c r="B1565" s="68" t="s">
        <v>313</v>
      </c>
      <c r="C1565" s="57">
        <v>44498</v>
      </c>
      <c r="D1565" s="17">
        <v>44500</v>
      </c>
      <c r="E1565" s="68" t="s">
        <v>430</v>
      </c>
      <c r="F1565" s="15" t="s">
        <v>431</v>
      </c>
      <c r="G1565" s="16">
        <v>237.35999999999999</v>
      </c>
      <c r="H1565" s="2">
        <v>44485</v>
      </c>
      <c r="I1565" s="17">
        <v>44500</v>
      </c>
      <c r="J1565">
        <f t="shared" si="96"/>
        <v>16</v>
      </c>
      <c r="K1565" s="2">
        <f t="shared" si="97"/>
        <v>44492.5</v>
      </c>
      <c r="L1565" s="82">
        <v>44498.5</v>
      </c>
      <c r="M1565" s="82">
        <v>44498.5</v>
      </c>
      <c r="O1565">
        <f t="shared" si="98"/>
        <v>6</v>
      </c>
      <c r="P1565" s="3">
        <f t="shared" si="99"/>
        <v>1424.1599999999999</v>
      </c>
    </row>
    <row r="1566" spans="1:16" x14ac:dyDescent="0.35">
      <c r="A1566" t="s">
        <v>402</v>
      </c>
      <c r="B1566" s="68" t="s">
        <v>313</v>
      </c>
      <c r="C1566" s="57">
        <v>44498</v>
      </c>
      <c r="D1566" s="17">
        <v>44500</v>
      </c>
      <c r="E1566" s="68" t="s">
        <v>432</v>
      </c>
      <c r="F1566" s="15" t="s">
        <v>433</v>
      </c>
      <c r="G1566" s="16">
        <v>188.64</v>
      </c>
      <c r="H1566" s="2">
        <v>44485</v>
      </c>
      <c r="I1566" s="17">
        <v>44500</v>
      </c>
      <c r="J1566">
        <f t="shared" si="96"/>
        <v>16</v>
      </c>
      <c r="K1566" s="2">
        <f t="shared" si="97"/>
        <v>44492.5</v>
      </c>
      <c r="L1566" s="82">
        <v>44498.5</v>
      </c>
      <c r="M1566" s="82">
        <v>44498.5</v>
      </c>
      <c r="O1566">
        <f t="shared" si="98"/>
        <v>6</v>
      </c>
      <c r="P1566" s="3">
        <f t="shared" si="99"/>
        <v>1131.8399999999999</v>
      </c>
    </row>
    <row r="1567" spans="1:16" x14ac:dyDescent="0.35">
      <c r="A1567" t="s">
        <v>402</v>
      </c>
      <c r="B1567" s="68" t="s">
        <v>313</v>
      </c>
      <c r="C1567" s="57">
        <v>44498</v>
      </c>
      <c r="D1567" s="17">
        <v>44500</v>
      </c>
      <c r="E1567" s="68" t="s">
        <v>434</v>
      </c>
      <c r="F1567" s="15" t="s">
        <v>435</v>
      </c>
      <c r="G1567" s="16">
        <v>188.64</v>
      </c>
      <c r="H1567" s="2">
        <v>44485</v>
      </c>
      <c r="I1567" s="17">
        <v>44500</v>
      </c>
      <c r="J1567">
        <f t="shared" si="96"/>
        <v>16</v>
      </c>
      <c r="K1567" s="2">
        <f t="shared" si="97"/>
        <v>44492.5</v>
      </c>
      <c r="L1567" s="82">
        <v>44498.5</v>
      </c>
      <c r="M1567" s="82">
        <v>44498.5</v>
      </c>
      <c r="O1567">
        <f t="shared" si="98"/>
        <v>6</v>
      </c>
      <c r="P1567" s="3">
        <f t="shared" si="99"/>
        <v>1131.8399999999999</v>
      </c>
    </row>
    <row r="1568" spans="1:16" x14ac:dyDescent="0.35">
      <c r="A1568" t="s">
        <v>402</v>
      </c>
      <c r="B1568" s="68" t="s">
        <v>313</v>
      </c>
      <c r="C1568" s="57">
        <v>44498</v>
      </c>
      <c r="D1568" s="17">
        <v>44500</v>
      </c>
      <c r="E1568" s="68" t="s">
        <v>440</v>
      </c>
      <c r="F1568" s="15" t="s">
        <v>441</v>
      </c>
      <c r="G1568" s="16">
        <v>13.93</v>
      </c>
      <c r="H1568" s="2">
        <v>44485</v>
      </c>
      <c r="I1568" s="17">
        <v>44500</v>
      </c>
      <c r="J1568">
        <f t="shared" si="96"/>
        <v>16</v>
      </c>
      <c r="K1568" s="2">
        <f t="shared" si="97"/>
        <v>44492.5</v>
      </c>
      <c r="L1568" s="82">
        <v>44498.5</v>
      </c>
      <c r="M1568" s="79">
        <v>44496.5</v>
      </c>
      <c r="O1568">
        <f t="shared" si="98"/>
        <v>4</v>
      </c>
      <c r="P1568" s="3">
        <f t="shared" si="99"/>
        <v>55.72</v>
      </c>
    </row>
    <row r="1569" spans="1:16" x14ac:dyDescent="0.35">
      <c r="A1569" t="s">
        <v>402</v>
      </c>
      <c r="B1569" s="68" t="s">
        <v>313</v>
      </c>
      <c r="C1569" s="57">
        <v>44498</v>
      </c>
      <c r="D1569" s="17">
        <v>44500</v>
      </c>
      <c r="E1569" s="68" t="s">
        <v>442</v>
      </c>
      <c r="F1569" s="15" t="s">
        <v>443</v>
      </c>
      <c r="G1569" s="16">
        <v>35.5</v>
      </c>
      <c r="H1569" s="2">
        <v>44485</v>
      </c>
      <c r="I1569" s="17">
        <v>44500</v>
      </c>
      <c r="J1569">
        <f t="shared" si="96"/>
        <v>16</v>
      </c>
      <c r="K1569" s="2">
        <f t="shared" si="97"/>
        <v>44492.5</v>
      </c>
      <c r="L1569" s="82">
        <v>44498.5</v>
      </c>
      <c r="M1569" s="82">
        <v>44498.5</v>
      </c>
      <c r="O1569">
        <f t="shared" si="98"/>
        <v>6</v>
      </c>
      <c r="P1569" s="3">
        <f t="shared" si="99"/>
        <v>213</v>
      </c>
    </row>
    <row r="1570" spans="1:16" x14ac:dyDescent="0.35">
      <c r="A1570" t="s">
        <v>402</v>
      </c>
      <c r="B1570" s="68" t="s">
        <v>313</v>
      </c>
      <c r="C1570" s="57">
        <v>44498</v>
      </c>
      <c r="D1570" s="17">
        <v>44500</v>
      </c>
      <c r="E1570" s="68" t="s">
        <v>478</v>
      </c>
      <c r="F1570" s="15" t="s">
        <v>479</v>
      </c>
      <c r="G1570" s="16">
        <v>48.7</v>
      </c>
      <c r="H1570" s="2">
        <v>44485</v>
      </c>
      <c r="I1570" s="17">
        <v>44500</v>
      </c>
      <c r="J1570">
        <f t="shared" si="96"/>
        <v>16</v>
      </c>
      <c r="K1570" s="2">
        <f t="shared" si="97"/>
        <v>44492.5</v>
      </c>
      <c r="L1570" s="82">
        <v>44498.5</v>
      </c>
      <c r="M1570" s="82">
        <v>44498.5</v>
      </c>
      <c r="O1570">
        <f t="shared" si="98"/>
        <v>6</v>
      </c>
      <c r="P1570" s="3">
        <f t="shared" si="99"/>
        <v>292.20000000000005</v>
      </c>
    </row>
    <row r="1571" spans="1:16" x14ac:dyDescent="0.35">
      <c r="A1571" t="s">
        <v>402</v>
      </c>
      <c r="B1571" s="68" t="s">
        <v>313</v>
      </c>
      <c r="C1571" s="57">
        <v>44498</v>
      </c>
      <c r="D1571" s="17">
        <v>44500</v>
      </c>
      <c r="E1571" s="68" t="s">
        <v>480</v>
      </c>
      <c r="F1571" s="15" t="s">
        <v>481</v>
      </c>
      <c r="G1571" s="16">
        <v>48.7</v>
      </c>
      <c r="H1571" s="2">
        <v>44485</v>
      </c>
      <c r="I1571" s="17">
        <v>44500</v>
      </c>
      <c r="J1571">
        <f t="shared" si="96"/>
        <v>16</v>
      </c>
      <c r="K1571" s="2">
        <f t="shared" si="97"/>
        <v>44492.5</v>
      </c>
      <c r="L1571" s="82">
        <v>44498.5</v>
      </c>
      <c r="M1571" s="82">
        <v>44498.5</v>
      </c>
      <c r="O1571">
        <f t="shared" si="98"/>
        <v>6</v>
      </c>
      <c r="P1571" s="3">
        <f t="shared" si="99"/>
        <v>292.20000000000005</v>
      </c>
    </row>
    <row r="1572" spans="1:16" x14ac:dyDescent="0.35">
      <c r="A1572" t="s">
        <v>402</v>
      </c>
      <c r="B1572" s="68" t="s">
        <v>313</v>
      </c>
      <c r="C1572" s="57">
        <v>44498</v>
      </c>
      <c r="D1572" s="17">
        <v>44500</v>
      </c>
      <c r="E1572" s="68" t="s">
        <v>444</v>
      </c>
      <c r="F1572" s="15" t="s">
        <v>445</v>
      </c>
      <c r="G1572" s="16">
        <v>461</v>
      </c>
      <c r="H1572" s="2">
        <v>44485</v>
      </c>
      <c r="I1572" s="17">
        <v>44500</v>
      </c>
      <c r="J1572">
        <f t="shared" si="96"/>
        <v>16</v>
      </c>
      <c r="K1572" s="2">
        <f t="shared" si="97"/>
        <v>44492.5</v>
      </c>
      <c r="L1572" s="82">
        <v>44498.5</v>
      </c>
      <c r="M1572" s="82">
        <v>44498.5</v>
      </c>
      <c r="O1572">
        <f t="shared" si="98"/>
        <v>6</v>
      </c>
      <c r="P1572" s="3">
        <f t="shared" si="99"/>
        <v>2766</v>
      </c>
    </row>
    <row r="1573" spans="1:16" x14ac:dyDescent="0.35">
      <c r="A1573" t="s">
        <v>402</v>
      </c>
      <c r="B1573" s="68" t="s">
        <v>313</v>
      </c>
      <c r="C1573" s="57">
        <v>44498</v>
      </c>
      <c r="D1573" s="17">
        <v>44500</v>
      </c>
      <c r="E1573" s="68" t="s">
        <v>430</v>
      </c>
      <c r="F1573" s="15" t="s">
        <v>431</v>
      </c>
      <c r="G1573" s="16">
        <v>209.74</v>
      </c>
      <c r="H1573" s="2">
        <v>44485</v>
      </c>
      <c r="I1573" s="17">
        <v>44500</v>
      </c>
      <c r="J1573">
        <f t="shared" si="96"/>
        <v>16</v>
      </c>
      <c r="K1573" s="2">
        <f t="shared" si="97"/>
        <v>44492.5</v>
      </c>
      <c r="L1573" s="82">
        <v>44498.5</v>
      </c>
      <c r="M1573" s="82">
        <v>44498.5</v>
      </c>
      <c r="O1573">
        <f t="shared" si="98"/>
        <v>6</v>
      </c>
      <c r="P1573" s="3">
        <f t="shared" si="99"/>
        <v>1258.44</v>
      </c>
    </row>
    <row r="1574" spans="1:16" x14ac:dyDescent="0.35">
      <c r="A1574" t="s">
        <v>402</v>
      </c>
      <c r="B1574" s="68" t="s">
        <v>313</v>
      </c>
      <c r="C1574" s="57">
        <v>44498</v>
      </c>
      <c r="D1574" s="17">
        <v>44500</v>
      </c>
      <c r="E1574" s="68" t="s">
        <v>432</v>
      </c>
      <c r="F1574" s="15" t="s">
        <v>433</v>
      </c>
      <c r="G1574" s="16">
        <v>314.61</v>
      </c>
      <c r="H1574" s="2">
        <v>44485</v>
      </c>
      <c r="I1574" s="17">
        <v>44500</v>
      </c>
      <c r="J1574">
        <f t="shared" si="96"/>
        <v>16</v>
      </c>
      <c r="K1574" s="2">
        <f t="shared" si="97"/>
        <v>44492.5</v>
      </c>
      <c r="L1574" s="82">
        <v>44498.5</v>
      </c>
      <c r="M1574" s="82">
        <v>44498.5</v>
      </c>
      <c r="O1574">
        <f t="shared" si="98"/>
        <v>6</v>
      </c>
      <c r="P1574" s="3">
        <f t="shared" si="99"/>
        <v>1887.66</v>
      </c>
    </row>
    <row r="1575" spans="1:16" x14ac:dyDescent="0.35">
      <c r="A1575" t="s">
        <v>402</v>
      </c>
      <c r="B1575" s="68" t="s">
        <v>313</v>
      </c>
      <c r="C1575" s="57">
        <v>44498</v>
      </c>
      <c r="D1575" s="17">
        <v>44500</v>
      </c>
      <c r="E1575" s="68" t="s">
        <v>434</v>
      </c>
      <c r="F1575" s="15" t="s">
        <v>435</v>
      </c>
      <c r="G1575" s="16">
        <v>419.48</v>
      </c>
      <c r="H1575" s="2">
        <v>44485</v>
      </c>
      <c r="I1575" s="17">
        <v>44500</v>
      </c>
      <c r="J1575">
        <f t="shared" si="96"/>
        <v>16</v>
      </c>
      <c r="K1575" s="2">
        <f t="shared" si="97"/>
        <v>44492.5</v>
      </c>
      <c r="L1575" s="82">
        <v>44498.5</v>
      </c>
      <c r="M1575" s="82">
        <v>44498.5</v>
      </c>
      <c r="O1575">
        <f t="shared" si="98"/>
        <v>6</v>
      </c>
      <c r="P1575" s="3">
        <f t="shared" si="99"/>
        <v>2516.88</v>
      </c>
    </row>
    <row r="1576" spans="1:16" x14ac:dyDescent="0.35">
      <c r="A1576" t="s">
        <v>402</v>
      </c>
      <c r="B1576" s="68" t="s">
        <v>313</v>
      </c>
      <c r="C1576" s="57">
        <v>44498</v>
      </c>
      <c r="D1576" s="17">
        <v>44500</v>
      </c>
      <c r="E1576" s="68" t="s">
        <v>436</v>
      </c>
      <c r="F1576" s="15" t="s">
        <v>437</v>
      </c>
      <c r="G1576" s="16">
        <v>310.95000000000005</v>
      </c>
      <c r="H1576" s="2">
        <v>44485</v>
      </c>
      <c r="I1576" s="17">
        <v>44500</v>
      </c>
      <c r="J1576">
        <f t="shared" si="96"/>
        <v>16</v>
      </c>
      <c r="K1576" s="2">
        <f t="shared" si="97"/>
        <v>44492.5</v>
      </c>
      <c r="L1576" s="82">
        <v>44498.5</v>
      </c>
      <c r="M1576" s="82">
        <v>44498.5</v>
      </c>
      <c r="O1576">
        <f t="shared" si="98"/>
        <v>6</v>
      </c>
      <c r="P1576" s="3">
        <f t="shared" si="99"/>
        <v>1865.7000000000003</v>
      </c>
    </row>
    <row r="1577" spans="1:16" x14ac:dyDescent="0.35">
      <c r="A1577" t="s">
        <v>402</v>
      </c>
      <c r="B1577" s="68" t="s">
        <v>313</v>
      </c>
      <c r="C1577" s="57">
        <v>44498</v>
      </c>
      <c r="D1577" s="17">
        <v>44500</v>
      </c>
      <c r="E1577" s="68" t="s">
        <v>438</v>
      </c>
      <c r="F1577" s="15" t="s">
        <v>439</v>
      </c>
      <c r="G1577" s="16">
        <v>52.44</v>
      </c>
      <c r="H1577" s="2">
        <v>44485</v>
      </c>
      <c r="I1577" s="17">
        <v>44500</v>
      </c>
      <c r="J1577">
        <f t="shared" si="96"/>
        <v>16</v>
      </c>
      <c r="K1577" s="2">
        <f t="shared" si="97"/>
        <v>44492.5</v>
      </c>
      <c r="L1577" s="82">
        <v>44498.5</v>
      </c>
      <c r="M1577" s="82">
        <v>44498.5</v>
      </c>
      <c r="O1577">
        <f t="shared" si="98"/>
        <v>6</v>
      </c>
      <c r="P1577" s="3">
        <f t="shared" si="99"/>
        <v>314.64</v>
      </c>
    </row>
    <row r="1578" spans="1:16" x14ac:dyDescent="0.35">
      <c r="A1578" t="s">
        <v>402</v>
      </c>
      <c r="B1578" s="68" t="s">
        <v>313</v>
      </c>
      <c r="C1578" s="57">
        <v>44498</v>
      </c>
      <c r="D1578" s="17">
        <v>44500</v>
      </c>
      <c r="E1578" s="68" t="s">
        <v>440</v>
      </c>
      <c r="F1578" s="15" t="s">
        <v>441</v>
      </c>
      <c r="G1578" s="16">
        <v>3.34</v>
      </c>
      <c r="H1578" s="2">
        <v>44485</v>
      </c>
      <c r="I1578" s="17">
        <v>44500</v>
      </c>
      <c r="J1578">
        <f t="shared" si="96"/>
        <v>16</v>
      </c>
      <c r="K1578" s="2">
        <f t="shared" si="97"/>
        <v>44492.5</v>
      </c>
      <c r="L1578" s="82">
        <v>44498.5</v>
      </c>
      <c r="M1578" s="79">
        <v>44496.5</v>
      </c>
      <c r="O1578">
        <f t="shared" si="98"/>
        <v>4</v>
      </c>
      <c r="P1578" s="3">
        <f t="shared" si="99"/>
        <v>13.36</v>
      </c>
    </row>
    <row r="1579" spans="1:16" x14ac:dyDescent="0.35">
      <c r="A1579" t="s">
        <v>402</v>
      </c>
      <c r="B1579" s="68" t="s">
        <v>313</v>
      </c>
      <c r="C1579" s="57">
        <v>44498</v>
      </c>
      <c r="D1579" s="17">
        <v>44500</v>
      </c>
      <c r="E1579" s="68" t="s">
        <v>468</v>
      </c>
      <c r="F1579" s="15" t="s">
        <v>469</v>
      </c>
      <c r="G1579" s="16">
        <v>0.43</v>
      </c>
      <c r="H1579" s="2">
        <v>44485</v>
      </c>
      <c r="I1579" s="17">
        <v>44500</v>
      </c>
      <c r="J1579">
        <f t="shared" si="96"/>
        <v>16</v>
      </c>
      <c r="K1579" s="2">
        <f t="shared" si="97"/>
        <v>44492.5</v>
      </c>
      <c r="L1579" s="82">
        <v>44498.5</v>
      </c>
      <c r="M1579" s="82">
        <v>44498.5</v>
      </c>
      <c r="O1579">
        <f t="shared" si="98"/>
        <v>6</v>
      </c>
      <c r="P1579" s="3">
        <f t="shared" si="99"/>
        <v>2.58</v>
      </c>
    </row>
    <row r="1580" spans="1:16" x14ac:dyDescent="0.35">
      <c r="A1580" t="s">
        <v>402</v>
      </c>
      <c r="B1580" s="68" t="s">
        <v>313</v>
      </c>
      <c r="C1580" s="57">
        <v>44498</v>
      </c>
      <c r="D1580" s="17">
        <v>44500</v>
      </c>
      <c r="E1580" s="68" t="s">
        <v>474</v>
      </c>
      <c r="F1580" s="15" t="s">
        <v>475</v>
      </c>
      <c r="G1580" s="16">
        <v>125</v>
      </c>
      <c r="H1580" s="2">
        <v>44485</v>
      </c>
      <c r="I1580" s="17">
        <v>44500</v>
      </c>
      <c r="J1580">
        <f t="shared" si="96"/>
        <v>16</v>
      </c>
      <c r="K1580" s="2">
        <f t="shared" si="97"/>
        <v>44492.5</v>
      </c>
      <c r="L1580" s="82">
        <v>44498.5</v>
      </c>
      <c r="M1580" s="79">
        <v>44498.5</v>
      </c>
      <c r="O1580">
        <f t="shared" si="98"/>
        <v>6</v>
      </c>
      <c r="P1580" s="3">
        <f t="shared" si="99"/>
        <v>750</v>
      </c>
    </row>
    <row r="1581" spans="1:16" x14ac:dyDescent="0.35">
      <c r="A1581" t="s">
        <v>402</v>
      </c>
      <c r="B1581" s="68" t="s">
        <v>313</v>
      </c>
      <c r="C1581" s="57">
        <v>44498</v>
      </c>
      <c r="D1581" s="17">
        <v>44500</v>
      </c>
      <c r="E1581" s="68" t="s">
        <v>442</v>
      </c>
      <c r="F1581" s="15" t="s">
        <v>443</v>
      </c>
      <c r="G1581" s="16">
        <v>15.5</v>
      </c>
      <c r="H1581" s="2">
        <v>44485</v>
      </c>
      <c r="I1581" s="17">
        <v>44500</v>
      </c>
      <c r="J1581">
        <f t="shared" si="96"/>
        <v>16</v>
      </c>
      <c r="K1581" s="2">
        <f t="shared" si="97"/>
        <v>44492.5</v>
      </c>
      <c r="L1581" s="82">
        <v>44498.5</v>
      </c>
      <c r="M1581" s="82">
        <v>44498.5</v>
      </c>
      <c r="O1581">
        <f t="shared" si="98"/>
        <v>6</v>
      </c>
      <c r="P1581" s="3">
        <f t="shared" si="99"/>
        <v>93</v>
      </c>
    </row>
    <row r="1582" spans="1:16" x14ac:dyDescent="0.35">
      <c r="A1582" t="s">
        <v>402</v>
      </c>
      <c r="B1582" s="68" t="s">
        <v>313</v>
      </c>
      <c r="C1582" s="57">
        <v>44498</v>
      </c>
      <c r="D1582" s="17">
        <v>44500</v>
      </c>
      <c r="E1582" s="68" t="s">
        <v>476</v>
      </c>
      <c r="F1582" s="15" t="s">
        <v>477</v>
      </c>
      <c r="G1582" s="16">
        <v>0.81</v>
      </c>
      <c r="H1582" s="2">
        <v>44485</v>
      </c>
      <c r="I1582" s="17">
        <v>44500</v>
      </c>
      <c r="J1582">
        <f t="shared" si="96"/>
        <v>16</v>
      </c>
      <c r="K1582" s="2">
        <f t="shared" si="97"/>
        <v>44492.5</v>
      </c>
      <c r="L1582" s="82">
        <v>44498.5</v>
      </c>
      <c r="M1582" s="82">
        <v>44498.5</v>
      </c>
      <c r="O1582">
        <f t="shared" si="98"/>
        <v>6</v>
      </c>
      <c r="P1582" s="3">
        <f t="shared" si="99"/>
        <v>4.8600000000000003</v>
      </c>
    </row>
    <row r="1583" spans="1:16" x14ac:dyDescent="0.35">
      <c r="A1583" t="s">
        <v>402</v>
      </c>
      <c r="B1583" s="68" t="s">
        <v>313</v>
      </c>
      <c r="C1583" s="57">
        <v>44498</v>
      </c>
      <c r="D1583" s="17">
        <v>44500</v>
      </c>
      <c r="E1583" s="68" t="s">
        <v>488</v>
      </c>
      <c r="F1583" s="15" t="s">
        <v>489</v>
      </c>
      <c r="G1583" s="16">
        <v>21.19</v>
      </c>
      <c r="H1583" s="2">
        <v>44485</v>
      </c>
      <c r="I1583" s="17">
        <v>44500</v>
      </c>
      <c r="J1583">
        <f t="shared" si="96"/>
        <v>16</v>
      </c>
      <c r="K1583" s="2">
        <f t="shared" si="97"/>
        <v>44492.5</v>
      </c>
      <c r="L1583" s="82">
        <v>44498.5</v>
      </c>
      <c r="M1583" s="79">
        <v>44515.5</v>
      </c>
      <c r="O1583">
        <f t="shared" si="98"/>
        <v>23</v>
      </c>
      <c r="P1583" s="3">
        <f t="shared" si="99"/>
        <v>487.37</v>
      </c>
    </row>
    <row r="1584" spans="1:16" x14ac:dyDescent="0.35">
      <c r="A1584" t="s">
        <v>402</v>
      </c>
      <c r="B1584" s="68" t="s">
        <v>313</v>
      </c>
      <c r="C1584" s="57">
        <v>44498</v>
      </c>
      <c r="D1584" s="17">
        <v>44500</v>
      </c>
      <c r="E1584" s="68" t="s">
        <v>444</v>
      </c>
      <c r="F1584" s="15" t="s">
        <v>445</v>
      </c>
      <c r="G1584" s="16">
        <v>248.42</v>
      </c>
      <c r="H1584" s="2">
        <v>44485</v>
      </c>
      <c r="I1584" s="17">
        <v>44500</v>
      </c>
      <c r="J1584">
        <f t="shared" si="96"/>
        <v>16</v>
      </c>
      <c r="K1584" s="2">
        <f t="shared" si="97"/>
        <v>44492.5</v>
      </c>
      <c r="L1584" s="82">
        <v>44498.5</v>
      </c>
      <c r="M1584" s="82">
        <v>44498.5</v>
      </c>
      <c r="O1584">
        <f t="shared" si="98"/>
        <v>6</v>
      </c>
      <c r="P1584" s="3">
        <f t="shared" si="99"/>
        <v>1490.52</v>
      </c>
    </row>
    <row r="1585" spans="1:16" x14ac:dyDescent="0.35">
      <c r="A1585" t="s">
        <v>402</v>
      </c>
      <c r="B1585" s="68" t="s">
        <v>313</v>
      </c>
      <c r="C1585" s="57">
        <v>44498</v>
      </c>
      <c r="D1585" s="17">
        <v>44500</v>
      </c>
      <c r="E1585" s="68" t="s">
        <v>490</v>
      </c>
      <c r="F1585" s="15" t="s">
        <v>491</v>
      </c>
      <c r="G1585" s="16">
        <v>62.5</v>
      </c>
      <c r="H1585" s="2">
        <v>44485</v>
      </c>
      <c r="I1585" s="17">
        <v>44500</v>
      </c>
      <c r="J1585">
        <f t="shared" si="96"/>
        <v>16</v>
      </c>
      <c r="K1585" s="2">
        <f t="shared" si="97"/>
        <v>44492.5</v>
      </c>
      <c r="L1585" s="82">
        <v>44498.5</v>
      </c>
      <c r="M1585" s="79">
        <v>44498.5</v>
      </c>
      <c r="O1585">
        <f t="shared" si="98"/>
        <v>6</v>
      </c>
      <c r="P1585" s="3">
        <f t="shared" si="99"/>
        <v>375</v>
      </c>
    </row>
    <row r="1586" spans="1:16" x14ac:dyDescent="0.35">
      <c r="A1586" t="s">
        <v>402</v>
      </c>
      <c r="B1586" s="68" t="s">
        <v>313</v>
      </c>
      <c r="C1586" s="57">
        <v>44498</v>
      </c>
      <c r="D1586" s="17">
        <v>44500</v>
      </c>
      <c r="E1586" s="68" t="s">
        <v>494</v>
      </c>
      <c r="F1586" s="15" t="s">
        <v>495</v>
      </c>
      <c r="G1586" s="16">
        <v>21.49</v>
      </c>
      <c r="H1586" s="2">
        <v>44485</v>
      </c>
      <c r="I1586" s="17">
        <v>44500</v>
      </c>
      <c r="J1586">
        <f t="shared" si="96"/>
        <v>16</v>
      </c>
      <c r="K1586" s="2">
        <f t="shared" si="97"/>
        <v>44492.5</v>
      </c>
      <c r="L1586" s="82">
        <v>44498.5</v>
      </c>
      <c r="M1586" s="82">
        <v>44498.5</v>
      </c>
      <c r="O1586">
        <f t="shared" si="98"/>
        <v>6</v>
      </c>
      <c r="P1586" s="3">
        <f t="shared" si="99"/>
        <v>128.94</v>
      </c>
    </row>
    <row r="1587" spans="1:16" x14ac:dyDescent="0.35">
      <c r="A1587" t="s">
        <v>402</v>
      </c>
      <c r="B1587" s="68" t="s">
        <v>313</v>
      </c>
      <c r="C1587" s="57">
        <v>44498</v>
      </c>
      <c r="D1587" s="17">
        <v>44500</v>
      </c>
      <c r="E1587" s="68" t="s">
        <v>496</v>
      </c>
      <c r="F1587" s="15" t="s">
        <v>497</v>
      </c>
      <c r="G1587" s="16">
        <v>5.83</v>
      </c>
      <c r="H1587" s="2">
        <v>44485</v>
      </c>
      <c r="I1587" s="17">
        <v>44500</v>
      </c>
      <c r="J1587">
        <f t="shared" si="96"/>
        <v>16</v>
      </c>
      <c r="K1587" s="2">
        <f t="shared" si="97"/>
        <v>44492.5</v>
      </c>
      <c r="L1587" s="82">
        <v>44498.5</v>
      </c>
      <c r="M1587" s="82">
        <v>44498.5</v>
      </c>
      <c r="O1587">
        <f t="shared" si="98"/>
        <v>6</v>
      </c>
      <c r="P1587" s="3">
        <f t="shared" si="99"/>
        <v>34.980000000000004</v>
      </c>
    </row>
    <row r="1588" spans="1:16" x14ac:dyDescent="0.35">
      <c r="A1588" t="s">
        <v>402</v>
      </c>
      <c r="B1588" s="68" t="s">
        <v>313</v>
      </c>
      <c r="C1588" s="57">
        <v>44498</v>
      </c>
      <c r="D1588" s="17">
        <v>44500</v>
      </c>
      <c r="E1588" s="68" t="s">
        <v>498</v>
      </c>
      <c r="F1588" s="15" t="s">
        <v>499</v>
      </c>
      <c r="G1588" s="16">
        <v>1.45</v>
      </c>
      <c r="H1588" s="2">
        <v>44485</v>
      </c>
      <c r="I1588" s="17">
        <v>44500</v>
      </c>
      <c r="J1588">
        <f t="shared" si="96"/>
        <v>16</v>
      </c>
      <c r="K1588" s="2">
        <f t="shared" si="97"/>
        <v>44492.5</v>
      </c>
      <c r="L1588" s="82">
        <v>44498.5</v>
      </c>
      <c r="M1588" s="82">
        <v>44498.5</v>
      </c>
      <c r="O1588">
        <f t="shared" si="98"/>
        <v>6</v>
      </c>
      <c r="P1588" s="3">
        <f t="shared" si="99"/>
        <v>8.6999999999999993</v>
      </c>
    </row>
    <row r="1589" spans="1:16" x14ac:dyDescent="0.35">
      <c r="A1589" t="s">
        <v>402</v>
      </c>
      <c r="B1589" s="68" t="s">
        <v>313</v>
      </c>
      <c r="C1589" s="57">
        <v>44498</v>
      </c>
      <c r="D1589" s="17">
        <v>44500</v>
      </c>
      <c r="E1589" s="68" t="s">
        <v>500</v>
      </c>
      <c r="F1589" s="15" t="s">
        <v>501</v>
      </c>
      <c r="G1589" s="16">
        <v>2.5499999999999998</v>
      </c>
      <c r="H1589" s="2">
        <v>44485</v>
      </c>
      <c r="I1589" s="17">
        <v>44500</v>
      </c>
      <c r="J1589">
        <f t="shared" si="96"/>
        <v>16</v>
      </c>
      <c r="K1589" s="2">
        <f t="shared" si="97"/>
        <v>44492.5</v>
      </c>
      <c r="L1589" s="82">
        <v>44498.5</v>
      </c>
      <c r="M1589" s="82">
        <v>44498.5</v>
      </c>
      <c r="O1589">
        <f t="shared" si="98"/>
        <v>6</v>
      </c>
      <c r="P1589" s="3">
        <f t="shared" si="99"/>
        <v>15.299999999999999</v>
      </c>
    </row>
    <row r="1590" spans="1:16" x14ac:dyDescent="0.35">
      <c r="A1590" t="s">
        <v>402</v>
      </c>
      <c r="B1590" s="68" t="s">
        <v>313</v>
      </c>
      <c r="C1590" s="57">
        <v>44498</v>
      </c>
      <c r="D1590" s="17">
        <v>44500</v>
      </c>
      <c r="E1590" s="68" t="s">
        <v>430</v>
      </c>
      <c r="F1590" s="15" t="s">
        <v>431</v>
      </c>
      <c r="G1590" s="16">
        <v>153.72</v>
      </c>
      <c r="H1590" s="2">
        <v>44485</v>
      </c>
      <c r="I1590" s="17">
        <v>44500</v>
      </c>
      <c r="J1590">
        <f t="shared" si="96"/>
        <v>16</v>
      </c>
      <c r="K1590" s="2">
        <f t="shared" si="97"/>
        <v>44492.5</v>
      </c>
      <c r="L1590" s="82">
        <v>44498.5</v>
      </c>
      <c r="M1590" s="82">
        <v>44498.5</v>
      </c>
      <c r="O1590">
        <f t="shared" si="98"/>
        <v>6</v>
      </c>
      <c r="P1590" s="3">
        <f t="shared" si="99"/>
        <v>922.31999999999994</v>
      </c>
    </row>
    <row r="1591" spans="1:16" x14ac:dyDescent="0.35">
      <c r="A1591" t="s">
        <v>402</v>
      </c>
      <c r="B1591" s="68" t="s">
        <v>313</v>
      </c>
      <c r="C1591" s="57">
        <v>44498</v>
      </c>
      <c r="D1591" s="17">
        <v>44500</v>
      </c>
      <c r="E1591" s="68" t="s">
        <v>432</v>
      </c>
      <c r="F1591" s="15" t="s">
        <v>433</v>
      </c>
      <c r="G1591" s="16">
        <v>418.97</v>
      </c>
      <c r="H1591" s="2">
        <v>44485</v>
      </c>
      <c r="I1591" s="17">
        <v>44500</v>
      </c>
      <c r="J1591">
        <f t="shared" si="96"/>
        <v>16</v>
      </c>
      <c r="K1591" s="2">
        <f t="shared" si="97"/>
        <v>44492.5</v>
      </c>
      <c r="L1591" s="82">
        <v>44498.5</v>
      </c>
      <c r="M1591" s="82">
        <v>44498.5</v>
      </c>
      <c r="O1591">
        <f t="shared" si="98"/>
        <v>6</v>
      </c>
      <c r="P1591" s="3">
        <f t="shared" si="99"/>
        <v>2513.8200000000002</v>
      </c>
    </row>
    <row r="1592" spans="1:16" x14ac:dyDescent="0.35">
      <c r="A1592" t="s">
        <v>402</v>
      </c>
      <c r="B1592" s="68" t="s">
        <v>313</v>
      </c>
      <c r="C1592" s="57">
        <v>44498</v>
      </c>
      <c r="D1592" s="17">
        <v>44500</v>
      </c>
      <c r="E1592" s="68" t="s">
        <v>434</v>
      </c>
      <c r="F1592" s="15" t="s">
        <v>435</v>
      </c>
      <c r="G1592" s="16">
        <v>701.54</v>
      </c>
      <c r="H1592" s="2">
        <v>44485</v>
      </c>
      <c r="I1592" s="17">
        <v>44500</v>
      </c>
      <c r="J1592">
        <f t="shared" si="96"/>
        <v>16</v>
      </c>
      <c r="K1592" s="2">
        <f t="shared" si="97"/>
        <v>44492.5</v>
      </c>
      <c r="L1592" s="82">
        <v>44498.5</v>
      </c>
      <c r="M1592" s="82">
        <v>44498.5</v>
      </c>
      <c r="O1592">
        <f t="shared" si="98"/>
        <v>6</v>
      </c>
      <c r="P1592" s="3">
        <f t="shared" si="99"/>
        <v>4209.24</v>
      </c>
    </row>
    <row r="1593" spans="1:16" x14ac:dyDescent="0.35">
      <c r="A1593" t="s">
        <v>402</v>
      </c>
      <c r="B1593" s="68" t="s">
        <v>313</v>
      </c>
      <c r="C1593" s="57">
        <v>44498</v>
      </c>
      <c r="D1593" s="17">
        <v>44500</v>
      </c>
      <c r="E1593" s="68" t="s">
        <v>440</v>
      </c>
      <c r="F1593" s="15" t="s">
        <v>441</v>
      </c>
      <c r="G1593" s="16">
        <v>3.34</v>
      </c>
      <c r="H1593" s="2">
        <v>44485</v>
      </c>
      <c r="I1593" s="17">
        <v>44500</v>
      </c>
      <c r="J1593">
        <f t="shared" si="96"/>
        <v>16</v>
      </c>
      <c r="K1593" s="2">
        <f t="shared" si="97"/>
        <v>44492.5</v>
      </c>
      <c r="L1593" s="82">
        <v>44498.5</v>
      </c>
      <c r="M1593" s="79">
        <v>44496.5</v>
      </c>
      <c r="O1593">
        <f t="shared" si="98"/>
        <v>4</v>
      </c>
      <c r="P1593" s="3">
        <f t="shared" si="99"/>
        <v>13.36</v>
      </c>
    </row>
    <row r="1594" spans="1:16" x14ac:dyDescent="0.35">
      <c r="A1594" t="s">
        <v>402</v>
      </c>
      <c r="B1594" s="68" t="s">
        <v>313</v>
      </c>
      <c r="C1594" s="57">
        <v>44498</v>
      </c>
      <c r="D1594" s="17">
        <v>44500</v>
      </c>
      <c r="E1594" s="68" t="s">
        <v>442</v>
      </c>
      <c r="F1594" s="15" t="s">
        <v>443</v>
      </c>
      <c r="G1594" s="16">
        <v>21</v>
      </c>
      <c r="H1594" s="2">
        <v>44485</v>
      </c>
      <c r="I1594" s="17">
        <v>44500</v>
      </c>
      <c r="J1594">
        <f t="shared" si="96"/>
        <v>16</v>
      </c>
      <c r="K1594" s="2">
        <f t="shared" si="97"/>
        <v>44492.5</v>
      </c>
      <c r="L1594" s="82">
        <v>44498.5</v>
      </c>
      <c r="M1594" s="82">
        <v>44498.5</v>
      </c>
      <c r="O1594">
        <f t="shared" si="98"/>
        <v>6</v>
      </c>
      <c r="P1594" s="3">
        <f t="shared" si="99"/>
        <v>126</v>
      </c>
    </row>
    <row r="1595" spans="1:16" x14ac:dyDescent="0.35">
      <c r="A1595" t="s">
        <v>402</v>
      </c>
      <c r="B1595" s="68" t="s">
        <v>313</v>
      </c>
      <c r="C1595" s="57">
        <v>44498</v>
      </c>
      <c r="D1595" s="17">
        <v>44500</v>
      </c>
      <c r="E1595" s="68" t="s">
        <v>478</v>
      </c>
      <c r="F1595" s="15" t="s">
        <v>479</v>
      </c>
      <c r="G1595" s="16">
        <v>210.42000000000002</v>
      </c>
      <c r="H1595" s="2">
        <v>44485</v>
      </c>
      <c r="I1595" s="17">
        <v>44500</v>
      </c>
      <c r="J1595">
        <f t="shared" si="96"/>
        <v>16</v>
      </c>
      <c r="K1595" s="2">
        <f t="shared" si="97"/>
        <v>44492.5</v>
      </c>
      <c r="L1595" s="82">
        <v>44498.5</v>
      </c>
      <c r="M1595" s="82">
        <v>44498.5</v>
      </c>
      <c r="O1595">
        <f t="shared" si="98"/>
        <v>6</v>
      </c>
      <c r="P1595" s="3">
        <f t="shared" si="99"/>
        <v>1262.52</v>
      </c>
    </row>
    <row r="1596" spans="1:16" x14ac:dyDescent="0.35">
      <c r="A1596" t="s">
        <v>402</v>
      </c>
      <c r="B1596" s="68" t="s">
        <v>313</v>
      </c>
      <c r="C1596" s="57">
        <v>44498</v>
      </c>
      <c r="D1596" s="17">
        <v>44500</v>
      </c>
      <c r="E1596" s="68" t="s">
        <v>480</v>
      </c>
      <c r="F1596" s="15" t="s">
        <v>481</v>
      </c>
      <c r="G1596" s="16">
        <v>54.17</v>
      </c>
      <c r="H1596" s="2">
        <v>44485</v>
      </c>
      <c r="I1596" s="17">
        <v>44500</v>
      </c>
      <c r="J1596">
        <f t="shared" si="96"/>
        <v>16</v>
      </c>
      <c r="K1596" s="2">
        <f t="shared" si="97"/>
        <v>44492.5</v>
      </c>
      <c r="L1596" s="82">
        <v>44498.5</v>
      </c>
      <c r="M1596" s="82">
        <v>44498.5</v>
      </c>
      <c r="O1596">
        <f t="shared" si="98"/>
        <v>6</v>
      </c>
      <c r="P1596" s="3">
        <f t="shared" si="99"/>
        <v>325.02</v>
      </c>
    </row>
    <row r="1597" spans="1:16" x14ac:dyDescent="0.35">
      <c r="A1597" t="s">
        <v>402</v>
      </c>
      <c r="B1597" s="68" t="s">
        <v>313</v>
      </c>
      <c r="C1597" s="57">
        <v>44498</v>
      </c>
      <c r="D1597" s="17">
        <v>44500</v>
      </c>
      <c r="E1597" s="68" t="s">
        <v>488</v>
      </c>
      <c r="F1597" s="15" t="s">
        <v>489</v>
      </c>
      <c r="G1597" s="16">
        <v>22.75</v>
      </c>
      <c r="H1597" s="2">
        <v>44485</v>
      </c>
      <c r="I1597" s="17">
        <v>44500</v>
      </c>
      <c r="J1597">
        <f t="shared" si="96"/>
        <v>16</v>
      </c>
      <c r="K1597" s="2">
        <f t="shared" si="97"/>
        <v>44492.5</v>
      </c>
      <c r="L1597" s="82">
        <v>44498.5</v>
      </c>
      <c r="M1597" s="79">
        <v>44515.5</v>
      </c>
      <c r="O1597">
        <f t="shared" si="98"/>
        <v>23</v>
      </c>
      <c r="P1597" s="3">
        <f t="shared" si="99"/>
        <v>523.25</v>
      </c>
    </row>
    <row r="1598" spans="1:16" x14ac:dyDescent="0.35">
      <c r="A1598" t="s">
        <v>402</v>
      </c>
      <c r="B1598" s="68" t="s">
        <v>313</v>
      </c>
      <c r="C1598" s="57">
        <v>44498</v>
      </c>
      <c r="D1598" s="17">
        <v>44500</v>
      </c>
      <c r="E1598" s="68" t="s">
        <v>444</v>
      </c>
      <c r="F1598" s="15" t="s">
        <v>445</v>
      </c>
      <c r="G1598" s="16">
        <v>169.75</v>
      </c>
      <c r="H1598" s="2">
        <v>44485</v>
      </c>
      <c r="I1598" s="17">
        <v>44500</v>
      </c>
      <c r="J1598">
        <f t="shared" si="96"/>
        <v>16</v>
      </c>
      <c r="K1598" s="2">
        <f t="shared" si="97"/>
        <v>44492.5</v>
      </c>
      <c r="L1598" s="82">
        <v>44498.5</v>
      </c>
      <c r="M1598" s="82">
        <v>44498.5</v>
      </c>
      <c r="O1598">
        <f t="shared" si="98"/>
        <v>6</v>
      </c>
      <c r="P1598" s="3">
        <f t="shared" si="99"/>
        <v>1018.5</v>
      </c>
    </row>
    <row r="1599" spans="1:16" x14ac:dyDescent="0.35">
      <c r="A1599" t="s">
        <v>402</v>
      </c>
      <c r="B1599" s="68" t="s">
        <v>313</v>
      </c>
      <c r="C1599" s="57">
        <v>44498</v>
      </c>
      <c r="D1599" s="17">
        <v>44500</v>
      </c>
      <c r="E1599" s="68" t="s">
        <v>494</v>
      </c>
      <c r="F1599" s="15" t="s">
        <v>495</v>
      </c>
      <c r="G1599" s="16">
        <v>56.67</v>
      </c>
      <c r="H1599" s="2">
        <v>44485</v>
      </c>
      <c r="I1599" s="17">
        <v>44500</v>
      </c>
      <c r="J1599">
        <f t="shared" si="96"/>
        <v>16</v>
      </c>
      <c r="K1599" s="2">
        <f t="shared" si="97"/>
        <v>44492.5</v>
      </c>
      <c r="L1599" s="82">
        <v>44498.5</v>
      </c>
      <c r="M1599" s="82">
        <v>44498.5</v>
      </c>
      <c r="O1599">
        <f t="shared" si="98"/>
        <v>6</v>
      </c>
      <c r="P1599" s="3">
        <f t="shared" si="99"/>
        <v>340.02</v>
      </c>
    </row>
    <row r="1600" spans="1:16" x14ac:dyDescent="0.35">
      <c r="A1600" t="s">
        <v>402</v>
      </c>
      <c r="B1600" s="68" t="s">
        <v>313</v>
      </c>
      <c r="C1600" s="57">
        <v>44498</v>
      </c>
      <c r="D1600" s="17">
        <v>44500</v>
      </c>
      <c r="E1600" s="68" t="s">
        <v>432</v>
      </c>
      <c r="F1600" s="15" t="s">
        <v>433</v>
      </c>
      <c r="G1600" s="16">
        <v>295.32</v>
      </c>
      <c r="H1600" s="2">
        <v>44485</v>
      </c>
      <c r="I1600" s="17">
        <v>44500</v>
      </c>
      <c r="J1600">
        <f t="shared" si="96"/>
        <v>16</v>
      </c>
      <c r="K1600" s="2">
        <f t="shared" si="97"/>
        <v>44492.5</v>
      </c>
      <c r="L1600" s="82">
        <v>44498.5</v>
      </c>
      <c r="M1600" s="82">
        <v>44498.5</v>
      </c>
      <c r="O1600">
        <f t="shared" si="98"/>
        <v>6</v>
      </c>
      <c r="P1600" s="3">
        <f t="shared" si="99"/>
        <v>1771.92</v>
      </c>
    </row>
    <row r="1601" spans="1:16" x14ac:dyDescent="0.35">
      <c r="A1601" t="s">
        <v>402</v>
      </c>
      <c r="B1601" s="68" t="s">
        <v>313</v>
      </c>
      <c r="C1601" s="57">
        <v>44498</v>
      </c>
      <c r="D1601" s="17">
        <v>44500</v>
      </c>
      <c r="E1601" s="68" t="s">
        <v>434</v>
      </c>
      <c r="F1601" s="15" t="s">
        <v>435</v>
      </c>
      <c r="G1601" s="16">
        <v>319.92999999999995</v>
      </c>
      <c r="H1601" s="2">
        <v>44485</v>
      </c>
      <c r="I1601" s="17">
        <v>44500</v>
      </c>
      <c r="J1601">
        <f t="shared" si="96"/>
        <v>16</v>
      </c>
      <c r="K1601" s="2">
        <f t="shared" si="97"/>
        <v>44492.5</v>
      </c>
      <c r="L1601" s="82">
        <v>44498.5</v>
      </c>
      <c r="M1601" s="82">
        <v>44498.5</v>
      </c>
      <c r="O1601">
        <f t="shared" si="98"/>
        <v>6</v>
      </c>
      <c r="P1601" s="3">
        <f t="shared" si="99"/>
        <v>1919.5799999999997</v>
      </c>
    </row>
    <row r="1602" spans="1:16" x14ac:dyDescent="0.35">
      <c r="A1602" t="s">
        <v>402</v>
      </c>
      <c r="B1602" s="68" t="s">
        <v>313</v>
      </c>
      <c r="C1602" s="57">
        <v>44498</v>
      </c>
      <c r="D1602" s="17">
        <v>44500</v>
      </c>
      <c r="E1602" s="68" t="s">
        <v>488</v>
      </c>
      <c r="F1602" s="15" t="s">
        <v>489</v>
      </c>
      <c r="G1602" s="16">
        <v>43.19</v>
      </c>
      <c r="H1602" s="2">
        <v>44485</v>
      </c>
      <c r="I1602" s="17">
        <v>44500</v>
      </c>
      <c r="J1602">
        <f t="shared" si="96"/>
        <v>16</v>
      </c>
      <c r="K1602" s="2">
        <f t="shared" si="97"/>
        <v>44492.5</v>
      </c>
      <c r="L1602" s="82">
        <v>44498.5</v>
      </c>
      <c r="M1602" s="79">
        <v>44515.5</v>
      </c>
      <c r="O1602">
        <f t="shared" si="98"/>
        <v>23</v>
      </c>
      <c r="P1602" s="3">
        <f t="shared" si="99"/>
        <v>993.36999999999989</v>
      </c>
    </row>
    <row r="1603" spans="1:16" x14ac:dyDescent="0.35">
      <c r="A1603" t="s">
        <v>402</v>
      </c>
      <c r="B1603" s="68" t="s">
        <v>313</v>
      </c>
      <c r="C1603" s="57">
        <v>44498</v>
      </c>
      <c r="D1603" s="17">
        <v>44500</v>
      </c>
      <c r="E1603" s="68" t="s">
        <v>494</v>
      </c>
      <c r="F1603" s="15" t="s">
        <v>495</v>
      </c>
      <c r="G1603" s="16">
        <v>318.42</v>
      </c>
      <c r="H1603" s="2">
        <v>44485</v>
      </c>
      <c r="I1603" s="17">
        <v>44500</v>
      </c>
      <c r="J1603">
        <f t="shared" si="96"/>
        <v>16</v>
      </c>
      <c r="K1603" s="2">
        <f t="shared" si="97"/>
        <v>44492.5</v>
      </c>
      <c r="L1603" s="82">
        <v>44498.5</v>
      </c>
      <c r="M1603" s="82">
        <v>44498.5</v>
      </c>
      <c r="O1603">
        <f t="shared" si="98"/>
        <v>6</v>
      </c>
      <c r="P1603" s="3">
        <f t="shared" si="99"/>
        <v>1910.52</v>
      </c>
    </row>
    <row r="1604" spans="1:16" x14ac:dyDescent="0.35">
      <c r="A1604" t="s">
        <v>402</v>
      </c>
      <c r="B1604" s="68" t="s">
        <v>313</v>
      </c>
      <c r="C1604" s="57">
        <v>44498</v>
      </c>
      <c r="D1604" s="17">
        <v>44500</v>
      </c>
      <c r="E1604" s="68" t="s">
        <v>498</v>
      </c>
      <c r="F1604" s="15" t="s">
        <v>499</v>
      </c>
      <c r="G1604" s="16">
        <v>42.73</v>
      </c>
      <c r="H1604" s="2">
        <v>44485</v>
      </c>
      <c r="I1604" s="17">
        <v>44500</v>
      </c>
      <c r="J1604">
        <f t="shared" si="96"/>
        <v>16</v>
      </c>
      <c r="K1604" s="2">
        <f t="shared" si="97"/>
        <v>44492.5</v>
      </c>
      <c r="L1604" s="82">
        <v>44498.5</v>
      </c>
      <c r="M1604" s="82">
        <v>44498.5</v>
      </c>
      <c r="O1604">
        <f t="shared" si="98"/>
        <v>6</v>
      </c>
      <c r="P1604" s="3">
        <f t="shared" si="99"/>
        <v>256.38</v>
      </c>
    </row>
    <row r="1605" spans="1:16" x14ac:dyDescent="0.35">
      <c r="A1605" t="s">
        <v>402</v>
      </c>
      <c r="B1605" s="68" t="s">
        <v>313</v>
      </c>
      <c r="C1605" s="57">
        <v>44498</v>
      </c>
      <c r="D1605" s="17">
        <v>44500</v>
      </c>
      <c r="E1605" s="68" t="s">
        <v>430</v>
      </c>
      <c r="F1605" s="15" t="s">
        <v>431</v>
      </c>
      <c r="G1605" s="16">
        <v>419538.7900000001</v>
      </c>
      <c r="H1605" s="2">
        <v>44485</v>
      </c>
      <c r="I1605" s="17">
        <v>44500</v>
      </c>
      <c r="J1605">
        <f t="shared" si="96"/>
        <v>16</v>
      </c>
      <c r="K1605" s="2">
        <f t="shared" si="97"/>
        <v>44492.5</v>
      </c>
      <c r="L1605" s="82">
        <v>44498.5</v>
      </c>
      <c r="M1605" s="82">
        <v>44498.5</v>
      </c>
      <c r="O1605">
        <f t="shared" si="98"/>
        <v>6</v>
      </c>
      <c r="P1605" s="3">
        <f t="shared" si="99"/>
        <v>2517232.7400000007</v>
      </c>
    </row>
    <row r="1606" spans="1:16" x14ac:dyDescent="0.35">
      <c r="A1606" t="s">
        <v>402</v>
      </c>
      <c r="B1606" s="68" t="s">
        <v>313</v>
      </c>
      <c r="C1606" s="57">
        <v>44498</v>
      </c>
      <c r="D1606" s="17">
        <v>44500</v>
      </c>
      <c r="E1606" s="68" t="s">
        <v>456</v>
      </c>
      <c r="F1606" s="15" t="s">
        <v>457</v>
      </c>
      <c r="G1606" s="16">
        <v>107679.50999999997</v>
      </c>
      <c r="H1606" s="2">
        <v>44485</v>
      </c>
      <c r="I1606" s="17">
        <v>44500</v>
      </c>
      <c r="J1606">
        <f t="shared" si="96"/>
        <v>16</v>
      </c>
      <c r="K1606" s="2">
        <f t="shared" si="97"/>
        <v>44492.5</v>
      </c>
      <c r="L1606" s="82">
        <v>44498.5</v>
      </c>
      <c r="M1606" s="82">
        <v>44498.5</v>
      </c>
      <c r="O1606">
        <f t="shared" si="98"/>
        <v>6</v>
      </c>
      <c r="P1606" s="3">
        <f t="shared" si="99"/>
        <v>646077.05999999982</v>
      </c>
    </row>
    <row r="1607" spans="1:16" x14ac:dyDescent="0.35">
      <c r="A1607" t="s">
        <v>402</v>
      </c>
      <c r="B1607" s="68" t="s">
        <v>313</v>
      </c>
      <c r="C1607" s="57">
        <v>44498</v>
      </c>
      <c r="D1607" s="17">
        <v>44500</v>
      </c>
      <c r="E1607" s="68" t="s">
        <v>432</v>
      </c>
      <c r="F1607" s="15" t="s">
        <v>433</v>
      </c>
      <c r="G1607" s="16">
        <v>1409837.2400000037</v>
      </c>
      <c r="H1607" s="2">
        <v>44485</v>
      </c>
      <c r="I1607" s="17">
        <v>44500</v>
      </c>
      <c r="J1607">
        <f t="shared" si="96"/>
        <v>16</v>
      </c>
      <c r="K1607" s="2">
        <f t="shared" si="97"/>
        <v>44492.5</v>
      </c>
      <c r="L1607" s="82">
        <v>44498.5</v>
      </c>
      <c r="M1607" s="82">
        <v>44498.5</v>
      </c>
      <c r="O1607">
        <f t="shared" si="98"/>
        <v>6</v>
      </c>
      <c r="P1607" s="3">
        <f t="shared" si="99"/>
        <v>8459023.4400000218</v>
      </c>
    </row>
    <row r="1608" spans="1:16" x14ac:dyDescent="0.35">
      <c r="A1608" t="s">
        <v>402</v>
      </c>
      <c r="B1608" s="68" t="s">
        <v>313</v>
      </c>
      <c r="C1608" s="57">
        <v>44498</v>
      </c>
      <c r="D1608" s="17">
        <v>44500</v>
      </c>
      <c r="E1608" s="68" t="s">
        <v>434</v>
      </c>
      <c r="F1608" s="15" t="s">
        <v>435</v>
      </c>
      <c r="G1608" s="16">
        <v>2080472.3300000017</v>
      </c>
      <c r="H1608" s="2">
        <v>44485</v>
      </c>
      <c r="I1608" s="17">
        <v>44500</v>
      </c>
      <c r="J1608">
        <f t="shared" si="96"/>
        <v>16</v>
      </c>
      <c r="K1608" s="2">
        <f t="shared" si="97"/>
        <v>44492.5</v>
      </c>
      <c r="L1608" s="82">
        <v>44498.5</v>
      </c>
      <c r="M1608" s="82">
        <v>44498.5</v>
      </c>
      <c r="O1608">
        <f t="shared" si="98"/>
        <v>6</v>
      </c>
      <c r="P1608" s="3">
        <f t="shared" si="99"/>
        <v>12482833.98000001</v>
      </c>
    </row>
    <row r="1609" spans="1:16" x14ac:dyDescent="0.35">
      <c r="A1609" t="s">
        <v>402</v>
      </c>
      <c r="B1609" s="68" t="s">
        <v>313</v>
      </c>
      <c r="C1609" s="57">
        <v>44498</v>
      </c>
      <c r="D1609" s="17">
        <v>44500</v>
      </c>
      <c r="E1609" s="68" t="s">
        <v>436</v>
      </c>
      <c r="F1609" s="15" t="s">
        <v>437</v>
      </c>
      <c r="G1609" s="16">
        <v>330122.97999999992</v>
      </c>
      <c r="H1609" s="2">
        <v>44485</v>
      </c>
      <c r="I1609" s="17">
        <v>44500</v>
      </c>
      <c r="J1609">
        <f t="shared" si="96"/>
        <v>16</v>
      </c>
      <c r="K1609" s="2">
        <f t="shared" si="97"/>
        <v>44492.5</v>
      </c>
      <c r="L1609" s="82">
        <v>44498.5</v>
      </c>
      <c r="M1609" s="82">
        <v>44498.5</v>
      </c>
      <c r="O1609">
        <f t="shared" si="98"/>
        <v>6</v>
      </c>
      <c r="P1609" s="3">
        <f t="shared" si="99"/>
        <v>1980737.8799999994</v>
      </c>
    </row>
    <row r="1610" spans="1:16" x14ac:dyDescent="0.35">
      <c r="A1610" t="s">
        <v>402</v>
      </c>
      <c r="B1610" s="68" t="s">
        <v>313</v>
      </c>
      <c r="C1610" s="57">
        <v>44498</v>
      </c>
      <c r="D1610" s="17">
        <v>44500</v>
      </c>
      <c r="E1610" s="68" t="s">
        <v>438</v>
      </c>
      <c r="F1610" s="15" t="s">
        <v>439</v>
      </c>
      <c r="G1610" s="16">
        <v>352585.12000000011</v>
      </c>
      <c r="H1610" s="2">
        <v>44485</v>
      </c>
      <c r="I1610" s="17">
        <v>44500</v>
      </c>
      <c r="J1610">
        <f t="shared" ref="J1610:J1673" si="100">I1610-H1610+1</f>
        <v>16</v>
      </c>
      <c r="K1610" s="2">
        <f t="shared" ref="K1610:K1673" si="101">(H1610+I1610)/2</f>
        <v>44492.5</v>
      </c>
      <c r="L1610" s="82">
        <v>44498.5</v>
      </c>
      <c r="M1610" s="82">
        <v>44498.5</v>
      </c>
      <c r="O1610">
        <f t="shared" ref="O1610:O1673" si="102">M1610-K1610</f>
        <v>6</v>
      </c>
      <c r="P1610" s="3">
        <f t="shared" ref="P1610:P1673" si="103">G1610*O1610</f>
        <v>2115510.7200000007</v>
      </c>
    </row>
    <row r="1611" spans="1:16" x14ac:dyDescent="0.35">
      <c r="A1611" t="s">
        <v>402</v>
      </c>
      <c r="B1611" s="68" t="s">
        <v>313</v>
      </c>
      <c r="C1611" s="57">
        <v>44498</v>
      </c>
      <c r="D1611" s="17">
        <v>44500</v>
      </c>
      <c r="E1611" s="68" t="s">
        <v>568</v>
      </c>
      <c r="F1611" s="15" t="s">
        <v>569</v>
      </c>
      <c r="G1611" s="16">
        <v>400</v>
      </c>
      <c r="H1611" s="2">
        <v>44485</v>
      </c>
      <c r="I1611" s="17">
        <v>44500</v>
      </c>
      <c r="J1611">
        <f t="shared" si="100"/>
        <v>16</v>
      </c>
      <c r="K1611" s="2">
        <f t="shared" si="101"/>
        <v>44492.5</v>
      </c>
      <c r="L1611" s="82">
        <v>44498.5</v>
      </c>
      <c r="M1611" s="79">
        <v>44498.5</v>
      </c>
      <c r="O1611">
        <f t="shared" si="102"/>
        <v>6</v>
      </c>
      <c r="P1611" s="3">
        <f t="shared" si="103"/>
        <v>2400</v>
      </c>
    </row>
    <row r="1612" spans="1:16" x14ac:dyDescent="0.35">
      <c r="A1612" t="s">
        <v>402</v>
      </c>
      <c r="B1612" s="68" t="s">
        <v>313</v>
      </c>
      <c r="C1612" s="57">
        <v>44498</v>
      </c>
      <c r="D1612" s="17">
        <v>44500</v>
      </c>
      <c r="E1612" s="68" t="s">
        <v>440</v>
      </c>
      <c r="F1612" s="15" t="s">
        <v>441</v>
      </c>
      <c r="G1612" s="16">
        <f>31177.4100000003+6.68</f>
        <v>31184.090000000302</v>
      </c>
      <c r="H1612" s="2">
        <v>44485</v>
      </c>
      <c r="I1612" s="17">
        <v>44500</v>
      </c>
      <c r="J1612">
        <f t="shared" si="100"/>
        <v>16</v>
      </c>
      <c r="K1612" s="2">
        <f t="shared" si="101"/>
        <v>44492.5</v>
      </c>
      <c r="L1612" s="82">
        <v>44498.5</v>
      </c>
      <c r="M1612" s="79">
        <v>44496.5</v>
      </c>
      <c r="O1612">
        <f t="shared" si="102"/>
        <v>4</v>
      </c>
      <c r="P1612" s="3">
        <f t="shared" si="103"/>
        <v>124736.36000000121</v>
      </c>
    </row>
    <row r="1613" spans="1:16" x14ac:dyDescent="0.35">
      <c r="A1613" t="s">
        <v>402</v>
      </c>
      <c r="B1613" s="68" t="s">
        <v>313</v>
      </c>
      <c r="C1613" s="57">
        <v>44498</v>
      </c>
      <c r="D1613" s="17">
        <v>44500</v>
      </c>
      <c r="E1613" s="68" t="s">
        <v>468</v>
      </c>
      <c r="F1613" s="15" t="s">
        <v>469</v>
      </c>
      <c r="G1613" s="16">
        <v>802.72000000000912</v>
      </c>
      <c r="H1613" s="2">
        <v>44485</v>
      </c>
      <c r="I1613" s="17">
        <v>44500</v>
      </c>
      <c r="J1613">
        <f t="shared" si="100"/>
        <v>16</v>
      </c>
      <c r="K1613" s="2">
        <f t="shared" si="101"/>
        <v>44492.5</v>
      </c>
      <c r="L1613" s="82">
        <v>44498.5</v>
      </c>
      <c r="M1613" s="82">
        <v>44498.5</v>
      </c>
      <c r="O1613">
        <f t="shared" si="102"/>
        <v>6</v>
      </c>
      <c r="P1613" s="3">
        <f t="shared" si="103"/>
        <v>4816.3200000000543</v>
      </c>
    </row>
    <row r="1614" spans="1:16" x14ac:dyDescent="0.35">
      <c r="A1614" t="s">
        <v>402</v>
      </c>
      <c r="B1614" s="68" t="s">
        <v>313</v>
      </c>
      <c r="C1614" s="57">
        <v>44498</v>
      </c>
      <c r="D1614" s="17">
        <v>44500</v>
      </c>
      <c r="E1614" s="68" t="s">
        <v>474</v>
      </c>
      <c r="F1614" s="15" t="s">
        <v>475</v>
      </c>
      <c r="G1614" s="16">
        <v>36612.739999999976</v>
      </c>
      <c r="H1614" s="2">
        <v>44485</v>
      </c>
      <c r="I1614" s="17">
        <v>44500</v>
      </c>
      <c r="J1614">
        <f t="shared" si="100"/>
        <v>16</v>
      </c>
      <c r="K1614" s="2">
        <f t="shared" si="101"/>
        <v>44492.5</v>
      </c>
      <c r="L1614" s="82">
        <v>44498.5</v>
      </c>
      <c r="M1614" s="79">
        <v>44498.5</v>
      </c>
      <c r="O1614">
        <f t="shared" si="102"/>
        <v>6</v>
      </c>
      <c r="P1614" s="3">
        <f t="shared" si="103"/>
        <v>219676.43999999986</v>
      </c>
    </row>
    <row r="1615" spans="1:16" x14ac:dyDescent="0.35">
      <c r="A1615" t="s">
        <v>402</v>
      </c>
      <c r="B1615" s="68" t="s">
        <v>313</v>
      </c>
      <c r="C1615" s="57">
        <v>44498</v>
      </c>
      <c r="D1615" s="17">
        <v>44500</v>
      </c>
      <c r="E1615" s="68" t="s">
        <v>442</v>
      </c>
      <c r="F1615" s="15" t="s">
        <v>443</v>
      </c>
      <c r="G1615" s="16">
        <f>81318.38+14.5</f>
        <v>81332.88</v>
      </c>
      <c r="H1615" s="2">
        <v>44485</v>
      </c>
      <c r="I1615" s="17">
        <v>44500</v>
      </c>
      <c r="J1615">
        <f t="shared" si="100"/>
        <v>16</v>
      </c>
      <c r="K1615" s="2">
        <f t="shared" si="101"/>
        <v>44492.5</v>
      </c>
      <c r="L1615" s="82">
        <v>44498.5</v>
      </c>
      <c r="M1615" s="82">
        <v>44498.5</v>
      </c>
      <c r="O1615">
        <f t="shared" si="102"/>
        <v>6</v>
      </c>
      <c r="P1615" s="3">
        <f t="shared" si="103"/>
        <v>487997.28</v>
      </c>
    </row>
    <row r="1616" spans="1:16" x14ac:dyDescent="0.35">
      <c r="A1616" t="s">
        <v>402</v>
      </c>
      <c r="B1616" s="68" t="s">
        <v>313</v>
      </c>
      <c r="C1616" s="57">
        <v>44498</v>
      </c>
      <c r="D1616" s="17">
        <v>44500</v>
      </c>
      <c r="E1616" s="68" t="s">
        <v>476</v>
      </c>
      <c r="F1616" s="15" t="s">
        <v>477</v>
      </c>
      <c r="G1616" s="16">
        <v>1225.4799999999636</v>
      </c>
      <c r="H1616" s="2">
        <v>44485</v>
      </c>
      <c r="I1616" s="17">
        <v>44500</v>
      </c>
      <c r="J1616">
        <f t="shared" si="100"/>
        <v>16</v>
      </c>
      <c r="K1616" s="2">
        <f t="shared" si="101"/>
        <v>44492.5</v>
      </c>
      <c r="L1616" s="82">
        <v>44498.5</v>
      </c>
      <c r="M1616" s="82">
        <v>44498.5</v>
      </c>
      <c r="O1616">
        <f t="shared" si="102"/>
        <v>6</v>
      </c>
      <c r="P1616" s="3">
        <f t="shared" si="103"/>
        <v>7352.8799999997818</v>
      </c>
    </row>
    <row r="1617" spans="1:16" x14ac:dyDescent="0.35">
      <c r="A1617" t="s">
        <v>402</v>
      </c>
      <c r="B1617" s="68" t="s">
        <v>313</v>
      </c>
      <c r="C1617" s="57">
        <v>44498</v>
      </c>
      <c r="D1617" s="17">
        <v>44500</v>
      </c>
      <c r="E1617" s="68" t="s">
        <v>578</v>
      </c>
      <c r="F1617" s="15" t="s">
        <v>579</v>
      </c>
      <c r="G1617" s="16">
        <f>61205.4799999999+6373.13</f>
        <v>67578.609999999899</v>
      </c>
      <c r="H1617" s="2">
        <v>44485</v>
      </c>
      <c r="I1617" s="17">
        <v>44500</v>
      </c>
      <c r="J1617">
        <f t="shared" si="100"/>
        <v>16</v>
      </c>
      <c r="K1617" s="2">
        <f t="shared" si="101"/>
        <v>44492.5</v>
      </c>
      <c r="L1617" s="82">
        <v>44498.5</v>
      </c>
      <c r="M1617" s="79">
        <v>44498.5</v>
      </c>
      <c r="O1617">
        <f t="shared" si="102"/>
        <v>6</v>
      </c>
      <c r="P1617" s="3">
        <f t="shared" si="103"/>
        <v>405471.65999999939</v>
      </c>
    </row>
    <row r="1618" spans="1:16" x14ac:dyDescent="0.35">
      <c r="A1618" t="s">
        <v>402</v>
      </c>
      <c r="B1618" s="68" t="s">
        <v>313</v>
      </c>
      <c r="C1618" s="57">
        <v>44498</v>
      </c>
      <c r="D1618" s="17">
        <v>44500</v>
      </c>
      <c r="E1618" s="68" t="s">
        <v>570</v>
      </c>
      <c r="F1618" s="15" t="s">
        <v>571</v>
      </c>
      <c r="G1618" s="16">
        <f>48802.96+3476.25</f>
        <v>52279.21</v>
      </c>
      <c r="H1618" s="2">
        <v>44485</v>
      </c>
      <c r="I1618" s="17">
        <v>44500</v>
      </c>
      <c r="J1618">
        <f t="shared" si="100"/>
        <v>16</v>
      </c>
      <c r="K1618" s="2">
        <f t="shared" si="101"/>
        <v>44492.5</v>
      </c>
      <c r="L1618" s="82">
        <v>44498.5</v>
      </c>
      <c r="M1618" s="82">
        <v>44498.5</v>
      </c>
      <c r="O1618">
        <f t="shared" si="102"/>
        <v>6</v>
      </c>
      <c r="P1618" s="3">
        <f t="shared" si="103"/>
        <v>313675.26</v>
      </c>
    </row>
    <row r="1619" spans="1:16" x14ac:dyDescent="0.35">
      <c r="A1619" t="s">
        <v>402</v>
      </c>
      <c r="B1619" s="68" t="s">
        <v>313</v>
      </c>
      <c r="C1619" s="57">
        <v>44498</v>
      </c>
      <c r="D1619" s="17">
        <v>44500</v>
      </c>
      <c r="E1619" s="68" t="s">
        <v>580</v>
      </c>
      <c r="F1619" s="15" t="s">
        <v>581</v>
      </c>
      <c r="G1619" s="16">
        <v>5515.2</v>
      </c>
      <c r="H1619" s="2">
        <v>44485</v>
      </c>
      <c r="I1619" s="17">
        <v>44500</v>
      </c>
      <c r="J1619">
        <f t="shared" si="100"/>
        <v>16</v>
      </c>
      <c r="K1619" s="2">
        <f t="shared" si="101"/>
        <v>44492.5</v>
      </c>
      <c r="L1619" s="82">
        <v>44498.5</v>
      </c>
      <c r="M1619" s="82">
        <v>44498.5</v>
      </c>
      <c r="O1619">
        <f t="shared" si="102"/>
        <v>6</v>
      </c>
      <c r="P1619" s="3">
        <f t="shared" si="103"/>
        <v>33091.199999999997</v>
      </c>
    </row>
    <row r="1620" spans="1:16" x14ac:dyDescent="0.35">
      <c r="A1620" t="s">
        <v>402</v>
      </c>
      <c r="B1620" s="68" t="s">
        <v>313</v>
      </c>
      <c r="C1620" s="57">
        <v>44498</v>
      </c>
      <c r="D1620" s="17">
        <v>44500</v>
      </c>
      <c r="E1620" s="68" t="s">
        <v>478</v>
      </c>
      <c r="F1620" s="15" t="s">
        <v>479</v>
      </c>
      <c r="G1620" s="16">
        <f>610612.780000009+266.67</f>
        <v>610879.45000000903</v>
      </c>
      <c r="H1620" s="2">
        <v>44485</v>
      </c>
      <c r="I1620" s="17">
        <v>44500</v>
      </c>
      <c r="J1620">
        <f t="shared" si="100"/>
        <v>16</v>
      </c>
      <c r="K1620" s="2">
        <f t="shared" si="101"/>
        <v>44492.5</v>
      </c>
      <c r="L1620" s="82">
        <v>44498.5</v>
      </c>
      <c r="M1620" s="82">
        <v>44498.5</v>
      </c>
      <c r="O1620">
        <f t="shared" si="102"/>
        <v>6</v>
      </c>
      <c r="P1620" s="3">
        <f t="shared" si="103"/>
        <v>3665276.7000000542</v>
      </c>
    </row>
    <row r="1621" spans="1:16" x14ac:dyDescent="0.35">
      <c r="A1621" t="s">
        <v>402</v>
      </c>
      <c r="B1621" s="68" t="s">
        <v>313</v>
      </c>
      <c r="C1621" s="57">
        <v>44498</v>
      </c>
      <c r="D1621" s="17">
        <v>44500</v>
      </c>
      <c r="E1621" s="68" t="s">
        <v>480</v>
      </c>
      <c r="F1621" s="15" t="s">
        <v>481</v>
      </c>
      <c r="G1621" s="16">
        <v>43363.349999999868</v>
      </c>
      <c r="H1621" s="2">
        <v>44485</v>
      </c>
      <c r="I1621" s="17">
        <v>44500</v>
      </c>
      <c r="J1621">
        <f t="shared" si="100"/>
        <v>16</v>
      </c>
      <c r="K1621" s="2">
        <f t="shared" si="101"/>
        <v>44492.5</v>
      </c>
      <c r="L1621" s="82">
        <v>44498.5</v>
      </c>
      <c r="M1621" s="82">
        <v>44498.5</v>
      </c>
      <c r="O1621">
        <f t="shared" si="102"/>
        <v>6</v>
      </c>
      <c r="P1621" s="3">
        <f t="shared" si="103"/>
        <v>260180.09999999922</v>
      </c>
    </row>
    <row r="1622" spans="1:16" x14ac:dyDescent="0.35">
      <c r="A1622" t="s">
        <v>402</v>
      </c>
      <c r="B1622" s="68" t="s">
        <v>313</v>
      </c>
      <c r="C1622" s="57">
        <v>44498</v>
      </c>
      <c r="D1622" s="17">
        <v>44500</v>
      </c>
      <c r="E1622" s="68" t="s">
        <v>488</v>
      </c>
      <c r="F1622" s="15" t="s">
        <v>489</v>
      </c>
      <c r="G1622" s="16">
        <v>45244.369999999959</v>
      </c>
      <c r="H1622" s="2">
        <v>44485</v>
      </c>
      <c r="I1622" s="17">
        <v>44500</v>
      </c>
      <c r="J1622">
        <f t="shared" si="100"/>
        <v>16</v>
      </c>
      <c r="K1622" s="2">
        <f t="shared" si="101"/>
        <v>44492.5</v>
      </c>
      <c r="L1622" s="82">
        <v>44498.5</v>
      </c>
      <c r="M1622" s="79">
        <v>44515.5</v>
      </c>
      <c r="O1622">
        <f t="shared" si="102"/>
        <v>23</v>
      </c>
      <c r="P1622" s="3">
        <f t="shared" si="103"/>
        <v>1040620.5099999991</v>
      </c>
    </row>
    <row r="1623" spans="1:16" x14ac:dyDescent="0.35">
      <c r="A1623" t="s">
        <v>402</v>
      </c>
      <c r="B1623" s="68" t="s">
        <v>313</v>
      </c>
      <c r="C1623" s="57">
        <v>44498</v>
      </c>
      <c r="D1623" s="17">
        <v>44500</v>
      </c>
      <c r="E1623" s="68" t="s">
        <v>549</v>
      </c>
      <c r="F1623" s="15" t="s">
        <v>550</v>
      </c>
      <c r="G1623" s="16">
        <v>285</v>
      </c>
      <c r="H1623" s="2">
        <v>44485</v>
      </c>
      <c r="I1623" s="17">
        <v>44500</v>
      </c>
      <c r="J1623">
        <f t="shared" si="100"/>
        <v>16</v>
      </c>
      <c r="K1623" s="2">
        <f t="shared" si="101"/>
        <v>44492.5</v>
      </c>
      <c r="L1623" s="82">
        <v>44498.5</v>
      </c>
      <c r="M1623" s="79">
        <v>44498.5</v>
      </c>
      <c r="O1623">
        <f t="shared" si="102"/>
        <v>6</v>
      </c>
      <c r="P1623" s="3">
        <f t="shared" si="103"/>
        <v>1710</v>
      </c>
    </row>
    <row r="1624" spans="1:16" x14ac:dyDescent="0.35">
      <c r="A1624" t="s">
        <v>402</v>
      </c>
      <c r="B1624" s="68" t="s">
        <v>313</v>
      </c>
      <c r="C1624" s="57">
        <v>44498</v>
      </c>
      <c r="D1624" s="17">
        <v>44500</v>
      </c>
      <c r="E1624" s="68" t="s">
        <v>444</v>
      </c>
      <c r="F1624" s="15" t="s">
        <v>445</v>
      </c>
      <c r="G1624" s="16">
        <f>449500.480000005+66</f>
        <v>449566.48000000499</v>
      </c>
      <c r="H1624" s="2">
        <v>44485</v>
      </c>
      <c r="I1624" s="17">
        <v>44500</v>
      </c>
      <c r="J1624">
        <f t="shared" si="100"/>
        <v>16</v>
      </c>
      <c r="K1624" s="2">
        <f t="shared" si="101"/>
        <v>44492.5</v>
      </c>
      <c r="L1624" s="82">
        <v>44498.5</v>
      </c>
      <c r="M1624" s="82">
        <v>44498.5</v>
      </c>
      <c r="O1624">
        <f t="shared" si="102"/>
        <v>6</v>
      </c>
      <c r="P1624" s="3">
        <f t="shared" si="103"/>
        <v>2697398.8800000297</v>
      </c>
    </row>
    <row r="1625" spans="1:16" x14ac:dyDescent="0.35">
      <c r="A1625" t="s">
        <v>402</v>
      </c>
      <c r="B1625" s="68" t="s">
        <v>313</v>
      </c>
      <c r="C1625" s="57">
        <v>44498</v>
      </c>
      <c r="D1625" s="17">
        <v>44500</v>
      </c>
      <c r="E1625" s="68" t="s">
        <v>563</v>
      </c>
      <c r="F1625" s="15" t="s">
        <v>564</v>
      </c>
      <c r="G1625" s="16">
        <v>455703.90000000026</v>
      </c>
      <c r="H1625" s="2">
        <v>44485</v>
      </c>
      <c r="I1625" s="17">
        <v>44500</v>
      </c>
      <c r="J1625">
        <f t="shared" si="100"/>
        <v>16</v>
      </c>
      <c r="K1625" s="2">
        <f t="shared" si="101"/>
        <v>44492.5</v>
      </c>
      <c r="L1625" s="82">
        <v>44498.5</v>
      </c>
      <c r="M1625" s="82">
        <v>44498.5</v>
      </c>
      <c r="O1625">
        <f t="shared" si="102"/>
        <v>6</v>
      </c>
      <c r="P1625" s="3">
        <f t="shared" si="103"/>
        <v>2734223.4000000013</v>
      </c>
    </row>
    <row r="1626" spans="1:16" x14ac:dyDescent="0.35">
      <c r="A1626" t="s">
        <v>402</v>
      </c>
      <c r="B1626" s="68" t="s">
        <v>313</v>
      </c>
      <c r="C1626" s="57">
        <v>44498</v>
      </c>
      <c r="D1626" s="17">
        <v>44500</v>
      </c>
      <c r="E1626" s="68" t="s">
        <v>490</v>
      </c>
      <c r="F1626" s="15" t="s">
        <v>491</v>
      </c>
      <c r="G1626" s="16">
        <v>21394.349999999995</v>
      </c>
      <c r="H1626" s="2">
        <v>44485</v>
      </c>
      <c r="I1626" s="17">
        <v>44500</v>
      </c>
      <c r="J1626">
        <f t="shared" si="100"/>
        <v>16</v>
      </c>
      <c r="K1626" s="2">
        <f t="shared" si="101"/>
        <v>44492.5</v>
      </c>
      <c r="L1626" s="82">
        <v>44498.5</v>
      </c>
      <c r="M1626" s="79">
        <v>44498.5</v>
      </c>
      <c r="O1626">
        <f t="shared" si="102"/>
        <v>6</v>
      </c>
      <c r="P1626" s="3">
        <f t="shared" si="103"/>
        <v>128366.09999999998</v>
      </c>
    </row>
    <row r="1627" spans="1:16" x14ac:dyDescent="0.35">
      <c r="A1627" t="s">
        <v>402</v>
      </c>
      <c r="B1627" s="68" t="s">
        <v>313</v>
      </c>
      <c r="C1627" s="57">
        <v>44498</v>
      </c>
      <c r="D1627" s="17">
        <v>44500</v>
      </c>
      <c r="E1627" s="68" t="s">
        <v>572</v>
      </c>
      <c r="F1627" s="15" t="s">
        <v>573</v>
      </c>
      <c r="G1627" s="16">
        <v>15599.059999999998</v>
      </c>
      <c r="H1627" s="2">
        <v>44485</v>
      </c>
      <c r="I1627" s="17">
        <v>44500</v>
      </c>
      <c r="J1627">
        <f t="shared" si="100"/>
        <v>16</v>
      </c>
      <c r="K1627" s="2">
        <f t="shared" si="101"/>
        <v>44492.5</v>
      </c>
      <c r="L1627" s="82">
        <v>44498.5</v>
      </c>
      <c r="M1627" s="79">
        <v>44498.5</v>
      </c>
      <c r="O1627">
        <f t="shared" si="102"/>
        <v>6</v>
      </c>
      <c r="P1627" s="3">
        <f t="shared" si="103"/>
        <v>93594.359999999986</v>
      </c>
    </row>
    <row r="1628" spans="1:16" x14ac:dyDescent="0.35">
      <c r="A1628" t="s">
        <v>402</v>
      </c>
      <c r="B1628" s="68" t="s">
        <v>313</v>
      </c>
      <c r="C1628" s="57">
        <v>44498</v>
      </c>
      <c r="D1628" s="17">
        <v>44500</v>
      </c>
      <c r="E1628" s="68" t="s">
        <v>494</v>
      </c>
      <c r="F1628" s="15" t="s">
        <v>495</v>
      </c>
      <c r="G1628" s="16">
        <v>108272.69000000013</v>
      </c>
      <c r="H1628" s="2">
        <v>44485</v>
      </c>
      <c r="I1628" s="17">
        <v>44500</v>
      </c>
      <c r="J1628">
        <f t="shared" si="100"/>
        <v>16</v>
      </c>
      <c r="K1628" s="2">
        <f t="shared" si="101"/>
        <v>44492.5</v>
      </c>
      <c r="L1628" s="82">
        <v>44498.5</v>
      </c>
      <c r="M1628" s="82">
        <v>44498.5</v>
      </c>
      <c r="O1628">
        <f t="shared" si="102"/>
        <v>6</v>
      </c>
      <c r="P1628" s="3">
        <f t="shared" si="103"/>
        <v>649636.14000000083</v>
      </c>
    </row>
    <row r="1629" spans="1:16" x14ac:dyDescent="0.35">
      <c r="A1629" t="s">
        <v>402</v>
      </c>
      <c r="B1629" s="68" t="s">
        <v>313</v>
      </c>
      <c r="C1629" s="57">
        <v>44498</v>
      </c>
      <c r="D1629" s="17">
        <v>44500</v>
      </c>
      <c r="E1629" s="68" t="s">
        <v>496</v>
      </c>
      <c r="F1629" s="15" t="s">
        <v>497</v>
      </c>
      <c r="G1629" s="16">
        <f>11868.8+8.5</f>
        <v>11877.3</v>
      </c>
      <c r="H1629" s="2">
        <v>44485</v>
      </c>
      <c r="I1629" s="17">
        <v>44500</v>
      </c>
      <c r="J1629">
        <f t="shared" si="100"/>
        <v>16</v>
      </c>
      <c r="K1629" s="2">
        <f t="shared" si="101"/>
        <v>44492.5</v>
      </c>
      <c r="L1629" s="82">
        <v>44498.5</v>
      </c>
      <c r="M1629" s="82">
        <v>44498.5</v>
      </c>
      <c r="O1629">
        <f t="shared" si="102"/>
        <v>6</v>
      </c>
      <c r="P1629" s="3">
        <f t="shared" si="103"/>
        <v>71263.799999999988</v>
      </c>
    </row>
    <row r="1630" spans="1:16" x14ac:dyDescent="0.35">
      <c r="A1630" t="s">
        <v>402</v>
      </c>
      <c r="B1630" s="68" t="s">
        <v>313</v>
      </c>
      <c r="C1630" s="57">
        <v>44498</v>
      </c>
      <c r="D1630" s="17">
        <v>44500</v>
      </c>
      <c r="E1630" s="68" t="s">
        <v>498</v>
      </c>
      <c r="F1630" s="15" t="s">
        <v>499</v>
      </c>
      <c r="G1630" s="16">
        <v>19225.360000000011</v>
      </c>
      <c r="H1630" s="2">
        <v>44485</v>
      </c>
      <c r="I1630" s="17">
        <v>44500</v>
      </c>
      <c r="J1630">
        <f t="shared" si="100"/>
        <v>16</v>
      </c>
      <c r="K1630" s="2">
        <f t="shared" si="101"/>
        <v>44492.5</v>
      </c>
      <c r="L1630" s="82">
        <v>44498.5</v>
      </c>
      <c r="M1630" s="82">
        <v>44498.5</v>
      </c>
      <c r="O1630">
        <f t="shared" si="102"/>
        <v>6</v>
      </c>
      <c r="P1630" s="3">
        <f t="shared" si="103"/>
        <v>115352.16000000006</v>
      </c>
    </row>
    <row r="1631" spans="1:16" x14ac:dyDescent="0.35">
      <c r="A1631" t="s">
        <v>402</v>
      </c>
      <c r="B1631" s="68" t="s">
        <v>313</v>
      </c>
      <c r="C1631" s="57">
        <v>44498</v>
      </c>
      <c r="D1631" s="17">
        <v>44500</v>
      </c>
      <c r="E1631" s="68" t="s">
        <v>500</v>
      </c>
      <c r="F1631" s="15" t="s">
        <v>501</v>
      </c>
      <c r="G1631" s="16">
        <v>3935.1899999999373</v>
      </c>
      <c r="H1631" s="2">
        <v>44485</v>
      </c>
      <c r="I1631" s="17">
        <v>44500</v>
      </c>
      <c r="J1631">
        <f t="shared" si="100"/>
        <v>16</v>
      </c>
      <c r="K1631" s="2">
        <f t="shared" si="101"/>
        <v>44492.5</v>
      </c>
      <c r="L1631" s="82">
        <v>44498.5</v>
      </c>
      <c r="M1631" s="82">
        <v>44498.5</v>
      </c>
      <c r="O1631">
        <f t="shared" si="102"/>
        <v>6</v>
      </c>
      <c r="P1631" s="3">
        <f t="shared" si="103"/>
        <v>23611.139999999625</v>
      </c>
    </row>
    <row r="1632" spans="1:16" x14ac:dyDescent="0.35">
      <c r="A1632" t="s">
        <v>402</v>
      </c>
      <c r="B1632" s="68" t="s">
        <v>313</v>
      </c>
      <c r="C1632" s="57">
        <v>44498</v>
      </c>
      <c r="D1632" s="17">
        <v>44500</v>
      </c>
      <c r="E1632" s="68" t="s">
        <v>532</v>
      </c>
      <c r="F1632" s="15" t="s">
        <v>533</v>
      </c>
      <c r="G1632" s="16">
        <v>4687.79</v>
      </c>
      <c r="H1632" s="2">
        <v>44485</v>
      </c>
      <c r="I1632" s="17">
        <v>44500</v>
      </c>
      <c r="J1632">
        <f t="shared" si="100"/>
        <v>16</v>
      </c>
      <c r="K1632" s="2">
        <f t="shared" si="101"/>
        <v>44492.5</v>
      </c>
      <c r="L1632" s="82">
        <v>44498.5</v>
      </c>
      <c r="M1632" s="79">
        <v>44498.5</v>
      </c>
      <c r="N1632" s="2">
        <v>44497.5</v>
      </c>
      <c r="O1632">
        <f t="shared" si="102"/>
        <v>6</v>
      </c>
      <c r="P1632" s="3">
        <f t="shared" si="103"/>
        <v>28126.739999999998</v>
      </c>
    </row>
    <row r="1633" spans="1:16" x14ac:dyDescent="0.35">
      <c r="A1633" t="s">
        <v>402</v>
      </c>
      <c r="B1633" s="68" t="s">
        <v>313</v>
      </c>
      <c r="C1633" s="57">
        <v>44498</v>
      </c>
      <c r="D1633" s="17">
        <v>44500</v>
      </c>
      <c r="E1633" s="68" t="s">
        <v>534</v>
      </c>
      <c r="F1633" s="15" t="s">
        <v>535</v>
      </c>
      <c r="G1633" s="16">
        <v>26517.649999999994</v>
      </c>
      <c r="H1633" s="2">
        <v>44485</v>
      </c>
      <c r="I1633" s="17">
        <v>44500</v>
      </c>
      <c r="J1633">
        <f t="shared" si="100"/>
        <v>16</v>
      </c>
      <c r="K1633" s="2">
        <f t="shared" si="101"/>
        <v>44492.5</v>
      </c>
      <c r="L1633" s="82">
        <v>44498.5</v>
      </c>
      <c r="M1633" s="79">
        <v>44498.5</v>
      </c>
      <c r="N1633" s="2">
        <v>44497.5</v>
      </c>
      <c r="O1633">
        <f t="shared" si="102"/>
        <v>6</v>
      </c>
      <c r="P1633" s="3">
        <f t="shared" si="103"/>
        <v>159105.89999999997</v>
      </c>
    </row>
    <row r="1634" spans="1:16" x14ac:dyDescent="0.35">
      <c r="A1634" t="s">
        <v>402</v>
      </c>
      <c r="B1634" s="68" t="s">
        <v>313</v>
      </c>
      <c r="C1634" s="57">
        <v>44498</v>
      </c>
      <c r="D1634" s="17">
        <v>44500</v>
      </c>
      <c r="E1634" s="68" t="s">
        <v>538</v>
      </c>
      <c r="F1634" s="15" t="s">
        <v>539</v>
      </c>
      <c r="G1634" s="16">
        <v>162.5</v>
      </c>
      <c r="H1634" s="2">
        <v>44485</v>
      </c>
      <c r="I1634" s="17">
        <v>44500</v>
      </c>
      <c r="J1634">
        <f t="shared" si="100"/>
        <v>16</v>
      </c>
      <c r="K1634" s="2">
        <f t="shared" si="101"/>
        <v>44492.5</v>
      </c>
      <c r="L1634" s="82">
        <v>44498.5</v>
      </c>
      <c r="M1634" s="79">
        <v>44498.5</v>
      </c>
      <c r="N1634" s="2">
        <v>44497.5</v>
      </c>
      <c r="O1634">
        <f t="shared" si="102"/>
        <v>6</v>
      </c>
      <c r="P1634" s="3">
        <f t="shared" si="103"/>
        <v>975</v>
      </c>
    </row>
    <row r="1635" spans="1:16" x14ac:dyDescent="0.35">
      <c r="A1635" t="s">
        <v>402</v>
      </c>
      <c r="B1635" s="68" t="s">
        <v>313</v>
      </c>
      <c r="C1635" s="57">
        <v>44498</v>
      </c>
      <c r="D1635" s="17">
        <v>44500</v>
      </c>
      <c r="E1635" s="68" t="s">
        <v>553</v>
      </c>
      <c r="F1635" s="15" t="s">
        <v>554</v>
      </c>
      <c r="G1635" s="16">
        <v>1173.77</v>
      </c>
      <c r="H1635" s="2">
        <v>44485</v>
      </c>
      <c r="I1635" s="17">
        <v>44500</v>
      </c>
      <c r="J1635">
        <f t="shared" si="100"/>
        <v>16</v>
      </c>
      <c r="K1635" s="2">
        <f t="shared" si="101"/>
        <v>44492.5</v>
      </c>
      <c r="L1635" s="82">
        <v>44498.5</v>
      </c>
      <c r="M1635" s="79">
        <v>44498.5</v>
      </c>
      <c r="N1635" s="2">
        <v>44497.5</v>
      </c>
      <c r="O1635">
        <f t="shared" si="102"/>
        <v>6</v>
      </c>
      <c r="P1635" s="3">
        <f t="shared" si="103"/>
        <v>7042.62</v>
      </c>
    </row>
    <row r="1636" spans="1:16" x14ac:dyDescent="0.35">
      <c r="A1636" t="s">
        <v>402</v>
      </c>
      <c r="B1636" s="21" t="s">
        <v>313</v>
      </c>
      <c r="C1636" s="46">
        <v>44498</v>
      </c>
      <c r="D1636" s="2">
        <v>44500</v>
      </c>
      <c r="E1636" s="68" t="s">
        <v>544</v>
      </c>
      <c r="F1636" t="s">
        <v>546</v>
      </c>
      <c r="G1636" s="3">
        <v>2</v>
      </c>
      <c r="H1636" s="2">
        <v>44485</v>
      </c>
      <c r="I1636" s="2">
        <v>44500</v>
      </c>
      <c r="J1636">
        <f t="shared" si="100"/>
        <v>16</v>
      </c>
      <c r="K1636" s="2">
        <f t="shared" si="101"/>
        <v>44492.5</v>
      </c>
      <c r="L1636" s="80">
        <v>44498.5</v>
      </c>
      <c r="M1636" s="79">
        <v>44530.5</v>
      </c>
      <c r="O1636">
        <f t="shared" si="102"/>
        <v>38</v>
      </c>
      <c r="P1636" s="3">
        <f t="shared" si="103"/>
        <v>76</v>
      </c>
    </row>
    <row r="1637" spans="1:16" x14ac:dyDescent="0.35">
      <c r="A1637" t="s">
        <v>402</v>
      </c>
      <c r="B1637" s="21" t="s">
        <v>313</v>
      </c>
      <c r="C1637" s="46">
        <v>44498</v>
      </c>
      <c r="D1637" s="2">
        <v>44500</v>
      </c>
      <c r="E1637" s="68" t="s">
        <v>544</v>
      </c>
      <c r="F1637" t="s">
        <v>546</v>
      </c>
      <c r="G1637" s="3">
        <v>110</v>
      </c>
      <c r="H1637" s="2">
        <v>44485</v>
      </c>
      <c r="I1637" s="2">
        <v>44500</v>
      </c>
      <c r="J1637">
        <f t="shared" si="100"/>
        <v>16</v>
      </c>
      <c r="K1637" s="2">
        <f t="shared" si="101"/>
        <v>44492.5</v>
      </c>
      <c r="L1637" s="80">
        <v>44498.5</v>
      </c>
      <c r="M1637" s="79">
        <v>44530.5</v>
      </c>
      <c r="O1637">
        <f t="shared" si="102"/>
        <v>38</v>
      </c>
      <c r="P1637" s="3">
        <f t="shared" si="103"/>
        <v>4180</v>
      </c>
    </row>
    <row r="1638" spans="1:16" x14ac:dyDescent="0.35">
      <c r="A1638" t="s">
        <v>402</v>
      </c>
      <c r="B1638" s="21" t="s">
        <v>313</v>
      </c>
      <c r="C1638" s="46">
        <v>44498</v>
      </c>
      <c r="D1638" s="2">
        <v>44500</v>
      </c>
      <c r="E1638" s="68" t="s">
        <v>544</v>
      </c>
      <c r="F1638" t="s">
        <v>545</v>
      </c>
      <c r="G1638" s="3">
        <v>760.20999999999981</v>
      </c>
      <c r="H1638" s="2">
        <v>44485</v>
      </c>
      <c r="I1638" s="2">
        <v>44500</v>
      </c>
      <c r="J1638">
        <f t="shared" si="100"/>
        <v>16</v>
      </c>
      <c r="K1638" s="2">
        <f t="shared" si="101"/>
        <v>44492.5</v>
      </c>
      <c r="L1638" s="80">
        <v>44498.5</v>
      </c>
      <c r="M1638" s="79">
        <v>44503.5</v>
      </c>
      <c r="O1638">
        <f t="shared" si="102"/>
        <v>11</v>
      </c>
      <c r="P1638" s="3">
        <f t="shared" si="103"/>
        <v>8362.3099999999977</v>
      </c>
    </row>
    <row r="1639" spans="1:16" x14ac:dyDescent="0.35">
      <c r="A1639" t="s">
        <v>402</v>
      </c>
      <c r="B1639" s="21" t="s">
        <v>313</v>
      </c>
      <c r="C1639" s="46">
        <v>44498</v>
      </c>
      <c r="D1639" s="2">
        <v>44500</v>
      </c>
      <c r="E1639" s="68" t="s">
        <v>544</v>
      </c>
      <c r="F1639" t="s">
        <v>546</v>
      </c>
      <c r="G1639" s="3">
        <v>64813.489999999896</v>
      </c>
      <c r="H1639" s="2">
        <v>44485</v>
      </c>
      <c r="I1639" s="2">
        <v>44500</v>
      </c>
      <c r="J1639">
        <f t="shared" si="100"/>
        <v>16</v>
      </c>
      <c r="K1639" s="2">
        <f t="shared" si="101"/>
        <v>44492.5</v>
      </c>
      <c r="L1639" s="80">
        <v>44498.5</v>
      </c>
      <c r="M1639" s="79">
        <v>44530.5</v>
      </c>
      <c r="O1639">
        <f t="shared" si="102"/>
        <v>38</v>
      </c>
      <c r="P1639" s="3">
        <f t="shared" si="103"/>
        <v>2462912.6199999959</v>
      </c>
    </row>
    <row r="1640" spans="1:16" x14ac:dyDescent="0.35">
      <c r="A1640" t="s">
        <v>406</v>
      </c>
      <c r="B1640" s="68" t="s">
        <v>313</v>
      </c>
      <c r="C1640" s="57">
        <v>44515</v>
      </c>
      <c r="D1640" s="57">
        <v>44515</v>
      </c>
      <c r="E1640" s="68" t="s">
        <v>430</v>
      </c>
      <c r="F1640" s="15" t="s">
        <v>431</v>
      </c>
      <c r="G1640" s="16">
        <v>13.94</v>
      </c>
      <c r="H1640" s="2">
        <v>44501</v>
      </c>
      <c r="I1640" s="57">
        <v>44515</v>
      </c>
      <c r="J1640">
        <f t="shared" si="100"/>
        <v>15</v>
      </c>
      <c r="K1640" s="2">
        <f t="shared" si="101"/>
        <v>44508</v>
      </c>
      <c r="L1640" s="82">
        <v>44515.5</v>
      </c>
      <c r="M1640" s="82">
        <v>44515.5</v>
      </c>
      <c r="O1640">
        <f t="shared" si="102"/>
        <v>7.5</v>
      </c>
      <c r="P1640" s="3">
        <f t="shared" si="103"/>
        <v>104.55</v>
      </c>
    </row>
    <row r="1641" spans="1:16" x14ac:dyDescent="0.35">
      <c r="A1641" t="s">
        <v>406</v>
      </c>
      <c r="B1641" s="68" t="s">
        <v>313</v>
      </c>
      <c r="C1641" s="57">
        <v>44515</v>
      </c>
      <c r="D1641" s="57">
        <v>44515</v>
      </c>
      <c r="E1641" s="68" t="s">
        <v>432</v>
      </c>
      <c r="F1641" s="15" t="s">
        <v>433</v>
      </c>
      <c r="G1641" s="16">
        <v>10.95</v>
      </c>
      <c r="H1641" s="2">
        <v>44501</v>
      </c>
      <c r="I1641" s="57">
        <v>44515</v>
      </c>
      <c r="J1641">
        <f t="shared" si="100"/>
        <v>15</v>
      </c>
      <c r="K1641" s="2">
        <f t="shared" si="101"/>
        <v>44508</v>
      </c>
      <c r="L1641" s="82">
        <v>44515.5</v>
      </c>
      <c r="M1641" s="82">
        <v>44515.5</v>
      </c>
      <c r="O1641">
        <f t="shared" si="102"/>
        <v>7.5</v>
      </c>
      <c r="P1641" s="3">
        <f t="shared" si="103"/>
        <v>82.125</v>
      </c>
    </row>
    <row r="1642" spans="1:16" x14ac:dyDescent="0.35">
      <c r="A1642" t="s">
        <v>406</v>
      </c>
      <c r="B1642" s="68" t="s">
        <v>313</v>
      </c>
      <c r="C1642" s="57">
        <v>44515</v>
      </c>
      <c r="D1642" s="57">
        <v>44515</v>
      </c>
      <c r="E1642" s="68" t="s">
        <v>434</v>
      </c>
      <c r="F1642" s="15" t="s">
        <v>435</v>
      </c>
      <c r="G1642" s="16">
        <v>10.94</v>
      </c>
      <c r="H1642" s="2">
        <v>44501</v>
      </c>
      <c r="I1642" s="57">
        <v>44515</v>
      </c>
      <c r="J1642">
        <f t="shared" si="100"/>
        <v>15</v>
      </c>
      <c r="K1642" s="2">
        <f t="shared" si="101"/>
        <v>44508</v>
      </c>
      <c r="L1642" s="82">
        <v>44515.5</v>
      </c>
      <c r="M1642" s="82">
        <v>44515.5</v>
      </c>
      <c r="O1642">
        <f t="shared" si="102"/>
        <v>7.5</v>
      </c>
      <c r="P1642" s="3">
        <f t="shared" si="103"/>
        <v>82.05</v>
      </c>
    </row>
    <row r="1643" spans="1:16" x14ac:dyDescent="0.35">
      <c r="A1643" t="s">
        <v>406</v>
      </c>
      <c r="B1643" s="68" t="s">
        <v>313</v>
      </c>
      <c r="C1643" s="57">
        <v>44515</v>
      </c>
      <c r="D1643" s="57">
        <v>44515</v>
      </c>
      <c r="E1643" s="68" t="s">
        <v>440</v>
      </c>
      <c r="F1643" s="15" t="s">
        <v>441</v>
      </c>
      <c r="G1643" s="16">
        <v>3.34</v>
      </c>
      <c r="H1643" s="2">
        <v>44501</v>
      </c>
      <c r="I1643" s="57">
        <v>44515</v>
      </c>
      <c r="J1643">
        <f t="shared" si="100"/>
        <v>15</v>
      </c>
      <c r="K1643" s="2">
        <f t="shared" si="101"/>
        <v>44508</v>
      </c>
      <c r="L1643" s="82">
        <v>44515.5</v>
      </c>
      <c r="M1643" s="79">
        <v>44524.5</v>
      </c>
      <c r="O1643">
        <f t="shared" si="102"/>
        <v>16.5</v>
      </c>
      <c r="P1643" s="3">
        <f t="shared" si="103"/>
        <v>55.11</v>
      </c>
    </row>
    <row r="1644" spans="1:16" x14ac:dyDescent="0.35">
      <c r="A1644" t="s">
        <v>406</v>
      </c>
      <c r="B1644" s="68" t="s">
        <v>313</v>
      </c>
      <c r="C1644" s="57">
        <v>44515</v>
      </c>
      <c r="D1644" s="57">
        <v>44515</v>
      </c>
      <c r="E1644" s="68" t="s">
        <v>442</v>
      </c>
      <c r="F1644" s="15" t="s">
        <v>443</v>
      </c>
      <c r="G1644" s="16">
        <v>26.5</v>
      </c>
      <c r="H1644" s="2">
        <v>44501</v>
      </c>
      <c r="I1644" s="57">
        <v>44515</v>
      </c>
      <c r="J1644">
        <f t="shared" si="100"/>
        <v>15</v>
      </c>
      <c r="K1644" s="2">
        <f t="shared" si="101"/>
        <v>44508</v>
      </c>
      <c r="L1644" s="82">
        <v>44515.5</v>
      </c>
      <c r="M1644" s="82">
        <v>44515.5</v>
      </c>
      <c r="O1644">
        <f t="shared" si="102"/>
        <v>7.5</v>
      </c>
      <c r="P1644" s="3">
        <f t="shared" si="103"/>
        <v>198.75</v>
      </c>
    </row>
    <row r="1645" spans="1:16" x14ac:dyDescent="0.35">
      <c r="A1645" t="s">
        <v>406</v>
      </c>
      <c r="B1645" s="68" t="s">
        <v>313</v>
      </c>
      <c r="C1645" s="57">
        <v>44515</v>
      </c>
      <c r="D1645" s="57">
        <v>44515</v>
      </c>
      <c r="E1645" s="68" t="s">
        <v>478</v>
      </c>
      <c r="F1645" s="15" t="s">
        <v>479</v>
      </c>
      <c r="G1645" s="16">
        <v>229.17</v>
      </c>
      <c r="H1645" s="2">
        <v>44501</v>
      </c>
      <c r="I1645" s="57">
        <v>44515</v>
      </c>
      <c r="J1645">
        <f t="shared" si="100"/>
        <v>15</v>
      </c>
      <c r="K1645" s="2">
        <f t="shared" si="101"/>
        <v>44508</v>
      </c>
      <c r="L1645" s="82">
        <v>44515.5</v>
      </c>
      <c r="M1645" s="82">
        <v>44515.5</v>
      </c>
      <c r="O1645">
        <f t="shared" si="102"/>
        <v>7.5</v>
      </c>
      <c r="P1645" s="3">
        <f t="shared" si="103"/>
        <v>1718.7749999999999</v>
      </c>
    </row>
    <row r="1646" spans="1:16" x14ac:dyDescent="0.35">
      <c r="A1646" t="s">
        <v>406</v>
      </c>
      <c r="B1646" s="68" t="s">
        <v>313</v>
      </c>
      <c r="C1646" s="57">
        <v>44515</v>
      </c>
      <c r="D1646" s="57">
        <v>44515</v>
      </c>
      <c r="E1646" s="68" t="s">
        <v>444</v>
      </c>
      <c r="F1646" s="15" t="s">
        <v>445</v>
      </c>
      <c r="G1646" s="16">
        <v>77.5</v>
      </c>
      <c r="H1646" s="2">
        <v>44501</v>
      </c>
      <c r="I1646" s="57">
        <v>44515</v>
      </c>
      <c r="J1646">
        <f t="shared" si="100"/>
        <v>15</v>
      </c>
      <c r="K1646" s="2">
        <f t="shared" si="101"/>
        <v>44508</v>
      </c>
      <c r="L1646" s="82">
        <v>44515.5</v>
      </c>
      <c r="M1646" s="82">
        <v>44515.5</v>
      </c>
      <c r="O1646">
        <f t="shared" si="102"/>
        <v>7.5</v>
      </c>
      <c r="P1646" s="3">
        <f t="shared" si="103"/>
        <v>581.25</v>
      </c>
    </row>
    <row r="1647" spans="1:16" x14ac:dyDescent="0.35">
      <c r="A1647" t="s">
        <v>406</v>
      </c>
      <c r="B1647" s="68" t="s">
        <v>313</v>
      </c>
      <c r="C1647" s="57">
        <v>44515</v>
      </c>
      <c r="D1647" s="57">
        <v>44515</v>
      </c>
      <c r="E1647" s="68" t="s">
        <v>430</v>
      </c>
      <c r="F1647" s="15" t="s">
        <v>431</v>
      </c>
      <c r="G1647" s="16">
        <v>88.48</v>
      </c>
      <c r="H1647" s="2">
        <v>44501</v>
      </c>
      <c r="I1647" s="57">
        <v>44515</v>
      </c>
      <c r="J1647">
        <f t="shared" si="100"/>
        <v>15</v>
      </c>
      <c r="K1647" s="2">
        <f t="shared" si="101"/>
        <v>44508</v>
      </c>
      <c r="L1647" s="82">
        <v>44515.5</v>
      </c>
      <c r="M1647" s="82">
        <v>44515.5</v>
      </c>
      <c r="O1647">
        <f t="shared" si="102"/>
        <v>7.5</v>
      </c>
      <c r="P1647" s="3">
        <f t="shared" si="103"/>
        <v>663.6</v>
      </c>
    </row>
    <row r="1648" spans="1:16" x14ac:dyDescent="0.35">
      <c r="A1648" t="s">
        <v>406</v>
      </c>
      <c r="B1648" s="68" t="s">
        <v>313</v>
      </c>
      <c r="C1648" s="57">
        <v>44515</v>
      </c>
      <c r="D1648" s="57">
        <v>44515</v>
      </c>
      <c r="E1648" s="68" t="s">
        <v>440</v>
      </c>
      <c r="F1648" s="15" t="s">
        <v>441</v>
      </c>
      <c r="G1648" s="16">
        <v>6.68</v>
      </c>
      <c r="H1648" s="2">
        <v>44501</v>
      </c>
      <c r="I1648" s="57">
        <v>44515</v>
      </c>
      <c r="J1648">
        <f t="shared" si="100"/>
        <v>15</v>
      </c>
      <c r="K1648" s="2">
        <f t="shared" si="101"/>
        <v>44508</v>
      </c>
      <c r="L1648" s="82">
        <v>44515.5</v>
      </c>
      <c r="M1648" s="79">
        <v>44524.5</v>
      </c>
      <c r="O1648">
        <f t="shared" si="102"/>
        <v>16.5</v>
      </c>
      <c r="P1648" s="3">
        <f t="shared" si="103"/>
        <v>110.22</v>
      </c>
    </row>
    <row r="1649" spans="1:16" x14ac:dyDescent="0.35">
      <c r="A1649" t="s">
        <v>406</v>
      </c>
      <c r="B1649" s="68" t="s">
        <v>313</v>
      </c>
      <c r="C1649" s="57">
        <v>44515</v>
      </c>
      <c r="D1649" s="57">
        <v>44515</v>
      </c>
      <c r="E1649" s="68" t="s">
        <v>442</v>
      </c>
      <c r="F1649" s="15" t="s">
        <v>443</v>
      </c>
      <c r="G1649" s="16">
        <v>14.5</v>
      </c>
      <c r="H1649" s="2">
        <v>44501</v>
      </c>
      <c r="I1649" s="57">
        <v>44515</v>
      </c>
      <c r="J1649">
        <f t="shared" si="100"/>
        <v>15</v>
      </c>
      <c r="K1649" s="2">
        <f t="shared" si="101"/>
        <v>44508</v>
      </c>
      <c r="L1649" s="82">
        <v>44515.5</v>
      </c>
      <c r="M1649" s="82">
        <v>44515.5</v>
      </c>
      <c r="O1649">
        <f t="shared" si="102"/>
        <v>7.5</v>
      </c>
      <c r="P1649" s="3">
        <f t="shared" si="103"/>
        <v>108.75</v>
      </c>
    </row>
    <row r="1650" spans="1:16" x14ac:dyDescent="0.35">
      <c r="A1650" t="s">
        <v>406</v>
      </c>
      <c r="B1650" s="68" t="s">
        <v>313</v>
      </c>
      <c r="C1650" s="57">
        <v>44515</v>
      </c>
      <c r="D1650" s="57">
        <v>44515</v>
      </c>
      <c r="E1650" s="68" t="s">
        <v>478</v>
      </c>
      <c r="F1650" s="15" t="s">
        <v>479</v>
      </c>
      <c r="G1650" s="16">
        <v>83.34</v>
      </c>
      <c r="H1650" s="2">
        <v>44501</v>
      </c>
      <c r="I1650" s="57">
        <v>44515</v>
      </c>
      <c r="J1650">
        <f t="shared" si="100"/>
        <v>15</v>
      </c>
      <c r="K1650" s="2">
        <f t="shared" si="101"/>
        <v>44508</v>
      </c>
      <c r="L1650" s="82">
        <v>44515.5</v>
      </c>
      <c r="M1650" s="82">
        <v>44515.5</v>
      </c>
      <c r="O1650">
        <f t="shared" si="102"/>
        <v>7.5</v>
      </c>
      <c r="P1650" s="3">
        <f t="shared" si="103"/>
        <v>625.05000000000007</v>
      </c>
    </row>
    <row r="1651" spans="1:16" x14ac:dyDescent="0.35">
      <c r="A1651" t="s">
        <v>406</v>
      </c>
      <c r="B1651" s="68" t="s">
        <v>313</v>
      </c>
      <c r="C1651" s="57">
        <v>44515</v>
      </c>
      <c r="D1651" s="57">
        <v>44515</v>
      </c>
      <c r="E1651" s="68" t="s">
        <v>444</v>
      </c>
      <c r="F1651" s="15" t="s">
        <v>445</v>
      </c>
      <c r="G1651" s="16">
        <v>49.33</v>
      </c>
      <c r="H1651" s="2">
        <v>44501</v>
      </c>
      <c r="I1651" s="57">
        <v>44515</v>
      </c>
      <c r="J1651">
        <f t="shared" si="100"/>
        <v>15</v>
      </c>
      <c r="K1651" s="2">
        <f t="shared" si="101"/>
        <v>44508</v>
      </c>
      <c r="L1651" s="82">
        <v>44515.5</v>
      </c>
      <c r="M1651" s="82">
        <v>44515.5</v>
      </c>
      <c r="O1651">
        <f t="shared" si="102"/>
        <v>7.5</v>
      </c>
      <c r="P1651" s="3">
        <f t="shared" si="103"/>
        <v>369.97499999999997</v>
      </c>
    </row>
    <row r="1652" spans="1:16" x14ac:dyDescent="0.35">
      <c r="A1652" t="s">
        <v>406</v>
      </c>
      <c r="B1652" s="68" t="s">
        <v>313</v>
      </c>
      <c r="C1652" s="57">
        <v>44515</v>
      </c>
      <c r="D1652" s="57">
        <v>44515</v>
      </c>
      <c r="E1652" s="68" t="s">
        <v>494</v>
      </c>
      <c r="F1652" s="15" t="s">
        <v>495</v>
      </c>
      <c r="G1652" s="16">
        <v>9.5399999999999991</v>
      </c>
      <c r="H1652" s="2">
        <v>44501</v>
      </c>
      <c r="I1652" s="57">
        <v>44515</v>
      </c>
      <c r="J1652">
        <f t="shared" si="100"/>
        <v>15</v>
      </c>
      <c r="K1652" s="2">
        <f t="shared" si="101"/>
        <v>44508</v>
      </c>
      <c r="L1652" s="82">
        <v>44515.5</v>
      </c>
      <c r="M1652" s="82">
        <v>44515.5</v>
      </c>
      <c r="O1652">
        <f t="shared" si="102"/>
        <v>7.5</v>
      </c>
      <c r="P1652" s="3">
        <f t="shared" si="103"/>
        <v>71.55</v>
      </c>
    </row>
    <row r="1653" spans="1:16" x14ac:dyDescent="0.35">
      <c r="A1653" t="s">
        <v>406</v>
      </c>
      <c r="B1653" s="68" t="s">
        <v>313</v>
      </c>
      <c r="C1653" s="57">
        <v>44515</v>
      </c>
      <c r="D1653" s="57">
        <v>44515</v>
      </c>
      <c r="E1653" s="68" t="s">
        <v>498</v>
      </c>
      <c r="F1653" s="15" t="s">
        <v>499</v>
      </c>
      <c r="G1653" s="16">
        <v>4.8</v>
      </c>
      <c r="H1653" s="2">
        <v>44501</v>
      </c>
      <c r="I1653" s="57">
        <v>44515</v>
      </c>
      <c r="J1653">
        <f t="shared" si="100"/>
        <v>15</v>
      </c>
      <c r="K1653" s="2">
        <f t="shared" si="101"/>
        <v>44508</v>
      </c>
      <c r="L1653" s="82">
        <v>44515.5</v>
      </c>
      <c r="M1653" s="82">
        <v>44515.5</v>
      </c>
      <c r="O1653">
        <f t="shared" si="102"/>
        <v>7.5</v>
      </c>
      <c r="P1653" s="3">
        <f t="shared" si="103"/>
        <v>36</v>
      </c>
    </row>
    <row r="1654" spans="1:16" x14ac:dyDescent="0.35">
      <c r="A1654" t="s">
        <v>406</v>
      </c>
      <c r="B1654" s="68" t="s">
        <v>313</v>
      </c>
      <c r="C1654" s="57">
        <v>44515</v>
      </c>
      <c r="D1654" s="57">
        <v>44515</v>
      </c>
      <c r="E1654" s="68" t="s">
        <v>430</v>
      </c>
      <c r="F1654" s="15" t="s">
        <v>431</v>
      </c>
      <c r="G1654" s="16">
        <v>323.51</v>
      </c>
      <c r="H1654" s="2">
        <v>44501</v>
      </c>
      <c r="I1654" s="57">
        <v>44515</v>
      </c>
      <c r="J1654">
        <f t="shared" si="100"/>
        <v>15</v>
      </c>
      <c r="K1654" s="2">
        <f t="shared" si="101"/>
        <v>44508</v>
      </c>
      <c r="L1654" s="82">
        <v>44515.5</v>
      </c>
      <c r="M1654" s="82">
        <v>44515.5</v>
      </c>
      <c r="O1654">
        <f t="shared" si="102"/>
        <v>7.5</v>
      </c>
      <c r="P1654" s="3">
        <f t="shared" si="103"/>
        <v>2426.3249999999998</v>
      </c>
    </row>
    <row r="1655" spans="1:16" x14ac:dyDescent="0.35">
      <c r="A1655" t="s">
        <v>406</v>
      </c>
      <c r="B1655" s="68" t="s">
        <v>313</v>
      </c>
      <c r="C1655" s="57">
        <v>44515</v>
      </c>
      <c r="D1655" s="57">
        <v>44515</v>
      </c>
      <c r="E1655" s="68" t="s">
        <v>432</v>
      </c>
      <c r="F1655" s="15" t="s">
        <v>433</v>
      </c>
      <c r="G1655" s="16">
        <v>485.27</v>
      </c>
      <c r="H1655" s="2">
        <v>44501</v>
      </c>
      <c r="I1655" s="57">
        <v>44515</v>
      </c>
      <c r="J1655">
        <f t="shared" si="100"/>
        <v>15</v>
      </c>
      <c r="K1655" s="2">
        <f t="shared" si="101"/>
        <v>44508</v>
      </c>
      <c r="L1655" s="82">
        <v>44515.5</v>
      </c>
      <c r="M1655" s="82">
        <v>44515.5</v>
      </c>
      <c r="O1655">
        <f t="shared" si="102"/>
        <v>7.5</v>
      </c>
      <c r="P1655" s="3">
        <f t="shared" si="103"/>
        <v>3639.5249999999996</v>
      </c>
    </row>
    <row r="1656" spans="1:16" x14ac:dyDescent="0.35">
      <c r="A1656" t="s">
        <v>406</v>
      </c>
      <c r="B1656" s="68" t="s">
        <v>313</v>
      </c>
      <c r="C1656" s="57">
        <v>44515</v>
      </c>
      <c r="D1656" s="57">
        <v>44515</v>
      </c>
      <c r="E1656" s="68" t="s">
        <v>434</v>
      </c>
      <c r="F1656" s="15" t="s">
        <v>435</v>
      </c>
      <c r="G1656" s="16">
        <v>218.67</v>
      </c>
      <c r="H1656" s="2">
        <v>44501</v>
      </c>
      <c r="I1656" s="57">
        <v>44515</v>
      </c>
      <c r="J1656">
        <f t="shared" si="100"/>
        <v>15</v>
      </c>
      <c r="K1656" s="2">
        <f t="shared" si="101"/>
        <v>44508</v>
      </c>
      <c r="L1656" s="82">
        <v>44515.5</v>
      </c>
      <c r="M1656" s="82">
        <v>44515.5</v>
      </c>
      <c r="O1656">
        <f t="shared" si="102"/>
        <v>7.5</v>
      </c>
      <c r="P1656" s="3">
        <f t="shared" si="103"/>
        <v>1640.0249999999999</v>
      </c>
    </row>
    <row r="1657" spans="1:16" x14ac:dyDescent="0.35">
      <c r="A1657" t="s">
        <v>406</v>
      </c>
      <c r="B1657" s="68" t="s">
        <v>313</v>
      </c>
      <c r="C1657" s="57">
        <v>44515</v>
      </c>
      <c r="D1657" s="57">
        <v>44515</v>
      </c>
      <c r="E1657" s="68" t="s">
        <v>436</v>
      </c>
      <c r="F1657" s="15" t="s">
        <v>437</v>
      </c>
      <c r="G1657" s="16">
        <v>129.66</v>
      </c>
      <c r="H1657" s="2">
        <v>44501</v>
      </c>
      <c r="I1657" s="57">
        <v>44515</v>
      </c>
      <c r="J1657">
        <f t="shared" si="100"/>
        <v>15</v>
      </c>
      <c r="K1657" s="2">
        <f t="shared" si="101"/>
        <v>44508</v>
      </c>
      <c r="L1657" s="82">
        <v>44515.5</v>
      </c>
      <c r="M1657" s="82">
        <v>44515.5</v>
      </c>
      <c r="O1657">
        <f t="shared" si="102"/>
        <v>7.5</v>
      </c>
      <c r="P1657" s="3">
        <f t="shared" si="103"/>
        <v>972.44999999999993</v>
      </c>
    </row>
    <row r="1658" spans="1:16" x14ac:dyDescent="0.35">
      <c r="A1658" t="s">
        <v>406</v>
      </c>
      <c r="B1658" s="68" t="s">
        <v>313</v>
      </c>
      <c r="C1658" s="57">
        <v>44515</v>
      </c>
      <c r="D1658" s="57">
        <v>44515</v>
      </c>
      <c r="E1658" s="68" t="s">
        <v>438</v>
      </c>
      <c r="F1658" s="15" t="s">
        <v>439</v>
      </c>
      <c r="G1658" s="16">
        <v>266.60000000000002</v>
      </c>
      <c r="H1658" s="2">
        <v>44501</v>
      </c>
      <c r="I1658" s="57">
        <v>44515</v>
      </c>
      <c r="J1658">
        <f t="shared" si="100"/>
        <v>15</v>
      </c>
      <c r="K1658" s="2">
        <f t="shared" si="101"/>
        <v>44508</v>
      </c>
      <c r="L1658" s="82">
        <v>44515.5</v>
      </c>
      <c r="M1658" s="82">
        <v>44515.5</v>
      </c>
      <c r="O1658">
        <f t="shared" si="102"/>
        <v>7.5</v>
      </c>
      <c r="P1658" s="3">
        <f t="shared" si="103"/>
        <v>1999.5000000000002</v>
      </c>
    </row>
    <row r="1659" spans="1:16" x14ac:dyDescent="0.35">
      <c r="A1659" t="s">
        <v>406</v>
      </c>
      <c r="B1659" s="68" t="s">
        <v>313</v>
      </c>
      <c r="C1659" s="57">
        <v>44515</v>
      </c>
      <c r="D1659" s="57">
        <v>44515</v>
      </c>
      <c r="E1659" s="68" t="s">
        <v>440</v>
      </c>
      <c r="F1659" s="15" t="s">
        <v>441</v>
      </c>
      <c r="G1659" s="16">
        <v>6.68</v>
      </c>
      <c r="H1659" s="2">
        <v>44501</v>
      </c>
      <c r="I1659" s="57">
        <v>44515</v>
      </c>
      <c r="J1659">
        <f t="shared" si="100"/>
        <v>15</v>
      </c>
      <c r="K1659" s="2">
        <f t="shared" si="101"/>
        <v>44508</v>
      </c>
      <c r="L1659" s="82">
        <v>44515.5</v>
      </c>
      <c r="M1659" s="79">
        <v>44524.5</v>
      </c>
      <c r="O1659">
        <f t="shared" si="102"/>
        <v>16.5</v>
      </c>
      <c r="P1659" s="3">
        <f t="shared" si="103"/>
        <v>110.22</v>
      </c>
    </row>
    <row r="1660" spans="1:16" x14ac:dyDescent="0.35">
      <c r="A1660" t="s">
        <v>406</v>
      </c>
      <c r="B1660" s="68" t="s">
        <v>313</v>
      </c>
      <c r="C1660" s="57">
        <v>44515</v>
      </c>
      <c r="D1660" s="57">
        <v>44515</v>
      </c>
      <c r="E1660" s="68" t="s">
        <v>468</v>
      </c>
      <c r="F1660" s="15" t="s">
        <v>469</v>
      </c>
      <c r="G1660" s="16">
        <v>0.09</v>
      </c>
      <c r="H1660" s="2">
        <v>44501</v>
      </c>
      <c r="I1660" s="57">
        <v>44515</v>
      </c>
      <c r="J1660">
        <f t="shared" si="100"/>
        <v>15</v>
      </c>
      <c r="K1660" s="2">
        <f t="shared" si="101"/>
        <v>44508</v>
      </c>
      <c r="L1660" s="82">
        <v>44515.5</v>
      </c>
      <c r="M1660" s="82">
        <v>44515.5</v>
      </c>
      <c r="O1660">
        <f t="shared" si="102"/>
        <v>7.5</v>
      </c>
      <c r="P1660" s="3">
        <f t="shared" si="103"/>
        <v>0.67499999999999993</v>
      </c>
    </row>
    <row r="1661" spans="1:16" x14ac:dyDescent="0.35">
      <c r="A1661" t="s">
        <v>406</v>
      </c>
      <c r="B1661" s="68" t="s">
        <v>313</v>
      </c>
      <c r="C1661" s="57">
        <v>44515</v>
      </c>
      <c r="D1661" s="57">
        <v>44515</v>
      </c>
      <c r="E1661" s="68" t="s">
        <v>442</v>
      </c>
      <c r="F1661" s="15" t="s">
        <v>443</v>
      </c>
      <c r="G1661" s="16">
        <v>33</v>
      </c>
      <c r="H1661" s="2">
        <v>44501</v>
      </c>
      <c r="I1661" s="57">
        <v>44515</v>
      </c>
      <c r="J1661">
        <f t="shared" si="100"/>
        <v>15</v>
      </c>
      <c r="K1661" s="2">
        <f t="shared" si="101"/>
        <v>44508</v>
      </c>
      <c r="L1661" s="82">
        <v>44515.5</v>
      </c>
      <c r="M1661" s="82">
        <v>44515.5</v>
      </c>
      <c r="O1661">
        <f t="shared" si="102"/>
        <v>7.5</v>
      </c>
      <c r="P1661" s="3">
        <f t="shared" si="103"/>
        <v>247.5</v>
      </c>
    </row>
    <row r="1662" spans="1:16" x14ac:dyDescent="0.35">
      <c r="A1662" t="s">
        <v>406</v>
      </c>
      <c r="B1662" s="68" t="s">
        <v>313</v>
      </c>
      <c r="C1662" s="57">
        <v>44515</v>
      </c>
      <c r="D1662" s="57">
        <v>44515</v>
      </c>
      <c r="E1662" s="68" t="s">
        <v>476</v>
      </c>
      <c r="F1662" s="15" t="s">
        <v>477</v>
      </c>
      <c r="G1662" s="16">
        <v>0.81</v>
      </c>
      <c r="H1662" s="2">
        <v>44501</v>
      </c>
      <c r="I1662" s="57">
        <v>44515</v>
      </c>
      <c r="J1662">
        <f t="shared" si="100"/>
        <v>15</v>
      </c>
      <c r="K1662" s="2">
        <f t="shared" si="101"/>
        <v>44508</v>
      </c>
      <c r="L1662" s="82">
        <v>44515.5</v>
      </c>
      <c r="M1662" s="82">
        <v>44515.5</v>
      </c>
      <c r="O1662">
        <f t="shared" si="102"/>
        <v>7.5</v>
      </c>
      <c r="P1662" s="3">
        <f t="shared" si="103"/>
        <v>6.0750000000000002</v>
      </c>
    </row>
    <row r="1663" spans="1:16" x14ac:dyDescent="0.35">
      <c r="A1663" t="s">
        <v>406</v>
      </c>
      <c r="B1663" s="68" t="s">
        <v>313</v>
      </c>
      <c r="C1663" s="57">
        <v>44515</v>
      </c>
      <c r="D1663" s="57">
        <v>44515</v>
      </c>
      <c r="E1663" s="68" t="s">
        <v>444</v>
      </c>
      <c r="F1663" s="15" t="s">
        <v>445</v>
      </c>
      <c r="G1663" s="16">
        <v>297.33</v>
      </c>
      <c r="H1663" s="2">
        <v>44501</v>
      </c>
      <c r="I1663" s="57">
        <v>44515</v>
      </c>
      <c r="J1663">
        <f t="shared" si="100"/>
        <v>15</v>
      </c>
      <c r="K1663" s="2">
        <f t="shared" si="101"/>
        <v>44508</v>
      </c>
      <c r="L1663" s="82">
        <v>44515.5</v>
      </c>
      <c r="M1663" s="82">
        <v>44515.5</v>
      </c>
      <c r="O1663">
        <f t="shared" si="102"/>
        <v>7.5</v>
      </c>
      <c r="P1663" s="3">
        <f t="shared" si="103"/>
        <v>2229.9749999999999</v>
      </c>
    </row>
    <row r="1664" spans="1:16" x14ac:dyDescent="0.35">
      <c r="A1664" t="s">
        <v>406</v>
      </c>
      <c r="B1664" s="68" t="s">
        <v>313</v>
      </c>
      <c r="C1664" s="82">
        <v>44515</v>
      </c>
      <c r="D1664" s="82">
        <v>44515</v>
      </c>
      <c r="E1664" s="68" t="s">
        <v>492</v>
      </c>
      <c r="F1664" s="15" t="s">
        <v>493</v>
      </c>
      <c r="G1664" s="16">
        <v>30</v>
      </c>
      <c r="H1664" s="2">
        <v>44501</v>
      </c>
      <c r="I1664" s="82">
        <v>44515</v>
      </c>
      <c r="J1664">
        <f t="shared" si="100"/>
        <v>15</v>
      </c>
      <c r="K1664" s="2">
        <f t="shared" si="101"/>
        <v>44508</v>
      </c>
      <c r="L1664" s="82">
        <v>44515.5</v>
      </c>
      <c r="M1664" s="79">
        <v>44489.5</v>
      </c>
      <c r="O1664">
        <f t="shared" si="102"/>
        <v>-18.5</v>
      </c>
      <c r="P1664" s="3">
        <f t="shared" si="103"/>
        <v>-555</v>
      </c>
    </row>
    <row r="1665" spans="1:16" x14ac:dyDescent="0.35">
      <c r="A1665" t="s">
        <v>406</v>
      </c>
      <c r="B1665" s="68" t="s">
        <v>313</v>
      </c>
      <c r="C1665" s="57">
        <v>44515</v>
      </c>
      <c r="D1665" s="57">
        <v>44515</v>
      </c>
      <c r="E1665" s="68" t="s">
        <v>494</v>
      </c>
      <c r="F1665" s="15" t="s">
        <v>495</v>
      </c>
      <c r="G1665" s="16">
        <v>4.87</v>
      </c>
      <c r="H1665" s="2">
        <v>44501</v>
      </c>
      <c r="I1665" s="57">
        <v>44515</v>
      </c>
      <c r="J1665">
        <f t="shared" si="100"/>
        <v>15</v>
      </c>
      <c r="K1665" s="2">
        <f t="shared" si="101"/>
        <v>44508</v>
      </c>
      <c r="L1665" s="82">
        <v>44515.5</v>
      </c>
      <c r="M1665" s="82">
        <v>44515.5</v>
      </c>
      <c r="O1665">
        <f t="shared" si="102"/>
        <v>7.5</v>
      </c>
      <c r="P1665" s="3">
        <f t="shared" si="103"/>
        <v>36.524999999999999</v>
      </c>
    </row>
    <row r="1666" spans="1:16" x14ac:dyDescent="0.35">
      <c r="A1666" t="s">
        <v>406</v>
      </c>
      <c r="B1666" s="68" t="s">
        <v>313</v>
      </c>
      <c r="C1666" s="57">
        <v>44515</v>
      </c>
      <c r="D1666" s="57">
        <v>44515</v>
      </c>
      <c r="E1666" s="68" t="s">
        <v>496</v>
      </c>
      <c r="F1666" s="15" t="s">
        <v>497</v>
      </c>
      <c r="G1666" s="16">
        <v>1.61</v>
      </c>
      <c r="H1666" s="2">
        <v>44501</v>
      </c>
      <c r="I1666" s="57">
        <v>44515</v>
      </c>
      <c r="J1666">
        <f t="shared" si="100"/>
        <v>15</v>
      </c>
      <c r="K1666" s="2">
        <f t="shared" si="101"/>
        <v>44508</v>
      </c>
      <c r="L1666" s="82">
        <v>44515.5</v>
      </c>
      <c r="M1666" s="82">
        <v>44515.5</v>
      </c>
      <c r="O1666">
        <f t="shared" si="102"/>
        <v>7.5</v>
      </c>
      <c r="P1666" s="3">
        <f t="shared" si="103"/>
        <v>12.075000000000001</v>
      </c>
    </row>
    <row r="1667" spans="1:16" x14ac:dyDescent="0.35">
      <c r="A1667" t="s">
        <v>406</v>
      </c>
      <c r="B1667" s="68" t="s">
        <v>313</v>
      </c>
      <c r="C1667" s="57">
        <v>44515</v>
      </c>
      <c r="D1667" s="57">
        <v>44515</v>
      </c>
      <c r="E1667" s="68" t="s">
        <v>498</v>
      </c>
      <c r="F1667" s="15" t="s">
        <v>499</v>
      </c>
      <c r="G1667" s="16">
        <v>4.3499999999999996</v>
      </c>
      <c r="H1667" s="2">
        <v>44501</v>
      </c>
      <c r="I1667" s="57">
        <v>44515</v>
      </c>
      <c r="J1667">
        <f t="shared" si="100"/>
        <v>15</v>
      </c>
      <c r="K1667" s="2">
        <f t="shared" si="101"/>
        <v>44508</v>
      </c>
      <c r="L1667" s="82">
        <v>44515.5</v>
      </c>
      <c r="M1667" s="82">
        <v>44515.5</v>
      </c>
      <c r="O1667">
        <f t="shared" si="102"/>
        <v>7.5</v>
      </c>
      <c r="P1667" s="3">
        <f t="shared" si="103"/>
        <v>32.625</v>
      </c>
    </row>
    <row r="1668" spans="1:16" x14ac:dyDescent="0.35">
      <c r="A1668" t="s">
        <v>406</v>
      </c>
      <c r="B1668" s="68" t="s">
        <v>313</v>
      </c>
      <c r="C1668" s="57">
        <v>44515</v>
      </c>
      <c r="D1668" s="57">
        <v>44515</v>
      </c>
      <c r="E1668" s="68" t="s">
        <v>500</v>
      </c>
      <c r="F1668" s="15" t="s">
        <v>501</v>
      </c>
      <c r="G1668" s="16">
        <v>0.85</v>
      </c>
      <c r="H1668" s="2">
        <v>44501</v>
      </c>
      <c r="I1668" s="57">
        <v>44515</v>
      </c>
      <c r="J1668">
        <f t="shared" si="100"/>
        <v>15</v>
      </c>
      <c r="K1668" s="2">
        <f t="shared" si="101"/>
        <v>44508</v>
      </c>
      <c r="L1668" s="82">
        <v>44515.5</v>
      </c>
      <c r="M1668" s="82">
        <v>44515.5</v>
      </c>
      <c r="O1668">
        <f t="shared" si="102"/>
        <v>7.5</v>
      </c>
      <c r="P1668" s="3">
        <f t="shared" si="103"/>
        <v>6.375</v>
      </c>
    </row>
    <row r="1669" spans="1:16" x14ac:dyDescent="0.35">
      <c r="A1669" t="s">
        <v>406</v>
      </c>
      <c r="B1669" s="68" t="s">
        <v>313</v>
      </c>
      <c r="C1669" s="57">
        <v>44515</v>
      </c>
      <c r="D1669" s="57">
        <v>44515</v>
      </c>
      <c r="E1669" s="68" t="s">
        <v>430</v>
      </c>
      <c r="F1669" s="15" t="s">
        <v>431</v>
      </c>
      <c r="G1669" s="16">
        <v>425804.15000000055</v>
      </c>
      <c r="H1669" s="2">
        <v>44501</v>
      </c>
      <c r="I1669" s="57">
        <v>44515</v>
      </c>
      <c r="J1669">
        <f t="shared" si="100"/>
        <v>15</v>
      </c>
      <c r="K1669" s="2">
        <f t="shared" si="101"/>
        <v>44508</v>
      </c>
      <c r="L1669" s="82">
        <v>44515.5</v>
      </c>
      <c r="M1669" s="82">
        <v>44515.5</v>
      </c>
      <c r="O1669">
        <f t="shared" si="102"/>
        <v>7.5</v>
      </c>
      <c r="P1669" s="3">
        <f t="shared" si="103"/>
        <v>3193531.1250000042</v>
      </c>
    </row>
    <row r="1670" spans="1:16" x14ac:dyDescent="0.35">
      <c r="A1670" t="s">
        <v>406</v>
      </c>
      <c r="B1670" s="68" t="s">
        <v>313</v>
      </c>
      <c r="C1670" s="57">
        <v>44515</v>
      </c>
      <c r="D1670" s="57">
        <v>44515</v>
      </c>
      <c r="E1670" s="68" t="s">
        <v>456</v>
      </c>
      <c r="F1670" s="15" t="s">
        <v>457</v>
      </c>
      <c r="G1670" s="16">
        <v>105982.04999999997</v>
      </c>
      <c r="H1670" s="2">
        <v>44501</v>
      </c>
      <c r="I1670" s="57">
        <v>44515</v>
      </c>
      <c r="J1670">
        <f t="shared" si="100"/>
        <v>15</v>
      </c>
      <c r="K1670" s="2">
        <f t="shared" si="101"/>
        <v>44508</v>
      </c>
      <c r="L1670" s="82">
        <v>44515.5</v>
      </c>
      <c r="M1670" s="82">
        <v>44515.5</v>
      </c>
      <c r="O1670">
        <f t="shared" si="102"/>
        <v>7.5</v>
      </c>
      <c r="P1670" s="3">
        <f t="shared" si="103"/>
        <v>794865.37499999977</v>
      </c>
    </row>
    <row r="1671" spans="1:16" x14ac:dyDescent="0.35">
      <c r="A1671" t="s">
        <v>406</v>
      </c>
      <c r="B1671" s="68" t="s">
        <v>313</v>
      </c>
      <c r="C1671" s="57">
        <v>44515</v>
      </c>
      <c r="D1671" s="17">
        <v>44515</v>
      </c>
      <c r="E1671" s="68" t="s">
        <v>432</v>
      </c>
      <c r="F1671" s="15" t="s">
        <v>433</v>
      </c>
      <c r="G1671" s="16">
        <v>1392566.3700000043</v>
      </c>
      <c r="H1671" s="2">
        <v>44501</v>
      </c>
      <c r="I1671" s="17">
        <v>44515</v>
      </c>
      <c r="J1671">
        <f t="shared" si="100"/>
        <v>15</v>
      </c>
      <c r="K1671" s="2">
        <f t="shared" si="101"/>
        <v>44508</v>
      </c>
      <c r="L1671" s="82">
        <v>44515.5</v>
      </c>
      <c r="M1671" s="82">
        <v>44515.5</v>
      </c>
      <c r="O1671">
        <f t="shared" si="102"/>
        <v>7.5</v>
      </c>
      <c r="P1671" s="3">
        <f t="shared" si="103"/>
        <v>10444247.775000032</v>
      </c>
    </row>
    <row r="1672" spans="1:16" x14ac:dyDescent="0.35">
      <c r="A1672" t="s">
        <v>406</v>
      </c>
      <c r="B1672" s="68" t="s">
        <v>313</v>
      </c>
      <c r="C1672" s="57">
        <v>44515</v>
      </c>
      <c r="D1672" s="17">
        <v>44515</v>
      </c>
      <c r="E1672" s="68" t="s">
        <v>434</v>
      </c>
      <c r="F1672" s="15" t="s">
        <v>435</v>
      </c>
      <c r="G1672" s="16">
        <v>2044638.7100000032</v>
      </c>
      <c r="H1672" s="2">
        <v>44501</v>
      </c>
      <c r="I1672" s="17">
        <v>44515</v>
      </c>
      <c r="J1672">
        <f t="shared" si="100"/>
        <v>15</v>
      </c>
      <c r="K1672" s="2">
        <f t="shared" si="101"/>
        <v>44508</v>
      </c>
      <c r="L1672" s="82">
        <v>44515.5</v>
      </c>
      <c r="M1672" s="82">
        <v>44515.5</v>
      </c>
      <c r="O1672">
        <f t="shared" si="102"/>
        <v>7.5</v>
      </c>
      <c r="P1672" s="3">
        <f t="shared" si="103"/>
        <v>15334790.325000023</v>
      </c>
    </row>
    <row r="1673" spans="1:16" x14ac:dyDescent="0.35">
      <c r="A1673" t="s">
        <v>406</v>
      </c>
      <c r="B1673" s="68" t="s">
        <v>313</v>
      </c>
      <c r="C1673" s="57">
        <v>44515</v>
      </c>
      <c r="D1673" s="17">
        <v>44515</v>
      </c>
      <c r="E1673" s="68" t="s">
        <v>436</v>
      </c>
      <c r="F1673" s="15" t="s">
        <v>437</v>
      </c>
      <c r="G1673" s="16">
        <v>330085.74</v>
      </c>
      <c r="H1673" s="2">
        <v>44501</v>
      </c>
      <c r="I1673" s="17">
        <v>44515</v>
      </c>
      <c r="J1673">
        <f t="shared" si="100"/>
        <v>15</v>
      </c>
      <c r="K1673" s="2">
        <f t="shared" si="101"/>
        <v>44508</v>
      </c>
      <c r="L1673" s="82">
        <v>44515.5</v>
      </c>
      <c r="M1673" s="82">
        <v>44515.5</v>
      </c>
      <c r="O1673">
        <f t="shared" si="102"/>
        <v>7.5</v>
      </c>
      <c r="P1673" s="3">
        <f t="shared" si="103"/>
        <v>2475643.0499999998</v>
      </c>
    </row>
    <row r="1674" spans="1:16" x14ac:dyDescent="0.35">
      <c r="A1674" t="s">
        <v>406</v>
      </c>
      <c r="B1674" s="68" t="s">
        <v>313</v>
      </c>
      <c r="C1674" s="57">
        <v>44515</v>
      </c>
      <c r="D1674" s="17">
        <v>44515</v>
      </c>
      <c r="E1674" s="68" t="s">
        <v>438</v>
      </c>
      <c r="F1674" s="15" t="s">
        <v>439</v>
      </c>
      <c r="G1674" s="16">
        <v>355700.1700000001</v>
      </c>
      <c r="H1674" s="2">
        <v>44501</v>
      </c>
      <c r="I1674" s="17">
        <v>44515</v>
      </c>
      <c r="J1674">
        <f t="shared" ref="J1674:J1737" si="104">I1674-H1674+1</f>
        <v>15</v>
      </c>
      <c r="K1674" s="2">
        <f t="shared" ref="K1674:K1737" si="105">(H1674+I1674)/2</f>
        <v>44508</v>
      </c>
      <c r="L1674" s="82">
        <v>44515.5</v>
      </c>
      <c r="M1674" s="82">
        <v>44515.5</v>
      </c>
      <c r="O1674">
        <f t="shared" ref="O1674:O1737" si="106">M1674-K1674</f>
        <v>7.5</v>
      </c>
      <c r="P1674" s="3">
        <f t="shared" ref="P1674:P1737" si="107">G1674*O1674</f>
        <v>2667751.2750000008</v>
      </c>
    </row>
    <row r="1675" spans="1:16" x14ac:dyDescent="0.35">
      <c r="A1675" t="s">
        <v>406</v>
      </c>
      <c r="B1675" s="68" t="s">
        <v>313</v>
      </c>
      <c r="C1675" s="57">
        <v>44515</v>
      </c>
      <c r="D1675" s="17">
        <v>44515</v>
      </c>
      <c r="E1675" s="68" t="s">
        <v>568</v>
      </c>
      <c r="F1675" s="15" t="s">
        <v>569</v>
      </c>
      <c r="G1675" s="16">
        <v>400</v>
      </c>
      <c r="H1675" s="2">
        <v>44501</v>
      </c>
      <c r="I1675" s="17">
        <v>44515</v>
      </c>
      <c r="J1675">
        <f t="shared" si="104"/>
        <v>15</v>
      </c>
      <c r="K1675" s="2">
        <f t="shared" si="105"/>
        <v>44508</v>
      </c>
      <c r="L1675" s="82">
        <v>44515.5</v>
      </c>
      <c r="M1675" s="79">
        <v>44515.5</v>
      </c>
      <c r="O1675">
        <f t="shared" si="106"/>
        <v>7.5</v>
      </c>
      <c r="P1675" s="3">
        <f t="shared" si="107"/>
        <v>3000</v>
      </c>
    </row>
    <row r="1676" spans="1:16" x14ac:dyDescent="0.35">
      <c r="A1676" t="s">
        <v>406</v>
      </c>
      <c r="B1676" s="68" t="s">
        <v>313</v>
      </c>
      <c r="C1676" s="57">
        <v>44515</v>
      </c>
      <c r="D1676" s="17">
        <v>44515</v>
      </c>
      <c r="E1676" s="68" t="s">
        <v>440</v>
      </c>
      <c r="F1676" s="15" t="s">
        <v>441</v>
      </c>
      <c r="G1676" s="16">
        <f>31218.0600000003+6.68</f>
        <v>31224.7400000003</v>
      </c>
      <c r="H1676" s="2">
        <v>44501</v>
      </c>
      <c r="I1676" s="17">
        <v>44515</v>
      </c>
      <c r="J1676">
        <f t="shared" si="104"/>
        <v>15</v>
      </c>
      <c r="K1676" s="2">
        <f t="shared" si="105"/>
        <v>44508</v>
      </c>
      <c r="L1676" s="82">
        <v>44515.5</v>
      </c>
      <c r="M1676" s="79">
        <v>44524.5</v>
      </c>
      <c r="O1676">
        <f t="shared" si="106"/>
        <v>16.5</v>
      </c>
      <c r="P1676" s="3">
        <f t="shared" si="107"/>
        <v>515208.21000000497</v>
      </c>
    </row>
    <row r="1677" spans="1:16" x14ac:dyDescent="0.35">
      <c r="A1677" t="s">
        <v>406</v>
      </c>
      <c r="B1677" s="68" t="s">
        <v>313</v>
      </c>
      <c r="C1677" s="57">
        <v>44515</v>
      </c>
      <c r="D1677" s="17">
        <v>44515</v>
      </c>
      <c r="E1677" s="68" t="s">
        <v>468</v>
      </c>
      <c r="F1677" s="15" t="s">
        <v>469</v>
      </c>
      <c r="G1677" s="16">
        <v>803.90000000000919</v>
      </c>
      <c r="H1677" s="2">
        <v>44501</v>
      </c>
      <c r="I1677" s="17">
        <v>44515</v>
      </c>
      <c r="J1677">
        <f t="shared" si="104"/>
        <v>15</v>
      </c>
      <c r="K1677" s="2">
        <f t="shared" si="105"/>
        <v>44508</v>
      </c>
      <c r="L1677" s="82">
        <v>44515.5</v>
      </c>
      <c r="M1677" s="82">
        <v>44515.5</v>
      </c>
      <c r="O1677">
        <f t="shared" si="106"/>
        <v>7.5</v>
      </c>
      <c r="P1677" s="3">
        <f t="shared" si="107"/>
        <v>6029.2500000000691</v>
      </c>
    </row>
    <row r="1678" spans="1:16" x14ac:dyDescent="0.35">
      <c r="A1678" t="s">
        <v>406</v>
      </c>
      <c r="B1678" s="68" t="s">
        <v>313</v>
      </c>
      <c r="C1678" s="57">
        <v>44515</v>
      </c>
      <c r="D1678" s="17">
        <v>44515</v>
      </c>
      <c r="E1678" s="68" t="s">
        <v>474</v>
      </c>
      <c r="F1678" s="15" t="s">
        <v>475</v>
      </c>
      <c r="G1678" s="16">
        <v>37292.689999999966</v>
      </c>
      <c r="H1678" s="2">
        <v>44501</v>
      </c>
      <c r="I1678" s="17">
        <v>44515</v>
      </c>
      <c r="J1678">
        <f t="shared" si="104"/>
        <v>15</v>
      </c>
      <c r="K1678" s="2">
        <f t="shared" si="105"/>
        <v>44508</v>
      </c>
      <c r="L1678" s="82">
        <v>44515.5</v>
      </c>
      <c r="M1678" s="79">
        <v>44515.5</v>
      </c>
      <c r="O1678">
        <f t="shared" si="106"/>
        <v>7.5</v>
      </c>
      <c r="P1678" s="3">
        <f t="shared" si="107"/>
        <v>279695.17499999976</v>
      </c>
    </row>
    <row r="1679" spans="1:16" x14ac:dyDescent="0.35">
      <c r="A1679" t="s">
        <v>406</v>
      </c>
      <c r="B1679" s="68" t="s">
        <v>313</v>
      </c>
      <c r="C1679" s="57">
        <v>44515</v>
      </c>
      <c r="D1679" s="17">
        <v>44515</v>
      </c>
      <c r="E1679" s="68" t="s">
        <v>442</v>
      </c>
      <c r="F1679" s="15" t="s">
        <v>443</v>
      </c>
      <c r="G1679" s="16">
        <f>80846.88+14.5</f>
        <v>80861.38</v>
      </c>
      <c r="H1679" s="2">
        <v>44501</v>
      </c>
      <c r="I1679" s="17">
        <v>44515</v>
      </c>
      <c r="J1679">
        <f t="shared" si="104"/>
        <v>15</v>
      </c>
      <c r="K1679" s="2">
        <f t="shared" si="105"/>
        <v>44508</v>
      </c>
      <c r="L1679" s="82">
        <v>44515.5</v>
      </c>
      <c r="M1679" s="82">
        <v>44515.5</v>
      </c>
      <c r="O1679">
        <f t="shared" si="106"/>
        <v>7.5</v>
      </c>
      <c r="P1679" s="3">
        <f t="shared" si="107"/>
        <v>606460.35000000009</v>
      </c>
    </row>
    <row r="1680" spans="1:16" x14ac:dyDescent="0.35">
      <c r="A1680" t="s">
        <v>406</v>
      </c>
      <c r="B1680" s="68" t="s">
        <v>313</v>
      </c>
      <c r="C1680" s="57">
        <v>44515</v>
      </c>
      <c r="D1680" s="17">
        <v>44515</v>
      </c>
      <c r="E1680" s="68" t="s">
        <v>476</v>
      </c>
      <c r="F1680" s="15" t="s">
        <v>477</v>
      </c>
      <c r="G1680" s="16">
        <v>1226.1999999999637</v>
      </c>
      <c r="H1680" s="2">
        <v>44501</v>
      </c>
      <c r="I1680" s="17">
        <v>44515</v>
      </c>
      <c r="J1680">
        <f t="shared" si="104"/>
        <v>15</v>
      </c>
      <c r="K1680" s="2">
        <f t="shared" si="105"/>
        <v>44508</v>
      </c>
      <c r="L1680" s="82">
        <v>44515.5</v>
      </c>
      <c r="M1680" s="82">
        <v>44515.5</v>
      </c>
      <c r="O1680">
        <f t="shared" si="106"/>
        <v>7.5</v>
      </c>
      <c r="P1680" s="3">
        <f t="shared" si="107"/>
        <v>9196.4999999997272</v>
      </c>
    </row>
    <row r="1681" spans="1:16" x14ac:dyDescent="0.35">
      <c r="A1681" t="s">
        <v>406</v>
      </c>
      <c r="B1681" s="68" t="s">
        <v>313</v>
      </c>
      <c r="C1681" s="57">
        <v>44515</v>
      </c>
      <c r="D1681" s="17">
        <v>44515</v>
      </c>
      <c r="E1681" s="68" t="s">
        <v>578</v>
      </c>
      <c r="F1681" s="15" t="s">
        <v>579</v>
      </c>
      <c r="G1681" s="16">
        <f>74033.69+6373.13</f>
        <v>80406.820000000007</v>
      </c>
      <c r="H1681" s="2">
        <v>44501</v>
      </c>
      <c r="I1681" s="17">
        <v>44515</v>
      </c>
      <c r="J1681">
        <f t="shared" si="104"/>
        <v>15</v>
      </c>
      <c r="K1681" s="2">
        <f t="shared" si="105"/>
        <v>44508</v>
      </c>
      <c r="L1681" s="82">
        <v>44515.5</v>
      </c>
      <c r="M1681" s="79">
        <v>44515.5</v>
      </c>
      <c r="O1681">
        <f t="shared" si="106"/>
        <v>7.5</v>
      </c>
      <c r="P1681" s="3">
        <f t="shared" si="107"/>
        <v>603051.15</v>
      </c>
    </row>
    <row r="1682" spans="1:16" x14ac:dyDescent="0.35">
      <c r="A1682" t="s">
        <v>406</v>
      </c>
      <c r="B1682" s="68" t="s">
        <v>313</v>
      </c>
      <c r="C1682" s="57">
        <v>44515</v>
      </c>
      <c r="D1682" s="17">
        <v>44515</v>
      </c>
      <c r="E1682" s="68" t="s">
        <v>570</v>
      </c>
      <c r="F1682" s="15" t="s">
        <v>571</v>
      </c>
      <c r="G1682" s="16">
        <f>48802.96+3476.25</f>
        <v>52279.21</v>
      </c>
      <c r="H1682" s="2">
        <v>44501</v>
      </c>
      <c r="I1682" s="17">
        <v>44515</v>
      </c>
      <c r="J1682">
        <f t="shared" si="104"/>
        <v>15</v>
      </c>
      <c r="K1682" s="2">
        <f t="shared" si="105"/>
        <v>44508</v>
      </c>
      <c r="L1682" s="82">
        <v>44515.5</v>
      </c>
      <c r="M1682" s="82">
        <v>44515.5</v>
      </c>
      <c r="O1682">
        <f t="shared" si="106"/>
        <v>7.5</v>
      </c>
      <c r="P1682" s="3">
        <f t="shared" si="107"/>
        <v>392094.07500000001</v>
      </c>
    </row>
    <row r="1683" spans="1:16" x14ac:dyDescent="0.35">
      <c r="A1683" t="s">
        <v>406</v>
      </c>
      <c r="B1683" s="68" t="s">
        <v>313</v>
      </c>
      <c r="C1683" s="57">
        <v>44515</v>
      </c>
      <c r="D1683" s="17">
        <v>44515</v>
      </c>
      <c r="E1683" s="68" t="s">
        <v>580</v>
      </c>
      <c r="F1683" s="15" t="s">
        <v>581</v>
      </c>
      <c r="G1683" s="16">
        <v>12770.53</v>
      </c>
      <c r="H1683" s="2">
        <v>44501</v>
      </c>
      <c r="I1683" s="17">
        <v>44515</v>
      </c>
      <c r="J1683">
        <f t="shared" si="104"/>
        <v>15</v>
      </c>
      <c r="K1683" s="2">
        <f t="shared" si="105"/>
        <v>44508</v>
      </c>
      <c r="L1683" s="82">
        <v>44515.5</v>
      </c>
      <c r="M1683" s="82">
        <v>44515.5</v>
      </c>
      <c r="O1683">
        <f t="shared" si="106"/>
        <v>7.5</v>
      </c>
      <c r="P1683" s="3">
        <f t="shared" si="107"/>
        <v>95778.975000000006</v>
      </c>
    </row>
    <row r="1684" spans="1:16" x14ac:dyDescent="0.35">
      <c r="A1684" t="s">
        <v>406</v>
      </c>
      <c r="B1684" s="68" t="s">
        <v>313</v>
      </c>
      <c r="C1684" s="57">
        <v>44515</v>
      </c>
      <c r="D1684" s="17">
        <v>44515</v>
      </c>
      <c r="E1684" s="68" t="s">
        <v>478</v>
      </c>
      <c r="F1684" s="15" t="s">
        <v>479</v>
      </c>
      <c r="G1684" s="16">
        <f>618943.010000009+266.67</f>
        <v>619209.68000000902</v>
      </c>
      <c r="H1684" s="2">
        <v>44501</v>
      </c>
      <c r="I1684" s="17">
        <v>44515</v>
      </c>
      <c r="J1684">
        <f t="shared" si="104"/>
        <v>15</v>
      </c>
      <c r="K1684" s="2">
        <f t="shared" si="105"/>
        <v>44508</v>
      </c>
      <c r="L1684" s="82">
        <v>44515.5</v>
      </c>
      <c r="M1684" s="82">
        <v>44515.5</v>
      </c>
      <c r="O1684">
        <f t="shared" si="106"/>
        <v>7.5</v>
      </c>
      <c r="P1684" s="3">
        <f t="shared" si="107"/>
        <v>4644072.6000000676</v>
      </c>
    </row>
    <row r="1685" spans="1:16" x14ac:dyDescent="0.35">
      <c r="A1685" t="s">
        <v>406</v>
      </c>
      <c r="B1685" s="68" t="s">
        <v>313</v>
      </c>
      <c r="C1685" s="57">
        <v>44515</v>
      </c>
      <c r="D1685" s="17">
        <v>44515</v>
      </c>
      <c r="E1685" s="68" t="s">
        <v>480</v>
      </c>
      <c r="F1685" s="15" t="s">
        <v>481</v>
      </c>
      <c r="G1685" s="16">
        <v>43271.219999999877</v>
      </c>
      <c r="H1685" s="2">
        <v>44501</v>
      </c>
      <c r="I1685" s="17">
        <v>44515</v>
      </c>
      <c r="J1685">
        <f t="shared" si="104"/>
        <v>15</v>
      </c>
      <c r="K1685" s="2">
        <f t="shared" si="105"/>
        <v>44508</v>
      </c>
      <c r="L1685" s="82">
        <v>44515.5</v>
      </c>
      <c r="M1685" s="82">
        <v>44515.5</v>
      </c>
      <c r="O1685">
        <f t="shared" si="106"/>
        <v>7.5</v>
      </c>
      <c r="P1685" s="3">
        <f t="shared" si="107"/>
        <v>324534.14999999909</v>
      </c>
    </row>
    <row r="1686" spans="1:16" x14ac:dyDescent="0.35">
      <c r="A1686" t="s">
        <v>406</v>
      </c>
      <c r="B1686" s="68" t="s">
        <v>313</v>
      </c>
      <c r="C1686" s="57">
        <v>44515</v>
      </c>
      <c r="D1686" s="17">
        <v>44515</v>
      </c>
      <c r="E1686" s="68" t="s">
        <v>482</v>
      </c>
      <c r="F1686" s="15" t="s">
        <v>483</v>
      </c>
      <c r="G1686" s="16">
        <v>500</v>
      </c>
      <c r="H1686" s="2">
        <v>44501</v>
      </c>
      <c r="I1686" s="17">
        <v>44515</v>
      </c>
      <c r="J1686">
        <f t="shared" si="104"/>
        <v>15</v>
      </c>
      <c r="K1686" s="2">
        <f t="shared" si="105"/>
        <v>44508</v>
      </c>
      <c r="L1686" s="82">
        <v>44515.5</v>
      </c>
      <c r="M1686" s="82">
        <v>44515.5</v>
      </c>
      <c r="O1686">
        <f t="shared" si="106"/>
        <v>7.5</v>
      </c>
      <c r="P1686" s="3">
        <f t="shared" si="107"/>
        <v>3750</v>
      </c>
    </row>
    <row r="1687" spans="1:16" x14ac:dyDescent="0.35">
      <c r="A1687" t="s">
        <v>406</v>
      </c>
      <c r="B1687" s="68" t="s">
        <v>313</v>
      </c>
      <c r="C1687" s="57">
        <v>44515</v>
      </c>
      <c r="D1687" s="17">
        <v>44515</v>
      </c>
      <c r="E1687" s="68" t="s">
        <v>488</v>
      </c>
      <c r="F1687" s="15" t="s">
        <v>489</v>
      </c>
      <c r="G1687" s="16">
        <v>45209.69</v>
      </c>
      <c r="H1687" s="2">
        <v>44501</v>
      </c>
      <c r="I1687" s="17">
        <v>44515</v>
      </c>
      <c r="J1687">
        <f t="shared" si="104"/>
        <v>15</v>
      </c>
      <c r="K1687" s="2">
        <f t="shared" si="105"/>
        <v>44508</v>
      </c>
      <c r="L1687" s="82">
        <v>44515.5</v>
      </c>
      <c r="M1687" s="79">
        <v>44545.5</v>
      </c>
      <c r="O1687">
        <f t="shared" si="106"/>
        <v>37.5</v>
      </c>
      <c r="P1687" s="3">
        <f t="shared" si="107"/>
        <v>1695363.375</v>
      </c>
    </row>
    <row r="1688" spans="1:16" x14ac:dyDescent="0.35">
      <c r="A1688" t="s">
        <v>406</v>
      </c>
      <c r="B1688" s="68" t="s">
        <v>313</v>
      </c>
      <c r="C1688" s="57">
        <v>44515</v>
      </c>
      <c r="D1688" s="17">
        <v>44515</v>
      </c>
      <c r="E1688" s="68" t="s">
        <v>444</v>
      </c>
      <c r="F1688" s="15" t="s">
        <v>445</v>
      </c>
      <c r="G1688" s="16">
        <f>450522.900000005+66</f>
        <v>450588.90000000497</v>
      </c>
      <c r="H1688" s="2">
        <v>44501</v>
      </c>
      <c r="I1688" s="17">
        <v>44515</v>
      </c>
      <c r="J1688">
        <f t="shared" si="104"/>
        <v>15</v>
      </c>
      <c r="K1688" s="2">
        <f t="shared" si="105"/>
        <v>44508</v>
      </c>
      <c r="L1688" s="82">
        <v>44515.5</v>
      </c>
      <c r="M1688" s="82">
        <v>44515.5</v>
      </c>
      <c r="O1688">
        <f t="shared" si="106"/>
        <v>7.5</v>
      </c>
      <c r="P1688" s="3">
        <f t="shared" si="107"/>
        <v>3379416.7500000373</v>
      </c>
    </row>
    <row r="1689" spans="1:16" x14ac:dyDescent="0.35">
      <c r="A1689" t="s">
        <v>406</v>
      </c>
      <c r="B1689" s="68" t="s">
        <v>313</v>
      </c>
      <c r="C1689" s="57">
        <v>44515</v>
      </c>
      <c r="D1689" s="17">
        <v>44515</v>
      </c>
      <c r="E1689" s="68" t="s">
        <v>563</v>
      </c>
      <c r="F1689" s="15" t="s">
        <v>564</v>
      </c>
      <c r="G1689" s="16">
        <v>462209.91000000003</v>
      </c>
      <c r="H1689" s="2">
        <v>44501</v>
      </c>
      <c r="I1689" s="17">
        <v>44515</v>
      </c>
      <c r="J1689">
        <f t="shared" si="104"/>
        <v>15</v>
      </c>
      <c r="K1689" s="2">
        <f t="shared" si="105"/>
        <v>44508</v>
      </c>
      <c r="L1689" s="82">
        <v>44515.5</v>
      </c>
      <c r="M1689" s="82">
        <v>44515.5</v>
      </c>
      <c r="O1689">
        <f t="shared" si="106"/>
        <v>7.5</v>
      </c>
      <c r="P1689" s="3">
        <f t="shared" si="107"/>
        <v>3466574.3250000002</v>
      </c>
    </row>
    <row r="1690" spans="1:16" x14ac:dyDescent="0.35">
      <c r="A1690" t="s">
        <v>406</v>
      </c>
      <c r="B1690" s="68" t="s">
        <v>313</v>
      </c>
      <c r="C1690" s="57">
        <v>44515</v>
      </c>
      <c r="D1690" s="17">
        <v>44515</v>
      </c>
      <c r="E1690" s="68" t="s">
        <v>490</v>
      </c>
      <c r="F1690" s="15" t="s">
        <v>491</v>
      </c>
      <c r="G1690" s="16">
        <v>21343.829999999998</v>
      </c>
      <c r="H1690" s="2">
        <v>44501</v>
      </c>
      <c r="I1690" s="17">
        <v>44515</v>
      </c>
      <c r="J1690">
        <f t="shared" si="104"/>
        <v>15</v>
      </c>
      <c r="K1690" s="2">
        <f t="shared" si="105"/>
        <v>44508</v>
      </c>
      <c r="L1690" s="82">
        <v>44515.5</v>
      </c>
      <c r="M1690" s="79">
        <v>44515.5</v>
      </c>
      <c r="O1690">
        <f t="shared" si="106"/>
        <v>7.5</v>
      </c>
      <c r="P1690" s="3">
        <f t="shared" si="107"/>
        <v>160078.72499999998</v>
      </c>
    </row>
    <row r="1691" spans="1:16" x14ac:dyDescent="0.35">
      <c r="A1691" t="s">
        <v>406</v>
      </c>
      <c r="B1691" s="68" t="s">
        <v>313</v>
      </c>
      <c r="C1691" s="57">
        <v>44515</v>
      </c>
      <c r="D1691" s="17">
        <v>44515</v>
      </c>
      <c r="E1691" s="68" t="s">
        <v>572</v>
      </c>
      <c r="F1691" s="15" t="s">
        <v>573</v>
      </c>
      <c r="G1691" s="16">
        <v>15392.56</v>
      </c>
      <c r="H1691" s="2">
        <v>44501</v>
      </c>
      <c r="I1691" s="17">
        <v>44515</v>
      </c>
      <c r="J1691">
        <f t="shared" si="104"/>
        <v>15</v>
      </c>
      <c r="K1691" s="2">
        <f t="shared" si="105"/>
        <v>44508</v>
      </c>
      <c r="L1691" s="82">
        <v>44515.5</v>
      </c>
      <c r="M1691" s="79">
        <v>44515.5</v>
      </c>
      <c r="O1691">
        <f t="shared" si="106"/>
        <v>7.5</v>
      </c>
      <c r="P1691" s="3">
        <f t="shared" si="107"/>
        <v>115444.2</v>
      </c>
    </row>
    <row r="1692" spans="1:16" x14ac:dyDescent="0.35">
      <c r="A1692" t="s">
        <v>406</v>
      </c>
      <c r="B1692" s="68" t="s">
        <v>313</v>
      </c>
      <c r="C1692" s="82">
        <v>44515</v>
      </c>
      <c r="D1692" s="85">
        <v>44515</v>
      </c>
      <c r="E1692" s="68" t="s">
        <v>492</v>
      </c>
      <c r="F1692" s="15" t="s">
        <v>493</v>
      </c>
      <c r="G1692" s="16">
        <f>45079.3</f>
        <v>45079.3</v>
      </c>
      <c r="H1692" s="2">
        <v>44501</v>
      </c>
      <c r="I1692" s="85">
        <v>44515</v>
      </c>
      <c r="J1692">
        <f t="shared" si="104"/>
        <v>15</v>
      </c>
      <c r="K1692" s="2">
        <f t="shared" si="105"/>
        <v>44508</v>
      </c>
      <c r="L1692" s="82">
        <v>44515.5</v>
      </c>
      <c r="M1692" s="79">
        <v>44489.5</v>
      </c>
      <c r="O1692">
        <f t="shared" si="106"/>
        <v>-18.5</v>
      </c>
      <c r="P1692" s="3">
        <f t="shared" si="107"/>
        <v>-833967.05</v>
      </c>
    </row>
    <row r="1693" spans="1:16" x14ac:dyDescent="0.35">
      <c r="A1693" t="s">
        <v>406</v>
      </c>
      <c r="B1693" s="68" t="s">
        <v>313</v>
      </c>
      <c r="C1693" s="82">
        <v>44515</v>
      </c>
      <c r="D1693" s="85">
        <v>44515</v>
      </c>
      <c r="E1693" s="68" t="s">
        <v>574</v>
      </c>
      <c r="F1693" s="15" t="s">
        <v>575</v>
      </c>
      <c r="G1693" s="16">
        <v>115</v>
      </c>
      <c r="H1693" s="2">
        <v>44501</v>
      </c>
      <c r="I1693" s="85">
        <v>44515</v>
      </c>
      <c r="J1693">
        <f t="shared" si="104"/>
        <v>15</v>
      </c>
      <c r="K1693" s="2">
        <f t="shared" si="105"/>
        <v>44508</v>
      </c>
      <c r="L1693" s="82">
        <v>44515.5</v>
      </c>
      <c r="M1693" s="79">
        <v>44489.5</v>
      </c>
      <c r="O1693">
        <f t="shared" si="106"/>
        <v>-18.5</v>
      </c>
      <c r="P1693" s="3">
        <f t="shared" si="107"/>
        <v>-2127.5</v>
      </c>
    </row>
    <row r="1694" spans="1:16" x14ac:dyDescent="0.35">
      <c r="A1694" t="s">
        <v>406</v>
      </c>
      <c r="B1694" s="68" t="s">
        <v>313</v>
      </c>
      <c r="C1694" s="57">
        <v>44515</v>
      </c>
      <c r="D1694" s="17">
        <v>44515</v>
      </c>
      <c r="E1694" s="68" t="s">
        <v>494</v>
      </c>
      <c r="F1694" s="15" t="s">
        <v>495</v>
      </c>
      <c r="G1694" s="16">
        <v>108145.80000000015</v>
      </c>
      <c r="H1694" s="2">
        <v>44501</v>
      </c>
      <c r="I1694" s="17">
        <v>44515</v>
      </c>
      <c r="J1694">
        <f t="shared" si="104"/>
        <v>15</v>
      </c>
      <c r="K1694" s="2">
        <f t="shared" si="105"/>
        <v>44508</v>
      </c>
      <c r="L1694" s="82">
        <v>44515.5</v>
      </c>
      <c r="M1694" s="82">
        <v>44515.5</v>
      </c>
      <c r="O1694">
        <f t="shared" si="106"/>
        <v>7.5</v>
      </c>
      <c r="P1694" s="3">
        <f t="shared" si="107"/>
        <v>811093.50000000116</v>
      </c>
    </row>
    <row r="1695" spans="1:16" x14ac:dyDescent="0.35">
      <c r="A1695" t="s">
        <v>406</v>
      </c>
      <c r="B1695" s="68" t="s">
        <v>313</v>
      </c>
      <c r="C1695" s="57">
        <v>44515</v>
      </c>
      <c r="D1695" s="17">
        <v>44515</v>
      </c>
      <c r="E1695" s="68" t="s">
        <v>496</v>
      </c>
      <c r="F1695" s="15" t="s">
        <v>497</v>
      </c>
      <c r="G1695" s="16">
        <f>11892.88+8.5</f>
        <v>11901.38</v>
      </c>
      <c r="H1695" s="2">
        <v>44501</v>
      </c>
      <c r="I1695" s="17">
        <v>44515</v>
      </c>
      <c r="J1695">
        <f t="shared" si="104"/>
        <v>15</v>
      </c>
      <c r="K1695" s="2">
        <f t="shared" si="105"/>
        <v>44508</v>
      </c>
      <c r="L1695" s="82">
        <v>44515.5</v>
      </c>
      <c r="M1695" s="82">
        <v>44515.5</v>
      </c>
      <c r="O1695">
        <f t="shared" si="106"/>
        <v>7.5</v>
      </c>
      <c r="P1695" s="3">
        <f t="shared" si="107"/>
        <v>89260.349999999991</v>
      </c>
    </row>
    <row r="1696" spans="1:16" x14ac:dyDescent="0.35">
      <c r="A1696" t="s">
        <v>406</v>
      </c>
      <c r="B1696" s="68" t="s">
        <v>313</v>
      </c>
      <c r="C1696" s="57">
        <v>44515</v>
      </c>
      <c r="D1696" s="17">
        <v>44515</v>
      </c>
      <c r="E1696" s="68" t="s">
        <v>498</v>
      </c>
      <c r="F1696" s="15" t="s">
        <v>499</v>
      </c>
      <c r="G1696" s="16">
        <v>19199.760000000013</v>
      </c>
      <c r="H1696" s="2">
        <v>44501</v>
      </c>
      <c r="I1696" s="17">
        <v>44515</v>
      </c>
      <c r="J1696">
        <f t="shared" si="104"/>
        <v>15</v>
      </c>
      <c r="K1696" s="2">
        <f t="shared" si="105"/>
        <v>44508</v>
      </c>
      <c r="L1696" s="82">
        <v>44515.5</v>
      </c>
      <c r="M1696" s="82">
        <v>44515.5</v>
      </c>
      <c r="O1696">
        <f t="shared" si="106"/>
        <v>7.5</v>
      </c>
      <c r="P1696" s="3">
        <f t="shared" si="107"/>
        <v>143998.2000000001</v>
      </c>
    </row>
    <row r="1697" spans="1:16" x14ac:dyDescent="0.35">
      <c r="A1697" t="s">
        <v>406</v>
      </c>
      <c r="B1697" s="68" t="s">
        <v>313</v>
      </c>
      <c r="C1697" s="57">
        <v>44515</v>
      </c>
      <c r="D1697" s="17">
        <v>44515</v>
      </c>
      <c r="E1697" s="68" t="s">
        <v>500</v>
      </c>
      <c r="F1697" s="15" t="s">
        <v>501</v>
      </c>
      <c r="G1697" s="16">
        <v>3940.7199999999366</v>
      </c>
      <c r="H1697" s="2">
        <v>44501</v>
      </c>
      <c r="I1697" s="17">
        <v>44515</v>
      </c>
      <c r="J1697">
        <f t="shared" si="104"/>
        <v>15</v>
      </c>
      <c r="K1697" s="2">
        <f t="shared" si="105"/>
        <v>44508</v>
      </c>
      <c r="L1697" s="82">
        <v>44515.5</v>
      </c>
      <c r="M1697" s="82">
        <v>44515.5</v>
      </c>
      <c r="O1697">
        <f t="shared" si="106"/>
        <v>7.5</v>
      </c>
      <c r="P1697" s="3">
        <f t="shared" si="107"/>
        <v>29555.399999999525</v>
      </c>
    </row>
    <row r="1698" spans="1:16" x14ac:dyDescent="0.35">
      <c r="A1698" t="s">
        <v>406</v>
      </c>
      <c r="B1698" s="68" t="s">
        <v>313</v>
      </c>
      <c r="C1698" s="57">
        <v>44515</v>
      </c>
      <c r="D1698" s="17">
        <v>44515</v>
      </c>
      <c r="E1698" s="68" t="s">
        <v>532</v>
      </c>
      <c r="F1698" s="15" t="s">
        <v>533</v>
      </c>
      <c r="G1698" s="16">
        <v>4687.79</v>
      </c>
      <c r="H1698" s="2">
        <v>44501</v>
      </c>
      <c r="I1698" s="17">
        <v>44515</v>
      </c>
      <c r="J1698">
        <f t="shared" si="104"/>
        <v>15</v>
      </c>
      <c r="K1698" s="2">
        <f t="shared" si="105"/>
        <v>44508</v>
      </c>
      <c r="L1698" s="82">
        <v>44515.5</v>
      </c>
      <c r="M1698" s="79">
        <v>44515.5</v>
      </c>
      <c r="N1698" s="2">
        <v>44512.5</v>
      </c>
      <c r="O1698">
        <f t="shared" si="106"/>
        <v>7.5</v>
      </c>
      <c r="P1698" s="3">
        <f t="shared" si="107"/>
        <v>35158.425000000003</v>
      </c>
    </row>
    <row r="1699" spans="1:16" x14ac:dyDescent="0.35">
      <c r="A1699" t="s">
        <v>406</v>
      </c>
      <c r="B1699" s="68" t="s">
        <v>313</v>
      </c>
      <c r="C1699" s="57">
        <v>44515</v>
      </c>
      <c r="D1699" s="17">
        <v>44515</v>
      </c>
      <c r="E1699" s="68" t="s">
        <v>534</v>
      </c>
      <c r="F1699" s="15" t="s">
        <v>535</v>
      </c>
      <c r="G1699" s="16">
        <v>26572.649999999994</v>
      </c>
      <c r="H1699" s="2">
        <v>44501</v>
      </c>
      <c r="I1699" s="17">
        <v>44515</v>
      </c>
      <c r="J1699">
        <f t="shared" si="104"/>
        <v>15</v>
      </c>
      <c r="K1699" s="2">
        <f t="shared" si="105"/>
        <v>44508</v>
      </c>
      <c r="L1699" s="82">
        <v>44515.5</v>
      </c>
      <c r="M1699" s="79">
        <v>44515.5</v>
      </c>
      <c r="N1699" s="2">
        <v>44512.5</v>
      </c>
      <c r="O1699">
        <f t="shared" si="106"/>
        <v>7.5</v>
      </c>
      <c r="P1699" s="3">
        <f t="shared" si="107"/>
        <v>199294.87499999994</v>
      </c>
    </row>
    <row r="1700" spans="1:16" x14ac:dyDescent="0.35">
      <c r="A1700" t="s">
        <v>406</v>
      </c>
      <c r="B1700" s="68" t="s">
        <v>313</v>
      </c>
      <c r="C1700" s="57">
        <v>44515</v>
      </c>
      <c r="D1700" s="17">
        <v>44515</v>
      </c>
      <c r="E1700" s="68" t="s">
        <v>538</v>
      </c>
      <c r="F1700" s="15" t="s">
        <v>539</v>
      </c>
      <c r="G1700" s="16">
        <v>162.5</v>
      </c>
      <c r="H1700" s="2">
        <v>44501</v>
      </c>
      <c r="I1700" s="17">
        <v>44515</v>
      </c>
      <c r="J1700">
        <f t="shared" si="104"/>
        <v>15</v>
      </c>
      <c r="K1700" s="2">
        <f t="shared" si="105"/>
        <v>44508</v>
      </c>
      <c r="L1700" s="82">
        <v>44515.5</v>
      </c>
      <c r="M1700" s="79">
        <v>44515.5</v>
      </c>
      <c r="N1700" s="2">
        <v>44512.5</v>
      </c>
      <c r="O1700">
        <f t="shared" si="106"/>
        <v>7.5</v>
      </c>
      <c r="P1700" s="3">
        <f t="shared" si="107"/>
        <v>1218.75</v>
      </c>
    </row>
    <row r="1701" spans="1:16" x14ac:dyDescent="0.35">
      <c r="A1701" t="s">
        <v>406</v>
      </c>
      <c r="B1701" s="68" t="s">
        <v>313</v>
      </c>
      <c r="C1701" s="57">
        <v>44515</v>
      </c>
      <c r="D1701" s="17">
        <v>44515</v>
      </c>
      <c r="E1701" s="68" t="s">
        <v>553</v>
      </c>
      <c r="F1701" s="15" t="s">
        <v>554</v>
      </c>
      <c r="G1701" s="16">
        <v>403.22</v>
      </c>
      <c r="H1701" s="2">
        <v>44501</v>
      </c>
      <c r="I1701" s="17">
        <v>44515</v>
      </c>
      <c r="J1701">
        <f t="shared" si="104"/>
        <v>15</v>
      </c>
      <c r="K1701" s="2">
        <f t="shared" si="105"/>
        <v>44508</v>
      </c>
      <c r="L1701" s="82">
        <v>44515.5</v>
      </c>
      <c r="M1701" s="79">
        <v>44515.5</v>
      </c>
      <c r="N1701" s="2">
        <v>44512.5</v>
      </c>
      <c r="O1701">
        <f t="shared" si="106"/>
        <v>7.5</v>
      </c>
      <c r="P1701" s="3">
        <f t="shared" si="107"/>
        <v>3024.15</v>
      </c>
    </row>
    <row r="1702" spans="1:16" x14ac:dyDescent="0.35">
      <c r="A1702" t="s">
        <v>406</v>
      </c>
      <c r="B1702" s="21" t="s">
        <v>313</v>
      </c>
      <c r="C1702" s="46">
        <v>44515</v>
      </c>
      <c r="D1702" s="2">
        <v>44515</v>
      </c>
      <c r="E1702" s="68" t="s">
        <v>544</v>
      </c>
      <c r="F1702" t="s">
        <v>546</v>
      </c>
      <c r="G1702" s="3">
        <v>35</v>
      </c>
      <c r="H1702" s="2">
        <v>44501</v>
      </c>
      <c r="I1702" s="2">
        <v>44515</v>
      </c>
      <c r="J1702">
        <f t="shared" si="104"/>
        <v>15</v>
      </c>
      <c r="K1702" s="2">
        <f t="shared" si="105"/>
        <v>44508</v>
      </c>
      <c r="L1702" s="80">
        <v>44515.5</v>
      </c>
      <c r="M1702" s="79">
        <v>44550.5</v>
      </c>
      <c r="O1702">
        <f t="shared" si="106"/>
        <v>42.5</v>
      </c>
      <c r="P1702" s="3">
        <f t="shared" si="107"/>
        <v>1487.5</v>
      </c>
    </row>
    <row r="1703" spans="1:16" x14ac:dyDescent="0.35">
      <c r="A1703" t="s">
        <v>406</v>
      </c>
      <c r="B1703" s="21" t="s">
        <v>313</v>
      </c>
      <c r="C1703" s="46">
        <v>44515</v>
      </c>
      <c r="D1703" s="2">
        <v>44515</v>
      </c>
      <c r="E1703" s="68" t="s">
        <v>544</v>
      </c>
      <c r="F1703" t="s">
        <v>545</v>
      </c>
      <c r="G1703" s="3">
        <v>757.3299999999997</v>
      </c>
      <c r="H1703" s="2">
        <v>44501</v>
      </c>
      <c r="I1703" s="2">
        <v>44515</v>
      </c>
      <c r="J1703">
        <f t="shared" si="104"/>
        <v>15</v>
      </c>
      <c r="K1703" s="2">
        <f t="shared" si="105"/>
        <v>44508</v>
      </c>
      <c r="L1703" s="80">
        <v>44515.5</v>
      </c>
      <c r="M1703" s="79">
        <v>44533.5</v>
      </c>
      <c r="O1703">
        <f t="shared" si="106"/>
        <v>25.5</v>
      </c>
      <c r="P1703" s="3">
        <f t="shared" si="107"/>
        <v>19311.914999999994</v>
      </c>
    </row>
    <row r="1704" spans="1:16" x14ac:dyDescent="0.35">
      <c r="A1704" t="s">
        <v>406</v>
      </c>
      <c r="B1704" s="21" t="s">
        <v>313</v>
      </c>
      <c r="C1704" s="46">
        <v>44515</v>
      </c>
      <c r="D1704" s="2">
        <v>44515</v>
      </c>
      <c r="E1704" s="68" t="s">
        <v>544</v>
      </c>
      <c r="F1704" t="s">
        <v>546</v>
      </c>
      <c r="G1704" s="3">
        <v>64502.599999999897</v>
      </c>
      <c r="H1704" s="2">
        <v>44501</v>
      </c>
      <c r="I1704" s="2">
        <v>44515</v>
      </c>
      <c r="J1704">
        <f t="shared" si="104"/>
        <v>15</v>
      </c>
      <c r="K1704" s="2">
        <f t="shared" si="105"/>
        <v>44508</v>
      </c>
      <c r="L1704" s="80">
        <v>44515.5</v>
      </c>
      <c r="M1704" s="79">
        <v>44550.5</v>
      </c>
      <c r="O1704">
        <f t="shared" si="106"/>
        <v>42.5</v>
      </c>
      <c r="P1704" s="3">
        <f t="shared" si="107"/>
        <v>2741360.4999999958</v>
      </c>
    </row>
    <row r="1705" spans="1:16" x14ac:dyDescent="0.35">
      <c r="A1705" t="s">
        <v>410</v>
      </c>
      <c r="B1705" s="68" t="s">
        <v>313</v>
      </c>
      <c r="C1705" s="57">
        <v>44530</v>
      </c>
      <c r="D1705" s="57">
        <v>44530</v>
      </c>
      <c r="E1705" s="68" t="s">
        <v>430</v>
      </c>
      <c r="F1705" s="15" t="s">
        <v>431</v>
      </c>
      <c r="G1705" s="16">
        <v>83.57</v>
      </c>
      <c r="H1705" s="2">
        <v>44516</v>
      </c>
      <c r="I1705" s="57">
        <v>44530</v>
      </c>
      <c r="J1705">
        <f t="shared" si="104"/>
        <v>15</v>
      </c>
      <c r="K1705" s="2">
        <f t="shared" si="105"/>
        <v>44523</v>
      </c>
      <c r="L1705" s="82">
        <v>44530.5</v>
      </c>
      <c r="M1705" s="82">
        <v>44530.5</v>
      </c>
      <c r="O1705">
        <f t="shared" si="106"/>
        <v>7.5</v>
      </c>
      <c r="P1705" s="3">
        <f t="shared" si="107"/>
        <v>626.77499999999998</v>
      </c>
    </row>
    <row r="1706" spans="1:16" x14ac:dyDescent="0.35">
      <c r="A1706" t="s">
        <v>410</v>
      </c>
      <c r="B1706" s="68" t="s">
        <v>313</v>
      </c>
      <c r="C1706" s="57">
        <v>44530</v>
      </c>
      <c r="D1706" s="57">
        <v>44530</v>
      </c>
      <c r="E1706" s="68" t="s">
        <v>440</v>
      </c>
      <c r="F1706" s="15" t="s">
        <v>441</v>
      </c>
      <c r="G1706" s="16">
        <v>10.59</v>
      </c>
      <c r="H1706" s="2">
        <v>44516</v>
      </c>
      <c r="I1706" s="57">
        <v>44530</v>
      </c>
      <c r="J1706">
        <f t="shared" si="104"/>
        <v>15</v>
      </c>
      <c r="K1706" s="2">
        <f t="shared" si="105"/>
        <v>44523</v>
      </c>
      <c r="L1706" s="82">
        <v>44530.5</v>
      </c>
      <c r="M1706" s="79">
        <v>44524.5</v>
      </c>
      <c r="O1706">
        <f t="shared" si="106"/>
        <v>1.5</v>
      </c>
      <c r="P1706" s="3">
        <f t="shared" si="107"/>
        <v>15.885</v>
      </c>
    </row>
    <row r="1707" spans="1:16" x14ac:dyDescent="0.35">
      <c r="A1707" t="s">
        <v>410</v>
      </c>
      <c r="B1707" s="68" t="s">
        <v>313</v>
      </c>
      <c r="C1707" s="57">
        <v>44530</v>
      </c>
      <c r="D1707" s="57">
        <v>44530</v>
      </c>
      <c r="E1707" s="68" t="s">
        <v>468</v>
      </c>
      <c r="F1707" s="15" t="s">
        <v>469</v>
      </c>
      <c r="G1707" s="16">
        <v>0.85</v>
      </c>
      <c r="H1707" s="2">
        <v>44516</v>
      </c>
      <c r="I1707" s="57">
        <v>44530</v>
      </c>
      <c r="J1707">
        <f t="shared" si="104"/>
        <v>15</v>
      </c>
      <c r="K1707" s="2">
        <f t="shared" si="105"/>
        <v>44523</v>
      </c>
      <c r="L1707" s="82">
        <v>44530.5</v>
      </c>
      <c r="M1707" s="82">
        <v>44530.5</v>
      </c>
      <c r="O1707">
        <f t="shared" si="106"/>
        <v>7.5</v>
      </c>
      <c r="P1707" s="3">
        <f t="shared" si="107"/>
        <v>6.375</v>
      </c>
    </row>
    <row r="1708" spans="1:16" x14ac:dyDescent="0.35">
      <c r="A1708" t="s">
        <v>410</v>
      </c>
      <c r="B1708" s="68" t="s">
        <v>313</v>
      </c>
      <c r="C1708" s="57">
        <v>44530</v>
      </c>
      <c r="D1708" s="57">
        <v>44530</v>
      </c>
      <c r="E1708" s="68" t="s">
        <v>442</v>
      </c>
      <c r="F1708" s="15" t="s">
        <v>443</v>
      </c>
      <c r="G1708" s="16">
        <v>26.5</v>
      </c>
      <c r="H1708" s="2">
        <v>44516</v>
      </c>
      <c r="I1708" s="57">
        <v>44530</v>
      </c>
      <c r="J1708">
        <f t="shared" si="104"/>
        <v>15</v>
      </c>
      <c r="K1708" s="2">
        <f t="shared" si="105"/>
        <v>44523</v>
      </c>
      <c r="L1708" s="82">
        <v>44530.5</v>
      </c>
      <c r="M1708" s="82">
        <v>44530.5</v>
      </c>
      <c r="O1708">
        <f t="shared" si="106"/>
        <v>7.5</v>
      </c>
      <c r="P1708" s="3">
        <f t="shared" si="107"/>
        <v>198.75</v>
      </c>
    </row>
    <row r="1709" spans="1:16" x14ac:dyDescent="0.35">
      <c r="A1709" t="s">
        <v>410</v>
      </c>
      <c r="B1709" s="68" t="s">
        <v>313</v>
      </c>
      <c r="C1709" s="57">
        <v>44530</v>
      </c>
      <c r="D1709" s="57">
        <v>44530</v>
      </c>
      <c r="E1709" s="68" t="s">
        <v>478</v>
      </c>
      <c r="F1709" s="15" t="s">
        <v>479</v>
      </c>
      <c r="G1709" s="16">
        <v>229.17</v>
      </c>
      <c r="H1709" s="2">
        <v>44516</v>
      </c>
      <c r="I1709" s="57">
        <v>44530</v>
      </c>
      <c r="J1709">
        <f t="shared" si="104"/>
        <v>15</v>
      </c>
      <c r="K1709" s="2">
        <f t="shared" si="105"/>
        <v>44523</v>
      </c>
      <c r="L1709" s="82">
        <v>44530.5</v>
      </c>
      <c r="M1709" s="82">
        <v>44530.5</v>
      </c>
      <c r="O1709">
        <f t="shared" si="106"/>
        <v>7.5</v>
      </c>
      <c r="P1709" s="3">
        <f t="shared" si="107"/>
        <v>1718.7749999999999</v>
      </c>
    </row>
    <row r="1710" spans="1:16" x14ac:dyDescent="0.35">
      <c r="A1710" t="s">
        <v>410</v>
      </c>
      <c r="B1710" s="68" t="s">
        <v>313</v>
      </c>
      <c r="C1710" s="57">
        <v>44530</v>
      </c>
      <c r="D1710" s="57">
        <v>44530</v>
      </c>
      <c r="E1710" s="68" t="s">
        <v>444</v>
      </c>
      <c r="F1710" s="15" t="s">
        <v>445</v>
      </c>
      <c r="G1710" s="16">
        <v>65</v>
      </c>
      <c r="H1710" s="2">
        <v>44516</v>
      </c>
      <c r="I1710" s="57">
        <v>44530</v>
      </c>
      <c r="J1710">
        <f t="shared" si="104"/>
        <v>15</v>
      </c>
      <c r="K1710" s="2">
        <f t="shared" si="105"/>
        <v>44523</v>
      </c>
      <c r="L1710" s="82">
        <v>44530.5</v>
      </c>
      <c r="M1710" s="82">
        <v>44530.5</v>
      </c>
      <c r="O1710">
        <f t="shared" si="106"/>
        <v>7.5</v>
      </c>
      <c r="P1710" s="3">
        <f t="shared" si="107"/>
        <v>487.5</v>
      </c>
    </row>
    <row r="1711" spans="1:16" x14ac:dyDescent="0.35">
      <c r="A1711" t="s">
        <v>410</v>
      </c>
      <c r="B1711" s="68" t="s">
        <v>313</v>
      </c>
      <c r="C1711" s="57">
        <v>44530</v>
      </c>
      <c r="D1711" s="57">
        <v>44530</v>
      </c>
      <c r="E1711" s="68" t="s">
        <v>494</v>
      </c>
      <c r="F1711" s="15" t="s">
        <v>495</v>
      </c>
      <c r="G1711" s="16">
        <v>22.45</v>
      </c>
      <c r="H1711" s="2">
        <v>44516</v>
      </c>
      <c r="I1711" s="57">
        <v>44530</v>
      </c>
      <c r="J1711">
        <f t="shared" si="104"/>
        <v>15</v>
      </c>
      <c r="K1711" s="2">
        <f t="shared" si="105"/>
        <v>44523</v>
      </c>
      <c r="L1711" s="82">
        <v>44530.5</v>
      </c>
      <c r="M1711" s="82">
        <v>44530.5</v>
      </c>
      <c r="O1711">
        <f t="shared" si="106"/>
        <v>7.5</v>
      </c>
      <c r="P1711" s="3">
        <f t="shared" si="107"/>
        <v>168.375</v>
      </c>
    </row>
    <row r="1712" spans="1:16" x14ac:dyDescent="0.35">
      <c r="A1712" t="s">
        <v>410</v>
      </c>
      <c r="B1712" s="68" t="s">
        <v>313</v>
      </c>
      <c r="C1712" s="57">
        <v>44530</v>
      </c>
      <c r="D1712" s="57">
        <v>44530</v>
      </c>
      <c r="E1712" s="68" t="s">
        <v>496</v>
      </c>
      <c r="F1712" s="15" t="s">
        <v>497</v>
      </c>
      <c r="G1712" s="16">
        <v>8.5</v>
      </c>
      <c r="H1712" s="2">
        <v>44516</v>
      </c>
      <c r="I1712" s="57">
        <v>44530</v>
      </c>
      <c r="J1712">
        <f t="shared" si="104"/>
        <v>15</v>
      </c>
      <c r="K1712" s="2">
        <f t="shared" si="105"/>
        <v>44523</v>
      </c>
      <c r="L1712" s="82">
        <v>44530.5</v>
      </c>
      <c r="M1712" s="82">
        <v>44530.5</v>
      </c>
      <c r="O1712">
        <f t="shared" si="106"/>
        <v>7.5</v>
      </c>
      <c r="P1712" s="3">
        <f t="shared" si="107"/>
        <v>63.75</v>
      </c>
    </row>
    <row r="1713" spans="1:16" x14ac:dyDescent="0.35">
      <c r="A1713" t="s">
        <v>410</v>
      </c>
      <c r="B1713" s="68" t="s">
        <v>313</v>
      </c>
      <c r="C1713" s="57">
        <v>44530</v>
      </c>
      <c r="D1713" s="57">
        <v>44530</v>
      </c>
      <c r="E1713" s="68" t="s">
        <v>498</v>
      </c>
      <c r="F1713" s="15" t="s">
        <v>499</v>
      </c>
      <c r="G1713" s="16">
        <v>5.8</v>
      </c>
      <c r="H1713" s="2">
        <v>44516</v>
      </c>
      <c r="I1713" s="57">
        <v>44530</v>
      </c>
      <c r="J1713">
        <f t="shared" si="104"/>
        <v>15</v>
      </c>
      <c r="K1713" s="2">
        <f t="shared" si="105"/>
        <v>44523</v>
      </c>
      <c r="L1713" s="82">
        <v>44530.5</v>
      </c>
      <c r="M1713" s="82">
        <v>44530.5</v>
      </c>
      <c r="O1713">
        <f t="shared" si="106"/>
        <v>7.5</v>
      </c>
      <c r="P1713" s="3">
        <f t="shared" si="107"/>
        <v>43.5</v>
      </c>
    </row>
    <row r="1714" spans="1:16" x14ac:dyDescent="0.35">
      <c r="A1714" t="s">
        <v>410</v>
      </c>
      <c r="B1714" s="68" t="s">
        <v>313</v>
      </c>
      <c r="C1714" s="57">
        <v>44530</v>
      </c>
      <c r="D1714" s="57">
        <v>44530</v>
      </c>
      <c r="E1714" s="68" t="s">
        <v>500</v>
      </c>
      <c r="F1714" s="15" t="s">
        <v>501</v>
      </c>
      <c r="G1714" s="16">
        <v>0.85</v>
      </c>
      <c r="H1714" s="2">
        <v>44516</v>
      </c>
      <c r="I1714" s="57">
        <v>44530</v>
      </c>
      <c r="J1714">
        <f t="shared" si="104"/>
        <v>15</v>
      </c>
      <c r="K1714" s="2">
        <f t="shared" si="105"/>
        <v>44523</v>
      </c>
      <c r="L1714" s="82">
        <v>44530.5</v>
      </c>
      <c r="M1714" s="82">
        <v>44530.5</v>
      </c>
      <c r="O1714">
        <f t="shared" si="106"/>
        <v>7.5</v>
      </c>
      <c r="P1714" s="3">
        <f t="shared" si="107"/>
        <v>6.375</v>
      </c>
    </row>
    <row r="1715" spans="1:16" x14ac:dyDescent="0.35">
      <c r="A1715" t="s">
        <v>410</v>
      </c>
      <c r="B1715" s="68" t="s">
        <v>313</v>
      </c>
      <c r="C1715" s="57">
        <v>44530</v>
      </c>
      <c r="D1715" s="57">
        <v>44530</v>
      </c>
      <c r="E1715" s="68" t="s">
        <v>432</v>
      </c>
      <c r="F1715" s="15" t="s">
        <v>433</v>
      </c>
      <c r="G1715" s="16">
        <v>193.67</v>
      </c>
      <c r="H1715" s="2">
        <v>44516</v>
      </c>
      <c r="I1715" s="57">
        <v>44530</v>
      </c>
      <c r="J1715">
        <f t="shared" si="104"/>
        <v>15</v>
      </c>
      <c r="K1715" s="2">
        <f t="shared" si="105"/>
        <v>44523</v>
      </c>
      <c r="L1715" s="82">
        <v>44530.5</v>
      </c>
      <c r="M1715" s="82">
        <v>44530.5</v>
      </c>
      <c r="O1715">
        <f t="shared" si="106"/>
        <v>7.5</v>
      </c>
      <c r="P1715" s="3">
        <f t="shared" si="107"/>
        <v>1452.5249999999999</v>
      </c>
    </row>
    <row r="1716" spans="1:16" x14ac:dyDescent="0.35">
      <c r="A1716" t="s">
        <v>410</v>
      </c>
      <c r="B1716" s="68" t="s">
        <v>313</v>
      </c>
      <c r="C1716" s="57">
        <v>44530</v>
      </c>
      <c r="D1716" s="57">
        <v>44530</v>
      </c>
      <c r="E1716" s="68" t="s">
        <v>434</v>
      </c>
      <c r="F1716" s="15" t="s">
        <v>435</v>
      </c>
      <c r="G1716" s="16">
        <v>96.83</v>
      </c>
      <c r="H1716" s="2">
        <v>44516</v>
      </c>
      <c r="I1716" s="57">
        <v>44530</v>
      </c>
      <c r="J1716">
        <f t="shared" si="104"/>
        <v>15</v>
      </c>
      <c r="K1716" s="2">
        <f t="shared" si="105"/>
        <v>44523</v>
      </c>
      <c r="L1716" s="82">
        <v>44530.5</v>
      </c>
      <c r="M1716" s="82">
        <v>44530.5</v>
      </c>
      <c r="O1716">
        <f t="shared" si="106"/>
        <v>7.5</v>
      </c>
      <c r="P1716" s="3">
        <f t="shared" si="107"/>
        <v>726.22500000000002</v>
      </c>
    </row>
    <row r="1717" spans="1:16" x14ac:dyDescent="0.35">
      <c r="A1717" t="s">
        <v>410</v>
      </c>
      <c r="B1717" s="68" t="s">
        <v>313</v>
      </c>
      <c r="C1717" s="57">
        <v>44530</v>
      </c>
      <c r="D1717" s="57">
        <v>44530</v>
      </c>
      <c r="E1717" s="68" t="s">
        <v>438</v>
      </c>
      <c r="F1717" s="15" t="s">
        <v>439</v>
      </c>
      <c r="G1717" s="16">
        <v>96.83</v>
      </c>
      <c r="H1717" s="2">
        <v>44516</v>
      </c>
      <c r="I1717" s="57">
        <v>44530</v>
      </c>
      <c r="J1717">
        <f t="shared" si="104"/>
        <v>15</v>
      </c>
      <c r="K1717" s="2">
        <f t="shared" si="105"/>
        <v>44523</v>
      </c>
      <c r="L1717" s="82">
        <v>44530.5</v>
      </c>
      <c r="M1717" s="82">
        <v>44530.5</v>
      </c>
      <c r="O1717">
        <f t="shared" si="106"/>
        <v>7.5</v>
      </c>
      <c r="P1717" s="3">
        <f t="shared" si="107"/>
        <v>726.22500000000002</v>
      </c>
    </row>
    <row r="1718" spans="1:16" x14ac:dyDescent="0.35">
      <c r="A1718" t="s">
        <v>410</v>
      </c>
      <c r="B1718" s="68" t="s">
        <v>313</v>
      </c>
      <c r="C1718" s="57">
        <v>44530</v>
      </c>
      <c r="D1718" s="57">
        <v>44530</v>
      </c>
      <c r="E1718" s="68" t="s">
        <v>440</v>
      </c>
      <c r="F1718" s="15" t="s">
        <v>441</v>
      </c>
      <c r="G1718" s="16">
        <v>10.59</v>
      </c>
      <c r="H1718" s="2">
        <v>44516</v>
      </c>
      <c r="I1718" s="57">
        <v>44530</v>
      </c>
      <c r="J1718">
        <f t="shared" si="104"/>
        <v>15</v>
      </c>
      <c r="K1718" s="2">
        <f t="shared" si="105"/>
        <v>44523</v>
      </c>
      <c r="L1718" s="82">
        <v>44530.5</v>
      </c>
      <c r="M1718" s="79">
        <v>44524.5</v>
      </c>
      <c r="O1718">
        <f t="shared" si="106"/>
        <v>1.5</v>
      </c>
      <c r="P1718" s="3">
        <f t="shared" si="107"/>
        <v>15.885</v>
      </c>
    </row>
    <row r="1719" spans="1:16" x14ac:dyDescent="0.35">
      <c r="A1719" t="s">
        <v>410</v>
      </c>
      <c r="B1719" s="68" t="s">
        <v>313</v>
      </c>
      <c r="C1719" s="57">
        <v>44530</v>
      </c>
      <c r="D1719" s="57">
        <v>44530</v>
      </c>
      <c r="E1719" s="68" t="s">
        <v>442</v>
      </c>
      <c r="F1719" s="15" t="s">
        <v>443</v>
      </c>
      <c r="G1719" s="16">
        <v>26.5</v>
      </c>
      <c r="H1719" s="2">
        <v>44516</v>
      </c>
      <c r="I1719" s="57">
        <v>44530</v>
      </c>
      <c r="J1719">
        <f t="shared" si="104"/>
        <v>15</v>
      </c>
      <c r="K1719" s="2">
        <f t="shared" si="105"/>
        <v>44523</v>
      </c>
      <c r="L1719" s="82">
        <v>44530.5</v>
      </c>
      <c r="M1719" s="82">
        <v>44530.5</v>
      </c>
      <c r="O1719">
        <f t="shared" si="106"/>
        <v>7.5</v>
      </c>
      <c r="P1719" s="3">
        <f t="shared" si="107"/>
        <v>198.75</v>
      </c>
    </row>
    <row r="1720" spans="1:16" x14ac:dyDescent="0.35">
      <c r="A1720" t="s">
        <v>410</v>
      </c>
      <c r="B1720" s="68" t="s">
        <v>313</v>
      </c>
      <c r="C1720" s="57">
        <v>44530</v>
      </c>
      <c r="D1720" s="57">
        <v>44530</v>
      </c>
      <c r="E1720" s="68" t="s">
        <v>476</v>
      </c>
      <c r="F1720" s="15" t="s">
        <v>477</v>
      </c>
      <c r="G1720" s="16">
        <v>0.81</v>
      </c>
      <c r="H1720" s="2">
        <v>44516</v>
      </c>
      <c r="I1720" s="57">
        <v>44530</v>
      </c>
      <c r="J1720">
        <f t="shared" si="104"/>
        <v>15</v>
      </c>
      <c r="K1720" s="2">
        <f t="shared" si="105"/>
        <v>44523</v>
      </c>
      <c r="L1720" s="82">
        <v>44530.5</v>
      </c>
      <c r="M1720" s="82">
        <v>44530.5</v>
      </c>
      <c r="O1720">
        <f t="shared" si="106"/>
        <v>7.5</v>
      </c>
      <c r="P1720" s="3">
        <f t="shared" si="107"/>
        <v>6.0750000000000002</v>
      </c>
    </row>
    <row r="1721" spans="1:16" x14ac:dyDescent="0.35">
      <c r="A1721" t="s">
        <v>410</v>
      </c>
      <c r="B1721" s="68" t="s">
        <v>313</v>
      </c>
      <c r="C1721" s="57">
        <v>44530</v>
      </c>
      <c r="D1721" s="57">
        <v>44530</v>
      </c>
      <c r="E1721" s="68" t="s">
        <v>478</v>
      </c>
      <c r="F1721" s="15" t="s">
        <v>479</v>
      </c>
      <c r="G1721" s="16">
        <v>137.5</v>
      </c>
      <c r="H1721" s="2">
        <v>44516</v>
      </c>
      <c r="I1721" s="57">
        <v>44530</v>
      </c>
      <c r="J1721">
        <f t="shared" si="104"/>
        <v>15</v>
      </c>
      <c r="K1721" s="2">
        <f t="shared" si="105"/>
        <v>44523</v>
      </c>
      <c r="L1721" s="82">
        <v>44530.5</v>
      </c>
      <c r="M1721" s="82">
        <v>44530.5</v>
      </c>
      <c r="O1721">
        <f t="shared" si="106"/>
        <v>7.5</v>
      </c>
      <c r="P1721" s="3">
        <f t="shared" si="107"/>
        <v>1031.25</v>
      </c>
    </row>
    <row r="1722" spans="1:16" x14ac:dyDescent="0.35">
      <c r="A1722" t="s">
        <v>410</v>
      </c>
      <c r="B1722" s="68" t="s">
        <v>313</v>
      </c>
      <c r="C1722" s="57">
        <v>44530</v>
      </c>
      <c r="D1722" s="57">
        <v>44530</v>
      </c>
      <c r="E1722" s="68" t="s">
        <v>488</v>
      </c>
      <c r="F1722" s="15" t="s">
        <v>489</v>
      </c>
      <c r="G1722" s="16">
        <v>27.73</v>
      </c>
      <c r="H1722" s="2">
        <v>44516</v>
      </c>
      <c r="I1722" s="57">
        <v>44530</v>
      </c>
      <c r="J1722">
        <f t="shared" si="104"/>
        <v>15</v>
      </c>
      <c r="K1722" s="2">
        <f t="shared" si="105"/>
        <v>44523</v>
      </c>
      <c r="L1722" s="82">
        <v>44530.5</v>
      </c>
      <c r="M1722" s="79">
        <v>44545.5</v>
      </c>
      <c r="O1722">
        <f t="shared" si="106"/>
        <v>22.5</v>
      </c>
      <c r="P1722" s="3">
        <f t="shared" si="107"/>
        <v>623.92499999999995</v>
      </c>
    </row>
    <row r="1723" spans="1:16" x14ac:dyDescent="0.35">
      <c r="A1723" t="s">
        <v>410</v>
      </c>
      <c r="B1723" s="68" t="s">
        <v>313</v>
      </c>
      <c r="C1723" s="57">
        <v>44530</v>
      </c>
      <c r="D1723" s="57">
        <v>44530</v>
      </c>
      <c r="E1723" s="68" t="s">
        <v>444</v>
      </c>
      <c r="F1723" s="15" t="s">
        <v>445</v>
      </c>
      <c r="G1723" s="16">
        <v>77.5</v>
      </c>
      <c r="H1723" s="2">
        <v>44516</v>
      </c>
      <c r="I1723" s="57">
        <v>44530</v>
      </c>
      <c r="J1723">
        <f t="shared" si="104"/>
        <v>15</v>
      </c>
      <c r="K1723" s="2">
        <f t="shared" si="105"/>
        <v>44523</v>
      </c>
      <c r="L1723" s="82">
        <v>44530.5</v>
      </c>
      <c r="M1723" s="82">
        <v>44530.5</v>
      </c>
      <c r="O1723">
        <f t="shared" si="106"/>
        <v>7.5</v>
      </c>
      <c r="P1723" s="3">
        <f t="shared" si="107"/>
        <v>581.25</v>
      </c>
    </row>
    <row r="1724" spans="1:16" x14ac:dyDescent="0.35">
      <c r="A1724" t="s">
        <v>410</v>
      </c>
      <c r="B1724" s="68" t="s">
        <v>313</v>
      </c>
      <c r="C1724" s="57">
        <v>44530</v>
      </c>
      <c r="D1724" s="57">
        <v>44530</v>
      </c>
      <c r="E1724" s="68" t="s">
        <v>494</v>
      </c>
      <c r="F1724" s="15" t="s">
        <v>495</v>
      </c>
      <c r="G1724" s="16">
        <v>46.18</v>
      </c>
      <c r="H1724" s="2">
        <v>44516</v>
      </c>
      <c r="I1724" s="57">
        <v>44530</v>
      </c>
      <c r="J1724">
        <f t="shared" si="104"/>
        <v>15</v>
      </c>
      <c r="K1724" s="2">
        <f t="shared" si="105"/>
        <v>44523</v>
      </c>
      <c r="L1724" s="82">
        <v>44530.5</v>
      </c>
      <c r="M1724" s="82">
        <v>44530.5</v>
      </c>
      <c r="O1724">
        <f t="shared" si="106"/>
        <v>7.5</v>
      </c>
      <c r="P1724" s="3">
        <f t="shared" si="107"/>
        <v>346.35</v>
      </c>
    </row>
    <row r="1725" spans="1:16" x14ac:dyDescent="0.35">
      <c r="A1725" t="s">
        <v>410</v>
      </c>
      <c r="B1725" s="68" t="s">
        <v>313</v>
      </c>
      <c r="C1725" s="57">
        <v>44530</v>
      </c>
      <c r="D1725" s="57">
        <v>44530</v>
      </c>
      <c r="E1725" s="68" t="s">
        <v>498</v>
      </c>
      <c r="F1725" s="15" t="s">
        <v>499</v>
      </c>
      <c r="G1725" s="16">
        <v>9.6</v>
      </c>
      <c r="H1725" s="2">
        <v>44516</v>
      </c>
      <c r="I1725" s="57">
        <v>44530</v>
      </c>
      <c r="J1725">
        <f t="shared" si="104"/>
        <v>15</v>
      </c>
      <c r="K1725" s="2">
        <f t="shared" si="105"/>
        <v>44523</v>
      </c>
      <c r="L1725" s="82">
        <v>44530.5</v>
      </c>
      <c r="M1725" s="82">
        <v>44530.5</v>
      </c>
      <c r="O1725">
        <f t="shared" si="106"/>
        <v>7.5</v>
      </c>
      <c r="P1725" s="3">
        <f t="shared" si="107"/>
        <v>72</v>
      </c>
    </row>
    <row r="1726" spans="1:16" x14ac:dyDescent="0.35">
      <c r="A1726" t="s">
        <v>410</v>
      </c>
      <c r="B1726" s="68" t="s">
        <v>313</v>
      </c>
      <c r="C1726" s="57">
        <v>44530</v>
      </c>
      <c r="D1726" s="57">
        <v>44530</v>
      </c>
      <c r="E1726" s="68" t="s">
        <v>430</v>
      </c>
      <c r="F1726" s="15" t="s">
        <v>431</v>
      </c>
      <c r="G1726" s="16">
        <v>136.37</v>
      </c>
      <c r="H1726" s="2">
        <v>44516</v>
      </c>
      <c r="I1726" s="57">
        <v>44530</v>
      </c>
      <c r="J1726">
        <f t="shared" si="104"/>
        <v>15</v>
      </c>
      <c r="K1726" s="2">
        <f t="shared" si="105"/>
        <v>44523</v>
      </c>
      <c r="L1726" s="82">
        <v>44530.5</v>
      </c>
      <c r="M1726" s="82">
        <v>44530.5</v>
      </c>
      <c r="O1726">
        <f t="shared" si="106"/>
        <v>7.5</v>
      </c>
      <c r="P1726" s="3">
        <f t="shared" si="107"/>
        <v>1022.7750000000001</v>
      </c>
    </row>
    <row r="1727" spans="1:16" x14ac:dyDescent="0.35">
      <c r="A1727" t="s">
        <v>410</v>
      </c>
      <c r="B1727" s="68" t="s">
        <v>313</v>
      </c>
      <c r="C1727" s="57">
        <v>44530</v>
      </c>
      <c r="D1727" s="57">
        <v>44530</v>
      </c>
      <c r="E1727" s="68" t="s">
        <v>432</v>
      </c>
      <c r="F1727" s="15" t="s">
        <v>433</v>
      </c>
      <c r="G1727" s="16">
        <v>204.55</v>
      </c>
      <c r="H1727" s="2">
        <v>44516</v>
      </c>
      <c r="I1727" s="57">
        <v>44530</v>
      </c>
      <c r="J1727">
        <f t="shared" si="104"/>
        <v>15</v>
      </c>
      <c r="K1727" s="2">
        <f t="shared" si="105"/>
        <v>44523</v>
      </c>
      <c r="L1727" s="82">
        <v>44530.5</v>
      </c>
      <c r="M1727" s="82">
        <v>44530.5</v>
      </c>
      <c r="O1727">
        <f t="shared" si="106"/>
        <v>7.5</v>
      </c>
      <c r="P1727" s="3">
        <f t="shared" si="107"/>
        <v>1534.125</v>
      </c>
    </row>
    <row r="1728" spans="1:16" x14ac:dyDescent="0.35">
      <c r="A1728" t="s">
        <v>410</v>
      </c>
      <c r="B1728" s="68" t="s">
        <v>313</v>
      </c>
      <c r="C1728" s="57">
        <v>44530</v>
      </c>
      <c r="D1728" s="57">
        <v>44530</v>
      </c>
      <c r="E1728" s="68" t="s">
        <v>438</v>
      </c>
      <c r="F1728" s="15" t="s">
        <v>439</v>
      </c>
      <c r="G1728" s="16">
        <v>340.92</v>
      </c>
      <c r="H1728" s="2">
        <v>44516</v>
      </c>
      <c r="I1728" s="57">
        <v>44530</v>
      </c>
      <c r="J1728">
        <f t="shared" si="104"/>
        <v>15</v>
      </c>
      <c r="K1728" s="2">
        <f t="shared" si="105"/>
        <v>44523</v>
      </c>
      <c r="L1728" s="82">
        <v>44530.5</v>
      </c>
      <c r="M1728" s="82">
        <v>44530.5</v>
      </c>
      <c r="O1728">
        <f t="shared" si="106"/>
        <v>7.5</v>
      </c>
      <c r="P1728" s="3">
        <f t="shared" si="107"/>
        <v>2556.9</v>
      </c>
    </row>
    <row r="1729" spans="1:16" x14ac:dyDescent="0.35">
      <c r="A1729" t="s">
        <v>410</v>
      </c>
      <c r="B1729" s="68" t="s">
        <v>313</v>
      </c>
      <c r="C1729" s="57">
        <v>44530</v>
      </c>
      <c r="D1729" s="57">
        <v>44530</v>
      </c>
      <c r="E1729" s="68" t="s">
        <v>440</v>
      </c>
      <c r="F1729" s="15" t="s">
        <v>441</v>
      </c>
      <c r="G1729" s="16">
        <v>3.34</v>
      </c>
      <c r="H1729" s="2">
        <v>44516</v>
      </c>
      <c r="I1729" s="57">
        <v>44530</v>
      </c>
      <c r="J1729">
        <f t="shared" si="104"/>
        <v>15</v>
      </c>
      <c r="K1729" s="2">
        <f t="shared" si="105"/>
        <v>44523</v>
      </c>
      <c r="L1729" s="82">
        <v>44530.5</v>
      </c>
      <c r="M1729" s="79">
        <v>44524.5</v>
      </c>
      <c r="O1729">
        <f t="shared" si="106"/>
        <v>1.5</v>
      </c>
      <c r="P1729" s="3">
        <f t="shared" si="107"/>
        <v>5.01</v>
      </c>
    </row>
    <row r="1730" spans="1:16" x14ac:dyDescent="0.35">
      <c r="A1730" t="s">
        <v>410</v>
      </c>
      <c r="B1730" s="68" t="s">
        <v>313</v>
      </c>
      <c r="C1730" s="57">
        <v>44530</v>
      </c>
      <c r="D1730" s="57">
        <v>44530</v>
      </c>
      <c r="E1730" s="68" t="s">
        <v>442</v>
      </c>
      <c r="F1730" s="15" t="s">
        <v>443</v>
      </c>
      <c r="G1730" s="16">
        <v>6.5</v>
      </c>
      <c r="H1730" s="2">
        <v>44516</v>
      </c>
      <c r="I1730" s="57">
        <v>44530</v>
      </c>
      <c r="J1730">
        <f t="shared" si="104"/>
        <v>15</v>
      </c>
      <c r="K1730" s="2">
        <f t="shared" si="105"/>
        <v>44523</v>
      </c>
      <c r="L1730" s="82">
        <v>44530.5</v>
      </c>
      <c r="M1730" s="82">
        <v>44530.5</v>
      </c>
      <c r="O1730">
        <f t="shared" si="106"/>
        <v>7.5</v>
      </c>
      <c r="P1730" s="3">
        <f t="shared" si="107"/>
        <v>48.75</v>
      </c>
    </row>
    <row r="1731" spans="1:16" x14ac:dyDescent="0.35">
      <c r="A1731" t="s">
        <v>410</v>
      </c>
      <c r="B1731" s="68" t="s">
        <v>313</v>
      </c>
      <c r="C1731" s="57">
        <v>44530</v>
      </c>
      <c r="D1731" s="57">
        <v>44530</v>
      </c>
      <c r="E1731" s="68" t="s">
        <v>478</v>
      </c>
      <c r="F1731" s="15" t="s">
        <v>479</v>
      </c>
      <c r="G1731" s="16">
        <v>130.44</v>
      </c>
      <c r="H1731" s="2">
        <v>44516</v>
      </c>
      <c r="I1731" s="57">
        <v>44530</v>
      </c>
      <c r="J1731">
        <f t="shared" si="104"/>
        <v>15</v>
      </c>
      <c r="K1731" s="2">
        <f t="shared" si="105"/>
        <v>44523</v>
      </c>
      <c r="L1731" s="82">
        <v>44530.5</v>
      </c>
      <c r="M1731" s="82">
        <v>44530.5</v>
      </c>
      <c r="O1731">
        <f t="shared" si="106"/>
        <v>7.5</v>
      </c>
      <c r="P1731" s="3">
        <f t="shared" si="107"/>
        <v>978.3</v>
      </c>
    </row>
    <row r="1732" spans="1:16" x14ac:dyDescent="0.35">
      <c r="A1732" t="s">
        <v>410</v>
      </c>
      <c r="B1732" s="68" t="s">
        <v>313</v>
      </c>
      <c r="C1732" s="57">
        <v>44530</v>
      </c>
      <c r="D1732" s="57">
        <v>44530</v>
      </c>
      <c r="E1732" s="68" t="s">
        <v>444</v>
      </c>
      <c r="F1732" s="15" t="s">
        <v>445</v>
      </c>
      <c r="G1732" s="16">
        <v>30.33</v>
      </c>
      <c r="H1732" s="2">
        <v>44516</v>
      </c>
      <c r="I1732" s="57">
        <v>44530</v>
      </c>
      <c r="J1732">
        <f t="shared" si="104"/>
        <v>15</v>
      </c>
      <c r="K1732" s="2">
        <f t="shared" si="105"/>
        <v>44523</v>
      </c>
      <c r="L1732" s="82">
        <v>44530.5</v>
      </c>
      <c r="M1732" s="82">
        <v>44530.5</v>
      </c>
      <c r="O1732">
        <f t="shared" si="106"/>
        <v>7.5</v>
      </c>
      <c r="P1732" s="3">
        <f t="shared" si="107"/>
        <v>227.47499999999999</v>
      </c>
    </row>
    <row r="1733" spans="1:16" x14ac:dyDescent="0.35">
      <c r="A1733" t="s">
        <v>410</v>
      </c>
      <c r="B1733" s="68" t="s">
        <v>313</v>
      </c>
      <c r="C1733" s="57">
        <v>44530</v>
      </c>
      <c r="D1733" s="17">
        <v>44530</v>
      </c>
      <c r="E1733" s="68" t="s">
        <v>430</v>
      </c>
      <c r="F1733" s="15" t="s">
        <v>431</v>
      </c>
      <c r="G1733" s="16">
        <v>428302.07000000047</v>
      </c>
      <c r="H1733" s="2">
        <v>44516</v>
      </c>
      <c r="I1733" s="17">
        <v>44530</v>
      </c>
      <c r="J1733">
        <f t="shared" si="104"/>
        <v>15</v>
      </c>
      <c r="K1733" s="2">
        <f t="shared" si="105"/>
        <v>44523</v>
      </c>
      <c r="L1733" s="82">
        <v>44530.5</v>
      </c>
      <c r="M1733" s="82">
        <v>44530.5</v>
      </c>
      <c r="O1733">
        <f t="shared" si="106"/>
        <v>7.5</v>
      </c>
      <c r="P1733" s="3">
        <f t="shared" si="107"/>
        <v>3212265.5250000036</v>
      </c>
    </row>
    <row r="1734" spans="1:16" x14ac:dyDescent="0.35">
      <c r="A1734" t="s">
        <v>410</v>
      </c>
      <c r="B1734" s="68" t="s">
        <v>313</v>
      </c>
      <c r="C1734" s="57">
        <v>44530</v>
      </c>
      <c r="D1734" s="17">
        <v>44530</v>
      </c>
      <c r="E1734" s="68" t="s">
        <v>456</v>
      </c>
      <c r="F1734" s="15" t="s">
        <v>457</v>
      </c>
      <c r="G1734" s="16">
        <v>102792.77999999998</v>
      </c>
      <c r="H1734" s="2">
        <v>44516</v>
      </c>
      <c r="I1734" s="17">
        <v>44530</v>
      </c>
      <c r="J1734">
        <f t="shared" si="104"/>
        <v>15</v>
      </c>
      <c r="K1734" s="2">
        <f t="shared" si="105"/>
        <v>44523</v>
      </c>
      <c r="L1734" s="82">
        <v>44530.5</v>
      </c>
      <c r="M1734" s="82">
        <v>44530.5</v>
      </c>
      <c r="O1734">
        <f t="shared" si="106"/>
        <v>7.5</v>
      </c>
      <c r="P1734" s="3">
        <f t="shared" si="107"/>
        <v>770945.84999999986</v>
      </c>
    </row>
    <row r="1735" spans="1:16" x14ac:dyDescent="0.35">
      <c r="A1735" t="s">
        <v>410</v>
      </c>
      <c r="B1735" s="68" t="s">
        <v>313</v>
      </c>
      <c r="C1735" s="57">
        <v>44530</v>
      </c>
      <c r="D1735" s="17">
        <v>44530</v>
      </c>
      <c r="E1735" s="68" t="s">
        <v>432</v>
      </c>
      <c r="F1735" s="15" t="s">
        <v>433</v>
      </c>
      <c r="G1735" s="16">
        <v>1366422.3500000031</v>
      </c>
      <c r="H1735" s="2">
        <v>44516</v>
      </c>
      <c r="I1735" s="17">
        <v>44530</v>
      </c>
      <c r="J1735">
        <f t="shared" si="104"/>
        <v>15</v>
      </c>
      <c r="K1735" s="2">
        <f t="shared" si="105"/>
        <v>44523</v>
      </c>
      <c r="L1735" s="82">
        <v>44530.5</v>
      </c>
      <c r="M1735" s="82">
        <v>44530.5</v>
      </c>
      <c r="O1735">
        <f t="shared" si="106"/>
        <v>7.5</v>
      </c>
      <c r="P1735" s="3">
        <f t="shared" si="107"/>
        <v>10248167.625000024</v>
      </c>
    </row>
    <row r="1736" spans="1:16" x14ac:dyDescent="0.35">
      <c r="A1736" t="s">
        <v>410</v>
      </c>
      <c r="B1736" s="68" t="s">
        <v>313</v>
      </c>
      <c r="C1736" s="57">
        <v>44530</v>
      </c>
      <c r="D1736" s="17">
        <v>44530</v>
      </c>
      <c r="E1736" s="68" t="s">
        <v>434</v>
      </c>
      <c r="F1736" s="15" t="s">
        <v>435</v>
      </c>
      <c r="G1736" s="16">
        <v>1986110.0800000015</v>
      </c>
      <c r="H1736" s="2">
        <v>44516</v>
      </c>
      <c r="I1736" s="17">
        <v>44530</v>
      </c>
      <c r="J1736">
        <f t="shared" si="104"/>
        <v>15</v>
      </c>
      <c r="K1736" s="2">
        <f t="shared" si="105"/>
        <v>44523</v>
      </c>
      <c r="L1736" s="82">
        <v>44530.5</v>
      </c>
      <c r="M1736" s="82">
        <v>44530.5</v>
      </c>
      <c r="O1736">
        <f t="shared" si="106"/>
        <v>7.5</v>
      </c>
      <c r="P1736" s="3">
        <f t="shared" si="107"/>
        <v>14895825.600000011</v>
      </c>
    </row>
    <row r="1737" spans="1:16" x14ac:dyDescent="0.35">
      <c r="A1737" t="s">
        <v>410</v>
      </c>
      <c r="B1737" s="68" t="s">
        <v>313</v>
      </c>
      <c r="C1737" s="57">
        <v>44530</v>
      </c>
      <c r="D1737" s="17">
        <v>44530</v>
      </c>
      <c r="E1737" s="68" t="s">
        <v>436</v>
      </c>
      <c r="F1737" s="15" t="s">
        <v>437</v>
      </c>
      <c r="G1737" s="16">
        <v>329909.86000000004</v>
      </c>
      <c r="H1737" s="2">
        <v>44516</v>
      </c>
      <c r="I1737" s="17">
        <v>44530</v>
      </c>
      <c r="J1737">
        <f t="shared" si="104"/>
        <v>15</v>
      </c>
      <c r="K1737" s="2">
        <f t="shared" si="105"/>
        <v>44523</v>
      </c>
      <c r="L1737" s="82">
        <v>44530.5</v>
      </c>
      <c r="M1737" s="82">
        <v>44530.5</v>
      </c>
      <c r="O1737">
        <f t="shared" si="106"/>
        <v>7.5</v>
      </c>
      <c r="P1737" s="3">
        <f t="shared" si="107"/>
        <v>2474323.9500000002</v>
      </c>
    </row>
    <row r="1738" spans="1:16" x14ac:dyDescent="0.35">
      <c r="A1738" t="s">
        <v>410</v>
      </c>
      <c r="B1738" s="68" t="s">
        <v>313</v>
      </c>
      <c r="C1738" s="57">
        <v>44530</v>
      </c>
      <c r="D1738" s="17">
        <v>44530</v>
      </c>
      <c r="E1738" s="68" t="s">
        <v>438</v>
      </c>
      <c r="F1738" s="15" t="s">
        <v>439</v>
      </c>
      <c r="G1738" s="16">
        <v>339155.20000000019</v>
      </c>
      <c r="H1738" s="2">
        <v>44516</v>
      </c>
      <c r="I1738" s="17">
        <v>44530</v>
      </c>
      <c r="J1738">
        <f t="shared" ref="J1738:J1801" si="108">I1738-H1738+1</f>
        <v>15</v>
      </c>
      <c r="K1738" s="2">
        <f t="shared" ref="K1738:K1801" si="109">(H1738+I1738)/2</f>
        <v>44523</v>
      </c>
      <c r="L1738" s="82">
        <v>44530.5</v>
      </c>
      <c r="M1738" s="82">
        <v>44530.5</v>
      </c>
      <c r="O1738">
        <f t="shared" ref="O1738:O1801" si="110">M1738-K1738</f>
        <v>7.5</v>
      </c>
      <c r="P1738" s="3">
        <f t="shared" ref="P1738:P1801" si="111">G1738*O1738</f>
        <v>2543664.0000000014</v>
      </c>
    </row>
    <row r="1739" spans="1:16" x14ac:dyDescent="0.35">
      <c r="A1739" t="s">
        <v>410</v>
      </c>
      <c r="B1739" s="68" t="s">
        <v>313</v>
      </c>
      <c r="C1739" s="57">
        <v>44530</v>
      </c>
      <c r="D1739" s="17">
        <v>44530</v>
      </c>
      <c r="E1739" s="68" t="s">
        <v>568</v>
      </c>
      <c r="F1739" s="15" t="s">
        <v>569</v>
      </c>
      <c r="G1739" s="16">
        <v>245.14</v>
      </c>
      <c r="H1739" s="2">
        <v>44516</v>
      </c>
      <c r="I1739" s="17">
        <v>44530</v>
      </c>
      <c r="J1739">
        <f t="shared" si="108"/>
        <v>15</v>
      </c>
      <c r="K1739" s="2">
        <f t="shared" si="109"/>
        <v>44523</v>
      </c>
      <c r="L1739" s="82">
        <v>44530.5</v>
      </c>
      <c r="M1739" s="79">
        <v>44530.5</v>
      </c>
      <c r="O1739">
        <f t="shared" si="110"/>
        <v>7.5</v>
      </c>
      <c r="P1739" s="3">
        <f t="shared" si="111"/>
        <v>1838.55</v>
      </c>
    </row>
    <row r="1740" spans="1:16" x14ac:dyDescent="0.35">
      <c r="A1740" t="s">
        <v>410</v>
      </c>
      <c r="B1740" s="68" t="s">
        <v>313</v>
      </c>
      <c r="C1740" s="57">
        <v>44530</v>
      </c>
      <c r="D1740" s="17">
        <v>44530</v>
      </c>
      <c r="E1740" s="68" t="s">
        <v>440</v>
      </c>
      <c r="F1740" s="15" t="s">
        <v>441</v>
      </c>
      <c r="G1740" s="16">
        <f>31247.5500000003+6.68</f>
        <v>31254.230000000302</v>
      </c>
      <c r="H1740" s="2">
        <v>44516</v>
      </c>
      <c r="I1740" s="17">
        <v>44530</v>
      </c>
      <c r="J1740">
        <f t="shared" si="108"/>
        <v>15</v>
      </c>
      <c r="K1740" s="2">
        <f t="shared" si="109"/>
        <v>44523</v>
      </c>
      <c r="L1740" s="82">
        <v>44530.5</v>
      </c>
      <c r="M1740" s="79">
        <v>44524.5</v>
      </c>
      <c r="O1740">
        <f t="shared" si="110"/>
        <v>1.5</v>
      </c>
      <c r="P1740" s="3">
        <f t="shared" si="111"/>
        <v>46881.345000000452</v>
      </c>
    </row>
    <row r="1741" spans="1:16" x14ac:dyDescent="0.35">
      <c r="A1741" t="s">
        <v>410</v>
      </c>
      <c r="B1741" s="68" t="s">
        <v>313</v>
      </c>
      <c r="C1741" s="57">
        <v>44530</v>
      </c>
      <c r="D1741" s="17">
        <v>44530</v>
      </c>
      <c r="E1741" s="68" t="s">
        <v>468</v>
      </c>
      <c r="F1741" s="15" t="s">
        <v>469</v>
      </c>
      <c r="G1741" s="16">
        <v>802.30000000000916</v>
      </c>
      <c r="H1741" s="2">
        <v>44516</v>
      </c>
      <c r="I1741" s="17">
        <v>44530</v>
      </c>
      <c r="J1741">
        <f t="shared" si="108"/>
        <v>15</v>
      </c>
      <c r="K1741" s="2">
        <f t="shared" si="109"/>
        <v>44523</v>
      </c>
      <c r="L1741" s="82">
        <v>44530.5</v>
      </c>
      <c r="M1741" s="82">
        <v>44530.5</v>
      </c>
      <c r="O1741">
        <f t="shared" si="110"/>
        <v>7.5</v>
      </c>
      <c r="P1741" s="3">
        <f t="shared" si="111"/>
        <v>6017.2500000000691</v>
      </c>
    </row>
    <row r="1742" spans="1:16" x14ac:dyDescent="0.35">
      <c r="A1742" t="s">
        <v>410</v>
      </c>
      <c r="B1742" s="68" t="s">
        <v>313</v>
      </c>
      <c r="C1742" s="57">
        <v>44530</v>
      </c>
      <c r="D1742" s="17">
        <v>44530</v>
      </c>
      <c r="E1742" s="68" t="s">
        <v>474</v>
      </c>
      <c r="F1742" s="15" t="s">
        <v>475</v>
      </c>
      <c r="G1742" s="16">
        <v>37530.819999999956</v>
      </c>
      <c r="H1742" s="2">
        <v>44516</v>
      </c>
      <c r="I1742" s="17">
        <v>44530</v>
      </c>
      <c r="J1742">
        <f t="shared" si="108"/>
        <v>15</v>
      </c>
      <c r="K1742" s="2">
        <f t="shared" si="109"/>
        <v>44523</v>
      </c>
      <c r="L1742" s="82">
        <v>44530.5</v>
      </c>
      <c r="M1742" s="79">
        <v>44530.5</v>
      </c>
      <c r="O1742">
        <f t="shared" si="110"/>
        <v>7.5</v>
      </c>
      <c r="P1742" s="3">
        <f t="shared" si="111"/>
        <v>281481.14999999967</v>
      </c>
    </row>
    <row r="1743" spans="1:16" x14ac:dyDescent="0.35">
      <c r="A1743" t="s">
        <v>410</v>
      </c>
      <c r="B1743" s="68" t="s">
        <v>313</v>
      </c>
      <c r="C1743" s="57">
        <v>44530</v>
      </c>
      <c r="D1743" s="17">
        <v>44530</v>
      </c>
      <c r="E1743" s="68" t="s">
        <v>442</v>
      </c>
      <c r="F1743" s="15" t="s">
        <v>443</v>
      </c>
      <c r="G1743" s="16">
        <f>81386.88+14.5</f>
        <v>81401.38</v>
      </c>
      <c r="H1743" s="2">
        <v>44516</v>
      </c>
      <c r="I1743" s="17">
        <v>44530</v>
      </c>
      <c r="J1743">
        <f t="shared" si="108"/>
        <v>15</v>
      </c>
      <c r="K1743" s="2">
        <f t="shared" si="109"/>
        <v>44523</v>
      </c>
      <c r="L1743" s="82">
        <v>44530.5</v>
      </c>
      <c r="M1743" s="82">
        <v>44530.5</v>
      </c>
      <c r="O1743">
        <f t="shared" si="110"/>
        <v>7.5</v>
      </c>
      <c r="P1743" s="3">
        <f t="shared" si="111"/>
        <v>610510.35000000009</v>
      </c>
    </row>
    <row r="1744" spans="1:16" x14ac:dyDescent="0.35">
      <c r="A1744" t="s">
        <v>410</v>
      </c>
      <c r="B1744" s="68" t="s">
        <v>313</v>
      </c>
      <c r="C1744" s="57">
        <v>44530</v>
      </c>
      <c r="D1744" s="17">
        <v>44530</v>
      </c>
      <c r="E1744" s="68" t="s">
        <v>476</v>
      </c>
      <c r="F1744" s="15" t="s">
        <v>477</v>
      </c>
      <c r="G1744" s="16">
        <v>1227.4099999999635</v>
      </c>
      <c r="H1744" s="2">
        <v>44516</v>
      </c>
      <c r="I1744" s="17">
        <v>44530</v>
      </c>
      <c r="J1744">
        <f t="shared" si="108"/>
        <v>15</v>
      </c>
      <c r="K1744" s="2">
        <f t="shared" si="109"/>
        <v>44523</v>
      </c>
      <c r="L1744" s="82">
        <v>44530.5</v>
      </c>
      <c r="M1744" s="82">
        <v>44530.5</v>
      </c>
      <c r="O1744">
        <f t="shared" si="110"/>
        <v>7.5</v>
      </c>
      <c r="P1744" s="3">
        <f t="shared" si="111"/>
        <v>9205.5749999997261</v>
      </c>
    </row>
    <row r="1745" spans="1:16" x14ac:dyDescent="0.35">
      <c r="A1745" t="s">
        <v>410</v>
      </c>
      <c r="B1745" s="68" t="s">
        <v>313</v>
      </c>
      <c r="C1745" s="57">
        <v>44530</v>
      </c>
      <c r="D1745" s="17">
        <v>44530</v>
      </c>
      <c r="E1745" s="68" t="s">
        <v>578</v>
      </c>
      <c r="F1745" s="15" t="s">
        <v>579</v>
      </c>
      <c r="G1745" s="16">
        <f>84417.4+6373.13</f>
        <v>90790.53</v>
      </c>
      <c r="H1745" s="2">
        <v>44516</v>
      </c>
      <c r="I1745" s="17">
        <v>44530</v>
      </c>
      <c r="J1745">
        <f t="shared" si="108"/>
        <v>15</v>
      </c>
      <c r="K1745" s="2">
        <f t="shared" si="109"/>
        <v>44523</v>
      </c>
      <c r="L1745" s="82">
        <v>44530.5</v>
      </c>
      <c r="M1745" s="79">
        <v>44530.5</v>
      </c>
      <c r="O1745">
        <f t="shared" si="110"/>
        <v>7.5</v>
      </c>
      <c r="P1745" s="3">
        <f t="shared" si="111"/>
        <v>680928.97499999998</v>
      </c>
    </row>
    <row r="1746" spans="1:16" x14ac:dyDescent="0.35">
      <c r="A1746" t="s">
        <v>410</v>
      </c>
      <c r="B1746" s="68" t="s">
        <v>313</v>
      </c>
      <c r="C1746" s="57">
        <v>44530</v>
      </c>
      <c r="D1746" s="17">
        <v>44530</v>
      </c>
      <c r="E1746" s="68" t="s">
        <v>570</v>
      </c>
      <c r="F1746" s="15" t="s">
        <v>571</v>
      </c>
      <c r="G1746" s="16">
        <f>48802.96+3476.25</f>
        <v>52279.21</v>
      </c>
      <c r="H1746" s="2">
        <v>44516</v>
      </c>
      <c r="I1746" s="17">
        <v>44530</v>
      </c>
      <c r="J1746">
        <f t="shared" si="108"/>
        <v>15</v>
      </c>
      <c r="K1746" s="2">
        <f t="shared" si="109"/>
        <v>44523</v>
      </c>
      <c r="L1746" s="82">
        <v>44530.5</v>
      </c>
      <c r="M1746" s="82">
        <v>44530.5</v>
      </c>
      <c r="O1746">
        <f t="shared" si="110"/>
        <v>7.5</v>
      </c>
      <c r="P1746" s="3">
        <f t="shared" si="111"/>
        <v>392094.07500000001</v>
      </c>
    </row>
    <row r="1747" spans="1:16" x14ac:dyDescent="0.35">
      <c r="A1747" t="s">
        <v>410</v>
      </c>
      <c r="B1747" s="68" t="s">
        <v>313</v>
      </c>
      <c r="C1747" s="57">
        <v>44530</v>
      </c>
      <c r="D1747" s="17">
        <v>44530</v>
      </c>
      <c r="E1747" s="68" t="s">
        <v>580</v>
      </c>
      <c r="F1747" s="15" t="s">
        <v>581</v>
      </c>
      <c r="G1747" s="16">
        <v>7495.7599999999993</v>
      </c>
      <c r="H1747" s="2">
        <v>44516</v>
      </c>
      <c r="I1747" s="17">
        <v>44530</v>
      </c>
      <c r="J1747">
        <f t="shared" si="108"/>
        <v>15</v>
      </c>
      <c r="K1747" s="2">
        <f t="shared" si="109"/>
        <v>44523</v>
      </c>
      <c r="L1747" s="82">
        <v>44530.5</v>
      </c>
      <c r="M1747" s="82">
        <v>44530.5</v>
      </c>
      <c r="O1747">
        <f t="shared" si="110"/>
        <v>7.5</v>
      </c>
      <c r="P1747" s="3">
        <f t="shared" si="111"/>
        <v>56218.2</v>
      </c>
    </row>
    <row r="1748" spans="1:16" x14ac:dyDescent="0.35">
      <c r="A1748" t="s">
        <v>410</v>
      </c>
      <c r="B1748" s="68" t="s">
        <v>313</v>
      </c>
      <c r="C1748" s="57">
        <v>44530</v>
      </c>
      <c r="D1748" s="17">
        <v>44530</v>
      </c>
      <c r="E1748" s="68" t="s">
        <v>478</v>
      </c>
      <c r="F1748" s="15" t="s">
        <v>479</v>
      </c>
      <c r="G1748" s="16">
        <f>618608.460000009+266.67</f>
        <v>618875.13000000909</v>
      </c>
      <c r="H1748" s="2">
        <v>44516</v>
      </c>
      <c r="I1748" s="17">
        <v>44530</v>
      </c>
      <c r="J1748">
        <f t="shared" si="108"/>
        <v>15</v>
      </c>
      <c r="K1748" s="2">
        <f t="shared" si="109"/>
        <v>44523</v>
      </c>
      <c r="L1748" s="82">
        <v>44530.5</v>
      </c>
      <c r="M1748" s="82">
        <v>44530.5</v>
      </c>
      <c r="O1748">
        <f t="shared" si="110"/>
        <v>7.5</v>
      </c>
      <c r="P1748" s="3">
        <f t="shared" si="111"/>
        <v>4641563.4750000685</v>
      </c>
    </row>
    <row r="1749" spans="1:16" x14ac:dyDescent="0.35">
      <c r="A1749" t="s">
        <v>410</v>
      </c>
      <c r="B1749" s="68" t="s">
        <v>313</v>
      </c>
      <c r="C1749" s="57">
        <v>44530</v>
      </c>
      <c r="D1749" s="17">
        <v>44530</v>
      </c>
      <c r="E1749" s="68" t="s">
        <v>480</v>
      </c>
      <c r="F1749" s="15" t="s">
        <v>481</v>
      </c>
      <c r="G1749" s="16">
        <v>39597.409999999909</v>
      </c>
      <c r="H1749" s="2">
        <v>44516</v>
      </c>
      <c r="I1749" s="17">
        <v>44530</v>
      </c>
      <c r="J1749">
        <f t="shared" si="108"/>
        <v>15</v>
      </c>
      <c r="K1749" s="2">
        <f t="shared" si="109"/>
        <v>44523</v>
      </c>
      <c r="L1749" s="82">
        <v>44530.5</v>
      </c>
      <c r="M1749" s="82">
        <v>44530.5</v>
      </c>
      <c r="O1749">
        <f t="shared" si="110"/>
        <v>7.5</v>
      </c>
      <c r="P1749" s="3">
        <f t="shared" si="111"/>
        <v>296980.57499999931</v>
      </c>
    </row>
    <row r="1750" spans="1:16" x14ac:dyDescent="0.35">
      <c r="A1750" t="s">
        <v>410</v>
      </c>
      <c r="B1750" s="68" t="s">
        <v>313</v>
      </c>
      <c r="C1750" s="57">
        <v>44530</v>
      </c>
      <c r="D1750" s="17">
        <v>44530</v>
      </c>
      <c r="E1750" s="68" t="s">
        <v>488</v>
      </c>
      <c r="F1750" s="15" t="s">
        <v>489</v>
      </c>
      <c r="G1750" s="16">
        <v>45121.740000000027</v>
      </c>
      <c r="H1750" s="2">
        <v>44516</v>
      </c>
      <c r="I1750" s="17">
        <v>44530</v>
      </c>
      <c r="J1750">
        <f t="shared" si="108"/>
        <v>15</v>
      </c>
      <c r="K1750" s="2">
        <f t="shared" si="109"/>
        <v>44523</v>
      </c>
      <c r="L1750" s="82">
        <v>44530.5</v>
      </c>
      <c r="M1750" s="79">
        <v>44545.5</v>
      </c>
      <c r="O1750">
        <f t="shared" si="110"/>
        <v>22.5</v>
      </c>
      <c r="P1750" s="3">
        <f t="shared" si="111"/>
        <v>1015239.1500000006</v>
      </c>
    </row>
    <row r="1751" spans="1:16" x14ac:dyDescent="0.35">
      <c r="A1751" t="s">
        <v>410</v>
      </c>
      <c r="B1751" s="68" t="s">
        <v>313</v>
      </c>
      <c r="C1751" s="57">
        <v>44530</v>
      </c>
      <c r="D1751" s="17">
        <v>44530</v>
      </c>
      <c r="E1751" s="68" t="s">
        <v>549</v>
      </c>
      <c r="F1751" s="15" t="s">
        <v>550</v>
      </c>
      <c r="G1751" s="16">
        <v>283.75</v>
      </c>
      <c r="H1751" s="2">
        <v>44516</v>
      </c>
      <c r="I1751" s="17">
        <v>44530</v>
      </c>
      <c r="J1751">
        <f t="shared" si="108"/>
        <v>15</v>
      </c>
      <c r="K1751" s="2">
        <f t="shared" si="109"/>
        <v>44523</v>
      </c>
      <c r="L1751" s="82">
        <v>44530.5</v>
      </c>
      <c r="M1751" s="79">
        <v>44530.5</v>
      </c>
      <c r="O1751">
        <f t="shared" si="110"/>
        <v>7.5</v>
      </c>
      <c r="P1751" s="3">
        <f t="shared" si="111"/>
        <v>2128.125</v>
      </c>
    </row>
    <row r="1752" spans="1:16" x14ac:dyDescent="0.35">
      <c r="A1752" t="s">
        <v>410</v>
      </c>
      <c r="B1752" s="68" t="s">
        <v>313</v>
      </c>
      <c r="C1752" s="57">
        <v>44530</v>
      </c>
      <c r="D1752" s="17">
        <v>44530</v>
      </c>
      <c r="E1752" s="68" t="s">
        <v>444</v>
      </c>
      <c r="F1752" s="15" t="s">
        <v>445</v>
      </c>
      <c r="G1752" s="16">
        <f>450596.920000005+66</f>
        <v>450662.92000000499</v>
      </c>
      <c r="H1752" s="2">
        <v>44516</v>
      </c>
      <c r="I1752" s="17">
        <v>44530</v>
      </c>
      <c r="J1752">
        <f t="shared" si="108"/>
        <v>15</v>
      </c>
      <c r="K1752" s="2">
        <f t="shared" si="109"/>
        <v>44523</v>
      </c>
      <c r="L1752" s="82">
        <v>44530.5</v>
      </c>
      <c r="M1752" s="82">
        <v>44530.5</v>
      </c>
      <c r="O1752">
        <f t="shared" si="110"/>
        <v>7.5</v>
      </c>
      <c r="P1752" s="3">
        <f t="shared" si="111"/>
        <v>3379971.9000000376</v>
      </c>
    </row>
    <row r="1753" spans="1:16" x14ac:dyDescent="0.35">
      <c r="A1753" t="s">
        <v>410</v>
      </c>
      <c r="B1753" s="68" t="s">
        <v>313</v>
      </c>
      <c r="C1753" s="57">
        <v>44530</v>
      </c>
      <c r="D1753" s="17">
        <v>44530</v>
      </c>
      <c r="E1753" s="68" t="s">
        <v>563</v>
      </c>
      <c r="F1753" s="15" t="s">
        <v>564</v>
      </c>
      <c r="G1753" s="16">
        <v>457074.51999999967</v>
      </c>
      <c r="H1753" s="2">
        <v>44516</v>
      </c>
      <c r="I1753" s="17">
        <v>44530</v>
      </c>
      <c r="J1753">
        <f t="shared" si="108"/>
        <v>15</v>
      </c>
      <c r="K1753" s="2">
        <f t="shared" si="109"/>
        <v>44523</v>
      </c>
      <c r="L1753" s="82">
        <v>44530.5</v>
      </c>
      <c r="M1753" s="82">
        <v>44530.5</v>
      </c>
      <c r="O1753">
        <f t="shared" si="110"/>
        <v>7.5</v>
      </c>
      <c r="P1753" s="3">
        <f t="shared" si="111"/>
        <v>3428058.8999999976</v>
      </c>
    </row>
    <row r="1754" spans="1:16" x14ac:dyDescent="0.35">
      <c r="A1754" t="s">
        <v>410</v>
      </c>
      <c r="B1754" s="68" t="s">
        <v>313</v>
      </c>
      <c r="C1754" s="57">
        <v>44530</v>
      </c>
      <c r="D1754" s="17">
        <v>44530</v>
      </c>
      <c r="E1754" s="68" t="s">
        <v>490</v>
      </c>
      <c r="F1754" s="15" t="s">
        <v>491</v>
      </c>
      <c r="G1754" s="16">
        <v>21352.63</v>
      </c>
      <c r="H1754" s="2">
        <v>44516</v>
      </c>
      <c r="I1754" s="17">
        <v>44530</v>
      </c>
      <c r="J1754">
        <f t="shared" si="108"/>
        <v>15</v>
      </c>
      <c r="K1754" s="2">
        <f t="shared" si="109"/>
        <v>44523</v>
      </c>
      <c r="L1754" s="82">
        <v>44530.5</v>
      </c>
      <c r="M1754" s="79">
        <v>44530.5</v>
      </c>
      <c r="O1754">
        <f t="shared" si="110"/>
        <v>7.5</v>
      </c>
      <c r="P1754" s="3">
        <f t="shared" si="111"/>
        <v>160144.72500000001</v>
      </c>
    </row>
    <row r="1755" spans="1:16" x14ac:dyDescent="0.35">
      <c r="A1755" t="s">
        <v>410</v>
      </c>
      <c r="B1755" s="68" t="s">
        <v>313</v>
      </c>
      <c r="C1755" s="57">
        <v>44530</v>
      </c>
      <c r="D1755" s="17">
        <v>44530</v>
      </c>
      <c r="E1755" s="68" t="s">
        <v>572</v>
      </c>
      <c r="F1755" s="15" t="s">
        <v>573</v>
      </c>
      <c r="G1755" s="16">
        <v>15204.07</v>
      </c>
      <c r="H1755" s="2">
        <v>44516</v>
      </c>
      <c r="I1755" s="17">
        <v>44530</v>
      </c>
      <c r="J1755">
        <f t="shared" si="108"/>
        <v>15</v>
      </c>
      <c r="K1755" s="2">
        <f t="shared" si="109"/>
        <v>44523</v>
      </c>
      <c r="L1755" s="82">
        <v>44530.5</v>
      </c>
      <c r="M1755" s="79">
        <v>44530.5</v>
      </c>
      <c r="O1755">
        <f t="shared" si="110"/>
        <v>7.5</v>
      </c>
      <c r="P1755" s="3">
        <f t="shared" si="111"/>
        <v>114030.52499999999</v>
      </c>
    </row>
    <row r="1756" spans="1:16" x14ac:dyDescent="0.35">
      <c r="A1756" t="s">
        <v>410</v>
      </c>
      <c r="B1756" s="68" t="s">
        <v>313</v>
      </c>
      <c r="C1756" s="57">
        <v>44530</v>
      </c>
      <c r="D1756" s="17">
        <v>44530</v>
      </c>
      <c r="E1756" s="68" t="s">
        <v>494</v>
      </c>
      <c r="F1756" s="15" t="s">
        <v>495</v>
      </c>
      <c r="G1756" s="16">
        <v>108012.67000000014</v>
      </c>
      <c r="H1756" s="2">
        <v>44516</v>
      </c>
      <c r="I1756" s="17">
        <v>44530</v>
      </c>
      <c r="J1756">
        <f t="shared" si="108"/>
        <v>15</v>
      </c>
      <c r="K1756" s="2">
        <f t="shared" si="109"/>
        <v>44523</v>
      </c>
      <c r="L1756" s="82">
        <v>44530.5</v>
      </c>
      <c r="M1756" s="82">
        <v>44530.5</v>
      </c>
      <c r="O1756">
        <f t="shared" si="110"/>
        <v>7.5</v>
      </c>
      <c r="P1756" s="3">
        <f t="shared" si="111"/>
        <v>810095.02500000107</v>
      </c>
    </row>
    <row r="1757" spans="1:16" x14ac:dyDescent="0.35">
      <c r="A1757" t="s">
        <v>410</v>
      </c>
      <c r="B1757" s="68" t="s">
        <v>313</v>
      </c>
      <c r="C1757" s="57">
        <v>44530</v>
      </c>
      <c r="D1757" s="17">
        <v>44530</v>
      </c>
      <c r="E1757" s="68" t="s">
        <v>496</v>
      </c>
      <c r="F1757" s="15" t="s">
        <v>497</v>
      </c>
      <c r="G1757" s="16">
        <f>11879.6+8.5</f>
        <v>11888.1</v>
      </c>
      <c r="H1757" s="2">
        <v>44516</v>
      </c>
      <c r="I1757" s="17">
        <v>44530</v>
      </c>
      <c r="J1757">
        <f t="shared" si="108"/>
        <v>15</v>
      </c>
      <c r="K1757" s="2">
        <f t="shared" si="109"/>
        <v>44523</v>
      </c>
      <c r="L1757" s="82">
        <v>44530.5</v>
      </c>
      <c r="M1757" s="82">
        <v>44530.5</v>
      </c>
      <c r="O1757">
        <f t="shared" si="110"/>
        <v>7.5</v>
      </c>
      <c r="P1757" s="3">
        <f t="shared" si="111"/>
        <v>89160.75</v>
      </c>
    </row>
    <row r="1758" spans="1:16" x14ac:dyDescent="0.35">
      <c r="A1758" t="s">
        <v>410</v>
      </c>
      <c r="B1758" s="68" t="s">
        <v>313</v>
      </c>
      <c r="C1758" s="57">
        <v>44530</v>
      </c>
      <c r="D1758" s="17">
        <v>44530</v>
      </c>
      <c r="E1758" s="68" t="s">
        <v>498</v>
      </c>
      <c r="F1758" s="15" t="s">
        <v>499</v>
      </c>
      <c r="G1758" s="16">
        <v>19165.880000000012</v>
      </c>
      <c r="H1758" s="2">
        <v>44516</v>
      </c>
      <c r="I1758" s="17">
        <v>44530</v>
      </c>
      <c r="J1758">
        <f t="shared" si="108"/>
        <v>15</v>
      </c>
      <c r="K1758" s="2">
        <f t="shared" si="109"/>
        <v>44523</v>
      </c>
      <c r="L1758" s="82">
        <v>44530.5</v>
      </c>
      <c r="M1758" s="82">
        <v>44530.5</v>
      </c>
      <c r="O1758">
        <f t="shared" si="110"/>
        <v>7.5</v>
      </c>
      <c r="P1758" s="3">
        <f t="shared" si="111"/>
        <v>143744.10000000009</v>
      </c>
    </row>
    <row r="1759" spans="1:16" x14ac:dyDescent="0.35">
      <c r="A1759" t="s">
        <v>410</v>
      </c>
      <c r="B1759" s="68" t="s">
        <v>313</v>
      </c>
      <c r="C1759" s="57">
        <v>44530</v>
      </c>
      <c r="D1759" s="17">
        <v>44530</v>
      </c>
      <c r="E1759" s="68" t="s">
        <v>500</v>
      </c>
      <c r="F1759" s="15" t="s">
        <v>501</v>
      </c>
      <c r="G1759" s="16">
        <v>3928.3999999999364</v>
      </c>
      <c r="H1759" s="2">
        <v>44516</v>
      </c>
      <c r="I1759" s="17">
        <v>44530</v>
      </c>
      <c r="J1759">
        <f t="shared" si="108"/>
        <v>15</v>
      </c>
      <c r="K1759" s="2">
        <f t="shared" si="109"/>
        <v>44523</v>
      </c>
      <c r="L1759" s="82">
        <v>44530.5</v>
      </c>
      <c r="M1759" s="82">
        <v>44530.5</v>
      </c>
      <c r="O1759">
        <f t="shared" si="110"/>
        <v>7.5</v>
      </c>
      <c r="P1759" s="3">
        <f t="shared" si="111"/>
        <v>29462.999999999523</v>
      </c>
    </row>
    <row r="1760" spans="1:16" x14ac:dyDescent="0.35">
      <c r="A1760" t="s">
        <v>410</v>
      </c>
      <c r="B1760" s="68" t="s">
        <v>313</v>
      </c>
      <c r="C1760" s="57">
        <v>44530</v>
      </c>
      <c r="D1760" s="17">
        <v>44530</v>
      </c>
      <c r="E1760" s="68" t="s">
        <v>532</v>
      </c>
      <c r="F1760" s="15" t="s">
        <v>533</v>
      </c>
      <c r="G1760" s="16">
        <v>4687.79</v>
      </c>
      <c r="H1760" s="2">
        <v>44516</v>
      </c>
      <c r="I1760" s="17">
        <v>44530</v>
      </c>
      <c r="J1760">
        <f t="shared" si="108"/>
        <v>15</v>
      </c>
      <c r="K1760" s="2">
        <f t="shared" si="109"/>
        <v>44523</v>
      </c>
      <c r="L1760" s="82">
        <v>44530.5</v>
      </c>
      <c r="M1760" s="79">
        <v>44530.5</v>
      </c>
      <c r="N1760" s="2">
        <v>44530.5</v>
      </c>
      <c r="O1760">
        <f t="shared" si="110"/>
        <v>7.5</v>
      </c>
      <c r="P1760" s="3">
        <f t="shared" si="111"/>
        <v>35158.425000000003</v>
      </c>
    </row>
    <row r="1761" spans="1:16" x14ac:dyDescent="0.35">
      <c r="A1761" t="s">
        <v>410</v>
      </c>
      <c r="B1761" s="68" t="s">
        <v>313</v>
      </c>
      <c r="C1761" s="57">
        <v>44530</v>
      </c>
      <c r="D1761" s="17">
        <v>44530</v>
      </c>
      <c r="E1761" s="68" t="s">
        <v>534</v>
      </c>
      <c r="F1761" s="15" t="s">
        <v>535</v>
      </c>
      <c r="G1761" s="16">
        <v>27337.119999999992</v>
      </c>
      <c r="H1761" s="2">
        <v>44516</v>
      </c>
      <c r="I1761" s="17">
        <v>44530</v>
      </c>
      <c r="J1761">
        <f t="shared" si="108"/>
        <v>15</v>
      </c>
      <c r="K1761" s="2">
        <f t="shared" si="109"/>
        <v>44523</v>
      </c>
      <c r="L1761" s="82">
        <v>44530.5</v>
      </c>
      <c r="M1761" s="79">
        <v>44530.5</v>
      </c>
      <c r="N1761" s="2">
        <v>44530.5</v>
      </c>
      <c r="O1761">
        <f t="shared" si="110"/>
        <v>7.5</v>
      </c>
      <c r="P1761" s="3">
        <f t="shared" si="111"/>
        <v>205028.39999999994</v>
      </c>
    </row>
    <row r="1762" spans="1:16" x14ac:dyDescent="0.35">
      <c r="A1762" t="s">
        <v>410</v>
      </c>
      <c r="B1762" s="68" t="s">
        <v>313</v>
      </c>
      <c r="C1762" s="57">
        <v>44530</v>
      </c>
      <c r="D1762" s="17">
        <v>44530</v>
      </c>
      <c r="E1762" s="68" t="s">
        <v>538</v>
      </c>
      <c r="F1762" s="15" t="s">
        <v>539</v>
      </c>
      <c r="G1762" s="16">
        <v>162.5</v>
      </c>
      <c r="H1762" s="2">
        <v>44516</v>
      </c>
      <c r="I1762" s="17">
        <v>44530</v>
      </c>
      <c r="J1762">
        <f t="shared" si="108"/>
        <v>15</v>
      </c>
      <c r="K1762" s="2">
        <f t="shared" si="109"/>
        <v>44523</v>
      </c>
      <c r="L1762" s="82">
        <v>44530.5</v>
      </c>
      <c r="M1762" s="79">
        <v>44530.5</v>
      </c>
      <c r="N1762" s="2">
        <v>44530.5</v>
      </c>
      <c r="O1762">
        <f t="shared" si="110"/>
        <v>7.5</v>
      </c>
      <c r="P1762" s="3">
        <f t="shared" si="111"/>
        <v>1218.75</v>
      </c>
    </row>
    <row r="1763" spans="1:16" x14ac:dyDescent="0.35">
      <c r="A1763" t="s">
        <v>410</v>
      </c>
      <c r="B1763" s="68" t="s">
        <v>313</v>
      </c>
      <c r="C1763" s="57">
        <v>44530</v>
      </c>
      <c r="D1763" s="17">
        <v>44530</v>
      </c>
      <c r="E1763" s="68" t="s">
        <v>553</v>
      </c>
      <c r="F1763" s="15" t="s">
        <v>554</v>
      </c>
      <c r="G1763" s="16">
        <v>1214.0899999999999</v>
      </c>
      <c r="H1763" s="2">
        <v>44516</v>
      </c>
      <c r="I1763" s="17">
        <v>44530</v>
      </c>
      <c r="J1763">
        <f t="shared" si="108"/>
        <v>15</v>
      </c>
      <c r="K1763" s="2">
        <f t="shared" si="109"/>
        <v>44523</v>
      </c>
      <c r="L1763" s="82">
        <v>44530.5</v>
      </c>
      <c r="M1763" s="79">
        <v>44530.5</v>
      </c>
      <c r="N1763" s="2">
        <v>44530.5</v>
      </c>
      <c r="O1763">
        <f t="shared" si="110"/>
        <v>7.5</v>
      </c>
      <c r="P1763" s="3">
        <f t="shared" si="111"/>
        <v>9105.6749999999993</v>
      </c>
    </row>
    <row r="1764" spans="1:16" x14ac:dyDescent="0.35">
      <c r="A1764" t="s">
        <v>410</v>
      </c>
      <c r="B1764" s="21" t="s">
        <v>313</v>
      </c>
      <c r="C1764" s="46">
        <v>44530</v>
      </c>
      <c r="D1764" s="2">
        <v>44530</v>
      </c>
      <c r="E1764" s="68" t="s">
        <v>544</v>
      </c>
      <c r="F1764" t="s">
        <v>546</v>
      </c>
      <c r="G1764" s="3">
        <v>10.58</v>
      </c>
      <c r="H1764" s="2">
        <v>44516</v>
      </c>
      <c r="I1764" s="2">
        <v>44530</v>
      </c>
      <c r="J1764">
        <f t="shared" si="108"/>
        <v>15</v>
      </c>
      <c r="K1764" s="2">
        <f t="shared" si="109"/>
        <v>44523</v>
      </c>
      <c r="L1764" s="80">
        <v>44530.5</v>
      </c>
      <c r="M1764" s="79">
        <v>44550.5</v>
      </c>
      <c r="O1764">
        <f t="shared" si="110"/>
        <v>27.5</v>
      </c>
      <c r="P1764" s="3">
        <f t="shared" si="111"/>
        <v>290.95</v>
      </c>
    </row>
    <row r="1765" spans="1:16" x14ac:dyDescent="0.35">
      <c r="A1765" t="s">
        <v>410</v>
      </c>
      <c r="B1765" s="21" t="s">
        <v>313</v>
      </c>
      <c r="C1765" s="46">
        <v>44530</v>
      </c>
      <c r="D1765" s="2">
        <v>44530</v>
      </c>
      <c r="E1765" s="68" t="s">
        <v>544</v>
      </c>
      <c r="F1765" t="s">
        <v>545</v>
      </c>
      <c r="G1765" s="3">
        <v>741.6999999999997</v>
      </c>
      <c r="H1765" s="2">
        <v>44516</v>
      </c>
      <c r="I1765" s="2">
        <v>44530</v>
      </c>
      <c r="J1765">
        <f t="shared" si="108"/>
        <v>15</v>
      </c>
      <c r="K1765" s="2">
        <f t="shared" si="109"/>
        <v>44523</v>
      </c>
      <c r="L1765" s="80">
        <v>44530.5</v>
      </c>
      <c r="M1765" s="79">
        <v>44533.5</v>
      </c>
      <c r="O1765">
        <f t="shared" si="110"/>
        <v>10.5</v>
      </c>
      <c r="P1765" s="3">
        <f t="shared" si="111"/>
        <v>7787.8499999999967</v>
      </c>
    </row>
    <row r="1766" spans="1:16" x14ac:dyDescent="0.35">
      <c r="A1766" t="s">
        <v>410</v>
      </c>
      <c r="B1766" s="21" t="s">
        <v>313</v>
      </c>
      <c r="C1766" s="46">
        <v>44530</v>
      </c>
      <c r="D1766" s="2">
        <v>44530</v>
      </c>
      <c r="E1766" s="68" t="s">
        <v>544</v>
      </c>
      <c r="F1766" t="s">
        <v>546</v>
      </c>
      <c r="G1766" s="3">
        <v>64239.919999999896</v>
      </c>
      <c r="H1766" s="2">
        <v>44516</v>
      </c>
      <c r="I1766" s="2">
        <v>44530</v>
      </c>
      <c r="J1766">
        <f t="shared" si="108"/>
        <v>15</v>
      </c>
      <c r="K1766" s="2">
        <f t="shared" si="109"/>
        <v>44523</v>
      </c>
      <c r="L1766" s="80">
        <v>44530.5</v>
      </c>
      <c r="M1766" s="79">
        <v>44550.5</v>
      </c>
      <c r="O1766">
        <f t="shared" si="110"/>
        <v>27.5</v>
      </c>
      <c r="P1766" s="3">
        <f t="shared" si="111"/>
        <v>1766597.7999999973</v>
      </c>
    </row>
    <row r="1767" spans="1:16" x14ac:dyDescent="0.35">
      <c r="A1767" t="s">
        <v>411</v>
      </c>
      <c r="B1767" s="68" t="s">
        <v>313</v>
      </c>
      <c r="C1767" s="57">
        <v>44545</v>
      </c>
      <c r="D1767" s="57">
        <v>44545</v>
      </c>
      <c r="E1767" s="68" t="s">
        <v>430</v>
      </c>
      <c r="F1767" s="15" t="s">
        <v>431</v>
      </c>
      <c r="G1767" s="16">
        <v>14.95</v>
      </c>
      <c r="H1767" s="2">
        <v>44531</v>
      </c>
      <c r="I1767" s="57">
        <v>44545</v>
      </c>
      <c r="J1767">
        <f t="shared" si="108"/>
        <v>15</v>
      </c>
      <c r="K1767" s="2">
        <f t="shared" si="109"/>
        <v>44538</v>
      </c>
      <c r="L1767" s="82">
        <v>44545.5</v>
      </c>
      <c r="M1767" s="82">
        <v>44545.5</v>
      </c>
      <c r="O1767">
        <f t="shared" si="110"/>
        <v>7.5</v>
      </c>
      <c r="P1767" s="3">
        <f t="shared" si="111"/>
        <v>112.125</v>
      </c>
    </row>
    <row r="1768" spans="1:16" x14ac:dyDescent="0.35">
      <c r="A1768" t="s">
        <v>411</v>
      </c>
      <c r="B1768" s="68" t="s">
        <v>313</v>
      </c>
      <c r="C1768" s="57">
        <v>44545</v>
      </c>
      <c r="D1768" s="57">
        <v>44545</v>
      </c>
      <c r="E1768" s="68" t="s">
        <v>456</v>
      </c>
      <c r="F1768" s="15" t="s">
        <v>457</v>
      </c>
      <c r="G1768" s="16">
        <v>179.5</v>
      </c>
      <c r="H1768" s="2">
        <v>44531</v>
      </c>
      <c r="I1768" s="57">
        <v>44545</v>
      </c>
      <c r="J1768">
        <f t="shared" si="108"/>
        <v>15</v>
      </c>
      <c r="K1768" s="2">
        <f t="shared" si="109"/>
        <v>44538</v>
      </c>
      <c r="L1768" s="82">
        <v>44545.5</v>
      </c>
      <c r="M1768" s="82">
        <v>44545.5</v>
      </c>
      <c r="O1768">
        <f t="shared" si="110"/>
        <v>7.5</v>
      </c>
      <c r="P1768" s="3">
        <f t="shared" si="111"/>
        <v>1346.25</v>
      </c>
    </row>
    <row r="1769" spans="1:16" x14ac:dyDescent="0.35">
      <c r="A1769" t="s">
        <v>411</v>
      </c>
      <c r="B1769" s="68" t="s">
        <v>313</v>
      </c>
      <c r="C1769" s="57">
        <v>44545</v>
      </c>
      <c r="D1769" s="57">
        <v>44545</v>
      </c>
      <c r="E1769" s="68" t="s">
        <v>432</v>
      </c>
      <c r="F1769" s="15" t="s">
        <v>433</v>
      </c>
      <c r="G1769" s="16">
        <v>22.42</v>
      </c>
      <c r="H1769" s="2">
        <v>44531</v>
      </c>
      <c r="I1769" s="57">
        <v>44545</v>
      </c>
      <c r="J1769">
        <f t="shared" si="108"/>
        <v>15</v>
      </c>
      <c r="K1769" s="2">
        <f t="shared" si="109"/>
        <v>44538</v>
      </c>
      <c r="L1769" s="82">
        <v>44545.5</v>
      </c>
      <c r="M1769" s="82">
        <v>44545.5</v>
      </c>
      <c r="O1769">
        <f t="shared" si="110"/>
        <v>7.5</v>
      </c>
      <c r="P1769" s="3">
        <f t="shared" si="111"/>
        <v>168.15</v>
      </c>
    </row>
    <row r="1770" spans="1:16" x14ac:dyDescent="0.35">
      <c r="A1770" t="s">
        <v>411</v>
      </c>
      <c r="B1770" s="68" t="s">
        <v>313</v>
      </c>
      <c r="C1770" s="57">
        <v>44545</v>
      </c>
      <c r="D1770" s="57">
        <v>44545</v>
      </c>
      <c r="E1770" s="68" t="s">
        <v>434</v>
      </c>
      <c r="F1770" s="15" t="s">
        <v>435</v>
      </c>
      <c r="G1770" s="16">
        <v>22.42</v>
      </c>
      <c r="H1770" s="2">
        <v>44531</v>
      </c>
      <c r="I1770" s="57">
        <v>44545</v>
      </c>
      <c r="J1770">
        <f t="shared" si="108"/>
        <v>15</v>
      </c>
      <c r="K1770" s="2">
        <f t="shared" si="109"/>
        <v>44538</v>
      </c>
      <c r="L1770" s="82">
        <v>44545.5</v>
      </c>
      <c r="M1770" s="82">
        <v>44545.5</v>
      </c>
      <c r="O1770">
        <f t="shared" si="110"/>
        <v>7.5</v>
      </c>
      <c r="P1770" s="3">
        <f t="shared" si="111"/>
        <v>168.15</v>
      </c>
    </row>
    <row r="1771" spans="1:16" x14ac:dyDescent="0.35">
      <c r="A1771" t="s">
        <v>411</v>
      </c>
      <c r="B1771" s="68" t="s">
        <v>313</v>
      </c>
      <c r="C1771" s="57">
        <v>44545</v>
      </c>
      <c r="D1771" s="57">
        <v>44545</v>
      </c>
      <c r="E1771" s="68" t="s">
        <v>436</v>
      </c>
      <c r="F1771" s="15" t="s">
        <v>437</v>
      </c>
      <c r="G1771" s="16">
        <v>255.38</v>
      </c>
      <c r="H1771" s="2">
        <v>44531</v>
      </c>
      <c r="I1771" s="57">
        <v>44545</v>
      </c>
      <c r="J1771">
        <f t="shared" si="108"/>
        <v>15</v>
      </c>
      <c r="K1771" s="2">
        <f t="shared" si="109"/>
        <v>44538</v>
      </c>
      <c r="L1771" s="82">
        <v>44545.5</v>
      </c>
      <c r="M1771" s="82">
        <v>44545.5</v>
      </c>
      <c r="O1771">
        <f t="shared" si="110"/>
        <v>7.5</v>
      </c>
      <c r="P1771" s="3">
        <f t="shared" si="111"/>
        <v>1915.35</v>
      </c>
    </row>
    <row r="1772" spans="1:16" x14ac:dyDescent="0.35">
      <c r="A1772" t="s">
        <v>411</v>
      </c>
      <c r="B1772" s="68" t="s">
        <v>313</v>
      </c>
      <c r="C1772" s="57">
        <v>44545</v>
      </c>
      <c r="D1772" s="57">
        <v>44545</v>
      </c>
      <c r="E1772" s="68" t="s">
        <v>440</v>
      </c>
      <c r="F1772" s="15" t="s">
        <v>441</v>
      </c>
      <c r="G1772" s="16">
        <v>6.68</v>
      </c>
      <c r="H1772" s="2">
        <v>44531</v>
      </c>
      <c r="I1772" s="57">
        <v>44545</v>
      </c>
      <c r="J1772">
        <f t="shared" si="108"/>
        <v>15</v>
      </c>
      <c r="K1772" s="2">
        <f t="shared" si="109"/>
        <v>44538</v>
      </c>
      <c r="L1772" s="82">
        <v>44545.5</v>
      </c>
      <c r="M1772" s="79">
        <v>44547.5</v>
      </c>
      <c r="O1772">
        <f t="shared" si="110"/>
        <v>9.5</v>
      </c>
      <c r="P1772" s="3">
        <f t="shared" si="111"/>
        <v>63.459999999999994</v>
      </c>
    </row>
    <row r="1773" spans="1:16" x14ac:dyDescent="0.35">
      <c r="A1773" t="s">
        <v>411</v>
      </c>
      <c r="B1773" s="68" t="s">
        <v>313</v>
      </c>
      <c r="C1773" s="57">
        <v>44545</v>
      </c>
      <c r="D1773" s="57">
        <v>44545</v>
      </c>
      <c r="E1773" s="68" t="s">
        <v>442</v>
      </c>
      <c r="F1773" s="15" t="s">
        <v>443</v>
      </c>
      <c r="G1773" s="16">
        <v>13</v>
      </c>
      <c r="H1773" s="2">
        <v>44531</v>
      </c>
      <c r="I1773" s="57">
        <v>44545</v>
      </c>
      <c r="J1773">
        <f t="shared" si="108"/>
        <v>15</v>
      </c>
      <c r="K1773" s="2">
        <f t="shared" si="109"/>
        <v>44538</v>
      </c>
      <c r="L1773" s="82">
        <v>44545.5</v>
      </c>
      <c r="M1773" s="82">
        <v>44545.5</v>
      </c>
      <c r="O1773">
        <f t="shared" si="110"/>
        <v>7.5</v>
      </c>
      <c r="P1773" s="3">
        <f t="shared" si="111"/>
        <v>97.5</v>
      </c>
    </row>
    <row r="1774" spans="1:16" x14ac:dyDescent="0.35">
      <c r="A1774" t="s">
        <v>411</v>
      </c>
      <c r="B1774" s="68" t="s">
        <v>313</v>
      </c>
      <c r="C1774" s="57">
        <v>44545</v>
      </c>
      <c r="D1774" s="57">
        <v>44545</v>
      </c>
      <c r="E1774" s="68" t="s">
        <v>478</v>
      </c>
      <c r="F1774" s="15" t="s">
        <v>479</v>
      </c>
      <c r="G1774" s="16">
        <v>206.26</v>
      </c>
      <c r="H1774" s="2">
        <v>44531</v>
      </c>
      <c r="I1774" s="57">
        <v>44545</v>
      </c>
      <c r="J1774">
        <f t="shared" si="108"/>
        <v>15</v>
      </c>
      <c r="K1774" s="2">
        <f t="shared" si="109"/>
        <v>44538</v>
      </c>
      <c r="L1774" s="82">
        <v>44545.5</v>
      </c>
      <c r="M1774" s="82">
        <v>44545.5</v>
      </c>
      <c r="O1774">
        <f t="shared" si="110"/>
        <v>7.5</v>
      </c>
      <c r="P1774" s="3">
        <f t="shared" si="111"/>
        <v>1546.9499999999998</v>
      </c>
    </row>
    <row r="1775" spans="1:16" x14ac:dyDescent="0.35">
      <c r="A1775" t="s">
        <v>411</v>
      </c>
      <c r="B1775" s="68" t="s">
        <v>313</v>
      </c>
      <c r="C1775" s="57">
        <v>44545</v>
      </c>
      <c r="D1775" s="57">
        <v>44545</v>
      </c>
      <c r="E1775" s="68" t="s">
        <v>488</v>
      </c>
      <c r="F1775" s="15" t="s">
        <v>489</v>
      </c>
      <c r="G1775" s="16">
        <v>30.03</v>
      </c>
      <c r="H1775" s="2">
        <v>44531</v>
      </c>
      <c r="I1775" s="57">
        <v>44545</v>
      </c>
      <c r="J1775">
        <f t="shared" si="108"/>
        <v>15</v>
      </c>
      <c r="K1775" s="2">
        <f t="shared" si="109"/>
        <v>44538</v>
      </c>
      <c r="L1775" s="82">
        <v>44545.5</v>
      </c>
      <c r="M1775" s="79">
        <v>44576.5</v>
      </c>
      <c r="O1775">
        <f t="shared" si="110"/>
        <v>38.5</v>
      </c>
      <c r="P1775" s="3">
        <f t="shared" si="111"/>
        <v>1156.155</v>
      </c>
    </row>
    <row r="1776" spans="1:16" x14ac:dyDescent="0.35">
      <c r="A1776" t="s">
        <v>411</v>
      </c>
      <c r="B1776" s="68" t="s">
        <v>313</v>
      </c>
      <c r="C1776" s="57">
        <v>44545</v>
      </c>
      <c r="D1776" s="57">
        <v>44545</v>
      </c>
      <c r="E1776" s="68" t="s">
        <v>444</v>
      </c>
      <c r="F1776" s="15" t="s">
        <v>445</v>
      </c>
      <c r="G1776" s="16">
        <v>51.25</v>
      </c>
      <c r="H1776" s="2">
        <v>44531</v>
      </c>
      <c r="I1776" s="57">
        <v>44545</v>
      </c>
      <c r="J1776">
        <f t="shared" si="108"/>
        <v>15</v>
      </c>
      <c r="K1776" s="2">
        <f t="shared" si="109"/>
        <v>44538</v>
      </c>
      <c r="L1776" s="82">
        <v>44545.5</v>
      </c>
      <c r="M1776" s="82">
        <v>44545.5</v>
      </c>
      <c r="O1776">
        <f t="shared" si="110"/>
        <v>7.5</v>
      </c>
      <c r="P1776" s="3">
        <f t="shared" si="111"/>
        <v>384.375</v>
      </c>
    </row>
    <row r="1777" spans="1:16" x14ac:dyDescent="0.35">
      <c r="A1777" t="s">
        <v>411</v>
      </c>
      <c r="B1777" s="68" t="s">
        <v>313</v>
      </c>
      <c r="C1777" s="57">
        <v>44545</v>
      </c>
      <c r="D1777" s="57">
        <v>44545</v>
      </c>
      <c r="E1777" s="68" t="s">
        <v>496</v>
      </c>
      <c r="F1777" s="15" t="s">
        <v>497</v>
      </c>
      <c r="G1777" s="16">
        <v>8.5</v>
      </c>
      <c r="H1777" s="2">
        <v>44531</v>
      </c>
      <c r="I1777" s="57">
        <v>44545</v>
      </c>
      <c r="J1777">
        <f t="shared" si="108"/>
        <v>15</v>
      </c>
      <c r="K1777" s="2">
        <f t="shared" si="109"/>
        <v>44538</v>
      </c>
      <c r="L1777" s="82">
        <v>44545.5</v>
      </c>
      <c r="M1777" s="82">
        <v>44545.5</v>
      </c>
      <c r="O1777">
        <f t="shared" si="110"/>
        <v>7.5</v>
      </c>
      <c r="P1777" s="3">
        <f t="shared" si="111"/>
        <v>63.75</v>
      </c>
    </row>
    <row r="1778" spans="1:16" x14ac:dyDescent="0.35">
      <c r="A1778" t="s">
        <v>411</v>
      </c>
      <c r="B1778" s="68" t="s">
        <v>313</v>
      </c>
      <c r="C1778" s="57">
        <v>44545</v>
      </c>
      <c r="D1778" s="57">
        <v>44545</v>
      </c>
      <c r="E1778" s="68" t="s">
        <v>430</v>
      </c>
      <c r="F1778" s="15" t="s">
        <v>431</v>
      </c>
      <c r="G1778" s="16">
        <v>49.61</v>
      </c>
      <c r="H1778" s="2">
        <v>44531</v>
      </c>
      <c r="I1778" s="57">
        <v>44545</v>
      </c>
      <c r="J1778">
        <f t="shared" si="108"/>
        <v>15</v>
      </c>
      <c r="K1778" s="2">
        <f t="shared" si="109"/>
        <v>44538</v>
      </c>
      <c r="L1778" s="82">
        <v>44545.5</v>
      </c>
      <c r="M1778" s="82">
        <v>44545.5</v>
      </c>
      <c r="O1778">
        <f t="shared" si="110"/>
        <v>7.5</v>
      </c>
      <c r="P1778" s="3">
        <f t="shared" si="111"/>
        <v>372.07499999999999</v>
      </c>
    </row>
    <row r="1779" spans="1:16" x14ac:dyDescent="0.35">
      <c r="A1779" t="s">
        <v>411</v>
      </c>
      <c r="B1779" s="68" t="s">
        <v>313</v>
      </c>
      <c r="C1779" s="57">
        <v>44545</v>
      </c>
      <c r="D1779" s="57">
        <v>44545</v>
      </c>
      <c r="E1779" s="68" t="s">
        <v>432</v>
      </c>
      <c r="F1779" s="15" t="s">
        <v>433</v>
      </c>
      <c r="G1779" s="16">
        <v>74.42</v>
      </c>
      <c r="H1779" s="2">
        <v>44531</v>
      </c>
      <c r="I1779" s="57">
        <v>44545</v>
      </c>
      <c r="J1779">
        <f t="shared" si="108"/>
        <v>15</v>
      </c>
      <c r="K1779" s="2">
        <f t="shared" si="109"/>
        <v>44538</v>
      </c>
      <c r="L1779" s="82">
        <v>44545.5</v>
      </c>
      <c r="M1779" s="82">
        <v>44545.5</v>
      </c>
      <c r="O1779">
        <f t="shared" si="110"/>
        <v>7.5</v>
      </c>
      <c r="P1779" s="3">
        <f t="shared" si="111"/>
        <v>558.15</v>
      </c>
    </row>
    <row r="1780" spans="1:16" x14ac:dyDescent="0.35">
      <c r="A1780" t="s">
        <v>411</v>
      </c>
      <c r="B1780" s="68" t="s">
        <v>313</v>
      </c>
      <c r="C1780" s="57">
        <v>44545</v>
      </c>
      <c r="D1780" s="57">
        <v>44545</v>
      </c>
      <c r="E1780" s="68" t="s">
        <v>434</v>
      </c>
      <c r="F1780" s="15" t="s">
        <v>435</v>
      </c>
      <c r="G1780" s="16">
        <v>124.03</v>
      </c>
      <c r="H1780" s="2">
        <v>44531</v>
      </c>
      <c r="I1780" s="57">
        <v>44545</v>
      </c>
      <c r="J1780">
        <f t="shared" si="108"/>
        <v>15</v>
      </c>
      <c r="K1780" s="2">
        <f t="shared" si="109"/>
        <v>44538</v>
      </c>
      <c r="L1780" s="82">
        <v>44545.5</v>
      </c>
      <c r="M1780" s="82">
        <v>44545.5</v>
      </c>
      <c r="O1780">
        <f t="shared" si="110"/>
        <v>7.5</v>
      </c>
      <c r="P1780" s="3">
        <f t="shared" si="111"/>
        <v>930.22500000000002</v>
      </c>
    </row>
    <row r="1781" spans="1:16" x14ac:dyDescent="0.35">
      <c r="A1781" t="s">
        <v>411</v>
      </c>
      <c r="B1781" s="68" t="s">
        <v>313</v>
      </c>
      <c r="C1781" s="57">
        <v>44545</v>
      </c>
      <c r="D1781" s="57">
        <v>44545</v>
      </c>
      <c r="E1781" s="68" t="s">
        <v>438</v>
      </c>
      <c r="F1781" s="15" t="s">
        <v>439</v>
      </c>
      <c r="G1781" s="16">
        <v>62.02</v>
      </c>
      <c r="H1781" s="2">
        <v>44531</v>
      </c>
      <c r="I1781" s="57">
        <v>44545</v>
      </c>
      <c r="J1781">
        <f t="shared" si="108"/>
        <v>15</v>
      </c>
      <c r="K1781" s="2">
        <f t="shared" si="109"/>
        <v>44538</v>
      </c>
      <c r="L1781" s="82">
        <v>44545.5</v>
      </c>
      <c r="M1781" s="82">
        <v>44545.5</v>
      </c>
      <c r="O1781">
        <f t="shared" si="110"/>
        <v>7.5</v>
      </c>
      <c r="P1781" s="3">
        <f t="shared" si="111"/>
        <v>465.15000000000003</v>
      </c>
    </row>
    <row r="1782" spans="1:16" x14ac:dyDescent="0.35">
      <c r="A1782" t="s">
        <v>411</v>
      </c>
      <c r="B1782" s="68" t="s">
        <v>313</v>
      </c>
      <c r="C1782" s="57">
        <v>44545</v>
      </c>
      <c r="D1782" s="57">
        <v>44545</v>
      </c>
      <c r="E1782" s="68" t="s">
        <v>440</v>
      </c>
      <c r="F1782" s="15" t="s">
        <v>441</v>
      </c>
      <c r="G1782" s="16">
        <v>3.34</v>
      </c>
      <c r="H1782" s="2">
        <v>44531</v>
      </c>
      <c r="I1782" s="57">
        <v>44545</v>
      </c>
      <c r="J1782">
        <f t="shared" si="108"/>
        <v>15</v>
      </c>
      <c r="K1782" s="2">
        <f t="shared" si="109"/>
        <v>44538</v>
      </c>
      <c r="L1782" s="82">
        <v>44545.5</v>
      </c>
      <c r="M1782" s="79">
        <v>44547.5</v>
      </c>
      <c r="O1782">
        <f t="shared" si="110"/>
        <v>9.5</v>
      </c>
      <c r="P1782" s="3">
        <f t="shared" si="111"/>
        <v>31.729999999999997</v>
      </c>
    </row>
    <row r="1783" spans="1:16" x14ac:dyDescent="0.35">
      <c r="A1783" t="s">
        <v>411</v>
      </c>
      <c r="B1783" s="68" t="s">
        <v>313</v>
      </c>
      <c r="C1783" s="57">
        <v>44545</v>
      </c>
      <c r="D1783" s="57">
        <v>44545</v>
      </c>
      <c r="E1783" s="68" t="s">
        <v>442</v>
      </c>
      <c r="F1783" s="15" t="s">
        <v>443</v>
      </c>
      <c r="G1783" s="16">
        <v>6.5</v>
      </c>
      <c r="H1783" s="2">
        <v>44531</v>
      </c>
      <c r="I1783" s="57">
        <v>44545</v>
      </c>
      <c r="J1783">
        <f t="shared" si="108"/>
        <v>15</v>
      </c>
      <c r="K1783" s="2">
        <f t="shared" si="109"/>
        <v>44538</v>
      </c>
      <c r="L1783" s="82">
        <v>44545.5</v>
      </c>
      <c r="M1783" s="82">
        <v>44545.5</v>
      </c>
      <c r="O1783">
        <f t="shared" si="110"/>
        <v>7.5</v>
      </c>
      <c r="P1783" s="3">
        <f t="shared" si="111"/>
        <v>48.75</v>
      </c>
    </row>
    <row r="1784" spans="1:16" x14ac:dyDescent="0.35">
      <c r="A1784" t="s">
        <v>411</v>
      </c>
      <c r="B1784" s="68" t="s">
        <v>313</v>
      </c>
      <c r="C1784" s="57">
        <v>44545</v>
      </c>
      <c r="D1784" s="57">
        <v>44545</v>
      </c>
      <c r="E1784" s="68" t="s">
        <v>478</v>
      </c>
      <c r="F1784" s="15" t="s">
        <v>479</v>
      </c>
      <c r="G1784" s="16">
        <v>66.67</v>
      </c>
      <c r="H1784" s="2">
        <v>44531</v>
      </c>
      <c r="I1784" s="57">
        <v>44545</v>
      </c>
      <c r="J1784">
        <f t="shared" si="108"/>
        <v>15</v>
      </c>
      <c r="K1784" s="2">
        <f t="shared" si="109"/>
        <v>44538</v>
      </c>
      <c r="L1784" s="82">
        <v>44545.5</v>
      </c>
      <c r="M1784" s="82">
        <v>44545.5</v>
      </c>
      <c r="O1784">
        <f t="shared" si="110"/>
        <v>7.5</v>
      </c>
      <c r="P1784" s="3">
        <f t="shared" si="111"/>
        <v>500.02500000000003</v>
      </c>
    </row>
    <row r="1785" spans="1:16" x14ac:dyDescent="0.35">
      <c r="A1785" t="s">
        <v>411</v>
      </c>
      <c r="B1785" s="68" t="s">
        <v>313</v>
      </c>
      <c r="C1785" s="57">
        <v>44545</v>
      </c>
      <c r="D1785" s="57">
        <v>44545</v>
      </c>
      <c r="E1785" s="68" t="s">
        <v>444</v>
      </c>
      <c r="F1785" s="15" t="s">
        <v>445</v>
      </c>
      <c r="G1785" s="16">
        <v>6.33</v>
      </c>
      <c r="H1785" s="2">
        <v>44531</v>
      </c>
      <c r="I1785" s="57">
        <v>44545</v>
      </c>
      <c r="J1785">
        <f t="shared" si="108"/>
        <v>15</v>
      </c>
      <c r="K1785" s="2">
        <f t="shared" si="109"/>
        <v>44538</v>
      </c>
      <c r="L1785" s="82">
        <v>44545.5</v>
      </c>
      <c r="M1785" s="82">
        <v>44545.5</v>
      </c>
      <c r="O1785">
        <f t="shared" si="110"/>
        <v>7.5</v>
      </c>
      <c r="P1785" s="3">
        <f t="shared" si="111"/>
        <v>47.475000000000001</v>
      </c>
    </row>
    <row r="1786" spans="1:16" x14ac:dyDescent="0.35">
      <c r="A1786" t="s">
        <v>411</v>
      </c>
      <c r="B1786" s="68" t="s">
        <v>313</v>
      </c>
      <c r="C1786" s="57">
        <v>44545</v>
      </c>
      <c r="D1786" s="57">
        <v>44545</v>
      </c>
      <c r="E1786" s="68" t="s">
        <v>430</v>
      </c>
      <c r="F1786" s="15" t="s">
        <v>431</v>
      </c>
      <c r="G1786" s="16">
        <v>288.95</v>
      </c>
      <c r="H1786" s="2">
        <v>44531</v>
      </c>
      <c r="I1786" s="57">
        <v>44545</v>
      </c>
      <c r="J1786">
        <f t="shared" si="108"/>
        <v>15</v>
      </c>
      <c r="K1786" s="2">
        <f t="shared" si="109"/>
        <v>44538</v>
      </c>
      <c r="L1786" s="82">
        <v>44545.5</v>
      </c>
      <c r="M1786" s="82">
        <v>44545.5</v>
      </c>
      <c r="O1786">
        <f t="shared" si="110"/>
        <v>7.5</v>
      </c>
      <c r="P1786" s="3">
        <f t="shared" si="111"/>
        <v>2167.125</v>
      </c>
    </row>
    <row r="1787" spans="1:16" x14ac:dyDescent="0.35">
      <c r="A1787" t="s">
        <v>411</v>
      </c>
      <c r="B1787" s="68" t="s">
        <v>313</v>
      </c>
      <c r="C1787" s="57">
        <v>44545</v>
      </c>
      <c r="D1787" s="57">
        <v>44545</v>
      </c>
      <c r="E1787" s="68" t="s">
        <v>432</v>
      </c>
      <c r="F1787" s="15" t="s">
        <v>433</v>
      </c>
      <c r="G1787" s="16">
        <v>433.42</v>
      </c>
      <c r="H1787" s="2">
        <v>44531</v>
      </c>
      <c r="I1787" s="57">
        <v>44545</v>
      </c>
      <c r="J1787">
        <f t="shared" si="108"/>
        <v>15</v>
      </c>
      <c r="K1787" s="2">
        <f t="shared" si="109"/>
        <v>44538</v>
      </c>
      <c r="L1787" s="82">
        <v>44545.5</v>
      </c>
      <c r="M1787" s="82">
        <v>44545.5</v>
      </c>
      <c r="O1787">
        <f t="shared" si="110"/>
        <v>7.5</v>
      </c>
      <c r="P1787" s="3">
        <f t="shared" si="111"/>
        <v>3250.65</v>
      </c>
    </row>
    <row r="1788" spans="1:16" x14ac:dyDescent="0.35">
      <c r="A1788" t="s">
        <v>411</v>
      </c>
      <c r="B1788" s="69" t="s">
        <v>313</v>
      </c>
      <c r="C1788" s="57">
        <v>44545</v>
      </c>
      <c r="D1788" s="57">
        <v>44545</v>
      </c>
      <c r="E1788" s="68" t="s">
        <v>434</v>
      </c>
      <c r="F1788" s="15" t="s">
        <v>435</v>
      </c>
      <c r="G1788" s="16">
        <v>763.28</v>
      </c>
      <c r="H1788" s="2">
        <v>44531</v>
      </c>
      <c r="I1788" s="57">
        <v>44545</v>
      </c>
      <c r="J1788">
        <f t="shared" si="108"/>
        <v>15</v>
      </c>
      <c r="K1788" s="2">
        <f t="shared" si="109"/>
        <v>44538</v>
      </c>
      <c r="L1788" s="82">
        <v>44545.5</v>
      </c>
      <c r="M1788" s="82">
        <v>44545.5</v>
      </c>
      <c r="O1788">
        <f t="shared" si="110"/>
        <v>7.5</v>
      </c>
      <c r="P1788" s="3">
        <f t="shared" si="111"/>
        <v>5724.5999999999995</v>
      </c>
    </row>
    <row r="1789" spans="1:16" x14ac:dyDescent="0.35">
      <c r="A1789" t="s">
        <v>411</v>
      </c>
      <c r="B1789" s="68" t="s">
        <v>313</v>
      </c>
      <c r="C1789" s="57">
        <v>44545</v>
      </c>
      <c r="D1789" s="57">
        <v>44545</v>
      </c>
      <c r="E1789" s="68" t="s">
        <v>438</v>
      </c>
      <c r="F1789" s="15" t="s">
        <v>439</v>
      </c>
      <c r="G1789" s="16">
        <v>1022.73</v>
      </c>
      <c r="H1789" s="2">
        <v>44531</v>
      </c>
      <c r="I1789" s="57">
        <v>44545</v>
      </c>
      <c r="J1789">
        <f t="shared" si="108"/>
        <v>15</v>
      </c>
      <c r="K1789" s="2">
        <f t="shared" si="109"/>
        <v>44538</v>
      </c>
      <c r="L1789" s="82">
        <v>44545.5</v>
      </c>
      <c r="M1789" s="82">
        <v>44545.5</v>
      </c>
      <c r="O1789">
        <f t="shared" si="110"/>
        <v>7.5</v>
      </c>
      <c r="P1789" s="3">
        <f t="shared" si="111"/>
        <v>7670.4750000000004</v>
      </c>
    </row>
    <row r="1790" spans="1:16" x14ac:dyDescent="0.35">
      <c r="A1790" t="s">
        <v>411</v>
      </c>
      <c r="B1790" s="68" t="s">
        <v>313</v>
      </c>
      <c r="C1790" s="57">
        <v>44545</v>
      </c>
      <c r="D1790" s="57">
        <v>44545</v>
      </c>
      <c r="E1790" s="68" t="s">
        <v>440</v>
      </c>
      <c r="F1790" s="15" t="s">
        <v>441</v>
      </c>
      <c r="G1790" s="16">
        <v>6.68</v>
      </c>
      <c r="H1790" s="2">
        <v>44531</v>
      </c>
      <c r="I1790" s="57">
        <v>44545</v>
      </c>
      <c r="J1790">
        <f t="shared" si="108"/>
        <v>15</v>
      </c>
      <c r="K1790" s="2">
        <f t="shared" si="109"/>
        <v>44538</v>
      </c>
      <c r="L1790" s="82">
        <v>44545.5</v>
      </c>
      <c r="M1790" s="79">
        <v>44547.5</v>
      </c>
      <c r="O1790">
        <f t="shared" si="110"/>
        <v>9.5</v>
      </c>
      <c r="P1790" s="3">
        <f t="shared" si="111"/>
        <v>63.459999999999994</v>
      </c>
    </row>
    <row r="1791" spans="1:16" x14ac:dyDescent="0.35">
      <c r="A1791" t="s">
        <v>411</v>
      </c>
      <c r="B1791" s="68" t="s">
        <v>313</v>
      </c>
      <c r="C1791" s="57">
        <v>44545</v>
      </c>
      <c r="D1791" s="57">
        <v>44545</v>
      </c>
      <c r="E1791" s="68" t="s">
        <v>442</v>
      </c>
      <c r="F1791" s="15" t="s">
        <v>443</v>
      </c>
      <c r="G1791" s="16">
        <v>14.5</v>
      </c>
      <c r="H1791" s="2">
        <v>44531</v>
      </c>
      <c r="I1791" s="57">
        <v>44545</v>
      </c>
      <c r="J1791">
        <f t="shared" si="108"/>
        <v>15</v>
      </c>
      <c r="K1791" s="2">
        <f t="shared" si="109"/>
        <v>44538</v>
      </c>
      <c r="L1791" s="82">
        <v>44545.5</v>
      </c>
      <c r="M1791" s="82">
        <v>44545.5</v>
      </c>
      <c r="O1791">
        <f t="shared" si="110"/>
        <v>7.5</v>
      </c>
      <c r="P1791" s="3">
        <f t="shared" si="111"/>
        <v>108.75</v>
      </c>
    </row>
    <row r="1792" spans="1:16" x14ac:dyDescent="0.35">
      <c r="A1792" t="s">
        <v>411</v>
      </c>
      <c r="B1792" s="68" t="s">
        <v>313</v>
      </c>
      <c r="C1792" s="57">
        <v>44545</v>
      </c>
      <c r="D1792" s="57">
        <v>44545</v>
      </c>
      <c r="E1792" s="68" t="s">
        <v>478</v>
      </c>
      <c r="F1792" s="15" t="s">
        <v>479</v>
      </c>
      <c r="G1792" s="16">
        <v>255.98</v>
      </c>
      <c r="H1792" s="2">
        <v>44531</v>
      </c>
      <c r="I1792" s="57">
        <v>44545</v>
      </c>
      <c r="J1792">
        <f t="shared" si="108"/>
        <v>15</v>
      </c>
      <c r="K1792" s="2">
        <f t="shared" si="109"/>
        <v>44538</v>
      </c>
      <c r="L1792" s="82">
        <v>44545.5</v>
      </c>
      <c r="M1792" s="82">
        <v>44545.5</v>
      </c>
      <c r="O1792">
        <f t="shared" si="110"/>
        <v>7.5</v>
      </c>
      <c r="P1792" s="3">
        <f t="shared" si="111"/>
        <v>1919.85</v>
      </c>
    </row>
    <row r="1793" spans="1:16" x14ac:dyDescent="0.35">
      <c r="A1793" t="s">
        <v>411</v>
      </c>
      <c r="B1793" s="68" t="s">
        <v>313</v>
      </c>
      <c r="C1793" s="57">
        <v>44545</v>
      </c>
      <c r="D1793" s="57">
        <v>44545</v>
      </c>
      <c r="E1793" s="68" t="s">
        <v>444</v>
      </c>
      <c r="F1793" s="15" t="s">
        <v>445</v>
      </c>
      <c r="G1793" s="16">
        <v>406.33</v>
      </c>
      <c r="H1793" s="2">
        <v>44531</v>
      </c>
      <c r="I1793" s="57">
        <v>44545</v>
      </c>
      <c r="J1793">
        <f t="shared" si="108"/>
        <v>15</v>
      </c>
      <c r="K1793" s="2">
        <f t="shared" si="109"/>
        <v>44538</v>
      </c>
      <c r="L1793" s="82">
        <v>44545.5</v>
      </c>
      <c r="M1793" s="82">
        <v>44545.5</v>
      </c>
      <c r="O1793">
        <f t="shared" si="110"/>
        <v>7.5</v>
      </c>
      <c r="P1793" s="3">
        <f t="shared" si="111"/>
        <v>3047.4749999999999</v>
      </c>
    </row>
    <row r="1794" spans="1:16" x14ac:dyDescent="0.35">
      <c r="A1794" t="s">
        <v>411</v>
      </c>
      <c r="B1794" s="68" t="s">
        <v>313</v>
      </c>
      <c r="C1794" s="57">
        <v>44545</v>
      </c>
      <c r="D1794" s="57">
        <v>44545</v>
      </c>
      <c r="E1794" s="68" t="s">
        <v>490</v>
      </c>
      <c r="F1794" s="15" t="s">
        <v>491</v>
      </c>
      <c r="G1794" s="16">
        <v>114.59</v>
      </c>
      <c r="H1794" s="2">
        <v>44531</v>
      </c>
      <c r="I1794" s="57">
        <v>44545</v>
      </c>
      <c r="J1794">
        <f t="shared" si="108"/>
        <v>15</v>
      </c>
      <c r="K1794" s="2">
        <f t="shared" si="109"/>
        <v>44538</v>
      </c>
      <c r="L1794" s="82">
        <v>44545.5</v>
      </c>
      <c r="M1794" s="79">
        <v>44545.5</v>
      </c>
      <c r="O1794">
        <f t="shared" si="110"/>
        <v>7.5</v>
      </c>
      <c r="P1794" s="3">
        <f t="shared" si="111"/>
        <v>859.42500000000007</v>
      </c>
    </row>
    <row r="1795" spans="1:16" x14ac:dyDescent="0.35">
      <c r="A1795" t="s">
        <v>411</v>
      </c>
      <c r="B1795" s="68" t="s">
        <v>313</v>
      </c>
      <c r="C1795" s="57">
        <v>44545</v>
      </c>
      <c r="D1795" s="57">
        <v>44545</v>
      </c>
      <c r="E1795" s="68" t="s">
        <v>496</v>
      </c>
      <c r="F1795" s="15" t="s">
        <v>497</v>
      </c>
      <c r="G1795" s="16">
        <v>1.62</v>
      </c>
      <c r="H1795" s="2">
        <v>44531</v>
      </c>
      <c r="I1795" s="57">
        <v>44545</v>
      </c>
      <c r="J1795">
        <f t="shared" si="108"/>
        <v>15</v>
      </c>
      <c r="K1795" s="2">
        <f t="shared" si="109"/>
        <v>44538</v>
      </c>
      <c r="L1795" s="82">
        <v>44545.5</v>
      </c>
      <c r="M1795" s="82">
        <v>44545.5</v>
      </c>
      <c r="O1795">
        <f t="shared" si="110"/>
        <v>7.5</v>
      </c>
      <c r="P1795" s="3">
        <f t="shared" si="111"/>
        <v>12.15</v>
      </c>
    </row>
    <row r="1796" spans="1:16" x14ac:dyDescent="0.35">
      <c r="A1796" t="s">
        <v>411</v>
      </c>
      <c r="B1796" s="68" t="s">
        <v>313</v>
      </c>
      <c r="C1796" s="57">
        <v>44545</v>
      </c>
      <c r="D1796" s="17">
        <v>44545</v>
      </c>
      <c r="E1796" s="68" t="s">
        <v>430</v>
      </c>
      <c r="F1796" s="15" t="s">
        <v>431</v>
      </c>
      <c r="G1796" s="16">
        <v>431847.27000000048</v>
      </c>
      <c r="H1796" s="2">
        <v>44531</v>
      </c>
      <c r="I1796" s="17">
        <v>44545</v>
      </c>
      <c r="J1796">
        <f t="shared" si="108"/>
        <v>15</v>
      </c>
      <c r="K1796" s="2">
        <f t="shared" si="109"/>
        <v>44538</v>
      </c>
      <c r="L1796" s="82">
        <v>44545.5</v>
      </c>
      <c r="M1796" s="82">
        <v>44545.5</v>
      </c>
      <c r="O1796">
        <f t="shared" si="110"/>
        <v>7.5</v>
      </c>
      <c r="P1796" s="3">
        <f t="shared" si="111"/>
        <v>3238854.5250000036</v>
      </c>
    </row>
    <row r="1797" spans="1:16" x14ac:dyDescent="0.35">
      <c r="A1797" t="s">
        <v>411</v>
      </c>
      <c r="B1797" s="68" t="s">
        <v>313</v>
      </c>
      <c r="C1797" s="57">
        <v>44545</v>
      </c>
      <c r="D1797" s="17">
        <v>44545</v>
      </c>
      <c r="E1797" s="68" t="s">
        <v>456</v>
      </c>
      <c r="F1797" s="15" t="s">
        <v>457</v>
      </c>
      <c r="G1797" s="16">
        <v>96742.61</v>
      </c>
      <c r="H1797" s="2">
        <v>44531</v>
      </c>
      <c r="I1797" s="17">
        <v>44545</v>
      </c>
      <c r="J1797">
        <f t="shared" si="108"/>
        <v>15</v>
      </c>
      <c r="K1797" s="2">
        <f t="shared" si="109"/>
        <v>44538</v>
      </c>
      <c r="L1797" s="82">
        <v>44545.5</v>
      </c>
      <c r="M1797" s="82">
        <v>44545.5</v>
      </c>
      <c r="O1797">
        <f t="shared" si="110"/>
        <v>7.5</v>
      </c>
      <c r="P1797" s="3">
        <f t="shared" si="111"/>
        <v>725569.57499999995</v>
      </c>
    </row>
    <row r="1798" spans="1:16" x14ac:dyDescent="0.35">
      <c r="A1798" t="s">
        <v>411</v>
      </c>
      <c r="B1798" s="68" t="s">
        <v>313</v>
      </c>
      <c r="C1798" s="57">
        <v>44545</v>
      </c>
      <c r="D1798" s="17">
        <v>44545</v>
      </c>
      <c r="E1798" s="68" t="s">
        <v>432</v>
      </c>
      <c r="F1798" s="15" t="s">
        <v>433</v>
      </c>
      <c r="G1798" s="16">
        <v>1341098.0900000045</v>
      </c>
      <c r="H1798" s="2">
        <v>44531</v>
      </c>
      <c r="I1798" s="17">
        <v>44545</v>
      </c>
      <c r="J1798">
        <f t="shared" si="108"/>
        <v>15</v>
      </c>
      <c r="K1798" s="2">
        <f t="shared" si="109"/>
        <v>44538</v>
      </c>
      <c r="L1798" s="82">
        <v>44545.5</v>
      </c>
      <c r="M1798" s="82">
        <v>44545.5</v>
      </c>
      <c r="O1798">
        <f t="shared" si="110"/>
        <v>7.5</v>
      </c>
      <c r="P1798" s="3">
        <f t="shared" si="111"/>
        <v>10058235.675000034</v>
      </c>
    </row>
    <row r="1799" spans="1:16" x14ac:dyDescent="0.35">
      <c r="A1799" t="s">
        <v>411</v>
      </c>
      <c r="B1799" s="68" t="s">
        <v>313</v>
      </c>
      <c r="C1799" s="57">
        <v>44545</v>
      </c>
      <c r="D1799" s="17">
        <v>44545</v>
      </c>
      <c r="E1799" s="68" t="s">
        <v>434</v>
      </c>
      <c r="F1799" s="15" t="s">
        <v>435</v>
      </c>
      <c r="G1799" s="16">
        <v>1919002.1000000017</v>
      </c>
      <c r="H1799" s="2">
        <v>44531</v>
      </c>
      <c r="I1799" s="17">
        <v>44545</v>
      </c>
      <c r="J1799">
        <f t="shared" si="108"/>
        <v>15</v>
      </c>
      <c r="K1799" s="2">
        <f t="shared" si="109"/>
        <v>44538</v>
      </c>
      <c r="L1799" s="82">
        <v>44545.5</v>
      </c>
      <c r="M1799" s="82">
        <v>44545.5</v>
      </c>
      <c r="O1799">
        <f t="shared" si="110"/>
        <v>7.5</v>
      </c>
      <c r="P1799" s="3">
        <f t="shared" si="111"/>
        <v>14392515.750000013</v>
      </c>
    </row>
    <row r="1800" spans="1:16" x14ac:dyDescent="0.35">
      <c r="A1800" t="s">
        <v>411</v>
      </c>
      <c r="B1800" s="68" t="s">
        <v>313</v>
      </c>
      <c r="C1800" s="57">
        <v>44545</v>
      </c>
      <c r="D1800" s="17">
        <v>44545</v>
      </c>
      <c r="E1800" s="68" t="s">
        <v>436</v>
      </c>
      <c r="F1800" s="15" t="s">
        <v>437</v>
      </c>
      <c r="G1800" s="16">
        <v>327688.06000000006</v>
      </c>
      <c r="H1800" s="2">
        <v>44531</v>
      </c>
      <c r="I1800" s="17">
        <v>44545</v>
      </c>
      <c r="J1800">
        <f t="shared" si="108"/>
        <v>15</v>
      </c>
      <c r="K1800" s="2">
        <f t="shared" si="109"/>
        <v>44538</v>
      </c>
      <c r="L1800" s="82">
        <v>44545.5</v>
      </c>
      <c r="M1800" s="82">
        <v>44545.5</v>
      </c>
      <c r="O1800">
        <f t="shared" si="110"/>
        <v>7.5</v>
      </c>
      <c r="P1800" s="3">
        <f t="shared" si="111"/>
        <v>2457660.4500000002</v>
      </c>
    </row>
    <row r="1801" spans="1:16" x14ac:dyDescent="0.35">
      <c r="A1801" t="s">
        <v>411</v>
      </c>
      <c r="B1801" s="68" t="s">
        <v>313</v>
      </c>
      <c r="C1801" s="57">
        <v>44545</v>
      </c>
      <c r="D1801" s="17">
        <v>44545</v>
      </c>
      <c r="E1801" s="68" t="s">
        <v>438</v>
      </c>
      <c r="F1801" s="15" t="s">
        <v>439</v>
      </c>
      <c r="G1801" s="16">
        <v>329891.16000000021</v>
      </c>
      <c r="H1801" s="2">
        <v>44531</v>
      </c>
      <c r="I1801" s="17">
        <v>44545</v>
      </c>
      <c r="J1801">
        <f t="shared" si="108"/>
        <v>15</v>
      </c>
      <c r="K1801" s="2">
        <f t="shared" si="109"/>
        <v>44538</v>
      </c>
      <c r="L1801" s="82">
        <v>44545.5</v>
      </c>
      <c r="M1801" s="82">
        <v>44545.5</v>
      </c>
      <c r="O1801">
        <f t="shared" si="110"/>
        <v>7.5</v>
      </c>
      <c r="P1801" s="3">
        <f t="shared" si="111"/>
        <v>2474183.7000000016</v>
      </c>
    </row>
    <row r="1802" spans="1:16" x14ac:dyDescent="0.35">
      <c r="A1802" t="s">
        <v>411</v>
      </c>
      <c r="B1802" s="68" t="s">
        <v>313</v>
      </c>
      <c r="C1802" s="57">
        <v>44545</v>
      </c>
      <c r="D1802" s="17">
        <v>44545</v>
      </c>
      <c r="E1802" s="68" t="s">
        <v>568</v>
      </c>
      <c r="F1802" s="15" t="s">
        <v>569</v>
      </c>
      <c r="G1802" s="16">
        <v>200</v>
      </c>
      <c r="H1802" s="2">
        <v>44531</v>
      </c>
      <c r="I1802" s="17">
        <v>44545</v>
      </c>
      <c r="J1802">
        <f t="shared" ref="J1802:J1865" si="112">I1802-H1802+1</f>
        <v>15</v>
      </c>
      <c r="K1802" s="2">
        <f t="shared" ref="K1802:K1865" si="113">(H1802+I1802)/2</f>
        <v>44538</v>
      </c>
      <c r="L1802" s="82">
        <v>44545.5</v>
      </c>
      <c r="M1802" s="79">
        <v>44545.5</v>
      </c>
      <c r="O1802">
        <f t="shared" ref="O1802:O1865" si="114">M1802-K1802</f>
        <v>7.5</v>
      </c>
      <c r="P1802" s="3">
        <f t="shared" ref="P1802:P1865" si="115">G1802*O1802</f>
        <v>1500</v>
      </c>
    </row>
    <row r="1803" spans="1:16" x14ac:dyDescent="0.35">
      <c r="A1803" t="s">
        <v>411</v>
      </c>
      <c r="B1803" s="68" t="s">
        <v>313</v>
      </c>
      <c r="C1803" s="57">
        <v>44545</v>
      </c>
      <c r="D1803" s="17">
        <v>44545</v>
      </c>
      <c r="E1803" s="68" t="s">
        <v>440</v>
      </c>
      <c r="F1803" s="15" t="s">
        <v>441</v>
      </c>
      <c r="G1803" s="16">
        <f>31192.7300000003+6.68</f>
        <v>31199.410000000302</v>
      </c>
      <c r="H1803" s="2">
        <v>44531</v>
      </c>
      <c r="I1803" s="17">
        <v>44545</v>
      </c>
      <c r="J1803">
        <f t="shared" si="112"/>
        <v>15</v>
      </c>
      <c r="K1803" s="2">
        <f t="shared" si="113"/>
        <v>44538</v>
      </c>
      <c r="L1803" s="82">
        <v>44545.5</v>
      </c>
      <c r="M1803" s="79">
        <v>44547.5</v>
      </c>
      <c r="O1803">
        <f t="shared" si="114"/>
        <v>9.5</v>
      </c>
      <c r="P1803" s="3">
        <f t="shared" si="115"/>
        <v>296394.39500000287</v>
      </c>
    </row>
    <row r="1804" spans="1:16" x14ac:dyDescent="0.35">
      <c r="A1804" t="s">
        <v>411</v>
      </c>
      <c r="B1804" s="68" t="s">
        <v>313</v>
      </c>
      <c r="C1804" s="57">
        <v>44545</v>
      </c>
      <c r="D1804" s="17">
        <v>44545</v>
      </c>
      <c r="E1804" s="68" t="s">
        <v>468</v>
      </c>
      <c r="F1804" s="15" t="s">
        <v>469</v>
      </c>
      <c r="G1804" s="16">
        <v>803.15000000000919</v>
      </c>
      <c r="H1804" s="2">
        <v>44531</v>
      </c>
      <c r="I1804" s="17">
        <v>44545</v>
      </c>
      <c r="J1804">
        <f t="shared" si="112"/>
        <v>15</v>
      </c>
      <c r="K1804" s="2">
        <f t="shared" si="113"/>
        <v>44538</v>
      </c>
      <c r="L1804" s="82">
        <v>44545.5</v>
      </c>
      <c r="M1804" s="82">
        <v>44545.5</v>
      </c>
      <c r="O1804">
        <f t="shared" si="114"/>
        <v>7.5</v>
      </c>
      <c r="P1804" s="3">
        <f t="shared" si="115"/>
        <v>6023.6250000000691</v>
      </c>
    </row>
    <row r="1805" spans="1:16" x14ac:dyDescent="0.35">
      <c r="A1805" t="s">
        <v>411</v>
      </c>
      <c r="B1805" s="68" t="s">
        <v>313</v>
      </c>
      <c r="C1805" s="57">
        <v>44545</v>
      </c>
      <c r="D1805" s="17">
        <v>44545</v>
      </c>
      <c r="E1805" s="68" t="s">
        <v>474</v>
      </c>
      <c r="F1805" s="15" t="s">
        <v>475</v>
      </c>
      <c r="G1805" s="16">
        <v>37245.199999999968</v>
      </c>
      <c r="H1805" s="2">
        <v>44531</v>
      </c>
      <c r="I1805" s="17">
        <v>44545</v>
      </c>
      <c r="J1805">
        <f t="shared" si="112"/>
        <v>15</v>
      </c>
      <c r="K1805" s="2">
        <f t="shared" si="113"/>
        <v>44538</v>
      </c>
      <c r="L1805" s="82">
        <v>44545.5</v>
      </c>
      <c r="M1805" s="79">
        <v>44545.5</v>
      </c>
      <c r="O1805">
        <f t="shared" si="114"/>
        <v>7.5</v>
      </c>
      <c r="P1805" s="3">
        <f t="shared" si="115"/>
        <v>279338.99999999977</v>
      </c>
    </row>
    <row r="1806" spans="1:16" x14ac:dyDescent="0.35">
      <c r="A1806" t="s">
        <v>411</v>
      </c>
      <c r="B1806" s="68" t="s">
        <v>313</v>
      </c>
      <c r="C1806" s="57">
        <v>44545</v>
      </c>
      <c r="D1806" s="17">
        <v>44545</v>
      </c>
      <c r="E1806" s="68" t="s">
        <v>442</v>
      </c>
      <c r="F1806" s="15" t="s">
        <v>443</v>
      </c>
      <c r="G1806" s="16">
        <f>81276.88+14.5</f>
        <v>81291.38</v>
      </c>
      <c r="H1806" s="2">
        <v>44531</v>
      </c>
      <c r="I1806" s="17">
        <v>44545</v>
      </c>
      <c r="J1806">
        <f t="shared" si="112"/>
        <v>15</v>
      </c>
      <c r="K1806" s="2">
        <f t="shared" si="113"/>
        <v>44538</v>
      </c>
      <c r="L1806" s="82">
        <v>44545.5</v>
      </c>
      <c r="M1806" s="82">
        <v>44545.5</v>
      </c>
      <c r="O1806">
        <f t="shared" si="114"/>
        <v>7.5</v>
      </c>
      <c r="P1806" s="3">
        <f t="shared" si="115"/>
        <v>609685.35000000009</v>
      </c>
    </row>
    <row r="1807" spans="1:16" x14ac:dyDescent="0.35">
      <c r="A1807" t="s">
        <v>411</v>
      </c>
      <c r="B1807" s="68" t="s">
        <v>313</v>
      </c>
      <c r="C1807" s="57">
        <v>44545</v>
      </c>
      <c r="D1807" s="17">
        <v>44545</v>
      </c>
      <c r="E1807" s="68" t="s">
        <v>476</v>
      </c>
      <c r="F1807" s="15" t="s">
        <v>477</v>
      </c>
      <c r="G1807" s="16">
        <v>1223.1199999999637</v>
      </c>
      <c r="H1807" s="2">
        <v>44531</v>
      </c>
      <c r="I1807" s="17">
        <v>44545</v>
      </c>
      <c r="J1807">
        <f t="shared" si="112"/>
        <v>15</v>
      </c>
      <c r="K1807" s="2">
        <f t="shared" si="113"/>
        <v>44538</v>
      </c>
      <c r="L1807" s="82">
        <v>44545.5</v>
      </c>
      <c r="M1807" s="82">
        <v>44545.5</v>
      </c>
      <c r="O1807">
        <f t="shared" si="114"/>
        <v>7.5</v>
      </c>
      <c r="P1807" s="3">
        <f t="shared" si="115"/>
        <v>9173.3999999997286</v>
      </c>
    </row>
    <row r="1808" spans="1:16" x14ac:dyDescent="0.35">
      <c r="A1808" t="s">
        <v>411</v>
      </c>
      <c r="B1808" s="68" t="s">
        <v>313</v>
      </c>
      <c r="C1808" s="57">
        <v>44545</v>
      </c>
      <c r="D1808" s="17">
        <v>44545</v>
      </c>
      <c r="E1808" s="68" t="s">
        <v>578</v>
      </c>
      <c r="F1808" s="15" t="s">
        <v>579</v>
      </c>
      <c r="G1808" s="16">
        <f>93150.07+6373.13</f>
        <v>99523.200000000012</v>
      </c>
      <c r="H1808" s="2">
        <v>44531</v>
      </c>
      <c r="I1808" s="17">
        <v>44545</v>
      </c>
      <c r="J1808">
        <f t="shared" si="112"/>
        <v>15</v>
      </c>
      <c r="K1808" s="2">
        <f t="shared" si="113"/>
        <v>44538</v>
      </c>
      <c r="L1808" s="82">
        <v>44545.5</v>
      </c>
      <c r="M1808" s="79">
        <v>44545.5</v>
      </c>
      <c r="O1808">
        <f t="shared" si="114"/>
        <v>7.5</v>
      </c>
      <c r="P1808" s="3">
        <f t="shared" si="115"/>
        <v>746424.00000000012</v>
      </c>
    </row>
    <row r="1809" spans="1:16" x14ac:dyDescent="0.35">
      <c r="A1809" t="s">
        <v>411</v>
      </c>
      <c r="B1809" s="68" t="s">
        <v>313</v>
      </c>
      <c r="C1809" s="57">
        <v>44545</v>
      </c>
      <c r="D1809" s="17">
        <v>44545</v>
      </c>
      <c r="E1809" s="68" t="s">
        <v>570</v>
      </c>
      <c r="F1809" s="15" t="s">
        <v>571</v>
      </c>
      <c r="G1809" s="16">
        <f>48802.96+3476.25</f>
        <v>52279.21</v>
      </c>
      <c r="H1809" s="2">
        <v>44531</v>
      </c>
      <c r="I1809" s="17">
        <v>44545</v>
      </c>
      <c r="J1809">
        <f t="shared" si="112"/>
        <v>15</v>
      </c>
      <c r="K1809" s="2">
        <f t="shared" si="113"/>
        <v>44538</v>
      </c>
      <c r="L1809" s="82">
        <v>44545.5</v>
      </c>
      <c r="M1809" s="82">
        <v>44545.5</v>
      </c>
      <c r="O1809">
        <f t="shared" si="114"/>
        <v>7.5</v>
      </c>
      <c r="P1809" s="3">
        <f t="shared" si="115"/>
        <v>392094.07500000001</v>
      </c>
    </row>
    <row r="1810" spans="1:16" x14ac:dyDescent="0.35">
      <c r="A1810" t="s">
        <v>411</v>
      </c>
      <c r="B1810" s="68" t="s">
        <v>313</v>
      </c>
      <c r="C1810" s="57">
        <v>44545</v>
      </c>
      <c r="D1810" s="17">
        <v>44545</v>
      </c>
      <c r="E1810" s="68" t="s">
        <v>580</v>
      </c>
      <c r="F1810" s="15" t="s">
        <v>581</v>
      </c>
      <c r="G1810" s="16">
        <v>10885.38</v>
      </c>
      <c r="H1810" s="2">
        <v>44531</v>
      </c>
      <c r="I1810" s="17">
        <v>44545</v>
      </c>
      <c r="J1810">
        <f t="shared" si="112"/>
        <v>15</v>
      </c>
      <c r="K1810" s="2">
        <f t="shared" si="113"/>
        <v>44538</v>
      </c>
      <c r="L1810" s="82">
        <v>44545.5</v>
      </c>
      <c r="M1810" s="82">
        <v>44545.5</v>
      </c>
      <c r="O1810">
        <f t="shared" si="114"/>
        <v>7.5</v>
      </c>
      <c r="P1810" s="3">
        <f t="shared" si="115"/>
        <v>81640.349999999991</v>
      </c>
    </row>
    <row r="1811" spans="1:16" x14ac:dyDescent="0.35">
      <c r="A1811" t="s">
        <v>411</v>
      </c>
      <c r="B1811" s="68" t="s">
        <v>313</v>
      </c>
      <c r="C1811" s="57">
        <v>44545</v>
      </c>
      <c r="D1811" s="17">
        <v>44545</v>
      </c>
      <c r="E1811" s="68" t="s">
        <v>478</v>
      </c>
      <c r="F1811" s="15" t="s">
        <v>479</v>
      </c>
      <c r="G1811" s="16">
        <f>617027.890000009+266.67</f>
        <v>617294.56000000902</v>
      </c>
      <c r="H1811" s="2">
        <v>44531</v>
      </c>
      <c r="I1811" s="17">
        <v>44545</v>
      </c>
      <c r="J1811">
        <f t="shared" si="112"/>
        <v>15</v>
      </c>
      <c r="K1811" s="2">
        <f t="shared" si="113"/>
        <v>44538</v>
      </c>
      <c r="L1811" s="82">
        <v>44545.5</v>
      </c>
      <c r="M1811" s="82">
        <v>44545.5</v>
      </c>
      <c r="O1811">
        <f t="shared" si="114"/>
        <v>7.5</v>
      </c>
      <c r="P1811" s="3">
        <f t="shared" si="115"/>
        <v>4629709.2000000672</v>
      </c>
    </row>
    <row r="1812" spans="1:16" x14ac:dyDescent="0.35">
      <c r="A1812" t="s">
        <v>411</v>
      </c>
      <c r="B1812" s="68" t="s">
        <v>313</v>
      </c>
      <c r="C1812" s="57">
        <v>44545</v>
      </c>
      <c r="D1812" s="17">
        <v>44545</v>
      </c>
      <c r="E1812" s="68" t="s">
        <v>480</v>
      </c>
      <c r="F1812" s="15" t="s">
        <v>481</v>
      </c>
      <c r="G1812" s="16">
        <v>40383.609999999921</v>
      </c>
      <c r="H1812" s="2">
        <v>44531</v>
      </c>
      <c r="I1812" s="17">
        <v>44545</v>
      </c>
      <c r="J1812">
        <f t="shared" si="112"/>
        <v>15</v>
      </c>
      <c r="K1812" s="2">
        <f t="shared" si="113"/>
        <v>44538</v>
      </c>
      <c r="L1812" s="82">
        <v>44545.5</v>
      </c>
      <c r="M1812" s="82">
        <v>44545.5</v>
      </c>
      <c r="O1812">
        <f t="shared" si="114"/>
        <v>7.5</v>
      </c>
      <c r="P1812" s="3">
        <f t="shared" si="115"/>
        <v>302877.07499999943</v>
      </c>
    </row>
    <row r="1813" spans="1:16" x14ac:dyDescent="0.35">
      <c r="A1813" t="s">
        <v>411</v>
      </c>
      <c r="B1813" s="68" t="s">
        <v>313</v>
      </c>
      <c r="C1813" s="57">
        <v>44545</v>
      </c>
      <c r="D1813" s="17">
        <v>44545</v>
      </c>
      <c r="E1813" s="68" t="s">
        <v>488</v>
      </c>
      <c r="F1813" s="15" t="s">
        <v>489</v>
      </c>
      <c r="G1813" s="16">
        <v>44854.340000000018</v>
      </c>
      <c r="H1813" s="2">
        <v>44531</v>
      </c>
      <c r="I1813" s="17">
        <v>44545</v>
      </c>
      <c r="J1813">
        <f t="shared" si="112"/>
        <v>15</v>
      </c>
      <c r="K1813" s="2">
        <f t="shared" si="113"/>
        <v>44538</v>
      </c>
      <c r="L1813" s="82">
        <v>44545.5</v>
      </c>
      <c r="M1813" s="79">
        <v>44576.5</v>
      </c>
      <c r="O1813">
        <f t="shared" si="114"/>
        <v>38.5</v>
      </c>
      <c r="P1813" s="3">
        <f t="shared" si="115"/>
        <v>1726892.0900000008</v>
      </c>
    </row>
    <row r="1814" spans="1:16" x14ac:dyDescent="0.35">
      <c r="A1814" t="s">
        <v>411</v>
      </c>
      <c r="B1814" s="68" t="s">
        <v>313</v>
      </c>
      <c r="C1814" s="57">
        <v>44545</v>
      </c>
      <c r="D1814" s="17">
        <v>44545</v>
      </c>
      <c r="E1814" s="68" t="s">
        <v>444</v>
      </c>
      <c r="F1814" s="15" t="s">
        <v>445</v>
      </c>
      <c r="G1814" s="16">
        <f>450321.210000005+66</f>
        <v>450387.21000000503</v>
      </c>
      <c r="H1814" s="2">
        <v>44531</v>
      </c>
      <c r="I1814" s="17">
        <v>44545</v>
      </c>
      <c r="J1814">
        <f t="shared" si="112"/>
        <v>15</v>
      </c>
      <c r="K1814" s="2">
        <f t="shared" si="113"/>
        <v>44538</v>
      </c>
      <c r="L1814" s="82">
        <v>44545.5</v>
      </c>
      <c r="M1814" s="82">
        <v>44545.5</v>
      </c>
      <c r="O1814">
        <f t="shared" si="114"/>
        <v>7.5</v>
      </c>
      <c r="P1814" s="3">
        <f t="shared" si="115"/>
        <v>3377904.0750000379</v>
      </c>
    </row>
    <row r="1815" spans="1:16" x14ac:dyDescent="0.35">
      <c r="A1815" t="s">
        <v>411</v>
      </c>
      <c r="B1815" s="68" t="s">
        <v>313</v>
      </c>
      <c r="C1815" s="57">
        <v>44545</v>
      </c>
      <c r="D1815" s="17">
        <v>44545</v>
      </c>
      <c r="E1815" s="68" t="s">
        <v>563</v>
      </c>
      <c r="F1815" s="15" t="s">
        <v>564</v>
      </c>
      <c r="G1815" s="16">
        <v>460657.00999999978</v>
      </c>
      <c r="H1815" s="2">
        <v>44531</v>
      </c>
      <c r="I1815" s="17">
        <v>44545</v>
      </c>
      <c r="J1815">
        <f t="shared" si="112"/>
        <v>15</v>
      </c>
      <c r="K1815" s="2">
        <f t="shared" si="113"/>
        <v>44538</v>
      </c>
      <c r="L1815" s="82">
        <v>44545.5</v>
      </c>
      <c r="M1815" s="82">
        <v>44545.5</v>
      </c>
      <c r="O1815">
        <f t="shared" si="114"/>
        <v>7.5</v>
      </c>
      <c r="P1815" s="3">
        <f t="shared" si="115"/>
        <v>3454927.5749999983</v>
      </c>
    </row>
    <row r="1816" spans="1:16" x14ac:dyDescent="0.35">
      <c r="A1816" t="s">
        <v>411</v>
      </c>
      <c r="B1816" s="68" t="s">
        <v>313</v>
      </c>
      <c r="C1816" s="57">
        <v>44545</v>
      </c>
      <c r="D1816" s="17">
        <v>44545</v>
      </c>
      <c r="E1816" s="68" t="s">
        <v>490</v>
      </c>
      <c r="F1816" s="15" t="s">
        <v>491</v>
      </c>
      <c r="G1816" s="16">
        <v>21350.59</v>
      </c>
      <c r="H1816" s="2">
        <v>44531</v>
      </c>
      <c r="I1816" s="17">
        <v>44545</v>
      </c>
      <c r="J1816">
        <f t="shared" si="112"/>
        <v>15</v>
      </c>
      <c r="K1816" s="2">
        <f t="shared" si="113"/>
        <v>44538</v>
      </c>
      <c r="L1816" s="82">
        <v>44545.5</v>
      </c>
      <c r="M1816" s="79">
        <v>44545.5</v>
      </c>
      <c r="O1816">
        <f t="shared" si="114"/>
        <v>7.5</v>
      </c>
      <c r="P1816" s="3">
        <f t="shared" si="115"/>
        <v>160129.42499999999</v>
      </c>
    </row>
    <row r="1817" spans="1:16" x14ac:dyDescent="0.35">
      <c r="A1817" t="s">
        <v>411</v>
      </c>
      <c r="B1817" s="68" t="s">
        <v>313</v>
      </c>
      <c r="C1817" s="57">
        <v>44545</v>
      </c>
      <c r="D1817" s="17">
        <v>44545</v>
      </c>
      <c r="E1817" s="68" t="s">
        <v>572</v>
      </c>
      <c r="F1817" s="15" t="s">
        <v>573</v>
      </c>
      <c r="G1817" s="16">
        <v>14887.590000000004</v>
      </c>
      <c r="H1817" s="2">
        <v>44531</v>
      </c>
      <c r="I1817" s="17">
        <v>44545</v>
      </c>
      <c r="J1817">
        <f t="shared" si="112"/>
        <v>15</v>
      </c>
      <c r="K1817" s="2">
        <f t="shared" si="113"/>
        <v>44538</v>
      </c>
      <c r="L1817" s="82">
        <v>44545.5</v>
      </c>
      <c r="M1817" s="79">
        <v>44546.5</v>
      </c>
      <c r="O1817">
        <f t="shared" si="114"/>
        <v>8.5</v>
      </c>
      <c r="P1817" s="3">
        <f t="shared" si="115"/>
        <v>126544.51500000003</v>
      </c>
    </row>
    <row r="1818" spans="1:16" x14ac:dyDescent="0.35">
      <c r="A1818" t="s">
        <v>411</v>
      </c>
      <c r="B1818" s="68" t="s">
        <v>313</v>
      </c>
      <c r="C1818" s="151">
        <v>44545</v>
      </c>
      <c r="D1818" s="150">
        <v>44545</v>
      </c>
      <c r="E1818" s="68" t="s">
        <v>492</v>
      </c>
      <c r="F1818" s="15" t="s">
        <v>493</v>
      </c>
      <c r="G1818" s="16">
        <f>44111.11+65</f>
        <v>44176.11</v>
      </c>
      <c r="H1818" s="2">
        <v>44531</v>
      </c>
      <c r="I1818" s="85">
        <v>44545</v>
      </c>
      <c r="J1818">
        <f t="shared" si="112"/>
        <v>15</v>
      </c>
      <c r="K1818" s="2">
        <f t="shared" si="113"/>
        <v>44538</v>
      </c>
      <c r="L1818" s="82">
        <v>44545.5</v>
      </c>
      <c r="M1818" s="79">
        <v>44529.5</v>
      </c>
      <c r="O1818">
        <f t="shared" si="114"/>
        <v>-8.5</v>
      </c>
      <c r="P1818" s="3">
        <f t="shared" si="115"/>
        <v>-375496.935</v>
      </c>
    </row>
    <row r="1819" spans="1:16" x14ac:dyDescent="0.35">
      <c r="A1819" t="s">
        <v>411</v>
      </c>
      <c r="B1819" s="68" t="s">
        <v>313</v>
      </c>
      <c r="C1819" s="151">
        <v>44545</v>
      </c>
      <c r="D1819" s="150">
        <v>44545</v>
      </c>
      <c r="E1819" s="68" t="s">
        <v>574</v>
      </c>
      <c r="F1819" s="15" t="s">
        <v>575</v>
      </c>
      <c r="G1819" s="16">
        <v>115</v>
      </c>
      <c r="H1819" s="2">
        <v>44531</v>
      </c>
      <c r="I1819" s="85">
        <v>44545</v>
      </c>
      <c r="J1819">
        <f t="shared" si="112"/>
        <v>15</v>
      </c>
      <c r="K1819" s="2">
        <f t="shared" si="113"/>
        <v>44538</v>
      </c>
      <c r="L1819" s="82">
        <v>44545.5</v>
      </c>
      <c r="M1819" s="79">
        <v>44529.5</v>
      </c>
      <c r="O1819">
        <f t="shared" si="114"/>
        <v>-8.5</v>
      </c>
      <c r="P1819" s="3">
        <f t="shared" si="115"/>
        <v>-977.5</v>
      </c>
    </row>
    <row r="1820" spans="1:16" x14ac:dyDescent="0.35">
      <c r="A1820" t="s">
        <v>411</v>
      </c>
      <c r="B1820" s="68" t="s">
        <v>313</v>
      </c>
      <c r="C1820" s="57">
        <v>44545</v>
      </c>
      <c r="D1820" s="17">
        <v>44545</v>
      </c>
      <c r="E1820" s="68" t="s">
        <v>494</v>
      </c>
      <c r="F1820" s="15" t="s">
        <v>495</v>
      </c>
      <c r="G1820" s="16">
        <v>107510.39000000014</v>
      </c>
      <c r="H1820" s="2">
        <v>44531</v>
      </c>
      <c r="I1820" s="17">
        <v>44545</v>
      </c>
      <c r="J1820">
        <f t="shared" si="112"/>
        <v>15</v>
      </c>
      <c r="K1820" s="2">
        <f t="shared" si="113"/>
        <v>44538</v>
      </c>
      <c r="L1820" s="82">
        <v>44545.5</v>
      </c>
      <c r="M1820" s="82">
        <v>44545.5</v>
      </c>
      <c r="O1820">
        <f t="shared" si="114"/>
        <v>7.5</v>
      </c>
      <c r="P1820" s="3">
        <f t="shared" si="115"/>
        <v>806327.92500000109</v>
      </c>
    </row>
    <row r="1821" spans="1:16" x14ac:dyDescent="0.35">
      <c r="A1821" t="s">
        <v>411</v>
      </c>
      <c r="B1821" s="68" t="s">
        <v>313</v>
      </c>
      <c r="C1821" s="57">
        <v>44545</v>
      </c>
      <c r="D1821" s="17">
        <v>44545</v>
      </c>
      <c r="E1821" s="68" t="s">
        <v>496</v>
      </c>
      <c r="F1821" s="15" t="s">
        <v>497</v>
      </c>
      <c r="G1821" s="16">
        <f>11820.4+8.5</f>
        <v>11828.9</v>
      </c>
      <c r="H1821" s="2">
        <v>44531</v>
      </c>
      <c r="I1821" s="17">
        <v>44545</v>
      </c>
      <c r="J1821">
        <f t="shared" si="112"/>
        <v>15</v>
      </c>
      <c r="K1821" s="2">
        <f t="shared" si="113"/>
        <v>44538</v>
      </c>
      <c r="L1821" s="82">
        <v>44545.5</v>
      </c>
      <c r="M1821" s="82">
        <v>44545.5</v>
      </c>
      <c r="O1821">
        <f t="shared" si="114"/>
        <v>7.5</v>
      </c>
      <c r="P1821" s="3">
        <f t="shared" si="115"/>
        <v>88716.75</v>
      </c>
    </row>
    <row r="1822" spans="1:16" x14ac:dyDescent="0.35">
      <c r="A1822" t="s">
        <v>411</v>
      </c>
      <c r="B1822" s="68" t="s">
        <v>313</v>
      </c>
      <c r="C1822" s="57">
        <v>44545</v>
      </c>
      <c r="D1822" s="17">
        <v>44545</v>
      </c>
      <c r="E1822" s="68" t="s">
        <v>498</v>
      </c>
      <c r="F1822" s="15" t="s">
        <v>499</v>
      </c>
      <c r="G1822" s="16">
        <v>19017.129999999994</v>
      </c>
      <c r="H1822" s="2">
        <v>44531</v>
      </c>
      <c r="I1822" s="17">
        <v>44545</v>
      </c>
      <c r="J1822">
        <f t="shared" si="112"/>
        <v>15</v>
      </c>
      <c r="K1822" s="2">
        <f t="shared" si="113"/>
        <v>44538</v>
      </c>
      <c r="L1822" s="82">
        <v>44545.5</v>
      </c>
      <c r="M1822" s="82">
        <v>44545.5</v>
      </c>
      <c r="O1822">
        <f t="shared" si="114"/>
        <v>7.5</v>
      </c>
      <c r="P1822" s="3">
        <f t="shared" si="115"/>
        <v>142628.47499999995</v>
      </c>
    </row>
    <row r="1823" spans="1:16" x14ac:dyDescent="0.35">
      <c r="A1823" t="s">
        <v>411</v>
      </c>
      <c r="B1823" s="68" t="s">
        <v>313</v>
      </c>
      <c r="C1823" s="57">
        <v>44545</v>
      </c>
      <c r="D1823" s="17">
        <v>44545</v>
      </c>
      <c r="E1823" s="68" t="s">
        <v>500</v>
      </c>
      <c r="F1823" s="15" t="s">
        <v>501</v>
      </c>
      <c r="G1823" s="16">
        <v>3901.8399999999369</v>
      </c>
      <c r="H1823" s="2">
        <v>44531</v>
      </c>
      <c r="I1823" s="17">
        <v>44545</v>
      </c>
      <c r="J1823">
        <f t="shared" si="112"/>
        <v>15</v>
      </c>
      <c r="K1823" s="2">
        <f t="shared" si="113"/>
        <v>44538</v>
      </c>
      <c r="L1823" s="82">
        <v>44545.5</v>
      </c>
      <c r="M1823" s="82">
        <v>44545.5</v>
      </c>
      <c r="O1823">
        <f t="shared" si="114"/>
        <v>7.5</v>
      </c>
      <c r="P1823" s="3">
        <f t="shared" si="115"/>
        <v>29263.799999999526</v>
      </c>
    </row>
    <row r="1824" spans="1:16" x14ac:dyDescent="0.35">
      <c r="A1824" t="s">
        <v>411</v>
      </c>
      <c r="B1824" s="68" t="s">
        <v>313</v>
      </c>
      <c r="C1824" s="57">
        <v>44545</v>
      </c>
      <c r="D1824" s="17">
        <v>44545</v>
      </c>
      <c r="E1824" s="68" t="s">
        <v>532</v>
      </c>
      <c r="F1824" s="15" t="s">
        <v>533</v>
      </c>
      <c r="G1824" s="16">
        <v>4687.79</v>
      </c>
      <c r="H1824" s="2">
        <v>44531</v>
      </c>
      <c r="I1824" s="17">
        <v>44545</v>
      </c>
      <c r="J1824">
        <f t="shared" si="112"/>
        <v>15</v>
      </c>
      <c r="K1824" s="2">
        <f t="shared" si="113"/>
        <v>44538</v>
      </c>
      <c r="L1824" s="82">
        <v>44545.5</v>
      </c>
      <c r="M1824" s="79">
        <v>44545.5</v>
      </c>
      <c r="N1824" s="2">
        <v>44544.5</v>
      </c>
      <c r="O1824">
        <f t="shared" si="114"/>
        <v>7.5</v>
      </c>
      <c r="P1824" s="3">
        <f t="shared" si="115"/>
        <v>35158.425000000003</v>
      </c>
    </row>
    <row r="1825" spans="1:16" x14ac:dyDescent="0.35">
      <c r="A1825" t="s">
        <v>411</v>
      </c>
      <c r="B1825" s="68" t="s">
        <v>313</v>
      </c>
      <c r="C1825" s="57">
        <v>44545</v>
      </c>
      <c r="D1825" s="17">
        <v>44545</v>
      </c>
      <c r="E1825" s="68" t="s">
        <v>534</v>
      </c>
      <c r="F1825" s="15" t="s">
        <v>535</v>
      </c>
      <c r="G1825" s="16">
        <v>27337.119999999992</v>
      </c>
      <c r="H1825" s="2">
        <v>44531</v>
      </c>
      <c r="I1825" s="17">
        <v>44545</v>
      </c>
      <c r="J1825">
        <f t="shared" si="112"/>
        <v>15</v>
      </c>
      <c r="K1825" s="2">
        <f t="shared" si="113"/>
        <v>44538</v>
      </c>
      <c r="L1825" s="82">
        <v>44545.5</v>
      </c>
      <c r="M1825" s="79">
        <v>44545.5</v>
      </c>
      <c r="N1825" s="2">
        <v>44544.5</v>
      </c>
      <c r="O1825">
        <f t="shared" si="114"/>
        <v>7.5</v>
      </c>
      <c r="P1825" s="3">
        <f t="shared" si="115"/>
        <v>205028.39999999994</v>
      </c>
    </row>
    <row r="1826" spans="1:16" x14ac:dyDescent="0.35">
      <c r="A1826" t="s">
        <v>411</v>
      </c>
      <c r="B1826" s="68" t="s">
        <v>313</v>
      </c>
      <c r="C1826" s="57">
        <v>44545</v>
      </c>
      <c r="D1826" s="17">
        <v>44545</v>
      </c>
      <c r="E1826" s="68" t="s">
        <v>538</v>
      </c>
      <c r="F1826" s="15" t="s">
        <v>539</v>
      </c>
      <c r="G1826" s="16">
        <v>162.5</v>
      </c>
      <c r="H1826" s="2">
        <v>44531</v>
      </c>
      <c r="I1826" s="17">
        <v>44545</v>
      </c>
      <c r="J1826">
        <f t="shared" si="112"/>
        <v>15</v>
      </c>
      <c r="K1826" s="2">
        <f t="shared" si="113"/>
        <v>44538</v>
      </c>
      <c r="L1826" s="82">
        <v>44545.5</v>
      </c>
      <c r="M1826" s="79">
        <v>44545.5</v>
      </c>
      <c r="N1826" s="2">
        <v>44544.5</v>
      </c>
      <c r="O1826">
        <f t="shared" si="114"/>
        <v>7.5</v>
      </c>
      <c r="P1826" s="3">
        <f t="shared" si="115"/>
        <v>1218.75</v>
      </c>
    </row>
    <row r="1827" spans="1:16" x14ac:dyDescent="0.35">
      <c r="A1827" t="s">
        <v>411</v>
      </c>
      <c r="B1827" s="68" t="s">
        <v>313</v>
      </c>
      <c r="C1827" s="57">
        <v>44545</v>
      </c>
      <c r="D1827" s="17">
        <v>44545</v>
      </c>
      <c r="E1827" s="68" t="s">
        <v>553</v>
      </c>
      <c r="F1827" s="15" t="s">
        <v>554</v>
      </c>
      <c r="G1827" s="16">
        <v>1870.85</v>
      </c>
      <c r="H1827" s="2">
        <v>44531</v>
      </c>
      <c r="I1827" s="17">
        <v>44545</v>
      </c>
      <c r="J1827">
        <f t="shared" si="112"/>
        <v>15</v>
      </c>
      <c r="K1827" s="2">
        <f t="shared" si="113"/>
        <v>44538</v>
      </c>
      <c r="L1827" s="82">
        <v>44545.5</v>
      </c>
      <c r="M1827" s="79">
        <v>44545.5</v>
      </c>
      <c r="N1827" s="2">
        <v>44544.5</v>
      </c>
      <c r="O1827">
        <f t="shared" si="114"/>
        <v>7.5</v>
      </c>
      <c r="P1827" s="3">
        <f t="shared" si="115"/>
        <v>14031.375</v>
      </c>
    </row>
    <row r="1828" spans="1:16" x14ac:dyDescent="0.35">
      <c r="A1828" t="s">
        <v>411</v>
      </c>
      <c r="B1828" s="21" t="s">
        <v>313</v>
      </c>
      <c r="C1828" s="46">
        <v>44545</v>
      </c>
      <c r="D1828" s="2">
        <v>44545</v>
      </c>
      <c r="E1828" s="68" t="s">
        <v>544</v>
      </c>
      <c r="F1828" t="s">
        <v>546</v>
      </c>
      <c r="G1828" s="3">
        <v>75</v>
      </c>
      <c r="H1828" s="2">
        <v>44531</v>
      </c>
      <c r="I1828" s="2">
        <v>44545</v>
      </c>
      <c r="J1828">
        <f t="shared" si="112"/>
        <v>15</v>
      </c>
      <c r="K1828" s="2">
        <f t="shared" si="113"/>
        <v>44538</v>
      </c>
      <c r="L1828" s="80">
        <v>44545.5</v>
      </c>
      <c r="M1828" s="79">
        <v>44596.5</v>
      </c>
      <c r="O1828">
        <f t="shared" si="114"/>
        <v>58.5</v>
      </c>
      <c r="P1828" s="3">
        <f t="shared" si="115"/>
        <v>4387.5</v>
      </c>
    </row>
    <row r="1829" spans="1:16" x14ac:dyDescent="0.35">
      <c r="A1829" t="s">
        <v>411</v>
      </c>
      <c r="B1829" s="21" t="s">
        <v>313</v>
      </c>
      <c r="C1829" s="46">
        <v>44545</v>
      </c>
      <c r="D1829" s="2">
        <v>44545</v>
      </c>
      <c r="E1829" s="68" t="s">
        <v>544</v>
      </c>
      <c r="F1829" t="s">
        <v>546</v>
      </c>
      <c r="G1829" s="3">
        <v>40</v>
      </c>
      <c r="H1829" s="2">
        <v>44531</v>
      </c>
      <c r="I1829" s="2">
        <v>44545</v>
      </c>
      <c r="J1829">
        <f t="shared" si="112"/>
        <v>15</v>
      </c>
      <c r="K1829" s="2">
        <f t="shared" si="113"/>
        <v>44538</v>
      </c>
      <c r="L1829" s="80">
        <v>44545.5</v>
      </c>
      <c r="M1829" s="79">
        <v>44596.5</v>
      </c>
      <c r="O1829">
        <f t="shared" si="114"/>
        <v>58.5</v>
      </c>
      <c r="P1829" s="3">
        <f t="shared" si="115"/>
        <v>2340</v>
      </c>
    </row>
    <row r="1830" spans="1:16" x14ac:dyDescent="0.35">
      <c r="A1830" t="s">
        <v>411</v>
      </c>
      <c r="B1830" s="21" t="s">
        <v>313</v>
      </c>
      <c r="C1830" s="46">
        <v>44545</v>
      </c>
      <c r="D1830" s="2">
        <v>44545</v>
      </c>
      <c r="E1830" s="68" t="s">
        <v>544</v>
      </c>
      <c r="F1830" t="s">
        <v>545</v>
      </c>
      <c r="G1830" s="3">
        <v>736.27999999999963</v>
      </c>
      <c r="H1830" s="2">
        <v>44531</v>
      </c>
      <c r="I1830" s="2">
        <v>44545</v>
      </c>
      <c r="J1830">
        <f t="shared" si="112"/>
        <v>15</v>
      </c>
      <c r="K1830" s="2">
        <f t="shared" si="113"/>
        <v>44538</v>
      </c>
      <c r="L1830" s="80">
        <v>44545.5</v>
      </c>
      <c r="M1830" s="79">
        <v>44579.5</v>
      </c>
      <c r="O1830">
        <f t="shared" si="114"/>
        <v>41.5</v>
      </c>
      <c r="P1830" s="3">
        <f t="shared" si="115"/>
        <v>30555.619999999984</v>
      </c>
    </row>
    <row r="1831" spans="1:16" x14ac:dyDescent="0.35">
      <c r="A1831" t="s">
        <v>411</v>
      </c>
      <c r="B1831" s="21" t="s">
        <v>313</v>
      </c>
      <c r="C1831" s="46">
        <v>44545</v>
      </c>
      <c r="D1831" s="2">
        <v>44545</v>
      </c>
      <c r="E1831" s="68" t="s">
        <v>544</v>
      </c>
      <c r="F1831" t="s">
        <v>546</v>
      </c>
      <c r="G1831" s="3">
        <v>63874.019999999895</v>
      </c>
      <c r="H1831" s="2">
        <v>44531</v>
      </c>
      <c r="I1831" s="2">
        <v>44545</v>
      </c>
      <c r="J1831">
        <f t="shared" si="112"/>
        <v>15</v>
      </c>
      <c r="K1831" s="2">
        <f t="shared" si="113"/>
        <v>44538</v>
      </c>
      <c r="L1831" s="80">
        <v>44545.5</v>
      </c>
      <c r="M1831" s="79">
        <v>44596.5</v>
      </c>
      <c r="O1831">
        <f t="shared" si="114"/>
        <v>58.5</v>
      </c>
      <c r="P1831" s="3">
        <f t="shared" si="115"/>
        <v>3736630.1699999939</v>
      </c>
    </row>
    <row r="1832" spans="1:16" x14ac:dyDescent="0.35">
      <c r="A1832" t="s">
        <v>413</v>
      </c>
      <c r="B1832" s="68" t="s">
        <v>313</v>
      </c>
      <c r="C1832" s="57">
        <v>44561</v>
      </c>
      <c r="D1832" s="57">
        <v>44561</v>
      </c>
      <c r="E1832" s="68" t="s">
        <v>430</v>
      </c>
      <c r="F1832" s="15" t="s">
        <v>431</v>
      </c>
      <c r="G1832" s="16">
        <v>7.91</v>
      </c>
      <c r="H1832" s="2">
        <v>44546</v>
      </c>
      <c r="I1832" s="57">
        <v>44561</v>
      </c>
      <c r="J1832">
        <f t="shared" si="112"/>
        <v>16</v>
      </c>
      <c r="K1832" s="2">
        <f t="shared" si="113"/>
        <v>44553.5</v>
      </c>
      <c r="L1832" s="82">
        <v>44561.5</v>
      </c>
      <c r="M1832" s="82">
        <v>44561.5</v>
      </c>
      <c r="O1832">
        <f t="shared" si="114"/>
        <v>8</v>
      </c>
      <c r="P1832" s="3">
        <f t="shared" si="115"/>
        <v>63.28</v>
      </c>
    </row>
    <row r="1833" spans="1:16" x14ac:dyDescent="0.35">
      <c r="A1833" t="s">
        <v>413</v>
      </c>
      <c r="B1833" s="68" t="s">
        <v>313</v>
      </c>
      <c r="C1833" s="57">
        <v>44561</v>
      </c>
      <c r="D1833" s="57">
        <v>44561</v>
      </c>
      <c r="E1833" s="68" t="s">
        <v>432</v>
      </c>
      <c r="F1833" s="15" t="s">
        <v>433</v>
      </c>
      <c r="G1833" s="16">
        <v>11.86</v>
      </c>
      <c r="H1833" s="2">
        <v>44546</v>
      </c>
      <c r="I1833" s="57">
        <v>44561</v>
      </c>
      <c r="J1833">
        <f t="shared" si="112"/>
        <v>16</v>
      </c>
      <c r="K1833" s="2">
        <f t="shared" si="113"/>
        <v>44553.5</v>
      </c>
      <c r="L1833" s="82">
        <v>44561.5</v>
      </c>
      <c r="M1833" s="82">
        <v>44561.5</v>
      </c>
      <c r="O1833">
        <f t="shared" si="114"/>
        <v>8</v>
      </c>
      <c r="P1833" s="3">
        <f t="shared" si="115"/>
        <v>94.88</v>
      </c>
    </row>
    <row r="1834" spans="1:16" x14ac:dyDescent="0.35">
      <c r="A1834" t="s">
        <v>413</v>
      </c>
      <c r="B1834" s="68" t="s">
        <v>313</v>
      </c>
      <c r="C1834" s="57">
        <v>44561</v>
      </c>
      <c r="D1834" s="57">
        <v>44561</v>
      </c>
      <c r="E1834" s="68" t="s">
        <v>434</v>
      </c>
      <c r="F1834" s="15" t="s">
        <v>435</v>
      </c>
      <c r="G1834" s="16">
        <v>15.81</v>
      </c>
      <c r="H1834" s="2">
        <v>44546</v>
      </c>
      <c r="I1834" s="57">
        <v>44561</v>
      </c>
      <c r="J1834">
        <f t="shared" si="112"/>
        <v>16</v>
      </c>
      <c r="K1834" s="2">
        <f t="shared" si="113"/>
        <v>44553.5</v>
      </c>
      <c r="L1834" s="82">
        <v>44561.5</v>
      </c>
      <c r="M1834" s="82">
        <v>44561.5</v>
      </c>
      <c r="O1834">
        <f t="shared" si="114"/>
        <v>8</v>
      </c>
      <c r="P1834" s="3">
        <f t="shared" si="115"/>
        <v>126.48</v>
      </c>
    </row>
    <row r="1835" spans="1:16" x14ac:dyDescent="0.35">
      <c r="A1835" t="s">
        <v>413</v>
      </c>
      <c r="B1835" s="68" t="s">
        <v>313</v>
      </c>
      <c r="C1835" s="57">
        <v>44561</v>
      </c>
      <c r="D1835" s="57">
        <v>44561</v>
      </c>
      <c r="E1835" s="68" t="s">
        <v>440</v>
      </c>
      <c r="F1835" s="15" t="s">
        <v>441</v>
      </c>
      <c r="G1835" s="16">
        <v>3.34</v>
      </c>
      <c r="H1835" s="2">
        <v>44546</v>
      </c>
      <c r="I1835" s="57">
        <v>44561</v>
      </c>
      <c r="J1835">
        <f t="shared" si="112"/>
        <v>16</v>
      </c>
      <c r="K1835" s="2">
        <f t="shared" si="113"/>
        <v>44553.5</v>
      </c>
      <c r="L1835" s="82">
        <v>44561.5</v>
      </c>
      <c r="M1835" s="79">
        <v>44547.5</v>
      </c>
      <c r="O1835">
        <f t="shared" si="114"/>
        <v>-6</v>
      </c>
      <c r="P1835" s="3">
        <f t="shared" si="115"/>
        <v>-20.04</v>
      </c>
    </row>
    <row r="1836" spans="1:16" x14ac:dyDescent="0.35">
      <c r="A1836" t="s">
        <v>413</v>
      </c>
      <c r="B1836" s="68" t="s">
        <v>313</v>
      </c>
      <c r="C1836" s="57">
        <v>44561</v>
      </c>
      <c r="D1836" s="57">
        <v>44561</v>
      </c>
      <c r="E1836" s="68" t="s">
        <v>442</v>
      </c>
      <c r="F1836" s="15" t="s">
        <v>443</v>
      </c>
      <c r="G1836" s="16">
        <v>6.5</v>
      </c>
      <c r="H1836" s="2">
        <v>44546</v>
      </c>
      <c r="I1836" s="57">
        <v>44561</v>
      </c>
      <c r="J1836">
        <f t="shared" si="112"/>
        <v>16</v>
      </c>
      <c r="K1836" s="2">
        <f t="shared" si="113"/>
        <v>44553.5</v>
      </c>
      <c r="L1836" s="82">
        <v>44561.5</v>
      </c>
      <c r="M1836" s="82">
        <v>44561.5</v>
      </c>
      <c r="O1836">
        <f t="shared" si="114"/>
        <v>8</v>
      </c>
      <c r="P1836" s="3">
        <f t="shared" si="115"/>
        <v>52</v>
      </c>
    </row>
    <row r="1837" spans="1:16" x14ac:dyDescent="0.35">
      <c r="A1837" t="s">
        <v>413</v>
      </c>
      <c r="B1837" s="68" t="s">
        <v>313</v>
      </c>
      <c r="C1837" s="57">
        <v>44561</v>
      </c>
      <c r="D1837" s="57">
        <v>44561</v>
      </c>
      <c r="E1837" s="68" t="s">
        <v>478</v>
      </c>
      <c r="F1837" s="15" t="s">
        <v>479</v>
      </c>
      <c r="G1837" s="16">
        <v>90.89</v>
      </c>
      <c r="H1837" s="2">
        <v>44546</v>
      </c>
      <c r="I1837" s="57">
        <v>44561</v>
      </c>
      <c r="J1837">
        <f t="shared" si="112"/>
        <v>16</v>
      </c>
      <c r="K1837" s="2">
        <f t="shared" si="113"/>
        <v>44553.5</v>
      </c>
      <c r="L1837" s="82">
        <v>44561.5</v>
      </c>
      <c r="M1837" s="82">
        <v>44561.5</v>
      </c>
      <c r="O1837">
        <f t="shared" si="114"/>
        <v>8</v>
      </c>
      <c r="P1837" s="3">
        <f t="shared" si="115"/>
        <v>727.12</v>
      </c>
    </row>
    <row r="1838" spans="1:16" x14ac:dyDescent="0.35">
      <c r="A1838" t="s">
        <v>413</v>
      </c>
      <c r="B1838" s="68" t="s">
        <v>313</v>
      </c>
      <c r="C1838" s="57">
        <v>44561</v>
      </c>
      <c r="D1838" s="57">
        <v>44561</v>
      </c>
      <c r="E1838" s="68" t="s">
        <v>444</v>
      </c>
      <c r="F1838" s="15" t="s">
        <v>445</v>
      </c>
      <c r="G1838" s="16">
        <v>30.33</v>
      </c>
      <c r="H1838" s="2">
        <v>44546</v>
      </c>
      <c r="I1838" s="57">
        <v>44561</v>
      </c>
      <c r="J1838">
        <f t="shared" si="112"/>
        <v>16</v>
      </c>
      <c r="K1838" s="2">
        <f t="shared" si="113"/>
        <v>44553.5</v>
      </c>
      <c r="L1838" s="82">
        <v>44561.5</v>
      </c>
      <c r="M1838" s="82">
        <v>44561.5</v>
      </c>
      <c r="O1838">
        <f t="shared" si="114"/>
        <v>8</v>
      </c>
      <c r="P1838" s="3">
        <f t="shared" si="115"/>
        <v>242.64</v>
      </c>
    </row>
    <row r="1839" spans="1:16" x14ac:dyDescent="0.35">
      <c r="A1839" t="s">
        <v>413</v>
      </c>
      <c r="B1839" s="68" t="s">
        <v>313</v>
      </c>
      <c r="C1839" s="57">
        <v>44561</v>
      </c>
      <c r="D1839" s="57">
        <v>44561</v>
      </c>
      <c r="E1839" s="68" t="s">
        <v>430</v>
      </c>
      <c r="F1839" s="15" t="s">
        <v>431</v>
      </c>
      <c r="G1839" s="16">
        <v>435167.71000000031</v>
      </c>
      <c r="H1839" s="2">
        <v>44546</v>
      </c>
      <c r="I1839" s="57">
        <v>44561</v>
      </c>
      <c r="J1839">
        <f t="shared" si="112"/>
        <v>16</v>
      </c>
      <c r="K1839" s="2">
        <f t="shared" si="113"/>
        <v>44553.5</v>
      </c>
      <c r="L1839" s="82">
        <v>44561.5</v>
      </c>
      <c r="M1839" s="82">
        <v>44561.5</v>
      </c>
      <c r="O1839">
        <f t="shared" si="114"/>
        <v>8</v>
      </c>
      <c r="P1839" s="3">
        <f t="shared" si="115"/>
        <v>3481341.6800000025</v>
      </c>
    </row>
    <row r="1840" spans="1:16" x14ac:dyDescent="0.35">
      <c r="A1840" t="s">
        <v>413</v>
      </c>
      <c r="B1840" s="68" t="s">
        <v>313</v>
      </c>
      <c r="C1840" s="57">
        <v>44561</v>
      </c>
      <c r="D1840" s="57">
        <v>44561</v>
      </c>
      <c r="E1840" s="68" t="s">
        <v>456</v>
      </c>
      <c r="F1840" s="15" t="s">
        <v>457</v>
      </c>
      <c r="G1840" s="16">
        <v>90577.59</v>
      </c>
      <c r="H1840" s="2">
        <v>44546</v>
      </c>
      <c r="I1840" s="57">
        <v>44561</v>
      </c>
      <c r="J1840">
        <f t="shared" si="112"/>
        <v>16</v>
      </c>
      <c r="K1840" s="2">
        <f t="shared" si="113"/>
        <v>44553.5</v>
      </c>
      <c r="L1840" s="82">
        <v>44561.5</v>
      </c>
      <c r="M1840" s="82">
        <v>44561.5</v>
      </c>
      <c r="O1840">
        <f t="shared" si="114"/>
        <v>8</v>
      </c>
      <c r="P1840" s="3">
        <f t="shared" si="115"/>
        <v>724620.72</v>
      </c>
    </row>
    <row r="1841" spans="1:16" x14ac:dyDescent="0.35">
      <c r="A1841" t="s">
        <v>413</v>
      </c>
      <c r="B1841" s="68" t="s">
        <v>313</v>
      </c>
      <c r="C1841" s="57">
        <v>44561</v>
      </c>
      <c r="D1841" s="57">
        <v>44561</v>
      </c>
      <c r="E1841" s="68" t="s">
        <v>432</v>
      </c>
      <c r="F1841" s="15" t="s">
        <v>433</v>
      </c>
      <c r="G1841" s="16">
        <v>1303326.5100000058</v>
      </c>
      <c r="H1841" s="2">
        <v>44546</v>
      </c>
      <c r="I1841" s="57">
        <v>44561</v>
      </c>
      <c r="J1841">
        <f t="shared" si="112"/>
        <v>16</v>
      </c>
      <c r="K1841" s="2">
        <f t="shared" si="113"/>
        <v>44553.5</v>
      </c>
      <c r="L1841" s="82">
        <v>44561.5</v>
      </c>
      <c r="M1841" s="82">
        <v>44561.5</v>
      </c>
      <c r="O1841">
        <f t="shared" si="114"/>
        <v>8</v>
      </c>
      <c r="P1841" s="3">
        <f t="shared" si="115"/>
        <v>10426612.080000047</v>
      </c>
    </row>
    <row r="1842" spans="1:16" x14ac:dyDescent="0.35">
      <c r="A1842" t="s">
        <v>413</v>
      </c>
      <c r="B1842" s="68" t="s">
        <v>313</v>
      </c>
      <c r="C1842" s="57">
        <v>44561</v>
      </c>
      <c r="D1842" s="17">
        <v>44561</v>
      </c>
      <c r="E1842" s="68" t="s">
        <v>434</v>
      </c>
      <c r="F1842" s="15" t="s">
        <v>435</v>
      </c>
      <c r="G1842" s="16">
        <v>1812222.3800000029</v>
      </c>
      <c r="H1842" s="2">
        <v>44546</v>
      </c>
      <c r="I1842" s="17">
        <v>44561</v>
      </c>
      <c r="J1842">
        <f t="shared" si="112"/>
        <v>16</v>
      </c>
      <c r="K1842" s="2">
        <f t="shared" si="113"/>
        <v>44553.5</v>
      </c>
      <c r="L1842" s="82">
        <v>44561.5</v>
      </c>
      <c r="M1842" s="82">
        <v>44561.5</v>
      </c>
      <c r="O1842">
        <f t="shared" si="114"/>
        <v>8</v>
      </c>
      <c r="P1842" s="3">
        <f t="shared" si="115"/>
        <v>14497779.040000023</v>
      </c>
    </row>
    <row r="1843" spans="1:16" x14ac:dyDescent="0.35">
      <c r="A1843" t="s">
        <v>413</v>
      </c>
      <c r="B1843" s="68" t="s">
        <v>313</v>
      </c>
      <c r="C1843" s="57">
        <v>44561</v>
      </c>
      <c r="D1843" s="17">
        <v>44561</v>
      </c>
      <c r="E1843" s="68" t="s">
        <v>436</v>
      </c>
      <c r="F1843" s="15" t="s">
        <v>437</v>
      </c>
      <c r="G1843" s="16">
        <v>330402.71000000002</v>
      </c>
      <c r="H1843" s="2">
        <v>44546</v>
      </c>
      <c r="I1843" s="17">
        <v>44561</v>
      </c>
      <c r="J1843">
        <f t="shared" si="112"/>
        <v>16</v>
      </c>
      <c r="K1843" s="2">
        <f t="shared" si="113"/>
        <v>44553.5</v>
      </c>
      <c r="L1843" s="82">
        <v>44561.5</v>
      </c>
      <c r="M1843" s="82">
        <v>44561.5</v>
      </c>
      <c r="O1843">
        <f t="shared" si="114"/>
        <v>8</v>
      </c>
      <c r="P1843" s="3">
        <f t="shared" si="115"/>
        <v>2643221.6800000002</v>
      </c>
    </row>
    <row r="1844" spans="1:16" x14ac:dyDescent="0.35">
      <c r="A1844" t="s">
        <v>413</v>
      </c>
      <c r="B1844" s="68" t="s">
        <v>313</v>
      </c>
      <c r="C1844" s="57">
        <v>44561</v>
      </c>
      <c r="D1844" s="17">
        <v>44561</v>
      </c>
      <c r="E1844" s="68" t="s">
        <v>438</v>
      </c>
      <c r="F1844" s="15" t="s">
        <v>439</v>
      </c>
      <c r="G1844" s="16">
        <v>305261.34000000008</v>
      </c>
      <c r="H1844" s="2">
        <v>44546</v>
      </c>
      <c r="I1844" s="17">
        <v>44561</v>
      </c>
      <c r="J1844">
        <f t="shared" si="112"/>
        <v>16</v>
      </c>
      <c r="K1844" s="2">
        <f t="shared" si="113"/>
        <v>44553.5</v>
      </c>
      <c r="L1844" s="82">
        <v>44561.5</v>
      </c>
      <c r="M1844" s="82">
        <v>44561.5</v>
      </c>
      <c r="O1844">
        <f t="shared" si="114"/>
        <v>8</v>
      </c>
      <c r="P1844" s="3">
        <f t="shared" si="115"/>
        <v>2442090.7200000007</v>
      </c>
    </row>
    <row r="1845" spans="1:16" x14ac:dyDescent="0.35">
      <c r="A1845" t="s">
        <v>413</v>
      </c>
      <c r="B1845" s="68" t="s">
        <v>313</v>
      </c>
      <c r="C1845" s="57">
        <v>44561</v>
      </c>
      <c r="D1845" s="17">
        <v>44561</v>
      </c>
      <c r="E1845" s="68" t="s">
        <v>568</v>
      </c>
      <c r="F1845" s="15" t="s">
        <v>569</v>
      </c>
      <c r="G1845" s="16">
        <v>100</v>
      </c>
      <c r="H1845" s="2">
        <v>44546</v>
      </c>
      <c r="I1845" s="17">
        <v>44561</v>
      </c>
      <c r="J1845">
        <f t="shared" si="112"/>
        <v>16</v>
      </c>
      <c r="K1845" s="2">
        <f t="shared" si="113"/>
        <v>44553.5</v>
      </c>
      <c r="L1845" s="82">
        <v>44561.5</v>
      </c>
      <c r="M1845" s="79">
        <v>44561.5</v>
      </c>
      <c r="O1845">
        <f t="shared" si="114"/>
        <v>8</v>
      </c>
      <c r="P1845" s="3">
        <f t="shared" si="115"/>
        <v>800</v>
      </c>
    </row>
    <row r="1846" spans="1:16" x14ac:dyDescent="0.35">
      <c r="A1846" t="s">
        <v>413</v>
      </c>
      <c r="B1846" s="68" t="s">
        <v>313</v>
      </c>
      <c r="C1846" s="57">
        <v>44561</v>
      </c>
      <c r="D1846" s="17">
        <v>44561</v>
      </c>
      <c r="E1846" s="68" t="s">
        <v>440</v>
      </c>
      <c r="F1846" s="15" t="s">
        <v>441</v>
      </c>
      <c r="G1846" s="16">
        <f>31247.9700000003+6.68</f>
        <v>31254.6500000003</v>
      </c>
      <c r="H1846" s="2">
        <v>44546</v>
      </c>
      <c r="I1846" s="17">
        <v>44561</v>
      </c>
      <c r="J1846">
        <f t="shared" si="112"/>
        <v>16</v>
      </c>
      <c r="K1846" s="2">
        <f t="shared" si="113"/>
        <v>44553.5</v>
      </c>
      <c r="L1846" s="82">
        <v>44561.5</v>
      </c>
      <c r="M1846" s="79">
        <v>44547.5</v>
      </c>
      <c r="O1846">
        <f t="shared" si="114"/>
        <v>-6</v>
      </c>
      <c r="P1846" s="3">
        <f t="shared" si="115"/>
        <v>-187527.9000000018</v>
      </c>
    </row>
    <row r="1847" spans="1:16" x14ac:dyDescent="0.35">
      <c r="A1847" t="s">
        <v>413</v>
      </c>
      <c r="B1847" s="68" t="s">
        <v>313</v>
      </c>
      <c r="C1847" s="57">
        <v>44561</v>
      </c>
      <c r="D1847" s="17">
        <v>44561</v>
      </c>
      <c r="E1847" s="68" t="s">
        <v>468</v>
      </c>
      <c r="F1847" s="15" t="s">
        <v>469</v>
      </c>
      <c r="G1847" s="16">
        <v>804.21000000000913</v>
      </c>
      <c r="H1847" s="2">
        <v>44546</v>
      </c>
      <c r="I1847" s="17">
        <v>44561</v>
      </c>
      <c r="J1847">
        <f t="shared" si="112"/>
        <v>16</v>
      </c>
      <c r="K1847" s="2">
        <f t="shared" si="113"/>
        <v>44553.5</v>
      </c>
      <c r="L1847" s="82">
        <v>44561.5</v>
      </c>
      <c r="M1847" s="82">
        <v>44545.5</v>
      </c>
      <c r="O1847">
        <f t="shared" si="114"/>
        <v>-8</v>
      </c>
      <c r="P1847" s="3">
        <f t="shared" si="115"/>
        <v>-6433.6800000000731</v>
      </c>
    </row>
    <row r="1848" spans="1:16" x14ac:dyDescent="0.35">
      <c r="A1848" t="s">
        <v>413</v>
      </c>
      <c r="B1848" s="68" t="s">
        <v>313</v>
      </c>
      <c r="C1848" s="57">
        <v>44561</v>
      </c>
      <c r="D1848" s="17">
        <v>44561</v>
      </c>
      <c r="E1848" s="68" t="s">
        <v>474</v>
      </c>
      <c r="F1848" s="15" t="s">
        <v>475</v>
      </c>
      <c r="G1848" s="16">
        <v>35778.569999999992</v>
      </c>
      <c r="H1848" s="2">
        <v>44546</v>
      </c>
      <c r="I1848" s="17">
        <v>44561</v>
      </c>
      <c r="J1848">
        <f t="shared" si="112"/>
        <v>16</v>
      </c>
      <c r="K1848" s="2">
        <f t="shared" si="113"/>
        <v>44553.5</v>
      </c>
      <c r="L1848" s="82">
        <v>44561.5</v>
      </c>
      <c r="M1848" s="79">
        <v>44561.5</v>
      </c>
      <c r="O1848">
        <f t="shared" si="114"/>
        <v>8</v>
      </c>
      <c r="P1848" s="3">
        <f t="shared" si="115"/>
        <v>286228.55999999994</v>
      </c>
    </row>
    <row r="1849" spans="1:16" x14ac:dyDescent="0.35">
      <c r="A1849" t="s">
        <v>413</v>
      </c>
      <c r="B1849" s="68" t="s">
        <v>313</v>
      </c>
      <c r="C1849" s="57">
        <v>44561</v>
      </c>
      <c r="D1849" s="17">
        <v>44561</v>
      </c>
      <c r="E1849" s="68" t="s">
        <v>442</v>
      </c>
      <c r="F1849" s="15" t="s">
        <v>443</v>
      </c>
      <c r="G1849" s="16">
        <f>81498.38+14.5</f>
        <v>81512.88</v>
      </c>
      <c r="H1849" s="2">
        <v>44546</v>
      </c>
      <c r="I1849" s="17">
        <v>44561</v>
      </c>
      <c r="J1849">
        <f t="shared" si="112"/>
        <v>16</v>
      </c>
      <c r="K1849" s="2">
        <f t="shared" si="113"/>
        <v>44553.5</v>
      </c>
      <c r="L1849" s="82">
        <v>44561.5</v>
      </c>
      <c r="M1849" s="82">
        <v>44561.5</v>
      </c>
      <c r="O1849">
        <f t="shared" si="114"/>
        <v>8</v>
      </c>
      <c r="P1849" s="3">
        <f t="shared" si="115"/>
        <v>652103.04</v>
      </c>
    </row>
    <row r="1850" spans="1:16" x14ac:dyDescent="0.35">
      <c r="A1850" t="s">
        <v>413</v>
      </c>
      <c r="B1850" s="68" t="s">
        <v>313</v>
      </c>
      <c r="C1850" s="57">
        <v>44561</v>
      </c>
      <c r="D1850" s="17">
        <v>44561</v>
      </c>
      <c r="E1850" s="68" t="s">
        <v>476</v>
      </c>
      <c r="F1850" s="15" t="s">
        <v>477</v>
      </c>
      <c r="G1850" s="16">
        <v>1226.7699999999636</v>
      </c>
      <c r="H1850" s="2">
        <v>44546</v>
      </c>
      <c r="I1850" s="17">
        <v>44561</v>
      </c>
      <c r="J1850">
        <f t="shared" si="112"/>
        <v>16</v>
      </c>
      <c r="K1850" s="2">
        <f t="shared" si="113"/>
        <v>44553.5</v>
      </c>
      <c r="L1850" s="82">
        <v>44561.5</v>
      </c>
      <c r="M1850" s="82">
        <v>44545.5</v>
      </c>
      <c r="O1850">
        <f t="shared" si="114"/>
        <v>-8</v>
      </c>
      <c r="P1850" s="3">
        <f t="shared" si="115"/>
        <v>-9814.1599999997088</v>
      </c>
    </row>
    <row r="1851" spans="1:16" x14ac:dyDescent="0.35">
      <c r="A1851" t="s">
        <v>413</v>
      </c>
      <c r="B1851" s="68" t="s">
        <v>313</v>
      </c>
      <c r="C1851" s="57">
        <v>44561</v>
      </c>
      <c r="D1851" s="17">
        <v>44561</v>
      </c>
      <c r="E1851" s="68" t="s">
        <v>578</v>
      </c>
      <c r="F1851" s="15" t="s">
        <v>579</v>
      </c>
      <c r="G1851" s="16">
        <f>102621.33+6373.13</f>
        <v>108994.46</v>
      </c>
      <c r="H1851" s="2">
        <v>44546</v>
      </c>
      <c r="I1851" s="17">
        <v>44561</v>
      </c>
      <c r="J1851">
        <f t="shared" si="112"/>
        <v>16</v>
      </c>
      <c r="K1851" s="2">
        <f t="shared" si="113"/>
        <v>44553.5</v>
      </c>
      <c r="L1851" s="82">
        <v>44561.5</v>
      </c>
      <c r="M1851" s="79">
        <v>44561.5</v>
      </c>
      <c r="O1851">
        <f t="shared" si="114"/>
        <v>8</v>
      </c>
      <c r="P1851" s="3">
        <f t="shared" si="115"/>
        <v>871955.68</v>
      </c>
    </row>
    <row r="1852" spans="1:16" x14ac:dyDescent="0.35">
      <c r="A1852" t="s">
        <v>413</v>
      </c>
      <c r="B1852" s="68" t="s">
        <v>313</v>
      </c>
      <c r="C1852" s="57">
        <v>44561</v>
      </c>
      <c r="D1852" s="17">
        <v>44561</v>
      </c>
      <c r="E1852" s="68" t="s">
        <v>570</v>
      </c>
      <c r="F1852" s="15" t="s">
        <v>571</v>
      </c>
      <c r="G1852" s="16">
        <f>48815.46+3476.25</f>
        <v>52291.71</v>
      </c>
      <c r="H1852" s="2">
        <v>44546</v>
      </c>
      <c r="I1852" s="17">
        <v>44561</v>
      </c>
      <c r="J1852">
        <f t="shared" si="112"/>
        <v>16</v>
      </c>
      <c r="K1852" s="2">
        <f t="shared" si="113"/>
        <v>44553.5</v>
      </c>
      <c r="L1852" s="82">
        <v>44561.5</v>
      </c>
      <c r="M1852" s="82">
        <v>44561.5</v>
      </c>
      <c r="O1852">
        <f t="shared" si="114"/>
        <v>8</v>
      </c>
      <c r="P1852" s="3">
        <f t="shared" si="115"/>
        <v>418333.68</v>
      </c>
    </row>
    <row r="1853" spans="1:16" x14ac:dyDescent="0.35">
      <c r="A1853" t="s">
        <v>413</v>
      </c>
      <c r="B1853" s="68" t="s">
        <v>313</v>
      </c>
      <c r="C1853" s="57">
        <v>44561</v>
      </c>
      <c r="D1853" s="17">
        <v>44561</v>
      </c>
      <c r="E1853" s="68" t="s">
        <v>580</v>
      </c>
      <c r="F1853" s="15" t="s">
        <v>581</v>
      </c>
      <c r="G1853" s="16">
        <v>8177.12</v>
      </c>
      <c r="H1853" s="2">
        <v>44546</v>
      </c>
      <c r="I1853" s="17">
        <v>44561</v>
      </c>
      <c r="J1853">
        <f t="shared" si="112"/>
        <v>16</v>
      </c>
      <c r="K1853" s="2">
        <f t="shared" si="113"/>
        <v>44553.5</v>
      </c>
      <c r="L1853" s="82">
        <v>44561.5</v>
      </c>
      <c r="M1853" s="82">
        <v>44561.5</v>
      </c>
      <c r="O1853">
        <f t="shared" si="114"/>
        <v>8</v>
      </c>
      <c r="P1853" s="3">
        <f t="shared" si="115"/>
        <v>65416.959999999999</v>
      </c>
    </row>
    <row r="1854" spans="1:16" x14ac:dyDescent="0.35">
      <c r="A1854" t="s">
        <v>413</v>
      </c>
      <c r="B1854" s="68" t="s">
        <v>313</v>
      </c>
      <c r="C1854" s="57">
        <v>44561</v>
      </c>
      <c r="D1854" s="17">
        <v>44561</v>
      </c>
      <c r="E1854" s="68" t="s">
        <v>478</v>
      </c>
      <c r="F1854" s="15" t="s">
        <v>479</v>
      </c>
      <c r="G1854" s="16">
        <f>621638.500000006+266.59</f>
        <v>621905.09000000602</v>
      </c>
      <c r="H1854" s="2">
        <v>44546</v>
      </c>
      <c r="I1854" s="17">
        <v>44561</v>
      </c>
      <c r="J1854">
        <f t="shared" si="112"/>
        <v>16</v>
      </c>
      <c r="K1854" s="2">
        <f t="shared" si="113"/>
        <v>44553.5</v>
      </c>
      <c r="L1854" s="82">
        <v>44561.5</v>
      </c>
      <c r="M1854" s="82">
        <v>44561.5</v>
      </c>
      <c r="O1854">
        <f t="shared" si="114"/>
        <v>8</v>
      </c>
      <c r="P1854" s="3">
        <f t="shared" si="115"/>
        <v>4975240.7200000482</v>
      </c>
    </row>
    <row r="1855" spans="1:16" x14ac:dyDescent="0.35">
      <c r="A1855" t="s">
        <v>413</v>
      </c>
      <c r="B1855" s="68" t="s">
        <v>313</v>
      </c>
      <c r="C1855" s="57">
        <v>44561</v>
      </c>
      <c r="D1855" s="17">
        <v>44561</v>
      </c>
      <c r="E1855" s="68" t="s">
        <v>480</v>
      </c>
      <c r="F1855" s="15" t="s">
        <v>481</v>
      </c>
      <c r="G1855" s="16">
        <v>42380.319999999985</v>
      </c>
      <c r="H1855" s="2">
        <v>44546</v>
      </c>
      <c r="I1855" s="17">
        <v>44561</v>
      </c>
      <c r="J1855">
        <f t="shared" si="112"/>
        <v>16</v>
      </c>
      <c r="K1855" s="2">
        <f t="shared" si="113"/>
        <v>44553.5</v>
      </c>
      <c r="L1855" s="82">
        <v>44561.5</v>
      </c>
      <c r="M1855" s="82">
        <v>44561.5</v>
      </c>
      <c r="O1855">
        <f t="shared" si="114"/>
        <v>8</v>
      </c>
      <c r="P1855" s="3">
        <f t="shared" si="115"/>
        <v>339042.55999999988</v>
      </c>
    </row>
    <row r="1856" spans="1:16" x14ac:dyDescent="0.35">
      <c r="A1856" t="s">
        <v>413</v>
      </c>
      <c r="B1856" s="68" t="s">
        <v>313</v>
      </c>
      <c r="C1856" s="57">
        <v>44561</v>
      </c>
      <c r="D1856" s="17">
        <v>44561</v>
      </c>
      <c r="E1856" s="68" t="s">
        <v>482</v>
      </c>
      <c r="F1856" s="15" t="s">
        <v>483</v>
      </c>
      <c r="G1856" s="16">
        <v>2000</v>
      </c>
      <c r="H1856" s="2">
        <v>44546</v>
      </c>
      <c r="I1856" s="17">
        <v>44561</v>
      </c>
      <c r="J1856">
        <f t="shared" si="112"/>
        <v>16</v>
      </c>
      <c r="K1856" s="2">
        <f t="shared" si="113"/>
        <v>44553.5</v>
      </c>
      <c r="L1856" s="82">
        <v>44561.5</v>
      </c>
      <c r="M1856" s="82">
        <v>44561.5</v>
      </c>
      <c r="O1856">
        <f t="shared" si="114"/>
        <v>8</v>
      </c>
      <c r="P1856" s="3">
        <f t="shared" si="115"/>
        <v>16000</v>
      </c>
    </row>
    <row r="1857" spans="1:16" x14ac:dyDescent="0.35">
      <c r="A1857" t="s">
        <v>413</v>
      </c>
      <c r="B1857" s="68" t="s">
        <v>313</v>
      </c>
      <c r="C1857" s="57">
        <v>44561</v>
      </c>
      <c r="D1857" s="17">
        <v>44561</v>
      </c>
      <c r="E1857" s="68" t="s">
        <v>488</v>
      </c>
      <c r="F1857" s="15" t="s">
        <v>489</v>
      </c>
      <c r="G1857" s="16">
        <v>44819.700000000019</v>
      </c>
      <c r="H1857" s="2">
        <v>44546</v>
      </c>
      <c r="I1857" s="17">
        <v>44561</v>
      </c>
      <c r="J1857">
        <f t="shared" si="112"/>
        <v>16</v>
      </c>
      <c r="K1857" s="2">
        <f t="shared" si="113"/>
        <v>44553.5</v>
      </c>
      <c r="L1857" s="82">
        <v>44561.5</v>
      </c>
      <c r="M1857" s="79">
        <v>44576.5</v>
      </c>
      <c r="O1857">
        <f t="shared" si="114"/>
        <v>23</v>
      </c>
      <c r="P1857" s="3">
        <f t="shared" si="115"/>
        <v>1030853.1000000004</v>
      </c>
    </row>
    <row r="1858" spans="1:16" x14ac:dyDescent="0.35">
      <c r="A1858" t="s">
        <v>413</v>
      </c>
      <c r="B1858" s="68" t="s">
        <v>313</v>
      </c>
      <c r="C1858" s="57">
        <v>44561</v>
      </c>
      <c r="D1858" s="17">
        <v>44561</v>
      </c>
      <c r="E1858" s="68" t="s">
        <v>549</v>
      </c>
      <c r="F1858" s="15" t="s">
        <v>550</v>
      </c>
      <c r="G1858" s="16">
        <v>280</v>
      </c>
      <c r="H1858" s="2">
        <v>44546</v>
      </c>
      <c r="I1858" s="17">
        <v>44561</v>
      </c>
      <c r="J1858">
        <f t="shared" si="112"/>
        <v>16</v>
      </c>
      <c r="K1858" s="2">
        <f t="shared" si="113"/>
        <v>44553.5</v>
      </c>
      <c r="L1858" s="82">
        <v>44561.5</v>
      </c>
      <c r="M1858" s="79">
        <v>44561.5</v>
      </c>
      <c r="O1858">
        <f t="shared" si="114"/>
        <v>8</v>
      </c>
      <c r="P1858" s="3">
        <f t="shared" si="115"/>
        <v>2240</v>
      </c>
    </row>
    <row r="1859" spans="1:16" x14ac:dyDescent="0.35">
      <c r="A1859" t="s">
        <v>413</v>
      </c>
      <c r="B1859" s="68" t="s">
        <v>313</v>
      </c>
      <c r="C1859" s="57">
        <v>44561</v>
      </c>
      <c r="D1859" s="17">
        <v>44561</v>
      </c>
      <c r="E1859" s="68" t="s">
        <v>444</v>
      </c>
      <c r="F1859" s="15" t="s">
        <v>445</v>
      </c>
      <c r="G1859" s="16">
        <f>450841.820000005+66</f>
        <v>450907.82000000501</v>
      </c>
      <c r="H1859" s="2">
        <v>44546</v>
      </c>
      <c r="I1859" s="17">
        <v>44561</v>
      </c>
      <c r="J1859">
        <f t="shared" si="112"/>
        <v>16</v>
      </c>
      <c r="K1859" s="2">
        <f t="shared" si="113"/>
        <v>44553.5</v>
      </c>
      <c r="L1859" s="82">
        <v>44561.5</v>
      </c>
      <c r="M1859" s="82">
        <v>44561.5</v>
      </c>
      <c r="O1859">
        <f t="shared" si="114"/>
        <v>8</v>
      </c>
      <c r="P1859" s="3">
        <f t="shared" si="115"/>
        <v>3607262.5600000401</v>
      </c>
    </row>
    <row r="1860" spans="1:16" x14ac:dyDescent="0.35">
      <c r="A1860" t="s">
        <v>413</v>
      </c>
      <c r="B1860" s="68" t="s">
        <v>313</v>
      </c>
      <c r="C1860" s="57">
        <v>44561</v>
      </c>
      <c r="D1860" s="17">
        <v>44561</v>
      </c>
      <c r="E1860" s="68" t="s">
        <v>563</v>
      </c>
      <c r="F1860" s="15" t="s">
        <v>564</v>
      </c>
      <c r="G1860" s="16">
        <v>423885.22999999975</v>
      </c>
      <c r="H1860" s="2">
        <v>44546</v>
      </c>
      <c r="I1860" s="17">
        <v>44561</v>
      </c>
      <c r="J1860">
        <f t="shared" si="112"/>
        <v>16</v>
      </c>
      <c r="K1860" s="2">
        <f t="shared" si="113"/>
        <v>44553.5</v>
      </c>
      <c r="L1860" s="82">
        <v>44561.5</v>
      </c>
      <c r="M1860" s="82">
        <v>44561.5</v>
      </c>
      <c r="O1860">
        <f t="shared" si="114"/>
        <v>8</v>
      </c>
      <c r="P1860" s="3">
        <f t="shared" si="115"/>
        <v>3391081.839999998</v>
      </c>
    </row>
    <row r="1861" spans="1:16" x14ac:dyDescent="0.35">
      <c r="A1861" t="s">
        <v>413</v>
      </c>
      <c r="B1861" s="68" t="s">
        <v>313</v>
      </c>
      <c r="C1861" s="57">
        <v>44561</v>
      </c>
      <c r="D1861" s="17">
        <v>44561</v>
      </c>
      <c r="E1861" s="68" t="s">
        <v>490</v>
      </c>
      <c r="F1861" s="15" t="s">
        <v>491</v>
      </c>
      <c r="G1861" s="16">
        <v>21211.860000000022</v>
      </c>
      <c r="H1861" s="2">
        <v>44546</v>
      </c>
      <c r="I1861" s="17">
        <v>44561</v>
      </c>
      <c r="J1861">
        <f t="shared" si="112"/>
        <v>16</v>
      </c>
      <c r="K1861" s="2">
        <f t="shared" si="113"/>
        <v>44553.5</v>
      </c>
      <c r="L1861" s="82">
        <v>44561.5</v>
      </c>
      <c r="M1861" s="79">
        <v>44561.5</v>
      </c>
      <c r="O1861">
        <f t="shared" si="114"/>
        <v>8</v>
      </c>
      <c r="P1861" s="3">
        <f t="shared" si="115"/>
        <v>169694.88000000018</v>
      </c>
    </row>
    <row r="1862" spans="1:16" x14ac:dyDescent="0.35">
      <c r="A1862" t="s">
        <v>413</v>
      </c>
      <c r="B1862" s="68" t="s">
        <v>313</v>
      </c>
      <c r="C1862" s="57">
        <v>44561</v>
      </c>
      <c r="D1862" s="17">
        <v>44561</v>
      </c>
      <c r="E1862" s="68" t="s">
        <v>572</v>
      </c>
      <c r="F1862" s="15" t="s">
        <v>573</v>
      </c>
      <c r="G1862" s="16">
        <v>14323.100000000004</v>
      </c>
      <c r="H1862" s="2">
        <v>44546</v>
      </c>
      <c r="I1862" s="17">
        <v>44561</v>
      </c>
      <c r="J1862">
        <f t="shared" si="112"/>
        <v>16</v>
      </c>
      <c r="K1862" s="2">
        <f t="shared" si="113"/>
        <v>44553.5</v>
      </c>
      <c r="L1862" s="82">
        <v>44561.5</v>
      </c>
      <c r="M1862" s="79">
        <v>44579.5</v>
      </c>
      <c r="O1862">
        <f t="shared" si="114"/>
        <v>26</v>
      </c>
      <c r="P1862" s="3">
        <f t="shared" si="115"/>
        <v>372400.60000000009</v>
      </c>
    </row>
    <row r="1863" spans="1:16" x14ac:dyDescent="0.35">
      <c r="A1863" t="s">
        <v>413</v>
      </c>
      <c r="B1863" s="68" t="s">
        <v>313</v>
      </c>
      <c r="C1863" s="57">
        <v>44561</v>
      </c>
      <c r="D1863" s="17">
        <v>44561</v>
      </c>
      <c r="E1863" s="68" t="s">
        <v>494</v>
      </c>
      <c r="F1863" s="15" t="s">
        <v>495</v>
      </c>
      <c r="G1863" s="16">
        <v>107535.82000000014</v>
      </c>
      <c r="H1863" s="2">
        <v>44546</v>
      </c>
      <c r="I1863" s="17">
        <v>44561</v>
      </c>
      <c r="J1863">
        <f t="shared" si="112"/>
        <v>16</v>
      </c>
      <c r="K1863" s="2">
        <f t="shared" si="113"/>
        <v>44553.5</v>
      </c>
      <c r="L1863" s="82">
        <v>44561.5</v>
      </c>
      <c r="M1863" s="82">
        <v>44545.5</v>
      </c>
      <c r="O1863">
        <f t="shared" si="114"/>
        <v>-8</v>
      </c>
      <c r="P1863" s="3">
        <f t="shared" si="115"/>
        <v>-860286.5600000011</v>
      </c>
    </row>
    <row r="1864" spans="1:16" x14ac:dyDescent="0.35">
      <c r="A1864" t="s">
        <v>413</v>
      </c>
      <c r="B1864" s="68" t="s">
        <v>313</v>
      </c>
      <c r="C1864" s="57">
        <v>44561</v>
      </c>
      <c r="D1864" s="17">
        <v>44561</v>
      </c>
      <c r="E1864" s="68" t="s">
        <v>496</v>
      </c>
      <c r="F1864" s="15" t="s">
        <v>497</v>
      </c>
      <c r="G1864" s="16">
        <f>11827.22+8.5</f>
        <v>11835.72</v>
      </c>
      <c r="H1864" s="2">
        <v>44546</v>
      </c>
      <c r="I1864" s="17">
        <v>44561</v>
      </c>
      <c r="J1864">
        <f t="shared" si="112"/>
        <v>16</v>
      </c>
      <c r="K1864" s="2">
        <f t="shared" si="113"/>
        <v>44553.5</v>
      </c>
      <c r="L1864" s="82">
        <v>44561.5</v>
      </c>
      <c r="M1864" s="82">
        <v>44545.5</v>
      </c>
      <c r="O1864">
        <f t="shared" si="114"/>
        <v>-8</v>
      </c>
      <c r="P1864" s="3">
        <f t="shared" si="115"/>
        <v>-94685.759999999995</v>
      </c>
    </row>
    <row r="1865" spans="1:16" x14ac:dyDescent="0.35">
      <c r="A1865" t="s">
        <v>413</v>
      </c>
      <c r="B1865" s="68" t="s">
        <v>313</v>
      </c>
      <c r="C1865" s="57">
        <v>44561</v>
      </c>
      <c r="D1865" s="17">
        <v>44561</v>
      </c>
      <c r="E1865" s="68" t="s">
        <v>498</v>
      </c>
      <c r="F1865" s="15" t="s">
        <v>499</v>
      </c>
      <c r="G1865" s="16">
        <v>19024.119999999995</v>
      </c>
      <c r="H1865" s="2">
        <v>44546</v>
      </c>
      <c r="I1865" s="17">
        <v>44561</v>
      </c>
      <c r="J1865">
        <f t="shared" si="112"/>
        <v>16</v>
      </c>
      <c r="K1865" s="2">
        <f t="shared" si="113"/>
        <v>44553.5</v>
      </c>
      <c r="L1865" s="82">
        <v>44561.5</v>
      </c>
      <c r="M1865" s="82">
        <v>44545.5</v>
      </c>
      <c r="O1865">
        <f t="shared" si="114"/>
        <v>-8</v>
      </c>
      <c r="P1865" s="3">
        <f t="shared" si="115"/>
        <v>-152192.95999999996</v>
      </c>
    </row>
    <row r="1866" spans="1:16" x14ac:dyDescent="0.35">
      <c r="A1866" t="s">
        <v>413</v>
      </c>
      <c r="B1866" s="68" t="s">
        <v>313</v>
      </c>
      <c r="C1866" s="57">
        <v>44561</v>
      </c>
      <c r="D1866" s="17">
        <v>44561</v>
      </c>
      <c r="E1866" s="68" t="s">
        <v>500</v>
      </c>
      <c r="F1866" s="15" t="s">
        <v>501</v>
      </c>
      <c r="G1866" s="16">
        <v>3899.2899999999377</v>
      </c>
      <c r="H1866" s="2">
        <v>44546</v>
      </c>
      <c r="I1866" s="17">
        <v>44561</v>
      </c>
      <c r="J1866">
        <f t="shared" ref="J1866:J1872" si="116">I1866-H1866+1</f>
        <v>16</v>
      </c>
      <c r="K1866" s="2">
        <f t="shared" ref="K1866:K1872" si="117">(H1866+I1866)/2</f>
        <v>44553.5</v>
      </c>
      <c r="L1866" s="82">
        <v>44561.5</v>
      </c>
      <c r="M1866" s="82">
        <v>44545.5</v>
      </c>
      <c r="O1866">
        <f t="shared" ref="O1866:O1872" si="118">M1866-K1866</f>
        <v>-8</v>
      </c>
      <c r="P1866" s="3">
        <f t="shared" ref="P1866:P1872" si="119">G1866*O1866</f>
        <v>-31194.319999999501</v>
      </c>
    </row>
    <row r="1867" spans="1:16" x14ac:dyDescent="0.35">
      <c r="A1867" t="s">
        <v>413</v>
      </c>
      <c r="B1867" s="68" t="s">
        <v>313</v>
      </c>
      <c r="C1867" s="57">
        <v>44561</v>
      </c>
      <c r="D1867" s="17">
        <v>44561</v>
      </c>
      <c r="E1867" s="68" t="s">
        <v>532</v>
      </c>
      <c r="F1867" s="15" t="s">
        <v>533</v>
      </c>
      <c r="G1867" s="16">
        <v>4687.79</v>
      </c>
      <c r="H1867" s="2">
        <v>44546</v>
      </c>
      <c r="I1867" s="17">
        <v>44561</v>
      </c>
      <c r="J1867">
        <f t="shared" si="116"/>
        <v>16</v>
      </c>
      <c r="K1867" s="2">
        <f t="shared" si="117"/>
        <v>44553.5</v>
      </c>
      <c r="L1867" s="82">
        <v>44561.5</v>
      </c>
      <c r="M1867" s="79">
        <v>44561.5</v>
      </c>
      <c r="N1867" s="2">
        <v>44559.5</v>
      </c>
      <c r="O1867">
        <f t="shared" si="118"/>
        <v>8</v>
      </c>
      <c r="P1867" s="3">
        <f t="shared" si="119"/>
        <v>37502.32</v>
      </c>
    </row>
    <row r="1868" spans="1:16" x14ac:dyDescent="0.35">
      <c r="A1868" t="s">
        <v>413</v>
      </c>
      <c r="B1868" s="68" t="s">
        <v>313</v>
      </c>
      <c r="C1868" s="57">
        <v>44561</v>
      </c>
      <c r="D1868" s="17">
        <v>44561</v>
      </c>
      <c r="E1868" s="68" t="s">
        <v>534</v>
      </c>
      <c r="F1868" s="15" t="s">
        <v>535</v>
      </c>
      <c r="G1868" s="16">
        <v>27437.119999999992</v>
      </c>
      <c r="H1868" s="2">
        <v>44546</v>
      </c>
      <c r="I1868" s="17">
        <v>44561</v>
      </c>
      <c r="J1868">
        <f t="shared" si="116"/>
        <v>16</v>
      </c>
      <c r="K1868" s="2">
        <f t="shared" si="117"/>
        <v>44553.5</v>
      </c>
      <c r="L1868" s="82">
        <v>44561.5</v>
      </c>
      <c r="M1868" s="79">
        <v>44561.5</v>
      </c>
      <c r="N1868" s="2">
        <v>44559.5</v>
      </c>
      <c r="O1868">
        <f t="shared" si="118"/>
        <v>8</v>
      </c>
      <c r="P1868" s="3">
        <f t="shared" si="119"/>
        <v>219496.95999999993</v>
      </c>
    </row>
    <row r="1869" spans="1:16" x14ac:dyDescent="0.35">
      <c r="A1869" t="s">
        <v>413</v>
      </c>
      <c r="B1869" s="68" t="s">
        <v>313</v>
      </c>
      <c r="C1869" s="57">
        <v>44561</v>
      </c>
      <c r="D1869" s="17">
        <v>44561</v>
      </c>
      <c r="E1869" s="68" t="s">
        <v>538</v>
      </c>
      <c r="F1869" s="15" t="s">
        <v>539</v>
      </c>
      <c r="G1869" s="16">
        <v>162.5</v>
      </c>
      <c r="H1869" s="2">
        <v>44546</v>
      </c>
      <c r="I1869" s="17">
        <v>44561</v>
      </c>
      <c r="J1869">
        <f t="shared" si="116"/>
        <v>16</v>
      </c>
      <c r="K1869" s="2">
        <f t="shared" si="117"/>
        <v>44553.5</v>
      </c>
      <c r="L1869" s="82">
        <v>44561.5</v>
      </c>
      <c r="M1869" s="79">
        <v>44561.5</v>
      </c>
      <c r="N1869" s="2">
        <v>44559.5</v>
      </c>
      <c r="O1869">
        <f t="shared" si="118"/>
        <v>8</v>
      </c>
      <c r="P1869" s="3">
        <f t="shared" si="119"/>
        <v>1300</v>
      </c>
    </row>
    <row r="1870" spans="1:16" x14ac:dyDescent="0.35">
      <c r="A1870" t="s">
        <v>413</v>
      </c>
      <c r="B1870" s="68" t="s">
        <v>313</v>
      </c>
      <c r="C1870" s="57">
        <v>44561</v>
      </c>
      <c r="D1870" s="17">
        <v>44561</v>
      </c>
      <c r="E1870" s="68" t="s">
        <v>553</v>
      </c>
      <c r="F1870" s="15" t="s">
        <v>554</v>
      </c>
      <c r="G1870" s="16">
        <v>1279.9399999999998</v>
      </c>
      <c r="H1870" s="2">
        <v>44546</v>
      </c>
      <c r="I1870" s="17">
        <v>44561</v>
      </c>
      <c r="J1870">
        <f t="shared" si="116"/>
        <v>16</v>
      </c>
      <c r="K1870" s="2">
        <f t="shared" si="117"/>
        <v>44553.5</v>
      </c>
      <c r="L1870" s="82">
        <v>44561.5</v>
      </c>
      <c r="M1870" s="79">
        <v>44561.5</v>
      </c>
      <c r="N1870" s="2">
        <v>44559.5</v>
      </c>
      <c r="O1870">
        <f t="shared" si="118"/>
        <v>8</v>
      </c>
      <c r="P1870" s="3">
        <f t="shared" si="119"/>
        <v>10239.519999999999</v>
      </c>
    </row>
    <row r="1871" spans="1:16" x14ac:dyDescent="0.35">
      <c r="A1871" t="s">
        <v>413</v>
      </c>
      <c r="B1871" s="21" t="s">
        <v>313</v>
      </c>
      <c r="C1871" s="46">
        <v>44561</v>
      </c>
      <c r="D1871" s="2">
        <v>44561</v>
      </c>
      <c r="E1871" s="68" t="s">
        <v>544</v>
      </c>
      <c r="F1871" t="s">
        <v>545</v>
      </c>
      <c r="G1871" s="3">
        <v>736.27999999999963</v>
      </c>
      <c r="H1871" s="2">
        <v>44546</v>
      </c>
      <c r="I1871" s="2">
        <v>44561</v>
      </c>
      <c r="J1871">
        <f t="shared" si="116"/>
        <v>16</v>
      </c>
      <c r="K1871" s="2">
        <f t="shared" si="117"/>
        <v>44553.5</v>
      </c>
      <c r="L1871" s="80">
        <v>44561.5</v>
      </c>
      <c r="M1871" s="79">
        <v>44579.5</v>
      </c>
      <c r="O1871">
        <f t="shared" si="118"/>
        <v>26</v>
      </c>
      <c r="P1871" s="3">
        <f t="shared" si="119"/>
        <v>19143.279999999992</v>
      </c>
    </row>
    <row r="1872" spans="1:16" x14ac:dyDescent="0.35">
      <c r="A1872" t="s">
        <v>413</v>
      </c>
      <c r="B1872" s="21" t="s">
        <v>313</v>
      </c>
      <c r="C1872" s="46">
        <v>44561</v>
      </c>
      <c r="D1872" s="2">
        <v>44561</v>
      </c>
      <c r="E1872" s="68" t="s">
        <v>544</v>
      </c>
      <c r="F1872" t="s">
        <v>546</v>
      </c>
      <c r="G1872" s="90">
        <v>63830.019999999895</v>
      </c>
      <c r="H1872" s="2">
        <v>44546</v>
      </c>
      <c r="I1872" s="2">
        <v>44561</v>
      </c>
      <c r="J1872">
        <f t="shared" si="116"/>
        <v>16</v>
      </c>
      <c r="K1872" s="2">
        <f t="shared" si="117"/>
        <v>44553.5</v>
      </c>
      <c r="L1872" s="80">
        <v>44561.5</v>
      </c>
      <c r="M1872" s="79">
        <v>44596.5</v>
      </c>
      <c r="O1872">
        <f t="shared" si="118"/>
        <v>43</v>
      </c>
      <c r="P1872" s="3">
        <f t="shared" si="119"/>
        <v>2744690.8599999957</v>
      </c>
    </row>
    <row r="1873" spans="1:16" s="101" customFormat="1" x14ac:dyDescent="0.35">
      <c r="B1873" s="99" t="s">
        <v>596</v>
      </c>
      <c r="C1873" s="103"/>
      <c r="D1873" s="103"/>
      <c r="G1873" s="102">
        <f>SUM(G10:G1872)</f>
        <v>182297340.88000056</v>
      </c>
      <c r="H1873" s="103"/>
      <c r="I1873" s="149"/>
      <c r="K1873" s="103"/>
      <c r="L1873" s="149"/>
      <c r="M1873" s="149"/>
      <c r="N1873" s="103"/>
      <c r="P1873" s="102">
        <f>SUM(P10:P1872)</f>
        <v>8759544952.8350239</v>
      </c>
    </row>
    <row r="1876" spans="1:16" s="10" customFormat="1" x14ac:dyDescent="0.35">
      <c r="A1876" s="73" t="s">
        <v>372</v>
      </c>
      <c r="B1876" s="74" t="s">
        <v>313</v>
      </c>
      <c r="C1876" s="75">
        <v>44270</v>
      </c>
      <c r="D1876" s="75">
        <v>44270</v>
      </c>
      <c r="E1876" s="74" t="s">
        <v>438</v>
      </c>
      <c r="F1876" s="74" t="s">
        <v>439</v>
      </c>
      <c r="G1876" s="76">
        <v>458.77</v>
      </c>
      <c r="H1876" s="77">
        <v>44256</v>
      </c>
      <c r="I1876" s="83">
        <v>44270</v>
      </c>
      <c r="J1876" s="73">
        <f t="shared" ref="J1876:J1881" si="120">I1876-H1876+1</f>
        <v>15</v>
      </c>
      <c r="K1876" s="77">
        <f t="shared" ref="K1876:K1881" si="121">(H1876+I1876)/2</f>
        <v>44263</v>
      </c>
      <c r="L1876" s="83">
        <v>44270</v>
      </c>
      <c r="M1876" s="83">
        <v>44270.5</v>
      </c>
      <c r="N1876" s="77"/>
      <c r="O1876" s="73">
        <f t="shared" ref="O1876:O1881" si="122">M1876-K1876</f>
        <v>7.5</v>
      </c>
      <c r="P1876" s="78">
        <f t="shared" ref="P1876:P1881" si="123">G1876*O1876</f>
        <v>3440.7749999999996</v>
      </c>
    </row>
    <row r="1877" spans="1:16" s="10" customFormat="1" x14ac:dyDescent="0.35">
      <c r="A1877" s="73" t="s">
        <v>372</v>
      </c>
      <c r="B1877" s="74" t="s">
        <v>313</v>
      </c>
      <c r="C1877" s="75">
        <v>44270</v>
      </c>
      <c r="D1877" s="75">
        <v>44270</v>
      </c>
      <c r="E1877" s="74" t="s">
        <v>430</v>
      </c>
      <c r="F1877" s="74" t="s">
        <v>431</v>
      </c>
      <c r="G1877" s="76">
        <f>1406791.02+752.5+524.23</f>
        <v>1408067.75</v>
      </c>
      <c r="H1877" s="77">
        <v>44256</v>
      </c>
      <c r="I1877" s="83">
        <v>44270</v>
      </c>
      <c r="J1877" s="73">
        <f t="shared" si="120"/>
        <v>15</v>
      </c>
      <c r="K1877" s="77">
        <f t="shared" si="121"/>
        <v>44263</v>
      </c>
      <c r="L1877" s="83">
        <v>44270</v>
      </c>
      <c r="M1877" s="83">
        <v>44270.5</v>
      </c>
      <c r="N1877" s="77"/>
      <c r="O1877" s="73">
        <f t="shared" si="122"/>
        <v>7.5</v>
      </c>
      <c r="P1877" s="78">
        <f t="shared" si="123"/>
        <v>10560508.125</v>
      </c>
    </row>
    <row r="1878" spans="1:16" s="10" customFormat="1" x14ac:dyDescent="0.35">
      <c r="A1878" s="73" t="s">
        <v>372</v>
      </c>
      <c r="B1878" s="74" t="s">
        <v>313</v>
      </c>
      <c r="C1878" s="75">
        <v>44270</v>
      </c>
      <c r="D1878" s="75">
        <v>44270</v>
      </c>
      <c r="E1878" s="74" t="s">
        <v>456</v>
      </c>
      <c r="F1878" s="74" t="s">
        <v>457</v>
      </c>
      <c r="G1878" s="76">
        <f>460564.52+183.51</f>
        <v>460748.03</v>
      </c>
      <c r="H1878" s="77">
        <v>44256</v>
      </c>
      <c r="I1878" s="83">
        <v>44270</v>
      </c>
      <c r="J1878" s="73">
        <f t="shared" si="120"/>
        <v>15</v>
      </c>
      <c r="K1878" s="77">
        <f t="shared" si="121"/>
        <v>44263</v>
      </c>
      <c r="L1878" s="83">
        <v>44270</v>
      </c>
      <c r="M1878" s="83">
        <v>44270.5</v>
      </c>
      <c r="N1878" s="77"/>
      <c r="O1878" s="73">
        <f t="shared" si="122"/>
        <v>7.5</v>
      </c>
      <c r="P1878" s="78">
        <f t="shared" si="123"/>
        <v>3455610.2250000001</v>
      </c>
    </row>
    <row r="1879" spans="1:16" s="10" customFormat="1" x14ac:dyDescent="0.35">
      <c r="A1879" s="73" t="s">
        <v>372</v>
      </c>
      <c r="B1879" s="74" t="s">
        <v>313</v>
      </c>
      <c r="C1879" s="75">
        <v>44270</v>
      </c>
      <c r="D1879" s="75">
        <v>44270</v>
      </c>
      <c r="E1879" s="74" t="s">
        <v>432</v>
      </c>
      <c r="F1879" s="74" t="s">
        <v>433</v>
      </c>
      <c r="G1879" s="76">
        <f>5472851.89+5304.72+1128.59+131.06+564.7</f>
        <v>5479980.959999999</v>
      </c>
      <c r="H1879" s="77">
        <v>44256</v>
      </c>
      <c r="I1879" s="83">
        <v>44270</v>
      </c>
      <c r="J1879" s="73">
        <f t="shared" si="120"/>
        <v>15</v>
      </c>
      <c r="K1879" s="77">
        <f t="shared" si="121"/>
        <v>44263</v>
      </c>
      <c r="L1879" s="83">
        <v>44270</v>
      </c>
      <c r="M1879" s="83">
        <v>44270.5</v>
      </c>
      <c r="N1879" s="77"/>
      <c r="O1879" s="73">
        <f t="shared" si="122"/>
        <v>7.5</v>
      </c>
      <c r="P1879" s="78">
        <f t="shared" si="123"/>
        <v>41099857.199999996</v>
      </c>
    </row>
    <row r="1880" spans="1:16" s="10" customFormat="1" x14ac:dyDescent="0.35">
      <c r="A1880" s="73" t="s">
        <v>372</v>
      </c>
      <c r="B1880" s="74" t="s">
        <v>313</v>
      </c>
      <c r="C1880" s="75">
        <v>44270</v>
      </c>
      <c r="D1880" s="75">
        <v>44270</v>
      </c>
      <c r="E1880" s="74" t="s">
        <v>434</v>
      </c>
      <c r="F1880" s="74" t="s">
        <v>435</v>
      </c>
      <c r="G1880" s="76">
        <f>8663633.42999998+4329.28+1631.96+131.06+1411.75</f>
        <v>8671137.47999998</v>
      </c>
      <c r="H1880" s="77">
        <v>44256</v>
      </c>
      <c r="I1880" s="83">
        <v>44270</v>
      </c>
      <c r="J1880" s="73">
        <f t="shared" si="120"/>
        <v>15</v>
      </c>
      <c r="K1880" s="77">
        <f t="shared" si="121"/>
        <v>44263</v>
      </c>
      <c r="L1880" s="83">
        <v>44270</v>
      </c>
      <c r="M1880" s="83">
        <v>44270.5</v>
      </c>
      <c r="N1880" s="77"/>
      <c r="O1880" s="73">
        <f t="shared" si="122"/>
        <v>7.5</v>
      </c>
      <c r="P1880" s="78">
        <f t="shared" si="123"/>
        <v>65033531.099999852</v>
      </c>
    </row>
    <row r="1881" spans="1:16" s="10" customFormat="1" x14ac:dyDescent="0.35">
      <c r="A1881" s="73" t="s">
        <v>372</v>
      </c>
      <c r="B1881" s="74" t="s">
        <v>313</v>
      </c>
      <c r="C1881" s="75">
        <v>44270</v>
      </c>
      <c r="D1881" s="75">
        <v>44270</v>
      </c>
      <c r="E1881" s="74" t="s">
        <v>438</v>
      </c>
      <c r="F1881" s="74" t="s">
        <v>439</v>
      </c>
      <c r="G1881" s="76">
        <v>1265348.720000003</v>
      </c>
      <c r="H1881" s="77">
        <v>44256</v>
      </c>
      <c r="I1881" s="83">
        <v>44270</v>
      </c>
      <c r="J1881" s="73">
        <f t="shared" si="120"/>
        <v>15</v>
      </c>
      <c r="K1881" s="77">
        <f t="shared" si="121"/>
        <v>44263</v>
      </c>
      <c r="L1881" s="83">
        <v>44270</v>
      </c>
      <c r="M1881" s="83">
        <v>44270.5</v>
      </c>
      <c r="N1881" s="77"/>
      <c r="O1881" s="73">
        <f t="shared" si="122"/>
        <v>7.5</v>
      </c>
      <c r="P1881" s="78">
        <f t="shared" si="123"/>
        <v>9490115.4000000227</v>
      </c>
    </row>
    <row r="1882" spans="1:16" x14ac:dyDescent="0.35">
      <c r="G1882" s="148"/>
      <c r="P1882" s="91"/>
    </row>
    <row r="1883" spans="1:16" x14ac:dyDescent="0.35">
      <c r="B1883" s="99" t="s">
        <v>601</v>
      </c>
      <c r="G1883" s="131">
        <f>-SUM(G1876:G1881)</f>
        <v>-17285741.709999982</v>
      </c>
      <c r="H1883" s="2">
        <v>44256</v>
      </c>
      <c r="I1883" s="79">
        <v>44270</v>
      </c>
      <c r="J1883" s="152">
        <f>I1883-H1883+1</f>
        <v>15</v>
      </c>
      <c r="P1883" s="131">
        <f>-SUM(P1876:P1881)</f>
        <v>-129643062.82499987</v>
      </c>
    </row>
    <row r="1884" spans="1:16" x14ac:dyDescent="0.35">
      <c r="B1884" s="99" t="s">
        <v>602</v>
      </c>
      <c r="G1884" s="133">
        <f>G306+G307+G308+G314+G315+G316+G322+G323+G324+G335+G336+G337+G343+G344+G345+G346+G347+G348+G349+G356+G357+G358+G359+G361</f>
        <v>4683900.5599999949</v>
      </c>
      <c r="H1884" s="2">
        <v>44256</v>
      </c>
      <c r="I1884" s="79">
        <v>44270</v>
      </c>
      <c r="J1884" s="152">
        <f t="shared" ref="J1884:J1885" si="124">I1884-H1884+1</f>
        <v>15</v>
      </c>
      <c r="P1884" s="133">
        <f>P306+P307+P308+P314+P315+P316+P322+P323+P324+P335+P336+P337+P343+P344+P345+P346+P347+P348+P349+P356+P357+P358+P359+P361</f>
        <v>37471204.479999959</v>
      </c>
    </row>
    <row r="1885" spans="1:16" x14ac:dyDescent="0.35">
      <c r="B1885" s="99" t="s">
        <v>605</v>
      </c>
      <c r="G1885" s="102">
        <f>-G1883-G1884</f>
        <v>12601841.149999987</v>
      </c>
      <c r="H1885" s="2">
        <v>43831</v>
      </c>
      <c r="I1885" s="79">
        <v>44196</v>
      </c>
      <c r="J1885" s="152">
        <f t="shared" si="124"/>
        <v>366</v>
      </c>
      <c r="P1885" s="102">
        <f>-P1883-P1884</f>
        <v>92171858.344999909</v>
      </c>
    </row>
    <row r="1887" spans="1:16" s="101" customFormat="1" x14ac:dyDescent="0.35">
      <c r="B1887" s="109" t="s">
        <v>586</v>
      </c>
      <c r="C1887" s="111"/>
      <c r="D1887" s="111"/>
      <c r="E1887" s="109"/>
      <c r="F1887" s="109"/>
      <c r="G1887" s="110">
        <f>G1873+G1883+G1884+G1885</f>
        <v>182297340.88000056</v>
      </c>
      <c r="H1887" s="111"/>
      <c r="I1887" s="153"/>
      <c r="J1887" s="109"/>
      <c r="K1887" s="111"/>
      <c r="L1887" s="153"/>
      <c r="M1887" s="153"/>
      <c r="N1887" s="111"/>
      <c r="O1887" s="109"/>
      <c r="P1887" s="110">
        <f>P1873+P1883+P1884+P1885</f>
        <v>8759544952.835022</v>
      </c>
    </row>
    <row r="1888" spans="1:16" s="101" customFormat="1" x14ac:dyDescent="0.35">
      <c r="B1888" s="109" t="s">
        <v>587</v>
      </c>
      <c r="C1888" s="111"/>
      <c r="D1888" s="111"/>
      <c r="E1888" s="109"/>
      <c r="F1888" s="109"/>
      <c r="G1888" s="110">
        <f>G1887-G1885</f>
        <v>169695499.73000059</v>
      </c>
      <c r="H1888" s="111"/>
      <c r="I1888" s="153"/>
      <c r="J1888" s="109"/>
      <c r="K1888" s="111"/>
      <c r="L1888" s="153"/>
      <c r="M1888" s="153"/>
      <c r="N1888" s="111"/>
      <c r="O1888" s="109"/>
      <c r="P1888" s="110">
        <f>P1887-P1885</f>
        <v>8667373094.4900227</v>
      </c>
    </row>
  </sheetData>
  <autoFilter ref="A9:W1873" xr:uid="{5E514585-8FCB-4F35-BA8F-96324DE510C9}"/>
  <mergeCells count="1">
    <mergeCell ref="H8:I8"/>
  </mergeCells>
  <printOptions horizontalCentered="1"/>
  <pageMargins left="0" right="0" top="0.75" bottom="0.75" header="0.3" footer="0.3"/>
  <pageSetup scale="50" orientation="landscape" r:id="rId1"/>
  <headerFooter>
    <oddHeader>&amp;R&amp;"Times New Roman,Bold"KyPSC Case No. 2022-00372
AG-DR-01-096 Attach 14
Page &amp;P of &amp;N</oddHeader>
    <oddFooter>&amp;R&amp;F 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DA6FE-CE47-4ABE-9275-9EDDFB1EDA94}">
  <dimension ref="A2:S5707"/>
  <sheetViews>
    <sheetView tabSelected="1" workbookViewId="0"/>
  </sheetViews>
  <sheetFormatPr defaultColWidth="8.81640625" defaultRowHeight="14.5" x14ac:dyDescent="0.35"/>
  <cols>
    <col min="1" max="1" width="4.453125" customWidth="1"/>
    <col min="2" max="2" width="33.453125" customWidth="1"/>
    <col min="3" max="3" width="17.54296875" style="23" customWidth="1"/>
    <col min="4" max="4" width="13.1796875" customWidth="1"/>
    <col min="5" max="5" width="30.54296875" customWidth="1"/>
    <col min="6" max="6" width="10.54296875" customWidth="1"/>
    <col min="7" max="7" width="12.54296875" style="3" customWidth="1"/>
    <col min="8" max="8" width="18.453125" style="23" bestFit="1" customWidth="1"/>
    <col min="9" max="9" width="17.7265625" style="23" bestFit="1" customWidth="1"/>
    <col min="10" max="10" width="7.453125" customWidth="1"/>
    <col min="11" max="11" width="17.54296875" style="2" customWidth="1"/>
    <col min="12" max="12" width="19.453125" style="23" customWidth="1"/>
    <col min="13" max="14" width="16.54296875" style="23" bestFit="1" customWidth="1"/>
    <col min="15" max="15" width="6.81640625" customWidth="1"/>
    <col min="16" max="16" width="12.81640625" customWidth="1"/>
  </cols>
  <sheetData>
    <row r="2" spans="1:19" x14ac:dyDescent="0.35">
      <c r="B2" s="30" t="s">
        <v>606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</row>
    <row r="3" spans="1:19" x14ac:dyDescent="0.35">
      <c r="B3" s="30" t="s">
        <v>308</v>
      </c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</row>
    <row r="4" spans="1:19" x14ac:dyDescent="0.35">
      <c r="B4" s="30" t="s">
        <v>18</v>
      </c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</row>
    <row r="5" spans="1:19" x14ac:dyDescent="0.35">
      <c r="A5" s="92"/>
      <c r="B5" s="92"/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</row>
    <row r="6" spans="1:19" x14ac:dyDescent="0.35">
      <c r="A6" s="92"/>
      <c r="B6" s="92"/>
      <c r="C6" s="92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</row>
    <row r="7" spans="1:19" x14ac:dyDescent="0.35">
      <c r="A7" s="92"/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</row>
    <row r="9" spans="1:19" s="154" customFormat="1" ht="43.5" x14ac:dyDescent="0.35">
      <c r="A9" s="154" t="s">
        <v>71</v>
      </c>
      <c r="B9" s="155" t="s">
        <v>72</v>
      </c>
      <c r="C9" s="156" t="s">
        <v>73</v>
      </c>
      <c r="D9" s="155" t="s">
        <v>74</v>
      </c>
      <c r="E9" s="155" t="s">
        <v>75</v>
      </c>
      <c r="F9" s="155" t="s">
        <v>76</v>
      </c>
      <c r="G9" s="157" t="s">
        <v>77</v>
      </c>
      <c r="H9" s="156" t="s">
        <v>78</v>
      </c>
      <c r="I9" s="156" t="s">
        <v>79</v>
      </c>
      <c r="J9" s="158" t="s">
        <v>22</v>
      </c>
      <c r="K9" s="156" t="s">
        <v>80</v>
      </c>
      <c r="L9" s="156" t="s">
        <v>73</v>
      </c>
      <c r="M9" s="156" t="s">
        <v>81</v>
      </c>
      <c r="N9" s="156" t="s">
        <v>82</v>
      </c>
      <c r="O9" s="154" t="s">
        <v>83</v>
      </c>
      <c r="P9" s="159" t="s">
        <v>84</v>
      </c>
    </row>
    <row r="10" spans="1:19" x14ac:dyDescent="0.35">
      <c r="A10" t="s">
        <v>85</v>
      </c>
      <c r="B10" s="21" t="s">
        <v>86</v>
      </c>
      <c r="C10" s="22">
        <v>44211</v>
      </c>
      <c r="D10" t="s">
        <v>87</v>
      </c>
      <c r="E10" t="s">
        <v>88</v>
      </c>
      <c r="F10" s="21" t="s">
        <v>89</v>
      </c>
      <c r="G10" s="3">
        <v>350.59</v>
      </c>
      <c r="H10" s="22">
        <v>44192</v>
      </c>
      <c r="I10" s="23">
        <v>44205</v>
      </c>
      <c r="J10">
        <f>I10-H10+1</f>
        <v>14</v>
      </c>
      <c r="K10" s="2">
        <f>(H10+I10)/2</f>
        <v>44198.5</v>
      </c>
      <c r="L10" s="22">
        <v>44211.5</v>
      </c>
      <c r="M10" s="22">
        <v>44215.5</v>
      </c>
      <c r="N10" s="22">
        <v>44211.5</v>
      </c>
      <c r="O10">
        <f>N10-K10</f>
        <v>13</v>
      </c>
      <c r="P10" s="3">
        <f>O10*G10</f>
        <v>4557.67</v>
      </c>
    </row>
    <row r="11" spans="1:19" x14ac:dyDescent="0.35">
      <c r="A11" t="s">
        <v>85</v>
      </c>
      <c r="B11" s="21" t="s">
        <v>86</v>
      </c>
      <c r="C11" s="22">
        <v>44211</v>
      </c>
      <c r="D11" t="s">
        <v>90</v>
      </c>
      <c r="E11" t="s">
        <v>91</v>
      </c>
      <c r="F11" s="21" t="s">
        <v>89</v>
      </c>
      <c r="G11" s="3">
        <v>24.71</v>
      </c>
      <c r="H11" s="22">
        <v>44192</v>
      </c>
      <c r="I11" s="23">
        <v>44205</v>
      </c>
      <c r="J11">
        <f t="shared" ref="J11:J74" si="0">I11-H11+1</f>
        <v>14</v>
      </c>
      <c r="K11" s="2">
        <f t="shared" ref="K11:K74" si="1">(H11+I11)/2</f>
        <v>44198.5</v>
      </c>
      <c r="L11" s="22">
        <v>44211.5</v>
      </c>
      <c r="M11" s="22">
        <v>44215.5</v>
      </c>
      <c r="N11" s="22">
        <v>44211.5</v>
      </c>
      <c r="O11">
        <f t="shared" ref="O11:O74" si="2">N11-K11</f>
        <v>13</v>
      </c>
      <c r="P11" s="3">
        <f t="shared" ref="P11:P74" si="3">O11*G11</f>
        <v>321.23</v>
      </c>
    </row>
    <row r="12" spans="1:19" x14ac:dyDescent="0.35">
      <c r="A12" t="s">
        <v>85</v>
      </c>
      <c r="B12" s="21" t="s">
        <v>86</v>
      </c>
      <c r="C12" s="22">
        <v>44211</v>
      </c>
      <c r="D12" t="s">
        <v>92</v>
      </c>
      <c r="E12" t="s">
        <v>93</v>
      </c>
      <c r="F12" s="21" t="s">
        <v>89</v>
      </c>
      <c r="G12" s="3">
        <v>24.71</v>
      </c>
      <c r="H12" s="22">
        <v>44192</v>
      </c>
      <c r="I12" s="23">
        <v>44205</v>
      </c>
      <c r="J12">
        <f t="shared" si="0"/>
        <v>14</v>
      </c>
      <c r="K12" s="2">
        <f t="shared" si="1"/>
        <v>44198.5</v>
      </c>
      <c r="L12" s="22">
        <v>44211.5</v>
      </c>
      <c r="M12" s="22">
        <v>44215.5</v>
      </c>
      <c r="N12" s="22">
        <v>44211.5</v>
      </c>
      <c r="O12">
        <f t="shared" si="2"/>
        <v>13</v>
      </c>
      <c r="P12" s="3">
        <f t="shared" si="3"/>
        <v>321.23</v>
      </c>
    </row>
    <row r="13" spans="1:19" x14ac:dyDescent="0.35">
      <c r="A13" t="s">
        <v>85</v>
      </c>
      <c r="B13" s="21" t="s">
        <v>86</v>
      </c>
      <c r="C13" s="22">
        <v>44211</v>
      </c>
      <c r="D13" t="s">
        <v>94</v>
      </c>
      <c r="E13" t="s">
        <v>95</v>
      </c>
      <c r="F13" s="21" t="s">
        <v>89</v>
      </c>
      <c r="G13" s="3">
        <v>105.67</v>
      </c>
      <c r="H13" s="22">
        <v>44192</v>
      </c>
      <c r="I13" s="23">
        <v>44205</v>
      </c>
      <c r="J13">
        <f t="shared" si="0"/>
        <v>14</v>
      </c>
      <c r="K13" s="2">
        <f t="shared" si="1"/>
        <v>44198.5</v>
      </c>
      <c r="L13" s="22">
        <v>44211.5</v>
      </c>
      <c r="M13" s="22">
        <v>44215.5</v>
      </c>
      <c r="N13" s="22">
        <v>44211.5</v>
      </c>
      <c r="O13">
        <f t="shared" si="2"/>
        <v>13</v>
      </c>
      <c r="P13" s="3">
        <f t="shared" si="3"/>
        <v>1373.71</v>
      </c>
    </row>
    <row r="14" spans="1:19" x14ac:dyDescent="0.35">
      <c r="A14" t="s">
        <v>85</v>
      </c>
      <c r="B14" s="21" t="s">
        <v>86</v>
      </c>
      <c r="C14" s="22">
        <v>44211</v>
      </c>
      <c r="D14" t="s">
        <v>96</v>
      </c>
      <c r="E14" t="s">
        <v>97</v>
      </c>
      <c r="F14" s="21" t="s">
        <v>89</v>
      </c>
      <c r="G14" s="3">
        <v>105.67</v>
      </c>
      <c r="H14" s="22">
        <v>44192</v>
      </c>
      <c r="I14" s="23">
        <v>44205</v>
      </c>
      <c r="J14">
        <f t="shared" si="0"/>
        <v>14</v>
      </c>
      <c r="K14" s="2">
        <f t="shared" si="1"/>
        <v>44198.5</v>
      </c>
      <c r="L14" s="22">
        <v>44211.5</v>
      </c>
      <c r="M14" s="22">
        <v>44215.5</v>
      </c>
      <c r="N14" s="22">
        <v>44211.5</v>
      </c>
      <c r="O14">
        <f t="shared" si="2"/>
        <v>13</v>
      </c>
      <c r="P14" s="3">
        <f t="shared" si="3"/>
        <v>1373.71</v>
      </c>
    </row>
    <row r="15" spans="1:19" x14ac:dyDescent="0.35">
      <c r="A15" t="s">
        <v>85</v>
      </c>
      <c r="B15" s="21" t="s">
        <v>86</v>
      </c>
      <c r="C15" s="22">
        <v>44211</v>
      </c>
      <c r="D15" t="s">
        <v>87</v>
      </c>
      <c r="E15" t="s">
        <v>88</v>
      </c>
      <c r="F15" s="21" t="s">
        <v>89</v>
      </c>
      <c r="G15" s="3">
        <v>69646.650000000009</v>
      </c>
      <c r="H15" s="22">
        <v>44192</v>
      </c>
      <c r="I15" s="23">
        <v>44205</v>
      </c>
      <c r="J15">
        <f t="shared" si="0"/>
        <v>14</v>
      </c>
      <c r="K15" s="2">
        <f t="shared" si="1"/>
        <v>44198.5</v>
      </c>
      <c r="L15" s="22">
        <v>44211.5</v>
      </c>
      <c r="M15" s="22">
        <v>44215.5</v>
      </c>
      <c r="N15" s="22">
        <v>44211.5</v>
      </c>
      <c r="O15">
        <f t="shared" si="2"/>
        <v>13</v>
      </c>
      <c r="P15" s="3">
        <f t="shared" si="3"/>
        <v>905406.45000000007</v>
      </c>
    </row>
    <row r="16" spans="1:19" x14ac:dyDescent="0.35">
      <c r="A16" t="s">
        <v>85</v>
      </c>
      <c r="B16" s="21" t="s">
        <v>86</v>
      </c>
      <c r="C16" s="22">
        <v>44211</v>
      </c>
      <c r="D16" t="s">
        <v>90</v>
      </c>
      <c r="E16" t="s">
        <v>91</v>
      </c>
      <c r="F16" s="21" t="s">
        <v>89</v>
      </c>
      <c r="G16" s="3">
        <v>7655.8999999999987</v>
      </c>
      <c r="H16" s="22">
        <v>44192</v>
      </c>
      <c r="I16" s="23">
        <v>44205</v>
      </c>
      <c r="J16">
        <f t="shared" si="0"/>
        <v>14</v>
      </c>
      <c r="K16" s="2">
        <f t="shared" si="1"/>
        <v>44198.5</v>
      </c>
      <c r="L16" s="22">
        <v>44211.5</v>
      </c>
      <c r="M16" s="22">
        <v>44215.5</v>
      </c>
      <c r="N16" s="22">
        <v>44211.5</v>
      </c>
      <c r="O16">
        <f t="shared" si="2"/>
        <v>13</v>
      </c>
      <c r="P16" s="3">
        <f t="shared" si="3"/>
        <v>99526.699999999983</v>
      </c>
    </row>
    <row r="17" spans="1:16" x14ac:dyDescent="0.35">
      <c r="A17" t="s">
        <v>85</v>
      </c>
      <c r="B17" s="21" t="s">
        <v>86</v>
      </c>
      <c r="C17" s="22">
        <v>44211</v>
      </c>
      <c r="D17" t="s">
        <v>92</v>
      </c>
      <c r="E17" t="s">
        <v>93</v>
      </c>
      <c r="F17" s="21" t="s">
        <v>89</v>
      </c>
      <c r="G17" s="3">
        <v>7655.8999999999987</v>
      </c>
      <c r="H17" s="22">
        <v>44192</v>
      </c>
      <c r="I17" s="23">
        <v>44205</v>
      </c>
      <c r="J17">
        <f t="shared" si="0"/>
        <v>14</v>
      </c>
      <c r="K17" s="2">
        <f t="shared" si="1"/>
        <v>44198.5</v>
      </c>
      <c r="L17" s="22">
        <v>44211.5</v>
      </c>
      <c r="M17" s="22">
        <v>44215.5</v>
      </c>
      <c r="N17" s="22">
        <v>44211.5</v>
      </c>
      <c r="O17">
        <f t="shared" si="2"/>
        <v>13</v>
      </c>
      <c r="P17" s="3">
        <f t="shared" si="3"/>
        <v>99526.699999999983</v>
      </c>
    </row>
    <row r="18" spans="1:16" x14ac:dyDescent="0.35">
      <c r="A18" t="s">
        <v>85</v>
      </c>
      <c r="B18" s="21" t="s">
        <v>86</v>
      </c>
      <c r="C18" s="22">
        <v>44211</v>
      </c>
      <c r="D18" t="s">
        <v>94</v>
      </c>
      <c r="E18" t="s">
        <v>95</v>
      </c>
      <c r="F18" s="21" t="s">
        <v>89</v>
      </c>
      <c r="G18" s="3">
        <v>32735.560000000005</v>
      </c>
      <c r="H18" s="22">
        <v>44192</v>
      </c>
      <c r="I18" s="23">
        <v>44205</v>
      </c>
      <c r="J18">
        <f t="shared" si="0"/>
        <v>14</v>
      </c>
      <c r="K18" s="2">
        <f t="shared" si="1"/>
        <v>44198.5</v>
      </c>
      <c r="L18" s="22">
        <v>44211.5</v>
      </c>
      <c r="M18" s="22">
        <v>44215.5</v>
      </c>
      <c r="N18" s="22">
        <v>44211.5</v>
      </c>
      <c r="O18">
        <f t="shared" si="2"/>
        <v>13</v>
      </c>
      <c r="P18" s="3">
        <f t="shared" si="3"/>
        <v>425562.28000000009</v>
      </c>
    </row>
    <row r="19" spans="1:16" x14ac:dyDescent="0.35">
      <c r="A19" t="s">
        <v>85</v>
      </c>
      <c r="B19" s="21" t="s">
        <v>86</v>
      </c>
      <c r="C19" s="22">
        <v>44211</v>
      </c>
      <c r="D19" t="s">
        <v>96</v>
      </c>
      <c r="E19" t="s">
        <v>97</v>
      </c>
      <c r="F19" s="21" t="s">
        <v>89</v>
      </c>
      <c r="G19" s="3">
        <v>32735.560000000005</v>
      </c>
      <c r="H19" s="22">
        <v>44192</v>
      </c>
      <c r="I19" s="23">
        <v>44205</v>
      </c>
      <c r="J19">
        <f t="shared" si="0"/>
        <v>14</v>
      </c>
      <c r="K19" s="2">
        <f t="shared" si="1"/>
        <v>44198.5</v>
      </c>
      <c r="L19" s="22">
        <v>44211.5</v>
      </c>
      <c r="M19" s="22">
        <v>44215.5</v>
      </c>
      <c r="N19" s="22">
        <v>44211.5</v>
      </c>
      <c r="O19">
        <f t="shared" si="2"/>
        <v>13</v>
      </c>
      <c r="P19" s="3">
        <f t="shared" si="3"/>
        <v>425562.28000000009</v>
      </c>
    </row>
    <row r="20" spans="1:16" x14ac:dyDescent="0.35">
      <c r="A20" t="s">
        <v>85</v>
      </c>
      <c r="B20" s="21" t="s">
        <v>98</v>
      </c>
      <c r="C20" s="22">
        <v>44211</v>
      </c>
      <c r="D20" t="s">
        <v>99</v>
      </c>
      <c r="E20" t="s">
        <v>100</v>
      </c>
      <c r="F20" s="21" t="s">
        <v>101</v>
      </c>
      <c r="G20" s="3">
        <v>39.33</v>
      </c>
      <c r="H20" s="22">
        <v>44193</v>
      </c>
      <c r="I20" s="23">
        <v>44206</v>
      </c>
      <c r="J20">
        <f t="shared" si="0"/>
        <v>14</v>
      </c>
      <c r="K20" s="2">
        <f t="shared" si="1"/>
        <v>44199.5</v>
      </c>
      <c r="L20" s="22">
        <v>44211.5</v>
      </c>
      <c r="M20" s="22">
        <v>44215.5</v>
      </c>
      <c r="N20" s="22">
        <v>44211.5</v>
      </c>
      <c r="O20">
        <f t="shared" si="2"/>
        <v>12</v>
      </c>
      <c r="P20" s="3">
        <f t="shared" si="3"/>
        <v>471.96</v>
      </c>
    </row>
    <row r="21" spans="1:16" x14ac:dyDescent="0.35">
      <c r="A21" t="s">
        <v>85</v>
      </c>
      <c r="B21" s="21" t="s">
        <v>98</v>
      </c>
      <c r="C21" s="22">
        <v>44211</v>
      </c>
      <c r="D21" t="s">
        <v>99</v>
      </c>
      <c r="E21" t="s">
        <v>100</v>
      </c>
      <c r="F21" s="21" t="s">
        <v>102</v>
      </c>
      <c r="G21" s="3">
        <v>39.909999999999997</v>
      </c>
      <c r="H21" s="22">
        <v>44193</v>
      </c>
      <c r="I21" s="23">
        <v>44206</v>
      </c>
      <c r="J21">
        <f t="shared" si="0"/>
        <v>14</v>
      </c>
      <c r="K21" s="2">
        <f t="shared" si="1"/>
        <v>44199.5</v>
      </c>
      <c r="L21" s="22">
        <v>44211.5</v>
      </c>
      <c r="M21" s="22">
        <v>44215.5</v>
      </c>
      <c r="N21" s="22">
        <v>44211.5</v>
      </c>
      <c r="O21">
        <f t="shared" si="2"/>
        <v>12</v>
      </c>
      <c r="P21" s="3">
        <f t="shared" si="3"/>
        <v>478.91999999999996</v>
      </c>
    </row>
    <row r="22" spans="1:16" x14ac:dyDescent="0.35">
      <c r="A22" t="s">
        <v>85</v>
      </c>
      <c r="B22" s="21" t="s">
        <v>98</v>
      </c>
      <c r="C22" s="22">
        <v>44211</v>
      </c>
      <c r="D22" t="s">
        <v>99</v>
      </c>
      <c r="E22" t="s">
        <v>100</v>
      </c>
      <c r="F22" s="21" t="s">
        <v>103</v>
      </c>
      <c r="G22" s="3">
        <v>180.56</v>
      </c>
      <c r="H22" s="22">
        <v>44193</v>
      </c>
      <c r="I22" s="23">
        <v>44206</v>
      </c>
      <c r="J22">
        <f t="shared" si="0"/>
        <v>14</v>
      </c>
      <c r="K22" s="2">
        <f t="shared" si="1"/>
        <v>44199.5</v>
      </c>
      <c r="L22" s="22">
        <v>44211.5</v>
      </c>
      <c r="M22" s="22">
        <v>44215.5</v>
      </c>
      <c r="N22" s="22">
        <v>44211.5</v>
      </c>
      <c r="O22">
        <f t="shared" si="2"/>
        <v>12</v>
      </c>
      <c r="P22" s="3">
        <f t="shared" si="3"/>
        <v>2166.7200000000003</v>
      </c>
    </row>
    <row r="23" spans="1:16" x14ac:dyDescent="0.35">
      <c r="A23" t="s">
        <v>85</v>
      </c>
      <c r="B23" s="21" t="s">
        <v>98</v>
      </c>
      <c r="C23" s="22">
        <v>44211</v>
      </c>
      <c r="D23" t="s">
        <v>104</v>
      </c>
      <c r="E23" t="s">
        <v>105</v>
      </c>
      <c r="F23" s="21" t="s">
        <v>106</v>
      </c>
      <c r="G23" s="3">
        <v>108.50999999999999</v>
      </c>
      <c r="H23" s="22">
        <v>44193</v>
      </c>
      <c r="I23" s="23">
        <v>44206</v>
      </c>
      <c r="J23">
        <f t="shared" si="0"/>
        <v>14</v>
      </c>
      <c r="K23" s="2">
        <f t="shared" si="1"/>
        <v>44199.5</v>
      </c>
      <c r="L23" s="22">
        <v>44211.5</v>
      </c>
      <c r="M23" s="22">
        <v>44215.5</v>
      </c>
      <c r="N23" s="22">
        <v>44211.5</v>
      </c>
      <c r="O23">
        <f t="shared" si="2"/>
        <v>12</v>
      </c>
      <c r="P23" s="3">
        <f t="shared" si="3"/>
        <v>1302.1199999999999</v>
      </c>
    </row>
    <row r="24" spans="1:16" x14ac:dyDescent="0.35">
      <c r="A24" t="s">
        <v>85</v>
      </c>
      <c r="B24" s="21" t="s">
        <v>98</v>
      </c>
      <c r="C24" s="22">
        <v>44211</v>
      </c>
      <c r="D24" t="s">
        <v>107</v>
      </c>
      <c r="E24" t="s">
        <v>108</v>
      </c>
      <c r="F24" s="21" t="s">
        <v>101</v>
      </c>
      <c r="G24" s="3">
        <v>1291.75</v>
      </c>
      <c r="H24" s="22">
        <v>44193</v>
      </c>
      <c r="I24" s="23">
        <v>44206</v>
      </c>
      <c r="J24">
        <f t="shared" si="0"/>
        <v>14</v>
      </c>
      <c r="K24" s="2">
        <f t="shared" si="1"/>
        <v>44199.5</v>
      </c>
      <c r="L24" s="22">
        <v>44211.5</v>
      </c>
      <c r="M24" s="22">
        <v>44215.5</v>
      </c>
      <c r="N24" s="22">
        <v>44211.5</v>
      </c>
      <c r="O24">
        <f t="shared" si="2"/>
        <v>12</v>
      </c>
      <c r="P24" s="3">
        <f t="shared" si="3"/>
        <v>15501</v>
      </c>
    </row>
    <row r="25" spans="1:16" x14ac:dyDescent="0.35">
      <c r="A25" t="s">
        <v>85</v>
      </c>
      <c r="B25" s="21" t="s">
        <v>98</v>
      </c>
      <c r="C25" s="22">
        <v>44211</v>
      </c>
      <c r="D25" t="s">
        <v>99</v>
      </c>
      <c r="E25" t="s">
        <v>100</v>
      </c>
      <c r="F25" s="21" t="s">
        <v>101</v>
      </c>
      <c r="G25" s="3">
        <v>29779.510000000006</v>
      </c>
      <c r="H25" s="22">
        <v>44193</v>
      </c>
      <c r="I25" s="23">
        <v>44206</v>
      </c>
      <c r="J25">
        <f t="shared" si="0"/>
        <v>14</v>
      </c>
      <c r="K25" s="2">
        <f t="shared" si="1"/>
        <v>44199.5</v>
      </c>
      <c r="L25" s="22">
        <v>44211.5</v>
      </c>
      <c r="M25" s="22">
        <v>44215.5</v>
      </c>
      <c r="N25" s="22">
        <v>44211.5</v>
      </c>
      <c r="O25">
        <f t="shared" si="2"/>
        <v>12</v>
      </c>
      <c r="P25" s="3">
        <f t="shared" si="3"/>
        <v>357354.12000000005</v>
      </c>
    </row>
    <row r="26" spans="1:16" x14ac:dyDescent="0.35">
      <c r="A26" t="s">
        <v>85</v>
      </c>
      <c r="B26" s="21" t="s">
        <v>98</v>
      </c>
      <c r="C26" s="22">
        <v>44211</v>
      </c>
      <c r="D26" t="s">
        <v>99</v>
      </c>
      <c r="E26" t="s">
        <v>100</v>
      </c>
      <c r="F26" s="21" t="s">
        <v>102</v>
      </c>
      <c r="G26" s="3">
        <v>20138.270000000004</v>
      </c>
      <c r="H26" s="22">
        <v>44193</v>
      </c>
      <c r="I26" s="23">
        <v>44206</v>
      </c>
      <c r="J26">
        <f t="shared" si="0"/>
        <v>14</v>
      </c>
      <c r="K26" s="2">
        <f t="shared" si="1"/>
        <v>44199.5</v>
      </c>
      <c r="L26" s="22">
        <v>44211.5</v>
      </c>
      <c r="M26" s="22">
        <v>44215.5</v>
      </c>
      <c r="N26" s="22">
        <v>44211.5</v>
      </c>
      <c r="O26">
        <f t="shared" si="2"/>
        <v>12</v>
      </c>
      <c r="P26" s="3">
        <f t="shared" si="3"/>
        <v>241659.24000000005</v>
      </c>
    </row>
    <row r="27" spans="1:16" x14ac:dyDescent="0.35">
      <c r="A27" t="s">
        <v>85</v>
      </c>
      <c r="B27" s="21" t="s">
        <v>98</v>
      </c>
      <c r="C27" s="22">
        <v>44211</v>
      </c>
      <c r="D27" t="s">
        <v>87</v>
      </c>
      <c r="E27" t="s">
        <v>88</v>
      </c>
      <c r="F27" s="21" t="s">
        <v>89</v>
      </c>
      <c r="G27" s="3">
        <v>582.34999999999991</v>
      </c>
      <c r="H27" s="22">
        <v>44193</v>
      </c>
      <c r="I27" s="23">
        <v>44206</v>
      </c>
      <c r="J27">
        <f t="shared" si="0"/>
        <v>14</v>
      </c>
      <c r="K27" s="2">
        <f t="shared" si="1"/>
        <v>44199.5</v>
      </c>
      <c r="L27" s="22">
        <v>44211.5</v>
      </c>
      <c r="M27" s="22">
        <v>44215.5</v>
      </c>
      <c r="N27" s="22">
        <v>44211.5</v>
      </c>
      <c r="O27">
        <f t="shared" si="2"/>
        <v>12</v>
      </c>
      <c r="P27" s="3">
        <f t="shared" si="3"/>
        <v>6988.1999999999989</v>
      </c>
    </row>
    <row r="28" spans="1:16" x14ac:dyDescent="0.35">
      <c r="A28" t="s">
        <v>85</v>
      </c>
      <c r="B28" s="21" t="s">
        <v>98</v>
      </c>
      <c r="C28" s="22">
        <v>44211</v>
      </c>
      <c r="D28" t="s">
        <v>90</v>
      </c>
      <c r="E28" t="s">
        <v>91</v>
      </c>
      <c r="F28" s="21" t="s">
        <v>89</v>
      </c>
      <c r="G28" s="3">
        <v>136.84000000000003</v>
      </c>
      <c r="H28" s="22">
        <v>44193</v>
      </c>
      <c r="I28" s="23">
        <v>44206</v>
      </c>
      <c r="J28">
        <f t="shared" si="0"/>
        <v>14</v>
      </c>
      <c r="K28" s="2">
        <f t="shared" si="1"/>
        <v>44199.5</v>
      </c>
      <c r="L28" s="22">
        <v>44211.5</v>
      </c>
      <c r="M28" s="22">
        <v>44215.5</v>
      </c>
      <c r="N28" s="22">
        <v>44211.5</v>
      </c>
      <c r="O28">
        <f t="shared" si="2"/>
        <v>12</v>
      </c>
      <c r="P28" s="3">
        <f t="shared" si="3"/>
        <v>1642.0800000000004</v>
      </c>
    </row>
    <row r="29" spans="1:16" x14ac:dyDescent="0.35">
      <c r="A29" t="s">
        <v>85</v>
      </c>
      <c r="B29" s="21" t="s">
        <v>98</v>
      </c>
      <c r="C29" s="22">
        <v>44211</v>
      </c>
      <c r="D29" t="s">
        <v>92</v>
      </c>
      <c r="E29" t="s">
        <v>93</v>
      </c>
      <c r="F29" s="21" t="s">
        <v>89</v>
      </c>
      <c r="G29" s="3">
        <v>136.84000000000003</v>
      </c>
      <c r="H29" s="22">
        <v>44193</v>
      </c>
      <c r="I29" s="23">
        <v>44206</v>
      </c>
      <c r="J29">
        <f t="shared" si="0"/>
        <v>14</v>
      </c>
      <c r="K29" s="2">
        <f t="shared" si="1"/>
        <v>44199.5</v>
      </c>
      <c r="L29" s="22">
        <v>44211.5</v>
      </c>
      <c r="M29" s="22">
        <v>44215.5</v>
      </c>
      <c r="N29" s="22">
        <v>44211.5</v>
      </c>
      <c r="O29">
        <f t="shared" si="2"/>
        <v>12</v>
      </c>
      <c r="P29" s="3">
        <f t="shared" si="3"/>
        <v>1642.0800000000004</v>
      </c>
    </row>
    <row r="30" spans="1:16" x14ac:dyDescent="0.35">
      <c r="A30" t="s">
        <v>85</v>
      </c>
      <c r="B30" s="21" t="s">
        <v>98</v>
      </c>
      <c r="C30" s="22">
        <v>44211</v>
      </c>
      <c r="D30" t="s">
        <v>94</v>
      </c>
      <c r="E30" t="s">
        <v>95</v>
      </c>
      <c r="F30" s="21" t="s">
        <v>89</v>
      </c>
      <c r="G30" s="3">
        <v>585.17000000000007</v>
      </c>
      <c r="H30" s="22">
        <v>44193</v>
      </c>
      <c r="I30" s="23">
        <v>44206</v>
      </c>
      <c r="J30">
        <f t="shared" si="0"/>
        <v>14</v>
      </c>
      <c r="K30" s="2">
        <f t="shared" si="1"/>
        <v>44199.5</v>
      </c>
      <c r="L30" s="22">
        <v>44211.5</v>
      </c>
      <c r="M30" s="22">
        <v>44215.5</v>
      </c>
      <c r="N30" s="22">
        <v>44211.5</v>
      </c>
      <c r="O30">
        <f t="shared" si="2"/>
        <v>12</v>
      </c>
      <c r="P30" s="3">
        <f t="shared" si="3"/>
        <v>7022.0400000000009</v>
      </c>
    </row>
    <row r="31" spans="1:16" x14ac:dyDescent="0.35">
      <c r="A31" t="s">
        <v>85</v>
      </c>
      <c r="B31" s="21" t="s">
        <v>98</v>
      </c>
      <c r="C31" s="22">
        <v>44211</v>
      </c>
      <c r="D31" t="s">
        <v>96</v>
      </c>
      <c r="E31" t="s">
        <v>97</v>
      </c>
      <c r="F31" s="21" t="s">
        <v>89</v>
      </c>
      <c r="G31" s="3">
        <v>585.17000000000007</v>
      </c>
      <c r="H31" s="22">
        <v>44193</v>
      </c>
      <c r="I31" s="23">
        <v>44206</v>
      </c>
      <c r="J31">
        <f t="shared" si="0"/>
        <v>14</v>
      </c>
      <c r="K31" s="2">
        <f t="shared" si="1"/>
        <v>44199.5</v>
      </c>
      <c r="L31" s="22">
        <v>44211.5</v>
      </c>
      <c r="M31" s="22">
        <v>44215.5</v>
      </c>
      <c r="N31" s="22">
        <v>44211.5</v>
      </c>
      <c r="O31">
        <f t="shared" si="2"/>
        <v>12</v>
      </c>
      <c r="P31" s="3">
        <f t="shared" si="3"/>
        <v>7022.0400000000009</v>
      </c>
    </row>
    <row r="32" spans="1:16" x14ac:dyDescent="0.35">
      <c r="A32" t="s">
        <v>85</v>
      </c>
      <c r="B32" s="21" t="s">
        <v>98</v>
      </c>
      <c r="C32" s="22">
        <v>44211</v>
      </c>
      <c r="D32" t="s">
        <v>87</v>
      </c>
      <c r="E32" t="s">
        <v>88</v>
      </c>
      <c r="F32" s="21" t="s">
        <v>89</v>
      </c>
      <c r="G32" s="3">
        <v>76.489999999999995</v>
      </c>
      <c r="H32" s="22">
        <v>44193</v>
      </c>
      <c r="I32" s="23">
        <v>44206</v>
      </c>
      <c r="J32">
        <f t="shared" si="0"/>
        <v>14</v>
      </c>
      <c r="K32" s="2">
        <f t="shared" si="1"/>
        <v>44199.5</v>
      </c>
      <c r="L32" s="22">
        <v>44211.5</v>
      </c>
      <c r="M32" s="22">
        <v>44215.5</v>
      </c>
      <c r="N32" s="22">
        <v>44211.5</v>
      </c>
      <c r="O32">
        <f t="shared" si="2"/>
        <v>12</v>
      </c>
      <c r="P32" s="3">
        <f t="shared" si="3"/>
        <v>917.87999999999988</v>
      </c>
    </row>
    <row r="33" spans="1:16" x14ac:dyDescent="0.35">
      <c r="A33" t="s">
        <v>85</v>
      </c>
      <c r="B33" s="21" t="s">
        <v>98</v>
      </c>
      <c r="C33" s="22">
        <v>44211</v>
      </c>
      <c r="D33" t="s">
        <v>90</v>
      </c>
      <c r="E33" t="s">
        <v>91</v>
      </c>
      <c r="F33" s="21" t="s">
        <v>89</v>
      </c>
      <c r="G33" s="3">
        <v>14.4</v>
      </c>
      <c r="H33" s="22">
        <v>44193</v>
      </c>
      <c r="I33" s="23">
        <v>44206</v>
      </c>
      <c r="J33">
        <f t="shared" si="0"/>
        <v>14</v>
      </c>
      <c r="K33" s="2">
        <f t="shared" si="1"/>
        <v>44199.5</v>
      </c>
      <c r="L33" s="22">
        <v>44211.5</v>
      </c>
      <c r="M33" s="22">
        <v>44215.5</v>
      </c>
      <c r="N33" s="22">
        <v>44211.5</v>
      </c>
      <c r="O33">
        <f t="shared" si="2"/>
        <v>12</v>
      </c>
      <c r="P33" s="3">
        <f t="shared" si="3"/>
        <v>172.8</v>
      </c>
    </row>
    <row r="34" spans="1:16" x14ac:dyDescent="0.35">
      <c r="A34" t="s">
        <v>85</v>
      </c>
      <c r="B34" s="21" t="s">
        <v>98</v>
      </c>
      <c r="C34" s="22">
        <v>44211</v>
      </c>
      <c r="D34" t="s">
        <v>92</v>
      </c>
      <c r="E34" t="s">
        <v>93</v>
      </c>
      <c r="F34" s="21" t="s">
        <v>89</v>
      </c>
      <c r="G34" s="3">
        <v>14.4</v>
      </c>
      <c r="H34" s="22">
        <v>44193</v>
      </c>
      <c r="I34" s="23">
        <v>44206</v>
      </c>
      <c r="J34">
        <f t="shared" si="0"/>
        <v>14</v>
      </c>
      <c r="K34" s="2">
        <f t="shared" si="1"/>
        <v>44199.5</v>
      </c>
      <c r="L34" s="22">
        <v>44211.5</v>
      </c>
      <c r="M34" s="22">
        <v>44215.5</v>
      </c>
      <c r="N34" s="22">
        <v>44211.5</v>
      </c>
      <c r="O34">
        <f t="shared" si="2"/>
        <v>12</v>
      </c>
      <c r="P34" s="3">
        <f t="shared" si="3"/>
        <v>172.8</v>
      </c>
    </row>
    <row r="35" spans="1:16" x14ac:dyDescent="0.35">
      <c r="A35" t="s">
        <v>85</v>
      </c>
      <c r="B35" s="21" t="s">
        <v>98</v>
      </c>
      <c r="C35" s="22">
        <v>44211</v>
      </c>
      <c r="D35" t="s">
        <v>94</v>
      </c>
      <c r="E35" t="s">
        <v>95</v>
      </c>
      <c r="F35" s="21" t="s">
        <v>89</v>
      </c>
      <c r="G35" s="3">
        <v>61.58</v>
      </c>
      <c r="H35" s="22">
        <v>44193</v>
      </c>
      <c r="I35" s="23">
        <v>44206</v>
      </c>
      <c r="J35">
        <f t="shared" si="0"/>
        <v>14</v>
      </c>
      <c r="K35" s="2">
        <f t="shared" si="1"/>
        <v>44199.5</v>
      </c>
      <c r="L35" s="22">
        <v>44211.5</v>
      </c>
      <c r="M35" s="22">
        <v>44215.5</v>
      </c>
      <c r="N35" s="22">
        <v>44211.5</v>
      </c>
      <c r="O35">
        <f t="shared" si="2"/>
        <v>12</v>
      </c>
      <c r="P35" s="3">
        <f t="shared" si="3"/>
        <v>738.96</v>
      </c>
    </row>
    <row r="36" spans="1:16" x14ac:dyDescent="0.35">
      <c r="A36" t="s">
        <v>85</v>
      </c>
      <c r="B36" s="21" t="s">
        <v>98</v>
      </c>
      <c r="C36" s="22">
        <v>44211</v>
      </c>
      <c r="D36" t="s">
        <v>96</v>
      </c>
      <c r="E36" t="s">
        <v>97</v>
      </c>
      <c r="F36" s="21" t="s">
        <v>89</v>
      </c>
      <c r="G36" s="3">
        <v>61.58</v>
      </c>
      <c r="H36" s="22">
        <v>44193</v>
      </c>
      <c r="I36" s="23">
        <v>44206</v>
      </c>
      <c r="J36">
        <f t="shared" si="0"/>
        <v>14</v>
      </c>
      <c r="K36" s="2">
        <f t="shared" si="1"/>
        <v>44199.5</v>
      </c>
      <c r="L36" s="22">
        <v>44211.5</v>
      </c>
      <c r="M36" s="22">
        <v>44215.5</v>
      </c>
      <c r="N36" s="22">
        <v>44211.5</v>
      </c>
      <c r="O36">
        <f t="shared" si="2"/>
        <v>12</v>
      </c>
      <c r="P36" s="3">
        <f t="shared" si="3"/>
        <v>738.96</v>
      </c>
    </row>
    <row r="37" spans="1:16" x14ac:dyDescent="0.35">
      <c r="A37" t="s">
        <v>85</v>
      </c>
      <c r="B37" s="21" t="s">
        <v>98</v>
      </c>
      <c r="C37" s="22">
        <v>44211</v>
      </c>
      <c r="D37" t="s">
        <v>87</v>
      </c>
      <c r="E37" t="s">
        <v>88</v>
      </c>
      <c r="F37" s="21" t="s">
        <v>89</v>
      </c>
      <c r="G37" s="3">
        <v>0.52</v>
      </c>
      <c r="H37" s="22">
        <v>44193</v>
      </c>
      <c r="I37" s="23">
        <v>44206</v>
      </c>
      <c r="J37">
        <f t="shared" si="0"/>
        <v>14</v>
      </c>
      <c r="K37" s="2">
        <f t="shared" si="1"/>
        <v>44199.5</v>
      </c>
      <c r="L37" s="22">
        <v>44211.5</v>
      </c>
      <c r="M37" s="22">
        <v>44215.5</v>
      </c>
      <c r="N37" s="22">
        <v>44211.5</v>
      </c>
      <c r="O37">
        <f t="shared" si="2"/>
        <v>12</v>
      </c>
      <c r="P37" s="3">
        <f t="shared" si="3"/>
        <v>6.24</v>
      </c>
    </row>
    <row r="38" spans="1:16" x14ac:dyDescent="0.35">
      <c r="A38" t="s">
        <v>85</v>
      </c>
      <c r="B38" s="21" t="s">
        <v>98</v>
      </c>
      <c r="C38" s="22">
        <v>44211</v>
      </c>
      <c r="D38" t="s">
        <v>90</v>
      </c>
      <c r="E38" t="s">
        <v>91</v>
      </c>
      <c r="F38" s="21" t="s">
        <v>89</v>
      </c>
      <c r="G38" s="3">
        <v>2.42</v>
      </c>
      <c r="H38" s="22">
        <v>44193</v>
      </c>
      <c r="I38" s="23">
        <v>44206</v>
      </c>
      <c r="J38">
        <f t="shared" si="0"/>
        <v>14</v>
      </c>
      <c r="K38" s="2">
        <f t="shared" si="1"/>
        <v>44199.5</v>
      </c>
      <c r="L38" s="22">
        <v>44211.5</v>
      </c>
      <c r="M38" s="22">
        <v>44215.5</v>
      </c>
      <c r="N38" s="22">
        <v>44211.5</v>
      </c>
      <c r="O38">
        <f t="shared" si="2"/>
        <v>12</v>
      </c>
      <c r="P38" s="3">
        <f t="shared" si="3"/>
        <v>29.04</v>
      </c>
    </row>
    <row r="39" spans="1:16" x14ac:dyDescent="0.35">
      <c r="A39" t="s">
        <v>85</v>
      </c>
      <c r="B39" s="21" t="s">
        <v>98</v>
      </c>
      <c r="C39" s="22">
        <v>44211</v>
      </c>
      <c r="D39" t="s">
        <v>92</v>
      </c>
      <c r="E39" t="s">
        <v>93</v>
      </c>
      <c r="F39" s="21" t="s">
        <v>89</v>
      </c>
      <c r="G39" s="3">
        <v>2.42</v>
      </c>
      <c r="H39" s="22">
        <v>44193</v>
      </c>
      <c r="I39" s="23">
        <v>44206</v>
      </c>
      <c r="J39">
        <f t="shared" si="0"/>
        <v>14</v>
      </c>
      <c r="K39" s="2">
        <f t="shared" si="1"/>
        <v>44199.5</v>
      </c>
      <c r="L39" s="22">
        <v>44211.5</v>
      </c>
      <c r="M39" s="22">
        <v>44215.5</v>
      </c>
      <c r="N39" s="22">
        <v>44211.5</v>
      </c>
      <c r="O39">
        <f t="shared" si="2"/>
        <v>12</v>
      </c>
      <c r="P39" s="3">
        <f t="shared" si="3"/>
        <v>29.04</v>
      </c>
    </row>
    <row r="40" spans="1:16" x14ac:dyDescent="0.35">
      <c r="A40" t="s">
        <v>85</v>
      </c>
      <c r="B40" s="21" t="s">
        <v>98</v>
      </c>
      <c r="C40" s="22">
        <v>44211</v>
      </c>
      <c r="D40" t="s">
        <v>94</v>
      </c>
      <c r="E40" t="s">
        <v>95</v>
      </c>
      <c r="F40" s="21" t="s">
        <v>89</v>
      </c>
      <c r="G40" s="3">
        <v>10.36</v>
      </c>
      <c r="H40" s="22">
        <v>44193</v>
      </c>
      <c r="I40" s="23">
        <v>44206</v>
      </c>
      <c r="J40">
        <f t="shared" si="0"/>
        <v>14</v>
      </c>
      <c r="K40" s="2">
        <f t="shared" si="1"/>
        <v>44199.5</v>
      </c>
      <c r="L40" s="22">
        <v>44211.5</v>
      </c>
      <c r="M40" s="22">
        <v>44215.5</v>
      </c>
      <c r="N40" s="22">
        <v>44211.5</v>
      </c>
      <c r="O40">
        <f t="shared" si="2"/>
        <v>12</v>
      </c>
      <c r="P40" s="3">
        <f t="shared" si="3"/>
        <v>124.32</v>
      </c>
    </row>
    <row r="41" spans="1:16" x14ac:dyDescent="0.35">
      <c r="A41" t="s">
        <v>85</v>
      </c>
      <c r="B41" s="21" t="s">
        <v>98</v>
      </c>
      <c r="C41" s="22">
        <v>44211</v>
      </c>
      <c r="D41" t="s">
        <v>96</v>
      </c>
      <c r="E41" t="s">
        <v>97</v>
      </c>
      <c r="F41" s="21" t="s">
        <v>89</v>
      </c>
      <c r="G41" s="3">
        <v>10.36</v>
      </c>
      <c r="H41" s="22">
        <v>44193</v>
      </c>
      <c r="I41" s="23">
        <v>44206</v>
      </c>
      <c r="J41">
        <f t="shared" si="0"/>
        <v>14</v>
      </c>
      <c r="K41" s="2">
        <f t="shared" si="1"/>
        <v>44199.5</v>
      </c>
      <c r="L41" s="22">
        <v>44211.5</v>
      </c>
      <c r="M41" s="22">
        <v>44215.5</v>
      </c>
      <c r="N41" s="22">
        <v>44211.5</v>
      </c>
      <c r="O41">
        <f t="shared" si="2"/>
        <v>12</v>
      </c>
      <c r="P41" s="3">
        <f t="shared" si="3"/>
        <v>124.32</v>
      </c>
    </row>
    <row r="42" spans="1:16" x14ac:dyDescent="0.35">
      <c r="A42" t="s">
        <v>85</v>
      </c>
      <c r="B42" s="21" t="s">
        <v>98</v>
      </c>
      <c r="C42" s="22">
        <v>44211</v>
      </c>
      <c r="D42" t="s">
        <v>87</v>
      </c>
      <c r="E42" t="s">
        <v>88</v>
      </c>
      <c r="F42" s="21" t="s">
        <v>89</v>
      </c>
      <c r="G42" s="3">
        <v>435804.2399999997</v>
      </c>
      <c r="H42" s="22">
        <v>44193</v>
      </c>
      <c r="I42" s="23">
        <v>44206</v>
      </c>
      <c r="J42">
        <f t="shared" si="0"/>
        <v>14</v>
      </c>
      <c r="K42" s="2">
        <f t="shared" si="1"/>
        <v>44199.5</v>
      </c>
      <c r="L42" s="22">
        <v>44211.5</v>
      </c>
      <c r="M42" s="22">
        <v>44215.5</v>
      </c>
      <c r="N42" s="22">
        <v>44211.5</v>
      </c>
      <c r="O42">
        <f t="shared" si="2"/>
        <v>12</v>
      </c>
      <c r="P42" s="3">
        <f t="shared" si="3"/>
        <v>5229650.8799999962</v>
      </c>
    </row>
    <row r="43" spans="1:16" x14ac:dyDescent="0.35">
      <c r="A43" t="s">
        <v>85</v>
      </c>
      <c r="B43" s="21" t="s">
        <v>98</v>
      </c>
      <c r="C43" s="22">
        <v>44211</v>
      </c>
      <c r="D43" t="s">
        <v>90</v>
      </c>
      <c r="E43" t="s">
        <v>91</v>
      </c>
      <c r="F43" s="21" t="s">
        <v>89</v>
      </c>
      <c r="G43" s="3">
        <v>65181.250000000022</v>
      </c>
      <c r="H43" s="22">
        <v>44193</v>
      </c>
      <c r="I43" s="23">
        <v>44206</v>
      </c>
      <c r="J43">
        <f t="shared" si="0"/>
        <v>14</v>
      </c>
      <c r="K43" s="2">
        <f t="shared" si="1"/>
        <v>44199.5</v>
      </c>
      <c r="L43" s="22">
        <v>44211.5</v>
      </c>
      <c r="M43" s="22">
        <v>44215.5</v>
      </c>
      <c r="N43" s="22">
        <v>44211.5</v>
      </c>
      <c r="O43">
        <f t="shared" si="2"/>
        <v>12</v>
      </c>
      <c r="P43" s="3">
        <f t="shared" si="3"/>
        <v>782175.00000000023</v>
      </c>
    </row>
    <row r="44" spans="1:16" x14ac:dyDescent="0.35">
      <c r="A44" t="s">
        <v>85</v>
      </c>
      <c r="B44" s="21" t="s">
        <v>98</v>
      </c>
      <c r="C44" s="22">
        <v>44211</v>
      </c>
      <c r="D44" t="s">
        <v>92</v>
      </c>
      <c r="E44" t="s">
        <v>93</v>
      </c>
      <c r="F44" s="21" t="s">
        <v>89</v>
      </c>
      <c r="G44" s="3">
        <v>65181.250000000022</v>
      </c>
      <c r="H44" s="22">
        <v>44193</v>
      </c>
      <c r="I44" s="23">
        <v>44206</v>
      </c>
      <c r="J44">
        <f t="shared" si="0"/>
        <v>14</v>
      </c>
      <c r="K44" s="2">
        <f t="shared" si="1"/>
        <v>44199.5</v>
      </c>
      <c r="L44" s="22">
        <v>44211.5</v>
      </c>
      <c r="M44" s="22">
        <v>44215.5</v>
      </c>
      <c r="N44" s="22">
        <v>44211.5</v>
      </c>
      <c r="O44">
        <f t="shared" si="2"/>
        <v>12</v>
      </c>
      <c r="P44" s="3">
        <f t="shared" si="3"/>
        <v>782175.00000000023</v>
      </c>
    </row>
    <row r="45" spans="1:16" x14ac:dyDescent="0.35">
      <c r="A45" t="s">
        <v>85</v>
      </c>
      <c r="B45" s="21" t="s">
        <v>98</v>
      </c>
      <c r="C45" s="22">
        <v>44211</v>
      </c>
      <c r="D45" t="s">
        <v>94</v>
      </c>
      <c r="E45" t="s">
        <v>95</v>
      </c>
      <c r="F45" s="21" t="s">
        <v>89</v>
      </c>
      <c r="G45" s="3">
        <v>278706.09000000008</v>
      </c>
      <c r="H45" s="22">
        <v>44193</v>
      </c>
      <c r="I45" s="23">
        <v>44206</v>
      </c>
      <c r="J45">
        <f t="shared" si="0"/>
        <v>14</v>
      </c>
      <c r="K45" s="2">
        <f t="shared" si="1"/>
        <v>44199.5</v>
      </c>
      <c r="L45" s="22">
        <v>44211.5</v>
      </c>
      <c r="M45" s="22">
        <v>44215.5</v>
      </c>
      <c r="N45" s="22">
        <v>44211.5</v>
      </c>
      <c r="O45">
        <f t="shared" si="2"/>
        <v>12</v>
      </c>
      <c r="P45" s="3">
        <f t="shared" si="3"/>
        <v>3344473.080000001</v>
      </c>
    </row>
    <row r="46" spans="1:16" x14ac:dyDescent="0.35">
      <c r="A46" t="s">
        <v>85</v>
      </c>
      <c r="B46" s="21" t="s">
        <v>98</v>
      </c>
      <c r="C46" s="22">
        <v>44211</v>
      </c>
      <c r="D46" t="s">
        <v>96</v>
      </c>
      <c r="E46" t="s">
        <v>97</v>
      </c>
      <c r="F46" s="21" t="s">
        <v>89</v>
      </c>
      <c r="G46" s="3">
        <v>278706.09000000008</v>
      </c>
      <c r="H46" s="22">
        <v>44193</v>
      </c>
      <c r="I46" s="23">
        <v>44206</v>
      </c>
      <c r="J46">
        <f t="shared" si="0"/>
        <v>14</v>
      </c>
      <c r="K46" s="2">
        <f t="shared" si="1"/>
        <v>44199.5</v>
      </c>
      <c r="L46" s="22">
        <v>44211.5</v>
      </c>
      <c r="M46" s="22">
        <v>44215.5</v>
      </c>
      <c r="N46" s="22">
        <v>44211.5</v>
      </c>
      <c r="O46">
        <f t="shared" si="2"/>
        <v>12</v>
      </c>
      <c r="P46" s="3">
        <f t="shared" si="3"/>
        <v>3344473.080000001</v>
      </c>
    </row>
    <row r="47" spans="1:16" x14ac:dyDescent="0.35">
      <c r="A47" t="s">
        <v>85</v>
      </c>
      <c r="B47" s="21" t="s">
        <v>98</v>
      </c>
      <c r="C47" s="22">
        <v>44211</v>
      </c>
      <c r="D47" t="s">
        <v>99</v>
      </c>
      <c r="E47" t="s">
        <v>100</v>
      </c>
      <c r="F47" s="21" t="s">
        <v>109</v>
      </c>
      <c r="G47" s="3">
        <v>95</v>
      </c>
      <c r="H47" s="22">
        <v>44193</v>
      </c>
      <c r="I47" s="23">
        <v>44206</v>
      </c>
      <c r="J47">
        <f t="shared" si="0"/>
        <v>14</v>
      </c>
      <c r="K47" s="2">
        <f t="shared" si="1"/>
        <v>44199.5</v>
      </c>
      <c r="L47" s="22">
        <v>44211.5</v>
      </c>
      <c r="M47" s="22">
        <v>44216.5</v>
      </c>
      <c r="N47" s="22">
        <v>44215.5</v>
      </c>
      <c r="O47">
        <f t="shared" si="2"/>
        <v>16</v>
      </c>
      <c r="P47" s="3">
        <f t="shared" si="3"/>
        <v>1520</v>
      </c>
    </row>
    <row r="48" spans="1:16" x14ac:dyDescent="0.35">
      <c r="A48" t="s">
        <v>85</v>
      </c>
      <c r="B48" s="21" t="s">
        <v>98</v>
      </c>
      <c r="C48" s="22">
        <v>44211</v>
      </c>
      <c r="D48" t="s">
        <v>99</v>
      </c>
      <c r="E48" t="s">
        <v>100</v>
      </c>
      <c r="F48" s="21" t="s">
        <v>109</v>
      </c>
      <c r="G48" s="3">
        <v>23</v>
      </c>
      <c r="H48" s="22">
        <v>44193</v>
      </c>
      <c r="I48" s="23">
        <v>44206</v>
      </c>
      <c r="J48">
        <f t="shared" si="0"/>
        <v>14</v>
      </c>
      <c r="K48" s="2">
        <f t="shared" si="1"/>
        <v>44199.5</v>
      </c>
      <c r="L48" s="22">
        <v>44211.5</v>
      </c>
      <c r="M48" s="22">
        <v>44216.5</v>
      </c>
      <c r="N48" s="22">
        <v>44215.5</v>
      </c>
      <c r="O48">
        <f t="shared" si="2"/>
        <v>16</v>
      </c>
      <c r="P48" s="3">
        <f t="shared" si="3"/>
        <v>368</v>
      </c>
    </row>
    <row r="49" spans="1:16" x14ac:dyDescent="0.35">
      <c r="A49" t="s">
        <v>85</v>
      </c>
      <c r="B49" s="21" t="s">
        <v>98</v>
      </c>
      <c r="C49" s="22">
        <v>44211</v>
      </c>
      <c r="D49" t="s">
        <v>107</v>
      </c>
      <c r="E49" t="s">
        <v>108</v>
      </c>
      <c r="F49" s="21" t="s">
        <v>109</v>
      </c>
      <c r="G49" s="3">
        <v>126</v>
      </c>
      <c r="H49" s="22">
        <v>44193</v>
      </c>
      <c r="I49" s="23">
        <v>44206</v>
      </c>
      <c r="J49">
        <f t="shared" si="0"/>
        <v>14</v>
      </c>
      <c r="K49" s="2">
        <f t="shared" si="1"/>
        <v>44199.5</v>
      </c>
      <c r="L49" s="22">
        <v>44211.5</v>
      </c>
      <c r="M49" s="22">
        <v>44216.5</v>
      </c>
      <c r="N49" s="22">
        <v>44215.5</v>
      </c>
      <c r="O49">
        <f t="shared" si="2"/>
        <v>16</v>
      </c>
      <c r="P49" s="3">
        <f t="shared" si="3"/>
        <v>2016</v>
      </c>
    </row>
    <row r="50" spans="1:16" x14ac:dyDescent="0.35">
      <c r="A50" t="s">
        <v>85</v>
      </c>
      <c r="B50" s="21" t="s">
        <v>98</v>
      </c>
      <c r="C50" s="22">
        <v>44211</v>
      </c>
      <c r="D50" t="s">
        <v>99</v>
      </c>
      <c r="E50" t="s">
        <v>100</v>
      </c>
      <c r="F50" s="21" t="s">
        <v>109</v>
      </c>
      <c r="G50" s="3">
        <v>61722</v>
      </c>
      <c r="H50" s="22">
        <v>44193</v>
      </c>
      <c r="I50" s="23">
        <v>44206</v>
      </c>
      <c r="J50">
        <f t="shared" si="0"/>
        <v>14</v>
      </c>
      <c r="K50" s="2">
        <f t="shared" si="1"/>
        <v>44199.5</v>
      </c>
      <c r="L50" s="22">
        <v>44211.5</v>
      </c>
      <c r="M50" s="22">
        <v>44216.5</v>
      </c>
      <c r="N50" s="22">
        <v>44215.5</v>
      </c>
      <c r="O50">
        <f t="shared" si="2"/>
        <v>16</v>
      </c>
      <c r="P50" s="3">
        <f t="shared" si="3"/>
        <v>987552</v>
      </c>
    </row>
    <row r="51" spans="1:16" x14ac:dyDescent="0.35">
      <c r="A51" t="s">
        <v>85</v>
      </c>
      <c r="B51" s="21" t="s">
        <v>98</v>
      </c>
      <c r="C51" s="22">
        <v>44211</v>
      </c>
      <c r="D51" t="s">
        <v>110</v>
      </c>
      <c r="E51" t="s">
        <v>111</v>
      </c>
      <c r="F51" s="21" t="s">
        <v>112</v>
      </c>
      <c r="G51" s="3">
        <v>16.82</v>
      </c>
      <c r="H51" s="22">
        <v>44193</v>
      </c>
      <c r="I51" s="23">
        <v>44206</v>
      </c>
      <c r="J51">
        <f t="shared" si="0"/>
        <v>14</v>
      </c>
      <c r="K51" s="2">
        <f t="shared" si="1"/>
        <v>44199.5</v>
      </c>
      <c r="L51" s="22">
        <v>44211.5</v>
      </c>
      <c r="M51" s="22">
        <v>44217.5</v>
      </c>
      <c r="N51" s="22">
        <v>44216.5</v>
      </c>
      <c r="O51">
        <f t="shared" si="2"/>
        <v>17</v>
      </c>
      <c r="P51" s="3">
        <f t="shared" si="3"/>
        <v>285.94</v>
      </c>
    </row>
    <row r="52" spans="1:16" x14ac:dyDescent="0.35">
      <c r="A52" t="s">
        <v>85</v>
      </c>
      <c r="B52" s="21" t="s">
        <v>98</v>
      </c>
      <c r="C52" s="22">
        <v>44211</v>
      </c>
      <c r="D52" t="s">
        <v>110</v>
      </c>
      <c r="E52" t="s">
        <v>111</v>
      </c>
      <c r="F52" s="21" t="s">
        <v>113</v>
      </c>
      <c r="G52" s="3">
        <v>3.17</v>
      </c>
      <c r="H52" s="22">
        <v>44193</v>
      </c>
      <c r="I52" s="23">
        <v>44206</v>
      </c>
      <c r="J52">
        <f t="shared" si="0"/>
        <v>14</v>
      </c>
      <c r="K52" s="2">
        <f t="shared" si="1"/>
        <v>44199.5</v>
      </c>
      <c r="L52" s="22">
        <v>44211.5</v>
      </c>
      <c r="M52" s="22">
        <v>44217.5</v>
      </c>
      <c r="N52" s="22">
        <v>44216.5</v>
      </c>
      <c r="O52">
        <f t="shared" si="2"/>
        <v>17</v>
      </c>
      <c r="P52" s="3">
        <f t="shared" si="3"/>
        <v>53.89</v>
      </c>
    </row>
    <row r="53" spans="1:16" x14ac:dyDescent="0.35">
      <c r="A53" t="s">
        <v>85</v>
      </c>
      <c r="B53" s="21" t="s">
        <v>98</v>
      </c>
      <c r="C53" s="22">
        <v>44211</v>
      </c>
      <c r="D53" t="s">
        <v>114</v>
      </c>
      <c r="E53" t="s">
        <v>115</v>
      </c>
      <c r="F53" s="21" t="s">
        <v>112</v>
      </c>
      <c r="G53" s="3">
        <v>772.32</v>
      </c>
      <c r="H53" s="22">
        <v>44193</v>
      </c>
      <c r="I53" s="23">
        <v>44206</v>
      </c>
      <c r="J53">
        <f t="shared" si="0"/>
        <v>14</v>
      </c>
      <c r="K53" s="2">
        <f t="shared" si="1"/>
        <v>44199.5</v>
      </c>
      <c r="L53" s="22">
        <v>44211.5</v>
      </c>
      <c r="M53" s="22">
        <v>44217.5</v>
      </c>
      <c r="N53" s="22">
        <v>44216.5</v>
      </c>
      <c r="O53">
        <f t="shared" si="2"/>
        <v>17</v>
      </c>
      <c r="P53" s="3">
        <f t="shared" si="3"/>
        <v>13129.44</v>
      </c>
    </row>
    <row r="54" spans="1:16" x14ac:dyDescent="0.35">
      <c r="A54" t="s">
        <v>85</v>
      </c>
      <c r="B54" s="21" t="s">
        <v>98</v>
      </c>
      <c r="C54" s="22">
        <v>44211</v>
      </c>
      <c r="D54" t="s">
        <v>110</v>
      </c>
      <c r="E54" t="s">
        <v>111</v>
      </c>
      <c r="F54" s="21" t="s">
        <v>112</v>
      </c>
      <c r="G54" s="3">
        <v>15696.170000000016</v>
      </c>
      <c r="H54" s="22">
        <v>44193</v>
      </c>
      <c r="I54" s="23">
        <v>44206</v>
      </c>
      <c r="J54">
        <f t="shared" si="0"/>
        <v>14</v>
      </c>
      <c r="K54" s="2">
        <f t="shared" si="1"/>
        <v>44199.5</v>
      </c>
      <c r="L54" s="22">
        <v>44211.5</v>
      </c>
      <c r="M54" s="22">
        <v>44217.5</v>
      </c>
      <c r="N54" s="22">
        <v>44216.5</v>
      </c>
      <c r="O54">
        <f t="shared" si="2"/>
        <v>17</v>
      </c>
      <c r="P54" s="3">
        <f t="shared" si="3"/>
        <v>266834.89000000031</v>
      </c>
    </row>
    <row r="55" spans="1:16" x14ac:dyDescent="0.35">
      <c r="A55" t="s">
        <v>85</v>
      </c>
      <c r="B55" s="21" t="s">
        <v>98</v>
      </c>
      <c r="C55" s="22">
        <v>44211</v>
      </c>
      <c r="D55" t="s">
        <v>110</v>
      </c>
      <c r="E55" t="s">
        <v>111</v>
      </c>
      <c r="F55" s="21" t="s">
        <v>116</v>
      </c>
      <c r="G55" s="3">
        <v>96.210000000000008</v>
      </c>
      <c r="H55" s="22">
        <v>44193</v>
      </c>
      <c r="I55" s="23">
        <v>44206</v>
      </c>
      <c r="J55">
        <f t="shared" si="0"/>
        <v>14</v>
      </c>
      <c r="K55" s="2">
        <f t="shared" si="1"/>
        <v>44199.5</v>
      </c>
      <c r="L55" s="22">
        <v>44211.5</v>
      </c>
      <c r="M55" s="22">
        <v>44217.5</v>
      </c>
      <c r="N55" s="22">
        <v>44216.5</v>
      </c>
      <c r="O55">
        <f t="shared" si="2"/>
        <v>17</v>
      </c>
      <c r="P55" s="3">
        <f t="shared" si="3"/>
        <v>1635.5700000000002</v>
      </c>
    </row>
    <row r="56" spans="1:16" x14ac:dyDescent="0.35">
      <c r="A56" t="s">
        <v>85</v>
      </c>
      <c r="B56" s="21" t="s">
        <v>98</v>
      </c>
      <c r="C56" s="22">
        <v>44211</v>
      </c>
      <c r="D56" t="s">
        <v>110</v>
      </c>
      <c r="E56" t="s">
        <v>111</v>
      </c>
      <c r="F56" s="21" t="s">
        <v>117</v>
      </c>
      <c r="G56" s="3">
        <v>25.5</v>
      </c>
      <c r="H56" s="22">
        <v>44193</v>
      </c>
      <c r="I56" s="23">
        <v>44206</v>
      </c>
      <c r="J56">
        <f t="shared" si="0"/>
        <v>14</v>
      </c>
      <c r="K56" s="2">
        <f t="shared" si="1"/>
        <v>44199.5</v>
      </c>
      <c r="L56" s="22">
        <v>44211.5</v>
      </c>
      <c r="M56" s="22">
        <v>44217.5</v>
      </c>
      <c r="N56" s="22">
        <v>44216.5</v>
      </c>
      <c r="O56">
        <f t="shared" si="2"/>
        <v>17</v>
      </c>
      <c r="P56" s="3">
        <f t="shared" si="3"/>
        <v>433.5</v>
      </c>
    </row>
    <row r="57" spans="1:16" x14ac:dyDescent="0.35">
      <c r="A57" t="s">
        <v>85</v>
      </c>
      <c r="B57" s="21" t="s">
        <v>98</v>
      </c>
      <c r="C57" s="22">
        <v>44211</v>
      </c>
      <c r="D57" t="s">
        <v>110</v>
      </c>
      <c r="E57" t="s">
        <v>111</v>
      </c>
      <c r="F57" s="21" t="s">
        <v>118</v>
      </c>
      <c r="G57" s="3">
        <v>0.83</v>
      </c>
      <c r="H57" s="22">
        <v>44193</v>
      </c>
      <c r="I57" s="23">
        <v>44206</v>
      </c>
      <c r="J57">
        <f t="shared" si="0"/>
        <v>14</v>
      </c>
      <c r="K57" s="2">
        <f t="shared" si="1"/>
        <v>44199.5</v>
      </c>
      <c r="L57" s="22">
        <v>44211.5</v>
      </c>
      <c r="M57" s="22">
        <v>44217.5</v>
      </c>
      <c r="N57" s="22">
        <v>44216.5</v>
      </c>
      <c r="O57">
        <f t="shared" si="2"/>
        <v>17</v>
      </c>
      <c r="P57" s="3">
        <f t="shared" si="3"/>
        <v>14.11</v>
      </c>
    </row>
    <row r="58" spans="1:16" x14ac:dyDescent="0.35">
      <c r="A58" t="s">
        <v>85</v>
      </c>
      <c r="B58" s="21" t="s">
        <v>98</v>
      </c>
      <c r="C58" s="22">
        <v>44211</v>
      </c>
      <c r="D58" t="s">
        <v>114</v>
      </c>
      <c r="E58" t="s">
        <v>115</v>
      </c>
      <c r="F58" s="21" t="s">
        <v>119</v>
      </c>
      <c r="G58" s="3">
        <v>85.03</v>
      </c>
      <c r="H58" s="22">
        <v>44193</v>
      </c>
      <c r="I58" s="23">
        <v>44206</v>
      </c>
      <c r="J58">
        <f t="shared" si="0"/>
        <v>14</v>
      </c>
      <c r="K58" s="2">
        <f t="shared" si="1"/>
        <v>44199.5</v>
      </c>
      <c r="L58" s="22">
        <v>44211.5</v>
      </c>
      <c r="M58" s="22">
        <v>44217.5</v>
      </c>
      <c r="N58" s="22">
        <v>44216.5</v>
      </c>
      <c r="O58">
        <f t="shared" si="2"/>
        <v>17</v>
      </c>
      <c r="P58" s="3">
        <f t="shared" si="3"/>
        <v>1445.51</v>
      </c>
    </row>
    <row r="59" spans="1:16" x14ac:dyDescent="0.35">
      <c r="A59" t="s">
        <v>85</v>
      </c>
      <c r="B59" s="21" t="s">
        <v>98</v>
      </c>
      <c r="C59" s="22">
        <v>44211</v>
      </c>
      <c r="D59" t="s">
        <v>110</v>
      </c>
      <c r="E59" t="s">
        <v>111</v>
      </c>
      <c r="F59" s="21" t="s">
        <v>119</v>
      </c>
      <c r="G59" s="3">
        <v>210.46000000000004</v>
      </c>
      <c r="H59" s="22">
        <v>44193</v>
      </c>
      <c r="I59" s="23">
        <v>44206</v>
      </c>
      <c r="J59">
        <f t="shared" si="0"/>
        <v>14</v>
      </c>
      <c r="K59" s="2">
        <f t="shared" si="1"/>
        <v>44199.5</v>
      </c>
      <c r="L59" s="22">
        <v>44211.5</v>
      </c>
      <c r="M59" s="22">
        <v>44217.5</v>
      </c>
      <c r="N59" s="22">
        <v>44216.5</v>
      </c>
      <c r="O59">
        <f t="shared" si="2"/>
        <v>17</v>
      </c>
      <c r="P59" s="3">
        <f t="shared" si="3"/>
        <v>3577.8200000000006</v>
      </c>
    </row>
    <row r="60" spans="1:16" x14ac:dyDescent="0.35">
      <c r="A60" t="s">
        <v>85</v>
      </c>
      <c r="B60" s="21" t="s">
        <v>98</v>
      </c>
      <c r="C60" s="22">
        <v>44211</v>
      </c>
      <c r="D60" t="s">
        <v>114</v>
      </c>
      <c r="E60" t="s">
        <v>115</v>
      </c>
      <c r="F60" s="21" t="s">
        <v>120</v>
      </c>
      <c r="G60" s="3">
        <v>258.25</v>
      </c>
      <c r="H60" s="22">
        <v>44193</v>
      </c>
      <c r="I60" s="23">
        <v>44206</v>
      </c>
      <c r="J60">
        <f t="shared" si="0"/>
        <v>14</v>
      </c>
      <c r="K60" s="2">
        <f t="shared" si="1"/>
        <v>44199.5</v>
      </c>
      <c r="L60" s="22">
        <v>44211.5</v>
      </c>
      <c r="M60" s="22">
        <v>44217.5</v>
      </c>
      <c r="N60" s="22">
        <v>44216.5</v>
      </c>
      <c r="O60">
        <f t="shared" si="2"/>
        <v>17</v>
      </c>
      <c r="P60" s="3">
        <f t="shared" si="3"/>
        <v>4390.25</v>
      </c>
    </row>
    <row r="61" spans="1:16" x14ac:dyDescent="0.35">
      <c r="A61" t="s">
        <v>85</v>
      </c>
      <c r="B61" s="21" t="s">
        <v>98</v>
      </c>
      <c r="C61" s="22">
        <v>44211</v>
      </c>
      <c r="D61" t="s">
        <v>110</v>
      </c>
      <c r="E61" t="s">
        <v>111</v>
      </c>
      <c r="F61" s="21" t="s">
        <v>120</v>
      </c>
      <c r="G61" s="3">
        <v>19.98</v>
      </c>
      <c r="H61" s="22">
        <v>44193</v>
      </c>
      <c r="I61" s="23">
        <v>44206</v>
      </c>
      <c r="J61">
        <f t="shared" si="0"/>
        <v>14</v>
      </c>
      <c r="K61" s="2">
        <f t="shared" si="1"/>
        <v>44199.5</v>
      </c>
      <c r="L61" s="22">
        <v>44211.5</v>
      </c>
      <c r="M61" s="22">
        <v>44217.5</v>
      </c>
      <c r="N61" s="22">
        <v>44216.5</v>
      </c>
      <c r="O61">
        <f t="shared" si="2"/>
        <v>17</v>
      </c>
      <c r="P61" s="3">
        <f t="shared" si="3"/>
        <v>339.66</v>
      </c>
    </row>
    <row r="62" spans="1:16" x14ac:dyDescent="0.35">
      <c r="A62" t="s">
        <v>85</v>
      </c>
      <c r="B62" s="21" t="s">
        <v>98</v>
      </c>
      <c r="C62" s="22">
        <v>44211</v>
      </c>
      <c r="D62" t="s">
        <v>110</v>
      </c>
      <c r="E62" t="s">
        <v>111</v>
      </c>
      <c r="F62" s="21" t="s">
        <v>121</v>
      </c>
      <c r="G62" s="3">
        <v>1.83</v>
      </c>
      <c r="H62" s="22">
        <v>44193</v>
      </c>
      <c r="I62" s="23">
        <v>44206</v>
      </c>
      <c r="J62">
        <f t="shared" si="0"/>
        <v>14</v>
      </c>
      <c r="K62" s="2">
        <f t="shared" si="1"/>
        <v>44199.5</v>
      </c>
      <c r="L62" s="22">
        <v>44211.5</v>
      </c>
      <c r="M62" s="22">
        <v>44217.5</v>
      </c>
      <c r="N62" s="22">
        <v>44216.5</v>
      </c>
      <c r="O62">
        <f t="shared" si="2"/>
        <v>17</v>
      </c>
      <c r="P62" s="3">
        <f t="shared" si="3"/>
        <v>31.11</v>
      </c>
    </row>
    <row r="63" spans="1:16" x14ac:dyDescent="0.35">
      <c r="A63" t="s">
        <v>85</v>
      </c>
      <c r="B63" s="21" t="s">
        <v>98</v>
      </c>
      <c r="C63" s="22">
        <v>44211</v>
      </c>
      <c r="D63" t="s">
        <v>114</v>
      </c>
      <c r="E63" t="s">
        <v>115</v>
      </c>
      <c r="F63" s="21" t="s">
        <v>122</v>
      </c>
      <c r="G63" s="3">
        <v>110.75</v>
      </c>
      <c r="H63" s="22">
        <v>44193</v>
      </c>
      <c r="I63" s="23">
        <v>44206</v>
      </c>
      <c r="J63">
        <f t="shared" si="0"/>
        <v>14</v>
      </c>
      <c r="K63" s="2">
        <f t="shared" si="1"/>
        <v>44199.5</v>
      </c>
      <c r="L63" s="22">
        <v>44211.5</v>
      </c>
      <c r="M63" s="22">
        <v>44217.5</v>
      </c>
      <c r="N63" s="22">
        <v>44216.5</v>
      </c>
      <c r="O63">
        <f t="shared" si="2"/>
        <v>17</v>
      </c>
      <c r="P63" s="3">
        <f t="shared" si="3"/>
        <v>1882.75</v>
      </c>
    </row>
    <row r="64" spans="1:16" x14ac:dyDescent="0.35">
      <c r="A64" t="s">
        <v>85</v>
      </c>
      <c r="B64" s="21" t="s">
        <v>98</v>
      </c>
      <c r="C64" s="22">
        <v>44211</v>
      </c>
      <c r="D64" t="s">
        <v>110</v>
      </c>
      <c r="E64" t="s">
        <v>111</v>
      </c>
      <c r="F64" s="21" t="s">
        <v>122</v>
      </c>
      <c r="G64" s="3">
        <v>16.399999999999999</v>
      </c>
      <c r="H64" s="22">
        <v>44193</v>
      </c>
      <c r="I64" s="23">
        <v>44206</v>
      </c>
      <c r="J64">
        <f t="shared" si="0"/>
        <v>14</v>
      </c>
      <c r="K64" s="2">
        <f t="shared" si="1"/>
        <v>44199.5</v>
      </c>
      <c r="L64" s="22">
        <v>44211.5</v>
      </c>
      <c r="M64" s="22">
        <v>44217.5</v>
      </c>
      <c r="N64" s="22">
        <v>44216.5</v>
      </c>
      <c r="O64">
        <f t="shared" si="2"/>
        <v>17</v>
      </c>
      <c r="P64" s="3">
        <f t="shared" si="3"/>
        <v>278.79999999999995</v>
      </c>
    </row>
    <row r="65" spans="1:16" x14ac:dyDescent="0.35">
      <c r="A65" t="s">
        <v>85</v>
      </c>
      <c r="B65" s="21" t="s">
        <v>98</v>
      </c>
      <c r="C65" s="22">
        <v>44211</v>
      </c>
      <c r="D65" t="s">
        <v>114</v>
      </c>
      <c r="E65" t="s">
        <v>115</v>
      </c>
      <c r="F65" s="21" t="s">
        <v>123</v>
      </c>
      <c r="G65" s="3">
        <v>95.07</v>
      </c>
      <c r="H65" s="22">
        <v>44193</v>
      </c>
      <c r="I65" s="23">
        <v>44206</v>
      </c>
      <c r="J65">
        <f t="shared" si="0"/>
        <v>14</v>
      </c>
      <c r="K65" s="2">
        <f t="shared" si="1"/>
        <v>44199.5</v>
      </c>
      <c r="L65" s="22">
        <v>44211.5</v>
      </c>
      <c r="M65" s="22">
        <v>44217.5</v>
      </c>
      <c r="N65" s="22">
        <v>44216.5</v>
      </c>
      <c r="O65">
        <f t="shared" si="2"/>
        <v>17</v>
      </c>
      <c r="P65" s="3">
        <f t="shared" si="3"/>
        <v>1616.1899999999998</v>
      </c>
    </row>
    <row r="66" spans="1:16" x14ac:dyDescent="0.35">
      <c r="A66" t="s">
        <v>85</v>
      </c>
      <c r="B66" s="21" t="s">
        <v>98</v>
      </c>
      <c r="C66" s="22">
        <v>44211</v>
      </c>
      <c r="D66" t="s">
        <v>110</v>
      </c>
      <c r="E66" t="s">
        <v>111</v>
      </c>
      <c r="F66" s="21" t="s">
        <v>123</v>
      </c>
      <c r="G66" s="3">
        <v>58.89</v>
      </c>
      <c r="H66" s="22">
        <v>44193</v>
      </c>
      <c r="I66" s="23">
        <v>44206</v>
      </c>
      <c r="J66">
        <f t="shared" si="0"/>
        <v>14</v>
      </c>
      <c r="K66" s="2">
        <f t="shared" si="1"/>
        <v>44199.5</v>
      </c>
      <c r="L66" s="22">
        <v>44211.5</v>
      </c>
      <c r="M66" s="22">
        <v>44217.5</v>
      </c>
      <c r="N66" s="22">
        <v>44216.5</v>
      </c>
      <c r="O66">
        <f t="shared" si="2"/>
        <v>17</v>
      </c>
      <c r="P66" s="3">
        <f t="shared" si="3"/>
        <v>1001.13</v>
      </c>
    </row>
    <row r="67" spans="1:16" x14ac:dyDescent="0.35">
      <c r="A67" t="s">
        <v>85</v>
      </c>
      <c r="B67" s="21" t="s">
        <v>98</v>
      </c>
      <c r="C67" s="22">
        <v>44211</v>
      </c>
      <c r="D67" t="s">
        <v>110</v>
      </c>
      <c r="E67" t="s">
        <v>111</v>
      </c>
      <c r="F67" s="21" t="s">
        <v>124</v>
      </c>
      <c r="G67" s="3">
        <v>17.78</v>
      </c>
      <c r="H67" s="22">
        <v>44193</v>
      </c>
      <c r="I67" s="23">
        <v>44206</v>
      </c>
      <c r="J67">
        <f t="shared" si="0"/>
        <v>14</v>
      </c>
      <c r="K67" s="2">
        <f t="shared" si="1"/>
        <v>44199.5</v>
      </c>
      <c r="L67" s="22">
        <v>44211.5</v>
      </c>
      <c r="M67" s="22">
        <v>44217.5</v>
      </c>
      <c r="N67" s="22">
        <v>44216.5</v>
      </c>
      <c r="O67">
        <f t="shared" si="2"/>
        <v>17</v>
      </c>
      <c r="P67" s="3">
        <f t="shared" si="3"/>
        <v>302.26</v>
      </c>
    </row>
    <row r="68" spans="1:16" x14ac:dyDescent="0.35">
      <c r="A68" t="s">
        <v>85</v>
      </c>
      <c r="B68" s="21" t="s">
        <v>98</v>
      </c>
      <c r="C68" s="22">
        <v>44211</v>
      </c>
      <c r="D68" t="s">
        <v>110</v>
      </c>
      <c r="E68" t="s">
        <v>111</v>
      </c>
      <c r="F68" s="21" t="s">
        <v>125</v>
      </c>
      <c r="G68" s="3">
        <v>15.399999999999999</v>
      </c>
      <c r="H68" s="22">
        <v>44193</v>
      </c>
      <c r="I68" s="23">
        <v>44206</v>
      </c>
      <c r="J68">
        <f t="shared" si="0"/>
        <v>14</v>
      </c>
      <c r="K68" s="2">
        <f t="shared" si="1"/>
        <v>44199.5</v>
      </c>
      <c r="L68" s="22">
        <v>44211.5</v>
      </c>
      <c r="M68" s="22">
        <v>44217.5</v>
      </c>
      <c r="N68" s="22">
        <v>44216.5</v>
      </c>
      <c r="O68">
        <f t="shared" si="2"/>
        <v>17</v>
      </c>
      <c r="P68" s="3">
        <f t="shared" si="3"/>
        <v>261.79999999999995</v>
      </c>
    </row>
    <row r="69" spans="1:16" x14ac:dyDescent="0.35">
      <c r="A69" t="s">
        <v>85</v>
      </c>
      <c r="B69" s="21" t="s">
        <v>98</v>
      </c>
      <c r="C69" s="22">
        <v>44211</v>
      </c>
      <c r="D69" t="s">
        <v>107</v>
      </c>
      <c r="E69" t="s">
        <v>108</v>
      </c>
      <c r="F69" s="21" t="s">
        <v>126</v>
      </c>
      <c r="G69" s="3">
        <v>203.17</v>
      </c>
      <c r="H69" s="22">
        <v>44193</v>
      </c>
      <c r="I69" s="23">
        <v>44206</v>
      </c>
      <c r="J69">
        <f t="shared" si="0"/>
        <v>14</v>
      </c>
      <c r="K69" s="2">
        <f t="shared" si="1"/>
        <v>44199.5</v>
      </c>
      <c r="L69" s="22">
        <v>44211.5</v>
      </c>
      <c r="M69" s="22">
        <v>44217.5</v>
      </c>
      <c r="N69" s="22">
        <v>44216.5</v>
      </c>
      <c r="O69">
        <f t="shared" si="2"/>
        <v>17</v>
      </c>
      <c r="P69" s="3">
        <f t="shared" si="3"/>
        <v>3453.89</v>
      </c>
    </row>
    <row r="70" spans="1:16" x14ac:dyDescent="0.35">
      <c r="A70" t="s">
        <v>85</v>
      </c>
      <c r="B70" s="21" t="s">
        <v>98</v>
      </c>
      <c r="C70" s="22">
        <v>44211</v>
      </c>
      <c r="D70" t="s">
        <v>114</v>
      </c>
      <c r="E70" t="s">
        <v>115</v>
      </c>
      <c r="F70" s="21" t="s">
        <v>127</v>
      </c>
      <c r="G70" s="3">
        <v>142.25</v>
      </c>
      <c r="H70" s="22">
        <v>44193</v>
      </c>
      <c r="I70" s="23">
        <v>44206</v>
      </c>
      <c r="J70">
        <f t="shared" si="0"/>
        <v>14</v>
      </c>
      <c r="K70" s="2">
        <f t="shared" si="1"/>
        <v>44199.5</v>
      </c>
      <c r="L70" s="22">
        <v>44211.5</v>
      </c>
      <c r="M70" s="22">
        <v>44217.5</v>
      </c>
      <c r="N70" s="22">
        <v>44216.5</v>
      </c>
      <c r="O70">
        <f t="shared" si="2"/>
        <v>17</v>
      </c>
      <c r="P70" s="3">
        <f t="shared" si="3"/>
        <v>2418.25</v>
      </c>
    </row>
    <row r="71" spans="1:16" x14ac:dyDescent="0.35">
      <c r="A71" t="s">
        <v>85</v>
      </c>
      <c r="B71" s="21" t="s">
        <v>98</v>
      </c>
      <c r="C71" s="22">
        <v>44211</v>
      </c>
      <c r="D71" t="s">
        <v>110</v>
      </c>
      <c r="E71" t="s">
        <v>111</v>
      </c>
      <c r="F71" s="21" t="s">
        <v>127</v>
      </c>
      <c r="G71" s="3">
        <v>183.1</v>
      </c>
      <c r="H71" s="22">
        <v>44193</v>
      </c>
      <c r="I71" s="23">
        <v>44206</v>
      </c>
      <c r="J71">
        <f t="shared" si="0"/>
        <v>14</v>
      </c>
      <c r="K71" s="2">
        <f t="shared" si="1"/>
        <v>44199.5</v>
      </c>
      <c r="L71" s="22">
        <v>44211.5</v>
      </c>
      <c r="M71" s="22">
        <v>44217.5</v>
      </c>
      <c r="N71" s="22">
        <v>44216.5</v>
      </c>
      <c r="O71">
        <f t="shared" si="2"/>
        <v>17</v>
      </c>
      <c r="P71" s="3">
        <f t="shared" si="3"/>
        <v>3112.7</v>
      </c>
    </row>
    <row r="72" spans="1:16" x14ac:dyDescent="0.35">
      <c r="A72" t="s">
        <v>85</v>
      </c>
      <c r="B72" s="21" t="s">
        <v>98</v>
      </c>
      <c r="C72" s="22">
        <v>44211</v>
      </c>
      <c r="D72" t="s">
        <v>114</v>
      </c>
      <c r="E72" t="s">
        <v>115</v>
      </c>
      <c r="F72" s="21" t="s">
        <v>128</v>
      </c>
      <c r="G72" s="3">
        <v>23.91</v>
      </c>
      <c r="H72" s="22">
        <v>44193</v>
      </c>
      <c r="I72" s="23">
        <v>44206</v>
      </c>
      <c r="J72">
        <f t="shared" si="0"/>
        <v>14</v>
      </c>
      <c r="K72" s="2">
        <f t="shared" si="1"/>
        <v>44199.5</v>
      </c>
      <c r="L72" s="22">
        <v>44211.5</v>
      </c>
      <c r="M72" s="22">
        <v>44217.5</v>
      </c>
      <c r="N72" s="22">
        <v>44216.5</v>
      </c>
      <c r="O72">
        <f t="shared" si="2"/>
        <v>17</v>
      </c>
      <c r="P72" s="3">
        <f t="shared" si="3"/>
        <v>406.47</v>
      </c>
    </row>
    <row r="73" spans="1:16" x14ac:dyDescent="0.35">
      <c r="A73" t="s">
        <v>85</v>
      </c>
      <c r="B73" s="21" t="s">
        <v>98</v>
      </c>
      <c r="C73" s="22">
        <v>44211</v>
      </c>
      <c r="D73" t="s">
        <v>110</v>
      </c>
      <c r="E73" t="s">
        <v>111</v>
      </c>
      <c r="F73" s="21" t="s">
        <v>128</v>
      </c>
      <c r="G73" s="3">
        <v>4.1199999999999992</v>
      </c>
      <c r="H73" s="22">
        <v>44193</v>
      </c>
      <c r="I73" s="23">
        <v>44206</v>
      </c>
      <c r="J73">
        <f t="shared" si="0"/>
        <v>14</v>
      </c>
      <c r="K73" s="2">
        <f t="shared" si="1"/>
        <v>44199.5</v>
      </c>
      <c r="L73" s="22">
        <v>44211.5</v>
      </c>
      <c r="M73" s="22">
        <v>44217.5</v>
      </c>
      <c r="N73" s="22">
        <v>44216.5</v>
      </c>
      <c r="O73">
        <f t="shared" si="2"/>
        <v>17</v>
      </c>
      <c r="P73" s="3">
        <f t="shared" si="3"/>
        <v>70.039999999999992</v>
      </c>
    </row>
    <row r="74" spans="1:16" x14ac:dyDescent="0.35">
      <c r="A74" t="s">
        <v>85</v>
      </c>
      <c r="B74" s="21" t="s">
        <v>98</v>
      </c>
      <c r="C74" s="22">
        <v>44211</v>
      </c>
      <c r="D74" t="s">
        <v>114</v>
      </c>
      <c r="E74" t="s">
        <v>115</v>
      </c>
      <c r="F74" s="21" t="s">
        <v>129</v>
      </c>
      <c r="G74" s="3">
        <v>76.430000000000007</v>
      </c>
      <c r="H74" s="22">
        <v>44193</v>
      </c>
      <c r="I74" s="23">
        <v>44206</v>
      </c>
      <c r="J74">
        <f t="shared" si="0"/>
        <v>14</v>
      </c>
      <c r="K74" s="2">
        <f t="shared" si="1"/>
        <v>44199.5</v>
      </c>
      <c r="L74" s="22">
        <v>44211.5</v>
      </c>
      <c r="M74" s="22">
        <v>44217.5</v>
      </c>
      <c r="N74" s="22">
        <v>44216.5</v>
      </c>
      <c r="O74">
        <f t="shared" si="2"/>
        <v>17</v>
      </c>
      <c r="P74" s="3">
        <f t="shared" si="3"/>
        <v>1299.3100000000002</v>
      </c>
    </row>
    <row r="75" spans="1:16" x14ac:dyDescent="0.35">
      <c r="A75" t="s">
        <v>85</v>
      </c>
      <c r="B75" s="21" t="s">
        <v>98</v>
      </c>
      <c r="C75" s="22">
        <v>44211</v>
      </c>
      <c r="D75" t="s">
        <v>110</v>
      </c>
      <c r="E75" t="s">
        <v>111</v>
      </c>
      <c r="F75" s="21" t="s">
        <v>129</v>
      </c>
      <c r="G75" s="3">
        <v>851.56</v>
      </c>
      <c r="H75" s="22">
        <v>44193</v>
      </c>
      <c r="I75" s="23">
        <v>44206</v>
      </c>
      <c r="J75">
        <f t="shared" ref="J75:J138" si="4">I75-H75+1</f>
        <v>14</v>
      </c>
      <c r="K75" s="2">
        <f t="shared" ref="K75:K138" si="5">(H75+I75)/2</f>
        <v>44199.5</v>
      </c>
      <c r="L75" s="22">
        <v>44211.5</v>
      </c>
      <c r="M75" s="22">
        <v>44217.5</v>
      </c>
      <c r="N75" s="22">
        <v>44216.5</v>
      </c>
      <c r="O75">
        <f t="shared" ref="O75:O138" si="6">N75-K75</f>
        <v>17</v>
      </c>
      <c r="P75" s="3">
        <f t="shared" ref="P75:P138" si="7">O75*G75</f>
        <v>14476.519999999999</v>
      </c>
    </row>
    <row r="76" spans="1:16" x14ac:dyDescent="0.35">
      <c r="A76" t="s">
        <v>85</v>
      </c>
      <c r="B76" s="21" t="s">
        <v>98</v>
      </c>
      <c r="C76" s="22">
        <v>44211</v>
      </c>
      <c r="D76" t="s">
        <v>114</v>
      </c>
      <c r="E76" t="s">
        <v>115</v>
      </c>
      <c r="F76" s="21" t="s">
        <v>130</v>
      </c>
      <c r="G76" s="3">
        <v>13.8</v>
      </c>
      <c r="H76" s="22">
        <v>44193</v>
      </c>
      <c r="I76" s="23">
        <v>44206</v>
      </c>
      <c r="J76">
        <f t="shared" si="4"/>
        <v>14</v>
      </c>
      <c r="K76" s="2">
        <f t="shared" si="5"/>
        <v>44199.5</v>
      </c>
      <c r="L76" s="22">
        <v>44211.5</v>
      </c>
      <c r="M76" s="22">
        <v>44217.5</v>
      </c>
      <c r="N76" s="22">
        <v>44216.5</v>
      </c>
      <c r="O76">
        <f t="shared" si="6"/>
        <v>17</v>
      </c>
      <c r="P76" s="3">
        <f t="shared" si="7"/>
        <v>234.60000000000002</v>
      </c>
    </row>
    <row r="77" spans="1:16" x14ac:dyDescent="0.35">
      <c r="A77" t="s">
        <v>85</v>
      </c>
      <c r="B77" s="21" t="s">
        <v>98</v>
      </c>
      <c r="C77" s="22">
        <v>44211</v>
      </c>
      <c r="D77" t="s">
        <v>110</v>
      </c>
      <c r="E77" t="s">
        <v>111</v>
      </c>
      <c r="F77" s="21" t="s">
        <v>130</v>
      </c>
      <c r="G77" s="3">
        <v>1.93</v>
      </c>
      <c r="H77" s="22">
        <v>44193</v>
      </c>
      <c r="I77" s="23">
        <v>44206</v>
      </c>
      <c r="J77">
        <f t="shared" si="4"/>
        <v>14</v>
      </c>
      <c r="K77" s="2">
        <f t="shared" si="5"/>
        <v>44199.5</v>
      </c>
      <c r="L77" s="22">
        <v>44211.5</v>
      </c>
      <c r="M77" s="22">
        <v>44217.5</v>
      </c>
      <c r="N77" s="22">
        <v>44216.5</v>
      </c>
      <c r="O77">
        <f t="shared" si="6"/>
        <v>17</v>
      </c>
      <c r="P77" s="3">
        <f t="shared" si="7"/>
        <v>32.81</v>
      </c>
    </row>
    <row r="78" spans="1:16" x14ac:dyDescent="0.35">
      <c r="A78" t="s">
        <v>85</v>
      </c>
      <c r="B78" s="21" t="s">
        <v>98</v>
      </c>
      <c r="C78" s="22">
        <v>44211</v>
      </c>
      <c r="D78" t="s">
        <v>114</v>
      </c>
      <c r="E78" t="s">
        <v>115</v>
      </c>
      <c r="F78" s="21" t="s">
        <v>131</v>
      </c>
      <c r="G78" s="3">
        <v>47.55</v>
      </c>
      <c r="H78" s="22">
        <v>44193</v>
      </c>
      <c r="I78" s="23">
        <v>44206</v>
      </c>
      <c r="J78">
        <f t="shared" si="4"/>
        <v>14</v>
      </c>
      <c r="K78" s="2">
        <f t="shared" si="5"/>
        <v>44199.5</v>
      </c>
      <c r="L78" s="22">
        <v>44211.5</v>
      </c>
      <c r="M78" s="22">
        <v>44217.5</v>
      </c>
      <c r="N78" s="22">
        <v>44216.5</v>
      </c>
      <c r="O78">
        <f t="shared" si="6"/>
        <v>17</v>
      </c>
      <c r="P78" s="3">
        <f t="shared" si="7"/>
        <v>808.34999999999991</v>
      </c>
    </row>
    <row r="79" spans="1:16" x14ac:dyDescent="0.35">
      <c r="A79" t="s">
        <v>85</v>
      </c>
      <c r="B79" s="21" t="s">
        <v>98</v>
      </c>
      <c r="C79" s="22">
        <v>44211</v>
      </c>
      <c r="D79" t="s">
        <v>114</v>
      </c>
      <c r="E79" t="s">
        <v>115</v>
      </c>
      <c r="F79" s="21" t="s">
        <v>132</v>
      </c>
      <c r="G79" s="3">
        <v>141.85</v>
      </c>
      <c r="H79" s="22">
        <v>44193</v>
      </c>
      <c r="I79" s="23">
        <v>44206</v>
      </c>
      <c r="J79">
        <f t="shared" si="4"/>
        <v>14</v>
      </c>
      <c r="K79" s="2">
        <f t="shared" si="5"/>
        <v>44199.5</v>
      </c>
      <c r="L79" s="22">
        <v>44211.5</v>
      </c>
      <c r="M79" s="22">
        <v>44217.5</v>
      </c>
      <c r="N79" s="22">
        <v>44216.5</v>
      </c>
      <c r="O79">
        <f t="shared" si="6"/>
        <v>17</v>
      </c>
      <c r="P79" s="3">
        <f t="shared" si="7"/>
        <v>2411.4499999999998</v>
      </c>
    </row>
    <row r="80" spans="1:16" x14ac:dyDescent="0.35">
      <c r="A80" t="s">
        <v>85</v>
      </c>
      <c r="B80" s="21" t="s">
        <v>98</v>
      </c>
      <c r="C80" s="22">
        <v>44211</v>
      </c>
      <c r="D80" t="s">
        <v>110</v>
      </c>
      <c r="E80" t="s">
        <v>111</v>
      </c>
      <c r="F80" s="21" t="s">
        <v>132</v>
      </c>
      <c r="G80" s="3">
        <v>0.57999999999999996</v>
      </c>
      <c r="H80" s="22">
        <v>44193</v>
      </c>
      <c r="I80" s="23">
        <v>44206</v>
      </c>
      <c r="J80">
        <f t="shared" si="4"/>
        <v>14</v>
      </c>
      <c r="K80" s="2">
        <f t="shared" si="5"/>
        <v>44199.5</v>
      </c>
      <c r="L80" s="22">
        <v>44211.5</v>
      </c>
      <c r="M80" s="22">
        <v>44217.5</v>
      </c>
      <c r="N80" s="22">
        <v>44216.5</v>
      </c>
      <c r="O80">
        <f t="shared" si="6"/>
        <v>17</v>
      </c>
      <c r="P80" s="3">
        <f t="shared" si="7"/>
        <v>9.86</v>
      </c>
    </row>
    <row r="81" spans="1:16" x14ac:dyDescent="0.35">
      <c r="A81" t="s">
        <v>85</v>
      </c>
      <c r="B81" s="21" t="s">
        <v>98</v>
      </c>
      <c r="C81" s="22">
        <v>44211</v>
      </c>
      <c r="D81" t="s">
        <v>114</v>
      </c>
      <c r="E81" t="s">
        <v>115</v>
      </c>
      <c r="F81" s="21" t="s">
        <v>133</v>
      </c>
      <c r="G81" s="3">
        <v>13.13</v>
      </c>
      <c r="H81" s="22">
        <v>44193</v>
      </c>
      <c r="I81" s="23">
        <v>44206</v>
      </c>
      <c r="J81">
        <f t="shared" si="4"/>
        <v>14</v>
      </c>
      <c r="K81" s="2">
        <f t="shared" si="5"/>
        <v>44199.5</v>
      </c>
      <c r="L81" s="22">
        <v>44211.5</v>
      </c>
      <c r="M81" s="22">
        <v>44217.5</v>
      </c>
      <c r="N81" s="22">
        <v>44216.5</v>
      </c>
      <c r="O81">
        <f t="shared" si="6"/>
        <v>17</v>
      </c>
      <c r="P81" s="3">
        <f t="shared" si="7"/>
        <v>223.21</v>
      </c>
    </row>
    <row r="82" spans="1:16" x14ac:dyDescent="0.35">
      <c r="A82" t="s">
        <v>85</v>
      </c>
      <c r="B82" s="21" t="s">
        <v>98</v>
      </c>
      <c r="C82" s="22">
        <v>44211</v>
      </c>
      <c r="D82" t="s">
        <v>110</v>
      </c>
      <c r="E82" t="s">
        <v>111</v>
      </c>
      <c r="F82" s="21" t="s">
        <v>133</v>
      </c>
      <c r="G82" s="3">
        <v>9.17</v>
      </c>
      <c r="H82" s="22">
        <v>44193</v>
      </c>
      <c r="I82" s="23">
        <v>44206</v>
      </c>
      <c r="J82">
        <f t="shared" si="4"/>
        <v>14</v>
      </c>
      <c r="K82" s="2">
        <f t="shared" si="5"/>
        <v>44199.5</v>
      </c>
      <c r="L82" s="22">
        <v>44211.5</v>
      </c>
      <c r="M82" s="22">
        <v>44217.5</v>
      </c>
      <c r="N82" s="22">
        <v>44216.5</v>
      </c>
      <c r="O82">
        <f t="shared" si="6"/>
        <v>17</v>
      </c>
      <c r="P82" s="3">
        <f t="shared" si="7"/>
        <v>155.88999999999999</v>
      </c>
    </row>
    <row r="83" spans="1:16" x14ac:dyDescent="0.35">
      <c r="A83" t="s">
        <v>85</v>
      </c>
      <c r="B83" s="21" t="s">
        <v>98</v>
      </c>
      <c r="C83" s="22">
        <v>44211</v>
      </c>
      <c r="D83" t="s">
        <v>110</v>
      </c>
      <c r="E83" t="s">
        <v>111</v>
      </c>
      <c r="F83" s="21" t="s">
        <v>134</v>
      </c>
      <c r="G83" s="3">
        <v>3.68</v>
      </c>
      <c r="H83" s="22">
        <v>44193</v>
      </c>
      <c r="I83" s="23">
        <v>44206</v>
      </c>
      <c r="J83">
        <f t="shared" si="4"/>
        <v>14</v>
      </c>
      <c r="K83" s="2">
        <f t="shared" si="5"/>
        <v>44199.5</v>
      </c>
      <c r="L83" s="22">
        <v>44211.5</v>
      </c>
      <c r="M83" s="22">
        <v>44217.5</v>
      </c>
      <c r="N83" s="22">
        <v>44216.5</v>
      </c>
      <c r="O83">
        <f t="shared" si="6"/>
        <v>17</v>
      </c>
      <c r="P83" s="3">
        <f t="shared" si="7"/>
        <v>62.56</v>
      </c>
    </row>
    <row r="84" spans="1:16" x14ac:dyDescent="0.35">
      <c r="A84" t="s">
        <v>85</v>
      </c>
      <c r="B84" s="21" t="s">
        <v>98</v>
      </c>
      <c r="C84" s="22">
        <v>44211</v>
      </c>
      <c r="D84" t="s">
        <v>114</v>
      </c>
      <c r="E84" t="s">
        <v>115</v>
      </c>
      <c r="F84" s="21" t="s">
        <v>135</v>
      </c>
      <c r="G84" s="3">
        <v>40.949999999999996</v>
      </c>
      <c r="H84" s="22">
        <v>44193</v>
      </c>
      <c r="I84" s="23">
        <v>44206</v>
      </c>
      <c r="J84">
        <f t="shared" si="4"/>
        <v>14</v>
      </c>
      <c r="K84" s="2">
        <f t="shared" si="5"/>
        <v>44199.5</v>
      </c>
      <c r="L84" s="22">
        <v>44211.5</v>
      </c>
      <c r="M84" s="22">
        <v>44217.5</v>
      </c>
      <c r="N84" s="22">
        <v>44216.5</v>
      </c>
      <c r="O84">
        <f t="shared" si="6"/>
        <v>17</v>
      </c>
      <c r="P84" s="3">
        <f t="shared" si="7"/>
        <v>696.15</v>
      </c>
    </row>
    <row r="85" spans="1:16" x14ac:dyDescent="0.35">
      <c r="A85" t="s">
        <v>85</v>
      </c>
      <c r="B85" s="21" t="s">
        <v>98</v>
      </c>
      <c r="C85" s="22">
        <v>44211</v>
      </c>
      <c r="D85" t="s">
        <v>110</v>
      </c>
      <c r="E85" t="s">
        <v>111</v>
      </c>
      <c r="F85" s="21" t="s">
        <v>135</v>
      </c>
      <c r="G85" s="3">
        <v>31.880000000000003</v>
      </c>
      <c r="H85" s="22">
        <v>44193</v>
      </c>
      <c r="I85" s="23">
        <v>44206</v>
      </c>
      <c r="J85">
        <f t="shared" si="4"/>
        <v>14</v>
      </c>
      <c r="K85" s="2">
        <f t="shared" si="5"/>
        <v>44199.5</v>
      </c>
      <c r="L85" s="22">
        <v>44211.5</v>
      </c>
      <c r="M85" s="22">
        <v>44217.5</v>
      </c>
      <c r="N85" s="22">
        <v>44216.5</v>
      </c>
      <c r="O85">
        <f t="shared" si="6"/>
        <v>17</v>
      </c>
      <c r="P85" s="3">
        <f t="shared" si="7"/>
        <v>541.96</v>
      </c>
    </row>
    <row r="86" spans="1:16" x14ac:dyDescent="0.35">
      <c r="A86" t="s">
        <v>85</v>
      </c>
      <c r="B86" s="21" t="s">
        <v>98</v>
      </c>
      <c r="C86" s="22">
        <v>44211</v>
      </c>
      <c r="D86" t="s">
        <v>114</v>
      </c>
      <c r="E86" t="s">
        <v>115</v>
      </c>
      <c r="F86" s="21" t="s">
        <v>136</v>
      </c>
      <c r="G86" s="3">
        <v>131.15</v>
      </c>
      <c r="H86" s="22">
        <v>44193</v>
      </c>
      <c r="I86" s="23">
        <v>44206</v>
      </c>
      <c r="J86">
        <f t="shared" si="4"/>
        <v>14</v>
      </c>
      <c r="K86" s="2">
        <f t="shared" si="5"/>
        <v>44199.5</v>
      </c>
      <c r="L86" s="22">
        <v>44211.5</v>
      </c>
      <c r="M86" s="22">
        <v>44217.5</v>
      </c>
      <c r="N86" s="22">
        <v>44216.5</v>
      </c>
      <c r="O86">
        <f t="shared" si="6"/>
        <v>17</v>
      </c>
      <c r="P86" s="3">
        <f t="shared" si="7"/>
        <v>2229.5500000000002</v>
      </c>
    </row>
    <row r="87" spans="1:16" x14ac:dyDescent="0.35">
      <c r="A87" t="s">
        <v>85</v>
      </c>
      <c r="B87" s="21" t="s">
        <v>98</v>
      </c>
      <c r="C87" s="22">
        <v>44211</v>
      </c>
      <c r="D87" t="s">
        <v>110</v>
      </c>
      <c r="E87" t="s">
        <v>111</v>
      </c>
      <c r="F87" s="21" t="s">
        <v>136</v>
      </c>
      <c r="G87" s="3">
        <v>29.080000000000002</v>
      </c>
      <c r="H87" s="22">
        <v>44193</v>
      </c>
      <c r="I87" s="23">
        <v>44206</v>
      </c>
      <c r="J87">
        <f t="shared" si="4"/>
        <v>14</v>
      </c>
      <c r="K87" s="2">
        <f t="shared" si="5"/>
        <v>44199.5</v>
      </c>
      <c r="L87" s="22">
        <v>44211.5</v>
      </c>
      <c r="M87" s="22">
        <v>44217.5</v>
      </c>
      <c r="N87" s="22">
        <v>44216.5</v>
      </c>
      <c r="O87">
        <f t="shared" si="6"/>
        <v>17</v>
      </c>
      <c r="P87" s="3">
        <f t="shared" si="7"/>
        <v>494.36</v>
      </c>
    </row>
    <row r="88" spans="1:16" x14ac:dyDescent="0.35">
      <c r="A88" t="s">
        <v>85</v>
      </c>
      <c r="B88" s="21" t="s">
        <v>98</v>
      </c>
      <c r="C88" s="22">
        <v>44211</v>
      </c>
      <c r="D88" t="s">
        <v>110</v>
      </c>
      <c r="E88" t="s">
        <v>111</v>
      </c>
      <c r="F88" s="21" t="s">
        <v>137</v>
      </c>
      <c r="G88" s="3">
        <v>538.81000000000006</v>
      </c>
      <c r="H88" s="22">
        <v>44193</v>
      </c>
      <c r="I88" s="23">
        <v>44206</v>
      </c>
      <c r="J88">
        <f t="shared" si="4"/>
        <v>14</v>
      </c>
      <c r="K88" s="2">
        <f t="shared" si="5"/>
        <v>44199.5</v>
      </c>
      <c r="L88" s="22">
        <v>44211.5</v>
      </c>
      <c r="M88" s="22">
        <v>44217.5</v>
      </c>
      <c r="N88" s="22">
        <v>44216.5</v>
      </c>
      <c r="O88">
        <f t="shared" si="6"/>
        <v>17</v>
      </c>
      <c r="P88" s="3">
        <f t="shared" si="7"/>
        <v>9159.77</v>
      </c>
    </row>
    <row r="89" spans="1:16" x14ac:dyDescent="0.35">
      <c r="A89" t="s">
        <v>85</v>
      </c>
      <c r="B89" s="21" t="s">
        <v>98</v>
      </c>
      <c r="C89" s="22">
        <v>44211</v>
      </c>
      <c r="D89" t="s">
        <v>107</v>
      </c>
      <c r="E89" t="s">
        <v>108</v>
      </c>
      <c r="F89" s="21" t="s">
        <v>138</v>
      </c>
      <c r="G89" s="3">
        <v>173.86</v>
      </c>
      <c r="H89" s="22">
        <v>44193</v>
      </c>
      <c r="I89" s="23">
        <v>44206</v>
      </c>
      <c r="J89">
        <f t="shared" si="4"/>
        <v>14</v>
      </c>
      <c r="K89" s="2">
        <f t="shared" si="5"/>
        <v>44199.5</v>
      </c>
      <c r="L89" s="22">
        <v>44211.5</v>
      </c>
      <c r="M89" s="22">
        <v>44217.5</v>
      </c>
      <c r="N89" s="22">
        <v>44216.5</v>
      </c>
      <c r="O89">
        <f t="shared" si="6"/>
        <v>17</v>
      </c>
      <c r="P89" s="3">
        <f t="shared" si="7"/>
        <v>2955.6200000000003</v>
      </c>
    </row>
    <row r="90" spans="1:16" x14ac:dyDescent="0.35">
      <c r="A90" t="s">
        <v>85</v>
      </c>
      <c r="B90" s="21" t="s">
        <v>98</v>
      </c>
      <c r="C90" s="22">
        <v>44211</v>
      </c>
      <c r="D90" t="s">
        <v>114</v>
      </c>
      <c r="E90" t="s">
        <v>115</v>
      </c>
      <c r="F90" s="21" t="s">
        <v>139</v>
      </c>
      <c r="G90" s="3">
        <v>19.98</v>
      </c>
      <c r="H90" s="22">
        <v>44193</v>
      </c>
      <c r="I90" s="23">
        <v>44206</v>
      </c>
      <c r="J90">
        <f t="shared" si="4"/>
        <v>14</v>
      </c>
      <c r="K90" s="2">
        <f t="shared" si="5"/>
        <v>44199.5</v>
      </c>
      <c r="L90" s="22">
        <v>44211.5</v>
      </c>
      <c r="M90" s="22">
        <v>44217.5</v>
      </c>
      <c r="N90" s="22">
        <v>44216.5</v>
      </c>
      <c r="O90">
        <f t="shared" si="6"/>
        <v>17</v>
      </c>
      <c r="P90" s="3">
        <f t="shared" si="7"/>
        <v>339.66</v>
      </c>
    </row>
    <row r="91" spans="1:16" x14ac:dyDescent="0.35">
      <c r="A91" t="s">
        <v>85</v>
      </c>
      <c r="B91" s="21" t="s">
        <v>98</v>
      </c>
      <c r="C91" s="22">
        <v>44211</v>
      </c>
      <c r="D91" t="s">
        <v>114</v>
      </c>
      <c r="E91" t="s">
        <v>115</v>
      </c>
      <c r="F91" s="21" t="s">
        <v>140</v>
      </c>
      <c r="G91" s="3">
        <v>27.88</v>
      </c>
      <c r="H91" s="22">
        <v>44193</v>
      </c>
      <c r="I91" s="23">
        <v>44206</v>
      </c>
      <c r="J91">
        <f t="shared" si="4"/>
        <v>14</v>
      </c>
      <c r="K91" s="2">
        <f t="shared" si="5"/>
        <v>44199.5</v>
      </c>
      <c r="L91" s="22">
        <v>44211.5</v>
      </c>
      <c r="M91" s="22">
        <v>44217.5</v>
      </c>
      <c r="N91" s="22">
        <v>44216.5</v>
      </c>
      <c r="O91">
        <f t="shared" si="6"/>
        <v>17</v>
      </c>
      <c r="P91" s="3">
        <f t="shared" si="7"/>
        <v>473.96</v>
      </c>
    </row>
    <row r="92" spans="1:16" x14ac:dyDescent="0.35">
      <c r="A92" t="s">
        <v>85</v>
      </c>
      <c r="B92" s="21" t="s">
        <v>98</v>
      </c>
      <c r="C92" s="22">
        <v>44211</v>
      </c>
      <c r="D92" t="s">
        <v>110</v>
      </c>
      <c r="E92" t="s">
        <v>111</v>
      </c>
      <c r="F92" s="21" t="s">
        <v>141</v>
      </c>
      <c r="G92" s="3">
        <v>5.08</v>
      </c>
      <c r="H92" s="22">
        <v>44193</v>
      </c>
      <c r="I92" s="23">
        <v>44206</v>
      </c>
      <c r="J92">
        <f t="shared" si="4"/>
        <v>14</v>
      </c>
      <c r="K92" s="2">
        <f t="shared" si="5"/>
        <v>44199.5</v>
      </c>
      <c r="L92" s="22">
        <v>44211.5</v>
      </c>
      <c r="M92" s="22">
        <v>44217.5</v>
      </c>
      <c r="N92" s="22">
        <v>44216.5</v>
      </c>
      <c r="O92">
        <f t="shared" si="6"/>
        <v>17</v>
      </c>
      <c r="P92" s="3">
        <f t="shared" si="7"/>
        <v>86.36</v>
      </c>
    </row>
    <row r="93" spans="1:16" x14ac:dyDescent="0.35">
      <c r="A93" t="s">
        <v>85</v>
      </c>
      <c r="B93" s="21" t="s">
        <v>98</v>
      </c>
      <c r="C93" s="22">
        <v>44211</v>
      </c>
      <c r="D93" t="s">
        <v>107</v>
      </c>
      <c r="E93" t="s">
        <v>108</v>
      </c>
      <c r="F93" s="21" t="s">
        <v>142</v>
      </c>
      <c r="G93" s="3">
        <v>24139.75</v>
      </c>
      <c r="H93" s="22">
        <v>44193</v>
      </c>
      <c r="I93" s="23">
        <v>44206</v>
      </c>
      <c r="J93">
        <f t="shared" si="4"/>
        <v>14</v>
      </c>
      <c r="K93" s="2">
        <f t="shared" si="5"/>
        <v>44199.5</v>
      </c>
      <c r="L93" s="22">
        <v>44211.5</v>
      </c>
      <c r="M93" s="22">
        <v>44228.5</v>
      </c>
      <c r="N93" s="22">
        <v>44225.5</v>
      </c>
      <c r="O93">
        <f t="shared" si="6"/>
        <v>26</v>
      </c>
      <c r="P93" s="3">
        <f t="shared" si="7"/>
        <v>627633.5</v>
      </c>
    </row>
    <row r="94" spans="1:16" x14ac:dyDescent="0.35">
      <c r="A94" t="s">
        <v>85</v>
      </c>
      <c r="B94" s="21" t="s">
        <v>98</v>
      </c>
      <c r="C94" s="22">
        <v>44211</v>
      </c>
      <c r="D94" t="s">
        <v>99</v>
      </c>
      <c r="E94" t="s">
        <v>100</v>
      </c>
      <c r="F94" s="21" t="s">
        <v>142</v>
      </c>
      <c r="G94" s="3">
        <v>5059.18</v>
      </c>
      <c r="H94" s="22">
        <v>44193</v>
      </c>
      <c r="I94" s="23">
        <v>44206</v>
      </c>
      <c r="J94">
        <f t="shared" si="4"/>
        <v>14</v>
      </c>
      <c r="K94" s="2">
        <f t="shared" si="5"/>
        <v>44199.5</v>
      </c>
      <c r="L94" s="22">
        <v>44211.5</v>
      </c>
      <c r="M94" s="22">
        <v>44228.5</v>
      </c>
      <c r="N94" s="22">
        <v>44225.5</v>
      </c>
      <c r="O94">
        <f t="shared" si="6"/>
        <v>26</v>
      </c>
      <c r="P94" s="3">
        <f t="shared" si="7"/>
        <v>131538.68</v>
      </c>
    </row>
    <row r="95" spans="1:16" x14ac:dyDescent="0.35">
      <c r="A95" t="s">
        <v>85</v>
      </c>
      <c r="B95" s="21" t="s">
        <v>98</v>
      </c>
      <c r="C95" s="22">
        <v>44211</v>
      </c>
      <c r="D95" t="s">
        <v>114</v>
      </c>
      <c r="E95" t="s">
        <v>115</v>
      </c>
      <c r="F95" s="21" t="s">
        <v>143</v>
      </c>
      <c r="G95" s="3">
        <v>36.369999999999997</v>
      </c>
      <c r="H95" s="22">
        <v>44193</v>
      </c>
      <c r="I95" s="23">
        <v>44206</v>
      </c>
      <c r="J95">
        <f t="shared" si="4"/>
        <v>14</v>
      </c>
      <c r="K95" s="2">
        <f t="shared" si="5"/>
        <v>44199.5</v>
      </c>
      <c r="L95" s="22">
        <v>44211.5</v>
      </c>
      <c r="M95" s="22">
        <v>44239.5</v>
      </c>
      <c r="N95" s="22">
        <v>44238.5</v>
      </c>
      <c r="O95">
        <f t="shared" si="6"/>
        <v>39</v>
      </c>
      <c r="P95" s="3">
        <f t="shared" si="7"/>
        <v>1418.4299999999998</v>
      </c>
    </row>
    <row r="96" spans="1:16" x14ac:dyDescent="0.35">
      <c r="A96" t="s">
        <v>85</v>
      </c>
      <c r="B96" s="21" t="s">
        <v>98</v>
      </c>
      <c r="C96" s="22">
        <v>44211</v>
      </c>
      <c r="D96" t="s">
        <v>110</v>
      </c>
      <c r="E96" t="s">
        <v>111</v>
      </c>
      <c r="F96" s="21" t="s">
        <v>143</v>
      </c>
      <c r="G96" s="3">
        <v>10.36</v>
      </c>
      <c r="H96" s="22">
        <v>44193</v>
      </c>
      <c r="I96" s="23">
        <v>44206</v>
      </c>
      <c r="J96">
        <f t="shared" si="4"/>
        <v>14</v>
      </c>
      <c r="K96" s="2">
        <f t="shared" si="5"/>
        <v>44199.5</v>
      </c>
      <c r="L96" s="22">
        <v>44211.5</v>
      </c>
      <c r="M96" s="22">
        <v>44239.5</v>
      </c>
      <c r="N96" s="22">
        <v>44238.5</v>
      </c>
      <c r="O96">
        <f t="shared" si="6"/>
        <v>39</v>
      </c>
      <c r="P96" s="3">
        <f t="shared" si="7"/>
        <v>404.03999999999996</v>
      </c>
    </row>
    <row r="97" spans="1:16" x14ac:dyDescent="0.35">
      <c r="A97" t="s">
        <v>85</v>
      </c>
      <c r="B97" s="21" t="s">
        <v>98</v>
      </c>
      <c r="C97" s="22">
        <v>44211</v>
      </c>
      <c r="D97" t="s">
        <v>114</v>
      </c>
      <c r="E97" t="s">
        <v>115</v>
      </c>
      <c r="F97" s="21" t="s">
        <v>144</v>
      </c>
      <c r="G97" s="3">
        <v>100.27</v>
      </c>
      <c r="H97" s="22">
        <v>44193</v>
      </c>
      <c r="I97" s="23">
        <v>44206</v>
      </c>
      <c r="J97">
        <f t="shared" si="4"/>
        <v>14</v>
      </c>
      <c r="K97" s="2">
        <f t="shared" si="5"/>
        <v>44199.5</v>
      </c>
      <c r="L97" s="22">
        <v>44211.5</v>
      </c>
      <c r="M97" s="22">
        <v>44239.5</v>
      </c>
      <c r="N97" s="22">
        <v>44238.5</v>
      </c>
      <c r="O97">
        <f t="shared" si="6"/>
        <v>39</v>
      </c>
      <c r="P97" s="3">
        <f t="shared" si="7"/>
        <v>3910.5299999999997</v>
      </c>
    </row>
    <row r="98" spans="1:16" x14ac:dyDescent="0.35">
      <c r="A98" t="s">
        <v>85</v>
      </c>
      <c r="B98" s="21" t="s">
        <v>98</v>
      </c>
      <c r="C98" s="22">
        <v>44211</v>
      </c>
      <c r="D98" t="s">
        <v>110</v>
      </c>
      <c r="E98" t="s">
        <v>111</v>
      </c>
      <c r="F98" s="21" t="s">
        <v>144</v>
      </c>
      <c r="G98" s="3">
        <v>38.26</v>
      </c>
      <c r="H98" s="22">
        <v>44193</v>
      </c>
      <c r="I98" s="23">
        <v>44206</v>
      </c>
      <c r="J98">
        <f t="shared" si="4"/>
        <v>14</v>
      </c>
      <c r="K98" s="2">
        <f t="shared" si="5"/>
        <v>44199.5</v>
      </c>
      <c r="L98" s="22">
        <v>44211.5</v>
      </c>
      <c r="M98" s="22">
        <v>44239.5</v>
      </c>
      <c r="N98" s="22">
        <v>44238.5</v>
      </c>
      <c r="O98">
        <f t="shared" si="6"/>
        <v>39</v>
      </c>
      <c r="P98" s="3">
        <f t="shared" si="7"/>
        <v>1492.1399999999999</v>
      </c>
    </row>
    <row r="99" spans="1:16" x14ac:dyDescent="0.35">
      <c r="A99" t="s">
        <v>85</v>
      </c>
      <c r="B99" s="21" t="s">
        <v>98</v>
      </c>
      <c r="C99" s="22">
        <v>44211</v>
      </c>
      <c r="D99" t="s">
        <v>114</v>
      </c>
      <c r="E99" t="s">
        <v>115</v>
      </c>
      <c r="F99" s="21" t="s">
        <v>145</v>
      </c>
      <c r="G99" s="3">
        <v>36.69</v>
      </c>
      <c r="H99" s="22">
        <v>44193</v>
      </c>
      <c r="I99" s="23">
        <v>44206</v>
      </c>
      <c r="J99">
        <f t="shared" si="4"/>
        <v>14</v>
      </c>
      <c r="K99" s="2">
        <f t="shared" si="5"/>
        <v>44199.5</v>
      </c>
      <c r="L99" s="22">
        <v>44211.5</v>
      </c>
      <c r="M99" s="22">
        <v>44239.5</v>
      </c>
      <c r="N99" s="22">
        <v>44238.5</v>
      </c>
      <c r="O99">
        <f t="shared" si="6"/>
        <v>39</v>
      </c>
      <c r="P99" s="3">
        <f t="shared" si="7"/>
        <v>1430.9099999999999</v>
      </c>
    </row>
    <row r="100" spans="1:16" x14ac:dyDescent="0.35">
      <c r="A100" t="s">
        <v>85</v>
      </c>
      <c r="B100" s="21" t="s">
        <v>98</v>
      </c>
      <c r="C100" s="22">
        <v>44211</v>
      </c>
      <c r="D100" t="s">
        <v>110</v>
      </c>
      <c r="E100" t="s">
        <v>111</v>
      </c>
      <c r="F100" s="21" t="s">
        <v>145</v>
      </c>
      <c r="G100" s="3">
        <v>43.85</v>
      </c>
      <c r="H100" s="22">
        <v>44193</v>
      </c>
      <c r="I100" s="23">
        <v>44206</v>
      </c>
      <c r="J100">
        <f t="shared" si="4"/>
        <v>14</v>
      </c>
      <c r="K100" s="2">
        <f t="shared" si="5"/>
        <v>44199.5</v>
      </c>
      <c r="L100" s="22">
        <v>44211.5</v>
      </c>
      <c r="M100" s="22">
        <v>44239.5</v>
      </c>
      <c r="N100" s="22">
        <v>44238.5</v>
      </c>
      <c r="O100">
        <f t="shared" si="6"/>
        <v>39</v>
      </c>
      <c r="P100" s="3">
        <f t="shared" si="7"/>
        <v>1710.15</v>
      </c>
    </row>
    <row r="101" spans="1:16" x14ac:dyDescent="0.35">
      <c r="A101" t="s">
        <v>85</v>
      </c>
      <c r="B101" s="21" t="s">
        <v>98</v>
      </c>
      <c r="C101" s="22">
        <v>44211</v>
      </c>
      <c r="D101" t="s">
        <v>114</v>
      </c>
      <c r="E101" t="s">
        <v>115</v>
      </c>
      <c r="F101" s="21" t="s">
        <v>146</v>
      </c>
      <c r="G101" s="3">
        <v>96.48</v>
      </c>
      <c r="H101" s="22">
        <v>44193</v>
      </c>
      <c r="I101" s="23">
        <v>44206</v>
      </c>
      <c r="J101">
        <f t="shared" si="4"/>
        <v>14</v>
      </c>
      <c r="K101" s="2">
        <f t="shared" si="5"/>
        <v>44199.5</v>
      </c>
      <c r="L101" s="22">
        <v>44211.5</v>
      </c>
      <c r="M101" s="22">
        <v>44239.5</v>
      </c>
      <c r="N101" s="22">
        <v>44238.5</v>
      </c>
      <c r="O101">
        <f t="shared" si="6"/>
        <v>39</v>
      </c>
      <c r="P101" s="3">
        <f t="shared" si="7"/>
        <v>3762.7200000000003</v>
      </c>
    </row>
    <row r="102" spans="1:16" x14ac:dyDescent="0.35">
      <c r="A102" t="s">
        <v>85</v>
      </c>
      <c r="B102" s="21" t="s">
        <v>98</v>
      </c>
      <c r="C102" s="22">
        <v>44211</v>
      </c>
      <c r="D102" t="s">
        <v>110</v>
      </c>
      <c r="E102" t="s">
        <v>111</v>
      </c>
      <c r="F102" s="21" t="s">
        <v>147</v>
      </c>
      <c r="G102" s="3">
        <v>128.50000000000003</v>
      </c>
      <c r="H102" s="22">
        <v>44193</v>
      </c>
      <c r="I102" s="23">
        <v>44206</v>
      </c>
      <c r="J102">
        <f t="shared" si="4"/>
        <v>14</v>
      </c>
      <c r="K102" s="2">
        <f t="shared" si="5"/>
        <v>44199.5</v>
      </c>
      <c r="L102" s="22">
        <v>44211.5</v>
      </c>
      <c r="M102" s="22">
        <v>44239.5</v>
      </c>
      <c r="N102" s="22">
        <v>44238.5</v>
      </c>
      <c r="O102">
        <f t="shared" si="6"/>
        <v>39</v>
      </c>
      <c r="P102" s="3">
        <f t="shared" si="7"/>
        <v>5011.5000000000009</v>
      </c>
    </row>
    <row r="103" spans="1:16" x14ac:dyDescent="0.35">
      <c r="A103" t="s">
        <v>85</v>
      </c>
      <c r="B103" s="21" t="s">
        <v>98</v>
      </c>
      <c r="C103" s="22">
        <v>44211</v>
      </c>
      <c r="D103" t="s">
        <v>148</v>
      </c>
      <c r="E103" t="s">
        <v>149</v>
      </c>
      <c r="F103" s="21" t="s">
        <v>150</v>
      </c>
      <c r="G103" s="3">
        <v>31.01</v>
      </c>
      <c r="H103" s="22">
        <v>44193</v>
      </c>
      <c r="I103" s="23">
        <v>44206</v>
      </c>
      <c r="J103">
        <f t="shared" si="4"/>
        <v>14</v>
      </c>
      <c r="K103" s="2">
        <f t="shared" si="5"/>
        <v>44199.5</v>
      </c>
      <c r="L103" s="22">
        <v>44211.5</v>
      </c>
      <c r="M103" s="22">
        <v>44243.5</v>
      </c>
      <c r="N103" s="22">
        <v>44239.5</v>
      </c>
      <c r="O103">
        <f t="shared" si="6"/>
        <v>40</v>
      </c>
      <c r="P103" s="3">
        <f t="shared" si="7"/>
        <v>1240.4000000000001</v>
      </c>
    </row>
    <row r="104" spans="1:16" x14ac:dyDescent="0.35">
      <c r="A104" t="s">
        <v>85</v>
      </c>
      <c r="B104" s="21" t="s">
        <v>98</v>
      </c>
      <c r="C104" s="22">
        <v>44211</v>
      </c>
      <c r="D104" t="s">
        <v>148</v>
      </c>
      <c r="E104" t="s">
        <v>149</v>
      </c>
      <c r="F104" s="21" t="s">
        <v>151</v>
      </c>
      <c r="G104" s="3">
        <v>110.17</v>
      </c>
      <c r="H104" s="22">
        <v>44193</v>
      </c>
      <c r="I104" s="23">
        <v>44206</v>
      </c>
      <c r="J104">
        <f t="shared" si="4"/>
        <v>14</v>
      </c>
      <c r="K104" s="2">
        <f t="shared" si="5"/>
        <v>44199.5</v>
      </c>
      <c r="L104" s="22">
        <v>44211.5</v>
      </c>
      <c r="M104" s="22">
        <v>44243.5</v>
      </c>
      <c r="N104" s="22">
        <v>44239.5</v>
      </c>
      <c r="O104">
        <f t="shared" si="6"/>
        <v>40</v>
      </c>
      <c r="P104" s="3">
        <f t="shared" si="7"/>
        <v>4406.8</v>
      </c>
    </row>
    <row r="105" spans="1:16" x14ac:dyDescent="0.35">
      <c r="A105" t="s">
        <v>85</v>
      </c>
      <c r="B105" s="21" t="s">
        <v>98</v>
      </c>
      <c r="C105" s="22">
        <v>44211</v>
      </c>
      <c r="D105" t="s">
        <v>148</v>
      </c>
      <c r="E105" t="s">
        <v>149</v>
      </c>
      <c r="F105" s="21" t="s">
        <v>152</v>
      </c>
      <c r="G105" s="3">
        <v>56.77</v>
      </c>
      <c r="H105" s="22">
        <v>44193</v>
      </c>
      <c r="I105" s="23">
        <v>44206</v>
      </c>
      <c r="J105">
        <f t="shared" si="4"/>
        <v>14</v>
      </c>
      <c r="K105" s="2">
        <f t="shared" si="5"/>
        <v>44199.5</v>
      </c>
      <c r="L105" s="22">
        <v>44211.5</v>
      </c>
      <c r="M105" s="22">
        <v>44243.5</v>
      </c>
      <c r="N105" s="22">
        <v>44239.5</v>
      </c>
      <c r="O105">
        <f t="shared" si="6"/>
        <v>40</v>
      </c>
      <c r="P105" s="3">
        <f t="shared" si="7"/>
        <v>2270.8000000000002</v>
      </c>
    </row>
    <row r="106" spans="1:16" x14ac:dyDescent="0.35">
      <c r="A106" t="s">
        <v>85</v>
      </c>
      <c r="B106" s="21" t="s">
        <v>98</v>
      </c>
      <c r="C106" s="22">
        <v>44211</v>
      </c>
      <c r="D106" t="s">
        <v>110</v>
      </c>
      <c r="E106" t="s">
        <v>111</v>
      </c>
      <c r="F106" s="21" t="s">
        <v>153</v>
      </c>
      <c r="G106" s="3">
        <v>368.60999999999996</v>
      </c>
      <c r="H106" s="22">
        <v>44193</v>
      </c>
      <c r="I106" s="23">
        <v>44206</v>
      </c>
      <c r="J106">
        <f t="shared" si="4"/>
        <v>14</v>
      </c>
      <c r="K106" s="2">
        <f t="shared" si="5"/>
        <v>44199.5</v>
      </c>
      <c r="L106" s="22">
        <v>44211.5</v>
      </c>
      <c r="M106" s="22">
        <v>44243.5</v>
      </c>
      <c r="N106" s="22">
        <v>44239.5</v>
      </c>
      <c r="O106">
        <f t="shared" si="6"/>
        <v>40</v>
      </c>
      <c r="P106" s="3">
        <f t="shared" si="7"/>
        <v>14744.399999999998</v>
      </c>
    </row>
    <row r="107" spans="1:16" x14ac:dyDescent="0.35">
      <c r="A107" t="s">
        <v>85</v>
      </c>
      <c r="B107" s="21" t="s">
        <v>98</v>
      </c>
      <c r="C107" s="22">
        <v>44211</v>
      </c>
      <c r="D107" t="s">
        <v>148</v>
      </c>
      <c r="E107" t="s">
        <v>149</v>
      </c>
      <c r="F107" s="21" t="s">
        <v>154</v>
      </c>
      <c r="G107" s="3">
        <v>98.52000000000001</v>
      </c>
      <c r="H107" s="22">
        <v>44193</v>
      </c>
      <c r="I107" s="23">
        <v>44206</v>
      </c>
      <c r="J107">
        <f t="shared" si="4"/>
        <v>14</v>
      </c>
      <c r="K107" s="2">
        <f t="shared" si="5"/>
        <v>44199.5</v>
      </c>
      <c r="L107" s="22">
        <v>44211.5</v>
      </c>
      <c r="M107" s="22">
        <v>44243.5</v>
      </c>
      <c r="N107" s="22">
        <v>44239.5</v>
      </c>
      <c r="O107">
        <f t="shared" si="6"/>
        <v>40</v>
      </c>
      <c r="P107" s="3">
        <f t="shared" si="7"/>
        <v>3940.8</v>
      </c>
    </row>
    <row r="108" spans="1:16" x14ac:dyDescent="0.35">
      <c r="A108" t="s">
        <v>85</v>
      </c>
      <c r="B108" s="21" t="s">
        <v>98</v>
      </c>
      <c r="C108" s="22">
        <v>44211</v>
      </c>
      <c r="D108" t="s">
        <v>148</v>
      </c>
      <c r="E108" t="s">
        <v>149</v>
      </c>
      <c r="F108" s="21" t="s">
        <v>155</v>
      </c>
      <c r="G108" s="3">
        <v>30.270000000000003</v>
      </c>
      <c r="H108" s="22">
        <v>44193</v>
      </c>
      <c r="I108" s="23">
        <v>44206</v>
      </c>
      <c r="J108">
        <f t="shared" si="4"/>
        <v>14</v>
      </c>
      <c r="K108" s="2">
        <f t="shared" si="5"/>
        <v>44199.5</v>
      </c>
      <c r="L108" s="22">
        <v>44211.5</v>
      </c>
      <c r="M108" s="22">
        <v>44243.5</v>
      </c>
      <c r="N108" s="22">
        <v>44239.5</v>
      </c>
      <c r="O108">
        <f t="shared" si="6"/>
        <v>40</v>
      </c>
      <c r="P108" s="3">
        <f t="shared" si="7"/>
        <v>1210.8000000000002</v>
      </c>
    </row>
    <row r="109" spans="1:16" x14ac:dyDescent="0.35">
      <c r="A109" t="s">
        <v>85</v>
      </c>
      <c r="B109" s="21" t="s">
        <v>98</v>
      </c>
      <c r="C109" s="22">
        <v>44211</v>
      </c>
      <c r="D109" t="s">
        <v>148</v>
      </c>
      <c r="E109" t="s">
        <v>149</v>
      </c>
      <c r="F109" s="21" t="s">
        <v>156</v>
      </c>
      <c r="G109" s="3">
        <v>97.62</v>
      </c>
      <c r="H109" s="22">
        <v>44193</v>
      </c>
      <c r="I109" s="23">
        <v>44206</v>
      </c>
      <c r="J109">
        <f t="shared" si="4"/>
        <v>14</v>
      </c>
      <c r="K109" s="2">
        <f t="shared" si="5"/>
        <v>44199.5</v>
      </c>
      <c r="L109" s="22">
        <v>44211.5</v>
      </c>
      <c r="M109" s="22">
        <v>44243.5</v>
      </c>
      <c r="N109" s="22">
        <v>44239.5</v>
      </c>
      <c r="O109">
        <f t="shared" si="6"/>
        <v>40</v>
      </c>
      <c r="P109" s="3">
        <f t="shared" si="7"/>
        <v>3904.8</v>
      </c>
    </row>
    <row r="110" spans="1:16" x14ac:dyDescent="0.35">
      <c r="A110" t="s">
        <v>85</v>
      </c>
      <c r="B110" s="21" t="s">
        <v>98</v>
      </c>
      <c r="C110" s="22">
        <v>44211</v>
      </c>
      <c r="D110" t="s">
        <v>148</v>
      </c>
      <c r="E110" t="s">
        <v>149</v>
      </c>
      <c r="F110" s="21" t="s">
        <v>157</v>
      </c>
      <c r="G110" s="3">
        <v>241.39999999999998</v>
      </c>
      <c r="H110" s="22">
        <v>44193</v>
      </c>
      <c r="I110" s="23">
        <v>44206</v>
      </c>
      <c r="J110">
        <f t="shared" si="4"/>
        <v>14</v>
      </c>
      <c r="K110" s="2">
        <f t="shared" si="5"/>
        <v>44199.5</v>
      </c>
      <c r="L110" s="22">
        <v>44211.5</v>
      </c>
      <c r="M110" s="22">
        <v>44243.5</v>
      </c>
      <c r="N110" s="22">
        <v>44239.5</v>
      </c>
      <c r="O110">
        <f t="shared" si="6"/>
        <v>40</v>
      </c>
      <c r="P110" s="3">
        <f t="shared" si="7"/>
        <v>9656</v>
      </c>
    </row>
    <row r="111" spans="1:16" x14ac:dyDescent="0.35">
      <c r="A111" t="s">
        <v>85</v>
      </c>
      <c r="B111" s="21" t="s">
        <v>98</v>
      </c>
      <c r="C111" s="22">
        <v>44211</v>
      </c>
      <c r="D111" t="s">
        <v>148</v>
      </c>
      <c r="E111" t="s">
        <v>149</v>
      </c>
      <c r="F111" s="21" t="s">
        <v>158</v>
      </c>
      <c r="G111" s="3">
        <v>250.56000000000003</v>
      </c>
      <c r="H111" s="22">
        <v>44193</v>
      </c>
      <c r="I111" s="23">
        <v>44206</v>
      </c>
      <c r="J111">
        <f t="shared" si="4"/>
        <v>14</v>
      </c>
      <c r="K111" s="2">
        <f t="shared" si="5"/>
        <v>44199.5</v>
      </c>
      <c r="L111" s="22">
        <v>44211.5</v>
      </c>
      <c r="M111" s="22">
        <v>44243.5</v>
      </c>
      <c r="N111" s="22">
        <v>44239.5</v>
      </c>
      <c r="O111">
        <f t="shared" si="6"/>
        <v>40</v>
      </c>
      <c r="P111" s="3">
        <f t="shared" si="7"/>
        <v>10022.400000000001</v>
      </c>
    </row>
    <row r="112" spans="1:16" x14ac:dyDescent="0.35">
      <c r="A112" t="s">
        <v>85</v>
      </c>
      <c r="B112" s="21" t="s">
        <v>98</v>
      </c>
      <c r="C112" s="22">
        <v>44211</v>
      </c>
      <c r="D112" t="s">
        <v>148</v>
      </c>
      <c r="E112" t="s">
        <v>149</v>
      </c>
      <c r="F112" s="21" t="s">
        <v>159</v>
      </c>
      <c r="G112" s="3">
        <v>63.24</v>
      </c>
      <c r="H112" s="22">
        <v>44193</v>
      </c>
      <c r="I112" s="23">
        <v>44206</v>
      </c>
      <c r="J112">
        <f t="shared" si="4"/>
        <v>14</v>
      </c>
      <c r="K112" s="2">
        <f t="shared" si="5"/>
        <v>44199.5</v>
      </c>
      <c r="L112" s="22">
        <v>44211.5</v>
      </c>
      <c r="M112" s="22">
        <v>44243.5</v>
      </c>
      <c r="N112" s="22">
        <v>44239.5</v>
      </c>
      <c r="O112">
        <f t="shared" si="6"/>
        <v>40</v>
      </c>
      <c r="P112" s="3">
        <f t="shared" si="7"/>
        <v>2529.6</v>
      </c>
    </row>
    <row r="113" spans="1:16" x14ac:dyDescent="0.35">
      <c r="A113" t="s">
        <v>85</v>
      </c>
      <c r="B113" s="21" t="s">
        <v>98</v>
      </c>
      <c r="C113" s="22">
        <v>44211</v>
      </c>
      <c r="D113" t="s">
        <v>148</v>
      </c>
      <c r="E113" t="s">
        <v>149</v>
      </c>
      <c r="F113" s="21" t="s">
        <v>160</v>
      </c>
      <c r="G113" s="3">
        <v>65.08</v>
      </c>
      <c r="H113" s="22">
        <v>44193</v>
      </c>
      <c r="I113" s="23">
        <v>44206</v>
      </c>
      <c r="J113">
        <f t="shared" si="4"/>
        <v>14</v>
      </c>
      <c r="K113" s="2">
        <f t="shared" si="5"/>
        <v>44199.5</v>
      </c>
      <c r="L113" s="22">
        <v>44211.5</v>
      </c>
      <c r="M113" s="22">
        <v>44243.5</v>
      </c>
      <c r="N113" s="22">
        <v>44239.5</v>
      </c>
      <c r="O113">
        <f t="shared" si="6"/>
        <v>40</v>
      </c>
      <c r="P113" s="3">
        <f t="shared" si="7"/>
        <v>2603.1999999999998</v>
      </c>
    </row>
    <row r="114" spans="1:16" x14ac:dyDescent="0.35">
      <c r="A114" t="s">
        <v>85</v>
      </c>
      <c r="B114" s="21" t="s">
        <v>86</v>
      </c>
      <c r="C114" s="22">
        <v>44211</v>
      </c>
      <c r="D114" t="s">
        <v>161</v>
      </c>
      <c r="E114" t="s">
        <v>162</v>
      </c>
      <c r="F114" s="21" t="s">
        <v>163</v>
      </c>
      <c r="G114" s="3">
        <v>23.9</v>
      </c>
      <c r="H114" s="22">
        <v>44192</v>
      </c>
      <c r="I114" s="23">
        <v>44205</v>
      </c>
      <c r="J114">
        <f t="shared" si="4"/>
        <v>14</v>
      </c>
      <c r="K114" s="2">
        <f t="shared" si="5"/>
        <v>44198.5</v>
      </c>
      <c r="L114" s="22">
        <v>44211.5</v>
      </c>
      <c r="M114" s="22">
        <v>44249.5</v>
      </c>
      <c r="N114" s="22">
        <v>44246.5</v>
      </c>
      <c r="O114">
        <f t="shared" si="6"/>
        <v>48</v>
      </c>
      <c r="P114" s="3">
        <f t="shared" si="7"/>
        <v>1147.1999999999998</v>
      </c>
    </row>
    <row r="115" spans="1:16" x14ac:dyDescent="0.35">
      <c r="A115" t="s">
        <v>85</v>
      </c>
      <c r="B115" s="21" t="s">
        <v>86</v>
      </c>
      <c r="C115" s="22">
        <v>44211</v>
      </c>
      <c r="D115" t="s">
        <v>99</v>
      </c>
      <c r="E115" t="s">
        <v>100</v>
      </c>
      <c r="F115" s="21" t="s">
        <v>164</v>
      </c>
      <c r="G115" s="3">
        <v>51.47</v>
      </c>
      <c r="H115" s="22">
        <v>44192</v>
      </c>
      <c r="I115" s="23">
        <v>44205</v>
      </c>
      <c r="J115">
        <f t="shared" si="4"/>
        <v>14</v>
      </c>
      <c r="K115" s="2">
        <f t="shared" si="5"/>
        <v>44198.5</v>
      </c>
      <c r="L115" s="22">
        <v>44211.5</v>
      </c>
      <c r="M115" s="22">
        <v>44249.5</v>
      </c>
      <c r="N115" s="22">
        <v>44246.5</v>
      </c>
      <c r="O115">
        <f t="shared" si="6"/>
        <v>48</v>
      </c>
      <c r="P115" s="3">
        <f t="shared" si="7"/>
        <v>2470.56</v>
      </c>
    </row>
    <row r="116" spans="1:16" x14ac:dyDescent="0.35">
      <c r="A116" t="s">
        <v>85</v>
      </c>
      <c r="B116" s="21" t="s">
        <v>86</v>
      </c>
      <c r="C116" s="22">
        <v>44211</v>
      </c>
      <c r="D116" t="s">
        <v>161</v>
      </c>
      <c r="E116" t="s">
        <v>162</v>
      </c>
      <c r="F116" s="21" t="s">
        <v>165</v>
      </c>
      <c r="G116" s="3">
        <v>182.31</v>
      </c>
      <c r="H116" s="22">
        <v>44192</v>
      </c>
      <c r="I116" s="23">
        <v>44205</v>
      </c>
      <c r="J116">
        <f t="shared" si="4"/>
        <v>14</v>
      </c>
      <c r="K116" s="2">
        <f t="shared" si="5"/>
        <v>44198.5</v>
      </c>
      <c r="L116" s="22">
        <v>44211.5</v>
      </c>
      <c r="M116" s="22">
        <v>44249.5</v>
      </c>
      <c r="N116" s="22">
        <v>44246.5</v>
      </c>
      <c r="O116">
        <f t="shared" si="6"/>
        <v>48</v>
      </c>
      <c r="P116" s="3">
        <f t="shared" si="7"/>
        <v>8750.880000000001</v>
      </c>
    </row>
    <row r="117" spans="1:16" x14ac:dyDescent="0.35">
      <c r="A117" t="s">
        <v>85</v>
      </c>
      <c r="B117" s="21" t="s">
        <v>86</v>
      </c>
      <c r="C117" s="22">
        <v>44211</v>
      </c>
      <c r="D117" t="s">
        <v>161</v>
      </c>
      <c r="E117" t="s">
        <v>162</v>
      </c>
      <c r="F117" s="21" t="s">
        <v>163</v>
      </c>
      <c r="G117" s="3">
        <v>286.15999999999997</v>
      </c>
      <c r="H117" s="22">
        <v>44192</v>
      </c>
      <c r="I117" s="23">
        <v>44205</v>
      </c>
      <c r="J117">
        <f t="shared" si="4"/>
        <v>14</v>
      </c>
      <c r="K117" s="2">
        <f t="shared" si="5"/>
        <v>44198.5</v>
      </c>
      <c r="L117" s="22">
        <v>44211.5</v>
      </c>
      <c r="M117" s="22">
        <v>44249.5</v>
      </c>
      <c r="N117" s="22">
        <v>44246.5</v>
      </c>
      <c r="O117">
        <f t="shared" si="6"/>
        <v>48</v>
      </c>
      <c r="P117" s="3">
        <f t="shared" si="7"/>
        <v>13735.679999999998</v>
      </c>
    </row>
    <row r="118" spans="1:16" x14ac:dyDescent="0.35">
      <c r="A118" t="s">
        <v>85</v>
      </c>
      <c r="B118" s="21" t="s">
        <v>86</v>
      </c>
      <c r="C118" s="22">
        <v>44211</v>
      </c>
      <c r="D118" t="s">
        <v>161</v>
      </c>
      <c r="E118" t="s">
        <v>162</v>
      </c>
      <c r="F118" s="21" t="s">
        <v>166</v>
      </c>
      <c r="G118" s="3">
        <v>79.930000000000007</v>
      </c>
      <c r="H118" s="22">
        <v>44192</v>
      </c>
      <c r="I118" s="23">
        <v>44205</v>
      </c>
      <c r="J118">
        <f t="shared" si="4"/>
        <v>14</v>
      </c>
      <c r="K118" s="2">
        <f t="shared" si="5"/>
        <v>44198.5</v>
      </c>
      <c r="L118" s="22">
        <v>44211.5</v>
      </c>
      <c r="M118" s="22">
        <v>44249.5</v>
      </c>
      <c r="N118" s="22">
        <v>44246.5</v>
      </c>
      <c r="O118">
        <f t="shared" si="6"/>
        <v>48</v>
      </c>
      <c r="P118" s="3">
        <f t="shared" si="7"/>
        <v>3836.6400000000003</v>
      </c>
    </row>
    <row r="119" spans="1:16" x14ac:dyDescent="0.35">
      <c r="A119" t="s">
        <v>85</v>
      </c>
      <c r="B119" s="21" t="s">
        <v>86</v>
      </c>
      <c r="C119" s="22">
        <v>44211</v>
      </c>
      <c r="D119" t="s">
        <v>161</v>
      </c>
      <c r="E119" t="s">
        <v>162</v>
      </c>
      <c r="F119" s="21" t="s">
        <v>167</v>
      </c>
      <c r="G119" s="3">
        <v>485.33</v>
      </c>
      <c r="H119" s="22">
        <v>44192</v>
      </c>
      <c r="I119" s="23">
        <v>44205</v>
      </c>
      <c r="J119">
        <f t="shared" si="4"/>
        <v>14</v>
      </c>
      <c r="K119" s="2">
        <f t="shared" si="5"/>
        <v>44198.5</v>
      </c>
      <c r="L119" s="22">
        <v>44211.5</v>
      </c>
      <c r="M119" s="22">
        <v>44249.5</v>
      </c>
      <c r="N119" s="22">
        <v>44246.5</v>
      </c>
      <c r="O119">
        <f t="shared" si="6"/>
        <v>48</v>
      </c>
      <c r="P119" s="3">
        <f t="shared" si="7"/>
        <v>23295.84</v>
      </c>
    </row>
    <row r="120" spans="1:16" x14ac:dyDescent="0.35">
      <c r="A120" t="s">
        <v>85</v>
      </c>
      <c r="B120" s="21" t="s">
        <v>86</v>
      </c>
      <c r="C120" s="22">
        <v>44211</v>
      </c>
      <c r="D120" t="s">
        <v>161</v>
      </c>
      <c r="E120" t="s">
        <v>162</v>
      </c>
      <c r="F120" s="21" t="s">
        <v>168</v>
      </c>
      <c r="G120" s="3">
        <v>129.74</v>
      </c>
      <c r="H120" s="22">
        <v>44192</v>
      </c>
      <c r="I120" s="23">
        <v>44205</v>
      </c>
      <c r="J120">
        <f t="shared" si="4"/>
        <v>14</v>
      </c>
      <c r="K120" s="2">
        <f t="shared" si="5"/>
        <v>44198.5</v>
      </c>
      <c r="L120" s="22">
        <v>44211.5</v>
      </c>
      <c r="M120" s="22">
        <v>44249.5</v>
      </c>
      <c r="N120" s="22">
        <v>44246.5</v>
      </c>
      <c r="O120">
        <f t="shared" si="6"/>
        <v>48</v>
      </c>
      <c r="P120" s="3">
        <f t="shared" si="7"/>
        <v>6227.52</v>
      </c>
    </row>
    <row r="121" spans="1:16" x14ac:dyDescent="0.35">
      <c r="A121" t="s">
        <v>85</v>
      </c>
      <c r="B121" s="21" t="s">
        <v>86</v>
      </c>
      <c r="C121" s="22">
        <v>44211</v>
      </c>
      <c r="D121" t="s">
        <v>161</v>
      </c>
      <c r="E121" t="s">
        <v>162</v>
      </c>
      <c r="F121" s="21" t="s">
        <v>169</v>
      </c>
      <c r="G121" s="3">
        <v>219.72</v>
      </c>
      <c r="H121" s="22">
        <v>44192</v>
      </c>
      <c r="I121" s="23">
        <v>44205</v>
      </c>
      <c r="J121">
        <f t="shared" si="4"/>
        <v>14</v>
      </c>
      <c r="K121" s="2">
        <f t="shared" si="5"/>
        <v>44198.5</v>
      </c>
      <c r="L121" s="22">
        <v>44211.5</v>
      </c>
      <c r="M121" s="22">
        <v>44249.5</v>
      </c>
      <c r="N121" s="22">
        <v>44246.5</v>
      </c>
      <c r="O121">
        <f t="shared" si="6"/>
        <v>48</v>
      </c>
      <c r="P121" s="3">
        <f t="shared" si="7"/>
        <v>10546.56</v>
      </c>
    </row>
    <row r="122" spans="1:16" x14ac:dyDescent="0.35">
      <c r="A122" t="s">
        <v>85</v>
      </c>
      <c r="B122" s="21" t="s">
        <v>86</v>
      </c>
      <c r="C122" s="22">
        <v>44211</v>
      </c>
      <c r="D122" t="s">
        <v>161</v>
      </c>
      <c r="E122" t="s">
        <v>162</v>
      </c>
      <c r="F122" s="21" t="s">
        <v>170</v>
      </c>
      <c r="G122" s="3">
        <v>127.23</v>
      </c>
      <c r="H122" s="22">
        <v>44192</v>
      </c>
      <c r="I122" s="23">
        <v>44205</v>
      </c>
      <c r="J122">
        <f t="shared" si="4"/>
        <v>14</v>
      </c>
      <c r="K122" s="2">
        <f t="shared" si="5"/>
        <v>44198.5</v>
      </c>
      <c r="L122" s="22">
        <v>44211.5</v>
      </c>
      <c r="M122" s="22">
        <v>44249.5</v>
      </c>
      <c r="N122" s="22">
        <v>44246.5</v>
      </c>
      <c r="O122">
        <f t="shared" si="6"/>
        <v>48</v>
      </c>
      <c r="P122" s="3">
        <f t="shared" si="7"/>
        <v>6107.04</v>
      </c>
    </row>
    <row r="123" spans="1:16" x14ac:dyDescent="0.35">
      <c r="A123" t="s">
        <v>85</v>
      </c>
      <c r="B123" s="21" t="s">
        <v>86</v>
      </c>
      <c r="C123" s="22">
        <v>44211</v>
      </c>
      <c r="D123" t="s">
        <v>171</v>
      </c>
      <c r="E123" t="s">
        <v>172</v>
      </c>
      <c r="F123" s="21" t="s">
        <v>173</v>
      </c>
      <c r="G123" s="3">
        <v>292.73</v>
      </c>
      <c r="H123" s="22">
        <v>44192</v>
      </c>
      <c r="I123" s="23">
        <v>44205</v>
      </c>
      <c r="J123">
        <f t="shared" si="4"/>
        <v>14</v>
      </c>
      <c r="K123" s="2">
        <f t="shared" si="5"/>
        <v>44198.5</v>
      </c>
      <c r="L123" s="22">
        <v>44211.5</v>
      </c>
      <c r="M123" s="22">
        <v>44249.5</v>
      </c>
      <c r="N123" s="22">
        <v>44246.5</v>
      </c>
      <c r="O123">
        <f t="shared" si="6"/>
        <v>48</v>
      </c>
      <c r="P123" s="3">
        <f t="shared" si="7"/>
        <v>14051.04</v>
      </c>
    </row>
    <row r="124" spans="1:16" x14ac:dyDescent="0.35">
      <c r="A124" t="s">
        <v>85</v>
      </c>
      <c r="B124" s="21" t="s">
        <v>86</v>
      </c>
      <c r="C124" s="22">
        <v>44211</v>
      </c>
      <c r="D124" t="s">
        <v>161</v>
      </c>
      <c r="E124" t="s">
        <v>162</v>
      </c>
      <c r="F124" s="21" t="s">
        <v>174</v>
      </c>
      <c r="G124" s="3">
        <v>94.06</v>
      </c>
      <c r="H124" s="22">
        <v>44192</v>
      </c>
      <c r="I124" s="23">
        <v>44205</v>
      </c>
      <c r="J124">
        <f t="shared" si="4"/>
        <v>14</v>
      </c>
      <c r="K124" s="2">
        <f t="shared" si="5"/>
        <v>44198.5</v>
      </c>
      <c r="L124" s="22">
        <v>44211.5</v>
      </c>
      <c r="M124" s="22">
        <v>44249.5</v>
      </c>
      <c r="N124" s="22">
        <v>44246.5</v>
      </c>
      <c r="O124">
        <f t="shared" si="6"/>
        <v>48</v>
      </c>
      <c r="P124" s="3">
        <f t="shared" si="7"/>
        <v>4514.88</v>
      </c>
    </row>
    <row r="125" spans="1:16" x14ac:dyDescent="0.35">
      <c r="A125" t="s">
        <v>85</v>
      </c>
      <c r="B125" s="21" t="s">
        <v>86</v>
      </c>
      <c r="C125" s="22">
        <v>44211</v>
      </c>
      <c r="D125" t="s">
        <v>161</v>
      </c>
      <c r="E125" t="s">
        <v>162</v>
      </c>
      <c r="F125" s="21" t="s">
        <v>175</v>
      </c>
      <c r="G125" s="3">
        <v>223.99</v>
      </c>
      <c r="H125" s="22">
        <v>44192</v>
      </c>
      <c r="I125" s="23">
        <v>44205</v>
      </c>
      <c r="J125">
        <f t="shared" si="4"/>
        <v>14</v>
      </c>
      <c r="K125" s="2">
        <f t="shared" si="5"/>
        <v>44198.5</v>
      </c>
      <c r="L125" s="22">
        <v>44211.5</v>
      </c>
      <c r="M125" s="22">
        <v>44249.5</v>
      </c>
      <c r="N125" s="22">
        <v>44246.5</v>
      </c>
      <c r="O125">
        <f t="shared" si="6"/>
        <v>48</v>
      </c>
      <c r="P125" s="3">
        <f t="shared" si="7"/>
        <v>10751.52</v>
      </c>
    </row>
    <row r="126" spans="1:16" x14ac:dyDescent="0.35">
      <c r="A126" t="s">
        <v>85</v>
      </c>
      <c r="B126" s="21" t="s">
        <v>86</v>
      </c>
      <c r="C126" s="22">
        <v>44211</v>
      </c>
      <c r="D126" t="s">
        <v>161</v>
      </c>
      <c r="E126" t="s">
        <v>162</v>
      </c>
      <c r="F126" s="21" t="s">
        <v>176</v>
      </c>
      <c r="G126" s="3">
        <v>1840.5099999999998</v>
      </c>
      <c r="H126" s="22">
        <v>44192</v>
      </c>
      <c r="I126" s="23">
        <v>44205</v>
      </c>
      <c r="J126">
        <f t="shared" si="4"/>
        <v>14</v>
      </c>
      <c r="K126" s="2">
        <f t="shared" si="5"/>
        <v>44198.5</v>
      </c>
      <c r="L126" s="22">
        <v>44211.5</v>
      </c>
      <c r="M126" s="22">
        <v>44249.5</v>
      </c>
      <c r="N126" s="22">
        <v>44246.5</v>
      </c>
      <c r="O126">
        <f t="shared" si="6"/>
        <v>48</v>
      </c>
      <c r="P126" s="3">
        <f t="shared" si="7"/>
        <v>88344.479999999981</v>
      </c>
    </row>
    <row r="127" spans="1:16" x14ac:dyDescent="0.35">
      <c r="A127" t="s">
        <v>85</v>
      </c>
      <c r="B127" s="21" t="s">
        <v>86</v>
      </c>
      <c r="C127" s="22">
        <v>44211</v>
      </c>
      <c r="D127" t="s">
        <v>161</v>
      </c>
      <c r="E127" t="s">
        <v>162</v>
      </c>
      <c r="F127" s="21" t="s">
        <v>177</v>
      </c>
      <c r="G127" s="3">
        <v>84.12</v>
      </c>
      <c r="H127" s="22">
        <v>44192</v>
      </c>
      <c r="I127" s="23">
        <v>44205</v>
      </c>
      <c r="J127">
        <f t="shared" si="4"/>
        <v>14</v>
      </c>
      <c r="K127" s="2">
        <f t="shared" si="5"/>
        <v>44198.5</v>
      </c>
      <c r="L127" s="22">
        <v>44211.5</v>
      </c>
      <c r="M127" s="22">
        <v>44249.5</v>
      </c>
      <c r="N127" s="22">
        <v>44246.5</v>
      </c>
      <c r="O127">
        <f t="shared" si="6"/>
        <v>48</v>
      </c>
      <c r="P127" s="3">
        <f t="shared" si="7"/>
        <v>4037.76</v>
      </c>
    </row>
    <row r="128" spans="1:16" x14ac:dyDescent="0.35">
      <c r="A128" t="s">
        <v>85</v>
      </c>
      <c r="B128" s="21" t="s">
        <v>86</v>
      </c>
      <c r="C128" s="22">
        <v>44211</v>
      </c>
      <c r="D128" t="s">
        <v>99</v>
      </c>
      <c r="E128" t="s">
        <v>100</v>
      </c>
      <c r="F128" s="21" t="s">
        <v>164</v>
      </c>
      <c r="G128" s="3">
        <v>15741.66</v>
      </c>
      <c r="H128" s="22">
        <v>44192</v>
      </c>
      <c r="I128" s="23">
        <v>44205</v>
      </c>
      <c r="J128">
        <f t="shared" si="4"/>
        <v>14</v>
      </c>
      <c r="K128" s="2">
        <f t="shared" si="5"/>
        <v>44198.5</v>
      </c>
      <c r="L128" s="22">
        <v>44211.5</v>
      </c>
      <c r="M128" s="22">
        <v>44249.5</v>
      </c>
      <c r="N128" s="22">
        <v>44246.5</v>
      </c>
      <c r="O128">
        <f t="shared" si="6"/>
        <v>48</v>
      </c>
      <c r="P128" s="3">
        <f t="shared" si="7"/>
        <v>755599.67999999993</v>
      </c>
    </row>
    <row r="129" spans="1:16" x14ac:dyDescent="0.35">
      <c r="A129" t="s">
        <v>85</v>
      </c>
      <c r="B129" s="21" t="s">
        <v>86</v>
      </c>
      <c r="C129" s="22">
        <v>44211</v>
      </c>
      <c r="D129" t="s">
        <v>161</v>
      </c>
      <c r="E129" t="s">
        <v>162</v>
      </c>
      <c r="F129" s="21" t="s">
        <v>178</v>
      </c>
      <c r="G129" s="3">
        <v>184.23000000000002</v>
      </c>
      <c r="H129" s="22">
        <v>44192</v>
      </c>
      <c r="I129" s="23">
        <v>44205</v>
      </c>
      <c r="J129">
        <f t="shared" si="4"/>
        <v>14</v>
      </c>
      <c r="K129" s="2">
        <f t="shared" si="5"/>
        <v>44198.5</v>
      </c>
      <c r="L129" s="22">
        <v>44211.5</v>
      </c>
      <c r="M129" s="22">
        <v>44249.5</v>
      </c>
      <c r="N129" s="22">
        <v>44246.5</v>
      </c>
      <c r="O129">
        <f t="shared" si="6"/>
        <v>48</v>
      </c>
      <c r="P129" s="3">
        <f t="shared" si="7"/>
        <v>8843.0400000000009</v>
      </c>
    </row>
    <row r="130" spans="1:16" x14ac:dyDescent="0.35">
      <c r="A130" t="s">
        <v>85</v>
      </c>
      <c r="B130" s="21" t="s">
        <v>86</v>
      </c>
      <c r="C130" s="22">
        <v>44211</v>
      </c>
      <c r="D130" t="s">
        <v>161</v>
      </c>
      <c r="E130" t="s">
        <v>162</v>
      </c>
      <c r="F130" s="21" t="s">
        <v>179</v>
      </c>
      <c r="G130" s="3">
        <v>300.84000000000003</v>
      </c>
      <c r="H130" s="22">
        <v>44192</v>
      </c>
      <c r="I130" s="23">
        <v>44205</v>
      </c>
      <c r="J130">
        <f t="shared" si="4"/>
        <v>14</v>
      </c>
      <c r="K130" s="2">
        <f t="shared" si="5"/>
        <v>44198.5</v>
      </c>
      <c r="L130" s="22">
        <v>44211.5</v>
      </c>
      <c r="M130" s="22">
        <v>44249.5</v>
      </c>
      <c r="N130" s="22">
        <v>44246.5</v>
      </c>
      <c r="O130">
        <f t="shared" si="6"/>
        <v>48</v>
      </c>
      <c r="P130" s="3">
        <f t="shared" si="7"/>
        <v>14440.320000000002</v>
      </c>
    </row>
    <row r="131" spans="1:16" x14ac:dyDescent="0.35">
      <c r="A131" t="s">
        <v>85</v>
      </c>
      <c r="B131" s="21" t="s">
        <v>86</v>
      </c>
      <c r="C131" s="22">
        <v>44211</v>
      </c>
      <c r="D131" t="s">
        <v>161</v>
      </c>
      <c r="E131" t="s">
        <v>162</v>
      </c>
      <c r="F131" s="21" t="s">
        <v>180</v>
      </c>
      <c r="G131" s="3">
        <v>296.93</v>
      </c>
      <c r="H131" s="22">
        <v>44192</v>
      </c>
      <c r="I131" s="23">
        <v>44205</v>
      </c>
      <c r="J131">
        <f t="shared" si="4"/>
        <v>14</v>
      </c>
      <c r="K131" s="2">
        <f t="shared" si="5"/>
        <v>44198.5</v>
      </c>
      <c r="L131" s="22">
        <v>44211.5</v>
      </c>
      <c r="M131" s="22">
        <v>44249.5</v>
      </c>
      <c r="N131" s="22">
        <v>44246.5</v>
      </c>
      <c r="O131">
        <f t="shared" si="6"/>
        <v>48</v>
      </c>
      <c r="P131" s="3">
        <f t="shared" si="7"/>
        <v>14252.64</v>
      </c>
    </row>
    <row r="132" spans="1:16" x14ac:dyDescent="0.35">
      <c r="A132" t="s">
        <v>85</v>
      </c>
      <c r="B132" s="21" t="s">
        <v>86</v>
      </c>
      <c r="C132" s="22">
        <v>44211</v>
      </c>
      <c r="D132" t="s">
        <v>171</v>
      </c>
      <c r="E132" t="s">
        <v>172</v>
      </c>
      <c r="F132" s="21" t="s">
        <v>180</v>
      </c>
      <c r="G132" s="3">
        <v>46.15</v>
      </c>
      <c r="H132" s="22">
        <v>44192</v>
      </c>
      <c r="I132" s="23">
        <v>44205</v>
      </c>
      <c r="J132">
        <f t="shared" si="4"/>
        <v>14</v>
      </c>
      <c r="K132" s="2">
        <f t="shared" si="5"/>
        <v>44198.5</v>
      </c>
      <c r="L132" s="22">
        <v>44211.5</v>
      </c>
      <c r="M132" s="22">
        <v>44249.5</v>
      </c>
      <c r="N132" s="22">
        <v>44246.5</v>
      </c>
      <c r="O132">
        <f t="shared" si="6"/>
        <v>48</v>
      </c>
      <c r="P132" s="3">
        <f t="shared" si="7"/>
        <v>2215.1999999999998</v>
      </c>
    </row>
    <row r="133" spans="1:16" x14ac:dyDescent="0.35">
      <c r="A133" t="s">
        <v>85</v>
      </c>
      <c r="B133" s="21" t="s">
        <v>86</v>
      </c>
      <c r="C133" s="22">
        <v>44211</v>
      </c>
      <c r="D133" t="s">
        <v>161</v>
      </c>
      <c r="E133" t="s">
        <v>162</v>
      </c>
      <c r="F133" s="21" t="s">
        <v>181</v>
      </c>
      <c r="G133" s="3">
        <v>82.03</v>
      </c>
      <c r="H133" s="22">
        <v>44192</v>
      </c>
      <c r="I133" s="23">
        <v>44205</v>
      </c>
      <c r="J133">
        <f t="shared" si="4"/>
        <v>14</v>
      </c>
      <c r="K133" s="2">
        <f t="shared" si="5"/>
        <v>44198.5</v>
      </c>
      <c r="L133" s="22">
        <v>44211.5</v>
      </c>
      <c r="M133" s="22">
        <v>44249.5</v>
      </c>
      <c r="N133" s="22">
        <v>44246.5</v>
      </c>
      <c r="O133">
        <f t="shared" si="6"/>
        <v>48</v>
      </c>
      <c r="P133" s="3">
        <f t="shared" si="7"/>
        <v>3937.44</v>
      </c>
    </row>
    <row r="134" spans="1:16" x14ac:dyDescent="0.35">
      <c r="A134" t="s">
        <v>85</v>
      </c>
      <c r="B134" s="21" t="s">
        <v>86</v>
      </c>
      <c r="C134" s="22">
        <v>44211</v>
      </c>
      <c r="D134" t="s">
        <v>161</v>
      </c>
      <c r="E134" t="s">
        <v>162</v>
      </c>
      <c r="F134" s="21" t="s">
        <v>182</v>
      </c>
      <c r="G134" s="3">
        <v>32.79</v>
      </c>
      <c r="H134" s="22">
        <v>44192</v>
      </c>
      <c r="I134" s="23">
        <v>44205</v>
      </c>
      <c r="J134">
        <f t="shared" si="4"/>
        <v>14</v>
      </c>
      <c r="K134" s="2">
        <f t="shared" si="5"/>
        <v>44198.5</v>
      </c>
      <c r="L134" s="22">
        <v>44211.5</v>
      </c>
      <c r="M134" s="22">
        <v>44249.5</v>
      </c>
      <c r="N134" s="22">
        <v>44246.5</v>
      </c>
      <c r="O134">
        <f t="shared" si="6"/>
        <v>48</v>
      </c>
      <c r="P134" s="3">
        <f t="shared" si="7"/>
        <v>1573.92</v>
      </c>
    </row>
    <row r="135" spans="1:16" x14ac:dyDescent="0.35">
      <c r="A135" t="s">
        <v>85</v>
      </c>
      <c r="B135" s="21" t="s">
        <v>86</v>
      </c>
      <c r="C135" s="22">
        <v>44211</v>
      </c>
      <c r="D135" t="s">
        <v>161</v>
      </c>
      <c r="E135" t="s">
        <v>162</v>
      </c>
      <c r="F135" s="21" t="s">
        <v>183</v>
      </c>
      <c r="G135" s="3">
        <v>1094.29</v>
      </c>
      <c r="H135" s="22">
        <v>44192</v>
      </c>
      <c r="I135" s="23">
        <v>44205</v>
      </c>
      <c r="J135">
        <f t="shared" si="4"/>
        <v>14</v>
      </c>
      <c r="K135" s="2">
        <f t="shared" si="5"/>
        <v>44198.5</v>
      </c>
      <c r="L135" s="22">
        <v>44211.5</v>
      </c>
      <c r="M135" s="22">
        <v>44249.5</v>
      </c>
      <c r="N135" s="22">
        <v>44246.5</v>
      </c>
      <c r="O135">
        <f t="shared" si="6"/>
        <v>48</v>
      </c>
      <c r="P135" s="3">
        <f t="shared" si="7"/>
        <v>52525.919999999998</v>
      </c>
    </row>
    <row r="136" spans="1:16" x14ac:dyDescent="0.35">
      <c r="A136" t="s">
        <v>85</v>
      </c>
      <c r="B136" s="21" t="s">
        <v>86</v>
      </c>
      <c r="C136" s="22">
        <v>44211</v>
      </c>
      <c r="D136" t="s">
        <v>161</v>
      </c>
      <c r="E136" t="s">
        <v>162</v>
      </c>
      <c r="F136" s="21" t="s">
        <v>184</v>
      </c>
      <c r="G136" s="3">
        <v>104.88</v>
      </c>
      <c r="H136" s="22">
        <v>44192</v>
      </c>
      <c r="I136" s="23">
        <v>44205</v>
      </c>
      <c r="J136">
        <f t="shared" si="4"/>
        <v>14</v>
      </c>
      <c r="K136" s="2">
        <f t="shared" si="5"/>
        <v>44198.5</v>
      </c>
      <c r="L136" s="22">
        <v>44211.5</v>
      </c>
      <c r="M136" s="22">
        <v>44249.5</v>
      </c>
      <c r="N136" s="22">
        <v>44246.5</v>
      </c>
      <c r="O136">
        <f t="shared" si="6"/>
        <v>48</v>
      </c>
      <c r="P136" s="3">
        <f t="shared" si="7"/>
        <v>5034.24</v>
      </c>
    </row>
    <row r="137" spans="1:16" x14ac:dyDescent="0.35">
      <c r="A137" t="s">
        <v>85</v>
      </c>
      <c r="B137" s="21" t="s">
        <v>86</v>
      </c>
      <c r="C137" s="22">
        <v>44211</v>
      </c>
      <c r="D137" t="s">
        <v>161</v>
      </c>
      <c r="E137" t="s">
        <v>162</v>
      </c>
      <c r="F137" s="21" t="s">
        <v>185</v>
      </c>
      <c r="G137" s="3">
        <v>967.55000000000007</v>
      </c>
      <c r="H137" s="22">
        <v>44192</v>
      </c>
      <c r="I137" s="23">
        <v>44205</v>
      </c>
      <c r="J137">
        <f t="shared" si="4"/>
        <v>14</v>
      </c>
      <c r="K137" s="2">
        <f t="shared" si="5"/>
        <v>44198.5</v>
      </c>
      <c r="L137" s="22">
        <v>44211.5</v>
      </c>
      <c r="M137" s="22">
        <v>44249.5</v>
      </c>
      <c r="N137" s="22">
        <v>44246.5</v>
      </c>
      <c r="O137">
        <f t="shared" si="6"/>
        <v>48</v>
      </c>
      <c r="P137" s="3">
        <f t="shared" si="7"/>
        <v>46442.400000000001</v>
      </c>
    </row>
    <row r="138" spans="1:16" x14ac:dyDescent="0.35">
      <c r="A138" t="s">
        <v>85</v>
      </c>
      <c r="B138" s="21" t="s">
        <v>86</v>
      </c>
      <c r="C138" s="22">
        <v>44211</v>
      </c>
      <c r="D138" t="s">
        <v>161</v>
      </c>
      <c r="E138" t="s">
        <v>162</v>
      </c>
      <c r="F138" s="21" t="s">
        <v>186</v>
      </c>
      <c r="G138" s="3">
        <v>59.23</v>
      </c>
      <c r="H138" s="22">
        <v>44192</v>
      </c>
      <c r="I138" s="23">
        <v>44205</v>
      </c>
      <c r="J138">
        <f t="shared" si="4"/>
        <v>14</v>
      </c>
      <c r="K138" s="2">
        <f t="shared" si="5"/>
        <v>44198.5</v>
      </c>
      <c r="L138" s="22">
        <v>44211.5</v>
      </c>
      <c r="M138" s="22">
        <v>44249.5</v>
      </c>
      <c r="N138" s="22">
        <v>44246.5</v>
      </c>
      <c r="O138">
        <f t="shared" si="6"/>
        <v>48</v>
      </c>
      <c r="P138" s="3">
        <f t="shared" si="7"/>
        <v>2843.04</v>
      </c>
    </row>
    <row r="139" spans="1:16" x14ac:dyDescent="0.35">
      <c r="A139" t="s">
        <v>85</v>
      </c>
      <c r="B139" s="21" t="s">
        <v>86</v>
      </c>
      <c r="C139" s="22">
        <v>44211</v>
      </c>
      <c r="D139" t="s">
        <v>161</v>
      </c>
      <c r="E139" t="s">
        <v>162</v>
      </c>
      <c r="F139" s="21" t="s">
        <v>187</v>
      </c>
      <c r="G139" s="3">
        <v>400.18000000000006</v>
      </c>
      <c r="H139" s="22">
        <v>44192</v>
      </c>
      <c r="I139" s="23">
        <v>44205</v>
      </c>
      <c r="J139">
        <f t="shared" ref="J139:J202" si="8">I139-H139+1</f>
        <v>14</v>
      </c>
      <c r="K139" s="2">
        <f t="shared" ref="K139:K202" si="9">(H139+I139)/2</f>
        <v>44198.5</v>
      </c>
      <c r="L139" s="22">
        <v>44211.5</v>
      </c>
      <c r="M139" s="22">
        <v>44249.5</v>
      </c>
      <c r="N139" s="22">
        <v>44246.5</v>
      </c>
      <c r="O139">
        <f t="shared" ref="O139:O202" si="10">N139-K139</f>
        <v>48</v>
      </c>
      <c r="P139" s="3">
        <f t="shared" ref="P139:P202" si="11">O139*G139</f>
        <v>19208.640000000003</v>
      </c>
    </row>
    <row r="140" spans="1:16" x14ac:dyDescent="0.35">
      <c r="A140" t="s">
        <v>85</v>
      </c>
      <c r="B140" s="21" t="s">
        <v>86</v>
      </c>
      <c r="C140" s="22">
        <v>44211</v>
      </c>
      <c r="D140" t="s">
        <v>161</v>
      </c>
      <c r="E140" t="s">
        <v>162</v>
      </c>
      <c r="F140" s="21" t="s">
        <v>188</v>
      </c>
      <c r="G140" s="3">
        <v>69.86</v>
      </c>
      <c r="H140" s="22">
        <v>44192</v>
      </c>
      <c r="I140" s="23">
        <v>44205</v>
      </c>
      <c r="J140">
        <f t="shared" si="8"/>
        <v>14</v>
      </c>
      <c r="K140" s="2">
        <f t="shared" si="9"/>
        <v>44198.5</v>
      </c>
      <c r="L140" s="22">
        <v>44211.5</v>
      </c>
      <c r="M140" s="22">
        <v>44249.5</v>
      </c>
      <c r="N140" s="22">
        <v>44246.5</v>
      </c>
      <c r="O140">
        <f t="shared" si="10"/>
        <v>48</v>
      </c>
      <c r="P140" s="3">
        <f t="shared" si="11"/>
        <v>3353.2799999999997</v>
      </c>
    </row>
    <row r="141" spans="1:16" x14ac:dyDescent="0.35">
      <c r="A141" t="s">
        <v>85</v>
      </c>
      <c r="B141" s="21" t="s">
        <v>86</v>
      </c>
      <c r="C141" s="22">
        <v>44211</v>
      </c>
      <c r="D141" t="s">
        <v>161</v>
      </c>
      <c r="E141" t="s">
        <v>162</v>
      </c>
      <c r="F141" s="21" t="s">
        <v>189</v>
      </c>
      <c r="G141" s="3">
        <v>37.869999999999997</v>
      </c>
      <c r="H141" s="22">
        <v>44192</v>
      </c>
      <c r="I141" s="23">
        <v>44205</v>
      </c>
      <c r="J141">
        <f t="shared" si="8"/>
        <v>14</v>
      </c>
      <c r="K141" s="2">
        <f t="shared" si="9"/>
        <v>44198.5</v>
      </c>
      <c r="L141" s="22">
        <v>44211.5</v>
      </c>
      <c r="M141" s="22">
        <v>44249.5</v>
      </c>
      <c r="N141" s="22">
        <v>44246.5</v>
      </c>
      <c r="O141">
        <f t="shared" si="10"/>
        <v>48</v>
      </c>
      <c r="P141" s="3">
        <f t="shared" si="11"/>
        <v>1817.7599999999998</v>
      </c>
    </row>
    <row r="142" spans="1:16" x14ac:dyDescent="0.35">
      <c r="A142" t="s">
        <v>85</v>
      </c>
      <c r="B142" s="21" t="s">
        <v>86</v>
      </c>
      <c r="C142" s="22">
        <v>44211</v>
      </c>
      <c r="D142" t="s">
        <v>161</v>
      </c>
      <c r="E142" t="s">
        <v>162</v>
      </c>
      <c r="F142" s="21" t="s">
        <v>190</v>
      </c>
      <c r="G142" s="3">
        <v>57.18</v>
      </c>
      <c r="H142" s="22">
        <v>44192</v>
      </c>
      <c r="I142" s="23">
        <v>44205</v>
      </c>
      <c r="J142">
        <f t="shared" si="8"/>
        <v>14</v>
      </c>
      <c r="K142" s="2">
        <f t="shared" si="9"/>
        <v>44198.5</v>
      </c>
      <c r="L142" s="22">
        <v>44211.5</v>
      </c>
      <c r="M142" s="22">
        <v>44249.5</v>
      </c>
      <c r="N142" s="22">
        <v>44246.5</v>
      </c>
      <c r="O142">
        <f t="shared" si="10"/>
        <v>48</v>
      </c>
      <c r="P142" s="3">
        <f t="shared" si="11"/>
        <v>2744.64</v>
      </c>
    </row>
    <row r="143" spans="1:16" x14ac:dyDescent="0.35">
      <c r="A143" t="s">
        <v>85</v>
      </c>
      <c r="B143" s="21" t="s">
        <v>86</v>
      </c>
      <c r="C143" s="22">
        <v>44211</v>
      </c>
      <c r="D143" t="s">
        <v>161</v>
      </c>
      <c r="E143" t="s">
        <v>162</v>
      </c>
      <c r="F143" s="21" t="s">
        <v>191</v>
      </c>
      <c r="G143" s="3">
        <v>49.07</v>
      </c>
      <c r="H143" s="22">
        <v>44192</v>
      </c>
      <c r="I143" s="23">
        <v>44205</v>
      </c>
      <c r="J143">
        <f t="shared" si="8"/>
        <v>14</v>
      </c>
      <c r="K143" s="2">
        <f t="shared" si="9"/>
        <v>44198.5</v>
      </c>
      <c r="L143" s="22">
        <v>44211.5</v>
      </c>
      <c r="M143" s="22">
        <v>44249.5</v>
      </c>
      <c r="N143" s="22">
        <v>44246.5</v>
      </c>
      <c r="O143">
        <f t="shared" si="10"/>
        <v>48</v>
      </c>
      <c r="P143" s="3">
        <f t="shared" si="11"/>
        <v>2355.36</v>
      </c>
    </row>
    <row r="144" spans="1:16" x14ac:dyDescent="0.35">
      <c r="A144" t="s">
        <v>85</v>
      </c>
      <c r="B144" s="21" t="s">
        <v>86</v>
      </c>
      <c r="C144" s="22">
        <v>44211</v>
      </c>
      <c r="D144" t="s">
        <v>161</v>
      </c>
      <c r="E144" t="s">
        <v>162</v>
      </c>
      <c r="F144" s="21" t="s">
        <v>192</v>
      </c>
      <c r="G144" s="3">
        <v>119.09</v>
      </c>
      <c r="H144" s="22">
        <v>44192</v>
      </c>
      <c r="I144" s="23">
        <v>44205</v>
      </c>
      <c r="J144">
        <f t="shared" si="8"/>
        <v>14</v>
      </c>
      <c r="K144" s="2">
        <f t="shared" si="9"/>
        <v>44198.5</v>
      </c>
      <c r="L144" s="22">
        <v>44211.5</v>
      </c>
      <c r="M144" s="22">
        <v>44249.5</v>
      </c>
      <c r="N144" s="22">
        <v>44246.5</v>
      </c>
      <c r="O144">
        <f t="shared" si="10"/>
        <v>48</v>
      </c>
      <c r="P144" s="3">
        <f t="shared" si="11"/>
        <v>5716.32</v>
      </c>
    </row>
    <row r="145" spans="1:16" x14ac:dyDescent="0.35">
      <c r="A145" t="s">
        <v>85</v>
      </c>
      <c r="B145" s="21" t="s">
        <v>86</v>
      </c>
      <c r="C145" s="22">
        <v>44211</v>
      </c>
      <c r="D145" t="s">
        <v>161</v>
      </c>
      <c r="E145" t="s">
        <v>162</v>
      </c>
      <c r="F145" s="21" t="s">
        <v>193</v>
      </c>
      <c r="G145" s="3">
        <v>323.37</v>
      </c>
      <c r="H145" s="22">
        <v>44192</v>
      </c>
      <c r="I145" s="23">
        <v>44205</v>
      </c>
      <c r="J145">
        <f t="shared" si="8"/>
        <v>14</v>
      </c>
      <c r="K145" s="2">
        <f t="shared" si="9"/>
        <v>44198.5</v>
      </c>
      <c r="L145" s="22">
        <v>44211.5</v>
      </c>
      <c r="M145" s="22">
        <v>44249.5</v>
      </c>
      <c r="N145" s="22">
        <v>44246.5</v>
      </c>
      <c r="O145">
        <f t="shared" si="10"/>
        <v>48</v>
      </c>
      <c r="P145" s="3">
        <f t="shared" si="11"/>
        <v>15521.76</v>
      </c>
    </row>
    <row r="146" spans="1:16" x14ac:dyDescent="0.35">
      <c r="A146" t="s">
        <v>85</v>
      </c>
      <c r="B146" s="21" t="s">
        <v>86</v>
      </c>
      <c r="C146" s="22">
        <v>44211</v>
      </c>
      <c r="D146" t="s">
        <v>161</v>
      </c>
      <c r="E146" t="s">
        <v>162</v>
      </c>
      <c r="F146" s="21" t="s">
        <v>194</v>
      </c>
      <c r="G146" s="3">
        <v>104.62</v>
      </c>
      <c r="H146" s="22">
        <v>44192</v>
      </c>
      <c r="I146" s="23">
        <v>44205</v>
      </c>
      <c r="J146">
        <f t="shared" si="8"/>
        <v>14</v>
      </c>
      <c r="K146" s="2">
        <f t="shared" si="9"/>
        <v>44198.5</v>
      </c>
      <c r="L146" s="22">
        <v>44211.5</v>
      </c>
      <c r="M146" s="22">
        <v>44249.5</v>
      </c>
      <c r="N146" s="22">
        <v>44246.5</v>
      </c>
      <c r="O146">
        <f t="shared" si="10"/>
        <v>48</v>
      </c>
      <c r="P146" s="3">
        <f t="shared" si="11"/>
        <v>5021.76</v>
      </c>
    </row>
    <row r="147" spans="1:16" x14ac:dyDescent="0.35">
      <c r="A147" t="s">
        <v>85</v>
      </c>
      <c r="B147" s="21" t="s">
        <v>98</v>
      </c>
      <c r="C147" s="22">
        <v>44211</v>
      </c>
      <c r="D147" t="s">
        <v>161</v>
      </c>
      <c r="E147" t="s">
        <v>162</v>
      </c>
      <c r="F147" s="21" t="s">
        <v>176</v>
      </c>
      <c r="G147" s="3">
        <v>22.23</v>
      </c>
      <c r="H147" s="22">
        <v>44193</v>
      </c>
      <c r="I147" s="23">
        <v>44206</v>
      </c>
      <c r="J147">
        <f t="shared" si="8"/>
        <v>14</v>
      </c>
      <c r="K147" s="2">
        <f t="shared" si="9"/>
        <v>44199.5</v>
      </c>
      <c r="L147" s="22">
        <v>44211.5</v>
      </c>
      <c r="M147" s="22">
        <v>44249.5</v>
      </c>
      <c r="N147" s="22">
        <v>44246.5</v>
      </c>
      <c r="O147">
        <f t="shared" si="10"/>
        <v>47</v>
      </c>
      <c r="P147" s="3">
        <f t="shared" si="11"/>
        <v>1044.81</v>
      </c>
    </row>
    <row r="148" spans="1:16" x14ac:dyDescent="0.35">
      <c r="A148" t="s">
        <v>85</v>
      </c>
      <c r="B148" s="21" t="s">
        <v>98</v>
      </c>
      <c r="C148" s="22">
        <v>44211</v>
      </c>
      <c r="D148" t="s">
        <v>99</v>
      </c>
      <c r="E148" t="s">
        <v>100</v>
      </c>
      <c r="F148" s="21" t="s">
        <v>164</v>
      </c>
      <c r="G148" s="3">
        <v>33.24</v>
      </c>
      <c r="H148" s="22">
        <v>44193</v>
      </c>
      <c r="I148" s="23">
        <v>44206</v>
      </c>
      <c r="J148">
        <f t="shared" si="8"/>
        <v>14</v>
      </c>
      <c r="K148" s="2">
        <f t="shared" si="9"/>
        <v>44199.5</v>
      </c>
      <c r="L148" s="22">
        <v>44211.5</v>
      </c>
      <c r="M148" s="22">
        <v>44249.5</v>
      </c>
      <c r="N148" s="22">
        <v>44246.5</v>
      </c>
      <c r="O148">
        <f t="shared" si="10"/>
        <v>47</v>
      </c>
      <c r="P148" s="3">
        <f t="shared" si="11"/>
        <v>1562.2800000000002</v>
      </c>
    </row>
    <row r="149" spans="1:16" x14ac:dyDescent="0.35">
      <c r="A149" t="s">
        <v>85</v>
      </c>
      <c r="B149" s="21" t="s">
        <v>98</v>
      </c>
      <c r="C149" s="22">
        <v>44211</v>
      </c>
      <c r="D149" t="s">
        <v>161</v>
      </c>
      <c r="E149" t="s">
        <v>162</v>
      </c>
      <c r="F149" s="21" t="s">
        <v>165</v>
      </c>
      <c r="G149" s="3">
        <v>19.71</v>
      </c>
      <c r="H149" s="22">
        <v>44193</v>
      </c>
      <c r="I149" s="23">
        <v>44206</v>
      </c>
      <c r="J149">
        <f t="shared" si="8"/>
        <v>14</v>
      </c>
      <c r="K149" s="2">
        <f t="shared" si="9"/>
        <v>44199.5</v>
      </c>
      <c r="L149" s="22">
        <v>44211.5</v>
      </c>
      <c r="M149" s="22">
        <v>44249.5</v>
      </c>
      <c r="N149" s="22">
        <v>44246.5</v>
      </c>
      <c r="O149">
        <f t="shared" si="10"/>
        <v>47</v>
      </c>
      <c r="P149" s="3">
        <f t="shared" si="11"/>
        <v>926.37</v>
      </c>
    </row>
    <row r="150" spans="1:16" x14ac:dyDescent="0.35">
      <c r="A150" t="s">
        <v>85</v>
      </c>
      <c r="B150" s="21" t="s">
        <v>98</v>
      </c>
      <c r="C150" s="22">
        <v>44211</v>
      </c>
      <c r="D150" t="s">
        <v>161</v>
      </c>
      <c r="E150" t="s">
        <v>162</v>
      </c>
      <c r="F150" s="21" t="s">
        <v>167</v>
      </c>
      <c r="G150" s="3">
        <v>36.14</v>
      </c>
      <c r="H150" s="22">
        <v>44193</v>
      </c>
      <c r="I150" s="23">
        <v>44206</v>
      </c>
      <c r="J150">
        <f t="shared" si="8"/>
        <v>14</v>
      </c>
      <c r="K150" s="2">
        <f t="shared" si="9"/>
        <v>44199.5</v>
      </c>
      <c r="L150" s="22">
        <v>44211.5</v>
      </c>
      <c r="M150" s="22">
        <v>44249.5</v>
      </c>
      <c r="N150" s="22">
        <v>44246.5</v>
      </c>
      <c r="O150">
        <f t="shared" si="10"/>
        <v>47</v>
      </c>
      <c r="P150" s="3">
        <f t="shared" si="11"/>
        <v>1698.58</v>
      </c>
    </row>
    <row r="151" spans="1:16" x14ac:dyDescent="0.35">
      <c r="A151" t="s">
        <v>85</v>
      </c>
      <c r="B151" s="21" t="s">
        <v>98</v>
      </c>
      <c r="C151" s="22">
        <v>44211</v>
      </c>
      <c r="D151" t="s">
        <v>161</v>
      </c>
      <c r="E151" t="s">
        <v>162</v>
      </c>
      <c r="F151" s="21" t="s">
        <v>195</v>
      </c>
      <c r="G151" s="3">
        <v>979.18999999999983</v>
      </c>
      <c r="H151" s="22">
        <v>44193</v>
      </c>
      <c r="I151" s="23">
        <v>44206</v>
      </c>
      <c r="J151">
        <f t="shared" si="8"/>
        <v>14</v>
      </c>
      <c r="K151" s="2">
        <f t="shared" si="9"/>
        <v>44199.5</v>
      </c>
      <c r="L151" s="22">
        <v>44211.5</v>
      </c>
      <c r="M151" s="22">
        <v>44249.5</v>
      </c>
      <c r="N151" s="22">
        <v>44246.5</v>
      </c>
      <c r="O151">
        <f t="shared" si="10"/>
        <v>47</v>
      </c>
      <c r="P151" s="3">
        <f t="shared" si="11"/>
        <v>46021.929999999993</v>
      </c>
    </row>
    <row r="152" spans="1:16" x14ac:dyDescent="0.35">
      <c r="A152" t="s">
        <v>85</v>
      </c>
      <c r="B152" s="21" t="s">
        <v>98</v>
      </c>
      <c r="C152" s="22">
        <v>44211</v>
      </c>
      <c r="D152" t="s">
        <v>161</v>
      </c>
      <c r="E152" t="s">
        <v>162</v>
      </c>
      <c r="F152" s="21" t="s">
        <v>169</v>
      </c>
      <c r="G152" s="3">
        <v>73.78</v>
      </c>
      <c r="H152" s="22">
        <v>44193</v>
      </c>
      <c r="I152" s="23">
        <v>44206</v>
      </c>
      <c r="J152">
        <f t="shared" si="8"/>
        <v>14</v>
      </c>
      <c r="K152" s="2">
        <f t="shared" si="9"/>
        <v>44199.5</v>
      </c>
      <c r="L152" s="22">
        <v>44211.5</v>
      </c>
      <c r="M152" s="22">
        <v>44249.5</v>
      </c>
      <c r="N152" s="22">
        <v>44246.5</v>
      </c>
      <c r="O152">
        <f t="shared" si="10"/>
        <v>47</v>
      </c>
      <c r="P152" s="3">
        <f t="shared" si="11"/>
        <v>3467.66</v>
      </c>
    </row>
    <row r="153" spans="1:16" x14ac:dyDescent="0.35">
      <c r="A153" t="s">
        <v>85</v>
      </c>
      <c r="B153" s="21" t="s">
        <v>98</v>
      </c>
      <c r="C153" s="22">
        <v>44211</v>
      </c>
      <c r="D153" t="s">
        <v>161</v>
      </c>
      <c r="E153" t="s">
        <v>162</v>
      </c>
      <c r="F153" s="21" t="s">
        <v>196</v>
      </c>
      <c r="G153" s="3">
        <v>223.86</v>
      </c>
      <c r="H153" s="22">
        <v>44193</v>
      </c>
      <c r="I153" s="23">
        <v>44206</v>
      </c>
      <c r="J153">
        <f t="shared" si="8"/>
        <v>14</v>
      </c>
      <c r="K153" s="2">
        <f t="shared" si="9"/>
        <v>44199.5</v>
      </c>
      <c r="L153" s="22">
        <v>44211.5</v>
      </c>
      <c r="M153" s="22">
        <v>44249.5</v>
      </c>
      <c r="N153" s="22">
        <v>44246.5</v>
      </c>
      <c r="O153">
        <f t="shared" si="10"/>
        <v>47</v>
      </c>
      <c r="P153" s="3">
        <f t="shared" si="11"/>
        <v>10521.42</v>
      </c>
    </row>
    <row r="154" spans="1:16" x14ac:dyDescent="0.35">
      <c r="A154" t="s">
        <v>85</v>
      </c>
      <c r="B154" s="21" t="s">
        <v>98</v>
      </c>
      <c r="C154" s="22">
        <v>44211</v>
      </c>
      <c r="D154" t="s">
        <v>161</v>
      </c>
      <c r="E154" t="s">
        <v>162</v>
      </c>
      <c r="F154" s="21" t="s">
        <v>175</v>
      </c>
      <c r="G154" s="3">
        <v>25.6</v>
      </c>
      <c r="H154" s="22">
        <v>44193</v>
      </c>
      <c r="I154" s="23">
        <v>44206</v>
      </c>
      <c r="J154">
        <f t="shared" si="8"/>
        <v>14</v>
      </c>
      <c r="K154" s="2">
        <f t="shared" si="9"/>
        <v>44199.5</v>
      </c>
      <c r="L154" s="22">
        <v>44211.5</v>
      </c>
      <c r="M154" s="22">
        <v>44249.5</v>
      </c>
      <c r="N154" s="22">
        <v>44246.5</v>
      </c>
      <c r="O154">
        <f t="shared" si="10"/>
        <v>47</v>
      </c>
      <c r="P154" s="3">
        <f t="shared" si="11"/>
        <v>1203.2</v>
      </c>
    </row>
    <row r="155" spans="1:16" x14ac:dyDescent="0.35">
      <c r="A155" t="s">
        <v>85</v>
      </c>
      <c r="B155" s="21" t="s">
        <v>98</v>
      </c>
      <c r="C155" s="22">
        <v>44211</v>
      </c>
      <c r="D155" t="s">
        <v>161</v>
      </c>
      <c r="E155" t="s">
        <v>162</v>
      </c>
      <c r="F155" s="21" t="s">
        <v>197</v>
      </c>
      <c r="G155" s="3">
        <v>77.25</v>
      </c>
      <c r="H155" s="22">
        <v>44193</v>
      </c>
      <c r="I155" s="23">
        <v>44206</v>
      </c>
      <c r="J155">
        <f t="shared" si="8"/>
        <v>14</v>
      </c>
      <c r="K155" s="2">
        <f t="shared" si="9"/>
        <v>44199.5</v>
      </c>
      <c r="L155" s="22">
        <v>44211.5</v>
      </c>
      <c r="M155" s="22">
        <v>44249.5</v>
      </c>
      <c r="N155" s="22">
        <v>44246.5</v>
      </c>
      <c r="O155">
        <f t="shared" si="10"/>
        <v>47</v>
      </c>
      <c r="P155" s="3">
        <f t="shared" si="11"/>
        <v>3630.75</v>
      </c>
    </row>
    <row r="156" spans="1:16" x14ac:dyDescent="0.35">
      <c r="A156" t="s">
        <v>85</v>
      </c>
      <c r="B156" s="21" t="s">
        <v>98</v>
      </c>
      <c r="C156" s="22">
        <v>44211</v>
      </c>
      <c r="D156" t="s">
        <v>161</v>
      </c>
      <c r="E156" t="s">
        <v>162</v>
      </c>
      <c r="F156" s="21" t="s">
        <v>176</v>
      </c>
      <c r="G156" s="3">
        <v>2311.4100000000003</v>
      </c>
      <c r="H156" s="22">
        <v>44193</v>
      </c>
      <c r="I156" s="23">
        <v>44206</v>
      </c>
      <c r="J156">
        <f t="shared" si="8"/>
        <v>14</v>
      </c>
      <c r="K156" s="2">
        <f t="shared" si="9"/>
        <v>44199.5</v>
      </c>
      <c r="L156" s="22">
        <v>44211.5</v>
      </c>
      <c r="M156" s="22">
        <v>44249.5</v>
      </c>
      <c r="N156" s="22">
        <v>44246.5</v>
      </c>
      <c r="O156">
        <f t="shared" si="10"/>
        <v>47</v>
      </c>
      <c r="P156" s="3">
        <f t="shared" si="11"/>
        <v>108636.27000000002</v>
      </c>
    </row>
    <row r="157" spans="1:16" x14ac:dyDescent="0.35">
      <c r="A157" t="s">
        <v>85</v>
      </c>
      <c r="B157" s="21" t="s">
        <v>98</v>
      </c>
      <c r="C157" s="22">
        <v>44211</v>
      </c>
      <c r="D157" t="s">
        <v>161</v>
      </c>
      <c r="E157" t="s">
        <v>162</v>
      </c>
      <c r="F157" s="21" t="s">
        <v>177</v>
      </c>
      <c r="G157" s="3">
        <v>71.03</v>
      </c>
      <c r="H157" s="22">
        <v>44193</v>
      </c>
      <c r="I157" s="23">
        <v>44206</v>
      </c>
      <c r="J157">
        <f t="shared" si="8"/>
        <v>14</v>
      </c>
      <c r="K157" s="2">
        <f t="shared" si="9"/>
        <v>44199.5</v>
      </c>
      <c r="L157" s="22">
        <v>44211.5</v>
      </c>
      <c r="M157" s="22">
        <v>44249.5</v>
      </c>
      <c r="N157" s="22">
        <v>44246.5</v>
      </c>
      <c r="O157">
        <f t="shared" si="10"/>
        <v>47</v>
      </c>
      <c r="P157" s="3">
        <f t="shared" si="11"/>
        <v>3338.41</v>
      </c>
    </row>
    <row r="158" spans="1:16" x14ac:dyDescent="0.35">
      <c r="A158" t="s">
        <v>85</v>
      </c>
      <c r="B158" s="21" t="s">
        <v>98</v>
      </c>
      <c r="C158" s="22">
        <v>44211</v>
      </c>
      <c r="D158" t="s">
        <v>107</v>
      </c>
      <c r="E158" t="s">
        <v>108</v>
      </c>
      <c r="F158" s="21" t="s">
        <v>164</v>
      </c>
      <c r="G158" s="3">
        <v>3614.7900000000009</v>
      </c>
      <c r="H158" s="22">
        <v>44193</v>
      </c>
      <c r="I158" s="23">
        <v>44206</v>
      </c>
      <c r="J158">
        <f t="shared" si="8"/>
        <v>14</v>
      </c>
      <c r="K158" s="2">
        <f t="shared" si="9"/>
        <v>44199.5</v>
      </c>
      <c r="L158" s="22">
        <v>44211.5</v>
      </c>
      <c r="M158" s="22">
        <v>44249.5</v>
      </c>
      <c r="N158" s="22">
        <v>44246.5</v>
      </c>
      <c r="O158">
        <f t="shared" si="10"/>
        <v>47</v>
      </c>
      <c r="P158" s="3">
        <f t="shared" si="11"/>
        <v>169895.13000000003</v>
      </c>
    </row>
    <row r="159" spans="1:16" x14ac:dyDescent="0.35">
      <c r="A159" t="s">
        <v>85</v>
      </c>
      <c r="B159" s="21" t="s">
        <v>98</v>
      </c>
      <c r="C159" s="22">
        <v>44211</v>
      </c>
      <c r="D159" t="s">
        <v>99</v>
      </c>
      <c r="E159" t="s">
        <v>100</v>
      </c>
      <c r="F159" s="21" t="s">
        <v>164</v>
      </c>
      <c r="G159" s="3">
        <v>9865.7099999999991</v>
      </c>
      <c r="H159" s="22">
        <v>44193</v>
      </c>
      <c r="I159" s="23">
        <v>44206</v>
      </c>
      <c r="J159">
        <f t="shared" si="8"/>
        <v>14</v>
      </c>
      <c r="K159" s="2">
        <f t="shared" si="9"/>
        <v>44199.5</v>
      </c>
      <c r="L159" s="22">
        <v>44211.5</v>
      </c>
      <c r="M159" s="22">
        <v>44249.5</v>
      </c>
      <c r="N159" s="22">
        <v>44246.5</v>
      </c>
      <c r="O159">
        <f t="shared" si="10"/>
        <v>47</v>
      </c>
      <c r="P159" s="3">
        <f t="shared" si="11"/>
        <v>463688.36999999994</v>
      </c>
    </row>
    <row r="160" spans="1:16" x14ac:dyDescent="0.35">
      <c r="A160" t="s">
        <v>85</v>
      </c>
      <c r="B160" s="21" t="s">
        <v>98</v>
      </c>
      <c r="C160" s="22">
        <v>44211</v>
      </c>
      <c r="D160" t="s">
        <v>161</v>
      </c>
      <c r="E160" t="s">
        <v>162</v>
      </c>
      <c r="F160" s="21" t="s">
        <v>179</v>
      </c>
      <c r="G160" s="3">
        <v>131.01000000000002</v>
      </c>
      <c r="H160" s="22">
        <v>44193</v>
      </c>
      <c r="I160" s="23">
        <v>44206</v>
      </c>
      <c r="J160">
        <f t="shared" si="8"/>
        <v>14</v>
      </c>
      <c r="K160" s="2">
        <f t="shared" si="9"/>
        <v>44199.5</v>
      </c>
      <c r="L160" s="22">
        <v>44211.5</v>
      </c>
      <c r="M160" s="22">
        <v>44249.5</v>
      </c>
      <c r="N160" s="22">
        <v>44246.5</v>
      </c>
      <c r="O160">
        <f t="shared" si="10"/>
        <v>47</v>
      </c>
      <c r="P160" s="3">
        <f t="shared" si="11"/>
        <v>6157.4700000000012</v>
      </c>
    </row>
    <row r="161" spans="1:16" x14ac:dyDescent="0.35">
      <c r="A161" t="s">
        <v>85</v>
      </c>
      <c r="B161" s="21" t="s">
        <v>98</v>
      </c>
      <c r="C161" s="22">
        <v>44211</v>
      </c>
      <c r="D161" t="s">
        <v>161</v>
      </c>
      <c r="E161" t="s">
        <v>162</v>
      </c>
      <c r="F161" s="21" t="s">
        <v>182</v>
      </c>
      <c r="G161" s="3">
        <v>27.13</v>
      </c>
      <c r="H161" s="22">
        <v>44193</v>
      </c>
      <c r="I161" s="23">
        <v>44206</v>
      </c>
      <c r="J161">
        <f t="shared" si="8"/>
        <v>14</v>
      </c>
      <c r="K161" s="2">
        <f t="shared" si="9"/>
        <v>44199.5</v>
      </c>
      <c r="L161" s="22">
        <v>44211.5</v>
      </c>
      <c r="M161" s="22">
        <v>44249.5</v>
      </c>
      <c r="N161" s="22">
        <v>44246.5</v>
      </c>
      <c r="O161">
        <f t="shared" si="10"/>
        <v>47</v>
      </c>
      <c r="P161" s="3">
        <f t="shared" si="11"/>
        <v>1275.1099999999999</v>
      </c>
    </row>
    <row r="162" spans="1:16" x14ac:dyDescent="0.35">
      <c r="A162" t="s">
        <v>85</v>
      </c>
      <c r="B162" s="21" t="s">
        <v>98</v>
      </c>
      <c r="C162" s="22">
        <v>44211</v>
      </c>
      <c r="D162" t="s">
        <v>161</v>
      </c>
      <c r="E162" t="s">
        <v>162</v>
      </c>
      <c r="F162" s="21" t="s">
        <v>183</v>
      </c>
      <c r="G162" s="3">
        <v>1391.1200000000001</v>
      </c>
      <c r="H162" s="22">
        <v>44193</v>
      </c>
      <c r="I162" s="23">
        <v>44206</v>
      </c>
      <c r="J162">
        <f t="shared" si="8"/>
        <v>14</v>
      </c>
      <c r="K162" s="2">
        <f t="shared" si="9"/>
        <v>44199.5</v>
      </c>
      <c r="L162" s="22">
        <v>44211.5</v>
      </c>
      <c r="M162" s="22">
        <v>44249.5</v>
      </c>
      <c r="N162" s="22">
        <v>44246.5</v>
      </c>
      <c r="O162">
        <f t="shared" si="10"/>
        <v>47</v>
      </c>
      <c r="P162" s="3">
        <f t="shared" si="11"/>
        <v>65382.640000000007</v>
      </c>
    </row>
    <row r="163" spans="1:16" x14ac:dyDescent="0.35">
      <c r="A163" t="s">
        <v>85</v>
      </c>
      <c r="B163" s="21" t="s">
        <v>98</v>
      </c>
      <c r="C163" s="22">
        <v>44211</v>
      </c>
      <c r="D163" t="s">
        <v>161</v>
      </c>
      <c r="E163" t="s">
        <v>162</v>
      </c>
      <c r="F163" s="21" t="s">
        <v>184</v>
      </c>
      <c r="G163" s="3">
        <v>49.16</v>
      </c>
      <c r="H163" s="22">
        <v>44193</v>
      </c>
      <c r="I163" s="23">
        <v>44206</v>
      </c>
      <c r="J163">
        <f t="shared" si="8"/>
        <v>14</v>
      </c>
      <c r="K163" s="2">
        <f t="shared" si="9"/>
        <v>44199.5</v>
      </c>
      <c r="L163" s="22">
        <v>44211.5</v>
      </c>
      <c r="M163" s="22">
        <v>44249.5</v>
      </c>
      <c r="N163" s="22">
        <v>44246.5</v>
      </c>
      <c r="O163">
        <f t="shared" si="10"/>
        <v>47</v>
      </c>
      <c r="P163" s="3">
        <f t="shared" si="11"/>
        <v>2310.52</v>
      </c>
    </row>
    <row r="164" spans="1:16" x14ac:dyDescent="0.35">
      <c r="A164" t="s">
        <v>85</v>
      </c>
      <c r="B164" s="21" t="s">
        <v>98</v>
      </c>
      <c r="C164" s="22">
        <v>44211</v>
      </c>
      <c r="D164" t="s">
        <v>161</v>
      </c>
      <c r="E164" t="s">
        <v>162</v>
      </c>
      <c r="F164" s="21" t="s">
        <v>185</v>
      </c>
      <c r="G164" s="3">
        <v>951.73000000000025</v>
      </c>
      <c r="H164" s="22">
        <v>44193</v>
      </c>
      <c r="I164" s="23">
        <v>44206</v>
      </c>
      <c r="J164">
        <f t="shared" si="8"/>
        <v>14</v>
      </c>
      <c r="K164" s="2">
        <f t="shared" si="9"/>
        <v>44199.5</v>
      </c>
      <c r="L164" s="22">
        <v>44211.5</v>
      </c>
      <c r="M164" s="22">
        <v>44249.5</v>
      </c>
      <c r="N164" s="22">
        <v>44246.5</v>
      </c>
      <c r="O164">
        <f t="shared" si="10"/>
        <v>47</v>
      </c>
      <c r="P164" s="3">
        <f t="shared" si="11"/>
        <v>44731.310000000012</v>
      </c>
    </row>
    <row r="165" spans="1:16" x14ac:dyDescent="0.35">
      <c r="A165" t="s">
        <v>85</v>
      </c>
      <c r="B165" s="21" t="s">
        <v>98</v>
      </c>
      <c r="C165" s="22">
        <v>44211</v>
      </c>
      <c r="D165" t="s">
        <v>161</v>
      </c>
      <c r="E165" t="s">
        <v>162</v>
      </c>
      <c r="F165" s="21" t="s">
        <v>186</v>
      </c>
      <c r="G165" s="3">
        <v>5.33</v>
      </c>
      <c r="H165" s="22">
        <v>44193</v>
      </c>
      <c r="I165" s="23">
        <v>44206</v>
      </c>
      <c r="J165">
        <f t="shared" si="8"/>
        <v>14</v>
      </c>
      <c r="K165" s="2">
        <f t="shared" si="9"/>
        <v>44199.5</v>
      </c>
      <c r="L165" s="22">
        <v>44211.5</v>
      </c>
      <c r="M165" s="22">
        <v>44249.5</v>
      </c>
      <c r="N165" s="22">
        <v>44246.5</v>
      </c>
      <c r="O165">
        <f t="shared" si="10"/>
        <v>47</v>
      </c>
      <c r="P165" s="3">
        <f t="shared" si="11"/>
        <v>250.51</v>
      </c>
    </row>
    <row r="166" spans="1:16" x14ac:dyDescent="0.35">
      <c r="A166" t="s">
        <v>85</v>
      </c>
      <c r="B166" s="21" t="s">
        <v>98</v>
      </c>
      <c r="C166" s="22">
        <v>44211</v>
      </c>
      <c r="D166" t="s">
        <v>161</v>
      </c>
      <c r="E166" t="s">
        <v>162</v>
      </c>
      <c r="F166" s="21" t="s">
        <v>187</v>
      </c>
      <c r="G166" s="3">
        <v>504.67999999999995</v>
      </c>
      <c r="H166" s="22">
        <v>44193</v>
      </c>
      <c r="I166" s="23">
        <v>44206</v>
      </c>
      <c r="J166">
        <f t="shared" si="8"/>
        <v>14</v>
      </c>
      <c r="K166" s="2">
        <f t="shared" si="9"/>
        <v>44199.5</v>
      </c>
      <c r="L166" s="22">
        <v>44211.5</v>
      </c>
      <c r="M166" s="22">
        <v>44249.5</v>
      </c>
      <c r="N166" s="22">
        <v>44246.5</v>
      </c>
      <c r="O166">
        <f t="shared" si="10"/>
        <v>47</v>
      </c>
      <c r="P166" s="3">
        <f t="shared" si="11"/>
        <v>23719.96</v>
      </c>
    </row>
    <row r="167" spans="1:16" x14ac:dyDescent="0.35">
      <c r="A167" t="s">
        <v>85</v>
      </c>
      <c r="B167" s="21" t="s">
        <v>98</v>
      </c>
      <c r="C167" s="22">
        <v>44211</v>
      </c>
      <c r="D167" t="s">
        <v>161</v>
      </c>
      <c r="E167" t="s">
        <v>162</v>
      </c>
      <c r="F167" s="21" t="s">
        <v>188</v>
      </c>
      <c r="G167" s="3">
        <v>205.66</v>
      </c>
      <c r="H167" s="22">
        <v>44193</v>
      </c>
      <c r="I167" s="23">
        <v>44206</v>
      </c>
      <c r="J167">
        <f t="shared" si="8"/>
        <v>14</v>
      </c>
      <c r="K167" s="2">
        <f t="shared" si="9"/>
        <v>44199.5</v>
      </c>
      <c r="L167" s="22">
        <v>44211.5</v>
      </c>
      <c r="M167" s="22">
        <v>44249.5</v>
      </c>
      <c r="N167" s="22">
        <v>44246.5</v>
      </c>
      <c r="O167">
        <f t="shared" si="10"/>
        <v>47</v>
      </c>
      <c r="P167" s="3">
        <f t="shared" si="11"/>
        <v>9666.02</v>
      </c>
    </row>
    <row r="168" spans="1:16" x14ac:dyDescent="0.35">
      <c r="A168" t="s">
        <v>85</v>
      </c>
      <c r="B168" s="21" t="s">
        <v>98</v>
      </c>
      <c r="C168" s="22">
        <v>44211</v>
      </c>
      <c r="D168" t="s">
        <v>161</v>
      </c>
      <c r="E168" t="s">
        <v>162</v>
      </c>
      <c r="F168" s="21" t="s">
        <v>198</v>
      </c>
      <c r="G168" s="3">
        <v>25.12</v>
      </c>
      <c r="H168" s="22">
        <v>44193</v>
      </c>
      <c r="I168" s="23">
        <v>44206</v>
      </c>
      <c r="J168">
        <f t="shared" si="8"/>
        <v>14</v>
      </c>
      <c r="K168" s="2">
        <f t="shared" si="9"/>
        <v>44199.5</v>
      </c>
      <c r="L168" s="22">
        <v>44211.5</v>
      </c>
      <c r="M168" s="22">
        <v>44249.5</v>
      </c>
      <c r="N168" s="22">
        <v>44246.5</v>
      </c>
      <c r="O168">
        <f t="shared" si="10"/>
        <v>47</v>
      </c>
      <c r="P168" s="3">
        <f t="shared" si="11"/>
        <v>1180.6400000000001</v>
      </c>
    </row>
    <row r="169" spans="1:16" x14ac:dyDescent="0.35">
      <c r="A169" t="s">
        <v>85</v>
      </c>
      <c r="B169" s="21" t="s">
        <v>98</v>
      </c>
      <c r="C169" s="22">
        <v>44211</v>
      </c>
      <c r="D169" t="s">
        <v>161</v>
      </c>
      <c r="E169" t="s">
        <v>162</v>
      </c>
      <c r="F169" s="21" t="s">
        <v>193</v>
      </c>
      <c r="G169" s="3">
        <v>21.86</v>
      </c>
      <c r="H169" s="22">
        <v>44193</v>
      </c>
      <c r="I169" s="23">
        <v>44206</v>
      </c>
      <c r="J169">
        <f t="shared" si="8"/>
        <v>14</v>
      </c>
      <c r="K169" s="2">
        <f t="shared" si="9"/>
        <v>44199.5</v>
      </c>
      <c r="L169" s="22">
        <v>44211.5</v>
      </c>
      <c r="M169" s="22">
        <v>44249.5</v>
      </c>
      <c r="N169" s="22">
        <v>44246.5</v>
      </c>
      <c r="O169">
        <f t="shared" si="10"/>
        <v>47</v>
      </c>
      <c r="P169" s="3">
        <f t="shared" si="11"/>
        <v>1027.42</v>
      </c>
    </row>
    <row r="170" spans="1:16" x14ac:dyDescent="0.35">
      <c r="A170" t="s">
        <v>85</v>
      </c>
      <c r="B170" s="21" t="s">
        <v>86</v>
      </c>
      <c r="C170" s="22">
        <v>44211</v>
      </c>
      <c r="D170" t="s">
        <v>199</v>
      </c>
      <c r="E170" t="s">
        <v>200</v>
      </c>
      <c r="F170" s="21" t="s">
        <v>89</v>
      </c>
      <c r="G170" s="3">
        <v>10.23</v>
      </c>
      <c r="H170" s="22">
        <v>44192</v>
      </c>
      <c r="I170" s="23">
        <v>44205</v>
      </c>
      <c r="J170">
        <f t="shared" si="8"/>
        <v>14</v>
      </c>
      <c r="K170" s="2">
        <f t="shared" si="9"/>
        <v>44198.5</v>
      </c>
      <c r="L170" s="22">
        <v>44211.5</v>
      </c>
      <c r="M170" s="22">
        <v>44316.5</v>
      </c>
      <c r="N170" s="22">
        <v>44315.5</v>
      </c>
      <c r="O170">
        <f t="shared" si="10"/>
        <v>117</v>
      </c>
      <c r="P170" s="3">
        <f t="shared" si="11"/>
        <v>1196.9100000000001</v>
      </c>
    </row>
    <row r="171" spans="1:16" x14ac:dyDescent="0.35">
      <c r="A171" t="s">
        <v>85</v>
      </c>
      <c r="B171" s="21" t="s">
        <v>86</v>
      </c>
      <c r="C171" s="22">
        <v>44211</v>
      </c>
      <c r="D171" t="s">
        <v>201</v>
      </c>
      <c r="E171" t="s">
        <v>202</v>
      </c>
      <c r="F171" s="21" t="s">
        <v>164</v>
      </c>
      <c r="G171" s="3">
        <v>42.61</v>
      </c>
      <c r="H171" s="22">
        <v>44192</v>
      </c>
      <c r="I171" s="23">
        <v>44205</v>
      </c>
      <c r="J171">
        <f t="shared" si="8"/>
        <v>14</v>
      </c>
      <c r="K171" s="2">
        <f t="shared" si="9"/>
        <v>44198.5</v>
      </c>
      <c r="L171" s="22">
        <v>44211.5</v>
      </c>
      <c r="M171" s="22">
        <v>44316.5</v>
      </c>
      <c r="N171" s="22">
        <v>44315.5</v>
      </c>
      <c r="O171">
        <f t="shared" si="10"/>
        <v>117</v>
      </c>
      <c r="P171" s="3">
        <f t="shared" si="11"/>
        <v>4985.37</v>
      </c>
    </row>
    <row r="172" spans="1:16" x14ac:dyDescent="0.35">
      <c r="A172" t="s">
        <v>85</v>
      </c>
      <c r="B172" s="21" t="s">
        <v>86</v>
      </c>
      <c r="C172" s="22">
        <v>44211</v>
      </c>
      <c r="D172" t="s">
        <v>199</v>
      </c>
      <c r="E172" t="s">
        <v>200</v>
      </c>
      <c r="F172" s="21" t="s">
        <v>89</v>
      </c>
      <c r="G172" s="3">
        <v>3155.93</v>
      </c>
      <c r="H172" s="22">
        <v>44192</v>
      </c>
      <c r="I172" s="23">
        <v>44205</v>
      </c>
      <c r="J172">
        <f t="shared" si="8"/>
        <v>14</v>
      </c>
      <c r="K172" s="2">
        <f t="shared" si="9"/>
        <v>44198.5</v>
      </c>
      <c r="L172" s="22">
        <v>44211.5</v>
      </c>
      <c r="M172" s="22">
        <v>44316.5</v>
      </c>
      <c r="N172" s="22">
        <v>44315.5</v>
      </c>
      <c r="O172">
        <f t="shared" si="10"/>
        <v>117</v>
      </c>
      <c r="P172" s="3">
        <f t="shared" si="11"/>
        <v>369243.81</v>
      </c>
    </row>
    <row r="173" spans="1:16" x14ac:dyDescent="0.35">
      <c r="A173" t="s">
        <v>85</v>
      </c>
      <c r="B173" s="21" t="s">
        <v>86</v>
      </c>
      <c r="C173" s="22">
        <v>44211</v>
      </c>
      <c r="D173" t="s">
        <v>201</v>
      </c>
      <c r="E173" t="s">
        <v>202</v>
      </c>
      <c r="F173" s="21" t="s">
        <v>164</v>
      </c>
      <c r="G173" s="3">
        <v>13187.6</v>
      </c>
      <c r="H173" s="22">
        <v>44192</v>
      </c>
      <c r="I173" s="23">
        <v>44205</v>
      </c>
      <c r="J173">
        <f t="shared" si="8"/>
        <v>14</v>
      </c>
      <c r="K173" s="2">
        <f t="shared" si="9"/>
        <v>44198.5</v>
      </c>
      <c r="L173" s="22">
        <v>44211.5</v>
      </c>
      <c r="M173" s="22">
        <v>44316.5</v>
      </c>
      <c r="N173" s="22">
        <v>44315.5</v>
      </c>
      <c r="O173">
        <f t="shared" si="10"/>
        <v>117</v>
      </c>
      <c r="P173" s="3">
        <f t="shared" si="11"/>
        <v>1542949.2</v>
      </c>
    </row>
    <row r="174" spans="1:16" x14ac:dyDescent="0.35">
      <c r="A174" t="s">
        <v>85</v>
      </c>
      <c r="B174" s="21" t="s">
        <v>98</v>
      </c>
      <c r="C174" s="22">
        <v>44211</v>
      </c>
      <c r="D174" t="s">
        <v>199</v>
      </c>
      <c r="E174" t="s">
        <v>200</v>
      </c>
      <c r="F174" s="21" t="s">
        <v>89</v>
      </c>
      <c r="G174" s="3">
        <v>56.64</v>
      </c>
      <c r="H174" s="22">
        <v>44193</v>
      </c>
      <c r="I174" s="23">
        <v>44206</v>
      </c>
      <c r="J174">
        <f t="shared" si="8"/>
        <v>14</v>
      </c>
      <c r="K174" s="2">
        <f t="shared" si="9"/>
        <v>44199.5</v>
      </c>
      <c r="L174" s="22">
        <v>44211.5</v>
      </c>
      <c r="M174" s="22">
        <v>44316.5</v>
      </c>
      <c r="N174" s="22">
        <v>44315.5</v>
      </c>
      <c r="O174">
        <f t="shared" si="10"/>
        <v>116</v>
      </c>
      <c r="P174" s="3">
        <f t="shared" si="11"/>
        <v>6570.24</v>
      </c>
    </row>
    <row r="175" spans="1:16" x14ac:dyDescent="0.35">
      <c r="A175" t="s">
        <v>85</v>
      </c>
      <c r="B175" s="21" t="s">
        <v>98</v>
      </c>
      <c r="C175" s="22">
        <v>44211</v>
      </c>
      <c r="D175" t="s">
        <v>201</v>
      </c>
      <c r="E175" t="s">
        <v>202</v>
      </c>
      <c r="F175" s="21" t="s">
        <v>203</v>
      </c>
      <c r="G175" s="3">
        <v>2.02</v>
      </c>
      <c r="H175" s="22">
        <v>44193</v>
      </c>
      <c r="I175" s="23">
        <v>44206</v>
      </c>
      <c r="J175">
        <f t="shared" si="8"/>
        <v>14</v>
      </c>
      <c r="K175" s="2">
        <f t="shared" si="9"/>
        <v>44199.5</v>
      </c>
      <c r="L175" s="22">
        <v>44211.5</v>
      </c>
      <c r="M175" s="22">
        <v>44316.5</v>
      </c>
      <c r="N175" s="22">
        <v>44315.5</v>
      </c>
      <c r="O175">
        <f t="shared" si="10"/>
        <v>116</v>
      </c>
      <c r="P175" s="3">
        <f t="shared" si="11"/>
        <v>234.32</v>
      </c>
    </row>
    <row r="176" spans="1:16" x14ac:dyDescent="0.35">
      <c r="A176" t="s">
        <v>85</v>
      </c>
      <c r="B176" s="21" t="s">
        <v>98</v>
      </c>
      <c r="C176" s="22">
        <v>44211</v>
      </c>
      <c r="D176" t="s">
        <v>201</v>
      </c>
      <c r="E176" t="s">
        <v>202</v>
      </c>
      <c r="F176" s="21" t="s">
        <v>164</v>
      </c>
      <c r="G176" s="3">
        <v>17.989999999999998</v>
      </c>
      <c r="H176" s="22">
        <v>44193</v>
      </c>
      <c r="I176" s="23">
        <v>44206</v>
      </c>
      <c r="J176">
        <f t="shared" si="8"/>
        <v>14</v>
      </c>
      <c r="K176" s="2">
        <f t="shared" si="9"/>
        <v>44199.5</v>
      </c>
      <c r="L176" s="22">
        <v>44211.5</v>
      </c>
      <c r="M176" s="22">
        <v>44316.5</v>
      </c>
      <c r="N176" s="22">
        <v>44315.5</v>
      </c>
      <c r="O176">
        <f t="shared" si="10"/>
        <v>116</v>
      </c>
      <c r="P176" s="3">
        <f t="shared" si="11"/>
        <v>2086.8399999999997</v>
      </c>
    </row>
    <row r="177" spans="1:16" x14ac:dyDescent="0.35">
      <c r="A177" t="s">
        <v>85</v>
      </c>
      <c r="B177" s="21" t="s">
        <v>98</v>
      </c>
      <c r="C177" s="22">
        <v>44211</v>
      </c>
      <c r="D177" t="s">
        <v>201</v>
      </c>
      <c r="E177" t="s">
        <v>202</v>
      </c>
      <c r="F177" s="21" t="s">
        <v>109</v>
      </c>
      <c r="G177" s="3">
        <v>2.1</v>
      </c>
      <c r="H177" s="22">
        <v>44193</v>
      </c>
      <c r="I177" s="23">
        <v>44206</v>
      </c>
      <c r="J177">
        <f t="shared" si="8"/>
        <v>14</v>
      </c>
      <c r="K177" s="2">
        <f t="shared" si="9"/>
        <v>44199.5</v>
      </c>
      <c r="L177" s="22">
        <v>44211.5</v>
      </c>
      <c r="M177" s="22">
        <v>44316.5</v>
      </c>
      <c r="N177" s="22">
        <v>44315.5</v>
      </c>
      <c r="O177">
        <f t="shared" si="10"/>
        <v>116</v>
      </c>
      <c r="P177" s="3">
        <f t="shared" si="11"/>
        <v>243.60000000000002</v>
      </c>
    </row>
    <row r="178" spans="1:16" x14ac:dyDescent="0.35">
      <c r="A178" t="s">
        <v>85</v>
      </c>
      <c r="B178" s="21" t="s">
        <v>98</v>
      </c>
      <c r="C178" s="22">
        <v>44211</v>
      </c>
      <c r="D178" t="s">
        <v>201</v>
      </c>
      <c r="E178" t="s">
        <v>202</v>
      </c>
      <c r="F178" s="21" t="s">
        <v>101</v>
      </c>
      <c r="G178" s="3">
        <v>18.18</v>
      </c>
      <c r="H178" s="22">
        <v>44193</v>
      </c>
      <c r="I178" s="23">
        <v>44206</v>
      </c>
      <c r="J178">
        <f t="shared" si="8"/>
        <v>14</v>
      </c>
      <c r="K178" s="2">
        <f t="shared" si="9"/>
        <v>44199.5</v>
      </c>
      <c r="L178" s="22">
        <v>44211.5</v>
      </c>
      <c r="M178" s="22">
        <v>44316.5</v>
      </c>
      <c r="N178" s="22">
        <v>44315.5</v>
      </c>
      <c r="O178">
        <f t="shared" si="10"/>
        <v>116</v>
      </c>
      <c r="P178" s="3">
        <f t="shared" si="11"/>
        <v>2108.88</v>
      </c>
    </row>
    <row r="179" spans="1:16" x14ac:dyDescent="0.35">
      <c r="A179" t="s">
        <v>85</v>
      </c>
      <c r="B179" s="21" t="s">
        <v>98</v>
      </c>
      <c r="C179" s="22">
        <v>44211</v>
      </c>
      <c r="D179" t="s">
        <v>201</v>
      </c>
      <c r="E179" t="s">
        <v>202</v>
      </c>
      <c r="F179" s="21" t="s">
        <v>102</v>
      </c>
      <c r="G179" s="3">
        <v>3.2</v>
      </c>
      <c r="H179" s="22">
        <v>44193</v>
      </c>
      <c r="I179" s="23">
        <v>44206</v>
      </c>
      <c r="J179">
        <f t="shared" si="8"/>
        <v>14</v>
      </c>
      <c r="K179" s="2">
        <f t="shared" si="9"/>
        <v>44199.5</v>
      </c>
      <c r="L179" s="22">
        <v>44211.5</v>
      </c>
      <c r="M179" s="22">
        <v>44316.5</v>
      </c>
      <c r="N179" s="22">
        <v>44315.5</v>
      </c>
      <c r="O179">
        <f t="shared" si="10"/>
        <v>116</v>
      </c>
      <c r="P179" s="3">
        <f t="shared" si="11"/>
        <v>371.20000000000005</v>
      </c>
    </row>
    <row r="180" spans="1:16" x14ac:dyDescent="0.35">
      <c r="A180" t="s">
        <v>85</v>
      </c>
      <c r="B180" s="21" t="s">
        <v>98</v>
      </c>
      <c r="C180" s="22">
        <v>44211</v>
      </c>
      <c r="D180" t="s">
        <v>199</v>
      </c>
      <c r="E180" t="s">
        <v>200</v>
      </c>
      <c r="F180" s="21" t="s">
        <v>89</v>
      </c>
      <c r="G180" s="3">
        <v>5.96</v>
      </c>
      <c r="H180" s="22">
        <v>44193</v>
      </c>
      <c r="I180" s="23">
        <v>44206</v>
      </c>
      <c r="J180">
        <f t="shared" si="8"/>
        <v>14</v>
      </c>
      <c r="K180" s="2">
        <f t="shared" si="9"/>
        <v>44199.5</v>
      </c>
      <c r="L180" s="22">
        <v>44211.5</v>
      </c>
      <c r="M180" s="22">
        <v>44316.5</v>
      </c>
      <c r="N180" s="22">
        <v>44315.5</v>
      </c>
      <c r="O180">
        <f t="shared" si="10"/>
        <v>116</v>
      </c>
      <c r="P180" s="3">
        <f t="shared" si="11"/>
        <v>691.36</v>
      </c>
    </row>
    <row r="181" spans="1:16" x14ac:dyDescent="0.35">
      <c r="A181" t="s">
        <v>85</v>
      </c>
      <c r="B181" s="21" t="s">
        <v>98</v>
      </c>
      <c r="C181" s="22">
        <v>44211</v>
      </c>
      <c r="D181" t="s">
        <v>201</v>
      </c>
      <c r="E181" t="s">
        <v>202</v>
      </c>
      <c r="F181" s="21" t="s">
        <v>109</v>
      </c>
      <c r="G181" s="3">
        <v>0.6</v>
      </c>
      <c r="H181" s="22">
        <v>44193</v>
      </c>
      <c r="I181" s="23">
        <v>44206</v>
      </c>
      <c r="J181">
        <f t="shared" si="8"/>
        <v>14</v>
      </c>
      <c r="K181" s="2">
        <f t="shared" si="9"/>
        <v>44199.5</v>
      </c>
      <c r="L181" s="22">
        <v>44211.5</v>
      </c>
      <c r="M181" s="22">
        <v>44316.5</v>
      </c>
      <c r="N181" s="22">
        <v>44315.5</v>
      </c>
      <c r="O181">
        <f t="shared" si="10"/>
        <v>116</v>
      </c>
      <c r="P181" s="3">
        <f t="shared" si="11"/>
        <v>69.599999999999994</v>
      </c>
    </row>
    <row r="182" spans="1:16" x14ac:dyDescent="0.35">
      <c r="A182" t="s">
        <v>85</v>
      </c>
      <c r="B182" s="21" t="s">
        <v>98</v>
      </c>
      <c r="C182" s="22">
        <v>44211</v>
      </c>
      <c r="D182" t="s">
        <v>199</v>
      </c>
      <c r="E182" t="s">
        <v>200</v>
      </c>
      <c r="F182" s="21" t="s">
        <v>89</v>
      </c>
      <c r="G182" s="3">
        <v>1</v>
      </c>
      <c r="H182" s="22">
        <v>44193</v>
      </c>
      <c r="I182" s="23">
        <v>44206</v>
      </c>
      <c r="J182">
        <f t="shared" si="8"/>
        <v>14</v>
      </c>
      <c r="K182" s="2">
        <f t="shared" si="9"/>
        <v>44199.5</v>
      </c>
      <c r="L182" s="22">
        <v>44211.5</v>
      </c>
      <c r="M182" s="22">
        <v>44316.5</v>
      </c>
      <c r="N182" s="22">
        <v>44315.5</v>
      </c>
      <c r="O182">
        <f t="shared" si="10"/>
        <v>116</v>
      </c>
      <c r="P182" s="3">
        <f t="shared" si="11"/>
        <v>116</v>
      </c>
    </row>
    <row r="183" spans="1:16" x14ac:dyDescent="0.35">
      <c r="A183" t="s">
        <v>85</v>
      </c>
      <c r="B183" s="21" t="s">
        <v>98</v>
      </c>
      <c r="C183" s="22">
        <v>44211</v>
      </c>
      <c r="D183" t="s">
        <v>201</v>
      </c>
      <c r="E183" t="s">
        <v>202</v>
      </c>
      <c r="F183" s="21" t="s">
        <v>109</v>
      </c>
      <c r="G183" s="3">
        <v>0.1</v>
      </c>
      <c r="H183" s="22">
        <v>44193</v>
      </c>
      <c r="I183" s="23">
        <v>44206</v>
      </c>
      <c r="J183">
        <f t="shared" si="8"/>
        <v>14</v>
      </c>
      <c r="K183" s="2">
        <f t="shared" si="9"/>
        <v>44199.5</v>
      </c>
      <c r="L183" s="22">
        <v>44211.5</v>
      </c>
      <c r="M183" s="22">
        <v>44316.5</v>
      </c>
      <c r="N183" s="22">
        <v>44315.5</v>
      </c>
      <c r="O183">
        <f t="shared" si="10"/>
        <v>116</v>
      </c>
      <c r="P183" s="3">
        <f t="shared" si="11"/>
        <v>11.600000000000001</v>
      </c>
    </row>
    <row r="184" spans="1:16" x14ac:dyDescent="0.35">
      <c r="A184" t="s">
        <v>85</v>
      </c>
      <c r="B184" s="21" t="s">
        <v>98</v>
      </c>
      <c r="C184" s="22">
        <v>44211</v>
      </c>
      <c r="D184" t="s">
        <v>110</v>
      </c>
      <c r="E184" t="s">
        <v>111</v>
      </c>
      <c r="F184" s="21" t="s">
        <v>204</v>
      </c>
      <c r="G184" s="3">
        <v>2.09</v>
      </c>
      <c r="H184" s="22">
        <v>44193</v>
      </c>
      <c r="I184" s="23">
        <v>44206</v>
      </c>
      <c r="J184">
        <f t="shared" si="8"/>
        <v>14</v>
      </c>
      <c r="K184" s="2">
        <f t="shared" si="9"/>
        <v>44199.5</v>
      </c>
      <c r="L184" s="22">
        <v>44211.5</v>
      </c>
      <c r="M184" s="22">
        <v>44316.5</v>
      </c>
      <c r="N184" s="22">
        <v>44315.5</v>
      </c>
      <c r="O184">
        <f t="shared" si="10"/>
        <v>116</v>
      </c>
      <c r="P184" s="3">
        <f t="shared" si="11"/>
        <v>242.44</v>
      </c>
    </row>
    <row r="185" spans="1:16" x14ac:dyDescent="0.35">
      <c r="A185" t="s">
        <v>85</v>
      </c>
      <c r="B185" s="21" t="s">
        <v>98</v>
      </c>
      <c r="C185" s="22">
        <v>44211</v>
      </c>
      <c r="D185" t="s">
        <v>148</v>
      </c>
      <c r="E185" t="s">
        <v>149</v>
      </c>
      <c r="F185" s="21" t="s">
        <v>205</v>
      </c>
      <c r="G185" s="3">
        <v>84.53</v>
      </c>
      <c r="H185" s="22">
        <v>44193</v>
      </c>
      <c r="I185" s="23">
        <v>44206</v>
      </c>
      <c r="J185">
        <f t="shared" si="8"/>
        <v>14</v>
      </c>
      <c r="K185" s="2">
        <f t="shared" si="9"/>
        <v>44199.5</v>
      </c>
      <c r="L185" s="22">
        <v>44211.5</v>
      </c>
      <c r="M185" s="22">
        <v>44316.5</v>
      </c>
      <c r="N185" s="22">
        <v>44315.5</v>
      </c>
      <c r="O185">
        <f t="shared" si="10"/>
        <v>116</v>
      </c>
      <c r="P185" s="3">
        <f t="shared" si="11"/>
        <v>9805.48</v>
      </c>
    </row>
    <row r="186" spans="1:16" x14ac:dyDescent="0.35">
      <c r="A186" t="s">
        <v>85</v>
      </c>
      <c r="B186" s="21" t="s">
        <v>98</v>
      </c>
      <c r="C186" s="22">
        <v>44211</v>
      </c>
      <c r="D186" t="s">
        <v>171</v>
      </c>
      <c r="E186" t="s">
        <v>172</v>
      </c>
      <c r="F186" s="21" t="s">
        <v>206</v>
      </c>
      <c r="G186" s="3">
        <v>800.98999999999978</v>
      </c>
      <c r="H186" s="22">
        <v>44193</v>
      </c>
      <c r="I186" s="23">
        <v>44206</v>
      </c>
      <c r="J186">
        <f t="shared" si="8"/>
        <v>14</v>
      </c>
      <c r="K186" s="2">
        <f t="shared" si="9"/>
        <v>44199.5</v>
      </c>
      <c r="L186" s="22">
        <v>44211.5</v>
      </c>
      <c r="M186" s="22">
        <v>44316.5</v>
      </c>
      <c r="N186" s="22">
        <v>44315.5</v>
      </c>
      <c r="O186">
        <f t="shared" si="10"/>
        <v>116</v>
      </c>
      <c r="P186" s="3">
        <f t="shared" si="11"/>
        <v>92914.839999999967</v>
      </c>
    </row>
    <row r="187" spans="1:16" x14ac:dyDescent="0.35">
      <c r="A187" t="s">
        <v>85</v>
      </c>
      <c r="B187" s="21" t="s">
        <v>98</v>
      </c>
      <c r="C187" s="22">
        <v>44211</v>
      </c>
      <c r="D187" t="s">
        <v>207</v>
      </c>
      <c r="E187" t="s">
        <v>208</v>
      </c>
      <c r="F187" s="21" t="s">
        <v>209</v>
      </c>
      <c r="G187" s="3">
        <v>150.19999999999999</v>
      </c>
      <c r="H187" s="22">
        <v>44193</v>
      </c>
      <c r="I187" s="23">
        <v>44206</v>
      </c>
      <c r="J187">
        <f t="shared" si="8"/>
        <v>14</v>
      </c>
      <c r="K187" s="2">
        <f t="shared" si="9"/>
        <v>44199.5</v>
      </c>
      <c r="L187" s="22">
        <v>44211.5</v>
      </c>
      <c r="M187" s="22">
        <v>44316.5</v>
      </c>
      <c r="N187" s="22">
        <v>44315.5</v>
      </c>
      <c r="O187">
        <f t="shared" si="10"/>
        <v>116</v>
      </c>
      <c r="P187" s="3">
        <f t="shared" si="11"/>
        <v>17423.199999999997</v>
      </c>
    </row>
    <row r="188" spans="1:16" x14ac:dyDescent="0.35">
      <c r="A188" t="s">
        <v>85</v>
      </c>
      <c r="B188" s="21" t="s">
        <v>98</v>
      </c>
      <c r="C188" s="22">
        <v>44211</v>
      </c>
      <c r="D188" t="s">
        <v>201</v>
      </c>
      <c r="E188" t="s">
        <v>202</v>
      </c>
      <c r="F188" s="21" t="s">
        <v>103</v>
      </c>
      <c r="G188" s="3">
        <v>244.12</v>
      </c>
      <c r="H188" s="22">
        <v>44193</v>
      </c>
      <c r="I188" s="23">
        <v>44206</v>
      </c>
      <c r="J188">
        <f t="shared" si="8"/>
        <v>14</v>
      </c>
      <c r="K188" s="2">
        <f t="shared" si="9"/>
        <v>44199.5</v>
      </c>
      <c r="L188" s="22">
        <v>44211.5</v>
      </c>
      <c r="M188" s="22">
        <v>44316.5</v>
      </c>
      <c r="N188" s="22">
        <v>44315.5</v>
      </c>
      <c r="O188">
        <f t="shared" si="10"/>
        <v>116</v>
      </c>
      <c r="P188" s="3">
        <f t="shared" si="11"/>
        <v>28317.920000000002</v>
      </c>
    </row>
    <row r="189" spans="1:16" x14ac:dyDescent="0.35">
      <c r="A189" t="s">
        <v>85</v>
      </c>
      <c r="B189" s="21" t="s">
        <v>98</v>
      </c>
      <c r="C189" s="22">
        <v>44211</v>
      </c>
      <c r="D189" t="s">
        <v>171</v>
      </c>
      <c r="E189" t="s">
        <v>172</v>
      </c>
      <c r="F189" s="21" t="s">
        <v>210</v>
      </c>
      <c r="G189" s="3">
        <v>144.17000000000002</v>
      </c>
      <c r="H189" s="22">
        <v>44193</v>
      </c>
      <c r="I189" s="23">
        <v>44206</v>
      </c>
      <c r="J189">
        <f t="shared" si="8"/>
        <v>14</v>
      </c>
      <c r="K189" s="2">
        <f t="shared" si="9"/>
        <v>44199.5</v>
      </c>
      <c r="L189" s="22">
        <v>44211.5</v>
      </c>
      <c r="M189" s="22">
        <v>44316.5</v>
      </c>
      <c r="N189" s="22">
        <v>44315.5</v>
      </c>
      <c r="O189">
        <f t="shared" si="10"/>
        <v>116</v>
      </c>
      <c r="P189" s="3">
        <f t="shared" si="11"/>
        <v>16723.72</v>
      </c>
    </row>
    <row r="190" spans="1:16" x14ac:dyDescent="0.35">
      <c r="A190" t="s">
        <v>85</v>
      </c>
      <c r="B190" s="21" t="s">
        <v>98</v>
      </c>
      <c r="C190" s="22">
        <v>44211</v>
      </c>
      <c r="D190" t="s">
        <v>114</v>
      </c>
      <c r="E190" t="s">
        <v>115</v>
      </c>
      <c r="F190" s="21" t="s">
        <v>211</v>
      </c>
      <c r="G190" s="3">
        <v>24.98</v>
      </c>
      <c r="H190" s="22">
        <v>44193</v>
      </c>
      <c r="I190" s="23">
        <v>44206</v>
      </c>
      <c r="J190">
        <f t="shared" si="8"/>
        <v>14</v>
      </c>
      <c r="K190" s="2">
        <f t="shared" si="9"/>
        <v>44199.5</v>
      </c>
      <c r="L190" s="22">
        <v>44211.5</v>
      </c>
      <c r="M190" s="22">
        <v>44316.5</v>
      </c>
      <c r="N190" s="22">
        <v>44315.5</v>
      </c>
      <c r="O190">
        <f t="shared" si="10"/>
        <v>116</v>
      </c>
      <c r="P190" s="3">
        <f t="shared" si="11"/>
        <v>2897.68</v>
      </c>
    </row>
    <row r="191" spans="1:16" x14ac:dyDescent="0.35">
      <c r="A191" t="s">
        <v>85</v>
      </c>
      <c r="B191" s="21" t="s">
        <v>98</v>
      </c>
      <c r="C191" s="22">
        <v>44211</v>
      </c>
      <c r="D191" t="s">
        <v>110</v>
      </c>
      <c r="E191" t="s">
        <v>111</v>
      </c>
      <c r="F191" s="21" t="s">
        <v>212</v>
      </c>
      <c r="G191" s="3">
        <v>33.959999999999994</v>
      </c>
      <c r="H191" s="22">
        <v>44193</v>
      </c>
      <c r="I191" s="23">
        <v>44206</v>
      </c>
      <c r="J191">
        <f t="shared" si="8"/>
        <v>14</v>
      </c>
      <c r="K191" s="2">
        <f t="shared" si="9"/>
        <v>44199.5</v>
      </c>
      <c r="L191" s="22">
        <v>44211.5</v>
      </c>
      <c r="M191" s="22">
        <v>44316.5</v>
      </c>
      <c r="N191" s="22">
        <v>44315.5</v>
      </c>
      <c r="O191">
        <f t="shared" si="10"/>
        <v>116</v>
      </c>
      <c r="P191" s="3">
        <f t="shared" si="11"/>
        <v>3939.3599999999992</v>
      </c>
    </row>
    <row r="192" spans="1:16" x14ac:dyDescent="0.35">
      <c r="A192" t="s">
        <v>85</v>
      </c>
      <c r="B192" s="21" t="s">
        <v>98</v>
      </c>
      <c r="C192" s="22">
        <v>44211</v>
      </c>
      <c r="D192" t="s">
        <v>110</v>
      </c>
      <c r="E192" t="s">
        <v>111</v>
      </c>
      <c r="F192" s="21" t="s">
        <v>213</v>
      </c>
      <c r="G192" s="3">
        <v>25.34</v>
      </c>
      <c r="H192" s="22">
        <v>44193</v>
      </c>
      <c r="I192" s="23">
        <v>44206</v>
      </c>
      <c r="J192">
        <f t="shared" si="8"/>
        <v>14</v>
      </c>
      <c r="K192" s="2">
        <f t="shared" si="9"/>
        <v>44199.5</v>
      </c>
      <c r="L192" s="22">
        <v>44211.5</v>
      </c>
      <c r="M192" s="22">
        <v>44316.5</v>
      </c>
      <c r="N192" s="22">
        <v>44315.5</v>
      </c>
      <c r="O192">
        <f t="shared" si="10"/>
        <v>116</v>
      </c>
      <c r="P192" s="3">
        <f t="shared" si="11"/>
        <v>2939.44</v>
      </c>
    </row>
    <row r="193" spans="1:16" x14ac:dyDescent="0.35">
      <c r="A193" t="s">
        <v>85</v>
      </c>
      <c r="B193" s="21" t="s">
        <v>98</v>
      </c>
      <c r="C193" s="22">
        <v>44211</v>
      </c>
      <c r="D193" t="s">
        <v>110</v>
      </c>
      <c r="E193" t="s">
        <v>111</v>
      </c>
      <c r="F193" s="21" t="s">
        <v>214</v>
      </c>
      <c r="G193" s="3">
        <v>0.85</v>
      </c>
      <c r="H193" s="22">
        <v>44193</v>
      </c>
      <c r="I193" s="23">
        <v>44206</v>
      </c>
      <c r="J193">
        <f t="shared" si="8"/>
        <v>14</v>
      </c>
      <c r="K193" s="2">
        <f t="shared" si="9"/>
        <v>44199.5</v>
      </c>
      <c r="L193" s="22">
        <v>44211.5</v>
      </c>
      <c r="M193" s="22">
        <v>44316.5</v>
      </c>
      <c r="N193" s="22">
        <v>44315.5</v>
      </c>
      <c r="O193">
        <f t="shared" si="10"/>
        <v>116</v>
      </c>
      <c r="P193" s="3">
        <f t="shared" si="11"/>
        <v>98.6</v>
      </c>
    </row>
    <row r="194" spans="1:16" x14ac:dyDescent="0.35">
      <c r="A194" t="s">
        <v>85</v>
      </c>
      <c r="B194" s="21" t="s">
        <v>98</v>
      </c>
      <c r="C194" s="22">
        <v>44211</v>
      </c>
      <c r="D194" t="s">
        <v>110</v>
      </c>
      <c r="E194" t="s">
        <v>111</v>
      </c>
      <c r="F194" s="21" t="s">
        <v>215</v>
      </c>
      <c r="G194" s="3">
        <v>11.45</v>
      </c>
      <c r="H194" s="22">
        <v>44193</v>
      </c>
      <c r="I194" s="23">
        <v>44206</v>
      </c>
      <c r="J194">
        <f t="shared" si="8"/>
        <v>14</v>
      </c>
      <c r="K194" s="2">
        <f t="shared" si="9"/>
        <v>44199.5</v>
      </c>
      <c r="L194" s="22">
        <v>44211.5</v>
      </c>
      <c r="M194" s="22">
        <v>44316.5</v>
      </c>
      <c r="N194" s="22">
        <v>44315.5</v>
      </c>
      <c r="O194">
        <f t="shared" si="10"/>
        <v>116</v>
      </c>
      <c r="P194" s="3">
        <f t="shared" si="11"/>
        <v>1328.1999999999998</v>
      </c>
    </row>
    <row r="195" spans="1:16" x14ac:dyDescent="0.35">
      <c r="A195" t="s">
        <v>85</v>
      </c>
      <c r="B195" s="21" t="s">
        <v>98</v>
      </c>
      <c r="C195" s="22">
        <v>44211</v>
      </c>
      <c r="D195" t="s">
        <v>201</v>
      </c>
      <c r="E195" t="s">
        <v>202</v>
      </c>
      <c r="F195" s="21" t="s">
        <v>216</v>
      </c>
      <c r="G195" s="3">
        <v>117.71000000000001</v>
      </c>
      <c r="H195" s="22">
        <v>44193</v>
      </c>
      <c r="I195" s="23">
        <v>44206</v>
      </c>
      <c r="J195">
        <f t="shared" si="8"/>
        <v>14</v>
      </c>
      <c r="K195" s="2">
        <f t="shared" si="9"/>
        <v>44199.5</v>
      </c>
      <c r="L195" s="22">
        <v>44211.5</v>
      </c>
      <c r="M195" s="22">
        <v>44316.5</v>
      </c>
      <c r="N195" s="22">
        <v>44315.5</v>
      </c>
      <c r="O195">
        <f t="shared" si="10"/>
        <v>116</v>
      </c>
      <c r="P195" s="3">
        <f t="shared" si="11"/>
        <v>13654.36</v>
      </c>
    </row>
    <row r="196" spans="1:16" x14ac:dyDescent="0.35">
      <c r="A196" t="s">
        <v>85</v>
      </c>
      <c r="B196" s="21" t="s">
        <v>98</v>
      </c>
      <c r="C196" s="22">
        <v>44211</v>
      </c>
      <c r="D196" t="s">
        <v>217</v>
      </c>
      <c r="E196" t="s">
        <v>218</v>
      </c>
      <c r="F196" s="21" t="s">
        <v>219</v>
      </c>
      <c r="G196" s="3">
        <v>40.549999999999997</v>
      </c>
      <c r="H196" s="22">
        <v>44193</v>
      </c>
      <c r="I196" s="23">
        <v>44206</v>
      </c>
      <c r="J196">
        <f t="shared" si="8"/>
        <v>14</v>
      </c>
      <c r="K196" s="2">
        <f t="shared" si="9"/>
        <v>44199.5</v>
      </c>
      <c r="L196" s="22">
        <v>44211.5</v>
      </c>
      <c r="M196" s="22">
        <v>44316.5</v>
      </c>
      <c r="N196" s="22">
        <v>44315.5</v>
      </c>
      <c r="O196">
        <f t="shared" si="10"/>
        <v>116</v>
      </c>
      <c r="P196" s="3">
        <f t="shared" si="11"/>
        <v>4703.7999999999993</v>
      </c>
    </row>
    <row r="197" spans="1:16" x14ac:dyDescent="0.35">
      <c r="A197" t="s">
        <v>85</v>
      </c>
      <c r="B197" s="21" t="s">
        <v>98</v>
      </c>
      <c r="C197" s="22">
        <v>44211</v>
      </c>
      <c r="D197" t="s">
        <v>110</v>
      </c>
      <c r="E197" t="s">
        <v>111</v>
      </c>
      <c r="F197" s="21" t="s">
        <v>220</v>
      </c>
      <c r="G197" s="3">
        <v>3.51</v>
      </c>
      <c r="H197" s="22">
        <v>44193</v>
      </c>
      <c r="I197" s="23">
        <v>44206</v>
      </c>
      <c r="J197">
        <f t="shared" si="8"/>
        <v>14</v>
      </c>
      <c r="K197" s="2">
        <f t="shared" si="9"/>
        <v>44199.5</v>
      </c>
      <c r="L197" s="22">
        <v>44211.5</v>
      </c>
      <c r="M197" s="22">
        <v>44316.5</v>
      </c>
      <c r="N197" s="22">
        <v>44315.5</v>
      </c>
      <c r="O197">
        <f t="shared" si="10"/>
        <v>116</v>
      </c>
      <c r="P197" s="3">
        <f t="shared" si="11"/>
        <v>407.15999999999997</v>
      </c>
    </row>
    <row r="198" spans="1:16" x14ac:dyDescent="0.35">
      <c r="A198" t="s">
        <v>85</v>
      </c>
      <c r="B198" s="21" t="s">
        <v>98</v>
      </c>
      <c r="C198" s="22">
        <v>44211</v>
      </c>
      <c r="D198" t="s">
        <v>110</v>
      </c>
      <c r="E198" t="s">
        <v>111</v>
      </c>
      <c r="F198" s="21" t="s">
        <v>221</v>
      </c>
      <c r="G198" s="3">
        <v>49.66</v>
      </c>
      <c r="H198" s="22">
        <v>44193</v>
      </c>
      <c r="I198" s="23">
        <v>44206</v>
      </c>
      <c r="J198">
        <f t="shared" si="8"/>
        <v>14</v>
      </c>
      <c r="K198" s="2">
        <f t="shared" si="9"/>
        <v>44199.5</v>
      </c>
      <c r="L198" s="22">
        <v>44211.5</v>
      </c>
      <c r="M198" s="22">
        <v>44316.5</v>
      </c>
      <c r="N198" s="22">
        <v>44315.5</v>
      </c>
      <c r="O198">
        <f t="shared" si="10"/>
        <v>116</v>
      </c>
      <c r="P198" s="3">
        <f t="shared" si="11"/>
        <v>5760.5599999999995</v>
      </c>
    </row>
    <row r="199" spans="1:16" x14ac:dyDescent="0.35">
      <c r="A199" t="s">
        <v>85</v>
      </c>
      <c r="B199" s="21" t="s">
        <v>98</v>
      </c>
      <c r="C199" s="22">
        <v>44211</v>
      </c>
      <c r="D199" t="s">
        <v>110</v>
      </c>
      <c r="E199" t="s">
        <v>111</v>
      </c>
      <c r="F199" s="21" t="s">
        <v>222</v>
      </c>
      <c r="G199" s="3">
        <v>78.19</v>
      </c>
      <c r="H199" s="22">
        <v>44193</v>
      </c>
      <c r="I199" s="23">
        <v>44206</v>
      </c>
      <c r="J199">
        <f t="shared" si="8"/>
        <v>14</v>
      </c>
      <c r="K199" s="2">
        <f t="shared" si="9"/>
        <v>44199.5</v>
      </c>
      <c r="L199" s="22">
        <v>44211.5</v>
      </c>
      <c r="M199" s="22">
        <v>44316.5</v>
      </c>
      <c r="N199" s="22">
        <v>44315.5</v>
      </c>
      <c r="O199">
        <f t="shared" si="10"/>
        <v>116</v>
      </c>
      <c r="P199" s="3">
        <f t="shared" si="11"/>
        <v>9070.0399999999991</v>
      </c>
    </row>
    <row r="200" spans="1:16" x14ac:dyDescent="0.35">
      <c r="A200" t="s">
        <v>85</v>
      </c>
      <c r="B200" s="21" t="s">
        <v>98</v>
      </c>
      <c r="C200" s="22">
        <v>44211</v>
      </c>
      <c r="D200" t="s">
        <v>199</v>
      </c>
      <c r="E200" t="s">
        <v>200</v>
      </c>
      <c r="F200" s="21" t="s">
        <v>89</v>
      </c>
      <c r="G200" s="3">
        <v>26914.639999999952</v>
      </c>
      <c r="H200" s="22">
        <v>44193</v>
      </c>
      <c r="I200" s="23">
        <v>44206</v>
      </c>
      <c r="J200">
        <f t="shared" si="8"/>
        <v>14</v>
      </c>
      <c r="K200" s="2">
        <f t="shared" si="9"/>
        <v>44199.5</v>
      </c>
      <c r="L200" s="22">
        <v>44211.5</v>
      </c>
      <c r="M200" s="22">
        <v>44316.5</v>
      </c>
      <c r="N200" s="22">
        <v>44315.5</v>
      </c>
      <c r="O200">
        <f t="shared" si="10"/>
        <v>116</v>
      </c>
      <c r="P200" s="3">
        <f t="shared" si="11"/>
        <v>3122098.2399999946</v>
      </c>
    </row>
    <row r="201" spans="1:16" x14ac:dyDescent="0.35">
      <c r="A201" t="s">
        <v>85</v>
      </c>
      <c r="B201" s="21" t="s">
        <v>98</v>
      </c>
      <c r="C201" s="22">
        <v>44211</v>
      </c>
      <c r="D201" t="s">
        <v>110</v>
      </c>
      <c r="E201" t="s">
        <v>111</v>
      </c>
      <c r="F201" s="21" t="s">
        <v>223</v>
      </c>
      <c r="G201" s="3">
        <v>14.730000000000002</v>
      </c>
      <c r="H201" s="22">
        <v>44193</v>
      </c>
      <c r="I201" s="23">
        <v>44206</v>
      </c>
      <c r="J201">
        <f t="shared" si="8"/>
        <v>14</v>
      </c>
      <c r="K201" s="2">
        <f t="shared" si="9"/>
        <v>44199.5</v>
      </c>
      <c r="L201" s="22">
        <v>44211.5</v>
      </c>
      <c r="M201" s="22">
        <v>44316.5</v>
      </c>
      <c r="N201" s="22">
        <v>44315.5</v>
      </c>
      <c r="O201">
        <f t="shared" si="10"/>
        <v>116</v>
      </c>
      <c r="P201" s="3">
        <f t="shared" si="11"/>
        <v>1708.6800000000003</v>
      </c>
    </row>
    <row r="202" spans="1:16" x14ac:dyDescent="0.35">
      <c r="A202" t="s">
        <v>85</v>
      </c>
      <c r="B202" s="21" t="s">
        <v>98</v>
      </c>
      <c r="C202" s="22">
        <v>44211</v>
      </c>
      <c r="D202" t="s">
        <v>201</v>
      </c>
      <c r="E202" t="s">
        <v>202</v>
      </c>
      <c r="F202" s="21" t="s">
        <v>203</v>
      </c>
      <c r="G202" s="3">
        <v>289.25000000000006</v>
      </c>
      <c r="H202" s="22">
        <v>44193</v>
      </c>
      <c r="I202" s="23">
        <v>44206</v>
      </c>
      <c r="J202">
        <f t="shared" si="8"/>
        <v>14</v>
      </c>
      <c r="K202" s="2">
        <f t="shared" si="9"/>
        <v>44199.5</v>
      </c>
      <c r="L202" s="22">
        <v>44211.5</v>
      </c>
      <c r="M202" s="22">
        <v>44316.5</v>
      </c>
      <c r="N202" s="22">
        <v>44315.5</v>
      </c>
      <c r="O202">
        <f t="shared" si="10"/>
        <v>116</v>
      </c>
      <c r="P202" s="3">
        <f t="shared" si="11"/>
        <v>33553.000000000007</v>
      </c>
    </row>
    <row r="203" spans="1:16" x14ac:dyDescent="0.35">
      <c r="A203" t="s">
        <v>85</v>
      </c>
      <c r="B203" s="21" t="s">
        <v>98</v>
      </c>
      <c r="C203" s="22">
        <v>44211</v>
      </c>
      <c r="D203" t="s">
        <v>110</v>
      </c>
      <c r="E203" t="s">
        <v>111</v>
      </c>
      <c r="F203" s="21" t="s">
        <v>224</v>
      </c>
      <c r="G203" s="3">
        <v>10.98</v>
      </c>
      <c r="H203" s="22">
        <v>44193</v>
      </c>
      <c r="I203" s="23">
        <v>44206</v>
      </c>
      <c r="J203">
        <f t="shared" ref="J203:J266" si="12">I203-H203+1</f>
        <v>14</v>
      </c>
      <c r="K203" s="2">
        <f t="shared" ref="K203:K266" si="13">(H203+I203)/2</f>
        <v>44199.5</v>
      </c>
      <c r="L203" s="22">
        <v>44211.5</v>
      </c>
      <c r="M203" s="22">
        <v>44316.5</v>
      </c>
      <c r="N203" s="22">
        <v>44315.5</v>
      </c>
      <c r="O203">
        <f t="shared" ref="O203:O266" si="14">N203-K203</f>
        <v>116</v>
      </c>
      <c r="P203" s="3">
        <f t="shared" ref="P203:P266" si="15">O203*G203</f>
        <v>1273.68</v>
      </c>
    </row>
    <row r="204" spans="1:16" x14ac:dyDescent="0.35">
      <c r="A204" t="s">
        <v>85</v>
      </c>
      <c r="B204" s="21" t="s">
        <v>98</v>
      </c>
      <c r="C204" s="22">
        <v>44211</v>
      </c>
      <c r="D204" t="s">
        <v>110</v>
      </c>
      <c r="E204" t="s">
        <v>111</v>
      </c>
      <c r="F204" s="21" t="s">
        <v>225</v>
      </c>
      <c r="G204" s="3">
        <v>3.15</v>
      </c>
      <c r="H204" s="22">
        <v>44193</v>
      </c>
      <c r="I204" s="23">
        <v>44206</v>
      </c>
      <c r="J204">
        <f t="shared" si="12"/>
        <v>14</v>
      </c>
      <c r="K204" s="2">
        <f t="shared" si="13"/>
        <v>44199.5</v>
      </c>
      <c r="L204" s="22">
        <v>44211.5</v>
      </c>
      <c r="M204" s="22">
        <v>44316.5</v>
      </c>
      <c r="N204" s="22">
        <v>44315.5</v>
      </c>
      <c r="O204">
        <f t="shared" si="14"/>
        <v>116</v>
      </c>
      <c r="P204" s="3">
        <f t="shared" si="15"/>
        <v>365.4</v>
      </c>
    </row>
    <row r="205" spans="1:16" x14ac:dyDescent="0.35">
      <c r="A205" t="s">
        <v>85</v>
      </c>
      <c r="B205" s="21" t="s">
        <v>98</v>
      </c>
      <c r="C205" s="22">
        <v>44211</v>
      </c>
      <c r="D205" t="s">
        <v>110</v>
      </c>
      <c r="E205" t="s">
        <v>111</v>
      </c>
      <c r="F205" s="21" t="s">
        <v>226</v>
      </c>
      <c r="G205" s="3">
        <v>1.92</v>
      </c>
      <c r="H205" s="22">
        <v>44193</v>
      </c>
      <c r="I205" s="23">
        <v>44206</v>
      </c>
      <c r="J205">
        <f t="shared" si="12"/>
        <v>14</v>
      </c>
      <c r="K205" s="2">
        <f t="shared" si="13"/>
        <v>44199.5</v>
      </c>
      <c r="L205" s="22">
        <v>44211.5</v>
      </c>
      <c r="M205" s="22">
        <v>44316.5</v>
      </c>
      <c r="N205" s="22">
        <v>44315.5</v>
      </c>
      <c r="O205">
        <f t="shared" si="14"/>
        <v>116</v>
      </c>
      <c r="P205" s="3">
        <f t="shared" si="15"/>
        <v>222.72</v>
      </c>
    </row>
    <row r="206" spans="1:16" x14ac:dyDescent="0.35">
      <c r="A206" t="s">
        <v>85</v>
      </c>
      <c r="B206" s="21" t="s">
        <v>98</v>
      </c>
      <c r="C206" s="22">
        <v>44211</v>
      </c>
      <c r="D206" t="s">
        <v>110</v>
      </c>
      <c r="E206" t="s">
        <v>111</v>
      </c>
      <c r="F206" s="21" t="s">
        <v>227</v>
      </c>
      <c r="G206" s="3">
        <v>6.46</v>
      </c>
      <c r="H206" s="22">
        <v>44193</v>
      </c>
      <c r="I206" s="23">
        <v>44206</v>
      </c>
      <c r="J206">
        <f t="shared" si="12"/>
        <v>14</v>
      </c>
      <c r="K206" s="2">
        <f t="shared" si="13"/>
        <v>44199.5</v>
      </c>
      <c r="L206" s="22">
        <v>44211.5</v>
      </c>
      <c r="M206" s="22">
        <v>44316.5</v>
      </c>
      <c r="N206" s="22">
        <v>44315.5</v>
      </c>
      <c r="O206">
        <f t="shared" si="14"/>
        <v>116</v>
      </c>
      <c r="P206" s="3">
        <f t="shared" si="15"/>
        <v>749.36</v>
      </c>
    </row>
    <row r="207" spans="1:16" x14ac:dyDescent="0.35">
      <c r="A207" t="s">
        <v>85</v>
      </c>
      <c r="B207" s="21" t="s">
        <v>98</v>
      </c>
      <c r="C207" s="22">
        <v>44211</v>
      </c>
      <c r="D207" t="s">
        <v>110</v>
      </c>
      <c r="E207" t="s">
        <v>111</v>
      </c>
      <c r="F207" s="21" t="s">
        <v>228</v>
      </c>
      <c r="G207" s="3">
        <v>4.0199999999999996</v>
      </c>
      <c r="H207" s="22">
        <v>44193</v>
      </c>
      <c r="I207" s="23">
        <v>44206</v>
      </c>
      <c r="J207">
        <f t="shared" si="12"/>
        <v>14</v>
      </c>
      <c r="K207" s="2">
        <f t="shared" si="13"/>
        <v>44199.5</v>
      </c>
      <c r="L207" s="22">
        <v>44211.5</v>
      </c>
      <c r="M207" s="22">
        <v>44316.5</v>
      </c>
      <c r="N207" s="22">
        <v>44315.5</v>
      </c>
      <c r="O207">
        <f t="shared" si="14"/>
        <v>116</v>
      </c>
      <c r="P207" s="3">
        <f t="shared" si="15"/>
        <v>466.31999999999994</v>
      </c>
    </row>
    <row r="208" spans="1:16" x14ac:dyDescent="0.35">
      <c r="A208" t="s">
        <v>85</v>
      </c>
      <c r="B208" s="21" t="s">
        <v>98</v>
      </c>
      <c r="C208" s="22">
        <v>44211</v>
      </c>
      <c r="D208" t="s">
        <v>110</v>
      </c>
      <c r="E208" t="s">
        <v>111</v>
      </c>
      <c r="F208" s="21" t="s">
        <v>229</v>
      </c>
      <c r="G208" s="3">
        <v>3.75</v>
      </c>
      <c r="H208" s="22">
        <v>44193</v>
      </c>
      <c r="I208" s="23">
        <v>44206</v>
      </c>
      <c r="J208">
        <f t="shared" si="12"/>
        <v>14</v>
      </c>
      <c r="K208" s="2">
        <f t="shared" si="13"/>
        <v>44199.5</v>
      </c>
      <c r="L208" s="22">
        <v>44211.5</v>
      </c>
      <c r="M208" s="22">
        <v>44316.5</v>
      </c>
      <c r="N208" s="22">
        <v>44315.5</v>
      </c>
      <c r="O208">
        <f t="shared" si="14"/>
        <v>116</v>
      </c>
      <c r="P208" s="3">
        <f t="shared" si="15"/>
        <v>435</v>
      </c>
    </row>
    <row r="209" spans="1:16" x14ac:dyDescent="0.35">
      <c r="A209" t="s">
        <v>85</v>
      </c>
      <c r="B209" s="21" t="s">
        <v>98</v>
      </c>
      <c r="C209" s="22">
        <v>44211</v>
      </c>
      <c r="D209" t="s">
        <v>110</v>
      </c>
      <c r="E209" t="s">
        <v>111</v>
      </c>
      <c r="F209" s="21" t="s">
        <v>230</v>
      </c>
      <c r="G209" s="3">
        <v>13.54</v>
      </c>
      <c r="H209" s="22">
        <v>44193</v>
      </c>
      <c r="I209" s="23">
        <v>44206</v>
      </c>
      <c r="J209">
        <f t="shared" si="12"/>
        <v>14</v>
      </c>
      <c r="K209" s="2">
        <f t="shared" si="13"/>
        <v>44199.5</v>
      </c>
      <c r="L209" s="22">
        <v>44211.5</v>
      </c>
      <c r="M209" s="22">
        <v>44316.5</v>
      </c>
      <c r="N209" s="22">
        <v>44315.5</v>
      </c>
      <c r="O209">
        <f t="shared" si="14"/>
        <v>116</v>
      </c>
      <c r="P209" s="3">
        <f t="shared" si="15"/>
        <v>1570.6399999999999</v>
      </c>
    </row>
    <row r="210" spans="1:16" x14ac:dyDescent="0.35">
      <c r="A210" t="s">
        <v>85</v>
      </c>
      <c r="B210" s="21" t="s">
        <v>98</v>
      </c>
      <c r="C210" s="22">
        <v>44211</v>
      </c>
      <c r="D210" t="s">
        <v>201</v>
      </c>
      <c r="E210" t="s">
        <v>202</v>
      </c>
      <c r="F210" s="21" t="s">
        <v>164</v>
      </c>
      <c r="G210" s="3">
        <v>8098.1200000000017</v>
      </c>
      <c r="H210" s="22">
        <v>44193</v>
      </c>
      <c r="I210" s="23">
        <v>44206</v>
      </c>
      <c r="J210">
        <f t="shared" si="12"/>
        <v>14</v>
      </c>
      <c r="K210" s="2">
        <f t="shared" si="13"/>
        <v>44199.5</v>
      </c>
      <c r="L210" s="22">
        <v>44211.5</v>
      </c>
      <c r="M210" s="22">
        <v>44316.5</v>
      </c>
      <c r="N210" s="22">
        <v>44315.5</v>
      </c>
      <c r="O210">
        <f t="shared" si="14"/>
        <v>116</v>
      </c>
      <c r="P210" s="3">
        <f t="shared" si="15"/>
        <v>939381.92000000016</v>
      </c>
    </row>
    <row r="211" spans="1:16" x14ac:dyDescent="0.35">
      <c r="A211" t="s">
        <v>85</v>
      </c>
      <c r="B211" s="21" t="s">
        <v>98</v>
      </c>
      <c r="C211" s="22">
        <v>44211</v>
      </c>
      <c r="D211" t="s">
        <v>171</v>
      </c>
      <c r="E211" t="s">
        <v>172</v>
      </c>
      <c r="F211" s="21" t="s">
        <v>231</v>
      </c>
      <c r="G211" s="3">
        <v>245.42999999999998</v>
      </c>
      <c r="H211" s="22">
        <v>44193</v>
      </c>
      <c r="I211" s="23">
        <v>44206</v>
      </c>
      <c r="J211">
        <f t="shared" si="12"/>
        <v>14</v>
      </c>
      <c r="K211" s="2">
        <f t="shared" si="13"/>
        <v>44199.5</v>
      </c>
      <c r="L211" s="22">
        <v>44211.5</v>
      </c>
      <c r="M211" s="22">
        <v>44316.5</v>
      </c>
      <c r="N211" s="22">
        <v>44315.5</v>
      </c>
      <c r="O211">
        <f t="shared" si="14"/>
        <v>116</v>
      </c>
      <c r="P211" s="3">
        <f t="shared" si="15"/>
        <v>28469.879999999997</v>
      </c>
    </row>
    <row r="212" spans="1:16" x14ac:dyDescent="0.35">
      <c r="A212" t="s">
        <v>85</v>
      </c>
      <c r="B212" s="21" t="s">
        <v>98</v>
      </c>
      <c r="C212" s="22">
        <v>44211</v>
      </c>
      <c r="D212" t="s">
        <v>201</v>
      </c>
      <c r="E212" t="s">
        <v>202</v>
      </c>
      <c r="F212" s="21" t="s">
        <v>142</v>
      </c>
      <c r="G212" s="3">
        <v>1511.24</v>
      </c>
      <c r="H212" s="22">
        <v>44193</v>
      </c>
      <c r="I212" s="23">
        <v>44206</v>
      </c>
      <c r="J212">
        <f t="shared" si="12"/>
        <v>14</v>
      </c>
      <c r="K212" s="2">
        <f t="shared" si="13"/>
        <v>44199.5</v>
      </c>
      <c r="L212" s="22">
        <v>44211.5</v>
      </c>
      <c r="M212" s="22">
        <v>44316.5</v>
      </c>
      <c r="N212" s="22">
        <v>44315.5</v>
      </c>
      <c r="O212">
        <f t="shared" si="14"/>
        <v>116</v>
      </c>
      <c r="P212" s="3">
        <f t="shared" si="15"/>
        <v>175303.84</v>
      </c>
    </row>
    <row r="213" spans="1:16" x14ac:dyDescent="0.35">
      <c r="A213" t="s">
        <v>85</v>
      </c>
      <c r="B213" s="21" t="s">
        <v>98</v>
      </c>
      <c r="C213" s="22">
        <v>44211</v>
      </c>
      <c r="D213" t="s">
        <v>110</v>
      </c>
      <c r="E213" t="s">
        <v>111</v>
      </c>
      <c r="F213" s="21" t="s">
        <v>232</v>
      </c>
      <c r="G213" s="3">
        <v>18.009999999999998</v>
      </c>
      <c r="H213" s="22">
        <v>44193</v>
      </c>
      <c r="I213" s="23">
        <v>44206</v>
      </c>
      <c r="J213">
        <f t="shared" si="12"/>
        <v>14</v>
      </c>
      <c r="K213" s="2">
        <f t="shared" si="13"/>
        <v>44199.5</v>
      </c>
      <c r="L213" s="22">
        <v>44211.5</v>
      </c>
      <c r="M213" s="22">
        <v>44316.5</v>
      </c>
      <c r="N213" s="22">
        <v>44315.5</v>
      </c>
      <c r="O213">
        <f t="shared" si="14"/>
        <v>116</v>
      </c>
      <c r="P213" s="3">
        <f t="shared" si="15"/>
        <v>2089.16</v>
      </c>
    </row>
    <row r="214" spans="1:16" x14ac:dyDescent="0.35">
      <c r="A214" t="s">
        <v>85</v>
      </c>
      <c r="B214" s="21" t="s">
        <v>98</v>
      </c>
      <c r="C214" s="22">
        <v>44211</v>
      </c>
      <c r="D214" t="s">
        <v>110</v>
      </c>
      <c r="E214" t="s">
        <v>111</v>
      </c>
      <c r="F214" s="21" t="s">
        <v>233</v>
      </c>
      <c r="G214" s="3">
        <v>4.49</v>
      </c>
      <c r="H214" s="22">
        <v>44193</v>
      </c>
      <c r="I214" s="23">
        <v>44206</v>
      </c>
      <c r="J214">
        <f t="shared" si="12"/>
        <v>14</v>
      </c>
      <c r="K214" s="2">
        <f t="shared" si="13"/>
        <v>44199.5</v>
      </c>
      <c r="L214" s="22">
        <v>44211.5</v>
      </c>
      <c r="M214" s="22">
        <v>44316.5</v>
      </c>
      <c r="N214" s="22">
        <v>44315.5</v>
      </c>
      <c r="O214">
        <f t="shared" si="14"/>
        <v>116</v>
      </c>
      <c r="P214" s="3">
        <f t="shared" si="15"/>
        <v>520.84</v>
      </c>
    </row>
    <row r="215" spans="1:16" x14ac:dyDescent="0.35">
      <c r="A215" t="s">
        <v>85</v>
      </c>
      <c r="B215" s="21" t="s">
        <v>98</v>
      </c>
      <c r="C215" s="22">
        <v>44211</v>
      </c>
      <c r="D215" t="s">
        <v>114</v>
      </c>
      <c r="E215" t="s">
        <v>115</v>
      </c>
      <c r="F215" s="21" t="s">
        <v>234</v>
      </c>
      <c r="G215" s="3">
        <v>80.209999999999994</v>
      </c>
      <c r="H215" s="22">
        <v>44193</v>
      </c>
      <c r="I215" s="23">
        <v>44206</v>
      </c>
      <c r="J215">
        <f t="shared" si="12"/>
        <v>14</v>
      </c>
      <c r="K215" s="2">
        <f t="shared" si="13"/>
        <v>44199.5</v>
      </c>
      <c r="L215" s="22">
        <v>44211.5</v>
      </c>
      <c r="M215" s="22">
        <v>44316.5</v>
      </c>
      <c r="N215" s="22">
        <v>44315.5</v>
      </c>
      <c r="O215">
        <f t="shared" si="14"/>
        <v>116</v>
      </c>
      <c r="P215" s="3">
        <f t="shared" si="15"/>
        <v>9304.3599999999988</v>
      </c>
    </row>
    <row r="216" spans="1:16" x14ac:dyDescent="0.35">
      <c r="A216" t="s">
        <v>85</v>
      </c>
      <c r="B216" s="21" t="s">
        <v>98</v>
      </c>
      <c r="C216" s="22">
        <v>44211</v>
      </c>
      <c r="D216" t="s">
        <v>110</v>
      </c>
      <c r="E216" t="s">
        <v>111</v>
      </c>
      <c r="F216" s="21" t="s">
        <v>234</v>
      </c>
      <c r="G216" s="3">
        <v>4.71</v>
      </c>
      <c r="H216" s="22">
        <v>44193</v>
      </c>
      <c r="I216" s="23">
        <v>44206</v>
      </c>
      <c r="J216">
        <f t="shared" si="12"/>
        <v>14</v>
      </c>
      <c r="K216" s="2">
        <f t="shared" si="13"/>
        <v>44199.5</v>
      </c>
      <c r="L216" s="22">
        <v>44211.5</v>
      </c>
      <c r="M216" s="22">
        <v>44316.5</v>
      </c>
      <c r="N216" s="22">
        <v>44315.5</v>
      </c>
      <c r="O216">
        <f t="shared" si="14"/>
        <v>116</v>
      </c>
      <c r="P216" s="3">
        <f t="shared" si="15"/>
        <v>546.36</v>
      </c>
    </row>
    <row r="217" spans="1:16" x14ac:dyDescent="0.35">
      <c r="A217" t="s">
        <v>85</v>
      </c>
      <c r="B217" s="21" t="s">
        <v>98</v>
      </c>
      <c r="C217" s="22">
        <v>44211</v>
      </c>
      <c r="D217" t="s">
        <v>110</v>
      </c>
      <c r="E217" t="s">
        <v>111</v>
      </c>
      <c r="F217" s="21" t="s">
        <v>235</v>
      </c>
      <c r="G217" s="3">
        <v>1.07</v>
      </c>
      <c r="H217" s="22">
        <v>44193</v>
      </c>
      <c r="I217" s="23">
        <v>44206</v>
      </c>
      <c r="J217">
        <f t="shared" si="12"/>
        <v>14</v>
      </c>
      <c r="K217" s="2">
        <f t="shared" si="13"/>
        <v>44199.5</v>
      </c>
      <c r="L217" s="22">
        <v>44211.5</v>
      </c>
      <c r="M217" s="22">
        <v>44316.5</v>
      </c>
      <c r="N217" s="22">
        <v>44315.5</v>
      </c>
      <c r="O217">
        <f t="shared" si="14"/>
        <v>116</v>
      </c>
      <c r="P217" s="3">
        <f t="shared" si="15"/>
        <v>124.12</v>
      </c>
    </row>
    <row r="218" spans="1:16" x14ac:dyDescent="0.35">
      <c r="A218" t="s">
        <v>85</v>
      </c>
      <c r="B218" s="21" t="s">
        <v>98</v>
      </c>
      <c r="C218" s="22">
        <v>44211</v>
      </c>
      <c r="D218" t="s">
        <v>110</v>
      </c>
      <c r="E218" t="s">
        <v>111</v>
      </c>
      <c r="F218" s="21" t="s">
        <v>236</v>
      </c>
      <c r="G218" s="3">
        <v>87.45</v>
      </c>
      <c r="H218" s="22">
        <v>44193</v>
      </c>
      <c r="I218" s="23">
        <v>44206</v>
      </c>
      <c r="J218">
        <f t="shared" si="12"/>
        <v>14</v>
      </c>
      <c r="K218" s="2">
        <f t="shared" si="13"/>
        <v>44199.5</v>
      </c>
      <c r="L218" s="22">
        <v>44211.5</v>
      </c>
      <c r="M218" s="22">
        <v>44316.5</v>
      </c>
      <c r="N218" s="22">
        <v>44315.5</v>
      </c>
      <c r="O218">
        <f t="shared" si="14"/>
        <v>116</v>
      </c>
      <c r="P218" s="3">
        <f t="shared" si="15"/>
        <v>10144.200000000001</v>
      </c>
    </row>
    <row r="219" spans="1:16" x14ac:dyDescent="0.35">
      <c r="A219" t="s">
        <v>85</v>
      </c>
      <c r="B219" s="21" t="s">
        <v>98</v>
      </c>
      <c r="C219" s="22">
        <v>44211</v>
      </c>
      <c r="D219" t="s">
        <v>201</v>
      </c>
      <c r="E219" t="s">
        <v>202</v>
      </c>
      <c r="F219" s="21" t="s">
        <v>109</v>
      </c>
      <c r="G219" s="3">
        <v>931.78000000000065</v>
      </c>
      <c r="H219" s="22">
        <v>44193</v>
      </c>
      <c r="I219" s="23">
        <v>44206</v>
      </c>
      <c r="J219">
        <f t="shared" si="12"/>
        <v>14</v>
      </c>
      <c r="K219" s="2">
        <f t="shared" si="13"/>
        <v>44199.5</v>
      </c>
      <c r="L219" s="22">
        <v>44211.5</v>
      </c>
      <c r="M219" s="22">
        <v>44316.5</v>
      </c>
      <c r="N219" s="22">
        <v>44315.5</v>
      </c>
      <c r="O219">
        <f t="shared" si="14"/>
        <v>116</v>
      </c>
      <c r="P219" s="3">
        <f t="shared" si="15"/>
        <v>108086.48000000007</v>
      </c>
    </row>
    <row r="220" spans="1:16" x14ac:dyDescent="0.35">
      <c r="A220" t="s">
        <v>85</v>
      </c>
      <c r="B220" s="21" t="s">
        <v>98</v>
      </c>
      <c r="C220" s="22">
        <v>44211</v>
      </c>
      <c r="D220" t="s">
        <v>201</v>
      </c>
      <c r="E220" t="s">
        <v>202</v>
      </c>
      <c r="F220" s="21" t="s">
        <v>101</v>
      </c>
      <c r="G220" s="3">
        <v>14261.499999999989</v>
      </c>
      <c r="H220" s="22">
        <v>44193</v>
      </c>
      <c r="I220" s="23">
        <v>44206</v>
      </c>
      <c r="J220">
        <f t="shared" si="12"/>
        <v>14</v>
      </c>
      <c r="K220" s="2">
        <f t="shared" si="13"/>
        <v>44199.5</v>
      </c>
      <c r="L220" s="22">
        <v>44211.5</v>
      </c>
      <c r="M220" s="22">
        <v>44316.5</v>
      </c>
      <c r="N220" s="22">
        <v>44315.5</v>
      </c>
      <c r="O220">
        <f t="shared" si="14"/>
        <v>116</v>
      </c>
      <c r="P220" s="3">
        <f t="shared" si="15"/>
        <v>1654333.9999999988</v>
      </c>
    </row>
    <row r="221" spans="1:16" x14ac:dyDescent="0.35">
      <c r="A221" t="s">
        <v>85</v>
      </c>
      <c r="B221" s="21" t="s">
        <v>98</v>
      </c>
      <c r="C221" s="22">
        <v>44211</v>
      </c>
      <c r="D221" t="s">
        <v>171</v>
      </c>
      <c r="E221" t="s">
        <v>172</v>
      </c>
      <c r="F221" s="21" t="s">
        <v>237</v>
      </c>
      <c r="G221" s="3">
        <v>1.3</v>
      </c>
      <c r="H221" s="22">
        <v>44193</v>
      </c>
      <c r="I221" s="23">
        <v>44206</v>
      </c>
      <c r="J221">
        <f t="shared" si="12"/>
        <v>14</v>
      </c>
      <c r="K221" s="2">
        <f t="shared" si="13"/>
        <v>44199.5</v>
      </c>
      <c r="L221" s="22">
        <v>44211.5</v>
      </c>
      <c r="M221" s="22">
        <v>44316.5</v>
      </c>
      <c r="N221" s="22">
        <v>44315.5</v>
      </c>
      <c r="O221">
        <f t="shared" si="14"/>
        <v>116</v>
      </c>
      <c r="P221" s="3">
        <f t="shared" si="15"/>
        <v>150.80000000000001</v>
      </c>
    </row>
    <row r="222" spans="1:16" x14ac:dyDescent="0.35">
      <c r="A222" t="s">
        <v>85</v>
      </c>
      <c r="B222" s="21" t="s">
        <v>98</v>
      </c>
      <c r="C222" s="22">
        <v>44211</v>
      </c>
      <c r="D222" t="s">
        <v>110</v>
      </c>
      <c r="E222" t="s">
        <v>111</v>
      </c>
      <c r="F222" s="21" t="s">
        <v>238</v>
      </c>
      <c r="G222" s="3">
        <v>19.04</v>
      </c>
      <c r="H222" s="22">
        <v>44193</v>
      </c>
      <c r="I222" s="23">
        <v>44206</v>
      </c>
      <c r="J222">
        <f t="shared" si="12"/>
        <v>14</v>
      </c>
      <c r="K222" s="2">
        <f t="shared" si="13"/>
        <v>44199.5</v>
      </c>
      <c r="L222" s="22">
        <v>44211.5</v>
      </c>
      <c r="M222" s="22">
        <v>44316.5</v>
      </c>
      <c r="N222" s="22">
        <v>44315.5</v>
      </c>
      <c r="O222">
        <f t="shared" si="14"/>
        <v>116</v>
      </c>
      <c r="P222" s="3">
        <f t="shared" si="15"/>
        <v>2208.64</v>
      </c>
    </row>
    <row r="223" spans="1:16" x14ac:dyDescent="0.35">
      <c r="A223" t="s">
        <v>85</v>
      </c>
      <c r="B223" s="21" t="s">
        <v>98</v>
      </c>
      <c r="C223" s="22">
        <v>44211</v>
      </c>
      <c r="D223" t="s">
        <v>201</v>
      </c>
      <c r="E223" t="s">
        <v>202</v>
      </c>
      <c r="F223" s="21" t="s">
        <v>102</v>
      </c>
      <c r="G223" s="3">
        <v>1295.3100000000009</v>
      </c>
      <c r="H223" s="22">
        <v>44193</v>
      </c>
      <c r="I223" s="23">
        <v>44206</v>
      </c>
      <c r="J223">
        <f t="shared" si="12"/>
        <v>14</v>
      </c>
      <c r="K223" s="2">
        <f t="shared" si="13"/>
        <v>44199.5</v>
      </c>
      <c r="L223" s="22">
        <v>44211.5</v>
      </c>
      <c r="M223" s="22">
        <v>44316.5</v>
      </c>
      <c r="N223" s="22">
        <v>44315.5</v>
      </c>
      <c r="O223">
        <f t="shared" si="14"/>
        <v>116</v>
      </c>
      <c r="P223" s="3">
        <f t="shared" si="15"/>
        <v>150255.96000000011</v>
      </c>
    </row>
    <row r="224" spans="1:16" x14ac:dyDescent="0.35">
      <c r="A224" t="s">
        <v>85</v>
      </c>
      <c r="B224" s="21" t="s">
        <v>98</v>
      </c>
      <c r="C224" s="22">
        <v>44211</v>
      </c>
      <c r="D224" t="s">
        <v>114</v>
      </c>
      <c r="E224" t="s">
        <v>115</v>
      </c>
      <c r="F224" s="21" t="s">
        <v>239</v>
      </c>
      <c r="G224" s="3">
        <v>18.87</v>
      </c>
      <c r="H224" s="22">
        <v>44193</v>
      </c>
      <c r="I224" s="23">
        <v>44206</v>
      </c>
      <c r="J224">
        <f t="shared" si="12"/>
        <v>14</v>
      </c>
      <c r="K224" s="2">
        <f t="shared" si="13"/>
        <v>44199.5</v>
      </c>
      <c r="L224" s="22">
        <v>44211.5</v>
      </c>
      <c r="M224" s="22">
        <v>44316.5</v>
      </c>
      <c r="N224" s="22">
        <v>44315.5</v>
      </c>
      <c r="O224">
        <f t="shared" si="14"/>
        <v>116</v>
      </c>
      <c r="P224" s="3">
        <f t="shared" si="15"/>
        <v>2188.92</v>
      </c>
    </row>
    <row r="225" spans="1:16" x14ac:dyDescent="0.35">
      <c r="A225" t="s">
        <v>85</v>
      </c>
      <c r="B225" s="21" t="s">
        <v>98</v>
      </c>
      <c r="C225" s="22">
        <v>44211</v>
      </c>
      <c r="D225" t="s">
        <v>110</v>
      </c>
      <c r="E225" t="s">
        <v>111</v>
      </c>
      <c r="F225" s="21" t="s">
        <v>240</v>
      </c>
      <c r="G225" s="3">
        <v>7.14</v>
      </c>
      <c r="H225" s="22">
        <v>44193</v>
      </c>
      <c r="I225" s="23">
        <v>44206</v>
      </c>
      <c r="J225">
        <f t="shared" si="12"/>
        <v>14</v>
      </c>
      <c r="K225" s="2">
        <f t="shared" si="13"/>
        <v>44199.5</v>
      </c>
      <c r="L225" s="22">
        <v>44211.5</v>
      </c>
      <c r="M225" s="22">
        <v>44316.5</v>
      </c>
      <c r="N225" s="22">
        <v>44315.5</v>
      </c>
      <c r="O225">
        <f t="shared" si="14"/>
        <v>116</v>
      </c>
      <c r="P225" s="3">
        <f t="shared" si="15"/>
        <v>828.24</v>
      </c>
    </row>
    <row r="226" spans="1:16" x14ac:dyDescent="0.35">
      <c r="A226" t="s">
        <v>85</v>
      </c>
      <c r="B226" s="21" t="s">
        <v>98</v>
      </c>
      <c r="C226" s="22">
        <v>44211</v>
      </c>
      <c r="D226" t="s">
        <v>201</v>
      </c>
      <c r="E226" t="s">
        <v>202</v>
      </c>
      <c r="F226" s="21" t="s">
        <v>241</v>
      </c>
      <c r="G226" s="3">
        <v>34.76</v>
      </c>
      <c r="H226" s="22">
        <v>44193</v>
      </c>
      <c r="I226" s="23">
        <v>44206</v>
      </c>
      <c r="J226">
        <f t="shared" si="12"/>
        <v>14</v>
      </c>
      <c r="K226" s="2">
        <f t="shared" si="13"/>
        <v>44199.5</v>
      </c>
      <c r="L226" s="22">
        <v>44211.5</v>
      </c>
      <c r="M226" s="22">
        <v>44316.5</v>
      </c>
      <c r="N226" s="22">
        <v>44315.5</v>
      </c>
      <c r="O226">
        <f t="shared" si="14"/>
        <v>116</v>
      </c>
      <c r="P226" s="3">
        <f t="shared" si="15"/>
        <v>4032.16</v>
      </c>
    </row>
    <row r="227" spans="1:16" x14ac:dyDescent="0.35">
      <c r="A227" t="s">
        <v>85</v>
      </c>
      <c r="B227" s="21" t="s">
        <v>98</v>
      </c>
      <c r="C227" s="22">
        <v>44211</v>
      </c>
      <c r="D227" t="s">
        <v>110</v>
      </c>
      <c r="E227" t="s">
        <v>111</v>
      </c>
      <c r="F227" s="21" t="s">
        <v>242</v>
      </c>
      <c r="G227" s="3">
        <v>7.56</v>
      </c>
      <c r="H227" s="22">
        <v>44193</v>
      </c>
      <c r="I227" s="23">
        <v>44206</v>
      </c>
      <c r="J227">
        <f t="shared" si="12"/>
        <v>14</v>
      </c>
      <c r="K227" s="2">
        <f t="shared" si="13"/>
        <v>44199.5</v>
      </c>
      <c r="L227" s="22">
        <v>44211.5</v>
      </c>
      <c r="M227" s="22">
        <v>44316.5</v>
      </c>
      <c r="N227" s="22">
        <v>44315.5</v>
      </c>
      <c r="O227">
        <f t="shared" si="14"/>
        <v>116</v>
      </c>
      <c r="P227" s="3">
        <f t="shared" si="15"/>
        <v>876.95999999999992</v>
      </c>
    </row>
    <row r="228" spans="1:16" x14ac:dyDescent="0.35">
      <c r="A228" t="s">
        <v>85</v>
      </c>
      <c r="B228" s="21" t="s">
        <v>98</v>
      </c>
      <c r="C228" s="22">
        <v>44211</v>
      </c>
      <c r="D228" t="s">
        <v>110</v>
      </c>
      <c r="E228" t="s">
        <v>111</v>
      </c>
      <c r="F228" s="21" t="s">
        <v>243</v>
      </c>
      <c r="G228" s="3">
        <v>67.78</v>
      </c>
      <c r="H228" s="22">
        <v>44193</v>
      </c>
      <c r="I228" s="23">
        <v>44206</v>
      </c>
      <c r="J228">
        <f t="shared" si="12"/>
        <v>14</v>
      </c>
      <c r="K228" s="2">
        <f t="shared" si="13"/>
        <v>44199.5</v>
      </c>
      <c r="L228" s="22">
        <v>44211.5</v>
      </c>
      <c r="M228" s="22">
        <v>44316.5</v>
      </c>
      <c r="N228" s="22">
        <v>44315.5</v>
      </c>
      <c r="O228">
        <f t="shared" si="14"/>
        <v>116</v>
      </c>
      <c r="P228" s="3">
        <f t="shared" si="15"/>
        <v>7862.4800000000005</v>
      </c>
    </row>
    <row r="229" spans="1:16" x14ac:dyDescent="0.35">
      <c r="A229" t="s">
        <v>244</v>
      </c>
      <c r="B229" s="21" t="s">
        <v>86</v>
      </c>
      <c r="C229" s="22">
        <v>44225</v>
      </c>
      <c r="D229" t="s">
        <v>87</v>
      </c>
      <c r="E229" t="s">
        <v>88</v>
      </c>
      <c r="F229" s="21" t="s">
        <v>89</v>
      </c>
      <c r="G229" s="3">
        <v>39125.950000000012</v>
      </c>
      <c r="H229" s="22">
        <v>44206</v>
      </c>
      <c r="I229" s="23">
        <v>44219</v>
      </c>
      <c r="J229">
        <f t="shared" si="12"/>
        <v>14</v>
      </c>
      <c r="K229" s="2">
        <f t="shared" si="13"/>
        <v>44212.5</v>
      </c>
      <c r="L229" s="22">
        <v>44225.5</v>
      </c>
      <c r="M229" s="22">
        <v>44228.5</v>
      </c>
      <c r="N229" s="22">
        <v>44225.5</v>
      </c>
      <c r="O229">
        <f t="shared" si="14"/>
        <v>13</v>
      </c>
      <c r="P229" s="3">
        <f t="shared" si="15"/>
        <v>508637.35000000015</v>
      </c>
    </row>
    <row r="230" spans="1:16" x14ac:dyDescent="0.35">
      <c r="A230" t="s">
        <v>244</v>
      </c>
      <c r="B230" s="21" t="s">
        <v>86</v>
      </c>
      <c r="C230" s="22">
        <v>44225</v>
      </c>
      <c r="D230" t="s">
        <v>90</v>
      </c>
      <c r="E230" t="s">
        <v>91</v>
      </c>
      <c r="F230" s="21" t="s">
        <v>89</v>
      </c>
      <c r="G230" s="3">
        <v>5310.18</v>
      </c>
      <c r="H230" s="22">
        <v>44206</v>
      </c>
      <c r="I230" s="23">
        <v>44219</v>
      </c>
      <c r="J230">
        <f t="shared" si="12"/>
        <v>14</v>
      </c>
      <c r="K230" s="2">
        <f t="shared" si="13"/>
        <v>44212.5</v>
      </c>
      <c r="L230" s="22">
        <v>44225.5</v>
      </c>
      <c r="M230" s="22">
        <v>44228.5</v>
      </c>
      <c r="N230" s="22">
        <v>44225.5</v>
      </c>
      <c r="O230">
        <f t="shared" si="14"/>
        <v>13</v>
      </c>
      <c r="P230" s="3">
        <f t="shared" si="15"/>
        <v>69032.34</v>
      </c>
    </row>
    <row r="231" spans="1:16" x14ac:dyDescent="0.35">
      <c r="A231" t="s">
        <v>244</v>
      </c>
      <c r="B231" s="21" t="s">
        <v>86</v>
      </c>
      <c r="C231" s="22">
        <v>44225</v>
      </c>
      <c r="D231" t="s">
        <v>92</v>
      </c>
      <c r="E231" t="s">
        <v>93</v>
      </c>
      <c r="F231" s="21" t="s">
        <v>89</v>
      </c>
      <c r="G231" s="3">
        <v>5310.18</v>
      </c>
      <c r="H231" s="22">
        <v>44206</v>
      </c>
      <c r="I231" s="23">
        <v>44219</v>
      </c>
      <c r="J231">
        <f t="shared" si="12"/>
        <v>14</v>
      </c>
      <c r="K231" s="2">
        <f t="shared" si="13"/>
        <v>44212.5</v>
      </c>
      <c r="L231" s="22">
        <v>44225.5</v>
      </c>
      <c r="M231" s="22">
        <v>44228.5</v>
      </c>
      <c r="N231" s="22">
        <v>44225.5</v>
      </c>
      <c r="O231">
        <f t="shared" si="14"/>
        <v>13</v>
      </c>
      <c r="P231" s="3">
        <f t="shared" si="15"/>
        <v>69032.34</v>
      </c>
    </row>
    <row r="232" spans="1:16" x14ac:dyDescent="0.35">
      <c r="A232" t="s">
        <v>244</v>
      </c>
      <c r="B232" s="21" t="s">
        <v>86</v>
      </c>
      <c r="C232" s="22">
        <v>44225</v>
      </c>
      <c r="D232" t="s">
        <v>94</v>
      </c>
      <c r="E232" t="s">
        <v>95</v>
      </c>
      <c r="F232" s="21" t="s">
        <v>89</v>
      </c>
      <c r="G232" s="3">
        <v>22705.609999999997</v>
      </c>
      <c r="H232" s="22">
        <v>44206</v>
      </c>
      <c r="I232" s="23">
        <v>44219</v>
      </c>
      <c r="J232">
        <f t="shared" si="12"/>
        <v>14</v>
      </c>
      <c r="K232" s="2">
        <f t="shared" si="13"/>
        <v>44212.5</v>
      </c>
      <c r="L232" s="22">
        <v>44225.5</v>
      </c>
      <c r="M232" s="22">
        <v>44228.5</v>
      </c>
      <c r="N232" s="22">
        <v>44225.5</v>
      </c>
      <c r="O232">
        <f t="shared" si="14"/>
        <v>13</v>
      </c>
      <c r="P232" s="3">
        <f t="shared" si="15"/>
        <v>295172.92999999993</v>
      </c>
    </row>
    <row r="233" spans="1:16" x14ac:dyDescent="0.35">
      <c r="A233" t="s">
        <v>244</v>
      </c>
      <c r="B233" s="21" t="s">
        <v>86</v>
      </c>
      <c r="C233" s="22">
        <v>44225</v>
      </c>
      <c r="D233" t="s">
        <v>96</v>
      </c>
      <c r="E233" t="s">
        <v>97</v>
      </c>
      <c r="F233" s="21" t="s">
        <v>89</v>
      </c>
      <c r="G233" s="3">
        <v>22705.609999999997</v>
      </c>
      <c r="H233" s="22">
        <v>44206</v>
      </c>
      <c r="I233" s="23">
        <v>44219</v>
      </c>
      <c r="J233">
        <f t="shared" si="12"/>
        <v>14</v>
      </c>
      <c r="K233" s="2">
        <f t="shared" si="13"/>
        <v>44212.5</v>
      </c>
      <c r="L233" s="22">
        <v>44225.5</v>
      </c>
      <c r="M233" s="22">
        <v>44228.5</v>
      </c>
      <c r="N233" s="22">
        <v>44225.5</v>
      </c>
      <c r="O233">
        <f t="shared" si="14"/>
        <v>13</v>
      </c>
      <c r="P233" s="3">
        <f t="shared" si="15"/>
        <v>295172.92999999993</v>
      </c>
    </row>
    <row r="234" spans="1:16" x14ac:dyDescent="0.35">
      <c r="A234" t="s">
        <v>244</v>
      </c>
      <c r="B234" s="21" t="s">
        <v>98</v>
      </c>
      <c r="C234" s="22">
        <v>44225</v>
      </c>
      <c r="D234" t="s">
        <v>87</v>
      </c>
      <c r="E234" t="s">
        <v>88</v>
      </c>
      <c r="F234" s="21" t="s">
        <v>89</v>
      </c>
      <c r="G234" s="3">
        <v>14</v>
      </c>
      <c r="H234" s="22">
        <v>44207</v>
      </c>
      <c r="I234" s="23">
        <v>44220</v>
      </c>
      <c r="J234">
        <f t="shared" si="12"/>
        <v>14</v>
      </c>
      <c r="K234" s="2">
        <f t="shared" si="13"/>
        <v>44213.5</v>
      </c>
      <c r="L234" s="22">
        <v>44225.5</v>
      </c>
      <c r="M234" s="22">
        <v>44228.5</v>
      </c>
      <c r="N234" s="22">
        <v>44225.5</v>
      </c>
      <c r="O234">
        <f t="shared" si="14"/>
        <v>12</v>
      </c>
      <c r="P234" s="3">
        <f t="shared" si="15"/>
        <v>168</v>
      </c>
    </row>
    <row r="235" spans="1:16" x14ac:dyDescent="0.35">
      <c r="A235" t="s">
        <v>244</v>
      </c>
      <c r="B235" s="21" t="s">
        <v>98</v>
      </c>
      <c r="C235" s="22">
        <v>44225</v>
      </c>
      <c r="D235" t="s">
        <v>90</v>
      </c>
      <c r="E235" t="s">
        <v>91</v>
      </c>
      <c r="F235" s="21" t="s">
        <v>89</v>
      </c>
      <c r="G235" s="3">
        <v>22.86</v>
      </c>
      <c r="H235" s="22">
        <v>44207</v>
      </c>
      <c r="I235" s="23">
        <v>44220</v>
      </c>
      <c r="J235">
        <f t="shared" si="12"/>
        <v>14</v>
      </c>
      <c r="K235" s="2">
        <f t="shared" si="13"/>
        <v>44213.5</v>
      </c>
      <c r="L235" s="22">
        <v>44225.5</v>
      </c>
      <c r="M235" s="22">
        <v>44228.5</v>
      </c>
      <c r="N235" s="22">
        <v>44225.5</v>
      </c>
      <c r="O235">
        <f t="shared" si="14"/>
        <v>12</v>
      </c>
      <c r="P235" s="3">
        <f t="shared" si="15"/>
        <v>274.32</v>
      </c>
    </row>
    <row r="236" spans="1:16" x14ac:dyDescent="0.35">
      <c r="A236" t="s">
        <v>244</v>
      </c>
      <c r="B236" s="21" t="s">
        <v>98</v>
      </c>
      <c r="C236" s="22">
        <v>44225</v>
      </c>
      <c r="D236" t="s">
        <v>92</v>
      </c>
      <c r="E236" t="s">
        <v>93</v>
      </c>
      <c r="F236" s="21" t="s">
        <v>89</v>
      </c>
      <c r="G236" s="3">
        <v>22.86</v>
      </c>
      <c r="H236" s="22">
        <v>44207</v>
      </c>
      <c r="I236" s="23">
        <v>44220</v>
      </c>
      <c r="J236">
        <f t="shared" si="12"/>
        <v>14</v>
      </c>
      <c r="K236" s="2">
        <f t="shared" si="13"/>
        <v>44213.5</v>
      </c>
      <c r="L236" s="22">
        <v>44225.5</v>
      </c>
      <c r="M236" s="22">
        <v>44228.5</v>
      </c>
      <c r="N236" s="22">
        <v>44225.5</v>
      </c>
      <c r="O236">
        <f t="shared" si="14"/>
        <v>12</v>
      </c>
      <c r="P236" s="3">
        <f t="shared" si="15"/>
        <v>274.32</v>
      </c>
    </row>
    <row r="237" spans="1:16" x14ac:dyDescent="0.35">
      <c r="A237" t="s">
        <v>244</v>
      </c>
      <c r="B237" s="21" t="s">
        <v>98</v>
      </c>
      <c r="C237" s="22">
        <v>44225</v>
      </c>
      <c r="D237" t="s">
        <v>94</v>
      </c>
      <c r="E237" t="s">
        <v>95</v>
      </c>
      <c r="F237" s="21" t="s">
        <v>89</v>
      </c>
      <c r="G237" s="3">
        <v>97.710000000000008</v>
      </c>
      <c r="H237" s="22">
        <v>44207</v>
      </c>
      <c r="I237" s="23">
        <v>44220</v>
      </c>
      <c r="J237">
        <f t="shared" si="12"/>
        <v>14</v>
      </c>
      <c r="K237" s="2">
        <f t="shared" si="13"/>
        <v>44213.5</v>
      </c>
      <c r="L237" s="22">
        <v>44225.5</v>
      </c>
      <c r="M237" s="22">
        <v>44228.5</v>
      </c>
      <c r="N237" s="22">
        <v>44225.5</v>
      </c>
      <c r="O237">
        <f t="shared" si="14"/>
        <v>12</v>
      </c>
      <c r="P237" s="3">
        <f t="shared" si="15"/>
        <v>1172.52</v>
      </c>
    </row>
    <row r="238" spans="1:16" x14ac:dyDescent="0.35">
      <c r="A238" t="s">
        <v>244</v>
      </c>
      <c r="B238" s="21" t="s">
        <v>98</v>
      </c>
      <c r="C238" s="22">
        <v>44225</v>
      </c>
      <c r="D238" t="s">
        <v>96</v>
      </c>
      <c r="E238" t="s">
        <v>97</v>
      </c>
      <c r="F238" s="21" t="s">
        <v>89</v>
      </c>
      <c r="G238" s="3">
        <v>97.710000000000008</v>
      </c>
      <c r="H238" s="22">
        <v>44207</v>
      </c>
      <c r="I238" s="23">
        <v>44220</v>
      </c>
      <c r="J238">
        <f t="shared" si="12"/>
        <v>14</v>
      </c>
      <c r="K238" s="2">
        <f t="shared" si="13"/>
        <v>44213.5</v>
      </c>
      <c r="L238" s="22">
        <v>44225.5</v>
      </c>
      <c r="M238" s="22">
        <v>44228.5</v>
      </c>
      <c r="N238" s="22">
        <v>44225.5</v>
      </c>
      <c r="O238">
        <f t="shared" si="14"/>
        <v>12</v>
      </c>
      <c r="P238" s="3">
        <f t="shared" si="15"/>
        <v>1172.52</v>
      </c>
    </row>
    <row r="239" spans="1:16" x14ac:dyDescent="0.35">
      <c r="A239" t="s">
        <v>244</v>
      </c>
      <c r="B239" s="21" t="s">
        <v>98</v>
      </c>
      <c r="C239" s="22">
        <v>44225</v>
      </c>
      <c r="D239" t="s">
        <v>87</v>
      </c>
      <c r="E239" t="s">
        <v>88</v>
      </c>
      <c r="F239" s="21" t="s">
        <v>89</v>
      </c>
      <c r="G239" s="3">
        <v>158.34</v>
      </c>
      <c r="H239" s="22">
        <v>44207</v>
      </c>
      <c r="I239" s="23">
        <v>44220</v>
      </c>
      <c r="J239">
        <f t="shared" si="12"/>
        <v>14</v>
      </c>
      <c r="K239" s="2">
        <f t="shared" si="13"/>
        <v>44213.5</v>
      </c>
      <c r="L239" s="22">
        <v>44225.5</v>
      </c>
      <c r="M239" s="22">
        <v>44228.5</v>
      </c>
      <c r="N239" s="22">
        <v>44225.5</v>
      </c>
      <c r="O239">
        <f t="shared" si="14"/>
        <v>12</v>
      </c>
      <c r="P239" s="3">
        <f t="shared" si="15"/>
        <v>1900.08</v>
      </c>
    </row>
    <row r="240" spans="1:16" x14ac:dyDescent="0.35">
      <c r="A240" t="s">
        <v>244</v>
      </c>
      <c r="B240" s="21" t="s">
        <v>98</v>
      </c>
      <c r="C240" s="22">
        <v>44225</v>
      </c>
      <c r="D240" t="s">
        <v>90</v>
      </c>
      <c r="E240" t="s">
        <v>91</v>
      </c>
      <c r="F240" s="21" t="s">
        <v>89</v>
      </c>
      <c r="G240" s="3">
        <v>259.59999999999997</v>
      </c>
      <c r="H240" s="22">
        <v>44207</v>
      </c>
      <c r="I240" s="23">
        <v>44220</v>
      </c>
      <c r="J240">
        <f t="shared" si="12"/>
        <v>14</v>
      </c>
      <c r="K240" s="2">
        <f t="shared" si="13"/>
        <v>44213.5</v>
      </c>
      <c r="L240" s="22">
        <v>44225.5</v>
      </c>
      <c r="M240" s="22">
        <v>44228.5</v>
      </c>
      <c r="N240" s="22">
        <v>44225.5</v>
      </c>
      <c r="O240">
        <f t="shared" si="14"/>
        <v>12</v>
      </c>
      <c r="P240" s="3">
        <f t="shared" si="15"/>
        <v>3115.2</v>
      </c>
    </row>
    <row r="241" spans="1:16" x14ac:dyDescent="0.35">
      <c r="A241" t="s">
        <v>244</v>
      </c>
      <c r="B241" s="21" t="s">
        <v>98</v>
      </c>
      <c r="C241" s="22">
        <v>44225</v>
      </c>
      <c r="D241" t="s">
        <v>92</v>
      </c>
      <c r="E241" t="s">
        <v>93</v>
      </c>
      <c r="F241" s="21" t="s">
        <v>89</v>
      </c>
      <c r="G241" s="3">
        <v>259.59999999999997</v>
      </c>
      <c r="H241" s="22">
        <v>44207</v>
      </c>
      <c r="I241" s="23">
        <v>44220</v>
      </c>
      <c r="J241">
        <f t="shared" si="12"/>
        <v>14</v>
      </c>
      <c r="K241" s="2">
        <f t="shared" si="13"/>
        <v>44213.5</v>
      </c>
      <c r="L241" s="22">
        <v>44225.5</v>
      </c>
      <c r="M241" s="22">
        <v>44228.5</v>
      </c>
      <c r="N241" s="22">
        <v>44225.5</v>
      </c>
      <c r="O241">
        <f t="shared" si="14"/>
        <v>12</v>
      </c>
      <c r="P241" s="3">
        <f t="shared" si="15"/>
        <v>3115.2</v>
      </c>
    </row>
    <row r="242" spans="1:16" x14ac:dyDescent="0.35">
      <c r="A242" t="s">
        <v>244</v>
      </c>
      <c r="B242" s="21" t="s">
        <v>98</v>
      </c>
      <c r="C242" s="22">
        <v>44225</v>
      </c>
      <c r="D242" t="s">
        <v>94</v>
      </c>
      <c r="E242" t="s">
        <v>95</v>
      </c>
      <c r="F242" s="21" t="s">
        <v>89</v>
      </c>
      <c r="G242" s="3">
        <v>1110.02</v>
      </c>
      <c r="H242" s="22">
        <v>44207</v>
      </c>
      <c r="I242" s="23">
        <v>44220</v>
      </c>
      <c r="J242">
        <f t="shared" si="12"/>
        <v>14</v>
      </c>
      <c r="K242" s="2">
        <f t="shared" si="13"/>
        <v>44213.5</v>
      </c>
      <c r="L242" s="22">
        <v>44225.5</v>
      </c>
      <c r="M242" s="22">
        <v>44228.5</v>
      </c>
      <c r="N242" s="22">
        <v>44225.5</v>
      </c>
      <c r="O242">
        <f t="shared" si="14"/>
        <v>12</v>
      </c>
      <c r="P242" s="3">
        <f t="shared" si="15"/>
        <v>13320.24</v>
      </c>
    </row>
    <row r="243" spans="1:16" x14ac:dyDescent="0.35">
      <c r="A243" t="s">
        <v>244</v>
      </c>
      <c r="B243" s="21" t="s">
        <v>98</v>
      </c>
      <c r="C243" s="22">
        <v>44225</v>
      </c>
      <c r="D243" t="s">
        <v>96</v>
      </c>
      <c r="E243" t="s">
        <v>97</v>
      </c>
      <c r="F243" s="21" t="s">
        <v>89</v>
      </c>
      <c r="G243" s="3">
        <v>1110.02</v>
      </c>
      <c r="H243" s="22">
        <v>44207</v>
      </c>
      <c r="I243" s="23">
        <v>44220</v>
      </c>
      <c r="J243">
        <f t="shared" si="12"/>
        <v>14</v>
      </c>
      <c r="K243" s="2">
        <f t="shared" si="13"/>
        <v>44213.5</v>
      </c>
      <c r="L243" s="22">
        <v>44225.5</v>
      </c>
      <c r="M243" s="22">
        <v>44228.5</v>
      </c>
      <c r="N243" s="22">
        <v>44225.5</v>
      </c>
      <c r="O243">
        <f t="shared" si="14"/>
        <v>12</v>
      </c>
      <c r="P243" s="3">
        <f t="shared" si="15"/>
        <v>13320.24</v>
      </c>
    </row>
    <row r="244" spans="1:16" x14ac:dyDescent="0.35">
      <c r="A244" t="s">
        <v>244</v>
      </c>
      <c r="B244" s="21" t="s">
        <v>98</v>
      </c>
      <c r="C244" s="22">
        <v>44225</v>
      </c>
      <c r="D244" t="s">
        <v>107</v>
      </c>
      <c r="E244" t="s">
        <v>108</v>
      </c>
      <c r="F244" s="21" t="s">
        <v>142</v>
      </c>
      <c r="G244" s="3">
        <v>64.239999999999995</v>
      </c>
      <c r="H244" s="22">
        <v>44207</v>
      </c>
      <c r="I244" s="23">
        <v>44220</v>
      </c>
      <c r="J244">
        <f t="shared" si="12"/>
        <v>14</v>
      </c>
      <c r="K244" s="2">
        <f t="shared" si="13"/>
        <v>44213.5</v>
      </c>
      <c r="L244" s="22">
        <v>44225.5</v>
      </c>
      <c r="M244" s="22">
        <v>44228.5</v>
      </c>
      <c r="N244" s="22">
        <v>44225.5</v>
      </c>
      <c r="O244">
        <f t="shared" si="14"/>
        <v>12</v>
      </c>
      <c r="P244" s="3">
        <f t="shared" si="15"/>
        <v>770.87999999999988</v>
      </c>
    </row>
    <row r="245" spans="1:16" x14ac:dyDescent="0.35">
      <c r="A245" t="s">
        <v>244</v>
      </c>
      <c r="B245" s="21" t="s">
        <v>98</v>
      </c>
      <c r="C245" s="22">
        <v>44225</v>
      </c>
      <c r="D245" t="s">
        <v>87</v>
      </c>
      <c r="E245" t="s">
        <v>88</v>
      </c>
      <c r="F245" s="21" t="s">
        <v>89</v>
      </c>
      <c r="G245" s="3">
        <v>80.91</v>
      </c>
      <c r="H245" s="22">
        <v>44207</v>
      </c>
      <c r="I245" s="23">
        <v>44220</v>
      </c>
      <c r="J245">
        <f t="shared" si="12"/>
        <v>14</v>
      </c>
      <c r="K245" s="2">
        <f t="shared" si="13"/>
        <v>44213.5</v>
      </c>
      <c r="L245" s="22">
        <v>44225.5</v>
      </c>
      <c r="M245" s="22">
        <v>44228.5</v>
      </c>
      <c r="N245" s="22">
        <v>44225.5</v>
      </c>
      <c r="O245">
        <f t="shared" si="14"/>
        <v>12</v>
      </c>
      <c r="P245" s="3">
        <f t="shared" si="15"/>
        <v>970.92</v>
      </c>
    </row>
    <row r="246" spans="1:16" x14ac:dyDescent="0.35">
      <c r="A246" t="s">
        <v>244</v>
      </c>
      <c r="B246" s="21" t="s">
        <v>98</v>
      </c>
      <c r="C246" s="22">
        <v>44225</v>
      </c>
      <c r="D246" t="s">
        <v>90</v>
      </c>
      <c r="E246" t="s">
        <v>91</v>
      </c>
      <c r="F246" s="21" t="s">
        <v>89</v>
      </c>
      <c r="G246" s="3">
        <v>25.520000000000003</v>
      </c>
      <c r="H246" s="22">
        <v>44207</v>
      </c>
      <c r="I246" s="23">
        <v>44220</v>
      </c>
      <c r="J246">
        <f t="shared" si="12"/>
        <v>14</v>
      </c>
      <c r="K246" s="2">
        <f t="shared" si="13"/>
        <v>44213.5</v>
      </c>
      <c r="L246" s="22">
        <v>44225.5</v>
      </c>
      <c r="M246" s="22">
        <v>44228.5</v>
      </c>
      <c r="N246" s="22">
        <v>44225.5</v>
      </c>
      <c r="O246">
        <f t="shared" si="14"/>
        <v>12</v>
      </c>
      <c r="P246" s="3">
        <f t="shared" si="15"/>
        <v>306.24</v>
      </c>
    </row>
    <row r="247" spans="1:16" x14ac:dyDescent="0.35">
      <c r="A247" t="s">
        <v>244</v>
      </c>
      <c r="B247" s="21" t="s">
        <v>98</v>
      </c>
      <c r="C247" s="22">
        <v>44225</v>
      </c>
      <c r="D247" t="s">
        <v>92</v>
      </c>
      <c r="E247" t="s">
        <v>93</v>
      </c>
      <c r="F247" s="21" t="s">
        <v>89</v>
      </c>
      <c r="G247" s="3">
        <v>25.520000000000003</v>
      </c>
      <c r="H247" s="22">
        <v>44207</v>
      </c>
      <c r="I247" s="23">
        <v>44220</v>
      </c>
      <c r="J247">
        <f t="shared" si="12"/>
        <v>14</v>
      </c>
      <c r="K247" s="2">
        <f t="shared" si="13"/>
        <v>44213.5</v>
      </c>
      <c r="L247" s="22">
        <v>44225.5</v>
      </c>
      <c r="M247" s="22">
        <v>44228.5</v>
      </c>
      <c r="N247" s="22">
        <v>44225.5</v>
      </c>
      <c r="O247">
        <f t="shared" si="14"/>
        <v>12</v>
      </c>
      <c r="P247" s="3">
        <f t="shared" si="15"/>
        <v>306.24</v>
      </c>
    </row>
    <row r="248" spans="1:16" x14ac:dyDescent="0.35">
      <c r="A248" t="s">
        <v>244</v>
      </c>
      <c r="B248" s="21" t="s">
        <v>98</v>
      </c>
      <c r="C248" s="22">
        <v>44225</v>
      </c>
      <c r="D248" t="s">
        <v>94</v>
      </c>
      <c r="E248" t="s">
        <v>95</v>
      </c>
      <c r="F248" s="21" t="s">
        <v>89</v>
      </c>
      <c r="G248" s="3">
        <v>109.16</v>
      </c>
      <c r="H248" s="22">
        <v>44207</v>
      </c>
      <c r="I248" s="23">
        <v>44220</v>
      </c>
      <c r="J248">
        <f t="shared" si="12"/>
        <v>14</v>
      </c>
      <c r="K248" s="2">
        <f t="shared" si="13"/>
        <v>44213.5</v>
      </c>
      <c r="L248" s="22">
        <v>44225.5</v>
      </c>
      <c r="M248" s="22">
        <v>44228.5</v>
      </c>
      <c r="N248" s="22">
        <v>44225.5</v>
      </c>
      <c r="O248">
        <f t="shared" si="14"/>
        <v>12</v>
      </c>
      <c r="P248" s="3">
        <f t="shared" si="15"/>
        <v>1309.92</v>
      </c>
    </row>
    <row r="249" spans="1:16" x14ac:dyDescent="0.35">
      <c r="A249" t="s">
        <v>244</v>
      </c>
      <c r="B249" s="21" t="s">
        <v>98</v>
      </c>
      <c r="C249" s="22">
        <v>44225</v>
      </c>
      <c r="D249" t="s">
        <v>96</v>
      </c>
      <c r="E249" t="s">
        <v>97</v>
      </c>
      <c r="F249" s="21" t="s">
        <v>89</v>
      </c>
      <c r="G249" s="3">
        <v>109.16</v>
      </c>
      <c r="H249" s="22">
        <v>44207</v>
      </c>
      <c r="I249" s="23">
        <v>44220</v>
      </c>
      <c r="J249">
        <f t="shared" si="12"/>
        <v>14</v>
      </c>
      <c r="K249" s="2">
        <f t="shared" si="13"/>
        <v>44213.5</v>
      </c>
      <c r="L249" s="22">
        <v>44225.5</v>
      </c>
      <c r="M249" s="22">
        <v>44228.5</v>
      </c>
      <c r="N249" s="22">
        <v>44225.5</v>
      </c>
      <c r="O249">
        <f t="shared" si="14"/>
        <v>12</v>
      </c>
      <c r="P249" s="3">
        <f t="shared" si="15"/>
        <v>1309.92</v>
      </c>
    </row>
    <row r="250" spans="1:16" x14ac:dyDescent="0.35">
      <c r="A250" t="s">
        <v>244</v>
      </c>
      <c r="B250" s="21" t="s">
        <v>98</v>
      </c>
      <c r="C250" s="22">
        <v>44225</v>
      </c>
      <c r="D250" t="s">
        <v>99</v>
      </c>
      <c r="E250" t="s">
        <v>100</v>
      </c>
      <c r="F250" s="21" t="s">
        <v>101</v>
      </c>
      <c r="G250" s="3">
        <v>30.69</v>
      </c>
      <c r="H250" s="22">
        <v>44207</v>
      </c>
      <c r="I250" s="23">
        <v>44220</v>
      </c>
      <c r="J250">
        <f t="shared" si="12"/>
        <v>14</v>
      </c>
      <c r="K250" s="2">
        <f t="shared" si="13"/>
        <v>44213.5</v>
      </c>
      <c r="L250" s="22">
        <v>44225.5</v>
      </c>
      <c r="M250" s="22">
        <v>44228.5</v>
      </c>
      <c r="N250" s="22">
        <v>44225.5</v>
      </c>
      <c r="O250">
        <f t="shared" si="14"/>
        <v>12</v>
      </c>
      <c r="P250" s="3">
        <f t="shared" si="15"/>
        <v>368.28000000000003</v>
      </c>
    </row>
    <row r="251" spans="1:16" x14ac:dyDescent="0.35">
      <c r="A251" t="s">
        <v>244</v>
      </c>
      <c r="B251" s="21" t="s">
        <v>98</v>
      </c>
      <c r="C251" s="22">
        <v>44225</v>
      </c>
      <c r="D251" t="s">
        <v>87</v>
      </c>
      <c r="E251" t="s">
        <v>88</v>
      </c>
      <c r="F251" s="21" t="s">
        <v>89</v>
      </c>
      <c r="G251" s="3">
        <v>36.68</v>
      </c>
      <c r="H251" s="22">
        <v>44207</v>
      </c>
      <c r="I251" s="23">
        <v>44220</v>
      </c>
      <c r="J251">
        <f t="shared" si="12"/>
        <v>14</v>
      </c>
      <c r="K251" s="2">
        <f t="shared" si="13"/>
        <v>44213.5</v>
      </c>
      <c r="L251" s="22">
        <v>44225.5</v>
      </c>
      <c r="M251" s="22">
        <v>44228.5</v>
      </c>
      <c r="N251" s="22">
        <v>44225.5</v>
      </c>
      <c r="O251">
        <f t="shared" si="14"/>
        <v>12</v>
      </c>
      <c r="P251" s="3">
        <f t="shared" si="15"/>
        <v>440.15999999999997</v>
      </c>
    </row>
    <row r="252" spans="1:16" x14ac:dyDescent="0.35">
      <c r="A252" t="s">
        <v>244</v>
      </c>
      <c r="B252" s="21" t="s">
        <v>98</v>
      </c>
      <c r="C252" s="22">
        <v>44225</v>
      </c>
      <c r="D252" t="s">
        <v>90</v>
      </c>
      <c r="E252" t="s">
        <v>91</v>
      </c>
      <c r="F252" s="21" t="s">
        <v>89</v>
      </c>
      <c r="G252" s="3">
        <v>18.559999999999999</v>
      </c>
      <c r="H252" s="22">
        <v>44207</v>
      </c>
      <c r="I252" s="23">
        <v>44220</v>
      </c>
      <c r="J252">
        <f t="shared" si="12"/>
        <v>14</v>
      </c>
      <c r="K252" s="2">
        <f t="shared" si="13"/>
        <v>44213.5</v>
      </c>
      <c r="L252" s="22">
        <v>44225.5</v>
      </c>
      <c r="M252" s="22">
        <v>44228.5</v>
      </c>
      <c r="N252" s="22">
        <v>44225.5</v>
      </c>
      <c r="O252">
        <f t="shared" si="14"/>
        <v>12</v>
      </c>
      <c r="P252" s="3">
        <f t="shared" si="15"/>
        <v>222.71999999999997</v>
      </c>
    </row>
    <row r="253" spans="1:16" x14ac:dyDescent="0.35">
      <c r="A253" t="s">
        <v>244</v>
      </c>
      <c r="B253" s="21" t="s">
        <v>98</v>
      </c>
      <c r="C253" s="22">
        <v>44225</v>
      </c>
      <c r="D253" t="s">
        <v>92</v>
      </c>
      <c r="E253" t="s">
        <v>93</v>
      </c>
      <c r="F253" s="21" t="s">
        <v>89</v>
      </c>
      <c r="G253" s="3">
        <v>18.559999999999999</v>
      </c>
      <c r="H253" s="22">
        <v>44207</v>
      </c>
      <c r="I253" s="23">
        <v>44220</v>
      </c>
      <c r="J253">
        <f t="shared" si="12"/>
        <v>14</v>
      </c>
      <c r="K253" s="2">
        <f t="shared" si="13"/>
        <v>44213.5</v>
      </c>
      <c r="L253" s="22">
        <v>44225.5</v>
      </c>
      <c r="M253" s="22">
        <v>44228.5</v>
      </c>
      <c r="N253" s="22">
        <v>44225.5</v>
      </c>
      <c r="O253">
        <f t="shared" si="14"/>
        <v>12</v>
      </c>
      <c r="P253" s="3">
        <f t="shared" si="15"/>
        <v>222.71999999999997</v>
      </c>
    </row>
    <row r="254" spans="1:16" x14ac:dyDescent="0.35">
      <c r="A254" t="s">
        <v>244</v>
      </c>
      <c r="B254" s="21" t="s">
        <v>98</v>
      </c>
      <c r="C254" s="22">
        <v>44225</v>
      </c>
      <c r="D254" t="s">
        <v>94</v>
      </c>
      <c r="E254" t="s">
        <v>95</v>
      </c>
      <c r="F254" s="21" t="s">
        <v>89</v>
      </c>
      <c r="G254" s="3">
        <v>79.36</v>
      </c>
      <c r="H254" s="22">
        <v>44207</v>
      </c>
      <c r="I254" s="23">
        <v>44220</v>
      </c>
      <c r="J254">
        <f t="shared" si="12"/>
        <v>14</v>
      </c>
      <c r="K254" s="2">
        <f t="shared" si="13"/>
        <v>44213.5</v>
      </c>
      <c r="L254" s="22">
        <v>44225.5</v>
      </c>
      <c r="M254" s="22">
        <v>44228.5</v>
      </c>
      <c r="N254" s="22">
        <v>44225.5</v>
      </c>
      <c r="O254">
        <f t="shared" si="14"/>
        <v>12</v>
      </c>
      <c r="P254" s="3">
        <f t="shared" si="15"/>
        <v>952.31999999999994</v>
      </c>
    </row>
    <row r="255" spans="1:16" x14ac:dyDescent="0.35">
      <c r="A255" t="s">
        <v>244</v>
      </c>
      <c r="B255" s="21" t="s">
        <v>98</v>
      </c>
      <c r="C255" s="22">
        <v>44225</v>
      </c>
      <c r="D255" t="s">
        <v>96</v>
      </c>
      <c r="E255" t="s">
        <v>97</v>
      </c>
      <c r="F255" s="21" t="s">
        <v>89</v>
      </c>
      <c r="G255" s="3">
        <v>79.36</v>
      </c>
      <c r="H255" s="22">
        <v>44207</v>
      </c>
      <c r="I255" s="23">
        <v>44220</v>
      </c>
      <c r="J255">
        <f t="shared" si="12"/>
        <v>14</v>
      </c>
      <c r="K255" s="2">
        <f t="shared" si="13"/>
        <v>44213.5</v>
      </c>
      <c r="L255" s="22">
        <v>44225.5</v>
      </c>
      <c r="M255" s="22">
        <v>44228.5</v>
      </c>
      <c r="N255" s="22">
        <v>44225.5</v>
      </c>
      <c r="O255">
        <f t="shared" si="14"/>
        <v>12</v>
      </c>
      <c r="P255" s="3">
        <f t="shared" si="15"/>
        <v>952.31999999999994</v>
      </c>
    </row>
    <row r="256" spans="1:16" x14ac:dyDescent="0.35">
      <c r="A256" t="s">
        <v>244</v>
      </c>
      <c r="B256" s="21" t="s">
        <v>98</v>
      </c>
      <c r="C256" s="22">
        <v>44225</v>
      </c>
      <c r="D256" t="s">
        <v>107</v>
      </c>
      <c r="E256" t="s">
        <v>108</v>
      </c>
      <c r="F256" s="21" t="s">
        <v>103</v>
      </c>
      <c r="G256" s="3">
        <v>417.61</v>
      </c>
      <c r="H256" s="22">
        <v>44207</v>
      </c>
      <c r="I256" s="23">
        <v>44220</v>
      </c>
      <c r="J256">
        <f t="shared" si="12"/>
        <v>14</v>
      </c>
      <c r="K256" s="2">
        <f t="shared" si="13"/>
        <v>44213.5</v>
      </c>
      <c r="L256" s="22">
        <v>44225.5</v>
      </c>
      <c r="M256" s="22">
        <v>44228.5</v>
      </c>
      <c r="N256" s="22">
        <v>44225.5</v>
      </c>
      <c r="O256">
        <f t="shared" si="14"/>
        <v>12</v>
      </c>
      <c r="P256" s="3">
        <f t="shared" si="15"/>
        <v>5011.32</v>
      </c>
    </row>
    <row r="257" spans="1:16" x14ac:dyDescent="0.35">
      <c r="A257" t="s">
        <v>244</v>
      </c>
      <c r="B257" s="21" t="s">
        <v>98</v>
      </c>
      <c r="C257" s="22">
        <v>44225</v>
      </c>
      <c r="D257" t="s">
        <v>99</v>
      </c>
      <c r="E257" t="s">
        <v>100</v>
      </c>
      <c r="F257" s="21" t="s">
        <v>103</v>
      </c>
      <c r="G257" s="3">
        <v>476.68999999999994</v>
      </c>
      <c r="H257" s="22">
        <v>44207</v>
      </c>
      <c r="I257" s="23">
        <v>44220</v>
      </c>
      <c r="J257">
        <f t="shared" si="12"/>
        <v>14</v>
      </c>
      <c r="K257" s="2">
        <f t="shared" si="13"/>
        <v>44213.5</v>
      </c>
      <c r="L257" s="22">
        <v>44225.5</v>
      </c>
      <c r="M257" s="22">
        <v>44228.5</v>
      </c>
      <c r="N257" s="22">
        <v>44225.5</v>
      </c>
      <c r="O257">
        <f t="shared" si="14"/>
        <v>12</v>
      </c>
      <c r="P257" s="3">
        <f t="shared" si="15"/>
        <v>5720.2799999999988</v>
      </c>
    </row>
    <row r="258" spans="1:16" x14ac:dyDescent="0.35">
      <c r="A258" t="s">
        <v>244</v>
      </c>
      <c r="B258" s="21" t="s">
        <v>98</v>
      </c>
      <c r="C258" s="22">
        <v>44225</v>
      </c>
      <c r="D258" t="s">
        <v>104</v>
      </c>
      <c r="E258" t="s">
        <v>105</v>
      </c>
      <c r="F258" s="21" t="s">
        <v>106</v>
      </c>
      <c r="G258" s="3">
        <v>169.33999999999997</v>
      </c>
      <c r="H258" s="22">
        <v>44207</v>
      </c>
      <c r="I258" s="23">
        <v>44220</v>
      </c>
      <c r="J258">
        <f t="shared" si="12"/>
        <v>14</v>
      </c>
      <c r="K258" s="2">
        <f t="shared" si="13"/>
        <v>44213.5</v>
      </c>
      <c r="L258" s="22">
        <v>44225.5</v>
      </c>
      <c r="M258" s="22">
        <v>44228.5</v>
      </c>
      <c r="N258" s="22">
        <v>44225.5</v>
      </c>
      <c r="O258">
        <f t="shared" si="14"/>
        <v>12</v>
      </c>
      <c r="P258" s="3">
        <f t="shared" si="15"/>
        <v>2032.0799999999997</v>
      </c>
    </row>
    <row r="259" spans="1:16" x14ac:dyDescent="0.35">
      <c r="A259" t="s">
        <v>244</v>
      </c>
      <c r="B259" s="21" t="s">
        <v>98</v>
      </c>
      <c r="C259" s="22">
        <v>44225</v>
      </c>
      <c r="D259" t="s">
        <v>87</v>
      </c>
      <c r="E259" t="s">
        <v>88</v>
      </c>
      <c r="F259" s="21" t="s">
        <v>89</v>
      </c>
      <c r="G259" s="3">
        <v>431824.0500000001</v>
      </c>
      <c r="H259" s="22">
        <v>44207</v>
      </c>
      <c r="I259" s="23">
        <v>44220</v>
      </c>
      <c r="J259">
        <f t="shared" si="12"/>
        <v>14</v>
      </c>
      <c r="K259" s="2">
        <f t="shared" si="13"/>
        <v>44213.5</v>
      </c>
      <c r="L259" s="22">
        <v>44225.5</v>
      </c>
      <c r="M259" s="22">
        <v>44228.5</v>
      </c>
      <c r="N259" s="22">
        <v>44225.5</v>
      </c>
      <c r="O259">
        <f t="shared" si="14"/>
        <v>12</v>
      </c>
      <c r="P259" s="3">
        <f t="shared" si="15"/>
        <v>5181888.6000000015</v>
      </c>
    </row>
    <row r="260" spans="1:16" x14ac:dyDescent="0.35">
      <c r="A260" t="s">
        <v>244</v>
      </c>
      <c r="B260" s="21" t="s">
        <v>98</v>
      </c>
      <c r="C260" s="22">
        <v>44225</v>
      </c>
      <c r="D260" t="s">
        <v>90</v>
      </c>
      <c r="E260" t="s">
        <v>91</v>
      </c>
      <c r="F260" s="21" t="s">
        <v>89</v>
      </c>
      <c r="G260" s="3">
        <v>65108.86000000011</v>
      </c>
      <c r="H260" s="22">
        <v>44207</v>
      </c>
      <c r="I260" s="23">
        <v>44220</v>
      </c>
      <c r="J260">
        <f t="shared" si="12"/>
        <v>14</v>
      </c>
      <c r="K260" s="2">
        <f t="shared" si="13"/>
        <v>44213.5</v>
      </c>
      <c r="L260" s="22">
        <v>44225.5</v>
      </c>
      <c r="M260" s="22">
        <v>44228.5</v>
      </c>
      <c r="N260" s="22">
        <v>44225.5</v>
      </c>
      <c r="O260">
        <f t="shared" si="14"/>
        <v>12</v>
      </c>
      <c r="P260" s="3">
        <f t="shared" si="15"/>
        <v>781306.32000000135</v>
      </c>
    </row>
    <row r="261" spans="1:16" x14ac:dyDescent="0.35">
      <c r="A261" t="s">
        <v>244</v>
      </c>
      <c r="B261" s="21" t="s">
        <v>98</v>
      </c>
      <c r="C261" s="22">
        <v>44225</v>
      </c>
      <c r="D261" t="s">
        <v>92</v>
      </c>
      <c r="E261" t="s">
        <v>93</v>
      </c>
      <c r="F261" s="21" t="s">
        <v>89</v>
      </c>
      <c r="G261" s="3">
        <v>65108.880000000114</v>
      </c>
      <c r="H261" s="22">
        <v>44207</v>
      </c>
      <c r="I261" s="23">
        <v>44220</v>
      </c>
      <c r="J261">
        <f t="shared" si="12"/>
        <v>14</v>
      </c>
      <c r="K261" s="2">
        <f t="shared" si="13"/>
        <v>44213.5</v>
      </c>
      <c r="L261" s="22">
        <v>44225.5</v>
      </c>
      <c r="M261" s="22">
        <v>44228.5</v>
      </c>
      <c r="N261" s="22">
        <v>44225.5</v>
      </c>
      <c r="O261">
        <f t="shared" si="14"/>
        <v>12</v>
      </c>
      <c r="P261" s="3">
        <f t="shared" si="15"/>
        <v>781306.56000000134</v>
      </c>
    </row>
    <row r="262" spans="1:16" x14ac:dyDescent="0.35">
      <c r="A262" t="s">
        <v>244</v>
      </c>
      <c r="B262" s="21" t="s">
        <v>98</v>
      </c>
      <c r="C262" s="22">
        <v>44225</v>
      </c>
      <c r="D262" t="s">
        <v>94</v>
      </c>
      <c r="E262" t="s">
        <v>95</v>
      </c>
      <c r="F262" s="21" t="s">
        <v>89</v>
      </c>
      <c r="G262" s="3">
        <v>278397.01000000042</v>
      </c>
      <c r="H262" s="22">
        <v>44207</v>
      </c>
      <c r="I262" s="23">
        <v>44220</v>
      </c>
      <c r="J262">
        <f t="shared" si="12"/>
        <v>14</v>
      </c>
      <c r="K262" s="2">
        <f t="shared" si="13"/>
        <v>44213.5</v>
      </c>
      <c r="L262" s="22">
        <v>44225.5</v>
      </c>
      <c r="M262" s="22">
        <v>44228.5</v>
      </c>
      <c r="N262" s="22">
        <v>44225.5</v>
      </c>
      <c r="O262">
        <f t="shared" si="14"/>
        <v>12</v>
      </c>
      <c r="P262" s="3">
        <f t="shared" si="15"/>
        <v>3340764.1200000048</v>
      </c>
    </row>
    <row r="263" spans="1:16" x14ac:dyDescent="0.35">
      <c r="A263" t="s">
        <v>244</v>
      </c>
      <c r="B263" s="21" t="s">
        <v>98</v>
      </c>
      <c r="C263" s="22">
        <v>44225</v>
      </c>
      <c r="D263" t="s">
        <v>96</v>
      </c>
      <c r="E263" t="s">
        <v>97</v>
      </c>
      <c r="F263" s="21" t="s">
        <v>89</v>
      </c>
      <c r="G263" s="3">
        <v>278397.09000000043</v>
      </c>
      <c r="H263" s="22">
        <v>44207</v>
      </c>
      <c r="I263" s="23">
        <v>44220</v>
      </c>
      <c r="J263">
        <f t="shared" si="12"/>
        <v>14</v>
      </c>
      <c r="K263" s="2">
        <f t="shared" si="13"/>
        <v>44213.5</v>
      </c>
      <c r="L263" s="22">
        <v>44225.5</v>
      </c>
      <c r="M263" s="22">
        <v>44228.5</v>
      </c>
      <c r="N263" s="22">
        <v>44225.5</v>
      </c>
      <c r="O263">
        <f t="shared" si="14"/>
        <v>12</v>
      </c>
      <c r="P263" s="3">
        <f t="shared" si="15"/>
        <v>3340765.0800000052</v>
      </c>
    </row>
    <row r="264" spans="1:16" x14ac:dyDescent="0.35">
      <c r="A264" t="s">
        <v>244</v>
      </c>
      <c r="B264" s="21" t="s">
        <v>98</v>
      </c>
      <c r="C264" s="22">
        <v>44225</v>
      </c>
      <c r="D264" t="s">
        <v>107</v>
      </c>
      <c r="E264" t="s">
        <v>108</v>
      </c>
      <c r="F264" s="21" t="s">
        <v>142</v>
      </c>
      <c r="G264" s="3">
        <v>22123.120000000006</v>
      </c>
      <c r="H264" s="22">
        <v>44207</v>
      </c>
      <c r="I264" s="23">
        <v>44220</v>
      </c>
      <c r="J264">
        <f t="shared" si="12"/>
        <v>14</v>
      </c>
      <c r="K264" s="2">
        <f t="shared" si="13"/>
        <v>44213.5</v>
      </c>
      <c r="L264" s="22">
        <v>44225.5</v>
      </c>
      <c r="M264" s="22">
        <v>44228.5</v>
      </c>
      <c r="N264" s="22">
        <v>44225.5</v>
      </c>
      <c r="O264">
        <f t="shared" si="14"/>
        <v>12</v>
      </c>
      <c r="P264" s="3">
        <f t="shared" si="15"/>
        <v>265477.44000000006</v>
      </c>
    </row>
    <row r="265" spans="1:16" x14ac:dyDescent="0.35">
      <c r="A265" t="s">
        <v>244</v>
      </c>
      <c r="B265" s="21" t="s">
        <v>98</v>
      </c>
      <c r="C265" s="22">
        <v>44225</v>
      </c>
      <c r="D265" t="s">
        <v>99</v>
      </c>
      <c r="E265" t="s">
        <v>100</v>
      </c>
      <c r="F265" s="21" t="s">
        <v>142</v>
      </c>
      <c r="G265" s="3">
        <v>5297.06</v>
      </c>
      <c r="H265" s="22">
        <v>44207</v>
      </c>
      <c r="I265" s="23">
        <v>44220</v>
      </c>
      <c r="J265">
        <f t="shared" si="12"/>
        <v>14</v>
      </c>
      <c r="K265" s="2">
        <f t="shared" si="13"/>
        <v>44213.5</v>
      </c>
      <c r="L265" s="22">
        <v>44225.5</v>
      </c>
      <c r="M265" s="22">
        <v>44228.5</v>
      </c>
      <c r="N265" s="22">
        <v>44225.5</v>
      </c>
      <c r="O265">
        <f t="shared" si="14"/>
        <v>12</v>
      </c>
      <c r="P265" s="3">
        <f t="shared" si="15"/>
        <v>63564.72</v>
      </c>
    </row>
    <row r="266" spans="1:16" x14ac:dyDescent="0.35">
      <c r="A266" t="s">
        <v>244</v>
      </c>
      <c r="B266" s="21" t="s">
        <v>98</v>
      </c>
      <c r="C266" s="22">
        <v>44225</v>
      </c>
      <c r="D266" t="s">
        <v>107</v>
      </c>
      <c r="E266" t="s">
        <v>108</v>
      </c>
      <c r="F266" s="21" t="s">
        <v>101</v>
      </c>
      <c r="G266" s="3">
        <v>1675.0900000000001</v>
      </c>
      <c r="H266" s="22">
        <v>44207</v>
      </c>
      <c r="I266" s="23">
        <v>44220</v>
      </c>
      <c r="J266">
        <f t="shared" si="12"/>
        <v>14</v>
      </c>
      <c r="K266" s="2">
        <f t="shared" si="13"/>
        <v>44213.5</v>
      </c>
      <c r="L266" s="22">
        <v>44225.5</v>
      </c>
      <c r="M266" s="22">
        <v>44228.5</v>
      </c>
      <c r="N266" s="22">
        <v>44225.5</v>
      </c>
      <c r="O266">
        <f t="shared" si="14"/>
        <v>12</v>
      </c>
      <c r="P266" s="3">
        <f t="shared" si="15"/>
        <v>20101.080000000002</v>
      </c>
    </row>
    <row r="267" spans="1:16" x14ac:dyDescent="0.35">
      <c r="A267" t="s">
        <v>244</v>
      </c>
      <c r="B267" s="21" t="s">
        <v>98</v>
      </c>
      <c r="C267" s="22">
        <v>44225</v>
      </c>
      <c r="D267" t="s">
        <v>99</v>
      </c>
      <c r="E267" t="s">
        <v>100</v>
      </c>
      <c r="F267" s="21" t="s">
        <v>101</v>
      </c>
      <c r="G267" s="3">
        <v>27840.350000000013</v>
      </c>
      <c r="H267" s="22">
        <v>44207</v>
      </c>
      <c r="I267" s="23">
        <v>44220</v>
      </c>
      <c r="J267">
        <f t="shared" ref="J267:J330" si="16">I267-H267+1</f>
        <v>14</v>
      </c>
      <c r="K267" s="2">
        <f t="shared" ref="K267:K330" si="17">(H267+I267)/2</f>
        <v>44213.5</v>
      </c>
      <c r="L267" s="22">
        <v>44225.5</v>
      </c>
      <c r="M267" s="22">
        <v>44228.5</v>
      </c>
      <c r="N267" s="22">
        <v>44225.5</v>
      </c>
      <c r="O267">
        <f t="shared" ref="O267:O330" si="18">N267-K267</f>
        <v>12</v>
      </c>
      <c r="P267" s="3">
        <f t="shared" ref="P267:P330" si="19">O267*G267</f>
        <v>334084.20000000019</v>
      </c>
    </row>
    <row r="268" spans="1:16" x14ac:dyDescent="0.35">
      <c r="A268" t="s">
        <v>244</v>
      </c>
      <c r="B268" s="21" t="s">
        <v>98</v>
      </c>
      <c r="C268" s="22">
        <v>44225</v>
      </c>
      <c r="D268" t="s">
        <v>99</v>
      </c>
      <c r="E268" t="s">
        <v>100</v>
      </c>
      <c r="F268" s="21" t="s">
        <v>102</v>
      </c>
      <c r="G268" s="3">
        <v>20533.600000000002</v>
      </c>
      <c r="H268" s="22">
        <v>44207</v>
      </c>
      <c r="I268" s="23">
        <v>44220</v>
      </c>
      <c r="J268">
        <f t="shared" si="16"/>
        <v>14</v>
      </c>
      <c r="K268" s="2">
        <f t="shared" si="17"/>
        <v>44213.5</v>
      </c>
      <c r="L268" s="22">
        <v>44225.5</v>
      </c>
      <c r="M268" s="22">
        <v>44228.5</v>
      </c>
      <c r="N268" s="22">
        <v>44225.5</v>
      </c>
      <c r="O268">
        <f t="shared" si="18"/>
        <v>12</v>
      </c>
      <c r="P268" s="3">
        <f t="shared" si="19"/>
        <v>246403.20000000001</v>
      </c>
    </row>
    <row r="269" spans="1:16" x14ac:dyDescent="0.35">
      <c r="A269" t="s">
        <v>244</v>
      </c>
      <c r="B269" s="21" t="s">
        <v>98</v>
      </c>
      <c r="C269" s="22">
        <v>44225</v>
      </c>
      <c r="D269" t="s">
        <v>110</v>
      </c>
      <c r="E269" t="s">
        <v>111</v>
      </c>
      <c r="F269" s="21" t="s">
        <v>112</v>
      </c>
      <c r="G269" s="3">
        <v>16.439999999999998</v>
      </c>
      <c r="H269" s="22">
        <v>44207</v>
      </c>
      <c r="I269" s="23">
        <v>44220</v>
      </c>
      <c r="J269">
        <f t="shared" si="16"/>
        <v>14</v>
      </c>
      <c r="K269" s="2">
        <f t="shared" si="17"/>
        <v>44213.5</v>
      </c>
      <c r="L269" s="22">
        <v>44225.5</v>
      </c>
      <c r="M269" s="22">
        <v>44230.5</v>
      </c>
      <c r="N269" s="22">
        <v>44229.5</v>
      </c>
      <c r="O269">
        <f t="shared" si="18"/>
        <v>16</v>
      </c>
      <c r="P269" s="3">
        <f t="shared" si="19"/>
        <v>263.03999999999996</v>
      </c>
    </row>
    <row r="270" spans="1:16" x14ac:dyDescent="0.35">
      <c r="A270" t="s">
        <v>244</v>
      </c>
      <c r="B270" s="21" t="s">
        <v>98</v>
      </c>
      <c r="C270" s="22">
        <v>44225</v>
      </c>
      <c r="D270" t="s">
        <v>99</v>
      </c>
      <c r="E270" t="s">
        <v>100</v>
      </c>
      <c r="F270" s="21" t="s">
        <v>109</v>
      </c>
      <c r="G270" s="3">
        <v>11</v>
      </c>
      <c r="H270" s="22">
        <v>44207</v>
      </c>
      <c r="I270" s="23">
        <v>44220</v>
      </c>
      <c r="J270">
        <f t="shared" si="16"/>
        <v>14</v>
      </c>
      <c r="K270" s="2">
        <f t="shared" si="17"/>
        <v>44213.5</v>
      </c>
      <c r="L270" s="22">
        <v>44225.5</v>
      </c>
      <c r="M270" s="22">
        <v>44230.5</v>
      </c>
      <c r="N270" s="22">
        <v>44229.5</v>
      </c>
      <c r="O270">
        <f t="shared" si="18"/>
        <v>16</v>
      </c>
      <c r="P270" s="3">
        <f t="shared" si="19"/>
        <v>176</v>
      </c>
    </row>
    <row r="271" spans="1:16" x14ac:dyDescent="0.35">
      <c r="A271" t="s">
        <v>244</v>
      </c>
      <c r="B271" s="21" t="s">
        <v>98</v>
      </c>
      <c r="C271" s="22">
        <v>44225</v>
      </c>
      <c r="D271" t="s">
        <v>110</v>
      </c>
      <c r="E271" t="s">
        <v>111</v>
      </c>
      <c r="F271" s="21" t="s">
        <v>112</v>
      </c>
      <c r="G271" s="3">
        <v>26.87</v>
      </c>
      <c r="H271" s="22">
        <v>44207</v>
      </c>
      <c r="I271" s="23">
        <v>44220</v>
      </c>
      <c r="J271">
        <f t="shared" si="16"/>
        <v>14</v>
      </c>
      <c r="K271" s="2">
        <f t="shared" si="17"/>
        <v>44213.5</v>
      </c>
      <c r="L271" s="22">
        <v>44225.5</v>
      </c>
      <c r="M271" s="22">
        <v>44230.5</v>
      </c>
      <c r="N271" s="22">
        <v>44229.5</v>
      </c>
      <c r="O271">
        <f t="shared" si="18"/>
        <v>16</v>
      </c>
      <c r="P271" s="3">
        <f t="shared" si="19"/>
        <v>429.92</v>
      </c>
    </row>
    <row r="272" spans="1:16" x14ac:dyDescent="0.35">
      <c r="A272" t="s">
        <v>244</v>
      </c>
      <c r="B272" s="21" t="s">
        <v>98</v>
      </c>
      <c r="C272" s="22">
        <v>44225</v>
      </c>
      <c r="D272" t="s">
        <v>110</v>
      </c>
      <c r="E272" t="s">
        <v>111</v>
      </c>
      <c r="F272" s="21" t="s">
        <v>112</v>
      </c>
      <c r="G272" s="3">
        <v>31.689999999999998</v>
      </c>
      <c r="H272" s="22">
        <v>44207</v>
      </c>
      <c r="I272" s="23">
        <v>44220</v>
      </c>
      <c r="J272">
        <f t="shared" si="16"/>
        <v>14</v>
      </c>
      <c r="K272" s="2">
        <f t="shared" si="17"/>
        <v>44213.5</v>
      </c>
      <c r="L272" s="22">
        <v>44225.5</v>
      </c>
      <c r="M272" s="22">
        <v>44230.5</v>
      </c>
      <c r="N272" s="22">
        <v>44229.5</v>
      </c>
      <c r="O272">
        <f t="shared" si="18"/>
        <v>16</v>
      </c>
      <c r="P272" s="3">
        <f t="shared" si="19"/>
        <v>507.03999999999996</v>
      </c>
    </row>
    <row r="273" spans="1:16" x14ac:dyDescent="0.35">
      <c r="A273" t="s">
        <v>244</v>
      </c>
      <c r="B273" s="21" t="s">
        <v>98</v>
      </c>
      <c r="C273" s="22">
        <v>44225</v>
      </c>
      <c r="D273" t="s">
        <v>114</v>
      </c>
      <c r="E273" t="s">
        <v>115</v>
      </c>
      <c r="F273" s="21" t="s">
        <v>120</v>
      </c>
      <c r="G273" s="3">
        <v>9.2899999999999991</v>
      </c>
      <c r="H273" s="22">
        <v>44207</v>
      </c>
      <c r="I273" s="23">
        <v>44220</v>
      </c>
      <c r="J273">
        <f t="shared" si="16"/>
        <v>14</v>
      </c>
      <c r="K273" s="2">
        <f t="shared" si="17"/>
        <v>44213.5</v>
      </c>
      <c r="L273" s="22">
        <v>44225.5</v>
      </c>
      <c r="M273" s="22">
        <v>44230.5</v>
      </c>
      <c r="N273" s="22">
        <v>44229.5</v>
      </c>
      <c r="O273">
        <f t="shared" si="18"/>
        <v>16</v>
      </c>
      <c r="P273" s="3">
        <f t="shared" si="19"/>
        <v>148.63999999999999</v>
      </c>
    </row>
    <row r="274" spans="1:16" x14ac:dyDescent="0.35">
      <c r="A274" t="s">
        <v>244</v>
      </c>
      <c r="B274" s="21" t="s">
        <v>98</v>
      </c>
      <c r="C274" s="22">
        <v>44225</v>
      </c>
      <c r="D274" t="s">
        <v>110</v>
      </c>
      <c r="E274" t="s">
        <v>111</v>
      </c>
      <c r="F274" s="21" t="s">
        <v>113</v>
      </c>
      <c r="G274" s="3">
        <v>0.18</v>
      </c>
      <c r="H274" s="22">
        <v>44207</v>
      </c>
      <c r="I274" s="23">
        <v>44220</v>
      </c>
      <c r="J274">
        <f t="shared" si="16"/>
        <v>14</v>
      </c>
      <c r="K274" s="2">
        <f t="shared" si="17"/>
        <v>44213.5</v>
      </c>
      <c r="L274" s="22">
        <v>44225.5</v>
      </c>
      <c r="M274" s="22">
        <v>44230.5</v>
      </c>
      <c r="N274" s="22">
        <v>44229.5</v>
      </c>
      <c r="O274">
        <f t="shared" si="18"/>
        <v>16</v>
      </c>
      <c r="P274" s="3">
        <f t="shared" si="19"/>
        <v>2.88</v>
      </c>
    </row>
    <row r="275" spans="1:16" x14ac:dyDescent="0.35">
      <c r="A275" t="s">
        <v>244</v>
      </c>
      <c r="B275" s="21" t="s">
        <v>98</v>
      </c>
      <c r="C275" s="22">
        <v>44225</v>
      </c>
      <c r="D275" t="s">
        <v>114</v>
      </c>
      <c r="E275" t="s">
        <v>115</v>
      </c>
      <c r="F275" s="21" t="s">
        <v>112</v>
      </c>
      <c r="G275" s="3">
        <v>863.42</v>
      </c>
      <c r="H275" s="22">
        <v>44207</v>
      </c>
      <c r="I275" s="23">
        <v>44220</v>
      </c>
      <c r="J275">
        <f t="shared" si="16"/>
        <v>14</v>
      </c>
      <c r="K275" s="2">
        <f t="shared" si="17"/>
        <v>44213.5</v>
      </c>
      <c r="L275" s="22">
        <v>44225.5</v>
      </c>
      <c r="M275" s="22">
        <v>44230.5</v>
      </c>
      <c r="N275" s="22">
        <v>44229.5</v>
      </c>
      <c r="O275">
        <f t="shared" si="18"/>
        <v>16</v>
      </c>
      <c r="P275" s="3">
        <f t="shared" si="19"/>
        <v>13814.72</v>
      </c>
    </row>
    <row r="276" spans="1:16" x14ac:dyDescent="0.35">
      <c r="A276" t="s">
        <v>244</v>
      </c>
      <c r="B276" s="21" t="s">
        <v>98</v>
      </c>
      <c r="C276" s="22">
        <v>44225</v>
      </c>
      <c r="D276" t="s">
        <v>110</v>
      </c>
      <c r="E276" t="s">
        <v>111</v>
      </c>
      <c r="F276" s="21" t="s">
        <v>112</v>
      </c>
      <c r="G276" s="3">
        <v>13910.079999999994</v>
      </c>
      <c r="H276" s="22">
        <v>44207</v>
      </c>
      <c r="I276" s="23">
        <v>44220</v>
      </c>
      <c r="J276">
        <f t="shared" si="16"/>
        <v>14</v>
      </c>
      <c r="K276" s="2">
        <f t="shared" si="17"/>
        <v>44213.5</v>
      </c>
      <c r="L276" s="22">
        <v>44225.5</v>
      </c>
      <c r="M276" s="22">
        <v>44230.5</v>
      </c>
      <c r="N276" s="22">
        <v>44229.5</v>
      </c>
      <c r="O276">
        <f t="shared" si="18"/>
        <v>16</v>
      </c>
      <c r="P276" s="3">
        <f t="shared" si="19"/>
        <v>222561.27999999991</v>
      </c>
    </row>
    <row r="277" spans="1:16" x14ac:dyDescent="0.35">
      <c r="A277" t="s">
        <v>244</v>
      </c>
      <c r="B277" s="21" t="s">
        <v>98</v>
      </c>
      <c r="C277" s="22">
        <v>44225</v>
      </c>
      <c r="D277" t="s">
        <v>110</v>
      </c>
      <c r="E277" t="s">
        <v>111</v>
      </c>
      <c r="F277" s="21" t="s">
        <v>116</v>
      </c>
      <c r="G277" s="3">
        <v>99.460000000000008</v>
      </c>
      <c r="H277" s="22">
        <v>44207</v>
      </c>
      <c r="I277" s="23">
        <v>44220</v>
      </c>
      <c r="J277">
        <f t="shared" si="16"/>
        <v>14</v>
      </c>
      <c r="K277" s="2">
        <f t="shared" si="17"/>
        <v>44213.5</v>
      </c>
      <c r="L277" s="22">
        <v>44225.5</v>
      </c>
      <c r="M277" s="22">
        <v>44230.5</v>
      </c>
      <c r="N277" s="22">
        <v>44229.5</v>
      </c>
      <c r="O277">
        <f t="shared" si="18"/>
        <v>16</v>
      </c>
      <c r="P277" s="3">
        <f t="shared" si="19"/>
        <v>1591.3600000000001</v>
      </c>
    </row>
    <row r="278" spans="1:16" x14ac:dyDescent="0.35">
      <c r="A278" t="s">
        <v>244</v>
      </c>
      <c r="B278" s="21" t="s">
        <v>98</v>
      </c>
      <c r="C278" s="22">
        <v>44225</v>
      </c>
      <c r="D278" t="s">
        <v>110</v>
      </c>
      <c r="E278" t="s">
        <v>111</v>
      </c>
      <c r="F278" s="21" t="s">
        <v>118</v>
      </c>
      <c r="G278" s="3">
        <v>24.520000000000003</v>
      </c>
      <c r="H278" s="22">
        <v>44207</v>
      </c>
      <c r="I278" s="23">
        <v>44220</v>
      </c>
      <c r="J278">
        <f t="shared" si="16"/>
        <v>14</v>
      </c>
      <c r="K278" s="2">
        <f t="shared" si="17"/>
        <v>44213.5</v>
      </c>
      <c r="L278" s="22">
        <v>44225.5</v>
      </c>
      <c r="M278" s="22">
        <v>44230.5</v>
      </c>
      <c r="N278" s="22">
        <v>44229.5</v>
      </c>
      <c r="O278">
        <f t="shared" si="18"/>
        <v>16</v>
      </c>
      <c r="P278" s="3">
        <f t="shared" si="19"/>
        <v>392.32000000000005</v>
      </c>
    </row>
    <row r="279" spans="1:16" x14ac:dyDescent="0.35">
      <c r="A279" t="s">
        <v>244</v>
      </c>
      <c r="B279" s="21" t="s">
        <v>98</v>
      </c>
      <c r="C279" s="22">
        <v>44225</v>
      </c>
      <c r="D279" t="s">
        <v>114</v>
      </c>
      <c r="E279" t="s">
        <v>115</v>
      </c>
      <c r="F279" s="21" t="s">
        <v>119</v>
      </c>
      <c r="G279" s="3">
        <v>38.089999999999996</v>
      </c>
      <c r="H279" s="22">
        <v>44207</v>
      </c>
      <c r="I279" s="23">
        <v>44220</v>
      </c>
      <c r="J279">
        <f t="shared" si="16"/>
        <v>14</v>
      </c>
      <c r="K279" s="2">
        <f t="shared" si="17"/>
        <v>44213.5</v>
      </c>
      <c r="L279" s="22">
        <v>44225.5</v>
      </c>
      <c r="M279" s="22">
        <v>44230.5</v>
      </c>
      <c r="N279" s="22">
        <v>44229.5</v>
      </c>
      <c r="O279">
        <f t="shared" si="18"/>
        <v>16</v>
      </c>
      <c r="P279" s="3">
        <f t="shared" si="19"/>
        <v>609.43999999999994</v>
      </c>
    </row>
    <row r="280" spans="1:16" x14ac:dyDescent="0.35">
      <c r="A280" t="s">
        <v>244</v>
      </c>
      <c r="B280" s="21" t="s">
        <v>98</v>
      </c>
      <c r="C280" s="22">
        <v>44225</v>
      </c>
      <c r="D280" t="s">
        <v>110</v>
      </c>
      <c r="E280" t="s">
        <v>111</v>
      </c>
      <c r="F280" s="21" t="s">
        <v>119</v>
      </c>
      <c r="G280" s="3">
        <v>193.57</v>
      </c>
      <c r="H280" s="22">
        <v>44207</v>
      </c>
      <c r="I280" s="23">
        <v>44220</v>
      </c>
      <c r="J280">
        <f t="shared" si="16"/>
        <v>14</v>
      </c>
      <c r="K280" s="2">
        <f t="shared" si="17"/>
        <v>44213.5</v>
      </c>
      <c r="L280" s="22">
        <v>44225.5</v>
      </c>
      <c r="M280" s="22">
        <v>44230.5</v>
      </c>
      <c r="N280" s="22">
        <v>44229.5</v>
      </c>
      <c r="O280">
        <f t="shared" si="18"/>
        <v>16</v>
      </c>
      <c r="P280" s="3">
        <f t="shared" si="19"/>
        <v>3097.12</v>
      </c>
    </row>
    <row r="281" spans="1:16" x14ac:dyDescent="0.35">
      <c r="A281" t="s">
        <v>244</v>
      </c>
      <c r="B281" s="21" t="s">
        <v>98</v>
      </c>
      <c r="C281" s="22">
        <v>44225</v>
      </c>
      <c r="D281" t="s">
        <v>114</v>
      </c>
      <c r="E281" t="s">
        <v>115</v>
      </c>
      <c r="F281" s="21" t="s">
        <v>120</v>
      </c>
      <c r="G281" s="3">
        <v>244.70999999999998</v>
      </c>
      <c r="H281" s="22">
        <v>44207</v>
      </c>
      <c r="I281" s="23">
        <v>44220</v>
      </c>
      <c r="J281">
        <f t="shared" si="16"/>
        <v>14</v>
      </c>
      <c r="K281" s="2">
        <f t="shared" si="17"/>
        <v>44213.5</v>
      </c>
      <c r="L281" s="22">
        <v>44225.5</v>
      </c>
      <c r="M281" s="22">
        <v>44230.5</v>
      </c>
      <c r="N281" s="22">
        <v>44229.5</v>
      </c>
      <c r="O281">
        <f t="shared" si="18"/>
        <v>16</v>
      </c>
      <c r="P281" s="3">
        <f t="shared" si="19"/>
        <v>3915.3599999999997</v>
      </c>
    </row>
    <row r="282" spans="1:16" x14ac:dyDescent="0.35">
      <c r="A282" t="s">
        <v>244</v>
      </c>
      <c r="B282" s="21" t="s">
        <v>98</v>
      </c>
      <c r="C282" s="22">
        <v>44225</v>
      </c>
      <c r="D282" t="s">
        <v>110</v>
      </c>
      <c r="E282" t="s">
        <v>111</v>
      </c>
      <c r="F282" s="21" t="s">
        <v>120</v>
      </c>
      <c r="G282" s="3">
        <v>9.9400000000000013</v>
      </c>
      <c r="H282" s="22">
        <v>44207</v>
      </c>
      <c r="I282" s="23">
        <v>44220</v>
      </c>
      <c r="J282">
        <f t="shared" si="16"/>
        <v>14</v>
      </c>
      <c r="K282" s="2">
        <f t="shared" si="17"/>
        <v>44213.5</v>
      </c>
      <c r="L282" s="22">
        <v>44225.5</v>
      </c>
      <c r="M282" s="22">
        <v>44230.5</v>
      </c>
      <c r="N282" s="22">
        <v>44229.5</v>
      </c>
      <c r="O282">
        <f t="shared" si="18"/>
        <v>16</v>
      </c>
      <c r="P282" s="3">
        <f t="shared" si="19"/>
        <v>159.04000000000002</v>
      </c>
    </row>
    <row r="283" spans="1:16" x14ac:dyDescent="0.35">
      <c r="A283" t="s">
        <v>244</v>
      </c>
      <c r="B283" s="21" t="s">
        <v>98</v>
      </c>
      <c r="C283" s="22">
        <v>44225</v>
      </c>
      <c r="D283" t="s">
        <v>110</v>
      </c>
      <c r="E283" t="s">
        <v>111</v>
      </c>
      <c r="F283" s="21" t="s">
        <v>245</v>
      </c>
      <c r="G283" s="3">
        <v>5.19</v>
      </c>
      <c r="H283" s="22">
        <v>44207</v>
      </c>
      <c r="I283" s="23">
        <v>44220</v>
      </c>
      <c r="J283">
        <f t="shared" si="16"/>
        <v>14</v>
      </c>
      <c r="K283" s="2">
        <f t="shared" si="17"/>
        <v>44213.5</v>
      </c>
      <c r="L283" s="22">
        <v>44225.5</v>
      </c>
      <c r="M283" s="22">
        <v>44230.5</v>
      </c>
      <c r="N283" s="22">
        <v>44229.5</v>
      </c>
      <c r="O283">
        <f t="shared" si="18"/>
        <v>16</v>
      </c>
      <c r="P283" s="3">
        <f t="shared" si="19"/>
        <v>83.04</v>
      </c>
    </row>
    <row r="284" spans="1:16" x14ac:dyDescent="0.35">
      <c r="A284" t="s">
        <v>244</v>
      </c>
      <c r="B284" s="21" t="s">
        <v>98</v>
      </c>
      <c r="C284" s="22">
        <v>44225</v>
      </c>
      <c r="D284" t="s">
        <v>114</v>
      </c>
      <c r="E284" t="s">
        <v>115</v>
      </c>
      <c r="F284" s="21" t="s">
        <v>122</v>
      </c>
      <c r="G284" s="3">
        <v>149.63999999999999</v>
      </c>
      <c r="H284" s="22">
        <v>44207</v>
      </c>
      <c r="I284" s="23">
        <v>44220</v>
      </c>
      <c r="J284">
        <f t="shared" si="16"/>
        <v>14</v>
      </c>
      <c r="K284" s="2">
        <f t="shared" si="17"/>
        <v>44213.5</v>
      </c>
      <c r="L284" s="22">
        <v>44225.5</v>
      </c>
      <c r="M284" s="22">
        <v>44230.5</v>
      </c>
      <c r="N284" s="22">
        <v>44229.5</v>
      </c>
      <c r="O284">
        <f t="shared" si="18"/>
        <v>16</v>
      </c>
      <c r="P284" s="3">
        <f t="shared" si="19"/>
        <v>2394.2399999999998</v>
      </c>
    </row>
    <row r="285" spans="1:16" x14ac:dyDescent="0.35">
      <c r="A285" t="s">
        <v>244</v>
      </c>
      <c r="B285" s="21" t="s">
        <v>98</v>
      </c>
      <c r="C285" s="22">
        <v>44225</v>
      </c>
      <c r="D285" t="s">
        <v>110</v>
      </c>
      <c r="E285" t="s">
        <v>111</v>
      </c>
      <c r="F285" s="21" t="s">
        <v>122</v>
      </c>
      <c r="G285" s="3">
        <v>8.1300000000000008</v>
      </c>
      <c r="H285" s="22">
        <v>44207</v>
      </c>
      <c r="I285" s="23">
        <v>44220</v>
      </c>
      <c r="J285">
        <f t="shared" si="16"/>
        <v>14</v>
      </c>
      <c r="K285" s="2">
        <f t="shared" si="17"/>
        <v>44213.5</v>
      </c>
      <c r="L285" s="22">
        <v>44225.5</v>
      </c>
      <c r="M285" s="22">
        <v>44230.5</v>
      </c>
      <c r="N285" s="22">
        <v>44229.5</v>
      </c>
      <c r="O285">
        <f t="shared" si="18"/>
        <v>16</v>
      </c>
      <c r="P285" s="3">
        <f t="shared" si="19"/>
        <v>130.08000000000001</v>
      </c>
    </row>
    <row r="286" spans="1:16" x14ac:dyDescent="0.35">
      <c r="A286" t="s">
        <v>244</v>
      </c>
      <c r="B286" s="21" t="s">
        <v>98</v>
      </c>
      <c r="C286" s="22">
        <v>44225</v>
      </c>
      <c r="D286" t="s">
        <v>114</v>
      </c>
      <c r="E286" t="s">
        <v>115</v>
      </c>
      <c r="F286" s="21" t="s">
        <v>123</v>
      </c>
      <c r="G286" s="3">
        <v>67.489999999999995</v>
      </c>
      <c r="H286" s="22">
        <v>44207</v>
      </c>
      <c r="I286" s="23">
        <v>44220</v>
      </c>
      <c r="J286">
        <f t="shared" si="16"/>
        <v>14</v>
      </c>
      <c r="K286" s="2">
        <f t="shared" si="17"/>
        <v>44213.5</v>
      </c>
      <c r="L286" s="22">
        <v>44225.5</v>
      </c>
      <c r="M286" s="22">
        <v>44230.5</v>
      </c>
      <c r="N286" s="22">
        <v>44229.5</v>
      </c>
      <c r="O286">
        <f t="shared" si="18"/>
        <v>16</v>
      </c>
      <c r="P286" s="3">
        <f t="shared" si="19"/>
        <v>1079.8399999999999</v>
      </c>
    </row>
    <row r="287" spans="1:16" x14ac:dyDescent="0.35">
      <c r="A287" t="s">
        <v>244</v>
      </c>
      <c r="B287" s="21" t="s">
        <v>98</v>
      </c>
      <c r="C287" s="22">
        <v>44225</v>
      </c>
      <c r="D287" t="s">
        <v>110</v>
      </c>
      <c r="E287" t="s">
        <v>111</v>
      </c>
      <c r="F287" s="21" t="s">
        <v>123</v>
      </c>
      <c r="G287" s="3">
        <v>40.47</v>
      </c>
      <c r="H287" s="22">
        <v>44207</v>
      </c>
      <c r="I287" s="23">
        <v>44220</v>
      </c>
      <c r="J287">
        <f t="shared" si="16"/>
        <v>14</v>
      </c>
      <c r="K287" s="2">
        <f t="shared" si="17"/>
        <v>44213.5</v>
      </c>
      <c r="L287" s="22">
        <v>44225.5</v>
      </c>
      <c r="M287" s="22">
        <v>44230.5</v>
      </c>
      <c r="N287" s="22">
        <v>44229.5</v>
      </c>
      <c r="O287">
        <f t="shared" si="18"/>
        <v>16</v>
      </c>
      <c r="P287" s="3">
        <f t="shared" si="19"/>
        <v>647.52</v>
      </c>
    </row>
    <row r="288" spans="1:16" x14ac:dyDescent="0.35">
      <c r="A288" t="s">
        <v>244</v>
      </c>
      <c r="B288" s="21" t="s">
        <v>98</v>
      </c>
      <c r="C288" s="22">
        <v>44225</v>
      </c>
      <c r="D288" t="s">
        <v>110</v>
      </c>
      <c r="E288" t="s">
        <v>111</v>
      </c>
      <c r="F288" s="21" t="s">
        <v>124</v>
      </c>
      <c r="G288" s="3">
        <v>0.54</v>
      </c>
      <c r="H288" s="22">
        <v>44207</v>
      </c>
      <c r="I288" s="23">
        <v>44220</v>
      </c>
      <c r="J288">
        <f t="shared" si="16"/>
        <v>14</v>
      </c>
      <c r="K288" s="2">
        <f t="shared" si="17"/>
        <v>44213.5</v>
      </c>
      <c r="L288" s="22">
        <v>44225.5</v>
      </c>
      <c r="M288" s="22">
        <v>44230.5</v>
      </c>
      <c r="N288" s="22">
        <v>44229.5</v>
      </c>
      <c r="O288">
        <f t="shared" si="18"/>
        <v>16</v>
      </c>
      <c r="P288" s="3">
        <f t="shared" si="19"/>
        <v>8.64</v>
      </c>
    </row>
    <row r="289" spans="1:16" x14ac:dyDescent="0.35">
      <c r="A289" t="s">
        <v>244</v>
      </c>
      <c r="B289" s="21" t="s">
        <v>98</v>
      </c>
      <c r="C289" s="22">
        <v>44225</v>
      </c>
      <c r="D289" t="s">
        <v>110</v>
      </c>
      <c r="E289" t="s">
        <v>111</v>
      </c>
      <c r="F289" s="21" t="s">
        <v>125</v>
      </c>
      <c r="G289" s="3">
        <v>5.65</v>
      </c>
      <c r="H289" s="22">
        <v>44207</v>
      </c>
      <c r="I289" s="23">
        <v>44220</v>
      </c>
      <c r="J289">
        <f t="shared" si="16"/>
        <v>14</v>
      </c>
      <c r="K289" s="2">
        <f t="shared" si="17"/>
        <v>44213.5</v>
      </c>
      <c r="L289" s="22">
        <v>44225.5</v>
      </c>
      <c r="M289" s="22">
        <v>44230.5</v>
      </c>
      <c r="N289" s="22">
        <v>44229.5</v>
      </c>
      <c r="O289">
        <f t="shared" si="18"/>
        <v>16</v>
      </c>
      <c r="P289" s="3">
        <f t="shared" si="19"/>
        <v>90.4</v>
      </c>
    </row>
    <row r="290" spans="1:16" x14ac:dyDescent="0.35">
      <c r="A290" t="s">
        <v>244</v>
      </c>
      <c r="B290" s="21" t="s">
        <v>98</v>
      </c>
      <c r="C290" s="22">
        <v>44225</v>
      </c>
      <c r="D290" t="s">
        <v>107</v>
      </c>
      <c r="E290" t="s">
        <v>108</v>
      </c>
      <c r="F290" s="21" t="s">
        <v>126</v>
      </c>
      <c r="G290" s="3">
        <v>203.17</v>
      </c>
      <c r="H290" s="22">
        <v>44207</v>
      </c>
      <c r="I290" s="23">
        <v>44220</v>
      </c>
      <c r="J290">
        <f t="shared" si="16"/>
        <v>14</v>
      </c>
      <c r="K290" s="2">
        <f t="shared" si="17"/>
        <v>44213.5</v>
      </c>
      <c r="L290" s="22">
        <v>44225.5</v>
      </c>
      <c r="M290" s="22">
        <v>44230.5</v>
      </c>
      <c r="N290" s="22">
        <v>44229.5</v>
      </c>
      <c r="O290">
        <f t="shared" si="18"/>
        <v>16</v>
      </c>
      <c r="P290" s="3">
        <f t="shared" si="19"/>
        <v>3250.72</v>
      </c>
    </row>
    <row r="291" spans="1:16" x14ac:dyDescent="0.35">
      <c r="A291" t="s">
        <v>244</v>
      </c>
      <c r="B291" s="21" t="s">
        <v>98</v>
      </c>
      <c r="C291" s="22">
        <v>44225</v>
      </c>
      <c r="D291" t="s">
        <v>114</v>
      </c>
      <c r="E291" t="s">
        <v>115</v>
      </c>
      <c r="F291" s="21" t="s">
        <v>127</v>
      </c>
      <c r="G291" s="3">
        <v>189.07999999999998</v>
      </c>
      <c r="H291" s="22">
        <v>44207</v>
      </c>
      <c r="I291" s="23">
        <v>44220</v>
      </c>
      <c r="J291">
        <f t="shared" si="16"/>
        <v>14</v>
      </c>
      <c r="K291" s="2">
        <f t="shared" si="17"/>
        <v>44213.5</v>
      </c>
      <c r="L291" s="22">
        <v>44225.5</v>
      </c>
      <c r="M291" s="22">
        <v>44230.5</v>
      </c>
      <c r="N291" s="22">
        <v>44229.5</v>
      </c>
      <c r="O291">
        <f t="shared" si="18"/>
        <v>16</v>
      </c>
      <c r="P291" s="3">
        <f t="shared" si="19"/>
        <v>3025.2799999999997</v>
      </c>
    </row>
    <row r="292" spans="1:16" x14ac:dyDescent="0.35">
      <c r="A292" t="s">
        <v>244</v>
      </c>
      <c r="B292" s="21" t="s">
        <v>98</v>
      </c>
      <c r="C292" s="22">
        <v>44225</v>
      </c>
      <c r="D292" t="s">
        <v>110</v>
      </c>
      <c r="E292" t="s">
        <v>111</v>
      </c>
      <c r="F292" s="21" t="s">
        <v>127</v>
      </c>
      <c r="G292" s="3">
        <v>299.10000000000002</v>
      </c>
      <c r="H292" s="22">
        <v>44207</v>
      </c>
      <c r="I292" s="23">
        <v>44220</v>
      </c>
      <c r="J292">
        <f t="shared" si="16"/>
        <v>14</v>
      </c>
      <c r="K292" s="2">
        <f t="shared" si="17"/>
        <v>44213.5</v>
      </c>
      <c r="L292" s="22">
        <v>44225.5</v>
      </c>
      <c r="M292" s="22">
        <v>44230.5</v>
      </c>
      <c r="N292" s="22">
        <v>44229.5</v>
      </c>
      <c r="O292">
        <f t="shared" si="18"/>
        <v>16</v>
      </c>
      <c r="P292" s="3">
        <f t="shared" si="19"/>
        <v>4785.6000000000004</v>
      </c>
    </row>
    <row r="293" spans="1:16" x14ac:dyDescent="0.35">
      <c r="A293" t="s">
        <v>244</v>
      </c>
      <c r="B293" s="21" t="s">
        <v>98</v>
      </c>
      <c r="C293" s="22">
        <v>44225</v>
      </c>
      <c r="D293" t="s">
        <v>114</v>
      </c>
      <c r="E293" t="s">
        <v>115</v>
      </c>
      <c r="F293" s="21" t="s">
        <v>128</v>
      </c>
      <c r="G293" s="3">
        <v>26.08</v>
      </c>
      <c r="H293" s="22">
        <v>44207</v>
      </c>
      <c r="I293" s="23">
        <v>44220</v>
      </c>
      <c r="J293">
        <f t="shared" si="16"/>
        <v>14</v>
      </c>
      <c r="K293" s="2">
        <f t="shared" si="17"/>
        <v>44213.5</v>
      </c>
      <c r="L293" s="22">
        <v>44225.5</v>
      </c>
      <c r="M293" s="22">
        <v>44230.5</v>
      </c>
      <c r="N293" s="22">
        <v>44229.5</v>
      </c>
      <c r="O293">
        <f t="shared" si="18"/>
        <v>16</v>
      </c>
      <c r="P293" s="3">
        <f t="shared" si="19"/>
        <v>417.28</v>
      </c>
    </row>
    <row r="294" spans="1:16" x14ac:dyDescent="0.35">
      <c r="A294" t="s">
        <v>244</v>
      </c>
      <c r="B294" s="21" t="s">
        <v>98</v>
      </c>
      <c r="C294" s="22">
        <v>44225</v>
      </c>
      <c r="D294" t="s">
        <v>110</v>
      </c>
      <c r="E294" t="s">
        <v>111</v>
      </c>
      <c r="F294" s="21" t="s">
        <v>128</v>
      </c>
      <c r="G294" s="3">
        <v>0.67999999999999994</v>
      </c>
      <c r="H294" s="22">
        <v>44207</v>
      </c>
      <c r="I294" s="23">
        <v>44220</v>
      </c>
      <c r="J294">
        <f t="shared" si="16"/>
        <v>14</v>
      </c>
      <c r="K294" s="2">
        <f t="shared" si="17"/>
        <v>44213.5</v>
      </c>
      <c r="L294" s="22">
        <v>44225.5</v>
      </c>
      <c r="M294" s="22">
        <v>44230.5</v>
      </c>
      <c r="N294" s="22">
        <v>44229.5</v>
      </c>
      <c r="O294">
        <f t="shared" si="18"/>
        <v>16</v>
      </c>
      <c r="P294" s="3">
        <f t="shared" si="19"/>
        <v>10.879999999999999</v>
      </c>
    </row>
    <row r="295" spans="1:16" x14ac:dyDescent="0.35">
      <c r="A295" t="s">
        <v>244</v>
      </c>
      <c r="B295" s="21" t="s">
        <v>98</v>
      </c>
      <c r="C295" s="22">
        <v>44225</v>
      </c>
      <c r="D295" t="s">
        <v>114</v>
      </c>
      <c r="E295" t="s">
        <v>115</v>
      </c>
      <c r="F295" s="21" t="s">
        <v>129</v>
      </c>
      <c r="G295" s="3">
        <v>74.070000000000007</v>
      </c>
      <c r="H295" s="22">
        <v>44207</v>
      </c>
      <c r="I295" s="23">
        <v>44220</v>
      </c>
      <c r="J295">
        <f t="shared" si="16"/>
        <v>14</v>
      </c>
      <c r="K295" s="2">
        <f t="shared" si="17"/>
        <v>44213.5</v>
      </c>
      <c r="L295" s="22">
        <v>44225.5</v>
      </c>
      <c r="M295" s="22">
        <v>44230.5</v>
      </c>
      <c r="N295" s="22">
        <v>44229.5</v>
      </c>
      <c r="O295">
        <f t="shared" si="18"/>
        <v>16</v>
      </c>
      <c r="P295" s="3">
        <f t="shared" si="19"/>
        <v>1185.1200000000001</v>
      </c>
    </row>
    <row r="296" spans="1:16" x14ac:dyDescent="0.35">
      <c r="A296" t="s">
        <v>244</v>
      </c>
      <c r="B296" s="21" t="s">
        <v>98</v>
      </c>
      <c r="C296" s="22">
        <v>44225</v>
      </c>
      <c r="D296" t="s">
        <v>110</v>
      </c>
      <c r="E296" t="s">
        <v>111</v>
      </c>
      <c r="F296" s="21" t="s">
        <v>129</v>
      </c>
      <c r="G296" s="3">
        <v>527.29</v>
      </c>
      <c r="H296" s="22">
        <v>44207</v>
      </c>
      <c r="I296" s="23">
        <v>44220</v>
      </c>
      <c r="J296">
        <f t="shared" si="16"/>
        <v>14</v>
      </c>
      <c r="K296" s="2">
        <f t="shared" si="17"/>
        <v>44213.5</v>
      </c>
      <c r="L296" s="22">
        <v>44225.5</v>
      </c>
      <c r="M296" s="22">
        <v>44230.5</v>
      </c>
      <c r="N296" s="22">
        <v>44229.5</v>
      </c>
      <c r="O296">
        <f t="shared" si="18"/>
        <v>16</v>
      </c>
      <c r="P296" s="3">
        <f t="shared" si="19"/>
        <v>8436.64</v>
      </c>
    </row>
    <row r="297" spans="1:16" x14ac:dyDescent="0.35">
      <c r="A297" t="s">
        <v>244</v>
      </c>
      <c r="B297" s="21" t="s">
        <v>98</v>
      </c>
      <c r="C297" s="22">
        <v>44225</v>
      </c>
      <c r="D297" t="s">
        <v>114</v>
      </c>
      <c r="E297" t="s">
        <v>115</v>
      </c>
      <c r="F297" s="21" t="s">
        <v>130</v>
      </c>
      <c r="G297" s="3">
        <v>18.98</v>
      </c>
      <c r="H297" s="22">
        <v>44207</v>
      </c>
      <c r="I297" s="23">
        <v>44220</v>
      </c>
      <c r="J297">
        <f t="shared" si="16"/>
        <v>14</v>
      </c>
      <c r="K297" s="2">
        <f t="shared" si="17"/>
        <v>44213.5</v>
      </c>
      <c r="L297" s="22">
        <v>44225.5</v>
      </c>
      <c r="M297" s="22">
        <v>44230.5</v>
      </c>
      <c r="N297" s="22">
        <v>44229.5</v>
      </c>
      <c r="O297">
        <f t="shared" si="18"/>
        <v>16</v>
      </c>
      <c r="P297" s="3">
        <f t="shared" si="19"/>
        <v>303.68</v>
      </c>
    </row>
    <row r="298" spans="1:16" x14ac:dyDescent="0.35">
      <c r="A298" t="s">
        <v>244</v>
      </c>
      <c r="B298" s="21" t="s">
        <v>98</v>
      </c>
      <c r="C298" s="22">
        <v>44225</v>
      </c>
      <c r="D298" t="s">
        <v>110</v>
      </c>
      <c r="E298" t="s">
        <v>111</v>
      </c>
      <c r="F298" s="21" t="s">
        <v>130</v>
      </c>
      <c r="G298" s="3">
        <v>5.4</v>
      </c>
      <c r="H298" s="22">
        <v>44207</v>
      </c>
      <c r="I298" s="23">
        <v>44220</v>
      </c>
      <c r="J298">
        <f t="shared" si="16"/>
        <v>14</v>
      </c>
      <c r="K298" s="2">
        <f t="shared" si="17"/>
        <v>44213.5</v>
      </c>
      <c r="L298" s="22">
        <v>44225.5</v>
      </c>
      <c r="M298" s="22">
        <v>44230.5</v>
      </c>
      <c r="N298" s="22">
        <v>44229.5</v>
      </c>
      <c r="O298">
        <f t="shared" si="18"/>
        <v>16</v>
      </c>
      <c r="P298" s="3">
        <f t="shared" si="19"/>
        <v>86.4</v>
      </c>
    </row>
    <row r="299" spans="1:16" x14ac:dyDescent="0.35">
      <c r="A299" t="s">
        <v>244</v>
      </c>
      <c r="B299" s="21" t="s">
        <v>98</v>
      </c>
      <c r="C299" s="22">
        <v>44225</v>
      </c>
      <c r="D299" t="s">
        <v>110</v>
      </c>
      <c r="E299" t="s">
        <v>111</v>
      </c>
      <c r="F299" s="21" t="s">
        <v>246</v>
      </c>
      <c r="G299" s="3">
        <v>0.39</v>
      </c>
      <c r="H299" s="22">
        <v>44207</v>
      </c>
      <c r="I299" s="23">
        <v>44220</v>
      </c>
      <c r="J299">
        <f t="shared" si="16"/>
        <v>14</v>
      </c>
      <c r="K299" s="2">
        <f t="shared" si="17"/>
        <v>44213.5</v>
      </c>
      <c r="L299" s="22">
        <v>44225.5</v>
      </c>
      <c r="M299" s="22">
        <v>44230.5</v>
      </c>
      <c r="N299" s="22">
        <v>44229.5</v>
      </c>
      <c r="O299">
        <f t="shared" si="18"/>
        <v>16</v>
      </c>
      <c r="P299" s="3">
        <f t="shared" si="19"/>
        <v>6.24</v>
      </c>
    </row>
    <row r="300" spans="1:16" x14ac:dyDescent="0.35">
      <c r="A300" t="s">
        <v>244</v>
      </c>
      <c r="B300" s="21" t="s">
        <v>98</v>
      </c>
      <c r="C300" s="22">
        <v>44225</v>
      </c>
      <c r="D300" t="s">
        <v>114</v>
      </c>
      <c r="E300" t="s">
        <v>115</v>
      </c>
      <c r="F300" s="21" t="s">
        <v>131</v>
      </c>
      <c r="G300" s="3">
        <v>32.39</v>
      </c>
      <c r="H300" s="22">
        <v>44207</v>
      </c>
      <c r="I300" s="23">
        <v>44220</v>
      </c>
      <c r="J300">
        <f t="shared" si="16"/>
        <v>14</v>
      </c>
      <c r="K300" s="2">
        <f t="shared" si="17"/>
        <v>44213.5</v>
      </c>
      <c r="L300" s="22">
        <v>44225.5</v>
      </c>
      <c r="M300" s="22">
        <v>44230.5</v>
      </c>
      <c r="N300" s="22">
        <v>44229.5</v>
      </c>
      <c r="O300">
        <f t="shared" si="18"/>
        <v>16</v>
      </c>
      <c r="P300" s="3">
        <f t="shared" si="19"/>
        <v>518.24</v>
      </c>
    </row>
    <row r="301" spans="1:16" x14ac:dyDescent="0.35">
      <c r="A301" t="s">
        <v>244</v>
      </c>
      <c r="B301" s="21" t="s">
        <v>98</v>
      </c>
      <c r="C301" s="22">
        <v>44225</v>
      </c>
      <c r="D301" t="s">
        <v>107</v>
      </c>
      <c r="E301" t="s">
        <v>108</v>
      </c>
      <c r="F301" s="21" t="s">
        <v>109</v>
      </c>
      <c r="G301" s="3">
        <v>205</v>
      </c>
      <c r="H301" s="22">
        <v>44207</v>
      </c>
      <c r="I301" s="23">
        <v>44220</v>
      </c>
      <c r="J301">
        <f t="shared" si="16"/>
        <v>14</v>
      </c>
      <c r="K301" s="2">
        <f t="shared" si="17"/>
        <v>44213.5</v>
      </c>
      <c r="L301" s="22">
        <v>44225.5</v>
      </c>
      <c r="M301" s="22">
        <v>44230.5</v>
      </c>
      <c r="N301" s="22">
        <v>44229.5</v>
      </c>
      <c r="O301">
        <f t="shared" si="18"/>
        <v>16</v>
      </c>
      <c r="P301" s="3">
        <f t="shared" si="19"/>
        <v>3280</v>
      </c>
    </row>
    <row r="302" spans="1:16" x14ac:dyDescent="0.35">
      <c r="A302" t="s">
        <v>244</v>
      </c>
      <c r="B302" s="21" t="s">
        <v>98</v>
      </c>
      <c r="C302" s="22">
        <v>44225</v>
      </c>
      <c r="D302" t="s">
        <v>99</v>
      </c>
      <c r="E302" t="s">
        <v>100</v>
      </c>
      <c r="F302" s="21" t="s">
        <v>109</v>
      </c>
      <c r="G302" s="3">
        <v>63165</v>
      </c>
      <c r="H302" s="22">
        <v>44207</v>
      </c>
      <c r="I302" s="23">
        <v>44220</v>
      </c>
      <c r="J302">
        <f t="shared" si="16"/>
        <v>14</v>
      </c>
      <c r="K302" s="2">
        <f t="shared" si="17"/>
        <v>44213.5</v>
      </c>
      <c r="L302" s="22">
        <v>44225.5</v>
      </c>
      <c r="M302" s="22">
        <v>44230.5</v>
      </c>
      <c r="N302" s="22">
        <v>44229.5</v>
      </c>
      <c r="O302">
        <f t="shared" si="18"/>
        <v>16</v>
      </c>
      <c r="P302" s="3">
        <f t="shared" si="19"/>
        <v>1010640</v>
      </c>
    </row>
    <row r="303" spans="1:16" x14ac:dyDescent="0.35">
      <c r="A303" t="s">
        <v>244</v>
      </c>
      <c r="B303" s="21" t="s">
        <v>98</v>
      </c>
      <c r="C303" s="22">
        <v>44225</v>
      </c>
      <c r="D303" t="s">
        <v>114</v>
      </c>
      <c r="E303" t="s">
        <v>115</v>
      </c>
      <c r="F303" s="21" t="s">
        <v>132</v>
      </c>
      <c r="G303" s="3">
        <v>149.04</v>
      </c>
      <c r="H303" s="22">
        <v>44207</v>
      </c>
      <c r="I303" s="23">
        <v>44220</v>
      </c>
      <c r="J303">
        <f t="shared" si="16"/>
        <v>14</v>
      </c>
      <c r="K303" s="2">
        <f t="shared" si="17"/>
        <v>44213.5</v>
      </c>
      <c r="L303" s="22">
        <v>44225.5</v>
      </c>
      <c r="M303" s="22">
        <v>44230.5</v>
      </c>
      <c r="N303" s="22">
        <v>44229.5</v>
      </c>
      <c r="O303">
        <f t="shared" si="18"/>
        <v>16</v>
      </c>
      <c r="P303" s="3">
        <f t="shared" si="19"/>
        <v>2384.64</v>
      </c>
    </row>
    <row r="304" spans="1:16" x14ac:dyDescent="0.35">
      <c r="A304" t="s">
        <v>244</v>
      </c>
      <c r="B304" s="21" t="s">
        <v>98</v>
      </c>
      <c r="C304" s="22">
        <v>44225</v>
      </c>
      <c r="D304" t="s">
        <v>110</v>
      </c>
      <c r="E304" t="s">
        <v>111</v>
      </c>
      <c r="F304" s="21" t="s">
        <v>132</v>
      </c>
      <c r="G304" s="3">
        <v>5.31</v>
      </c>
      <c r="H304" s="22">
        <v>44207</v>
      </c>
      <c r="I304" s="23">
        <v>44220</v>
      </c>
      <c r="J304">
        <f t="shared" si="16"/>
        <v>14</v>
      </c>
      <c r="K304" s="2">
        <f t="shared" si="17"/>
        <v>44213.5</v>
      </c>
      <c r="L304" s="22">
        <v>44225.5</v>
      </c>
      <c r="M304" s="22">
        <v>44230.5</v>
      </c>
      <c r="N304" s="22">
        <v>44229.5</v>
      </c>
      <c r="O304">
        <f t="shared" si="18"/>
        <v>16</v>
      </c>
      <c r="P304" s="3">
        <f t="shared" si="19"/>
        <v>84.96</v>
      </c>
    </row>
    <row r="305" spans="1:16" x14ac:dyDescent="0.35">
      <c r="A305" t="s">
        <v>244</v>
      </c>
      <c r="B305" s="21" t="s">
        <v>98</v>
      </c>
      <c r="C305" s="22">
        <v>44225</v>
      </c>
      <c r="D305" t="s">
        <v>110</v>
      </c>
      <c r="E305" t="s">
        <v>111</v>
      </c>
      <c r="F305" s="21" t="s">
        <v>133</v>
      </c>
      <c r="G305" s="3">
        <v>62.89</v>
      </c>
      <c r="H305" s="22">
        <v>44207</v>
      </c>
      <c r="I305" s="23">
        <v>44220</v>
      </c>
      <c r="J305">
        <f t="shared" si="16"/>
        <v>14</v>
      </c>
      <c r="K305" s="2">
        <f t="shared" si="17"/>
        <v>44213.5</v>
      </c>
      <c r="L305" s="22">
        <v>44225.5</v>
      </c>
      <c r="M305" s="22">
        <v>44230.5</v>
      </c>
      <c r="N305" s="22">
        <v>44229.5</v>
      </c>
      <c r="O305">
        <f t="shared" si="18"/>
        <v>16</v>
      </c>
      <c r="P305" s="3">
        <f t="shared" si="19"/>
        <v>1006.24</v>
      </c>
    </row>
    <row r="306" spans="1:16" x14ac:dyDescent="0.35">
      <c r="A306" t="s">
        <v>244</v>
      </c>
      <c r="B306" s="21" t="s">
        <v>98</v>
      </c>
      <c r="C306" s="22">
        <v>44225</v>
      </c>
      <c r="D306" t="s">
        <v>110</v>
      </c>
      <c r="E306" t="s">
        <v>111</v>
      </c>
      <c r="F306" s="21" t="s">
        <v>134</v>
      </c>
      <c r="G306" s="3">
        <v>9.14</v>
      </c>
      <c r="H306" s="22">
        <v>44207</v>
      </c>
      <c r="I306" s="23">
        <v>44220</v>
      </c>
      <c r="J306">
        <f t="shared" si="16"/>
        <v>14</v>
      </c>
      <c r="K306" s="2">
        <f t="shared" si="17"/>
        <v>44213.5</v>
      </c>
      <c r="L306" s="22">
        <v>44225.5</v>
      </c>
      <c r="M306" s="22">
        <v>44230.5</v>
      </c>
      <c r="N306" s="22">
        <v>44229.5</v>
      </c>
      <c r="O306">
        <f t="shared" si="18"/>
        <v>16</v>
      </c>
      <c r="P306" s="3">
        <f t="shared" si="19"/>
        <v>146.24</v>
      </c>
    </row>
    <row r="307" spans="1:16" x14ac:dyDescent="0.35">
      <c r="A307" t="s">
        <v>244</v>
      </c>
      <c r="B307" s="21" t="s">
        <v>98</v>
      </c>
      <c r="C307" s="22">
        <v>44225</v>
      </c>
      <c r="D307" t="s">
        <v>114</v>
      </c>
      <c r="E307" t="s">
        <v>115</v>
      </c>
      <c r="F307" s="21" t="s">
        <v>135</v>
      </c>
      <c r="G307" s="3">
        <v>42.38</v>
      </c>
      <c r="H307" s="22">
        <v>44207</v>
      </c>
      <c r="I307" s="23">
        <v>44220</v>
      </c>
      <c r="J307">
        <f t="shared" si="16"/>
        <v>14</v>
      </c>
      <c r="K307" s="2">
        <f t="shared" si="17"/>
        <v>44213.5</v>
      </c>
      <c r="L307" s="22">
        <v>44225.5</v>
      </c>
      <c r="M307" s="22">
        <v>44230.5</v>
      </c>
      <c r="N307" s="22">
        <v>44229.5</v>
      </c>
      <c r="O307">
        <f t="shared" si="18"/>
        <v>16</v>
      </c>
      <c r="P307" s="3">
        <f t="shared" si="19"/>
        <v>678.08</v>
      </c>
    </row>
    <row r="308" spans="1:16" x14ac:dyDescent="0.35">
      <c r="A308" t="s">
        <v>244</v>
      </c>
      <c r="B308" s="21" t="s">
        <v>98</v>
      </c>
      <c r="C308" s="22">
        <v>44225</v>
      </c>
      <c r="D308" t="s">
        <v>110</v>
      </c>
      <c r="E308" t="s">
        <v>111</v>
      </c>
      <c r="F308" s="21" t="s">
        <v>135</v>
      </c>
      <c r="G308" s="3">
        <v>24.77</v>
      </c>
      <c r="H308" s="22">
        <v>44207</v>
      </c>
      <c r="I308" s="23">
        <v>44220</v>
      </c>
      <c r="J308">
        <f t="shared" si="16"/>
        <v>14</v>
      </c>
      <c r="K308" s="2">
        <f t="shared" si="17"/>
        <v>44213.5</v>
      </c>
      <c r="L308" s="22">
        <v>44225.5</v>
      </c>
      <c r="M308" s="22">
        <v>44230.5</v>
      </c>
      <c r="N308" s="22">
        <v>44229.5</v>
      </c>
      <c r="O308">
        <f t="shared" si="18"/>
        <v>16</v>
      </c>
      <c r="P308" s="3">
        <f t="shared" si="19"/>
        <v>396.32</v>
      </c>
    </row>
    <row r="309" spans="1:16" x14ac:dyDescent="0.35">
      <c r="A309" t="s">
        <v>244</v>
      </c>
      <c r="B309" s="21" t="s">
        <v>98</v>
      </c>
      <c r="C309" s="22">
        <v>44225</v>
      </c>
      <c r="D309" t="s">
        <v>114</v>
      </c>
      <c r="E309" t="s">
        <v>115</v>
      </c>
      <c r="F309" s="21" t="s">
        <v>136</v>
      </c>
      <c r="G309" s="3">
        <v>139.42999999999998</v>
      </c>
      <c r="H309" s="22">
        <v>44207</v>
      </c>
      <c r="I309" s="23">
        <v>44220</v>
      </c>
      <c r="J309">
        <f t="shared" si="16"/>
        <v>14</v>
      </c>
      <c r="K309" s="2">
        <f t="shared" si="17"/>
        <v>44213.5</v>
      </c>
      <c r="L309" s="22">
        <v>44225.5</v>
      </c>
      <c r="M309" s="22">
        <v>44230.5</v>
      </c>
      <c r="N309" s="22">
        <v>44229.5</v>
      </c>
      <c r="O309">
        <f t="shared" si="18"/>
        <v>16</v>
      </c>
      <c r="P309" s="3">
        <f t="shared" si="19"/>
        <v>2230.8799999999997</v>
      </c>
    </row>
    <row r="310" spans="1:16" x14ac:dyDescent="0.35">
      <c r="A310" t="s">
        <v>244</v>
      </c>
      <c r="B310" s="21" t="s">
        <v>98</v>
      </c>
      <c r="C310" s="22">
        <v>44225</v>
      </c>
      <c r="D310" t="s">
        <v>110</v>
      </c>
      <c r="E310" t="s">
        <v>111</v>
      </c>
      <c r="F310" s="21" t="s">
        <v>136</v>
      </c>
      <c r="G310" s="3">
        <v>24.130000000000003</v>
      </c>
      <c r="H310" s="22">
        <v>44207</v>
      </c>
      <c r="I310" s="23">
        <v>44220</v>
      </c>
      <c r="J310">
        <f t="shared" si="16"/>
        <v>14</v>
      </c>
      <c r="K310" s="2">
        <f t="shared" si="17"/>
        <v>44213.5</v>
      </c>
      <c r="L310" s="22">
        <v>44225.5</v>
      </c>
      <c r="M310" s="22">
        <v>44230.5</v>
      </c>
      <c r="N310" s="22">
        <v>44229.5</v>
      </c>
      <c r="O310">
        <f t="shared" si="18"/>
        <v>16</v>
      </c>
      <c r="P310" s="3">
        <f t="shared" si="19"/>
        <v>386.08000000000004</v>
      </c>
    </row>
    <row r="311" spans="1:16" x14ac:dyDescent="0.35">
      <c r="A311" t="s">
        <v>244</v>
      </c>
      <c r="B311" s="21" t="s">
        <v>98</v>
      </c>
      <c r="C311" s="22">
        <v>44225</v>
      </c>
      <c r="D311" t="s">
        <v>110</v>
      </c>
      <c r="E311" t="s">
        <v>111</v>
      </c>
      <c r="F311" s="21" t="s">
        <v>137</v>
      </c>
      <c r="G311" s="3">
        <v>421.84</v>
      </c>
      <c r="H311" s="22">
        <v>44207</v>
      </c>
      <c r="I311" s="23">
        <v>44220</v>
      </c>
      <c r="J311">
        <f t="shared" si="16"/>
        <v>14</v>
      </c>
      <c r="K311" s="2">
        <f t="shared" si="17"/>
        <v>44213.5</v>
      </c>
      <c r="L311" s="22">
        <v>44225.5</v>
      </c>
      <c r="M311" s="22">
        <v>44230.5</v>
      </c>
      <c r="N311" s="22">
        <v>44229.5</v>
      </c>
      <c r="O311">
        <f t="shared" si="18"/>
        <v>16</v>
      </c>
      <c r="P311" s="3">
        <f t="shared" si="19"/>
        <v>6749.44</v>
      </c>
    </row>
    <row r="312" spans="1:16" x14ac:dyDescent="0.35">
      <c r="A312" t="s">
        <v>244</v>
      </c>
      <c r="B312" s="21" t="s">
        <v>98</v>
      </c>
      <c r="C312" s="22">
        <v>44225</v>
      </c>
      <c r="D312" t="s">
        <v>107</v>
      </c>
      <c r="E312" t="s">
        <v>108</v>
      </c>
      <c r="F312" s="21" t="s">
        <v>138</v>
      </c>
      <c r="G312" s="3">
        <v>173.86</v>
      </c>
      <c r="H312" s="22">
        <v>44207</v>
      </c>
      <c r="I312" s="23">
        <v>44220</v>
      </c>
      <c r="J312">
        <f t="shared" si="16"/>
        <v>14</v>
      </c>
      <c r="K312" s="2">
        <f t="shared" si="17"/>
        <v>44213.5</v>
      </c>
      <c r="L312" s="22">
        <v>44225.5</v>
      </c>
      <c r="M312" s="22">
        <v>44230.5</v>
      </c>
      <c r="N312" s="22">
        <v>44229.5</v>
      </c>
      <c r="O312">
        <f t="shared" si="18"/>
        <v>16</v>
      </c>
      <c r="P312" s="3">
        <f t="shared" si="19"/>
        <v>2781.76</v>
      </c>
    </row>
    <row r="313" spans="1:16" x14ac:dyDescent="0.35">
      <c r="A313" t="s">
        <v>244</v>
      </c>
      <c r="B313" s="21" t="s">
        <v>98</v>
      </c>
      <c r="C313" s="22">
        <v>44225</v>
      </c>
      <c r="D313" t="s">
        <v>114</v>
      </c>
      <c r="E313" t="s">
        <v>115</v>
      </c>
      <c r="F313" s="21" t="s">
        <v>139</v>
      </c>
      <c r="G313" s="3">
        <v>19.989999999999998</v>
      </c>
      <c r="H313" s="22">
        <v>44207</v>
      </c>
      <c r="I313" s="23">
        <v>44220</v>
      </c>
      <c r="J313">
        <f t="shared" si="16"/>
        <v>14</v>
      </c>
      <c r="K313" s="2">
        <f t="shared" si="17"/>
        <v>44213.5</v>
      </c>
      <c r="L313" s="22">
        <v>44225.5</v>
      </c>
      <c r="M313" s="22">
        <v>44230.5</v>
      </c>
      <c r="N313" s="22">
        <v>44229.5</v>
      </c>
      <c r="O313">
        <f t="shared" si="18"/>
        <v>16</v>
      </c>
      <c r="P313" s="3">
        <f t="shared" si="19"/>
        <v>319.83999999999997</v>
      </c>
    </row>
    <row r="314" spans="1:16" x14ac:dyDescent="0.35">
      <c r="A314" t="s">
        <v>244</v>
      </c>
      <c r="B314" s="21" t="s">
        <v>98</v>
      </c>
      <c r="C314" s="22">
        <v>44225</v>
      </c>
      <c r="D314" t="s">
        <v>114</v>
      </c>
      <c r="E314" t="s">
        <v>115</v>
      </c>
      <c r="F314" s="21" t="s">
        <v>140</v>
      </c>
      <c r="G314" s="3">
        <v>16.68</v>
      </c>
      <c r="H314" s="22">
        <v>44207</v>
      </c>
      <c r="I314" s="23">
        <v>44220</v>
      </c>
      <c r="J314">
        <f t="shared" si="16"/>
        <v>14</v>
      </c>
      <c r="K314" s="2">
        <f t="shared" si="17"/>
        <v>44213.5</v>
      </c>
      <c r="L314" s="22">
        <v>44225.5</v>
      </c>
      <c r="M314" s="22">
        <v>44230.5</v>
      </c>
      <c r="N314" s="22">
        <v>44229.5</v>
      </c>
      <c r="O314">
        <f t="shared" si="18"/>
        <v>16</v>
      </c>
      <c r="P314" s="3">
        <f t="shared" si="19"/>
        <v>266.88</v>
      </c>
    </row>
    <row r="315" spans="1:16" x14ac:dyDescent="0.35">
      <c r="A315" t="s">
        <v>244</v>
      </c>
      <c r="B315" s="21" t="s">
        <v>98</v>
      </c>
      <c r="C315" s="22">
        <v>44225</v>
      </c>
      <c r="D315" t="s">
        <v>110</v>
      </c>
      <c r="E315" t="s">
        <v>111</v>
      </c>
      <c r="F315" s="21" t="s">
        <v>140</v>
      </c>
      <c r="G315" s="3">
        <v>1.88</v>
      </c>
      <c r="H315" s="22">
        <v>44207</v>
      </c>
      <c r="I315" s="23">
        <v>44220</v>
      </c>
      <c r="J315">
        <f t="shared" si="16"/>
        <v>14</v>
      </c>
      <c r="K315" s="2">
        <f t="shared" si="17"/>
        <v>44213.5</v>
      </c>
      <c r="L315" s="22">
        <v>44225.5</v>
      </c>
      <c r="M315" s="22">
        <v>44230.5</v>
      </c>
      <c r="N315" s="22">
        <v>44229.5</v>
      </c>
      <c r="O315">
        <f t="shared" si="18"/>
        <v>16</v>
      </c>
      <c r="P315" s="3">
        <f t="shared" si="19"/>
        <v>30.08</v>
      </c>
    </row>
    <row r="316" spans="1:16" x14ac:dyDescent="0.35">
      <c r="A316" t="s">
        <v>244</v>
      </c>
      <c r="B316" s="21" t="s">
        <v>98</v>
      </c>
      <c r="C316" s="22">
        <v>44225</v>
      </c>
      <c r="D316" t="s">
        <v>110</v>
      </c>
      <c r="E316" t="s">
        <v>111</v>
      </c>
      <c r="F316" s="21" t="s">
        <v>141</v>
      </c>
      <c r="G316" s="3">
        <v>3.85</v>
      </c>
      <c r="H316" s="22">
        <v>44207</v>
      </c>
      <c r="I316" s="23">
        <v>44220</v>
      </c>
      <c r="J316">
        <f t="shared" si="16"/>
        <v>14</v>
      </c>
      <c r="K316" s="2">
        <f t="shared" si="17"/>
        <v>44213.5</v>
      </c>
      <c r="L316" s="22">
        <v>44225.5</v>
      </c>
      <c r="M316" s="22">
        <v>44230.5</v>
      </c>
      <c r="N316" s="22">
        <v>44229.5</v>
      </c>
      <c r="O316">
        <f t="shared" si="18"/>
        <v>16</v>
      </c>
      <c r="P316" s="3">
        <f t="shared" si="19"/>
        <v>61.6</v>
      </c>
    </row>
    <row r="317" spans="1:16" x14ac:dyDescent="0.35">
      <c r="A317" t="s">
        <v>244</v>
      </c>
      <c r="B317" s="21" t="s">
        <v>98</v>
      </c>
      <c r="C317" s="22">
        <v>44225</v>
      </c>
      <c r="D317" t="s">
        <v>114</v>
      </c>
      <c r="E317" t="s">
        <v>115</v>
      </c>
      <c r="F317" s="21" t="s">
        <v>143</v>
      </c>
      <c r="G317" s="3">
        <v>36.369999999999997</v>
      </c>
      <c r="H317" s="22">
        <v>44207</v>
      </c>
      <c r="I317" s="23">
        <v>44220</v>
      </c>
      <c r="J317">
        <f t="shared" si="16"/>
        <v>14</v>
      </c>
      <c r="K317" s="2">
        <f t="shared" si="17"/>
        <v>44213.5</v>
      </c>
      <c r="L317" s="22">
        <v>44225.5</v>
      </c>
      <c r="M317" s="22">
        <v>44239.5</v>
      </c>
      <c r="N317" s="22">
        <v>44238.5</v>
      </c>
      <c r="O317">
        <f t="shared" si="18"/>
        <v>25</v>
      </c>
      <c r="P317" s="3">
        <f t="shared" si="19"/>
        <v>909.24999999999989</v>
      </c>
    </row>
    <row r="318" spans="1:16" x14ac:dyDescent="0.35">
      <c r="A318" t="s">
        <v>244</v>
      </c>
      <c r="B318" s="21" t="s">
        <v>98</v>
      </c>
      <c r="C318" s="22">
        <v>44225</v>
      </c>
      <c r="D318" t="s">
        <v>110</v>
      </c>
      <c r="E318" t="s">
        <v>111</v>
      </c>
      <c r="F318" s="21" t="s">
        <v>143</v>
      </c>
      <c r="G318" s="3">
        <v>61.44</v>
      </c>
      <c r="H318" s="22">
        <v>44207</v>
      </c>
      <c r="I318" s="23">
        <v>44220</v>
      </c>
      <c r="J318">
        <f t="shared" si="16"/>
        <v>14</v>
      </c>
      <c r="K318" s="2">
        <f t="shared" si="17"/>
        <v>44213.5</v>
      </c>
      <c r="L318" s="22">
        <v>44225.5</v>
      </c>
      <c r="M318" s="22">
        <v>44239.5</v>
      </c>
      <c r="N318" s="22">
        <v>44238.5</v>
      </c>
      <c r="O318">
        <f t="shared" si="18"/>
        <v>25</v>
      </c>
      <c r="P318" s="3">
        <f t="shared" si="19"/>
        <v>1536</v>
      </c>
    </row>
    <row r="319" spans="1:16" x14ac:dyDescent="0.35">
      <c r="A319" t="s">
        <v>244</v>
      </c>
      <c r="B319" s="21" t="s">
        <v>98</v>
      </c>
      <c r="C319" s="22">
        <v>44225</v>
      </c>
      <c r="D319" t="s">
        <v>114</v>
      </c>
      <c r="E319" t="s">
        <v>115</v>
      </c>
      <c r="F319" s="21" t="s">
        <v>144</v>
      </c>
      <c r="G319" s="3">
        <v>96.63</v>
      </c>
      <c r="H319" s="22">
        <v>44207</v>
      </c>
      <c r="I319" s="23">
        <v>44220</v>
      </c>
      <c r="J319">
        <f t="shared" si="16"/>
        <v>14</v>
      </c>
      <c r="K319" s="2">
        <f t="shared" si="17"/>
        <v>44213.5</v>
      </c>
      <c r="L319" s="22">
        <v>44225.5</v>
      </c>
      <c r="M319" s="22">
        <v>44239.5</v>
      </c>
      <c r="N319" s="22">
        <v>44238.5</v>
      </c>
      <c r="O319">
        <f t="shared" si="18"/>
        <v>25</v>
      </c>
      <c r="P319" s="3">
        <f t="shared" si="19"/>
        <v>2415.75</v>
      </c>
    </row>
    <row r="320" spans="1:16" x14ac:dyDescent="0.35">
      <c r="A320" t="s">
        <v>244</v>
      </c>
      <c r="B320" s="21" t="s">
        <v>98</v>
      </c>
      <c r="C320" s="22">
        <v>44225</v>
      </c>
      <c r="D320" t="s">
        <v>110</v>
      </c>
      <c r="E320" t="s">
        <v>111</v>
      </c>
      <c r="F320" s="21" t="s">
        <v>144</v>
      </c>
      <c r="G320" s="3">
        <v>3.49</v>
      </c>
      <c r="H320" s="22">
        <v>44207</v>
      </c>
      <c r="I320" s="23">
        <v>44220</v>
      </c>
      <c r="J320">
        <f t="shared" si="16"/>
        <v>14</v>
      </c>
      <c r="K320" s="2">
        <f t="shared" si="17"/>
        <v>44213.5</v>
      </c>
      <c r="L320" s="22">
        <v>44225.5</v>
      </c>
      <c r="M320" s="22">
        <v>44239.5</v>
      </c>
      <c r="N320" s="22">
        <v>44238.5</v>
      </c>
      <c r="O320">
        <f t="shared" si="18"/>
        <v>25</v>
      </c>
      <c r="P320" s="3">
        <f t="shared" si="19"/>
        <v>87.25</v>
      </c>
    </row>
    <row r="321" spans="1:16" x14ac:dyDescent="0.35">
      <c r="A321" t="s">
        <v>244</v>
      </c>
      <c r="B321" s="21" t="s">
        <v>98</v>
      </c>
      <c r="C321" s="22">
        <v>44225</v>
      </c>
      <c r="D321" t="s">
        <v>114</v>
      </c>
      <c r="E321" t="s">
        <v>115</v>
      </c>
      <c r="F321" s="21" t="s">
        <v>145</v>
      </c>
      <c r="G321" s="3">
        <v>36.659999999999997</v>
      </c>
      <c r="H321" s="22">
        <v>44207</v>
      </c>
      <c r="I321" s="23">
        <v>44220</v>
      </c>
      <c r="J321">
        <f t="shared" si="16"/>
        <v>14</v>
      </c>
      <c r="K321" s="2">
        <f t="shared" si="17"/>
        <v>44213.5</v>
      </c>
      <c r="L321" s="22">
        <v>44225.5</v>
      </c>
      <c r="M321" s="22">
        <v>44239.5</v>
      </c>
      <c r="N321" s="22">
        <v>44238.5</v>
      </c>
      <c r="O321">
        <f t="shared" si="18"/>
        <v>25</v>
      </c>
      <c r="P321" s="3">
        <f t="shared" si="19"/>
        <v>916.49999999999989</v>
      </c>
    </row>
    <row r="322" spans="1:16" x14ac:dyDescent="0.35">
      <c r="A322" t="s">
        <v>244</v>
      </c>
      <c r="B322" s="21" t="s">
        <v>98</v>
      </c>
      <c r="C322" s="22">
        <v>44225</v>
      </c>
      <c r="D322" t="s">
        <v>114</v>
      </c>
      <c r="E322" t="s">
        <v>115</v>
      </c>
      <c r="F322" s="21" t="s">
        <v>146</v>
      </c>
      <c r="G322" s="3">
        <v>121.11</v>
      </c>
      <c r="H322" s="22">
        <v>44207</v>
      </c>
      <c r="I322" s="23">
        <v>44220</v>
      </c>
      <c r="J322">
        <f t="shared" si="16"/>
        <v>14</v>
      </c>
      <c r="K322" s="2">
        <f t="shared" si="17"/>
        <v>44213.5</v>
      </c>
      <c r="L322" s="22">
        <v>44225.5</v>
      </c>
      <c r="M322" s="22">
        <v>44239.5</v>
      </c>
      <c r="N322" s="22">
        <v>44238.5</v>
      </c>
      <c r="O322">
        <f t="shared" si="18"/>
        <v>25</v>
      </c>
      <c r="P322" s="3">
        <f t="shared" si="19"/>
        <v>3027.75</v>
      </c>
    </row>
    <row r="323" spans="1:16" x14ac:dyDescent="0.35">
      <c r="A323" t="s">
        <v>244</v>
      </c>
      <c r="B323" s="21" t="s">
        <v>98</v>
      </c>
      <c r="C323" s="22">
        <v>44225</v>
      </c>
      <c r="D323" t="s">
        <v>110</v>
      </c>
      <c r="E323" t="s">
        <v>111</v>
      </c>
      <c r="F323" s="21" t="s">
        <v>247</v>
      </c>
      <c r="G323" s="3">
        <v>5.3599999999999994</v>
      </c>
      <c r="H323" s="22">
        <v>44207</v>
      </c>
      <c r="I323" s="23">
        <v>44220</v>
      </c>
      <c r="J323">
        <f t="shared" si="16"/>
        <v>14</v>
      </c>
      <c r="K323" s="2">
        <f t="shared" si="17"/>
        <v>44213.5</v>
      </c>
      <c r="L323" s="22">
        <v>44225.5</v>
      </c>
      <c r="M323" s="22">
        <v>44239.5</v>
      </c>
      <c r="N323" s="22">
        <v>44238.5</v>
      </c>
      <c r="O323">
        <f t="shared" si="18"/>
        <v>25</v>
      </c>
      <c r="P323" s="3">
        <f t="shared" si="19"/>
        <v>134</v>
      </c>
    </row>
    <row r="324" spans="1:16" x14ac:dyDescent="0.35">
      <c r="A324" t="s">
        <v>244</v>
      </c>
      <c r="B324" s="21" t="s">
        <v>98</v>
      </c>
      <c r="C324" s="22">
        <v>44225</v>
      </c>
      <c r="D324" t="s">
        <v>110</v>
      </c>
      <c r="E324" t="s">
        <v>111</v>
      </c>
      <c r="F324" s="21" t="s">
        <v>248</v>
      </c>
      <c r="G324" s="3">
        <v>0.77</v>
      </c>
      <c r="H324" s="22">
        <v>44207</v>
      </c>
      <c r="I324" s="23">
        <v>44220</v>
      </c>
      <c r="J324">
        <f t="shared" si="16"/>
        <v>14</v>
      </c>
      <c r="K324" s="2">
        <f t="shared" si="17"/>
        <v>44213.5</v>
      </c>
      <c r="L324" s="22">
        <v>44225.5</v>
      </c>
      <c r="M324" s="22">
        <v>44239.5</v>
      </c>
      <c r="N324" s="22">
        <v>44238.5</v>
      </c>
      <c r="O324">
        <f t="shared" si="18"/>
        <v>25</v>
      </c>
      <c r="P324" s="3">
        <f t="shared" si="19"/>
        <v>19.25</v>
      </c>
    </row>
    <row r="325" spans="1:16" x14ac:dyDescent="0.35">
      <c r="A325" t="s">
        <v>244</v>
      </c>
      <c r="B325" s="21" t="s">
        <v>98</v>
      </c>
      <c r="C325" s="22">
        <v>44225</v>
      </c>
      <c r="D325" t="s">
        <v>110</v>
      </c>
      <c r="E325" t="s">
        <v>111</v>
      </c>
      <c r="F325" s="21" t="s">
        <v>147</v>
      </c>
      <c r="G325" s="3">
        <v>81.92</v>
      </c>
      <c r="H325" s="22">
        <v>44207</v>
      </c>
      <c r="I325" s="23">
        <v>44220</v>
      </c>
      <c r="J325">
        <f t="shared" si="16"/>
        <v>14</v>
      </c>
      <c r="K325" s="2">
        <f t="shared" si="17"/>
        <v>44213.5</v>
      </c>
      <c r="L325" s="22">
        <v>44225.5</v>
      </c>
      <c r="M325" s="22">
        <v>44239.5</v>
      </c>
      <c r="N325" s="22">
        <v>44238.5</v>
      </c>
      <c r="O325">
        <f t="shared" si="18"/>
        <v>25</v>
      </c>
      <c r="P325" s="3">
        <f t="shared" si="19"/>
        <v>2048</v>
      </c>
    </row>
    <row r="326" spans="1:16" x14ac:dyDescent="0.35">
      <c r="A326" t="s">
        <v>244</v>
      </c>
      <c r="B326" s="21" t="s">
        <v>98</v>
      </c>
      <c r="C326" s="22">
        <v>44225</v>
      </c>
      <c r="D326" t="s">
        <v>148</v>
      </c>
      <c r="E326" t="s">
        <v>149</v>
      </c>
      <c r="F326" s="21" t="s">
        <v>150</v>
      </c>
      <c r="G326" s="3">
        <v>29.67</v>
      </c>
      <c r="H326" s="22">
        <v>44207</v>
      </c>
      <c r="I326" s="23">
        <v>44220</v>
      </c>
      <c r="J326">
        <f t="shared" si="16"/>
        <v>14</v>
      </c>
      <c r="K326" s="2">
        <f t="shared" si="17"/>
        <v>44213.5</v>
      </c>
      <c r="L326" s="22">
        <v>44225.5</v>
      </c>
      <c r="M326" s="22">
        <v>44243.5</v>
      </c>
      <c r="N326" s="22">
        <v>44239.5</v>
      </c>
      <c r="O326">
        <f t="shared" si="18"/>
        <v>26</v>
      </c>
      <c r="P326" s="3">
        <f t="shared" si="19"/>
        <v>771.42000000000007</v>
      </c>
    </row>
    <row r="327" spans="1:16" x14ac:dyDescent="0.35">
      <c r="A327" t="s">
        <v>244</v>
      </c>
      <c r="B327" s="21" t="s">
        <v>98</v>
      </c>
      <c r="C327" s="22">
        <v>44225</v>
      </c>
      <c r="D327" t="s">
        <v>148</v>
      </c>
      <c r="E327" t="s">
        <v>149</v>
      </c>
      <c r="F327" s="21" t="s">
        <v>151</v>
      </c>
      <c r="G327" s="3">
        <v>110.13</v>
      </c>
      <c r="H327" s="22">
        <v>44207</v>
      </c>
      <c r="I327" s="23">
        <v>44220</v>
      </c>
      <c r="J327">
        <f t="shared" si="16"/>
        <v>14</v>
      </c>
      <c r="K327" s="2">
        <f t="shared" si="17"/>
        <v>44213.5</v>
      </c>
      <c r="L327" s="22">
        <v>44225.5</v>
      </c>
      <c r="M327" s="22">
        <v>44243.5</v>
      </c>
      <c r="N327" s="22">
        <v>44239.5</v>
      </c>
      <c r="O327">
        <f t="shared" si="18"/>
        <v>26</v>
      </c>
      <c r="P327" s="3">
        <f t="shared" si="19"/>
        <v>2863.38</v>
      </c>
    </row>
    <row r="328" spans="1:16" x14ac:dyDescent="0.35">
      <c r="A328" t="s">
        <v>244</v>
      </c>
      <c r="B328" s="21" t="s">
        <v>98</v>
      </c>
      <c r="C328" s="22">
        <v>44225</v>
      </c>
      <c r="D328" t="s">
        <v>148</v>
      </c>
      <c r="E328" t="s">
        <v>149</v>
      </c>
      <c r="F328" s="21" t="s">
        <v>152</v>
      </c>
      <c r="G328" s="3">
        <v>81.22</v>
      </c>
      <c r="H328" s="22">
        <v>44207</v>
      </c>
      <c r="I328" s="23">
        <v>44220</v>
      </c>
      <c r="J328">
        <f t="shared" si="16"/>
        <v>14</v>
      </c>
      <c r="K328" s="2">
        <f t="shared" si="17"/>
        <v>44213.5</v>
      </c>
      <c r="L328" s="22">
        <v>44225.5</v>
      </c>
      <c r="M328" s="22">
        <v>44243.5</v>
      </c>
      <c r="N328" s="22">
        <v>44239.5</v>
      </c>
      <c r="O328">
        <f t="shared" si="18"/>
        <v>26</v>
      </c>
      <c r="P328" s="3">
        <f t="shared" si="19"/>
        <v>2111.7199999999998</v>
      </c>
    </row>
    <row r="329" spans="1:16" x14ac:dyDescent="0.35">
      <c r="A329" t="s">
        <v>244</v>
      </c>
      <c r="B329" s="21" t="s">
        <v>98</v>
      </c>
      <c r="C329" s="22">
        <v>44225</v>
      </c>
      <c r="D329" t="s">
        <v>110</v>
      </c>
      <c r="E329" t="s">
        <v>111</v>
      </c>
      <c r="F329" s="21" t="s">
        <v>153</v>
      </c>
      <c r="G329" s="3">
        <v>315.02999999999997</v>
      </c>
      <c r="H329" s="22">
        <v>44207</v>
      </c>
      <c r="I329" s="23">
        <v>44220</v>
      </c>
      <c r="J329">
        <f t="shared" si="16"/>
        <v>14</v>
      </c>
      <c r="K329" s="2">
        <f t="shared" si="17"/>
        <v>44213.5</v>
      </c>
      <c r="L329" s="22">
        <v>44225.5</v>
      </c>
      <c r="M329" s="22">
        <v>44243.5</v>
      </c>
      <c r="N329" s="22">
        <v>44239.5</v>
      </c>
      <c r="O329">
        <f t="shared" si="18"/>
        <v>26</v>
      </c>
      <c r="P329" s="3">
        <f t="shared" si="19"/>
        <v>8190.7799999999988</v>
      </c>
    </row>
    <row r="330" spans="1:16" x14ac:dyDescent="0.35">
      <c r="A330" t="s">
        <v>244</v>
      </c>
      <c r="B330" s="21" t="s">
        <v>98</v>
      </c>
      <c r="C330" s="22">
        <v>44225</v>
      </c>
      <c r="D330" t="s">
        <v>148</v>
      </c>
      <c r="E330" t="s">
        <v>149</v>
      </c>
      <c r="F330" s="21" t="s">
        <v>154</v>
      </c>
      <c r="G330" s="3">
        <v>96.46</v>
      </c>
      <c r="H330" s="22">
        <v>44207</v>
      </c>
      <c r="I330" s="23">
        <v>44220</v>
      </c>
      <c r="J330">
        <f t="shared" si="16"/>
        <v>14</v>
      </c>
      <c r="K330" s="2">
        <f t="shared" si="17"/>
        <v>44213.5</v>
      </c>
      <c r="L330" s="22">
        <v>44225.5</v>
      </c>
      <c r="M330" s="22">
        <v>44243.5</v>
      </c>
      <c r="N330" s="22">
        <v>44239.5</v>
      </c>
      <c r="O330">
        <f t="shared" si="18"/>
        <v>26</v>
      </c>
      <c r="P330" s="3">
        <f t="shared" si="19"/>
        <v>2507.96</v>
      </c>
    </row>
    <row r="331" spans="1:16" x14ac:dyDescent="0.35">
      <c r="A331" t="s">
        <v>244</v>
      </c>
      <c r="B331" s="21" t="s">
        <v>98</v>
      </c>
      <c r="C331" s="22">
        <v>44225</v>
      </c>
      <c r="D331" t="s">
        <v>148</v>
      </c>
      <c r="E331" t="s">
        <v>149</v>
      </c>
      <c r="F331" s="21" t="s">
        <v>155</v>
      </c>
      <c r="G331" s="3">
        <v>29.439999999999998</v>
      </c>
      <c r="H331" s="22">
        <v>44207</v>
      </c>
      <c r="I331" s="23">
        <v>44220</v>
      </c>
      <c r="J331">
        <f t="shared" ref="J331:J394" si="20">I331-H331+1</f>
        <v>14</v>
      </c>
      <c r="K331" s="2">
        <f t="shared" ref="K331:K394" si="21">(H331+I331)/2</f>
        <v>44213.5</v>
      </c>
      <c r="L331" s="22">
        <v>44225.5</v>
      </c>
      <c r="M331" s="22">
        <v>44243.5</v>
      </c>
      <c r="N331" s="22">
        <v>44239.5</v>
      </c>
      <c r="O331">
        <f t="shared" ref="O331:O394" si="22">N331-K331</f>
        <v>26</v>
      </c>
      <c r="P331" s="3">
        <f t="shared" ref="P331:P394" si="23">O331*G331</f>
        <v>765.43999999999994</v>
      </c>
    </row>
    <row r="332" spans="1:16" x14ac:dyDescent="0.35">
      <c r="A332" t="s">
        <v>244</v>
      </c>
      <c r="B332" s="21" t="s">
        <v>98</v>
      </c>
      <c r="C332" s="22">
        <v>44225</v>
      </c>
      <c r="D332" t="s">
        <v>148</v>
      </c>
      <c r="E332" t="s">
        <v>149</v>
      </c>
      <c r="F332" s="21" t="s">
        <v>156</v>
      </c>
      <c r="G332" s="3">
        <v>87.98</v>
      </c>
      <c r="H332" s="22">
        <v>44207</v>
      </c>
      <c r="I332" s="23">
        <v>44220</v>
      </c>
      <c r="J332">
        <f t="shared" si="20"/>
        <v>14</v>
      </c>
      <c r="K332" s="2">
        <f t="shared" si="21"/>
        <v>44213.5</v>
      </c>
      <c r="L332" s="22">
        <v>44225.5</v>
      </c>
      <c r="M332" s="22">
        <v>44243.5</v>
      </c>
      <c r="N332" s="22">
        <v>44239.5</v>
      </c>
      <c r="O332">
        <f t="shared" si="22"/>
        <v>26</v>
      </c>
      <c r="P332" s="3">
        <f t="shared" si="23"/>
        <v>2287.48</v>
      </c>
    </row>
    <row r="333" spans="1:16" x14ac:dyDescent="0.35">
      <c r="A333" t="s">
        <v>244</v>
      </c>
      <c r="B333" s="21" t="s">
        <v>98</v>
      </c>
      <c r="C333" s="22">
        <v>44225</v>
      </c>
      <c r="D333" t="s">
        <v>148</v>
      </c>
      <c r="E333" t="s">
        <v>149</v>
      </c>
      <c r="F333" s="21" t="s">
        <v>249</v>
      </c>
      <c r="G333" s="3">
        <v>9.2100000000000009</v>
      </c>
      <c r="H333" s="22">
        <v>44207</v>
      </c>
      <c r="I333" s="23">
        <v>44220</v>
      </c>
      <c r="J333">
        <f t="shared" si="20"/>
        <v>14</v>
      </c>
      <c r="K333" s="2">
        <f t="shared" si="21"/>
        <v>44213.5</v>
      </c>
      <c r="L333" s="22">
        <v>44225.5</v>
      </c>
      <c r="M333" s="22">
        <v>44243.5</v>
      </c>
      <c r="N333" s="22">
        <v>44239.5</v>
      </c>
      <c r="O333">
        <f t="shared" si="22"/>
        <v>26</v>
      </c>
      <c r="P333" s="3">
        <f t="shared" si="23"/>
        <v>239.46000000000004</v>
      </c>
    </row>
    <row r="334" spans="1:16" x14ac:dyDescent="0.35">
      <c r="A334" t="s">
        <v>244</v>
      </c>
      <c r="B334" s="21" t="s">
        <v>98</v>
      </c>
      <c r="C334" s="22">
        <v>44225</v>
      </c>
      <c r="D334" t="s">
        <v>148</v>
      </c>
      <c r="E334" t="s">
        <v>149</v>
      </c>
      <c r="F334" s="21" t="s">
        <v>157</v>
      </c>
      <c r="G334" s="3">
        <v>207.33</v>
      </c>
      <c r="H334" s="22">
        <v>44207</v>
      </c>
      <c r="I334" s="23">
        <v>44220</v>
      </c>
      <c r="J334">
        <f t="shared" si="20"/>
        <v>14</v>
      </c>
      <c r="K334" s="2">
        <f t="shared" si="21"/>
        <v>44213.5</v>
      </c>
      <c r="L334" s="22">
        <v>44225.5</v>
      </c>
      <c r="M334" s="22">
        <v>44243.5</v>
      </c>
      <c r="N334" s="22">
        <v>44239.5</v>
      </c>
      <c r="O334">
        <f t="shared" si="22"/>
        <v>26</v>
      </c>
      <c r="P334" s="3">
        <f t="shared" si="23"/>
        <v>5390.58</v>
      </c>
    </row>
    <row r="335" spans="1:16" x14ac:dyDescent="0.35">
      <c r="A335" t="s">
        <v>244</v>
      </c>
      <c r="B335" s="21" t="s">
        <v>98</v>
      </c>
      <c r="C335" s="22">
        <v>44225</v>
      </c>
      <c r="D335" t="s">
        <v>148</v>
      </c>
      <c r="E335" t="s">
        <v>149</v>
      </c>
      <c r="F335" s="21" t="s">
        <v>158</v>
      </c>
      <c r="G335" s="3">
        <v>201.86</v>
      </c>
      <c r="H335" s="22">
        <v>44207</v>
      </c>
      <c r="I335" s="23">
        <v>44220</v>
      </c>
      <c r="J335">
        <f t="shared" si="20"/>
        <v>14</v>
      </c>
      <c r="K335" s="2">
        <f t="shared" si="21"/>
        <v>44213.5</v>
      </c>
      <c r="L335" s="22">
        <v>44225.5</v>
      </c>
      <c r="M335" s="22">
        <v>44243.5</v>
      </c>
      <c r="N335" s="22">
        <v>44239.5</v>
      </c>
      <c r="O335">
        <f t="shared" si="22"/>
        <v>26</v>
      </c>
      <c r="P335" s="3">
        <f t="shared" si="23"/>
        <v>5248.3600000000006</v>
      </c>
    </row>
    <row r="336" spans="1:16" x14ac:dyDescent="0.35">
      <c r="A336" t="s">
        <v>244</v>
      </c>
      <c r="B336" s="21" t="s">
        <v>98</v>
      </c>
      <c r="C336" s="22">
        <v>44225</v>
      </c>
      <c r="D336" t="s">
        <v>148</v>
      </c>
      <c r="E336" t="s">
        <v>149</v>
      </c>
      <c r="F336" s="21" t="s">
        <v>159</v>
      </c>
      <c r="G336" s="3">
        <v>66.87</v>
      </c>
      <c r="H336" s="22">
        <v>44207</v>
      </c>
      <c r="I336" s="23">
        <v>44220</v>
      </c>
      <c r="J336">
        <f t="shared" si="20"/>
        <v>14</v>
      </c>
      <c r="K336" s="2">
        <f t="shared" si="21"/>
        <v>44213.5</v>
      </c>
      <c r="L336" s="22">
        <v>44225.5</v>
      </c>
      <c r="M336" s="22">
        <v>44243.5</v>
      </c>
      <c r="N336" s="22">
        <v>44239.5</v>
      </c>
      <c r="O336">
        <f t="shared" si="22"/>
        <v>26</v>
      </c>
      <c r="P336" s="3">
        <f t="shared" si="23"/>
        <v>1738.6200000000001</v>
      </c>
    </row>
    <row r="337" spans="1:16" x14ac:dyDescent="0.35">
      <c r="A337" t="s">
        <v>244</v>
      </c>
      <c r="B337" s="21" t="s">
        <v>98</v>
      </c>
      <c r="C337" s="22">
        <v>44225</v>
      </c>
      <c r="D337" t="s">
        <v>148</v>
      </c>
      <c r="E337" t="s">
        <v>149</v>
      </c>
      <c r="F337" s="21" t="s">
        <v>160</v>
      </c>
      <c r="G337" s="3">
        <v>62.89</v>
      </c>
      <c r="H337" s="22">
        <v>44207</v>
      </c>
      <c r="I337" s="23">
        <v>44220</v>
      </c>
      <c r="J337">
        <f t="shared" si="20"/>
        <v>14</v>
      </c>
      <c r="K337" s="2">
        <f t="shared" si="21"/>
        <v>44213.5</v>
      </c>
      <c r="L337" s="22">
        <v>44225.5</v>
      </c>
      <c r="M337" s="22">
        <v>44243.5</v>
      </c>
      <c r="N337" s="22">
        <v>44239.5</v>
      </c>
      <c r="O337">
        <f t="shared" si="22"/>
        <v>26</v>
      </c>
      <c r="P337" s="3">
        <f t="shared" si="23"/>
        <v>1635.14</v>
      </c>
    </row>
    <row r="338" spans="1:16" x14ac:dyDescent="0.35">
      <c r="A338" t="s">
        <v>244</v>
      </c>
      <c r="B338" s="21" t="s">
        <v>86</v>
      </c>
      <c r="C338" s="22">
        <v>44225</v>
      </c>
      <c r="D338" t="s">
        <v>161</v>
      </c>
      <c r="E338" t="s">
        <v>162</v>
      </c>
      <c r="F338" s="21" t="s">
        <v>165</v>
      </c>
      <c r="G338" s="3">
        <v>134.72999999999999</v>
      </c>
      <c r="H338" s="22">
        <v>44206</v>
      </c>
      <c r="I338" s="23">
        <v>44219</v>
      </c>
      <c r="J338">
        <f t="shared" si="20"/>
        <v>14</v>
      </c>
      <c r="K338" s="2">
        <f t="shared" si="21"/>
        <v>44212.5</v>
      </c>
      <c r="L338" s="22">
        <v>44225.5</v>
      </c>
      <c r="M338" s="22">
        <v>44249.5</v>
      </c>
      <c r="N338" s="22">
        <v>44246.5</v>
      </c>
      <c r="O338">
        <f t="shared" si="22"/>
        <v>34</v>
      </c>
      <c r="P338" s="3">
        <f t="shared" si="23"/>
        <v>4580.82</v>
      </c>
    </row>
    <row r="339" spans="1:16" x14ac:dyDescent="0.35">
      <c r="A339" t="s">
        <v>244</v>
      </c>
      <c r="B339" s="21" t="s">
        <v>86</v>
      </c>
      <c r="C339" s="22">
        <v>44225</v>
      </c>
      <c r="D339" t="s">
        <v>161</v>
      </c>
      <c r="E339" t="s">
        <v>162</v>
      </c>
      <c r="F339" s="21" t="s">
        <v>163</v>
      </c>
      <c r="G339" s="3">
        <v>241.96000000000004</v>
      </c>
      <c r="H339" s="22">
        <v>44206</v>
      </c>
      <c r="I339" s="23">
        <v>44219</v>
      </c>
      <c r="J339">
        <f t="shared" si="20"/>
        <v>14</v>
      </c>
      <c r="K339" s="2">
        <f t="shared" si="21"/>
        <v>44212.5</v>
      </c>
      <c r="L339" s="22">
        <v>44225.5</v>
      </c>
      <c r="M339" s="22">
        <v>44249.5</v>
      </c>
      <c r="N339" s="22">
        <v>44246.5</v>
      </c>
      <c r="O339">
        <f t="shared" si="22"/>
        <v>34</v>
      </c>
      <c r="P339" s="3">
        <f t="shared" si="23"/>
        <v>8226.6400000000012</v>
      </c>
    </row>
    <row r="340" spans="1:16" x14ac:dyDescent="0.35">
      <c r="A340" t="s">
        <v>244</v>
      </c>
      <c r="B340" s="21" t="s">
        <v>86</v>
      </c>
      <c r="C340" s="22">
        <v>44225</v>
      </c>
      <c r="D340" t="s">
        <v>161</v>
      </c>
      <c r="E340" t="s">
        <v>162</v>
      </c>
      <c r="F340" s="21" t="s">
        <v>166</v>
      </c>
      <c r="G340" s="3">
        <v>69.02</v>
      </c>
      <c r="H340" s="22">
        <v>44206</v>
      </c>
      <c r="I340" s="23">
        <v>44219</v>
      </c>
      <c r="J340">
        <f t="shared" si="20"/>
        <v>14</v>
      </c>
      <c r="K340" s="2">
        <f t="shared" si="21"/>
        <v>44212.5</v>
      </c>
      <c r="L340" s="22">
        <v>44225.5</v>
      </c>
      <c r="M340" s="22">
        <v>44249.5</v>
      </c>
      <c r="N340" s="22">
        <v>44246.5</v>
      </c>
      <c r="O340">
        <f t="shared" si="22"/>
        <v>34</v>
      </c>
      <c r="P340" s="3">
        <f t="shared" si="23"/>
        <v>2346.6799999999998</v>
      </c>
    </row>
    <row r="341" spans="1:16" x14ac:dyDescent="0.35">
      <c r="A341" t="s">
        <v>244</v>
      </c>
      <c r="B341" s="21" t="s">
        <v>86</v>
      </c>
      <c r="C341" s="22">
        <v>44225</v>
      </c>
      <c r="D341" t="s">
        <v>161</v>
      </c>
      <c r="E341" t="s">
        <v>162</v>
      </c>
      <c r="F341" s="21" t="s">
        <v>167</v>
      </c>
      <c r="G341" s="3">
        <v>313</v>
      </c>
      <c r="H341" s="22">
        <v>44206</v>
      </c>
      <c r="I341" s="23">
        <v>44219</v>
      </c>
      <c r="J341">
        <f t="shared" si="20"/>
        <v>14</v>
      </c>
      <c r="K341" s="2">
        <f t="shared" si="21"/>
        <v>44212.5</v>
      </c>
      <c r="L341" s="22">
        <v>44225.5</v>
      </c>
      <c r="M341" s="22">
        <v>44249.5</v>
      </c>
      <c r="N341" s="22">
        <v>44246.5</v>
      </c>
      <c r="O341">
        <f t="shared" si="22"/>
        <v>34</v>
      </c>
      <c r="P341" s="3">
        <f t="shared" si="23"/>
        <v>10642</v>
      </c>
    </row>
    <row r="342" spans="1:16" x14ac:dyDescent="0.35">
      <c r="A342" t="s">
        <v>244</v>
      </c>
      <c r="B342" s="21" t="s">
        <v>86</v>
      </c>
      <c r="C342" s="22">
        <v>44225</v>
      </c>
      <c r="D342" t="s">
        <v>161</v>
      </c>
      <c r="E342" t="s">
        <v>162</v>
      </c>
      <c r="F342" s="21" t="s">
        <v>168</v>
      </c>
      <c r="G342" s="3">
        <v>92.76</v>
      </c>
      <c r="H342" s="22">
        <v>44206</v>
      </c>
      <c r="I342" s="23">
        <v>44219</v>
      </c>
      <c r="J342">
        <f t="shared" si="20"/>
        <v>14</v>
      </c>
      <c r="K342" s="2">
        <f t="shared" si="21"/>
        <v>44212.5</v>
      </c>
      <c r="L342" s="22">
        <v>44225.5</v>
      </c>
      <c r="M342" s="22">
        <v>44249.5</v>
      </c>
      <c r="N342" s="22">
        <v>44246.5</v>
      </c>
      <c r="O342">
        <f t="shared" si="22"/>
        <v>34</v>
      </c>
      <c r="P342" s="3">
        <f t="shared" si="23"/>
        <v>3153.84</v>
      </c>
    </row>
    <row r="343" spans="1:16" x14ac:dyDescent="0.35">
      <c r="A343" t="s">
        <v>244</v>
      </c>
      <c r="B343" s="21" t="s">
        <v>86</v>
      </c>
      <c r="C343" s="22">
        <v>44225</v>
      </c>
      <c r="D343" t="s">
        <v>161</v>
      </c>
      <c r="E343" t="s">
        <v>162</v>
      </c>
      <c r="F343" s="21" t="s">
        <v>169</v>
      </c>
      <c r="G343" s="3">
        <v>153.19999999999999</v>
      </c>
      <c r="H343" s="22">
        <v>44206</v>
      </c>
      <c r="I343" s="23">
        <v>44219</v>
      </c>
      <c r="J343">
        <f t="shared" si="20"/>
        <v>14</v>
      </c>
      <c r="K343" s="2">
        <f t="shared" si="21"/>
        <v>44212.5</v>
      </c>
      <c r="L343" s="22">
        <v>44225.5</v>
      </c>
      <c r="M343" s="22">
        <v>44249.5</v>
      </c>
      <c r="N343" s="22">
        <v>44246.5</v>
      </c>
      <c r="O343">
        <f t="shared" si="22"/>
        <v>34</v>
      </c>
      <c r="P343" s="3">
        <f t="shared" si="23"/>
        <v>5208.7999999999993</v>
      </c>
    </row>
    <row r="344" spans="1:16" x14ac:dyDescent="0.35">
      <c r="A344" t="s">
        <v>244</v>
      </c>
      <c r="B344" s="21" t="s">
        <v>86</v>
      </c>
      <c r="C344" s="22">
        <v>44225</v>
      </c>
      <c r="D344" t="s">
        <v>161</v>
      </c>
      <c r="E344" t="s">
        <v>162</v>
      </c>
      <c r="F344" s="21" t="s">
        <v>170</v>
      </c>
      <c r="G344" s="3">
        <v>106.83</v>
      </c>
      <c r="H344" s="22">
        <v>44206</v>
      </c>
      <c r="I344" s="23">
        <v>44219</v>
      </c>
      <c r="J344">
        <f t="shared" si="20"/>
        <v>14</v>
      </c>
      <c r="K344" s="2">
        <f t="shared" si="21"/>
        <v>44212.5</v>
      </c>
      <c r="L344" s="22">
        <v>44225.5</v>
      </c>
      <c r="M344" s="22">
        <v>44249.5</v>
      </c>
      <c r="N344" s="22">
        <v>44246.5</v>
      </c>
      <c r="O344">
        <f t="shared" si="22"/>
        <v>34</v>
      </c>
      <c r="P344" s="3">
        <f t="shared" si="23"/>
        <v>3632.22</v>
      </c>
    </row>
    <row r="345" spans="1:16" x14ac:dyDescent="0.35">
      <c r="A345" t="s">
        <v>244</v>
      </c>
      <c r="B345" s="21" t="s">
        <v>86</v>
      </c>
      <c r="C345" s="22">
        <v>44225</v>
      </c>
      <c r="D345" t="s">
        <v>171</v>
      </c>
      <c r="E345" t="s">
        <v>172</v>
      </c>
      <c r="F345" s="21" t="s">
        <v>173</v>
      </c>
      <c r="G345" s="3">
        <v>169.51</v>
      </c>
      <c r="H345" s="22">
        <v>44206</v>
      </c>
      <c r="I345" s="23">
        <v>44219</v>
      </c>
      <c r="J345">
        <f t="shared" si="20"/>
        <v>14</v>
      </c>
      <c r="K345" s="2">
        <f t="shared" si="21"/>
        <v>44212.5</v>
      </c>
      <c r="L345" s="22">
        <v>44225.5</v>
      </c>
      <c r="M345" s="22">
        <v>44249.5</v>
      </c>
      <c r="N345" s="22">
        <v>44246.5</v>
      </c>
      <c r="O345">
        <f t="shared" si="22"/>
        <v>34</v>
      </c>
      <c r="P345" s="3">
        <f t="shared" si="23"/>
        <v>5763.34</v>
      </c>
    </row>
    <row r="346" spans="1:16" x14ac:dyDescent="0.35">
      <c r="A346" t="s">
        <v>244</v>
      </c>
      <c r="B346" s="21" t="s">
        <v>86</v>
      </c>
      <c r="C346" s="22">
        <v>44225</v>
      </c>
      <c r="D346" t="s">
        <v>161</v>
      </c>
      <c r="E346" t="s">
        <v>162</v>
      </c>
      <c r="F346" s="21" t="s">
        <v>174</v>
      </c>
      <c r="G346" s="3">
        <v>77.489999999999995</v>
      </c>
      <c r="H346" s="22">
        <v>44206</v>
      </c>
      <c r="I346" s="23">
        <v>44219</v>
      </c>
      <c r="J346">
        <f t="shared" si="20"/>
        <v>14</v>
      </c>
      <c r="K346" s="2">
        <f t="shared" si="21"/>
        <v>44212.5</v>
      </c>
      <c r="L346" s="22">
        <v>44225.5</v>
      </c>
      <c r="M346" s="22">
        <v>44249.5</v>
      </c>
      <c r="N346" s="22">
        <v>44246.5</v>
      </c>
      <c r="O346">
        <f t="shared" si="22"/>
        <v>34</v>
      </c>
      <c r="P346" s="3">
        <f t="shared" si="23"/>
        <v>2634.66</v>
      </c>
    </row>
    <row r="347" spans="1:16" x14ac:dyDescent="0.35">
      <c r="A347" t="s">
        <v>244</v>
      </c>
      <c r="B347" s="21" t="s">
        <v>86</v>
      </c>
      <c r="C347" s="22">
        <v>44225</v>
      </c>
      <c r="D347" t="s">
        <v>161</v>
      </c>
      <c r="E347" t="s">
        <v>162</v>
      </c>
      <c r="F347" s="21" t="s">
        <v>175</v>
      </c>
      <c r="G347" s="3">
        <v>197.19</v>
      </c>
      <c r="H347" s="22">
        <v>44206</v>
      </c>
      <c r="I347" s="23">
        <v>44219</v>
      </c>
      <c r="J347">
        <f t="shared" si="20"/>
        <v>14</v>
      </c>
      <c r="K347" s="2">
        <f t="shared" si="21"/>
        <v>44212.5</v>
      </c>
      <c r="L347" s="22">
        <v>44225.5</v>
      </c>
      <c r="M347" s="22">
        <v>44249.5</v>
      </c>
      <c r="N347" s="22">
        <v>44246.5</v>
      </c>
      <c r="O347">
        <f t="shared" si="22"/>
        <v>34</v>
      </c>
      <c r="P347" s="3">
        <f t="shared" si="23"/>
        <v>6704.46</v>
      </c>
    </row>
    <row r="348" spans="1:16" x14ac:dyDescent="0.35">
      <c r="A348" t="s">
        <v>244</v>
      </c>
      <c r="B348" s="21" t="s">
        <v>86</v>
      </c>
      <c r="C348" s="22">
        <v>44225</v>
      </c>
      <c r="D348" t="s">
        <v>161</v>
      </c>
      <c r="E348" t="s">
        <v>162</v>
      </c>
      <c r="F348" s="21" t="s">
        <v>176</v>
      </c>
      <c r="G348" s="3">
        <v>1246.5900000000001</v>
      </c>
      <c r="H348" s="22">
        <v>44206</v>
      </c>
      <c r="I348" s="23">
        <v>44219</v>
      </c>
      <c r="J348">
        <f t="shared" si="20"/>
        <v>14</v>
      </c>
      <c r="K348" s="2">
        <f t="shared" si="21"/>
        <v>44212.5</v>
      </c>
      <c r="L348" s="22">
        <v>44225.5</v>
      </c>
      <c r="M348" s="22">
        <v>44249.5</v>
      </c>
      <c r="N348" s="22">
        <v>44246.5</v>
      </c>
      <c r="O348">
        <f t="shared" si="22"/>
        <v>34</v>
      </c>
      <c r="P348" s="3">
        <f t="shared" si="23"/>
        <v>42384.060000000005</v>
      </c>
    </row>
    <row r="349" spans="1:16" x14ac:dyDescent="0.35">
      <c r="A349" t="s">
        <v>244</v>
      </c>
      <c r="B349" s="21" t="s">
        <v>86</v>
      </c>
      <c r="C349" s="22">
        <v>44225</v>
      </c>
      <c r="D349" t="s">
        <v>161</v>
      </c>
      <c r="E349" t="s">
        <v>162</v>
      </c>
      <c r="F349" s="21" t="s">
        <v>177</v>
      </c>
      <c r="G349" s="3">
        <v>57.71</v>
      </c>
      <c r="H349" s="22">
        <v>44206</v>
      </c>
      <c r="I349" s="23">
        <v>44219</v>
      </c>
      <c r="J349">
        <f t="shared" si="20"/>
        <v>14</v>
      </c>
      <c r="K349" s="2">
        <f t="shared" si="21"/>
        <v>44212.5</v>
      </c>
      <c r="L349" s="22">
        <v>44225.5</v>
      </c>
      <c r="M349" s="22">
        <v>44249.5</v>
      </c>
      <c r="N349" s="22">
        <v>44246.5</v>
      </c>
      <c r="O349">
        <f t="shared" si="22"/>
        <v>34</v>
      </c>
      <c r="P349" s="3">
        <f t="shared" si="23"/>
        <v>1962.14</v>
      </c>
    </row>
    <row r="350" spans="1:16" x14ac:dyDescent="0.35">
      <c r="A350" t="s">
        <v>244</v>
      </c>
      <c r="B350" s="21" t="s">
        <v>86</v>
      </c>
      <c r="C350" s="22">
        <v>44225</v>
      </c>
      <c r="D350" t="s">
        <v>99</v>
      </c>
      <c r="E350" t="s">
        <v>100</v>
      </c>
      <c r="F350" s="21" t="s">
        <v>164</v>
      </c>
      <c r="G350" s="3">
        <v>10987.13</v>
      </c>
      <c r="H350" s="22">
        <v>44206</v>
      </c>
      <c r="I350" s="23">
        <v>44219</v>
      </c>
      <c r="J350">
        <f t="shared" si="20"/>
        <v>14</v>
      </c>
      <c r="K350" s="2">
        <f t="shared" si="21"/>
        <v>44212.5</v>
      </c>
      <c r="L350" s="22">
        <v>44225.5</v>
      </c>
      <c r="M350" s="22">
        <v>44249.5</v>
      </c>
      <c r="N350" s="22">
        <v>44246.5</v>
      </c>
      <c r="O350">
        <f t="shared" si="22"/>
        <v>34</v>
      </c>
      <c r="P350" s="3">
        <f t="shared" si="23"/>
        <v>373562.42</v>
      </c>
    </row>
    <row r="351" spans="1:16" x14ac:dyDescent="0.35">
      <c r="A351" t="s">
        <v>244</v>
      </c>
      <c r="B351" s="21" t="s">
        <v>86</v>
      </c>
      <c r="C351" s="22">
        <v>44225</v>
      </c>
      <c r="D351" t="s">
        <v>161</v>
      </c>
      <c r="E351" t="s">
        <v>162</v>
      </c>
      <c r="F351" s="21" t="s">
        <v>178</v>
      </c>
      <c r="G351" s="3">
        <v>111.85</v>
      </c>
      <c r="H351" s="22">
        <v>44206</v>
      </c>
      <c r="I351" s="23">
        <v>44219</v>
      </c>
      <c r="J351">
        <f t="shared" si="20"/>
        <v>14</v>
      </c>
      <c r="K351" s="2">
        <f t="shared" si="21"/>
        <v>44212.5</v>
      </c>
      <c r="L351" s="22">
        <v>44225.5</v>
      </c>
      <c r="M351" s="22">
        <v>44249.5</v>
      </c>
      <c r="N351" s="22">
        <v>44246.5</v>
      </c>
      <c r="O351">
        <f t="shared" si="22"/>
        <v>34</v>
      </c>
      <c r="P351" s="3">
        <f t="shared" si="23"/>
        <v>3802.8999999999996</v>
      </c>
    </row>
    <row r="352" spans="1:16" x14ac:dyDescent="0.35">
      <c r="A352" t="s">
        <v>244</v>
      </c>
      <c r="B352" s="21" t="s">
        <v>86</v>
      </c>
      <c r="C352" s="22">
        <v>44225</v>
      </c>
      <c r="D352" t="s">
        <v>161</v>
      </c>
      <c r="E352" t="s">
        <v>162</v>
      </c>
      <c r="F352" s="21" t="s">
        <v>179</v>
      </c>
      <c r="G352" s="3">
        <v>206.34000000000003</v>
      </c>
      <c r="H352" s="22">
        <v>44206</v>
      </c>
      <c r="I352" s="23">
        <v>44219</v>
      </c>
      <c r="J352">
        <f t="shared" si="20"/>
        <v>14</v>
      </c>
      <c r="K352" s="2">
        <f t="shared" si="21"/>
        <v>44212.5</v>
      </c>
      <c r="L352" s="22">
        <v>44225.5</v>
      </c>
      <c r="M352" s="22">
        <v>44249.5</v>
      </c>
      <c r="N352" s="22">
        <v>44246.5</v>
      </c>
      <c r="O352">
        <f t="shared" si="22"/>
        <v>34</v>
      </c>
      <c r="P352" s="3">
        <f t="shared" si="23"/>
        <v>7015.5600000000013</v>
      </c>
    </row>
    <row r="353" spans="1:16" x14ac:dyDescent="0.35">
      <c r="A353" t="s">
        <v>244</v>
      </c>
      <c r="B353" s="21" t="s">
        <v>86</v>
      </c>
      <c r="C353" s="22">
        <v>44225</v>
      </c>
      <c r="D353" t="s">
        <v>161</v>
      </c>
      <c r="E353" t="s">
        <v>162</v>
      </c>
      <c r="F353" s="21" t="s">
        <v>180</v>
      </c>
      <c r="G353" s="3">
        <v>176.26999999999998</v>
      </c>
      <c r="H353" s="22">
        <v>44206</v>
      </c>
      <c r="I353" s="23">
        <v>44219</v>
      </c>
      <c r="J353">
        <f t="shared" si="20"/>
        <v>14</v>
      </c>
      <c r="K353" s="2">
        <f t="shared" si="21"/>
        <v>44212.5</v>
      </c>
      <c r="L353" s="22">
        <v>44225.5</v>
      </c>
      <c r="M353" s="22">
        <v>44249.5</v>
      </c>
      <c r="N353" s="22">
        <v>44246.5</v>
      </c>
      <c r="O353">
        <f t="shared" si="22"/>
        <v>34</v>
      </c>
      <c r="P353" s="3">
        <f t="shared" si="23"/>
        <v>5993.1799999999994</v>
      </c>
    </row>
    <row r="354" spans="1:16" x14ac:dyDescent="0.35">
      <c r="A354" t="s">
        <v>244</v>
      </c>
      <c r="B354" s="21" t="s">
        <v>86</v>
      </c>
      <c r="C354" s="22">
        <v>44225</v>
      </c>
      <c r="D354" t="s">
        <v>171</v>
      </c>
      <c r="E354" t="s">
        <v>172</v>
      </c>
      <c r="F354" s="21" t="s">
        <v>180</v>
      </c>
      <c r="G354" s="3">
        <v>26.85</v>
      </c>
      <c r="H354" s="22">
        <v>44206</v>
      </c>
      <c r="I354" s="23">
        <v>44219</v>
      </c>
      <c r="J354">
        <f t="shared" si="20"/>
        <v>14</v>
      </c>
      <c r="K354" s="2">
        <f t="shared" si="21"/>
        <v>44212.5</v>
      </c>
      <c r="L354" s="22">
        <v>44225.5</v>
      </c>
      <c r="M354" s="22">
        <v>44249.5</v>
      </c>
      <c r="N354" s="22">
        <v>44246.5</v>
      </c>
      <c r="O354">
        <f t="shared" si="22"/>
        <v>34</v>
      </c>
      <c r="P354" s="3">
        <f t="shared" si="23"/>
        <v>912.90000000000009</v>
      </c>
    </row>
    <row r="355" spans="1:16" x14ac:dyDescent="0.35">
      <c r="A355" t="s">
        <v>244</v>
      </c>
      <c r="B355" s="21" t="s">
        <v>86</v>
      </c>
      <c r="C355" s="22">
        <v>44225</v>
      </c>
      <c r="D355" t="s">
        <v>161</v>
      </c>
      <c r="E355" t="s">
        <v>162</v>
      </c>
      <c r="F355" s="21" t="s">
        <v>181</v>
      </c>
      <c r="G355" s="3">
        <v>52.95</v>
      </c>
      <c r="H355" s="22">
        <v>44206</v>
      </c>
      <c r="I355" s="23">
        <v>44219</v>
      </c>
      <c r="J355">
        <f t="shared" si="20"/>
        <v>14</v>
      </c>
      <c r="K355" s="2">
        <f t="shared" si="21"/>
        <v>44212.5</v>
      </c>
      <c r="L355" s="22">
        <v>44225.5</v>
      </c>
      <c r="M355" s="22">
        <v>44249.5</v>
      </c>
      <c r="N355" s="22">
        <v>44246.5</v>
      </c>
      <c r="O355">
        <f t="shared" si="22"/>
        <v>34</v>
      </c>
      <c r="P355" s="3">
        <f t="shared" si="23"/>
        <v>1800.3000000000002</v>
      </c>
    </row>
    <row r="356" spans="1:16" x14ac:dyDescent="0.35">
      <c r="A356" t="s">
        <v>244</v>
      </c>
      <c r="B356" s="21" t="s">
        <v>86</v>
      </c>
      <c r="C356" s="22">
        <v>44225</v>
      </c>
      <c r="D356" t="s">
        <v>161</v>
      </c>
      <c r="E356" t="s">
        <v>162</v>
      </c>
      <c r="F356" s="21" t="s">
        <v>182</v>
      </c>
      <c r="G356" s="3">
        <v>52.32</v>
      </c>
      <c r="H356" s="22">
        <v>44206</v>
      </c>
      <c r="I356" s="23">
        <v>44219</v>
      </c>
      <c r="J356">
        <f t="shared" si="20"/>
        <v>14</v>
      </c>
      <c r="K356" s="2">
        <f t="shared" si="21"/>
        <v>44212.5</v>
      </c>
      <c r="L356" s="22">
        <v>44225.5</v>
      </c>
      <c r="M356" s="22">
        <v>44249.5</v>
      </c>
      <c r="N356" s="22">
        <v>44246.5</v>
      </c>
      <c r="O356">
        <f t="shared" si="22"/>
        <v>34</v>
      </c>
      <c r="P356" s="3">
        <f t="shared" si="23"/>
        <v>1778.88</v>
      </c>
    </row>
    <row r="357" spans="1:16" x14ac:dyDescent="0.35">
      <c r="A357" t="s">
        <v>244</v>
      </c>
      <c r="B357" s="21" t="s">
        <v>86</v>
      </c>
      <c r="C357" s="22">
        <v>44225</v>
      </c>
      <c r="D357" t="s">
        <v>161</v>
      </c>
      <c r="E357" t="s">
        <v>162</v>
      </c>
      <c r="F357" s="21" t="s">
        <v>183</v>
      </c>
      <c r="G357" s="3">
        <v>751.70999999999992</v>
      </c>
      <c r="H357" s="22">
        <v>44206</v>
      </c>
      <c r="I357" s="23">
        <v>44219</v>
      </c>
      <c r="J357">
        <f t="shared" si="20"/>
        <v>14</v>
      </c>
      <c r="K357" s="2">
        <f t="shared" si="21"/>
        <v>44212.5</v>
      </c>
      <c r="L357" s="22">
        <v>44225.5</v>
      </c>
      <c r="M357" s="22">
        <v>44249.5</v>
      </c>
      <c r="N357" s="22">
        <v>44246.5</v>
      </c>
      <c r="O357">
        <f t="shared" si="22"/>
        <v>34</v>
      </c>
      <c r="P357" s="3">
        <f t="shared" si="23"/>
        <v>25558.139999999996</v>
      </c>
    </row>
    <row r="358" spans="1:16" x14ac:dyDescent="0.35">
      <c r="A358" t="s">
        <v>244</v>
      </c>
      <c r="B358" s="21" t="s">
        <v>86</v>
      </c>
      <c r="C358" s="22">
        <v>44225</v>
      </c>
      <c r="D358" t="s">
        <v>161</v>
      </c>
      <c r="E358" t="s">
        <v>162</v>
      </c>
      <c r="F358" s="21" t="s">
        <v>184</v>
      </c>
      <c r="G358" s="3">
        <v>72.86</v>
      </c>
      <c r="H358" s="22">
        <v>44206</v>
      </c>
      <c r="I358" s="23">
        <v>44219</v>
      </c>
      <c r="J358">
        <f t="shared" si="20"/>
        <v>14</v>
      </c>
      <c r="K358" s="2">
        <f t="shared" si="21"/>
        <v>44212.5</v>
      </c>
      <c r="L358" s="22">
        <v>44225.5</v>
      </c>
      <c r="M358" s="22">
        <v>44249.5</v>
      </c>
      <c r="N358" s="22">
        <v>44246.5</v>
      </c>
      <c r="O358">
        <f t="shared" si="22"/>
        <v>34</v>
      </c>
      <c r="P358" s="3">
        <f t="shared" si="23"/>
        <v>2477.2399999999998</v>
      </c>
    </row>
    <row r="359" spans="1:16" x14ac:dyDescent="0.35">
      <c r="A359" t="s">
        <v>244</v>
      </c>
      <c r="B359" s="21" t="s">
        <v>86</v>
      </c>
      <c r="C359" s="22">
        <v>44225</v>
      </c>
      <c r="D359" t="s">
        <v>161</v>
      </c>
      <c r="E359" t="s">
        <v>162</v>
      </c>
      <c r="F359" s="21" t="s">
        <v>185</v>
      </c>
      <c r="G359" s="3">
        <v>668.1099999999999</v>
      </c>
      <c r="H359" s="22">
        <v>44206</v>
      </c>
      <c r="I359" s="23">
        <v>44219</v>
      </c>
      <c r="J359">
        <f t="shared" si="20"/>
        <v>14</v>
      </c>
      <c r="K359" s="2">
        <f t="shared" si="21"/>
        <v>44212.5</v>
      </c>
      <c r="L359" s="22">
        <v>44225.5</v>
      </c>
      <c r="M359" s="22">
        <v>44249.5</v>
      </c>
      <c r="N359" s="22">
        <v>44246.5</v>
      </c>
      <c r="O359">
        <f t="shared" si="22"/>
        <v>34</v>
      </c>
      <c r="P359" s="3">
        <f t="shared" si="23"/>
        <v>22715.739999999998</v>
      </c>
    </row>
    <row r="360" spans="1:16" x14ac:dyDescent="0.35">
      <c r="A360" t="s">
        <v>244</v>
      </c>
      <c r="B360" s="21" t="s">
        <v>86</v>
      </c>
      <c r="C360" s="22">
        <v>44225</v>
      </c>
      <c r="D360" t="s">
        <v>161</v>
      </c>
      <c r="E360" t="s">
        <v>162</v>
      </c>
      <c r="F360" s="21" t="s">
        <v>186</v>
      </c>
      <c r="G360" s="3">
        <v>35.450000000000003</v>
      </c>
      <c r="H360" s="22">
        <v>44206</v>
      </c>
      <c r="I360" s="23">
        <v>44219</v>
      </c>
      <c r="J360">
        <f t="shared" si="20"/>
        <v>14</v>
      </c>
      <c r="K360" s="2">
        <f t="shared" si="21"/>
        <v>44212.5</v>
      </c>
      <c r="L360" s="22">
        <v>44225.5</v>
      </c>
      <c r="M360" s="22">
        <v>44249.5</v>
      </c>
      <c r="N360" s="22">
        <v>44246.5</v>
      </c>
      <c r="O360">
        <f t="shared" si="22"/>
        <v>34</v>
      </c>
      <c r="P360" s="3">
        <f t="shared" si="23"/>
        <v>1205.3000000000002</v>
      </c>
    </row>
    <row r="361" spans="1:16" x14ac:dyDescent="0.35">
      <c r="A361" t="s">
        <v>244</v>
      </c>
      <c r="B361" s="21" t="s">
        <v>86</v>
      </c>
      <c r="C361" s="22">
        <v>44225</v>
      </c>
      <c r="D361" t="s">
        <v>161</v>
      </c>
      <c r="E361" t="s">
        <v>162</v>
      </c>
      <c r="F361" s="21" t="s">
        <v>187</v>
      </c>
      <c r="G361" s="3">
        <v>267.72000000000003</v>
      </c>
      <c r="H361" s="22">
        <v>44206</v>
      </c>
      <c r="I361" s="23">
        <v>44219</v>
      </c>
      <c r="J361">
        <f t="shared" si="20"/>
        <v>14</v>
      </c>
      <c r="K361" s="2">
        <f t="shared" si="21"/>
        <v>44212.5</v>
      </c>
      <c r="L361" s="22">
        <v>44225.5</v>
      </c>
      <c r="M361" s="22">
        <v>44249.5</v>
      </c>
      <c r="N361" s="22">
        <v>44246.5</v>
      </c>
      <c r="O361">
        <f t="shared" si="22"/>
        <v>34</v>
      </c>
      <c r="P361" s="3">
        <f t="shared" si="23"/>
        <v>9102.4800000000014</v>
      </c>
    </row>
    <row r="362" spans="1:16" x14ac:dyDescent="0.35">
      <c r="A362" t="s">
        <v>244</v>
      </c>
      <c r="B362" s="21" t="s">
        <v>86</v>
      </c>
      <c r="C362" s="22">
        <v>44225</v>
      </c>
      <c r="D362" t="s">
        <v>161</v>
      </c>
      <c r="E362" t="s">
        <v>162</v>
      </c>
      <c r="F362" s="21" t="s">
        <v>188</v>
      </c>
      <c r="G362" s="3">
        <v>52.33</v>
      </c>
      <c r="H362" s="22">
        <v>44206</v>
      </c>
      <c r="I362" s="23">
        <v>44219</v>
      </c>
      <c r="J362">
        <f t="shared" si="20"/>
        <v>14</v>
      </c>
      <c r="K362" s="2">
        <f t="shared" si="21"/>
        <v>44212.5</v>
      </c>
      <c r="L362" s="22">
        <v>44225.5</v>
      </c>
      <c r="M362" s="22">
        <v>44249.5</v>
      </c>
      <c r="N362" s="22">
        <v>44246.5</v>
      </c>
      <c r="O362">
        <f t="shared" si="22"/>
        <v>34</v>
      </c>
      <c r="P362" s="3">
        <f t="shared" si="23"/>
        <v>1779.22</v>
      </c>
    </row>
    <row r="363" spans="1:16" x14ac:dyDescent="0.35">
      <c r="A363" t="s">
        <v>244</v>
      </c>
      <c r="B363" s="21" t="s">
        <v>86</v>
      </c>
      <c r="C363" s="22">
        <v>44225</v>
      </c>
      <c r="D363" t="s">
        <v>161</v>
      </c>
      <c r="E363" t="s">
        <v>162</v>
      </c>
      <c r="F363" s="21" t="s">
        <v>189</v>
      </c>
      <c r="G363" s="3">
        <v>37.869999999999997</v>
      </c>
      <c r="H363" s="22">
        <v>44206</v>
      </c>
      <c r="I363" s="23">
        <v>44219</v>
      </c>
      <c r="J363">
        <f t="shared" si="20"/>
        <v>14</v>
      </c>
      <c r="K363" s="2">
        <f t="shared" si="21"/>
        <v>44212.5</v>
      </c>
      <c r="L363" s="22">
        <v>44225.5</v>
      </c>
      <c r="M363" s="22">
        <v>44249.5</v>
      </c>
      <c r="N363" s="22">
        <v>44246.5</v>
      </c>
      <c r="O363">
        <f t="shared" si="22"/>
        <v>34</v>
      </c>
      <c r="P363" s="3">
        <f t="shared" si="23"/>
        <v>1287.58</v>
      </c>
    </row>
    <row r="364" spans="1:16" x14ac:dyDescent="0.35">
      <c r="A364" t="s">
        <v>244</v>
      </c>
      <c r="B364" s="21" t="s">
        <v>86</v>
      </c>
      <c r="C364" s="22">
        <v>44225</v>
      </c>
      <c r="D364" t="s">
        <v>161</v>
      </c>
      <c r="E364" t="s">
        <v>162</v>
      </c>
      <c r="F364" s="21" t="s">
        <v>190</v>
      </c>
      <c r="G364" s="3">
        <v>30.23</v>
      </c>
      <c r="H364" s="22">
        <v>44206</v>
      </c>
      <c r="I364" s="23">
        <v>44219</v>
      </c>
      <c r="J364">
        <f t="shared" si="20"/>
        <v>14</v>
      </c>
      <c r="K364" s="2">
        <f t="shared" si="21"/>
        <v>44212.5</v>
      </c>
      <c r="L364" s="22">
        <v>44225.5</v>
      </c>
      <c r="M364" s="22">
        <v>44249.5</v>
      </c>
      <c r="N364" s="22">
        <v>44246.5</v>
      </c>
      <c r="O364">
        <f t="shared" si="22"/>
        <v>34</v>
      </c>
      <c r="P364" s="3">
        <f t="shared" si="23"/>
        <v>1027.82</v>
      </c>
    </row>
    <row r="365" spans="1:16" x14ac:dyDescent="0.35">
      <c r="A365" t="s">
        <v>244</v>
      </c>
      <c r="B365" s="21" t="s">
        <v>86</v>
      </c>
      <c r="C365" s="22">
        <v>44225</v>
      </c>
      <c r="D365" t="s">
        <v>161</v>
      </c>
      <c r="E365" t="s">
        <v>162</v>
      </c>
      <c r="F365" s="21" t="s">
        <v>191</v>
      </c>
      <c r="G365" s="3">
        <v>34.950000000000003</v>
      </c>
      <c r="H365" s="22">
        <v>44206</v>
      </c>
      <c r="I365" s="23">
        <v>44219</v>
      </c>
      <c r="J365">
        <f t="shared" si="20"/>
        <v>14</v>
      </c>
      <c r="K365" s="2">
        <f t="shared" si="21"/>
        <v>44212.5</v>
      </c>
      <c r="L365" s="22">
        <v>44225.5</v>
      </c>
      <c r="M365" s="22">
        <v>44249.5</v>
      </c>
      <c r="N365" s="22">
        <v>44246.5</v>
      </c>
      <c r="O365">
        <f t="shared" si="22"/>
        <v>34</v>
      </c>
      <c r="P365" s="3">
        <f t="shared" si="23"/>
        <v>1188.3000000000002</v>
      </c>
    </row>
    <row r="366" spans="1:16" x14ac:dyDescent="0.35">
      <c r="A366" t="s">
        <v>244</v>
      </c>
      <c r="B366" s="21" t="s">
        <v>86</v>
      </c>
      <c r="C366" s="22">
        <v>44225</v>
      </c>
      <c r="D366" t="s">
        <v>161</v>
      </c>
      <c r="E366" t="s">
        <v>162</v>
      </c>
      <c r="F366" s="21" t="s">
        <v>192</v>
      </c>
      <c r="G366" s="3">
        <v>66.22</v>
      </c>
      <c r="H366" s="22">
        <v>44206</v>
      </c>
      <c r="I366" s="23">
        <v>44219</v>
      </c>
      <c r="J366">
        <f t="shared" si="20"/>
        <v>14</v>
      </c>
      <c r="K366" s="2">
        <f t="shared" si="21"/>
        <v>44212.5</v>
      </c>
      <c r="L366" s="22">
        <v>44225.5</v>
      </c>
      <c r="M366" s="22">
        <v>44249.5</v>
      </c>
      <c r="N366" s="22">
        <v>44246.5</v>
      </c>
      <c r="O366">
        <f t="shared" si="22"/>
        <v>34</v>
      </c>
      <c r="P366" s="3">
        <f t="shared" si="23"/>
        <v>2251.48</v>
      </c>
    </row>
    <row r="367" spans="1:16" x14ac:dyDescent="0.35">
      <c r="A367" t="s">
        <v>244</v>
      </c>
      <c r="B367" s="21" t="s">
        <v>86</v>
      </c>
      <c r="C367" s="22">
        <v>44225</v>
      </c>
      <c r="D367" t="s">
        <v>161</v>
      </c>
      <c r="E367" t="s">
        <v>162</v>
      </c>
      <c r="F367" s="21" t="s">
        <v>193</v>
      </c>
      <c r="G367" s="3">
        <v>250.91000000000003</v>
      </c>
      <c r="H367" s="22">
        <v>44206</v>
      </c>
      <c r="I367" s="23">
        <v>44219</v>
      </c>
      <c r="J367">
        <f t="shared" si="20"/>
        <v>14</v>
      </c>
      <c r="K367" s="2">
        <f t="shared" si="21"/>
        <v>44212.5</v>
      </c>
      <c r="L367" s="22">
        <v>44225.5</v>
      </c>
      <c r="M367" s="22">
        <v>44249.5</v>
      </c>
      <c r="N367" s="22">
        <v>44246.5</v>
      </c>
      <c r="O367">
        <f t="shared" si="22"/>
        <v>34</v>
      </c>
      <c r="P367" s="3">
        <f t="shared" si="23"/>
        <v>8530.94</v>
      </c>
    </row>
    <row r="368" spans="1:16" x14ac:dyDescent="0.35">
      <c r="A368" t="s">
        <v>244</v>
      </c>
      <c r="B368" s="21" t="s">
        <v>86</v>
      </c>
      <c r="C368" s="22">
        <v>44225</v>
      </c>
      <c r="D368" t="s">
        <v>161</v>
      </c>
      <c r="E368" t="s">
        <v>162</v>
      </c>
      <c r="F368" s="21" t="s">
        <v>194</v>
      </c>
      <c r="G368" s="3">
        <v>68.48</v>
      </c>
      <c r="H368" s="22">
        <v>44206</v>
      </c>
      <c r="I368" s="23">
        <v>44219</v>
      </c>
      <c r="J368">
        <f t="shared" si="20"/>
        <v>14</v>
      </c>
      <c r="K368" s="2">
        <f t="shared" si="21"/>
        <v>44212.5</v>
      </c>
      <c r="L368" s="22">
        <v>44225.5</v>
      </c>
      <c r="M368" s="22">
        <v>44249.5</v>
      </c>
      <c r="N368" s="22">
        <v>44246.5</v>
      </c>
      <c r="O368">
        <f t="shared" si="22"/>
        <v>34</v>
      </c>
      <c r="P368" s="3">
        <f t="shared" si="23"/>
        <v>2328.3200000000002</v>
      </c>
    </row>
    <row r="369" spans="1:16" x14ac:dyDescent="0.35">
      <c r="A369" t="s">
        <v>244</v>
      </c>
      <c r="B369" s="21" t="s">
        <v>98</v>
      </c>
      <c r="C369" s="22">
        <v>44225</v>
      </c>
      <c r="D369" t="s">
        <v>161</v>
      </c>
      <c r="E369" t="s">
        <v>162</v>
      </c>
      <c r="F369" s="21" t="s">
        <v>195</v>
      </c>
      <c r="G369" s="3">
        <v>10.96</v>
      </c>
      <c r="H369" s="22">
        <v>44207</v>
      </c>
      <c r="I369" s="23">
        <v>44220</v>
      </c>
      <c r="J369">
        <f t="shared" si="20"/>
        <v>14</v>
      </c>
      <c r="K369" s="2">
        <f t="shared" si="21"/>
        <v>44213.5</v>
      </c>
      <c r="L369" s="22">
        <v>44225.5</v>
      </c>
      <c r="M369" s="22">
        <v>44249.5</v>
      </c>
      <c r="N369" s="22">
        <v>44246.5</v>
      </c>
      <c r="O369">
        <f t="shared" si="22"/>
        <v>33</v>
      </c>
      <c r="P369" s="3">
        <f t="shared" si="23"/>
        <v>361.68</v>
      </c>
    </row>
    <row r="370" spans="1:16" x14ac:dyDescent="0.35">
      <c r="A370" t="s">
        <v>244</v>
      </c>
      <c r="B370" s="21" t="s">
        <v>98</v>
      </c>
      <c r="C370" s="22">
        <v>44225</v>
      </c>
      <c r="D370" t="s">
        <v>107</v>
      </c>
      <c r="E370" t="s">
        <v>108</v>
      </c>
      <c r="F370" s="21" t="s">
        <v>164</v>
      </c>
      <c r="G370" s="3">
        <v>29.509999999999998</v>
      </c>
      <c r="H370" s="22">
        <v>44207</v>
      </c>
      <c r="I370" s="23">
        <v>44220</v>
      </c>
      <c r="J370">
        <f t="shared" si="20"/>
        <v>14</v>
      </c>
      <c r="K370" s="2">
        <f t="shared" si="21"/>
        <v>44213.5</v>
      </c>
      <c r="L370" s="22">
        <v>44225.5</v>
      </c>
      <c r="M370" s="22">
        <v>44249.5</v>
      </c>
      <c r="N370" s="22">
        <v>44246.5</v>
      </c>
      <c r="O370">
        <f t="shared" si="22"/>
        <v>33</v>
      </c>
      <c r="P370" s="3">
        <f t="shared" si="23"/>
        <v>973.82999999999993</v>
      </c>
    </row>
    <row r="371" spans="1:16" x14ac:dyDescent="0.35">
      <c r="A371" t="s">
        <v>244</v>
      </c>
      <c r="B371" s="21" t="s">
        <v>98</v>
      </c>
      <c r="C371" s="22">
        <v>44225</v>
      </c>
      <c r="D371" t="s">
        <v>161</v>
      </c>
      <c r="E371" t="s">
        <v>162</v>
      </c>
      <c r="F371" s="21" t="s">
        <v>176</v>
      </c>
      <c r="G371" s="3">
        <v>17.72</v>
      </c>
      <c r="H371" s="22">
        <v>44207</v>
      </c>
      <c r="I371" s="23">
        <v>44220</v>
      </c>
      <c r="J371">
        <f t="shared" si="20"/>
        <v>14</v>
      </c>
      <c r="K371" s="2">
        <f t="shared" si="21"/>
        <v>44213.5</v>
      </c>
      <c r="L371" s="22">
        <v>44225.5</v>
      </c>
      <c r="M371" s="22">
        <v>44249.5</v>
      </c>
      <c r="N371" s="22">
        <v>44246.5</v>
      </c>
      <c r="O371">
        <f t="shared" si="22"/>
        <v>33</v>
      </c>
      <c r="P371" s="3">
        <f t="shared" si="23"/>
        <v>584.76</v>
      </c>
    </row>
    <row r="372" spans="1:16" x14ac:dyDescent="0.35">
      <c r="A372" t="s">
        <v>244</v>
      </c>
      <c r="B372" s="21" t="s">
        <v>98</v>
      </c>
      <c r="C372" s="22">
        <v>44225</v>
      </c>
      <c r="D372" t="s">
        <v>99</v>
      </c>
      <c r="E372" t="s">
        <v>100</v>
      </c>
      <c r="F372" s="21" t="s">
        <v>164</v>
      </c>
      <c r="G372" s="3">
        <v>61.52</v>
      </c>
      <c r="H372" s="22">
        <v>44207</v>
      </c>
      <c r="I372" s="23">
        <v>44220</v>
      </c>
      <c r="J372">
        <f t="shared" si="20"/>
        <v>14</v>
      </c>
      <c r="K372" s="2">
        <f t="shared" si="21"/>
        <v>44213.5</v>
      </c>
      <c r="L372" s="22">
        <v>44225.5</v>
      </c>
      <c r="M372" s="22">
        <v>44249.5</v>
      </c>
      <c r="N372" s="22">
        <v>44246.5</v>
      </c>
      <c r="O372">
        <f t="shared" si="22"/>
        <v>33</v>
      </c>
      <c r="P372" s="3">
        <f t="shared" si="23"/>
        <v>2030.16</v>
      </c>
    </row>
    <row r="373" spans="1:16" x14ac:dyDescent="0.35">
      <c r="A373" t="s">
        <v>244</v>
      </c>
      <c r="B373" s="21" t="s">
        <v>98</v>
      </c>
      <c r="C373" s="22">
        <v>44225</v>
      </c>
      <c r="D373" t="s">
        <v>161</v>
      </c>
      <c r="E373" t="s">
        <v>162</v>
      </c>
      <c r="F373" s="21" t="s">
        <v>187</v>
      </c>
      <c r="G373" s="3">
        <v>18.11</v>
      </c>
      <c r="H373" s="22">
        <v>44207</v>
      </c>
      <c r="I373" s="23">
        <v>44220</v>
      </c>
      <c r="J373">
        <f t="shared" si="20"/>
        <v>14</v>
      </c>
      <c r="K373" s="2">
        <f t="shared" si="21"/>
        <v>44213.5</v>
      </c>
      <c r="L373" s="22">
        <v>44225.5</v>
      </c>
      <c r="M373" s="22">
        <v>44249.5</v>
      </c>
      <c r="N373" s="22">
        <v>44246.5</v>
      </c>
      <c r="O373">
        <f t="shared" si="22"/>
        <v>33</v>
      </c>
      <c r="P373" s="3">
        <f t="shared" si="23"/>
        <v>597.63</v>
      </c>
    </row>
    <row r="374" spans="1:16" x14ac:dyDescent="0.35">
      <c r="A374" t="s">
        <v>244</v>
      </c>
      <c r="B374" s="21" t="s">
        <v>98</v>
      </c>
      <c r="C374" s="22">
        <v>44225</v>
      </c>
      <c r="D374" t="s">
        <v>161</v>
      </c>
      <c r="E374" t="s">
        <v>162</v>
      </c>
      <c r="F374" s="21" t="s">
        <v>176</v>
      </c>
      <c r="G374" s="3">
        <v>20.45</v>
      </c>
      <c r="H374" s="22">
        <v>44207</v>
      </c>
      <c r="I374" s="23">
        <v>44220</v>
      </c>
      <c r="J374">
        <f t="shared" si="20"/>
        <v>14</v>
      </c>
      <c r="K374" s="2">
        <f t="shared" si="21"/>
        <v>44213.5</v>
      </c>
      <c r="L374" s="22">
        <v>44225.5</v>
      </c>
      <c r="M374" s="22">
        <v>44249.5</v>
      </c>
      <c r="N374" s="22">
        <v>44246.5</v>
      </c>
      <c r="O374">
        <f t="shared" si="22"/>
        <v>33</v>
      </c>
      <c r="P374" s="3">
        <f t="shared" si="23"/>
        <v>674.85</v>
      </c>
    </row>
    <row r="375" spans="1:16" x14ac:dyDescent="0.35">
      <c r="A375" t="s">
        <v>244</v>
      </c>
      <c r="B375" s="21" t="s">
        <v>98</v>
      </c>
      <c r="C375" s="22">
        <v>44225</v>
      </c>
      <c r="D375" t="s">
        <v>99</v>
      </c>
      <c r="E375" t="s">
        <v>100</v>
      </c>
      <c r="F375" s="21" t="s">
        <v>164</v>
      </c>
      <c r="G375" s="3">
        <v>38.86</v>
      </c>
      <c r="H375" s="22">
        <v>44207</v>
      </c>
      <c r="I375" s="23">
        <v>44220</v>
      </c>
      <c r="J375">
        <f t="shared" si="20"/>
        <v>14</v>
      </c>
      <c r="K375" s="2">
        <f t="shared" si="21"/>
        <v>44213.5</v>
      </c>
      <c r="L375" s="22">
        <v>44225.5</v>
      </c>
      <c r="M375" s="22">
        <v>44249.5</v>
      </c>
      <c r="N375" s="22">
        <v>44246.5</v>
      </c>
      <c r="O375">
        <f t="shared" si="22"/>
        <v>33</v>
      </c>
      <c r="P375" s="3">
        <f t="shared" si="23"/>
        <v>1282.3799999999999</v>
      </c>
    </row>
    <row r="376" spans="1:16" x14ac:dyDescent="0.35">
      <c r="A376" t="s">
        <v>244</v>
      </c>
      <c r="B376" s="21" t="s">
        <v>98</v>
      </c>
      <c r="C376" s="22">
        <v>44225</v>
      </c>
      <c r="D376" t="s">
        <v>161</v>
      </c>
      <c r="E376" t="s">
        <v>162</v>
      </c>
      <c r="F376" s="21" t="s">
        <v>165</v>
      </c>
      <c r="G376" s="3">
        <v>6.31</v>
      </c>
      <c r="H376" s="22">
        <v>44207</v>
      </c>
      <c r="I376" s="23">
        <v>44220</v>
      </c>
      <c r="J376">
        <f t="shared" si="20"/>
        <v>14</v>
      </c>
      <c r="K376" s="2">
        <f t="shared" si="21"/>
        <v>44213.5</v>
      </c>
      <c r="L376" s="22">
        <v>44225.5</v>
      </c>
      <c r="M376" s="22">
        <v>44249.5</v>
      </c>
      <c r="N376" s="22">
        <v>44246.5</v>
      </c>
      <c r="O376">
        <f t="shared" si="22"/>
        <v>33</v>
      </c>
      <c r="P376" s="3">
        <f t="shared" si="23"/>
        <v>208.23</v>
      </c>
    </row>
    <row r="377" spans="1:16" x14ac:dyDescent="0.35">
      <c r="A377" t="s">
        <v>244</v>
      </c>
      <c r="B377" s="21" t="s">
        <v>98</v>
      </c>
      <c r="C377" s="22">
        <v>44225</v>
      </c>
      <c r="D377" t="s">
        <v>161</v>
      </c>
      <c r="E377" t="s">
        <v>162</v>
      </c>
      <c r="F377" s="21" t="s">
        <v>167</v>
      </c>
      <c r="G377" s="3">
        <v>36.14</v>
      </c>
      <c r="H377" s="22">
        <v>44207</v>
      </c>
      <c r="I377" s="23">
        <v>44220</v>
      </c>
      <c r="J377">
        <f t="shared" si="20"/>
        <v>14</v>
      </c>
      <c r="K377" s="2">
        <f t="shared" si="21"/>
        <v>44213.5</v>
      </c>
      <c r="L377" s="22">
        <v>44225.5</v>
      </c>
      <c r="M377" s="22">
        <v>44249.5</v>
      </c>
      <c r="N377" s="22">
        <v>44246.5</v>
      </c>
      <c r="O377">
        <f t="shared" si="22"/>
        <v>33</v>
      </c>
      <c r="P377" s="3">
        <f t="shared" si="23"/>
        <v>1192.6200000000001</v>
      </c>
    </row>
    <row r="378" spans="1:16" x14ac:dyDescent="0.35">
      <c r="A378" t="s">
        <v>244</v>
      </c>
      <c r="B378" s="21" t="s">
        <v>98</v>
      </c>
      <c r="C378" s="22">
        <v>44225</v>
      </c>
      <c r="D378" t="s">
        <v>161</v>
      </c>
      <c r="E378" t="s">
        <v>162</v>
      </c>
      <c r="F378" s="21" t="s">
        <v>195</v>
      </c>
      <c r="G378" s="3">
        <v>916.54000000000008</v>
      </c>
      <c r="H378" s="22">
        <v>44207</v>
      </c>
      <c r="I378" s="23">
        <v>44220</v>
      </c>
      <c r="J378">
        <f t="shared" si="20"/>
        <v>14</v>
      </c>
      <c r="K378" s="2">
        <f t="shared" si="21"/>
        <v>44213.5</v>
      </c>
      <c r="L378" s="22">
        <v>44225.5</v>
      </c>
      <c r="M378" s="22">
        <v>44249.5</v>
      </c>
      <c r="N378" s="22">
        <v>44246.5</v>
      </c>
      <c r="O378">
        <f t="shared" si="22"/>
        <v>33</v>
      </c>
      <c r="P378" s="3">
        <f t="shared" si="23"/>
        <v>30245.820000000003</v>
      </c>
    </row>
    <row r="379" spans="1:16" x14ac:dyDescent="0.35">
      <c r="A379" t="s">
        <v>244</v>
      </c>
      <c r="B379" s="21" t="s">
        <v>98</v>
      </c>
      <c r="C379" s="22">
        <v>44225</v>
      </c>
      <c r="D379" t="s">
        <v>161</v>
      </c>
      <c r="E379" t="s">
        <v>162</v>
      </c>
      <c r="F379" s="21" t="s">
        <v>169</v>
      </c>
      <c r="G379" s="3">
        <v>88.06</v>
      </c>
      <c r="H379" s="22">
        <v>44207</v>
      </c>
      <c r="I379" s="23">
        <v>44220</v>
      </c>
      <c r="J379">
        <f t="shared" si="20"/>
        <v>14</v>
      </c>
      <c r="K379" s="2">
        <f t="shared" si="21"/>
        <v>44213.5</v>
      </c>
      <c r="L379" s="22">
        <v>44225.5</v>
      </c>
      <c r="M379" s="22">
        <v>44249.5</v>
      </c>
      <c r="N379" s="22">
        <v>44246.5</v>
      </c>
      <c r="O379">
        <f t="shared" si="22"/>
        <v>33</v>
      </c>
      <c r="P379" s="3">
        <f t="shared" si="23"/>
        <v>2905.98</v>
      </c>
    </row>
    <row r="380" spans="1:16" x14ac:dyDescent="0.35">
      <c r="A380" t="s">
        <v>244</v>
      </c>
      <c r="B380" s="21" t="s">
        <v>98</v>
      </c>
      <c r="C380" s="22">
        <v>44225</v>
      </c>
      <c r="D380" t="s">
        <v>161</v>
      </c>
      <c r="E380" t="s">
        <v>162</v>
      </c>
      <c r="F380" s="21" t="s">
        <v>196</v>
      </c>
      <c r="G380" s="3">
        <v>231.32999999999998</v>
      </c>
      <c r="H380" s="22">
        <v>44207</v>
      </c>
      <c r="I380" s="23">
        <v>44220</v>
      </c>
      <c r="J380">
        <f t="shared" si="20"/>
        <v>14</v>
      </c>
      <c r="K380" s="2">
        <f t="shared" si="21"/>
        <v>44213.5</v>
      </c>
      <c r="L380" s="22">
        <v>44225.5</v>
      </c>
      <c r="M380" s="22">
        <v>44249.5</v>
      </c>
      <c r="N380" s="22">
        <v>44246.5</v>
      </c>
      <c r="O380">
        <f t="shared" si="22"/>
        <v>33</v>
      </c>
      <c r="P380" s="3">
        <f t="shared" si="23"/>
        <v>7633.8899999999994</v>
      </c>
    </row>
    <row r="381" spans="1:16" x14ac:dyDescent="0.35">
      <c r="A381" t="s">
        <v>244</v>
      </c>
      <c r="B381" s="21" t="s">
        <v>98</v>
      </c>
      <c r="C381" s="22">
        <v>44225</v>
      </c>
      <c r="D381" t="s">
        <v>161</v>
      </c>
      <c r="E381" t="s">
        <v>162</v>
      </c>
      <c r="F381" s="21" t="s">
        <v>175</v>
      </c>
      <c r="G381" s="3">
        <v>40.020000000000003</v>
      </c>
      <c r="H381" s="22">
        <v>44207</v>
      </c>
      <c r="I381" s="23">
        <v>44220</v>
      </c>
      <c r="J381">
        <f t="shared" si="20"/>
        <v>14</v>
      </c>
      <c r="K381" s="2">
        <f t="shared" si="21"/>
        <v>44213.5</v>
      </c>
      <c r="L381" s="22">
        <v>44225.5</v>
      </c>
      <c r="M381" s="22">
        <v>44249.5</v>
      </c>
      <c r="N381" s="22">
        <v>44246.5</v>
      </c>
      <c r="O381">
        <f t="shared" si="22"/>
        <v>33</v>
      </c>
      <c r="P381" s="3">
        <f t="shared" si="23"/>
        <v>1320.66</v>
      </c>
    </row>
    <row r="382" spans="1:16" x14ac:dyDescent="0.35">
      <c r="A382" t="s">
        <v>244</v>
      </c>
      <c r="B382" s="21" t="s">
        <v>98</v>
      </c>
      <c r="C382" s="22">
        <v>44225</v>
      </c>
      <c r="D382" t="s">
        <v>161</v>
      </c>
      <c r="E382" t="s">
        <v>162</v>
      </c>
      <c r="F382" s="21" t="s">
        <v>197</v>
      </c>
      <c r="G382" s="3">
        <v>98.1</v>
      </c>
      <c r="H382" s="22">
        <v>44207</v>
      </c>
      <c r="I382" s="23">
        <v>44220</v>
      </c>
      <c r="J382">
        <f t="shared" si="20"/>
        <v>14</v>
      </c>
      <c r="K382" s="2">
        <f t="shared" si="21"/>
        <v>44213.5</v>
      </c>
      <c r="L382" s="22">
        <v>44225.5</v>
      </c>
      <c r="M382" s="22">
        <v>44249.5</v>
      </c>
      <c r="N382" s="22">
        <v>44246.5</v>
      </c>
      <c r="O382">
        <f t="shared" si="22"/>
        <v>33</v>
      </c>
      <c r="P382" s="3">
        <f t="shared" si="23"/>
        <v>3237.2999999999997</v>
      </c>
    </row>
    <row r="383" spans="1:16" x14ac:dyDescent="0.35">
      <c r="A383" t="s">
        <v>244</v>
      </c>
      <c r="B383" s="21" t="s">
        <v>98</v>
      </c>
      <c r="C383" s="22">
        <v>44225</v>
      </c>
      <c r="D383" t="s">
        <v>161</v>
      </c>
      <c r="E383" t="s">
        <v>162</v>
      </c>
      <c r="F383" s="21" t="s">
        <v>176</v>
      </c>
      <c r="G383" s="3">
        <v>2380.1400000000008</v>
      </c>
      <c r="H383" s="22">
        <v>44207</v>
      </c>
      <c r="I383" s="23">
        <v>44220</v>
      </c>
      <c r="J383">
        <f t="shared" si="20"/>
        <v>14</v>
      </c>
      <c r="K383" s="2">
        <f t="shared" si="21"/>
        <v>44213.5</v>
      </c>
      <c r="L383" s="22">
        <v>44225.5</v>
      </c>
      <c r="M383" s="22">
        <v>44249.5</v>
      </c>
      <c r="N383" s="22">
        <v>44246.5</v>
      </c>
      <c r="O383">
        <f t="shared" si="22"/>
        <v>33</v>
      </c>
      <c r="P383" s="3">
        <f t="shared" si="23"/>
        <v>78544.620000000024</v>
      </c>
    </row>
    <row r="384" spans="1:16" x14ac:dyDescent="0.35">
      <c r="A384" t="s">
        <v>244</v>
      </c>
      <c r="B384" s="21" t="s">
        <v>98</v>
      </c>
      <c r="C384" s="22">
        <v>44225</v>
      </c>
      <c r="D384" t="s">
        <v>171</v>
      </c>
      <c r="E384" t="s">
        <v>172</v>
      </c>
      <c r="F384" s="21" t="s">
        <v>176</v>
      </c>
      <c r="G384" s="3">
        <v>265.63</v>
      </c>
      <c r="H384" s="22">
        <v>44207</v>
      </c>
      <c r="I384" s="23">
        <v>44220</v>
      </c>
      <c r="J384">
        <f t="shared" si="20"/>
        <v>14</v>
      </c>
      <c r="K384" s="2">
        <f t="shared" si="21"/>
        <v>44213.5</v>
      </c>
      <c r="L384" s="22">
        <v>44225.5</v>
      </c>
      <c r="M384" s="22">
        <v>44249.5</v>
      </c>
      <c r="N384" s="22">
        <v>44246.5</v>
      </c>
      <c r="O384">
        <f t="shared" si="22"/>
        <v>33</v>
      </c>
      <c r="P384" s="3">
        <f t="shared" si="23"/>
        <v>8765.7899999999991</v>
      </c>
    </row>
    <row r="385" spans="1:16" x14ac:dyDescent="0.35">
      <c r="A385" t="s">
        <v>244</v>
      </c>
      <c r="B385" s="21" t="s">
        <v>98</v>
      </c>
      <c r="C385" s="22">
        <v>44225</v>
      </c>
      <c r="D385" t="s">
        <v>161</v>
      </c>
      <c r="E385" t="s">
        <v>162</v>
      </c>
      <c r="F385" s="21" t="s">
        <v>177</v>
      </c>
      <c r="G385" s="3">
        <v>63.8</v>
      </c>
      <c r="H385" s="22">
        <v>44207</v>
      </c>
      <c r="I385" s="23">
        <v>44220</v>
      </c>
      <c r="J385">
        <f t="shared" si="20"/>
        <v>14</v>
      </c>
      <c r="K385" s="2">
        <f t="shared" si="21"/>
        <v>44213.5</v>
      </c>
      <c r="L385" s="22">
        <v>44225.5</v>
      </c>
      <c r="M385" s="22">
        <v>44249.5</v>
      </c>
      <c r="N385" s="22">
        <v>44246.5</v>
      </c>
      <c r="O385">
        <f t="shared" si="22"/>
        <v>33</v>
      </c>
      <c r="P385" s="3">
        <f t="shared" si="23"/>
        <v>2105.4</v>
      </c>
    </row>
    <row r="386" spans="1:16" x14ac:dyDescent="0.35">
      <c r="A386" t="s">
        <v>244</v>
      </c>
      <c r="B386" s="21" t="s">
        <v>98</v>
      </c>
      <c r="C386" s="22">
        <v>44225</v>
      </c>
      <c r="D386" t="s">
        <v>107</v>
      </c>
      <c r="E386" t="s">
        <v>108</v>
      </c>
      <c r="F386" s="21" t="s">
        <v>164</v>
      </c>
      <c r="G386" s="3">
        <v>3396.4600000000009</v>
      </c>
      <c r="H386" s="22">
        <v>44207</v>
      </c>
      <c r="I386" s="23">
        <v>44220</v>
      </c>
      <c r="J386">
        <f t="shared" si="20"/>
        <v>14</v>
      </c>
      <c r="K386" s="2">
        <f t="shared" si="21"/>
        <v>44213.5</v>
      </c>
      <c r="L386" s="22">
        <v>44225.5</v>
      </c>
      <c r="M386" s="22">
        <v>44249.5</v>
      </c>
      <c r="N386" s="22">
        <v>44246.5</v>
      </c>
      <c r="O386">
        <f t="shared" si="22"/>
        <v>33</v>
      </c>
      <c r="P386" s="3">
        <f t="shared" si="23"/>
        <v>112083.18000000004</v>
      </c>
    </row>
    <row r="387" spans="1:16" x14ac:dyDescent="0.35">
      <c r="A387" t="s">
        <v>244</v>
      </c>
      <c r="B387" s="21" t="s">
        <v>98</v>
      </c>
      <c r="C387" s="22">
        <v>44225</v>
      </c>
      <c r="D387" t="s">
        <v>99</v>
      </c>
      <c r="E387" t="s">
        <v>100</v>
      </c>
      <c r="F387" s="21" t="s">
        <v>164</v>
      </c>
      <c r="G387" s="3">
        <v>10939.880000000001</v>
      </c>
      <c r="H387" s="22">
        <v>44207</v>
      </c>
      <c r="I387" s="23">
        <v>44220</v>
      </c>
      <c r="J387">
        <f t="shared" si="20"/>
        <v>14</v>
      </c>
      <c r="K387" s="2">
        <f t="shared" si="21"/>
        <v>44213.5</v>
      </c>
      <c r="L387" s="22">
        <v>44225.5</v>
      </c>
      <c r="M387" s="22">
        <v>44249.5</v>
      </c>
      <c r="N387" s="22">
        <v>44246.5</v>
      </c>
      <c r="O387">
        <f t="shared" si="22"/>
        <v>33</v>
      </c>
      <c r="P387" s="3">
        <f t="shared" si="23"/>
        <v>361016.04000000004</v>
      </c>
    </row>
    <row r="388" spans="1:16" x14ac:dyDescent="0.35">
      <c r="A388" t="s">
        <v>244</v>
      </c>
      <c r="B388" s="21" t="s">
        <v>98</v>
      </c>
      <c r="C388" s="22">
        <v>44225</v>
      </c>
      <c r="D388" t="s">
        <v>161</v>
      </c>
      <c r="E388" t="s">
        <v>162</v>
      </c>
      <c r="F388" s="21" t="s">
        <v>179</v>
      </c>
      <c r="G388" s="3">
        <v>133.25</v>
      </c>
      <c r="H388" s="22">
        <v>44207</v>
      </c>
      <c r="I388" s="23">
        <v>44220</v>
      </c>
      <c r="J388">
        <f t="shared" si="20"/>
        <v>14</v>
      </c>
      <c r="K388" s="2">
        <f t="shared" si="21"/>
        <v>44213.5</v>
      </c>
      <c r="L388" s="22">
        <v>44225.5</v>
      </c>
      <c r="M388" s="22">
        <v>44249.5</v>
      </c>
      <c r="N388" s="22">
        <v>44246.5</v>
      </c>
      <c r="O388">
        <f t="shared" si="22"/>
        <v>33</v>
      </c>
      <c r="P388" s="3">
        <f t="shared" si="23"/>
        <v>4397.25</v>
      </c>
    </row>
    <row r="389" spans="1:16" x14ac:dyDescent="0.35">
      <c r="A389" t="s">
        <v>244</v>
      </c>
      <c r="B389" s="21" t="s">
        <v>98</v>
      </c>
      <c r="C389" s="22">
        <v>44225</v>
      </c>
      <c r="D389" t="s">
        <v>161</v>
      </c>
      <c r="E389" t="s">
        <v>162</v>
      </c>
      <c r="F389" s="21" t="s">
        <v>182</v>
      </c>
      <c r="G389" s="3">
        <v>27.13</v>
      </c>
      <c r="H389" s="22">
        <v>44207</v>
      </c>
      <c r="I389" s="23">
        <v>44220</v>
      </c>
      <c r="J389">
        <f t="shared" si="20"/>
        <v>14</v>
      </c>
      <c r="K389" s="2">
        <f t="shared" si="21"/>
        <v>44213.5</v>
      </c>
      <c r="L389" s="22">
        <v>44225.5</v>
      </c>
      <c r="M389" s="22">
        <v>44249.5</v>
      </c>
      <c r="N389" s="22">
        <v>44246.5</v>
      </c>
      <c r="O389">
        <f t="shared" si="22"/>
        <v>33</v>
      </c>
      <c r="P389" s="3">
        <f t="shared" si="23"/>
        <v>895.29</v>
      </c>
    </row>
    <row r="390" spans="1:16" x14ac:dyDescent="0.35">
      <c r="A390" t="s">
        <v>244</v>
      </c>
      <c r="B390" s="21" t="s">
        <v>98</v>
      </c>
      <c r="C390" s="22">
        <v>44225</v>
      </c>
      <c r="D390" t="s">
        <v>161</v>
      </c>
      <c r="E390" t="s">
        <v>162</v>
      </c>
      <c r="F390" s="21" t="s">
        <v>183</v>
      </c>
      <c r="G390" s="3">
        <v>1568.9699999999998</v>
      </c>
      <c r="H390" s="22">
        <v>44207</v>
      </c>
      <c r="I390" s="23">
        <v>44220</v>
      </c>
      <c r="J390">
        <f t="shared" si="20"/>
        <v>14</v>
      </c>
      <c r="K390" s="2">
        <f t="shared" si="21"/>
        <v>44213.5</v>
      </c>
      <c r="L390" s="22">
        <v>44225.5</v>
      </c>
      <c r="M390" s="22">
        <v>44249.5</v>
      </c>
      <c r="N390" s="22">
        <v>44246.5</v>
      </c>
      <c r="O390">
        <f t="shared" si="22"/>
        <v>33</v>
      </c>
      <c r="P390" s="3">
        <f t="shared" si="23"/>
        <v>51776.009999999995</v>
      </c>
    </row>
    <row r="391" spans="1:16" x14ac:dyDescent="0.35">
      <c r="A391" t="s">
        <v>244</v>
      </c>
      <c r="B391" s="21" t="s">
        <v>98</v>
      </c>
      <c r="C391" s="22">
        <v>44225</v>
      </c>
      <c r="D391" t="s">
        <v>161</v>
      </c>
      <c r="E391" t="s">
        <v>162</v>
      </c>
      <c r="F391" s="21" t="s">
        <v>184</v>
      </c>
      <c r="G391" s="3">
        <v>49.16</v>
      </c>
      <c r="H391" s="22">
        <v>44207</v>
      </c>
      <c r="I391" s="23">
        <v>44220</v>
      </c>
      <c r="J391">
        <f t="shared" si="20"/>
        <v>14</v>
      </c>
      <c r="K391" s="2">
        <f t="shared" si="21"/>
        <v>44213.5</v>
      </c>
      <c r="L391" s="22">
        <v>44225.5</v>
      </c>
      <c r="M391" s="22">
        <v>44249.5</v>
      </c>
      <c r="N391" s="22">
        <v>44246.5</v>
      </c>
      <c r="O391">
        <f t="shared" si="22"/>
        <v>33</v>
      </c>
      <c r="P391" s="3">
        <f t="shared" si="23"/>
        <v>1622.28</v>
      </c>
    </row>
    <row r="392" spans="1:16" x14ac:dyDescent="0.35">
      <c r="A392" t="s">
        <v>244</v>
      </c>
      <c r="B392" s="21" t="s">
        <v>98</v>
      </c>
      <c r="C392" s="22">
        <v>44225</v>
      </c>
      <c r="D392" t="s">
        <v>161</v>
      </c>
      <c r="E392" t="s">
        <v>162</v>
      </c>
      <c r="F392" s="21" t="s">
        <v>185</v>
      </c>
      <c r="G392" s="3">
        <v>1010.47</v>
      </c>
      <c r="H392" s="22">
        <v>44207</v>
      </c>
      <c r="I392" s="23">
        <v>44220</v>
      </c>
      <c r="J392">
        <f t="shared" si="20"/>
        <v>14</v>
      </c>
      <c r="K392" s="2">
        <f t="shared" si="21"/>
        <v>44213.5</v>
      </c>
      <c r="L392" s="22">
        <v>44225.5</v>
      </c>
      <c r="M392" s="22">
        <v>44249.5</v>
      </c>
      <c r="N392" s="22">
        <v>44246.5</v>
      </c>
      <c r="O392">
        <f t="shared" si="22"/>
        <v>33</v>
      </c>
      <c r="P392" s="3">
        <f t="shared" si="23"/>
        <v>33345.51</v>
      </c>
    </row>
    <row r="393" spans="1:16" x14ac:dyDescent="0.35">
      <c r="A393" t="s">
        <v>244</v>
      </c>
      <c r="B393" s="21" t="s">
        <v>98</v>
      </c>
      <c r="C393" s="22">
        <v>44225</v>
      </c>
      <c r="D393" t="s">
        <v>161</v>
      </c>
      <c r="E393" t="s">
        <v>162</v>
      </c>
      <c r="F393" s="21" t="s">
        <v>186</v>
      </c>
      <c r="G393" s="3">
        <v>4.43</v>
      </c>
      <c r="H393" s="22">
        <v>44207</v>
      </c>
      <c r="I393" s="23">
        <v>44220</v>
      </c>
      <c r="J393">
        <f t="shared" si="20"/>
        <v>14</v>
      </c>
      <c r="K393" s="2">
        <f t="shared" si="21"/>
        <v>44213.5</v>
      </c>
      <c r="L393" s="22">
        <v>44225.5</v>
      </c>
      <c r="M393" s="22">
        <v>44249.5</v>
      </c>
      <c r="N393" s="22">
        <v>44246.5</v>
      </c>
      <c r="O393">
        <f t="shared" si="22"/>
        <v>33</v>
      </c>
      <c r="P393" s="3">
        <f t="shared" si="23"/>
        <v>146.19</v>
      </c>
    </row>
    <row r="394" spans="1:16" x14ac:dyDescent="0.35">
      <c r="A394" t="s">
        <v>244</v>
      </c>
      <c r="B394" s="21" t="s">
        <v>98</v>
      </c>
      <c r="C394" s="22">
        <v>44225</v>
      </c>
      <c r="D394" t="s">
        <v>161</v>
      </c>
      <c r="E394" t="s">
        <v>162</v>
      </c>
      <c r="F394" s="21" t="s">
        <v>187</v>
      </c>
      <c r="G394" s="3">
        <v>454.15000000000003</v>
      </c>
      <c r="H394" s="22">
        <v>44207</v>
      </c>
      <c r="I394" s="23">
        <v>44220</v>
      </c>
      <c r="J394">
        <f t="shared" si="20"/>
        <v>14</v>
      </c>
      <c r="K394" s="2">
        <f t="shared" si="21"/>
        <v>44213.5</v>
      </c>
      <c r="L394" s="22">
        <v>44225.5</v>
      </c>
      <c r="M394" s="22">
        <v>44249.5</v>
      </c>
      <c r="N394" s="22">
        <v>44246.5</v>
      </c>
      <c r="O394">
        <f t="shared" si="22"/>
        <v>33</v>
      </c>
      <c r="P394" s="3">
        <f t="shared" si="23"/>
        <v>14986.95</v>
      </c>
    </row>
    <row r="395" spans="1:16" x14ac:dyDescent="0.35">
      <c r="A395" t="s">
        <v>244</v>
      </c>
      <c r="B395" s="21" t="s">
        <v>98</v>
      </c>
      <c r="C395" s="22">
        <v>44225</v>
      </c>
      <c r="D395" t="s">
        <v>161</v>
      </c>
      <c r="E395" t="s">
        <v>162</v>
      </c>
      <c r="F395" s="21" t="s">
        <v>188</v>
      </c>
      <c r="G395" s="3">
        <v>177.52</v>
      </c>
      <c r="H395" s="22">
        <v>44207</v>
      </c>
      <c r="I395" s="23">
        <v>44220</v>
      </c>
      <c r="J395">
        <f t="shared" ref="J395:J458" si="24">I395-H395+1</f>
        <v>14</v>
      </c>
      <c r="K395" s="2">
        <f t="shared" ref="K395:K458" si="25">(H395+I395)/2</f>
        <v>44213.5</v>
      </c>
      <c r="L395" s="22">
        <v>44225.5</v>
      </c>
      <c r="M395" s="22">
        <v>44249.5</v>
      </c>
      <c r="N395" s="22">
        <v>44246.5</v>
      </c>
      <c r="O395">
        <f t="shared" ref="O395:O458" si="26">N395-K395</f>
        <v>33</v>
      </c>
      <c r="P395" s="3">
        <f t="shared" ref="P395:P458" si="27">O395*G395</f>
        <v>5858.1600000000008</v>
      </c>
    </row>
    <row r="396" spans="1:16" x14ac:dyDescent="0.35">
      <c r="A396" t="s">
        <v>244</v>
      </c>
      <c r="B396" s="21" t="s">
        <v>98</v>
      </c>
      <c r="C396" s="22">
        <v>44225</v>
      </c>
      <c r="D396" t="s">
        <v>161</v>
      </c>
      <c r="E396" t="s">
        <v>162</v>
      </c>
      <c r="F396" s="21" t="s">
        <v>198</v>
      </c>
      <c r="G396" s="3">
        <v>25.12</v>
      </c>
      <c r="H396" s="22">
        <v>44207</v>
      </c>
      <c r="I396" s="23">
        <v>44220</v>
      </c>
      <c r="J396">
        <f t="shared" si="24"/>
        <v>14</v>
      </c>
      <c r="K396" s="2">
        <f t="shared" si="25"/>
        <v>44213.5</v>
      </c>
      <c r="L396" s="22">
        <v>44225.5</v>
      </c>
      <c r="M396" s="22">
        <v>44249.5</v>
      </c>
      <c r="N396" s="22">
        <v>44246.5</v>
      </c>
      <c r="O396">
        <f t="shared" si="26"/>
        <v>33</v>
      </c>
      <c r="P396" s="3">
        <f t="shared" si="27"/>
        <v>828.96</v>
      </c>
    </row>
    <row r="397" spans="1:16" x14ac:dyDescent="0.35">
      <c r="A397" t="s">
        <v>244</v>
      </c>
      <c r="B397" s="21" t="s">
        <v>98</v>
      </c>
      <c r="C397" s="22">
        <v>44225</v>
      </c>
      <c r="D397" t="s">
        <v>161</v>
      </c>
      <c r="E397" t="s">
        <v>162</v>
      </c>
      <c r="F397" s="21" t="s">
        <v>193</v>
      </c>
      <c r="G397" s="3">
        <v>23.9</v>
      </c>
      <c r="H397" s="22">
        <v>44207</v>
      </c>
      <c r="I397" s="23">
        <v>44220</v>
      </c>
      <c r="J397">
        <f t="shared" si="24"/>
        <v>14</v>
      </c>
      <c r="K397" s="2">
        <f t="shared" si="25"/>
        <v>44213.5</v>
      </c>
      <c r="L397" s="22">
        <v>44225.5</v>
      </c>
      <c r="M397" s="22">
        <v>44249.5</v>
      </c>
      <c r="N397" s="22">
        <v>44246.5</v>
      </c>
      <c r="O397">
        <f t="shared" si="26"/>
        <v>33</v>
      </c>
      <c r="P397" s="3">
        <f t="shared" si="27"/>
        <v>788.69999999999993</v>
      </c>
    </row>
    <row r="398" spans="1:16" x14ac:dyDescent="0.35">
      <c r="A398" t="s">
        <v>244</v>
      </c>
      <c r="B398" s="21" t="s">
        <v>86</v>
      </c>
      <c r="C398" s="22">
        <v>44225</v>
      </c>
      <c r="D398" t="s">
        <v>199</v>
      </c>
      <c r="E398" t="s">
        <v>200</v>
      </c>
      <c r="F398" s="21" t="s">
        <v>89</v>
      </c>
      <c r="G398" s="3">
        <v>1237.2200000000003</v>
      </c>
      <c r="H398" s="22">
        <v>44206</v>
      </c>
      <c r="I398" s="23">
        <v>44219</v>
      </c>
      <c r="J398">
        <f t="shared" si="24"/>
        <v>14</v>
      </c>
      <c r="K398" s="2">
        <f t="shared" si="25"/>
        <v>44212.5</v>
      </c>
      <c r="L398" s="22">
        <v>44225.5</v>
      </c>
      <c r="M398" s="22">
        <v>44316.5</v>
      </c>
      <c r="N398" s="22">
        <v>44315.5</v>
      </c>
      <c r="O398">
        <f t="shared" si="26"/>
        <v>103</v>
      </c>
      <c r="P398" s="3">
        <f t="shared" si="27"/>
        <v>127433.66000000003</v>
      </c>
    </row>
    <row r="399" spans="1:16" x14ac:dyDescent="0.35">
      <c r="A399" t="s">
        <v>244</v>
      </c>
      <c r="B399" s="21" t="s">
        <v>86</v>
      </c>
      <c r="C399" s="22">
        <v>44225</v>
      </c>
      <c r="D399" t="s">
        <v>201</v>
      </c>
      <c r="E399" t="s">
        <v>202</v>
      </c>
      <c r="F399" s="21" t="s">
        <v>164</v>
      </c>
      <c r="G399" s="3">
        <v>8356.4599999999991</v>
      </c>
      <c r="H399" s="22">
        <v>44206</v>
      </c>
      <c r="I399" s="23">
        <v>44219</v>
      </c>
      <c r="J399">
        <f t="shared" si="24"/>
        <v>14</v>
      </c>
      <c r="K399" s="2">
        <f t="shared" si="25"/>
        <v>44212.5</v>
      </c>
      <c r="L399" s="22">
        <v>44225.5</v>
      </c>
      <c r="M399" s="22">
        <v>44316.5</v>
      </c>
      <c r="N399" s="22">
        <v>44315.5</v>
      </c>
      <c r="O399">
        <f t="shared" si="26"/>
        <v>103</v>
      </c>
      <c r="P399" s="3">
        <f t="shared" si="27"/>
        <v>860715.37999999989</v>
      </c>
    </row>
    <row r="400" spans="1:16" x14ac:dyDescent="0.35">
      <c r="A400" t="s">
        <v>244</v>
      </c>
      <c r="B400" s="21" t="s">
        <v>98</v>
      </c>
      <c r="C400" s="22">
        <v>44225</v>
      </c>
      <c r="D400" t="s">
        <v>199</v>
      </c>
      <c r="E400" t="s">
        <v>200</v>
      </c>
      <c r="F400" s="21" t="s">
        <v>89</v>
      </c>
      <c r="G400" s="3">
        <v>9.4499999999999993</v>
      </c>
      <c r="H400" s="22">
        <v>44207</v>
      </c>
      <c r="I400" s="23">
        <v>44220</v>
      </c>
      <c r="J400">
        <f t="shared" si="24"/>
        <v>14</v>
      </c>
      <c r="K400" s="2">
        <f t="shared" si="25"/>
        <v>44213.5</v>
      </c>
      <c r="L400" s="22">
        <v>44225.5</v>
      </c>
      <c r="M400" s="22">
        <v>44316.5</v>
      </c>
      <c r="N400" s="22">
        <v>44315.5</v>
      </c>
      <c r="O400">
        <f t="shared" si="26"/>
        <v>102</v>
      </c>
      <c r="P400" s="3">
        <f t="shared" si="27"/>
        <v>963.9</v>
      </c>
    </row>
    <row r="401" spans="1:16" x14ac:dyDescent="0.35">
      <c r="A401" t="s">
        <v>244</v>
      </c>
      <c r="B401" s="21" t="s">
        <v>98</v>
      </c>
      <c r="C401" s="22">
        <v>44225</v>
      </c>
      <c r="D401" t="s">
        <v>201</v>
      </c>
      <c r="E401" t="s">
        <v>202</v>
      </c>
      <c r="F401" s="21" t="s">
        <v>109</v>
      </c>
      <c r="G401" s="3">
        <v>0.4</v>
      </c>
      <c r="H401" s="22">
        <v>44207</v>
      </c>
      <c r="I401" s="23">
        <v>44220</v>
      </c>
      <c r="J401">
        <f t="shared" si="24"/>
        <v>14</v>
      </c>
      <c r="K401" s="2">
        <f t="shared" si="25"/>
        <v>44213.5</v>
      </c>
      <c r="L401" s="22">
        <v>44225.5</v>
      </c>
      <c r="M401" s="22">
        <v>44316.5</v>
      </c>
      <c r="N401" s="22">
        <v>44315.5</v>
      </c>
      <c r="O401">
        <f t="shared" si="26"/>
        <v>102</v>
      </c>
      <c r="P401" s="3">
        <f t="shared" si="27"/>
        <v>40.800000000000004</v>
      </c>
    </row>
    <row r="402" spans="1:16" x14ac:dyDescent="0.35">
      <c r="A402" t="s">
        <v>244</v>
      </c>
      <c r="B402" s="21" t="s">
        <v>98</v>
      </c>
      <c r="C402" s="22">
        <v>44225</v>
      </c>
      <c r="D402" t="s">
        <v>201</v>
      </c>
      <c r="E402" t="s">
        <v>202</v>
      </c>
      <c r="F402" s="21" t="s">
        <v>101</v>
      </c>
      <c r="G402" s="3">
        <v>7.3100000000000005</v>
      </c>
      <c r="H402" s="22">
        <v>44207</v>
      </c>
      <c r="I402" s="23">
        <v>44220</v>
      </c>
      <c r="J402">
        <f t="shared" si="24"/>
        <v>14</v>
      </c>
      <c r="K402" s="2">
        <f t="shared" si="25"/>
        <v>44213.5</v>
      </c>
      <c r="L402" s="22">
        <v>44225.5</v>
      </c>
      <c r="M402" s="22">
        <v>44316.5</v>
      </c>
      <c r="N402" s="22">
        <v>44315.5</v>
      </c>
      <c r="O402">
        <f t="shared" si="26"/>
        <v>102</v>
      </c>
      <c r="P402" s="3">
        <f t="shared" si="27"/>
        <v>745.62</v>
      </c>
    </row>
    <row r="403" spans="1:16" x14ac:dyDescent="0.35">
      <c r="A403" t="s">
        <v>244</v>
      </c>
      <c r="B403" s="21" t="s">
        <v>98</v>
      </c>
      <c r="C403" s="22">
        <v>44225</v>
      </c>
      <c r="D403" t="s">
        <v>199</v>
      </c>
      <c r="E403" t="s">
        <v>200</v>
      </c>
      <c r="F403" s="21" t="s">
        <v>89</v>
      </c>
      <c r="G403" s="3">
        <v>43.699999999999996</v>
      </c>
      <c r="H403" s="22">
        <v>44207</v>
      </c>
      <c r="I403" s="23">
        <v>44220</v>
      </c>
      <c r="J403">
        <f t="shared" si="24"/>
        <v>14</v>
      </c>
      <c r="K403" s="2">
        <f t="shared" si="25"/>
        <v>44213.5</v>
      </c>
      <c r="L403" s="22">
        <v>44225.5</v>
      </c>
      <c r="M403" s="22">
        <v>44316.5</v>
      </c>
      <c r="N403" s="22">
        <v>44315.5</v>
      </c>
      <c r="O403">
        <f t="shared" si="26"/>
        <v>102</v>
      </c>
      <c r="P403" s="3">
        <f t="shared" si="27"/>
        <v>4457.3999999999996</v>
      </c>
    </row>
    <row r="404" spans="1:16" x14ac:dyDescent="0.35">
      <c r="A404" t="s">
        <v>244</v>
      </c>
      <c r="B404" s="21" t="s">
        <v>98</v>
      </c>
      <c r="C404" s="22">
        <v>44225</v>
      </c>
      <c r="D404" t="s">
        <v>201</v>
      </c>
      <c r="E404" t="s">
        <v>202</v>
      </c>
      <c r="F404" s="21" t="s">
        <v>164</v>
      </c>
      <c r="G404" s="3">
        <v>56.34</v>
      </c>
      <c r="H404" s="22">
        <v>44207</v>
      </c>
      <c r="I404" s="23">
        <v>44220</v>
      </c>
      <c r="J404">
        <f t="shared" si="24"/>
        <v>14</v>
      </c>
      <c r="K404" s="2">
        <f t="shared" si="25"/>
        <v>44213.5</v>
      </c>
      <c r="L404" s="22">
        <v>44225.5</v>
      </c>
      <c r="M404" s="22">
        <v>44316.5</v>
      </c>
      <c r="N404" s="22">
        <v>44315.5</v>
      </c>
      <c r="O404">
        <f t="shared" si="26"/>
        <v>102</v>
      </c>
      <c r="P404" s="3">
        <f t="shared" si="27"/>
        <v>5746.68</v>
      </c>
    </row>
    <row r="405" spans="1:16" x14ac:dyDescent="0.35">
      <c r="A405" t="s">
        <v>244</v>
      </c>
      <c r="B405" s="21" t="s">
        <v>98</v>
      </c>
      <c r="C405" s="22">
        <v>44225</v>
      </c>
      <c r="D405" t="s">
        <v>201</v>
      </c>
      <c r="E405" t="s">
        <v>202</v>
      </c>
      <c r="F405" s="21" t="s">
        <v>109</v>
      </c>
      <c r="G405" s="3">
        <v>8.49</v>
      </c>
      <c r="H405" s="22">
        <v>44207</v>
      </c>
      <c r="I405" s="23">
        <v>44220</v>
      </c>
      <c r="J405">
        <f t="shared" si="24"/>
        <v>14</v>
      </c>
      <c r="K405" s="2">
        <f t="shared" si="25"/>
        <v>44213.5</v>
      </c>
      <c r="L405" s="22">
        <v>44225.5</v>
      </c>
      <c r="M405" s="22">
        <v>44316.5</v>
      </c>
      <c r="N405" s="22">
        <v>44315.5</v>
      </c>
      <c r="O405">
        <f t="shared" si="26"/>
        <v>102</v>
      </c>
      <c r="P405" s="3">
        <f t="shared" si="27"/>
        <v>865.98</v>
      </c>
    </row>
    <row r="406" spans="1:16" x14ac:dyDescent="0.35">
      <c r="A406" t="s">
        <v>244</v>
      </c>
      <c r="B406" s="21" t="s">
        <v>98</v>
      </c>
      <c r="C406" s="22">
        <v>44225</v>
      </c>
      <c r="D406" t="s">
        <v>201</v>
      </c>
      <c r="E406" t="s">
        <v>202</v>
      </c>
      <c r="F406" s="21" t="s">
        <v>101</v>
      </c>
      <c r="G406" s="3">
        <v>11.94</v>
      </c>
      <c r="H406" s="22">
        <v>44207</v>
      </c>
      <c r="I406" s="23">
        <v>44220</v>
      </c>
      <c r="J406">
        <f t="shared" si="24"/>
        <v>14</v>
      </c>
      <c r="K406" s="2">
        <f t="shared" si="25"/>
        <v>44213.5</v>
      </c>
      <c r="L406" s="22">
        <v>44225.5</v>
      </c>
      <c r="M406" s="22">
        <v>44316.5</v>
      </c>
      <c r="N406" s="22">
        <v>44315.5</v>
      </c>
      <c r="O406">
        <f t="shared" si="26"/>
        <v>102</v>
      </c>
      <c r="P406" s="3">
        <f t="shared" si="27"/>
        <v>1217.8799999999999</v>
      </c>
    </row>
    <row r="407" spans="1:16" x14ac:dyDescent="0.35">
      <c r="A407" t="s">
        <v>244</v>
      </c>
      <c r="B407" s="21" t="s">
        <v>98</v>
      </c>
      <c r="C407" s="22">
        <v>44225</v>
      </c>
      <c r="D407" t="s">
        <v>199</v>
      </c>
      <c r="E407" t="s">
        <v>200</v>
      </c>
      <c r="F407" s="21" t="s">
        <v>89</v>
      </c>
      <c r="G407" s="3">
        <v>10.56</v>
      </c>
      <c r="H407" s="22">
        <v>44207</v>
      </c>
      <c r="I407" s="23">
        <v>44220</v>
      </c>
      <c r="J407">
        <f t="shared" si="24"/>
        <v>14</v>
      </c>
      <c r="K407" s="2">
        <f t="shared" si="25"/>
        <v>44213.5</v>
      </c>
      <c r="L407" s="22">
        <v>44225.5</v>
      </c>
      <c r="M407" s="22">
        <v>44316.5</v>
      </c>
      <c r="N407" s="22">
        <v>44315.5</v>
      </c>
      <c r="O407">
        <f t="shared" si="26"/>
        <v>102</v>
      </c>
      <c r="P407" s="3">
        <f t="shared" si="27"/>
        <v>1077.1200000000001</v>
      </c>
    </row>
    <row r="408" spans="1:16" x14ac:dyDescent="0.35">
      <c r="A408" t="s">
        <v>244</v>
      </c>
      <c r="B408" s="21" t="s">
        <v>98</v>
      </c>
      <c r="C408" s="22">
        <v>44225</v>
      </c>
      <c r="D408" t="s">
        <v>201</v>
      </c>
      <c r="E408" t="s">
        <v>202</v>
      </c>
      <c r="F408" s="21" t="s">
        <v>101</v>
      </c>
      <c r="G408" s="3">
        <v>14.09</v>
      </c>
      <c r="H408" s="22">
        <v>44207</v>
      </c>
      <c r="I408" s="23">
        <v>44220</v>
      </c>
      <c r="J408">
        <f t="shared" si="24"/>
        <v>14</v>
      </c>
      <c r="K408" s="2">
        <f t="shared" si="25"/>
        <v>44213.5</v>
      </c>
      <c r="L408" s="22">
        <v>44225.5</v>
      </c>
      <c r="M408" s="22">
        <v>44316.5</v>
      </c>
      <c r="N408" s="22">
        <v>44315.5</v>
      </c>
      <c r="O408">
        <f t="shared" si="26"/>
        <v>102</v>
      </c>
      <c r="P408" s="3">
        <f t="shared" si="27"/>
        <v>1437.18</v>
      </c>
    </row>
    <row r="409" spans="1:16" x14ac:dyDescent="0.35">
      <c r="A409" t="s">
        <v>244</v>
      </c>
      <c r="B409" s="21" t="s">
        <v>98</v>
      </c>
      <c r="C409" s="22">
        <v>44225</v>
      </c>
      <c r="D409" t="s">
        <v>199</v>
      </c>
      <c r="E409" t="s">
        <v>200</v>
      </c>
      <c r="F409" s="21" t="s">
        <v>89</v>
      </c>
      <c r="G409" s="3">
        <v>7.68</v>
      </c>
      <c r="H409" s="22">
        <v>44207</v>
      </c>
      <c r="I409" s="23">
        <v>44220</v>
      </c>
      <c r="J409">
        <f t="shared" si="24"/>
        <v>14</v>
      </c>
      <c r="K409" s="2">
        <f t="shared" si="25"/>
        <v>44213.5</v>
      </c>
      <c r="L409" s="22">
        <v>44225.5</v>
      </c>
      <c r="M409" s="22">
        <v>44316.5</v>
      </c>
      <c r="N409" s="22">
        <v>44315.5</v>
      </c>
      <c r="O409">
        <f t="shared" si="26"/>
        <v>102</v>
      </c>
      <c r="P409" s="3">
        <f t="shared" si="27"/>
        <v>783.36</v>
      </c>
    </row>
    <row r="410" spans="1:16" x14ac:dyDescent="0.35">
      <c r="A410" t="s">
        <v>244</v>
      </c>
      <c r="B410" s="21" t="s">
        <v>98</v>
      </c>
      <c r="C410" s="22">
        <v>44225</v>
      </c>
      <c r="D410" t="s">
        <v>201</v>
      </c>
      <c r="E410" t="s">
        <v>202</v>
      </c>
      <c r="F410" s="21" t="s">
        <v>164</v>
      </c>
      <c r="G410" s="3">
        <v>32</v>
      </c>
      <c r="H410" s="22">
        <v>44207</v>
      </c>
      <c r="I410" s="23">
        <v>44220</v>
      </c>
      <c r="J410">
        <f t="shared" si="24"/>
        <v>14</v>
      </c>
      <c r="K410" s="2">
        <f t="shared" si="25"/>
        <v>44213.5</v>
      </c>
      <c r="L410" s="22">
        <v>44225.5</v>
      </c>
      <c r="M410" s="22">
        <v>44316.5</v>
      </c>
      <c r="N410" s="22">
        <v>44315.5</v>
      </c>
      <c r="O410">
        <f t="shared" si="26"/>
        <v>102</v>
      </c>
      <c r="P410" s="3">
        <f t="shared" si="27"/>
        <v>3264</v>
      </c>
    </row>
    <row r="411" spans="1:16" x14ac:dyDescent="0.35">
      <c r="A411" t="s">
        <v>244</v>
      </c>
      <c r="B411" s="21" t="s">
        <v>98</v>
      </c>
      <c r="C411" s="22">
        <v>44225</v>
      </c>
      <c r="D411" t="s">
        <v>110</v>
      </c>
      <c r="E411" t="s">
        <v>111</v>
      </c>
      <c r="F411" s="21" t="s">
        <v>250</v>
      </c>
      <c r="G411" s="3">
        <v>2.1800000000000002</v>
      </c>
      <c r="H411" s="22">
        <v>44207</v>
      </c>
      <c r="I411" s="23">
        <v>44220</v>
      </c>
      <c r="J411">
        <f t="shared" si="24"/>
        <v>14</v>
      </c>
      <c r="K411" s="2">
        <f t="shared" si="25"/>
        <v>44213.5</v>
      </c>
      <c r="L411" s="22">
        <v>44225.5</v>
      </c>
      <c r="M411" s="22">
        <v>44316.5</v>
      </c>
      <c r="N411" s="22">
        <v>44315.5</v>
      </c>
      <c r="O411">
        <f t="shared" si="26"/>
        <v>102</v>
      </c>
      <c r="P411" s="3">
        <f t="shared" si="27"/>
        <v>222.36</v>
      </c>
    </row>
    <row r="412" spans="1:16" x14ac:dyDescent="0.35">
      <c r="A412" t="s">
        <v>244</v>
      </c>
      <c r="B412" s="21" t="s">
        <v>98</v>
      </c>
      <c r="C412" s="22">
        <v>44225</v>
      </c>
      <c r="D412" t="s">
        <v>110</v>
      </c>
      <c r="E412" t="s">
        <v>111</v>
      </c>
      <c r="F412" s="21" t="s">
        <v>204</v>
      </c>
      <c r="G412" s="3">
        <v>1.62</v>
      </c>
      <c r="H412" s="22">
        <v>44207</v>
      </c>
      <c r="I412" s="23">
        <v>44220</v>
      </c>
      <c r="J412">
        <f t="shared" si="24"/>
        <v>14</v>
      </c>
      <c r="K412" s="2">
        <f t="shared" si="25"/>
        <v>44213.5</v>
      </c>
      <c r="L412" s="22">
        <v>44225.5</v>
      </c>
      <c r="M412" s="22">
        <v>44316.5</v>
      </c>
      <c r="N412" s="22">
        <v>44315.5</v>
      </c>
      <c r="O412">
        <f t="shared" si="26"/>
        <v>102</v>
      </c>
      <c r="P412" s="3">
        <f t="shared" si="27"/>
        <v>165.24</v>
      </c>
    </row>
    <row r="413" spans="1:16" x14ac:dyDescent="0.35">
      <c r="A413" t="s">
        <v>244</v>
      </c>
      <c r="B413" s="21" t="s">
        <v>98</v>
      </c>
      <c r="C413" s="22">
        <v>44225</v>
      </c>
      <c r="D413" t="s">
        <v>148</v>
      </c>
      <c r="E413" t="s">
        <v>149</v>
      </c>
      <c r="F413" s="21" t="s">
        <v>205</v>
      </c>
      <c r="G413" s="3">
        <v>67.28</v>
      </c>
      <c r="H413" s="22">
        <v>44207</v>
      </c>
      <c r="I413" s="23">
        <v>44220</v>
      </c>
      <c r="J413">
        <f t="shared" si="24"/>
        <v>14</v>
      </c>
      <c r="K413" s="2">
        <f t="shared" si="25"/>
        <v>44213.5</v>
      </c>
      <c r="L413" s="22">
        <v>44225.5</v>
      </c>
      <c r="M413" s="22">
        <v>44316.5</v>
      </c>
      <c r="N413" s="22">
        <v>44315.5</v>
      </c>
      <c r="O413">
        <f t="shared" si="26"/>
        <v>102</v>
      </c>
      <c r="P413" s="3">
        <f t="shared" si="27"/>
        <v>6862.56</v>
      </c>
    </row>
    <row r="414" spans="1:16" x14ac:dyDescent="0.35">
      <c r="A414" t="s">
        <v>244</v>
      </c>
      <c r="B414" s="21" t="s">
        <v>98</v>
      </c>
      <c r="C414" s="22">
        <v>44225</v>
      </c>
      <c r="D414" t="s">
        <v>171</v>
      </c>
      <c r="E414" t="s">
        <v>172</v>
      </c>
      <c r="F414" s="21" t="s">
        <v>206</v>
      </c>
      <c r="G414" s="3">
        <v>783.8900000000001</v>
      </c>
      <c r="H414" s="22">
        <v>44207</v>
      </c>
      <c r="I414" s="23">
        <v>44220</v>
      </c>
      <c r="J414">
        <f t="shared" si="24"/>
        <v>14</v>
      </c>
      <c r="K414" s="2">
        <f t="shared" si="25"/>
        <v>44213.5</v>
      </c>
      <c r="L414" s="22">
        <v>44225.5</v>
      </c>
      <c r="M414" s="22">
        <v>44316.5</v>
      </c>
      <c r="N414" s="22">
        <v>44315.5</v>
      </c>
      <c r="O414">
        <f t="shared" si="26"/>
        <v>102</v>
      </c>
      <c r="P414" s="3">
        <f t="shared" si="27"/>
        <v>79956.780000000013</v>
      </c>
    </row>
    <row r="415" spans="1:16" x14ac:dyDescent="0.35">
      <c r="A415" t="s">
        <v>244</v>
      </c>
      <c r="B415" s="21" t="s">
        <v>98</v>
      </c>
      <c r="C415" s="22">
        <v>44225</v>
      </c>
      <c r="D415" t="s">
        <v>207</v>
      </c>
      <c r="E415" t="s">
        <v>208</v>
      </c>
      <c r="F415" s="21" t="s">
        <v>209</v>
      </c>
      <c r="G415" s="3">
        <v>146.9799999999999</v>
      </c>
      <c r="H415" s="22">
        <v>44207</v>
      </c>
      <c r="I415" s="23">
        <v>44220</v>
      </c>
      <c r="J415">
        <f t="shared" si="24"/>
        <v>14</v>
      </c>
      <c r="K415" s="2">
        <f t="shared" si="25"/>
        <v>44213.5</v>
      </c>
      <c r="L415" s="22">
        <v>44225.5</v>
      </c>
      <c r="M415" s="22">
        <v>44316.5</v>
      </c>
      <c r="N415" s="22">
        <v>44315.5</v>
      </c>
      <c r="O415">
        <f t="shared" si="26"/>
        <v>102</v>
      </c>
      <c r="P415" s="3">
        <f t="shared" si="27"/>
        <v>14991.95999999999</v>
      </c>
    </row>
    <row r="416" spans="1:16" x14ac:dyDescent="0.35">
      <c r="A416" t="s">
        <v>244</v>
      </c>
      <c r="B416" s="21" t="s">
        <v>98</v>
      </c>
      <c r="C416" s="22">
        <v>44225</v>
      </c>
      <c r="D416" t="s">
        <v>201</v>
      </c>
      <c r="E416" t="s">
        <v>202</v>
      </c>
      <c r="F416" s="21" t="s">
        <v>103</v>
      </c>
      <c r="G416" s="3">
        <v>381.04</v>
      </c>
      <c r="H416" s="22">
        <v>44207</v>
      </c>
      <c r="I416" s="23">
        <v>44220</v>
      </c>
      <c r="J416">
        <f t="shared" si="24"/>
        <v>14</v>
      </c>
      <c r="K416" s="2">
        <f t="shared" si="25"/>
        <v>44213.5</v>
      </c>
      <c r="L416" s="22">
        <v>44225.5</v>
      </c>
      <c r="M416" s="22">
        <v>44316.5</v>
      </c>
      <c r="N416" s="22">
        <v>44315.5</v>
      </c>
      <c r="O416">
        <f t="shared" si="26"/>
        <v>102</v>
      </c>
      <c r="P416" s="3">
        <f t="shared" si="27"/>
        <v>38866.080000000002</v>
      </c>
    </row>
    <row r="417" spans="1:16" x14ac:dyDescent="0.35">
      <c r="A417" t="s">
        <v>244</v>
      </c>
      <c r="B417" s="21" t="s">
        <v>98</v>
      </c>
      <c r="C417" s="22">
        <v>44225</v>
      </c>
      <c r="D417" t="s">
        <v>171</v>
      </c>
      <c r="E417" t="s">
        <v>172</v>
      </c>
      <c r="F417" s="21" t="s">
        <v>210</v>
      </c>
      <c r="G417" s="3">
        <v>160.44</v>
      </c>
      <c r="H417" s="22">
        <v>44207</v>
      </c>
      <c r="I417" s="23">
        <v>44220</v>
      </c>
      <c r="J417">
        <f t="shared" si="24"/>
        <v>14</v>
      </c>
      <c r="K417" s="2">
        <f t="shared" si="25"/>
        <v>44213.5</v>
      </c>
      <c r="L417" s="22">
        <v>44225.5</v>
      </c>
      <c r="M417" s="22">
        <v>44316.5</v>
      </c>
      <c r="N417" s="22">
        <v>44315.5</v>
      </c>
      <c r="O417">
        <f t="shared" si="26"/>
        <v>102</v>
      </c>
      <c r="P417" s="3">
        <f t="shared" si="27"/>
        <v>16364.88</v>
      </c>
    </row>
    <row r="418" spans="1:16" x14ac:dyDescent="0.35">
      <c r="A418" t="s">
        <v>244</v>
      </c>
      <c r="B418" s="21" t="s">
        <v>98</v>
      </c>
      <c r="C418" s="22">
        <v>44225</v>
      </c>
      <c r="D418" t="s">
        <v>114</v>
      </c>
      <c r="E418" t="s">
        <v>115</v>
      </c>
      <c r="F418" s="21" t="s">
        <v>211</v>
      </c>
      <c r="G418" s="3">
        <v>27.3</v>
      </c>
      <c r="H418" s="22">
        <v>44207</v>
      </c>
      <c r="I418" s="23">
        <v>44220</v>
      </c>
      <c r="J418">
        <f t="shared" si="24"/>
        <v>14</v>
      </c>
      <c r="K418" s="2">
        <f t="shared" si="25"/>
        <v>44213.5</v>
      </c>
      <c r="L418" s="22">
        <v>44225.5</v>
      </c>
      <c r="M418" s="22">
        <v>44316.5</v>
      </c>
      <c r="N418" s="22">
        <v>44315.5</v>
      </c>
      <c r="O418">
        <f t="shared" si="26"/>
        <v>102</v>
      </c>
      <c r="P418" s="3">
        <f t="shared" si="27"/>
        <v>2784.6</v>
      </c>
    </row>
    <row r="419" spans="1:16" x14ac:dyDescent="0.35">
      <c r="A419" t="s">
        <v>244</v>
      </c>
      <c r="B419" s="21" t="s">
        <v>98</v>
      </c>
      <c r="C419" s="22">
        <v>44225</v>
      </c>
      <c r="D419" t="s">
        <v>110</v>
      </c>
      <c r="E419" t="s">
        <v>111</v>
      </c>
      <c r="F419" s="21" t="s">
        <v>212</v>
      </c>
      <c r="G419" s="3">
        <v>12.28</v>
      </c>
      <c r="H419" s="22">
        <v>44207</v>
      </c>
      <c r="I419" s="23">
        <v>44220</v>
      </c>
      <c r="J419">
        <f t="shared" si="24"/>
        <v>14</v>
      </c>
      <c r="K419" s="2">
        <f t="shared" si="25"/>
        <v>44213.5</v>
      </c>
      <c r="L419" s="22">
        <v>44225.5</v>
      </c>
      <c r="M419" s="22">
        <v>44316.5</v>
      </c>
      <c r="N419" s="22">
        <v>44315.5</v>
      </c>
      <c r="O419">
        <f t="shared" si="26"/>
        <v>102</v>
      </c>
      <c r="P419" s="3">
        <f t="shared" si="27"/>
        <v>1252.56</v>
      </c>
    </row>
    <row r="420" spans="1:16" x14ac:dyDescent="0.35">
      <c r="A420" t="s">
        <v>244</v>
      </c>
      <c r="B420" s="21" t="s">
        <v>98</v>
      </c>
      <c r="C420" s="22">
        <v>44225</v>
      </c>
      <c r="D420" t="s">
        <v>110</v>
      </c>
      <c r="E420" t="s">
        <v>111</v>
      </c>
      <c r="F420" s="21" t="s">
        <v>213</v>
      </c>
      <c r="G420" s="3">
        <v>2.69</v>
      </c>
      <c r="H420" s="22">
        <v>44207</v>
      </c>
      <c r="I420" s="23">
        <v>44220</v>
      </c>
      <c r="J420">
        <f t="shared" si="24"/>
        <v>14</v>
      </c>
      <c r="K420" s="2">
        <f t="shared" si="25"/>
        <v>44213.5</v>
      </c>
      <c r="L420" s="22">
        <v>44225.5</v>
      </c>
      <c r="M420" s="22">
        <v>44316.5</v>
      </c>
      <c r="N420" s="22">
        <v>44315.5</v>
      </c>
      <c r="O420">
        <f t="shared" si="26"/>
        <v>102</v>
      </c>
      <c r="P420" s="3">
        <f t="shared" si="27"/>
        <v>274.38</v>
      </c>
    </row>
    <row r="421" spans="1:16" x14ac:dyDescent="0.35">
      <c r="A421" t="s">
        <v>244</v>
      </c>
      <c r="B421" s="21" t="s">
        <v>98</v>
      </c>
      <c r="C421" s="22">
        <v>44225</v>
      </c>
      <c r="D421" t="s">
        <v>110</v>
      </c>
      <c r="E421" t="s">
        <v>111</v>
      </c>
      <c r="F421" s="21" t="s">
        <v>214</v>
      </c>
      <c r="G421" s="3">
        <v>17.820000000000004</v>
      </c>
      <c r="H421" s="22">
        <v>44207</v>
      </c>
      <c r="I421" s="23">
        <v>44220</v>
      </c>
      <c r="J421">
        <f t="shared" si="24"/>
        <v>14</v>
      </c>
      <c r="K421" s="2">
        <f t="shared" si="25"/>
        <v>44213.5</v>
      </c>
      <c r="L421" s="22">
        <v>44225.5</v>
      </c>
      <c r="M421" s="22">
        <v>44316.5</v>
      </c>
      <c r="N421" s="22">
        <v>44315.5</v>
      </c>
      <c r="O421">
        <f t="shared" si="26"/>
        <v>102</v>
      </c>
      <c r="P421" s="3">
        <f t="shared" si="27"/>
        <v>1817.6400000000003</v>
      </c>
    </row>
    <row r="422" spans="1:16" x14ac:dyDescent="0.35">
      <c r="A422" t="s">
        <v>244</v>
      </c>
      <c r="B422" s="21" t="s">
        <v>98</v>
      </c>
      <c r="C422" s="22">
        <v>44225</v>
      </c>
      <c r="D422" t="s">
        <v>110</v>
      </c>
      <c r="E422" t="s">
        <v>111</v>
      </c>
      <c r="F422" s="21" t="s">
        <v>215</v>
      </c>
      <c r="G422" s="3">
        <v>2.97</v>
      </c>
      <c r="H422" s="22">
        <v>44207</v>
      </c>
      <c r="I422" s="23">
        <v>44220</v>
      </c>
      <c r="J422">
        <f t="shared" si="24"/>
        <v>14</v>
      </c>
      <c r="K422" s="2">
        <f t="shared" si="25"/>
        <v>44213.5</v>
      </c>
      <c r="L422" s="22">
        <v>44225.5</v>
      </c>
      <c r="M422" s="22">
        <v>44316.5</v>
      </c>
      <c r="N422" s="22">
        <v>44315.5</v>
      </c>
      <c r="O422">
        <f t="shared" si="26"/>
        <v>102</v>
      </c>
      <c r="P422" s="3">
        <f t="shared" si="27"/>
        <v>302.94</v>
      </c>
    </row>
    <row r="423" spans="1:16" x14ac:dyDescent="0.35">
      <c r="A423" t="s">
        <v>244</v>
      </c>
      <c r="B423" s="21" t="s">
        <v>98</v>
      </c>
      <c r="C423" s="22">
        <v>44225</v>
      </c>
      <c r="D423" t="s">
        <v>201</v>
      </c>
      <c r="E423" t="s">
        <v>202</v>
      </c>
      <c r="F423" s="21" t="s">
        <v>216</v>
      </c>
      <c r="G423" s="3">
        <v>117.7</v>
      </c>
      <c r="H423" s="22">
        <v>44207</v>
      </c>
      <c r="I423" s="23">
        <v>44220</v>
      </c>
      <c r="J423">
        <f t="shared" si="24"/>
        <v>14</v>
      </c>
      <c r="K423" s="2">
        <f t="shared" si="25"/>
        <v>44213.5</v>
      </c>
      <c r="L423" s="22">
        <v>44225.5</v>
      </c>
      <c r="M423" s="22">
        <v>44316.5</v>
      </c>
      <c r="N423" s="22">
        <v>44315.5</v>
      </c>
      <c r="O423">
        <f t="shared" si="26"/>
        <v>102</v>
      </c>
      <c r="P423" s="3">
        <f t="shared" si="27"/>
        <v>12005.4</v>
      </c>
    </row>
    <row r="424" spans="1:16" x14ac:dyDescent="0.35">
      <c r="A424" t="s">
        <v>244</v>
      </c>
      <c r="B424" s="21" t="s">
        <v>98</v>
      </c>
      <c r="C424" s="22">
        <v>44225</v>
      </c>
      <c r="D424" t="s">
        <v>217</v>
      </c>
      <c r="E424" t="s">
        <v>218</v>
      </c>
      <c r="F424" s="21" t="s">
        <v>219</v>
      </c>
      <c r="G424" s="3">
        <v>40.53</v>
      </c>
      <c r="H424" s="22">
        <v>44207</v>
      </c>
      <c r="I424" s="23">
        <v>44220</v>
      </c>
      <c r="J424">
        <f t="shared" si="24"/>
        <v>14</v>
      </c>
      <c r="K424" s="2">
        <f t="shared" si="25"/>
        <v>44213.5</v>
      </c>
      <c r="L424" s="22">
        <v>44225.5</v>
      </c>
      <c r="M424" s="22">
        <v>44316.5</v>
      </c>
      <c r="N424" s="22">
        <v>44315.5</v>
      </c>
      <c r="O424">
        <f t="shared" si="26"/>
        <v>102</v>
      </c>
      <c r="P424" s="3">
        <f t="shared" si="27"/>
        <v>4134.0600000000004</v>
      </c>
    </row>
    <row r="425" spans="1:16" x14ac:dyDescent="0.35">
      <c r="A425" t="s">
        <v>244</v>
      </c>
      <c r="B425" s="21" t="s">
        <v>98</v>
      </c>
      <c r="C425" s="22">
        <v>44225</v>
      </c>
      <c r="D425" t="s">
        <v>110</v>
      </c>
      <c r="E425" t="s">
        <v>111</v>
      </c>
      <c r="F425" s="21" t="s">
        <v>221</v>
      </c>
      <c r="G425" s="3">
        <v>23.25</v>
      </c>
      <c r="H425" s="22">
        <v>44207</v>
      </c>
      <c r="I425" s="23">
        <v>44220</v>
      </c>
      <c r="J425">
        <f t="shared" si="24"/>
        <v>14</v>
      </c>
      <c r="K425" s="2">
        <f t="shared" si="25"/>
        <v>44213.5</v>
      </c>
      <c r="L425" s="22">
        <v>44225.5</v>
      </c>
      <c r="M425" s="22">
        <v>44316.5</v>
      </c>
      <c r="N425" s="22">
        <v>44315.5</v>
      </c>
      <c r="O425">
        <f t="shared" si="26"/>
        <v>102</v>
      </c>
      <c r="P425" s="3">
        <f t="shared" si="27"/>
        <v>2371.5</v>
      </c>
    </row>
    <row r="426" spans="1:16" x14ac:dyDescent="0.35">
      <c r="A426" t="s">
        <v>244</v>
      </c>
      <c r="B426" s="21" t="s">
        <v>98</v>
      </c>
      <c r="C426" s="22">
        <v>44225</v>
      </c>
      <c r="D426" t="s">
        <v>199</v>
      </c>
      <c r="E426" t="s">
        <v>200</v>
      </c>
      <c r="F426" s="21" t="s">
        <v>89</v>
      </c>
      <c r="G426" s="3">
        <v>24221.050000000047</v>
      </c>
      <c r="H426" s="22">
        <v>44207</v>
      </c>
      <c r="I426" s="23">
        <v>44220</v>
      </c>
      <c r="J426">
        <f t="shared" si="24"/>
        <v>14</v>
      </c>
      <c r="K426" s="2">
        <f t="shared" si="25"/>
        <v>44213.5</v>
      </c>
      <c r="L426" s="22">
        <v>44225.5</v>
      </c>
      <c r="M426" s="22">
        <v>44316.5</v>
      </c>
      <c r="N426" s="22">
        <v>44315.5</v>
      </c>
      <c r="O426">
        <f t="shared" si="26"/>
        <v>102</v>
      </c>
      <c r="P426" s="3">
        <f t="shared" si="27"/>
        <v>2470547.1000000047</v>
      </c>
    </row>
    <row r="427" spans="1:16" x14ac:dyDescent="0.35">
      <c r="A427" t="s">
        <v>244</v>
      </c>
      <c r="B427" s="21" t="s">
        <v>98</v>
      </c>
      <c r="C427" s="22">
        <v>44225</v>
      </c>
      <c r="D427" t="s">
        <v>110</v>
      </c>
      <c r="E427" t="s">
        <v>111</v>
      </c>
      <c r="F427" s="21" t="s">
        <v>223</v>
      </c>
      <c r="G427" s="3">
        <v>140.21999999999997</v>
      </c>
      <c r="H427" s="22">
        <v>44207</v>
      </c>
      <c r="I427" s="23">
        <v>44220</v>
      </c>
      <c r="J427">
        <f t="shared" si="24"/>
        <v>14</v>
      </c>
      <c r="K427" s="2">
        <f t="shared" si="25"/>
        <v>44213.5</v>
      </c>
      <c r="L427" s="22">
        <v>44225.5</v>
      </c>
      <c r="M427" s="22">
        <v>44316.5</v>
      </c>
      <c r="N427" s="22">
        <v>44315.5</v>
      </c>
      <c r="O427">
        <f t="shared" si="26"/>
        <v>102</v>
      </c>
      <c r="P427" s="3">
        <f t="shared" si="27"/>
        <v>14302.439999999997</v>
      </c>
    </row>
    <row r="428" spans="1:16" x14ac:dyDescent="0.35">
      <c r="A428" t="s">
        <v>244</v>
      </c>
      <c r="B428" s="21" t="s">
        <v>98</v>
      </c>
      <c r="C428" s="22">
        <v>44225</v>
      </c>
      <c r="D428" t="s">
        <v>201</v>
      </c>
      <c r="E428" t="s">
        <v>202</v>
      </c>
      <c r="F428" s="21" t="s">
        <v>203</v>
      </c>
      <c r="G428" s="3">
        <v>273.01999999999992</v>
      </c>
      <c r="H428" s="22">
        <v>44207</v>
      </c>
      <c r="I428" s="23">
        <v>44220</v>
      </c>
      <c r="J428">
        <f t="shared" si="24"/>
        <v>14</v>
      </c>
      <c r="K428" s="2">
        <f t="shared" si="25"/>
        <v>44213.5</v>
      </c>
      <c r="L428" s="22">
        <v>44225.5</v>
      </c>
      <c r="M428" s="22">
        <v>44316.5</v>
      </c>
      <c r="N428" s="22">
        <v>44315.5</v>
      </c>
      <c r="O428">
        <f t="shared" si="26"/>
        <v>102</v>
      </c>
      <c r="P428" s="3">
        <f t="shared" si="27"/>
        <v>27848.039999999994</v>
      </c>
    </row>
    <row r="429" spans="1:16" x14ac:dyDescent="0.35">
      <c r="A429" t="s">
        <v>244</v>
      </c>
      <c r="B429" s="21" t="s">
        <v>98</v>
      </c>
      <c r="C429" s="22">
        <v>44225</v>
      </c>
      <c r="D429" t="s">
        <v>110</v>
      </c>
      <c r="E429" t="s">
        <v>111</v>
      </c>
      <c r="F429" s="21" t="s">
        <v>224</v>
      </c>
      <c r="G429" s="3">
        <v>15.579999999999998</v>
      </c>
      <c r="H429" s="22">
        <v>44207</v>
      </c>
      <c r="I429" s="23">
        <v>44220</v>
      </c>
      <c r="J429">
        <f t="shared" si="24"/>
        <v>14</v>
      </c>
      <c r="K429" s="2">
        <f t="shared" si="25"/>
        <v>44213.5</v>
      </c>
      <c r="L429" s="22">
        <v>44225.5</v>
      </c>
      <c r="M429" s="22">
        <v>44316.5</v>
      </c>
      <c r="N429" s="22">
        <v>44315.5</v>
      </c>
      <c r="O429">
        <f t="shared" si="26"/>
        <v>102</v>
      </c>
      <c r="P429" s="3">
        <f t="shared" si="27"/>
        <v>1589.1599999999999</v>
      </c>
    </row>
    <row r="430" spans="1:16" x14ac:dyDescent="0.35">
      <c r="A430" t="s">
        <v>244</v>
      </c>
      <c r="B430" s="21" t="s">
        <v>98</v>
      </c>
      <c r="C430" s="22">
        <v>44225</v>
      </c>
      <c r="D430" t="s">
        <v>110</v>
      </c>
      <c r="E430" t="s">
        <v>111</v>
      </c>
      <c r="F430" s="21" t="s">
        <v>226</v>
      </c>
      <c r="G430" s="3">
        <v>125.23</v>
      </c>
      <c r="H430" s="22">
        <v>44207</v>
      </c>
      <c r="I430" s="23">
        <v>44220</v>
      </c>
      <c r="J430">
        <f t="shared" si="24"/>
        <v>14</v>
      </c>
      <c r="K430" s="2">
        <f t="shared" si="25"/>
        <v>44213.5</v>
      </c>
      <c r="L430" s="22">
        <v>44225.5</v>
      </c>
      <c r="M430" s="22">
        <v>44316.5</v>
      </c>
      <c r="N430" s="22">
        <v>44315.5</v>
      </c>
      <c r="O430">
        <f t="shared" si="26"/>
        <v>102</v>
      </c>
      <c r="P430" s="3">
        <f t="shared" si="27"/>
        <v>12773.460000000001</v>
      </c>
    </row>
    <row r="431" spans="1:16" x14ac:dyDescent="0.35">
      <c r="A431" t="s">
        <v>244</v>
      </c>
      <c r="B431" s="21" t="s">
        <v>98</v>
      </c>
      <c r="C431" s="22">
        <v>44225</v>
      </c>
      <c r="D431" t="s">
        <v>110</v>
      </c>
      <c r="E431" t="s">
        <v>111</v>
      </c>
      <c r="F431" s="21" t="s">
        <v>229</v>
      </c>
      <c r="G431" s="3">
        <v>3.97</v>
      </c>
      <c r="H431" s="22">
        <v>44207</v>
      </c>
      <c r="I431" s="23">
        <v>44220</v>
      </c>
      <c r="J431">
        <f t="shared" si="24"/>
        <v>14</v>
      </c>
      <c r="K431" s="2">
        <f t="shared" si="25"/>
        <v>44213.5</v>
      </c>
      <c r="L431" s="22">
        <v>44225.5</v>
      </c>
      <c r="M431" s="22">
        <v>44316.5</v>
      </c>
      <c r="N431" s="22">
        <v>44315.5</v>
      </c>
      <c r="O431">
        <f t="shared" si="26"/>
        <v>102</v>
      </c>
      <c r="P431" s="3">
        <f t="shared" si="27"/>
        <v>404.94</v>
      </c>
    </row>
    <row r="432" spans="1:16" x14ac:dyDescent="0.35">
      <c r="A432" t="s">
        <v>244</v>
      </c>
      <c r="B432" s="21" t="s">
        <v>98</v>
      </c>
      <c r="C432" s="22">
        <v>44225</v>
      </c>
      <c r="D432" t="s">
        <v>110</v>
      </c>
      <c r="E432" t="s">
        <v>111</v>
      </c>
      <c r="F432" s="21" t="s">
        <v>230</v>
      </c>
      <c r="G432" s="3">
        <v>12.790000000000001</v>
      </c>
      <c r="H432" s="22">
        <v>44207</v>
      </c>
      <c r="I432" s="23">
        <v>44220</v>
      </c>
      <c r="J432">
        <f t="shared" si="24"/>
        <v>14</v>
      </c>
      <c r="K432" s="2">
        <f t="shared" si="25"/>
        <v>44213.5</v>
      </c>
      <c r="L432" s="22">
        <v>44225.5</v>
      </c>
      <c r="M432" s="22">
        <v>44316.5</v>
      </c>
      <c r="N432" s="22">
        <v>44315.5</v>
      </c>
      <c r="O432">
        <f t="shared" si="26"/>
        <v>102</v>
      </c>
      <c r="P432" s="3">
        <f t="shared" si="27"/>
        <v>1304.5800000000002</v>
      </c>
    </row>
    <row r="433" spans="1:16" x14ac:dyDescent="0.35">
      <c r="A433" t="s">
        <v>244</v>
      </c>
      <c r="B433" s="21" t="s">
        <v>98</v>
      </c>
      <c r="C433" s="22">
        <v>44225</v>
      </c>
      <c r="D433" t="s">
        <v>201</v>
      </c>
      <c r="E433" t="s">
        <v>202</v>
      </c>
      <c r="F433" s="21" t="s">
        <v>164</v>
      </c>
      <c r="G433" s="3">
        <v>8920.9299999999967</v>
      </c>
      <c r="H433" s="22">
        <v>44207</v>
      </c>
      <c r="I433" s="23">
        <v>44220</v>
      </c>
      <c r="J433">
        <f t="shared" si="24"/>
        <v>14</v>
      </c>
      <c r="K433" s="2">
        <f t="shared" si="25"/>
        <v>44213.5</v>
      </c>
      <c r="L433" s="22">
        <v>44225.5</v>
      </c>
      <c r="M433" s="22">
        <v>44316.5</v>
      </c>
      <c r="N433" s="22">
        <v>44315.5</v>
      </c>
      <c r="O433">
        <f t="shared" si="26"/>
        <v>102</v>
      </c>
      <c r="P433" s="3">
        <f t="shared" si="27"/>
        <v>909934.85999999964</v>
      </c>
    </row>
    <row r="434" spans="1:16" x14ac:dyDescent="0.35">
      <c r="A434" t="s">
        <v>244</v>
      </c>
      <c r="B434" s="21" t="s">
        <v>98</v>
      </c>
      <c r="C434" s="22">
        <v>44225</v>
      </c>
      <c r="D434" t="s">
        <v>171</v>
      </c>
      <c r="E434" t="s">
        <v>172</v>
      </c>
      <c r="F434" s="21" t="s">
        <v>231</v>
      </c>
      <c r="G434" s="3">
        <v>306.94</v>
      </c>
      <c r="H434" s="22">
        <v>44207</v>
      </c>
      <c r="I434" s="23">
        <v>44220</v>
      </c>
      <c r="J434">
        <f t="shared" si="24"/>
        <v>14</v>
      </c>
      <c r="K434" s="2">
        <f t="shared" si="25"/>
        <v>44213.5</v>
      </c>
      <c r="L434" s="22">
        <v>44225.5</v>
      </c>
      <c r="M434" s="22">
        <v>44316.5</v>
      </c>
      <c r="N434" s="22">
        <v>44315.5</v>
      </c>
      <c r="O434">
        <f t="shared" si="26"/>
        <v>102</v>
      </c>
      <c r="P434" s="3">
        <f t="shared" si="27"/>
        <v>31307.88</v>
      </c>
    </row>
    <row r="435" spans="1:16" x14ac:dyDescent="0.35">
      <c r="A435" t="s">
        <v>244</v>
      </c>
      <c r="B435" s="21" t="s">
        <v>98</v>
      </c>
      <c r="C435" s="22">
        <v>44225</v>
      </c>
      <c r="D435" t="s">
        <v>201</v>
      </c>
      <c r="E435" t="s">
        <v>202</v>
      </c>
      <c r="F435" s="21" t="s">
        <v>142</v>
      </c>
      <c r="G435" s="3">
        <v>1435.4700000000003</v>
      </c>
      <c r="H435" s="22">
        <v>44207</v>
      </c>
      <c r="I435" s="23">
        <v>44220</v>
      </c>
      <c r="J435">
        <f t="shared" si="24"/>
        <v>14</v>
      </c>
      <c r="K435" s="2">
        <f t="shared" si="25"/>
        <v>44213.5</v>
      </c>
      <c r="L435" s="22">
        <v>44225.5</v>
      </c>
      <c r="M435" s="22">
        <v>44316.5</v>
      </c>
      <c r="N435" s="22">
        <v>44315.5</v>
      </c>
      <c r="O435">
        <f t="shared" si="26"/>
        <v>102</v>
      </c>
      <c r="P435" s="3">
        <f t="shared" si="27"/>
        <v>146417.94000000003</v>
      </c>
    </row>
    <row r="436" spans="1:16" x14ac:dyDescent="0.35">
      <c r="A436" t="s">
        <v>244</v>
      </c>
      <c r="B436" s="21" t="s">
        <v>98</v>
      </c>
      <c r="C436" s="22">
        <v>44225</v>
      </c>
      <c r="D436" t="s">
        <v>110</v>
      </c>
      <c r="E436" t="s">
        <v>111</v>
      </c>
      <c r="F436" s="21" t="s">
        <v>233</v>
      </c>
      <c r="G436" s="3">
        <v>1.82</v>
      </c>
      <c r="H436" s="22">
        <v>44207</v>
      </c>
      <c r="I436" s="23">
        <v>44220</v>
      </c>
      <c r="J436">
        <f t="shared" si="24"/>
        <v>14</v>
      </c>
      <c r="K436" s="2">
        <f t="shared" si="25"/>
        <v>44213.5</v>
      </c>
      <c r="L436" s="22">
        <v>44225.5</v>
      </c>
      <c r="M436" s="22">
        <v>44316.5</v>
      </c>
      <c r="N436" s="22">
        <v>44315.5</v>
      </c>
      <c r="O436">
        <f t="shared" si="26"/>
        <v>102</v>
      </c>
      <c r="P436" s="3">
        <f t="shared" si="27"/>
        <v>185.64000000000001</v>
      </c>
    </row>
    <row r="437" spans="1:16" x14ac:dyDescent="0.35">
      <c r="A437" t="s">
        <v>244</v>
      </c>
      <c r="B437" s="21" t="s">
        <v>98</v>
      </c>
      <c r="C437" s="22">
        <v>44225</v>
      </c>
      <c r="D437" t="s">
        <v>114</v>
      </c>
      <c r="E437" t="s">
        <v>115</v>
      </c>
      <c r="F437" s="21" t="s">
        <v>234</v>
      </c>
      <c r="G437" s="3">
        <v>55.95</v>
      </c>
      <c r="H437" s="22">
        <v>44207</v>
      </c>
      <c r="I437" s="23">
        <v>44220</v>
      </c>
      <c r="J437">
        <f t="shared" si="24"/>
        <v>14</v>
      </c>
      <c r="K437" s="2">
        <f t="shared" si="25"/>
        <v>44213.5</v>
      </c>
      <c r="L437" s="22">
        <v>44225.5</v>
      </c>
      <c r="M437" s="22">
        <v>44316.5</v>
      </c>
      <c r="N437" s="22">
        <v>44315.5</v>
      </c>
      <c r="O437">
        <f t="shared" si="26"/>
        <v>102</v>
      </c>
      <c r="P437" s="3">
        <f t="shared" si="27"/>
        <v>5706.9000000000005</v>
      </c>
    </row>
    <row r="438" spans="1:16" x14ac:dyDescent="0.35">
      <c r="A438" t="s">
        <v>244</v>
      </c>
      <c r="B438" s="21" t="s">
        <v>98</v>
      </c>
      <c r="C438" s="22">
        <v>44225</v>
      </c>
      <c r="D438" t="s">
        <v>110</v>
      </c>
      <c r="E438" t="s">
        <v>111</v>
      </c>
      <c r="F438" s="21" t="s">
        <v>234</v>
      </c>
      <c r="G438" s="3">
        <v>2.8000000000000003</v>
      </c>
      <c r="H438" s="22">
        <v>44207</v>
      </c>
      <c r="I438" s="23">
        <v>44220</v>
      </c>
      <c r="J438">
        <f t="shared" si="24"/>
        <v>14</v>
      </c>
      <c r="K438" s="2">
        <f t="shared" si="25"/>
        <v>44213.5</v>
      </c>
      <c r="L438" s="22">
        <v>44225.5</v>
      </c>
      <c r="M438" s="22">
        <v>44316.5</v>
      </c>
      <c r="N438" s="22">
        <v>44315.5</v>
      </c>
      <c r="O438">
        <f t="shared" si="26"/>
        <v>102</v>
      </c>
      <c r="P438" s="3">
        <f t="shared" si="27"/>
        <v>285.60000000000002</v>
      </c>
    </row>
    <row r="439" spans="1:16" x14ac:dyDescent="0.35">
      <c r="A439" t="s">
        <v>244</v>
      </c>
      <c r="B439" s="21" t="s">
        <v>98</v>
      </c>
      <c r="C439" s="22">
        <v>44225</v>
      </c>
      <c r="D439" t="s">
        <v>110</v>
      </c>
      <c r="E439" t="s">
        <v>111</v>
      </c>
      <c r="F439" s="21" t="s">
        <v>236</v>
      </c>
      <c r="G439" s="3">
        <v>105.88000000000001</v>
      </c>
      <c r="H439" s="22">
        <v>44207</v>
      </c>
      <c r="I439" s="23">
        <v>44220</v>
      </c>
      <c r="J439">
        <f t="shared" si="24"/>
        <v>14</v>
      </c>
      <c r="K439" s="2">
        <f t="shared" si="25"/>
        <v>44213.5</v>
      </c>
      <c r="L439" s="22">
        <v>44225.5</v>
      </c>
      <c r="M439" s="22">
        <v>44316.5</v>
      </c>
      <c r="N439" s="22">
        <v>44315.5</v>
      </c>
      <c r="O439">
        <f t="shared" si="26"/>
        <v>102</v>
      </c>
      <c r="P439" s="3">
        <f t="shared" si="27"/>
        <v>10799.76</v>
      </c>
    </row>
    <row r="440" spans="1:16" x14ac:dyDescent="0.35">
      <c r="A440" t="s">
        <v>244</v>
      </c>
      <c r="B440" s="21" t="s">
        <v>98</v>
      </c>
      <c r="C440" s="22">
        <v>44225</v>
      </c>
      <c r="D440" t="s">
        <v>201</v>
      </c>
      <c r="E440" t="s">
        <v>202</v>
      </c>
      <c r="F440" s="21" t="s">
        <v>109</v>
      </c>
      <c r="G440" s="3">
        <v>953.23</v>
      </c>
      <c r="H440" s="22">
        <v>44207</v>
      </c>
      <c r="I440" s="23">
        <v>44220</v>
      </c>
      <c r="J440">
        <f t="shared" si="24"/>
        <v>14</v>
      </c>
      <c r="K440" s="2">
        <f t="shared" si="25"/>
        <v>44213.5</v>
      </c>
      <c r="L440" s="22">
        <v>44225.5</v>
      </c>
      <c r="M440" s="22">
        <v>44316.5</v>
      </c>
      <c r="N440" s="22">
        <v>44315.5</v>
      </c>
      <c r="O440">
        <f t="shared" si="26"/>
        <v>102</v>
      </c>
      <c r="P440" s="3">
        <f t="shared" si="27"/>
        <v>97229.46</v>
      </c>
    </row>
    <row r="441" spans="1:16" x14ac:dyDescent="0.35">
      <c r="A441" t="s">
        <v>244</v>
      </c>
      <c r="B441" s="21" t="s">
        <v>98</v>
      </c>
      <c r="C441" s="22">
        <v>44225</v>
      </c>
      <c r="D441" t="s">
        <v>201</v>
      </c>
      <c r="E441" t="s">
        <v>202</v>
      </c>
      <c r="F441" s="21" t="s">
        <v>101</v>
      </c>
      <c r="G441" s="3">
        <v>12948.79</v>
      </c>
      <c r="H441" s="22">
        <v>44207</v>
      </c>
      <c r="I441" s="23">
        <v>44220</v>
      </c>
      <c r="J441">
        <f t="shared" si="24"/>
        <v>14</v>
      </c>
      <c r="K441" s="2">
        <f t="shared" si="25"/>
        <v>44213.5</v>
      </c>
      <c r="L441" s="22">
        <v>44225.5</v>
      </c>
      <c r="M441" s="22">
        <v>44316.5</v>
      </c>
      <c r="N441" s="22">
        <v>44315.5</v>
      </c>
      <c r="O441">
        <f t="shared" si="26"/>
        <v>102</v>
      </c>
      <c r="P441" s="3">
        <f t="shared" si="27"/>
        <v>1320776.58</v>
      </c>
    </row>
    <row r="442" spans="1:16" x14ac:dyDescent="0.35">
      <c r="A442" t="s">
        <v>244</v>
      </c>
      <c r="B442" s="21" t="s">
        <v>98</v>
      </c>
      <c r="C442" s="22">
        <v>44225</v>
      </c>
      <c r="D442" t="s">
        <v>110</v>
      </c>
      <c r="E442" t="s">
        <v>111</v>
      </c>
      <c r="F442" s="21" t="s">
        <v>238</v>
      </c>
      <c r="G442" s="3">
        <v>14.6</v>
      </c>
      <c r="H442" s="22">
        <v>44207</v>
      </c>
      <c r="I442" s="23">
        <v>44220</v>
      </c>
      <c r="J442">
        <f t="shared" si="24"/>
        <v>14</v>
      </c>
      <c r="K442" s="2">
        <f t="shared" si="25"/>
        <v>44213.5</v>
      </c>
      <c r="L442" s="22">
        <v>44225.5</v>
      </c>
      <c r="M442" s="22">
        <v>44316.5</v>
      </c>
      <c r="N442" s="22">
        <v>44315.5</v>
      </c>
      <c r="O442">
        <f t="shared" si="26"/>
        <v>102</v>
      </c>
      <c r="P442" s="3">
        <f t="shared" si="27"/>
        <v>1489.2</v>
      </c>
    </row>
    <row r="443" spans="1:16" x14ac:dyDescent="0.35">
      <c r="A443" t="s">
        <v>244</v>
      </c>
      <c r="B443" s="21" t="s">
        <v>98</v>
      </c>
      <c r="C443" s="22">
        <v>44225</v>
      </c>
      <c r="D443" t="s">
        <v>201</v>
      </c>
      <c r="E443" t="s">
        <v>202</v>
      </c>
      <c r="F443" s="21" t="s">
        <v>102</v>
      </c>
      <c r="G443" s="3">
        <v>1303.0900000000008</v>
      </c>
      <c r="H443" s="22">
        <v>44207</v>
      </c>
      <c r="I443" s="23">
        <v>44220</v>
      </c>
      <c r="J443">
        <f t="shared" si="24"/>
        <v>14</v>
      </c>
      <c r="K443" s="2">
        <f t="shared" si="25"/>
        <v>44213.5</v>
      </c>
      <c r="L443" s="22">
        <v>44225.5</v>
      </c>
      <c r="M443" s="22">
        <v>44316.5</v>
      </c>
      <c r="N443" s="22">
        <v>44315.5</v>
      </c>
      <c r="O443">
        <f t="shared" si="26"/>
        <v>102</v>
      </c>
      <c r="P443" s="3">
        <f t="shared" si="27"/>
        <v>132915.18000000008</v>
      </c>
    </row>
    <row r="444" spans="1:16" x14ac:dyDescent="0.35">
      <c r="A444" t="s">
        <v>244</v>
      </c>
      <c r="B444" s="21" t="s">
        <v>98</v>
      </c>
      <c r="C444" s="22">
        <v>44225</v>
      </c>
      <c r="D444" t="s">
        <v>114</v>
      </c>
      <c r="E444" t="s">
        <v>115</v>
      </c>
      <c r="F444" s="21" t="s">
        <v>239</v>
      </c>
      <c r="G444" s="3">
        <v>18.87</v>
      </c>
      <c r="H444" s="22">
        <v>44207</v>
      </c>
      <c r="I444" s="23">
        <v>44220</v>
      </c>
      <c r="J444">
        <f t="shared" si="24"/>
        <v>14</v>
      </c>
      <c r="K444" s="2">
        <f t="shared" si="25"/>
        <v>44213.5</v>
      </c>
      <c r="L444" s="22">
        <v>44225.5</v>
      </c>
      <c r="M444" s="22">
        <v>44316.5</v>
      </c>
      <c r="N444" s="22">
        <v>44315.5</v>
      </c>
      <c r="O444">
        <f t="shared" si="26"/>
        <v>102</v>
      </c>
      <c r="P444" s="3">
        <f t="shared" si="27"/>
        <v>1924.74</v>
      </c>
    </row>
    <row r="445" spans="1:16" x14ac:dyDescent="0.35">
      <c r="A445" t="s">
        <v>244</v>
      </c>
      <c r="B445" s="21" t="s">
        <v>98</v>
      </c>
      <c r="C445" s="22">
        <v>44225</v>
      </c>
      <c r="D445" t="s">
        <v>110</v>
      </c>
      <c r="E445" t="s">
        <v>111</v>
      </c>
      <c r="F445" s="21" t="s">
        <v>251</v>
      </c>
      <c r="G445" s="3">
        <v>8.41</v>
      </c>
      <c r="H445" s="22">
        <v>44207</v>
      </c>
      <c r="I445" s="23">
        <v>44220</v>
      </c>
      <c r="J445">
        <f t="shared" si="24"/>
        <v>14</v>
      </c>
      <c r="K445" s="2">
        <f t="shared" si="25"/>
        <v>44213.5</v>
      </c>
      <c r="L445" s="22">
        <v>44225.5</v>
      </c>
      <c r="M445" s="22">
        <v>44316.5</v>
      </c>
      <c r="N445" s="22">
        <v>44315.5</v>
      </c>
      <c r="O445">
        <f t="shared" si="26"/>
        <v>102</v>
      </c>
      <c r="P445" s="3">
        <f t="shared" si="27"/>
        <v>857.82</v>
      </c>
    </row>
    <row r="446" spans="1:16" x14ac:dyDescent="0.35">
      <c r="A446" t="s">
        <v>244</v>
      </c>
      <c r="B446" s="21" t="s">
        <v>98</v>
      </c>
      <c r="C446" s="22">
        <v>44225</v>
      </c>
      <c r="D446" t="s">
        <v>110</v>
      </c>
      <c r="E446" t="s">
        <v>111</v>
      </c>
      <c r="F446" s="21" t="s">
        <v>252</v>
      </c>
      <c r="G446" s="3">
        <v>2.5299999999999998</v>
      </c>
      <c r="H446" s="22">
        <v>44207</v>
      </c>
      <c r="I446" s="23">
        <v>44220</v>
      </c>
      <c r="J446">
        <f t="shared" si="24"/>
        <v>14</v>
      </c>
      <c r="K446" s="2">
        <f t="shared" si="25"/>
        <v>44213.5</v>
      </c>
      <c r="L446" s="22">
        <v>44225.5</v>
      </c>
      <c r="M446" s="22">
        <v>44316.5</v>
      </c>
      <c r="N446" s="22">
        <v>44315.5</v>
      </c>
      <c r="O446">
        <f t="shared" si="26"/>
        <v>102</v>
      </c>
      <c r="P446" s="3">
        <f t="shared" si="27"/>
        <v>258.06</v>
      </c>
    </row>
    <row r="447" spans="1:16" x14ac:dyDescent="0.35">
      <c r="A447" t="s">
        <v>244</v>
      </c>
      <c r="B447" s="21" t="s">
        <v>98</v>
      </c>
      <c r="C447" s="22">
        <v>44225</v>
      </c>
      <c r="D447" t="s">
        <v>201</v>
      </c>
      <c r="E447" t="s">
        <v>202</v>
      </c>
      <c r="F447" s="21" t="s">
        <v>241</v>
      </c>
      <c r="G447" s="3">
        <v>37.03</v>
      </c>
      <c r="H447" s="22">
        <v>44207</v>
      </c>
      <c r="I447" s="23">
        <v>44220</v>
      </c>
      <c r="J447">
        <f t="shared" si="24"/>
        <v>14</v>
      </c>
      <c r="K447" s="2">
        <f t="shared" si="25"/>
        <v>44213.5</v>
      </c>
      <c r="L447" s="22">
        <v>44225.5</v>
      </c>
      <c r="M447" s="22">
        <v>44316.5</v>
      </c>
      <c r="N447" s="22">
        <v>44315.5</v>
      </c>
      <c r="O447">
        <f t="shared" si="26"/>
        <v>102</v>
      </c>
      <c r="P447" s="3">
        <f t="shared" si="27"/>
        <v>3777.06</v>
      </c>
    </row>
    <row r="448" spans="1:16" x14ac:dyDescent="0.35">
      <c r="A448" t="s">
        <v>244</v>
      </c>
      <c r="B448" s="21" t="s">
        <v>98</v>
      </c>
      <c r="C448" s="22">
        <v>44225</v>
      </c>
      <c r="D448" t="s">
        <v>110</v>
      </c>
      <c r="E448" t="s">
        <v>111</v>
      </c>
      <c r="F448" s="21" t="s">
        <v>243</v>
      </c>
      <c r="G448" s="3">
        <v>111.33999999999999</v>
      </c>
      <c r="H448" s="22">
        <v>44207</v>
      </c>
      <c r="I448" s="23">
        <v>44220</v>
      </c>
      <c r="J448">
        <f t="shared" si="24"/>
        <v>14</v>
      </c>
      <c r="K448" s="2">
        <f t="shared" si="25"/>
        <v>44213.5</v>
      </c>
      <c r="L448" s="22">
        <v>44225.5</v>
      </c>
      <c r="M448" s="22">
        <v>44316.5</v>
      </c>
      <c r="N448" s="22">
        <v>44315.5</v>
      </c>
      <c r="O448">
        <f t="shared" si="26"/>
        <v>102</v>
      </c>
      <c r="P448" s="3">
        <f t="shared" si="27"/>
        <v>11356.679999999998</v>
      </c>
    </row>
    <row r="449" spans="1:16" x14ac:dyDescent="0.35">
      <c r="A449" t="s">
        <v>253</v>
      </c>
      <c r="B449" s="21" t="s">
        <v>86</v>
      </c>
      <c r="C449" s="22">
        <v>44239</v>
      </c>
      <c r="D449" t="s">
        <v>87</v>
      </c>
      <c r="E449" t="s">
        <v>88</v>
      </c>
      <c r="F449" s="21" t="s">
        <v>89</v>
      </c>
      <c r="G449" s="3">
        <v>120.57</v>
      </c>
      <c r="H449" s="22">
        <v>44220</v>
      </c>
      <c r="I449" s="23">
        <v>44233</v>
      </c>
      <c r="J449">
        <f t="shared" si="24"/>
        <v>14</v>
      </c>
      <c r="K449" s="2">
        <f t="shared" si="25"/>
        <v>44226.5</v>
      </c>
      <c r="L449" s="22">
        <v>44239.5</v>
      </c>
      <c r="M449" s="22">
        <v>44243.5</v>
      </c>
      <c r="N449" s="22">
        <v>44239.5</v>
      </c>
      <c r="O449">
        <f t="shared" si="26"/>
        <v>13</v>
      </c>
      <c r="P449" s="3">
        <f t="shared" si="27"/>
        <v>1567.4099999999999</v>
      </c>
    </row>
    <row r="450" spans="1:16" x14ac:dyDescent="0.35">
      <c r="A450" t="s">
        <v>253</v>
      </c>
      <c r="B450" s="21" t="s">
        <v>86</v>
      </c>
      <c r="C450" s="22">
        <v>44239</v>
      </c>
      <c r="D450" t="s">
        <v>90</v>
      </c>
      <c r="E450" t="s">
        <v>91</v>
      </c>
      <c r="F450" s="21" t="s">
        <v>89</v>
      </c>
      <c r="G450" s="3">
        <v>19.690000000000001</v>
      </c>
      <c r="H450" s="22">
        <v>44220</v>
      </c>
      <c r="I450" s="23">
        <v>44233</v>
      </c>
      <c r="J450">
        <f t="shared" si="24"/>
        <v>14</v>
      </c>
      <c r="K450" s="2">
        <f t="shared" si="25"/>
        <v>44226.5</v>
      </c>
      <c r="L450" s="22">
        <v>44239.5</v>
      </c>
      <c r="M450" s="22">
        <v>44243.5</v>
      </c>
      <c r="N450" s="22">
        <v>44239.5</v>
      </c>
      <c r="O450">
        <f t="shared" si="26"/>
        <v>13</v>
      </c>
      <c r="P450" s="3">
        <f t="shared" si="27"/>
        <v>255.97000000000003</v>
      </c>
    </row>
    <row r="451" spans="1:16" x14ac:dyDescent="0.35">
      <c r="A451" t="s">
        <v>253</v>
      </c>
      <c r="B451" s="21" t="s">
        <v>86</v>
      </c>
      <c r="C451" s="22">
        <v>44239</v>
      </c>
      <c r="D451" t="s">
        <v>92</v>
      </c>
      <c r="E451" t="s">
        <v>93</v>
      </c>
      <c r="F451" s="21" t="s">
        <v>89</v>
      </c>
      <c r="G451" s="3">
        <v>19.690000000000001</v>
      </c>
      <c r="H451" s="22">
        <v>44220</v>
      </c>
      <c r="I451" s="23">
        <v>44233</v>
      </c>
      <c r="J451">
        <f t="shared" si="24"/>
        <v>14</v>
      </c>
      <c r="K451" s="2">
        <f t="shared" si="25"/>
        <v>44226.5</v>
      </c>
      <c r="L451" s="22">
        <v>44239.5</v>
      </c>
      <c r="M451" s="22">
        <v>44243.5</v>
      </c>
      <c r="N451" s="22">
        <v>44239.5</v>
      </c>
      <c r="O451">
        <f t="shared" si="26"/>
        <v>13</v>
      </c>
      <c r="P451" s="3">
        <f t="shared" si="27"/>
        <v>255.97000000000003</v>
      </c>
    </row>
    <row r="452" spans="1:16" x14ac:dyDescent="0.35">
      <c r="A452" t="s">
        <v>253</v>
      </c>
      <c r="B452" s="21" t="s">
        <v>86</v>
      </c>
      <c r="C452" s="22">
        <v>44239</v>
      </c>
      <c r="D452" t="s">
        <v>94</v>
      </c>
      <c r="E452" t="s">
        <v>95</v>
      </c>
      <c r="F452" s="21" t="s">
        <v>89</v>
      </c>
      <c r="G452" s="3">
        <v>84.16</v>
      </c>
      <c r="H452" s="22">
        <v>44220</v>
      </c>
      <c r="I452" s="23">
        <v>44233</v>
      </c>
      <c r="J452">
        <f t="shared" si="24"/>
        <v>14</v>
      </c>
      <c r="K452" s="2">
        <f t="shared" si="25"/>
        <v>44226.5</v>
      </c>
      <c r="L452" s="22">
        <v>44239.5</v>
      </c>
      <c r="M452" s="22">
        <v>44243.5</v>
      </c>
      <c r="N452" s="22">
        <v>44239.5</v>
      </c>
      <c r="O452">
        <f t="shared" si="26"/>
        <v>13</v>
      </c>
      <c r="P452" s="3">
        <f t="shared" si="27"/>
        <v>1094.08</v>
      </c>
    </row>
    <row r="453" spans="1:16" x14ac:dyDescent="0.35">
      <c r="A453" t="s">
        <v>253</v>
      </c>
      <c r="B453" s="21" t="s">
        <v>86</v>
      </c>
      <c r="C453" s="22">
        <v>44239</v>
      </c>
      <c r="D453" t="s">
        <v>96</v>
      </c>
      <c r="E453" t="s">
        <v>97</v>
      </c>
      <c r="F453" s="21" t="s">
        <v>89</v>
      </c>
      <c r="G453" s="3">
        <v>84.16</v>
      </c>
      <c r="H453" s="22">
        <v>44220</v>
      </c>
      <c r="I453" s="23">
        <v>44233</v>
      </c>
      <c r="J453">
        <f t="shared" si="24"/>
        <v>14</v>
      </c>
      <c r="K453" s="2">
        <f t="shared" si="25"/>
        <v>44226.5</v>
      </c>
      <c r="L453" s="22">
        <v>44239.5</v>
      </c>
      <c r="M453" s="22">
        <v>44243.5</v>
      </c>
      <c r="N453" s="22">
        <v>44239.5</v>
      </c>
      <c r="O453">
        <f t="shared" si="26"/>
        <v>13</v>
      </c>
      <c r="P453" s="3">
        <f t="shared" si="27"/>
        <v>1094.08</v>
      </c>
    </row>
    <row r="454" spans="1:16" x14ac:dyDescent="0.35">
      <c r="A454" t="s">
        <v>253</v>
      </c>
      <c r="B454" s="21" t="s">
        <v>86</v>
      </c>
      <c r="C454" s="22">
        <v>44239</v>
      </c>
      <c r="D454" t="s">
        <v>87</v>
      </c>
      <c r="E454" t="s">
        <v>88</v>
      </c>
      <c r="F454" s="21" t="s">
        <v>89</v>
      </c>
      <c r="G454" s="3">
        <v>37245.05000000001</v>
      </c>
      <c r="H454" s="22">
        <v>44220</v>
      </c>
      <c r="I454" s="23">
        <v>44233</v>
      </c>
      <c r="J454">
        <f t="shared" si="24"/>
        <v>14</v>
      </c>
      <c r="K454" s="2">
        <f t="shared" si="25"/>
        <v>44226.5</v>
      </c>
      <c r="L454" s="22">
        <v>44239.5</v>
      </c>
      <c r="M454" s="22">
        <v>44243.5</v>
      </c>
      <c r="N454" s="22">
        <v>44239.5</v>
      </c>
      <c r="O454">
        <f t="shared" si="26"/>
        <v>13</v>
      </c>
      <c r="P454" s="3">
        <f t="shared" si="27"/>
        <v>484185.65000000014</v>
      </c>
    </row>
    <row r="455" spans="1:16" x14ac:dyDescent="0.35">
      <c r="A455" t="s">
        <v>253</v>
      </c>
      <c r="B455" s="21" t="s">
        <v>86</v>
      </c>
      <c r="C455" s="22">
        <v>44239</v>
      </c>
      <c r="D455" t="s">
        <v>90</v>
      </c>
      <c r="E455" t="s">
        <v>91</v>
      </c>
      <c r="F455" s="21" t="s">
        <v>89</v>
      </c>
      <c r="G455" s="3">
        <v>5115.2600000000011</v>
      </c>
      <c r="H455" s="22">
        <v>44220</v>
      </c>
      <c r="I455" s="23">
        <v>44233</v>
      </c>
      <c r="J455">
        <f t="shared" si="24"/>
        <v>14</v>
      </c>
      <c r="K455" s="2">
        <f t="shared" si="25"/>
        <v>44226.5</v>
      </c>
      <c r="L455" s="22">
        <v>44239.5</v>
      </c>
      <c r="M455" s="22">
        <v>44243.5</v>
      </c>
      <c r="N455" s="22">
        <v>44239.5</v>
      </c>
      <c r="O455">
        <f t="shared" si="26"/>
        <v>13</v>
      </c>
      <c r="P455" s="3">
        <f t="shared" si="27"/>
        <v>66498.380000000019</v>
      </c>
    </row>
    <row r="456" spans="1:16" x14ac:dyDescent="0.35">
      <c r="A456" t="s">
        <v>253</v>
      </c>
      <c r="B456" s="21" t="s">
        <v>86</v>
      </c>
      <c r="C456" s="22">
        <v>44239</v>
      </c>
      <c r="D456" t="s">
        <v>92</v>
      </c>
      <c r="E456" t="s">
        <v>93</v>
      </c>
      <c r="F456" s="21" t="s">
        <v>89</v>
      </c>
      <c r="G456" s="3">
        <v>5115.2600000000011</v>
      </c>
      <c r="H456" s="22">
        <v>44220</v>
      </c>
      <c r="I456" s="23">
        <v>44233</v>
      </c>
      <c r="J456">
        <f t="shared" si="24"/>
        <v>14</v>
      </c>
      <c r="K456" s="2">
        <f t="shared" si="25"/>
        <v>44226.5</v>
      </c>
      <c r="L456" s="22">
        <v>44239.5</v>
      </c>
      <c r="M456" s="22">
        <v>44243.5</v>
      </c>
      <c r="N456" s="22">
        <v>44239.5</v>
      </c>
      <c r="O456">
        <f t="shared" si="26"/>
        <v>13</v>
      </c>
      <c r="P456" s="3">
        <f t="shared" si="27"/>
        <v>66498.380000000019</v>
      </c>
    </row>
    <row r="457" spans="1:16" x14ac:dyDescent="0.35">
      <c r="A457" t="s">
        <v>253</v>
      </c>
      <c r="B457" s="21" t="s">
        <v>86</v>
      </c>
      <c r="C457" s="22">
        <v>44239</v>
      </c>
      <c r="D457" t="s">
        <v>94</v>
      </c>
      <c r="E457" t="s">
        <v>95</v>
      </c>
      <c r="F457" s="21" t="s">
        <v>89</v>
      </c>
      <c r="G457" s="3">
        <v>21872.260000000006</v>
      </c>
      <c r="H457" s="22">
        <v>44220</v>
      </c>
      <c r="I457" s="23">
        <v>44233</v>
      </c>
      <c r="J457">
        <f t="shared" si="24"/>
        <v>14</v>
      </c>
      <c r="K457" s="2">
        <f t="shared" si="25"/>
        <v>44226.5</v>
      </c>
      <c r="L457" s="22">
        <v>44239.5</v>
      </c>
      <c r="M457" s="22">
        <v>44243.5</v>
      </c>
      <c r="N457" s="22">
        <v>44239.5</v>
      </c>
      <c r="O457">
        <f t="shared" si="26"/>
        <v>13</v>
      </c>
      <c r="P457" s="3">
        <f t="shared" si="27"/>
        <v>284339.38000000006</v>
      </c>
    </row>
    <row r="458" spans="1:16" x14ac:dyDescent="0.35">
      <c r="A458" t="s">
        <v>253</v>
      </c>
      <c r="B458" s="21" t="s">
        <v>86</v>
      </c>
      <c r="C458" s="22">
        <v>44239</v>
      </c>
      <c r="D458" t="s">
        <v>96</v>
      </c>
      <c r="E458" t="s">
        <v>97</v>
      </c>
      <c r="F458" s="21" t="s">
        <v>89</v>
      </c>
      <c r="G458" s="3">
        <v>21872.260000000006</v>
      </c>
      <c r="H458" s="22">
        <v>44220</v>
      </c>
      <c r="I458" s="23">
        <v>44233</v>
      </c>
      <c r="J458">
        <f t="shared" si="24"/>
        <v>14</v>
      </c>
      <c r="K458" s="2">
        <f t="shared" si="25"/>
        <v>44226.5</v>
      </c>
      <c r="L458" s="22">
        <v>44239.5</v>
      </c>
      <c r="M458" s="22">
        <v>44243.5</v>
      </c>
      <c r="N458" s="22">
        <v>44239.5</v>
      </c>
      <c r="O458">
        <f t="shared" si="26"/>
        <v>13</v>
      </c>
      <c r="P458" s="3">
        <f t="shared" si="27"/>
        <v>284339.38000000006</v>
      </c>
    </row>
    <row r="459" spans="1:16" x14ac:dyDescent="0.35">
      <c r="A459" t="s">
        <v>253</v>
      </c>
      <c r="B459" s="21" t="s">
        <v>98</v>
      </c>
      <c r="C459" s="22">
        <v>44239</v>
      </c>
      <c r="D459" t="s">
        <v>90</v>
      </c>
      <c r="E459" t="s">
        <v>91</v>
      </c>
      <c r="F459" s="21" t="s">
        <v>89</v>
      </c>
      <c r="G459" s="3">
        <v>1.86</v>
      </c>
      <c r="H459" s="22">
        <v>44221</v>
      </c>
      <c r="I459" s="23">
        <v>44234</v>
      </c>
      <c r="J459">
        <f t="shared" ref="J459:J522" si="28">I459-H459+1</f>
        <v>14</v>
      </c>
      <c r="K459" s="2">
        <f t="shared" ref="K459:K522" si="29">(H459+I459)/2</f>
        <v>44227.5</v>
      </c>
      <c r="L459" s="22">
        <v>44239.5</v>
      </c>
      <c r="M459" s="22">
        <v>44243.5</v>
      </c>
      <c r="N459" s="22">
        <v>44239.5</v>
      </c>
      <c r="O459">
        <f t="shared" ref="O459:O522" si="30">N459-K459</f>
        <v>12</v>
      </c>
      <c r="P459" s="3">
        <f t="shared" ref="P459:P522" si="31">O459*G459</f>
        <v>22.32</v>
      </c>
    </row>
    <row r="460" spans="1:16" x14ac:dyDescent="0.35">
      <c r="A460" t="s">
        <v>253</v>
      </c>
      <c r="B460" s="21" t="s">
        <v>98</v>
      </c>
      <c r="C460" s="22">
        <v>44239</v>
      </c>
      <c r="D460" t="s">
        <v>92</v>
      </c>
      <c r="E460" t="s">
        <v>93</v>
      </c>
      <c r="F460" s="21" t="s">
        <v>89</v>
      </c>
      <c r="G460" s="3">
        <v>1.86</v>
      </c>
      <c r="H460" s="22">
        <v>44221</v>
      </c>
      <c r="I460" s="23">
        <v>44234</v>
      </c>
      <c r="J460">
        <f t="shared" si="28"/>
        <v>14</v>
      </c>
      <c r="K460" s="2">
        <f t="shared" si="29"/>
        <v>44227.5</v>
      </c>
      <c r="L460" s="22">
        <v>44239.5</v>
      </c>
      <c r="M460" s="22">
        <v>44243.5</v>
      </c>
      <c r="N460" s="22">
        <v>44239.5</v>
      </c>
      <c r="O460">
        <f t="shared" si="30"/>
        <v>12</v>
      </c>
      <c r="P460" s="3">
        <f t="shared" si="31"/>
        <v>22.32</v>
      </c>
    </row>
    <row r="461" spans="1:16" x14ac:dyDescent="0.35">
      <c r="A461" t="s">
        <v>253</v>
      </c>
      <c r="B461" s="21" t="s">
        <v>98</v>
      </c>
      <c r="C461" s="22">
        <v>44239</v>
      </c>
      <c r="D461" t="s">
        <v>94</v>
      </c>
      <c r="E461" t="s">
        <v>95</v>
      </c>
      <c r="F461" s="21" t="s">
        <v>89</v>
      </c>
      <c r="G461" s="3">
        <v>7.93</v>
      </c>
      <c r="H461" s="22">
        <v>44221</v>
      </c>
      <c r="I461" s="23">
        <v>44234</v>
      </c>
      <c r="J461">
        <f t="shared" si="28"/>
        <v>14</v>
      </c>
      <c r="K461" s="2">
        <f t="shared" si="29"/>
        <v>44227.5</v>
      </c>
      <c r="L461" s="22">
        <v>44239.5</v>
      </c>
      <c r="M461" s="22">
        <v>44243.5</v>
      </c>
      <c r="N461" s="22">
        <v>44239.5</v>
      </c>
      <c r="O461">
        <f t="shared" si="30"/>
        <v>12</v>
      </c>
      <c r="P461" s="3">
        <f t="shared" si="31"/>
        <v>95.16</v>
      </c>
    </row>
    <row r="462" spans="1:16" x14ac:dyDescent="0.35">
      <c r="A462" t="s">
        <v>253</v>
      </c>
      <c r="B462" s="21" t="s">
        <v>98</v>
      </c>
      <c r="C462" s="22">
        <v>44239</v>
      </c>
      <c r="D462" t="s">
        <v>96</v>
      </c>
      <c r="E462" t="s">
        <v>97</v>
      </c>
      <c r="F462" s="21" t="s">
        <v>89</v>
      </c>
      <c r="G462" s="3">
        <v>7.93</v>
      </c>
      <c r="H462" s="22">
        <v>44221</v>
      </c>
      <c r="I462" s="23">
        <v>44234</v>
      </c>
      <c r="J462">
        <f t="shared" si="28"/>
        <v>14</v>
      </c>
      <c r="K462" s="2">
        <f t="shared" si="29"/>
        <v>44227.5</v>
      </c>
      <c r="L462" s="22">
        <v>44239.5</v>
      </c>
      <c r="M462" s="22">
        <v>44243.5</v>
      </c>
      <c r="N462" s="22">
        <v>44239.5</v>
      </c>
      <c r="O462">
        <f t="shared" si="30"/>
        <v>12</v>
      </c>
      <c r="P462" s="3">
        <f t="shared" si="31"/>
        <v>95.16</v>
      </c>
    </row>
    <row r="463" spans="1:16" x14ac:dyDescent="0.35">
      <c r="A463" t="s">
        <v>253</v>
      </c>
      <c r="B463" s="21" t="s">
        <v>98</v>
      </c>
      <c r="C463" s="22">
        <v>44239</v>
      </c>
      <c r="D463" t="s">
        <v>87</v>
      </c>
      <c r="E463" t="s">
        <v>88</v>
      </c>
      <c r="F463" s="21" t="s">
        <v>89</v>
      </c>
      <c r="G463" s="3">
        <v>597.78000000000009</v>
      </c>
      <c r="H463" s="22">
        <v>44221</v>
      </c>
      <c r="I463" s="23">
        <v>44234</v>
      </c>
      <c r="J463">
        <f t="shared" si="28"/>
        <v>14</v>
      </c>
      <c r="K463" s="2">
        <f t="shared" si="29"/>
        <v>44227.5</v>
      </c>
      <c r="L463" s="22">
        <v>44239.5</v>
      </c>
      <c r="M463" s="22">
        <v>44243.5</v>
      </c>
      <c r="N463" s="22">
        <v>44239.5</v>
      </c>
      <c r="O463">
        <f t="shared" si="30"/>
        <v>12</v>
      </c>
      <c r="P463" s="3">
        <f t="shared" si="31"/>
        <v>7173.3600000000006</v>
      </c>
    </row>
    <row r="464" spans="1:16" x14ac:dyDescent="0.35">
      <c r="A464" t="s">
        <v>253</v>
      </c>
      <c r="B464" s="21" t="s">
        <v>98</v>
      </c>
      <c r="C464" s="22">
        <v>44239</v>
      </c>
      <c r="D464" t="s">
        <v>90</v>
      </c>
      <c r="E464" t="s">
        <v>91</v>
      </c>
      <c r="F464" s="21" t="s">
        <v>89</v>
      </c>
      <c r="G464" s="3">
        <v>94.82</v>
      </c>
      <c r="H464" s="22">
        <v>44221</v>
      </c>
      <c r="I464" s="23">
        <v>44234</v>
      </c>
      <c r="J464">
        <f t="shared" si="28"/>
        <v>14</v>
      </c>
      <c r="K464" s="2">
        <f t="shared" si="29"/>
        <v>44227.5</v>
      </c>
      <c r="L464" s="22">
        <v>44239.5</v>
      </c>
      <c r="M464" s="22">
        <v>44243.5</v>
      </c>
      <c r="N464" s="22">
        <v>44239.5</v>
      </c>
      <c r="O464">
        <f t="shared" si="30"/>
        <v>12</v>
      </c>
      <c r="P464" s="3">
        <f t="shared" si="31"/>
        <v>1137.8399999999999</v>
      </c>
    </row>
    <row r="465" spans="1:16" x14ac:dyDescent="0.35">
      <c r="A465" t="s">
        <v>253</v>
      </c>
      <c r="B465" s="21" t="s">
        <v>98</v>
      </c>
      <c r="C465" s="22">
        <v>44239</v>
      </c>
      <c r="D465" t="s">
        <v>92</v>
      </c>
      <c r="E465" t="s">
        <v>93</v>
      </c>
      <c r="F465" s="21" t="s">
        <v>89</v>
      </c>
      <c r="G465" s="3">
        <v>94.82</v>
      </c>
      <c r="H465" s="22">
        <v>44221</v>
      </c>
      <c r="I465" s="23">
        <v>44234</v>
      </c>
      <c r="J465">
        <f t="shared" si="28"/>
        <v>14</v>
      </c>
      <c r="K465" s="2">
        <f t="shared" si="29"/>
        <v>44227.5</v>
      </c>
      <c r="L465" s="22">
        <v>44239.5</v>
      </c>
      <c r="M465" s="22">
        <v>44243.5</v>
      </c>
      <c r="N465" s="22">
        <v>44239.5</v>
      </c>
      <c r="O465">
        <f t="shared" si="30"/>
        <v>12</v>
      </c>
      <c r="P465" s="3">
        <f t="shared" si="31"/>
        <v>1137.8399999999999</v>
      </c>
    </row>
    <row r="466" spans="1:16" x14ac:dyDescent="0.35">
      <c r="A466" t="s">
        <v>253</v>
      </c>
      <c r="B466" s="21" t="s">
        <v>98</v>
      </c>
      <c r="C466" s="22">
        <v>44239</v>
      </c>
      <c r="D466" t="s">
        <v>94</v>
      </c>
      <c r="E466" t="s">
        <v>95</v>
      </c>
      <c r="F466" s="21" t="s">
        <v>89</v>
      </c>
      <c r="G466" s="3">
        <v>405.45</v>
      </c>
      <c r="H466" s="22">
        <v>44221</v>
      </c>
      <c r="I466" s="23">
        <v>44234</v>
      </c>
      <c r="J466">
        <f t="shared" si="28"/>
        <v>14</v>
      </c>
      <c r="K466" s="2">
        <f t="shared" si="29"/>
        <v>44227.5</v>
      </c>
      <c r="L466" s="22">
        <v>44239.5</v>
      </c>
      <c r="M466" s="22">
        <v>44243.5</v>
      </c>
      <c r="N466" s="22">
        <v>44239.5</v>
      </c>
      <c r="O466">
        <f t="shared" si="30"/>
        <v>12</v>
      </c>
      <c r="P466" s="3">
        <f t="shared" si="31"/>
        <v>4865.3999999999996</v>
      </c>
    </row>
    <row r="467" spans="1:16" x14ac:dyDescent="0.35">
      <c r="A467" t="s">
        <v>253</v>
      </c>
      <c r="B467" s="21" t="s">
        <v>98</v>
      </c>
      <c r="C467" s="22">
        <v>44239</v>
      </c>
      <c r="D467" t="s">
        <v>96</v>
      </c>
      <c r="E467" t="s">
        <v>97</v>
      </c>
      <c r="F467" s="21" t="s">
        <v>89</v>
      </c>
      <c r="G467" s="3">
        <v>405.45</v>
      </c>
      <c r="H467" s="22">
        <v>44221</v>
      </c>
      <c r="I467" s="23">
        <v>44234</v>
      </c>
      <c r="J467">
        <f t="shared" si="28"/>
        <v>14</v>
      </c>
      <c r="K467" s="2">
        <f t="shared" si="29"/>
        <v>44227.5</v>
      </c>
      <c r="L467" s="22">
        <v>44239.5</v>
      </c>
      <c r="M467" s="22">
        <v>44243.5</v>
      </c>
      <c r="N467" s="22">
        <v>44239.5</v>
      </c>
      <c r="O467">
        <f t="shared" si="30"/>
        <v>12</v>
      </c>
      <c r="P467" s="3">
        <f t="shared" si="31"/>
        <v>4865.3999999999996</v>
      </c>
    </row>
    <row r="468" spans="1:16" x14ac:dyDescent="0.35">
      <c r="A468" t="s">
        <v>253</v>
      </c>
      <c r="B468" s="21" t="s">
        <v>98</v>
      </c>
      <c r="C468" s="22">
        <v>44239</v>
      </c>
      <c r="D468" t="s">
        <v>99</v>
      </c>
      <c r="E468" t="s">
        <v>100</v>
      </c>
      <c r="F468" s="21" t="s">
        <v>102</v>
      </c>
      <c r="G468" s="3">
        <v>41.03</v>
      </c>
      <c r="H468" s="22">
        <v>44221</v>
      </c>
      <c r="I468" s="23">
        <v>44234</v>
      </c>
      <c r="J468">
        <f t="shared" si="28"/>
        <v>14</v>
      </c>
      <c r="K468" s="2">
        <f t="shared" si="29"/>
        <v>44227.5</v>
      </c>
      <c r="L468" s="22">
        <v>44239.5</v>
      </c>
      <c r="M468" s="22">
        <v>44243.5</v>
      </c>
      <c r="N468" s="22">
        <v>44239.5</v>
      </c>
      <c r="O468">
        <f t="shared" si="30"/>
        <v>12</v>
      </c>
      <c r="P468" s="3">
        <f t="shared" si="31"/>
        <v>492.36</v>
      </c>
    </row>
    <row r="469" spans="1:16" x14ac:dyDescent="0.35">
      <c r="A469" t="s">
        <v>253</v>
      </c>
      <c r="B469" s="21" t="s">
        <v>98</v>
      </c>
      <c r="C469" s="22">
        <v>44239</v>
      </c>
      <c r="D469" t="s">
        <v>107</v>
      </c>
      <c r="E469" t="s">
        <v>108</v>
      </c>
      <c r="F469" s="21" t="s">
        <v>103</v>
      </c>
      <c r="G469" s="3">
        <v>4.4000000000000004</v>
      </c>
      <c r="H469" s="22">
        <v>44221</v>
      </c>
      <c r="I469" s="23">
        <v>44234</v>
      </c>
      <c r="J469">
        <f t="shared" si="28"/>
        <v>14</v>
      </c>
      <c r="K469" s="2">
        <f t="shared" si="29"/>
        <v>44227.5</v>
      </c>
      <c r="L469" s="22">
        <v>44239.5</v>
      </c>
      <c r="M469" s="22">
        <v>44243.5</v>
      </c>
      <c r="N469" s="22">
        <v>44239.5</v>
      </c>
      <c r="O469">
        <f t="shared" si="30"/>
        <v>12</v>
      </c>
      <c r="P469" s="3">
        <f t="shared" si="31"/>
        <v>52.800000000000004</v>
      </c>
    </row>
    <row r="470" spans="1:16" x14ac:dyDescent="0.35">
      <c r="A470" t="s">
        <v>253</v>
      </c>
      <c r="B470" s="21" t="s">
        <v>98</v>
      </c>
      <c r="C470" s="22">
        <v>44239</v>
      </c>
      <c r="D470" t="s">
        <v>99</v>
      </c>
      <c r="E470" t="s">
        <v>100</v>
      </c>
      <c r="F470" s="21" t="s">
        <v>103</v>
      </c>
      <c r="G470" s="3">
        <v>459.09999999999997</v>
      </c>
      <c r="H470" s="22">
        <v>44221</v>
      </c>
      <c r="I470" s="23">
        <v>44234</v>
      </c>
      <c r="J470">
        <f t="shared" si="28"/>
        <v>14</v>
      </c>
      <c r="K470" s="2">
        <f t="shared" si="29"/>
        <v>44227.5</v>
      </c>
      <c r="L470" s="22">
        <v>44239.5</v>
      </c>
      <c r="M470" s="22">
        <v>44243.5</v>
      </c>
      <c r="N470" s="22">
        <v>44239.5</v>
      </c>
      <c r="O470">
        <f t="shared" si="30"/>
        <v>12</v>
      </c>
      <c r="P470" s="3">
        <f t="shared" si="31"/>
        <v>5509.2</v>
      </c>
    </row>
    <row r="471" spans="1:16" x14ac:dyDescent="0.35">
      <c r="A471" t="s">
        <v>253</v>
      </c>
      <c r="B471" s="21" t="s">
        <v>98</v>
      </c>
      <c r="C471" s="22">
        <v>44239</v>
      </c>
      <c r="D471" t="s">
        <v>104</v>
      </c>
      <c r="E471" t="s">
        <v>105</v>
      </c>
      <c r="F471" s="21" t="s">
        <v>106</v>
      </c>
      <c r="G471" s="3">
        <v>171.31999999999996</v>
      </c>
      <c r="H471" s="22">
        <v>44221</v>
      </c>
      <c r="I471" s="23">
        <v>44234</v>
      </c>
      <c r="J471">
        <f t="shared" si="28"/>
        <v>14</v>
      </c>
      <c r="K471" s="2">
        <f t="shared" si="29"/>
        <v>44227.5</v>
      </c>
      <c r="L471" s="22">
        <v>44239.5</v>
      </c>
      <c r="M471" s="22">
        <v>44243.5</v>
      </c>
      <c r="N471" s="22">
        <v>44239.5</v>
      </c>
      <c r="O471">
        <f t="shared" si="30"/>
        <v>12</v>
      </c>
      <c r="P471" s="3">
        <f t="shared" si="31"/>
        <v>2055.8399999999997</v>
      </c>
    </row>
    <row r="472" spans="1:16" x14ac:dyDescent="0.35">
      <c r="A472" t="s">
        <v>253</v>
      </c>
      <c r="B472" s="21" t="s">
        <v>98</v>
      </c>
      <c r="C472" s="22">
        <v>44239</v>
      </c>
      <c r="D472" t="s">
        <v>87</v>
      </c>
      <c r="E472" t="s">
        <v>88</v>
      </c>
      <c r="F472" s="21" t="s">
        <v>89</v>
      </c>
      <c r="G472" s="3">
        <v>441676.67000000004</v>
      </c>
      <c r="H472" s="22">
        <v>44221</v>
      </c>
      <c r="I472" s="23">
        <v>44234</v>
      </c>
      <c r="J472">
        <f t="shared" si="28"/>
        <v>14</v>
      </c>
      <c r="K472" s="2">
        <f t="shared" si="29"/>
        <v>44227.5</v>
      </c>
      <c r="L472" s="22">
        <v>44239.5</v>
      </c>
      <c r="M472" s="22">
        <v>44243.5</v>
      </c>
      <c r="N472" s="22">
        <v>44239.5</v>
      </c>
      <c r="O472">
        <f t="shared" si="30"/>
        <v>12</v>
      </c>
      <c r="P472" s="3">
        <f t="shared" si="31"/>
        <v>5300120.040000001</v>
      </c>
    </row>
    <row r="473" spans="1:16" x14ac:dyDescent="0.35">
      <c r="A473" t="s">
        <v>253</v>
      </c>
      <c r="B473" s="21" t="s">
        <v>98</v>
      </c>
      <c r="C473" s="22">
        <v>44239</v>
      </c>
      <c r="D473" t="s">
        <v>90</v>
      </c>
      <c r="E473" t="s">
        <v>91</v>
      </c>
      <c r="F473" s="21" t="s">
        <v>89</v>
      </c>
      <c r="G473" s="3">
        <v>66219.84000000004</v>
      </c>
      <c r="H473" s="22">
        <v>44221</v>
      </c>
      <c r="I473" s="23">
        <v>44234</v>
      </c>
      <c r="J473">
        <f t="shared" si="28"/>
        <v>14</v>
      </c>
      <c r="K473" s="2">
        <f t="shared" si="29"/>
        <v>44227.5</v>
      </c>
      <c r="L473" s="22">
        <v>44239.5</v>
      </c>
      <c r="M473" s="22">
        <v>44243.5</v>
      </c>
      <c r="N473" s="22">
        <v>44239.5</v>
      </c>
      <c r="O473">
        <f t="shared" si="30"/>
        <v>12</v>
      </c>
      <c r="P473" s="3">
        <f t="shared" si="31"/>
        <v>794638.08000000054</v>
      </c>
    </row>
    <row r="474" spans="1:16" x14ac:dyDescent="0.35">
      <c r="A474" t="s">
        <v>253</v>
      </c>
      <c r="B474" s="21" t="s">
        <v>98</v>
      </c>
      <c r="C474" s="22">
        <v>44239</v>
      </c>
      <c r="D474" t="s">
        <v>92</v>
      </c>
      <c r="E474" t="s">
        <v>93</v>
      </c>
      <c r="F474" s="21" t="s">
        <v>89</v>
      </c>
      <c r="G474" s="3">
        <v>66219.860000000044</v>
      </c>
      <c r="H474" s="22">
        <v>44221</v>
      </c>
      <c r="I474" s="23">
        <v>44234</v>
      </c>
      <c r="J474">
        <f t="shared" si="28"/>
        <v>14</v>
      </c>
      <c r="K474" s="2">
        <f t="shared" si="29"/>
        <v>44227.5</v>
      </c>
      <c r="L474" s="22">
        <v>44239.5</v>
      </c>
      <c r="M474" s="22">
        <v>44243.5</v>
      </c>
      <c r="N474" s="22">
        <v>44239.5</v>
      </c>
      <c r="O474">
        <f t="shared" si="30"/>
        <v>12</v>
      </c>
      <c r="P474" s="3">
        <f t="shared" si="31"/>
        <v>794638.32000000053</v>
      </c>
    </row>
    <row r="475" spans="1:16" x14ac:dyDescent="0.35">
      <c r="A475" t="s">
        <v>253</v>
      </c>
      <c r="B475" s="21" t="s">
        <v>98</v>
      </c>
      <c r="C475" s="22">
        <v>44239</v>
      </c>
      <c r="D475" t="s">
        <v>94</v>
      </c>
      <c r="E475" t="s">
        <v>95</v>
      </c>
      <c r="F475" s="21" t="s">
        <v>89</v>
      </c>
      <c r="G475" s="3">
        <v>283146.07000000041</v>
      </c>
      <c r="H475" s="22">
        <v>44221</v>
      </c>
      <c r="I475" s="23">
        <v>44234</v>
      </c>
      <c r="J475">
        <f t="shared" si="28"/>
        <v>14</v>
      </c>
      <c r="K475" s="2">
        <f t="shared" si="29"/>
        <v>44227.5</v>
      </c>
      <c r="L475" s="22">
        <v>44239.5</v>
      </c>
      <c r="M475" s="22">
        <v>44243.5</v>
      </c>
      <c r="N475" s="22">
        <v>44239.5</v>
      </c>
      <c r="O475">
        <f t="shared" si="30"/>
        <v>12</v>
      </c>
      <c r="P475" s="3">
        <f t="shared" si="31"/>
        <v>3397752.840000005</v>
      </c>
    </row>
    <row r="476" spans="1:16" x14ac:dyDescent="0.35">
      <c r="A476" t="s">
        <v>253</v>
      </c>
      <c r="B476" s="21" t="s">
        <v>98</v>
      </c>
      <c r="C476" s="22">
        <v>44239</v>
      </c>
      <c r="D476" t="s">
        <v>96</v>
      </c>
      <c r="E476" t="s">
        <v>97</v>
      </c>
      <c r="F476" s="21" t="s">
        <v>89</v>
      </c>
      <c r="G476" s="3">
        <v>283146.15000000037</v>
      </c>
      <c r="H476" s="22">
        <v>44221</v>
      </c>
      <c r="I476" s="23">
        <v>44234</v>
      </c>
      <c r="J476">
        <f t="shared" si="28"/>
        <v>14</v>
      </c>
      <c r="K476" s="2">
        <f t="shared" si="29"/>
        <v>44227.5</v>
      </c>
      <c r="L476" s="22">
        <v>44239.5</v>
      </c>
      <c r="M476" s="22">
        <v>44243.5</v>
      </c>
      <c r="N476" s="22">
        <v>44239.5</v>
      </c>
      <c r="O476">
        <f t="shared" si="30"/>
        <v>12</v>
      </c>
      <c r="P476" s="3">
        <f t="shared" si="31"/>
        <v>3397753.8000000045</v>
      </c>
    </row>
    <row r="477" spans="1:16" x14ac:dyDescent="0.35">
      <c r="A477" t="s">
        <v>253</v>
      </c>
      <c r="B477" s="21" t="s">
        <v>98</v>
      </c>
      <c r="C477" s="22">
        <v>44239</v>
      </c>
      <c r="D477" t="s">
        <v>107</v>
      </c>
      <c r="E477" t="s">
        <v>108</v>
      </c>
      <c r="F477" s="21" t="s">
        <v>101</v>
      </c>
      <c r="G477" s="3">
        <v>1450.2000000000003</v>
      </c>
      <c r="H477" s="22">
        <v>44221</v>
      </c>
      <c r="I477" s="23">
        <v>44234</v>
      </c>
      <c r="J477">
        <f t="shared" si="28"/>
        <v>14</v>
      </c>
      <c r="K477" s="2">
        <f t="shared" si="29"/>
        <v>44227.5</v>
      </c>
      <c r="L477" s="22">
        <v>44239.5</v>
      </c>
      <c r="M477" s="22">
        <v>44243.5</v>
      </c>
      <c r="N477" s="22">
        <v>44239.5</v>
      </c>
      <c r="O477">
        <f t="shared" si="30"/>
        <v>12</v>
      </c>
      <c r="P477" s="3">
        <f t="shared" si="31"/>
        <v>17402.400000000001</v>
      </c>
    </row>
    <row r="478" spans="1:16" x14ac:dyDescent="0.35">
      <c r="A478" t="s">
        <v>253</v>
      </c>
      <c r="B478" s="21" t="s">
        <v>98</v>
      </c>
      <c r="C478" s="22">
        <v>44239</v>
      </c>
      <c r="D478" t="s">
        <v>99</v>
      </c>
      <c r="E478" t="s">
        <v>100</v>
      </c>
      <c r="F478" s="21" t="s">
        <v>101</v>
      </c>
      <c r="G478" s="3">
        <v>28595.850000000009</v>
      </c>
      <c r="H478" s="22">
        <v>44221</v>
      </c>
      <c r="I478" s="23">
        <v>44234</v>
      </c>
      <c r="J478">
        <f t="shared" si="28"/>
        <v>14</v>
      </c>
      <c r="K478" s="2">
        <f t="shared" si="29"/>
        <v>44227.5</v>
      </c>
      <c r="L478" s="22">
        <v>44239.5</v>
      </c>
      <c r="M478" s="22">
        <v>44243.5</v>
      </c>
      <c r="N478" s="22">
        <v>44239.5</v>
      </c>
      <c r="O478">
        <f t="shared" si="30"/>
        <v>12</v>
      </c>
      <c r="P478" s="3">
        <f t="shared" si="31"/>
        <v>343150.20000000013</v>
      </c>
    </row>
    <row r="479" spans="1:16" x14ac:dyDescent="0.35">
      <c r="A479" t="s">
        <v>253</v>
      </c>
      <c r="B479" s="21" t="s">
        <v>98</v>
      </c>
      <c r="C479" s="22">
        <v>44239</v>
      </c>
      <c r="D479" t="s">
        <v>99</v>
      </c>
      <c r="E479" t="s">
        <v>100</v>
      </c>
      <c r="F479" s="21" t="s">
        <v>102</v>
      </c>
      <c r="G479" s="3">
        <v>20160.549999999996</v>
      </c>
      <c r="H479" s="22">
        <v>44221</v>
      </c>
      <c r="I479" s="23">
        <v>44234</v>
      </c>
      <c r="J479">
        <f t="shared" si="28"/>
        <v>14</v>
      </c>
      <c r="K479" s="2">
        <f t="shared" si="29"/>
        <v>44227.5</v>
      </c>
      <c r="L479" s="22">
        <v>44239.5</v>
      </c>
      <c r="M479" s="22">
        <v>44243.5</v>
      </c>
      <c r="N479" s="22">
        <v>44239.5</v>
      </c>
      <c r="O479">
        <f t="shared" si="30"/>
        <v>12</v>
      </c>
      <c r="P479" s="3">
        <f t="shared" si="31"/>
        <v>241926.59999999995</v>
      </c>
    </row>
    <row r="480" spans="1:16" x14ac:dyDescent="0.35">
      <c r="A480" t="s">
        <v>253</v>
      </c>
      <c r="B480" s="21" t="s">
        <v>98</v>
      </c>
      <c r="C480" s="22">
        <v>44239</v>
      </c>
      <c r="D480" t="s">
        <v>99</v>
      </c>
      <c r="E480" t="s">
        <v>100</v>
      </c>
      <c r="F480" s="21" t="s">
        <v>109</v>
      </c>
      <c r="G480" s="3">
        <v>168</v>
      </c>
      <c r="H480" s="22">
        <v>44221</v>
      </c>
      <c r="I480" s="23">
        <v>44234</v>
      </c>
      <c r="J480">
        <f t="shared" si="28"/>
        <v>14</v>
      </c>
      <c r="K480" s="2">
        <f t="shared" si="29"/>
        <v>44227.5</v>
      </c>
      <c r="L480" s="22">
        <v>44239.5</v>
      </c>
      <c r="M480" s="22">
        <v>44244.5</v>
      </c>
      <c r="N480" s="22">
        <v>44243.5</v>
      </c>
      <c r="O480">
        <f t="shared" si="30"/>
        <v>16</v>
      </c>
      <c r="P480" s="3">
        <f t="shared" si="31"/>
        <v>2688</v>
      </c>
    </row>
    <row r="481" spans="1:16" x14ac:dyDescent="0.35">
      <c r="A481" t="s">
        <v>253</v>
      </c>
      <c r="B481" s="21" t="s">
        <v>98</v>
      </c>
      <c r="C481" s="22">
        <v>44239</v>
      </c>
      <c r="D481" t="s">
        <v>107</v>
      </c>
      <c r="E481" t="s">
        <v>108</v>
      </c>
      <c r="F481" s="21" t="s">
        <v>109</v>
      </c>
      <c r="G481" s="3">
        <v>195</v>
      </c>
      <c r="H481" s="22">
        <v>44221</v>
      </c>
      <c r="I481" s="23">
        <v>44234</v>
      </c>
      <c r="J481">
        <f t="shared" si="28"/>
        <v>14</v>
      </c>
      <c r="K481" s="2">
        <f t="shared" si="29"/>
        <v>44227.5</v>
      </c>
      <c r="L481" s="22">
        <v>44239.5</v>
      </c>
      <c r="M481" s="22">
        <v>44244.5</v>
      </c>
      <c r="N481" s="22">
        <v>44243.5</v>
      </c>
      <c r="O481">
        <f t="shared" si="30"/>
        <v>16</v>
      </c>
      <c r="P481" s="3">
        <f t="shared" si="31"/>
        <v>3120</v>
      </c>
    </row>
    <row r="482" spans="1:16" x14ac:dyDescent="0.35">
      <c r="A482" t="s">
        <v>253</v>
      </c>
      <c r="B482" s="21" t="s">
        <v>98</v>
      </c>
      <c r="C482" s="22">
        <v>44239</v>
      </c>
      <c r="D482" t="s">
        <v>99</v>
      </c>
      <c r="E482" t="s">
        <v>100</v>
      </c>
      <c r="F482" s="21" t="s">
        <v>109</v>
      </c>
      <c r="G482" s="3">
        <v>63380</v>
      </c>
      <c r="H482" s="22">
        <v>44221</v>
      </c>
      <c r="I482" s="23">
        <v>44234</v>
      </c>
      <c r="J482">
        <f t="shared" si="28"/>
        <v>14</v>
      </c>
      <c r="K482" s="2">
        <f t="shared" si="29"/>
        <v>44227.5</v>
      </c>
      <c r="L482" s="22">
        <v>44239.5</v>
      </c>
      <c r="M482" s="22">
        <v>44244.5</v>
      </c>
      <c r="N482" s="22">
        <v>44243.5</v>
      </c>
      <c r="O482">
        <f t="shared" si="30"/>
        <v>16</v>
      </c>
      <c r="P482" s="3">
        <f t="shared" si="31"/>
        <v>1014080</v>
      </c>
    </row>
    <row r="483" spans="1:16" x14ac:dyDescent="0.35">
      <c r="A483" t="s">
        <v>253</v>
      </c>
      <c r="B483" s="21" t="s">
        <v>98</v>
      </c>
      <c r="C483" s="22">
        <v>44239</v>
      </c>
      <c r="D483" t="s">
        <v>114</v>
      </c>
      <c r="E483" t="s">
        <v>115</v>
      </c>
      <c r="F483" s="21" t="s">
        <v>112</v>
      </c>
      <c r="G483" s="3">
        <v>866.30999999999983</v>
      </c>
      <c r="H483" s="22">
        <v>44221</v>
      </c>
      <c r="I483" s="23">
        <v>44234</v>
      </c>
      <c r="J483">
        <f t="shared" si="28"/>
        <v>14</v>
      </c>
      <c r="K483" s="2">
        <f t="shared" si="29"/>
        <v>44227.5</v>
      </c>
      <c r="L483" s="22">
        <v>44239.5</v>
      </c>
      <c r="M483" s="22">
        <v>44245.5</v>
      </c>
      <c r="N483" s="22">
        <v>44244.5</v>
      </c>
      <c r="O483">
        <f t="shared" si="30"/>
        <v>17</v>
      </c>
      <c r="P483" s="3">
        <f t="shared" si="31"/>
        <v>14727.269999999997</v>
      </c>
    </row>
    <row r="484" spans="1:16" x14ac:dyDescent="0.35">
      <c r="A484" t="s">
        <v>253</v>
      </c>
      <c r="B484" s="21" t="s">
        <v>98</v>
      </c>
      <c r="C484" s="22">
        <v>44239</v>
      </c>
      <c r="D484" t="s">
        <v>110</v>
      </c>
      <c r="E484" t="s">
        <v>111</v>
      </c>
      <c r="F484" s="21" t="s">
        <v>112</v>
      </c>
      <c r="G484" s="3">
        <v>14150.420000000004</v>
      </c>
      <c r="H484" s="22">
        <v>44221</v>
      </c>
      <c r="I484" s="23">
        <v>44234</v>
      </c>
      <c r="J484">
        <f t="shared" si="28"/>
        <v>14</v>
      </c>
      <c r="K484" s="2">
        <f t="shared" si="29"/>
        <v>44227.5</v>
      </c>
      <c r="L484" s="22">
        <v>44239.5</v>
      </c>
      <c r="M484" s="22">
        <v>44245.5</v>
      </c>
      <c r="N484" s="22">
        <v>44244.5</v>
      </c>
      <c r="O484">
        <f t="shared" si="30"/>
        <v>17</v>
      </c>
      <c r="P484" s="3">
        <f t="shared" si="31"/>
        <v>240557.14000000007</v>
      </c>
    </row>
    <row r="485" spans="1:16" x14ac:dyDescent="0.35">
      <c r="A485" t="s">
        <v>253</v>
      </c>
      <c r="B485" s="21" t="s">
        <v>98</v>
      </c>
      <c r="C485" s="22">
        <v>44239</v>
      </c>
      <c r="D485" t="s">
        <v>110</v>
      </c>
      <c r="E485" t="s">
        <v>111</v>
      </c>
      <c r="F485" s="21" t="s">
        <v>116</v>
      </c>
      <c r="G485" s="3">
        <v>96.210000000000008</v>
      </c>
      <c r="H485" s="22">
        <v>44221</v>
      </c>
      <c r="I485" s="23">
        <v>44234</v>
      </c>
      <c r="J485">
        <f t="shared" si="28"/>
        <v>14</v>
      </c>
      <c r="K485" s="2">
        <f t="shared" si="29"/>
        <v>44227.5</v>
      </c>
      <c r="L485" s="22">
        <v>44239.5</v>
      </c>
      <c r="M485" s="22">
        <v>44245.5</v>
      </c>
      <c r="N485" s="22">
        <v>44244.5</v>
      </c>
      <c r="O485">
        <f t="shared" si="30"/>
        <v>17</v>
      </c>
      <c r="P485" s="3">
        <f t="shared" si="31"/>
        <v>1635.5700000000002</v>
      </c>
    </row>
    <row r="486" spans="1:16" x14ac:dyDescent="0.35">
      <c r="A486" t="s">
        <v>253</v>
      </c>
      <c r="B486" s="21" t="s">
        <v>98</v>
      </c>
      <c r="C486" s="22">
        <v>44239</v>
      </c>
      <c r="D486" t="s">
        <v>110</v>
      </c>
      <c r="E486" t="s">
        <v>111</v>
      </c>
      <c r="F486" s="21" t="s">
        <v>118</v>
      </c>
      <c r="G486" s="3">
        <v>0.48000000000000004</v>
      </c>
      <c r="H486" s="22">
        <v>44221</v>
      </c>
      <c r="I486" s="23">
        <v>44234</v>
      </c>
      <c r="J486">
        <f t="shared" si="28"/>
        <v>14</v>
      </c>
      <c r="K486" s="2">
        <f t="shared" si="29"/>
        <v>44227.5</v>
      </c>
      <c r="L486" s="22">
        <v>44239.5</v>
      </c>
      <c r="M486" s="22">
        <v>44245.5</v>
      </c>
      <c r="N486" s="22">
        <v>44244.5</v>
      </c>
      <c r="O486">
        <f t="shared" si="30"/>
        <v>17</v>
      </c>
      <c r="P486" s="3">
        <f t="shared" si="31"/>
        <v>8.16</v>
      </c>
    </row>
    <row r="487" spans="1:16" x14ac:dyDescent="0.35">
      <c r="A487" t="s">
        <v>253</v>
      </c>
      <c r="B487" s="21" t="s">
        <v>98</v>
      </c>
      <c r="C487" s="22">
        <v>44239</v>
      </c>
      <c r="D487" t="s">
        <v>114</v>
      </c>
      <c r="E487" t="s">
        <v>115</v>
      </c>
      <c r="F487" s="21" t="s">
        <v>119</v>
      </c>
      <c r="G487" s="3">
        <v>33.74</v>
      </c>
      <c r="H487" s="22">
        <v>44221</v>
      </c>
      <c r="I487" s="23">
        <v>44234</v>
      </c>
      <c r="J487">
        <f t="shared" si="28"/>
        <v>14</v>
      </c>
      <c r="K487" s="2">
        <f t="shared" si="29"/>
        <v>44227.5</v>
      </c>
      <c r="L487" s="22">
        <v>44239.5</v>
      </c>
      <c r="M487" s="22">
        <v>44245.5</v>
      </c>
      <c r="N487" s="22">
        <v>44244.5</v>
      </c>
      <c r="O487">
        <f t="shared" si="30"/>
        <v>17</v>
      </c>
      <c r="P487" s="3">
        <f t="shared" si="31"/>
        <v>573.58000000000004</v>
      </c>
    </row>
    <row r="488" spans="1:16" x14ac:dyDescent="0.35">
      <c r="A488" t="s">
        <v>253</v>
      </c>
      <c r="B488" s="21" t="s">
        <v>98</v>
      </c>
      <c r="C488" s="22">
        <v>44239</v>
      </c>
      <c r="D488" t="s">
        <v>110</v>
      </c>
      <c r="E488" t="s">
        <v>111</v>
      </c>
      <c r="F488" s="21" t="s">
        <v>119</v>
      </c>
      <c r="G488" s="3">
        <v>200.36</v>
      </c>
      <c r="H488" s="22">
        <v>44221</v>
      </c>
      <c r="I488" s="23">
        <v>44234</v>
      </c>
      <c r="J488">
        <f t="shared" si="28"/>
        <v>14</v>
      </c>
      <c r="K488" s="2">
        <f t="shared" si="29"/>
        <v>44227.5</v>
      </c>
      <c r="L488" s="22">
        <v>44239.5</v>
      </c>
      <c r="M488" s="22">
        <v>44245.5</v>
      </c>
      <c r="N488" s="22">
        <v>44244.5</v>
      </c>
      <c r="O488">
        <f t="shared" si="30"/>
        <v>17</v>
      </c>
      <c r="P488" s="3">
        <f t="shared" si="31"/>
        <v>3406.1200000000003</v>
      </c>
    </row>
    <row r="489" spans="1:16" x14ac:dyDescent="0.35">
      <c r="A489" t="s">
        <v>253</v>
      </c>
      <c r="B489" s="21" t="s">
        <v>98</v>
      </c>
      <c r="C489" s="22">
        <v>44239</v>
      </c>
      <c r="D489" t="s">
        <v>114</v>
      </c>
      <c r="E489" t="s">
        <v>115</v>
      </c>
      <c r="F489" s="21" t="s">
        <v>120</v>
      </c>
      <c r="G489" s="3">
        <v>229.21</v>
      </c>
      <c r="H489" s="22">
        <v>44221</v>
      </c>
      <c r="I489" s="23">
        <v>44234</v>
      </c>
      <c r="J489">
        <f t="shared" si="28"/>
        <v>14</v>
      </c>
      <c r="K489" s="2">
        <f t="shared" si="29"/>
        <v>44227.5</v>
      </c>
      <c r="L489" s="22">
        <v>44239.5</v>
      </c>
      <c r="M489" s="22">
        <v>44245.5</v>
      </c>
      <c r="N489" s="22">
        <v>44244.5</v>
      </c>
      <c r="O489">
        <f t="shared" si="30"/>
        <v>17</v>
      </c>
      <c r="P489" s="3">
        <f t="shared" si="31"/>
        <v>3896.57</v>
      </c>
    </row>
    <row r="490" spans="1:16" x14ac:dyDescent="0.35">
      <c r="A490" t="s">
        <v>253</v>
      </c>
      <c r="B490" s="21" t="s">
        <v>98</v>
      </c>
      <c r="C490" s="22">
        <v>44239</v>
      </c>
      <c r="D490" t="s">
        <v>110</v>
      </c>
      <c r="E490" t="s">
        <v>111</v>
      </c>
      <c r="F490" s="21" t="s">
        <v>120</v>
      </c>
      <c r="G490" s="3">
        <v>31.33</v>
      </c>
      <c r="H490" s="22">
        <v>44221</v>
      </c>
      <c r="I490" s="23">
        <v>44234</v>
      </c>
      <c r="J490">
        <f t="shared" si="28"/>
        <v>14</v>
      </c>
      <c r="K490" s="2">
        <f t="shared" si="29"/>
        <v>44227.5</v>
      </c>
      <c r="L490" s="22">
        <v>44239.5</v>
      </c>
      <c r="M490" s="22">
        <v>44245.5</v>
      </c>
      <c r="N490" s="22">
        <v>44244.5</v>
      </c>
      <c r="O490">
        <f t="shared" si="30"/>
        <v>17</v>
      </c>
      <c r="P490" s="3">
        <f t="shared" si="31"/>
        <v>532.61</v>
      </c>
    </row>
    <row r="491" spans="1:16" x14ac:dyDescent="0.35">
      <c r="A491" t="s">
        <v>253</v>
      </c>
      <c r="B491" s="21" t="s">
        <v>98</v>
      </c>
      <c r="C491" s="22">
        <v>44239</v>
      </c>
      <c r="D491" t="s">
        <v>110</v>
      </c>
      <c r="E491" t="s">
        <v>111</v>
      </c>
      <c r="F491" s="21" t="s">
        <v>121</v>
      </c>
      <c r="G491" s="3">
        <v>0.64</v>
      </c>
      <c r="H491" s="22">
        <v>44221</v>
      </c>
      <c r="I491" s="23">
        <v>44234</v>
      </c>
      <c r="J491">
        <f t="shared" si="28"/>
        <v>14</v>
      </c>
      <c r="K491" s="2">
        <f t="shared" si="29"/>
        <v>44227.5</v>
      </c>
      <c r="L491" s="22">
        <v>44239.5</v>
      </c>
      <c r="M491" s="22">
        <v>44245.5</v>
      </c>
      <c r="N491" s="22">
        <v>44244.5</v>
      </c>
      <c r="O491">
        <f t="shared" si="30"/>
        <v>17</v>
      </c>
      <c r="P491" s="3">
        <f t="shared" si="31"/>
        <v>10.88</v>
      </c>
    </row>
    <row r="492" spans="1:16" x14ac:dyDescent="0.35">
      <c r="A492" t="s">
        <v>253</v>
      </c>
      <c r="B492" s="21" t="s">
        <v>98</v>
      </c>
      <c r="C492" s="22">
        <v>44239</v>
      </c>
      <c r="D492" t="s">
        <v>110</v>
      </c>
      <c r="E492" t="s">
        <v>111</v>
      </c>
      <c r="F492" s="21" t="s">
        <v>245</v>
      </c>
      <c r="G492" s="3">
        <v>4.59</v>
      </c>
      <c r="H492" s="22">
        <v>44221</v>
      </c>
      <c r="I492" s="23">
        <v>44234</v>
      </c>
      <c r="J492">
        <f t="shared" si="28"/>
        <v>14</v>
      </c>
      <c r="K492" s="2">
        <f t="shared" si="29"/>
        <v>44227.5</v>
      </c>
      <c r="L492" s="22">
        <v>44239.5</v>
      </c>
      <c r="M492" s="22">
        <v>44245.5</v>
      </c>
      <c r="N492" s="22">
        <v>44244.5</v>
      </c>
      <c r="O492">
        <f t="shared" si="30"/>
        <v>17</v>
      </c>
      <c r="P492" s="3">
        <f t="shared" si="31"/>
        <v>78.03</v>
      </c>
    </row>
    <row r="493" spans="1:16" x14ac:dyDescent="0.35">
      <c r="A493" t="s">
        <v>253</v>
      </c>
      <c r="B493" s="21" t="s">
        <v>98</v>
      </c>
      <c r="C493" s="22">
        <v>44239</v>
      </c>
      <c r="D493" t="s">
        <v>114</v>
      </c>
      <c r="E493" t="s">
        <v>115</v>
      </c>
      <c r="F493" s="21" t="s">
        <v>122</v>
      </c>
      <c r="G493" s="3">
        <v>124.61</v>
      </c>
      <c r="H493" s="22">
        <v>44221</v>
      </c>
      <c r="I493" s="23">
        <v>44234</v>
      </c>
      <c r="J493">
        <f t="shared" si="28"/>
        <v>14</v>
      </c>
      <c r="K493" s="2">
        <f t="shared" si="29"/>
        <v>44227.5</v>
      </c>
      <c r="L493" s="22">
        <v>44239.5</v>
      </c>
      <c r="M493" s="22">
        <v>44245.5</v>
      </c>
      <c r="N493" s="22">
        <v>44244.5</v>
      </c>
      <c r="O493">
        <f t="shared" si="30"/>
        <v>17</v>
      </c>
      <c r="P493" s="3">
        <f t="shared" si="31"/>
        <v>2118.37</v>
      </c>
    </row>
    <row r="494" spans="1:16" x14ac:dyDescent="0.35">
      <c r="A494" t="s">
        <v>253</v>
      </c>
      <c r="B494" s="21" t="s">
        <v>98</v>
      </c>
      <c r="C494" s="22">
        <v>44239</v>
      </c>
      <c r="D494" t="s">
        <v>114</v>
      </c>
      <c r="E494" t="s">
        <v>115</v>
      </c>
      <c r="F494" s="21" t="s">
        <v>123</v>
      </c>
      <c r="G494" s="3">
        <v>60.429999999999993</v>
      </c>
      <c r="H494" s="22">
        <v>44221</v>
      </c>
      <c r="I494" s="23">
        <v>44234</v>
      </c>
      <c r="J494">
        <f t="shared" si="28"/>
        <v>14</v>
      </c>
      <c r="K494" s="2">
        <f t="shared" si="29"/>
        <v>44227.5</v>
      </c>
      <c r="L494" s="22">
        <v>44239.5</v>
      </c>
      <c r="M494" s="22">
        <v>44245.5</v>
      </c>
      <c r="N494" s="22">
        <v>44244.5</v>
      </c>
      <c r="O494">
        <f t="shared" si="30"/>
        <v>17</v>
      </c>
      <c r="P494" s="3">
        <f t="shared" si="31"/>
        <v>1027.31</v>
      </c>
    </row>
    <row r="495" spans="1:16" x14ac:dyDescent="0.35">
      <c r="A495" t="s">
        <v>253</v>
      </c>
      <c r="B495" s="21" t="s">
        <v>98</v>
      </c>
      <c r="C495" s="22">
        <v>44239</v>
      </c>
      <c r="D495" t="s">
        <v>110</v>
      </c>
      <c r="E495" t="s">
        <v>111</v>
      </c>
      <c r="F495" s="21" t="s">
        <v>123</v>
      </c>
      <c r="G495" s="3">
        <v>18.560000000000002</v>
      </c>
      <c r="H495" s="22">
        <v>44221</v>
      </c>
      <c r="I495" s="23">
        <v>44234</v>
      </c>
      <c r="J495">
        <f t="shared" si="28"/>
        <v>14</v>
      </c>
      <c r="K495" s="2">
        <f t="shared" si="29"/>
        <v>44227.5</v>
      </c>
      <c r="L495" s="22">
        <v>44239.5</v>
      </c>
      <c r="M495" s="22">
        <v>44245.5</v>
      </c>
      <c r="N495" s="22">
        <v>44244.5</v>
      </c>
      <c r="O495">
        <f t="shared" si="30"/>
        <v>17</v>
      </c>
      <c r="P495" s="3">
        <f t="shared" si="31"/>
        <v>315.52000000000004</v>
      </c>
    </row>
    <row r="496" spans="1:16" x14ac:dyDescent="0.35">
      <c r="A496" t="s">
        <v>253</v>
      </c>
      <c r="B496" s="21" t="s">
        <v>98</v>
      </c>
      <c r="C496" s="22">
        <v>44239</v>
      </c>
      <c r="D496" t="s">
        <v>110</v>
      </c>
      <c r="E496" t="s">
        <v>111</v>
      </c>
      <c r="F496" s="21" t="s">
        <v>254</v>
      </c>
      <c r="G496" s="3">
        <v>3.77</v>
      </c>
      <c r="H496" s="22">
        <v>44221</v>
      </c>
      <c r="I496" s="23">
        <v>44234</v>
      </c>
      <c r="J496">
        <f t="shared" si="28"/>
        <v>14</v>
      </c>
      <c r="K496" s="2">
        <f t="shared" si="29"/>
        <v>44227.5</v>
      </c>
      <c r="L496" s="22">
        <v>44239.5</v>
      </c>
      <c r="M496" s="22">
        <v>44245.5</v>
      </c>
      <c r="N496" s="22">
        <v>44244.5</v>
      </c>
      <c r="O496">
        <f t="shared" si="30"/>
        <v>17</v>
      </c>
      <c r="P496" s="3">
        <f t="shared" si="31"/>
        <v>64.09</v>
      </c>
    </row>
    <row r="497" spans="1:16" x14ac:dyDescent="0.35">
      <c r="A497" t="s">
        <v>253</v>
      </c>
      <c r="B497" s="21" t="s">
        <v>98</v>
      </c>
      <c r="C497" s="22">
        <v>44239</v>
      </c>
      <c r="D497" t="s">
        <v>110</v>
      </c>
      <c r="E497" t="s">
        <v>111</v>
      </c>
      <c r="F497" s="21" t="s">
        <v>124</v>
      </c>
      <c r="G497" s="3">
        <v>6.5200000000000014</v>
      </c>
      <c r="H497" s="22">
        <v>44221</v>
      </c>
      <c r="I497" s="23">
        <v>44234</v>
      </c>
      <c r="J497">
        <f t="shared" si="28"/>
        <v>14</v>
      </c>
      <c r="K497" s="2">
        <f t="shared" si="29"/>
        <v>44227.5</v>
      </c>
      <c r="L497" s="22">
        <v>44239.5</v>
      </c>
      <c r="M497" s="22">
        <v>44245.5</v>
      </c>
      <c r="N497" s="22">
        <v>44244.5</v>
      </c>
      <c r="O497">
        <f t="shared" si="30"/>
        <v>17</v>
      </c>
      <c r="P497" s="3">
        <f t="shared" si="31"/>
        <v>110.84000000000002</v>
      </c>
    </row>
    <row r="498" spans="1:16" x14ac:dyDescent="0.35">
      <c r="A498" t="s">
        <v>253</v>
      </c>
      <c r="B498" s="21" t="s">
        <v>98</v>
      </c>
      <c r="C498" s="22">
        <v>44239</v>
      </c>
      <c r="D498" t="s">
        <v>110</v>
      </c>
      <c r="E498" t="s">
        <v>111</v>
      </c>
      <c r="F498" s="21" t="s">
        <v>125</v>
      </c>
      <c r="G498" s="3">
        <v>6.7</v>
      </c>
      <c r="H498" s="22">
        <v>44221</v>
      </c>
      <c r="I498" s="23">
        <v>44234</v>
      </c>
      <c r="J498">
        <f t="shared" si="28"/>
        <v>14</v>
      </c>
      <c r="K498" s="2">
        <f t="shared" si="29"/>
        <v>44227.5</v>
      </c>
      <c r="L498" s="22">
        <v>44239.5</v>
      </c>
      <c r="M498" s="22">
        <v>44245.5</v>
      </c>
      <c r="N498" s="22">
        <v>44244.5</v>
      </c>
      <c r="O498">
        <f t="shared" si="30"/>
        <v>17</v>
      </c>
      <c r="P498" s="3">
        <f t="shared" si="31"/>
        <v>113.9</v>
      </c>
    </row>
    <row r="499" spans="1:16" x14ac:dyDescent="0.35">
      <c r="A499" t="s">
        <v>253</v>
      </c>
      <c r="B499" s="21" t="s">
        <v>98</v>
      </c>
      <c r="C499" s="22">
        <v>44239</v>
      </c>
      <c r="D499" t="s">
        <v>107</v>
      </c>
      <c r="E499" t="s">
        <v>108</v>
      </c>
      <c r="F499" s="21" t="s">
        <v>126</v>
      </c>
      <c r="G499" s="3">
        <v>203.01</v>
      </c>
      <c r="H499" s="22">
        <v>44221</v>
      </c>
      <c r="I499" s="23">
        <v>44234</v>
      </c>
      <c r="J499">
        <f t="shared" si="28"/>
        <v>14</v>
      </c>
      <c r="K499" s="2">
        <f t="shared" si="29"/>
        <v>44227.5</v>
      </c>
      <c r="L499" s="22">
        <v>44239.5</v>
      </c>
      <c r="M499" s="22">
        <v>44245.5</v>
      </c>
      <c r="N499" s="22">
        <v>44244.5</v>
      </c>
      <c r="O499">
        <f t="shared" si="30"/>
        <v>17</v>
      </c>
      <c r="P499" s="3">
        <f t="shared" si="31"/>
        <v>3451.17</v>
      </c>
    </row>
    <row r="500" spans="1:16" x14ac:dyDescent="0.35">
      <c r="A500" t="s">
        <v>253</v>
      </c>
      <c r="B500" s="21" t="s">
        <v>98</v>
      </c>
      <c r="C500" s="22">
        <v>44239</v>
      </c>
      <c r="D500" t="s">
        <v>114</v>
      </c>
      <c r="E500" t="s">
        <v>115</v>
      </c>
      <c r="F500" s="21" t="s">
        <v>127</v>
      </c>
      <c r="G500" s="3">
        <v>157.9</v>
      </c>
      <c r="H500" s="22">
        <v>44221</v>
      </c>
      <c r="I500" s="23">
        <v>44234</v>
      </c>
      <c r="J500">
        <f t="shared" si="28"/>
        <v>14</v>
      </c>
      <c r="K500" s="2">
        <f t="shared" si="29"/>
        <v>44227.5</v>
      </c>
      <c r="L500" s="22">
        <v>44239.5</v>
      </c>
      <c r="M500" s="22">
        <v>44245.5</v>
      </c>
      <c r="N500" s="22">
        <v>44244.5</v>
      </c>
      <c r="O500">
        <f t="shared" si="30"/>
        <v>17</v>
      </c>
      <c r="P500" s="3">
        <f t="shared" si="31"/>
        <v>2684.3</v>
      </c>
    </row>
    <row r="501" spans="1:16" x14ac:dyDescent="0.35">
      <c r="A501" t="s">
        <v>253</v>
      </c>
      <c r="B501" s="21" t="s">
        <v>98</v>
      </c>
      <c r="C501" s="22">
        <v>44239</v>
      </c>
      <c r="D501" t="s">
        <v>110</v>
      </c>
      <c r="E501" t="s">
        <v>111</v>
      </c>
      <c r="F501" s="21" t="s">
        <v>127</v>
      </c>
      <c r="G501" s="3">
        <v>359.52</v>
      </c>
      <c r="H501" s="22">
        <v>44221</v>
      </c>
      <c r="I501" s="23">
        <v>44234</v>
      </c>
      <c r="J501">
        <f t="shared" si="28"/>
        <v>14</v>
      </c>
      <c r="K501" s="2">
        <f t="shared" si="29"/>
        <v>44227.5</v>
      </c>
      <c r="L501" s="22">
        <v>44239.5</v>
      </c>
      <c r="M501" s="22">
        <v>44245.5</v>
      </c>
      <c r="N501" s="22">
        <v>44244.5</v>
      </c>
      <c r="O501">
        <f t="shared" si="30"/>
        <v>17</v>
      </c>
      <c r="P501" s="3">
        <f t="shared" si="31"/>
        <v>6111.84</v>
      </c>
    </row>
    <row r="502" spans="1:16" x14ac:dyDescent="0.35">
      <c r="A502" t="s">
        <v>253</v>
      </c>
      <c r="B502" s="21" t="s">
        <v>98</v>
      </c>
      <c r="C502" s="22">
        <v>44239</v>
      </c>
      <c r="D502" t="s">
        <v>114</v>
      </c>
      <c r="E502" t="s">
        <v>115</v>
      </c>
      <c r="F502" s="21" t="s">
        <v>128</v>
      </c>
      <c r="G502" s="3">
        <v>25.55</v>
      </c>
      <c r="H502" s="22">
        <v>44221</v>
      </c>
      <c r="I502" s="23">
        <v>44234</v>
      </c>
      <c r="J502">
        <f t="shared" si="28"/>
        <v>14</v>
      </c>
      <c r="K502" s="2">
        <f t="shared" si="29"/>
        <v>44227.5</v>
      </c>
      <c r="L502" s="22">
        <v>44239.5</v>
      </c>
      <c r="M502" s="22">
        <v>44245.5</v>
      </c>
      <c r="N502" s="22">
        <v>44244.5</v>
      </c>
      <c r="O502">
        <f t="shared" si="30"/>
        <v>17</v>
      </c>
      <c r="P502" s="3">
        <f t="shared" si="31"/>
        <v>434.35</v>
      </c>
    </row>
    <row r="503" spans="1:16" x14ac:dyDescent="0.35">
      <c r="A503" t="s">
        <v>253</v>
      </c>
      <c r="B503" s="21" t="s">
        <v>98</v>
      </c>
      <c r="C503" s="22">
        <v>44239</v>
      </c>
      <c r="D503" t="s">
        <v>110</v>
      </c>
      <c r="E503" t="s">
        <v>111</v>
      </c>
      <c r="F503" s="21" t="s">
        <v>128</v>
      </c>
      <c r="G503" s="3">
        <v>6.0500000000000007</v>
      </c>
      <c r="H503" s="22">
        <v>44221</v>
      </c>
      <c r="I503" s="23">
        <v>44234</v>
      </c>
      <c r="J503">
        <f t="shared" si="28"/>
        <v>14</v>
      </c>
      <c r="K503" s="2">
        <f t="shared" si="29"/>
        <v>44227.5</v>
      </c>
      <c r="L503" s="22">
        <v>44239.5</v>
      </c>
      <c r="M503" s="22">
        <v>44245.5</v>
      </c>
      <c r="N503" s="22">
        <v>44244.5</v>
      </c>
      <c r="O503">
        <f t="shared" si="30"/>
        <v>17</v>
      </c>
      <c r="P503" s="3">
        <f t="shared" si="31"/>
        <v>102.85000000000001</v>
      </c>
    </row>
    <row r="504" spans="1:16" x14ac:dyDescent="0.35">
      <c r="A504" t="s">
        <v>253</v>
      </c>
      <c r="B504" s="21" t="s">
        <v>98</v>
      </c>
      <c r="C504" s="22">
        <v>44239</v>
      </c>
      <c r="D504" t="s">
        <v>114</v>
      </c>
      <c r="E504" t="s">
        <v>115</v>
      </c>
      <c r="F504" s="21" t="s">
        <v>129</v>
      </c>
      <c r="G504" s="3">
        <v>73.25</v>
      </c>
      <c r="H504" s="22">
        <v>44221</v>
      </c>
      <c r="I504" s="23">
        <v>44234</v>
      </c>
      <c r="J504">
        <f t="shared" si="28"/>
        <v>14</v>
      </c>
      <c r="K504" s="2">
        <f t="shared" si="29"/>
        <v>44227.5</v>
      </c>
      <c r="L504" s="22">
        <v>44239.5</v>
      </c>
      <c r="M504" s="22">
        <v>44245.5</v>
      </c>
      <c r="N504" s="22">
        <v>44244.5</v>
      </c>
      <c r="O504">
        <f t="shared" si="30"/>
        <v>17</v>
      </c>
      <c r="P504" s="3">
        <f t="shared" si="31"/>
        <v>1245.25</v>
      </c>
    </row>
    <row r="505" spans="1:16" x14ac:dyDescent="0.35">
      <c r="A505" t="s">
        <v>253</v>
      </c>
      <c r="B505" s="21" t="s">
        <v>98</v>
      </c>
      <c r="C505" s="22">
        <v>44239</v>
      </c>
      <c r="D505" t="s">
        <v>110</v>
      </c>
      <c r="E505" t="s">
        <v>111</v>
      </c>
      <c r="F505" s="21" t="s">
        <v>129</v>
      </c>
      <c r="G505" s="3">
        <v>533.96999999999991</v>
      </c>
      <c r="H505" s="22">
        <v>44221</v>
      </c>
      <c r="I505" s="23">
        <v>44234</v>
      </c>
      <c r="J505">
        <f t="shared" si="28"/>
        <v>14</v>
      </c>
      <c r="K505" s="2">
        <f t="shared" si="29"/>
        <v>44227.5</v>
      </c>
      <c r="L505" s="22">
        <v>44239.5</v>
      </c>
      <c r="M505" s="22">
        <v>44245.5</v>
      </c>
      <c r="N505" s="22">
        <v>44244.5</v>
      </c>
      <c r="O505">
        <f t="shared" si="30"/>
        <v>17</v>
      </c>
      <c r="P505" s="3">
        <f t="shared" si="31"/>
        <v>9077.489999999998</v>
      </c>
    </row>
    <row r="506" spans="1:16" x14ac:dyDescent="0.35">
      <c r="A506" t="s">
        <v>253</v>
      </c>
      <c r="B506" s="21" t="s">
        <v>98</v>
      </c>
      <c r="C506" s="22">
        <v>44239</v>
      </c>
      <c r="D506" t="s">
        <v>114</v>
      </c>
      <c r="E506" t="s">
        <v>115</v>
      </c>
      <c r="F506" s="21" t="s">
        <v>130</v>
      </c>
      <c r="G506" s="3">
        <v>18.330000000000002</v>
      </c>
      <c r="H506" s="22">
        <v>44221</v>
      </c>
      <c r="I506" s="23">
        <v>44234</v>
      </c>
      <c r="J506">
        <f t="shared" si="28"/>
        <v>14</v>
      </c>
      <c r="K506" s="2">
        <f t="shared" si="29"/>
        <v>44227.5</v>
      </c>
      <c r="L506" s="22">
        <v>44239.5</v>
      </c>
      <c r="M506" s="22">
        <v>44245.5</v>
      </c>
      <c r="N506" s="22">
        <v>44244.5</v>
      </c>
      <c r="O506">
        <f t="shared" si="30"/>
        <v>17</v>
      </c>
      <c r="P506" s="3">
        <f t="shared" si="31"/>
        <v>311.61</v>
      </c>
    </row>
    <row r="507" spans="1:16" x14ac:dyDescent="0.35">
      <c r="A507" t="s">
        <v>253</v>
      </c>
      <c r="B507" s="21" t="s">
        <v>98</v>
      </c>
      <c r="C507" s="22">
        <v>44239</v>
      </c>
      <c r="D507" t="s">
        <v>110</v>
      </c>
      <c r="E507" t="s">
        <v>111</v>
      </c>
      <c r="F507" s="21" t="s">
        <v>130</v>
      </c>
      <c r="G507" s="3">
        <v>8.4699999999999989</v>
      </c>
      <c r="H507" s="22">
        <v>44221</v>
      </c>
      <c r="I507" s="23">
        <v>44234</v>
      </c>
      <c r="J507">
        <f t="shared" si="28"/>
        <v>14</v>
      </c>
      <c r="K507" s="2">
        <f t="shared" si="29"/>
        <v>44227.5</v>
      </c>
      <c r="L507" s="22">
        <v>44239.5</v>
      </c>
      <c r="M507" s="22">
        <v>44245.5</v>
      </c>
      <c r="N507" s="22">
        <v>44244.5</v>
      </c>
      <c r="O507">
        <f t="shared" si="30"/>
        <v>17</v>
      </c>
      <c r="P507" s="3">
        <f t="shared" si="31"/>
        <v>143.98999999999998</v>
      </c>
    </row>
    <row r="508" spans="1:16" x14ac:dyDescent="0.35">
      <c r="A508" t="s">
        <v>253</v>
      </c>
      <c r="B508" s="21" t="s">
        <v>98</v>
      </c>
      <c r="C508" s="22">
        <v>44239</v>
      </c>
      <c r="D508" t="s">
        <v>114</v>
      </c>
      <c r="E508" t="s">
        <v>115</v>
      </c>
      <c r="F508" s="21" t="s">
        <v>131</v>
      </c>
      <c r="G508" s="3">
        <v>37.729999999999997</v>
      </c>
      <c r="H508" s="22">
        <v>44221</v>
      </c>
      <c r="I508" s="23">
        <v>44234</v>
      </c>
      <c r="J508">
        <f t="shared" si="28"/>
        <v>14</v>
      </c>
      <c r="K508" s="2">
        <f t="shared" si="29"/>
        <v>44227.5</v>
      </c>
      <c r="L508" s="22">
        <v>44239.5</v>
      </c>
      <c r="M508" s="22">
        <v>44245.5</v>
      </c>
      <c r="N508" s="22">
        <v>44244.5</v>
      </c>
      <c r="O508">
        <f t="shared" si="30"/>
        <v>17</v>
      </c>
      <c r="P508" s="3">
        <f t="shared" si="31"/>
        <v>641.41</v>
      </c>
    </row>
    <row r="509" spans="1:16" x14ac:dyDescent="0.35">
      <c r="A509" t="s">
        <v>253</v>
      </c>
      <c r="B509" s="21" t="s">
        <v>98</v>
      </c>
      <c r="C509" s="22">
        <v>44239</v>
      </c>
      <c r="D509" t="s">
        <v>114</v>
      </c>
      <c r="E509" t="s">
        <v>115</v>
      </c>
      <c r="F509" s="21" t="s">
        <v>132</v>
      </c>
      <c r="G509" s="3">
        <v>157.72999999999999</v>
      </c>
      <c r="H509" s="22">
        <v>44221</v>
      </c>
      <c r="I509" s="23">
        <v>44234</v>
      </c>
      <c r="J509">
        <f t="shared" si="28"/>
        <v>14</v>
      </c>
      <c r="K509" s="2">
        <f t="shared" si="29"/>
        <v>44227.5</v>
      </c>
      <c r="L509" s="22">
        <v>44239.5</v>
      </c>
      <c r="M509" s="22">
        <v>44245.5</v>
      </c>
      <c r="N509" s="22">
        <v>44244.5</v>
      </c>
      <c r="O509">
        <f t="shared" si="30"/>
        <v>17</v>
      </c>
      <c r="P509" s="3">
        <f t="shared" si="31"/>
        <v>2681.41</v>
      </c>
    </row>
    <row r="510" spans="1:16" x14ac:dyDescent="0.35">
      <c r="A510" t="s">
        <v>253</v>
      </c>
      <c r="B510" s="21" t="s">
        <v>98</v>
      </c>
      <c r="C510" s="22">
        <v>44239</v>
      </c>
      <c r="D510" t="s">
        <v>110</v>
      </c>
      <c r="E510" t="s">
        <v>111</v>
      </c>
      <c r="F510" s="21" t="s">
        <v>132</v>
      </c>
      <c r="G510" s="3">
        <v>5.1099999999999994</v>
      </c>
      <c r="H510" s="22">
        <v>44221</v>
      </c>
      <c r="I510" s="23">
        <v>44234</v>
      </c>
      <c r="J510">
        <f t="shared" si="28"/>
        <v>14</v>
      </c>
      <c r="K510" s="2">
        <f t="shared" si="29"/>
        <v>44227.5</v>
      </c>
      <c r="L510" s="22">
        <v>44239.5</v>
      </c>
      <c r="M510" s="22">
        <v>44245.5</v>
      </c>
      <c r="N510" s="22">
        <v>44244.5</v>
      </c>
      <c r="O510">
        <f t="shared" si="30"/>
        <v>17</v>
      </c>
      <c r="P510" s="3">
        <f t="shared" si="31"/>
        <v>86.86999999999999</v>
      </c>
    </row>
    <row r="511" spans="1:16" x14ac:dyDescent="0.35">
      <c r="A511" t="s">
        <v>253</v>
      </c>
      <c r="B511" s="21" t="s">
        <v>98</v>
      </c>
      <c r="C511" s="22">
        <v>44239</v>
      </c>
      <c r="D511" t="s">
        <v>110</v>
      </c>
      <c r="E511" t="s">
        <v>111</v>
      </c>
      <c r="F511" s="21" t="s">
        <v>255</v>
      </c>
      <c r="G511" s="3">
        <v>4.24</v>
      </c>
      <c r="H511" s="22">
        <v>44221</v>
      </c>
      <c r="I511" s="23">
        <v>44234</v>
      </c>
      <c r="J511">
        <f t="shared" si="28"/>
        <v>14</v>
      </c>
      <c r="K511" s="2">
        <f t="shared" si="29"/>
        <v>44227.5</v>
      </c>
      <c r="L511" s="22">
        <v>44239.5</v>
      </c>
      <c r="M511" s="22">
        <v>44245.5</v>
      </c>
      <c r="N511" s="22">
        <v>44244.5</v>
      </c>
      <c r="O511">
        <f t="shared" si="30"/>
        <v>17</v>
      </c>
      <c r="P511" s="3">
        <f t="shared" si="31"/>
        <v>72.08</v>
      </c>
    </row>
    <row r="512" spans="1:16" x14ac:dyDescent="0.35">
      <c r="A512" t="s">
        <v>253</v>
      </c>
      <c r="B512" s="21" t="s">
        <v>98</v>
      </c>
      <c r="C512" s="22">
        <v>44239</v>
      </c>
      <c r="D512" t="s">
        <v>114</v>
      </c>
      <c r="E512" t="s">
        <v>115</v>
      </c>
      <c r="F512" s="21" t="s">
        <v>133</v>
      </c>
      <c r="G512" s="3">
        <v>9.43</v>
      </c>
      <c r="H512" s="22">
        <v>44221</v>
      </c>
      <c r="I512" s="23">
        <v>44234</v>
      </c>
      <c r="J512">
        <f t="shared" si="28"/>
        <v>14</v>
      </c>
      <c r="K512" s="2">
        <f t="shared" si="29"/>
        <v>44227.5</v>
      </c>
      <c r="L512" s="22">
        <v>44239.5</v>
      </c>
      <c r="M512" s="22">
        <v>44245.5</v>
      </c>
      <c r="N512" s="22">
        <v>44244.5</v>
      </c>
      <c r="O512">
        <f t="shared" si="30"/>
        <v>17</v>
      </c>
      <c r="P512" s="3">
        <f t="shared" si="31"/>
        <v>160.31</v>
      </c>
    </row>
    <row r="513" spans="1:16" x14ac:dyDescent="0.35">
      <c r="A513" t="s">
        <v>253</v>
      </c>
      <c r="B513" s="21" t="s">
        <v>98</v>
      </c>
      <c r="C513" s="22">
        <v>44239</v>
      </c>
      <c r="D513" t="s">
        <v>110</v>
      </c>
      <c r="E513" t="s">
        <v>111</v>
      </c>
      <c r="F513" s="21" t="s">
        <v>133</v>
      </c>
      <c r="G513" s="3">
        <v>13.58</v>
      </c>
      <c r="H513" s="22">
        <v>44221</v>
      </c>
      <c r="I513" s="23">
        <v>44234</v>
      </c>
      <c r="J513">
        <f t="shared" si="28"/>
        <v>14</v>
      </c>
      <c r="K513" s="2">
        <f t="shared" si="29"/>
        <v>44227.5</v>
      </c>
      <c r="L513" s="22">
        <v>44239.5</v>
      </c>
      <c r="M513" s="22">
        <v>44245.5</v>
      </c>
      <c r="N513" s="22">
        <v>44244.5</v>
      </c>
      <c r="O513">
        <f t="shared" si="30"/>
        <v>17</v>
      </c>
      <c r="P513" s="3">
        <f t="shared" si="31"/>
        <v>230.86</v>
      </c>
    </row>
    <row r="514" spans="1:16" x14ac:dyDescent="0.35">
      <c r="A514" t="s">
        <v>253</v>
      </c>
      <c r="B514" s="21" t="s">
        <v>98</v>
      </c>
      <c r="C514" s="22">
        <v>44239</v>
      </c>
      <c r="D514" t="s">
        <v>110</v>
      </c>
      <c r="E514" t="s">
        <v>111</v>
      </c>
      <c r="F514" s="21" t="s">
        <v>134</v>
      </c>
      <c r="G514" s="3">
        <v>13.85</v>
      </c>
      <c r="H514" s="22">
        <v>44221</v>
      </c>
      <c r="I514" s="23">
        <v>44234</v>
      </c>
      <c r="J514">
        <f t="shared" si="28"/>
        <v>14</v>
      </c>
      <c r="K514" s="2">
        <f t="shared" si="29"/>
        <v>44227.5</v>
      </c>
      <c r="L514" s="22">
        <v>44239.5</v>
      </c>
      <c r="M514" s="22">
        <v>44245.5</v>
      </c>
      <c r="N514" s="22">
        <v>44244.5</v>
      </c>
      <c r="O514">
        <f t="shared" si="30"/>
        <v>17</v>
      </c>
      <c r="P514" s="3">
        <f t="shared" si="31"/>
        <v>235.45</v>
      </c>
    </row>
    <row r="515" spans="1:16" x14ac:dyDescent="0.35">
      <c r="A515" t="s">
        <v>253</v>
      </c>
      <c r="B515" s="21" t="s">
        <v>98</v>
      </c>
      <c r="C515" s="22">
        <v>44239</v>
      </c>
      <c r="D515" t="s">
        <v>114</v>
      </c>
      <c r="E515" t="s">
        <v>115</v>
      </c>
      <c r="F515" s="21" t="s">
        <v>135</v>
      </c>
      <c r="G515" s="3">
        <v>41.65</v>
      </c>
      <c r="H515" s="22">
        <v>44221</v>
      </c>
      <c r="I515" s="23">
        <v>44234</v>
      </c>
      <c r="J515">
        <f t="shared" si="28"/>
        <v>14</v>
      </c>
      <c r="K515" s="2">
        <f t="shared" si="29"/>
        <v>44227.5</v>
      </c>
      <c r="L515" s="22">
        <v>44239.5</v>
      </c>
      <c r="M515" s="22">
        <v>44245.5</v>
      </c>
      <c r="N515" s="22">
        <v>44244.5</v>
      </c>
      <c r="O515">
        <f t="shared" si="30"/>
        <v>17</v>
      </c>
      <c r="P515" s="3">
        <f t="shared" si="31"/>
        <v>708.05</v>
      </c>
    </row>
    <row r="516" spans="1:16" x14ac:dyDescent="0.35">
      <c r="A516" t="s">
        <v>253</v>
      </c>
      <c r="B516" s="21" t="s">
        <v>98</v>
      </c>
      <c r="C516" s="22">
        <v>44239</v>
      </c>
      <c r="D516" t="s">
        <v>110</v>
      </c>
      <c r="E516" t="s">
        <v>111</v>
      </c>
      <c r="F516" s="21" t="s">
        <v>135</v>
      </c>
      <c r="G516" s="3">
        <v>26.27</v>
      </c>
      <c r="H516" s="22">
        <v>44221</v>
      </c>
      <c r="I516" s="23">
        <v>44234</v>
      </c>
      <c r="J516">
        <f t="shared" si="28"/>
        <v>14</v>
      </c>
      <c r="K516" s="2">
        <f t="shared" si="29"/>
        <v>44227.5</v>
      </c>
      <c r="L516" s="22">
        <v>44239.5</v>
      </c>
      <c r="M516" s="22">
        <v>44245.5</v>
      </c>
      <c r="N516" s="22">
        <v>44244.5</v>
      </c>
      <c r="O516">
        <f t="shared" si="30"/>
        <v>17</v>
      </c>
      <c r="P516" s="3">
        <f t="shared" si="31"/>
        <v>446.59</v>
      </c>
    </row>
    <row r="517" spans="1:16" x14ac:dyDescent="0.35">
      <c r="A517" t="s">
        <v>253</v>
      </c>
      <c r="B517" s="21" t="s">
        <v>98</v>
      </c>
      <c r="C517" s="22">
        <v>44239</v>
      </c>
      <c r="D517" t="s">
        <v>114</v>
      </c>
      <c r="E517" t="s">
        <v>115</v>
      </c>
      <c r="F517" s="21" t="s">
        <v>136</v>
      </c>
      <c r="G517" s="3">
        <v>178.95000000000002</v>
      </c>
      <c r="H517" s="22">
        <v>44221</v>
      </c>
      <c r="I517" s="23">
        <v>44234</v>
      </c>
      <c r="J517">
        <f t="shared" si="28"/>
        <v>14</v>
      </c>
      <c r="K517" s="2">
        <f t="shared" si="29"/>
        <v>44227.5</v>
      </c>
      <c r="L517" s="22">
        <v>44239.5</v>
      </c>
      <c r="M517" s="22">
        <v>44245.5</v>
      </c>
      <c r="N517" s="22">
        <v>44244.5</v>
      </c>
      <c r="O517">
        <f t="shared" si="30"/>
        <v>17</v>
      </c>
      <c r="P517" s="3">
        <f t="shared" si="31"/>
        <v>3042.15</v>
      </c>
    </row>
    <row r="518" spans="1:16" x14ac:dyDescent="0.35">
      <c r="A518" t="s">
        <v>253</v>
      </c>
      <c r="B518" s="21" t="s">
        <v>98</v>
      </c>
      <c r="C518" s="22">
        <v>44239</v>
      </c>
      <c r="D518" t="s">
        <v>110</v>
      </c>
      <c r="E518" t="s">
        <v>111</v>
      </c>
      <c r="F518" s="21" t="s">
        <v>136</v>
      </c>
      <c r="G518" s="3">
        <v>25.35</v>
      </c>
      <c r="H518" s="22">
        <v>44221</v>
      </c>
      <c r="I518" s="23">
        <v>44234</v>
      </c>
      <c r="J518">
        <f t="shared" si="28"/>
        <v>14</v>
      </c>
      <c r="K518" s="2">
        <f t="shared" si="29"/>
        <v>44227.5</v>
      </c>
      <c r="L518" s="22">
        <v>44239.5</v>
      </c>
      <c r="M518" s="22">
        <v>44245.5</v>
      </c>
      <c r="N518" s="22">
        <v>44244.5</v>
      </c>
      <c r="O518">
        <f t="shared" si="30"/>
        <v>17</v>
      </c>
      <c r="P518" s="3">
        <f t="shared" si="31"/>
        <v>430.95000000000005</v>
      </c>
    </row>
    <row r="519" spans="1:16" x14ac:dyDescent="0.35">
      <c r="A519" t="s">
        <v>253</v>
      </c>
      <c r="B519" s="21" t="s">
        <v>98</v>
      </c>
      <c r="C519" s="22">
        <v>44239</v>
      </c>
      <c r="D519" t="s">
        <v>110</v>
      </c>
      <c r="E519" t="s">
        <v>111</v>
      </c>
      <c r="F519" s="21" t="s">
        <v>137</v>
      </c>
      <c r="G519" s="3">
        <v>412.83000000000004</v>
      </c>
      <c r="H519" s="22">
        <v>44221</v>
      </c>
      <c r="I519" s="23">
        <v>44234</v>
      </c>
      <c r="J519">
        <f t="shared" si="28"/>
        <v>14</v>
      </c>
      <c r="K519" s="2">
        <f t="shared" si="29"/>
        <v>44227.5</v>
      </c>
      <c r="L519" s="22">
        <v>44239.5</v>
      </c>
      <c r="M519" s="22">
        <v>44245.5</v>
      </c>
      <c r="N519" s="22">
        <v>44244.5</v>
      </c>
      <c r="O519">
        <f t="shared" si="30"/>
        <v>17</v>
      </c>
      <c r="P519" s="3">
        <f t="shared" si="31"/>
        <v>7018.1100000000006</v>
      </c>
    </row>
    <row r="520" spans="1:16" x14ac:dyDescent="0.35">
      <c r="A520" t="s">
        <v>253</v>
      </c>
      <c r="B520" s="21" t="s">
        <v>98</v>
      </c>
      <c r="C520" s="22">
        <v>44239</v>
      </c>
      <c r="D520" t="s">
        <v>107</v>
      </c>
      <c r="E520" t="s">
        <v>108</v>
      </c>
      <c r="F520" s="21" t="s">
        <v>138</v>
      </c>
      <c r="G520" s="3">
        <v>171.65</v>
      </c>
      <c r="H520" s="22">
        <v>44221</v>
      </c>
      <c r="I520" s="23">
        <v>44234</v>
      </c>
      <c r="J520">
        <f t="shared" si="28"/>
        <v>14</v>
      </c>
      <c r="K520" s="2">
        <f t="shared" si="29"/>
        <v>44227.5</v>
      </c>
      <c r="L520" s="22">
        <v>44239.5</v>
      </c>
      <c r="M520" s="22">
        <v>44245.5</v>
      </c>
      <c r="N520" s="22">
        <v>44244.5</v>
      </c>
      <c r="O520">
        <f t="shared" si="30"/>
        <v>17</v>
      </c>
      <c r="P520" s="3">
        <f t="shared" si="31"/>
        <v>2918.05</v>
      </c>
    </row>
    <row r="521" spans="1:16" x14ac:dyDescent="0.35">
      <c r="A521" t="s">
        <v>253</v>
      </c>
      <c r="B521" s="21" t="s">
        <v>98</v>
      </c>
      <c r="C521" s="22">
        <v>44239</v>
      </c>
      <c r="D521" t="s">
        <v>114</v>
      </c>
      <c r="E521" t="s">
        <v>115</v>
      </c>
      <c r="F521" s="21" t="s">
        <v>139</v>
      </c>
      <c r="G521" s="3">
        <v>19.649999999999999</v>
      </c>
      <c r="H521" s="22">
        <v>44221</v>
      </c>
      <c r="I521" s="23">
        <v>44234</v>
      </c>
      <c r="J521">
        <f t="shared" si="28"/>
        <v>14</v>
      </c>
      <c r="K521" s="2">
        <f t="shared" si="29"/>
        <v>44227.5</v>
      </c>
      <c r="L521" s="22">
        <v>44239.5</v>
      </c>
      <c r="M521" s="22">
        <v>44245.5</v>
      </c>
      <c r="N521" s="22">
        <v>44244.5</v>
      </c>
      <c r="O521">
        <f t="shared" si="30"/>
        <v>17</v>
      </c>
      <c r="P521" s="3">
        <f t="shared" si="31"/>
        <v>334.04999999999995</v>
      </c>
    </row>
    <row r="522" spans="1:16" x14ac:dyDescent="0.35">
      <c r="A522" t="s">
        <v>253</v>
      </c>
      <c r="B522" s="21" t="s">
        <v>98</v>
      </c>
      <c r="C522" s="22">
        <v>44239</v>
      </c>
      <c r="D522" t="s">
        <v>110</v>
      </c>
      <c r="E522" t="s">
        <v>111</v>
      </c>
      <c r="F522" s="21" t="s">
        <v>256</v>
      </c>
      <c r="G522" s="3">
        <v>1.08</v>
      </c>
      <c r="H522" s="22">
        <v>44221</v>
      </c>
      <c r="I522" s="23">
        <v>44234</v>
      </c>
      <c r="J522">
        <f t="shared" si="28"/>
        <v>14</v>
      </c>
      <c r="K522" s="2">
        <f t="shared" si="29"/>
        <v>44227.5</v>
      </c>
      <c r="L522" s="22">
        <v>44239.5</v>
      </c>
      <c r="M522" s="22">
        <v>44245.5</v>
      </c>
      <c r="N522" s="22">
        <v>44244.5</v>
      </c>
      <c r="O522">
        <f t="shared" si="30"/>
        <v>17</v>
      </c>
      <c r="P522" s="3">
        <f t="shared" si="31"/>
        <v>18.36</v>
      </c>
    </row>
    <row r="523" spans="1:16" x14ac:dyDescent="0.35">
      <c r="A523" t="s">
        <v>253</v>
      </c>
      <c r="B523" s="21" t="s">
        <v>98</v>
      </c>
      <c r="C523" s="22">
        <v>44239</v>
      </c>
      <c r="D523" t="s">
        <v>114</v>
      </c>
      <c r="E523" t="s">
        <v>115</v>
      </c>
      <c r="F523" s="21" t="s">
        <v>140</v>
      </c>
      <c r="G523" s="3">
        <v>22.58</v>
      </c>
      <c r="H523" s="22">
        <v>44221</v>
      </c>
      <c r="I523" s="23">
        <v>44234</v>
      </c>
      <c r="J523">
        <f t="shared" ref="J523:J586" si="32">I523-H523+1</f>
        <v>14</v>
      </c>
      <c r="K523" s="2">
        <f t="shared" ref="K523:K586" si="33">(H523+I523)/2</f>
        <v>44227.5</v>
      </c>
      <c r="L523" s="22">
        <v>44239.5</v>
      </c>
      <c r="M523" s="22">
        <v>44245.5</v>
      </c>
      <c r="N523" s="22">
        <v>44244.5</v>
      </c>
      <c r="O523">
        <f t="shared" ref="O523:O586" si="34">N523-K523</f>
        <v>17</v>
      </c>
      <c r="P523" s="3">
        <f t="shared" ref="P523:P586" si="35">O523*G523</f>
        <v>383.85999999999996</v>
      </c>
    </row>
    <row r="524" spans="1:16" x14ac:dyDescent="0.35">
      <c r="A524" t="s">
        <v>253</v>
      </c>
      <c r="B524" s="21" t="s">
        <v>98</v>
      </c>
      <c r="C524" s="22">
        <v>44239</v>
      </c>
      <c r="D524" t="s">
        <v>110</v>
      </c>
      <c r="E524" t="s">
        <v>111</v>
      </c>
      <c r="F524" s="21" t="s">
        <v>140</v>
      </c>
      <c r="G524" s="3">
        <v>13.2</v>
      </c>
      <c r="H524" s="22">
        <v>44221</v>
      </c>
      <c r="I524" s="23">
        <v>44234</v>
      </c>
      <c r="J524">
        <f t="shared" si="32"/>
        <v>14</v>
      </c>
      <c r="K524" s="2">
        <f t="shared" si="33"/>
        <v>44227.5</v>
      </c>
      <c r="L524" s="22">
        <v>44239.5</v>
      </c>
      <c r="M524" s="22">
        <v>44245.5</v>
      </c>
      <c r="N524" s="22">
        <v>44244.5</v>
      </c>
      <c r="O524">
        <f t="shared" si="34"/>
        <v>17</v>
      </c>
      <c r="P524" s="3">
        <f t="shared" si="35"/>
        <v>224.39999999999998</v>
      </c>
    </row>
    <row r="525" spans="1:16" x14ac:dyDescent="0.35">
      <c r="A525" t="s">
        <v>253</v>
      </c>
      <c r="B525" s="21" t="s">
        <v>98</v>
      </c>
      <c r="C525" s="22">
        <v>44239</v>
      </c>
      <c r="D525" t="s">
        <v>110</v>
      </c>
      <c r="E525" t="s">
        <v>111</v>
      </c>
      <c r="F525" s="21" t="s">
        <v>141</v>
      </c>
      <c r="G525" s="3">
        <v>4.62</v>
      </c>
      <c r="H525" s="22">
        <v>44221</v>
      </c>
      <c r="I525" s="23">
        <v>44234</v>
      </c>
      <c r="J525">
        <f t="shared" si="32"/>
        <v>14</v>
      </c>
      <c r="K525" s="2">
        <f t="shared" si="33"/>
        <v>44227.5</v>
      </c>
      <c r="L525" s="22">
        <v>44239.5</v>
      </c>
      <c r="M525" s="22">
        <v>44245.5</v>
      </c>
      <c r="N525" s="22">
        <v>44244.5</v>
      </c>
      <c r="O525">
        <f t="shared" si="34"/>
        <v>17</v>
      </c>
      <c r="P525" s="3">
        <f t="shared" si="35"/>
        <v>78.540000000000006</v>
      </c>
    </row>
    <row r="526" spans="1:16" x14ac:dyDescent="0.35">
      <c r="A526" t="s">
        <v>253</v>
      </c>
      <c r="B526" s="21" t="s">
        <v>98</v>
      </c>
      <c r="C526" s="22">
        <v>44239</v>
      </c>
      <c r="D526" t="s">
        <v>107</v>
      </c>
      <c r="E526" t="s">
        <v>108</v>
      </c>
      <c r="F526" s="21" t="s">
        <v>142</v>
      </c>
      <c r="G526" s="3">
        <v>22252.660000000003</v>
      </c>
      <c r="H526" s="22">
        <v>44221</v>
      </c>
      <c r="I526" s="23">
        <v>44234</v>
      </c>
      <c r="J526">
        <f t="shared" si="32"/>
        <v>14</v>
      </c>
      <c r="K526" s="2">
        <f t="shared" si="33"/>
        <v>44227.5</v>
      </c>
      <c r="L526" s="22">
        <v>44239.5</v>
      </c>
      <c r="M526" s="22">
        <v>44252.5</v>
      </c>
      <c r="N526" s="22">
        <v>44251.5</v>
      </c>
      <c r="O526">
        <f t="shared" si="34"/>
        <v>24</v>
      </c>
      <c r="P526" s="3">
        <f t="shared" si="35"/>
        <v>534063.84000000008</v>
      </c>
    </row>
    <row r="527" spans="1:16" x14ac:dyDescent="0.35">
      <c r="A527" t="s">
        <v>253</v>
      </c>
      <c r="B527" s="21" t="s">
        <v>98</v>
      </c>
      <c r="C527" s="22">
        <v>44239</v>
      </c>
      <c r="D527" t="s">
        <v>99</v>
      </c>
      <c r="E527" t="s">
        <v>100</v>
      </c>
      <c r="F527" s="21" t="s">
        <v>142</v>
      </c>
      <c r="G527" s="3">
        <v>5610.45</v>
      </c>
      <c r="H527" s="22">
        <v>44221</v>
      </c>
      <c r="I527" s="23">
        <v>44234</v>
      </c>
      <c r="J527">
        <f t="shared" si="32"/>
        <v>14</v>
      </c>
      <c r="K527" s="2">
        <f t="shared" si="33"/>
        <v>44227.5</v>
      </c>
      <c r="L527" s="22">
        <v>44239.5</v>
      </c>
      <c r="M527" s="22">
        <v>44252.5</v>
      </c>
      <c r="N527" s="22">
        <v>44251.5</v>
      </c>
      <c r="O527">
        <f t="shared" si="34"/>
        <v>24</v>
      </c>
      <c r="P527" s="3">
        <f t="shared" si="35"/>
        <v>134650.79999999999</v>
      </c>
    </row>
    <row r="528" spans="1:16" x14ac:dyDescent="0.35">
      <c r="A528" t="s">
        <v>253</v>
      </c>
      <c r="B528" s="21" t="s">
        <v>98</v>
      </c>
      <c r="C528" s="22">
        <v>44239</v>
      </c>
      <c r="D528" t="s">
        <v>114</v>
      </c>
      <c r="E528" t="s">
        <v>115</v>
      </c>
      <c r="F528" s="21" t="s">
        <v>143</v>
      </c>
      <c r="G528" s="3">
        <v>36.369999999999997</v>
      </c>
      <c r="H528" s="22">
        <v>44221</v>
      </c>
      <c r="I528" s="23">
        <v>44234</v>
      </c>
      <c r="J528">
        <f t="shared" si="32"/>
        <v>14</v>
      </c>
      <c r="K528" s="2">
        <f t="shared" si="33"/>
        <v>44227.5</v>
      </c>
      <c r="L528" s="22">
        <v>44239.5</v>
      </c>
      <c r="M528" s="22">
        <v>44270.5</v>
      </c>
      <c r="N528" s="22">
        <v>44267.5</v>
      </c>
      <c r="O528">
        <f t="shared" si="34"/>
        <v>40</v>
      </c>
      <c r="P528" s="3">
        <f t="shared" si="35"/>
        <v>1454.8</v>
      </c>
    </row>
    <row r="529" spans="1:16" x14ac:dyDescent="0.35">
      <c r="A529" t="s">
        <v>253</v>
      </c>
      <c r="B529" s="21" t="s">
        <v>98</v>
      </c>
      <c r="C529" s="22">
        <v>44239</v>
      </c>
      <c r="D529" t="s">
        <v>110</v>
      </c>
      <c r="E529" t="s">
        <v>111</v>
      </c>
      <c r="F529" s="21" t="s">
        <v>143</v>
      </c>
      <c r="G529" s="3">
        <v>99.4</v>
      </c>
      <c r="H529" s="22">
        <v>44221</v>
      </c>
      <c r="I529" s="23">
        <v>44234</v>
      </c>
      <c r="J529">
        <f t="shared" si="32"/>
        <v>14</v>
      </c>
      <c r="K529" s="2">
        <f t="shared" si="33"/>
        <v>44227.5</v>
      </c>
      <c r="L529" s="22">
        <v>44239.5</v>
      </c>
      <c r="M529" s="22">
        <v>44270.5</v>
      </c>
      <c r="N529" s="22">
        <v>44267.5</v>
      </c>
      <c r="O529">
        <f t="shared" si="34"/>
        <v>40</v>
      </c>
      <c r="P529" s="3">
        <f t="shared" si="35"/>
        <v>3976</v>
      </c>
    </row>
    <row r="530" spans="1:16" x14ac:dyDescent="0.35">
      <c r="A530" t="s">
        <v>253</v>
      </c>
      <c r="B530" s="21" t="s">
        <v>98</v>
      </c>
      <c r="C530" s="22">
        <v>44239</v>
      </c>
      <c r="D530" t="s">
        <v>148</v>
      </c>
      <c r="E530" t="s">
        <v>149</v>
      </c>
      <c r="F530" s="21" t="s">
        <v>150</v>
      </c>
      <c r="G530" s="3">
        <v>37.590000000000003</v>
      </c>
      <c r="H530" s="22">
        <v>44221</v>
      </c>
      <c r="I530" s="23">
        <v>44234</v>
      </c>
      <c r="J530">
        <f t="shared" si="32"/>
        <v>14</v>
      </c>
      <c r="K530" s="2">
        <f t="shared" si="33"/>
        <v>44227.5</v>
      </c>
      <c r="L530" s="22">
        <v>44239.5</v>
      </c>
      <c r="M530" s="22">
        <v>44270.5</v>
      </c>
      <c r="N530" s="22">
        <v>44267.5</v>
      </c>
      <c r="O530">
        <f t="shared" si="34"/>
        <v>40</v>
      </c>
      <c r="P530" s="3">
        <f t="shared" si="35"/>
        <v>1503.6000000000001</v>
      </c>
    </row>
    <row r="531" spans="1:16" x14ac:dyDescent="0.35">
      <c r="A531" t="s">
        <v>253</v>
      </c>
      <c r="B531" s="21" t="s">
        <v>98</v>
      </c>
      <c r="C531" s="22">
        <v>44239</v>
      </c>
      <c r="D531" t="s">
        <v>114</v>
      </c>
      <c r="E531" t="s">
        <v>115</v>
      </c>
      <c r="F531" s="21" t="s">
        <v>144</v>
      </c>
      <c r="G531" s="3">
        <v>90.58</v>
      </c>
      <c r="H531" s="22">
        <v>44221</v>
      </c>
      <c r="I531" s="23">
        <v>44234</v>
      </c>
      <c r="J531">
        <f t="shared" si="32"/>
        <v>14</v>
      </c>
      <c r="K531" s="2">
        <f t="shared" si="33"/>
        <v>44227.5</v>
      </c>
      <c r="L531" s="22">
        <v>44239.5</v>
      </c>
      <c r="M531" s="22">
        <v>44270.5</v>
      </c>
      <c r="N531" s="22">
        <v>44267.5</v>
      </c>
      <c r="O531">
        <f t="shared" si="34"/>
        <v>40</v>
      </c>
      <c r="P531" s="3">
        <f t="shared" si="35"/>
        <v>3623.2</v>
      </c>
    </row>
    <row r="532" spans="1:16" x14ac:dyDescent="0.35">
      <c r="A532" t="s">
        <v>253</v>
      </c>
      <c r="B532" s="21" t="s">
        <v>98</v>
      </c>
      <c r="C532" s="22">
        <v>44239</v>
      </c>
      <c r="D532" t="s">
        <v>110</v>
      </c>
      <c r="E532" t="s">
        <v>111</v>
      </c>
      <c r="F532" s="21" t="s">
        <v>144</v>
      </c>
      <c r="G532" s="3">
        <v>12.99</v>
      </c>
      <c r="H532" s="22">
        <v>44221</v>
      </c>
      <c r="I532" s="23">
        <v>44234</v>
      </c>
      <c r="J532">
        <f t="shared" si="32"/>
        <v>14</v>
      </c>
      <c r="K532" s="2">
        <f t="shared" si="33"/>
        <v>44227.5</v>
      </c>
      <c r="L532" s="22">
        <v>44239.5</v>
      </c>
      <c r="M532" s="22">
        <v>44270.5</v>
      </c>
      <c r="N532" s="22">
        <v>44267.5</v>
      </c>
      <c r="O532">
        <f t="shared" si="34"/>
        <v>40</v>
      </c>
      <c r="P532" s="3">
        <f t="shared" si="35"/>
        <v>519.6</v>
      </c>
    </row>
    <row r="533" spans="1:16" x14ac:dyDescent="0.35">
      <c r="A533" t="s">
        <v>253</v>
      </c>
      <c r="B533" s="21" t="s">
        <v>98</v>
      </c>
      <c r="C533" s="22">
        <v>44239</v>
      </c>
      <c r="D533" t="s">
        <v>148</v>
      </c>
      <c r="E533" t="s">
        <v>149</v>
      </c>
      <c r="F533" s="21" t="s">
        <v>151</v>
      </c>
      <c r="G533" s="3">
        <v>119</v>
      </c>
      <c r="H533" s="22">
        <v>44221</v>
      </c>
      <c r="I533" s="23">
        <v>44234</v>
      </c>
      <c r="J533">
        <f t="shared" si="32"/>
        <v>14</v>
      </c>
      <c r="K533" s="2">
        <f t="shared" si="33"/>
        <v>44227.5</v>
      </c>
      <c r="L533" s="22">
        <v>44239.5</v>
      </c>
      <c r="M533" s="22">
        <v>44270.5</v>
      </c>
      <c r="N533" s="22">
        <v>44267.5</v>
      </c>
      <c r="O533">
        <f t="shared" si="34"/>
        <v>40</v>
      </c>
      <c r="P533" s="3">
        <f t="shared" si="35"/>
        <v>4760</v>
      </c>
    </row>
    <row r="534" spans="1:16" x14ac:dyDescent="0.35">
      <c r="A534" t="s">
        <v>253</v>
      </c>
      <c r="B534" s="21" t="s">
        <v>98</v>
      </c>
      <c r="C534" s="22">
        <v>44239</v>
      </c>
      <c r="D534" t="s">
        <v>148</v>
      </c>
      <c r="E534" t="s">
        <v>149</v>
      </c>
      <c r="F534" s="21" t="s">
        <v>152</v>
      </c>
      <c r="G534" s="3">
        <v>79.86999999999999</v>
      </c>
      <c r="H534" s="22">
        <v>44221</v>
      </c>
      <c r="I534" s="23">
        <v>44234</v>
      </c>
      <c r="J534">
        <f t="shared" si="32"/>
        <v>14</v>
      </c>
      <c r="K534" s="2">
        <f t="shared" si="33"/>
        <v>44227.5</v>
      </c>
      <c r="L534" s="22">
        <v>44239.5</v>
      </c>
      <c r="M534" s="22">
        <v>44270.5</v>
      </c>
      <c r="N534" s="22">
        <v>44267.5</v>
      </c>
      <c r="O534">
        <f t="shared" si="34"/>
        <v>40</v>
      </c>
      <c r="P534" s="3">
        <f t="shared" si="35"/>
        <v>3194.7999999999997</v>
      </c>
    </row>
    <row r="535" spans="1:16" x14ac:dyDescent="0.35">
      <c r="A535" t="s">
        <v>253</v>
      </c>
      <c r="B535" s="21" t="s">
        <v>98</v>
      </c>
      <c r="C535" s="22">
        <v>44239</v>
      </c>
      <c r="D535" t="s">
        <v>110</v>
      </c>
      <c r="E535" t="s">
        <v>111</v>
      </c>
      <c r="F535" s="21" t="s">
        <v>153</v>
      </c>
      <c r="G535" s="3">
        <v>275.25</v>
      </c>
      <c r="H535" s="22">
        <v>44221</v>
      </c>
      <c r="I535" s="23">
        <v>44234</v>
      </c>
      <c r="J535">
        <f t="shared" si="32"/>
        <v>14</v>
      </c>
      <c r="K535" s="2">
        <f t="shared" si="33"/>
        <v>44227.5</v>
      </c>
      <c r="L535" s="22">
        <v>44239.5</v>
      </c>
      <c r="M535" s="22">
        <v>44270.5</v>
      </c>
      <c r="N535" s="22">
        <v>44267.5</v>
      </c>
      <c r="O535">
        <f t="shared" si="34"/>
        <v>40</v>
      </c>
      <c r="P535" s="3">
        <f t="shared" si="35"/>
        <v>11010</v>
      </c>
    </row>
    <row r="536" spans="1:16" x14ac:dyDescent="0.35">
      <c r="A536" t="s">
        <v>253</v>
      </c>
      <c r="B536" s="21" t="s">
        <v>98</v>
      </c>
      <c r="C536" s="22">
        <v>44239</v>
      </c>
      <c r="D536" t="s">
        <v>148</v>
      </c>
      <c r="E536" t="s">
        <v>149</v>
      </c>
      <c r="F536" s="21" t="s">
        <v>154</v>
      </c>
      <c r="G536" s="3">
        <v>114.14</v>
      </c>
      <c r="H536" s="22">
        <v>44221</v>
      </c>
      <c r="I536" s="23">
        <v>44234</v>
      </c>
      <c r="J536">
        <f t="shared" si="32"/>
        <v>14</v>
      </c>
      <c r="K536" s="2">
        <f t="shared" si="33"/>
        <v>44227.5</v>
      </c>
      <c r="L536" s="22">
        <v>44239.5</v>
      </c>
      <c r="M536" s="22">
        <v>44270.5</v>
      </c>
      <c r="N536" s="22">
        <v>44267.5</v>
      </c>
      <c r="O536">
        <f t="shared" si="34"/>
        <v>40</v>
      </c>
      <c r="P536" s="3">
        <f t="shared" si="35"/>
        <v>4565.6000000000004</v>
      </c>
    </row>
    <row r="537" spans="1:16" x14ac:dyDescent="0.35">
      <c r="A537" t="s">
        <v>253</v>
      </c>
      <c r="B537" s="21" t="s">
        <v>98</v>
      </c>
      <c r="C537" s="22">
        <v>44239</v>
      </c>
      <c r="D537" t="s">
        <v>148</v>
      </c>
      <c r="E537" t="s">
        <v>149</v>
      </c>
      <c r="F537" s="21" t="s">
        <v>155</v>
      </c>
      <c r="G537" s="3">
        <v>31.86</v>
      </c>
      <c r="H537" s="22">
        <v>44221</v>
      </c>
      <c r="I537" s="23">
        <v>44234</v>
      </c>
      <c r="J537">
        <f t="shared" si="32"/>
        <v>14</v>
      </c>
      <c r="K537" s="2">
        <f t="shared" si="33"/>
        <v>44227.5</v>
      </c>
      <c r="L537" s="22">
        <v>44239.5</v>
      </c>
      <c r="M537" s="22">
        <v>44270.5</v>
      </c>
      <c r="N537" s="22">
        <v>44267.5</v>
      </c>
      <c r="O537">
        <f t="shared" si="34"/>
        <v>40</v>
      </c>
      <c r="P537" s="3">
        <f t="shared" si="35"/>
        <v>1274.4000000000001</v>
      </c>
    </row>
    <row r="538" spans="1:16" x14ac:dyDescent="0.35">
      <c r="A538" t="s">
        <v>253</v>
      </c>
      <c r="B538" s="21" t="s">
        <v>98</v>
      </c>
      <c r="C538" s="22">
        <v>44239</v>
      </c>
      <c r="D538" t="s">
        <v>114</v>
      </c>
      <c r="E538" t="s">
        <v>115</v>
      </c>
      <c r="F538" s="21" t="s">
        <v>145</v>
      </c>
      <c r="G538" s="3">
        <v>36.79</v>
      </c>
      <c r="H538" s="22">
        <v>44221</v>
      </c>
      <c r="I538" s="23">
        <v>44234</v>
      </c>
      <c r="J538">
        <f t="shared" si="32"/>
        <v>14</v>
      </c>
      <c r="K538" s="2">
        <f t="shared" si="33"/>
        <v>44227.5</v>
      </c>
      <c r="L538" s="22">
        <v>44239.5</v>
      </c>
      <c r="M538" s="22">
        <v>44270.5</v>
      </c>
      <c r="N538" s="22">
        <v>44267.5</v>
      </c>
      <c r="O538">
        <f t="shared" si="34"/>
        <v>40</v>
      </c>
      <c r="P538" s="3">
        <f t="shared" si="35"/>
        <v>1471.6</v>
      </c>
    </row>
    <row r="539" spans="1:16" x14ac:dyDescent="0.35">
      <c r="A539" t="s">
        <v>253</v>
      </c>
      <c r="B539" s="21" t="s">
        <v>98</v>
      </c>
      <c r="C539" s="22">
        <v>44239</v>
      </c>
      <c r="D539" t="s">
        <v>110</v>
      </c>
      <c r="E539" t="s">
        <v>111</v>
      </c>
      <c r="F539" s="21" t="s">
        <v>145</v>
      </c>
      <c r="G539" s="3">
        <v>86.81</v>
      </c>
      <c r="H539" s="22">
        <v>44221</v>
      </c>
      <c r="I539" s="23">
        <v>44234</v>
      </c>
      <c r="J539">
        <f t="shared" si="32"/>
        <v>14</v>
      </c>
      <c r="K539" s="2">
        <f t="shared" si="33"/>
        <v>44227.5</v>
      </c>
      <c r="L539" s="22">
        <v>44239.5</v>
      </c>
      <c r="M539" s="22">
        <v>44270.5</v>
      </c>
      <c r="N539" s="22">
        <v>44267.5</v>
      </c>
      <c r="O539">
        <f t="shared" si="34"/>
        <v>40</v>
      </c>
      <c r="P539" s="3">
        <f t="shared" si="35"/>
        <v>3472.4</v>
      </c>
    </row>
    <row r="540" spans="1:16" x14ac:dyDescent="0.35">
      <c r="A540" t="s">
        <v>253</v>
      </c>
      <c r="B540" s="21" t="s">
        <v>98</v>
      </c>
      <c r="C540" s="22">
        <v>44239</v>
      </c>
      <c r="D540" t="s">
        <v>114</v>
      </c>
      <c r="E540" t="s">
        <v>115</v>
      </c>
      <c r="F540" s="21" t="s">
        <v>146</v>
      </c>
      <c r="G540" s="3">
        <v>74.099999999999994</v>
      </c>
      <c r="H540" s="22">
        <v>44221</v>
      </c>
      <c r="I540" s="23">
        <v>44234</v>
      </c>
      <c r="J540">
        <f t="shared" si="32"/>
        <v>14</v>
      </c>
      <c r="K540" s="2">
        <f t="shared" si="33"/>
        <v>44227.5</v>
      </c>
      <c r="L540" s="22">
        <v>44239.5</v>
      </c>
      <c r="M540" s="22">
        <v>44270.5</v>
      </c>
      <c r="N540" s="22">
        <v>44267.5</v>
      </c>
      <c r="O540">
        <f t="shared" si="34"/>
        <v>40</v>
      </c>
      <c r="P540" s="3">
        <f t="shared" si="35"/>
        <v>2964</v>
      </c>
    </row>
    <row r="541" spans="1:16" x14ac:dyDescent="0.35">
      <c r="A541" t="s">
        <v>253</v>
      </c>
      <c r="B541" s="21" t="s">
        <v>98</v>
      </c>
      <c r="C541" s="22">
        <v>44239</v>
      </c>
      <c r="D541" t="s">
        <v>110</v>
      </c>
      <c r="E541" t="s">
        <v>111</v>
      </c>
      <c r="F541" s="21" t="s">
        <v>257</v>
      </c>
      <c r="G541" s="3">
        <v>1.19</v>
      </c>
      <c r="H541" s="22">
        <v>44221</v>
      </c>
      <c r="I541" s="23">
        <v>44234</v>
      </c>
      <c r="J541">
        <f t="shared" si="32"/>
        <v>14</v>
      </c>
      <c r="K541" s="2">
        <f t="shared" si="33"/>
        <v>44227.5</v>
      </c>
      <c r="L541" s="22">
        <v>44239.5</v>
      </c>
      <c r="M541" s="22">
        <v>44270.5</v>
      </c>
      <c r="N541" s="22">
        <v>44267.5</v>
      </c>
      <c r="O541">
        <f t="shared" si="34"/>
        <v>40</v>
      </c>
      <c r="P541" s="3">
        <f t="shared" si="35"/>
        <v>47.599999999999994</v>
      </c>
    </row>
    <row r="542" spans="1:16" x14ac:dyDescent="0.35">
      <c r="A542" t="s">
        <v>253</v>
      </c>
      <c r="B542" s="21" t="s">
        <v>98</v>
      </c>
      <c r="C542" s="22">
        <v>44239</v>
      </c>
      <c r="D542" t="s">
        <v>110</v>
      </c>
      <c r="E542" t="s">
        <v>111</v>
      </c>
      <c r="F542" s="21" t="s">
        <v>247</v>
      </c>
      <c r="G542" s="3">
        <v>6.82</v>
      </c>
      <c r="H542" s="22">
        <v>44221</v>
      </c>
      <c r="I542" s="23">
        <v>44234</v>
      </c>
      <c r="J542">
        <f t="shared" si="32"/>
        <v>14</v>
      </c>
      <c r="K542" s="2">
        <f t="shared" si="33"/>
        <v>44227.5</v>
      </c>
      <c r="L542" s="22">
        <v>44239.5</v>
      </c>
      <c r="M542" s="22">
        <v>44270.5</v>
      </c>
      <c r="N542" s="22">
        <v>44267.5</v>
      </c>
      <c r="O542">
        <f t="shared" si="34"/>
        <v>40</v>
      </c>
      <c r="P542" s="3">
        <f t="shared" si="35"/>
        <v>272.8</v>
      </c>
    </row>
    <row r="543" spans="1:16" x14ac:dyDescent="0.35">
      <c r="A543" t="s">
        <v>253</v>
      </c>
      <c r="B543" s="21" t="s">
        <v>98</v>
      </c>
      <c r="C543" s="22">
        <v>44239</v>
      </c>
      <c r="D543" t="s">
        <v>148</v>
      </c>
      <c r="E543" t="s">
        <v>149</v>
      </c>
      <c r="F543" s="21" t="s">
        <v>156</v>
      </c>
      <c r="G543" s="3">
        <v>77.34</v>
      </c>
      <c r="H543" s="22">
        <v>44221</v>
      </c>
      <c r="I543" s="23">
        <v>44234</v>
      </c>
      <c r="J543">
        <f t="shared" si="32"/>
        <v>14</v>
      </c>
      <c r="K543" s="2">
        <f t="shared" si="33"/>
        <v>44227.5</v>
      </c>
      <c r="L543" s="22">
        <v>44239.5</v>
      </c>
      <c r="M543" s="22">
        <v>44270.5</v>
      </c>
      <c r="N543" s="22">
        <v>44267.5</v>
      </c>
      <c r="O543">
        <f t="shared" si="34"/>
        <v>40</v>
      </c>
      <c r="P543" s="3">
        <f t="shared" si="35"/>
        <v>3093.6000000000004</v>
      </c>
    </row>
    <row r="544" spans="1:16" x14ac:dyDescent="0.35">
      <c r="A544" t="s">
        <v>253</v>
      </c>
      <c r="B544" s="21" t="s">
        <v>98</v>
      </c>
      <c r="C544" s="22">
        <v>44239</v>
      </c>
      <c r="D544" t="s">
        <v>110</v>
      </c>
      <c r="E544" t="s">
        <v>111</v>
      </c>
      <c r="F544" s="21" t="s">
        <v>248</v>
      </c>
      <c r="G544" s="3">
        <v>8.1300000000000008</v>
      </c>
      <c r="H544" s="22">
        <v>44221</v>
      </c>
      <c r="I544" s="23">
        <v>44234</v>
      </c>
      <c r="J544">
        <f t="shared" si="32"/>
        <v>14</v>
      </c>
      <c r="K544" s="2">
        <f t="shared" si="33"/>
        <v>44227.5</v>
      </c>
      <c r="L544" s="22">
        <v>44239.5</v>
      </c>
      <c r="M544" s="22">
        <v>44270.5</v>
      </c>
      <c r="N544" s="22">
        <v>44267.5</v>
      </c>
      <c r="O544">
        <f t="shared" si="34"/>
        <v>40</v>
      </c>
      <c r="P544" s="3">
        <f t="shared" si="35"/>
        <v>325.20000000000005</v>
      </c>
    </row>
    <row r="545" spans="1:16" x14ac:dyDescent="0.35">
      <c r="A545" t="s">
        <v>253</v>
      </c>
      <c r="B545" s="21" t="s">
        <v>98</v>
      </c>
      <c r="C545" s="22">
        <v>44239</v>
      </c>
      <c r="D545" t="s">
        <v>148</v>
      </c>
      <c r="E545" t="s">
        <v>149</v>
      </c>
      <c r="F545" s="21" t="s">
        <v>249</v>
      </c>
      <c r="G545" s="3">
        <v>9.2100000000000009</v>
      </c>
      <c r="H545" s="22">
        <v>44221</v>
      </c>
      <c r="I545" s="23">
        <v>44234</v>
      </c>
      <c r="J545">
        <f t="shared" si="32"/>
        <v>14</v>
      </c>
      <c r="K545" s="2">
        <f t="shared" si="33"/>
        <v>44227.5</v>
      </c>
      <c r="L545" s="22">
        <v>44239.5</v>
      </c>
      <c r="M545" s="22">
        <v>44270.5</v>
      </c>
      <c r="N545" s="22">
        <v>44267.5</v>
      </c>
      <c r="O545">
        <f t="shared" si="34"/>
        <v>40</v>
      </c>
      <c r="P545" s="3">
        <f t="shared" si="35"/>
        <v>368.40000000000003</v>
      </c>
    </row>
    <row r="546" spans="1:16" x14ac:dyDescent="0.35">
      <c r="A546" t="s">
        <v>253</v>
      </c>
      <c r="B546" s="21" t="s">
        <v>98</v>
      </c>
      <c r="C546" s="22">
        <v>44239</v>
      </c>
      <c r="D546" t="s">
        <v>148</v>
      </c>
      <c r="E546" t="s">
        <v>149</v>
      </c>
      <c r="F546" s="21" t="s">
        <v>157</v>
      </c>
      <c r="G546" s="3">
        <v>222.5</v>
      </c>
      <c r="H546" s="22">
        <v>44221</v>
      </c>
      <c r="I546" s="23">
        <v>44234</v>
      </c>
      <c r="J546">
        <f t="shared" si="32"/>
        <v>14</v>
      </c>
      <c r="K546" s="2">
        <f t="shared" si="33"/>
        <v>44227.5</v>
      </c>
      <c r="L546" s="22">
        <v>44239.5</v>
      </c>
      <c r="M546" s="22">
        <v>44270.5</v>
      </c>
      <c r="N546" s="22">
        <v>44267.5</v>
      </c>
      <c r="O546">
        <f t="shared" si="34"/>
        <v>40</v>
      </c>
      <c r="P546" s="3">
        <f t="shared" si="35"/>
        <v>8900</v>
      </c>
    </row>
    <row r="547" spans="1:16" x14ac:dyDescent="0.35">
      <c r="A547" t="s">
        <v>253</v>
      </c>
      <c r="B547" s="21" t="s">
        <v>98</v>
      </c>
      <c r="C547" s="22">
        <v>44239</v>
      </c>
      <c r="D547" t="s">
        <v>148</v>
      </c>
      <c r="E547" t="s">
        <v>149</v>
      </c>
      <c r="F547" s="21" t="s">
        <v>158</v>
      </c>
      <c r="G547" s="3">
        <v>211.96</v>
      </c>
      <c r="H547" s="22">
        <v>44221</v>
      </c>
      <c r="I547" s="23">
        <v>44234</v>
      </c>
      <c r="J547">
        <f t="shared" si="32"/>
        <v>14</v>
      </c>
      <c r="K547" s="2">
        <f t="shared" si="33"/>
        <v>44227.5</v>
      </c>
      <c r="L547" s="22">
        <v>44239.5</v>
      </c>
      <c r="M547" s="22">
        <v>44270.5</v>
      </c>
      <c r="N547" s="22">
        <v>44267.5</v>
      </c>
      <c r="O547">
        <f t="shared" si="34"/>
        <v>40</v>
      </c>
      <c r="P547" s="3">
        <f t="shared" si="35"/>
        <v>8478.4</v>
      </c>
    </row>
    <row r="548" spans="1:16" x14ac:dyDescent="0.35">
      <c r="A548" t="s">
        <v>253</v>
      </c>
      <c r="B548" s="21" t="s">
        <v>98</v>
      </c>
      <c r="C548" s="22">
        <v>44239</v>
      </c>
      <c r="D548" t="s">
        <v>148</v>
      </c>
      <c r="E548" t="s">
        <v>149</v>
      </c>
      <c r="F548" s="21" t="s">
        <v>159</v>
      </c>
      <c r="G548" s="3">
        <v>54.150000000000006</v>
      </c>
      <c r="H548" s="22">
        <v>44221</v>
      </c>
      <c r="I548" s="23">
        <v>44234</v>
      </c>
      <c r="J548">
        <f t="shared" si="32"/>
        <v>14</v>
      </c>
      <c r="K548" s="2">
        <f t="shared" si="33"/>
        <v>44227.5</v>
      </c>
      <c r="L548" s="22">
        <v>44239.5</v>
      </c>
      <c r="M548" s="22">
        <v>44270.5</v>
      </c>
      <c r="N548" s="22">
        <v>44267.5</v>
      </c>
      <c r="O548">
        <f t="shared" si="34"/>
        <v>40</v>
      </c>
      <c r="P548" s="3">
        <f t="shared" si="35"/>
        <v>2166</v>
      </c>
    </row>
    <row r="549" spans="1:16" x14ac:dyDescent="0.35">
      <c r="A549" t="s">
        <v>253</v>
      </c>
      <c r="B549" s="21" t="s">
        <v>98</v>
      </c>
      <c r="C549" s="22">
        <v>44239</v>
      </c>
      <c r="D549" t="s">
        <v>110</v>
      </c>
      <c r="E549" t="s">
        <v>111</v>
      </c>
      <c r="F549" s="21" t="s">
        <v>147</v>
      </c>
      <c r="G549" s="3">
        <v>78.509999999999991</v>
      </c>
      <c r="H549" s="22">
        <v>44221</v>
      </c>
      <c r="I549" s="23">
        <v>44234</v>
      </c>
      <c r="J549">
        <f t="shared" si="32"/>
        <v>14</v>
      </c>
      <c r="K549" s="2">
        <f t="shared" si="33"/>
        <v>44227.5</v>
      </c>
      <c r="L549" s="22">
        <v>44239.5</v>
      </c>
      <c r="M549" s="22">
        <v>44270.5</v>
      </c>
      <c r="N549" s="22">
        <v>44267.5</v>
      </c>
      <c r="O549">
        <f t="shared" si="34"/>
        <v>40</v>
      </c>
      <c r="P549" s="3">
        <f t="shared" si="35"/>
        <v>3140.3999999999996</v>
      </c>
    </row>
    <row r="550" spans="1:16" x14ac:dyDescent="0.35">
      <c r="A550" t="s">
        <v>253</v>
      </c>
      <c r="B550" s="21" t="s">
        <v>98</v>
      </c>
      <c r="C550" s="22">
        <v>44239</v>
      </c>
      <c r="D550" t="s">
        <v>148</v>
      </c>
      <c r="E550" t="s">
        <v>149</v>
      </c>
      <c r="F550" s="21" t="s">
        <v>160</v>
      </c>
      <c r="G550" s="3">
        <v>62.71</v>
      </c>
      <c r="H550" s="22">
        <v>44221</v>
      </c>
      <c r="I550" s="23">
        <v>44234</v>
      </c>
      <c r="J550">
        <f t="shared" si="32"/>
        <v>14</v>
      </c>
      <c r="K550" s="2">
        <f t="shared" si="33"/>
        <v>44227.5</v>
      </c>
      <c r="L550" s="22">
        <v>44239.5</v>
      </c>
      <c r="M550" s="22">
        <v>44270.5</v>
      </c>
      <c r="N550" s="22">
        <v>44267.5</v>
      </c>
      <c r="O550">
        <f t="shared" si="34"/>
        <v>40</v>
      </c>
      <c r="P550" s="3">
        <f t="shared" si="35"/>
        <v>2508.4</v>
      </c>
    </row>
    <row r="551" spans="1:16" x14ac:dyDescent="0.35">
      <c r="A551" t="s">
        <v>253</v>
      </c>
      <c r="B551" s="21" t="s">
        <v>86</v>
      </c>
      <c r="C551" s="22">
        <v>44239</v>
      </c>
      <c r="D551" t="s">
        <v>99</v>
      </c>
      <c r="E551" t="s">
        <v>100</v>
      </c>
      <c r="F551" s="21" t="s">
        <v>164</v>
      </c>
      <c r="G551" s="3">
        <v>36.71</v>
      </c>
      <c r="H551" s="22">
        <v>44220</v>
      </c>
      <c r="I551" s="23">
        <v>44233</v>
      </c>
      <c r="J551">
        <f t="shared" si="32"/>
        <v>14</v>
      </c>
      <c r="K551" s="2">
        <f t="shared" si="33"/>
        <v>44226.5</v>
      </c>
      <c r="L551" s="22">
        <v>44239.5</v>
      </c>
      <c r="M551" s="22">
        <v>44277.5</v>
      </c>
      <c r="N551" s="22">
        <v>44274.5</v>
      </c>
      <c r="O551">
        <f t="shared" si="34"/>
        <v>48</v>
      </c>
      <c r="P551" s="3">
        <f t="shared" si="35"/>
        <v>1762.08</v>
      </c>
    </row>
    <row r="552" spans="1:16" x14ac:dyDescent="0.35">
      <c r="A552" t="s">
        <v>253</v>
      </c>
      <c r="B552" s="21" t="s">
        <v>86</v>
      </c>
      <c r="C552" s="22">
        <v>44239</v>
      </c>
      <c r="D552" t="s">
        <v>161</v>
      </c>
      <c r="E552" t="s">
        <v>162</v>
      </c>
      <c r="F552" s="21" t="s">
        <v>193</v>
      </c>
      <c r="G552" s="3">
        <v>22.73</v>
      </c>
      <c r="H552" s="22">
        <v>44220</v>
      </c>
      <c r="I552" s="23">
        <v>44233</v>
      </c>
      <c r="J552">
        <f t="shared" si="32"/>
        <v>14</v>
      </c>
      <c r="K552" s="2">
        <f t="shared" si="33"/>
        <v>44226.5</v>
      </c>
      <c r="L552" s="22">
        <v>44239.5</v>
      </c>
      <c r="M552" s="22">
        <v>44277.5</v>
      </c>
      <c r="N552" s="22">
        <v>44274.5</v>
      </c>
      <c r="O552">
        <f t="shared" si="34"/>
        <v>48</v>
      </c>
      <c r="P552" s="3">
        <f t="shared" si="35"/>
        <v>1091.04</v>
      </c>
    </row>
    <row r="553" spans="1:16" x14ac:dyDescent="0.35">
      <c r="A553" t="s">
        <v>253</v>
      </c>
      <c r="B553" s="21" t="s">
        <v>86</v>
      </c>
      <c r="C553" s="22">
        <v>44239</v>
      </c>
      <c r="D553" t="s">
        <v>161</v>
      </c>
      <c r="E553" t="s">
        <v>162</v>
      </c>
      <c r="F553" s="21" t="s">
        <v>165</v>
      </c>
      <c r="G553" s="3">
        <v>121.28999999999999</v>
      </c>
      <c r="H553" s="22">
        <v>44220</v>
      </c>
      <c r="I553" s="23">
        <v>44233</v>
      </c>
      <c r="J553">
        <f t="shared" si="32"/>
        <v>14</v>
      </c>
      <c r="K553" s="2">
        <f t="shared" si="33"/>
        <v>44226.5</v>
      </c>
      <c r="L553" s="22">
        <v>44239.5</v>
      </c>
      <c r="M553" s="22">
        <v>44277.5</v>
      </c>
      <c r="N553" s="22">
        <v>44274.5</v>
      </c>
      <c r="O553">
        <f t="shared" si="34"/>
        <v>48</v>
      </c>
      <c r="P553" s="3">
        <f t="shared" si="35"/>
        <v>5821.92</v>
      </c>
    </row>
    <row r="554" spans="1:16" x14ac:dyDescent="0.35">
      <c r="A554" t="s">
        <v>253</v>
      </c>
      <c r="B554" s="21" t="s">
        <v>86</v>
      </c>
      <c r="C554" s="22">
        <v>44239</v>
      </c>
      <c r="D554" t="s">
        <v>161</v>
      </c>
      <c r="E554" t="s">
        <v>162</v>
      </c>
      <c r="F554" s="21" t="s">
        <v>163</v>
      </c>
      <c r="G554" s="3">
        <v>244.85999999999999</v>
      </c>
      <c r="H554" s="22">
        <v>44220</v>
      </c>
      <c r="I554" s="23">
        <v>44233</v>
      </c>
      <c r="J554">
        <f t="shared" si="32"/>
        <v>14</v>
      </c>
      <c r="K554" s="2">
        <f t="shared" si="33"/>
        <v>44226.5</v>
      </c>
      <c r="L554" s="22">
        <v>44239.5</v>
      </c>
      <c r="M554" s="22">
        <v>44277.5</v>
      </c>
      <c r="N554" s="22">
        <v>44274.5</v>
      </c>
      <c r="O554">
        <f t="shared" si="34"/>
        <v>48</v>
      </c>
      <c r="P554" s="3">
        <f t="shared" si="35"/>
        <v>11753.279999999999</v>
      </c>
    </row>
    <row r="555" spans="1:16" x14ac:dyDescent="0.35">
      <c r="A555" t="s">
        <v>253</v>
      </c>
      <c r="B555" s="21" t="s">
        <v>86</v>
      </c>
      <c r="C555" s="22">
        <v>44239</v>
      </c>
      <c r="D555" t="s">
        <v>161</v>
      </c>
      <c r="E555" t="s">
        <v>162</v>
      </c>
      <c r="F555" s="21" t="s">
        <v>166</v>
      </c>
      <c r="G555" s="3">
        <v>51.49</v>
      </c>
      <c r="H555" s="22">
        <v>44220</v>
      </c>
      <c r="I555" s="23">
        <v>44233</v>
      </c>
      <c r="J555">
        <f t="shared" si="32"/>
        <v>14</v>
      </c>
      <c r="K555" s="2">
        <f t="shared" si="33"/>
        <v>44226.5</v>
      </c>
      <c r="L555" s="22">
        <v>44239.5</v>
      </c>
      <c r="M555" s="22">
        <v>44277.5</v>
      </c>
      <c r="N555" s="22">
        <v>44274.5</v>
      </c>
      <c r="O555">
        <f t="shared" si="34"/>
        <v>48</v>
      </c>
      <c r="P555" s="3">
        <f t="shared" si="35"/>
        <v>2471.52</v>
      </c>
    </row>
    <row r="556" spans="1:16" x14ac:dyDescent="0.35">
      <c r="A556" t="s">
        <v>253</v>
      </c>
      <c r="B556" s="21" t="s">
        <v>86</v>
      </c>
      <c r="C556" s="22">
        <v>44239</v>
      </c>
      <c r="D556" t="s">
        <v>161</v>
      </c>
      <c r="E556" t="s">
        <v>162</v>
      </c>
      <c r="F556" s="21" t="s">
        <v>167</v>
      </c>
      <c r="G556" s="3">
        <v>318.02999999999997</v>
      </c>
      <c r="H556" s="22">
        <v>44220</v>
      </c>
      <c r="I556" s="23">
        <v>44233</v>
      </c>
      <c r="J556">
        <f t="shared" si="32"/>
        <v>14</v>
      </c>
      <c r="K556" s="2">
        <f t="shared" si="33"/>
        <v>44226.5</v>
      </c>
      <c r="L556" s="22">
        <v>44239.5</v>
      </c>
      <c r="M556" s="22">
        <v>44277.5</v>
      </c>
      <c r="N556" s="22">
        <v>44274.5</v>
      </c>
      <c r="O556">
        <f t="shared" si="34"/>
        <v>48</v>
      </c>
      <c r="P556" s="3">
        <f t="shared" si="35"/>
        <v>15265.439999999999</v>
      </c>
    </row>
    <row r="557" spans="1:16" x14ac:dyDescent="0.35">
      <c r="A557" t="s">
        <v>253</v>
      </c>
      <c r="B557" s="21" t="s">
        <v>86</v>
      </c>
      <c r="C557" s="22">
        <v>44239</v>
      </c>
      <c r="D557" t="s">
        <v>161</v>
      </c>
      <c r="E557" t="s">
        <v>162</v>
      </c>
      <c r="F557" s="21" t="s">
        <v>168</v>
      </c>
      <c r="G557" s="3">
        <v>88.47</v>
      </c>
      <c r="H557" s="22">
        <v>44220</v>
      </c>
      <c r="I557" s="23">
        <v>44233</v>
      </c>
      <c r="J557">
        <f t="shared" si="32"/>
        <v>14</v>
      </c>
      <c r="K557" s="2">
        <f t="shared" si="33"/>
        <v>44226.5</v>
      </c>
      <c r="L557" s="22">
        <v>44239.5</v>
      </c>
      <c r="M557" s="22">
        <v>44277.5</v>
      </c>
      <c r="N557" s="22">
        <v>44274.5</v>
      </c>
      <c r="O557">
        <f t="shared" si="34"/>
        <v>48</v>
      </c>
      <c r="P557" s="3">
        <f t="shared" si="35"/>
        <v>4246.5599999999995</v>
      </c>
    </row>
    <row r="558" spans="1:16" x14ac:dyDescent="0.35">
      <c r="A558" t="s">
        <v>253</v>
      </c>
      <c r="B558" s="21" t="s">
        <v>86</v>
      </c>
      <c r="C558" s="22">
        <v>44239</v>
      </c>
      <c r="D558" t="s">
        <v>161</v>
      </c>
      <c r="E558" t="s">
        <v>162</v>
      </c>
      <c r="F558" s="21" t="s">
        <v>169</v>
      </c>
      <c r="G558" s="3">
        <v>145.95999999999998</v>
      </c>
      <c r="H558" s="22">
        <v>44220</v>
      </c>
      <c r="I558" s="23">
        <v>44233</v>
      </c>
      <c r="J558">
        <f t="shared" si="32"/>
        <v>14</v>
      </c>
      <c r="K558" s="2">
        <f t="shared" si="33"/>
        <v>44226.5</v>
      </c>
      <c r="L558" s="22">
        <v>44239.5</v>
      </c>
      <c r="M558" s="22">
        <v>44277.5</v>
      </c>
      <c r="N558" s="22">
        <v>44274.5</v>
      </c>
      <c r="O558">
        <f t="shared" si="34"/>
        <v>48</v>
      </c>
      <c r="P558" s="3">
        <f t="shared" si="35"/>
        <v>7006.079999999999</v>
      </c>
    </row>
    <row r="559" spans="1:16" x14ac:dyDescent="0.35">
      <c r="A559" t="s">
        <v>253</v>
      </c>
      <c r="B559" s="21" t="s">
        <v>86</v>
      </c>
      <c r="C559" s="22">
        <v>44239</v>
      </c>
      <c r="D559" t="s">
        <v>161</v>
      </c>
      <c r="E559" t="s">
        <v>162</v>
      </c>
      <c r="F559" s="21" t="s">
        <v>170</v>
      </c>
      <c r="G559" s="3">
        <v>88.45</v>
      </c>
      <c r="H559" s="22">
        <v>44220</v>
      </c>
      <c r="I559" s="23">
        <v>44233</v>
      </c>
      <c r="J559">
        <f t="shared" si="32"/>
        <v>14</v>
      </c>
      <c r="K559" s="2">
        <f t="shared" si="33"/>
        <v>44226.5</v>
      </c>
      <c r="L559" s="22">
        <v>44239.5</v>
      </c>
      <c r="M559" s="22">
        <v>44277.5</v>
      </c>
      <c r="N559" s="22">
        <v>44274.5</v>
      </c>
      <c r="O559">
        <f t="shared" si="34"/>
        <v>48</v>
      </c>
      <c r="P559" s="3">
        <f t="shared" si="35"/>
        <v>4245.6000000000004</v>
      </c>
    </row>
    <row r="560" spans="1:16" x14ac:dyDescent="0.35">
      <c r="A560" t="s">
        <v>253</v>
      </c>
      <c r="B560" s="21" t="s">
        <v>86</v>
      </c>
      <c r="C560" s="22">
        <v>44239</v>
      </c>
      <c r="D560" t="s">
        <v>171</v>
      </c>
      <c r="E560" t="s">
        <v>172</v>
      </c>
      <c r="F560" s="21" t="s">
        <v>173</v>
      </c>
      <c r="G560" s="3">
        <v>174.44</v>
      </c>
      <c r="H560" s="22">
        <v>44220</v>
      </c>
      <c r="I560" s="23">
        <v>44233</v>
      </c>
      <c r="J560">
        <f t="shared" si="32"/>
        <v>14</v>
      </c>
      <c r="K560" s="2">
        <f t="shared" si="33"/>
        <v>44226.5</v>
      </c>
      <c r="L560" s="22">
        <v>44239.5</v>
      </c>
      <c r="M560" s="22">
        <v>44277.5</v>
      </c>
      <c r="N560" s="22">
        <v>44274.5</v>
      </c>
      <c r="O560">
        <f t="shared" si="34"/>
        <v>48</v>
      </c>
      <c r="P560" s="3">
        <f t="shared" si="35"/>
        <v>8373.119999999999</v>
      </c>
    </row>
    <row r="561" spans="1:16" x14ac:dyDescent="0.35">
      <c r="A561" t="s">
        <v>253</v>
      </c>
      <c r="B561" s="21" t="s">
        <v>86</v>
      </c>
      <c r="C561" s="22">
        <v>44239</v>
      </c>
      <c r="D561" t="s">
        <v>161</v>
      </c>
      <c r="E561" t="s">
        <v>162</v>
      </c>
      <c r="F561" s="21" t="s">
        <v>174</v>
      </c>
      <c r="G561" s="3">
        <v>75.45</v>
      </c>
      <c r="H561" s="22">
        <v>44220</v>
      </c>
      <c r="I561" s="23">
        <v>44233</v>
      </c>
      <c r="J561">
        <f t="shared" si="32"/>
        <v>14</v>
      </c>
      <c r="K561" s="2">
        <f t="shared" si="33"/>
        <v>44226.5</v>
      </c>
      <c r="L561" s="22">
        <v>44239.5</v>
      </c>
      <c r="M561" s="22">
        <v>44277.5</v>
      </c>
      <c r="N561" s="22">
        <v>44274.5</v>
      </c>
      <c r="O561">
        <f t="shared" si="34"/>
        <v>48</v>
      </c>
      <c r="P561" s="3">
        <f t="shared" si="35"/>
        <v>3621.6000000000004</v>
      </c>
    </row>
    <row r="562" spans="1:16" x14ac:dyDescent="0.35">
      <c r="A562" t="s">
        <v>253</v>
      </c>
      <c r="B562" s="21" t="s">
        <v>86</v>
      </c>
      <c r="C562" s="22">
        <v>44239</v>
      </c>
      <c r="D562" t="s">
        <v>161</v>
      </c>
      <c r="E562" t="s">
        <v>162</v>
      </c>
      <c r="F562" s="21" t="s">
        <v>175</v>
      </c>
      <c r="G562" s="3">
        <v>202.36</v>
      </c>
      <c r="H562" s="22">
        <v>44220</v>
      </c>
      <c r="I562" s="23">
        <v>44233</v>
      </c>
      <c r="J562">
        <f t="shared" si="32"/>
        <v>14</v>
      </c>
      <c r="K562" s="2">
        <f t="shared" si="33"/>
        <v>44226.5</v>
      </c>
      <c r="L562" s="22">
        <v>44239.5</v>
      </c>
      <c r="M562" s="22">
        <v>44277.5</v>
      </c>
      <c r="N562" s="22">
        <v>44274.5</v>
      </c>
      <c r="O562">
        <f t="shared" si="34"/>
        <v>48</v>
      </c>
      <c r="P562" s="3">
        <f t="shared" si="35"/>
        <v>9713.2800000000007</v>
      </c>
    </row>
    <row r="563" spans="1:16" x14ac:dyDescent="0.35">
      <c r="A563" t="s">
        <v>253</v>
      </c>
      <c r="B563" s="21" t="s">
        <v>86</v>
      </c>
      <c r="C563" s="22">
        <v>44239</v>
      </c>
      <c r="D563" t="s">
        <v>161</v>
      </c>
      <c r="E563" t="s">
        <v>162</v>
      </c>
      <c r="F563" s="21" t="s">
        <v>176</v>
      </c>
      <c r="G563" s="3">
        <v>1232.8499999999999</v>
      </c>
      <c r="H563" s="22">
        <v>44220</v>
      </c>
      <c r="I563" s="23">
        <v>44233</v>
      </c>
      <c r="J563">
        <f t="shared" si="32"/>
        <v>14</v>
      </c>
      <c r="K563" s="2">
        <f t="shared" si="33"/>
        <v>44226.5</v>
      </c>
      <c r="L563" s="22">
        <v>44239.5</v>
      </c>
      <c r="M563" s="22">
        <v>44277.5</v>
      </c>
      <c r="N563" s="22">
        <v>44274.5</v>
      </c>
      <c r="O563">
        <f t="shared" si="34"/>
        <v>48</v>
      </c>
      <c r="P563" s="3">
        <f t="shared" si="35"/>
        <v>59176.799999999996</v>
      </c>
    </row>
    <row r="564" spans="1:16" x14ac:dyDescent="0.35">
      <c r="A564" t="s">
        <v>253</v>
      </c>
      <c r="B564" s="21" t="s">
        <v>86</v>
      </c>
      <c r="C564" s="22">
        <v>44239</v>
      </c>
      <c r="D564" t="s">
        <v>161</v>
      </c>
      <c r="E564" t="s">
        <v>162</v>
      </c>
      <c r="F564" s="21" t="s">
        <v>177</v>
      </c>
      <c r="G564" s="3">
        <v>65.88</v>
      </c>
      <c r="H564" s="22">
        <v>44220</v>
      </c>
      <c r="I564" s="23">
        <v>44233</v>
      </c>
      <c r="J564">
        <f t="shared" si="32"/>
        <v>14</v>
      </c>
      <c r="K564" s="2">
        <f t="shared" si="33"/>
        <v>44226.5</v>
      </c>
      <c r="L564" s="22">
        <v>44239.5</v>
      </c>
      <c r="M564" s="22">
        <v>44277.5</v>
      </c>
      <c r="N564" s="22">
        <v>44274.5</v>
      </c>
      <c r="O564">
        <f t="shared" si="34"/>
        <v>48</v>
      </c>
      <c r="P564" s="3">
        <f t="shared" si="35"/>
        <v>3162.24</v>
      </c>
    </row>
    <row r="565" spans="1:16" x14ac:dyDescent="0.35">
      <c r="A565" t="s">
        <v>253</v>
      </c>
      <c r="B565" s="21" t="s">
        <v>86</v>
      </c>
      <c r="C565" s="22">
        <v>44239</v>
      </c>
      <c r="D565" t="s">
        <v>99</v>
      </c>
      <c r="E565" t="s">
        <v>100</v>
      </c>
      <c r="F565" s="21" t="s">
        <v>164</v>
      </c>
      <c r="G565" s="3">
        <v>10589.790000000005</v>
      </c>
      <c r="H565" s="22">
        <v>44220</v>
      </c>
      <c r="I565" s="23">
        <v>44233</v>
      </c>
      <c r="J565">
        <f t="shared" si="32"/>
        <v>14</v>
      </c>
      <c r="K565" s="2">
        <f t="shared" si="33"/>
        <v>44226.5</v>
      </c>
      <c r="L565" s="22">
        <v>44239.5</v>
      </c>
      <c r="M565" s="22">
        <v>44277.5</v>
      </c>
      <c r="N565" s="22">
        <v>44274.5</v>
      </c>
      <c r="O565">
        <f t="shared" si="34"/>
        <v>48</v>
      </c>
      <c r="P565" s="3">
        <f t="shared" si="35"/>
        <v>508309.92000000022</v>
      </c>
    </row>
    <row r="566" spans="1:16" x14ac:dyDescent="0.35">
      <c r="A566" t="s">
        <v>253</v>
      </c>
      <c r="B566" s="21" t="s">
        <v>86</v>
      </c>
      <c r="C566" s="22">
        <v>44239</v>
      </c>
      <c r="D566" t="s">
        <v>161</v>
      </c>
      <c r="E566" t="s">
        <v>162</v>
      </c>
      <c r="F566" s="21" t="s">
        <v>178</v>
      </c>
      <c r="G566" s="3">
        <v>121.05</v>
      </c>
      <c r="H566" s="22">
        <v>44220</v>
      </c>
      <c r="I566" s="23">
        <v>44233</v>
      </c>
      <c r="J566">
        <f t="shared" si="32"/>
        <v>14</v>
      </c>
      <c r="K566" s="2">
        <f t="shared" si="33"/>
        <v>44226.5</v>
      </c>
      <c r="L566" s="22">
        <v>44239.5</v>
      </c>
      <c r="M566" s="22">
        <v>44277.5</v>
      </c>
      <c r="N566" s="22">
        <v>44274.5</v>
      </c>
      <c r="O566">
        <f t="shared" si="34"/>
        <v>48</v>
      </c>
      <c r="P566" s="3">
        <f t="shared" si="35"/>
        <v>5810.4</v>
      </c>
    </row>
    <row r="567" spans="1:16" x14ac:dyDescent="0.35">
      <c r="A567" t="s">
        <v>253</v>
      </c>
      <c r="B567" s="21" t="s">
        <v>86</v>
      </c>
      <c r="C567" s="22">
        <v>44239</v>
      </c>
      <c r="D567" t="s">
        <v>161</v>
      </c>
      <c r="E567" t="s">
        <v>162</v>
      </c>
      <c r="F567" s="21" t="s">
        <v>179</v>
      </c>
      <c r="G567" s="3">
        <v>149.69</v>
      </c>
      <c r="H567" s="22">
        <v>44220</v>
      </c>
      <c r="I567" s="23">
        <v>44233</v>
      </c>
      <c r="J567">
        <f t="shared" si="32"/>
        <v>14</v>
      </c>
      <c r="K567" s="2">
        <f t="shared" si="33"/>
        <v>44226.5</v>
      </c>
      <c r="L567" s="22">
        <v>44239.5</v>
      </c>
      <c r="M567" s="22">
        <v>44277.5</v>
      </c>
      <c r="N567" s="22">
        <v>44274.5</v>
      </c>
      <c r="O567">
        <f t="shared" si="34"/>
        <v>48</v>
      </c>
      <c r="P567" s="3">
        <f t="shared" si="35"/>
        <v>7185.12</v>
      </c>
    </row>
    <row r="568" spans="1:16" x14ac:dyDescent="0.35">
      <c r="A568" t="s">
        <v>253</v>
      </c>
      <c r="B568" s="21" t="s">
        <v>86</v>
      </c>
      <c r="C568" s="22">
        <v>44239</v>
      </c>
      <c r="D568" t="s">
        <v>161</v>
      </c>
      <c r="E568" t="s">
        <v>162</v>
      </c>
      <c r="F568" s="21" t="s">
        <v>180</v>
      </c>
      <c r="G568" s="3">
        <v>177.01</v>
      </c>
      <c r="H568" s="22">
        <v>44220</v>
      </c>
      <c r="I568" s="23">
        <v>44233</v>
      </c>
      <c r="J568">
        <f t="shared" si="32"/>
        <v>14</v>
      </c>
      <c r="K568" s="2">
        <f t="shared" si="33"/>
        <v>44226.5</v>
      </c>
      <c r="L568" s="22">
        <v>44239.5</v>
      </c>
      <c r="M568" s="22">
        <v>44277.5</v>
      </c>
      <c r="N568" s="22">
        <v>44274.5</v>
      </c>
      <c r="O568">
        <f t="shared" si="34"/>
        <v>48</v>
      </c>
      <c r="P568" s="3">
        <f t="shared" si="35"/>
        <v>8496.48</v>
      </c>
    </row>
    <row r="569" spans="1:16" x14ac:dyDescent="0.35">
      <c r="A569" t="s">
        <v>253</v>
      </c>
      <c r="B569" s="21" t="s">
        <v>86</v>
      </c>
      <c r="C569" s="22">
        <v>44239</v>
      </c>
      <c r="D569" t="s">
        <v>171</v>
      </c>
      <c r="E569" t="s">
        <v>172</v>
      </c>
      <c r="F569" s="21" t="s">
        <v>180</v>
      </c>
      <c r="G569" s="3">
        <v>26.14</v>
      </c>
      <c r="H569" s="22">
        <v>44220</v>
      </c>
      <c r="I569" s="23">
        <v>44233</v>
      </c>
      <c r="J569">
        <f t="shared" si="32"/>
        <v>14</v>
      </c>
      <c r="K569" s="2">
        <f t="shared" si="33"/>
        <v>44226.5</v>
      </c>
      <c r="L569" s="22">
        <v>44239.5</v>
      </c>
      <c r="M569" s="22">
        <v>44277.5</v>
      </c>
      <c r="N569" s="22">
        <v>44274.5</v>
      </c>
      <c r="O569">
        <f t="shared" si="34"/>
        <v>48</v>
      </c>
      <c r="P569" s="3">
        <f t="shared" si="35"/>
        <v>1254.72</v>
      </c>
    </row>
    <row r="570" spans="1:16" x14ac:dyDescent="0.35">
      <c r="A570" t="s">
        <v>253</v>
      </c>
      <c r="B570" s="21" t="s">
        <v>86</v>
      </c>
      <c r="C570" s="22">
        <v>44239</v>
      </c>
      <c r="D570" t="s">
        <v>161</v>
      </c>
      <c r="E570" t="s">
        <v>162</v>
      </c>
      <c r="F570" s="21" t="s">
        <v>181</v>
      </c>
      <c r="G570" s="3">
        <v>52.95</v>
      </c>
      <c r="H570" s="22">
        <v>44220</v>
      </c>
      <c r="I570" s="23">
        <v>44233</v>
      </c>
      <c r="J570">
        <f t="shared" si="32"/>
        <v>14</v>
      </c>
      <c r="K570" s="2">
        <f t="shared" si="33"/>
        <v>44226.5</v>
      </c>
      <c r="L570" s="22">
        <v>44239.5</v>
      </c>
      <c r="M570" s="22">
        <v>44277.5</v>
      </c>
      <c r="N570" s="22">
        <v>44274.5</v>
      </c>
      <c r="O570">
        <f t="shared" si="34"/>
        <v>48</v>
      </c>
      <c r="P570" s="3">
        <f t="shared" si="35"/>
        <v>2541.6000000000004</v>
      </c>
    </row>
    <row r="571" spans="1:16" x14ac:dyDescent="0.35">
      <c r="A571" t="s">
        <v>253</v>
      </c>
      <c r="B571" s="21" t="s">
        <v>86</v>
      </c>
      <c r="C571" s="22">
        <v>44239</v>
      </c>
      <c r="D571" t="s">
        <v>161</v>
      </c>
      <c r="E571" t="s">
        <v>162</v>
      </c>
      <c r="F571" s="21" t="s">
        <v>182</v>
      </c>
      <c r="G571" s="3">
        <v>32.79</v>
      </c>
      <c r="H571" s="22">
        <v>44220</v>
      </c>
      <c r="I571" s="23">
        <v>44233</v>
      </c>
      <c r="J571">
        <f t="shared" si="32"/>
        <v>14</v>
      </c>
      <c r="K571" s="2">
        <f t="shared" si="33"/>
        <v>44226.5</v>
      </c>
      <c r="L571" s="22">
        <v>44239.5</v>
      </c>
      <c r="M571" s="22">
        <v>44277.5</v>
      </c>
      <c r="N571" s="22">
        <v>44274.5</v>
      </c>
      <c r="O571">
        <f t="shared" si="34"/>
        <v>48</v>
      </c>
      <c r="P571" s="3">
        <f t="shared" si="35"/>
        <v>1573.92</v>
      </c>
    </row>
    <row r="572" spans="1:16" x14ac:dyDescent="0.35">
      <c r="A572" t="s">
        <v>253</v>
      </c>
      <c r="B572" s="21" t="s">
        <v>86</v>
      </c>
      <c r="C572" s="22">
        <v>44239</v>
      </c>
      <c r="D572" t="s">
        <v>161</v>
      </c>
      <c r="E572" t="s">
        <v>162</v>
      </c>
      <c r="F572" s="21" t="s">
        <v>183</v>
      </c>
      <c r="G572" s="3">
        <v>710.26</v>
      </c>
      <c r="H572" s="22">
        <v>44220</v>
      </c>
      <c r="I572" s="23">
        <v>44233</v>
      </c>
      <c r="J572">
        <f t="shared" si="32"/>
        <v>14</v>
      </c>
      <c r="K572" s="2">
        <f t="shared" si="33"/>
        <v>44226.5</v>
      </c>
      <c r="L572" s="22">
        <v>44239.5</v>
      </c>
      <c r="M572" s="22">
        <v>44277.5</v>
      </c>
      <c r="N572" s="22">
        <v>44274.5</v>
      </c>
      <c r="O572">
        <f t="shared" si="34"/>
        <v>48</v>
      </c>
      <c r="P572" s="3">
        <f t="shared" si="35"/>
        <v>34092.479999999996</v>
      </c>
    </row>
    <row r="573" spans="1:16" x14ac:dyDescent="0.35">
      <c r="A573" t="s">
        <v>253</v>
      </c>
      <c r="B573" s="21" t="s">
        <v>86</v>
      </c>
      <c r="C573" s="22">
        <v>44239</v>
      </c>
      <c r="D573" t="s">
        <v>161</v>
      </c>
      <c r="E573" t="s">
        <v>162</v>
      </c>
      <c r="F573" s="21" t="s">
        <v>184</v>
      </c>
      <c r="G573" s="3">
        <v>70.91</v>
      </c>
      <c r="H573" s="22">
        <v>44220</v>
      </c>
      <c r="I573" s="23">
        <v>44233</v>
      </c>
      <c r="J573">
        <f t="shared" si="32"/>
        <v>14</v>
      </c>
      <c r="K573" s="2">
        <f t="shared" si="33"/>
        <v>44226.5</v>
      </c>
      <c r="L573" s="22">
        <v>44239.5</v>
      </c>
      <c r="M573" s="22">
        <v>44277.5</v>
      </c>
      <c r="N573" s="22">
        <v>44274.5</v>
      </c>
      <c r="O573">
        <f t="shared" si="34"/>
        <v>48</v>
      </c>
      <c r="P573" s="3">
        <f t="shared" si="35"/>
        <v>3403.68</v>
      </c>
    </row>
    <row r="574" spans="1:16" x14ac:dyDescent="0.35">
      <c r="A574" t="s">
        <v>253</v>
      </c>
      <c r="B574" s="21" t="s">
        <v>86</v>
      </c>
      <c r="C574" s="22">
        <v>44239</v>
      </c>
      <c r="D574" t="s">
        <v>161</v>
      </c>
      <c r="E574" t="s">
        <v>162</v>
      </c>
      <c r="F574" s="21" t="s">
        <v>185</v>
      </c>
      <c r="G574" s="3">
        <v>628.54999999999995</v>
      </c>
      <c r="H574" s="22">
        <v>44220</v>
      </c>
      <c r="I574" s="23">
        <v>44233</v>
      </c>
      <c r="J574">
        <f t="shared" si="32"/>
        <v>14</v>
      </c>
      <c r="K574" s="2">
        <f t="shared" si="33"/>
        <v>44226.5</v>
      </c>
      <c r="L574" s="22">
        <v>44239.5</v>
      </c>
      <c r="M574" s="22">
        <v>44277.5</v>
      </c>
      <c r="N574" s="22">
        <v>44274.5</v>
      </c>
      <c r="O574">
        <f t="shared" si="34"/>
        <v>48</v>
      </c>
      <c r="P574" s="3">
        <f t="shared" si="35"/>
        <v>30170.399999999998</v>
      </c>
    </row>
    <row r="575" spans="1:16" x14ac:dyDescent="0.35">
      <c r="A575" t="s">
        <v>253</v>
      </c>
      <c r="B575" s="21" t="s">
        <v>86</v>
      </c>
      <c r="C575" s="22">
        <v>44239</v>
      </c>
      <c r="D575" t="s">
        <v>161</v>
      </c>
      <c r="E575" t="s">
        <v>162</v>
      </c>
      <c r="F575" s="21" t="s">
        <v>186</v>
      </c>
      <c r="G575" s="3">
        <v>38.85</v>
      </c>
      <c r="H575" s="22">
        <v>44220</v>
      </c>
      <c r="I575" s="23">
        <v>44233</v>
      </c>
      <c r="J575">
        <f t="shared" si="32"/>
        <v>14</v>
      </c>
      <c r="K575" s="2">
        <f t="shared" si="33"/>
        <v>44226.5</v>
      </c>
      <c r="L575" s="22">
        <v>44239.5</v>
      </c>
      <c r="M575" s="22">
        <v>44277.5</v>
      </c>
      <c r="N575" s="22">
        <v>44274.5</v>
      </c>
      <c r="O575">
        <f t="shared" si="34"/>
        <v>48</v>
      </c>
      <c r="P575" s="3">
        <f t="shared" si="35"/>
        <v>1864.8000000000002</v>
      </c>
    </row>
    <row r="576" spans="1:16" x14ac:dyDescent="0.35">
      <c r="A576" t="s">
        <v>253</v>
      </c>
      <c r="B576" s="21" t="s">
        <v>86</v>
      </c>
      <c r="C576" s="22">
        <v>44239</v>
      </c>
      <c r="D576" t="s">
        <v>161</v>
      </c>
      <c r="E576" t="s">
        <v>162</v>
      </c>
      <c r="F576" s="21" t="s">
        <v>187</v>
      </c>
      <c r="G576" s="3">
        <v>271.36</v>
      </c>
      <c r="H576" s="22">
        <v>44220</v>
      </c>
      <c r="I576" s="23">
        <v>44233</v>
      </c>
      <c r="J576">
        <f t="shared" si="32"/>
        <v>14</v>
      </c>
      <c r="K576" s="2">
        <f t="shared" si="33"/>
        <v>44226.5</v>
      </c>
      <c r="L576" s="22">
        <v>44239.5</v>
      </c>
      <c r="M576" s="22">
        <v>44277.5</v>
      </c>
      <c r="N576" s="22">
        <v>44274.5</v>
      </c>
      <c r="O576">
        <f t="shared" si="34"/>
        <v>48</v>
      </c>
      <c r="P576" s="3">
        <f t="shared" si="35"/>
        <v>13025.28</v>
      </c>
    </row>
    <row r="577" spans="1:16" x14ac:dyDescent="0.35">
      <c r="A577" t="s">
        <v>253</v>
      </c>
      <c r="B577" s="21" t="s">
        <v>86</v>
      </c>
      <c r="C577" s="22">
        <v>44239</v>
      </c>
      <c r="D577" t="s">
        <v>161</v>
      </c>
      <c r="E577" t="s">
        <v>162</v>
      </c>
      <c r="F577" s="21" t="s">
        <v>188</v>
      </c>
      <c r="G577" s="3">
        <v>52.33</v>
      </c>
      <c r="H577" s="22">
        <v>44220</v>
      </c>
      <c r="I577" s="23">
        <v>44233</v>
      </c>
      <c r="J577">
        <f t="shared" si="32"/>
        <v>14</v>
      </c>
      <c r="K577" s="2">
        <f t="shared" si="33"/>
        <v>44226.5</v>
      </c>
      <c r="L577" s="22">
        <v>44239.5</v>
      </c>
      <c r="M577" s="22">
        <v>44277.5</v>
      </c>
      <c r="N577" s="22">
        <v>44274.5</v>
      </c>
      <c r="O577">
        <f t="shared" si="34"/>
        <v>48</v>
      </c>
      <c r="P577" s="3">
        <f t="shared" si="35"/>
        <v>2511.84</v>
      </c>
    </row>
    <row r="578" spans="1:16" x14ac:dyDescent="0.35">
      <c r="A578" t="s">
        <v>253</v>
      </c>
      <c r="B578" s="21" t="s">
        <v>86</v>
      </c>
      <c r="C578" s="22">
        <v>44239</v>
      </c>
      <c r="D578" t="s">
        <v>161</v>
      </c>
      <c r="E578" t="s">
        <v>162</v>
      </c>
      <c r="F578" s="21" t="s">
        <v>189</v>
      </c>
      <c r="G578" s="3">
        <v>59.33</v>
      </c>
      <c r="H578" s="22">
        <v>44220</v>
      </c>
      <c r="I578" s="23">
        <v>44233</v>
      </c>
      <c r="J578">
        <f t="shared" si="32"/>
        <v>14</v>
      </c>
      <c r="K578" s="2">
        <f t="shared" si="33"/>
        <v>44226.5</v>
      </c>
      <c r="L578" s="22">
        <v>44239.5</v>
      </c>
      <c r="M578" s="22">
        <v>44277.5</v>
      </c>
      <c r="N578" s="22">
        <v>44274.5</v>
      </c>
      <c r="O578">
        <f t="shared" si="34"/>
        <v>48</v>
      </c>
      <c r="P578" s="3">
        <f t="shared" si="35"/>
        <v>2847.84</v>
      </c>
    </row>
    <row r="579" spans="1:16" x14ac:dyDescent="0.35">
      <c r="A579" t="s">
        <v>253</v>
      </c>
      <c r="B579" s="21" t="s">
        <v>86</v>
      </c>
      <c r="C579" s="22">
        <v>44239</v>
      </c>
      <c r="D579" t="s">
        <v>161</v>
      </c>
      <c r="E579" t="s">
        <v>162</v>
      </c>
      <c r="F579" s="21" t="s">
        <v>190</v>
      </c>
      <c r="G579" s="3">
        <v>37.04</v>
      </c>
      <c r="H579" s="22">
        <v>44220</v>
      </c>
      <c r="I579" s="23">
        <v>44233</v>
      </c>
      <c r="J579">
        <f t="shared" si="32"/>
        <v>14</v>
      </c>
      <c r="K579" s="2">
        <f t="shared" si="33"/>
        <v>44226.5</v>
      </c>
      <c r="L579" s="22">
        <v>44239.5</v>
      </c>
      <c r="M579" s="22">
        <v>44277.5</v>
      </c>
      <c r="N579" s="22">
        <v>44274.5</v>
      </c>
      <c r="O579">
        <f t="shared" si="34"/>
        <v>48</v>
      </c>
      <c r="P579" s="3">
        <f t="shared" si="35"/>
        <v>1777.92</v>
      </c>
    </row>
    <row r="580" spans="1:16" x14ac:dyDescent="0.35">
      <c r="A580" t="s">
        <v>253</v>
      </c>
      <c r="B580" s="21" t="s">
        <v>86</v>
      </c>
      <c r="C580" s="22">
        <v>44239</v>
      </c>
      <c r="D580" t="s">
        <v>161</v>
      </c>
      <c r="E580" t="s">
        <v>162</v>
      </c>
      <c r="F580" s="21" t="s">
        <v>191</v>
      </c>
      <c r="G580" s="3">
        <v>35.880000000000003</v>
      </c>
      <c r="H580" s="22">
        <v>44220</v>
      </c>
      <c r="I580" s="23">
        <v>44233</v>
      </c>
      <c r="J580">
        <f t="shared" si="32"/>
        <v>14</v>
      </c>
      <c r="K580" s="2">
        <f t="shared" si="33"/>
        <v>44226.5</v>
      </c>
      <c r="L580" s="22">
        <v>44239.5</v>
      </c>
      <c r="M580" s="22">
        <v>44277.5</v>
      </c>
      <c r="N580" s="22">
        <v>44274.5</v>
      </c>
      <c r="O580">
        <f t="shared" si="34"/>
        <v>48</v>
      </c>
      <c r="P580" s="3">
        <f t="shared" si="35"/>
        <v>1722.2400000000002</v>
      </c>
    </row>
    <row r="581" spans="1:16" x14ac:dyDescent="0.35">
      <c r="A581" t="s">
        <v>253</v>
      </c>
      <c r="B581" s="21" t="s">
        <v>86</v>
      </c>
      <c r="C581" s="22">
        <v>44239</v>
      </c>
      <c r="D581" t="s">
        <v>161</v>
      </c>
      <c r="E581" t="s">
        <v>162</v>
      </c>
      <c r="F581" s="21" t="s">
        <v>192</v>
      </c>
      <c r="G581" s="3">
        <v>66.92</v>
      </c>
      <c r="H581" s="22">
        <v>44220</v>
      </c>
      <c r="I581" s="23">
        <v>44233</v>
      </c>
      <c r="J581">
        <f t="shared" si="32"/>
        <v>14</v>
      </c>
      <c r="K581" s="2">
        <f t="shared" si="33"/>
        <v>44226.5</v>
      </c>
      <c r="L581" s="22">
        <v>44239.5</v>
      </c>
      <c r="M581" s="22">
        <v>44277.5</v>
      </c>
      <c r="N581" s="22">
        <v>44274.5</v>
      </c>
      <c r="O581">
        <f t="shared" si="34"/>
        <v>48</v>
      </c>
      <c r="P581" s="3">
        <f t="shared" si="35"/>
        <v>3212.16</v>
      </c>
    </row>
    <row r="582" spans="1:16" x14ac:dyDescent="0.35">
      <c r="A582" t="s">
        <v>253</v>
      </c>
      <c r="B582" s="21" t="s">
        <v>86</v>
      </c>
      <c r="C582" s="22">
        <v>44239</v>
      </c>
      <c r="D582" t="s">
        <v>161</v>
      </c>
      <c r="E582" t="s">
        <v>162</v>
      </c>
      <c r="F582" s="21" t="s">
        <v>193</v>
      </c>
      <c r="G582" s="3">
        <v>190.2</v>
      </c>
      <c r="H582" s="22">
        <v>44220</v>
      </c>
      <c r="I582" s="23">
        <v>44233</v>
      </c>
      <c r="J582">
        <f t="shared" si="32"/>
        <v>14</v>
      </c>
      <c r="K582" s="2">
        <f t="shared" si="33"/>
        <v>44226.5</v>
      </c>
      <c r="L582" s="22">
        <v>44239.5</v>
      </c>
      <c r="M582" s="22">
        <v>44277.5</v>
      </c>
      <c r="N582" s="22">
        <v>44274.5</v>
      </c>
      <c r="O582">
        <f t="shared" si="34"/>
        <v>48</v>
      </c>
      <c r="P582" s="3">
        <f t="shared" si="35"/>
        <v>9129.5999999999985</v>
      </c>
    </row>
    <row r="583" spans="1:16" x14ac:dyDescent="0.35">
      <c r="A583" t="s">
        <v>253</v>
      </c>
      <c r="B583" s="21" t="s">
        <v>86</v>
      </c>
      <c r="C583" s="22">
        <v>44239</v>
      </c>
      <c r="D583" t="s">
        <v>161</v>
      </c>
      <c r="E583" t="s">
        <v>162</v>
      </c>
      <c r="F583" s="21" t="s">
        <v>194</v>
      </c>
      <c r="G583" s="3">
        <v>67.209999999999994</v>
      </c>
      <c r="H583" s="22">
        <v>44220</v>
      </c>
      <c r="I583" s="23">
        <v>44233</v>
      </c>
      <c r="J583">
        <f t="shared" si="32"/>
        <v>14</v>
      </c>
      <c r="K583" s="2">
        <f t="shared" si="33"/>
        <v>44226.5</v>
      </c>
      <c r="L583" s="22">
        <v>44239.5</v>
      </c>
      <c r="M583" s="22">
        <v>44277.5</v>
      </c>
      <c r="N583" s="22">
        <v>44274.5</v>
      </c>
      <c r="O583">
        <f t="shared" si="34"/>
        <v>48</v>
      </c>
      <c r="P583" s="3">
        <f t="shared" si="35"/>
        <v>3226.08</v>
      </c>
    </row>
    <row r="584" spans="1:16" x14ac:dyDescent="0.35">
      <c r="A584" t="s">
        <v>253</v>
      </c>
      <c r="B584" s="21" t="s">
        <v>98</v>
      </c>
      <c r="C584" s="22">
        <v>44239</v>
      </c>
      <c r="D584" t="s">
        <v>161</v>
      </c>
      <c r="E584" t="s">
        <v>162</v>
      </c>
      <c r="F584" s="21" t="s">
        <v>197</v>
      </c>
      <c r="G584" s="3">
        <v>2.48</v>
      </c>
      <c r="H584" s="22">
        <v>44221</v>
      </c>
      <c r="I584" s="23">
        <v>44234</v>
      </c>
      <c r="J584">
        <f t="shared" si="32"/>
        <v>14</v>
      </c>
      <c r="K584" s="2">
        <f t="shared" si="33"/>
        <v>44227.5</v>
      </c>
      <c r="L584" s="22">
        <v>44239.5</v>
      </c>
      <c r="M584" s="22">
        <v>44277.5</v>
      </c>
      <c r="N584" s="22">
        <v>44274.5</v>
      </c>
      <c r="O584">
        <f t="shared" si="34"/>
        <v>47</v>
      </c>
      <c r="P584" s="3">
        <f t="shared" si="35"/>
        <v>116.56</v>
      </c>
    </row>
    <row r="585" spans="1:16" x14ac:dyDescent="0.35">
      <c r="A585" t="s">
        <v>253</v>
      </c>
      <c r="B585" s="21" t="s">
        <v>98</v>
      </c>
      <c r="C585" s="22">
        <v>44239</v>
      </c>
      <c r="D585" t="s">
        <v>99</v>
      </c>
      <c r="E585" t="s">
        <v>100</v>
      </c>
      <c r="F585" s="21" t="s">
        <v>164</v>
      </c>
      <c r="G585" s="3">
        <v>4.13</v>
      </c>
      <c r="H585" s="22">
        <v>44221</v>
      </c>
      <c r="I585" s="23">
        <v>44234</v>
      </c>
      <c r="J585">
        <f t="shared" si="32"/>
        <v>14</v>
      </c>
      <c r="K585" s="2">
        <f t="shared" si="33"/>
        <v>44227.5</v>
      </c>
      <c r="L585" s="22">
        <v>44239.5</v>
      </c>
      <c r="M585" s="22">
        <v>44277.5</v>
      </c>
      <c r="N585" s="22">
        <v>44274.5</v>
      </c>
      <c r="O585">
        <f t="shared" si="34"/>
        <v>47</v>
      </c>
      <c r="P585" s="3">
        <f t="shared" si="35"/>
        <v>194.10999999999999</v>
      </c>
    </row>
    <row r="586" spans="1:16" x14ac:dyDescent="0.35">
      <c r="A586" t="s">
        <v>253</v>
      </c>
      <c r="B586" s="21" t="s">
        <v>98</v>
      </c>
      <c r="C586" s="22">
        <v>44239</v>
      </c>
      <c r="D586" t="s">
        <v>99</v>
      </c>
      <c r="E586" t="s">
        <v>100</v>
      </c>
      <c r="F586" s="21" t="s">
        <v>164</v>
      </c>
      <c r="G586" s="3">
        <v>31.74</v>
      </c>
      <c r="H586" s="22">
        <v>44221</v>
      </c>
      <c r="I586" s="23">
        <v>44234</v>
      </c>
      <c r="J586">
        <f t="shared" si="32"/>
        <v>14</v>
      </c>
      <c r="K586" s="2">
        <f t="shared" si="33"/>
        <v>44227.5</v>
      </c>
      <c r="L586" s="22">
        <v>44239.5</v>
      </c>
      <c r="M586" s="22">
        <v>44277.5</v>
      </c>
      <c r="N586" s="22">
        <v>44274.5</v>
      </c>
      <c r="O586">
        <f t="shared" si="34"/>
        <v>47</v>
      </c>
      <c r="P586" s="3">
        <f t="shared" si="35"/>
        <v>1491.78</v>
      </c>
    </row>
    <row r="587" spans="1:16" x14ac:dyDescent="0.35">
      <c r="A587" t="s">
        <v>253</v>
      </c>
      <c r="B587" s="21" t="s">
        <v>98</v>
      </c>
      <c r="C587" s="22">
        <v>44239</v>
      </c>
      <c r="D587" t="s">
        <v>161</v>
      </c>
      <c r="E587" t="s">
        <v>162</v>
      </c>
      <c r="F587" s="21" t="s">
        <v>185</v>
      </c>
      <c r="G587" s="3">
        <v>26.73</v>
      </c>
      <c r="H587" s="22">
        <v>44221</v>
      </c>
      <c r="I587" s="23">
        <v>44234</v>
      </c>
      <c r="J587">
        <f t="shared" ref="J587:J650" si="36">I587-H587+1</f>
        <v>14</v>
      </c>
      <c r="K587" s="2">
        <f t="shared" ref="K587:K650" si="37">(H587+I587)/2</f>
        <v>44227.5</v>
      </c>
      <c r="L587" s="22">
        <v>44239.5</v>
      </c>
      <c r="M587" s="22">
        <v>44277.5</v>
      </c>
      <c r="N587" s="22">
        <v>44274.5</v>
      </c>
      <c r="O587">
        <f t="shared" ref="O587:O650" si="38">N587-K587</f>
        <v>47</v>
      </c>
      <c r="P587" s="3">
        <f t="shared" ref="P587:P650" si="39">O587*G587</f>
        <v>1256.31</v>
      </c>
    </row>
    <row r="588" spans="1:16" x14ac:dyDescent="0.35">
      <c r="A588" t="s">
        <v>253</v>
      </c>
      <c r="B588" s="21" t="s">
        <v>98</v>
      </c>
      <c r="C588" s="22">
        <v>44239</v>
      </c>
      <c r="D588" t="s">
        <v>161</v>
      </c>
      <c r="E588" t="s">
        <v>162</v>
      </c>
      <c r="F588" s="21" t="s">
        <v>165</v>
      </c>
      <c r="G588" s="3">
        <v>35.99</v>
      </c>
      <c r="H588" s="22">
        <v>44221</v>
      </c>
      <c r="I588" s="23">
        <v>44234</v>
      </c>
      <c r="J588">
        <f t="shared" si="36"/>
        <v>14</v>
      </c>
      <c r="K588" s="2">
        <f t="shared" si="37"/>
        <v>44227.5</v>
      </c>
      <c r="L588" s="22">
        <v>44239.5</v>
      </c>
      <c r="M588" s="22">
        <v>44277.5</v>
      </c>
      <c r="N588" s="22">
        <v>44274.5</v>
      </c>
      <c r="O588">
        <f t="shared" si="38"/>
        <v>47</v>
      </c>
      <c r="P588" s="3">
        <f t="shared" si="39"/>
        <v>1691.5300000000002</v>
      </c>
    </row>
    <row r="589" spans="1:16" x14ac:dyDescent="0.35">
      <c r="A589" t="s">
        <v>253</v>
      </c>
      <c r="B589" s="21" t="s">
        <v>98</v>
      </c>
      <c r="C589" s="22">
        <v>44239</v>
      </c>
      <c r="D589" t="s">
        <v>161</v>
      </c>
      <c r="E589" t="s">
        <v>162</v>
      </c>
      <c r="F589" s="21" t="s">
        <v>167</v>
      </c>
      <c r="G589" s="3">
        <v>36.14</v>
      </c>
      <c r="H589" s="22">
        <v>44221</v>
      </c>
      <c r="I589" s="23">
        <v>44234</v>
      </c>
      <c r="J589">
        <f t="shared" si="36"/>
        <v>14</v>
      </c>
      <c r="K589" s="2">
        <f t="shared" si="37"/>
        <v>44227.5</v>
      </c>
      <c r="L589" s="22">
        <v>44239.5</v>
      </c>
      <c r="M589" s="22">
        <v>44277.5</v>
      </c>
      <c r="N589" s="22">
        <v>44274.5</v>
      </c>
      <c r="O589">
        <f t="shared" si="38"/>
        <v>47</v>
      </c>
      <c r="P589" s="3">
        <f t="shared" si="39"/>
        <v>1698.58</v>
      </c>
    </row>
    <row r="590" spans="1:16" x14ac:dyDescent="0.35">
      <c r="A590" t="s">
        <v>253</v>
      </c>
      <c r="B590" s="21" t="s">
        <v>98</v>
      </c>
      <c r="C590" s="22">
        <v>44239</v>
      </c>
      <c r="D590" t="s">
        <v>161</v>
      </c>
      <c r="E590" t="s">
        <v>162</v>
      </c>
      <c r="F590" s="21" t="s">
        <v>195</v>
      </c>
      <c r="G590" s="3">
        <v>923.74</v>
      </c>
      <c r="H590" s="22">
        <v>44221</v>
      </c>
      <c r="I590" s="23">
        <v>44234</v>
      </c>
      <c r="J590">
        <f t="shared" si="36"/>
        <v>14</v>
      </c>
      <c r="K590" s="2">
        <f t="shared" si="37"/>
        <v>44227.5</v>
      </c>
      <c r="L590" s="22">
        <v>44239.5</v>
      </c>
      <c r="M590" s="22">
        <v>44277.5</v>
      </c>
      <c r="N590" s="22">
        <v>44274.5</v>
      </c>
      <c r="O590">
        <f t="shared" si="38"/>
        <v>47</v>
      </c>
      <c r="P590" s="3">
        <f t="shared" si="39"/>
        <v>43415.78</v>
      </c>
    </row>
    <row r="591" spans="1:16" x14ac:dyDescent="0.35">
      <c r="A591" t="s">
        <v>253</v>
      </c>
      <c r="B591" s="21" t="s">
        <v>98</v>
      </c>
      <c r="C591" s="22">
        <v>44239</v>
      </c>
      <c r="D591" t="s">
        <v>161</v>
      </c>
      <c r="E591" t="s">
        <v>162</v>
      </c>
      <c r="F591" s="21" t="s">
        <v>169</v>
      </c>
      <c r="G591" s="3">
        <v>82.41</v>
      </c>
      <c r="H591" s="22">
        <v>44221</v>
      </c>
      <c r="I591" s="23">
        <v>44234</v>
      </c>
      <c r="J591">
        <f t="shared" si="36"/>
        <v>14</v>
      </c>
      <c r="K591" s="2">
        <f t="shared" si="37"/>
        <v>44227.5</v>
      </c>
      <c r="L591" s="22">
        <v>44239.5</v>
      </c>
      <c r="M591" s="22">
        <v>44277.5</v>
      </c>
      <c r="N591" s="22">
        <v>44274.5</v>
      </c>
      <c r="O591">
        <f t="shared" si="38"/>
        <v>47</v>
      </c>
      <c r="P591" s="3">
        <f t="shared" si="39"/>
        <v>3873.27</v>
      </c>
    </row>
    <row r="592" spans="1:16" x14ac:dyDescent="0.35">
      <c r="A592" t="s">
        <v>253</v>
      </c>
      <c r="B592" s="21" t="s">
        <v>98</v>
      </c>
      <c r="C592" s="22">
        <v>44239</v>
      </c>
      <c r="D592" t="s">
        <v>161</v>
      </c>
      <c r="E592" t="s">
        <v>162</v>
      </c>
      <c r="F592" s="21" t="s">
        <v>196</v>
      </c>
      <c r="G592" s="3">
        <v>257.60000000000002</v>
      </c>
      <c r="H592" s="22">
        <v>44221</v>
      </c>
      <c r="I592" s="23">
        <v>44234</v>
      </c>
      <c r="J592">
        <f t="shared" si="36"/>
        <v>14</v>
      </c>
      <c r="K592" s="2">
        <f t="shared" si="37"/>
        <v>44227.5</v>
      </c>
      <c r="L592" s="22">
        <v>44239.5</v>
      </c>
      <c r="M592" s="22">
        <v>44277.5</v>
      </c>
      <c r="N592" s="22">
        <v>44274.5</v>
      </c>
      <c r="O592">
        <f t="shared" si="38"/>
        <v>47</v>
      </c>
      <c r="P592" s="3">
        <f t="shared" si="39"/>
        <v>12107.2</v>
      </c>
    </row>
    <row r="593" spans="1:16" x14ac:dyDescent="0.35">
      <c r="A593" t="s">
        <v>253</v>
      </c>
      <c r="B593" s="21" t="s">
        <v>98</v>
      </c>
      <c r="C593" s="22">
        <v>44239</v>
      </c>
      <c r="D593" t="s">
        <v>161</v>
      </c>
      <c r="E593" t="s">
        <v>162</v>
      </c>
      <c r="F593" s="21" t="s">
        <v>175</v>
      </c>
      <c r="G593" s="3">
        <v>33.51</v>
      </c>
      <c r="H593" s="22">
        <v>44221</v>
      </c>
      <c r="I593" s="23">
        <v>44234</v>
      </c>
      <c r="J593">
        <f t="shared" si="36"/>
        <v>14</v>
      </c>
      <c r="K593" s="2">
        <f t="shared" si="37"/>
        <v>44227.5</v>
      </c>
      <c r="L593" s="22">
        <v>44239.5</v>
      </c>
      <c r="M593" s="22">
        <v>44277.5</v>
      </c>
      <c r="N593" s="22">
        <v>44274.5</v>
      </c>
      <c r="O593">
        <f t="shared" si="38"/>
        <v>47</v>
      </c>
      <c r="P593" s="3">
        <f t="shared" si="39"/>
        <v>1574.9699999999998</v>
      </c>
    </row>
    <row r="594" spans="1:16" x14ac:dyDescent="0.35">
      <c r="A594" t="s">
        <v>253</v>
      </c>
      <c r="B594" s="21" t="s">
        <v>98</v>
      </c>
      <c r="C594" s="22">
        <v>44239</v>
      </c>
      <c r="D594" t="s">
        <v>161</v>
      </c>
      <c r="E594" t="s">
        <v>162</v>
      </c>
      <c r="F594" s="21" t="s">
        <v>197</v>
      </c>
      <c r="G594" s="3">
        <v>97.53</v>
      </c>
      <c r="H594" s="22">
        <v>44221</v>
      </c>
      <c r="I594" s="23">
        <v>44234</v>
      </c>
      <c r="J594">
        <f t="shared" si="36"/>
        <v>14</v>
      </c>
      <c r="K594" s="2">
        <f t="shared" si="37"/>
        <v>44227.5</v>
      </c>
      <c r="L594" s="22">
        <v>44239.5</v>
      </c>
      <c r="M594" s="22">
        <v>44277.5</v>
      </c>
      <c r="N594" s="22">
        <v>44274.5</v>
      </c>
      <c r="O594">
        <f t="shared" si="38"/>
        <v>47</v>
      </c>
      <c r="P594" s="3">
        <f t="shared" si="39"/>
        <v>4583.91</v>
      </c>
    </row>
    <row r="595" spans="1:16" x14ac:dyDescent="0.35">
      <c r="A595" t="s">
        <v>253</v>
      </c>
      <c r="B595" s="21" t="s">
        <v>98</v>
      </c>
      <c r="C595" s="22">
        <v>44239</v>
      </c>
      <c r="D595" t="s">
        <v>161</v>
      </c>
      <c r="E595" t="s">
        <v>162</v>
      </c>
      <c r="F595" s="21" t="s">
        <v>176</v>
      </c>
      <c r="G595" s="3">
        <v>2828.3999999999978</v>
      </c>
      <c r="H595" s="22">
        <v>44221</v>
      </c>
      <c r="I595" s="23">
        <v>44234</v>
      </c>
      <c r="J595">
        <f t="shared" si="36"/>
        <v>14</v>
      </c>
      <c r="K595" s="2">
        <f t="shared" si="37"/>
        <v>44227.5</v>
      </c>
      <c r="L595" s="22">
        <v>44239.5</v>
      </c>
      <c r="M595" s="22">
        <v>44277.5</v>
      </c>
      <c r="N595" s="22">
        <v>44274.5</v>
      </c>
      <c r="O595">
        <f t="shared" si="38"/>
        <v>47</v>
      </c>
      <c r="P595" s="3">
        <f t="shared" si="39"/>
        <v>132934.7999999999</v>
      </c>
    </row>
    <row r="596" spans="1:16" x14ac:dyDescent="0.35">
      <c r="A596" t="s">
        <v>253</v>
      </c>
      <c r="B596" s="21" t="s">
        <v>98</v>
      </c>
      <c r="C596" s="22">
        <v>44239</v>
      </c>
      <c r="D596" t="s">
        <v>171</v>
      </c>
      <c r="E596" t="s">
        <v>172</v>
      </c>
      <c r="F596" s="21" t="s">
        <v>176</v>
      </c>
      <c r="G596" s="3">
        <v>95.07</v>
      </c>
      <c r="H596" s="22">
        <v>44221</v>
      </c>
      <c r="I596" s="23">
        <v>44234</v>
      </c>
      <c r="J596">
        <f t="shared" si="36"/>
        <v>14</v>
      </c>
      <c r="K596" s="2">
        <f t="shared" si="37"/>
        <v>44227.5</v>
      </c>
      <c r="L596" s="22">
        <v>44239.5</v>
      </c>
      <c r="M596" s="22">
        <v>44277.5</v>
      </c>
      <c r="N596" s="22">
        <v>44274.5</v>
      </c>
      <c r="O596">
        <f t="shared" si="38"/>
        <v>47</v>
      </c>
      <c r="P596" s="3">
        <f t="shared" si="39"/>
        <v>4468.29</v>
      </c>
    </row>
    <row r="597" spans="1:16" x14ac:dyDescent="0.35">
      <c r="A597" t="s">
        <v>253</v>
      </c>
      <c r="B597" s="21" t="s">
        <v>98</v>
      </c>
      <c r="C597" s="22">
        <v>44239</v>
      </c>
      <c r="D597" t="s">
        <v>161</v>
      </c>
      <c r="E597" t="s">
        <v>162</v>
      </c>
      <c r="F597" s="21" t="s">
        <v>177</v>
      </c>
      <c r="G597" s="3">
        <v>56.56</v>
      </c>
      <c r="H597" s="22">
        <v>44221</v>
      </c>
      <c r="I597" s="23">
        <v>44234</v>
      </c>
      <c r="J597">
        <f t="shared" si="36"/>
        <v>14</v>
      </c>
      <c r="K597" s="2">
        <f t="shared" si="37"/>
        <v>44227.5</v>
      </c>
      <c r="L597" s="22">
        <v>44239.5</v>
      </c>
      <c r="M597" s="22">
        <v>44277.5</v>
      </c>
      <c r="N597" s="22">
        <v>44274.5</v>
      </c>
      <c r="O597">
        <f t="shared" si="38"/>
        <v>47</v>
      </c>
      <c r="P597" s="3">
        <f t="shared" si="39"/>
        <v>2658.32</v>
      </c>
    </row>
    <row r="598" spans="1:16" x14ac:dyDescent="0.35">
      <c r="A598" t="s">
        <v>253</v>
      </c>
      <c r="B598" s="21" t="s">
        <v>98</v>
      </c>
      <c r="C598" s="22">
        <v>44239</v>
      </c>
      <c r="D598" t="s">
        <v>107</v>
      </c>
      <c r="E598" t="s">
        <v>108</v>
      </c>
      <c r="F598" s="21" t="s">
        <v>164</v>
      </c>
      <c r="G598" s="3">
        <v>3499.0899999999997</v>
      </c>
      <c r="H598" s="22">
        <v>44221</v>
      </c>
      <c r="I598" s="23">
        <v>44234</v>
      </c>
      <c r="J598">
        <f t="shared" si="36"/>
        <v>14</v>
      </c>
      <c r="K598" s="2">
        <f t="shared" si="37"/>
        <v>44227.5</v>
      </c>
      <c r="L598" s="22">
        <v>44239.5</v>
      </c>
      <c r="M598" s="22">
        <v>44277.5</v>
      </c>
      <c r="N598" s="22">
        <v>44274.5</v>
      </c>
      <c r="O598">
        <f t="shared" si="38"/>
        <v>47</v>
      </c>
      <c r="P598" s="3">
        <f t="shared" si="39"/>
        <v>164457.22999999998</v>
      </c>
    </row>
    <row r="599" spans="1:16" x14ac:dyDescent="0.35">
      <c r="A599" t="s">
        <v>253</v>
      </c>
      <c r="B599" s="21" t="s">
        <v>98</v>
      </c>
      <c r="C599" s="22">
        <v>44239</v>
      </c>
      <c r="D599" t="s">
        <v>99</v>
      </c>
      <c r="E599" t="s">
        <v>100</v>
      </c>
      <c r="F599" s="21" t="s">
        <v>164</v>
      </c>
      <c r="G599" s="3">
        <v>12159.629999999992</v>
      </c>
      <c r="H599" s="22">
        <v>44221</v>
      </c>
      <c r="I599" s="23">
        <v>44234</v>
      </c>
      <c r="J599">
        <f t="shared" si="36"/>
        <v>14</v>
      </c>
      <c r="K599" s="2">
        <f t="shared" si="37"/>
        <v>44227.5</v>
      </c>
      <c r="L599" s="22">
        <v>44239.5</v>
      </c>
      <c r="M599" s="22">
        <v>44277.5</v>
      </c>
      <c r="N599" s="22">
        <v>44274.5</v>
      </c>
      <c r="O599">
        <f t="shared" si="38"/>
        <v>47</v>
      </c>
      <c r="P599" s="3">
        <f t="shared" si="39"/>
        <v>571502.60999999964</v>
      </c>
    </row>
    <row r="600" spans="1:16" x14ac:dyDescent="0.35">
      <c r="A600" t="s">
        <v>253</v>
      </c>
      <c r="B600" s="21" t="s">
        <v>98</v>
      </c>
      <c r="C600" s="22">
        <v>44239</v>
      </c>
      <c r="D600" t="s">
        <v>161</v>
      </c>
      <c r="E600" t="s">
        <v>162</v>
      </c>
      <c r="F600" s="21" t="s">
        <v>179</v>
      </c>
      <c r="G600" s="3">
        <v>146.77000000000001</v>
      </c>
      <c r="H600" s="22">
        <v>44221</v>
      </c>
      <c r="I600" s="23">
        <v>44234</v>
      </c>
      <c r="J600">
        <f t="shared" si="36"/>
        <v>14</v>
      </c>
      <c r="K600" s="2">
        <f t="shared" si="37"/>
        <v>44227.5</v>
      </c>
      <c r="L600" s="22">
        <v>44239.5</v>
      </c>
      <c r="M600" s="22">
        <v>44277.5</v>
      </c>
      <c r="N600" s="22">
        <v>44274.5</v>
      </c>
      <c r="O600">
        <f t="shared" si="38"/>
        <v>47</v>
      </c>
      <c r="P600" s="3">
        <f t="shared" si="39"/>
        <v>6898.1900000000005</v>
      </c>
    </row>
    <row r="601" spans="1:16" x14ac:dyDescent="0.35">
      <c r="A601" t="s">
        <v>253</v>
      </c>
      <c r="B601" s="21" t="s">
        <v>98</v>
      </c>
      <c r="C601" s="22">
        <v>44239</v>
      </c>
      <c r="D601" t="s">
        <v>161</v>
      </c>
      <c r="E601" t="s">
        <v>162</v>
      </c>
      <c r="F601" s="21" t="s">
        <v>182</v>
      </c>
      <c r="G601" s="3">
        <v>27.13</v>
      </c>
      <c r="H601" s="22">
        <v>44221</v>
      </c>
      <c r="I601" s="23">
        <v>44234</v>
      </c>
      <c r="J601">
        <f t="shared" si="36"/>
        <v>14</v>
      </c>
      <c r="K601" s="2">
        <f t="shared" si="37"/>
        <v>44227.5</v>
      </c>
      <c r="L601" s="22">
        <v>44239.5</v>
      </c>
      <c r="M601" s="22">
        <v>44277.5</v>
      </c>
      <c r="N601" s="22">
        <v>44274.5</v>
      </c>
      <c r="O601">
        <f t="shared" si="38"/>
        <v>47</v>
      </c>
      <c r="P601" s="3">
        <f t="shared" si="39"/>
        <v>1275.1099999999999</v>
      </c>
    </row>
    <row r="602" spans="1:16" x14ac:dyDescent="0.35">
      <c r="A602" t="s">
        <v>253</v>
      </c>
      <c r="B602" s="21" t="s">
        <v>98</v>
      </c>
      <c r="C602" s="22">
        <v>44239</v>
      </c>
      <c r="D602" t="s">
        <v>161</v>
      </c>
      <c r="E602" t="s">
        <v>162</v>
      </c>
      <c r="F602" s="21" t="s">
        <v>183</v>
      </c>
      <c r="G602" s="3">
        <v>1854.5699999999995</v>
      </c>
      <c r="H602" s="22">
        <v>44221</v>
      </c>
      <c r="I602" s="23">
        <v>44234</v>
      </c>
      <c r="J602">
        <f t="shared" si="36"/>
        <v>14</v>
      </c>
      <c r="K602" s="2">
        <f t="shared" si="37"/>
        <v>44227.5</v>
      </c>
      <c r="L602" s="22">
        <v>44239.5</v>
      </c>
      <c r="M602" s="22">
        <v>44277.5</v>
      </c>
      <c r="N602" s="22">
        <v>44274.5</v>
      </c>
      <c r="O602">
        <f t="shared" si="38"/>
        <v>47</v>
      </c>
      <c r="P602" s="3">
        <f t="shared" si="39"/>
        <v>87164.789999999979</v>
      </c>
    </row>
    <row r="603" spans="1:16" x14ac:dyDescent="0.35">
      <c r="A603" t="s">
        <v>253</v>
      </c>
      <c r="B603" s="21" t="s">
        <v>98</v>
      </c>
      <c r="C603" s="22">
        <v>44239</v>
      </c>
      <c r="D603" t="s">
        <v>161</v>
      </c>
      <c r="E603" t="s">
        <v>162</v>
      </c>
      <c r="F603" s="21" t="s">
        <v>184</v>
      </c>
      <c r="G603" s="3">
        <v>49.16</v>
      </c>
      <c r="H603" s="22">
        <v>44221</v>
      </c>
      <c r="I603" s="23">
        <v>44234</v>
      </c>
      <c r="J603">
        <f t="shared" si="36"/>
        <v>14</v>
      </c>
      <c r="K603" s="2">
        <f t="shared" si="37"/>
        <v>44227.5</v>
      </c>
      <c r="L603" s="22">
        <v>44239.5</v>
      </c>
      <c r="M603" s="22">
        <v>44277.5</v>
      </c>
      <c r="N603" s="22">
        <v>44274.5</v>
      </c>
      <c r="O603">
        <f t="shared" si="38"/>
        <v>47</v>
      </c>
      <c r="P603" s="3">
        <f t="shared" si="39"/>
        <v>2310.52</v>
      </c>
    </row>
    <row r="604" spans="1:16" x14ac:dyDescent="0.35">
      <c r="A604" t="s">
        <v>253</v>
      </c>
      <c r="B604" s="21" t="s">
        <v>98</v>
      </c>
      <c r="C604" s="22">
        <v>44239</v>
      </c>
      <c r="D604" t="s">
        <v>161</v>
      </c>
      <c r="E604" t="s">
        <v>162</v>
      </c>
      <c r="F604" s="21" t="s">
        <v>185</v>
      </c>
      <c r="G604" s="3">
        <v>1098.1000000000001</v>
      </c>
      <c r="H604" s="22">
        <v>44221</v>
      </c>
      <c r="I604" s="23">
        <v>44234</v>
      </c>
      <c r="J604">
        <f t="shared" si="36"/>
        <v>14</v>
      </c>
      <c r="K604" s="2">
        <f t="shared" si="37"/>
        <v>44227.5</v>
      </c>
      <c r="L604" s="22">
        <v>44239.5</v>
      </c>
      <c r="M604" s="22">
        <v>44277.5</v>
      </c>
      <c r="N604" s="22">
        <v>44274.5</v>
      </c>
      <c r="O604">
        <f t="shared" si="38"/>
        <v>47</v>
      </c>
      <c r="P604" s="3">
        <f t="shared" si="39"/>
        <v>51610.700000000004</v>
      </c>
    </row>
    <row r="605" spans="1:16" x14ac:dyDescent="0.35">
      <c r="A605" t="s">
        <v>253</v>
      </c>
      <c r="B605" s="21" t="s">
        <v>98</v>
      </c>
      <c r="C605" s="22">
        <v>44239</v>
      </c>
      <c r="D605" t="s">
        <v>161</v>
      </c>
      <c r="E605" t="s">
        <v>162</v>
      </c>
      <c r="F605" s="21" t="s">
        <v>186</v>
      </c>
      <c r="G605" s="3">
        <v>4.6500000000000004</v>
      </c>
      <c r="H605" s="22">
        <v>44221</v>
      </c>
      <c r="I605" s="23">
        <v>44234</v>
      </c>
      <c r="J605">
        <f t="shared" si="36"/>
        <v>14</v>
      </c>
      <c r="K605" s="2">
        <f t="shared" si="37"/>
        <v>44227.5</v>
      </c>
      <c r="L605" s="22">
        <v>44239.5</v>
      </c>
      <c r="M605" s="22">
        <v>44277.5</v>
      </c>
      <c r="N605" s="22">
        <v>44274.5</v>
      </c>
      <c r="O605">
        <f t="shared" si="38"/>
        <v>47</v>
      </c>
      <c r="P605" s="3">
        <f t="shared" si="39"/>
        <v>218.55</v>
      </c>
    </row>
    <row r="606" spans="1:16" x14ac:dyDescent="0.35">
      <c r="A606" t="s">
        <v>253</v>
      </c>
      <c r="B606" s="21" t="s">
        <v>98</v>
      </c>
      <c r="C606" s="22">
        <v>44239</v>
      </c>
      <c r="D606" t="s">
        <v>161</v>
      </c>
      <c r="E606" t="s">
        <v>162</v>
      </c>
      <c r="F606" s="21" t="s">
        <v>187</v>
      </c>
      <c r="G606" s="3">
        <v>570.91000000000008</v>
      </c>
      <c r="H606" s="22">
        <v>44221</v>
      </c>
      <c r="I606" s="23">
        <v>44234</v>
      </c>
      <c r="J606">
        <f t="shared" si="36"/>
        <v>14</v>
      </c>
      <c r="K606" s="2">
        <f t="shared" si="37"/>
        <v>44227.5</v>
      </c>
      <c r="L606" s="22">
        <v>44239.5</v>
      </c>
      <c r="M606" s="22">
        <v>44277.5</v>
      </c>
      <c r="N606" s="22">
        <v>44274.5</v>
      </c>
      <c r="O606">
        <f t="shared" si="38"/>
        <v>47</v>
      </c>
      <c r="P606" s="3">
        <f t="shared" si="39"/>
        <v>26832.770000000004</v>
      </c>
    </row>
    <row r="607" spans="1:16" x14ac:dyDescent="0.35">
      <c r="A607" t="s">
        <v>253</v>
      </c>
      <c r="B607" s="21" t="s">
        <v>98</v>
      </c>
      <c r="C607" s="22">
        <v>44239</v>
      </c>
      <c r="D607" t="s">
        <v>161</v>
      </c>
      <c r="E607" t="s">
        <v>162</v>
      </c>
      <c r="F607" s="21" t="s">
        <v>188</v>
      </c>
      <c r="G607" s="3">
        <v>188.39999999999998</v>
      </c>
      <c r="H607" s="22">
        <v>44221</v>
      </c>
      <c r="I607" s="23">
        <v>44234</v>
      </c>
      <c r="J607">
        <f t="shared" si="36"/>
        <v>14</v>
      </c>
      <c r="K607" s="2">
        <f t="shared" si="37"/>
        <v>44227.5</v>
      </c>
      <c r="L607" s="22">
        <v>44239.5</v>
      </c>
      <c r="M607" s="22">
        <v>44277.5</v>
      </c>
      <c r="N607" s="22">
        <v>44274.5</v>
      </c>
      <c r="O607">
        <f t="shared" si="38"/>
        <v>47</v>
      </c>
      <c r="P607" s="3">
        <f t="shared" si="39"/>
        <v>8854.7999999999993</v>
      </c>
    </row>
    <row r="608" spans="1:16" x14ac:dyDescent="0.35">
      <c r="A608" t="s">
        <v>253</v>
      </c>
      <c r="B608" s="21" t="s">
        <v>98</v>
      </c>
      <c r="C608" s="22">
        <v>44239</v>
      </c>
      <c r="D608" t="s">
        <v>161</v>
      </c>
      <c r="E608" t="s">
        <v>162</v>
      </c>
      <c r="F608" s="21" t="s">
        <v>198</v>
      </c>
      <c r="G608" s="3">
        <v>25.12</v>
      </c>
      <c r="H608" s="22">
        <v>44221</v>
      </c>
      <c r="I608" s="23">
        <v>44234</v>
      </c>
      <c r="J608">
        <f t="shared" si="36"/>
        <v>14</v>
      </c>
      <c r="K608" s="2">
        <f t="shared" si="37"/>
        <v>44227.5</v>
      </c>
      <c r="L608" s="22">
        <v>44239.5</v>
      </c>
      <c r="M608" s="22">
        <v>44277.5</v>
      </c>
      <c r="N608" s="22">
        <v>44274.5</v>
      </c>
      <c r="O608">
        <f t="shared" si="38"/>
        <v>47</v>
      </c>
      <c r="P608" s="3">
        <f t="shared" si="39"/>
        <v>1180.6400000000001</v>
      </c>
    </row>
    <row r="609" spans="1:16" x14ac:dyDescent="0.35">
      <c r="A609" t="s">
        <v>253</v>
      </c>
      <c r="B609" s="21" t="s">
        <v>98</v>
      </c>
      <c r="C609" s="22">
        <v>44239</v>
      </c>
      <c r="D609" t="s">
        <v>161</v>
      </c>
      <c r="E609" t="s">
        <v>162</v>
      </c>
      <c r="F609" s="21" t="s">
        <v>193</v>
      </c>
      <c r="G609" s="3">
        <v>30.66</v>
      </c>
      <c r="H609" s="22">
        <v>44221</v>
      </c>
      <c r="I609" s="23">
        <v>44234</v>
      </c>
      <c r="J609">
        <f t="shared" si="36"/>
        <v>14</v>
      </c>
      <c r="K609" s="2">
        <f t="shared" si="37"/>
        <v>44227.5</v>
      </c>
      <c r="L609" s="22">
        <v>44239.5</v>
      </c>
      <c r="M609" s="22">
        <v>44277.5</v>
      </c>
      <c r="N609" s="22">
        <v>44274.5</v>
      </c>
      <c r="O609">
        <f t="shared" si="38"/>
        <v>47</v>
      </c>
      <c r="P609" s="3">
        <f t="shared" si="39"/>
        <v>1441.02</v>
      </c>
    </row>
    <row r="610" spans="1:16" x14ac:dyDescent="0.35">
      <c r="A610" t="s">
        <v>253</v>
      </c>
      <c r="B610" s="21" t="s">
        <v>86</v>
      </c>
      <c r="C610" s="22">
        <v>44239</v>
      </c>
      <c r="D610" t="s">
        <v>199</v>
      </c>
      <c r="E610" t="s">
        <v>200</v>
      </c>
      <c r="F610" s="21" t="s">
        <v>89</v>
      </c>
      <c r="G610" s="3">
        <v>0.55000000000000004</v>
      </c>
      <c r="H610" s="22">
        <v>44220</v>
      </c>
      <c r="I610" s="23">
        <v>44233</v>
      </c>
      <c r="J610">
        <f t="shared" si="36"/>
        <v>14</v>
      </c>
      <c r="K610" s="2">
        <f t="shared" si="37"/>
        <v>44226.5</v>
      </c>
      <c r="L610" s="22">
        <v>44239.5</v>
      </c>
      <c r="M610" s="22">
        <v>44316.5</v>
      </c>
      <c r="N610" s="22">
        <v>44315.5</v>
      </c>
      <c r="O610">
        <f t="shared" si="38"/>
        <v>89</v>
      </c>
      <c r="P610" s="3">
        <f t="shared" si="39"/>
        <v>48.95</v>
      </c>
    </row>
    <row r="611" spans="1:16" x14ac:dyDescent="0.35">
      <c r="A611" t="s">
        <v>253</v>
      </c>
      <c r="B611" s="21" t="s">
        <v>86</v>
      </c>
      <c r="C611" s="22">
        <v>44239</v>
      </c>
      <c r="D611" t="s">
        <v>201</v>
      </c>
      <c r="E611" t="s">
        <v>202</v>
      </c>
      <c r="F611" s="21" t="s">
        <v>164</v>
      </c>
      <c r="G611" s="3">
        <v>33.75</v>
      </c>
      <c r="H611" s="22">
        <v>44220</v>
      </c>
      <c r="I611" s="23">
        <v>44233</v>
      </c>
      <c r="J611">
        <f t="shared" si="36"/>
        <v>14</v>
      </c>
      <c r="K611" s="2">
        <f t="shared" si="37"/>
        <v>44226.5</v>
      </c>
      <c r="L611" s="22">
        <v>44239.5</v>
      </c>
      <c r="M611" s="22">
        <v>44316.5</v>
      </c>
      <c r="N611" s="22">
        <v>44315.5</v>
      </c>
      <c r="O611">
        <f t="shared" si="38"/>
        <v>89</v>
      </c>
      <c r="P611" s="3">
        <f t="shared" si="39"/>
        <v>3003.75</v>
      </c>
    </row>
    <row r="612" spans="1:16" x14ac:dyDescent="0.35">
      <c r="A612" t="s">
        <v>253</v>
      </c>
      <c r="B612" s="21" t="s">
        <v>86</v>
      </c>
      <c r="C612" s="22">
        <v>44239</v>
      </c>
      <c r="D612" t="s">
        <v>199</v>
      </c>
      <c r="E612" t="s">
        <v>200</v>
      </c>
      <c r="F612" s="21" t="s">
        <v>89</v>
      </c>
      <c r="G612" s="3">
        <v>100.29999999999997</v>
      </c>
      <c r="H612" s="22">
        <v>44220</v>
      </c>
      <c r="I612" s="23">
        <v>44233</v>
      </c>
      <c r="J612">
        <f t="shared" si="36"/>
        <v>14</v>
      </c>
      <c r="K612" s="2">
        <f t="shared" si="37"/>
        <v>44226.5</v>
      </c>
      <c r="L612" s="22">
        <v>44239.5</v>
      </c>
      <c r="M612" s="22">
        <v>44316.5</v>
      </c>
      <c r="N612" s="22">
        <v>44315.5</v>
      </c>
      <c r="O612">
        <f t="shared" si="38"/>
        <v>89</v>
      </c>
      <c r="P612" s="3">
        <f t="shared" si="39"/>
        <v>8926.6999999999971</v>
      </c>
    </row>
    <row r="613" spans="1:16" x14ac:dyDescent="0.35">
      <c r="A613" t="s">
        <v>253</v>
      </c>
      <c r="B613" s="21" t="s">
        <v>86</v>
      </c>
      <c r="C613" s="22">
        <v>44239</v>
      </c>
      <c r="D613" t="s">
        <v>201</v>
      </c>
      <c r="E613" t="s">
        <v>202</v>
      </c>
      <c r="F613" s="21" t="s">
        <v>164</v>
      </c>
      <c r="G613" s="3">
        <v>3409.6400000000008</v>
      </c>
      <c r="H613" s="22">
        <v>44220</v>
      </c>
      <c r="I613" s="23">
        <v>44233</v>
      </c>
      <c r="J613">
        <f t="shared" si="36"/>
        <v>14</v>
      </c>
      <c r="K613" s="2">
        <f t="shared" si="37"/>
        <v>44226.5</v>
      </c>
      <c r="L613" s="22">
        <v>44239.5</v>
      </c>
      <c r="M613" s="22">
        <v>44316.5</v>
      </c>
      <c r="N613" s="22">
        <v>44315.5</v>
      </c>
      <c r="O613">
        <f t="shared" si="38"/>
        <v>89</v>
      </c>
      <c r="P613" s="3">
        <f t="shared" si="39"/>
        <v>303457.96000000008</v>
      </c>
    </row>
    <row r="614" spans="1:16" x14ac:dyDescent="0.35">
      <c r="A614" t="s">
        <v>253</v>
      </c>
      <c r="B614" s="21" t="s">
        <v>98</v>
      </c>
      <c r="C614" s="22">
        <v>44239</v>
      </c>
      <c r="D614" t="s">
        <v>199</v>
      </c>
      <c r="E614" t="s">
        <v>200</v>
      </c>
      <c r="F614" s="21" t="s">
        <v>89</v>
      </c>
      <c r="G614" s="3">
        <v>0.77</v>
      </c>
      <c r="H614" s="22">
        <v>44221</v>
      </c>
      <c r="I614" s="23">
        <v>44234</v>
      </c>
      <c r="J614">
        <f t="shared" si="36"/>
        <v>14</v>
      </c>
      <c r="K614" s="2">
        <f t="shared" si="37"/>
        <v>44227.5</v>
      </c>
      <c r="L614" s="22">
        <v>44239.5</v>
      </c>
      <c r="M614" s="22">
        <v>44316.5</v>
      </c>
      <c r="N614" s="22">
        <v>44315.5</v>
      </c>
      <c r="O614">
        <f t="shared" si="38"/>
        <v>88</v>
      </c>
      <c r="P614" s="3">
        <f t="shared" si="39"/>
        <v>67.760000000000005</v>
      </c>
    </row>
    <row r="615" spans="1:16" x14ac:dyDescent="0.35">
      <c r="A615" t="s">
        <v>253</v>
      </c>
      <c r="B615" s="21" t="s">
        <v>98</v>
      </c>
      <c r="C615" s="22">
        <v>44239</v>
      </c>
      <c r="D615" t="s">
        <v>201</v>
      </c>
      <c r="E615" t="s">
        <v>202</v>
      </c>
      <c r="F615" s="21" t="s">
        <v>164</v>
      </c>
      <c r="G615" s="3">
        <v>3.2</v>
      </c>
      <c r="H615" s="22">
        <v>44221</v>
      </c>
      <c r="I615" s="23">
        <v>44234</v>
      </c>
      <c r="J615">
        <f t="shared" si="36"/>
        <v>14</v>
      </c>
      <c r="K615" s="2">
        <f t="shared" si="37"/>
        <v>44227.5</v>
      </c>
      <c r="L615" s="22">
        <v>44239.5</v>
      </c>
      <c r="M615" s="22">
        <v>44316.5</v>
      </c>
      <c r="N615" s="22">
        <v>44315.5</v>
      </c>
      <c r="O615">
        <f t="shared" si="38"/>
        <v>88</v>
      </c>
      <c r="P615" s="3">
        <f t="shared" si="39"/>
        <v>281.60000000000002</v>
      </c>
    </row>
    <row r="616" spans="1:16" x14ac:dyDescent="0.35">
      <c r="A616" t="s">
        <v>253</v>
      </c>
      <c r="B616" s="21" t="s">
        <v>98</v>
      </c>
      <c r="C616" s="22">
        <v>44239</v>
      </c>
      <c r="D616" t="s">
        <v>199</v>
      </c>
      <c r="E616" t="s">
        <v>200</v>
      </c>
      <c r="F616" s="21" t="s">
        <v>89</v>
      </c>
      <c r="G616" s="3">
        <v>6.29</v>
      </c>
      <c r="H616" s="22">
        <v>44221</v>
      </c>
      <c r="I616" s="23">
        <v>44234</v>
      </c>
      <c r="J616">
        <f t="shared" si="36"/>
        <v>14</v>
      </c>
      <c r="K616" s="2">
        <f t="shared" si="37"/>
        <v>44227.5</v>
      </c>
      <c r="L616" s="22">
        <v>44239.5</v>
      </c>
      <c r="M616" s="22">
        <v>44316.5</v>
      </c>
      <c r="N616" s="22">
        <v>44315.5</v>
      </c>
      <c r="O616">
        <f t="shared" si="38"/>
        <v>88</v>
      </c>
      <c r="P616" s="3">
        <f t="shared" si="39"/>
        <v>553.52</v>
      </c>
    </row>
    <row r="617" spans="1:16" x14ac:dyDescent="0.35">
      <c r="A617" t="s">
        <v>253</v>
      </c>
      <c r="B617" s="21" t="s">
        <v>98</v>
      </c>
      <c r="C617" s="22">
        <v>44239</v>
      </c>
      <c r="D617" t="s">
        <v>201</v>
      </c>
      <c r="E617" t="s">
        <v>202</v>
      </c>
      <c r="F617" s="21" t="s">
        <v>164</v>
      </c>
      <c r="G617" s="3">
        <v>26.23</v>
      </c>
      <c r="H617" s="22">
        <v>44221</v>
      </c>
      <c r="I617" s="23">
        <v>44234</v>
      </c>
      <c r="J617">
        <f t="shared" si="36"/>
        <v>14</v>
      </c>
      <c r="K617" s="2">
        <f t="shared" si="37"/>
        <v>44227.5</v>
      </c>
      <c r="L617" s="22">
        <v>44239.5</v>
      </c>
      <c r="M617" s="22">
        <v>44316.5</v>
      </c>
      <c r="N617" s="22">
        <v>44315.5</v>
      </c>
      <c r="O617">
        <f t="shared" si="38"/>
        <v>88</v>
      </c>
      <c r="P617" s="3">
        <f t="shared" si="39"/>
        <v>2308.2400000000002</v>
      </c>
    </row>
    <row r="618" spans="1:16" x14ac:dyDescent="0.35">
      <c r="A618" t="s">
        <v>253</v>
      </c>
      <c r="B618" s="21" t="s">
        <v>98</v>
      </c>
      <c r="C618" s="22">
        <v>44239</v>
      </c>
      <c r="D618" t="s">
        <v>201</v>
      </c>
      <c r="E618" t="s">
        <v>202</v>
      </c>
      <c r="F618" s="21" t="s">
        <v>109</v>
      </c>
      <c r="G618" s="3">
        <v>2.52</v>
      </c>
      <c r="H618" s="22">
        <v>44221</v>
      </c>
      <c r="I618" s="23">
        <v>44234</v>
      </c>
      <c r="J618">
        <f t="shared" si="36"/>
        <v>14</v>
      </c>
      <c r="K618" s="2">
        <f t="shared" si="37"/>
        <v>44227.5</v>
      </c>
      <c r="L618" s="22">
        <v>44239.5</v>
      </c>
      <c r="M618" s="22">
        <v>44316.5</v>
      </c>
      <c r="N618" s="22">
        <v>44315.5</v>
      </c>
      <c r="O618">
        <f t="shared" si="38"/>
        <v>88</v>
      </c>
      <c r="P618" s="3">
        <f t="shared" si="39"/>
        <v>221.76</v>
      </c>
    </row>
    <row r="619" spans="1:16" x14ac:dyDescent="0.35">
      <c r="A619" t="s">
        <v>253</v>
      </c>
      <c r="B619" s="21" t="s">
        <v>98</v>
      </c>
      <c r="C619" s="22">
        <v>44239</v>
      </c>
      <c r="D619" t="s">
        <v>201</v>
      </c>
      <c r="E619" t="s">
        <v>202</v>
      </c>
      <c r="F619" s="21" t="s">
        <v>102</v>
      </c>
      <c r="G619" s="3">
        <v>4.38</v>
      </c>
      <c r="H619" s="22">
        <v>44221</v>
      </c>
      <c r="I619" s="23">
        <v>44234</v>
      </c>
      <c r="J619">
        <f t="shared" si="36"/>
        <v>14</v>
      </c>
      <c r="K619" s="2">
        <f t="shared" si="37"/>
        <v>44227.5</v>
      </c>
      <c r="L619" s="22">
        <v>44239.5</v>
      </c>
      <c r="M619" s="22">
        <v>44316.5</v>
      </c>
      <c r="N619" s="22">
        <v>44315.5</v>
      </c>
      <c r="O619">
        <f t="shared" si="38"/>
        <v>88</v>
      </c>
      <c r="P619" s="3">
        <f t="shared" si="39"/>
        <v>385.44</v>
      </c>
    </row>
    <row r="620" spans="1:16" x14ac:dyDescent="0.35">
      <c r="A620" t="s">
        <v>253</v>
      </c>
      <c r="B620" s="21" t="s">
        <v>98</v>
      </c>
      <c r="C620" s="22">
        <v>44239</v>
      </c>
      <c r="D620" t="s">
        <v>110</v>
      </c>
      <c r="E620" t="s">
        <v>111</v>
      </c>
      <c r="F620" s="21" t="s">
        <v>204</v>
      </c>
      <c r="G620" s="3">
        <v>11.73</v>
      </c>
      <c r="H620" s="22">
        <v>44221</v>
      </c>
      <c r="I620" s="23">
        <v>44234</v>
      </c>
      <c r="J620">
        <f t="shared" si="36"/>
        <v>14</v>
      </c>
      <c r="K620" s="2">
        <f t="shared" si="37"/>
        <v>44227.5</v>
      </c>
      <c r="L620" s="22">
        <v>44239.5</v>
      </c>
      <c r="M620" s="22">
        <v>44316.5</v>
      </c>
      <c r="N620" s="22">
        <v>44315.5</v>
      </c>
      <c r="O620">
        <f t="shared" si="38"/>
        <v>88</v>
      </c>
      <c r="P620" s="3">
        <f t="shared" si="39"/>
        <v>1032.24</v>
      </c>
    </row>
    <row r="621" spans="1:16" x14ac:dyDescent="0.35">
      <c r="A621" t="s">
        <v>253</v>
      </c>
      <c r="B621" s="21" t="s">
        <v>98</v>
      </c>
      <c r="C621" s="22">
        <v>44239</v>
      </c>
      <c r="D621" t="s">
        <v>148</v>
      </c>
      <c r="E621" t="s">
        <v>149</v>
      </c>
      <c r="F621" s="21" t="s">
        <v>205</v>
      </c>
      <c r="G621" s="3">
        <v>83.97999999999999</v>
      </c>
      <c r="H621" s="22">
        <v>44221</v>
      </c>
      <c r="I621" s="23">
        <v>44234</v>
      </c>
      <c r="J621">
        <f t="shared" si="36"/>
        <v>14</v>
      </c>
      <c r="K621" s="2">
        <f t="shared" si="37"/>
        <v>44227.5</v>
      </c>
      <c r="L621" s="22">
        <v>44239.5</v>
      </c>
      <c r="M621" s="22">
        <v>44316.5</v>
      </c>
      <c r="N621" s="22">
        <v>44315.5</v>
      </c>
      <c r="O621">
        <f t="shared" si="38"/>
        <v>88</v>
      </c>
      <c r="P621" s="3">
        <f t="shared" si="39"/>
        <v>7390.2399999999989</v>
      </c>
    </row>
    <row r="622" spans="1:16" x14ac:dyDescent="0.35">
      <c r="A622" t="s">
        <v>253</v>
      </c>
      <c r="B622" s="21" t="s">
        <v>98</v>
      </c>
      <c r="C622" s="22">
        <v>44239</v>
      </c>
      <c r="D622" t="s">
        <v>171</v>
      </c>
      <c r="E622" t="s">
        <v>172</v>
      </c>
      <c r="F622" s="21" t="s">
        <v>206</v>
      </c>
      <c r="G622" s="3">
        <v>834.32</v>
      </c>
      <c r="H622" s="22">
        <v>44221</v>
      </c>
      <c r="I622" s="23">
        <v>44234</v>
      </c>
      <c r="J622">
        <f t="shared" si="36"/>
        <v>14</v>
      </c>
      <c r="K622" s="2">
        <f t="shared" si="37"/>
        <v>44227.5</v>
      </c>
      <c r="L622" s="22">
        <v>44239.5</v>
      </c>
      <c r="M622" s="22">
        <v>44316.5</v>
      </c>
      <c r="N622" s="22">
        <v>44315.5</v>
      </c>
      <c r="O622">
        <f t="shared" si="38"/>
        <v>88</v>
      </c>
      <c r="P622" s="3">
        <f t="shared" si="39"/>
        <v>73420.160000000003</v>
      </c>
    </row>
    <row r="623" spans="1:16" x14ac:dyDescent="0.35">
      <c r="A623" t="s">
        <v>253</v>
      </c>
      <c r="B623" s="21" t="s">
        <v>98</v>
      </c>
      <c r="C623" s="22">
        <v>44239</v>
      </c>
      <c r="D623" t="s">
        <v>207</v>
      </c>
      <c r="E623" t="s">
        <v>208</v>
      </c>
      <c r="F623" s="21" t="s">
        <v>209</v>
      </c>
      <c r="G623" s="3">
        <v>155.07999999999996</v>
      </c>
      <c r="H623" s="22">
        <v>44221</v>
      </c>
      <c r="I623" s="23">
        <v>44234</v>
      </c>
      <c r="J623">
        <f t="shared" si="36"/>
        <v>14</v>
      </c>
      <c r="K623" s="2">
        <f t="shared" si="37"/>
        <v>44227.5</v>
      </c>
      <c r="L623" s="22">
        <v>44239.5</v>
      </c>
      <c r="M623" s="22">
        <v>44316.5</v>
      </c>
      <c r="N623" s="22">
        <v>44315.5</v>
      </c>
      <c r="O623">
        <f t="shared" si="38"/>
        <v>88</v>
      </c>
      <c r="P623" s="3">
        <f t="shared" si="39"/>
        <v>13647.039999999995</v>
      </c>
    </row>
    <row r="624" spans="1:16" x14ac:dyDescent="0.35">
      <c r="A624" t="s">
        <v>253</v>
      </c>
      <c r="B624" s="21" t="s">
        <v>98</v>
      </c>
      <c r="C624" s="22">
        <v>44239</v>
      </c>
      <c r="D624" t="s">
        <v>201</v>
      </c>
      <c r="E624" t="s">
        <v>202</v>
      </c>
      <c r="F624" s="21" t="s">
        <v>103</v>
      </c>
      <c r="G624" s="3">
        <v>381.49</v>
      </c>
      <c r="H624" s="22">
        <v>44221</v>
      </c>
      <c r="I624" s="23">
        <v>44234</v>
      </c>
      <c r="J624">
        <f t="shared" si="36"/>
        <v>14</v>
      </c>
      <c r="K624" s="2">
        <f t="shared" si="37"/>
        <v>44227.5</v>
      </c>
      <c r="L624" s="22">
        <v>44239.5</v>
      </c>
      <c r="M624" s="22">
        <v>44316.5</v>
      </c>
      <c r="N624" s="22">
        <v>44315.5</v>
      </c>
      <c r="O624">
        <f t="shared" si="38"/>
        <v>88</v>
      </c>
      <c r="P624" s="3">
        <f t="shared" si="39"/>
        <v>33571.120000000003</v>
      </c>
    </row>
    <row r="625" spans="1:16" x14ac:dyDescent="0.35">
      <c r="A625" t="s">
        <v>253</v>
      </c>
      <c r="B625" s="21" t="s">
        <v>98</v>
      </c>
      <c r="C625" s="22">
        <v>44239</v>
      </c>
      <c r="D625" t="s">
        <v>171</v>
      </c>
      <c r="E625" t="s">
        <v>172</v>
      </c>
      <c r="F625" s="21" t="s">
        <v>210</v>
      </c>
      <c r="G625" s="3">
        <v>152.86000000000001</v>
      </c>
      <c r="H625" s="22">
        <v>44221</v>
      </c>
      <c r="I625" s="23">
        <v>44234</v>
      </c>
      <c r="J625">
        <f t="shared" si="36"/>
        <v>14</v>
      </c>
      <c r="K625" s="2">
        <f t="shared" si="37"/>
        <v>44227.5</v>
      </c>
      <c r="L625" s="22">
        <v>44239.5</v>
      </c>
      <c r="M625" s="22">
        <v>44316.5</v>
      </c>
      <c r="N625" s="22">
        <v>44315.5</v>
      </c>
      <c r="O625">
        <f t="shared" si="38"/>
        <v>88</v>
      </c>
      <c r="P625" s="3">
        <f t="shared" si="39"/>
        <v>13451.68</v>
      </c>
    </row>
    <row r="626" spans="1:16" x14ac:dyDescent="0.35">
      <c r="A626" t="s">
        <v>253</v>
      </c>
      <c r="B626" s="21" t="s">
        <v>98</v>
      </c>
      <c r="C626" s="22">
        <v>44239</v>
      </c>
      <c r="D626" t="s">
        <v>114</v>
      </c>
      <c r="E626" t="s">
        <v>115</v>
      </c>
      <c r="F626" s="21" t="s">
        <v>211</v>
      </c>
      <c r="G626" s="3">
        <v>11.13</v>
      </c>
      <c r="H626" s="22">
        <v>44221</v>
      </c>
      <c r="I626" s="23">
        <v>44234</v>
      </c>
      <c r="J626">
        <f t="shared" si="36"/>
        <v>14</v>
      </c>
      <c r="K626" s="2">
        <f t="shared" si="37"/>
        <v>44227.5</v>
      </c>
      <c r="L626" s="22">
        <v>44239.5</v>
      </c>
      <c r="M626" s="22">
        <v>44316.5</v>
      </c>
      <c r="N626" s="22">
        <v>44315.5</v>
      </c>
      <c r="O626">
        <f t="shared" si="38"/>
        <v>88</v>
      </c>
      <c r="P626" s="3">
        <f t="shared" si="39"/>
        <v>979.44</v>
      </c>
    </row>
    <row r="627" spans="1:16" x14ac:dyDescent="0.35">
      <c r="A627" t="s">
        <v>253</v>
      </c>
      <c r="B627" s="21" t="s">
        <v>98</v>
      </c>
      <c r="C627" s="22">
        <v>44239</v>
      </c>
      <c r="D627" t="s">
        <v>110</v>
      </c>
      <c r="E627" t="s">
        <v>111</v>
      </c>
      <c r="F627" s="21" t="s">
        <v>211</v>
      </c>
      <c r="G627" s="3">
        <v>0.98</v>
      </c>
      <c r="H627" s="22">
        <v>44221</v>
      </c>
      <c r="I627" s="23">
        <v>44234</v>
      </c>
      <c r="J627">
        <f t="shared" si="36"/>
        <v>14</v>
      </c>
      <c r="K627" s="2">
        <f t="shared" si="37"/>
        <v>44227.5</v>
      </c>
      <c r="L627" s="22">
        <v>44239.5</v>
      </c>
      <c r="M627" s="22">
        <v>44316.5</v>
      </c>
      <c r="N627" s="22">
        <v>44315.5</v>
      </c>
      <c r="O627">
        <f t="shared" si="38"/>
        <v>88</v>
      </c>
      <c r="P627" s="3">
        <f t="shared" si="39"/>
        <v>86.24</v>
      </c>
    </row>
    <row r="628" spans="1:16" x14ac:dyDescent="0.35">
      <c r="A628" t="s">
        <v>253</v>
      </c>
      <c r="B628" s="21" t="s">
        <v>98</v>
      </c>
      <c r="C628" s="22">
        <v>44239</v>
      </c>
      <c r="D628" t="s">
        <v>110</v>
      </c>
      <c r="E628" t="s">
        <v>111</v>
      </c>
      <c r="F628" s="21" t="s">
        <v>212</v>
      </c>
      <c r="G628" s="3">
        <v>9.0300000000000011</v>
      </c>
      <c r="H628" s="22">
        <v>44221</v>
      </c>
      <c r="I628" s="23">
        <v>44234</v>
      </c>
      <c r="J628">
        <f t="shared" si="36"/>
        <v>14</v>
      </c>
      <c r="K628" s="2">
        <f t="shared" si="37"/>
        <v>44227.5</v>
      </c>
      <c r="L628" s="22">
        <v>44239.5</v>
      </c>
      <c r="M628" s="22">
        <v>44316.5</v>
      </c>
      <c r="N628" s="22">
        <v>44315.5</v>
      </c>
      <c r="O628">
        <f t="shared" si="38"/>
        <v>88</v>
      </c>
      <c r="P628" s="3">
        <f t="shared" si="39"/>
        <v>794.6400000000001</v>
      </c>
    </row>
    <row r="629" spans="1:16" x14ac:dyDescent="0.35">
      <c r="A629" t="s">
        <v>253</v>
      </c>
      <c r="B629" s="21" t="s">
        <v>98</v>
      </c>
      <c r="C629" s="22">
        <v>44239</v>
      </c>
      <c r="D629" t="s">
        <v>110</v>
      </c>
      <c r="E629" t="s">
        <v>111</v>
      </c>
      <c r="F629" s="21" t="s">
        <v>213</v>
      </c>
      <c r="G629" s="3">
        <v>30.15</v>
      </c>
      <c r="H629" s="22">
        <v>44221</v>
      </c>
      <c r="I629" s="23">
        <v>44234</v>
      </c>
      <c r="J629">
        <f t="shared" si="36"/>
        <v>14</v>
      </c>
      <c r="K629" s="2">
        <f t="shared" si="37"/>
        <v>44227.5</v>
      </c>
      <c r="L629" s="22">
        <v>44239.5</v>
      </c>
      <c r="M629" s="22">
        <v>44316.5</v>
      </c>
      <c r="N629" s="22">
        <v>44315.5</v>
      </c>
      <c r="O629">
        <f t="shared" si="38"/>
        <v>88</v>
      </c>
      <c r="P629" s="3">
        <f t="shared" si="39"/>
        <v>2653.2</v>
      </c>
    </row>
    <row r="630" spans="1:16" x14ac:dyDescent="0.35">
      <c r="A630" t="s">
        <v>253</v>
      </c>
      <c r="B630" s="21" t="s">
        <v>98</v>
      </c>
      <c r="C630" s="22">
        <v>44239</v>
      </c>
      <c r="D630" t="s">
        <v>110</v>
      </c>
      <c r="E630" t="s">
        <v>111</v>
      </c>
      <c r="F630" s="21" t="s">
        <v>214</v>
      </c>
      <c r="G630" s="3">
        <v>4</v>
      </c>
      <c r="H630" s="22">
        <v>44221</v>
      </c>
      <c r="I630" s="23">
        <v>44234</v>
      </c>
      <c r="J630">
        <f t="shared" si="36"/>
        <v>14</v>
      </c>
      <c r="K630" s="2">
        <f t="shared" si="37"/>
        <v>44227.5</v>
      </c>
      <c r="L630" s="22">
        <v>44239.5</v>
      </c>
      <c r="M630" s="22">
        <v>44316.5</v>
      </c>
      <c r="N630" s="22">
        <v>44315.5</v>
      </c>
      <c r="O630">
        <f t="shared" si="38"/>
        <v>88</v>
      </c>
      <c r="P630" s="3">
        <f t="shared" si="39"/>
        <v>352</v>
      </c>
    </row>
    <row r="631" spans="1:16" x14ac:dyDescent="0.35">
      <c r="A631" t="s">
        <v>253</v>
      </c>
      <c r="B631" s="21" t="s">
        <v>98</v>
      </c>
      <c r="C631" s="22">
        <v>44239</v>
      </c>
      <c r="D631" t="s">
        <v>201</v>
      </c>
      <c r="E631" t="s">
        <v>202</v>
      </c>
      <c r="F631" s="21" t="s">
        <v>216</v>
      </c>
      <c r="G631" s="3">
        <v>82.37</v>
      </c>
      <c r="H631" s="22">
        <v>44221</v>
      </c>
      <c r="I631" s="23">
        <v>44234</v>
      </c>
      <c r="J631">
        <f t="shared" si="36"/>
        <v>14</v>
      </c>
      <c r="K631" s="2">
        <f t="shared" si="37"/>
        <v>44227.5</v>
      </c>
      <c r="L631" s="22">
        <v>44239.5</v>
      </c>
      <c r="M631" s="22">
        <v>44316.5</v>
      </c>
      <c r="N631" s="22">
        <v>44315.5</v>
      </c>
      <c r="O631">
        <f t="shared" si="38"/>
        <v>88</v>
      </c>
      <c r="P631" s="3">
        <f t="shared" si="39"/>
        <v>7248.56</v>
      </c>
    </row>
    <row r="632" spans="1:16" x14ac:dyDescent="0.35">
      <c r="A632" t="s">
        <v>253</v>
      </c>
      <c r="B632" s="21" t="s">
        <v>98</v>
      </c>
      <c r="C632" s="22">
        <v>44239</v>
      </c>
      <c r="D632" t="s">
        <v>217</v>
      </c>
      <c r="E632" t="s">
        <v>218</v>
      </c>
      <c r="F632" s="21" t="s">
        <v>219</v>
      </c>
      <c r="G632" s="3">
        <v>40.549999999999997</v>
      </c>
      <c r="H632" s="22">
        <v>44221</v>
      </c>
      <c r="I632" s="23">
        <v>44234</v>
      </c>
      <c r="J632">
        <f t="shared" si="36"/>
        <v>14</v>
      </c>
      <c r="K632" s="2">
        <f t="shared" si="37"/>
        <v>44227.5</v>
      </c>
      <c r="L632" s="22">
        <v>44239.5</v>
      </c>
      <c r="M632" s="22">
        <v>44316.5</v>
      </c>
      <c r="N632" s="22">
        <v>44315.5</v>
      </c>
      <c r="O632">
        <f t="shared" si="38"/>
        <v>88</v>
      </c>
      <c r="P632" s="3">
        <f t="shared" si="39"/>
        <v>3568.3999999999996</v>
      </c>
    </row>
    <row r="633" spans="1:16" x14ac:dyDescent="0.35">
      <c r="A633" t="s">
        <v>253</v>
      </c>
      <c r="B633" s="21" t="s">
        <v>98</v>
      </c>
      <c r="C633" s="22">
        <v>44239</v>
      </c>
      <c r="D633" t="s">
        <v>110</v>
      </c>
      <c r="E633" t="s">
        <v>111</v>
      </c>
      <c r="F633" s="21" t="s">
        <v>220</v>
      </c>
      <c r="G633" s="3">
        <v>0.24</v>
      </c>
      <c r="H633" s="22">
        <v>44221</v>
      </c>
      <c r="I633" s="23">
        <v>44234</v>
      </c>
      <c r="J633">
        <f t="shared" si="36"/>
        <v>14</v>
      </c>
      <c r="K633" s="2">
        <f t="shared" si="37"/>
        <v>44227.5</v>
      </c>
      <c r="L633" s="22">
        <v>44239.5</v>
      </c>
      <c r="M633" s="22">
        <v>44316.5</v>
      </c>
      <c r="N633" s="22">
        <v>44315.5</v>
      </c>
      <c r="O633">
        <f t="shared" si="38"/>
        <v>88</v>
      </c>
      <c r="P633" s="3">
        <f t="shared" si="39"/>
        <v>21.119999999999997</v>
      </c>
    </row>
    <row r="634" spans="1:16" x14ac:dyDescent="0.35">
      <c r="A634" t="s">
        <v>253</v>
      </c>
      <c r="B634" s="21" t="s">
        <v>98</v>
      </c>
      <c r="C634" s="22">
        <v>44239</v>
      </c>
      <c r="D634" t="s">
        <v>110</v>
      </c>
      <c r="E634" t="s">
        <v>111</v>
      </c>
      <c r="F634" s="21" t="s">
        <v>221</v>
      </c>
      <c r="G634" s="3">
        <v>24.18</v>
      </c>
      <c r="H634" s="22">
        <v>44221</v>
      </c>
      <c r="I634" s="23">
        <v>44234</v>
      </c>
      <c r="J634">
        <f t="shared" si="36"/>
        <v>14</v>
      </c>
      <c r="K634" s="2">
        <f t="shared" si="37"/>
        <v>44227.5</v>
      </c>
      <c r="L634" s="22">
        <v>44239.5</v>
      </c>
      <c r="M634" s="22">
        <v>44316.5</v>
      </c>
      <c r="N634" s="22">
        <v>44315.5</v>
      </c>
      <c r="O634">
        <f t="shared" si="38"/>
        <v>88</v>
      </c>
      <c r="P634" s="3">
        <f t="shared" si="39"/>
        <v>2127.84</v>
      </c>
    </row>
    <row r="635" spans="1:16" x14ac:dyDescent="0.35">
      <c r="A635" t="s">
        <v>253</v>
      </c>
      <c r="B635" s="21" t="s">
        <v>98</v>
      </c>
      <c r="C635" s="22">
        <v>44239</v>
      </c>
      <c r="D635" t="s">
        <v>110</v>
      </c>
      <c r="E635" t="s">
        <v>111</v>
      </c>
      <c r="F635" s="21" t="s">
        <v>222</v>
      </c>
      <c r="G635" s="3">
        <v>14.74</v>
      </c>
      <c r="H635" s="22">
        <v>44221</v>
      </c>
      <c r="I635" s="23">
        <v>44234</v>
      </c>
      <c r="J635">
        <f t="shared" si="36"/>
        <v>14</v>
      </c>
      <c r="K635" s="2">
        <f t="shared" si="37"/>
        <v>44227.5</v>
      </c>
      <c r="L635" s="22">
        <v>44239.5</v>
      </c>
      <c r="M635" s="22">
        <v>44316.5</v>
      </c>
      <c r="N635" s="22">
        <v>44315.5</v>
      </c>
      <c r="O635">
        <f t="shared" si="38"/>
        <v>88</v>
      </c>
      <c r="P635" s="3">
        <f t="shared" si="39"/>
        <v>1297.1200000000001</v>
      </c>
    </row>
    <row r="636" spans="1:16" x14ac:dyDescent="0.35">
      <c r="A636" t="s">
        <v>253</v>
      </c>
      <c r="B636" s="21" t="s">
        <v>98</v>
      </c>
      <c r="C636" s="22">
        <v>44239</v>
      </c>
      <c r="D636" t="s">
        <v>199</v>
      </c>
      <c r="E636" t="s">
        <v>200</v>
      </c>
      <c r="F636" s="21" t="s">
        <v>89</v>
      </c>
      <c r="G636" s="3">
        <v>11924.039999999994</v>
      </c>
      <c r="H636" s="22">
        <v>44221</v>
      </c>
      <c r="I636" s="23">
        <v>44234</v>
      </c>
      <c r="J636">
        <f t="shared" si="36"/>
        <v>14</v>
      </c>
      <c r="K636" s="2">
        <f t="shared" si="37"/>
        <v>44227.5</v>
      </c>
      <c r="L636" s="22">
        <v>44239.5</v>
      </c>
      <c r="M636" s="22">
        <v>44316.5</v>
      </c>
      <c r="N636" s="22">
        <v>44315.5</v>
      </c>
      <c r="O636">
        <f t="shared" si="38"/>
        <v>88</v>
      </c>
      <c r="P636" s="3">
        <f t="shared" si="39"/>
        <v>1049315.5199999996</v>
      </c>
    </row>
    <row r="637" spans="1:16" x14ac:dyDescent="0.35">
      <c r="A637" t="s">
        <v>253</v>
      </c>
      <c r="B637" s="21" t="s">
        <v>98</v>
      </c>
      <c r="C637" s="22">
        <v>44239</v>
      </c>
      <c r="D637" t="s">
        <v>110</v>
      </c>
      <c r="E637" t="s">
        <v>111</v>
      </c>
      <c r="F637" s="21" t="s">
        <v>223</v>
      </c>
      <c r="G637" s="3">
        <v>22.06</v>
      </c>
      <c r="H637" s="22">
        <v>44221</v>
      </c>
      <c r="I637" s="23">
        <v>44234</v>
      </c>
      <c r="J637">
        <f t="shared" si="36"/>
        <v>14</v>
      </c>
      <c r="K637" s="2">
        <f t="shared" si="37"/>
        <v>44227.5</v>
      </c>
      <c r="L637" s="22">
        <v>44239.5</v>
      </c>
      <c r="M637" s="22">
        <v>44316.5</v>
      </c>
      <c r="N637" s="22">
        <v>44315.5</v>
      </c>
      <c r="O637">
        <f t="shared" si="38"/>
        <v>88</v>
      </c>
      <c r="P637" s="3">
        <f t="shared" si="39"/>
        <v>1941.28</v>
      </c>
    </row>
    <row r="638" spans="1:16" x14ac:dyDescent="0.35">
      <c r="A638" t="s">
        <v>253</v>
      </c>
      <c r="B638" s="21" t="s">
        <v>98</v>
      </c>
      <c r="C638" s="22">
        <v>44239</v>
      </c>
      <c r="D638" t="s">
        <v>201</v>
      </c>
      <c r="E638" t="s">
        <v>202</v>
      </c>
      <c r="F638" s="21" t="s">
        <v>203</v>
      </c>
      <c r="G638" s="3">
        <v>4432.25</v>
      </c>
      <c r="H638" s="22">
        <v>44221</v>
      </c>
      <c r="I638" s="23">
        <v>44234</v>
      </c>
      <c r="J638">
        <f t="shared" si="36"/>
        <v>14</v>
      </c>
      <c r="K638" s="2">
        <f t="shared" si="37"/>
        <v>44227.5</v>
      </c>
      <c r="L638" s="22">
        <v>44239.5</v>
      </c>
      <c r="M638" s="22">
        <v>44316.5</v>
      </c>
      <c r="N638" s="22">
        <v>44315.5</v>
      </c>
      <c r="O638">
        <f t="shared" si="38"/>
        <v>88</v>
      </c>
      <c r="P638" s="3">
        <f t="shared" si="39"/>
        <v>390038</v>
      </c>
    </row>
    <row r="639" spans="1:16" x14ac:dyDescent="0.35">
      <c r="A639" t="s">
        <v>253</v>
      </c>
      <c r="B639" s="21" t="s">
        <v>98</v>
      </c>
      <c r="C639" s="22">
        <v>44239</v>
      </c>
      <c r="D639" t="s">
        <v>110</v>
      </c>
      <c r="E639" t="s">
        <v>111</v>
      </c>
      <c r="F639" s="21" t="s">
        <v>224</v>
      </c>
      <c r="G639" s="3">
        <v>33.020000000000003</v>
      </c>
      <c r="H639" s="22">
        <v>44221</v>
      </c>
      <c r="I639" s="23">
        <v>44234</v>
      </c>
      <c r="J639">
        <f t="shared" si="36"/>
        <v>14</v>
      </c>
      <c r="K639" s="2">
        <f t="shared" si="37"/>
        <v>44227.5</v>
      </c>
      <c r="L639" s="22">
        <v>44239.5</v>
      </c>
      <c r="M639" s="22">
        <v>44316.5</v>
      </c>
      <c r="N639" s="22">
        <v>44315.5</v>
      </c>
      <c r="O639">
        <f t="shared" si="38"/>
        <v>88</v>
      </c>
      <c r="P639" s="3">
        <f t="shared" si="39"/>
        <v>2905.76</v>
      </c>
    </row>
    <row r="640" spans="1:16" x14ac:dyDescent="0.35">
      <c r="A640" t="s">
        <v>253</v>
      </c>
      <c r="B640" s="21" t="s">
        <v>98</v>
      </c>
      <c r="C640" s="22">
        <v>44239</v>
      </c>
      <c r="D640" t="s">
        <v>110</v>
      </c>
      <c r="E640" t="s">
        <v>111</v>
      </c>
      <c r="F640" s="21" t="s">
        <v>226</v>
      </c>
      <c r="G640" s="3">
        <v>55.059999999999995</v>
      </c>
      <c r="H640" s="22">
        <v>44221</v>
      </c>
      <c r="I640" s="23">
        <v>44234</v>
      </c>
      <c r="J640">
        <f t="shared" si="36"/>
        <v>14</v>
      </c>
      <c r="K640" s="2">
        <f t="shared" si="37"/>
        <v>44227.5</v>
      </c>
      <c r="L640" s="22">
        <v>44239.5</v>
      </c>
      <c r="M640" s="22">
        <v>44316.5</v>
      </c>
      <c r="N640" s="22">
        <v>44315.5</v>
      </c>
      <c r="O640">
        <f t="shared" si="38"/>
        <v>88</v>
      </c>
      <c r="P640" s="3">
        <f t="shared" si="39"/>
        <v>4845.28</v>
      </c>
    </row>
    <row r="641" spans="1:16" x14ac:dyDescent="0.35">
      <c r="A641" t="s">
        <v>253</v>
      </c>
      <c r="B641" s="21" t="s">
        <v>98</v>
      </c>
      <c r="C641" s="22">
        <v>44239</v>
      </c>
      <c r="D641" t="s">
        <v>110</v>
      </c>
      <c r="E641" t="s">
        <v>111</v>
      </c>
      <c r="F641" s="21" t="s">
        <v>227</v>
      </c>
      <c r="G641" s="3">
        <v>29.28</v>
      </c>
      <c r="H641" s="22">
        <v>44221</v>
      </c>
      <c r="I641" s="23">
        <v>44234</v>
      </c>
      <c r="J641">
        <f t="shared" si="36"/>
        <v>14</v>
      </c>
      <c r="K641" s="2">
        <f t="shared" si="37"/>
        <v>44227.5</v>
      </c>
      <c r="L641" s="22">
        <v>44239.5</v>
      </c>
      <c r="M641" s="22">
        <v>44316.5</v>
      </c>
      <c r="N641" s="22">
        <v>44315.5</v>
      </c>
      <c r="O641">
        <f t="shared" si="38"/>
        <v>88</v>
      </c>
      <c r="P641" s="3">
        <f t="shared" si="39"/>
        <v>2576.6400000000003</v>
      </c>
    </row>
    <row r="642" spans="1:16" x14ac:dyDescent="0.35">
      <c r="A642" t="s">
        <v>253</v>
      </c>
      <c r="B642" s="21" t="s">
        <v>98</v>
      </c>
      <c r="C642" s="22">
        <v>44239</v>
      </c>
      <c r="D642" t="s">
        <v>110</v>
      </c>
      <c r="E642" t="s">
        <v>111</v>
      </c>
      <c r="F642" s="21" t="s">
        <v>228</v>
      </c>
      <c r="G642" s="3">
        <v>0.36</v>
      </c>
      <c r="H642" s="22">
        <v>44221</v>
      </c>
      <c r="I642" s="23">
        <v>44234</v>
      </c>
      <c r="J642">
        <f t="shared" si="36"/>
        <v>14</v>
      </c>
      <c r="K642" s="2">
        <f t="shared" si="37"/>
        <v>44227.5</v>
      </c>
      <c r="L642" s="22">
        <v>44239.5</v>
      </c>
      <c r="M642" s="22">
        <v>44316.5</v>
      </c>
      <c r="N642" s="22">
        <v>44315.5</v>
      </c>
      <c r="O642">
        <f t="shared" si="38"/>
        <v>88</v>
      </c>
      <c r="P642" s="3">
        <f t="shared" si="39"/>
        <v>31.68</v>
      </c>
    </row>
    <row r="643" spans="1:16" x14ac:dyDescent="0.35">
      <c r="A643" t="s">
        <v>253</v>
      </c>
      <c r="B643" s="21" t="s">
        <v>98</v>
      </c>
      <c r="C643" s="22">
        <v>44239</v>
      </c>
      <c r="D643" t="s">
        <v>110</v>
      </c>
      <c r="E643" t="s">
        <v>111</v>
      </c>
      <c r="F643" s="21" t="s">
        <v>229</v>
      </c>
      <c r="G643" s="3">
        <v>8.9600000000000009</v>
      </c>
      <c r="H643" s="22">
        <v>44221</v>
      </c>
      <c r="I643" s="23">
        <v>44234</v>
      </c>
      <c r="J643">
        <f t="shared" si="36"/>
        <v>14</v>
      </c>
      <c r="K643" s="2">
        <f t="shared" si="37"/>
        <v>44227.5</v>
      </c>
      <c r="L643" s="22">
        <v>44239.5</v>
      </c>
      <c r="M643" s="22">
        <v>44316.5</v>
      </c>
      <c r="N643" s="22">
        <v>44315.5</v>
      </c>
      <c r="O643">
        <f t="shared" si="38"/>
        <v>88</v>
      </c>
      <c r="P643" s="3">
        <f t="shared" si="39"/>
        <v>788.48</v>
      </c>
    </row>
    <row r="644" spans="1:16" x14ac:dyDescent="0.35">
      <c r="A644" t="s">
        <v>253</v>
      </c>
      <c r="B644" s="21" t="s">
        <v>98</v>
      </c>
      <c r="C644" s="22">
        <v>44239</v>
      </c>
      <c r="D644" t="s">
        <v>110</v>
      </c>
      <c r="E644" t="s">
        <v>111</v>
      </c>
      <c r="F644" s="21" t="s">
        <v>230</v>
      </c>
      <c r="G644" s="3">
        <v>0.01</v>
      </c>
      <c r="H644" s="22">
        <v>44221</v>
      </c>
      <c r="I644" s="23">
        <v>44234</v>
      </c>
      <c r="J644">
        <f t="shared" si="36"/>
        <v>14</v>
      </c>
      <c r="K644" s="2">
        <f t="shared" si="37"/>
        <v>44227.5</v>
      </c>
      <c r="L644" s="22">
        <v>44239.5</v>
      </c>
      <c r="M644" s="22">
        <v>44316.5</v>
      </c>
      <c r="N644" s="22">
        <v>44315.5</v>
      </c>
      <c r="O644">
        <f t="shared" si="38"/>
        <v>88</v>
      </c>
      <c r="P644" s="3">
        <f t="shared" si="39"/>
        <v>0.88</v>
      </c>
    </row>
    <row r="645" spans="1:16" x14ac:dyDescent="0.35">
      <c r="A645" t="s">
        <v>253</v>
      </c>
      <c r="B645" s="21" t="s">
        <v>98</v>
      </c>
      <c r="C645" s="22">
        <v>44239</v>
      </c>
      <c r="D645" t="s">
        <v>201</v>
      </c>
      <c r="E645" t="s">
        <v>202</v>
      </c>
      <c r="F645" s="21" t="s">
        <v>164</v>
      </c>
      <c r="G645" s="3">
        <v>9801.8599999999988</v>
      </c>
      <c r="H645" s="22">
        <v>44221</v>
      </c>
      <c r="I645" s="23">
        <v>44234</v>
      </c>
      <c r="J645">
        <f t="shared" si="36"/>
        <v>14</v>
      </c>
      <c r="K645" s="2">
        <f t="shared" si="37"/>
        <v>44227.5</v>
      </c>
      <c r="L645" s="22">
        <v>44239.5</v>
      </c>
      <c r="M645" s="22">
        <v>44316.5</v>
      </c>
      <c r="N645" s="22">
        <v>44315.5</v>
      </c>
      <c r="O645">
        <f t="shared" si="38"/>
        <v>88</v>
      </c>
      <c r="P645" s="3">
        <f t="shared" si="39"/>
        <v>862563.67999999993</v>
      </c>
    </row>
    <row r="646" spans="1:16" x14ac:dyDescent="0.35">
      <c r="A646" t="s">
        <v>253</v>
      </c>
      <c r="B646" s="21" t="s">
        <v>98</v>
      </c>
      <c r="C646" s="22">
        <v>44239</v>
      </c>
      <c r="D646" t="s">
        <v>171</v>
      </c>
      <c r="E646" t="s">
        <v>172</v>
      </c>
      <c r="F646" s="21" t="s">
        <v>231</v>
      </c>
      <c r="G646" s="3">
        <v>277</v>
      </c>
      <c r="H646" s="22">
        <v>44221</v>
      </c>
      <c r="I646" s="23">
        <v>44234</v>
      </c>
      <c r="J646">
        <f t="shared" si="36"/>
        <v>14</v>
      </c>
      <c r="K646" s="2">
        <f t="shared" si="37"/>
        <v>44227.5</v>
      </c>
      <c r="L646" s="22">
        <v>44239.5</v>
      </c>
      <c r="M646" s="22">
        <v>44316.5</v>
      </c>
      <c r="N646" s="22">
        <v>44315.5</v>
      </c>
      <c r="O646">
        <f t="shared" si="38"/>
        <v>88</v>
      </c>
      <c r="P646" s="3">
        <f t="shared" si="39"/>
        <v>24376</v>
      </c>
    </row>
    <row r="647" spans="1:16" x14ac:dyDescent="0.35">
      <c r="A647" t="s">
        <v>253</v>
      </c>
      <c r="B647" s="21" t="s">
        <v>98</v>
      </c>
      <c r="C647" s="22">
        <v>44239</v>
      </c>
      <c r="D647" t="s">
        <v>201</v>
      </c>
      <c r="E647" t="s">
        <v>202</v>
      </c>
      <c r="F647" s="21" t="s">
        <v>142</v>
      </c>
      <c r="G647" s="3">
        <v>967.12000000000012</v>
      </c>
      <c r="H647" s="22">
        <v>44221</v>
      </c>
      <c r="I647" s="23">
        <v>44234</v>
      </c>
      <c r="J647">
        <f t="shared" si="36"/>
        <v>14</v>
      </c>
      <c r="K647" s="2">
        <f t="shared" si="37"/>
        <v>44227.5</v>
      </c>
      <c r="L647" s="22">
        <v>44239.5</v>
      </c>
      <c r="M647" s="22">
        <v>44316.5</v>
      </c>
      <c r="N647" s="22">
        <v>44315.5</v>
      </c>
      <c r="O647">
        <f t="shared" si="38"/>
        <v>88</v>
      </c>
      <c r="P647" s="3">
        <f t="shared" si="39"/>
        <v>85106.560000000012</v>
      </c>
    </row>
    <row r="648" spans="1:16" x14ac:dyDescent="0.35">
      <c r="A648" t="s">
        <v>253</v>
      </c>
      <c r="B648" s="21" t="s">
        <v>98</v>
      </c>
      <c r="C648" s="22">
        <v>44239</v>
      </c>
      <c r="D648" t="s">
        <v>110</v>
      </c>
      <c r="E648" t="s">
        <v>111</v>
      </c>
      <c r="F648" s="21" t="s">
        <v>232</v>
      </c>
      <c r="G648" s="3">
        <v>44.33</v>
      </c>
      <c r="H648" s="22">
        <v>44221</v>
      </c>
      <c r="I648" s="23">
        <v>44234</v>
      </c>
      <c r="J648">
        <f t="shared" si="36"/>
        <v>14</v>
      </c>
      <c r="K648" s="2">
        <f t="shared" si="37"/>
        <v>44227.5</v>
      </c>
      <c r="L648" s="22">
        <v>44239.5</v>
      </c>
      <c r="M648" s="22">
        <v>44316.5</v>
      </c>
      <c r="N648" s="22">
        <v>44315.5</v>
      </c>
      <c r="O648">
        <f t="shared" si="38"/>
        <v>88</v>
      </c>
      <c r="P648" s="3">
        <f t="shared" si="39"/>
        <v>3901.04</v>
      </c>
    </row>
    <row r="649" spans="1:16" x14ac:dyDescent="0.35">
      <c r="A649" t="s">
        <v>253</v>
      </c>
      <c r="B649" s="21" t="s">
        <v>98</v>
      </c>
      <c r="C649" s="22">
        <v>44239</v>
      </c>
      <c r="D649" t="s">
        <v>114</v>
      </c>
      <c r="E649" t="s">
        <v>115</v>
      </c>
      <c r="F649" s="21" t="s">
        <v>234</v>
      </c>
      <c r="G649" s="3">
        <v>55.69</v>
      </c>
      <c r="H649" s="22">
        <v>44221</v>
      </c>
      <c r="I649" s="23">
        <v>44234</v>
      </c>
      <c r="J649">
        <f t="shared" si="36"/>
        <v>14</v>
      </c>
      <c r="K649" s="2">
        <f t="shared" si="37"/>
        <v>44227.5</v>
      </c>
      <c r="L649" s="22">
        <v>44239.5</v>
      </c>
      <c r="M649" s="22">
        <v>44316.5</v>
      </c>
      <c r="N649" s="22">
        <v>44315.5</v>
      </c>
      <c r="O649">
        <f t="shared" si="38"/>
        <v>88</v>
      </c>
      <c r="P649" s="3">
        <f t="shared" si="39"/>
        <v>4900.7199999999993</v>
      </c>
    </row>
    <row r="650" spans="1:16" x14ac:dyDescent="0.35">
      <c r="A650" t="s">
        <v>253</v>
      </c>
      <c r="B650" s="21" t="s">
        <v>98</v>
      </c>
      <c r="C650" s="22">
        <v>44239</v>
      </c>
      <c r="D650" t="s">
        <v>110</v>
      </c>
      <c r="E650" t="s">
        <v>111</v>
      </c>
      <c r="F650" s="21" t="s">
        <v>234</v>
      </c>
      <c r="G650" s="3">
        <v>7.5799999999999992</v>
      </c>
      <c r="H650" s="22">
        <v>44221</v>
      </c>
      <c r="I650" s="23">
        <v>44234</v>
      </c>
      <c r="J650">
        <f t="shared" si="36"/>
        <v>14</v>
      </c>
      <c r="K650" s="2">
        <f t="shared" si="37"/>
        <v>44227.5</v>
      </c>
      <c r="L650" s="22">
        <v>44239.5</v>
      </c>
      <c r="M650" s="22">
        <v>44316.5</v>
      </c>
      <c r="N650" s="22">
        <v>44315.5</v>
      </c>
      <c r="O650">
        <f t="shared" si="38"/>
        <v>88</v>
      </c>
      <c r="P650" s="3">
        <f t="shared" si="39"/>
        <v>667.04</v>
      </c>
    </row>
    <row r="651" spans="1:16" x14ac:dyDescent="0.35">
      <c r="A651" t="s">
        <v>253</v>
      </c>
      <c r="B651" s="21" t="s">
        <v>98</v>
      </c>
      <c r="C651" s="22">
        <v>44239</v>
      </c>
      <c r="D651" t="s">
        <v>110</v>
      </c>
      <c r="E651" t="s">
        <v>111</v>
      </c>
      <c r="F651" s="21" t="s">
        <v>236</v>
      </c>
      <c r="G651" s="3">
        <v>123.33000000000003</v>
      </c>
      <c r="H651" s="22">
        <v>44221</v>
      </c>
      <c r="I651" s="23">
        <v>44234</v>
      </c>
      <c r="J651">
        <f t="shared" ref="J651:J714" si="40">I651-H651+1</f>
        <v>14</v>
      </c>
      <c r="K651" s="2">
        <f t="shared" ref="K651:K714" si="41">(H651+I651)/2</f>
        <v>44227.5</v>
      </c>
      <c r="L651" s="22">
        <v>44239.5</v>
      </c>
      <c r="M651" s="22">
        <v>44316.5</v>
      </c>
      <c r="N651" s="22">
        <v>44315.5</v>
      </c>
      <c r="O651">
        <f t="shared" ref="O651:O714" si="42">N651-K651</f>
        <v>88</v>
      </c>
      <c r="P651" s="3">
        <f t="shared" ref="P651:P714" si="43">O651*G651</f>
        <v>10853.040000000003</v>
      </c>
    </row>
    <row r="652" spans="1:16" x14ac:dyDescent="0.35">
      <c r="A652" t="s">
        <v>253</v>
      </c>
      <c r="B652" s="21" t="s">
        <v>98</v>
      </c>
      <c r="C652" s="22">
        <v>44239</v>
      </c>
      <c r="D652" t="s">
        <v>201</v>
      </c>
      <c r="E652" t="s">
        <v>202</v>
      </c>
      <c r="F652" s="21" t="s">
        <v>109</v>
      </c>
      <c r="G652" s="3">
        <v>956.80000000000075</v>
      </c>
      <c r="H652" s="22">
        <v>44221</v>
      </c>
      <c r="I652" s="23">
        <v>44234</v>
      </c>
      <c r="J652">
        <f t="shared" si="40"/>
        <v>14</v>
      </c>
      <c r="K652" s="2">
        <f t="shared" si="41"/>
        <v>44227.5</v>
      </c>
      <c r="L652" s="22">
        <v>44239.5</v>
      </c>
      <c r="M652" s="22">
        <v>44316.5</v>
      </c>
      <c r="N652" s="22">
        <v>44315.5</v>
      </c>
      <c r="O652">
        <f t="shared" si="42"/>
        <v>88</v>
      </c>
      <c r="P652" s="3">
        <f t="shared" si="43"/>
        <v>84198.400000000067</v>
      </c>
    </row>
    <row r="653" spans="1:16" x14ac:dyDescent="0.35">
      <c r="A653" t="s">
        <v>253</v>
      </c>
      <c r="B653" s="21" t="s">
        <v>98</v>
      </c>
      <c r="C653" s="22">
        <v>44239</v>
      </c>
      <c r="D653" t="s">
        <v>201</v>
      </c>
      <c r="E653" t="s">
        <v>202</v>
      </c>
      <c r="F653" s="21" t="s">
        <v>101</v>
      </c>
      <c r="G653" s="3">
        <v>8880.14</v>
      </c>
      <c r="H653" s="22">
        <v>44221</v>
      </c>
      <c r="I653" s="23">
        <v>44234</v>
      </c>
      <c r="J653">
        <f t="shared" si="40"/>
        <v>14</v>
      </c>
      <c r="K653" s="2">
        <f t="shared" si="41"/>
        <v>44227.5</v>
      </c>
      <c r="L653" s="22">
        <v>44239.5</v>
      </c>
      <c r="M653" s="22">
        <v>44316.5</v>
      </c>
      <c r="N653" s="22">
        <v>44315.5</v>
      </c>
      <c r="O653">
        <f t="shared" si="42"/>
        <v>88</v>
      </c>
      <c r="P653" s="3">
        <f t="shared" si="43"/>
        <v>781452.32</v>
      </c>
    </row>
    <row r="654" spans="1:16" x14ac:dyDescent="0.35">
      <c r="A654" t="s">
        <v>253</v>
      </c>
      <c r="B654" s="21" t="s">
        <v>98</v>
      </c>
      <c r="C654" s="22">
        <v>44239</v>
      </c>
      <c r="D654" t="s">
        <v>110</v>
      </c>
      <c r="E654" t="s">
        <v>111</v>
      </c>
      <c r="F654" s="21" t="s">
        <v>238</v>
      </c>
      <c r="G654" s="3">
        <v>14.15</v>
      </c>
      <c r="H654" s="22">
        <v>44221</v>
      </c>
      <c r="I654" s="23">
        <v>44234</v>
      </c>
      <c r="J654">
        <f t="shared" si="40"/>
        <v>14</v>
      </c>
      <c r="K654" s="2">
        <f t="shared" si="41"/>
        <v>44227.5</v>
      </c>
      <c r="L654" s="22">
        <v>44239.5</v>
      </c>
      <c r="M654" s="22">
        <v>44316.5</v>
      </c>
      <c r="N654" s="22">
        <v>44315.5</v>
      </c>
      <c r="O654">
        <f t="shared" si="42"/>
        <v>88</v>
      </c>
      <c r="P654" s="3">
        <f t="shared" si="43"/>
        <v>1245.2</v>
      </c>
    </row>
    <row r="655" spans="1:16" x14ac:dyDescent="0.35">
      <c r="A655" t="s">
        <v>253</v>
      </c>
      <c r="B655" s="21" t="s">
        <v>98</v>
      </c>
      <c r="C655" s="22">
        <v>44239</v>
      </c>
      <c r="D655" t="s">
        <v>201</v>
      </c>
      <c r="E655" t="s">
        <v>202</v>
      </c>
      <c r="F655" s="21" t="s">
        <v>102</v>
      </c>
      <c r="G655" s="3">
        <v>1284.0400000000004</v>
      </c>
      <c r="H655" s="22">
        <v>44221</v>
      </c>
      <c r="I655" s="23">
        <v>44234</v>
      </c>
      <c r="J655">
        <f t="shared" si="40"/>
        <v>14</v>
      </c>
      <c r="K655" s="2">
        <f t="shared" si="41"/>
        <v>44227.5</v>
      </c>
      <c r="L655" s="22">
        <v>44239.5</v>
      </c>
      <c r="M655" s="22">
        <v>44316.5</v>
      </c>
      <c r="N655" s="22">
        <v>44315.5</v>
      </c>
      <c r="O655">
        <f t="shared" si="42"/>
        <v>88</v>
      </c>
      <c r="P655" s="3">
        <f t="shared" si="43"/>
        <v>112995.52000000003</v>
      </c>
    </row>
    <row r="656" spans="1:16" x14ac:dyDescent="0.35">
      <c r="A656" t="s">
        <v>253</v>
      </c>
      <c r="B656" s="21" t="s">
        <v>98</v>
      </c>
      <c r="C656" s="22">
        <v>44239</v>
      </c>
      <c r="D656" t="s">
        <v>114</v>
      </c>
      <c r="E656" t="s">
        <v>115</v>
      </c>
      <c r="F656" s="21" t="s">
        <v>239</v>
      </c>
      <c r="G656" s="3">
        <v>18.87</v>
      </c>
      <c r="H656" s="22">
        <v>44221</v>
      </c>
      <c r="I656" s="23">
        <v>44234</v>
      </c>
      <c r="J656">
        <f t="shared" si="40"/>
        <v>14</v>
      </c>
      <c r="K656" s="2">
        <f t="shared" si="41"/>
        <v>44227.5</v>
      </c>
      <c r="L656" s="22">
        <v>44239.5</v>
      </c>
      <c r="M656" s="22">
        <v>44316.5</v>
      </c>
      <c r="N656" s="22">
        <v>44315.5</v>
      </c>
      <c r="O656">
        <f t="shared" si="42"/>
        <v>88</v>
      </c>
      <c r="P656" s="3">
        <f t="shared" si="43"/>
        <v>1660.5600000000002</v>
      </c>
    </row>
    <row r="657" spans="1:16" x14ac:dyDescent="0.35">
      <c r="A657" t="s">
        <v>253</v>
      </c>
      <c r="B657" s="21" t="s">
        <v>98</v>
      </c>
      <c r="C657" s="22">
        <v>44239</v>
      </c>
      <c r="D657" t="s">
        <v>110</v>
      </c>
      <c r="E657" t="s">
        <v>111</v>
      </c>
      <c r="F657" s="21" t="s">
        <v>240</v>
      </c>
      <c r="G657" s="3">
        <v>0.6</v>
      </c>
      <c r="H657" s="22">
        <v>44221</v>
      </c>
      <c r="I657" s="23">
        <v>44234</v>
      </c>
      <c r="J657">
        <f t="shared" si="40"/>
        <v>14</v>
      </c>
      <c r="K657" s="2">
        <f t="shared" si="41"/>
        <v>44227.5</v>
      </c>
      <c r="L657" s="22">
        <v>44239.5</v>
      </c>
      <c r="M657" s="22">
        <v>44316.5</v>
      </c>
      <c r="N657" s="22">
        <v>44315.5</v>
      </c>
      <c r="O657">
        <f t="shared" si="42"/>
        <v>88</v>
      </c>
      <c r="P657" s="3">
        <f t="shared" si="43"/>
        <v>52.8</v>
      </c>
    </row>
    <row r="658" spans="1:16" x14ac:dyDescent="0.35">
      <c r="A658" t="s">
        <v>253</v>
      </c>
      <c r="B658" s="21" t="s">
        <v>98</v>
      </c>
      <c r="C658" s="22">
        <v>44239</v>
      </c>
      <c r="D658" t="s">
        <v>110</v>
      </c>
      <c r="E658" t="s">
        <v>111</v>
      </c>
      <c r="F658" s="21" t="s">
        <v>252</v>
      </c>
      <c r="G658" s="3">
        <v>44.88</v>
      </c>
      <c r="H658" s="22">
        <v>44221</v>
      </c>
      <c r="I658" s="23">
        <v>44234</v>
      </c>
      <c r="J658">
        <f t="shared" si="40"/>
        <v>14</v>
      </c>
      <c r="K658" s="2">
        <f t="shared" si="41"/>
        <v>44227.5</v>
      </c>
      <c r="L658" s="22">
        <v>44239.5</v>
      </c>
      <c r="M658" s="22">
        <v>44316.5</v>
      </c>
      <c r="N658" s="22">
        <v>44315.5</v>
      </c>
      <c r="O658">
        <f t="shared" si="42"/>
        <v>88</v>
      </c>
      <c r="P658" s="3">
        <f t="shared" si="43"/>
        <v>3949.44</v>
      </c>
    </row>
    <row r="659" spans="1:16" x14ac:dyDescent="0.35">
      <c r="A659" t="s">
        <v>253</v>
      </c>
      <c r="B659" s="21" t="s">
        <v>98</v>
      </c>
      <c r="C659" s="22">
        <v>44239</v>
      </c>
      <c r="D659" t="s">
        <v>201</v>
      </c>
      <c r="E659" t="s">
        <v>202</v>
      </c>
      <c r="F659" s="21" t="s">
        <v>241</v>
      </c>
      <c r="G659" s="3">
        <v>12.209999999999999</v>
      </c>
      <c r="H659" s="22">
        <v>44221</v>
      </c>
      <c r="I659" s="23">
        <v>44234</v>
      </c>
      <c r="J659">
        <f t="shared" si="40"/>
        <v>14</v>
      </c>
      <c r="K659" s="2">
        <f t="shared" si="41"/>
        <v>44227.5</v>
      </c>
      <c r="L659" s="22">
        <v>44239.5</v>
      </c>
      <c r="M659" s="22">
        <v>44316.5</v>
      </c>
      <c r="N659" s="22">
        <v>44315.5</v>
      </c>
      <c r="O659">
        <f t="shared" si="42"/>
        <v>88</v>
      </c>
      <c r="P659" s="3">
        <f t="shared" si="43"/>
        <v>1074.48</v>
      </c>
    </row>
    <row r="660" spans="1:16" x14ac:dyDescent="0.35">
      <c r="A660" t="s">
        <v>253</v>
      </c>
      <c r="B660" s="21" t="s">
        <v>98</v>
      </c>
      <c r="C660" s="22">
        <v>44239</v>
      </c>
      <c r="D660" t="s">
        <v>110</v>
      </c>
      <c r="E660" t="s">
        <v>111</v>
      </c>
      <c r="F660" s="21" t="s">
        <v>243</v>
      </c>
      <c r="G660" s="3">
        <v>56.32</v>
      </c>
      <c r="H660" s="22">
        <v>44221</v>
      </c>
      <c r="I660" s="23">
        <v>44234</v>
      </c>
      <c r="J660">
        <f t="shared" si="40"/>
        <v>14</v>
      </c>
      <c r="K660" s="2">
        <f t="shared" si="41"/>
        <v>44227.5</v>
      </c>
      <c r="L660" s="22">
        <v>44239.5</v>
      </c>
      <c r="M660" s="22">
        <v>44316.5</v>
      </c>
      <c r="N660" s="22">
        <v>44315.5</v>
      </c>
      <c r="O660">
        <f t="shared" si="42"/>
        <v>88</v>
      </c>
      <c r="P660" s="3">
        <f t="shared" si="43"/>
        <v>4956.16</v>
      </c>
    </row>
    <row r="661" spans="1:16" x14ac:dyDescent="0.35">
      <c r="A661" t="s">
        <v>258</v>
      </c>
      <c r="B661" s="21" t="s">
        <v>86</v>
      </c>
      <c r="C661" s="22">
        <v>44253</v>
      </c>
      <c r="D661" t="s">
        <v>87</v>
      </c>
      <c r="E661" t="s">
        <v>88</v>
      </c>
      <c r="F661" s="21" t="s">
        <v>89</v>
      </c>
      <c r="G661" s="3">
        <v>36925.380000000012</v>
      </c>
      <c r="H661" s="22">
        <v>44234</v>
      </c>
      <c r="I661" s="23">
        <v>44247</v>
      </c>
      <c r="J661">
        <f t="shared" si="40"/>
        <v>14</v>
      </c>
      <c r="K661" s="2">
        <f t="shared" si="41"/>
        <v>44240.5</v>
      </c>
      <c r="L661" s="22">
        <v>44253.5</v>
      </c>
      <c r="M661" s="22">
        <v>44256.5</v>
      </c>
      <c r="N661" s="22">
        <v>44253.5</v>
      </c>
      <c r="O661">
        <f t="shared" si="42"/>
        <v>13</v>
      </c>
      <c r="P661" s="3">
        <f t="shared" si="43"/>
        <v>480029.94000000018</v>
      </c>
    </row>
    <row r="662" spans="1:16" x14ac:dyDescent="0.35">
      <c r="A662" t="s">
        <v>258</v>
      </c>
      <c r="B662" s="21" t="s">
        <v>86</v>
      </c>
      <c r="C662" s="22">
        <v>44253</v>
      </c>
      <c r="D662" t="s">
        <v>90</v>
      </c>
      <c r="E662" t="s">
        <v>91</v>
      </c>
      <c r="F662" s="21" t="s">
        <v>89</v>
      </c>
      <c r="G662" s="3">
        <v>5050.8299999999972</v>
      </c>
      <c r="H662" s="22">
        <v>44234</v>
      </c>
      <c r="I662" s="23">
        <v>44247</v>
      </c>
      <c r="J662">
        <f t="shared" si="40"/>
        <v>14</v>
      </c>
      <c r="K662" s="2">
        <f t="shared" si="41"/>
        <v>44240.5</v>
      </c>
      <c r="L662" s="22">
        <v>44253.5</v>
      </c>
      <c r="M662" s="22">
        <v>44256.5</v>
      </c>
      <c r="N662" s="22">
        <v>44253.5</v>
      </c>
      <c r="O662">
        <f t="shared" si="42"/>
        <v>13</v>
      </c>
      <c r="P662" s="3">
        <f t="shared" si="43"/>
        <v>65660.789999999964</v>
      </c>
    </row>
    <row r="663" spans="1:16" x14ac:dyDescent="0.35">
      <c r="A663" t="s">
        <v>258</v>
      </c>
      <c r="B663" s="21" t="s">
        <v>86</v>
      </c>
      <c r="C663" s="22">
        <v>44253</v>
      </c>
      <c r="D663" t="s">
        <v>92</v>
      </c>
      <c r="E663" t="s">
        <v>93</v>
      </c>
      <c r="F663" s="21" t="s">
        <v>89</v>
      </c>
      <c r="G663" s="3">
        <v>5050.8299999999972</v>
      </c>
      <c r="H663" s="22">
        <v>44234</v>
      </c>
      <c r="I663" s="23">
        <v>44247</v>
      </c>
      <c r="J663">
        <f t="shared" si="40"/>
        <v>14</v>
      </c>
      <c r="K663" s="2">
        <f t="shared" si="41"/>
        <v>44240.5</v>
      </c>
      <c r="L663" s="22">
        <v>44253.5</v>
      </c>
      <c r="M663" s="22">
        <v>44256.5</v>
      </c>
      <c r="N663" s="22">
        <v>44253.5</v>
      </c>
      <c r="O663">
        <f t="shared" si="42"/>
        <v>13</v>
      </c>
      <c r="P663" s="3">
        <f t="shared" si="43"/>
        <v>65660.789999999964</v>
      </c>
    </row>
    <row r="664" spans="1:16" x14ac:dyDescent="0.35">
      <c r="A664" t="s">
        <v>258</v>
      </c>
      <c r="B664" s="21" t="s">
        <v>86</v>
      </c>
      <c r="C664" s="22">
        <v>44253</v>
      </c>
      <c r="D664" t="s">
        <v>94</v>
      </c>
      <c r="E664" t="s">
        <v>95</v>
      </c>
      <c r="F664" s="21" t="s">
        <v>89</v>
      </c>
      <c r="G664" s="3">
        <v>21596.440000000006</v>
      </c>
      <c r="H664" s="22">
        <v>44234</v>
      </c>
      <c r="I664" s="23">
        <v>44247</v>
      </c>
      <c r="J664">
        <f t="shared" si="40"/>
        <v>14</v>
      </c>
      <c r="K664" s="2">
        <f t="shared" si="41"/>
        <v>44240.5</v>
      </c>
      <c r="L664" s="22">
        <v>44253.5</v>
      </c>
      <c r="M664" s="22">
        <v>44256.5</v>
      </c>
      <c r="N664" s="22">
        <v>44253.5</v>
      </c>
      <c r="O664">
        <f t="shared" si="42"/>
        <v>13</v>
      </c>
      <c r="P664" s="3">
        <f t="shared" si="43"/>
        <v>280753.72000000009</v>
      </c>
    </row>
    <row r="665" spans="1:16" x14ac:dyDescent="0.35">
      <c r="A665" t="s">
        <v>258</v>
      </c>
      <c r="B665" s="21" t="s">
        <v>86</v>
      </c>
      <c r="C665" s="22">
        <v>44253</v>
      </c>
      <c r="D665" t="s">
        <v>96</v>
      </c>
      <c r="E665" t="s">
        <v>97</v>
      </c>
      <c r="F665" s="21" t="s">
        <v>89</v>
      </c>
      <c r="G665" s="3">
        <v>21596.440000000006</v>
      </c>
      <c r="H665" s="22">
        <v>44234</v>
      </c>
      <c r="I665" s="23">
        <v>44247</v>
      </c>
      <c r="J665">
        <f t="shared" si="40"/>
        <v>14</v>
      </c>
      <c r="K665" s="2">
        <f t="shared" si="41"/>
        <v>44240.5</v>
      </c>
      <c r="L665" s="22">
        <v>44253.5</v>
      </c>
      <c r="M665" s="22">
        <v>44256.5</v>
      </c>
      <c r="N665" s="22">
        <v>44253.5</v>
      </c>
      <c r="O665">
        <f t="shared" si="42"/>
        <v>13</v>
      </c>
      <c r="P665" s="3">
        <f t="shared" si="43"/>
        <v>280753.72000000009</v>
      </c>
    </row>
    <row r="666" spans="1:16" x14ac:dyDescent="0.35">
      <c r="A666" t="s">
        <v>258</v>
      </c>
      <c r="B666" s="21" t="s">
        <v>98</v>
      </c>
      <c r="C666" s="22">
        <v>44253</v>
      </c>
      <c r="D666" t="s">
        <v>90</v>
      </c>
      <c r="E666" t="s">
        <v>91</v>
      </c>
      <c r="F666" s="21" t="s">
        <v>89</v>
      </c>
      <c r="G666" s="3">
        <v>8.81</v>
      </c>
      <c r="H666" s="22">
        <v>44235</v>
      </c>
      <c r="I666" s="23">
        <v>44248</v>
      </c>
      <c r="J666">
        <f t="shared" si="40"/>
        <v>14</v>
      </c>
      <c r="K666" s="2">
        <f t="shared" si="41"/>
        <v>44241.5</v>
      </c>
      <c r="L666" s="22">
        <v>44253.5</v>
      </c>
      <c r="M666" s="22">
        <v>44256.5</v>
      </c>
      <c r="N666" s="22">
        <v>44253.5</v>
      </c>
      <c r="O666">
        <f t="shared" si="42"/>
        <v>12</v>
      </c>
      <c r="P666" s="3">
        <f t="shared" si="43"/>
        <v>105.72</v>
      </c>
    </row>
    <row r="667" spans="1:16" x14ac:dyDescent="0.35">
      <c r="A667" t="s">
        <v>258</v>
      </c>
      <c r="B667" s="21" t="s">
        <v>98</v>
      </c>
      <c r="C667" s="22">
        <v>44253</v>
      </c>
      <c r="D667" t="s">
        <v>92</v>
      </c>
      <c r="E667" t="s">
        <v>93</v>
      </c>
      <c r="F667" s="21" t="s">
        <v>89</v>
      </c>
      <c r="G667" s="3">
        <v>8.81</v>
      </c>
      <c r="H667" s="22">
        <v>44235</v>
      </c>
      <c r="I667" s="23">
        <v>44248</v>
      </c>
      <c r="J667">
        <f t="shared" si="40"/>
        <v>14</v>
      </c>
      <c r="K667" s="2">
        <f t="shared" si="41"/>
        <v>44241.5</v>
      </c>
      <c r="L667" s="22">
        <v>44253.5</v>
      </c>
      <c r="M667" s="22">
        <v>44256.5</v>
      </c>
      <c r="N667" s="22">
        <v>44253.5</v>
      </c>
      <c r="O667">
        <f t="shared" si="42"/>
        <v>12</v>
      </c>
      <c r="P667" s="3">
        <f t="shared" si="43"/>
        <v>105.72</v>
      </c>
    </row>
    <row r="668" spans="1:16" x14ac:dyDescent="0.35">
      <c r="A668" t="s">
        <v>258</v>
      </c>
      <c r="B668" s="21" t="s">
        <v>98</v>
      </c>
      <c r="C668" s="22">
        <v>44253</v>
      </c>
      <c r="D668" t="s">
        <v>94</v>
      </c>
      <c r="E668" t="s">
        <v>95</v>
      </c>
      <c r="F668" s="21" t="s">
        <v>89</v>
      </c>
      <c r="G668" s="3">
        <v>37.67</v>
      </c>
      <c r="H668" s="22">
        <v>44235</v>
      </c>
      <c r="I668" s="23">
        <v>44248</v>
      </c>
      <c r="J668">
        <f t="shared" si="40"/>
        <v>14</v>
      </c>
      <c r="K668" s="2">
        <f t="shared" si="41"/>
        <v>44241.5</v>
      </c>
      <c r="L668" s="22">
        <v>44253.5</v>
      </c>
      <c r="M668" s="22">
        <v>44256.5</v>
      </c>
      <c r="N668" s="22">
        <v>44253.5</v>
      </c>
      <c r="O668">
        <f t="shared" si="42"/>
        <v>12</v>
      </c>
      <c r="P668" s="3">
        <f t="shared" si="43"/>
        <v>452.04</v>
      </c>
    </row>
    <row r="669" spans="1:16" x14ac:dyDescent="0.35">
      <c r="A669" t="s">
        <v>258</v>
      </c>
      <c r="B669" s="21" t="s">
        <v>98</v>
      </c>
      <c r="C669" s="22">
        <v>44253</v>
      </c>
      <c r="D669" t="s">
        <v>96</v>
      </c>
      <c r="E669" t="s">
        <v>97</v>
      </c>
      <c r="F669" s="21" t="s">
        <v>89</v>
      </c>
      <c r="G669" s="3">
        <v>37.67</v>
      </c>
      <c r="H669" s="22">
        <v>44235</v>
      </c>
      <c r="I669" s="23">
        <v>44248</v>
      </c>
      <c r="J669">
        <f t="shared" si="40"/>
        <v>14</v>
      </c>
      <c r="K669" s="2">
        <f t="shared" si="41"/>
        <v>44241.5</v>
      </c>
      <c r="L669" s="22">
        <v>44253.5</v>
      </c>
      <c r="M669" s="22">
        <v>44256.5</v>
      </c>
      <c r="N669" s="22">
        <v>44253.5</v>
      </c>
      <c r="O669">
        <f t="shared" si="42"/>
        <v>12</v>
      </c>
      <c r="P669" s="3">
        <f t="shared" si="43"/>
        <v>452.04</v>
      </c>
    </row>
    <row r="670" spans="1:16" x14ac:dyDescent="0.35">
      <c r="A670" t="s">
        <v>258</v>
      </c>
      <c r="B670" s="21" t="s">
        <v>98</v>
      </c>
      <c r="C670" s="22">
        <v>44253</v>
      </c>
      <c r="D670" t="s">
        <v>90</v>
      </c>
      <c r="E670" t="s">
        <v>91</v>
      </c>
      <c r="F670" s="21" t="s">
        <v>89</v>
      </c>
      <c r="G670" s="3">
        <v>190.04</v>
      </c>
      <c r="H670" s="22">
        <v>44235</v>
      </c>
      <c r="I670" s="23">
        <v>44248</v>
      </c>
      <c r="J670">
        <f t="shared" si="40"/>
        <v>14</v>
      </c>
      <c r="K670" s="2">
        <f t="shared" si="41"/>
        <v>44241.5</v>
      </c>
      <c r="L670" s="22">
        <v>44253.5</v>
      </c>
      <c r="M670" s="22">
        <v>44256.5</v>
      </c>
      <c r="N670" s="22">
        <v>44253.5</v>
      </c>
      <c r="O670">
        <f t="shared" si="42"/>
        <v>12</v>
      </c>
      <c r="P670" s="3">
        <f t="shared" si="43"/>
        <v>2280.48</v>
      </c>
    </row>
    <row r="671" spans="1:16" x14ac:dyDescent="0.35">
      <c r="A671" t="s">
        <v>258</v>
      </c>
      <c r="B671" s="21" t="s">
        <v>98</v>
      </c>
      <c r="C671" s="22">
        <v>44253</v>
      </c>
      <c r="D671" t="s">
        <v>92</v>
      </c>
      <c r="E671" t="s">
        <v>93</v>
      </c>
      <c r="F671" s="21" t="s">
        <v>89</v>
      </c>
      <c r="G671" s="3">
        <v>190.04</v>
      </c>
      <c r="H671" s="22">
        <v>44235</v>
      </c>
      <c r="I671" s="23">
        <v>44248</v>
      </c>
      <c r="J671">
        <f t="shared" si="40"/>
        <v>14</v>
      </c>
      <c r="K671" s="2">
        <f t="shared" si="41"/>
        <v>44241.5</v>
      </c>
      <c r="L671" s="22">
        <v>44253.5</v>
      </c>
      <c r="M671" s="22">
        <v>44256.5</v>
      </c>
      <c r="N671" s="22">
        <v>44253.5</v>
      </c>
      <c r="O671">
        <f t="shared" si="42"/>
        <v>12</v>
      </c>
      <c r="P671" s="3">
        <f t="shared" si="43"/>
        <v>2280.48</v>
      </c>
    </row>
    <row r="672" spans="1:16" x14ac:dyDescent="0.35">
      <c r="A672" t="s">
        <v>258</v>
      </c>
      <c r="B672" s="21" t="s">
        <v>98</v>
      </c>
      <c r="C672" s="22">
        <v>44253</v>
      </c>
      <c r="D672" t="s">
        <v>94</v>
      </c>
      <c r="E672" t="s">
        <v>95</v>
      </c>
      <c r="F672" s="21" t="s">
        <v>89</v>
      </c>
      <c r="G672" s="3">
        <v>812.6</v>
      </c>
      <c r="H672" s="22">
        <v>44235</v>
      </c>
      <c r="I672" s="23">
        <v>44248</v>
      </c>
      <c r="J672">
        <f t="shared" si="40"/>
        <v>14</v>
      </c>
      <c r="K672" s="2">
        <f t="shared" si="41"/>
        <v>44241.5</v>
      </c>
      <c r="L672" s="22">
        <v>44253.5</v>
      </c>
      <c r="M672" s="22">
        <v>44256.5</v>
      </c>
      <c r="N672" s="22">
        <v>44253.5</v>
      </c>
      <c r="O672">
        <f t="shared" si="42"/>
        <v>12</v>
      </c>
      <c r="P672" s="3">
        <f t="shared" si="43"/>
        <v>9751.2000000000007</v>
      </c>
    </row>
    <row r="673" spans="1:16" x14ac:dyDescent="0.35">
      <c r="A673" t="s">
        <v>258</v>
      </c>
      <c r="B673" s="21" t="s">
        <v>98</v>
      </c>
      <c r="C673" s="22">
        <v>44253</v>
      </c>
      <c r="D673" t="s">
        <v>96</v>
      </c>
      <c r="E673" t="s">
        <v>97</v>
      </c>
      <c r="F673" s="21" t="s">
        <v>89</v>
      </c>
      <c r="G673" s="3">
        <v>812.6</v>
      </c>
      <c r="H673" s="22">
        <v>44235</v>
      </c>
      <c r="I673" s="23">
        <v>44248</v>
      </c>
      <c r="J673">
        <f t="shared" si="40"/>
        <v>14</v>
      </c>
      <c r="K673" s="2">
        <f t="shared" si="41"/>
        <v>44241.5</v>
      </c>
      <c r="L673" s="22">
        <v>44253.5</v>
      </c>
      <c r="M673" s="22">
        <v>44256.5</v>
      </c>
      <c r="N673" s="22">
        <v>44253.5</v>
      </c>
      <c r="O673">
        <f t="shared" si="42"/>
        <v>12</v>
      </c>
      <c r="P673" s="3">
        <f t="shared" si="43"/>
        <v>9751.2000000000007</v>
      </c>
    </row>
    <row r="674" spans="1:16" x14ac:dyDescent="0.35">
      <c r="A674" t="s">
        <v>258</v>
      </c>
      <c r="B674" s="21" t="s">
        <v>98</v>
      </c>
      <c r="C674" s="22">
        <v>44253</v>
      </c>
      <c r="D674" t="s">
        <v>87</v>
      </c>
      <c r="E674" t="s">
        <v>88</v>
      </c>
      <c r="F674" s="21" t="s">
        <v>89</v>
      </c>
      <c r="G674" s="3">
        <v>24.31</v>
      </c>
      <c r="H674" s="22">
        <v>44235</v>
      </c>
      <c r="I674" s="23">
        <v>44248</v>
      </c>
      <c r="J674">
        <f t="shared" si="40"/>
        <v>14</v>
      </c>
      <c r="K674" s="2">
        <f t="shared" si="41"/>
        <v>44241.5</v>
      </c>
      <c r="L674" s="22">
        <v>44253.5</v>
      </c>
      <c r="M674" s="22">
        <v>44256.5</v>
      </c>
      <c r="N674" s="22">
        <v>44253.5</v>
      </c>
      <c r="O674">
        <f t="shared" si="42"/>
        <v>12</v>
      </c>
      <c r="P674" s="3">
        <f t="shared" si="43"/>
        <v>291.71999999999997</v>
      </c>
    </row>
    <row r="675" spans="1:16" x14ac:dyDescent="0.35">
      <c r="A675" t="s">
        <v>258</v>
      </c>
      <c r="B675" s="21" t="s">
        <v>98</v>
      </c>
      <c r="C675" s="22">
        <v>44253</v>
      </c>
      <c r="D675" t="s">
        <v>90</v>
      </c>
      <c r="E675" t="s">
        <v>91</v>
      </c>
      <c r="F675" s="21" t="s">
        <v>89</v>
      </c>
      <c r="G675" s="3">
        <v>11.2</v>
      </c>
      <c r="H675" s="22">
        <v>44235</v>
      </c>
      <c r="I675" s="23">
        <v>44248</v>
      </c>
      <c r="J675">
        <f t="shared" si="40"/>
        <v>14</v>
      </c>
      <c r="K675" s="2">
        <f t="shared" si="41"/>
        <v>44241.5</v>
      </c>
      <c r="L675" s="22">
        <v>44253.5</v>
      </c>
      <c r="M675" s="22">
        <v>44256.5</v>
      </c>
      <c r="N675" s="22">
        <v>44253.5</v>
      </c>
      <c r="O675">
        <f t="shared" si="42"/>
        <v>12</v>
      </c>
      <c r="P675" s="3">
        <f t="shared" si="43"/>
        <v>134.39999999999998</v>
      </c>
    </row>
    <row r="676" spans="1:16" x14ac:dyDescent="0.35">
      <c r="A676" t="s">
        <v>258</v>
      </c>
      <c r="B676" s="21" t="s">
        <v>98</v>
      </c>
      <c r="C676" s="22">
        <v>44253</v>
      </c>
      <c r="D676" t="s">
        <v>92</v>
      </c>
      <c r="E676" t="s">
        <v>93</v>
      </c>
      <c r="F676" s="21" t="s">
        <v>89</v>
      </c>
      <c r="G676" s="3">
        <v>11.2</v>
      </c>
      <c r="H676" s="22">
        <v>44235</v>
      </c>
      <c r="I676" s="23">
        <v>44248</v>
      </c>
      <c r="J676">
        <f t="shared" si="40"/>
        <v>14</v>
      </c>
      <c r="K676" s="2">
        <f t="shared" si="41"/>
        <v>44241.5</v>
      </c>
      <c r="L676" s="22">
        <v>44253.5</v>
      </c>
      <c r="M676" s="22">
        <v>44256.5</v>
      </c>
      <c r="N676" s="22">
        <v>44253.5</v>
      </c>
      <c r="O676">
        <f t="shared" si="42"/>
        <v>12</v>
      </c>
      <c r="P676" s="3">
        <f t="shared" si="43"/>
        <v>134.39999999999998</v>
      </c>
    </row>
    <row r="677" spans="1:16" x14ac:dyDescent="0.35">
      <c r="A677" t="s">
        <v>258</v>
      </c>
      <c r="B677" s="21" t="s">
        <v>98</v>
      </c>
      <c r="C677" s="22">
        <v>44253</v>
      </c>
      <c r="D677" t="s">
        <v>94</v>
      </c>
      <c r="E677" t="s">
        <v>95</v>
      </c>
      <c r="F677" s="21" t="s">
        <v>89</v>
      </c>
      <c r="G677" s="3">
        <v>47.88</v>
      </c>
      <c r="H677" s="22">
        <v>44235</v>
      </c>
      <c r="I677" s="23">
        <v>44248</v>
      </c>
      <c r="J677">
        <f t="shared" si="40"/>
        <v>14</v>
      </c>
      <c r="K677" s="2">
        <f t="shared" si="41"/>
        <v>44241.5</v>
      </c>
      <c r="L677" s="22">
        <v>44253.5</v>
      </c>
      <c r="M677" s="22">
        <v>44256.5</v>
      </c>
      <c r="N677" s="22">
        <v>44253.5</v>
      </c>
      <c r="O677">
        <f t="shared" si="42"/>
        <v>12</v>
      </c>
      <c r="P677" s="3">
        <f t="shared" si="43"/>
        <v>574.56000000000006</v>
      </c>
    </row>
    <row r="678" spans="1:16" x14ac:dyDescent="0.35">
      <c r="A678" t="s">
        <v>258</v>
      </c>
      <c r="B678" s="21" t="s">
        <v>98</v>
      </c>
      <c r="C678" s="22">
        <v>44253</v>
      </c>
      <c r="D678" t="s">
        <v>96</v>
      </c>
      <c r="E678" t="s">
        <v>97</v>
      </c>
      <c r="F678" s="21" t="s">
        <v>89</v>
      </c>
      <c r="G678" s="3">
        <v>47.88</v>
      </c>
      <c r="H678" s="22">
        <v>44235</v>
      </c>
      <c r="I678" s="23">
        <v>44248</v>
      </c>
      <c r="J678">
        <f t="shared" si="40"/>
        <v>14</v>
      </c>
      <c r="K678" s="2">
        <f t="shared" si="41"/>
        <v>44241.5</v>
      </c>
      <c r="L678" s="22">
        <v>44253.5</v>
      </c>
      <c r="M678" s="22">
        <v>44256.5</v>
      </c>
      <c r="N678" s="22">
        <v>44253.5</v>
      </c>
      <c r="O678">
        <f t="shared" si="42"/>
        <v>12</v>
      </c>
      <c r="P678" s="3">
        <f t="shared" si="43"/>
        <v>574.56000000000006</v>
      </c>
    </row>
    <row r="679" spans="1:16" x14ac:dyDescent="0.35">
      <c r="A679" t="s">
        <v>258</v>
      </c>
      <c r="B679" s="21" t="s">
        <v>98</v>
      </c>
      <c r="C679" s="22">
        <v>44253</v>
      </c>
      <c r="D679" t="s">
        <v>99</v>
      </c>
      <c r="E679" t="s">
        <v>100</v>
      </c>
      <c r="F679" s="21" t="s">
        <v>101</v>
      </c>
      <c r="G679" s="3">
        <v>10.14</v>
      </c>
      <c r="H679" s="22">
        <v>44235</v>
      </c>
      <c r="I679" s="23">
        <v>44248</v>
      </c>
      <c r="J679">
        <f t="shared" si="40"/>
        <v>14</v>
      </c>
      <c r="K679" s="2">
        <f t="shared" si="41"/>
        <v>44241.5</v>
      </c>
      <c r="L679" s="22">
        <v>44253.5</v>
      </c>
      <c r="M679" s="22">
        <v>44256.5</v>
      </c>
      <c r="N679" s="22">
        <v>44253.5</v>
      </c>
      <c r="O679">
        <f t="shared" si="42"/>
        <v>12</v>
      </c>
      <c r="P679" s="3">
        <f t="shared" si="43"/>
        <v>121.68</v>
      </c>
    </row>
    <row r="680" spans="1:16" x14ac:dyDescent="0.35">
      <c r="A680" t="s">
        <v>258</v>
      </c>
      <c r="B680" s="21" t="s">
        <v>98</v>
      </c>
      <c r="C680" s="22">
        <v>44253</v>
      </c>
      <c r="D680" t="s">
        <v>87</v>
      </c>
      <c r="E680" t="s">
        <v>88</v>
      </c>
      <c r="F680" s="21" t="s">
        <v>89</v>
      </c>
      <c r="G680" s="3">
        <v>118.75</v>
      </c>
      <c r="H680" s="22">
        <v>44235</v>
      </c>
      <c r="I680" s="23">
        <v>44248</v>
      </c>
      <c r="J680">
        <f t="shared" si="40"/>
        <v>14</v>
      </c>
      <c r="K680" s="2">
        <f t="shared" si="41"/>
        <v>44241.5</v>
      </c>
      <c r="L680" s="22">
        <v>44253.5</v>
      </c>
      <c r="M680" s="22">
        <v>44256.5</v>
      </c>
      <c r="N680" s="22">
        <v>44253.5</v>
      </c>
      <c r="O680">
        <f t="shared" si="42"/>
        <v>12</v>
      </c>
      <c r="P680" s="3">
        <f t="shared" si="43"/>
        <v>1425</v>
      </c>
    </row>
    <row r="681" spans="1:16" x14ac:dyDescent="0.35">
      <c r="A681" t="s">
        <v>258</v>
      </c>
      <c r="B681" s="21" t="s">
        <v>98</v>
      </c>
      <c r="C681" s="22">
        <v>44253</v>
      </c>
      <c r="D681" t="s">
        <v>90</v>
      </c>
      <c r="E681" t="s">
        <v>91</v>
      </c>
      <c r="F681" s="21" t="s">
        <v>89</v>
      </c>
      <c r="G681" s="3">
        <v>23.69</v>
      </c>
      <c r="H681" s="22">
        <v>44235</v>
      </c>
      <c r="I681" s="23">
        <v>44248</v>
      </c>
      <c r="J681">
        <f t="shared" si="40"/>
        <v>14</v>
      </c>
      <c r="K681" s="2">
        <f t="shared" si="41"/>
        <v>44241.5</v>
      </c>
      <c r="L681" s="22">
        <v>44253.5</v>
      </c>
      <c r="M681" s="22">
        <v>44256.5</v>
      </c>
      <c r="N681" s="22">
        <v>44253.5</v>
      </c>
      <c r="O681">
        <f t="shared" si="42"/>
        <v>12</v>
      </c>
      <c r="P681" s="3">
        <f t="shared" si="43"/>
        <v>284.28000000000003</v>
      </c>
    </row>
    <row r="682" spans="1:16" x14ac:dyDescent="0.35">
      <c r="A682" t="s">
        <v>258</v>
      </c>
      <c r="B682" s="21" t="s">
        <v>98</v>
      </c>
      <c r="C682" s="22">
        <v>44253</v>
      </c>
      <c r="D682" t="s">
        <v>92</v>
      </c>
      <c r="E682" t="s">
        <v>93</v>
      </c>
      <c r="F682" s="21" t="s">
        <v>89</v>
      </c>
      <c r="G682" s="3">
        <v>23.69</v>
      </c>
      <c r="H682" s="22">
        <v>44235</v>
      </c>
      <c r="I682" s="23">
        <v>44248</v>
      </c>
      <c r="J682">
        <f t="shared" si="40"/>
        <v>14</v>
      </c>
      <c r="K682" s="2">
        <f t="shared" si="41"/>
        <v>44241.5</v>
      </c>
      <c r="L682" s="22">
        <v>44253.5</v>
      </c>
      <c r="M682" s="22">
        <v>44256.5</v>
      </c>
      <c r="N682" s="22">
        <v>44253.5</v>
      </c>
      <c r="O682">
        <f t="shared" si="42"/>
        <v>12</v>
      </c>
      <c r="P682" s="3">
        <f t="shared" si="43"/>
        <v>284.28000000000003</v>
      </c>
    </row>
    <row r="683" spans="1:16" x14ac:dyDescent="0.35">
      <c r="A683" t="s">
        <v>258</v>
      </c>
      <c r="B683" s="21" t="s">
        <v>98</v>
      </c>
      <c r="C683" s="22">
        <v>44253</v>
      </c>
      <c r="D683" t="s">
        <v>94</v>
      </c>
      <c r="E683" t="s">
        <v>95</v>
      </c>
      <c r="F683" s="21" t="s">
        <v>89</v>
      </c>
      <c r="G683" s="3">
        <v>101.31</v>
      </c>
      <c r="H683" s="22">
        <v>44235</v>
      </c>
      <c r="I683" s="23">
        <v>44248</v>
      </c>
      <c r="J683">
        <f t="shared" si="40"/>
        <v>14</v>
      </c>
      <c r="K683" s="2">
        <f t="shared" si="41"/>
        <v>44241.5</v>
      </c>
      <c r="L683" s="22">
        <v>44253.5</v>
      </c>
      <c r="M683" s="22">
        <v>44256.5</v>
      </c>
      <c r="N683" s="22">
        <v>44253.5</v>
      </c>
      <c r="O683">
        <f t="shared" si="42"/>
        <v>12</v>
      </c>
      <c r="P683" s="3">
        <f t="shared" si="43"/>
        <v>1215.72</v>
      </c>
    </row>
    <row r="684" spans="1:16" x14ac:dyDescent="0.35">
      <c r="A684" t="s">
        <v>258</v>
      </c>
      <c r="B684" s="21" t="s">
        <v>98</v>
      </c>
      <c r="C684" s="22">
        <v>44253</v>
      </c>
      <c r="D684" t="s">
        <v>96</v>
      </c>
      <c r="E684" t="s">
        <v>97</v>
      </c>
      <c r="F684" s="21" t="s">
        <v>89</v>
      </c>
      <c r="G684" s="3">
        <v>101.31</v>
      </c>
      <c r="H684" s="22">
        <v>44235</v>
      </c>
      <c r="I684" s="23">
        <v>44248</v>
      </c>
      <c r="J684">
        <f t="shared" si="40"/>
        <v>14</v>
      </c>
      <c r="K684" s="2">
        <f t="shared" si="41"/>
        <v>44241.5</v>
      </c>
      <c r="L684" s="22">
        <v>44253.5</v>
      </c>
      <c r="M684" s="22">
        <v>44256.5</v>
      </c>
      <c r="N684" s="22">
        <v>44253.5</v>
      </c>
      <c r="O684">
        <f t="shared" si="42"/>
        <v>12</v>
      </c>
      <c r="P684" s="3">
        <f t="shared" si="43"/>
        <v>1215.72</v>
      </c>
    </row>
    <row r="685" spans="1:16" x14ac:dyDescent="0.35">
      <c r="A685" t="s">
        <v>258</v>
      </c>
      <c r="B685" s="21" t="s">
        <v>98</v>
      </c>
      <c r="C685" s="22">
        <v>44253</v>
      </c>
      <c r="D685" t="s">
        <v>99</v>
      </c>
      <c r="E685" t="s">
        <v>100</v>
      </c>
      <c r="F685" s="21" t="s">
        <v>103</v>
      </c>
      <c r="G685" s="3">
        <v>460</v>
      </c>
      <c r="H685" s="22">
        <v>44235</v>
      </c>
      <c r="I685" s="23">
        <v>44248</v>
      </c>
      <c r="J685">
        <f t="shared" si="40"/>
        <v>14</v>
      </c>
      <c r="K685" s="2">
        <f t="shared" si="41"/>
        <v>44241.5</v>
      </c>
      <c r="L685" s="22">
        <v>44253.5</v>
      </c>
      <c r="M685" s="22">
        <v>44256.5</v>
      </c>
      <c r="N685" s="22">
        <v>44253.5</v>
      </c>
      <c r="O685">
        <f t="shared" si="42"/>
        <v>12</v>
      </c>
      <c r="P685" s="3">
        <f t="shared" si="43"/>
        <v>5520</v>
      </c>
    </row>
    <row r="686" spans="1:16" x14ac:dyDescent="0.35">
      <c r="A686" t="s">
        <v>258</v>
      </c>
      <c r="B686" s="21" t="s">
        <v>98</v>
      </c>
      <c r="C686" s="22">
        <v>44253</v>
      </c>
      <c r="D686" t="s">
        <v>104</v>
      </c>
      <c r="E686" t="s">
        <v>105</v>
      </c>
      <c r="F686" s="21" t="s">
        <v>106</v>
      </c>
      <c r="G686" s="3">
        <v>173.13</v>
      </c>
      <c r="H686" s="22">
        <v>44235</v>
      </c>
      <c r="I686" s="23">
        <v>44248</v>
      </c>
      <c r="J686">
        <f t="shared" si="40"/>
        <v>14</v>
      </c>
      <c r="K686" s="2">
        <f t="shared" si="41"/>
        <v>44241.5</v>
      </c>
      <c r="L686" s="22">
        <v>44253.5</v>
      </c>
      <c r="M686" s="22">
        <v>44256.5</v>
      </c>
      <c r="N686" s="22">
        <v>44253.5</v>
      </c>
      <c r="O686">
        <f t="shared" si="42"/>
        <v>12</v>
      </c>
      <c r="P686" s="3">
        <f t="shared" si="43"/>
        <v>2077.56</v>
      </c>
    </row>
    <row r="687" spans="1:16" x14ac:dyDescent="0.35">
      <c r="A687" t="s">
        <v>258</v>
      </c>
      <c r="B687" s="21" t="s">
        <v>98</v>
      </c>
      <c r="C687" s="22">
        <v>44253</v>
      </c>
      <c r="D687" t="s">
        <v>87</v>
      </c>
      <c r="E687" t="s">
        <v>88</v>
      </c>
      <c r="F687" s="21" t="s">
        <v>89</v>
      </c>
      <c r="G687" s="3">
        <v>425130.08999999904</v>
      </c>
      <c r="H687" s="22">
        <v>44235</v>
      </c>
      <c r="I687" s="23">
        <v>44248</v>
      </c>
      <c r="J687">
        <f t="shared" si="40"/>
        <v>14</v>
      </c>
      <c r="K687" s="2">
        <f t="shared" si="41"/>
        <v>44241.5</v>
      </c>
      <c r="L687" s="22">
        <v>44253.5</v>
      </c>
      <c r="M687" s="22">
        <v>44256.5</v>
      </c>
      <c r="N687" s="22">
        <v>44253.5</v>
      </c>
      <c r="O687">
        <f t="shared" si="42"/>
        <v>12</v>
      </c>
      <c r="P687" s="3">
        <f t="shared" si="43"/>
        <v>5101561.0799999889</v>
      </c>
    </row>
    <row r="688" spans="1:16" x14ac:dyDescent="0.35">
      <c r="A688" t="s">
        <v>258</v>
      </c>
      <c r="B688" s="21" t="s">
        <v>98</v>
      </c>
      <c r="C688" s="22">
        <v>44253</v>
      </c>
      <c r="D688" t="s">
        <v>90</v>
      </c>
      <c r="E688" t="s">
        <v>91</v>
      </c>
      <c r="F688" s="21" t="s">
        <v>89</v>
      </c>
      <c r="G688" s="3">
        <v>65134.950000000055</v>
      </c>
      <c r="H688" s="22">
        <v>44235</v>
      </c>
      <c r="I688" s="23">
        <v>44248</v>
      </c>
      <c r="J688">
        <f t="shared" si="40"/>
        <v>14</v>
      </c>
      <c r="K688" s="2">
        <f t="shared" si="41"/>
        <v>44241.5</v>
      </c>
      <c r="L688" s="22">
        <v>44253.5</v>
      </c>
      <c r="M688" s="22">
        <v>44256.5</v>
      </c>
      <c r="N688" s="22">
        <v>44253.5</v>
      </c>
      <c r="O688">
        <f t="shared" si="42"/>
        <v>12</v>
      </c>
      <c r="P688" s="3">
        <f t="shared" si="43"/>
        <v>781619.40000000061</v>
      </c>
    </row>
    <row r="689" spans="1:16" x14ac:dyDescent="0.35">
      <c r="A689" t="s">
        <v>258</v>
      </c>
      <c r="B689" s="21" t="s">
        <v>98</v>
      </c>
      <c r="C689" s="22">
        <v>44253</v>
      </c>
      <c r="D689" t="s">
        <v>92</v>
      </c>
      <c r="E689" t="s">
        <v>93</v>
      </c>
      <c r="F689" s="21" t="s">
        <v>89</v>
      </c>
      <c r="G689" s="3">
        <v>65134.910000000054</v>
      </c>
      <c r="H689" s="22">
        <v>44235</v>
      </c>
      <c r="I689" s="23">
        <v>44248</v>
      </c>
      <c r="J689">
        <f t="shared" si="40"/>
        <v>14</v>
      </c>
      <c r="K689" s="2">
        <f t="shared" si="41"/>
        <v>44241.5</v>
      </c>
      <c r="L689" s="22">
        <v>44253.5</v>
      </c>
      <c r="M689" s="22">
        <v>44256.5</v>
      </c>
      <c r="N689" s="22">
        <v>44253.5</v>
      </c>
      <c r="O689">
        <f t="shared" si="42"/>
        <v>12</v>
      </c>
      <c r="P689" s="3">
        <f t="shared" si="43"/>
        <v>781618.92000000062</v>
      </c>
    </row>
    <row r="690" spans="1:16" x14ac:dyDescent="0.35">
      <c r="A690" t="s">
        <v>258</v>
      </c>
      <c r="B690" s="21" t="s">
        <v>98</v>
      </c>
      <c r="C690" s="22">
        <v>44253</v>
      </c>
      <c r="D690" t="s">
        <v>94</v>
      </c>
      <c r="E690" t="s">
        <v>95</v>
      </c>
      <c r="F690" s="21" t="s">
        <v>89</v>
      </c>
      <c r="G690" s="3">
        <v>278508.60999999946</v>
      </c>
      <c r="H690" s="22">
        <v>44235</v>
      </c>
      <c r="I690" s="23">
        <v>44248</v>
      </c>
      <c r="J690">
        <f t="shared" si="40"/>
        <v>14</v>
      </c>
      <c r="K690" s="2">
        <f t="shared" si="41"/>
        <v>44241.5</v>
      </c>
      <c r="L690" s="22">
        <v>44253.5</v>
      </c>
      <c r="M690" s="22">
        <v>44256.5</v>
      </c>
      <c r="N690" s="22">
        <v>44253.5</v>
      </c>
      <c r="O690">
        <f t="shared" si="42"/>
        <v>12</v>
      </c>
      <c r="P690" s="3">
        <f t="shared" si="43"/>
        <v>3342103.3199999938</v>
      </c>
    </row>
    <row r="691" spans="1:16" x14ac:dyDescent="0.35">
      <c r="A691" t="s">
        <v>258</v>
      </c>
      <c r="B691" s="21" t="s">
        <v>98</v>
      </c>
      <c r="C691" s="22">
        <v>44253</v>
      </c>
      <c r="D691" t="s">
        <v>96</v>
      </c>
      <c r="E691" t="s">
        <v>97</v>
      </c>
      <c r="F691" s="21" t="s">
        <v>89</v>
      </c>
      <c r="G691" s="3">
        <v>278508.44999999943</v>
      </c>
      <c r="H691" s="22">
        <v>44235</v>
      </c>
      <c r="I691" s="23">
        <v>44248</v>
      </c>
      <c r="J691">
        <f t="shared" si="40"/>
        <v>14</v>
      </c>
      <c r="K691" s="2">
        <f t="shared" si="41"/>
        <v>44241.5</v>
      </c>
      <c r="L691" s="22">
        <v>44253.5</v>
      </c>
      <c r="M691" s="22">
        <v>44256.5</v>
      </c>
      <c r="N691" s="22">
        <v>44253.5</v>
      </c>
      <c r="O691">
        <f t="shared" si="42"/>
        <v>12</v>
      </c>
      <c r="P691" s="3">
        <f t="shared" si="43"/>
        <v>3342101.3999999929</v>
      </c>
    </row>
    <row r="692" spans="1:16" x14ac:dyDescent="0.35">
      <c r="A692" t="s">
        <v>258</v>
      </c>
      <c r="B692" s="21" t="s">
        <v>98</v>
      </c>
      <c r="C692" s="22">
        <v>44253</v>
      </c>
      <c r="D692" t="s">
        <v>107</v>
      </c>
      <c r="E692" t="s">
        <v>108</v>
      </c>
      <c r="F692" s="21" t="s">
        <v>101</v>
      </c>
      <c r="G692" s="3">
        <v>2109.2499999999995</v>
      </c>
      <c r="H692" s="22">
        <v>44235</v>
      </c>
      <c r="I692" s="23">
        <v>44248</v>
      </c>
      <c r="J692">
        <f t="shared" si="40"/>
        <v>14</v>
      </c>
      <c r="K692" s="2">
        <f t="shared" si="41"/>
        <v>44241.5</v>
      </c>
      <c r="L692" s="22">
        <v>44253.5</v>
      </c>
      <c r="M692" s="22">
        <v>44256.5</v>
      </c>
      <c r="N692" s="22">
        <v>44253.5</v>
      </c>
      <c r="O692">
        <f t="shared" si="42"/>
        <v>12</v>
      </c>
      <c r="P692" s="3">
        <f t="shared" si="43"/>
        <v>25310.999999999993</v>
      </c>
    </row>
    <row r="693" spans="1:16" x14ac:dyDescent="0.35">
      <c r="A693" t="s">
        <v>258</v>
      </c>
      <c r="B693" s="21" t="s">
        <v>98</v>
      </c>
      <c r="C693" s="22">
        <v>44253</v>
      </c>
      <c r="D693" t="s">
        <v>99</v>
      </c>
      <c r="E693" t="s">
        <v>100</v>
      </c>
      <c r="F693" s="21" t="s">
        <v>101</v>
      </c>
      <c r="G693" s="3">
        <v>26671.94999999999</v>
      </c>
      <c r="H693" s="22">
        <v>44235</v>
      </c>
      <c r="I693" s="23">
        <v>44248</v>
      </c>
      <c r="J693">
        <f t="shared" si="40"/>
        <v>14</v>
      </c>
      <c r="K693" s="2">
        <f t="shared" si="41"/>
        <v>44241.5</v>
      </c>
      <c r="L693" s="22">
        <v>44253.5</v>
      </c>
      <c r="M693" s="22">
        <v>44256.5</v>
      </c>
      <c r="N693" s="22">
        <v>44253.5</v>
      </c>
      <c r="O693">
        <f t="shared" si="42"/>
        <v>12</v>
      </c>
      <c r="P693" s="3">
        <f t="shared" si="43"/>
        <v>320063.39999999991</v>
      </c>
    </row>
    <row r="694" spans="1:16" x14ac:dyDescent="0.35">
      <c r="A694" t="s">
        <v>258</v>
      </c>
      <c r="B694" s="21" t="s">
        <v>98</v>
      </c>
      <c r="C694" s="22">
        <v>44253</v>
      </c>
      <c r="D694" t="s">
        <v>99</v>
      </c>
      <c r="E694" t="s">
        <v>100</v>
      </c>
      <c r="F694" s="21" t="s">
        <v>102</v>
      </c>
      <c r="G694" s="3">
        <v>20736.2</v>
      </c>
      <c r="H694" s="22">
        <v>44235</v>
      </c>
      <c r="I694" s="23">
        <v>44248</v>
      </c>
      <c r="J694">
        <f t="shared" si="40"/>
        <v>14</v>
      </c>
      <c r="K694" s="2">
        <f t="shared" si="41"/>
        <v>44241.5</v>
      </c>
      <c r="L694" s="22">
        <v>44253.5</v>
      </c>
      <c r="M694" s="22">
        <v>44256.5</v>
      </c>
      <c r="N694" s="22">
        <v>44253.5</v>
      </c>
      <c r="O694">
        <f t="shared" si="42"/>
        <v>12</v>
      </c>
      <c r="P694" s="3">
        <f t="shared" si="43"/>
        <v>248834.40000000002</v>
      </c>
    </row>
    <row r="695" spans="1:16" x14ac:dyDescent="0.35">
      <c r="A695" t="s">
        <v>258</v>
      </c>
      <c r="B695" s="21" t="s">
        <v>98</v>
      </c>
      <c r="C695" s="22">
        <v>44253</v>
      </c>
      <c r="D695" t="s">
        <v>110</v>
      </c>
      <c r="E695" t="s">
        <v>111</v>
      </c>
      <c r="F695" s="21" t="s">
        <v>112</v>
      </c>
      <c r="G695" s="3">
        <v>10.94</v>
      </c>
      <c r="H695" s="22">
        <v>44235</v>
      </c>
      <c r="I695" s="23">
        <v>44248</v>
      </c>
      <c r="J695">
        <f t="shared" si="40"/>
        <v>14</v>
      </c>
      <c r="K695" s="2">
        <f t="shared" si="41"/>
        <v>44241.5</v>
      </c>
      <c r="L695" s="22">
        <v>44253.5</v>
      </c>
      <c r="M695" s="22">
        <v>44258.5</v>
      </c>
      <c r="N695" s="22">
        <v>44257.5</v>
      </c>
      <c r="O695">
        <f t="shared" si="42"/>
        <v>16</v>
      </c>
      <c r="P695" s="3">
        <f t="shared" si="43"/>
        <v>175.04</v>
      </c>
    </row>
    <row r="696" spans="1:16" x14ac:dyDescent="0.35">
      <c r="A696" t="s">
        <v>258</v>
      </c>
      <c r="B696" s="21" t="s">
        <v>98</v>
      </c>
      <c r="C696" s="22">
        <v>44253</v>
      </c>
      <c r="D696" t="s">
        <v>110</v>
      </c>
      <c r="E696" t="s">
        <v>111</v>
      </c>
      <c r="F696" s="21" t="s">
        <v>112</v>
      </c>
      <c r="G696" s="3">
        <v>13.9</v>
      </c>
      <c r="H696" s="22">
        <v>44235</v>
      </c>
      <c r="I696" s="23">
        <v>44248</v>
      </c>
      <c r="J696">
        <f t="shared" si="40"/>
        <v>14</v>
      </c>
      <c r="K696" s="2">
        <f t="shared" si="41"/>
        <v>44241.5</v>
      </c>
      <c r="L696" s="22">
        <v>44253.5</v>
      </c>
      <c r="M696" s="22">
        <v>44258.5</v>
      </c>
      <c r="N696" s="22">
        <v>44257.5</v>
      </c>
      <c r="O696">
        <f t="shared" si="42"/>
        <v>16</v>
      </c>
      <c r="P696" s="3">
        <f t="shared" si="43"/>
        <v>222.4</v>
      </c>
    </row>
    <row r="697" spans="1:16" x14ac:dyDescent="0.35">
      <c r="A697" t="s">
        <v>258</v>
      </c>
      <c r="B697" s="21" t="s">
        <v>98</v>
      </c>
      <c r="C697" s="22">
        <v>44253</v>
      </c>
      <c r="D697" t="s">
        <v>110</v>
      </c>
      <c r="E697" t="s">
        <v>111</v>
      </c>
      <c r="F697" s="21" t="s">
        <v>113</v>
      </c>
      <c r="G697" s="3">
        <v>0.56999999999999995</v>
      </c>
      <c r="H697" s="22">
        <v>44235</v>
      </c>
      <c r="I697" s="23">
        <v>44248</v>
      </c>
      <c r="J697">
        <f t="shared" si="40"/>
        <v>14</v>
      </c>
      <c r="K697" s="2">
        <f t="shared" si="41"/>
        <v>44241.5</v>
      </c>
      <c r="L697" s="22">
        <v>44253.5</v>
      </c>
      <c r="M697" s="22">
        <v>44258.5</v>
      </c>
      <c r="N697" s="22">
        <v>44257.5</v>
      </c>
      <c r="O697">
        <f t="shared" si="42"/>
        <v>16</v>
      </c>
      <c r="P697" s="3">
        <f t="shared" si="43"/>
        <v>9.1199999999999992</v>
      </c>
    </row>
    <row r="698" spans="1:16" x14ac:dyDescent="0.35">
      <c r="A698" t="s">
        <v>258</v>
      </c>
      <c r="B698" s="21" t="s">
        <v>98</v>
      </c>
      <c r="C698" s="22">
        <v>44253</v>
      </c>
      <c r="D698" t="s">
        <v>114</v>
      </c>
      <c r="E698" t="s">
        <v>115</v>
      </c>
      <c r="F698" s="21" t="s">
        <v>112</v>
      </c>
      <c r="G698" s="3">
        <v>763.74</v>
      </c>
      <c r="H698" s="22">
        <v>44235</v>
      </c>
      <c r="I698" s="23">
        <v>44248</v>
      </c>
      <c r="J698">
        <f t="shared" si="40"/>
        <v>14</v>
      </c>
      <c r="K698" s="2">
        <f t="shared" si="41"/>
        <v>44241.5</v>
      </c>
      <c r="L698" s="22">
        <v>44253.5</v>
      </c>
      <c r="M698" s="22">
        <v>44258.5</v>
      </c>
      <c r="N698" s="22">
        <v>44257.5</v>
      </c>
      <c r="O698">
        <f t="shared" si="42"/>
        <v>16</v>
      </c>
      <c r="P698" s="3">
        <f t="shared" si="43"/>
        <v>12219.84</v>
      </c>
    </row>
    <row r="699" spans="1:16" x14ac:dyDescent="0.35">
      <c r="A699" t="s">
        <v>258</v>
      </c>
      <c r="B699" s="21" t="s">
        <v>98</v>
      </c>
      <c r="C699" s="22">
        <v>44253</v>
      </c>
      <c r="D699" t="s">
        <v>110</v>
      </c>
      <c r="E699" t="s">
        <v>111</v>
      </c>
      <c r="F699" s="21" t="s">
        <v>112</v>
      </c>
      <c r="G699" s="3">
        <v>14552.320000000003</v>
      </c>
      <c r="H699" s="22">
        <v>44235</v>
      </c>
      <c r="I699" s="23">
        <v>44248</v>
      </c>
      <c r="J699">
        <f t="shared" si="40"/>
        <v>14</v>
      </c>
      <c r="K699" s="2">
        <f t="shared" si="41"/>
        <v>44241.5</v>
      </c>
      <c r="L699" s="22">
        <v>44253.5</v>
      </c>
      <c r="M699" s="22">
        <v>44258.5</v>
      </c>
      <c r="N699" s="22">
        <v>44257.5</v>
      </c>
      <c r="O699">
        <f t="shared" si="42"/>
        <v>16</v>
      </c>
      <c r="P699" s="3">
        <f t="shared" si="43"/>
        <v>232837.12000000005</v>
      </c>
    </row>
    <row r="700" spans="1:16" x14ac:dyDescent="0.35">
      <c r="A700" t="s">
        <v>258</v>
      </c>
      <c r="B700" s="21" t="s">
        <v>98</v>
      </c>
      <c r="C700" s="22">
        <v>44253</v>
      </c>
      <c r="D700" t="s">
        <v>110</v>
      </c>
      <c r="E700" t="s">
        <v>111</v>
      </c>
      <c r="F700" s="21" t="s">
        <v>116</v>
      </c>
      <c r="G700" s="3">
        <v>99.460000000000008</v>
      </c>
      <c r="H700" s="22">
        <v>44235</v>
      </c>
      <c r="I700" s="23">
        <v>44248</v>
      </c>
      <c r="J700">
        <f t="shared" si="40"/>
        <v>14</v>
      </c>
      <c r="K700" s="2">
        <f t="shared" si="41"/>
        <v>44241.5</v>
      </c>
      <c r="L700" s="22">
        <v>44253.5</v>
      </c>
      <c r="M700" s="22">
        <v>44258.5</v>
      </c>
      <c r="N700" s="22">
        <v>44257.5</v>
      </c>
      <c r="O700">
        <f t="shared" si="42"/>
        <v>16</v>
      </c>
      <c r="P700" s="3">
        <f t="shared" si="43"/>
        <v>1591.3600000000001</v>
      </c>
    </row>
    <row r="701" spans="1:16" x14ac:dyDescent="0.35">
      <c r="A701" t="s">
        <v>258</v>
      </c>
      <c r="B701" s="21" t="s">
        <v>98</v>
      </c>
      <c r="C701" s="22">
        <v>44253</v>
      </c>
      <c r="D701" t="s">
        <v>110</v>
      </c>
      <c r="E701" t="s">
        <v>111</v>
      </c>
      <c r="F701" s="21" t="s">
        <v>118</v>
      </c>
      <c r="G701" s="3">
        <v>42.290000000000006</v>
      </c>
      <c r="H701" s="22">
        <v>44235</v>
      </c>
      <c r="I701" s="23">
        <v>44248</v>
      </c>
      <c r="J701">
        <f t="shared" si="40"/>
        <v>14</v>
      </c>
      <c r="K701" s="2">
        <f t="shared" si="41"/>
        <v>44241.5</v>
      </c>
      <c r="L701" s="22">
        <v>44253.5</v>
      </c>
      <c r="M701" s="22">
        <v>44258.5</v>
      </c>
      <c r="N701" s="22">
        <v>44257.5</v>
      </c>
      <c r="O701">
        <f t="shared" si="42"/>
        <v>16</v>
      </c>
      <c r="P701" s="3">
        <f t="shared" si="43"/>
        <v>676.6400000000001</v>
      </c>
    </row>
    <row r="702" spans="1:16" x14ac:dyDescent="0.35">
      <c r="A702" t="s">
        <v>258</v>
      </c>
      <c r="B702" s="21" t="s">
        <v>98</v>
      </c>
      <c r="C702" s="22">
        <v>44253</v>
      </c>
      <c r="D702" t="s">
        <v>114</v>
      </c>
      <c r="E702" t="s">
        <v>115</v>
      </c>
      <c r="F702" s="21" t="s">
        <v>119</v>
      </c>
      <c r="G702" s="3">
        <v>33.729999999999997</v>
      </c>
      <c r="H702" s="22">
        <v>44235</v>
      </c>
      <c r="I702" s="23">
        <v>44248</v>
      </c>
      <c r="J702">
        <f t="shared" si="40"/>
        <v>14</v>
      </c>
      <c r="K702" s="2">
        <f t="shared" si="41"/>
        <v>44241.5</v>
      </c>
      <c r="L702" s="22">
        <v>44253.5</v>
      </c>
      <c r="M702" s="22">
        <v>44258.5</v>
      </c>
      <c r="N702" s="22">
        <v>44257.5</v>
      </c>
      <c r="O702">
        <f t="shared" si="42"/>
        <v>16</v>
      </c>
      <c r="P702" s="3">
        <f t="shared" si="43"/>
        <v>539.67999999999995</v>
      </c>
    </row>
    <row r="703" spans="1:16" x14ac:dyDescent="0.35">
      <c r="A703" t="s">
        <v>258</v>
      </c>
      <c r="B703" s="21" t="s">
        <v>98</v>
      </c>
      <c r="C703" s="22">
        <v>44253</v>
      </c>
      <c r="D703" t="s">
        <v>110</v>
      </c>
      <c r="E703" t="s">
        <v>111</v>
      </c>
      <c r="F703" s="21" t="s">
        <v>119</v>
      </c>
      <c r="G703" s="3">
        <v>203.13</v>
      </c>
      <c r="H703" s="22">
        <v>44235</v>
      </c>
      <c r="I703" s="23">
        <v>44248</v>
      </c>
      <c r="J703">
        <f t="shared" si="40"/>
        <v>14</v>
      </c>
      <c r="K703" s="2">
        <f t="shared" si="41"/>
        <v>44241.5</v>
      </c>
      <c r="L703" s="22">
        <v>44253.5</v>
      </c>
      <c r="M703" s="22">
        <v>44258.5</v>
      </c>
      <c r="N703" s="22">
        <v>44257.5</v>
      </c>
      <c r="O703">
        <f t="shared" si="42"/>
        <v>16</v>
      </c>
      <c r="P703" s="3">
        <f t="shared" si="43"/>
        <v>3250.08</v>
      </c>
    </row>
    <row r="704" spans="1:16" x14ac:dyDescent="0.35">
      <c r="A704" t="s">
        <v>258</v>
      </c>
      <c r="B704" s="21" t="s">
        <v>98</v>
      </c>
      <c r="C704" s="22">
        <v>44253</v>
      </c>
      <c r="D704" t="s">
        <v>114</v>
      </c>
      <c r="E704" t="s">
        <v>115</v>
      </c>
      <c r="F704" s="21" t="s">
        <v>120</v>
      </c>
      <c r="G704" s="3">
        <v>200.67999999999998</v>
      </c>
      <c r="H704" s="22">
        <v>44235</v>
      </c>
      <c r="I704" s="23">
        <v>44248</v>
      </c>
      <c r="J704">
        <f t="shared" si="40"/>
        <v>14</v>
      </c>
      <c r="K704" s="2">
        <f t="shared" si="41"/>
        <v>44241.5</v>
      </c>
      <c r="L704" s="22">
        <v>44253.5</v>
      </c>
      <c r="M704" s="22">
        <v>44258.5</v>
      </c>
      <c r="N704" s="22">
        <v>44257.5</v>
      </c>
      <c r="O704">
        <f t="shared" si="42"/>
        <v>16</v>
      </c>
      <c r="P704" s="3">
        <f t="shared" si="43"/>
        <v>3210.8799999999997</v>
      </c>
    </row>
    <row r="705" spans="1:16" x14ac:dyDescent="0.35">
      <c r="A705" t="s">
        <v>258</v>
      </c>
      <c r="B705" s="21" t="s">
        <v>98</v>
      </c>
      <c r="C705" s="22">
        <v>44253</v>
      </c>
      <c r="D705" t="s">
        <v>110</v>
      </c>
      <c r="E705" t="s">
        <v>111</v>
      </c>
      <c r="F705" s="21" t="s">
        <v>120</v>
      </c>
      <c r="G705" s="3">
        <v>30.189999999999998</v>
      </c>
      <c r="H705" s="22">
        <v>44235</v>
      </c>
      <c r="I705" s="23">
        <v>44248</v>
      </c>
      <c r="J705">
        <f t="shared" si="40"/>
        <v>14</v>
      </c>
      <c r="K705" s="2">
        <f t="shared" si="41"/>
        <v>44241.5</v>
      </c>
      <c r="L705" s="22">
        <v>44253.5</v>
      </c>
      <c r="M705" s="22">
        <v>44258.5</v>
      </c>
      <c r="N705" s="22">
        <v>44257.5</v>
      </c>
      <c r="O705">
        <f t="shared" si="42"/>
        <v>16</v>
      </c>
      <c r="P705" s="3">
        <f t="shared" si="43"/>
        <v>483.03999999999996</v>
      </c>
    </row>
    <row r="706" spans="1:16" x14ac:dyDescent="0.35">
      <c r="A706" t="s">
        <v>258</v>
      </c>
      <c r="B706" s="21" t="s">
        <v>98</v>
      </c>
      <c r="C706" s="22">
        <v>44253</v>
      </c>
      <c r="D706" t="s">
        <v>110</v>
      </c>
      <c r="E706" t="s">
        <v>111</v>
      </c>
      <c r="F706" s="21" t="s">
        <v>245</v>
      </c>
      <c r="G706" s="3">
        <v>14.299999999999999</v>
      </c>
      <c r="H706" s="22">
        <v>44235</v>
      </c>
      <c r="I706" s="23">
        <v>44248</v>
      </c>
      <c r="J706">
        <f t="shared" si="40"/>
        <v>14</v>
      </c>
      <c r="K706" s="2">
        <f t="shared" si="41"/>
        <v>44241.5</v>
      </c>
      <c r="L706" s="22">
        <v>44253.5</v>
      </c>
      <c r="M706" s="22">
        <v>44258.5</v>
      </c>
      <c r="N706" s="22">
        <v>44257.5</v>
      </c>
      <c r="O706">
        <f t="shared" si="42"/>
        <v>16</v>
      </c>
      <c r="P706" s="3">
        <f t="shared" si="43"/>
        <v>228.79999999999998</v>
      </c>
    </row>
    <row r="707" spans="1:16" x14ac:dyDescent="0.35">
      <c r="A707" t="s">
        <v>258</v>
      </c>
      <c r="B707" s="21" t="s">
        <v>98</v>
      </c>
      <c r="C707" s="22">
        <v>44253</v>
      </c>
      <c r="D707" t="s">
        <v>114</v>
      </c>
      <c r="E707" t="s">
        <v>115</v>
      </c>
      <c r="F707" s="21" t="s">
        <v>122</v>
      </c>
      <c r="G707" s="3">
        <v>120.93</v>
      </c>
      <c r="H707" s="22">
        <v>44235</v>
      </c>
      <c r="I707" s="23">
        <v>44248</v>
      </c>
      <c r="J707">
        <f t="shared" si="40"/>
        <v>14</v>
      </c>
      <c r="K707" s="2">
        <f t="shared" si="41"/>
        <v>44241.5</v>
      </c>
      <c r="L707" s="22">
        <v>44253.5</v>
      </c>
      <c r="M707" s="22">
        <v>44258.5</v>
      </c>
      <c r="N707" s="22">
        <v>44257.5</v>
      </c>
      <c r="O707">
        <f t="shared" si="42"/>
        <v>16</v>
      </c>
      <c r="P707" s="3">
        <f t="shared" si="43"/>
        <v>1934.88</v>
      </c>
    </row>
    <row r="708" spans="1:16" x14ac:dyDescent="0.35">
      <c r="A708" t="s">
        <v>258</v>
      </c>
      <c r="B708" s="21" t="s">
        <v>98</v>
      </c>
      <c r="C708" s="22">
        <v>44253</v>
      </c>
      <c r="D708" t="s">
        <v>114</v>
      </c>
      <c r="E708" t="s">
        <v>115</v>
      </c>
      <c r="F708" s="21" t="s">
        <v>123</v>
      </c>
      <c r="G708" s="3">
        <v>46.15</v>
      </c>
      <c r="H708" s="22">
        <v>44235</v>
      </c>
      <c r="I708" s="23">
        <v>44248</v>
      </c>
      <c r="J708">
        <f t="shared" si="40"/>
        <v>14</v>
      </c>
      <c r="K708" s="2">
        <f t="shared" si="41"/>
        <v>44241.5</v>
      </c>
      <c r="L708" s="22">
        <v>44253.5</v>
      </c>
      <c r="M708" s="22">
        <v>44258.5</v>
      </c>
      <c r="N708" s="22">
        <v>44257.5</v>
      </c>
      <c r="O708">
        <f t="shared" si="42"/>
        <v>16</v>
      </c>
      <c r="P708" s="3">
        <f t="shared" si="43"/>
        <v>738.4</v>
      </c>
    </row>
    <row r="709" spans="1:16" x14ac:dyDescent="0.35">
      <c r="A709" t="s">
        <v>258</v>
      </c>
      <c r="B709" s="21" t="s">
        <v>98</v>
      </c>
      <c r="C709" s="22">
        <v>44253</v>
      </c>
      <c r="D709" t="s">
        <v>110</v>
      </c>
      <c r="E709" t="s">
        <v>111</v>
      </c>
      <c r="F709" s="21" t="s">
        <v>123</v>
      </c>
      <c r="G709" s="3">
        <v>29.18</v>
      </c>
      <c r="H709" s="22">
        <v>44235</v>
      </c>
      <c r="I709" s="23">
        <v>44248</v>
      </c>
      <c r="J709">
        <f t="shared" si="40"/>
        <v>14</v>
      </c>
      <c r="K709" s="2">
        <f t="shared" si="41"/>
        <v>44241.5</v>
      </c>
      <c r="L709" s="22">
        <v>44253.5</v>
      </c>
      <c r="M709" s="22">
        <v>44258.5</v>
      </c>
      <c r="N709" s="22">
        <v>44257.5</v>
      </c>
      <c r="O709">
        <f t="shared" si="42"/>
        <v>16</v>
      </c>
      <c r="P709" s="3">
        <f t="shared" si="43"/>
        <v>466.88</v>
      </c>
    </row>
    <row r="710" spans="1:16" x14ac:dyDescent="0.35">
      <c r="A710" t="s">
        <v>258</v>
      </c>
      <c r="B710" s="21" t="s">
        <v>98</v>
      </c>
      <c r="C710" s="22">
        <v>44253</v>
      </c>
      <c r="D710" t="s">
        <v>110</v>
      </c>
      <c r="E710" t="s">
        <v>111</v>
      </c>
      <c r="F710" s="21" t="s">
        <v>254</v>
      </c>
      <c r="G710" s="3">
        <v>7.9</v>
      </c>
      <c r="H710" s="22">
        <v>44235</v>
      </c>
      <c r="I710" s="23">
        <v>44248</v>
      </c>
      <c r="J710">
        <f t="shared" si="40"/>
        <v>14</v>
      </c>
      <c r="K710" s="2">
        <f t="shared" si="41"/>
        <v>44241.5</v>
      </c>
      <c r="L710" s="22">
        <v>44253.5</v>
      </c>
      <c r="M710" s="22">
        <v>44258.5</v>
      </c>
      <c r="N710" s="22">
        <v>44257.5</v>
      </c>
      <c r="O710">
        <f t="shared" si="42"/>
        <v>16</v>
      </c>
      <c r="P710" s="3">
        <f t="shared" si="43"/>
        <v>126.4</v>
      </c>
    </row>
    <row r="711" spans="1:16" x14ac:dyDescent="0.35">
      <c r="A711" t="s">
        <v>258</v>
      </c>
      <c r="B711" s="21" t="s">
        <v>98</v>
      </c>
      <c r="C711" s="22">
        <v>44253</v>
      </c>
      <c r="D711" t="s">
        <v>110</v>
      </c>
      <c r="E711" t="s">
        <v>111</v>
      </c>
      <c r="F711" s="21" t="s">
        <v>124</v>
      </c>
      <c r="G711" s="3">
        <v>2.16</v>
      </c>
      <c r="H711" s="22">
        <v>44235</v>
      </c>
      <c r="I711" s="23">
        <v>44248</v>
      </c>
      <c r="J711">
        <f t="shared" si="40"/>
        <v>14</v>
      </c>
      <c r="K711" s="2">
        <f t="shared" si="41"/>
        <v>44241.5</v>
      </c>
      <c r="L711" s="22">
        <v>44253.5</v>
      </c>
      <c r="M711" s="22">
        <v>44258.5</v>
      </c>
      <c r="N711" s="22">
        <v>44257.5</v>
      </c>
      <c r="O711">
        <f t="shared" si="42"/>
        <v>16</v>
      </c>
      <c r="P711" s="3">
        <f t="shared" si="43"/>
        <v>34.56</v>
      </c>
    </row>
    <row r="712" spans="1:16" x14ac:dyDescent="0.35">
      <c r="A712" t="s">
        <v>258</v>
      </c>
      <c r="B712" s="21" t="s">
        <v>98</v>
      </c>
      <c r="C712" s="22">
        <v>44253</v>
      </c>
      <c r="D712" t="s">
        <v>110</v>
      </c>
      <c r="E712" t="s">
        <v>111</v>
      </c>
      <c r="F712" s="21" t="s">
        <v>125</v>
      </c>
      <c r="G712" s="3">
        <v>3.3899999999999997</v>
      </c>
      <c r="H712" s="22">
        <v>44235</v>
      </c>
      <c r="I712" s="23">
        <v>44248</v>
      </c>
      <c r="J712">
        <f t="shared" si="40"/>
        <v>14</v>
      </c>
      <c r="K712" s="2">
        <f t="shared" si="41"/>
        <v>44241.5</v>
      </c>
      <c r="L712" s="22">
        <v>44253.5</v>
      </c>
      <c r="M712" s="22">
        <v>44258.5</v>
      </c>
      <c r="N712" s="22">
        <v>44257.5</v>
      </c>
      <c r="O712">
        <f t="shared" si="42"/>
        <v>16</v>
      </c>
      <c r="P712" s="3">
        <f t="shared" si="43"/>
        <v>54.239999999999995</v>
      </c>
    </row>
    <row r="713" spans="1:16" x14ac:dyDescent="0.35">
      <c r="A713" t="s">
        <v>258</v>
      </c>
      <c r="B713" s="21" t="s">
        <v>98</v>
      </c>
      <c r="C713" s="22">
        <v>44253</v>
      </c>
      <c r="D713" t="s">
        <v>107</v>
      </c>
      <c r="E713" t="s">
        <v>108</v>
      </c>
      <c r="F713" s="21" t="s">
        <v>126</v>
      </c>
      <c r="G713" s="3">
        <v>203.01</v>
      </c>
      <c r="H713" s="22">
        <v>44235</v>
      </c>
      <c r="I713" s="23">
        <v>44248</v>
      </c>
      <c r="J713">
        <f t="shared" si="40"/>
        <v>14</v>
      </c>
      <c r="K713" s="2">
        <f t="shared" si="41"/>
        <v>44241.5</v>
      </c>
      <c r="L713" s="22">
        <v>44253.5</v>
      </c>
      <c r="M713" s="22">
        <v>44258.5</v>
      </c>
      <c r="N713" s="22">
        <v>44257.5</v>
      </c>
      <c r="O713">
        <f t="shared" si="42"/>
        <v>16</v>
      </c>
      <c r="P713" s="3">
        <f t="shared" si="43"/>
        <v>3248.16</v>
      </c>
    </row>
    <row r="714" spans="1:16" x14ac:dyDescent="0.35">
      <c r="A714" t="s">
        <v>258</v>
      </c>
      <c r="B714" s="21" t="s">
        <v>98</v>
      </c>
      <c r="C714" s="22">
        <v>44253</v>
      </c>
      <c r="D714" t="s">
        <v>114</v>
      </c>
      <c r="E714" t="s">
        <v>115</v>
      </c>
      <c r="F714" s="21" t="s">
        <v>127</v>
      </c>
      <c r="G714" s="3">
        <v>165.46</v>
      </c>
      <c r="H714" s="22">
        <v>44235</v>
      </c>
      <c r="I714" s="23">
        <v>44248</v>
      </c>
      <c r="J714">
        <f t="shared" si="40"/>
        <v>14</v>
      </c>
      <c r="K714" s="2">
        <f t="shared" si="41"/>
        <v>44241.5</v>
      </c>
      <c r="L714" s="22">
        <v>44253.5</v>
      </c>
      <c r="M714" s="22">
        <v>44258.5</v>
      </c>
      <c r="N714" s="22">
        <v>44257.5</v>
      </c>
      <c r="O714">
        <f t="shared" si="42"/>
        <v>16</v>
      </c>
      <c r="P714" s="3">
        <f t="shared" si="43"/>
        <v>2647.36</v>
      </c>
    </row>
    <row r="715" spans="1:16" x14ac:dyDescent="0.35">
      <c r="A715" t="s">
        <v>258</v>
      </c>
      <c r="B715" s="21" t="s">
        <v>98</v>
      </c>
      <c r="C715" s="22">
        <v>44253</v>
      </c>
      <c r="D715" t="s">
        <v>110</v>
      </c>
      <c r="E715" t="s">
        <v>111</v>
      </c>
      <c r="F715" s="21" t="s">
        <v>127</v>
      </c>
      <c r="G715" s="3">
        <v>261.66000000000003</v>
      </c>
      <c r="H715" s="22">
        <v>44235</v>
      </c>
      <c r="I715" s="23">
        <v>44248</v>
      </c>
      <c r="J715">
        <f t="shared" ref="J715:J778" si="44">I715-H715+1</f>
        <v>14</v>
      </c>
      <c r="K715" s="2">
        <f t="shared" ref="K715:K778" si="45">(H715+I715)/2</f>
        <v>44241.5</v>
      </c>
      <c r="L715" s="22">
        <v>44253.5</v>
      </c>
      <c r="M715" s="22">
        <v>44258.5</v>
      </c>
      <c r="N715" s="22">
        <v>44257.5</v>
      </c>
      <c r="O715">
        <f t="shared" ref="O715:O778" si="46">N715-K715</f>
        <v>16</v>
      </c>
      <c r="P715" s="3">
        <f t="shared" ref="P715:P778" si="47">O715*G715</f>
        <v>4186.5600000000004</v>
      </c>
    </row>
    <row r="716" spans="1:16" x14ac:dyDescent="0.35">
      <c r="A716" t="s">
        <v>258</v>
      </c>
      <c r="B716" s="21" t="s">
        <v>98</v>
      </c>
      <c r="C716" s="22">
        <v>44253</v>
      </c>
      <c r="D716" t="s">
        <v>114</v>
      </c>
      <c r="E716" t="s">
        <v>115</v>
      </c>
      <c r="F716" s="21" t="s">
        <v>128</v>
      </c>
      <c r="G716" s="3">
        <v>25.55</v>
      </c>
      <c r="H716" s="22">
        <v>44235</v>
      </c>
      <c r="I716" s="23">
        <v>44248</v>
      </c>
      <c r="J716">
        <f t="shared" si="44"/>
        <v>14</v>
      </c>
      <c r="K716" s="2">
        <f t="shared" si="45"/>
        <v>44241.5</v>
      </c>
      <c r="L716" s="22">
        <v>44253.5</v>
      </c>
      <c r="M716" s="22">
        <v>44258.5</v>
      </c>
      <c r="N716" s="22">
        <v>44257.5</v>
      </c>
      <c r="O716">
        <f t="shared" si="46"/>
        <v>16</v>
      </c>
      <c r="P716" s="3">
        <f t="shared" si="47"/>
        <v>408.8</v>
      </c>
    </row>
    <row r="717" spans="1:16" x14ac:dyDescent="0.35">
      <c r="A717" t="s">
        <v>258</v>
      </c>
      <c r="B717" s="21" t="s">
        <v>98</v>
      </c>
      <c r="C717" s="22">
        <v>44253</v>
      </c>
      <c r="D717" t="s">
        <v>110</v>
      </c>
      <c r="E717" t="s">
        <v>111</v>
      </c>
      <c r="F717" s="21" t="s">
        <v>128</v>
      </c>
      <c r="G717" s="3">
        <v>2.44</v>
      </c>
      <c r="H717" s="22">
        <v>44235</v>
      </c>
      <c r="I717" s="23">
        <v>44248</v>
      </c>
      <c r="J717">
        <f t="shared" si="44"/>
        <v>14</v>
      </c>
      <c r="K717" s="2">
        <f t="shared" si="45"/>
        <v>44241.5</v>
      </c>
      <c r="L717" s="22">
        <v>44253.5</v>
      </c>
      <c r="M717" s="22">
        <v>44258.5</v>
      </c>
      <c r="N717" s="22">
        <v>44257.5</v>
      </c>
      <c r="O717">
        <f t="shared" si="46"/>
        <v>16</v>
      </c>
      <c r="P717" s="3">
        <f t="shared" si="47"/>
        <v>39.04</v>
      </c>
    </row>
    <row r="718" spans="1:16" x14ac:dyDescent="0.35">
      <c r="A718" t="s">
        <v>258</v>
      </c>
      <c r="B718" s="21" t="s">
        <v>98</v>
      </c>
      <c r="C718" s="22">
        <v>44253</v>
      </c>
      <c r="D718" t="s">
        <v>114</v>
      </c>
      <c r="E718" t="s">
        <v>115</v>
      </c>
      <c r="F718" s="21" t="s">
        <v>129</v>
      </c>
      <c r="G718" s="3">
        <v>74.349999999999994</v>
      </c>
      <c r="H718" s="22">
        <v>44235</v>
      </c>
      <c r="I718" s="23">
        <v>44248</v>
      </c>
      <c r="J718">
        <f t="shared" si="44"/>
        <v>14</v>
      </c>
      <c r="K718" s="2">
        <f t="shared" si="45"/>
        <v>44241.5</v>
      </c>
      <c r="L718" s="22">
        <v>44253.5</v>
      </c>
      <c r="M718" s="22">
        <v>44258.5</v>
      </c>
      <c r="N718" s="22">
        <v>44257.5</v>
      </c>
      <c r="O718">
        <f t="shared" si="46"/>
        <v>16</v>
      </c>
      <c r="P718" s="3">
        <f t="shared" si="47"/>
        <v>1189.5999999999999</v>
      </c>
    </row>
    <row r="719" spans="1:16" x14ac:dyDescent="0.35">
      <c r="A719" t="s">
        <v>258</v>
      </c>
      <c r="B719" s="21" t="s">
        <v>98</v>
      </c>
      <c r="C719" s="22">
        <v>44253</v>
      </c>
      <c r="D719" t="s">
        <v>110</v>
      </c>
      <c r="E719" t="s">
        <v>111</v>
      </c>
      <c r="F719" s="21" t="s">
        <v>129</v>
      </c>
      <c r="G719" s="3">
        <v>560.12</v>
      </c>
      <c r="H719" s="22">
        <v>44235</v>
      </c>
      <c r="I719" s="23">
        <v>44248</v>
      </c>
      <c r="J719">
        <f t="shared" si="44"/>
        <v>14</v>
      </c>
      <c r="K719" s="2">
        <f t="shared" si="45"/>
        <v>44241.5</v>
      </c>
      <c r="L719" s="22">
        <v>44253.5</v>
      </c>
      <c r="M719" s="22">
        <v>44258.5</v>
      </c>
      <c r="N719" s="22">
        <v>44257.5</v>
      </c>
      <c r="O719">
        <f t="shared" si="46"/>
        <v>16</v>
      </c>
      <c r="P719" s="3">
        <f t="shared" si="47"/>
        <v>8961.92</v>
      </c>
    </row>
    <row r="720" spans="1:16" x14ac:dyDescent="0.35">
      <c r="A720" t="s">
        <v>258</v>
      </c>
      <c r="B720" s="21" t="s">
        <v>98</v>
      </c>
      <c r="C720" s="22">
        <v>44253</v>
      </c>
      <c r="D720" t="s">
        <v>114</v>
      </c>
      <c r="E720" t="s">
        <v>115</v>
      </c>
      <c r="F720" s="21" t="s">
        <v>130</v>
      </c>
      <c r="G720" s="3">
        <v>20.22</v>
      </c>
      <c r="H720" s="22">
        <v>44235</v>
      </c>
      <c r="I720" s="23">
        <v>44248</v>
      </c>
      <c r="J720">
        <f t="shared" si="44"/>
        <v>14</v>
      </c>
      <c r="K720" s="2">
        <f t="shared" si="45"/>
        <v>44241.5</v>
      </c>
      <c r="L720" s="22">
        <v>44253.5</v>
      </c>
      <c r="M720" s="22">
        <v>44258.5</v>
      </c>
      <c r="N720" s="22">
        <v>44257.5</v>
      </c>
      <c r="O720">
        <f t="shared" si="46"/>
        <v>16</v>
      </c>
      <c r="P720" s="3">
        <f t="shared" si="47"/>
        <v>323.52</v>
      </c>
    </row>
    <row r="721" spans="1:16" x14ac:dyDescent="0.35">
      <c r="A721" t="s">
        <v>258</v>
      </c>
      <c r="B721" s="21" t="s">
        <v>98</v>
      </c>
      <c r="C721" s="22">
        <v>44253</v>
      </c>
      <c r="D721" t="s">
        <v>110</v>
      </c>
      <c r="E721" t="s">
        <v>111</v>
      </c>
      <c r="F721" s="21" t="s">
        <v>130</v>
      </c>
      <c r="G721" s="3">
        <v>5.36</v>
      </c>
      <c r="H721" s="22">
        <v>44235</v>
      </c>
      <c r="I721" s="23">
        <v>44248</v>
      </c>
      <c r="J721">
        <f t="shared" si="44"/>
        <v>14</v>
      </c>
      <c r="K721" s="2">
        <f t="shared" si="45"/>
        <v>44241.5</v>
      </c>
      <c r="L721" s="22">
        <v>44253.5</v>
      </c>
      <c r="M721" s="22">
        <v>44258.5</v>
      </c>
      <c r="N721" s="22">
        <v>44257.5</v>
      </c>
      <c r="O721">
        <f t="shared" si="46"/>
        <v>16</v>
      </c>
      <c r="P721" s="3">
        <f t="shared" si="47"/>
        <v>85.76</v>
      </c>
    </row>
    <row r="722" spans="1:16" x14ac:dyDescent="0.35">
      <c r="A722" t="s">
        <v>258</v>
      </c>
      <c r="B722" s="21" t="s">
        <v>98</v>
      </c>
      <c r="C722" s="22">
        <v>44253</v>
      </c>
      <c r="D722" t="s">
        <v>114</v>
      </c>
      <c r="E722" t="s">
        <v>115</v>
      </c>
      <c r="F722" s="21" t="s">
        <v>131</v>
      </c>
      <c r="G722" s="3">
        <v>44.6</v>
      </c>
      <c r="H722" s="22">
        <v>44235</v>
      </c>
      <c r="I722" s="23">
        <v>44248</v>
      </c>
      <c r="J722">
        <f t="shared" si="44"/>
        <v>14</v>
      </c>
      <c r="K722" s="2">
        <f t="shared" si="45"/>
        <v>44241.5</v>
      </c>
      <c r="L722" s="22">
        <v>44253.5</v>
      </c>
      <c r="M722" s="22">
        <v>44258.5</v>
      </c>
      <c r="N722" s="22">
        <v>44257.5</v>
      </c>
      <c r="O722">
        <f t="shared" si="46"/>
        <v>16</v>
      </c>
      <c r="P722" s="3">
        <f t="shared" si="47"/>
        <v>713.6</v>
      </c>
    </row>
    <row r="723" spans="1:16" x14ac:dyDescent="0.35">
      <c r="A723" t="s">
        <v>258</v>
      </c>
      <c r="B723" s="21" t="s">
        <v>98</v>
      </c>
      <c r="C723" s="22">
        <v>44253</v>
      </c>
      <c r="D723" t="s">
        <v>107</v>
      </c>
      <c r="E723" t="s">
        <v>108</v>
      </c>
      <c r="F723" s="21" t="s">
        <v>109</v>
      </c>
      <c r="G723" s="3">
        <v>197</v>
      </c>
      <c r="H723" s="22">
        <v>44235</v>
      </c>
      <c r="I723" s="23">
        <v>44248</v>
      </c>
      <c r="J723">
        <f t="shared" si="44"/>
        <v>14</v>
      </c>
      <c r="K723" s="2">
        <f t="shared" si="45"/>
        <v>44241.5</v>
      </c>
      <c r="L723" s="22">
        <v>44253.5</v>
      </c>
      <c r="M723" s="22">
        <v>44258.5</v>
      </c>
      <c r="N723" s="22">
        <v>44257.5</v>
      </c>
      <c r="O723">
        <f t="shared" si="46"/>
        <v>16</v>
      </c>
      <c r="P723" s="3">
        <f t="shared" si="47"/>
        <v>3152</v>
      </c>
    </row>
    <row r="724" spans="1:16" x14ac:dyDescent="0.35">
      <c r="A724" t="s">
        <v>258</v>
      </c>
      <c r="B724" s="21" t="s">
        <v>98</v>
      </c>
      <c r="C724" s="22">
        <v>44253</v>
      </c>
      <c r="D724" t="s">
        <v>99</v>
      </c>
      <c r="E724" t="s">
        <v>100</v>
      </c>
      <c r="F724" s="21" t="s">
        <v>109</v>
      </c>
      <c r="G724" s="3">
        <v>65649</v>
      </c>
      <c r="H724" s="22">
        <v>44235</v>
      </c>
      <c r="I724" s="23">
        <v>44248</v>
      </c>
      <c r="J724">
        <f t="shared" si="44"/>
        <v>14</v>
      </c>
      <c r="K724" s="2">
        <f t="shared" si="45"/>
        <v>44241.5</v>
      </c>
      <c r="L724" s="22">
        <v>44253.5</v>
      </c>
      <c r="M724" s="22">
        <v>44258.5</v>
      </c>
      <c r="N724" s="22">
        <v>44257.5</v>
      </c>
      <c r="O724">
        <f t="shared" si="46"/>
        <v>16</v>
      </c>
      <c r="P724" s="3">
        <f t="shared" si="47"/>
        <v>1050384</v>
      </c>
    </row>
    <row r="725" spans="1:16" x14ac:dyDescent="0.35">
      <c r="A725" t="s">
        <v>258</v>
      </c>
      <c r="B725" s="21" t="s">
        <v>98</v>
      </c>
      <c r="C725" s="22">
        <v>44253</v>
      </c>
      <c r="D725" t="s">
        <v>114</v>
      </c>
      <c r="E725" t="s">
        <v>115</v>
      </c>
      <c r="F725" s="21" t="s">
        <v>132</v>
      </c>
      <c r="G725" s="3">
        <v>144.26</v>
      </c>
      <c r="H725" s="22">
        <v>44235</v>
      </c>
      <c r="I725" s="23">
        <v>44248</v>
      </c>
      <c r="J725">
        <f t="shared" si="44"/>
        <v>14</v>
      </c>
      <c r="K725" s="2">
        <f t="shared" si="45"/>
        <v>44241.5</v>
      </c>
      <c r="L725" s="22">
        <v>44253.5</v>
      </c>
      <c r="M725" s="22">
        <v>44258.5</v>
      </c>
      <c r="N725" s="22">
        <v>44257.5</v>
      </c>
      <c r="O725">
        <f t="shared" si="46"/>
        <v>16</v>
      </c>
      <c r="P725" s="3">
        <f t="shared" si="47"/>
        <v>2308.16</v>
      </c>
    </row>
    <row r="726" spans="1:16" x14ac:dyDescent="0.35">
      <c r="A726" t="s">
        <v>258</v>
      </c>
      <c r="B726" s="21" t="s">
        <v>98</v>
      </c>
      <c r="C726" s="22">
        <v>44253</v>
      </c>
      <c r="D726" t="s">
        <v>110</v>
      </c>
      <c r="E726" t="s">
        <v>111</v>
      </c>
      <c r="F726" s="21" t="s">
        <v>132</v>
      </c>
      <c r="G726" s="3">
        <v>1.47</v>
      </c>
      <c r="H726" s="22">
        <v>44235</v>
      </c>
      <c r="I726" s="23">
        <v>44248</v>
      </c>
      <c r="J726">
        <f t="shared" si="44"/>
        <v>14</v>
      </c>
      <c r="K726" s="2">
        <f t="shared" si="45"/>
        <v>44241.5</v>
      </c>
      <c r="L726" s="22">
        <v>44253.5</v>
      </c>
      <c r="M726" s="22">
        <v>44258.5</v>
      </c>
      <c r="N726" s="22">
        <v>44257.5</v>
      </c>
      <c r="O726">
        <f t="shared" si="46"/>
        <v>16</v>
      </c>
      <c r="P726" s="3">
        <f t="shared" si="47"/>
        <v>23.52</v>
      </c>
    </row>
    <row r="727" spans="1:16" x14ac:dyDescent="0.35">
      <c r="A727" t="s">
        <v>258</v>
      </c>
      <c r="B727" s="21" t="s">
        <v>98</v>
      </c>
      <c r="C727" s="22">
        <v>44253</v>
      </c>
      <c r="D727" t="s">
        <v>110</v>
      </c>
      <c r="E727" t="s">
        <v>111</v>
      </c>
      <c r="F727" s="21" t="s">
        <v>255</v>
      </c>
      <c r="G727" s="3">
        <v>0.94</v>
      </c>
      <c r="H727" s="22">
        <v>44235</v>
      </c>
      <c r="I727" s="23">
        <v>44248</v>
      </c>
      <c r="J727">
        <f t="shared" si="44"/>
        <v>14</v>
      </c>
      <c r="K727" s="2">
        <f t="shared" si="45"/>
        <v>44241.5</v>
      </c>
      <c r="L727" s="22">
        <v>44253.5</v>
      </c>
      <c r="M727" s="22">
        <v>44258.5</v>
      </c>
      <c r="N727" s="22">
        <v>44257.5</v>
      </c>
      <c r="O727">
        <f t="shared" si="46"/>
        <v>16</v>
      </c>
      <c r="P727" s="3">
        <f t="shared" si="47"/>
        <v>15.04</v>
      </c>
    </row>
    <row r="728" spans="1:16" x14ac:dyDescent="0.35">
      <c r="A728" t="s">
        <v>258</v>
      </c>
      <c r="B728" s="21" t="s">
        <v>98</v>
      </c>
      <c r="C728" s="22">
        <v>44253</v>
      </c>
      <c r="D728" t="s">
        <v>114</v>
      </c>
      <c r="E728" t="s">
        <v>115</v>
      </c>
      <c r="F728" s="21" t="s">
        <v>133</v>
      </c>
      <c r="G728" s="3">
        <v>22.88</v>
      </c>
      <c r="H728" s="22">
        <v>44235</v>
      </c>
      <c r="I728" s="23">
        <v>44248</v>
      </c>
      <c r="J728">
        <f t="shared" si="44"/>
        <v>14</v>
      </c>
      <c r="K728" s="2">
        <f t="shared" si="45"/>
        <v>44241.5</v>
      </c>
      <c r="L728" s="22">
        <v>44253.5</v>
      </c>
      <c r="M728" s="22">
        <v>44258.5</v>
      </c>
      <c r="N728" s="22">
        <v>44257.5</v>
      </c>
      <c r="O728">
        <f t="shared" si="46"/>
        <v>16</v>
      </c>
      <c r="P728" s="3">
        <f t="shared" si="47"/>
        <v>366.08</v>
      </c>
    </row>
    <row r="729" spans="1:16" x14ac:dyDescent="0.35">
      <c r="A729" t="s">
        <v>258</v>
      </c>
      <c r="B729" s="21" t="s">
        <v>98</v>
      </c>
      <c r="C729" s="22">
        <v>44253</v>
      </c>
      <c r="D729" t="s">
        <v>110</v>
      </c>
      <c r="E729" t="s">
        <v>111</v>
      </c>
      <c r="F729" s="21" t="s">
        <v>134</v>
      </c>
      <c r="G729" s="3">
        <v>17.68</v>
      </c>
      <c r="H729" s="22">
        <v>44235</v>
      </c>
      <c r="I729" s="23">
        <v>44248</v>
      </c>
      <c r="J729">
        <f t="shared" si="44"/>
        <v>14</v>
      </c>
      <c r="K729" s="2">
        <f t="shared" si="45"/>
        <v>44241.5</v>
      </c>
      <c r="L729" s="22">
        <v>44253.5</v>
      </c>
      <c r="M729" s="22">
        <v>44258.5</v>
      </c>
      <c r="N729" s="22">
        <v>44257.5</v>
      </c>
      <c r="O729">
        <f t="shared" si="46"/>
        <v>16</v>
      </c>
      <c r="P729" s="3">
        <f t="shared" si="47"/>
        <v>282.88</v>
      </c>
    </row>
    <row r="730" spans="1:16" x14ac:dyDescent="0.35">
      <c r="A730" t="s">
        <v>258</v>
      </c>
      <c r="B730" s="21" t="s">
        <v>98</v>
      </c>
      <c r="C730" s="22">
        <v>44253</v>
      </c>
      <c r="D730" t="s">
        <v>114</v>
      </c>
      <c r="E730" t="s">
        <v>115</v>
      </c>
      <c r="F730" s="21" t="s">
        <v>135</v>
      </c>
      <c r="G730" s="3">
        <v>41.3</v>
      </c>
      <c r="H730" s="22">
        <v>44235</v>
      </c>
      <c r="I730" s="23">
        <v>44248</v>
      </c>
      <c r="J730">
        <f t="shared" si="44"/>
        <v>14</v>
      </c>
      <c r="K730" s="2">
        <f t="shared" si="45"/>
        <v>44241.5</v>
      </c>
      <c r="L730" s="22">
        <v>44253.5</v>
      </c>
      <c r="M730" s="22">
        <v>44258.5</v>
      </c>
      <c r="N730" s="22">
        <v>44257.5</v>
      </c>
      <c r="O730">
        <f t="shared" si="46"/>
        <v>16</v>
      </c>
      <c r="P730" s="3">
        <f t="shared" si="47"/>
        <v>660.8</v>
      </c>
    </row>
    <row r="731" spans="1:16" x14ac:dyDescent="0.35">
      <c r="A731" t="s">
        <v>258</v>
      </c>
      <c r="B731" s="21" t="s">
        <v>98</v>
      </c>
      <c r="C731" s="22">
        <v>44253</v>
      </c>
      <c r="D731" t="s">
        <v>110</v>
      </c>
      <c r="E731" t="s">
        <v>111</v>
      </c>
      <c r="F731" s="21" t="s">
        <v>135</v>
      </c>
      <c r="G731" s="3">
        <v>25.85</v>
      </c>
      <c r="H731" s="22">
        <v>44235</v>
      </c>
      <c r="I731" s="23">
        <v>44248</v>
      </c>
      <c r="J731">
        <f t="shared" si="44"/>
        <v>14</v>
      </c>
      <c r="K731" s="2">
        <f t="shared" si="45"/>
        <v>44241.5</v>
      </c>
      <c r="L731" s="22">
        <v>44253.5</v>
      </c>
      <c r="M731" s="22">
        <v>44258.5</v>
      </c>
      <c r="N731" s="22">
        <v>44257.5</v>
      </c>
      <c r="O731">
        <f t="shared" si="46"/>
        <v>16</v>
      </c>
      <c r="P731" s="3">
        <f t="shared" si="47"/>
        <v>413.6</v>
      </c>
    </row>
    <row r="732" spans="1:16" x14ac:dyDescent="0.35">
      <c r="A732" t="s">
        <v>258</v>
      </c>
      <c r="B732" s="21" t="s">
        <v>98</v>
      </c>
      <c r="C732" s="22">
        <v>44253</v>
      </c>
      <c r="D732" t="s">
        <v>114</v>
      </c>
      <c r="E732" t="s">
        <v>115</v>
      </c>
      <c r="F732" s="21" t="s">
        <v>136</v>
      </c>
      <c r="G732" s="3">
        <v>105.5</v>
      </c>
      <c r="H732" s="22">
        <v>44235</v>
      </c>
      <c r="I732" s="23">
        <v>44248</v>
      </c>
      <c r="J732">
        <f t="shared" si="44"/>
        <v>14</v>
      </c>
      <c r="K732" s="2">
        <f t="shared" si="45"/>
        <v>44241.5</v>
      </c>
      <c r="L732" s="22">
        <v>44253.5</v>
      </c>
      <c r="M732" s="22">
        <v>44258.5</v>
      </c>
      <c r="N732" s="22">
        <v>44257.5</v>
      </c>
      <c r="O732">
        <f t="shared" si="46"/>
        <v>16</v>
      </c>
      <c r="P732" s="3">
        <f t="shared" si="47"/>
        <v>1688</v>
      </c>
    </row>
    <row r="733" spans="1:16" x14ac:dyDescent="0.35">
      <c r="A733" t="s">
        <v>258</v>
      </c>
      <c r="B733" s="21" t="s">
        <v>98</v>
      </c>
      <c r="C733" s="22">
        <v>44253</v>
      </c>
      <c r="D733" t="s">
        <v>110</v>
      </c>
      <c r="E733" t="s">
        <v>111</v>
      </c>
      <c r="F733" s="21" t="s">
        <v>136</v>
      </c>
      <c r="G733" s="3">
        <v>21.77</v>
      </c>
      <c r="H733" s="22">
        <v>44235</v>
      </c>
      <c r="I733" s="23">
        <v>44248</v>
      </c>
      <c r="J733">
        <f t="shared" si="44"/>
        <v>14</v>
      </c>
      <c r="K733" s="2">
        <f t="shared" si="45"/>
        <v>44241.5</v>
      </c>
      <c r="L733" s="22">
        <v>44253.5</v>
      </c>
      <c r="M733" s="22">
        <v>44258.5</v>
      </c>
      <c r="N733" s="22">
        <v>44257.5</v>
      </c>
      <c r="O733">
        <f t="shared" si="46"/>
        <v>16</v>
      </c>
      <c r="P733" s="3">
        <f t="shared" si="47"/>
        <v>348.32</v>
      </c>
    </row>
    <row r="734" spans="1:16" x14ac:dyDescent="0.35">
      <c r="A734" t="s">
        <v>258</v>
      </c>
      <c r="B734" s="21" t="s">
        <v>98</v>
      </c>
      <c r="C734" s="22">
        <v>44253</v>
      </c>
      <c r="D734" t="s">
        <v>110</v>
      </c>
      <c r="E734" t="s">
        <v>111</v>
      </c>
      <c r="F734" s="21" t="s">
        <v>137</v>
      </c>
      <c r="G734" s="3">
        <v>439.54</v>
      </c>
      <c r="H734" s="22">
        <v>44235</v>
      </c>
      <c r="I734" s="23">
        <v>44248</v>
      </c>
      <c r="J734">
        <f t="shared" si="44"/>
        <v>14</v>
      </c>
      <c r="K734" s="2">
        <f t="shared" si="45"/>
        <v>44241.5</v>
      </c>
      <c r="L734" s="22">
        <v>44253.5</v>
      </c>
      <c r="M734" s="22">
        <v>44258.5</v>
      </c>
      <c r="N734" s="22">
        <v>44257.5</v>
      </c>
      <c r="O734">
        <f t="shared" si="46"/>
        <v>16</v>
      </c>
      <c r="P734" s="3">
        <f t="shared" si="47"/>
        <v>7032.64</v>
      </c>
    </row>
    <row r="735" spans="1:16" x14ac:dyDescent="0.35">
      <c r="A735" t="s">
        <v>258</v>
      </c>
      <c r="B735" s="21" t="s">
        <v>98</v>
      </c>
      <c r="C735" s="22">
        <v>44253</v>
      </c>
      <c r="D735" t="s">
        <v>107</v>
      </c>
      <c r="E735" t="s">
        <v>108</v>
      </c>
      <c r="F735" s="21" t="s">
        <v>138</v>
      </c>
      <c r="G735" s="3">
        <v>171.65</v>
      </c>
      <c r="H735" s="22">
        <v>44235</v>
      </c>
      <c r="I735" s="23">
        <v>44248</v>
      </c>
      <c r="J735">
        <f t="shared" si="44"/>
        <v>14</v>
      </c>
      <c r="K735" s="2">
        <f t="shared" si="45"/>
        <v>44241.5</v>
      </c>
      <c r="L735" s="22">
        <v>44253.5</v>
      </c>
      <c r="M735" s="22">
        <v>44258.5</v>
      </c>
      <c r="N735" s="22">
        <v>44257.5</v>
      </c>
      <c r="O735">
        <f t="shared" si="46"/>
        <v>16</v>
      </c>
      <c r="P735" s="3">
        <f t="shared" si="47"/>
        <v>2746.4</v>
      </c>
    </row>
    <row r="736" spans="1:16" x14ac:dyDescent="0.35">
      <c r="A736" t="s">
        <v>258</v>
      </c>
      <c r="B736" s="21" t="s">
        <v>98</v>
      </c>
      <c r="C736" s="22">
        <v>44253</v>
      </c>
      <c r="D736" t="s">
        <v>114</v>
      </c>
      <c r="E736" t="s">
        <v>115</v>
      </c>
      <c r="F736" s="21" t="s">
        <v>139</v>
      </c>
      <c r="G736" s="3">
        <v>22.55</v>
      </c>
      <c r="H736" s="22">
        <v>44235</v>
      </c>
      <c r="I736" s="23">
        <v>44248</v>
      </c>
      <c r="J736">
        <f t="shared" si="44"/>
        <v>14</v>
      </c>
      <c r="K736" s="2">
        <f t="shared" si="45"/>
        <v>44241.5</v>
      </c>
      <c r="L736" s="22">
        <v>44253.5</v>
      </c>
      <c r="M736" s="22">
        <v>44258.5</v>
      </c>
      <c r="N736" s="22">
        <v>44257.5</v>
      </c>
      <c r="O736">
        <f t="shared" si="46"/>
        <v>16</v>
      </c>
      <c r="P736" s="3">
        <f t="shared" si="47"/>
        <v>360.8</v>
      </c>
    </row>
    <row r="737" spans="1:16" x14ac:dyDescent="0.35">
      <c r="A737" t="s">
        <v>258</v>
      </c>
      <c r="B737" s="21" t="s">
        <v>98</v>
      </c>
      <c r="C737" s="22">
        <v>44253</v>
      </c>
      <c r="D737" t="s">
        <v>110</v>
      </c>
      <c r="E737" t="s">
        <v>111</v>
      </c>
      <c r="F737" s="21" t="s">
        <v>256</v>
      </c>
      <c r="G737" s="3">
        <v>3.3</v>
      </c>
      <c r="H737" s="22">
        <v>44235</v>
      </c>
      <c r="I737" s="23">
        <v>44248</v>
      </c>
      <c r="J737">
        <f t="shared" si="44"/>
        <v>14</v>
      </c>
      <c r="K737" s="2">
        <f t="shared" si="45"/>
        <v>44241.5</v>
      </c>
      <c r="L737" s="22">
        <v>44253.5</v>
      </c>
      <c r="M737" s="22">
        <v>44258.5</v>
      </c>
      <c r="N737" s="22">
        <v>44257.5</v>
      </c>
      <c r="O737">
        <f t="shared" si="46"/>
        <v>16</v>
      </c>
      <c r="P737" s="3">
        <f t="shared" si="47"/>
        <v>52.8</v>
      </c>
    </row>
    <row r="738" spans="1:16" x14ac:dyDescent="0.35">
      <c r="A738" t="s">
        <v>258</v>
      </c>
      <c r="B738" s="21" t="s">
        <v>98</v>
      </c>
      <c r="C738" s="22">
        <v>44253</v>
      </c>
      <c r="D738" t="s">
        <v>114</v>
      </c>
      <c r="E738" t="s">
        <v>115</v>
      </c>
      <c r="F738" s="21" t="s">
        <v>140</v>
      </c>
      <c r="G738" s="3">
        <v>18.43</v>
      </c>
      <c r="H738" s="22">
        <v>44235</v>
      </c>
      <c r="I738" s="23">
        <v>44248</v>
      </c>
      <c r="J738">
        <f t="shared" si="44"/>
        <v>14</v>
      </c>
      <c r="K738" s="2">
        <f t="shared" si="45"/>
        <v>44241.5</v>
      </c>
      <c r="L738" s="22">
        <v>44253.5</v>
      </c>
      <c r="M738" s="22">
        <v>44258.5</v>
      </c>
      <c r="N738" s="22">
        <v>44257.5</v>
      </c>
      <c r="O738">
        <f t="shared" si="46"/>
        <v>16</v>
      </c>
      <c r="P738" s="3">
        <f t="shared" si="47"/>
        <v>294.88</v>
      </c>
    </row>
    <row r="739" spans="1:16" x14ac:dyDescent="0.35">
      <c r="A739" t="s">
        <v>258</v>
      </c>
      <c r="B739" s="21" t="s">
        <v>98</v>
      </c>
      <c r="C739" s="22">
        <v>44253</v>
      </c>
      <c r="D739" t="s">
        <v>110</v>
      </c>
      <c r="E739" t="s">
        <v>111</v>
      </c>
      <c r="F739" s="21" t="s">
        <v>140</v>
      </c>
      <c r="G739" s="3">
        <v>15.54</v>
      </c>
      <c r="H739" s="22">
        <v>44235</v>
      </c>
      <c r="I739" s="23">
        <v>44248</v>
      </c>
      <c r="J739">
        <f t="shared" si="44"/>
        <v>14</v>
      </c>
      <c r="K739" s="2">
        <f t="shared" si="45"/>
        <v>44241.5</v>
      </c>
      <c r="L739" s="22">
        <v>44253.5</v>
      </c>
      <c r="M739" s="22">
        <v>44258.5</v>
      </c>
      <c r="N739" s="22">
        <v>44257.5</v>
      </c>
      <c r="O739">
        <f t="shared" si="46"/>
        <v>16</v>
      </c>
      <c r="P739" s="3">
        <f t="shared" si="47"/>
        <v>248.64</v>
      </c>
    </row>
    <row r="740" spans="1:16" x14ac:dyDescent="0.35">
      <c r="A740" t="s">
        <v>258</v>
      </c>
      <c r="B740" s="21" t="s">
        <v>98</v>
      </c>
      <c r="C740" s="22">
        <v>44253</v>
      </c>
      <c r="D740" t="s">
        <v>110</v>
      </c>
      <c r="E740" t="s">
        <v>111</v>
      </c>
      <c r="F740" s="21" t="s">
        <v>141</v>
      </c>
      <c r="G740" s="3">
        <v>6.7799999999999994</v>
      </c>
      <c r="H740" s="22">
        <v>44235</v>
      </c>
      <c r="I740" s="23">
        <v>44248</v>
      </c>
      <c r="J740">
        <f t="shared" si="44"/>
        <v>14</v>
      </c>
      <c r="K740" s="2">
        <f t="shared" si="45"/>
        <v>44241.5</v>
      </c>
      <c r="L740" s="22">
        <v>44253.5</v>
      </c>
      <c r="M740" s="22">
        <v>44258.5</v>
      </c>
      <c r="N740" s="22">
        <v>44257.5</v>
      </c>
      <c r="O740">
        <f t="shared" si="46"/>
        <v>16</v>
      </c>
      <c r="P740" s="3">
        <f t="shared" si="47"/>
        <v>108.47999999999999</v>
      </c>
    </row>
    <row r="741" spans="1:16" x14ac:dyDescent="0.35">
      <c r="A741" t="s">
        <v>258</v>
      </c>
      <c r="B741" s="21" t="s">
        <v>98</v>
      </c>
      <c r="C741" s="22">
        <v>44253</v>
      </c>
      <c r="D741" t="s">
        <v>107</v>
      </c>
      <c r="E741" t="s">
        <v>108</v>
      </c>
      <c r="F741" s="21" t="s">
        <v>142</v>
      </c>
      <c r="G741" s="3">
        <v>23.23</v>
      </c>
      <c r="H741" s="22">
        <v>44235</v>
      </c>
      <c r="I741" s="23">
        <v>44248</v>
      </c>
      <c r="J741">
        <f t="shared" si="44"/>
        <v>14</v>
      </c>
      <c r="K741" s="2">
        <f t="shared" si="45"/>
        <v>44241.5</v>
      </c>
      <c r="L741" s="22">
        <v>44253.5</v>
      </c>
      <c r="M741" s="22">
        <v>44265.5</v>
      </c>
      <c r="N741" s="22">
        <v>44264.5</v>
      </c>
      <c r="O741">
        <f t="shared" si="46"/>
        <v>23</v>
      </c>
      <c r="P741" s="3">
        <f t="shared" si="47"/>
        <v>534.29</v>
      </c>
    </row>
    <row r="742" spans="1:16" x14ac:dyDescent="0.35">
      <c r="A742" t="s">
        <v>258</v>
      </c>
      <c r="B742" s="21" t="s">
        <v>98</v>
      </c>
      <c r="C742" s="22">
        <v>44253</v>
      </c>
      <c r="D742" t="s">
        <v>107</v>
      </c>
      <c r="E742" t="s">
        <v>108</v>
      </c>
      <c r="F742" s="21" t="s">
        <v>142</v>
      </c>
      <c r="G742" s="3">
        <v>21414.349999999991</v>
      </c>
      <c r="H742" s="22">
        <v>44235</v>
      </c>
      <c r="I742" s="23">
        <v>44248</v>
      </c>
      <c r="J742">
        <f t="shared" si="44"/>
        <v>14</v>
      </c>
      <c r="K742" s="2">
        <f t="shared" si="45"/>
        <v>44241.5</v>
      </c>
      <c r="L742" s="22">
        <v>44253.5</v>
      </c>
      <c r="M742" s="22">
        <v>44265.5</v>
      </c>
      <c r="N742" s="22">
        <v>44264.5</v>
      </c>
      <c r="O742">
        <f t="shared" si="46"/>
        <v>23</v>
      </c>
      <c r="P742" s="3">
        <f t="shared" si="47"/>
        <v>492530.04999999981</v>
      </c>
    </row>
    <row r="743" spans="1:16" x14ac:dyDescent="0.35">
      <c r="A743" t="s">
        <v>258</v>
      </c>
      <c r="B743" s="21" t="s">
        <v>98</v>
      </c>
      <c r="C743" s="22">
        <v>44253</v>
      </c>
      <c r="D743" t="s">
        <v>99</v>
      </c>
      <c r="E743" t="s">
        <v>100</v>
      </c>
      <c r="F743" s="21" t="s">
        <v>142</v>
      </c>
      <c r="G743" s="3">
        <v>5272.619999999999</v>
      </c>
      <c r="H743" s="22">
        <v>44235</v>
      </c>
      <c r="I743" s="23">
        <v>44248</v>
      </c>
      <c r="J743">
        <f t="shared" si="44"/>
        <v>14</v>
      </c>
      <c r="K743" s="2">
        <f t="shared" si="45"/>
        <v>44241.5</v>
      </c>
      <c r="L743" s="22">
        <v>44253.5</v>
      </c>
      <c r="M743" s="22">
        <v>44265.5</v>
      </c>
      <c r="N743" s="22">
        <v>44264.5</v>
      </c>
      <c r="O743">
        <f t="shared" si="46"/>
        <v>23</v>
      </c>
      <c r="P743" s="3">
        <f t="shared" si="47"/>
        <v>121270.25999999998</v>
      </c>
    </row>
    <row r="744" spans="1:16" x14ac:dyDescent="0.35">
      <c r="A744" t="s">
        <v>258</v>
      </c>
      <c r="B744" s="21" t="s">
        <v>98</v>
      </c>
      <c r="C744" s="22">
        <v>44253</v>
      </c>
      <c r="D744" t="s">
        <v>114</v>
      </c>
      <c r="E744" t="s">
        <v>115</v>
      </c>
      <c r="F744" s="21" t="s">
        <v>143</v>
      </c>
      <c r="G744" s="3">
        <v>36.369999999999997</v>
      </c>
      <c r="H744" s="22">
        <v>44235</v>
      </c>
      <c r="I744" s="23">
        <v>44248</v>
      </c>
      <c r="J744">
        <f t="shared" si="44"/>
        <v>14</v>
      </c>
      <c r="K744" s="2">
        <f t="shared" si="45"/>
        <v>44241.5</v>
      </c>
      <c r="L744" s="22">
        <v>44253.5</v>
      </c>
      <c r="M744" s="22">
        <v>44270.5</v>
      </c>
      <c r="N744" s="22">
        <v>44267.5</v>
      </c>
      <c r="O744">
        <f t="shared" si="46"/>
        <v>26</v>
      </c>
      <c r="P744" s="3">
        <f t="shared" si="47"/>
        <v>945.61999999999989</v>
      </c>
    </row>
    <row r="745" spans="1:16" x14ac:dyDescent="0.35">
      <c r="A745" t="s">
        <v>258</v>
      </c>
      <c r="B745" s="21" t="s">
        <v>98</v>
      </c>
      <c r="C745" s="22">
        <v>44253</v>
      </c>
      <c r="D745" t="s">
        <v>110</v>
      </c>
      <c r="E745" t="s">
        <v>111</v>
      </c>
      <c r="F745" s="21" t="s">
        <v>143</v>
      </c>
      <c r="G745" s="3">
        <v>117.44999999999999</v>
      </c>
      <c r="H745" s="22">
        <v>44235</v>
      </c>
      <c r="I745" s="23">
        <v>44248</v>
      </c>
      <c r="J745">
        <f t="shared" si="44"/>
        <v>14</v>
      </c>
      <c r="K745" s="2">
        <f t="shared" si="45"/>
        <v>44241.5</v>
      </c>
      <c r="L745" s="22">
        <v>44253.5</v>
      </c>
      <c r="M745" s="22">
        <v>44270.5</v>
      </c>
      <c r="N745" s="22">
        <v>44267.5</v>
      </c>
      <c r="O745">
        <f t="shared" si="46"/>
        <v>26</v>
      </c>
      <c r="P745" s="3">
        <f t="shared" si="47"/>
        <v>3053.7</v>
      </c>
    </row>
    <row r="746" spans="1:16" x14ac:dyDescent="0.35">
      <c r="A746" t="s">
        <v>258</v>
      </c>
      <c r="B746" s="21" t="s">
        <v>98</v>
      </c>
      <c r="C746" s="22">
        <v>44253</v>
      </c>
      <c r="D746" t="s">
        <v>148</v>
      </c>
      <c r="E746" t="s">
        <v>149</v>
      </c>
      <c r="F746" s="21" t="s">
        <v>150</v>
      </c>
      <c r="G746" s="3">
        <v>40.65</v>
      </c>
      <c r="H746" s="22">
        <v>44235</v>
      </c>
      <c r="I746" s="23">
        <v>44248</v>
      </c>
      <c r="J746">
        <f t="shared" si="44"/>
        <v>14</v>
      </c>
      <c r="K746" s="2">
        <f t="shared" si="45"/>
        <v>44241.5</v>
      </c>
      <c r="L746" s="22">
        <v>44253.5</v>
      </c>
      <c r="M746" s="22">
        <v>44270.5</v>
      </c>
      <c r="N746" s="22">
        <v>44267.5</v>
      </c>
      <c r="O746">
        <f t="shared" si="46"/>
        <v>26</v>
      </c>
      <c r="P746" s="3">
        <f t="shared" si="47"/>
        <v>1056.8999999999999</v>
      </c>
    </row>
    <row r="747" spans="1:16" x14ac:dyDescent="0.35">
      <c r="A747" t="s">
        <v>258</v>
      </c>
      <c r="B747" s="21" t="s">
        <v>98</v>
      </c>
      <c r="C747" s="22">
        <v>44253</v>
      </c>
      <c r="D747" t="s">
        <v>114</v>
      </c>
      <c r="E747" t="s">
        <v>115</v>
      </c>
      <c r="F747" s="21" t="s">
        <v>144</v>
      </c>
      <c r="G747" s="3">
        <v>63.22</v>
      </c>
      <c r="H747" s="22">
        <v>44235</v>
      </c>
      <c r="I747" s="23">
        <v>44248</v>
      </c>
      <c r="J747">
        <f t="shared" si="44"/>
        <v>14</v>
      </c>
      <c r="K747" s="2">
        <f t="shared" si="45"/>
        <v>44241.5</v>
      </c>
      <c r="L747" s="22">
        <v>44253.5</v>
      </c>
      <c r="M747" s="22">
        <v>44270.5</v>
      </c>
      <c r="N747" s="22">
        <v>44267.5</v>
      </c>
      <c r="O747">
        <f t="shared" si="46"/>
        <v>26</v>
      </c>
      <c r="P747" s="3">
        <f t="shared" si="47"/>
        <v>1643.72</v>
      </c>
    </row>
    <row r="748" spans="1:16" x14ac:dyDescent="0.35">
      <c r="A748" t="s">
        <v>258</v>
      </c>
      <c r="B748" s="21" t="s">
        <v>98</v>
      </c>
      <c r="C748" s="22">
        <v>44253</v>
      </c>
      <c r="D748" t="s">
        <v>110</v>
      </c>
      <c r="E748" t="s">
        <v>111</v>
      </c>
      <c r="F748" s="21" t="s">
        <v>144</v>
      </c>
      <c r="G748" s="3">
        <v>7.8699999999999992</v>
      </c>
      <c r="H748" s="22">
        <v>44235</v>
      </c>
      <c r="I748" s="23">
        <v>44248</v>
      </c>
      <c r="J748">
        <f t="shared" si="44"/>
        <v>14</v>
      </c>
      <c r="K748" s="2">
        <f t="shared" si="45"/>
        <v>44241.5</v>
      </c>
      <c r="L748" s="22">
        <v>44253.5</v>
      </c>
      <c r="M748" s="22">
        <v>44270.5</v>
      </c>
      <c r="N748" s="22">
        <v>44267.5</v>
      </c>
      <c r="O748">
        <f t="shared" si="46"/>
        <v>26</v>
      </c>
      <c r="P748" s="3">
        <f t="shared" si="47"/>
        <v>204.61999999999998</v>
      </c>
    </row>
    <row r="749" spans="1:16" x14ac:dyDescent="0.35">
      <c r="A749" t="s">
        <v>258</v>
      </c>
      <c r="B749" s="21" t="s">
        <v>98</v>
      </c>
      <c r="C749" s="22">
        <v>44253</v>
      </c>
      <c r="D749" t="s">
        <v>148</v>
      </c>
      <c r="E749" t="s">
        <v>149</v>
      </c>
      <c r="F749" s="21" t="s">
        <v>151</v>
      </c>
      <c r="G749" s="3">
        <v>99.51</v>
      </c>
      <c r="H749" s="22">
        <v>44235</v>
      </c>
      <c r="I749" s="23">
        <v>44248</v>
      </c>
      <c r="J749">
        <f t="shared" si="44"/>
        <v>14</v>
      </c>
      <c r="K749" s="2">
        <f t="shared" si="45"/>
        <v>44241.5</v>
      </c>
      <c r="L749" s="22">
        <v>44253.5</v>
      </c>
      <c r="M749" s="22">
        <v>44270.5</v>
      </c>
      <c r="N749" s="22">
        <v>44267.5</v>
      </c>
      <c r="O749">
        <f t="shared" si="46"/>
        <v>26</v>
      </c>
      <c r="P749" s="3">
        <f t="shared" si="47"/>
        <v>2587.2600000000002</v>
      </c>
    </row>
    <row r="750" spans="1:16" x14ac:dyDescent="0.35">
      <c r="A750" t="s">
        <v>258</v>
      </c>
      <c r="B750" s="21" t="s">
        <v>98</v>
      </c>
      <c r="C750" s="22">
        <v>44253</v>
      </c>
      <c r="D750" t="s">
        <v>148</v>
      </c>
      <c r="E750" t="s">
        <v>149</v>
      </c>
      <c r="F750" s="21" t="s">
        <v>152</v>
      </c>
      <c r="G750" s="3">
        <v>78.209999999999994</v>
      </c>
      <c r="H750" s="22">
        <v>44235</v>
      </c>
      <c r="I750" s="23">
        <v>44248</v>
      </c>
      <c r="J750">
        <f t="shared" si="44"/>
        <v>14</v>
      </c>
      <c r="K750" s="2">
        <f t="shared" si="45"/>
        <v>44241.5</v>
      </c>
      <c r="L750" s="22">
        <v>44253.5</v>
      </c>
      <c r="M750" s="22">
        <v>44270.5</v>
      </c>
      <c r="N750" s="22">
        <v>44267.5</v>
      </c>
      <c r="O750">
        <f t="shared" si="46"/>
        <v>26</v>
      </c>
      <c r="P750" s="3">
        <f t="shared" si="47"/>
        <v>2033.4599999999998</v>
      </c>
    </row>
    <row r="751" spans="1:16" x14ac:dyDescent="0.35">
      <c r="A751" t="s">
        <v>258</v>
      </c>
      <c r="B751" s="21" t="s">
        <v>98</v>
      </c>
      <c r="C751" s="22">
        <v>44253</v>
      </c>
      <c r="D751" t="s">
        <v>110</v>
      </c>
      <c r="E751" t="s">
        <v>111</v>
      </c>
      <c r="F751" s="21" t="s">
        <v>153</v>
      </c>
      <c r="G751" s="3">
        <v>201.96999999999997</v>
      </c>
      <c r="H751" s="22">
        <v>44235</v>
      </c>
      <c r="I751" s="23">
        <v>44248</v>
      </c>
      <c r="J751">
        <f t="shared" si="44"/>
        <v>14</v>
      </c>
      <c r="K751" s="2">
        <f t="shared" si="45"/>
        <v>44241.5</v>
      </c>
      <c r="L751" s="22">
        <v>44253.5</v>
      </c>
      <c r="M751" s="22">
        <v>44270.5</v>
      </c>
      <c r="N751" s="22">
        <v>44267.5</v>
      </c>
      <c r="O751">
        <f t="shared" si="46"/>
        <v>26</v>
      </c>
      <c r="P751" s="3">
        <f t="shared" si="47"/>
        <v>5251.2199999999993</v>
      </c>
    </row>
    <row r="752" spans="1:16" x14ac:dyDescent="0.35">
      <c r="A752" t="s">
        <v>258</v>
      </c>
      <c r="B752" s="21" t="s">
        <v>98</v>
      </c>
      <c r="C752" s="22">
        <v>44253</v>
      </c>
      <c r="D752" t="s">
        <v>148</v>
      </c>
      <c r="E752" t="s">
        <v>149</v>
      </c>
      <c r="F752" s="21" t="s">
        <v>154</v>
      </c>
      <c r="G752" s="3">
        <v>111.07</v>
      </c>
      <c r="H752" s="22">
        <v>44235</v>
      </c>
      <c r="I752" s="23">
        <v>44248</v>
      </c>
      <c r="J752">
        <f t="shared" si="44"/>
        <v>14</v>
      </c>
      <c r="K752" s="2">
        <f t="shared" si="45"/>
        <v>44241.5</v>
      </c>
      <c r="L752" s="22">
        <v>44253.5</v>
      </c>
      <c r="M752" s="22">
        <v>44270.5</v>
      </c>
      <c r="N752" s="22">
        <v>44267.5</v>
      </c>
      <c r="O752">
        <f t="shared" si="46"/>
        <v>26</v>
      </c>
      <c r="P752" s="3">
        <f t="shared" si="47"/>
        <v>2887.8199999999997</v>
      </c>
    </row>
    <row r="753" spans="1:16" x14ac:dyDescent="0.35">
      <c r="A753" t="s">
        <v>258</v>
      </c>
      <c r="B753" s="21" t="s">
        <v>98</v>
      </c>
      <c r="C753" s="22">
        <v>44253</v>
      </c>
      <c r="D753" t="s">
        <v>148</v>
      </c>
      <c r="E753" t="s">
        <v>149</v>
      </c>
      <c r="F753" s="21" t="s">
        <v>155</v>
      </c>
      <c r="G753" s="3">
        <v>27.04</v>
      </c>
      <c r="H753" s="22">
        <v>44235</v>
      </c>
      <c r="I753" s="23">
        <v>44248</v>
      </c>
      <c r="J753">
        <f t="shared" si="44"/>
        <v>14</v>
      </c>
      <c r="K753" s="2">
        <f t="shared" si="45"/>
        <v>44241.5</v>
      </c>
      <c r="L753" s="22">
        <v>44253.5</v>
      </c>
      <c r="M753" s="22">
        <v>44270.5</v>
      </c>
      <c r="N753" s="22">
        <v>44267.5</v>
      </c>
      <c r="O753">
        <f t="shared" si="46"/>
        <v>26</v>
      </c>
      <c r="P753" s="3">
        <f t="shared" si="47"/>
        <v>703.04</v>
      </c>
    </row>
    <row r="754" spans="1:16" x14ac:dyDescent="0.35">
      <c r="A754" t="s">
        <v>258</v>
      </c>
      <c r="B754" s="21" t="s">
        <v>98</v>
      </c>
      <c r="C754" s="22">
        <v>44253</v>
      </c>
      <c r="D754" t="s">
        <v>114</v>
      </c>
      <c r="E754" t="s">
        <v>115</v>
      </c>
      <c r="F754" s="21" t="s">
        <v>145</v>
      </c>
      <c r="G754" s="3">
        <v>36.159999999999997</v>
      </c>
      <c r="H754" s="22">
        <v>44235</v>
      </c>
      <c r="I754" s="23">
        <v>44248</v>
      </c>
      <c r="J754">
        <f t="shared" si="44"/>
        <v>14</v>
      </c>
      <c r="K754" s="2">
        <f t="shared" si="45"/>
        <v>44241.5</v>
      </c>
      <c r="L754" s="22">
        <v>44253.5</v>
      </c>
      <c r="M754" s="22">
        <v>44270.5</v>
      </c>
      <c r="N754" s="22">
        <v>44267.5</v>
      </c>
      <c r="O754">
        <f t="shared" si="46"/>
        <v>26</v>
      </c>
      <c r="P754" s="3">
        <f t="shared" si="47"/>
        <v>940.15999999999985</v>
      </c>
    </row>
    <row r="755" spans="1:16" x14ac:dyDescent="0.35">
      <c r="A755" t="s">
        <v>258</v>
      </c>
      <c r="B755" s="21" t="s">
        <v>98</v>
      </c>
      <c r="C755" s="22">
        <v>44253</v>
      </c>
      <c r="D755" t="s">
        <v>110</v>
      </c>
      <c r="E755" t="s">
        <v>111</v>
      </c>
      <c r="F755" s="21" t="s">
        <v>145</v>
      </c>
      <c r="G755" s="3">
        <v>38.79</v>
      </c>
      <c r="H755" s="22">
        <v>44235</v>
      </c>
      <c r="I755" s="23">
        <v>44248</v>
      </c>
      <c r="J755">
        <f t="shared" si="44"/>
        <v>14</v>
      </c>
      <c r="K755" s="2">
        <f t="shared" si="45"/>
        <v>44241.5</v>
      </c>
      <c r="L755" s="22">
        <v>44253.5</v>
      </c>
      <c r="M755" s="22">
        <v>44270.5</v>
      </c>
      <c r="N755" s="22">
        <v>44267.5</v>
      </c>
      <c r="O755">
        <f t="shared" si="46"/>
        <v>26</v>
      </c>
      <c r="P755" s="3">
        <f t="shared" si="47"/>
        <v>1008.54</v>
      </c>
    </row>
    <row r="756" spans="1:16" x14ac:dyDescent="0.35">
      <c r="A756" t="s">
        <v>258</v>
      </c>
      <c r="B756" s="21" t="s">
        <v>98</v>
      </c>
      <c r="C756" s="22">
        <v>44253</v>
      </c>
      <c r="D756" t="s">
        <v>114</v>
      </c>
      <c r="E756" t="s">
        <v>115</v>
      </c>
      <c r="F756" s="21" t="s">
        <v>146</v>
      </c>
      <c r="G756" s="3">
        <v>96.74</v>
      </c>
      <c r="H756" s="22">
        <v>44235</v>
      </c>
      <c r="I756" s="23">
        <v>44248</v>
      </c>
      <c r="J756">
        <f t="shared" si="44"/>
        <v>14</v>
      </c>
      <c r="K756" s="2">
        <f t="shared" si="45"/>
        <v>44241.5</v>
      </c>
      <c r="L756" s="22">
        <v>44253.5</v>
      </c>
      <c r="M756" s="22">
        <v>44270.5</v>
      </c>
      <c r="N756" s="22">
        <v>44267.5</v>
      </c>
      <c r="O756">
        <f t="shared" si="46"/>
        <v>26</v>
      </c>
      <c r="P756" s="3">
        <f t="shared" si="47"/>
        <v>2515.2399999999998</v>
      </c>
    </row>
    <row r="757" spans="1:16" x14ac:dyDescent="0.35">
      <c r="A757" t="s">
        <v>258</v>
      </c>
      <c r="B757" s="21" t="s">
        <v>98</v>
      </c>
      <c r="C757" s="22">
        <v>44253</v>
      </c>
      <c r="D757" t="s">
        <v>110</v>
      </c>
      <c r="E757" t="s">
        <v>111</v>
      </c>
      <c r="F757" s="21" t="s">
        <v>247</v>
      </c>
      <c r="G757" s="3">
        <v>33.130000000000003</v>
      </c>
      <c r="H757" s="22">
        <v>44235</v>
      </c>
      <c r="I757" s="23">
        <v>44248</v>
      </c>
      <c r="J757">
        <f t="shared" si="44"/>
        <v>14</v>
      </c>
      <c r="K757" s="2">
        <f t="shared" si="45"/>
        <v>44241.5</v>
      </c>
      <c r="L757" s="22">
        <v>44253.5</v>
      </c>
      <c r="M757" s="22">
        <v>44270.5</v>
      </c>
      <c r="N757" s="22">
        <v>44267.5</v>
      </c>
      <c r="O757">
        <f t="shared" si="46"/>
        <v>26</v>
      </c>
      <c r="P757" s="3">
        <f t="shared" si="47"/>
        <v>861.38000000000011</v>
      </c>
    </row>
    <row r="758" spans="1:16" x14ac:dyDescent="0.35">
      <c r="A758" t="s">
        <v>258</v>
      </c>
      <c r="B758" s="21" t="s">
        <v>98</v>
      </c>
      <c r="C758" s="22">
        <v>44253</v>
      </c>
      <c r="D758" t="s">
        <v>148</v>
      </c>
      <c r="E758" t="s">
        <v>149</v>
      </c>
      <c r="F758" s="21" t="s">
        <v>156</v>
      </c>
      <c r="G758" s="3">
        <v>79.710000000000008</v>
      </c>
      <c r="H758" s="22">
        <v>44235</v>
      </c>
      <c r="I758" s="23">
        <v>44248</v>
      </c>
      <c r="J758">
        <f t="shared" si="44"/>
        <v>14</v>
      </c>
      <c r="K758" s="2">
        <f t="shared" si="45"/>
        <v>44241.5</v>
      </c>
      <c r="L758" s="22">
        <v>44253.5</v>
      </c>
      <c r="M758" s="22">
        <v>44270.5</v>
      </c>
      <c r="N758" s="22">
        <v>44267.5</v>
      </c>
      <c r="O758">
        <f t="shared" si="46"/>
        <v>26</v>
      </c>
      <c r="P758" s="3">
        <f t="shared" si="47"/>
        <v>2072.46</v>
      </c>
    </row>
    <row r="759" spans="1:16" x14ac:dyDescent="0.35">
      <c r="A759" t="s">
        <v>258</v>
      </c>
      <c r="B759" s="21" t="s">
        <v>98</v>
      </c>
      <c r="C759" s="22">
        <v>44253</v>
      </c>
      <c r="D759" t="s">
        <v>110</v>
      </c>
      <c r="E759" t="s">
        <v>111</v>
      </c>
      <c r="F759" s="21" t="s">
        <v>248</v>
      </c>
      <c r="G759" s="3">
        <v>1.06</v>
      </c>
      <c r="H759" s="22">
        <v>44235</v>
      </c>
      <c r="I759" s="23">
        <v>44248</v>
      </c>
      <c r="J759">
        <f t="shared" si="44"/>
        <v>14</v>
      </c>
      <c r="K759" s="2">
        <f t="shared" si="45"/>
        <v>44241.5</v>
      </c>
      <c r="L759" s="22">
        <v>44253.5</v>
      </c>
      <c r="M759" s="22">
        <v>44270.5</v>
      </c>
      <c r="N759" s="22">
        <v>44267.5</v>
      </c>
      <c r="O759">
        <f t="shared" si="46"/>
        <v>26</v>
      </c>
      <c r="P759" s="3">
        <f t="shared" si="47"/>
        <v>27.560000000000002</v>
      </c>
    </row>
    <row r="760" spans="1:16" x14ac:dyDescent="0.35">
      <c r="A760" t="s">
        <v>258</v>
      </c>
      <c r="B760" s="21" t="s">
        <v>98</v>
      </c>
      <c r="C760" s="22">
        <v>44253</v>
      </c>
      <c r="D760" t="s">
        <v>148</v>
      </c>
      <c r="E760" t="s">
        <v>149</v>
      </c>
      <c r="F760" s="21" t="s">
        <v>249</v>
      </c>
      <c r="G760" s="3">
        <v>9.2100000000000009</v>
      </c>
      <c r="H760" s="22">
        <v>44235</v>
      </c>
      <c r="I760" s="23">
        <v>44248</v>
      </c>
      <c r="J760">
        <f t="shared" si="44"/>
        <v>14</v>
      </c>
      <c r="K760" s="2">
        <f t="shared" si="45"/>
        <v>44241.5</v>
      </c>
      <c r="L760" s="22">
        <v>44253.5</v>
      </c>
      <c r="M760" s="22">
        <v>44270.5</v>
      </c>
      <c r="N760" s="22">
        <v>44267.5</v>
      </c>
      <c r="O760">
        <f t="shared" si="46"/>
        <v>26</v>
      </c>
      <c r="P760" s="3">
        <f t="shared" si="47"/>
        <v>239.46000000000004</v>
      </c>
    </row>
    <row r="761" spans="1:16" x14ac:dyDescent="0.35">
      <c r="A761" t="s">
        <v>258</v>
      </c>
      <c r="B761" s="21" t="s">
        <v>98</v>
      </c>
      <c r="C761" s="22">
        <v>44253</v>
      </c>
      <c r="D761" t="s">
        <v>148</v>
      </c>
      <c r="E761" t="s">
        <v>149</v>
      </c>
      <c r="F761" s="21" t="s">
        <v>157</v>
      </c>
      <c r="G761" s="3">
        <v>238.35000000000002</v>
      </c>
      <c r="H761" s="22">
        <v>44235</v>
      </c>
      <c r="I761" s="23">
        <v>44248</v>
      </c>
      <c r="J761">
        <f t="shared" si="44"/>
        <v>14</v>
      </c>
      <c r="K761" s="2">
        <f t="shared" si="45"/>
        <v>44241.5</v>
      </c>
      <c r="L761" s="22">
        <v>44253.5</v>
      </c>
      <c r="M761" s="22">
        <v>44270.5</v>
      </c>
      <c r="N761" s="22">
        <v>44267.5</v>
      </c>
      <c r="O761">
        <f t="shared" si="46"/>
        <v>26</v>
      </c>
      <c r="P761" s="3">
        <f t="shared" si="47"/>
        <v>6197.1</v>
      </c>
    </row>
    <row r="762" spans="1:16" x14ac:dyDescent="0.35">
      <c r="A762" t="s">
        <v>258</v>
      </c>
      <c r="B762" s="21" t="s">
        <v>98</v>
      </c>
      <c r="C762" s="22">
        <v>44253</v>
      </c>
      <c r="D762" t="s">
        <v>148</v>
      </c>
      <c r="E762" t="s">
        <v>149</v>
      </c>
      <c r="F762" s="21" t="s">
        <v>158</v>
      </c>
      <c r="G762" s="3">
        <v>204.88000000000002</v>
      </c>
      <c r="H762" s="22">
        <v>44235</v>
      </c>
      <c r="I762" s="23">
        <v>44248</v>
      </c>
      <c r="J762">
        <f t="shared" si="44"/>
        <v>14</v>
      </c>
      <c r="K762" s="2">
        <f t="shared" si="45"/>
        <v>44241.5</v>
      </c>
      <c r="L762" s="22">
        <v>44253.5</v>
      </c>
      <c r="M762" s="22">
        <v>44270.5</v>
      </c>
      <c r="N762" s="22">
        <v>44267.5</v>
      </c>
      <c r="O762">
        <f t="shared" si="46"/>
        <v>26</v>
      </c>
      <c r="P762" s="3">
        <f t="shared" si="47"/>
        <v>5326.880000000001</v>
      </c>
    </row>
    <row r="763" spans="1:16" x14ac:dyDescent="0.35">
      <c r="A763" t="s">
        <v>258</v>
      </c>
      <c r="B763" s="21" t="s">
        <v>98</v>
      </c>
      <c r="C763" s="22">
        <v>44253</v>
      </c>
      <c r="D763" t="s">
        <v>148</v>
      </c>
      <c r="E763" t="s">
        <v>149</v>
      </c>
      <c r="F763" s="21" t="s">
        <v>159</v>
      </c>
      <c r="G763" s="3">
        <v>60.27</v>
      </c>
      <c r="H763" s="22">
        <v>44235</v>
      </c>
      <c r="I763" s="23">
        <v>44248</v>
      </c>
      <c r="J763">
        <f t="shared" si="44"/>
        <v>14</v>
      </c>
      <c r="K763" s="2">
        <f t="shared" si="45"/>
        <v>44241.5</v>
      </c>
      <c r="L763" s="22">
        <v>44253.5</v>
      </c>
      <c r="M763" s="22">
        <v>44270.5</v>
      </c>
      <c r="N763" s="22">
        <v>44267.5</v>
      </c>
      <c r="O763">
        <f t="shared" si="46"/>
        <v>26</v>
      </c>
      <c r="P763" s="3">
        <f t="shared" si="47"/>
        <v>1567.02</v>
      </c>
    </row>
    <row r="764" spans="1:16" x14ac:dyDescent="0.35">
      <c r="A764" t="s">
        <v>258</v>
      </c>
      <c r="B764" s="21" t="s">
        <v>98</v>
      </c>
      <c r="C764" s="22">
        <v>44253</v>
      </c>
      <c r="D764" t="s">
        <v>110</v>
      </c>
      <c r="E764" t="s">
        <v>111</v>
      </c>
      <c r="F764" s="21" t="s">
        <v>147</v>
      </c>
      <c r="G764" s="3">
        <v>62.4</v>
      </c>
      <c r="H764" s="22">
        <v>44235</v>
      </c>
      <c r="I764" s="23">
        <v>44248</v>
      </c>
      <c r="J764">
        <f t="shared" si="44"/>
        <v>14</v>
      </c>
      <c r="K764" s="2">
        <f t="shared" si="45"/>
        <v>44241.5</v>
      </c>
      <c r="L764" s="22">
        <v>44253.5</v>
      </c>
      <c r="M764" s="22">
        <v>44270.5</v>
      </c>
      <c r="N764" s="22">
        <v>44267.5</v>
      </c>
      <c r="O764">
        <f t="shared" si="46"/>
        <v>26</v>
      </c>
      <c r="P764" s="3">
        <f t="shared" si="47"/>
        <v>1622.3999999999999</v>
      </c>
    </row>
    <row r="765" spans="1:16" x14ac:dyDescent="0.35">
      <c r="A765" t="s">
        <v>258</v>
      </c>
      <c r="B765" s="21" t="s">
        <v>98</v>
      </c>
      <c r="C765" s="22">
        <v>44253</v>
      </c>
      <c r="D765" t="s">
        <v>148</v>
      </c>
      <c r="E765" t="s">
        <v>149</v>
      </c>
      <c r="F765" s="21" t="s">
        <v>160</v>
      </c>
      <c r="G765" s="3">
        <v>55.97</v>
      </c>
      <c r="H765" s="22">
        <v>44235</v>
      </c>
      <c r="I765" s="23">
        <v>44248</v>
      </c>
      <c r="J765">
        <f t="shared" si="44"/>
        <v>14</v>
      </c>
      <c r="K765" s="2">
        <f t="shared" si="45"/>
        <v>44241.5</v>
      </c>
      <c r="L765" s="22">
        <v>44253.5</v>
      </c>
      <c r="M765" s="22">
        <v>44270.5</v>
      </c>
      <c r="N765" s="22">
        <v>44267.5</v>
      </c>
      <c r="O765">
        <f t="shared" si="46"/>
        <v>26</v>
      </c>
      <c r="P765" s="3">
        <f t="shared" si="47"/>
        <v>1455.22</v>
      </c>
    </row>
    <row r="766" spans="1:16" x14ac:dyDescent="0.35">
      <c r="A766" t="s">
        <v>258</v>
      </c>
      <c r="B766" s="21" t="s">
        <v>86</v>
      </c>
      <c r="C766" s="22">
        <v>44253</v>
      </c>
      <c r="D766" t="s">
        <v>161</v>
      </c>
      <c r="E766" t="s">
        <v>162</v>
      </c>
      <c r="F766" s="21" t="s">
        <v>165</v>
      </c>
      <c r="G766" s="3">
        <v>127.31</v>
      </c>
      <c r="H766" s="22">
        <v>44234</v>
      </c>
      <c r="I766" s="23">
        <v>44247</v>
      </c>
      <c r="J766">
        <f t="shared" si="44"/>
        <v>14</v>
      </c>
      <c r="K766" s="2">
        <f t="shared" si="45"/>
        <v>44240.5</v>
      </c>
      <c r="L766" s="22">
        <v>44253.5</v>
      </c>
      <c r="M766" s="22">
        <v>44277.5</v>
      </c>
      <c r="N766" s="22">
        <v>44274.5</v>
      </c>
      <c r="O766">
        <f t="shared" si="46"/>
        <v>34</v>
      </c>
      <c r="P766" s="3">
        <f t="shared" si="47"/>
        <v>4328.54</v>
      </c>
    </row>
    <row r="767" spans="1:16" x14ac:dyDescent="0.35">
      <c r="A767" t="s">
        <v>258</v>
      </c>
      <c r="B767" s="21" t="s">
        <v>86</v>
      </c>
      <c r="C767" s="22">
        <v>44253</v>
      </c>
      <c r="D767" t="s">
        <v>161</v>
      </c>
      <c r="E767" t="s">
        <v>162</v>
      </c>
      <c r="F767" s="21" t="s">
        <v>163</v>
      </c>
      <c r="G767" s="3">
        <v>223.87</v>
      </c>
      <c r="H767" s="22">
        <v>44234</v>
      </c>
      <c r="I767" s="23">
        <v>44247</v>
      </c>
      <c r="J767">
        <f t="shared" si="44"/>
        <v>14</v>
      </c>
      <c r="K767" s="2">
        <f t="shared" si="45"/>
        <v>44240.5</v>
      </c>
      <c r="L767" s="22">
        <v>44253.5</v>
      </c>
      <c r="M767" s="22">
        <v>44277.5</v>
      </c>
      <c r="N767" s="22">
        <v>44274.5</v>
      </c>
      <c r="O767">
        <f t="shared" si="46"/>
        <v>34</v>
      </c>
      <c r="P767" s="3">
        <f t="shared" si="47"/>
        <v>7611.58</v>
      </c>
    </row>
    <row r="768" spans="1:16" x14ac:dyDescent="0.35">
      <c r="A768" t="s">
        <v>258</v>
      </c>
      <c r="B768" s="21" t="s">
        <v>86</v>
      </c>
      <c r="C768" s="22">
        <v>44253</v>
      </c>
      <c r="D768" t="s">
        <v>161</v>
      </c>
      <c r="E768" t="s">
        <v>162</v>
      </c>
      <c r="F768" s="21" t="s">
        <v>166</v>
      </c>
      <c r="G768" s="3">
        <v>51.49</v>
      </c>
      <c r="H768" s="22">
        <v>44234</v>
      </c>
      <c r="I768" s="23">
        <v>44247</v>
      </c>
      <c r="J768">
        <f t="shared" si="44"/>
        <v>14</v>
      </c>
      <c r="K768" s="2">
        <f t="shared" si="45"/>
        <v>44240.5</v>
      </c>
      <c r="L768" s="22">
        <v>44253.5</v>
      </c>
      <c r="M768" s="22">
        <v>44277.5</v>
      </c>
      <c r="N768" s="22">
        <v>44274.5</v>
      </c>
      <c r="O768">
        <f t="shared" si="46"/>
        <v>34</v>
      </c>
      <c r="P768" s="3">
        <f t="shared" si="47"/>
        <v>1750.66</v>
      </c>
    </row>
    <row r="769" spans="1:16" x14ac:dyDescent="0.35">
      <c r="A769" t="s">
        <v>258</v>
      </c>
      <c r="B769" s="21" t="s">
        <v>86</v>
      </c>
      <c r="C769" s="22">
        <v>44253</v>
      </c>
      <c r="D769" t="s">
        <v>161</v>
      </c>
      <c r="E769" t="s">
        <v>162</v>
      </c>
      <c r="F769" s="21" t="s">
        <v>167</v>
      </c>
      <c r="G769" s="3">
        <v>315.36</v>
      </c>
      <c r="H769" s="22">
        <v>44234</v>
      </c>
      <c r="I769" s="23">
        <v>44247</v>
      </c>
      <c r="J769">
        <f t="shared" si="44"/>
        <v>14</v>
      </c>
      <c r="K769" s="2">
        <f t="shared" si="45"/>
        <v>44240.5</v>
      </c>
      <c r="L769" s="22">
        <v>44253.5</v>
      </c>
      <c r="M769" s="22">
        <v>44277.5</v>
      </c>
      <c r="N769" s="22">
        <v>44274.5</v>
      </c>
      <c r="O769">
        <f t="shared" si="46"/>
        <v>34</v>
      </c>
      <c r="P769" s="3">
        <f t="shared" si="47"/>
        <v>10722.24</v>
      </c>
    </row>
    <row r="770" spans="1:16" x14ac:dyDescent="0.35">
      <c r="A770" t="s">
        <v>258</v>
      </c>
      <c r="B770" s="21" t="s">
        <v>86</v>
      </c>
      <c r="C770" s="22">
        <v>44253</v>
      </c>
      <c r="D770" t="s">
        <v>161</v>
      </c>
      <c r="E770" t="s">
        <v>162</v>
      </c>
      <c r="F770" s="21" t="s">
        <v>168</v>
      </c>
      <c r="G770" s="3">
        <v>98.48</v>
      </c>
      <c r="H770" s="22">
        <v>44234</v>
      </c>
      <c r="I770" s="23">
        <v>44247</v>
      </c>
      <c r="J770">
        <f t="shared" si="44"/>
        <v>14</v>
      </c>
      <c r="K770" s="2">
        <f t="shared" si="45"/>
        <v>44240.5</v>
      </c>
      <c r="L770" s="22">
        <v>44253.5</v>
      </c>
      <c r="M770" s="22">
        <v>44277.5</v>
      </c>
      <c r="N770" s="22">
        <v>44274.5</v>
      </c>
      <c r="O770">
        <f t="shared" si="46"/>
        <v>34</v>
      </c>
      <c r="P770" s="3">
        <f t="shared" si="47"/>
        <v>3348.32</v>
      </c>
    </row>
    <row r="771" spans="1:16" x14ac:dyDescent="0.35">
      <c r="A771" t="s">
        <v>258</v>
      </c>
      <c r="B771" s="21" t="s">
        <v>86</v>
      </c>
      <c r="C771" s="22">
        <v>44253</v>
      </c>
      <c r="D771" t="s">
        <v>161</v>
      </c>
      <c r="E771" t="s">
        <v>162</v>
      </c>
      <c r="F771" s="21" t="s">
        <v>169</v>
      </c>
      <c r="G771" s="3">
        <v>144.12</v>
      </c>
      <c r="H771" s="22">
        <v>44234</v>
      </c>
      <c r="I771" s="23">
        <v>44247</v>
      </c>
      <c r="J771">
        <f t="shared" si="44"/>
        <v>14</v>
      </c>
      <c r="K771" s="2">
        <f t="shared" si="45"/>
        <v>44240.5</v>
      </c>
      <c r="L771" s="22">
        <v>44253.5</v>
      </c>
      <c r="M771" s="22">
        <v>44277.5</v>
      </c>
      <c r="N771" s="22">
        <v>44274.5</v>
      </c>
      <c r="O771">
        <f t="shared" si="46"/>
        <v>34</v>
      </c>
      <c r="P771" s="3">
        <f t="shared" si="47"/>
        <v>4900.08</v>
      </c>
    </row>
    <row r="772" spans="1:16" x14ac:dyDescent="0.35">
      <c r="A772" t="s">
        <v>258</v>
      </c>
      <c r="B772" s="21" t="s">
        <v>86</v>
      </c>
      <c r="C772" s="22">
        <v>44253</v>
      </c>
      <c r="D772" t="s">
        <v>161</v>
      </c>
      <c r="E772" t="s">
        <v>162</v>
      </c>
      <c r="F772" s="21" t="s">
        <v>170</v>
      </c>
      <c r="G772" s="3">
        <v>102.95</v>
      </c>
      <c r="H772" s="22">
        <v>44234</v>
      </c>
      <c r="I772" s="23">
        <v>44247</v>
      </c>
      <c r="J772">
        <f t="shared" si="44"/>
        <v>14</v>
      </c>
      <c r="K772" s="2">
        <f t="shared" si="45"/>
        <v>44240.5</v>
      </c>
      <c r="L772" s="22">
        <v>44253.5</v>
      </c>
      <c r="M772" s="22">
        <v>44277.5</v>
      </c>
      <c r="N772" s="22">
        <v>44274.5</v>
      </c>
      <c r="O772">
        <f t="shared" si="46"/>
        <v>34</v>
      </c>
      <c r="P772" s="3">
        <f t="shared" si="47"/>
        <v>3500.3</v>
      </c>
    </row>
    <row r="773" spans="1:16" x14ac:dyDescent="0.35">
      <c r="A773" t="s">
        <v>258</v>
      </c>
      <c r="B773" s="21" t="s">
        <v>86</v>
      </c>
      <c r="C773" s="22">
        <v>44253</v>
      </c>
      <c r="D773" t="s">
        <v>171</v>
      </c>
      <c r="E773" t="s">
        <v>172</v>
      </c>
      <c r="F773" s="21" t="s">
        <v>173</v>
      </c>
      <c r="G773" s="3">
        <v>166</v>
      </c>
      <c r="H773" s="22">
        <v>44234</v>
      </c>
      <c r="I773" s="23">
        <v>44247</v>
      </c>
      <c r="J773">
        <f t="shared" si="44"/>
        <v>14</v>
      </c>
      <c r="K773" s="2">
        <f t="shared" si="45"/>
        <v>44240.5</v>
      </c>
      <c r="L773" s="22">
        <v>44253.5</v>
      </c>
      <c r="M773" s="22">
        <v>44277.5</v>
      </c>
      <c r="N773" s="22">
        <v>44274.5</v>
      </c>
      <c r="O773">
        <f t="shared" si="46"/>
        <v>34</v>
      </c>
      <c r="P773" s="3">
        <f t="shared" si="47"/>
        <v>5644</v>
      </c>
    </row>
    <row r="774" spans="1:16" x14ac:dyDescent="0.35">
      <c r="A774" t="s">
        <v>258</v>
      </c>
      <c r="B774" s="21" t="s">
        <v>86</v>
      </c>
      <c r="C774" s="22">
        <v>44253</v>
      </c>
      <c r="D774" t="s">
        <v>161</v>
      </c>
      <c r="E774" t="s">
        <v>162</v>
      </c>
      <c r="F774" s="21" t="s">
        <v>174</v>
      </c>
      <c r="G774" s="3">
        <v>57.89</v>
      </c>
      <c r="H774" s="22">
        <v>44234</v>
      </c>
      <c r="I774" s="23">
        <v>44247</v>
      </c>
      <c r="J774">
        <f t="shared" si="44"/>
        <v>14</v>
      </c>
      <c r="K774" s="2">
        <f t="shared" si="45"/>
        <v>44240.5</v>
      </c>
      <c r="L774" s="22">
        <v>44253.5</v>
      </c>
      <c r="M774" s="22">
        <v>44277.5</v>
      </c>
      <c r="N774" s="22">
        <v>44274.5</v>
      </c>
      <c r="O774">
        <f t="shared" si="46"/>
        <v>34</v>
      </c>
      <c r="P774" s="3">
        <f t="shared" si="47"/>
        <v>1968.26</v>
      </c>
    </row>
    <row r="775" spans="1:16" x14ac:dyDescent="0.35">
      <c r="A775" t="s">
        <v>258</v>
      </c>
      <c r="B775" s="21" t="s">
        <v>86</v>
      </c>
      <c r="C775" s="22">
        <v>44253</v>
      </c>
      <c r="D775" t="s">
        <v>161</v>
      </c>
      <c r="E775" t="s">
        <v>162</v>
      </c>
      <c r="F775" s="21" t="s">
        <v>175</v>
      </c>
      <c r="G775" s="3">
        <v>162.42000000000002</v>
      </c>
      <c r="H775" s="22">
        <v>44234</v>
      </c>
      <c r="I775" s="23">
        <v>44247</v>
      </c>
      <c r="J775">
        <f t="shared" si="44"/>
        <v>14</v>
      </c>
      <c r="K775" s="2">
        <f t="shared" si="45"/>
        <v>44240.5</v>
      </c>
      <c r="L775" s="22">
        <v>44253.5</v>
      </c>
      <c r="M775" s="22">
        <v>44277.5</v>
      </c>
      <c r="N775" s="22">
        <v>44274.5</v>
      </c>
      <c r="O775">
        <f t="shared" si="46"/>
        <v>34</v>
      </c>
      <c r="P775" s="3">
        <f t="shared" si="47"/>
        <v>5522.2800000000007</v>
      </c>
    </row>
    <row r="776" spans="1:16" x14ac:dyDescent="0.35">
      <c r="A776" t="s">
        <v>258</v>
      </c>
      <c r="B776" s="21" t="s">
        <v>86</v>
      </c>
      <c r="C776" s="22">
        <v>44253</v>
      </c>
      <c r="D776" t="s">
        <v>161</v>
      </c>
      <c r="E776" t="s">
        <v>162</v>
      </c>
      <c r="F776" s="21" t="s">
        <v>176</v>
      </c>
      <c r="G776" s="3">
        <v>1175.98</v>
      </c>
      <c r="H776" s="22">
        <v>44234</v>
      </c>
      <c r="I776" s="23">
        <v>44247</v>
      </c>
      <c r="J776">
        <f t="shared" si="44"/>
        <v>14</v>
      </c>
      <c r="K776" s="2">
        <f t="shared" si="45"/>
        <v>44240.5</v>
      </c>
      <c r="L776" s="22">
        <v>44253.5</v>
      </c>
      <c r="M776" s="22">
        <v>44277.5</v>
      </c>
      <c r="N776" s="22">
        <v>44274.5</v>
      </c>
      <c r="O776">
        <f t="shared" si="46"/>
        <v>34</v>
      </c>
      <c r="P776" s="3">
        <f t="shared" si="47"/>
        <v>39983.32</v>
      </c>
    </row>
    <row r="777" spans="1:16" x14ac:dyDescent="0.35">
      <c r="A777" t="s">
        <v>258</v>
      </c>
      <c r="B777" s="21" t="s">
        <v>86</v>
      </c>
      <c r="C777" s="22">
        <v>44253</v>
      </c>
      <c r="D777" t="s">
        <v>161</v>
      </c>
      <c r="E777" t="s">
        <v>162</v>
      </c>
      <c r="F777" s="21" t="s">
        <v>177</v>
      </c>
      <c r="G777" s="3">
        <v>59.75</v>
      </c>
      <c r="H777" s="22">
        <v>44234</v>
      </c>
      <c r="I777" s="23">
        <v>44247</v>
      </c>
      <c r="J777">
        <f t="shared" si="44"/>
        <v>14</v>
      </c>
      <c r="K777" s="2">
        <f t="shared" si="45"/>
        <v>44240.5</v>
      </c>
      <c r="L777" s="22">
        <v>44253.5</v>
      </c>
      <c r="M777" s="22">
        <v>44277.5</v>
      </c>
      <c r="N777" s="22">
        <v>44274.5</v>
      </c>
      <c r="O777">
        <f t="shared" si="46"/>
        <v>34</v>
      </c>
      <c r="P777" s="3">
        <f t="shared" si="47"/>
        <v>2031.5</v>
      </c>
    </row>
    <row r="778" spans="1:16" x14ac:dyDescent="0.35">
      <c r="A778" t="s">
        <v>258</v>
      </c>
      <c r="B778" s="21" t="s">
        <v>86</v>
      </c>
      <c r="C778" s="22">
        <v>44253</v>
      </c>
      <c r="D778" t="s">
        <v>99</v>
      </c>
      <c r="E778" t="s">
        <v>100</v>
      </c>
      <c r="F778" s="21" t="s">
        <v>164</v>
      </c>
      <c r="G778" s="3">
        <v>10432.969999999999</v>
      </c>
      <c r="H778" s="22">
        <v>44234</v>
      </c>
      <c r="I778" s="23">
        <v>44247</v>
      </c>
      <c r="J778">
        <f t="shared" si="44"/>
        <v>14</v>
      </c>
      <c r="K778" s="2">
        <f t="shared" si="45"/>
        <v>44240.5</v>
      </c>
      <c r="L778" s="22">
        <v>44253.5</v>
      </c>
      <c r="M778" s="22">
        <v>44277.5</v>
      </c>
      <c r="N778" s="22">
        <v>44274.5</v>
      </c>
      <c r="O778">
        <f t="shared" si="46"/>
        <v>34</v>
      </c>
      <c r="P778" s="3">
        <f t="shared" si="47"/>
        <v>354720.98</v>
      </c>
    </row>
    <row r="779" spans="1:16" x14ac:dyDescent="0.35">
      <c r="A779" t="s">
        <v>258</v>
      </c>
      <c r="B779" s="21" t="s">
        <v>86</v>
      </c>
      <c r="C779" s="22">
        <v>44253</v>
      </c>
      <c r="D779" t="s">
        <v>161</v>
      </c>
      <c r="E779" t="s">
        <v>162</v>
      </c>
      <c r="F779" s="21" t="s">
        <v>178</v>
      </c>
      <c r="G779" s="3">
        <v>113.65</v>
      </c>
      <c r="H779" s="22">
        <v>44234</v>
      </c>
      <c r="I779" s="23">
        <v>44247</v>
      </c>
      <c r="J779">
        <f t="shared" ref="J779:J842" si="48">I779-H779+1</f>
        <v>14</v>
      </c>
      <c r="K779" s="2">
        <f t="shared" ref="K779:K842" si="49">(H779+I779)/2</f>
        <v>44240.5</v>
      </c>
      <c r="L779" s="22">
        <v>44253.5</v>
      </c>
      <c r="M779" s="22">
        <v>44277.5</v>
      </c>
      <c r="N779" s="22">
        <v>44274.5</v>
      </c>
      <c r="O779">
        <f t="shared" ref="O779:O842" si="50">N779-K779</f>
        <v>34</v>
      </c>
      <c r="P779" s="3">
        <f t="shared" ref="P779:P842" si="51">O779*G779</f>
        <v>3864.1000000000004</v>
      </c>
    </row>
    <row r="780" spans="1:16" x14ac:dyDescent="0.35">
      <c r="A780" t="s">
        <v>258</v>
      </c>
      <c r="B780" s="21" t="s">
        <v>86</v>
      </c>
      <c r="C780" s="22">
        <v>44253</v>
      </c>
      <c r="D780" t="s">
        <v>161</v>
      </c>
      <c r="E780" t="s">
        <v>162</v>
      </c>
      <c r="F780" s="21" t="s">
        <v>179</v>
      </c>
      <c r="G780" s="3">
        <v>164.92</v>
      </c>
      <c r="H780" s="22">
        <v>44234</v>
      </c>
      <c r="I780" s="23">
        <v>44247</v>
      </c>
      <c r="J780">
        <f t="shared" si="48"/>
        <v>14</v>
      </c>
      <c r="K780" s="2">
        <f t="shared" si="49"/>
        <v>44240.5</v>
      </c>
      <c r="L780" s="22">
        <v>44253.5</v>
      </c>
      <c r="M780" s="22">
        <v>44277.5</v>
      </c>
      <c r="N780" s="22">
        <v>44274.5</v>
      </c>
      <c r="O780">
        <f t="shared" si="50"/>
        <v>34</v>
      </c>
      <c r="P780" s="3">
        <f t="shared" si="51"/>
        <v>5607.28</v>
      </c>
    </row>
    <row r="781" spans="1:16" x14ac:dyDescent="0.35">
      <c r="A781" t="s">
        <v>258</v>
      </c>
      <c r="B781" s="21" t="s">
        <v>86</v>
      </c>
      <c r="C781" s="22">
        <v>44253</v>
      </c>
      <c r="D781" t="s">
        <v>161</v>
      </c>
      <c r="E781" t="s">
        <v>162</v>
      </c>
      <c r="F781" s="21" t="s">
        <v>180</v>
      </c>
      <c r="G781" s="3">
        <v>213.18</v>
      </c>
      <c r="H781" s="22">
        <v>44234</v>
      </c>
      <c r="I781" s="23">
        <v>44247</v>
      </c>
      <c r="J781">
        <f t="shared" si="48"/>
        <v>14</v>
      </c>
      <c r="K781" s="2">
        <f t="shared" si="49"/>
        <v>44240.5</v>
      </c>
      <c r="L781" s="22">
        <v>44253.5</v>
      </c>
      <c r="M781" s="22">
        <v>44277.5</v>
      </c>
      <c r="N781" s="22">
        <v>44274.5</v>
      </c>
      <c r="O781">
        <f t="shared" si="50"/>
        <v>34</v>
      </c>
      <c r="P781" s="3">
        <f t="shared" si="51"/>
        <v>7248.12</v>
      </c>
    </row>
    <row r="782" spans="1:16" x14ac:dyDescent="0.35">
      <c r="A782" t="s">
        <v>258</v>
      </c>
      <c r="B782" s="21" t="s">
        <v>86</v>
      </c>
      <c r="C782" s="22">
        <v>44253</v>
      </c>
      <c r="D782" t="s">
        <v>171</v>
      </c>
      <c r="E782" t="s">
        <v>172</v>
      </c>
      <c r="F782" s="21" t="s">
        <v>180</v>
      </c>
      <c r="G782" s="3">
        <v>37.03</v>
      </c>
      <c r="H782" s="22">
        <v>44234</v>
      </c>
      <c r="I782" s="23">
        <v>44247</v>
      </c>
      <c r="J782">
        <f t="shared" si="48"/>
        <v>14</v>
      </c>
      <c r="K782" s="2">
        <f t="shared" si="49"/>
        <v>44240.5</v>
      </c>
      <c r="L782" s="22">
        <v>44253.5</v>
      </c>
      <c r="M782" s="22">
        <v>44277.5</v>
      </c>
      <c r="N782" s="22">
        <v>44274.5</v>
      </c>
      <c r="O782">
        <f t="shared" si="50"/>
        <v>34</v>
      </c>
      <c r="P782" s="3">
        <f t="shared" si="51"/>
        <v>1259.02</v>
      </c>
    </row>
    <row r="783" spans="1:16" x14ac:dyDescent="0.35">
      <c r="A783" t="s">
        <v>258</v>
      </c>
      <c r="B783" s="21" t="s">
        <v>86</v>
      </c>
      <c r="C783" s="22">
        <v>44253</v>
      </c>
      <c r="D783" t="s">
        <v>161</v>
      </c>
      <c r="E783" t="s">
        <v>162</v>
      </c>
      <c r="F783" s="21" t="s">
        <v>181</v>
      </c>
      <c r="G783" s="3">
        <v>52.95</v>
      </c>
      <c r="H783" s="22">
        <v>44234</v>
      </c>
      <c r="I783" s="23">
        <v>44247</v>
      </c>
      <c r="J783">
        <f t="shared" si="48"/>
        <v>14</v>
      </c>
      <c r="K783" s="2">
        <f t="shared" si="49"/>
        <v>44240.5</v>
      </c>
      <c r="L783" s="22">
        <v>44253.5</v>
      </c>
      <c r="M783" s="22">
        <v>44277.5</v>
      </c>
      <c r="N783" s="22">
        <v>44274.5</v>
      </c>
      <c r="O783">
        <f t="shared" si="50"/>
        <v>34</v>
      </c>
      <c r="P783" s="3">
        <f t="shared" si="51"/>
        <v>1800.3000000000002</v>
      </c>
    </row>
    <row r="784" spans="1:16" x14ac:dyDescent="0.35">
      <c r="A784" t="s">
        <v>258</v>
      </c>
      <c r="B784" s="21" t="s">
        <v>86</v>
      </c>
      <c r="C784" s="22">
        <v>44253</v>
      </c>
      <c r="D784" t="s">
        <v>161</v>
      </c>
      <c r="E784" t="s">
        <v>162</v>
      </c>
      <c r="F784" s="21" t="s">
        <v>182</v>
      </c>
      <c r="G784" s="3">
        <v>32.79</v>
      </c>
      <c r="H784" s="22">
        <v>44234</v>
      </c>
      <c r="I784" s="23">
        <v>44247</v>
      </c>
      <c r="J784">
        <f t="shared" si="48"/>
        <v>14</v>
      </c>
      <c r="K784" s="2">
        <f t="shared" si="49"/>
        <v>44240.5</v>
      </c>
      <c r="L784" s="22">
        <v>44253.5</v>
      </c>
      <c r="M784" s="22">
        <v>44277.5</v>
      </c>
      <c r="N784" s="22">
        <v>44274.5</v>
      </c>
      <c r="O784">
        <f t="shared" si="50"/>
        <v>34</v>
      </c>
      <c r="P784" s="3">
        <f t="shared" si="51"/>
        <v>1114.8599999999999</v>
      </c>
    </row>
    <row r="785" spans="1:16" x14ac:dyDescent="0.35">
      <c r="A785" t="s">
        <v>258</v>
      </c>
      <c r="B785" s="21" t="s">
        <v>86</v>
      </c>
      <c r="C785" s="22">
        <v>44253</v>
      </c>
      <c r="D785" t="s">
        <v>161</v>
      </c>
      <c r="E785" t="s">
        <v>162</v>
      </c>
      <c r="F785" s="21" t="s">
        <v>183</v>
      </c>
      <c r="G785" s="3">
        <v>684.95999999999992</v>
      </c>
      <c r="H785" s="22">
        <v>44234</v>
      </c>
      <c r="I785" s="23">
        <v>44247</v>
      </c>
      <c r="J785">
        <f t="shared" si="48"/>
        <v>14</v>
      </c>
      <c r="K785" s="2">
        <f t="shared" si="49"/>
        <v>44240.5</v>
      </c>
      <c r="L785" s="22">
        <v>44253.5</v>
      </c>
      <c r="M785" s="22">
        <v>44277.5</v>
      </c>
      <c r="N785" s="22">
        <v>44274.5</v>
      </c>
      <c r="O785">
        <f t="shared" si="50"/>
        <v>34</v>
      </c>
      <c r="P785" s="3">
        <f t="shared" si="51"/>
        <v>23288.639999999996</v>
      </c>
    </row>
    <row r="786" spans="1:16" x14ac:dyDescent="0.35">
      <c r="A786" t="s">
        <v>258</v>
      </c>
      <c r="B786" s="21" t="s">
        <v>86</v>
      </c>
      <c r="C786" s="22">
        <v>44253</v>
      </c>
      <c r="D786" t="s">
        <v>161</v>
      </c>
      <c r="E786" t="s">
        <v>162</v>
      </c>
      <c r="F786" s="21" t="s">
        <v>184</v>
      </c>
      <c r="G786" s="3">
        <v>58.45</v>
      </c>
      <c r="H786" s="22">
        <v>44234</v>
      </c>
      <c r="I786" s="23">
        <v>44247</v>
      </c>
      <c r="J786">
        <f t="shared" si="48"/>
        <v>14</v>
      </c>
      <c r="K786" s="2">
        <f t="shared" si="49"/>
        <v>44240.5</v>
      </c>
      <c r="L786" s="22">
        <v>44253.5</v>
      </c>
      <c r="M786" s="22">
        <v>44277.5</v>
      </c>
      <c r="N786" s="22">
        <v>44274.5</v>
      </c>
      <c r="O786">
        <f t="shared" si="50"/>
        <v>34</v>
      </c>
      <c r="P786" s="3">
        <f t="shared" si="51"/>
        <v>1987.3000000000002</v>
      </c>
    </row>
    <row r="787" spans="1:16" x14ac:dyDescent="0.35">
      <c r="A787" t="s">
        <v>258</v>
      </c>
      <c r="B787" s="21" t="s">
        <v>86</v>
      </c>
      <c r="C787" s="22">
        <v>44253</v>
      </c>
      <c r="D787" t="s">
        <v>161</v>
      </c>
      <c r="E787" t="s">
        <v>162</v>
      </c>
      <c r="F787" s="21" t="s">
        <v>185</v>
      </c>
      <c r="G787" s="3">
        <v>737.30000000000007</v>
      </c>
      <c r="H787" s="22">
        <v>44234</v>
      </c>
      <c r="I787" s="23">
        <v>44247</v>
      </c>
      <c r="J787">
        <f t="shared" si="48"/>
        <v>14</v>
      </c>
      <c r="K787" s="2">
        <f t="shared" si="49"/>
        <v>44240.5</v>
      </c>
      <c r="L787" s="22">
        <v>44253.5</v>
      </c>
      <c r="M787" s="22">
        <v>44277.5</v>
      </c>
      <c r="N787" s="22">
        <v>44274.5</v>
      </c>
      <c r="O787">
        <f t="shared" si="50"/>
        <v>34</v>
      </c>
      <c r="P787" s="3">
        <f t="shared" si="51"/>
        <v>25068.2</v>
      </c>
    </row>
    <row r="788" spans="1:16" x14ac:dyDescent="0.35">
      <c r="A788" t="s">
        <v>258</v>
      </c>
      <c r="B788" s="21" t="s">
        <v>86</v>
      </c>
      <c r="C788" s="22">
        <v>44253</v>
      </c>
      <c r="D788" t="s">
        <v>161</v>
      </c>
      <c r="E788" t="s">
        <v>162</v>
      </c>
      <c r="F788" s="21" t="s">
        <v>186</v>
      </c>
      <c r="G788" s="3">
        <v>36.880000000000003</v>
      </c>
      <c r="H788" s="22">
        <v>44234</v>
      </c>
      <c r="I788" s="23">
        <v>44247</v>
      </c>
      <c r="J788">
        <f t="shared" si="48"/>
        <v>14</v>
      </c>
      <c r="K788" s="2">
        <f t="shared" si="49"/>
        <v>44240.5</v>
      </c>
      <c r="L788" s="22">
        <v>44253.5</v>
      </c>
      <c r="M788" s="22">
        <v>44277.5</v>
      </c>
      <c r="N788" s="22">
        <v>44274.5</v>
      </c>
      <c r="O788">
        <f t="shared" si="50"/>
        <v>34</v>
      </c>
      <c r="P788" s="3">
        <f t="shared" si="51"/>
        <v>1253.92</v>
      </c>
    </row>
    <row r="789" spans="1:16" x14ac:dyDescent="0.35">
      <c r="A789" t="s">
        <v>258</v>
      </c>
      <c r="B789" s="21" t="s">
        <v>86</v>
      </c>
      <c r="C789" s="22">
        <v>44253</v>
      </c>
      <c r="D789" t="s">
        <v>161</v>
      </c>
      <c r="E789" t="s">
        <v>162</v>
      </c>
      <c r="F789" s="21" t="s">
        <v>187</v>
      </c>
      <c r="G789" s="3">
        <v>255.63</v>
      </c>
      <c r="H789" s="22">
        <v>44234</v>
      </c>
      <c r="I789" s="23">
        <v>44247</v>
      </c>
      <c r="J789">
        <f t="shared" si="48"/>
        <v>14</v>
      </c>
      <c r="K789" s="2">
        <f t="shared" si="49"/>
        <v>44240.5</v>
      </c>
      <c r="L789" s="22">
        <v>44253.5</v>
      </c>
      <c r="M789" s="22">
        <v>44277.5</v>
      </c>
      <c r="N789" s="22">
        <v>44274.5</v>
      </c>
      <c r="O789">
        <f t="shared" si="50"/>
        <v>34</v>
      </c>
      <c r="P789" s="3">
        <f t="shared" si="51"/>
        <v>8691.42</v>
      </c>
    </row>
    <row r="790" spans="1:16" x14ac:dyDescent="0.35">
      <c r="A790" t="s">
        <v>258</v>
      </c>
      <c r="B790" s="21" t="s">
        <v>86</v>
      </c>
      <c r="C790" s="22">
        <v>44253</v>
      </c>
      <c r="D790" t="s">
        <v>161</v>
      </c>
      <c r="E790" t="s">
        <v>162</v>
      </c>
      <c r="F790" s="21" t="s">
        <v>188</v>
      </c>
      <c r="G790" s="3">
        <v>43.22</v>
      </c>
      <c r="H790" s="22">
        <v>44234</v>
      </c>
      <c r="I790" s="23">
        <v>44247</v>
      </c>
      <c r="J790">
        <f t="shared" si="48"/>
        <v>14</v>
      </c>
      <c r="K790" s="2">
        <f t="shared" si="49"/>
        <v>44240.5</v>
      </c>
      <c r="L790" s="22">
        <v>44253.5</v>
      </c>
      <c r="M790" s="22">
        <v>44277.5</v>
      </c>
      <c r="N790" s="22">
        <v>44274.5</v>
      </c>
      <c r="O790">
        <f t="shared" si="50"/>
        <v>34</v>
      </c>
      <c r="P790" s="3">
        <f t="shared" si="51"/>
        <v>1469.48</v>
      </c>
    </row>
    <row r="791" spans="1:16" x14ac:dyDescent="0.35">
      <c r="A791" t="s">
        <v>258</v>
      </c>
      <c r="B791" s="21" t="s">
        <v>86</v>
      </c>
      <c r="C791" s="22">
        <v>44253</v>
      </c>
      <c r="D791" t="s">
        <v>161</v>
      </c>
      <c r="E791" t="s">
        <v>162</v>
      </c>
      <c r="F791" s="21" t="s">
        <v>189</v>
      </c>
      <c r="G791" s="3">
        <v>59.33</v>
      </c>
      <c r="H791" s="22">
        <v>44234</v>
      </c>
      <c r="I791" s="23">
        <v>44247</v>
      </c>
      <c r="J791">
        <f t="shared" si="48"/>
        <v>14</v>
      </c>
      <c r="K791" s="2">
        <f t="shared" si="49"/>
        <v>44240.5</v>
      </c>
      <c r="L791" s="22">
        <v>44253.5</v>
      </c>
      <c r="M791" s="22">
        <v>44277.5</v>
      </c>
      <c r="N791" s="22">
        <v>44274.5</v>
      </c>
      <c r="O791">
        <f t="shared" si="50"/>
        <v>34</v>
      </c>
      <c r="P791" s="3">
        <f t="shared" si="51"/>
        <v>2017.22</v>
      </c>
    </row>
    <row r="792" spans="1:16" x14ac:dyDescent="0.35">
      <c r="A792" t="s">
        <v>258</v>
      </c>
      <c r="B792" s="21" t="s">
        <v>86</v>
      </c>
      <c r="C792" s="22">
        <v>44253</v>
      </c>
      <c r="D792" t="s">
        <v>161</v>
      </c>
      <c r="E792" t="s">
        <v>162</v>
      </c>
      <c r="F792" s="21" t="s">
        <v>190</v>
      </c>
      <c r="G792" s="3">
        <v>30.23</v>
      </c>
      <c r="H792" s="22">
        <v>44234</v>
      </c>
      <c r="I792" s="23">
        <v>44247</v>
      </c>
      <c r="J792">
        <f t="shared" si="48"/>
        <v>14</v>
      </c>
      <c r="K792" s="2">
        <f t="shared" si="49"/>
        <v>44240.5</v>
      </c>
      <c r="L792" s="22">
        <v>44253.5</v>
      </c>
      <c r="M792" s="22">
        <v>44277.5</v>
      </c>
      <c r="N792" s="22">
        <v>44274.5</v>
      </c>
      <c r="O792">
        <f t="shared" si="50"/>
        <v>34</v>
      </c>
      <c r="P792" s="3">
        <f t="shared" si="51"/>
        <v>1027.82</v>
      </c>
    </row>
    <row r="793" spans="1:16" x14ac:dyDescent="0.35">
      <c r="A793" t="s">
        <v>258</v>
      </c>
      <c r="B793" s="21" t="s">
        <v>86</v>
      </c>
      <c r="C793" s="22">
        <v>44253</v>
      </c>
      <c r="D793" t="s">
        <v>161</v>
      </c>
      <c r="E793" t="s">
        <v>162</v>
      </c>
      <c r="F793" s="21" t="s">
        <v>191</v>
      </c>
      <c r="G793" s="3">
        <v>32.32</v>
      </c>
      <c r="H793" s="22">
        <v>44234</v>
      </c>
      <c r="I793" s="23">
        <v>44247</v>
      </c>
      <c r="J793">
        <f t="shared" si="48"/>
        <v>14</v>
      </c>
      <c r="K793" s="2">
        <f t="shared" si="49"/>
        <v>44240.5</v>
      </c>
      <c r="L793" s="22">
        <v>44253.5</v>
      </c>
      <c r="M793" s="22">
        <v>44277.5</v>
      </c>
      <c r="N793" s="22">
        <v>44274.5</v>
      </c>
      <c r="O793">
        <f t="shared" si="50"/>
        <v>34</v>
      </c>
      <c r="P793" s="3">
        <f t="shared" si="51"/>
        <v>1098.8800000000001</v>
      </c>
    </row>
    <row r="794" spans="1:16" x14ac:dyDescent="0.35">
      <c r="A794" t="s">
        <v>258</v>
      </c>
      <c r="B794" s="21" t="s">
        <v>86</v>
      </c>
      <c r="C794" s="22">
        <v>44253</v>
      </c>
      <c r="D794" t="s">
        <v>161</v>
      </c>
      <c r="E794" t="s">
        <v>162</v>
      </c>
      <c r="F794" s="21" t="s">
        <v>192</v>
      </c>
      <c r="G794" s="3">
        <v>66.22</v>
      </c>
      <c r="H794" s="22">
        <v>44234</v>
      </c>
      <c r="I794" s="23">
        <v>44247</v>
      </c>
      <c r="J794">
        <f t="shared" si="48"/>
        <v>14</v>
      </c>
      <c r="K794" s="2">
        <f t="shared" si="49"/>
        <v>44240.5</v>
      </c>
      <c r="L794" s="22">
        <v>44253.5</v>
      </c>
      <c r="M794" s="22">
        <v>44277.5</v>
      </c>
      <c r="N794" s="22">
        <v>44274.5</v>
      </c>
      <c r="O794">
        <f t="shared" si="50"/>
        <v>34</v>
      </c>
      <c r="P794" s="3">
        <f t="shared" si="51"/>
        <v>2251.48</v>
      </c>
    </row>
    <row r="795" spans="1:16" x14ac:dyDescent="0.35">
      <c r="A795" t="s">
        <v>258</v>
      </c>
      <c r="B795" s="21" t="s">
        <v>86</v>
      </c>
      <c r="C795" s="22">
        <v>44253</v>
      </c>
      <c r="D795" t="s">
        <v>161</v>
      </c>
      <c r="E795" t="s">
        <v>162</v>
      </c>
      <c r="F795" s="21" t="s">
        <v>193</v>
      </c>
      <c r="G795" s="3">
        <v>182.81</v>
      </c>
      <c r="H795" s="22">
        <v>44234</v>
      </c>
      <c r="I795" s="23">
        <v>44247</v>
      </c>
      <c r="J795">
        <f t="shared" si="48"/>
        <v>14</v>
      </c>
      <c r="K795" s="2">
        <f t="shared" si="49"/>
        <v>44240.5</v>
      </c>
      <c r="L795" s="22">
        <v>44253.5</v>
      </c>
      <c r="M795" s="22">
        <v>44277.5</v>
      </c>
      <c r="N795" s="22">
        <v>44274.5</v>
      </c>
      <c r="O795">
        <f t="shared" si="50"/>
        <v>34</v>
      </c>
      <c r="P795" s="3">
        <f t="shared" si="51"/>
        <v>6215.54</v>
      </c>
    </row>
    <row r="796" spans="1:16" x14ac:dyDescent="0.35">
      <c r="A796" t="s">
        <v>258</v>
      </c>
      <c r="B796" s="21" t="s">
        <v>86</v>
      </c>
      <c r="C796" s="22">
        <v>44253</v>
      </c>
      <c r="D796" t="s">
        <v>161</v>
      </c>
      <c r="E796" t="s">
        <v>162</v>
      </c>
      <c r="F796" s="21" t="s">
        <v>194</v>
      </c>
      <c r="G796" s="3">
        <v>72.75</v>
      </c>
      <c r="H796" s="22">
        <v>44234</v>
      </c>
      <c r="I796" s="23">
        <v>44247</v>
      </c>
      <c r="J796">
        <f t="shared" si="48"/>
        <v>14</v>
      </c>
      <c r="K796" s="2">
        <f t="shared" si="49"/>
        <v>44240.5</v>
      </c>
      <c r="L796" s="22">
        <v>44253.5</v>
      </c>
      <c r="M796" s="22">
        <v>44277.5</v>
      </c>
      <c r="N796" s="22">
        <v>44274.5</v>
      </c>
      <c r="O796">
        <f t="shared" si="50"/>
        <v>34</v>
      </c>
      <c r="P796" s="3">
        <f t="shared" si="51"/>
        <v>2473.5</v>
      </c>
    </row>
    <row r="797" spans="1:16" x14ac:dyDescent="0.35">
      <c r="A797" t="s">
        <v>258</v>
      </c>
      <c r="B797" s="21" t="s">
        <v>98</v>
      </c>
      <c r="C797" s="22">
        <v>44253</v>
      </c>
      <c r="D797" t="s">
        <v>161</v>
      </c>
      <c r="E797" t="s">
        <v>162</v>
      </c>
      <c r="F797" s="21" t="s">
        <v>176</v>
      </c>
      <c r="G797" s="3">
        <v>24.81</v>
      </c>
      <c r="H797" s="22">
        <v>44235</v>
      </c>
      <c r="I797" s="23">
        <v>44248</v>
      </c>
      <c r="J797">
        <f t="shared" si="48"/>
        <v>14</v>
      </c>
      <c r="K797" s="2">
        <f t="shared" si="49"/>
        <v>44241.5</v>
      </c>
      <c r="L797" s="22">
        <v>44253.5</v>
      </c>
      <c r="M797" s="22">
        <v>44277.5</v>
      </c>
      <c r="N797" s="22">
        <v>44274.5</v>
      </c>
      <c r="O797">
        <f t="shared" si="50"/>
        <v>33</v>
      </c>
      <c r="P797" s="3">
        <f t="shared" si="51"/>
        <v>818.7299999999999</v>
      </c>
    </row>
    <row r="798" spans="1:16" x14ac:dyDescent="0.35">
      <c r="A798" t="s">
        <v>258</v>
      </c>
      <c r="B798" s="21" t="s">
        <v>98</v>
      </c>
      <c r="C798" s="22">
        <v>44253</v>
      </c>
      <c r="D798" t="s">
        <v>99</v>
      </c>
      <c r="E798" t="s">
        <v>100</v>
      </c>
      <c r="F798" s="21" t="s">
        <v>164</v>
      </c>
      <c r="G798" s="3">
        <v>47.13</v>
      </c>
      <c r="H798" s="22">
        <v>44235</v>
      </c>
      <c r="I798" s="23">
        <v>44248</v>
      </c>
      <c r="J798">
        <f t="shared" si="48"/>
        <v>14</v>
      </c>
      <c r="K798" s="2">
        <f t="shared" si="49"/>
        <v>44241.5</v>
      </c>
      <c r="L798" s="22">
        <v>44253.5</v>
      </c>
      <c r="M798" s="22">
        <v>44277.5</v>
      </c>
      <c r="N798" s="22">
        <v>44274.5</v>
      </c>
      <c r="O798">
        <f t="shared" si="50"/>
        <v>33</v>
      </c>
      <c r="P798" s="3">
        <f t="shared" si="51"/>
        <v>1555.2900000000002</v>
      </c>
    </row>
    <row r="799" spans="1:16" x14ac:dyDescent="0.35">
      <c r="A799" t="s">
        <v>258</v>
      </c>
      <c r="B799" s="21" t="s">
        <v>98</v>
      </c>
      <c r="C799" s="22">
        <v>44253</v>
      </c>
      <c r="D799" t="s">
        <v>161</v>
      </c>
      <c r="E799" t="s">
        <v>162</v>
      </c>
      <c r="F799" s="21" t="s">
        <v>165</v>
      </c>
      <c r="G799" s="3">
        <v>6.31</v>
      </c>
      <c r="H799" s="22">
        <v>44235</v>
      </c>
      <c r="I799" s="23">
        <v>44248</v>
      </c>
      <c r="J799">
        <f t="shared" si="48"/>
        <v>14</v>
      </c>
      <c r="K799" s="2">
        <f t="shared" si="49"/>
        <v>44241.5</v>
      </c>
      <c r="L799" s="22">
        <v>44253.5</v>
      </c>
      <c r="M799" s="22">
        <v>44277.5</v>
      </c>
      <c r="N799" s="22">
        <v>44274.5</v>
      </c>
      <c r="O799">
        <f t="shared" si="50"/>
        <v>33</v>
      </c>
      <c r="P799" s="3">
        <f t="shared" si="51"/>
        <v>208.23</v>
      </c>
    </row>
    <row r="800" spans="1:16" x14ac:dyDescent="0.35">
      <c r="A800" t="s">
        <v>258</v>
      </c>
      <c r="B800" s="21" t="s">
        <v>98</v>
      </c>
      <c r="C800" s="22">
        <v>44253</v>
      </c>
      <c r="D800" t="s">
        <v>161</v>
      </c>
      <c r="E800" t="s">
        <v>162</v>
      </c>
      <c r="F800" s="21" t="s">
        <v>167</v>
      </c>
      <c r="G800" s="3">
        <v>36.14</v>
      </c>
      <c r="H800" s="22">
        <v>44235</v>
      </c>
      <c r="I800" s="23">
        <v>44248</v>
      </c>
      <c r="J800">
        <f t="shared" si="48"/>
        <v>14</v>
      </c>
      <c r="K800" s="2">
        <f t="shared" si="49"/>
        <v>44241.5</v>
      </c>
      <c r="L800" s="22">
        <v>44253.5</v>
      </c>
      <c r="M800" s="22">
        <v>44277.5</v>
      </c>
      <c r="N800" s="22">
        <v>44274.5</v>
      </c>
      <c r="O800">
        <f t="shared" si="50"/>
        <v>33</v>
      </c>
      <c r="P800" s="3">
        <f t="shared" si="51"/>
        <v>1192.6200000000001</v>
      </c>
    </row>
    <row r="801" spans="1:16" x14ac:dyDescent="0.35">
      <c r="A801" t="s">
        <v>258</v>
      </c>
      <c r="B801" s="21" t="s">
        <v>98</v>
      </c>
      <c r="C801" s="22">
        <v>44253</v>
      </c>
      <c r="D801" t="s">
        <v>161</v>
      </c>
      <c r="E801" t="s">
        <v>162</v>
      </c>
      <c r="F801" s="21" t="s">
        <v>195</v>
      </c>
      <c r="G801" s="3">
        <v>808.30000000000007</v>
      </c>
      <c r="H801" s="22">
        <v>44235</v>
      </c>
      <c r="I801" s="23">
        <v>44248</v>
      </c>
      <c r="J801">
        <f t="shared" si="48"/>
        <v>14</v>
      </c>
      <c r="K801" s="2">
        <f t="shared" si="49"/>
        <v>44241.5</v>
      </c>
      <c r="L801" s="22">
        <v>44253.5</v>
      </c>
      <c r="M801" s="22">
        <v>44277.5</v>
      </c>
      <c r="N801" s="22">
        <v>44274.5</v>
      </c>
      <c r="O801">
        <f t="shared" si="50"/>
        <v>33</v>
      </c>
      <c r="P801" s="3">
        <f t="shared" si="51"/>
        <v>26673.9</v>
      </c>
    </row>
    <row r="802" spans="1:16" x14ac:dyDescent="0.35">
      <c r="A802" t="s">
        <v>258</v>
      </c>
      <c r="B802" s="21" t="s">
        <v>98</v>
      </c>
      <c r="C802" s="22">
        <v>44253</v>
      </c>
      <c r="D802" t="s">
        <v>161</v>
      </c>
      <c r="E802" t="s">
        <v>162</v>
      </c>
      <c r="F802" s="21" t="s">
        <v>169</v>
      </c>
      <c r="G802" s="3">
        <v>82.41</v>
      </c>
      <c r="H802" s="22">
        <v>44235</v>
      </c>
      <c r="I802" s="23">
        <v>44248</v>
      </c>
      <c r="J802">
        <f t="shared" si="48"/>
        <v>14</v>
      </c>
      <c r="K802" s="2">
        <f t="shared" si="49"/>
        <v>44241.5</v>
      </c>
      <c r="L802" s="22">
        <v>44253.5</v>
      </c>
      <c r="M802" s="22">
        <v>44277.5</v>
      </c>
      <c r="N802" s="22">
        <v>44274.5</v>
      </c>
      <c r="O802">
        <f t="shared" si="50"/>
        <v>33</v>
      </c>
      <c r="P802" s="3">
        <f t="shared" si="51"/>
        <v>2719.5299999999997</v>
      </c>
    </row>
    <row r="803" spans="1:16" x14ac:dyDescent="0.35">
      <c r="A803" t="s">
        <v>258</v>
      </c>
      <c r="B803" s="21" t="s">
        <v>98</v>
      </c>
      <c r="C803" s="22">
        <v>44253</v>
      </c>
      <c r="D803" t="s">
        <v>161</v>
      </c>
      <c r="E803" t="s">
        <v>162</v>
      </c>
      <c r="F803" s="21" t="s">
        <v>196</v>
      </c>
      <c r="G803" s="3">
        <v>233.31</v>
      </c>
      <c r="H803" s="22">
        <v>44235</v>
      </c>
      <c r="I803" s="23">
        <v>44248</v>
      </c>
      <c r="J803">
        <f t="shared" si="48"/>
        <v>14</v>
      </c>
      <c r="K803" s="2">
        <f t="shared" si="49"/>
        <v>44241.5</v>
      </c>
      <c r="L803" s="22">
        <v>44253.5</v>
      </c>
      <c r="M803" s="22">
        <v>44277.5</v>
      </c>
      <c r="N803" s="22">
        <v>44274.5</v>
      </c>
      <c r="O803">
        <f t="shared" si="50"/>
        <v>33</v>
      </c>
      <c r="P803" s="3">
        <f t="shared" si="51"/>
        <v>7699.2300000000005</v>
      </c>
    </row>
    <row r="804" spans="1:16" x14ac:dyDescent="0.35">
      <c r="A804" t="s">
        <v>258</v>
      </c>
      <c r="B804" s="21" t="s">
        <v>98</v>
      </c>
      <c r="C804" s="22">
        <v>44253</v>
      </c>
      <c r="D804" t="s">
        <v>161</v>
      </c>
      <c r="E804" t="s">
        <v>162</v>
      </c>
      <c r="F804" s="21" t="s">
        <v>175</v>
      </c>
      <c r="G804" s="3">
        <v>33.08</v>
      </c>
      <c r="H804" s="22">
        <v>44235</v>
      </c>
      <c r="I804" s="23">
        <v>44248</v>
      </c>
      <c r="J804">
        <f t="shared" si="48"/>
        <v>14</v>
      </c>
      <c r="K804" s="2">
        <f t="shared" si="49"/>
        <v>44241.5</v>
      </c>
      <c r="L804" s="22">
        <v>44253.5</v>
      </c>
      <c r="M804" s="22">
        <v>44277.5</v>
      </c>
      <c r="N804" s="22">
        <v>44274.5</v>
      </c>
      <c r="O804">
        <f t="shared" si="50"/>
        <v>33</v>
      </c>
      <c r="P804" s="3">
        <f t="shared" si="51"/>
        <v>1091.6399999999999</v>
      </c>
    </row>
    <row r="805" spans="1:16" x14ac:dyDescent="0.35">
      <c r="A805" t="s">
        <v>258</v>
      </c>
      <c r="B805" s="21" t="s">
        <v>98</v>
      </c>
      <c r="C805" s="22">
        <v>44253</v>
      </c>
      <c r="D805" t="s">
        <v>161</v>
      </c>
      <c r="E805" t="s">
        <v>162</v>
      </c>
      <c r="F805" s="21" t="s">
        <v>197</v>
      </c>
      <c r="G805" s="3">
        <v>79.03</v>
      </c>
      <c r="H805" s="22">
        <v>44235</v>
      </c>
      <c r="I805" s="23">
        <v>44248</v>
      </c>
      <c r="J805">
        <f t="shared" si="48"/>
        <v>14</v>
      </c>
      <c r="K805" s="2">
        <f t="shared" si="49"/>
        <v>44241.5</v>
      </c>
      <c r="L805" s="22">
        <v>44253.5</v>
      </c>
      <c r="M805" s="22">
        <v>44277.5</v>
      </c>
      <c r="N805" s="22">
        <v>44274.5</v>
      </c>
      <c r="O805">
        <f t="shared" si="50"/>
        <v>33</v>
      </c>
      <c r="P805" s="3">
        <f t="shared" si="51"/>
        <v>2607.9900000000002</v>
      </c>
    </row>
    <row r="806" spans="1:16" x14ac:dyDescent="0.35">
      <c r="A806" t="s">
        <v>258</v>
      </c>
      <c r="B806" s="21" t="s">
        <v>98</v>
      </c>
      <c r="C806" s="22">
        <v>44253</v>
      </c>
      <c r="D806" t="s">
        <v>161</v>
      </c>
      <c r="E806" t="s">
        <v>162</v>
      </c>
      <c r="F806" s="21" t="s">
        <v>176</v>
      </c>
      <c r="G806" s="3">
        <v>2357.39</v>
      </c>
      <c r="H806" s="22">
        <v>44235</v>
      </c>
      <c r="I806" s="23">
        <v>44248</v>
      </c>
      <c r="J806">
        <f t="shared" si="48"/>
        <v>14</v>
      </c>
      <c r="K806" s="2">
        <f t="shared" si="49"/>
        <v>44241.5</v>
      </c>
      <c r="L806" s="22">
        <v>44253.5</v>
      </c>
      <c r="M806" s="22">
        <v>44277.5</v>
      </c>
      <c r="N806" s="22">
        <v>44274.5</v>
      </c>
      <c r="O806">
        <f t="shared" si="50"/>
        <v>33</v>
      </c>
      <c r="P806" s="3">
        <f t="shared" si="51"/>
        <v>77793.87</v>
      </c>
    </row>
    <row r="807" spans="1:16" x14ac:dyDescent="0.35">
      <c r="A807" t="s">
        <v>258</v>
      </c>
      <c r="B807" s="21" t="s">
        <v>98</v>
      </c>
      <c r="C807" s="22">
        <v>44253</v>
      </c>
      <c r="D807" t="s">
        <v>171</v>
      </c>
      <c r="E807" t="s">
        <v>172</v>
      </c>
      <c r="F807" s="21" t="s">
        <v>176</v>
      </c>
      <c r="G807" s="3">
        <v>91.27000000000001</v>
      </c>
      <c r="H807" s="22">
        <v>44235</v>
      </c>
      <c r="I807" s="23">
        <v>44248</v>
      </c>
      <c r="J807">
        <f t="shared" si="48"/>
        <v>14</v>
      </c>
      <c r="K807" s="2">
        <f t="shared" si="49"/>
        <v>44241.5</v>
      </c>
      <c r="L807" s="22">
        <v>44253.5</v>
      </c>
      <c r="M807" s="22">
        <v>44277.5</v>
      </c>
      <c r="N807" s="22">
        <v>44274.5</v>
      </c>
      <c r="O807">
        <f t="shared" si="50"/>
        <v>33</v>
      </c>
      <c r="P807" s="3">
        <f t="shared" si="51"/>
        <v>3011.9100000000003</v>
      </c>
    </row>
    <row r="808" spans="1:16" x14ac:dyDescent="0.35">
      <c r="A808" t="s">
        <v>258</v>
      </c>
      <c r="B808" s="21" t="s">
        <v>98</v>
      </c>
      <c r="C808" s="22">
        <v>44253</v>
      </c>
      <c r="D808" t="s">
        <v>161</v>
      </c>
      <c r="E808" t="s">
        <v>162</v>
      </c>
      <c r="F808" s="21" t="s">
        <v>177</v>
      </c>
      <c r="G808" s="3">
        <v>56.56</v>
      </c>
      <c r="H808" s="22">
        <v>44235</v>
      </c>
      <c r="I808" s="23">
        <v>44248</v>
      </c>
      <c r="J808">
        <f t="shared" si="48"/>
        <v>14</v>
      </c>
      <c r="K808" s="2">
        <f t="shared" si="49"/>
        <v>44241.5</v>
      </c>
      <c r="L808" s="22">
        <v>44253.5</v>
      </c>
      <c r="M808" s="22">
        <v>44277.5</v>
      </c>
      <c r="N808" s="22">
        <v>44274.5</v>
      </c>
      <c r="O808">
        <f t="shared" si="50"/>
        <v>33</v>
      </c>
      <c r="P808" s="3">
        <f t="shared" si="51"/>
        <v>1866.48</v>
      </c>
    </row>
    <row r="809" spans="1:16" x14ac:dyDescent="0.35">
      <c r="A809" t="s">
        <v>258</v>
      </c>
      <c r="B809" s="21" t="s">
        <v>98</v>
      </c>
      <c r="C809" s="22">
        <v>44253</v>
      </c>
      <c r="D809" t="s">
        <v>107</v>
      </c>
      <c r="E809" t="s">
        <v>108</v>
      </c>
      <c r="F809" s="21" t="s">
        <v>164</v>
      </c>
      <c r="G809" s="3">
        <v>3097.9500000000003</v>
      </c>
      <c r="H809" s="22">
        <v>44235</v>
      </c>
      <c r="I809" s="23">
        <v>44248</v>
      </c>
      <c r="J809">
        <f t="shared" si="48"/>
        <v>14</v>
      </c>
      <c r="K809" s="2">
        <f t="shared" si="49"/>
        <v>44241.5</v>
      </c>
      <c r="L809" s="22">
        <v>44253.5</v>
      </c>
      <c r="M809" s="22">
        <v>44277.5</v>
      </c>
      <c r="N809" s="22">
        <v>44274.5</v>
      </c>
      <c r="O809">
        <f t="shared" si="50"/>
        <v>33</v>
      </c>
      <c r="P809" s="3">
        <f t="shared" si="51"/>
        <v>102232.35</v>
      </c>
    </row>
    <row r="810" spans="1:16" x14ac:dyDescent="0.35">
      <c r="A810" t="s">
        <v>258</v>
      </c>
      <c r="B810" s="21" t="s">
        <v>98</v>
      </c>
      <c r="C810" s="22">
        <v>44253</v>
      </c>
      <c r="D810" t="s">
        <v>99</v>
      </c>
      <c r="E810" t="s">
        <v>100</v>
      </c>
      <c r="F810" s="21" t="s">
        <v>164</v>
      </c>
      <c r="G810" s="3">
        <v>10349.34</v>
      </c>
      <c r="H810" s="22">
        <v>44235</v>
      </c>
      <c r="I810" s="23">
        <v>44248</v>
      </c>
      <c r="J810">
        <f t="shared" si="48"/>
        <v>14</v>
      </c>
      <c r="K810" s="2">
        <f t="shared" si="49"/>
        <v>44241.5</v>
      </c>
      <c r="L810" s="22">
        <v>44253.5</v>
      </c>
      <c r="M810" s="22">
        <v>44277.5</v>
      </c>
      <c r="N810" s="22">
        <v>44274.5</v>
      </c>
      <c r="O810">
        <f t="shared" si="50"/>
        <v>33</v>
      </c>
      <c r="P810" s="3">
        <f t="shared" si="51"/>
        <v>341528.22000000003</v>
      </c>
    </row>
    <row r="811" spans="1:16" x14ac:dyDescent="0.35">
      <c r="A811" t="s">
        <v>258</v>
      </c>
      <c r="B811" s="21" t="s">
        <v>98</v>
      </c>
      <c r="C811" s="22">
        <v>44253</v>
      </c>
      <c r="D811" t="s">
        <v>161</v>
      </c>
      <c r="E811" t="s">
        <v>162</v>
      </c>
      <c r="F811" s="21" t="s">
        <v>179</v>
      </c>
      <c r="G811" s="3">
        <v>137.1</v>
      </c>
      <c r="H811" s="22">
        <v>44235</v>
      </c>
      <c r="I811" s="23">
        <v>44248</v>
      </c>
      <c r="J811">
        <f t="shared" si="48"/>
        <v>14</v>
      </c>
      <c r="K811" s="2">
        <f t="shared" si="49"/>
        <v>44241.5</v>
      </c>
      <c r="L811" s="22">
        <v>44253.5</v>
      </c>
      <c r="M811" s="22">
        <v>44277.5</v>
      </c>
      <c r="N811" s="22">
        <v>44274.5</v>
      </c>
      <c r="O811">
        <f t="shared" si="50"/>
        <v>33</v>
      </c>
      <c r="P811" s="3">
        <f t="shared" si="51"/>
        <v>4524.3</v>
      </c>
    </row>
    <row r="812" spans="1:16" x14ac:dyDescent="0.35">
      <c r="A812" t="s">
        <v>258</v>
      </c>
      <c r="B812" s="21" t="s">
        <v>98</v>
      </c>
      <c r="C812" s="22">
        <v>44253</v>
      </c>
      <c r="D812" t="s">
        <v>161</v>
      </c>
      <c r="E812" t="s">
        <v>162</v>
      </c>
      <c r="F812" s="21" t="s">
        <v>182</v>
      </c>
      <c r="G812" s="3">
        <v>27.13</v>
      </c>
      <c r="H812" s="22">
        <v>44235</v>
      </c>
      <c r="I812" s="23">
        <v>44248</v>
      </c>
      <c r="J812">
        <f t="shared" si="48"/>
        <v>14</v>
      </c>
      <c r="K812" s="2">
        <f t="shared" si="49"/>
        <v>44241.5</v>
      </c>
      <c r="L812" s="22">
        <v>44253.5</v>
      </c>
      <c r="M812" s="22">
        <v>44277.5</v>
      </c>
      <c r="N812" s="22">
        <v>44274.5</v>
      </c>
      <c r="O812">
        <f t="shared" si="50"/>
        <v>33</v>
      </c>
      <c r="P812" s="3">
        <f t="shared" si="51"/>
        <v>895.29</v>
      </c>
    </row>
    <row r="813" spans="1:16" x14ac:dyDescent="0.35">
      <c r="A813" t="s">
        <v>258</v>
      </c>
      <c r="B813" s="21" t="s">
        <v>98</v>
      </c>
      <c r="C813" s="22">
        <v>44253</v>
      </c>
      <c r="D813" t="s">
        <v>161</v>
      </c>
      <c r="E813" t="s">
        <v>162</v>
      </c>
      <c r="F813" s="21" t="s">
        <v>183</v>
      </c>
      <c r="G813" s="3">
        <v>1564.44</v>
      </c>
      <c r="H813" s="22">
        <v>44235</v>
      </c>
      <c r="I813" s="23">
        <v>44248</v>
      </c>
      <c r="J813">
        <f t="shared" si="48"/>
        <v>14</v>
      </c>
      <c r="K813" s="2">
        <f t="shared" si="49"/>
        <v>44241.5</v>
      </c>
      <c r="L813" s="22">
        <v>44253.5</v>
      </c>
      <c r="M813" s="22">
        <v>44277.5</v>
      </c>
      <c r="N813" s="22">
        <v>44274.5</v>
      </c>
      <c r="O813">
        <f t="shared" si="50"/>
        <v>33</v>
      </c>
      <c r="P813" s="3">
        <f t="shared" si="51"/>
        <v>51626.520000000004</v>
      </c>
    </row>
    <row r="814" spans="1:16" x14ac:dyDescent="0.35">
      <c r="A814" t="s">
        <v>258</v>
      </c>
      <c r="B814" s="21" t="s">
        <v>98</v>
      </c>
      <c r="C814" s="22">
        <v>44253</v>
      </c>
      <c r="D814" t="s">
        <v>161</v>
      </c>
      <c r="E814" t="s">
        <v>162</v>
      </c>
      <c r="F814" s="21" t="s">
        <v>184</v>
      </c>
      <c r="G814" s="3">
        <v>30.439999999999998</v>
      </c>
      <c r="H814" s="22">
        <v>44235</v>
      </c>
      <c r="I814" s="23">
        <v>44248</v>
      </c>
      <c r="J814">
        <f t="shared" si="48"/>
        <v>14</v>
      </c>
      <c r="K814" s="2">
        <f t="shared" si="49"/>
        <v>44241.5</v>
      </c>
      <c r="L814" s="22">
        <v>44253.5</v>
      </c>
      <c r="M814" s="22">
        <v>44277.5</v>
      </c>
      <c r="N814" s="22">
        <v>44274.5</v>
      </c>
      <c r="O814">
        <f t="shared" si="50"/>
        <v>33</v>
      </c>
      <c r="P814" s="3">
        <f t="shared" si="51"/>
        <v>1004.52</v>
      </c>
    </row>
    <row r="815" spans="1:16" x14ac:dyDescent="0.35">
      <c r="A815" t="s">
        <v>258</v>
      </c>
      <c r="B815" s="21" t="s">
        <v>98</v>
      </c>
      <c r="C815" s="22">
        <v>44253</v>
      </c>
      <c r="D815" t="s">
        <v>161</v>
      </c>
      <c r="E815" t="s">
        <v>162</v>
      </c>
      <c r="F815" s="21" t="s">
        <v>185</v>
      </c>
      <c r="G815" s="3">
        <v>984.8900000000001</v>
      </c>
      <c r="H815" s="22">
        <v>44235</v>
      </c>
      <c r="I815" s="23">
        <v>44248</v>
      </c>
      <c r="J815">
        <f t="shared" si="48"/>
        <v>14</v>
      </c>
      <c r="K815" s="2">
        <f t="shared" si="49"/>
        <v>44241.5</v>
      </c>
      <c r="L815" s="22">
        <v>44253.5</v>
      </c>
      <c r="M815" s="22">
        <v>44277.5</v>
      </c>
      <c r="N815" s="22">
        <v>44274.5</v>
      </c>
      <c r="O815">
        <f t="shared" si="50"/>
        <v>33</v>
      </c>
      <c r="P815" s="3">
        <f t="shared" si="51"/>
        <v>32501.370000000003</v>
      </c>
    </row>
    <row r="816" spans="1:16" x14ac:dyDescent="0.35">
      <c r="A816" t="s">
        <v>258</v>
      </c>
      <c r="B816" s="21" t="s">
        <v>98</v>
      </c>
      <c r="C816" s="22">
        <v>44253</v>
      </c>
      <c r="D816" t="s">
        <v>161</v>
      </c>
      <c r="E816" t="s">
        <v>162</v>
      </c>
      <c r="F816" s="21" t="s">
        <v>186</v>
      </c>
      <c r="G816" s="3">
        <v>5.15</v>
      </c>
      <c r="H816" s="22">
        <v>44235</v>
      </c>
      <c r="I816" s="23">
        <v>44248</v>
      </c>
      <c r="J816">
        <f t="shared" si="48"/>
        <v>14</v>
      </c>
      <c r="K816" s="2">
        <f t="shared" si="49"/>
        <v>44241.5</v>
      </c>
      <c r="L816" s="22">
        <v>44253.5</v>
      </c>
      <c r="M816" s="22">
        <v>44277.5</v>
      </c>
      <c r="N816" s="22">
        <v>44274.5</v>
      </c>
      <c r="O816">
        <f t="shared" si="50"/>
        <v>33</v>
      </c>
      <c r="P816" s="3">
        <f t="shared" si="51"/>
        <v>169.95000000000002</v>
      </c>
    </row>
    <row r="817" spans="1:16" x14ac:dyDescent="0.35">
      <c r="A817" t="s">
        <v>258</v>
      </c>
      <c r="B817" s="21" t="s">
        <v>98</v>
      </c>
      <c r="C817" s="22">
        <v>44253</v>
      </c>
      <c r="D817" t="s">
        <v>161</v>
      </c>
      <c r="E817" t="s">
        <v>162</v>
      </c>
      <c r="F817" s="21" t="s">
        <v>187</v>
      </c>
      <c r="G817" s="3">
        <v>480.11</v>
      </c>
      <c r="H817" s="22">
        <v>44235</v>
      </c>
      <c r="I817" s="23">
        <v>44248</v>
      </c>
      <c r="J817">
        <f t="shared" si="48"/>
        <v>14</v>
      </c>
      <c r="K817" s="2">
        <f t="shared" si="49"/>
        <v>44241.5</v>
      </c>
      <c r="L817" s="22">
        <v>44253.5</v>
      </c>
      <c r="M817" s="22">
        <v>44277.5</v>
      </c>
      <c r="N817" s="22">
        <v>44274.5</v>
      </c>
      <c r="O817">
        <f t="shared" si="50"/>
        <v>33</v>
      </c>
      <c r="P817" s="3">
        <f t="shared" si="51"/>
        <v>15843.630000000001</v>
      </c>
    </row>
    <row r="818" spans="1:16" x14ac:dyDescent="0.35">
      <c r="A818" t="s">
        <v>258</v>
      </c>
      <c r="B818" s="21" t="s">
        <v>98</v>
      </c>
      <c r="C818" s="22">
        <v>44253</v>
      </c>
      <c r="D818" t="s">
        <v>161</v>
      </c>
      <c r="E818" t="s">
        <v>162</v>
      </c>
      <c r="F818" s="21" t="s">
        <v>188</v>
      </c>
      <c r="G818" s="3">
        <v>180.65999999999997</v>
      </c>
      <c r="H818" s="22">
        <v>44235</v>
      </c>
      <c r="I818" s="23">
        <v>44248</v>
      </c>
      <c r="J818">
        <f t="shared" si="48"/>
        <v>14</v>
      </c>
      <c r="K818" s="2">
        <f t="shared" si="49"/>
        <v>44241.5</v>
      </c>
      <c r="L818" s="22">
        <v>44253.5</v>
      </c>
      <c r="M818" s="22">
        <v>44277.5</v>
      </c>
      <c r="N818" s="22">
        <v>44274.5</v>
      </c>
      <c r="O818">
        <f t="shared" si="50"/>
        <v>33</v>
      </c>
      <c r="P818" s="3">
        <f t="shared" si="51"/>
        <v>5961.7799999999988</v>
      </c>
    </row>
    <row r="819" spans="1:16" x14ac:dyDescent="0.35">
      <c r="A819" t="s">
        <v>258</v>
      </c>
      <c r="B819" s="21" t="s">
        <v>98</v>
      </c>
      <c r="C819" s="22">
        <v>44253</v>
      </c>
      <c r="D819" t="s">
        <v>161</v>
      </c>
      <c r="E819" t="s">
        <v>162</v>
      </c>
      <c r="F819" s="21" t="s">
        <v>198</v>
      </c>
      <c r="G819" s="3">
        <v>25.12</v>
      </c>
      <c r="H819" s="22">
        <v>44235</v>
      </c>
      <c r="I819" s="23">
        <v>44248</v>
      </c>
      <c r="J819">
        <f t="shared" si="48"/>
        <v>14</v>
      </c>
      <c r="K819" s="2">
        <f t="shared" si="49"/>
        <v>44241.5</v>
      </c>
      <c r="L819" s="22">
        <v>44253.5</v>
      </c>
      <c r="M819" s="22">
        <v>44277.5</v>
      </c>
      <c r="N819" s="22">
        <v>44274.5</v>
      </c>
      <c r="O819">
        <f t="shared" si="50"/>
        <v>33</v>
      </c>
      <c r="P819" s="3">
        <f t="shared" si="51"/>
        <v>828.96</v>
      </c>
    </row>
    <row r="820" spans="1:16" x14ac:dyDescent="0.35">
      <c r="A820" t="s">
        <v>258</v>
      </c>
      <c r="B820" s="21" t="s">
        <v>98</v>
      </c>
      <c r="C820" s="22">
        <v>44253</v>
      </c>
      <c r="D820" t="s">
        <v>161</v>
      </c>
      <c r="E820" t="s">
        <v>162</v>
      </c>
      <c r="F820" s="21" t="s">
        <v>193</v>
      </c>
      <c r="G820" s="3">
        <v>22.98</v>
      </c>
      <c r="H820" s="22">
        <v>44235</v>
      </c>
      <c r="I820" s="23">
        <v>44248</v>
      </c>
      <c r="J820">
        <f t="shared" si="48"/>
        <v>14</v>
      </c>
      <c r="K820" s="2">
        <f t="shared" si="49"/>
        <v>44241.5</v>
      </c>
      <c r="L820" s="22">
        <v>44253.5</v>
      </c>
      <c r="M820" s="22">
        <v>44277.5</v>
      </c>
      <c r="N820" s="22">
        <v>44274.5</v>
      </c>
      <c r="O820">
        <f t="shared" si="50"/>
        <v>33</v>
      </c>
      <c r="P820" s="3">
        <f t="shared" si="51"/>
        <v>758.34</v>
      </c>
    </row>
    <row r="821" spans="1:16" x14ac:dyDescent="0.35">
      <c r="A821" t="s">
        <v>258</v>
      </c>
      <c r="B821" s="21" t="s">
        <v>86</v>
      </c>
      <c r="C821" s="22">
        <v>44253</v>
      </c>
      <c r="D821" t="s">
        <v>199</v>
      </c>
      <c r="E821" t="s">
        <v>200</v>
      </c>
      <c r="F821" s="21" t="s">
        <v>89</v>
      </c>
      <c r="G821" s="3">
        <v>24.26</v>
      </c>
      <c r="H821" s="22">
        <v>44234</v>
      </c>
      <c r="I821" s="23">
        <v>44247</v>
      </c>
      <c r="J821">
        <f t="shared" si="48"/>
        <v>14</v>
      </c>
      <c r="K821" s="2">
        <f t="shared" si="49"/>
        <v>44240.5</v>
      </c>
      <c r="L821" s="22">
        <v>44253.5</v>
      </c>
      <c r="M821" s="22">
        <v>44316.5</v>
      </c>
      <c r="N821" s="22">
        <v>44315.5</v>
      </c>
      <c r="O821">
        <f t="shared" si="50"/>
        <v>75</v>
      </c>
      <c r="P821" s="3">
        <f t="shared" si="51"/>
        <v>1819.5000000000002</v>
      </c>
    </row>
    <row r="822" spans="1:16" x14ac:dyDescent="0.35">
      <c r="A822" t="s">
        <v>258</v>
      </c>
      <c r="B822" s="21" t="s">
        <v>86</v>
      </c>
      <c r="C822" s="22">
        <v>44253</v>
      </c>
      <c r="D822" t="s">
        <v>201</v>
      </c>
      <c r="E822" t="s">
        <v>202</v>
      </c>
      <c r="F822" s="21" t="s">
        <v>164</v>
      </c>
      <c r="G822" s="3">
        <v>-19569.38</v>
      </c>
      <c r="H822" s="22">
        <v>44234</v>
      </c>
      <c r="I822" s="23">
        <v>44247</v>
      </c>
      <c r="J822">
        <f t="shared" si="48"/>
        <v>14</v>
      </c>
      <c r="K822" s="2">
        <f t="shared" si="49"/>
        <v>44240.5</v>
      </c>
      <c r="L822" s="22">
        <v>44253.5</v>
      </c>
      <c r="M822" s="22">
        <v>44316.5</v>
      </c>
      <c r="N822" s="22">
        <v>44315.5</v>
      </c>
      <c r="O822">
        <f t="shared" si="50"/>
        <v>75</v>
      </c>
      <c r="P822" s="3">
        <f t="shared" si="51"/>
        <v>-1467703.5</v>
      </c>
    </row>
    <row r="823" spans="1:16" x14ac:dyDescent="0.35">
      <c r="A823" t="s">
        <v>258</v>
      </c>
      <c r="B823" s="21" t="s">
        <v>98</v>
      </c>
      <c r="C823" s="22">
        <v>44253</v>
      </c>
      <c r="D823" t="s">
        <v>199</v>
      </c>
      <c r="E823" t="s">
        <v>200</v>
      </c>
      <c r="F823" s="21" t="s">
        <v>89</v>
      </c>
      <c r="G823" s="3">
        <v>4.63</v>
      </c>
      <c r="H823" s="22">
        <v>44235</v>
      </c>
      <c r="I823" s="23">
        <v>44248</v>
      </c>
      <c r="J823">
        <f t="shared" si="48"/>
        <v>14</v>
      </c>
      <c r="K823" s="2">
        <f t="shared" si="49"/>
        <v>44241.5</v>
      </c>
      <c r="L823" s="22">
        <v>44253.5</v>
      </c>
      <c r="M823" s="22">
        <v>44316.5</v>
      </c>
      <c r="N823" s="22">
        <v>44315.5</v>
      </c>
      <c r="O823">
        <f t="shared" si="50"/>
        <v>74</v>
      </c>
      <c r="P823" s="3">
        <f t="shared" si="51"/>
        <v>342.62</v>
      </c>
    </row>
    <row r="824" spans="1:16" x14ac:dyDescent="0.35">
      <c r="A824" t="s">
        <v>258</v>
      </c>
      <c r="B824" s="21" t="s">
        <v>98</v>
      </c>
      <c r="C824" s="22">
        <v>44253</v>
      </c>
      <c r="D824" t="s">
        <v>201</v>
      </c>
      <c r="E824" t="s">
        <v>202</v>
      </c>
      <c r="F824" s="21" t="s">
        <v>101</v>
      </c>
      <c r="G824" s="3">
        <v>6.18</v>
      </c>
      <c r="H824" s="22">
        <v>44235</v>
      </c>
      <c r="I824" s="23">
        <v>44248</v>
      </c>
      <c r="J824">
        <f t="shared" si="48"/>
        <v>14</v>
      </c>
      <c r="K824" s="2">
        <f t="shared" si="49"/>
        <v>44241.5</v>
      </c>
      <c r="L824" s="22">
        <v>44253.5</v>
      </c>
      <c r="M824" s="22">
        <v>44316.5</v>
      </c>
      <c r="N824" s="22">
        <v>44315.5</v>
      </c>
      <c r="O824">
        <f t="shared" si="50"/>
        <v>74</v>
      </c>
      <c r="P824" s="3">
        <f t="shared" si="51"/>
        <v>457.32</v>
      </c>
    </row>
    <row r="825" spans="1:16" x14ac:dyDescent="0.35">
      <c r="A825" t="s">
        <v>258</v>
      </c>
      <c r="B825" s="21" t="s">
        <v>98</v>
      </c>
      <c r="C825" s="22">
        <v>44253</v>
      </c>
      <c r="D825" t="s">
        <v>199</v>
      </c>
      <c r="E825" t="s">
        <v>200</v>
      </c>
      <c r="F825" s="21" t="s">
        <v>89</v>
      </c>
      <c r="G825" s="3">
        <v>9.8000000000000007</v>
      </c>
      <c r="H825" s="22">
        <v>44235</v>
      </c>
      <c r="I825" s="23">
        <v>44248</v>
      </c>
      <c r="J825">
        <f t="shared" si="48"/>
        <v>14</v>
      </c>
      <c r="K825" s="2">
        <f t="shared" si="49"/>
        <v>44241.5</v>
      </c>
      <c r="L825" s="22">
        <v>44253.5</v>
      </c>
      <c r="M825" s="22">
        <v>44316.5</v>
      </c>
      <c r="N825" s="22">
        <v>44315.5</v>
      </c>
      <c r="O825">
        <f t="shared" si="50"/>
        <v>74</v>
      </c>
      <c r="P825" s="3">
        <f t="shared" si="51"/>
        <v>725.2</v>
      </c>
    </row>
    <row r="826" spans="1:16" x14ac:dyDescent="0.35">
      <c r="A826" t="s">
        <v>258</v>
      </c>
      <c r="B826" s="21" t="s">
        <v>98</v>
      </c>
      <c r="C826" s="22">
        <v>44253</v>
      </c>
      <c r="D826" t="s">
        <v>201</v>
      </c>
      <c r="E826" t="s">
        <v>202</v>
      </c>
      <c r="F826" s="21" t="s">
        <v>164</v>
      </c>
      <c r="G826" s="3">
        <v>-98.96</v>
      </c>
      <c r="H826" s="22">
        <v>44235</v>
      </c>
      <c r="I826" s="23">
        <v>44248</v>
      </c>
      <c r="J826">
        <f t="shared" si="48"/>
        <v>14</v>
      </c>
      <c r="K826" s="2">
        <f t="shared" si="49"/>
        <v>44241.5</v>
      </c>
      <c r="L826" s="22">
        <v>44253.5</v>
      </c>
      <c r="M826" s="22">
        <v>44316.5</v>
      </c>
      <c r="N826" s="22">
        <v>44315.5</v>
      </c>
      <c r="O826">
        <f t="shared" si="50"/>
        <v>74</v>
      </c>
      <c r="P826" s="3">
        <f t="shared" si="51"/>
        <v>-7323.04</v>
      </c>
    </row>
    <row r="827" spans="1:16" x14ac:dyDescent="0.35">
      <c r="A827" t="s">
        <v>258</v>
      </c>
      <c r="B827" s="21" t="s">
        <v>98</v>
      </c>
      <c r="C827" s="22">
        <v>44253</v>
      </c>
      <c r="D827" t="s">
        <v>148</v>
      </c>
      <c r="E827" t="s">
        <v>149</v>
      </c>
      <c r="F827" s="21" t="s">
        <v>205</v>
      </c>
      <c r="G827" s="3">
        <v>84.89</v>
      </c>
      <c r="H827" s="22">
        <v>44235</v>
      </c>
      <c r="I827" s="23">
        <v>44248</v>
      </c>
      <c r="J827">
        <f t="shared" si="48"/>
        <v>14</v>
      </c>
      <c r="K827" s="2">
        <f t="shared" si="49"/>
        <v>44241.5</v>
      </c>
      <c r="L827" s="22">
        <v>44253.5</v>
      </c>
      <c r="M827" s="22">
        <v>44316.5</v>
      </c>
      <c r="N827" s="22">
        <v>44315.5</v>
      </c>
      <c r="O827">
        <f t="shared" si="50"/>
        <v>74</v>
      </c>
      <c r="P827" s="3">
        <f t="shared" si="51"/>
        <v>6281.86</v>
      </c>
    </row>
    <row r="828" spans="1:16" x14ac:dyDescent="0.35">
      <c r="A828" t="s">
        <v>258</v>
      </c>
      <c r="B828" s="21" t="s">
        <v>98</v>
      </c>
      <c r="C828" s="22">
        <v>44253</v>
      </c>
      <c r="D828" t="s">
        <v>171</v>
      </c>
      <c r="E828" t="s">
        <v>172</v>
      </c>
      <c r="F828" s="21" t="s">
        <v>206</v>
      </c>
      <c r="G828" s="3">
        <v>928.08</v>
      </c>
      <c r="H828" s="22">
        <v>44235</v>
      </c>
      <c r="I828" s="23">
        <v>44248</v>
      </c>
      <c r="J828">
        <f t="shared" si="48"/>
        <v>14</v>
      </c>
      <c r="K828" s="2">
        <f t="shared" si="49"/>
        <v>44241.5</v>
      </c>
      <c r="L828" s="22">
        <v>44253.5</v>
      </c>
      <c r="M828" s="22">
        <v>44316.5</v>
      </c>
      <c r="N828" s="22">
        <v>44315.5</v>
      </c>
      <c r="O828">
        <f t="shared" si="50"/>
        <v>74</v>
      </c>
      <c r="P828" s="3">
        <f t="shared" si="51"/>
        <v>68677.919999999998</v>
      </c>
    </row>
    <row r="829" spans="1:16" x14ac:dyDescent="0.35">
      <c r="A829" t="s">
        <v>258</v>
      </c>
      <c r="B829" s="21" t="s">
        <v>98</v>
      </c>
      <c r="C829" s="22">
        <v>44253</v>
      </c>
      <c r="D829" t="s">
        <v>207</v>
      </c>
      <c r="E829" t="s">
        <v>208</v>
      </c>
      <c r="F829" s="21" t="s">
        <v>209</v>
      </c>
      <c r="G829" s="3">
        <v>162.05999999999997</v>
      </c>
      <c r="H829" s="22">
        <v>44235</v>
      </c>
      <c r="I829" s="23">
        <v>44248</v>
      </c>
      <c r="J829">
        <f t="shared" si="48"/>
        <v>14</v>
      </c>
      <c r="K829" s="2">
        <f t="shared" si="49"/>
        <v>44241.5</v>
      </c>
      <c r="L829" s="22">
        <v>44253.5</v>
      </c>
      <c r="M829" s="22">
        <v>44316.5</v>
      </c>
      <c r="N829" s="22">
        <v>44315.5</v>
      </c>
      <c r="O829">
        <f t="shared" si="50"/>
        <v>74</v>
      </c>
      <c r="P829" s="3">
        <f t="shared" si="51"/>
        <v>11992.439999999999</v>
      </c>
    </row>
    <row r="830" spans="1:16" x14ac:dyDescent="0.35">
      <c r="A830" t="s">
        <v>258</v>
      </c>
      <c r="B830" s="21" t="s">
        <v>98</v>
      </c>
      <c r="C830" s="22">
        <v>44253</v>
      </c>
      <c r="D830" t="s">
        <v>201</v>
      </c>
      <c r="E830" t="s">
        <v>202</v>
      </c>
      <c r="F830" s="21" t="s">
        <v>103</v>
      </c>
      <c r="G830" s="3">
        <v>200.37</v>
      </c>
      <c r="H830" s="22">
        <v>44235</v>
      </c>
      <c r="I830" s="23">
        <v>44248</v>
      </c>
      <c r="J830">
        <f t="shared" si="48"/>
        <v>14</v>
      </c>
      <c r="K830" s="2">
        <f t="shared" si="49"/>
        <v>44241.5</v>
      </c>
      <c r="L830" s="22">
        <v>44253.5</v>
      </c>
      <c r="M830" s="22">
        <v>44316.5</v>
      </c>
      <c r="N830" s="22">
        <v>44315.5</v>
      </c>
      <c r="O830">
        <f t="shared" si="50"/>
        <v>74</v>
      </c>
      <c r="P830" s="3">
        <f t="shared" si="51"/>
        <v>14827.380000000001</v>
      </c>
    </row>
    <row r="831" spans="1:16" x14ac:dyDescent="0.35">
      <c r="A831" t="s">
        <v>258</v>
      </c>
      <c r="B831" s="21" t="s">
        <v>98</v>
      </c>
      <c r="C831" s="22">
        <v>44253</v>
      </c>
      <c r="D831" t="s">
        <v>171</v>
      </c>
      <c r="E831" t="s">
        <v>172</v>
      </c>
      <c r="F831" s="21" t="s">
        <v>210</v>
      </c>
      <c r="G831" s="3">
        <v>117.39999999999999</v>
      </c>
      <c r="H831" s="22">
        <v>44235</v>
      </c>
      <c r="I831" s="23">
        <v>44248</v>
      </c>
      <c r="J831">
        <f t="shared" si="48"/>
        <v>14</v>
      </c>
      <c r="K831" s="2">
        <f t="shared" si="49"/>
        <v>44241.5</v>
      </c>
      <c r="L831" s="22">
        <v>44253.5</v>
      </c>
      <c r="M831" s="22">
        <v>44316.5</v>
      </c>
      <c r="N831" s="22">
        <v>44315.5</v>
      </c>
      <c r="O831">
        <f t="shared" si="50"/>
        <v>74</v>
      </c>
      <c r="P831" s="3">
        <f t="shared" si="51"/>
        <v>8687.5999999999985</v>
      </c>
    </row>
    <row r="832" spans="1:16" x14ac:dyDescent="0.35">
      <c r="A832" t="s">
        <v>258</v>
      </c>
      <c r="B832" s="21" t="s">
        <v>98</v>
      </c>
      <c r="C832" s="22">
        <v>44253</v>
      </c>
      <c r="D832" t="s">
        <v>114</v>
      </c>
      <c r="E832" t="s">
        <v>115</v>
      </c>
      <c r="F832" s="21" t="s">
        <v>211</v>
      </c>
      <c r="G832" s="3">
        <v>16.91</v>
      </c>
      <c r="H832" s="22">
        <v>44235</v>
      </c>
      <c r="I832" s="23">
        <v>44248</v>
      </c>
      <c r="J832">
        <f t="shared" si="48"/>
        <v>14</v>
      </c>
      <c r="K832" s="2">
        <f t="shared" si="49"/>
        <v>44241.5</v>
      </c>
      <c r="L832" s="22">
        <v>44253.5</v>
      </c>
      <c r="M832" s="22">
        <v>44316.5</v>
      </c>
      <c r="N832" s="22">
        <v>44315.5</v>
      </c>
      <c r="O832">
        <f t="shared" si="50"/>
        <v>74</v>
      </c>
      <c r="P832" s="3">
        <f t="shared" si="51"/>
        <v>1251.3399999999999</v>
      </c>
    </row>
    <row r="833" spans="1:16" x14ac:dyDescent="0.35">
      <c r="A833" t="s">
        <v>258</v>
      </c>
      <c r="B833" s="21" t="s">
        <v>98</v>
      </c>
      <c r="C833" s="22">
        <v>44253</v>
      </c>
      <c r="D833" t="s">
        <v>110</v>
      </c>
      <c r="E833" t="s">
        <v>111</v>
      </c>
      <c r="F833" s="21" t="s">
        <v>211</v>
      </c>
      <c r="G833" s="3">
        <v>23.28</v>
      </c>
      <c r="H833" s="22">
        <v>44235</v>
      </c>
      <c r="I833" s="23">
        <v>44248</v>
      </c>
      <c r="J833">
        <f t="shared" si="48"/>
        <v>14</v>
      </c>
      <c r="K833" s="2">
        <f t="shared" si="49"/>
        <v>44241.5</v>
      </c>
      <c r="L833" s="22">
        <v>44253.5</v>
      </c>
      <c r="M833" s="22">
        <v>44316.5</v>
      </c>
      <c r="N833" s="22">
        <v>44315.5</v>
      </c>
      <c r="O833">
        <f t="shared" si="50"/>
        <v>74</v>
      </c>
      <c r="P833" s="3">
        <f t="shared" si="51"/>
        <v>1722.72</v>
      </c>
    </row>
    <row r="834" spans="1:16" x14ac:dyDescent="0.35">
      <c r="A834" t="s">
        <v>258</v>
      </c>
      <c r="B834" s="21" t="s">
        <v>98</v>
      </c>
      <c r="C834" s="22">
        <v>44253</v>
      </c>
      <c r="D834" t="s">
        <v>110</v>
      </c>
      <c r="E834" t="s">
        <v>111</v>
      </c>
      <c r="F834" s="21" t="s">
        <v>212</v>
      </c>
      <c r="G834" s="3">
        <v>9.02</v>
      </c>
      <c r="H834" s="22">
        <v>44235</v>
      </c>
      <c r="I834" s="23">
        <v>44248</v>
      </c>
      <c r="J834">
        <f t="shared" si="48"/>
        <v>14</v>
      </c>
      <c r="K834" s="2">
        <f t="shared" si="49"/>
        <v>44241.5</v>
      </c>
      <c r="L834" s="22">
        <v>44253.5</v>
      </c>
      <c r="M834" s="22">
        <v>44316.5</v>
      </c>
      <c r="N834" s="22">
        <v>44315.5</v>
      </c>
      <c r="O834">
        <f t="shared" si="50"/>
        <v>74</v>
      </c>
      <c r="P834" s="3">
        <f t="shared" si="51"/>
        <v>667.48</v>
      </c>
    </row>
    <row r="835" spans="1:16" x14ac:dyDescent="0.35">
      <c r="A835" t="s">
        <v>258</v>
      </c>
      <c r="B835" s="21" t="s">
        <v>98</v>
      </c>
      <c r="C835" s="22">
        <v>44253</v>
      </c>
      <c r="D835" t="s">
        <v>110</v>
      </c>
      <c r="E835" t="s">
        <v>111</v>
      </c>
      <c r="F835" s="21" t="s">
        <v>214</v>
      </c>
      <c r="G835" s="3">
        <v>1.42</v>
      </c>
      <c r="H835" s="22">
        <v>44235</v>
      </c>
      <c r="I835" s="23">
        <v>44248</v>
      </c>
      <c r="J835">
        <f t="shared" si="48"/>
        <v>14</v>
      </c>
      <c r="K835" s="2">
        <f t="shared" si="49"/>
        <v>44241.5</v>
      </c>
      <c r="L835" s="22">
        <v>44253.5</v>
      </c>
      <c r="M835" s="22">
        <v>44316.5</v>
      </c>
      <c r="N835" s="22">
        <v>44315.5</v>
      </c>
      <c r="O835">
        <f t="shared" si="50"/>
        <v>74</v>
      </c>
      <c r="P835" s="3">
        <f t="shared" si="51"/>
        <v>105.08</v>
      </c>
    </row>
    <row r="836" spans="1:16" x14ac:dyDescent="0.35">
      <c r="A836" t="s">
        <v>258</v>
      </c>
      <c r="B836" s="21" t="s">
        <v>98</v>
      </c>
      <c r="C836" s="22">
        <v>44253</v>
      </c>
      <c r="D836" t="s">
        <v>110</v>
      </c>
      <c r="E836" t="s">
        <v>111</v>
      </c>
      <c r="F836" s="21" t="s">
        <v>215</v>
      </c>
      <c r="G836" s="3">
        <v>6.75</v>
      </c>
      <c r="H836" s="22">
        <v>44235</v>
      </c>
      <c r="I836" s="23">
        <v>44248</v>
      </c>
      <c r="J836">
        <f t="shared" si="48"/>
        <v>14</v>
      </c>
      <c r="K836" s="2">
        <f t="shared" si="49"/>
        <v>44241.5</v>
      </c>
      <c r="L836" s="22">
        <v>44253.5</v>
      </c>
      <c r="M836" s="22">
        <v>44316.5</v>
      </c>
      <c r="N836" s="22">
        <v>44315.5</v>
      </c>
      <c r="O836">
        <f t="shared" si="50"/>
        <v>74</v>
      </c>
      <c r="P836" s="3">
        <f t="shared" si="51"/>
        <v>499.5</v>
      </c>
    </row>
    <row r="837" spans="1:16" x14ac:dyDescent="0.35">
      <c r="A837" t="s">
        <v>258</v>
      </c>
      <c r="B837" s="21" t="s">
        <v>98</v>
      </c>
      <c r="C837" s="22">
        <v>44253</v>
      </c>
      <c r="D837" t="s">
        <v>201</v>
      </c>
      <c r="E837" t="s">
        <v>202</v>
      </c>
      <c r="F837" s="21" t="s">
        <v>216</v>
      </c>
      <c r="G837" s="3">
        <v>6.22</v>
      </c>
      <c r="H837" s="22">
        <v>44235</v>
      </c>
      <c r="I837" s="23">
        <v>44248</v>
      </c>
      <c r="J837">
        <f t="shared" si="48"/>
        <v>14</v>
      </c>
      <c r="K837" s="2">
        <f t="shared" si="49"/>
        <v>44241.5</v>
      </c>
      <c r="L837" s="22">
        <v>44253.5</v>
      </c>
      <c r="M837" s="22">
        <v>44316.5</v>
      </c>
      <c r="N837" s="22">
        <v>44315.5</v>
      </c>
      <c r="O837">
        <f t="shared" si="50"/>
        <v>74</v>
      </c>
      <c r="P837" s="3">
        <f t="shared" si="51"/>
        <v>460.28</v>
      </c>
    </row>
    <row r="838" spans="1:16" x14ac:dyDescent="0.35">
      <c r="A838" t="s">
        <v>258</v>
      </c>
      <c r="B838" s="21" t="s">
        <v>98</v>
      </c>
      <c r="C838" s="22">
        <v>44253</v>
      </c>
      <c r="D838" t="s">
        <v>217</v>
      </c>
      <c r="E838" t="s">
        <v>218</v>
      </c>
      <c r="F838" s="21" t="s">
        <v>219</v>
      </c>
      <c r="G838" s="3">
        <v>40.54</v>
      </c>
      <c r="H838" s="22">
        <v>44235</v>
      </c>
      <c r="I838" s="23">
        <v>44248</v>
      </c>
      <c r="J838">
        <f t="shared" si="48"/>
        <v>14</v>
      </c>
      <c r="K838" s="2">
        <f t="shared" si="49"/>
        <v>44241.5</v>
      </c>
      <c r="L838" s="22">
        <v>44253.5</v>
      </c>
      <c r="M838" s="22">
        <v>44316.5</v>
      </c>
      <c r="N838" s="22">
        <v>44315.5</v>
      </c>
      <c r="O838">
        <f t="shared" si="50"/>
        <v>74</v>
      </c>
      <c r="P838" s="3">
        <f t="shared" si="51"/>
        <v>2999.96</v>
      </c>
    </row>
    <row r="839" spans="1:16" x14ac:dyDescent="0.35">
      <c r="A839" t="s">
        <v>258</v>
      </c>
      <c r="B839" s="21" t="s">
        <v>98</v>
      </c>
      <c r="C839" s="22">
        <v>44253</v>
      </c>
      <c r="D839" t="s">
        <v>110</v>
      </c>
      <c r="E839" t="s">
        <v>111</v>
      </c>
      <c r="F839" s="21" t="s">
        <v>221</v>
      </c>
      <c r="G839" s="3">
        <v>68.680000000000007</v>
      </c>
      <c r="H839" s="22">
        <v>44235</v>
      </c>
      <c r="I839" s="23">
        <v>44248</v>
      </c>
      <c r="J839">
        <f t="shared" si="48"/>
        <v>14</v>
      </c>
      <c r="K839" s="2">
        <f t="shared" si="49"/>
        <v>44241.5</v>
      </c>
      <c r="L839" s="22">
        <v>44253.5</v>
      </c>
      <c r="M839" s="22">
        <v>44316.5</v>
      </c>
      <c r="N839" s="22">
        <v>44315.5</v>
      </c>
      <c r="O839">
        <f t="shared" si="50"/>
        <v>74</v>
      </c>
      <c r="P839" s="3">
        <f t="shared" si="51"/>
        <v>5082.3200000000006</v>
      </c>
    </row>
    <row r="840" spans="1:16" x14ac:dyDescent="0.35">
      <c r="A840" t="s">
        <v>258</v>
      </c>
      <c r="B840" s="21" t="s">
        <v>98</v>
      </c>
      <c r="C840" s="22">
        <v>44253</v>
      </c>
      <c r="D840" t="s">
        <v>110</v>
      </c>
      <c r="E840" t="s">
        <v>111</v>
      </c>
      <c r="F840" s="21" t="s">
        <v>222</v>
      </c>
      <c r="G840" s="3">
        <v>0.03</v>
      </c>
      <c r="H840" s="22">
        <v>44235</v>
      </c>
      <c r="I840" s="23">
        <v>44248</v>
      </c>
      <c r="J840">
        <f t="shared" si="48"/>
        <v>14</v>
      </c>
      <c r="K840" s="2">
        <f t="shared" si="49"/>
        <v>44241.5</v>
      </c>
      <c r="L840" s="22">
        <v>44253.5</v>
      </c>
      <c r="M840" s="22">
        <v>44316.5</v>
      </c>
      <c r="N840" s="22">
        <v>44315.5</v>
      </c>
      <c r="O840">
        <f t="shared" si="50"/>
        <v>74</v>
      </c>
      <c r="P840" s="3">
        <f t="shared" si="51"/>
        <v>2.2199999999999998</v>
      </c>
    </row>
    <row r="841" spans="1:16" x14ac:dyDescent="0.35">
      <c r="A841" t="s">
        <v>258</v>
      </c>
      <c r="B841" s="21" t="s">
        <v>98</v>
      </c>
      <c r="C841" s="22">
        <v>44253</v>
      </c>
      <c r="D841" t="s">
        <v>199</v>
      </c>
      <c r="E841" t="s">
        <v>200</v>
      </c>
      <c r="F841" s="21" t="s">
        <v>89</v>
      </c>
      <c r="G841" s="3">
        <v>3989.91</v>
      </c>
      <c r="H841" s="22">
        <v>44235</v>
      </c>
      <c r="I841" s="23">
        <v>44248</v>
      </c>
      <c r="J841">
        <f t="shared" si="48"/>
        <v>14</v>
      </c>
      <c r="K841" s="2">
        <f t="shared" si="49"/>
        <v>44241.5</v>
      </c>
      <c r="L841" s="22">
        <v>44253.5</v>
      </c>
      <c r="M841" s="22">
        <v>44316.5</v>
      </c>
      <c r="N841" s="22">
        <v>44315.5</v>
      </c>
      <c r="O841">
        <f t="shared" si="50"/>
        <v>74</v>
      </c>
      <c r="P841" s="3">
        <f t="shared" si="51"/>
        <v>295253.33999999997</v>
      </c>
    </row>
    <row r="842" spans="1:16" x14ac:dyDescent="0.35">
      <c r="A842" t="s">
        <v>258</v>
      </c>
      <c r="B842" s="21" t="s">
        <v>98</v>
      </c>
      <c r="C842" s="22">
        <v>44253</v>
      </c>
      <c r="D842" t="s">
        <v>110</v>
      </c>
      <c r="E842" t="s">
        <v>111</v>
      </c>
      <c r="F842" s="21" t="s">
        <v>223</v>
      </c>
      <c r="G842" s="3">
        <v>85.44</v>
      </c>
      <c r="H842" s="22">
        <v>44235</v>
      </c>
      <c r="I842" s="23">
        <v>44248</v>
      </c>
      <c r="J842">
        <f t="shared" si="48"/>
        <v>14</v>
      </c>
      <c r="K842" s="2">
        <f t="shared" si="49"/>
        <v>44241.5</v>
      </c>
      <c r="L842" s="22">
        <v>44253.5</v>
      </c>
      <c r="M842" s="22">
        <v>44316.5</v>
      </c>
      <c r="N842" s="22">
        <v>44315.5</v>
      </c>
      <c r="O842">
        <f t="shared" si="50"/>
        <v>74</v>
      </c>
      <c r="P842" s="3">
        <f t="shared" si="51"/>
        <v>6322.5599999999995</v>
      </c>
    </row>
    <row r="843" spans="1:16" x14ac:dyDescent="0.35">
      <c r="A843" t="s">
        <v>258</v>
      </c>
      <c r="B843" s="21" t="s">
        <v>98</v>
      </c>
      <c r="C843" s="22">
        <v>44253</v>
      </c>
      <c r="D843" t="s">
        <v>201</v>
      </c>
      <c r="E843" t="s">
        <v>202</v>
      </c>
      <c r="F843" s="21" t="s">
        <v>203</v>
      </c>
      <c r="G843" s="3">
        <v>431.58000000000004</v>
      </c>
      <c r="H843" s="22">
        <v>44235</v>
      </c>
      <c r="I843" s="23">
        <v>44248</v>
      </c>
      <c r="J843">
        <f t="shared" ref="J843:J906" si="52">I843-H843+1</f>
        <v>14</v>
      </c>
      <c r="K843" s="2">
        <f t="shared" ref="K843:K906" si="53">(H843+I843)/2</f>
        <v>44241.5</v>
      </c>
      <c r="L843" s="22">
        <v>44253.5</v>
      </c>
      <c r="M843" s="22">
        <v>44316.5</v>
      </c>
      <c r="N843" s="22">
        <v>44315.5</v>
      </c>
      <c r="O843">
        <f t="shared" ref="O843:O906" si="54">N843-K843</f>
        <v>74</v>
      </c>
      <c r="P843" s="3">
        <f t="shared" ref="P843:P906" si="55">O843*G843</f>
        <v>31936.920000000002</v>
      </c>
    </row>
    <row r="844" spans="1:16" x14ac:dyDescent="0.35">
      <c r="A844" t="s">
        <v>258</v>
      </c>
      <c r="B844" s="21" t="s">
        <v>98</v>
      </c>
      <c r="C844" s="22">
        <v>44253</v>
      </c>
      <c r="D844" t="s">
        <v>110</v>
      </c>
      <c r="E844" t="s">
        <v>111</v>
      </c>
      <c r="F844" s="21" t="s">
        <v>224</v>
      </c>
      <c r="G844" s="3">
        <v>37.629999999999995</v>
      </c>
      <c r="H844" s="22">
        <v>44235</v>
      </c>
      <c r="I844" s="23">
        <v>44248</v>
      </c>
      <c r="J844">
        <f t="shared" si="52"/>
        <v>14</v>
      </c>
      <c r="K844" s="2">
        <f t="shared" si="53"/>
        <v>44241.5</v>
      </c>
      <c r="L844" s="22">
        <v>44253.5</v>
      </c>
      <c r="M844" s="22">
        <v>44316.5</v>
      </c>
      <c r="N844" s="22">
        <v>44315.5</v>
      </c>
      <c r="O844">
        <f t="shared" si="54"/>
        <v>74</v>
      </c>
      <c r="P844" s="3">
        <f t="shared" si="55"/>
        <v>2784.62</v>
      </c>
    </row>
    <row r="845" spans="1:16" x14ac:dyDescent="0.35">
      <c r="A845" t="s">
        <v>258</v>
      </c>
      <c r="B845" s="21" t="s">
        <v>98</v>
      </c>
      <c r="C845" s="22">
        <v>44253</v>
      </c>
      <c r="D845" t="s">
        <v>110</v>
      </c>
      <c r="E845" t="s">
        <v>111</v>
      </c>
      <c r="F845" s="21" t="s">
        <v>225</v>
      </c>
      <c r="G845" s="3">
        <v>4.2</v>
      </c>
      <c r="H845" s="22">
        <v>44235</v>
      </c>
      <c r="I845" s="23">
        <v>44248</v>
      </c>
      <c r="J845">
        <f t="shared" si="52"/>
        <v>14</v>
      </c>
      <c r="K845" s="2">
        <f t="shared" si="53"/>
        <v>44241.5</v>
      </c>
      <c r="L845" s="22">
        <v>44253.5</v>
      </c>
      <c r="M845" s="22">
        <v>44316.5</v>
      </c>
      <c r="N845" s="22">
        <v>44315.5</v>
      </c>
      <c r="O845">
        <f t="shared" si="54"/>
        <v>74</v>
      </c>
      <c r="P845" s="3">
        <f t="shared" si="55"/>
        <v>310.8</v>
      </c>
    </row>
    <row r="846" spans="1:16" x14ac:dyDescent="0.35">
      <c r="A846" t="s">
        <v>258</v>
      </c>
      <c r="B846" s="21" t="s">
        <v>98</v>
      </c>
      <c r="C846" s="22">
        <v>44253</v>
      </c>
      <c r="D846" t="s">
        <v>110</v>
      </c>
      <c r="E846" t="s">
        <v>111</v>
      </c>
      <c r="F846" s="21" t="s">
        <v>226</v>
      </c>
      <c r="G846" s="3">
        <v>0.95</v>
      </c>
      <c r="H846" s="22">
        <v>44235</v>
      </c>
      <c r="I846" s="23">
        <v>44248</v>
      </c>
      <c r="J846">
        <f t="shared" si="52"/>
        <v>14</v>
      </c>
      <c r="K846" s="2">
        <f t="shared" si="53"/>
        <v>44241.5</v>
      </c>
      <c r="L846" s="22">
        <v>44253.5</v>
      </c>
      <c r="M846" s="22">
        <v>44316.5</v>
      </c>
      <c r="N846" s="22">
        <v>44315.5</v>
      </c>
      <c r="O846">
        <f t="shared" si="54"/>
        <v>74</v>
      </c>
      <c r="P846" s="3">
        <f t="shared" si="55"/>
        <v>70.3</v>
      </c>
    </row>
    <row r="847" spans="1:16" x14ac:dyDescent="0.35">
      <c r="A847" t="s">
        <v>258</v>
      </c>
      <c r="B847" s="21" t="s">
        <v>98</v>
      </c>
      <c r="C847" s="22">
        <v>44253</v>
      </c>
      <c r="D847" t="s">
        <v>110</v>
      </c>
      <c r="E847" t="s">
        <v>111</v>
      </c>
      <c r="F847" s="21" t="s">
        <v>228</v>
      </c>
      <c r="G847" s="3">
        <v>4.3899999999999997</v>
      </c>
      <c r="H847" s="22">
        <v>44235</v>
      </c>
      <c r="I847" s="23">
        <v>44248</v>
      </c>
      <c r="J847">
        <f t="shared" si="52"/>
        <v>14</v>
      </c>
      <c r="K847" s="2">
        <f t="shared" si="53"/>
        <v>44241.5</v>
      </c>
      <c r="L847" s="22">
        <v>44253.5</v>
      </c>
      <c r="M847" s="22">
        <v>44316.5</v>
      </c>
      <c r="N847" s="22">
        <v>44315.5</v>
      </c>
      <c r="O847">
        <f t="shared" si="54"/>
        <v>74</v>
      </c>
      <c r="P847" s="3">
        <f t="shared" si="55"/>
        <v>324.85999999999996</v>
      </c>
    </row>
    <row r="848" spans="1:16" x14ac:dyDescent="0.35">
      <c r="A848" t="s">
        <v>258</v>
      </c>
      <c r="B848" s="21" t="s">
        <v>98</v>
      </c>
      <c r="C848" s="22">
        <v>44253</v>
      </c>
      <c r="D848" t="s">
        <v>110</v>
      </c>
      <c r="E848" t="s">
        <v>111</v>
      </c>
      <c r="F848" s="21" t="s">
        <v>230</v>
      </c>
      <c r="G848" s="3">
        <v>3.1500000000000004</v>
      </c>
      <c r="H848" s="22">
        <v>44235</v>
      </c>
      <c r="I848" s="23">
        <v>44248</v>
      </c>
      <c r="J848">
        <f t="shared" si="52"/>
        <v>14</v>
      </c>
      <c r="K848" s="2">
        <f t="shared" si="53"/>
        <v>44241.5</v>
      </c>
      <c r="L848" s="22">
        <v>44253.5</v>
      </c>
      <c r="M848" s="22">
        <v>44316.5</v>
      </c>
      <c r="N848" s="22">
        <v>44315.5</v>
      </c>
      <c r="O848">
        <f t="shared" si="54"/>
        <v>74</v>
      </c>
      <c r="P848" s="3">
        <f t="shared" si="55"/>
        <v>233.10000000000002</v>
      </c>
    </row>
    <row r="849" spans="1:16" x14ac:dyDescent="0.35">
      <c r="A849" t="s">
        <v>258</v>
      </c>
      <c r="B849" s="21" t="s">
        <v>98</v>
      </c>
      <c r="C849" s="22">
        <v>44253</v>
      </c>
      <c r="D849" t="s">
        <v>201</v>
      </c>
      <c r="E849" t="s">
        <v>202</v>
      </c>
      <c r="F849" s="21" t="s">
        <v>164</v>
      </c>
      <c r="G849" s="3">
        <v>-19743.479999999996</v>
      </c>
      <c r="H849" s="22">
        <v>44235</v>
      </c>
      <c r="I849" s="23">
        <v>44248</v>
      </c>
      <c r="J849">
        <f t="shared" si="52"/>
        <v>14</v>
      </c>
      <c r="K849" s="2">
        <f t="shared" si="53"/>
        <v>44241.5</v>
      </c>
      <c r="L849" s="22">
        <v>44253.5</v>
      </c>
      <c r="M849" s="22">
        <v>44316.5</v>
      </c>
      <c r="N849" s="22">
        <v>44315.5</v>
      </c>
      <c r="O849">
        <f t="shared" si="54"/>
        <v>74</v>
      </c>
      <c r="P849" s="3">
        <f t="shared" si="55"/>
        <v>-1461017.5199999998</v>
      </c>
    </row>
    <row r="850" spans="1:16" x14ac:dyDescent="0.35">
      <c r="A850" t="s">
        <v>258</v>
      </c>
      <c r="B850" s="21" t="s">
        <v>98</v>
      </c>
      <c r="C850" s="22">
        <v>44253</v>
      </c>
      <c r="D850" t="s">
        <v>171</v>
      </c>
      <c r="E850" t="s">
        <v>172</v>
      </c>
      <c r="F850" s="21" t="s">
        <v>231</v>
      </c>
      <c r="G850" s="3">
        <v>247.48999999999995</v>
      </c>
      <c r="H850" s="22">
        <v>44235</v>
      </c>
      <c r="I850" s="23">
        <v>44248</v>
      </c>
      <c r="J850">
        <f t="shared" si="52"/>
        <v>14</v>
      </c>
      <c r="K850" s="2">
        <f t="shared" si="53"/>
        <v>44241.5</v>
      </c>
      <c r="L850" s="22">
        <v>44253.5</v>
      </c>
      <c r="M850" s="22">
        <v>44316.5</v>
      </c>
      <c r="N850" s="22">
        <v>44315.5</v>
      </c>
      <c r="O850">
        <f t="shared" si="54"/>
        <v>74</v>
      </c>
      <c r="P850" s="3">
        <f t="shared" si="55"/>
        <v>18314.259999999995</v>
      </c>
    </row>
    <row r="851" spans="1:16" x14ac:dyDescent="0.35">
      <c r="A851" t="s">
        <v>258</v>
      </c>
      <c r="B851" s="21" t="s">
        <v>98</v>
      </c>
      <c r="C851" s="22">
        <v>44253</v>
      </c>
      <c r="D851" t="s">
        <v>201</v>
      </c>
      <c r="E851" t="s">
        <v>202</v>
      </c>
      <c r="F851" s="21" t="s">
        <v>142</v>
      </c>
      <c r="G851" s="3">
        <v>594.93000000000006</v>
      </c>
      <c r="H851" s="22">
        <v>44235</v>
      </c>
      <c r="I851" s="23">
        <v>44248</v>
      </c>
      <c r="J851">
        <f t="shared" si="52"/>
        <v>14</v>
      </c>
      <c r="K851" s="2">
        <f t="shared" si="53"/>
        <v>44241.5</v>
      </c>
      <c r="L851" s="22">
        <v>44253.5</v>
      </c>
      <c r="M851" s="22">
        <v>44316.5</v>
      </c>
      <c r="N851" s="22">
        <v>44315.5</v>
      </c>
      <c r="O851">
        <f t="shared" si="54"/>
        <v>74</v>
      </c>
      <c r="P851" s="3">
        <f t="shared" si="55"/>
        <v>44024.820000000007</v>
      </c>
    </row>
    <row r="852" spans="1:16" x14ac:dyDescent="0.35">
      <c r="A852" t="s">
        <v>258</v>
      </c>
      <c r="B852" s="21" t="s">
        <v>98</v>
      </c>
      <c r="C852" s="22">
        <v>44253</v>
      </c>
      <c r="D852" t="s">
        <v>110</v>
      </c>
      <c r="E852" t="s">
        <v>111</v>
      </c>
      <c r="F852" s="21" t="s">
        <v>232</v>
      </c>
      <c r="G852" s="3">
        <v>0.84</v>
      </c>
      <c r="H852" s="22">
        <v>44235</v>
      </c>
      <c r="I852" s="23">
        <v>44248</v>
      </c>
      <c r="J852">
        <f t="shared" si="52"/>
        <v>14</v>
      </c>
      <c r="K852" s="2">
        <f t="shared" si="53"/>
        <v>44241.5</v>
      </c>
      <c r="L852" s="22">
        <v>44253.5</v>
      </c>
      <c r="M852" s="22">
        <v>44316.5</v>
      </c>
      <c r="N852" s="22">
        <v>44315.5</v>
      </c>
      <c r="O852">
        <f t="shared" si="54"/>
        <v>74</v>
      </c>
      <c r="P852" s="3">
        <f t="shared" si="55"/>
        <v>62.16</v>
      </c>
    </row>
    <row r="853" spans="1:16" x14ac:dyDescent="0.35">
      <c r="A853" t="s">
        <v>258</v>
      </c>
      <c r="B853" s="21" t="s">
        <v>98</v>
      </c>
      <c r="C853" s="22">
        <v>44253</v>
      </c>
      <c r="D853" t="s">
        <v>110</v>
      </c>
      <c r="E853" t="s">
        <v>111</v>
      </c>
      <c r="F853" s="21" t="s">
        <v>233</v>
      </c>
      <c r="G853" s="3">
        <v>6.78</v>
      </c>
      <c r="H853" s="22">
        <v>44235</v>
      </c>
      <c r="I853" s="23">
        <v>44248</v>
      </c>
      <c r="J853">
        <f t="shared" si="52"/>
        <v>14</v>
      </c>
      <c r="K853" s="2">
        <f t="shared" si="53"/>
        <v>44241.5</v>
      </c>
      <c r="L853" s="22">
        <v>44253.5</v>
      </c>
      <c r="M853" s="22">
        <v>44316.5</v>
      </c>
      <c r="N853" s="22">
        <v>44315.5</v>
      </c>
      <c r="O853">
        <f t="shared" si="54"/>
        <v>74</v>
      </c>
      <c r="P853" s="3">
        <f t="shared" si="55"/>
        <v>501.72</v>
      </c>
    </row>
    <row r="854" spans="1:16" x14ac:dyDescent="0.35">
      <c r="A854" t="s">
        <v>258</v>
      </c>
      <c r="B854" s="21" t="s">
        <v>98</v>
      </c>
      <c r="C854" s="22">
        <v>44253</v>
      </c>
      <c r="D854" t="s">
        <v>110</v>
      </c>
      <c r="E854" t="s">
        <v>111</v>
      </c>
      <c r="F854" s="21" t="s">
        <v>259</v>
      </c>
      <c r="G854" s="3">
        <v>0.25</v>
      </c>
      <c r="H854" s="22">
        <v>44235</v>
      </c>
      <c r="I854" s="23">
        <v>44248</v>
      </c>
      <c r="J854">
        <f t="shared" si="52"/>
        <v>14</v>
      </c>
      <c r="K854" s="2">
        <f t="shared" si="53"/>
        <v>44241.5</v>
      </c>
      <c r="L854" s="22">
        <v>44253.5</v>
      </c>
      <c r="M854" s="22">
        <v>44316.5</v>
      </c>
      <c r="N854" s="22">
        <v>44315.5</v>
      </c>
      <c r="O854">
        <f t="shared" si="54"/>
        <v>74</v>
      </c>
      <c r="P854" s="3">
        <f t="shared" si="55"/>
        <v>18.5</v>
      </c>
    </row>
    <row r="855" spans="1:16" x14ac:dyDescent="0.35">
      <c r="A855" t="s">
        <v>258</v>
      </c>
      <c r="B855" s="21" t="s">
        <v>98</v>
      </c>
      <c r="C855" s="22">
        <v>44253</v>
      </c>
      <c r="D855" t="s">
        <v>114</v>
      </c>
      <c r="E855" t="s">
        <v>115</v>
      </c>
      <c r="F855" s="21" t="s">
        <v>234</v>
      </c>
      <c r="G855" s="3">
        <v>76.3</v>
      </c>
      <c r="H855" s="22">
        <v>44235</v>
      </c>
      <c r="I855" s="23">
        <v>44248</v>
      </c>
      <c r="J855">
        <f t="shared" si="52"/>
        <v>14</v>
      </c>
      <c r="K855" s="2">
        <f t="shared" si="53"/>
        <v>44241.5</v>
      </c>
      <c r="L855" s="22">
        <v>44253.5</v>
      </c>
      <c r="M855" s="22">
        <v>44316.5</v>
      </c>
      <c r="N855" s="22">
        <v>44315.5</v>
      </c>
      <c r="O855">
        <f t="shared" si="54"/>
        <v>74</v>
      </c>
      <c r="P855" s="3">
        <f t="shared" si="55"/>
        <v>5646.2</v>
      </c>
    </row>
    <row r="856" spans="1:16" x14ac:dyDescent="0.35">
      <c r="A856" t="s">
        <v>258</v>
      </c>
      <c r="B856" s="21" t="s">
        <v>98</v>
      </c>
      <c r="C856" s="22">
        <v>44253</v>
      </c>
      <c r="D856" t="s">
        <v>110</v>
      </c>
      <c r="E856" t="s">
        <v>111</v>
      </c>
      <c r="F856" s="21" t="s">
        <v>234</v>
      </c>
      <c r="G856" s="3">
        <v>4.67</v>
      </c>
      <c r="H856" s="22">
        <v>44235</v>
      </c>
      <c r="I856" s="23">
        <v>44248</v>
      </c>
      <c r="J856">
        <f t="shared" si="52"/>
        <v>14</v>
      </c>
      <c r="K856" s="2">
        <f t="shared" si="53"/>
        <v>44241.5</v>
      </c>
      <c r="L856" s="22">
        <v>44253.5</v>
      </c>
      <c r="M856" s="22">
        <v>44316.5</v>
      </c>
      <c r="N856" s="22">
        <v>44315.5</v>
      </c>
      <c r="O856">
        <f t="shared" si="54"/>
        <v>74</v>
      </c>
      <c r="P856" s="3">
        <f t="shared" si="55"/>
        <v>345.58</v>
      </c>
    </row>
    <row r="857" spans="1:16" x14ac:dyDescent="0.35">
      <c r="A857" t="s">
        <v>258</v>
      </c>
      <c r="B857" s="21" t="s">
        <v>98</v>
      </c>
      <c r="C857" s="22">
        <v>44253</v>
      </c>
      <c r="D857" t="s">
        <v>110</v>
      </c>
      <c r="E857" t="s">
        <v>111</v>
      </c>
      <c r="F857" s="21" t="s">
        <v>236</v>
      </c>
      <c r="G857" s="3">
        <v>83.68</v>
      </c>
      <c r="H857" s="22">
        <v>44235</v>
      </c>
      <c r="I857" s="23">
        <v>44248</v>
      </c>
      <c r="J857">
        <f t="shared" si="52"/>
        <v>14</v>
      </c>
      <c r="K857" s="2">
        <f t="shared" si="53"/>
        <v>44241.5</v>
      </c>
      <c r="L857" s="22">
        <v>44253.5</v>
      </c>
      <c r="M857" s="22">
        <v>44316.5</v>
      </c>
      <c r="N857" s="22">
        <v>44315.5</v>
      </c>
      <c r="O857">
        <f t="shared" si="54"/>
        <v>74</v>
      </c>
      <c r="P857" s="3">
        <f t="shared" si="55"/>
        <v>6192.3200000000006</v>
      </c>
    </row>
    <row r="858" spans="1:16" x14ac:dyDescent="0.35">
      <c r="A858" t="s">
        <v>258</v>
      </c>
      <c r="B858" s="21" t="s">
        <v>98</v>
      </c>
      <c r="C858" s="22">
        <v>44253</v>
      </c>
      <c r="D858" t="s">
        <v>201</v>
      </c>
      <c r="E858" t="s">
        <v>202</v>
      </c>
      <c r="F858" s="21" t="s">
        <v>109</v>
      </c>
      <c r="G858" s="3">
        <v>979.12000000000103</v>
      </c>
      <c r="H858" s="22">
        <v>44235</v>
      </c>
      <c r="I858" s="23">
        <v>44248</v>
      </c>
      <c r="J858">
        <f t="shared" si="52"/>
        <v>14</v>
      </c>
      <c r="K858" s="2">
        <f t="shared" si="53"/>
        <v>44241.5</v>
      </c>
      <c r="L858" s="22">
        <v>44253.5</v>
      </c>
      <c r="M858" s="22">
        <v>44316.5</v>
      </c>
      <c r="N858" s="22">
        <v>44315.5</v>
      </c>
      <c r="O858">
        <f t="shared" si="54"/>
        <v>74</v>
      </c>
      <c r="P858" s="3">
        <f t="shared" si="55"/>
        <v>72454.880000000077</v>
      </c>
    </row>
    <row r="859" spans="1:16" x14ac:dyDescent="0.35">
      <c r="A859" t="s">
        <v>258</v>
      </c>
      <c r="B859" s="21" t="s">
        <v>98</v>
      </c>
      <c r="C859" s="22">
        <v>44253</v>
      </c>
      <c r="D859" t="s">
        <v>201</v>
      </c>
      <c r="E859" t="s">
        <v>202</v>
      </c>
      <c r="F859" s="21" t="s">
        <v>101</v>
      </c>
      <c r="G859" s="3">
        <v>3252.51</v>
      </c>
      <c r="H859" s="22">
        <v>44235</v>
      </c>
      <c r="I859" s="23">
        <v>44248</v>
      </c>
      <c r="J859">
        <f t="shared" si="52"/>
        <v>14</v>
      </c>
      <c r="K859" s="2">
        <f t="shared" si="53"/>
        <v>44241.5</v>
      </c>
      <c r="L859" s="22">
        <v>44253.5</v>
      </c>
      <c r="M859" s="22">
        <v>44316.5</v>
      </c>
      <c r="N859" s="22">
        <v>44315.5</v>
      </c>
      <c r="O859">
        <f t="shared" si="54"/>
        <v>74</v>
      </c>
      <c r="P859" s="3">
        <f t="shared" si="55"/>
        <v>240685.74000000002</v>
      </c>
    </row>
    <row r="860" spans="1:16" x14ac:dyDescent="0.35">
      <c r="A860" t="s">
        <v>258</v>
      </c>
      <c r="B860" s="21" t="s">
        <v>98</v>
      </c>
      <c r="C860" s="22">
        <v>44253</v>
      </c>
      <c r="D860" t="s">
        <v>201</v>
      </c>
      <c r="E860" t="s">
        <v>202</v>
      </c>
      <c r="F860" s="21" t="s">
        <v>102</v>
      </c>
      <c r="G860" s="3">
        <v>1177.1099999999999</v>
      </c>
      <c r="H860" s="22">
        <v>44235</v>
      </c>
      <c r="I860" s="23">
        <v>44248</v>
      </c>
      <c r="J860">
        <f t="shared" si="52"/>
        <v>14</v>
      </c>
      <c r="K860" s="2">
        <f t="shared" si="53"/>
        <v>44241.5</v>
      </c>
      <c r="L860" s="22">
        <v>44253.5</v>
      </c>
      <c r="M860" s="22">
        <v>44316.5</v>
      </c>
      <c r="N860" s="22">
        <v>44315.5</v>
      </c>
      <c r="O860">
        <f t="shared" si="54"/>
        <v>74</v>
      </c>
      <c r="P860" s="3">
        <f t="shared" si="55"/>
        <v>87106.14</v>
      </c>
    </row>
    <row r="861" spans="1:16" x14ac:dyDescent="0.35">
      <c r="A861" t="s">
        <v>258</v>
      </c>
      <c r="B861" s="21" t="s">
        <v>98</v>
      </c>
      <c r="C861" s="22">
        <v>44253</v>
      </c>
      <c r="D861" t="s">
        <v>114</v>
      </c>
      <c r="E861" t="s">
        <v>115</v>
      </c>
      <c r="F861" s="21" t="s">
        <v>239</v>
      </c>
      <c r="G861" s="3">
        <v>18.87</v>
      </c>
      <c r="H861" s="22">
        <v>44235</v>
      </c>
      <c r="I861" s="23">
        <v>44248</v>
      </c>
      <c r="J861">
        <f t="shared" si="52"/>
        <v>14</v>
      </c>
      <c r="K861" s="2">
        <f t="shared" si="53"/>
        <v>44241.5</v>
      </c>
      <c r="L861" s="22">
        <v>44253.5</v>
      </c>
      <c r="M861" s="22">
        <v>44316.5</v>
      </c>
      <c r="N861" s="22">
        <v>44315.5</v>
      </c>
      <c r="O861">
        <f t="shared" si="54"/>
        <v>74</v>
      </c>
      <c r="P861" s="3">
        <f t="shared" si="55"/>
        <v>1396.38</v>
      </c>
    </row>
    <row r="862" spans="1:16" x14ac:dyDescent="0.35">
      <c r="A862" t="s">
        <v>258</v>
      </c>
      <c r="B862" s="21" t="s">
        <v>98</v>
      </c>
      <c r="C862" s="22">
        <v>44253</v>
      </c>
      <c r="D862" t="s">
        <v>110</v>
      </c>
      <c r="E862" t="s">
        <v>111</v>
      </c>
      <c r="F862" s="21" t="s">
        <v>252</v>
      </c>
      <c r="G862" s="3">
        <v>7.57</v>
      </c>
      <c r="H862" s="22">
        <v>44235</v>
      </c>
      <c r="I862" s="23">
        <v>44248</v>
      </c>
      <c r="J862">
        <f t="shared" si="52"/>
        <v>14</v>
      </c>
      <c r="K862" s="2">
        <f t="shared" si="53"/>
        <v>44241.5</v>
      </c>
      <c r="L862" s="22">
        <v>44253.5</v>
      </c>
      <c r="M862" s="22">
        <v>44316.5</v>
      </c>
      <c r="N862" s="22">
        <v>44315.5</v>
      </c>
      <c r="O862">
        <f t="shared" si="54"/>
        <v>74</v>
      </c>
      <c r="P862" s="3">
        <f t="shared" si="55"/>
        <v>560.18000000000006</v>
      </c>
    </row>
    <row r="863" spans="1:16" x14ac:dyDescent="0.35">
      <c r="A863" t="s">
        <v>258</v>
      </c>
      <c r="B863" s="21" t="s">
        <v>98</v>
      </c>
      <c r="C863" s="22">
        <v>44253</v>
      </c>
      <c r="D863" t="s">
        <v>110</v>
      </c>
      <c r="E863" t="s">
        <v>111</v>
      </c>
      <c r="F863" s="21" t="s">
        <v>243</v>
      </c>
      <c r="G863" s="3">
        <v>64.290000000000006</v>
      </c>
      <c r="H863" s="22">
        <v>44235</v>
      </c>
      <c r="I863" s="23">
        <v>44248</v>
      </c>
      <c r="J863">
        <f t="shared" si="52"/>
        <v>14</v>
      </c>
      <c r="K863" s="2">
        <f t="shared" si="53"/>
        <v>44241.5</v>
      </c>
      <c r="L863" s="22">
        <v>44253.5</v>
      </c>
      <c r="M863" s="22">
        <v>44316.5</v>
      </c>
      <c r="N863" s="22">
        <v>44315.5</v>
      </c>
      <c r="O863">
        <f t="shared" si="54"/>
        <v>74</v>
      </c>
      <c r="P863" s="3">
        <f t="shared" si="55"/>
        <v>4757.46</v>
      </c>
    </row>
    <row r="864" spans="1:16" s="10" customFormat="1" x14ac:dyDescent="0.35">
      <c r="A864" s="10" t="s">
        <v>260</v>
      </c>
      <c r="B864" s="24" t="s">
        <v>86</v>
      </c>
      <c r="C864" s="25">
        <v>44267</v>
      </c>
      <c r="D864" s="10" t="s">
        <v>87</v>
      </c>
      <c r="E864" s="10" t="s">
        <v>88</v>
      </c>
      <c r="F864" s="24" t="s">
        <v>89</v>
      </c>
      <c r="G864" s="12">
        <v>66881.119999999995</v>
      </c>
      <c r="H864" s="25">
        <v>44248</v>
      </c>
      <c r="I864" s="26">
        <v>44261</v>
      </c>
      <c r="J864" s="10">
        <f t="shared" si="52"/>
        <v>14</v>
      </c>
      <c r="K864" s="11">
        <f t="shared" si="53"/>
        <v>44254.5</v>
      </c>
      <c r="L864" s="25">
        <v>44267.5</v>
      </c>
      <c r="M864" s="25">
        <v>44270.5</v>
      </c>
      <c r="N864" s="25">
        <v>44267.5</v>
      </c>
      <c r="O864" s="10">
        <f t="shared" si="54"/>
        <v>13</v>
      </c>
      <c r="P864" s="12">
        <f t="shared" si="55"/>
        <v>869454.55999999994</v>
      </c>
    </row>
    <row r="865" spans="1:16" s="10" customFormat="1" x14ac:dyDescent="0.35">
      <c r="A865" s="10" t="s">
        <v>260</v>
      </c>
      <c r="B865" s="24" t="s">
        <v>86</v>
      </c>
      <c r="C865" s="25">
        <v>44267</v>
      </c>
      <c r="D865" s="10" t="s">
        <v>90</v>
      </c>
      <c r="E865" s="10" t="s">
        <v>91</v>
      </c>
      <c r="F865" s="24" t="s">
        <v>89</v>
      </c>
      <c r="G865" s="12">
        <v>7322.2100000000019</v>
      </c>
      <c r="H865" s="25">
        <v>44248</v>
      </c>
      <c r="I865" s="26">
        <v>44261</v>
      </c>
      <c r="J865" s="10">
        <f t="shared" si="52"/>
        <v>14</v>
      </c>
      <c r="K865" s="11">
        <f t="shared" si="53"/>
        <v>44254.5</v>
      </c>
      <c r="L865" s="25">
        <v>44267.5</v>
      </c>
      <c r="M865" s="25">
        <v>44270.5</v>
      </c>
      <c r="N865" s="25">
        <v>44267.5</v>
      </c>
      <c r="O865" s="10">
        <f t="shared" si="54"/>
        <v>13</v>
      </c>
      <c r="P865" s="12">
        <f t="shared" si="55"/>
        <v>95188.730000000025</v>
      </c>
    </row>
    <row r="866" spans="1:16" s="10" customFormat="1" x14ac:dyDescent="0.35">
      <c r="A866" s="10" t="s">
        <v>260</v>
      </c>
      <c r="B866" s="24" t="s">
        <v>86</v>
      </c>
      <c r="C866" s="25">
        <v>44267</v>
      </c>
      <c r="D866" s="10" t="s">
        <v>92</v>
      </c>
      <c r="E866" s="10" t="s">
        <v>93</v>
      </c>
      <c r="F866" s="24" t="s">
        <v>89</v>
      </c>
      <c r="G866" s="12">
        <v>7322.2100000000019</v>
      </c>
      <c r="H866" s="25">
        <v>44248</v>
      </c>
      <c r="I866" s="26">
        <v>44261</v>
      </c>
      <c r="J866" s="10">
        <f t="shared" si="52"/>
        <v>14</v>
      </c>
      <c r="K866" s="11">
        <f t="shared" si="53"/>
        <v>44254.5</v>
      </c>
      <c r="L866" s="25">
        <v>44267.5</v>
      </c>
      <c r="M866" s="25">
        <v>44270.5</v>
      </c>
      <c r="N866" s="25">
        <v>44267.5</v>
      </c>
      <c r="O866" s="10">
        <f t="shared" si="54"/>
        <v>13</v>
      </c>
      <c r="P866" s="12">
        <f t="shared" si="55"/>
        <v>95188.730000000025</v>
      </c>
    </row>
    <row r="867" spans="1:16" s="10" customFormat="1" x14ac:dyDescent="0.35">
      <c r="A867" s="10" t="s">
        <v>260</v>
      </c>
      <c r="B867" s="24" t="s">
        <v>86</v>
      </c>
      <c r="C867" s="25">
        <v>44267</v>
      </c>
      <c r="D867" s="10" t="s">
        <v>94</v>
      </c>
      <c r="E867" s="10" t="s">
        <v>95</v>
      </c>
      <c r="F867" s="24" t="s">
        <v>89</v>
      </c>
      <c r="G867" s="12">
        <v>31309.13</v>
      </c>
      <c r="H867" s="25">
        <v>44248</v>
      </c>
      <c r="I867" s="26">
        <v>44261</v>
      </c>
      <c r="J867" s="10">
        <f t="shared" si="52"/>
        <v>14</v>
      </c>
      <c r="K867" s="11">
        <f t="shared" si="53"/>
        <v>44254.5</v>
      </c>
      <c r="L867" s="25">
        <v>44267.5</v>
      </c>
      <c r="M867" s="25">
        <v>44270.5</v>
      </c>
      <c r="N867" s="25">
        <v>44267.5</v>
      </c>
      <c r="O867" s="10">
        <f t="shared" si="54"/>
        <v>13</v>
      </c>
      <c r="P867" s="12">
        <f t="shared" si="55"/>
        <v>407018.69</v>
      </c>
    </row>
    <row r="868" spans="1:16" s="10" customFormat="1" x14ac:dyDescent="0.35">
      <c r="A868" s="10" t="s">
        <v>260</v>
      </c>
      <c r="B868" s="24" t="s">
        <v>86</v>
      </c>
      <c r="C868" s="25">
        <v>44267</v>
      </c>
      <c r="D868" s="10" t="s">
        <v>96</v>
      </c>
      <c r="E868" s="10" t="s">
        <v>97</v>
      </c>
      <c r="F868" s="24" t="s">
        <v>89</v>
      </c>
      <c r="G868" s="12">
        <v>31309.13</v>
      </c>
      <c r="H868" s="25">
        <v>44248</v>
      </c>
      <c r="I868" s="26">
        <v>44261</v>
      </c>
      <c r="J868" s="10">
        <f t="shared" si="52"/>
        <v>14</v>
      </c>
      <c r="K868" s="11">
        <f t="shared" si="53"/>
        <v>44254.5</v>
      </c>
      <c r="L868" s="25">
        <v>44267.5</v>
      </c>
      <c r="M868" s="25">
        <v>44270.5</v>
      </c>
      <c r="N868" s="25">
        <v>44267.5</v>
      </c>
      <c r="O868" s="10">
        <f t="shared" si="54"/>
        <v>13</v>
      </c>
      <c r="P868" s="12">
        <f t="shared" si="55"/>
        <v>407018.69</v>
      </c>
    </row>
    <row r="869" spans="1:16" s="10" customFormat="1" x14ac:dyDescent="0.35">
      <c r="A869" s="10" t="s">
        <v>260</v>
      </c>
      <c r="B869" s="24" t="s">
        <v>98</v>
      </c>
      <c r="C869" s="25">
        <v>44267</v>
      </c>
      <c r="D869" s="10" t="s">
        <v>90</v>
      </c>
      <c r="E869" s="10" t="s">
        <v>91</v>
      </c>
      <c r="F869" s="24" t="s">
        <v>89</v>
      </c>
      <c r="G869" s="12">
        <v>2.1</v>
      </c>
      <c r="H869" s="25">
        <v>44249</v>
      </c>
      <c r="I869" s="26">
        <v>44262</v>
      </c>
      <c r="J869" s="10">
        <f t="shared" si="52"/>
        <v>14</v>
      </c>
      <c r="K869" s="11">
        <f t="shared" si="53"/>
        <v>44255.5</v>
      </c>
      <c r="L869" s="25">
        <v>44267.5</v>
      </c>
      <c r="M869" s="25">
        <v>44270.5</v>
      </c>
      <c r="N869" s="25">
        <v>44267.5</v>
      </c>
      <c r="O869" s="10">
        <f t="shared" si="54"/>
        <v>12</v>
      </c>
      <c r="P869" s="12">
        <f t="shared" si="55"/>
        <v>25.200000000000003</v>
      </c>
    </row>
    <row r="870" spans="1:16" s="10" customFormat="1" x14ac:dyDescent="0.35">
      <c r="A870" s="10" t="s">
        <v>260</v>
      </c>
      <c r="B870" s="24" t="s">
        <v>98</v>
      </c>
      <c r="C870" s="25">
        <v>44267</v>
      </c>
      <c r="D870" s="10" t="s">
        <v>92</v>
      </c>
      <c r="E870" s="10" t="s">
        <v>93</v>
      </c>
      <c r="F870" s="24" t="s">
        <v>89</v>
      </c>
      <c r="G870" s="12">
        <v>2.1</v>
      </c>
      <c r="H870" s="25">
        <v>44249</v>
      </c>
      <c r="I870" s="26">
        <v>44262</v>
      </c>
      <c r="J870" s="10">
        <f t="shared" si="52"/>
        <v>14</v>
      </c>
      <c r="K870" s="11">
        <f t="shared" si="53"/>
        <v>44255.5</v>
      </c>
      <c r="L870" s="25">
        <v>44267.5</v>
      </c>
      <c r="M870" s="25">
        <v>44270.5</v>
      </c>
      <c r="N870" s="25">
        <v>44267.5</v>
      </c>
      <c r="O870" s="10">
        <f t="shared" si="54"/>
        <v>12</v>
      </c>
      <c r="P870" s="12">
        <f t="shared" si="55"/>
        <v>25.200000000000003</v>
      </c>
    </row>
    <row r="871" spans="1:16" s="10" customFormat="1" x14ac:dyDescent="0.35">
      <c r="A871" s="10" t="s">
        <v>260</v>
      </c>
      <c r="B871" s="24" t="s">
        <v>98</v>
      </c>
      <c r="C871" s="25">
        <v>44267</v>
      </c>
      <c r="D871" s="10" t="s">
        <v>94</v>
      </c>
      <c r="E871" s="10" t="s">
        <v>95</v>
      </c>
      <c r="F871" s="24" t="s">
        <v>89</v>
      </c>
      <c r="G871" s="12">
        <v>8.9600000000000009</v>
      </c>
      <c r="H871" s="25">
        <v>44249</v>
      </c>
      <c r="I871" s="26">
        <v>44262</v>
      </c>
      <c r="J871" s="10">
        <f t="shared" si="52"/>
        <v>14</v>
      </c>
      <c r="K871" s="11">
        <f t="shared" si="53"/>
        <v>44255.5</v>
      </c>
      <c r="L871" s="25">
        <v>44267.5</v>
      </c>
      <c r="M871" s="25">
        <v>44270.5</v>
      </c>
      <c r="N871" s="25">
        <v>44267.5</v>
      </c>
      <c r="O871" s="10">
        <f t="shared" si="54"/>
        <v>12</v>
      </c>
      <c r="P871" s="12">
        <f t="shared" si="55"/>
        <v>107.52000000000001</v>
      </c>
    </row>
    <row r="872" spans="1:16" s="10" customFormat="1" x14ac:dyDescent="0.35">
      <c r="A872" s="10" t="s">
        <v>260</v>
      </c>
      <c r="B872" s="24" t="s">
        <v>98</v>
      </c>
      <c r="C872" s="25">
        <v>44267</v>
      </c>
      <c r="D872" s="10" t="s">
        <v>96</v>
      </c>
      <c r="E872" s="10" t="s">
        <v>97</v>
      </c>
      <c r="F872" s="24" t="s">
        <v>89</v>
      </c>
      <c r="G872" s="12">
        <v>8.9600000000000009</v>
      </c>
      <c r="H872" s="25">
        <v>44249</v>
      </c>
      <c r="I872" s="26">
        <v>44262</v>
      </c>
      <c r="J872" s="10">
        <f t="shared" si="52"/>
        <v>14</v>
      </c>
      <c r="K872" s="11">
        <f t="shared" si="53"/>
        <v>44255.5</v>
      </c>
      <c r="L872" s="25">
        <v>44267.5</v>
      </c>
      <c r="M872" s="25">
        <v>44270.5</v>
      </c>
      <c r="N872" s="25">
        <v>44267.5</v>
      </c>
      <c r="O872" s="10">
        <f t="shared" si="54"/>
        <v>12</v>
      </c>
      <c r="P872" s="12">
        <f t="shared" si="55"/>
        <v>107.52000000000001</v>
      </c>
    </row>
    <row r="873" spans="1:16" s="10" customFormat="1" x14ac:dyDescent="0.35">
      <c r="A873" s="10" t="s">
        <v>260</v>
      </c>
      <c r="B873" s="24" t="s">
        <v>98</v>
      </c>
      <c r="C873" s="25">
        <v>44267</v>
      </c>
      <c r="D873" s="10" t="s">
        <v>99</v>
      </c>
      <c r="E873" s="10" t="s">
        <v>100</v>
      </c>
      <c r="F873" s="24" t="s">
        <v>101</v>
      </c>
      <c r="G873" s="12">
        <v>0.75</v>
      </c>
      <c r="H873" s="25">
        <v>44249</v>
      </c>
      <c r="I873" s="26">
        <v>44262</v>
      </c>
      <c r="J873" s="10">
        <f t="shared" si="52"/>
        <v>14</v>
      </c>
      <c r="K873" s="11">
        <f t="shared" si="53"/>
        <v>44255.5</v>
      </c>
      <c r="L873" s="25">
        <v>44267.5</v>
      </c>
      <c r="M873" s="25">
        <v>44270.5</v>
      </c>
      <c r="N873" s="25">
        <v>44267.5</v>
      </c>
      <c r="O873" s="10">
        <f t="shared" si="54"/>
        <v>12</v>
      </c>
      <c r="P873" s="12">
        <f t="shared" si="55"/>
        <v>9</v>
      </c>
    </row>
    <row r="874" spans="1:16" s="10" customFormat="1" x14ac:dyDescent="0.35">
      <c r="A874" s="10" t="s">
        <v>260</v>
      </c>
      <c r="B874" s="24" t="s">
        <v>98</v>
      </c>
      <c r="C874" s="25">
        <v>44267</v>
      </c>
      <c r="D874" s="10" t="s">
        <v>87</v>
      </c>
      <c r="E874" s="10" t="s">
        <v>88</v>
      </c>
      <c r="F874" s="24" t="s">
        <v>89</v>
      </c>
      <c r="G874" s="12">
        <v>230.22</v>
      </c>
      <c r="H874" s="25">
        <v>44249</v>
      </c>
      <c r="I874" s="26">
        <v>44262</v>
      </c>
      <c r="J874" s="10">
        <f t="shared" si="52"/>
        <v>14</v>
      </c>
      <c r="K874" s="11">
        <f t="shared" si="53"/>
        <v>44255.5</v>
      </c>
      <c r="L874" s="25">
        <v>44267.5</v>
      </c>
      <c r="M874" s="25">
        <v>44270.5</v>
      </c>
      <c r="N874" s="25">
        <v>44267.5</v>
      </c>
      <c r="O874" s="10">
        <f t="shared" si="54"/>
        <v>12</v>
      </c>
      <c r="P874" s="12">
        <f t="shared" si="55"/>
        <v>2762.64</v>
      </c>
    </row>
    <row r="875" spans="1:16" s="10" customFormat="1" x14ac:dyDescent="0.35">
      <c r="A875" s="10" t="s">
        <v>260</v>
      </c>
      <c r="B875" s="24" t="s">
        <v>98</v>
      </c>
      <c r="C875" s="25">
        <v>44267</v>
      </c>
      <c r="D875" s="10" t="s">
        <v>90</v>
      </c>
      <c r="E875" s="10" t="s">
        <v>91</v>
      </c>
      <c r="F875" s="24" t="s">
        <v>89</v>
      </c>
      <c r="G875" s="12">
        <v>26.28</v>
      </c>
      <c r="H875" s="25">
        <v>44249</v>
      </c>
      <c r="I875" s="26">
        <v>44262</v>
      </c>
      <c r="J875" s="10">
        <f t="shared" si="52"/>
        <v>14</v>
      </c>
      <c r="K875" s="11">
        <f t="shared" si="53"/>
        <v>44255.5</v>
      </c>
      <c r="L875" s="25">
        <v>44267.5</v>
      </c>
      <c r="M875" s="25">
        <v>44270.5</v>
      </c>
      <c r="N875" s="25">
        <v>44267.5</v>
      </c>
      <c r="O875" s="10">
        <f t="shared" si="54"/>
        <v>12</v>
      </c>
      <c r="P875" s="12">
        <f t="shared" si="55"/>
        <v>315.36</v>
      </c>
    </row>
    <row r="876" spans="1:16" s="10" customFormat="1" x14ac:dyDescent="0.35">
      <c r="A876" s="10" t="s">
        <v>260</v>
      </c>
      <c r="B876" s="24" t="s">
        <v>98</v>
      </c>
      <c r="C876" s="25">
        <v>44267</v>
      </c>
      <c r="D876" s="10" t="s">
        <v>92</v>
      </c>
      <c r="E876" s="10" t="s">
        <v>93</v>
      </c>
      <c r="F876" s="24" t="s">
        <v>89</v>
      </c>
      <c r="G876" s="12">
        <v>26.28</v>
      </c>
      <c r="H876" s="25">
        <v>44249</v>
      </c>
      <c r="I876" s="26">
        <v>44262</v>
      </c>
      <c r="J876" s="10">
        <f t="shared" si="52"/>
        <v>14</v>
      </c>
      <c r="K876" s="11">
        <f t="shared" si="53"/>
        <v>44255.5</v>
      </c>
      <c r="L876" s="25">
        <v>44267.5</v>
      </c>
      <c r="M876" s="25">
        <v>44270.5</v>
      </c>
      <c r="N876" s="25">
        <v>44267.5</v>
      </c>
      <c r="O876" s="10">
        <f t="shared" si="54"/>
        <v>12</v>
      </c>
      <c r="P876" s="12">
        <f t="shared" si="55"/>
        <v>315.36</v>
      </c>
    </row>
    <row r="877" spans="1:16" s="10" customFormat="1" x14ac:dyDescent="0.35">
      <c r="A877" s="10" t="s">
        <v>260</v>
      </c>
      <c r="B877" s="24" t="s">
        <v>98</v>
      </c>
      <c r="C877" s="25">
        <v>44267</v>
      </c>
      <c r="D877" s="10" t="s">
        <v>94</v>
      </c>
      <c r="E877" s="10" t="s">
        <v>95</v>
      </c>
      <c r="F877" s="24" t="s">
        <v>89</v>
      </c>
      <c r="G877" s="12">
        <v>112.37</v>
      </c>
      <c r="H877" s="25">
        <v>44249</v>
      </c>
      <c r="I877" s="26">
        <v>44262</v>
      </c>
      <c r="J877" s="10">
        <f t="shared" si="52"/>
        <v>14</v>
      </c>
      <c r="K877" s="11">
        <f t="shared" si="53"/>
        <v>44255.5</v>
      </c>
      <c r="L877" s="25">
        <v>44267.5</v>
      </c>
      <c r="M877" s="25">
        <v>44270.5</v>
      </c>
      <c r="N877" s="25">
        <v>44267.5</v>
      </c>
      <c r="O877" s="10">
        <f t="shared" si="54"/>
        <v>12</v>
      </c>
      <c r="P877" s="12">
        <f t="shared" si="55"/>
        <v>1348.44</v>
      </c>
    </row>
    <row r="878" spans="1:16" s="10" customFormat="1" x14ac:dyDescent="0.35">
      <c r="A878" s="10" t="s">
        <v>260</v>
      </c>
      <c r="B878" s="24" t="s">
        <v>98</v>
      </c>
      <c r="C878" s="25">
        <v>44267</v>
      </c>
      <c r="D878" s="10" t="s">
        <v>96</v>
      </c>
      <c r="E878" s="10" t="s">
        <v>97</v>
      </c>
      <c r="F878" s="24" t="s">
        <v>89</v>
      </c>
      <c r="G878" s="12">
        <v>112.37</v>
      </c>
      <c r="H878" s="25">
        <v>44249</v>
      </c>
      <c r="I878" s="26">
        <v>44262</v>
      </c>
      <c r="J878" s="10">
        <f t="shared" si="52"/>
        <v>14</v>
      </c>
      <c r="K878" s="11">
        <f t="shared" si="53"/>
        <v>44255.5</v>
      </c>
      <c r="L878" s="25">
        <v>44267.5</v>
      </c>
      <c r="M878" s="25">
        <v>44270.5</v>
      </c>
      <c r="N878" s="25">
        <v>44267.5</v>
      </c>
      <c r="O878" s="10">
        <f t="shared" si="54"/>
        <v>12</v>
      </c>
      <c r="P878" s="12">
        <f t="shared" si="55"/>
        <v>1348.44</v>
      </c>
    </row>
    <row r="879" spans="1:16" s="10" customFormat="1" x14ac:dyDescent="0.35">
      <c r="A879" s="10" t="s">
        <v>260</v>
      </c>
      <c r="B879" s="24" t="s">
        <v>98</v>
      </c>
      <c r="C879" s="25">
        <v>44267</v>
      </c>
      <c r="D879" s="10" t="s">
        <v>99</v>
      </c>
      <c r="E879" s="10" t="s">
        <v>100</v>
      </c>
      <c r="F879" s="24" t="s">
        <v>101</v>
      </c>
      <c r="G879" s="12">
        <v>44.5</v>
      </c>
      <c r="H879" s="25">
        <v>44249</v>
      </c>
      <c r="I879" s="26">
        <v>44262</v>
      </c>
      <c r="J879" s="10">
        <f t="shared" si="52"/>
        <v>14</v>
      </c>
      <c r="K879" s="11">
        <f t="shared" si="53"/>
        <v>44255.5</v>
      </c>
      <c r="L879" s="25">
        <v>44267.5</v>
      </c>
      <c r="M879" s="25">
        <v>44270.5</v>
      </c>
      <c r="N879" s="25">
        <v>44267.5</v>
      </c>
      <c r="O879" s="10">
        <f t="shared" si="54"/>
        <v>12</v>
      </c>
      <c r="P879" s="12">
        <f t="shared" si="55"/>
        <v>534</v>
      </c>
    </row>
    <row r="880" spans="1:16" s="10" customFormat="1" x14ac:dyDescent="0.35">
      <c r="A880" s="10" t="s">
        <v>260</v>
      </c>
      <c r="B880" s="24" t="s">
        <v>98</v>
      </c>
      <c r="C880" s="25">
        <v>44267</v>
      </c>
      <c r="D880" s="10" t="s">
        <v>87</v>
      </c>
      <c r="E880" s="10" t="s">
        <v>88</v>
      </c>
      <c r="F880" s="24" t="s">
        <v>89</v>
      </c>
      <c r="G880" s="12">
        <v>507.27</v>
      </c>
      <c r="H880" s="25">
        <v>44249</v>
      </c>
      <c r="I880" s="26">
        <v>44262</v>
      </c>
      <c r="J880" s="10">
        <f t="shared" si="52"/>
        <v>14</v>
      </c>
      <c r="K880" s="11">
        <f t="shared" si="53"/>
        <v>44255.5</v>
      </c>
      <c r="L880" s="25">
        <v>44267.5</v>
      </c>
      <c r="M880" s="25">
        <v>44270.5</v>
      </c>
      <c r="N880" s="25">
        <v>44267.5</v>
      </c>
      <c r="O880" s="10">
        <f t="shared" si="54"/>
        <v>12</v>
      </c>
      <c r="P880" s="12">
        <f t="shared" si="55"/>
        <v>6087.24</v>
      </c>
    </row>
    <row r="881" spans="1:16" s="10" customFormat="1" x14ac:dyDescent="0.35">
      <c r="A881" s="10" t="s">
        <v>260</v>
      </c>
      <c r="B881" s="24" t="s">
        <v>98</v>
      </c>
      <c r="C881" s="25">
        <v>44267</v>
      </c>
      <c r="D881" s="10" t="s">
        <v>90</v>
      </c>
      <c r="E881" s="10" t="s">
        <v>91</v>
      </c>
      <c r="F881" s="24" t="s">
        <v>89</v>
      </c>
      <c r="G881" s="12">
        <v>63.93</v>
      </c>
      <c r="H881" s="25">
        <v>44249</v>
      </c>
      <c r="I881" s="26">
        <v>44262</v>
      </c>
      <c r="J881" s="10">
        <f t="shared" si="52"/>
        <v>14</v>
      </c>
      <c r="K881" s="11">
        <f t="shared" si="53"/>
        <v>44255.5</v>
      </c>
      <c r="L881" s="25">
        <v>44267.5</v>
      </c>
      <c r="M881" s="25">
        <v>44270.5</v>
      </c>
      <c r="N881" s="25">
        <v>44267.5</v>
      </c>
      <c r="O881" s="10">
        <f t="shared" si="54"/>
        <v>12</v>
      </c>
      <c r="P881" s="12">
        <f t="shared" si="55"/>
        <v>767.16</v>
      </c>
    </row>
    <row r="882" spans="1:16" s="10" customFormat="1" x14ac:dyDescent="0.35">
      <c r="A882" s="10" t="s">
        <v>260</v>
      </c>
      <c r="B882" s="24" t="s">
        <v>98</v>
      </c>
      <c r="C882" s="25">
        <v>44267</v>
      </c>
      <c r="D882" s="10" t="s">
        <v>92</v>
      </c>
      <c r="E882" s="10" t="s">
        <v>93</v>
      </c>
      <c r="F882" s="24" t="s">
        <v>89</v>
      </c>
      <c r="G882" s="12">
        <v>63.93</v>
      </c>
      <c r="H882" s="25">
        <v>44249</v>
      </c>
      <c r="I882" s="26">
        <v>44262</v>
      </c>
      <c r="J882" s="10">
        <f t="shared" si="52"/>
        <v>14</v>
      </c>
      <c r="K882" s="11">
        <f t="shared" si="53"/>
        <v>44255.5</v>
      </c>
      <c r="L882" s="25">
        <v>44267.5</v>
      </c>
      <c r="M882" s="25">
        <v>44270.5</v>
      </c>
      <c r="N882" s="25">
        <v>44267.5</v>
      </c>
      <c r="O882" s="10">
        <f t="shared" si="54"/>
        <v>12</v>
      </c>
      <c r="P882" s="12">
        <f t="shared" si="55"/>
        <v>767.16</v>
      </c>
    </row>
    <row r="883" spans="1:16" s="10" customFormat="1" x14ac:dyDescent="0.35">
      <c r="A883" s="10" t="s">
        <v>260</v>
      </c>
      <c r="B883" s="24" t="s">
        <v>98</v>
      </c>
      <c r="C883" s="25">
        <v>44267</v>
      </c>
      <c r="D883" s="10" t="s">
        <v>94</v>
      </c>
      <c r="E883" s="10" t="s">
        <v>95</v>
      </c>
      <c r="F883" s="24" t="s">
        <v>89</v>
      </c>
      <c r="G883" s="12">
        <v>273.33000000000004</v>
      </c>
      <c r="H883" s="25">
        <v>44249</v>
      </c>
      <c r="I883" s="26">
        <v>44262</v>
      </c>
      <c r="J883" s="10">
        <f t="shared" si="52"/>
        <v>14</v>
      </c>
      <c r="K883" s="11">
        <f t="shared" si="53"/>
        <v>44255.5</v>
      </c>
      <c r="L883" s="25">
        <v>44267.5</v>
      </c>
      <c r="M883" s="25">
        <v>44270.5</v>
      </c>
      <c r="N883" s="25">
        <v>44267.5</v>
      </c>
      <c r="O883" s="10">
        <f t="shared" si="54"/>
        <v>12</v>
      </c>
      <c r="P883" s="12">
        <f t="shared" si="55"/>
        <v>3279.9600000000005</v>
      </c>
    </row>
    <row r="884" spans="1:16" s="10" customFormat="1" x14ac:dyDescent="0.35">
      <c r="A884" s="10" t="s">
        <v>260</v>
      </c>
      <c r="B884" s="24" t="s">
        <v>98</v>
      </c>
      <c r="C884" s="25">
        <v>44267</v>
      </c>
      <c r="D884" s="10" t="s">
        <v>96</v>
      </c>
      <c r="E884" s="10" t="s">
        <v>97</v>
      </c>
      <c r="F884" s="24" t="s">
        <v>89</v>
      </c>
      <c r="G884" s="12">
        <v>273.33000000000004</v>
      </c>
      <c r="H884" s="25">
        <v>44249</v>
      </c>
      <c r="I884" s="26">
        <v>44262</v>
      </c>
      <c r="J884" s="10">
        <f t="shared" si="52"/>
        <v>14</v>
      </c>
      <c r="K884" s="11">
        <f t="shared" si="53"/>
        <v>44255.5</v>
      </c>
      <c r="L884" s="25">
        <v>44267.5</v>
      </c>
      <c r="M884" s="25">
        <v>44270.5</v>
      </c>
      <c r="N884" s="25">
        <v>44267.5</v>
      </c>
      <c r="O884" s="10">
        <f t="shared" si="54"/>
        <v>12</v>
      </c>
      <c r="P884" s="12">
        <f t="shared" si="55"/>
        <v>3279.9600000000005</v>
      </c>
    </row>
    <row r="885" spans="1:16" s="10" customFormat="1" x14ac:dyDescent="0.35">
      <c r="A885" s="10" t="s">
        <v>260</v>
      </c>
      <c r="B885" s="24" t="s">
        <v>98</v>
      </c>
      <c r="C885" s="25">
        <v>44267</v>
      </c>
      <c r="D885" s="10" t="s">
        <v>99</v>
      </c>
      <c r="E885" s="10" t="s">
        <v>100</v>
      </c>
      <c r="F885" s="24" t="s">
        <v>142</v>
      </c>
      <c r="G885" s="12">
        <v>127.29</v>
      </c>
      <c r="H885" s="25">
        <v>44249</v>
      </c>
      <c r="I885" s="26">
        <v>44262</v>
      </c>
      <c r="J885" s="10">
        <f t="shared" si="52"/>
        <v>14</v>
      </c>
      <c r="K885" s="11">
        <f t="shared" si="53"/>
        <v>44255.5</v>
      </c>
      <c r="L885" s="25">
        <v>44267.5</v>
      </c>
      <c r="M885" s="25">
        <v>44270.5</v>
      </c>
      <c r="N885" s="25">
        <v>44267.5</v>
      </c>
      <c r="O885" s="10">
        <f t="shared" si="54"/>
        <v>12</v>
      </c>
      <c r="P885" s="12">
        <f t="shared" si="55"/>
        <v>1527.48</v>
      </c>
    </row>
    <row r="886" spans="1:16" s="10" customFormat="1" x14ac:dyDescent="0.35">
      <c r="A886" s="10" t="s">
        <v>260</v>
      </c>
      <c r="B886" s="24" t="s">
        <v>98</v>
      </c>
      <c r="C886" s="25">
        <v>44267</v>
      </c>
      <c r="D886" s="10" t="s">
        <v>99</v>
      </c>
      <c r="E886" s="10" t="s">
        <v>100</v>
      </c>
      <c r="F886" s="24" t="s">
        <v>102</v>
      </c>
      <c r="G886" s="12">
        <v>51.13</v>
      </c>
      <c r="H886" s="25">
        <v>44249</v>
      </c>
      <c r="I886" s="26">
        <v>44262</v>
      </c>
      <c r="J886" s="10">
        <f t="shared" si="52"/>
        <v>14</v>
      </c>
      <c r="K886" s="11">
        <f t="shared" si="53"/>
        <v>44255.5</v>
      </c>
      <c r="L886" s="25">
        <v>44267.5</v>
      </c>
      <c r="M886" s="25">
        <v>44270.5</v>
      </c>
      <c r="N886" s="25">
        <v>44267.5</v>
      </c>
      <c r="O886" s="10">
        <f t="shared" si="54"/>
        <v>12</v>
      </c>
      <c r="P886" s="12">
        <f t="shared" si="55"/>
        <v>613.56000000000006</v>
      </c>
    </row>
    <row r="887" spans="1:16" s="10" customFormat="1" x14ac:dyDescent="0.35">
      <c r="A887" s="10" t="s">
        <v>260</v>
      </c>
      <c r="B887" s="24" t="s">
        <v>98</v>
      </c>
      <c r="C887" s="25">
        <v>44267</v>
      </c>
      <c r="D887" s="10" t="s">
        <v>87</v>
      </c>
      <c r="E887" s="10" t="s">
        <v>88</v>
      </c>
      <c r="F887" s="24" t="s">
        <v>89</v>
      </c>
      <c r="G887" s="12">
        <v>2717.13</v>
      </c>
      <c r="H887" s="25">
        <v>44249</v>
      </c>
      <c r="I887" s="26">
        <v>44262</v>
      </c>
      <c r="J887" s="10">
        <f t="shared" si="52"/>
        <v>14</v>
      </c>
      <c r="K887" s="11">
        <f t="shared" si="53"/>
        <v>44255.5</v>
      </c>
      <c r="L887" s="25">
        <v>44267.5</v>
      </c>
      <c r="M887" s="25">
        <v>44270.5</v>
      </c>
      <c r="N887" s="25">
        <v>44267.5</v>
      </c>
      <c r="O887" s="10">
        <f t="shared" si="54"/>
        <v>12</v>
      </c>
      <c r="P887" s="12">
        <f t="shared" si="55"/>
        <v>32605.56</v>
      </c>
    </row>
    <row r="888" spans="1:16" s="10" customFormat="1" x14ac:dyDescent="0.35">
      <c r="A888" s="10" t="s">
        <v>260</v>
      </c>
      <c r="B888" s="24" t="s">
        <v>98</v>
      </c>
      <c r="C888" s="25">
        <v>44267</v>
      </c>
      <c r="D888" s="10" t="s">
        <v>90</v>
      </c>
      <c r="E888" s="10" t="s">
        <v>91</v>
      </c>
      <c r="F888" s="24" t="s">
        <v>89</v>
      </c>
      <c r="G888" s="12">
        <v>384.65000000000003</v>
      </c>
      <c r="H888" s="25">
        <v>44249</v>
      </c>
      <c r="I888" s="26">
        <v>44262</v>
      </c>
      <c r="J888" s="10">
        <f t="shared" si="52"/>
        <v>14</v>
      </c>
      <c r="K888" s="11">
        <f t="shared" si="53"/>
        <v>44255.5</v>
      </c>
      <c r="L888" s="25">
        <v>44267.5</v>
      </c>
      <c r="M888" s="25">
        <v>44270.5</v>
      </c>
      <c r="N888" s="25">
        <v>44267.5</v>
      </c>
      <c r="O888" s="10">
        <f t="shared" si="54"/>
        <v>12</v>
      </c>
      <c r="P888" s="12">
        <f t="shared" si="55"/>
        <v>4615.8</v>
      </c>
    </row>
    <row r="889" spans="1:16" s="10" customFormat="1" x14ac:dyDescent="0.35">
      <c r="A889" s="10" t="s">
        <v>260</v>
      </c>
      <c r="B889" s="24" t="s">
        <v>98</v>
      </c>
      <c r="C889" s="25">
        <v>44267</v>
      </c>
      <c r="D889" s="10" t="s">
        <v>92</v>
      </c>
      <c r="E889" s="10" t="s">
        <v>93</v>
      </c>
      <c r="F889" s="24" t="s">
        <v>89</v>
      </c>
      <c r="G889" s="12">
        <v>384.65000000000003</v>
      </c>
      <c r="H889" s="25">
        <v>44249</v>
      </c>
      <c r="I889" s="26">
        <v>44262</v>
      </c>
      <c r="J889" s="10">
        <f t="shared" si="52"/>
        <v>14</v>
      </c>
      <c r="K889" s="11">
        <f t="shared" si="53"/>
        <v>44255.5</v>
      </c>
      <c r="L889" s="25">
        <v>44267.5</v>
      </c>
      <c r="M889" s="25">
        <v>44270.5</v>
      </c>
      <c r="N889" s="25">
        <v>44267.5</v>
      </c>
      <c r="O889" s="10">
        <f t="shared" si="54"/>
        <v>12</v>
      </c>
      <c r="P889" s="12">
        <f t="shared" si="55"/>
        <v>4615.8</v>
      </c>
    </row>
    <row r="890" spans="1:16" s="10" customFormat="1" x14ac:dyDescent="0.35">
      <c r="A890" s="10" t="s">
        <v>260</v>
      </c>
      <c r="B890" s="24" t="s">
        <v>98</v>
      </c>
      <c r="C890" s="25">
        <v>44267</v>
      </c>
      <c r="D890" s="10" t="s">
        <v>94</v>
      </c>
      <c r="E890" s="10" t="s">
        <v>95</v>
      </c>
      <c r="F890" s="24" t="s">
        <v>89</v>
      </c>
      <c r="G890" s="12">
        <v>1644.6299999999999</v>
      </c>
      <c r="H890" s="25">
        <v>44249</v>
      </c>
      <c r="I890" s="26">
        <v>44262</v>
      </c>
      <c r="J890" s="10">
        <f t="shared" si="52"/>
        <v>14</v>
      </c>
      <c r="K890" s="11">
        <f t="shared" si="53"/>
        <v>44255.5</v>
      </c>
      <c r="L890" s="25">
        <v>44267.5</v>
      </c>
      <c r="M890" s="25">
        <v>44270.5</v>
      </c>
      <c r="N890" s="25">
        <v>44267.5</v>
      </c>
      <c r="O890" s="10">
        <f t="shared" si="54"/>
        <v>12</v>
      </c>
      <c r="P890" s="12">
        <f t="shared" si="55"/>
        <v>19735.559999999998</v>
      </c>
    </row>
    <row r="891" spans="1:16" s="10" customFormat="1" x14ac:dyDescent="0.35">
      <c r="A891" s="10" t="s">
        <v>260</v>
      </c>
      <c r="B891" s="24" t="s">
        <v>98</v>
      </c>
      <c r="C891" s="25">
        <v>44267</v>
      </c>
      <c r="D891" s="10" t="s">
        <v>96</v>
      </c>
      <c r="E891" s="10" t="s">
        <v>97</v>
      </c>
      <c r="F891" s="24" t="s">
        <v>89</v>
      </c>
      <c r="G891" s="12">
        <v>1644.6299999999999</v>
      </c>
      <c r="H891" s="25">
        <v>44249</v>
      </c>
      <c r="I891" s="26">
        <v>44262</v>
      </c>
      <c r="J891" s="10">
        <f t="shared" si="52"/>
        <v>14</v>
      </c>
      <c r="K891" s="11">
        <f t="shared" si="53"/>
        <v>44255.5</v>
      </c>
      <c r="L891" s="25">
        <v>44267.5</v>
      </c>
      <c r="M891" s="25">
        <v>44270.5</v>
      </c>
      <c r="N891" s="25">
        <v>44267.5</v>
      </c>
      <c r="O891" s="10">
        <f t="shared" si="54"/>
        <v>12</v>
      </c>
      <c r="P891" s="12">
        <f t="shared" si="55"/>
        <v>19735.559999999998</v>
      </c>
    </row>
    <row r="892" spans="1:16" s="10" customFormat="1" x14ac:dyDescent="0.35">
      <c r="A892" s="10" t="s">
        <v>260</v>
      </c>
      <c r="B892" s="24" t="s">
        <v>98</v>
      </c>
      <c r="C892" s="25">
        <v>44267</v>
      </c>
      <c r="D892" s="10" t="s">
        <v>107</v>
      </c>
      <c r="E892" s="10" t="s">
        <v>108</v>
      </c>
      <c r="F892" s="24" t="s">
        <v>142</v>
      </c>
      <c r="G892" s="12">
        <v>136.77000000000001</v>
      </c>
      <c r="H892" s="25">
        <v>44249</v>
      </c>
      <c r="I892" s="26">
        <v>44262</v>
      </c>
      <c r="J892" s="10">
        <f t="shared" si="52"/>
        <v>14</v>
      </c>
      <c r="K892" s="11">
        <f t="shared" si="53"/>
        <v>44255.5</v>
      </c>
      <c r="L892" s="25">
        <v>44267.5</v>
      </c>
      <c r="M892" s="25">
        <v>44270.5</v>
      </c>
      <c r="N892" s="25">
        <v>44267.5</v>
      </c>
      <c r="O892" s="10">
        <f t="shared" si="54"/>
        <v>12</v>
      </c>
      <c r="P892" s="12">
        <f t="shared" si="55"/>
        <v>1641.2400000000002</v>
      </c>
    </row>
    <row r="893" spans="1:16" s="10" customFormat="1" x14ac:dyDescent="0.35">
      <c r="A893" s="10" t="s">
        <v>260</v>
      </c>
      <c r="B893" s="24" t="s">
        <v>98</v>
      </c>
      <c r="C893" s="25">
        <v>44267</v>
      </c>
      <c r="D893" s="10" t="s">
        <v>99</v>
      </c>
      <c r="E893" s="10" t="s">
        <v>100</v>
      </c>
      <c r="F893" s="24" t="s">
        <v>101</v>
      </c>
      <c r="G893" s="12">
        <v>40.61</v>
      </c>
      <c r="H893" s="25">
        <v>44249</v>
      </c>
      <c r="I893" s="26">
        <v>44262</v>
      </c>
      <c r="J893" s="10">
        <f t="shared" si="52"/>
        <v>14</v>
      </c>
      <c r="K893" s="11">
        <f t="shared" si="53"/>
        <v>44255.5</v>
      </c>
      <c r="L893" s="25">
        <v>44267.5</v>
      </c>
      <c r="M893" s="25">
        <v>44270.5</v>
      </c>
      <c r="N893" s="25">
        <v>44267.5</v>
      </c>
      <c r="O893" s="10">
        <f t="shared" si="54"/>
        <v>12</v>
      </c>
      <c r="P893" s="12">
        <f t="shared" si="55"/>
        <v>487.32</v>
      </c>
    </row>
    <row r="894" spans="1:16" s="10" customFormat="1" x14ac:dyDescent="0.35">
      <c r="A894" s="10" t="s">
        <v>260</v>
      </c>
      <c r="B894" s="24" t="s">
        <v>98</v>
      </c>
      <c r="C894" s="25">
        <v>44267</v>
      </c>
      <c r="D894" s="10" t="s">
        <v>90</v>
      </c>
      <c r="E894" s="10" t="s">
        <v>91</v>
      </c>
      <c r="F894" s="24" t="s">
        <v>89</v>
      </c>
      <c r="G894" s="12">
        <v>10.87</v>
      </c>
      <c r="H894" s="25">
        <v>44249</v>
      </c>
      <c r="I894" s="26">
        <v>44262</v>
      </c>
      <c r="J894" s="10">
        <f t="shared" si="52"/>
        <v>14</v>
      </c>
      <c r="K894" s="11">
        <f t="shared" si="53"/>
        <v>44255.5</v>
      </c>
      <c r="L894" s="25">
        <v>44267.5</v>
      </c>
      <c r="M894" s="25">
        <v>44270.5</v>
      </c>
      <c r="N894" s="25">
        <v>44267.5</v>
      </c>
      <c r="O894" s="10">
        <f t="shared" si="54"/>
        <v>12</v>
      </c>
      <c r="P894" s="12">
        <f t="shared" si="55"/>
        <v>130.44</v>
      </c>
    </row>
    <row r="895" spans="1:16" s="10" customFormat="1" x14ac:dyDescent="0.35">
      <c r="A895" s="10" t="s">
        <v>260</v>
      </c>
      <c r="B895" s="24" t="s">
        <v>98</v>
      </c>
      <c r="C895" s="25">
        <v>44267</v>
      </c>
      <c r="D895" s="10" t="s">
        <v>92</v>
      </c>
      <c r="E895" s="10" t="s">
        <v>93</v>
      </c>
      <c r="F895" s="24" t="s">
        <v>89</v>
      </c>
      <c r="G895" s="12">
        <v>10.87</v>
      </c>
      <c r="H895" s="25">
        <v>44249</v>
      </c>
      <c r="I895" s="26">
        <v>44262</v>
      </c>
      <c r="J895" s="10">
        <f t="shared" si="52"/>
        <v>14</v>
      </c>
      <c r="K895" s="11">
        <f t="shared" si="53"/>
        <v>44255.5</v>
      </c>
      <c r="L895" s="25">
        <v>44267.5</v>
      </c>
      <c r="M895" s="25">
        <v>44270.5</v>
      </c>
      <c r="N895" s="25">
        <v>44267.5</v>
      </c>
      <c r="O895" s="10">
        <f t="shared" si="54"/>
        <v>12</v>
      </c>
      <c r="P895" s="12">
        <f t="shared" si="55"/>
        <v>130.44</v>
      </c>
    </row>
    <row r="896" spans="1:16" s="10" customFormat="1" x14ac:dyDescent="0.35">
      <c r="A896" s="10" t="s">
        <v>260</v>
      </c>
      <c r="B896" s="24" t="s">
        <v>98</v>
      </c>
      <c r="C896" s="25">
        <v>44267</v>
      </c>
      <c r="D896" s="10" t="s">
        <v>94</v>
      </c>
      <c r="E896" s="10" t="s">
        <v>95</v>
      </c>
      <c r="F896" s="24" t="s">
        <v>89</v>
      </c>
      <c r="G896" s="12">
        <v>46.5</v>
      </c>
      <c r="H896" s="25">
        <v>44249</v>
      </c>
      <c r="I896" s="26">
        <v>44262</v>
      </c>
      <c r="J896" s="10">
        <f t="shared" si="52"/>
        <v>14</v>
      </c>
      <c r="K896" s="11">
        <f t="shared" si="53"/>
        <v>44255.5</v>
      </c>
      <c r="L896" s="25">
        <v>44267.5</v>
      </c>
      <c r="M896" s="25">
        <v>44270.5</v>
      </c>
      <c r="N896" s="25">
        <v>44267.5</v>
      </c>
      <c r="O896" s="10">
        <f t="shared" si="54"/>
        <v>12</v>
      </c>
      <c r="P896" s="12">
        <f t="shared" si="55"/>
        <v>558</v>
      </c>
    </row>
    <row r="897" spans="1:16" s="10" customFormat="1" x14ac:dyDescent="0.35">
      <c r="A897" s="10" t="s">
        <v>260</v>
      </c>
      <c r="B897" s="24" t="s">
        <v>98</v>
      </c>
      <c r="C897" s="25">
        <v>44267</v>
      </c>
      <c r="D897" s="10" t="s">
        <v>96</v>
      </c>
      <c r="E897" s="10" t="s">
        <v>97</v>
      </c>
      <c r="F897" s="24" t="s">
        <v>89</v>
      </c>
      <c r="G897" s="12">
        <v>46.5</v>
      </c>
      <c r="H897" s="25">
        <v>44249</v>
      </c>
      <c r="I897" s="26">
        <v>44262</v>
      </c>
      <c r="J897" s="10">
        <f t="shared" si="52"/>
        <v>14</v>
      </c>
      <c r="K897" s="11">
        <f t="shared" si="53"/>
        <v>44255.5</v>
      </c>
      <c r="L897" s="25">
        <v>44267.5</v>
      </c>
      <c r="M897" s="25">
        <v>44270.5</v>
      </c>
      <c r="N897" s="25">
        <v>44267.5</v>
      </c>
      <c r="O897" s="10">
        <f t="shared" si="54"/>
        <v>12</v>
      </c>
      <c r="P897" s="12">
        <f t="shared" si="55"/>
        <v>558</v>
      </c>
    </row>
    <row r="898" spans="1:16" s="10" customFormat="1" x14ac:dyDescent="0.35">
      <c r="A898" s="10" t="s">
        <v>260</v>
      </c>
      <c r="B898" s="24" t="s">
        <v>98</v>
      </c>
      <c r="C898" s="25">
        <v>44267</v>
      </c>
      <c r="D898" s="10" t="s">
        <v>87</v>
      </c>
      <c r="E898" s="10" t="s">
        <v>88</v>
      </c>
      <c r="F898" s="24" t="s">
        <v>89</v>
      </c>
      <c r="G898" s="12">
        <v>1386817.6400000022</v>
      </c>
      <c r="H898" s="25">
        <v>44249</v>
      </c>
      <c r="I898" s="26">
        <v>44262</v>
      </c>
      <c r="J898" s="10">
        <f t="shared" si="52"/>
        <v>14</v>
      </c>
      <c r="K898" s="11">
        <f t="shared" si="53"/>
        <v>44255.5</v>
      </c>
      <c r="L898" s="25">
        <v>44267.5</v>
      </c>
      <c r="M898" s="25">
        <v>44270.5</v>
      </c>
      <c r="N898" s="25">
        <v>44267.5</v>
      </c>
      <c r="O898" s="10">
        <f t="shared" si="54"/>
        <v>12</v>
      </c>
      <c r="P898" s="12">
        <f t="shared" si="55"/>
        <v>16641811.680000026</v>
      </c>
    </row>
    <row r="899" spans="1:16" s="10" customFormat="1" x14ac:dyDescent="0.35">
      <c r="A899" s="10" t="s">
        <v>260</v>
      </c>
      <c r="B899" s="24" t="s">
        <v>98</v>
      </c>
      <c r="C899" s="25">
        <v>44267</v>
      </c>
      <c r="D899" s="10" t="s">
        <v>90</v>
      </c>
      <c r="E899" s="10" t="s">
        <v>91</v>
      </c>
      <c r="F899" s="24" t="s">
        <v>89</v>
      </c>
      <c r="G899" s="12">
        <v>144370.39999999997</v>
      </c>
      <c r="H899" s="25">
        <v>44249</v>
      </c>
      <c r="I899" s="26">
        <v>44262</v>
      </c>
      <c r="J899" s="10">
        <f t="shared" si="52"/>
        <v>14</v>
      </c>
      <c r="K899" s="11">
        <f t="shared" si="53"/>
        <v>44255.5</v>
      </c>
      <c r="L899" s="25">
        <v>44267.5</v>
      </c>
      <c r="M899" s="25">
        <v>44270.5</v>
      </c>
      <c r="N899" s="25">
        <v>44267.5</v>
      </c>
      <c r="O899" s="10">
        <f t="shared" si="54"/>
        <v>12</v>
      </c>
      <c r="P899" s="12">
        <f t="shared" si="55"/>
        <v>1732444.7999999996</v>
      </c>
    </row>
    <row r="900" spans="1:16" s="10" customFormat="1" x14ac:dyDescent="0.35">
      <c r="A900" s="10" t="s">
        <v>260</v>
      </c>
      <c r="B900" s="24" t="s">
        <v>98</v>
      </c>
      <c r="C900" s="25">
        <v>44267</v>
      </c>
      <c r="D900" s="10" t="s">
        <v>92</v>
      </c>
      <c r="E900" s="10" t="s">
        <v>93</v>
      </c>
      <c r="F900" s="24" t="s">
        <v>89</v>
      </c>
      <c r="G900" s="12">
        <v>144370.39999999997</v>
      </c>
      <c r="H900" s="25">
        <v>44249</v>
      </c>
      <c r="I900" s="26">
        <v>44262</v>
      </c>
      <c r="J900" s="10">
        <f t="shared" si="52"/>
        <v>14</v>
      </c>
      <c r="K900" s="11">
        <f t="shared" si="53"/>
        <v>44255.5</v>
      </c>
      <c r="L900" s="25">
        <v>44267.5</v>
      </c>
      <c r="M900" s="25">
        <v>44270.5</v>
      </c>
      <c r="N900" s="25">
        <v>44267.5</v>
      </c>
      <c r="O900" s="10">
        <f t="shared" si="54"/>
        <v>12</v>
      </c>
      <c r="P900" s="12">
        <f t="shared" si="55"/>
        <v>1732444.7999999996</v>
      </c>
    </row>
    <row r="901" spans="1:16" s="10" customFormat="1" x14ac:dyDescent="0.35">
      <c r="A901" s="10" t="s">
        <v>260</v>
      </c>
      <c r="B901" s="24" t="s">
        <v>98</v>
      </c>
      <c r="C901" s="25">
        <v>44267</v>
      </c>
      <c r="D901" s="10" t="s">
        <v>94</v>
      </c>
      <c r="E901" s="10" t="s">
        <v>95</v>
      </c>
      <c r="F901" s="24" t="s">
        <v>89</v>
      </c>
      <c r="G901" s="12">
        <v>617307.41999999911</v>
      </c>
      <c r="H901" s="25">
        <v>44249</v>
      </c>
      <c r="I901" s="26">
        <v>44262</v>
      </c>
      <c r="J901" s="10">
        <f t="shared" si="52"/>
        <v>14</v>
      </c>
      <c r="K901" s="11">
        <f t="shared" si="53"/>
        <v>44255.5</v>
      </c>
      <c r="L901" s="25">
        <v>44267.5</v>
      </c>
      <c r="M901" s="25">
        <v>44270.5</v>
      </c>
      <c r="N901" s="25">
        <v>44267.5</v>
      </c>
      <c r="O901" s="10">
        <f t="shared" si="54"/>
        <v>12</v>
      </c>
      <c r="P901" s="12">
        <f t="shared" si="55"/>
        <v>7407689.0399999898</v>
      </c>
    </row>
    <row r="902" spans="1:16" s="10" customFormat="1" x14ac:dyDescent="0.35">
      <c r="A902" s="10" t="s">
        <v>260</v>
      </c>
      <c r="B902" s="24" t="s">
        <v>98</v>
      </c>
      <c r="C902" s="25">
        <v>44267</v>
      </c>
      <c r="D902" s="10" t="s">
        <v>96</v>
      </c>
      <c r="E902" s="10" t="s">
        <v>97</v>
      </c>
      <c r="F902" s="24" t="s">
        <v>89</v>
      </c>
      <c r="G902" s="12">
        <v>617307.41999999911</v>
      </c>
      <c r="H902" s="25">
        <v>44249</v>
      </c>
      <c r="I902" s="26">
        <v>44262</v>
      </c>
      <c r="J902" s="10">
        <f t="shared" si="52"/>
        <v>14</v>
      </c>
      <c r="K902" s="11">
        <f t="shared" si="53"/>
        <v>44255.5</v>
      </c>
      <c r="L902" s="25">
        <v>44267.5</v>
      </c>
      <c r="M902" s="25">
        <v>44270.5</v>
      </c>
      <c r="N902" s="25">
        <v>44267.5</v>
      </c>
      <c r="O902" s="10">
        <f t="shared" si="54"/>
        <v>12</v>
      </c>
      <c r="P902" s="12">
        <f t="shared" si="55"/>
        <v>7407689.0399999898</v>
      </c>
    </row>
    <row r="903" spans="1:16" s="10" customFormat="1" x14ac:dyDescent="0.35">
      <c r="A903" s="10" t="s">
        <v>260</v>
      </c>
      <c r="B903" s="24" t="s">
        <v>98</v>
      </c>
      <c r="C903" s="25">
        <v>44267</v>
      </c>
      <c r="D903" s="10" t="s">
        <v>107</v>
      </c>
      <c r="E903" s="10" t="s">
        <v>108</v>
      </c>
      <c r="F903" s="24" t="s">
        <v>142</v>
      </c>
      <c r="G903" s="12">
        <v>42756.409999999982</v>
      </c>
      <c r="H903" s="25">
        <v>44249</v>
      </c>
      <c r="I903" s="26">
        <v>44262</v>
      </c>
      <c r="J903" s="10">
        <f t="shared" si="52"/>
        <v>14</v>
      </c>
      <c r="K903" s="11">
        <f t="shared" si="53"/>
        <v>44255.5</v>
      </c>
      <c r="L903" s="25">
        <v>44267.5</v>
      </c>
      <c r="M903" s="25">
        <v>44270.5</v>
      </c>
      <c r="N903" s="25">
        <v>44267.5</v>
      </c>
      <c r="O903" s="10">
        <f t="shared" si="54"/>
        <v>12</v>
      </c>
      <c r="P903" s="12">
        <f t="shared" si="55"/>
        <v>513076.91999999981</v>
      </c>
    </row>
    <row r="904" spans="1:16" s="10" customFormat="1" x14ac:dyDescent="0.35">
      <c r="A904" s="10" t="s">
        <v>260</v>
      </c>
      <c r="B904" s="24" t="s">
        <v>98</v>
      </c>
      <c r="C904" s="25">
        <v>44267</v>
      </c>
      <c r="D904" s="10" t="s">
        <v>99</v>
      </c>
      <c r="E904" s="10" t="s">
        <v>100</v>
      </c>
      <c r="F904" s="24" t="s">
        <v>142</v>
      </c>
      <c r="G904" s="12">
        <v>9687.57</v>
      </c>
      <c r="H904" s="25">
        <v>44249</v>
      </c>
      <c r="I904" s="26">
        <v>44262</v>
      </c>
      <c r="J904" s="10">
        <f t="shared" si="52"/>
        <v>14</v>
      </c>
      <c r="K904" s="11">
        <f t="shared" si="53"/>
        <v>44255.5</v>
      </c>
      <c r="L904" s="25">
        <v>44267.5</v>
      </c>
      <c r="M904" s="25">
        <v>44270.5</v>
      </c>
      <c r="N904" s="25">
        <v>44267.5</v>
      </c>
      <c r="O904" s="10">
        <f t="shared" si="54"/>
        <v>12</v>
      </c>
      <c r="P904" s="12">
        <f t="shared" si="55"/>
        <v>116250.84</v>
      </c>
    </row>
    <row r="905" spans="1:16" s="10" customFormat="1" x14ac:dyDescent="0.35">
      <c r="A905" s="10" t="s">
        <v>260</v>
      </c>
      <c r="B905" s="24" t="s">
        <v>98</v>
      </c>
      <c r="C905" s="25">
        <v>44267</v>
      </c>
      <c r="D905" s="10" t="s">
        <v>107</v>
      </c>
      <c r="E905" s="10" t="s">
        <v>108</v>
      </c>
      <c r="F905" s="24" t="s">
        <v>101</v>
      </c>
      <c r="G905" s="12">
        <v>3797.73</v>
      </c>
      <c r="H905" s="25">
        <v>44249</v>
      </c>
      <c r="I905" s="26">
        <v>44262</v>
      </c>
      <c r="J905" s="10">
        <f t="shared" si="52"/>
        <v>14</v>
      </c>
      <c r="K905" s="11">
        <f t="shared" si="53"/>
        <v>44255.5</v>
      </c>
      <c r="L905" s="25">
        <v>44267.5</v>
      </c>
      <c r="M905" s="25">
        <v>44270.5</v>
      </c>
      <c r="N905" s="25">
        <v>44267.5</v>
      </c>
      <c r="O905" s="10">
        <f t="shared" si="54"/>
        <v>12</v>
      </c>
      <c r="P905" s="12">
        <f t="shared" si="55"/>
        <v>45572.76</v>
      </c>
    </row>
    <row r="906" spans="1:16" s="10" customFormat="1" x14ac:dyDescent="0.35">
      <c r="A906" s="10" t="s">
        <v>260</v>
      </c>
      <c r="B906" s="24" t="s">
        <v>98</v>
      </c>
      <c r="C906" s="25">
        <v>44267</v>
      </c>
      <c r="D906" s="10" t="s">
        <v>99</v>
      </c>
      <c r="E906" s="10" t="s">
        <v>100</v>
      </c>
      <c r="F906" s="24" t="s">
        <v>101</v>
      </c>
      <c r="G906" s="12">
        <v>55933.760000000031</v>
      </c>
      <c r="H906" s="25">
        <v>44249</v>
      </c>
      <c r="I906" s="26">
        <v>44262</v>
      </c>
      <c r="J906" s="10">
        <f t="shared" si="52"/>
        <v>14</v>
      </c>
      <c r="K906" s="11">
        <f t="shared" si="53"/>
        <v>44255.5</v>
      </c>
      <c r="L906" s="25">
        <v>44267.5</v>
      </c>
      <c r="M906" s="25">
        <v>44270.5</v>
      </c>
      <c r="N906" s="25">
        <v>44267.5</v>
      </c>
      <c r="O906" s="10">
        <f t="shared" si="54"/>
        <v>12</v>
      </c>
      <c r="P906" s="12">
        <f t="shared" si="55"/>
        <v>671205.12000000034</v>
      </c>
    </row>
    <row r="907" spans="1:16" s="10" customFormat="1" x14ac:dyDescent="0.35">
      <c r="A907" s="10" t="s">
        <v>260</v>
      </c>
      <c r="B907" s="24" t="s">
        <v>98</v>
      </c>
      <c r="C907" s="25">
        <v>44267</v>
      </c>
      <c r="D907" s="10" t="s">
        <v>99</v>
      </c>
      <c r="E907" s="10" t="s">
        <v>100</v>
      </c>
      <c r="F907" s="24" t="s">
        <v>102</v>
      </c>
      <c r="G907" s="12">
        <v>51322.589999999989</v>
      </c>
      <c r="H907" s="25">
        <v>44249</v>
      </c>
      <c r="I907" s="26">
        <v>44262</v>
      </c>
      <c r="J907" s="10">
        <f t="shared" ref="J907:J970" si="56">I907-H907+1</f>
        <v>14</v>
      </c>
      <c r="K907" s="11">
        <f t="shared" ref="K907:K970" si="57">(H907+I907)/2</f>
        <v>44255.5</v>
      </c>
      <c r="L907" s="25">
        <v>44267.5</v>
      </c>
      <c r="M907" s="25">
        <v>44270.5</v>
      </c>
      <c r="N907" s="25">
        <v>44267.5</v>
      </c>
      <c r="O907" s="10">
        <f t="shared" ref="O907:O970" si="58">N907-K907</f>
        <v>12</v>
      </c>
      <c r="P907" s="12">
        <f t="shared" ref="P907:P970" si="59">O907*G907</f>
        <v>615871.07999999984</v>
      </c>
    </row>
    <row r="908" spans="1:16" s="10" customFormat="1" x14ac:dyDescent="0.35">
      <c r="A908" s="10" t="s">
        <v>260</v>
      </c>
      <c r="B908" s="24" t="s">
        <v>98</v>
      </c>
      <c r="C908" s="25">
        <v>44267</v>
      </c>
      <c r="D908" s="10" t="s">
        <v>99</v>
      </c>
      <c r="E908" s="10" t="s">
        <v>100</v>
      </c>
      <c r="F908" s="24" t="s">
        <v>103</v>
      </c>
      <c r="G908" s="12">
        <v>848.6</v>
      </c>
      <c r="H908" s="25">
        <v>44249</v>
      </c>
      <c r="I908" s="26">
        <v>44262</v>
      </c>
      <c r="J908" s="10">
        <f t="shared" si="56"/>
        <v>14</v>
      </c>
      <c r="K908" s="11">
        <f t="shared" si="57"/>
        <v>44255.5</v>
      </c>
      <c r="L908" s="25">
        <v>44267.5</v>
      </c>
      <c r="M908" s="25">
        <v>44271.5</v>
      </c>
      <c r="N908" s="25">
        <v>44270.5</v>
      </c>
      <c r="O908" s="10">
        <f t="shared" si="58"/>
        <v>15</v>
      </c>
      <c r="P908" s="12">
        <f t="shared" si="59"/>
        <v>12729</v>
      </c>
    </row>
    <row r="909" spans="1:16" s="10" customFormat="1" x14ac:dyDescent="0.35">
      <c r="A909" s="10" t="s">
        <v>260</v>
      </c>
      <c r="B909" s="24" t="s">
        <v>98</v>
      </c>
      <c r="C909" s="25">
        <v>44267</v>
      </c>
      <c r="D909" s="10" t="s">
        <v>104</v>
      </c>
      <c r="E909" s="10" t="s">
        <v>105</v>
      </c>
      <c r="F909" s="24" t="s">
        <v>106</v>
      </c>
      <c r="G909" s="12">
        <v>206.16000000000003</v>
      </c>
      <c r="H909" s="25">
        <v>44249</v>
      </c>
      <c r="I909" s="26">
        <v>44262</v>
      </c>
      <c r="J909" s="10">
        <f t="shared" si="56"/>
        <v>14</v>
      </c>
      <c r="K909" s="11">
        <f t="shared" si="57"/>
        <v>44255.5</v>
      </c>
      <c r="L909" s="25">
        <v>44267.5</v>
      </c>
      <c r="M909" s="25">
        <v>44271.5</v>
      </c>
      <c r="N909" s="25">
        <v>44270.5</v>
      </c>
      <c r="O909" s="10">
        <f t="shared" si="58"/>
        <v>15</v>
      </c>
      <c r="P909" s="12">
        <f t="shared" si="59"/>
        <v>3092.4000000000005</v>
      </c>
    </row>
    <row r="910" spans="1:16" s="10" customFormat="1" x14ac:dyDescent="0.35">
      <c r="A910" s="10" t="s">
        <v>260</v>
      </c>
      <c r="B910" s="24" t="s">
        <v>98</v>
      </c>
      <c r="C910" s="25">
        <v>44267</v>
      </c>
      <c r="D910" s="10" t="s">
        <v>99</v>
      </c>
      <c r="E910" s="10" t="s">
        <v>100</v>
      </c>
      <c r="F910" s="24" t="s">
        <v>109</v>
      </c>
      <c r="G910" s="12">
        <v>312</v>
      </c>
      <c r="H910" s="25">
        <v>44249</v>
      </c>
      <c r="I910" s="26">
        <v>44262</v>
      </c>
      <c r="J910" s="10">
        <f t="shared" si="56"/>
        <v>14</v>
      </c>
      <c r="K910" s="11">
        <f t="shared" si="57"/>
        <v>44255.5</v>
      </c>
      <c r="L910" s="25">
        <v>44267.5</v>
      </c>
      <c r="M910" s="25">
        <v>44272.5</v>
      </c>
      <c r="N910" s="25">
        <v>44271.5</v>
      </c>
      <c r="O910" s="10">
        <f t="shared" si="58"/>
        <v>16</v>
      </c>
      <c r="P910" s="12">
        <f t="shared" si="59"/>
        <v>4992</v>
      </c>
    </row>
    <row r="911" spans="1:16" s="10" customFormat="1" x14ac:dyDescent="0.35">
      <c r="A911" s="10" t="s">
        <v>260</v>
      </c>
      <c r="B911" s="24" t="s">
        <v>98</v>
      </c>
      <c r="C911" s="25">
        <v>44267</v>
      </c>
      <c r="D911" s="10" t="s">
        <v>107</v>
      </c>
      <c r="E911" s="10" t="s">
        <v>108</v>
      </c>
      <c r="F911" s="24" t="s">
        <v>126</v>
      </c>
      <c r="G911" s="12">
        <v>417.54</v>
      </c>
      <c r="H911" s="25">
        <v>44249</v>
      </c>
      <c r="I911" s="26">
        <v>44262</v>
      </c>
      <c r="J911" s="10">
        <f t="shared" si="56"/>
        <v>14</v>
      </c>
      <c r="K911" s="11">
        <f t="shared" si="57"/>
        <v>44255.5</v>
      </c>
      <c r="L911" s="25">
        <v>44267.5</v>
      </c>
      <c r="M911" s="25">
        <v>44272.5</v>
      </c>
      <c r="N911" s="25">
        <v>44271.5</v>
      </c>
      <c r="O911" s="10">
        <f t="shared" si="58"/>
        <v>16</v>
      </c>
      <c r="P911" s="12">
        <f t="shared" si="59"/>
        <v>6680.64</v>
      </c>
    </row>
    <row r="912" spans="1:16" s="10" customFormat="1" x14ac:dyDescent="0.35">
      <c r="A912" s="10" t="s">
        <v>260</v>
      </c>
      <c r="B912" s="24" t="s">
        <v>98</v>
      </c>
      <c r="C912" s="25">
        <v>44267</v>
      </c>
      <c r="D912" s="10" t="s">
        <v>107</v>
      </c>
      <c r="E912" s="10" t="s">
        <v>108</v>
      </c>
      <c r="F912" s="24" t="s">
        <v>109</v>
      </c>
      <c r="G912" s="12">
        <v>548</v>
      </c>
      <c r="H912" s="25">
        <v>44249</v>
      </c>
      <c r="I912" s="26">
        <v>44262</v>
      </c>
      <c r="J912" s="10">
        <f t="shared" si="56"/>
        <v>14</v>
      </c>
      <c r="K912" s="11">
        <f t="shared" si="57"/>
        <v>44255.5</v>
      </c>
      <c r="L912" s="25">
        <v>44267.5</v>
      </c>
      <c r="M912" s="25">
        <v>44272.5</v>
      </c>
      <c r="N912" s="25">
        <v>44271.5</v>
      </c>
      <c r="O912" s="10">
        <f t="shared" si="58"/>
        <v>16</v>
      </c>
      <c r="P912" s="12">
        <f t="shared" si="59"/>
        <v>8768</v>
      </c>
    </row>
    <row r="913" spans="1:16" s="10" customFormat="1" x14ac:dyDescent="0.35">
      <c r="A913" s="10" t="s">
        <v>260</v>
      </c>
      <c r="B913" s="24" t="s">
        <v>98</v>
      </c>
      <c r="C913" s="25">
        <v>44267</v>
      </c>
      <c r="D913" s="10" t="s">
        <v>99</v>
      </c>
      <c r="E913" s="10" t="s">
        <v>100</v>
      </c>
      <c r="F913" s="24" t="s">
        <v>109</v>
      </c>
      <c r="G913" s="12">
        <v>179949</v>
      </c>
      <c r="H913" s="25">
        <v>44249</v>
      </c>
      <c r="I913" s="26">
        <v>44262</v>
      </c>
      <c r="J913" s="10">
        <f t="shared" si="56"/>
        <v>14</v>
      </c>
      <c r="K913" s="11">
        <f t="shared" si="57"/>
        <v>44255.5</v>
      </c>
      <c r="L913" s="25">
        <v>44267.5</v>
      </c>
      <c r="M913" s="25">
        <v>44272.5</v>
      </c>
      <c r="N913" s="25">
        <v>44271.5</v>
      </c>
      <c r="O913" s="10">
        <f t="shared" si="58"/>
        <v>16</v>
      </c>
      <c r="P913" s="12">
        <f t="shared" si="59"/>
        <v>2879184</v>
      </c>
    </row>
    <row r="914" spans="1:16" s="10" customFormat="1" x14ac:dyDescent="0.35">
      <c r="A914" s="10" t="s">
        <v>260</v>
      </c>
      <c r="B914" s="24" t="s">
        <v>98</v>
      </c>
      <c r="C914" s="25">
        <v>44267</v>
      </c>
      <c r="D914" s="10" t="s">
        <v>107</v>
      </c>
      <c r="E914" s="10" t="s">
        <v>108</v>
      </c>
      <c r="F914" s="24" t="s">
        <v>138</v>
      </c>
      <c r="G914" s="12">
        <v>471.87</v>
      </c>
      <c r="H914" s="25">
        <v>44249</v>
      </c>
      <c r="I914" s="26">
        <v>44262</v>
      </c>
      <c r="J914" s="10">
        <f t="shared" si="56"/>
        <v>14</v>
      </c>
      <c r="K914" s="11">
        <f t="shared" si="57"/>
        <v>44255.5</v>
      </c>
      <c r="L914" s="25">
        <v>44267.5</v>
      </c>
      <c r="M914" s="25">
        <v>44272.5</v>
      </c>
      <c r="N914" s="25">
        <v>44271.5</v>
      </c>
      <c r="O914" s="10">
        <f t="shared" si="58"/>
        <v>16</v>
      </c>
      <c r="P914" s="12">
        <f t="shared" si="59"/>
        <v>7549.92</v>
      </c>
    </row>
    <row r="915" spans="1:16" s="10" customFormat="1" x14ac:dyDescent="0.35">
      <c r="A915" s="10" t="s">
        <v>260</v>
      </c>
      <c r="B915" s="24" t="s">
        <v>98</v>
      </c>
      <c r="C915" s="25">
        <v>44267</v>
      </c>
      <c r="D915" s="10" t="s">
        <v>110</v>
      </c>
      <c r="E915" s="10" t="s">
        <v>111</v>
      </c>
      <c r="F915" s="24" t="s">
        <v>112</v>
      </c>
      <c r="G915" s="12">
        <v>2.6</v>
      </c>
      <c r="H915" s="25">
        <v>44249</v>
      </c>
      <c r="I915" s="26">
        <v>44262</v>
      </c>
      <c r="J915" s="10">
        <f t="shared" si="56"/>
        <v>14</v>
      </c>
      <c r="K915" s="11">
        <f t="shared" si="57"/>
        <v>44255.5</v>
      </c>
      <c r="L915" s="25">
        <v>44267.5</v>
      </c>
      <c r="M915" s="25">
        <v>44273.5</v>
      </c>
      <c r="N915" s="25">
        <v>44272.5</v>
      </c>
      <c r="O915" s="10">
        <f t="shared" si="58"/>
        <v>17</v>
      </c>
      <c r="P915" s="12">
        <f t="shared" si="59"/>
        <v>44.2</v>
      </c>
    </row>
    <row r="916" spans="1:16" s="10" customFormat="1" x14ac:dyDescent="0.35">
      <c r="A916" s="10" t="s">
        <v>260</v>
      </c>
      <c r="B916" s="24" t="s">
        <v>98</v>
      </c>
      <c r="C916" s="25">
        <v>44267</v>
      </c>
      <c r="D916" s="10" t="s">
        <v>114</v>
      </c>
      <c r="E916" s="10" t="s">
        <v>115</v>
      </c>
      <c r="F916" s="24" t="s">
        <v>130</v>
      </c>
      <c r="G916" s="12">
        <v>0.57999999999999996</v>
      </c>
      <c r="H916" s="25">
        <v>44249</v>
      </c>
      <c r="I916" s="26">
        <v>44262</v>
      </c>
      <c r="J916" s="10">
        <f t="shared" si="56"/>
        <v>14</v>
      </c>
      <c r="K916" s="11">
        <f t="shared" si="57"/>
        <v>44255.5</v>
      </c>
      <c r="L916" s="25">
        <v>44267.5</v>
      </c>
      <c r="M916" s="25">
        <v>44273.5</v>
      </c>
      <c r="N916" s="25">
        <v>44272.5</v>
      </c>
      <c r="O916" s="10">
        <f t="shared" si="58"/>
        <v>17</v>
      </c>
      <c r="P916" s="12">
        <f t="shared" si="59"/>
        <v>9.86</v>
      </c>
    </row>
    <row r="917" spans="1:16" s="10" customFormat="1" x14ac:dyDescent="0.35">
      <c r="A917" s="10" t="s">
        <v>260</v>
      </c>
      <c r="B917" s="24" t="s">
        <v>98</v>
      </c>
      <c r="C917" s="25">
        <v>44267</v>
      </c>
      <c r="D917" s="10" t="s">
        <v>110</v>
      </c>
      <c r="E917" s="10" t="s">
        <v>111</v>
      </c>
      <c r="F917" s="24" t="s">
        <v>112</v>
      </c>
      <c r="G917" s="12">
        <v>32.630000000000003</v>
      </c>
      <c r="H917" s="25">
        <v>44249</v>
      </c>
      <c r="I917" s="26">
        <v>44262</v>
      </c>
      <c r="J917" s="10">
        <f t="shared" si="56"/>
        <v>14</v>
      </c>
      <c r="K917" s="11">
        <f t="shared" si="57"/>
        <v>44255.5</v>
      </c>
      <c r="L917" s="25">
        <v>44267.5</v>
      </c>
      <c r="M917" s="25">
        <v>44273.5</v>
      </c>
      <c r="N917" s="25">
        <v>44272.5</v>
      </c>
      <c r="O917" s="10">
        <f t="shared" si="58"/>
        <v>17</v>
      </c>
      <c r="P917" s="12">
        <f t="shared" si="59"/>
        <v>554.71</v>
      </c>
    </row>
    <row r="918" spans="1:16" s="10" customFormat="1" x14ac:dyDescent="0.35">
      <c r="A918" s="10" t="s">
        <v>260</v>
      </c>
      <c r="B918" s="24" t="s">
        <v>98</v>
      </c>
      <c r="C918" s="25">
        <v>44267</v>
      </c>
      <c r="D918" s="10" t="s">
        <v>110</v>
      </c>
      <c r="E918" s="10" t="s">
        <v>111</v>
      </c>
      <c r="F918" s="24" t="s">
        <v>112</v>
      </c>
      <c r="G918" s="12">
        <v>13.13</v>
      </c>
      <c r="H918" s="25">
        <v>44249</v>
      </c>
      <c r="I918" s="26">
        <v>44262</v>
      </c>
      <c r="J918" s="10">
        <f t="shared" si="56"/>
        <v>14</v>
      </c>
      <c r="K918" s="11">
        <f t="shared" si="57"/>
        <v>44255.5</v>
      </c>
      <c r="L918" s="25">
        <v>44267.5</v>
      </c>
      <c r="M918" s="25">
        <v>44273.5</v>
      </c>
      <c r="N918" s="25">
        <v>44272.5</v>
      </c>
      <c r="O918" s="10">
        <f t="shared" si="58"/>
        <v>17</v>
      </c>
      <c r="P918" s="12">
        <f t="shared" si="59"/>
        <v>223.21</v>
      </c>
    </row>
    <row r="919" spans="1:16" s="10" customFormat="1" x14ac:dyDescent="0.35">
      <c r="A919" s="10" t="s">
        <v>260</v>
      </c>
      <c r="B919" s="24" t="s">
        <v>98</v>
      </c>
      <c r="C919" s="25">
        <v>44267</v>
      </c>
      <c r="D919" s="10" t="s">
        <v>110</v>
      </c>
      <c r="E919" s="10" t="s">
        <v>111</v>
      </c>
      <c r="F919" s="24" t="s">
        <v>113</v>
      </c>
      <c r="G919" s="12">
        <v>10.110000000000001</v>
      </c>
      <c r="H919" s="25">
        <v>44249</v>
      </c>
      <c r="I919" s="26">
        <v>44262</v>
      </c>
      <c r="J919" s="10">
        <f t="shared" si="56"/>
        <v>14</v>
      </c>
      <c r="K919" s="11">
        <f t="shared" si="57"/>
        <v>44255.5</v>
      </c>
      <c r="L919" s="25">
        <v>44267.5</v>
      </c>
      <c r="M919" s="25">
        <v>44273.5</v>
      </c>
      <c r="N919" s="25">
        <v>44272.5</v>
      </c>
      <c r="O919" s="10">
        <f t="shared" si="58"/>
        <v>17</v>
      </c>
      <c r="P919" s="12">
        <f t="shared" si="59"/>
        <v>171.87000000000003</v>
      </c>
    </row>
    <row r="920" spans="1:16" s="10" customFormat="1" x14ac:dyDescent="0.35">
      <c r="A920" s="10" t="s">
        <v>260</v>
      </c>
      <c r="B920" s="24" t="s">
        <v>98</v>
      </c>
      <c r="C920" s="25">
        <v>44267</v>
      </c>
      <c r="D920" s="10" t="s">
        <v>114</v>
      </c>
      <c r="E920" s="10" t="s">
        <v>115</v>
      </c>
      <c r="F920" s="24" t="s">
        <v>112</v>
      </c>
      <c r="G920" s="12">
        <v>1441.1599999999999</v>
      </c>
      <c r="H920" s="25">
        <v>44249</v>
      </c>
      <c r="I920" s="26">
        <v>44262</v>
      </c>
      <c r="J920" s="10">
        <f t="shared" si="56"/>
        <v>14</v>
      </c>
      <c r="K920" s="11">
        <f t="shared" si="57"/>
        <v>44255.5</v>
      </c>
      <c r="L920" s="25">
        <v>44267.5</v>
      </c>
      <c r="M920" s="25">
        <v>44273.5</v>
      </c>
      <c r="N920" s="25">
        <v>44272.5</v>
      </c>
      <c r="O920" s="10">
        <f t="shared" si="58"/>
        <v>17</v>
      </c>
      <c r="P920" s="12">
        <f t="shared" si="59"/>
        <v>24499.719999999998</v>
      </c>
    </row>
    <row r="921" spans="1:16" s="10" customFormat="1" x14ac:dyDescent="0.35">
      <c r="A921" s="10" t="s">
        <v>260</v>
      </c>
      <c r="B921" s="24" t="s">
        <v>98</v>
      </c>
      <c r="C921" s="25">
        <v>44267</v>
      </c>
      <c r="D921" s="10" t="s">
        <v>110</v>
      </c>
      <c r="E921" s="10" t="s">
        <v>111</v>
      </c>
      <c r="F921" s="24" t="s">
        <v>112</v>
      </c>
      <c r="G921" s="12">
        <v>25829.080000000031</v>
      </c>
      <c r="H921" s="25">
        <v>44249</v>
      </c>
      <c r="I921" s="26">
        <v>44262</v>
      </c>
      <c r="J921" s="10">
        <f t="shared" si="56"/>
        <v>14</v>
      </c>
      <c r="K921" s="11">
        <f t="shared" si="57"/>
        <v>44255.5</v>
      </c>
      <c r="L921" s="25">
        <v>44267.5</v>
      </c>
      <c r="M921" s="25">
        <v>44273.5</v>
      </c>
      <c r="N921" s="25">
        <v>44272.5</v>
      </c>
      <c r="O921" s="10">
        <f t="shared" si="58"/>
        <v>17</v>
      </c>
      <c r="P921" s="12">
        <f t="shared" si="59"/>
        <v>439094.36000000051</v>
      </c>
    </row>
    <row r="922" spans="1:16" s="10" customFormat="1" x14ac:dyDescent="0.35">
      <c r="A922" s="10" t="s">
        <v>260</v>
      </c>
      <c r="B922" s="24" t="s">
        <v>98</v>
      </c>
      <c r="C922" s="25">
        <v>44267</v>
      </c>
      <c r="D922" s="10" t="s">
        <v>110</v>
      </c>
      <c r="E922" s="10" t="s">
        <v>111</v>
      </c>
      <c r="F922" s="24" t="s">
        <v>116</v>
      </c>
      <c r="G922" s="12">
        <v>225.68</v>
      </c>
      <c r="H922" s="25">
        <v>44249</v>
      </c>
      <c r="I922" s="26">
        <v>44262</v>
      </c>
      <c r="J922" s="10">
        <f t="shared" si="56"/>
        <v>14</v>
      </c>
      <c r="K922" s="11">
        <f t="shared" si="57"/>
        <v>44255.5</v>
      </c>
      <c r="L922" s="25">
        <v>44267.5</v>
      </c>
      <c r="M922" s="25">
        <v>44273.5</v>
      </c>
      <c r="N922" s="25">
        <v>44272.5</v>
      </c>
      <c r="O922" s="10">
        <f t="shared" si="58"/>
        <v>17</v>
      </c>
      <c r="P922" s="12">
        <f t="shared" si="59"/>
        <v>3836.56</v>
      </c>
    </row>
    <row r="923" spans="1:16" s="10" customFormat="1" x14ac:dyDescent="0.35">
      <c r="A923" s="10" t="s">
        <v>260</v>
      </c>
      <c r="B923" s="24" t="s">
        <v>98</v>
      </c>
      <c r="C923" s="25">
        <v>44267</v>
      </c>
      <c r="D923" s="10" t="s">
        <v>110</v>
      </c>
      <c r="E923" s="10" t="s">
        <v>111</v>
      </c>
      <c r="F923" s="24" t="s">
        <v>118</v>
      </c>
      <c r="G923" s="12">
        <v>37.209999999999994</v>
      </c>
      <c r="H923" s="25">
        <v>44249</v>
      </c>
      <c r="I923" s="26">
        <v>44262</v>
      </c>
      <c r="J923" s="10">
        <f t="shared" si="56"/>
        <v>14</v>
      </c>
      <c r="K923" s="11">
        <f t="shared" si="57"/>
        <v>44255.5</v>
      </c>
      <c r="L923" s="25">
        <v>44267.5</v>
      </c>
      <c r="M923" s="25">
        <v>44273.5</v>
      </c>
      <c r="N923" s="25">
        <v>44272.5</v>
      </c>
      <c r="O923" s="10">
        <f t="shared" si="58"/>
        <v>17</v>
      </c>
      <c r="P923" s="12">
        <f t="shared" si="59"/>
        <v>632.56999999999994</v>
      </c>
    </row>
    <row r="924" spans="1:16" s="10" customFormat="1" x14ac:dyDescent="0.35">
      <c r="A924" s="10" t="s">
        <v>260</v>
      </c>
      <c r="B924" s="24" t="s">
        <v>98</v>
      </c>
      <c r="C924" s="25">
        <v>44267</v>
      </c>
      <c r="D924" s="10" t="s">
        <v>114</v>
      </c>
      <c r="E924" s="10" t="s">
        <v>115</v>
      </c>
      <c r="F924" s="24" t="s">
        <v>119</v>
      </c>
      <c r="G924" s="12">
        <v>55.85</v>
      </c>
      <c r="H924" s="25">
        <v>44249</v>
      </c>
      <c r="I924" s="26">
        <v>44262</v>
      </c>
      <c r="J924" s="10">
        <f t="shared" si="56"/>
        <v>14</v>
      </c>
      <c r="K924" s="11">
        <f t="shared" si="57"/>
        <v>44255.5</v>
      </c>
      <c r="L924" s="25">
        <v>44267.5</v>
      </c>
      <c r="M924" s="25">
        <v>44273.5</v>
      </c>
      <c r="N924" s="25">
        <v>44272.5</v>
      </c>
      <c r="O924" s="10">
        <f t="shared" si="58"/>
        <v>17</v>
      </c>
      <c r="P924" s="12">
        <f t="shared" si="59"/>
        <v>949.45</v>
      </c>
    </row>
    <row r="925" spans="1:16" s="10" customFormat="1" x14ac:dyDescent="0.35">
      <c r="A925" s="10" t="s">
        <v>260</v>
      </c>
      <c r="B925" s="24" t="s">
        <v>98</v>
      </c>
      <c r="C925" s="25">
        <v>44267</v>
      </c>
      <c r="D925" s="10" t="s">
        <v>110</v>
      </c>
      <c r="E925" s="10" t="s">
        <v>111</v>
      </c>
      <c r="F925" s="24" t="s">
        <v>119</v>
      </c>
      <c r="G925" s="12">
        <v>344.20000000000005</v>
      </c>
      <c r="H925" s="25">
        <v>44249</v>
      </c>
      <c r="I925" s="26">
        <v>44262</v>
      </c>
      <c r="J925" s="10">
        <f t="shared" si="56"/>
        <v>14</v>
      </c>
      <c r="K925" s="11">
        <f t="shared" si="57"/>
        <v>44255.5</v>
      </c>
      <c r="L925" s="25">
        <v>44267.5</v>
      </c>
      <c r="M925" s="25">
        <v>44273.5</v>
      </c>
      <c r="N925" s="25">
        <v>44272.5</v>
      </c>
      <c r="O925" s="10">
        <f t="shared" si="58"/>
        <v>17</v>
      </c>
      <c r="P925" s="12">
        <f t="shared" si="59"/>
        <v>5851.4000000000005</v>
      </c>
    </row>
    <row r="926" spans="1:16" s="10" customFormat="1" x14ac:dyDescent="0.35">
      <c r="A926" s="10" t="s">
        <v>260</v>
      </c>
      <c r="B926" s="24" t="s">
        <v>98</v>
      </c>
      <c r="C926" s="25">
        <v>44267</v>
      </c>
      <c r="D926" s="10" t="s">
        <v>114</v>
      </c>
      <c r="E926" s="10" t="s">
        <v>115</v>
      </c>
      <c r="F926" s="24" t="s">
        <v>120</v>
      </c>
      <c r="G926" s="12">
        <v>396.05</v>
      </c>
      <c r="H926" s="25">
        <v>44249</v>
      </c>
      <c r="I926" s="26">
        <v>44262</v>
      </c>
      <c r="J926" s="10">
        <f t="shared" si="56"/>
        <v>14</v>
      </c>
      <c r="K926" s="11">
        <f t="shared" si="57"/>
        <v>44255.5</v>
      </c>
      <c r="L926" s="25">
        <v>44267.5</v>
      </c>
      <c r="M926" s="25">
        <v>44273.5</v>
      </c>
      <c r="N926" s="25">
        <v>44272.5</v>
      </c>
      <c r="O926" s="10">
        <f t="shared" si="58"/>
        <v>17</v>
      </c>
      <c r="P926" s="12">
        <f t="shared" si="59"/>
        <v>6732.85</v>
      </c>
    </row>
    <row r="927" spans="1:16" s="10" customFormat="1" x14ac:dyDescent="0.35">
      <c r="A927" s="10" t="s">
        <v>260</v>
      </c>
      <c r="B927" s="24" t="s">
        <v>98</v>
      </c>
      <c r="C927" s="25">
        <v>44267</v>
      </c>
      <c r="D927" s="10" t="s">
        <v>110</v>
      </c>
      <c r="E927" s="10" t="s">
        <v>111</v>
      </c>
      <c r="F927" s="24" t="s">
        <v>120</v>
      </c>
      <c r="G927" s="12">
        <v>23.61</v>
      </c>
      <c r="H927" s="25">
        <v>44249</v>
      </c>
      <c r="I927" s="26">
        <v>44262</v>
      </c>
      <c r="J927" s="10">
        <f t="shared" si="56"/>
        <v>14</v>
      </c>
      <c r="K927" s="11">
        <f t="shared" si="57"/>
        <v>44255.5</v>
      </c>
      <c r="L927" s="25">
        <v>44267.5</v>
      </c>
      <c r="M927" s="25">
        <v>44273.5</v>
      </c>
      <c r="N927" s="25">
        <v>44272.5</v>
      </c>
      <c r="O927" s="10">
        <f t="shared" si="58"/>
        <v>17</v>
      </c>
      <c r="P927" s="12">
        <f t="shared" si="59"/>
        <v>401.37</v>
      </c>
    </row>
    <row r="928" spans="1:16" s="10" customFormat="1" x14ac:dyDescent="0.35">
      <c r="A928" s="10" t="s">
        <v>260</v>
      </c>
      <c r="B928" s="24" t="s">
        <v>98</v>
      </c>
      <c r="C928" s="25">
        <v>44267</v>
      </c>
      <c r="D928" s="10" t="s">
        <v>110</v>
      </c>
      <c r="E928" s="10" t="s">
        <v>111</v>
      </c>
      <c r="F928" s="24" t="s">
        <v>121</v>
      </c>
      <c r="G928" s="12">
        <v>1.95</v>
      </c>
      <c r="H928" s="25">
        <v>44249</v>
      </c>
      <c r="I928" s="26">
        <v>44262</v>
      </c>
      <c r="J928" s="10">
        <f t="shared" si="56"/>
        <v>14</v>
      </c>
      <c r="K928" s="11">
        <f t="shared" si="57"/>
        <v>44255.5</v>
      </c>
      <c r="L928" s="25">
        <v>44267.5</v>
      </c>
      <c r="M928" s="25">
        <v>44273.5</v>
      </c>
      <c r="N928" s="25">
        <v>44272.5</v>
      </c>
      <c r="O928" s="10">
        <f t="shared" si="58"/>
        <v>17</v>
      </c>
      <c r="P928" s="12">
        <f t="shared" si="59"/>
        <v>33.15</v>
      </c>
    </row>
    <row r="929" spans="1:16" s="10" customFormat="1" x14ac:dyDescent="0.35">
      <c r="A929" s="10" t="s">
        <v>260</v>
      </c>
      <c r="B929" s="24" t="s">
        <v>98</v>
      </c>
      <c r="C929" s="25">
        <v>44267</v>
      </c>
      <c r="D929" s="10" t="s">
        <v>110</v>
      </c>
      <c r="E929" s="10" t="s">
        <v>111</v>
      </c>
      <c r="F929" s="24" t="s">
        <v>245</v>
      </c>
      <c r="G929" s="12">
        <v>13.46</v>
      </c>
      <c r="H929" s="25">
        <v>44249</v>
      </c>
      <c r="I929" s="26">
        <v>44262</v>
      </c>
      <c r="J929" s="10">
        <f t="shared" si="56"/>
        <v>14</v>
      </c>
      <c r="K929" s="11">
        <f t="shared" si="57"/>
        <v>44255.5</v>
      </c>
      <c r="L929" s="25">
        <v>44267.5</v>
      </c>
      <c r="M929" s="25">
        <v>44273.5</v>
      </c>
      <c r="N929" s="25">
        <v>44272.5</v>
      </c>
      <c r="O929" s="10">
        <f t="shared" si="58"/>
        <v>17</v>
      </c>
      <c r="P929" s="12">
        <f t="shared" si="59"/>
        <v>228.82000000000002</v>
      </c>
    </row>
    <row r="930" spans="1:16" s="10" customFormat="1" x14ac:dyDescent="0.35">
      <c r="A930" s="10" t="s">
        <v>260</v>
      </c>
      <c r="B930" s="24" t="s">
        <v>98</v>
      </c>
      <c r="C930" s="25">
        <v>44267</v>
      </c>
      <c r="D930" s="10" t="s">
        <v>114</v>
      </c>
      <c r="E930" s="10" t="s">
        <v>115</v>
      </c>
      <c r="F930" s="24" t="s">
        <v>122</v>
      </c>
      <c r="G930" s="12">
        <v>218.38</v>
      </c>
      <c r="H930" s="25">
        <v>44249</v>
      </c>
      <c r="I930" s="26">
        <v>44262</v>
      </c>
      <c r="J930" s="10">
        <f t="shared" si="56"/>
        <v>14</v>
      </c>
      <c r="K930" s="11">
        <f t="shared" si="57"/>
        <v>44255.5</v>
      </c>
      <c r="L930" s="25">
        <v>44267.5</v>
      </c>
      <c r="M930" s="25">
        <v>44273.5</v>
      </c>
      <c r="N930" s="25">
        <v>44272.5</v>
      </c>
      <c r="O930" s="10">
        <f t="shared" si="58"/>
        <v>17</v>
      </c>
      <c r="P930" s="12">
        <f t="shared" si="59"/>
        <v>3712.46</v>
      </c>
    </row>
    <row r="931" spans="1:16" s="10" customFormat="1" x14ac:dyDescent="0.35">
      <c r="A931" s="10" t="s">
        <v>260</v>
      </c>
      <c r="B931" s="24" t="s">
        <v>98</v>
      </c>
      <c r="C931" s="25">
        <v>44267</v>
      </c>
      <c r="D931" s="10" t="s">
        <v>114</v>
      </c>
      <c r="E931" s="10" t="s">
        <v>115</v>
      </c>
      <c r="F931" s="24" t="s">
        <v>123</v>
      </c>
      <c r="G931" s="12">
        <v>144.63000000000002</v>
      </c>
      <c r="H931" s="25">
        <v>44249</v>
      </c>
      <c r="I931" s="26">
        <v>44262</v>
      </c>
      <c r="J931" s="10">
        <f t="shared" si="56"/>
        <v>14</v>
      </c>
      <c r="K931" s="11">
        <f t="shared" si="57"/>
        <v>44255.5</v>
      </c>
      <c r="L931" s="25">
        <v>44267.5</v>
      </c>
      <c r="M931" s="25">
        <v>44273.5</v>
      </c>
      <c r="N931" s="25">
        <v>44272.5</v>
      </c>
      <c r="O931" s="10">
        <f t="shared" si="58"/>
        <v>17</v>
      </c>
      <c r="P931" s="12">
        <f t="shared" si="59"/>
        <v>2458.7100000000005</v>
      </c>
    </row>
    <row r="932" spans="1:16" s="10" customFormat="1" x14ac:dyDescent="0.35">
      <c r="A932" s="10" t="s">
        <v>260</v>
      </c>
      <c r="B932" s="24" t="s">
        <v>98</v>
      </c>
      <c r="C932" s="25">
        <v>44267</v>
      </c>
      <c r="D932" s="10" t="s">
        <v>110</v>
      </c>
      <c r="E932" s="10" t="s">
        <v>111</v>
      </c>
      <c r="F932" s="24" t="s">
        <v>123</v>
      </c>
      <c r="G932" s="12">
        <v>64.960000000000008</v>
      </c>
      <c r="H932" s="25">
        <v>44249</v>
      </c>
      <c r="I932" s="26">
        <v>44262</v>
      </c>
      <c r="J932" s="10">
        <f t="shared" si="56"/>
        <v>14</v>
      </c>
      <c r="K932" s="11">
        <f t="shared" si="57"/>
        <v>44255.5</v>
      </c>
      <c r="L932" s="25">
        <v>44267.5</v>
      </c>
      <c r="M932" s="25">
        <v>44273.5</v>
      </c>
      <c r="N932" s="25">
        <v>44272.5</v>
      </c>
      <c r="O932" s="10">
        <f t="shared" si="58"/>
        <v>17</v>
      </c>
      <c r="P932" s="12">
        <f t="shared" si="59"/>
        <v>1104.3200000000002</v>
      </c>
    </row>
    <row r="933" spans="1:16" s="10" customFormat="1" x14ac:dyDescent="0.35">
      <c r="A933" s="10" t="s">
        <v>260</v>
      </c>
      <c r="B933" s="24" t="s">
        <v>98</v>
      </c>
      <c r="C933" s="25">
        <v>44267</v>
      </c>
      <c r="D933" s="10" t="s">
        <v>110</v>
      </c>
      <c r="E933" s="10" t="s">
        <v>111</v>
      </c>
      <c r="F933" s="24" t="s">
        <v>254</v>
      </c>
      <c r="G933" s="12">
        <v>16.05</v>
      </c>
      <c r="H933" s="25">
        <v>44249</v>
      </c>
      <c r="I933" s="26">
        <v>44262</v>
      </c>
      <c r="J933" s="10">
        <f t="shared" si="56"/>
        <v>14</v>
      </c>
      <c r="K933" s="11">
        <f t="shared" si="57"/>
        <v>44255.5</v>
      </c>
      <c r="L933" s="25">
        <v>44267.5</v>
      </c>
      <c r="M933" s="25">
        <v>44273.5</v>
      </c>
      <c r="N933" s="25">
        <v>44272.5</v>
      </c>
      <c r="O933" s="10">
        <f t="shared" si="58"/>
        <v>17</v>
      </c>
      <c r="P933" s="12">
        <f t="shared" si="59"/>
        <v>272.85000000000002</v>
      </c>
    </row>
    <row r="934" spans="1:16" s="10" customFormat="1" x14ac:dyDescent="0.35">
      <c r="A934" s="10" t="s">
        <v>260</v>
      </c>
      <c r="B934" s="24" t="s">
        <v>98</v>
      </c>
      <c r="C934" s="25">
        <v>44267</v>
      </c>
      <c r="D934" s="10" t="s">
        <v>110</v>
      </c>
      <c r="E934" s="10" t="s">
        <v>111</v>
      </c>
      <c r="F934" s="24" t="s">
        <v>124</v>
      </c>
      <c r="G934" s="12">
        <v>13.32</v>
      </c>
      <c r="H934" s="25">
        <v>44249</v>
      </c>
      <c r="I934" s="26">
        <v>44262</v>
      </c>
      <c r="J934" s="10">
        <f t="shared" si="56"/>
        <v>14</v>
      </c>
      <c r="K934" s="11">
        <f t="shared" si="57"/>
        <v>44255.5</v>
      </c>
      <c r="L934" s="25">
        <v>44267.5</v>
      </c>
      <c r="M934" s="25">
        <v>44273.5</v>
      </c>
      <c r="N934" s="25">
        <v>44272.5</v>
      </c>
      <c r="O934" s="10">
        <f t="shared" si="58"/>
        <v>17</v>
      </c>
      <c r="P934" s="12">
        <f t="shared" si="59"/>
        <v>226.44</v>
      </c>
    </row>
    <row r="935" spans="1:16" s="10" customFormat="1" x14ac:dyDescent="0.35">
      <c r="A935" s="10" t="s">
        <v>260</v>
      </c>
      <c r="B935" s="24" t="s">
        <v>98</v>
      </c>
      <c r="C935" s="25">
        <v>44267</v>
      </c>
      <c r="D935" s="10" t="s">
        <v>110</v>
      </c>
      <c r="E935" s="10" t="s">
        <v>111</v>
      </c>
      <c r="F935" s="24" t="s">
        <v>125</v>
      </c>
      <c r="G935" s="12">
        <v>6.8999999999999995</v>
      </c>
      <c r="H935" s="25">
        <v>44249</v>
      </c>
      <c r="I935" s="26">
        <v>44262</v>
      </c>
      <c r="J935" s="10">
        <f t="shared" si="56"/>
        <v>14</v>
      </c>
      <c r="K935" s="11">
        <f t="shared" si="57"/>
        <v>44255.5</v>
      </c>
      <c r="L935" s="25">
        <v>44267.5</v>
      </c>
      <c r="M935" s="25">
        <v>44273.5</v>
      </c>
      <c r="N935" s="25">
        <v>44272.5</v>
      </c>
      <c r="O935" s="10">
        <f t="shared" si="58"/>
        <v>17</v>
      </c>
      <c r="P935" s="12">
        <f t="shared" si="59"/>
        <v>117.3</v>
      </c>
    </row>
    <row r="936" spans="1:16" s="10" customFormat="1" x14ac:dyDescent="0.35">
      <c r="A936" s="10" t="s">
        <v>260</v>
      </c>
      <c r="B936" s="24" t="s">
        <v>98</v>
      </c>
      <c r="C936" s="25">
        <v>44267</v>
      </c>
      <c r="D936" s="10" t="s">
        <v>114</v>
      </c>
      <c r="E936" s="10" t="s">
        <v>115</v>
      </c>
      <c r="F936" s="24" t="s">
        <v>127</v>
      </c>
      <c r="G936" s="12">
        <v>244.48000000000002</v>
      </c>
      <c r="H936" s="25">
        <v>44249</v>
      </c>
      <c r="I936" s="26">
        <v>44262</v>
      </c>
      <c r="J936" s="10">
        <f t="shared" si="56"/>
        <v>14</v>
      </c>
      <c r="K936" s="11">
        <f t="shared" si="57"/>
        <v>44255.5</v>
      </c>
      <c r="L936" s="25">
        <v>44267.5</v>
      </c>
      <c r="M936" s="25">
        <v>44273.5</v>
      </c>
      <c r="N936" s="25">
        <v>44272.5</v>
      </c>
      <c r="O936" s="10">
        <f t="shared" si="58"/>
        <v>17</v>
      </c>
      <c r="P936" s="12">
        <f t="shared" si="59"/>
        <v>4156.16</v>
      </c>
    </row>
    <row r="937" spans="1:16" s="10" customFormat="1" x14ac:dyDescent="0.35">
      <c r="A937" s="10" t="s">
        <v>260</v>
      </c>
      <c r="B937" s="24" t="s">
        <v>98</v>
      </c>
      <c r="C937" s="25">
        <v>44267</v>
      </c>
      <c r="D937" s="10" t="s">
        <v>110</v>
      </c>
      <c r="E937" s="10" t="s">
        <v>111</v>
      </c>
      <c r="F937" s="24" t="s">
        <v>127</v>
      </c>
      <c r="G937" s="12">
        <v>534.9</v>
      </c>
      <c r="H937" s="25">
        <v>44249</v>
      </c>
      <c r="I937" s="26">
        <v>44262</v>
      </c>
      <c r="J937" s="10">
        <f t="shared" si="56"/>
        <v>14</v>
      </c>
      <c r="K937" s="11">
        <f t="shared" si="57"/>
        <v>44255.5</v>
      </c>
      <c r="L937" s="25">
        <v>44267.5</v>
      </c>
      <c r="M937" s="25">
        <v>44273.5</v>
      </c>
      <c r="N937" s="25">
        <v>44272.5</v>
      </c>
      <c r="O937" s="10">
        <f t="shared" si="58"/>
        <v>17</v>
      </c>
      <c r="P937" s="12">
        <f t="shared" si="59"/>
        <v>9093.2999999999993</v>
      </c>
    </row>
    <row r="938" spans="1:16" s="10" customFormat="1" x14ac:dyDescent="0.35">
      <c r="A938" s="10" t="s">
        <v>260</v>
      </c>
      <c r="B938" s="24" t="s">
        <v>98</v>
      </c>
      <c r="C938" s="25">
        <v>44267</v>
      </c>
      <c r="D938" s="10" t="s">
        <v>114</v>
      </c>
      <c r="E938" s="10" t="s">
        <v>115</v>
      </c>
      <c r="F938" s="24" t="s">
        <v>128</v>
      </c>
      <c r="G938" s="12">
        <v>49.1</v>
      </c>
      <c r="H938" s="25">
        <v>44249</v>
      </c>
      <c r="I938" s="26">
        <v>44262</v>
      </c>
      <c r="J938" s="10">
        <f t="shared" si="56"/>
        <v>14</v>
      </c>
      <c r="K938" s="11">
        <f t="shared" si="57"/>
        <v>44255.5</v>
      </c>
      <c r="L938" s="25">
        <v>44267.5</v>
      </c>
      <c r="M938" s="25">
        <v>44273.5</v>
      </c>
      <c r="N938" s="25">
        <v>44272.5</v>
      </c>
      <c r="O938" s="10">
        <f t="shared" si="58"/>
        <v>17</v>
      </c>
      <c r="P938" s="12">
        <f t="shared" si="59"/>
        <v>834.7</v>
      </c>
    </row>
    <row r="939" spans="1:16" s="10" customFormat="1" x14ac:dyDescent="0.35">
      <c r="A939" s="10" t="s">
        <v>260</v>
      </c>
      <c r="B939" s="24" t="s">
        <v>98</v>
      </c>
      <c r="C939" s="25">
        <v>44267</v>
      </c>
      <c r="D939" s="10" t="s">
        <v>110</v>
      </c>
      <c r="E939" s="10" t="s">
        <v>111</v>
      </c>
      <c r="F939" s="24" t="s">
        <v>128</v>
      </c>
      <c r="G939" s="12">
        <v>9.0399999999999991</v>
      </c>
      <c r="H939" s="25">
        <v>44249</v>
      </c>
      <c r="I939" s="26">
        <v>44262</v>
      </c>
      <c r="J939" s="10">
        <f t="shared" si="56"/>
        <v>14</v>
      </c>
      <c r="K939" s="11">
        <f t="shared" si="57"/>
        <v>44255.5</v>
      </c>
      <c r="L939" s="25">
        <v>44267.5</v>
      </c>
      <c r="M939" s="25">
        <v>44273.5</v>
      </c>
      <c r="N939" s="25">
        <v>44272.5</v>
      </c>
      <c r="O939" s="10">
        <f t="shared" si="58"/>
        <v>17</v>
      </c>
      <c r="P939" s="12">
        <f t="shared" si="59"/>
        <v>153.67999999999998</v>
      </c>
    </row>
    <row r="940" spans="1:16" s="10" customFormat="1" x14ac:dyDescent="0.35">
      <c r="A940" s="10" t="s">
        <v>260</v>
      </c>
      <c r="B940" s="24" t="s">
        <v>98</v>
      </c>
      <c r="C940" s="25">
        <v>44267</v>
      </c>
      <c r="D940" s="10" t="s">
        <v>114</v>
      </c>
      <c r="E940" s="10" t="s">
        <v>115</v>
      </c>
      <c r="F940" s="24" t="s">
        <v>129</v>
      </c>
      <c r="G940" s="12">
        <v>108.94999999999999</v>
      </c>
      <c r="H940" s="25">
        <v>44249</v>
      </c>
      <c r="I940" s="26">
        <v>44262</v>
      </c>
      <c r="J940" s="10">
        <f t="shared" si="56"/>
        <v>14</v>
      </c>
      <c r="K940" s="11">
        <f t="shared" si="57"/>
        <v>44255.5</v>
      </c>
      <c r="L940" s="25">
        <v>44267.5</v>
      </c>
      <c r="M940" s="25">
        <v>44273.5</v>
      </c>
      <c r="N940" s="25">
        <v>44272.5</v>
      </c>
      <c r="O940" s="10">
        <f t="shared" si="58"/>
        <v>17</v>
      </c>
      <c r="P940" s="12">
        <f t="shared" si="59"/>
        <v>1852.1499999999999</v>
      </c>
    </row>
    <row r="941" spans="1:16" s="10" customFormat="1" x14ac:dyDescent="0.35">
      <c r="A941" s="10" t="s">
        <v>260</v>
      </c>
      <c r="B941" s="24" t="s">
        <v>98</v>
      </c>
      <c r="C941" s="25">
        <v>44267</v>
      </c>
      <c r="D941" s="10" t="s">
        <v>110</v>
      </c>
      <c r="E941" s="10" t="s">
        <v>111</v>
      </c>
      <c r="F941" s="24" t="s">
        <v>129</v>
      </c>
      <c r="G941" s="12">
        <v>952.73000000000013</v>
      </c>
      <c r="H941" s="25">
        <v>44249</v>
      </c>
      <c r="I941" s="26">
        <v>44262</v>
      </c>
      <c r="J941" s="10">
        <f t="shared" si="56"/>
        <v>14</v>
      </c>
      <c r="K941" s="11">
        <f t="shared" si="57"/>
        <v>44255.5</v>
      </c>
      <c r="L941" s="25">
        <v>44267.5</v>
      </c>
      <c r="M941" s="25">
        <v>44273.5</v>
      </c>
      <c r="N941" s="25">
        <v>44272.5</v>
      </c>
      <c r="O941" s="10">
        <f t="shared" si="58"/>
        <v>17</v>
      </c>
      <c r="P941" s="12">
        <f t="shared" si="59"/>
        <v>16196.410000000002</v>
      </c>
    </row>
    <row r="942" spans="1:16" s="10" customFormat="1" x14ac:dyDescent="0.35">
      <c r="A942" s="10" t="s">
        <v>260</v>
      </c>
      <c r="B942" s="24" t="s">
        <v>98</v>
      </c>
      <c r="C942" s="25">
        <v>44267</v>
      </c>
      <c r="D942" s="10" t="s">
        <v>114</v>
      </c>
      <c r="E942" s="10" t="s">
        <v>115</v>
      </c>
      <c r="F942" s="24" t="s">
        <v>130</v>
      </c>
      <c r="G942" s="12">
        <v>30.61</v>
      </c>
      <c r="H942" s="25">
        <v>44249</v>
      </c>
      <c r="I942" s="26">
        <v>44262</v>
      </c>
      <c r="J942" s="10">
        <f t="shared" si="56"/>
        <v>14</v>
      </c>
      <c r="K942" s="11">
        <f t="shared" si="57"/>
        <v>44255.5</v>
      </c>
      <c r="L942" s="25">
        <v>44267.5</v>
      </c>
      <c r="M942" s="25">
        <v>44273.5</v>
      </c>
      <c r="N942" s="25">
        <v>44272.5</v>
      </c>
      <c r="O942" s="10">
        <f t="shared" si="58"/>
        <v>17</v>
      </c>
      <c r="P942" s="12">
        <f t="shared" si="59"/>
        <v>520.37</v>
      </c>
    </row>
    <row r="943" spans="1:16" s="10" customFormat="1" x14ac:dyDescent="0.35">
      <c r="A943" s="10" t="s">
        <v>260</v>
      </c>
      <c r="B943" s="24" t="s">
        <v>98</v>
      </c>
      <c r="C943" s="25">
        <v>44267</v>
      </c>
      <c r="D943" s="10" t="s">
        <v>110</v>
      </c>
      <c r="E943" s="10" t="s">
        <v>111</v>
      </c>
      <c r="F943" s="24" t="s">
        <v>130</v>
      </c>
      <c r="G943" s="12">
        <v>41.849999999999994</v>
      </c>
      <c r="H943" s="25">
        <v>44249</v>
      </c>
      <c r="I943" s="26">
        <v>44262</v>
      </c>
      <c r="J943" s="10">
        <f t="shared" si="56"/>
        <v>14</v>
      </c>
      <c r="K943" s="11">
        <f t="shared" si="57"/>
        <v>44255.5</v>
      </c>
      <c r="L943" s="25">
        <v>44267.5</v>
      </c>
      <c r="M943" s="25">
        <v>44273.5</v>
      </c>
      <c r="N943" s="25">
        <v>44272.5</v>
      </c>
      <c r="O943" s="10">
        <f t="shared" si="58"/>
        <v>17</v>
      </c>
      <c r="P943" s="12">
        <f t="shared" si="59"/>
        <v>711.44999999999993</v>
      </c>
    </row>
    <row r="944" spans="1:16" s="10" customFormat="1" x14ac:dyDescent="0.35">
      <c r="A944" s="10" t="s">
        <v>260</v>
      </c>
      <c r="B944" s="24" t="s">
        <v>98</v>
      </c>
      <c r="C944" s="25">
        <v>44267</v>
      </c>
      <c r="D944" s="10" t="s">
        <v>114</v>
      </c>
      <c r="E944" s="10" t="s">
        <v>115</v>
      </c>
      <c r="F944" s="24" t="s">
        <v>131</v>
      </c>
      <c r="G944" s="12">
        <v>76.180000000000007</v>
      </c>
      <c r="H944" s="25">
        <v>44249</v>
      </c>
      <c r="I944" s="26">
        <v>44262</v>
      </c>
      <c r="J944" s="10">
        <f t="shared" si="56"/>
        <v>14</v>
      </c>
      <c r="K944" s="11">
        <f t="shared" si="57"/>
        <v>44255.5</v>
      </c>
      <c r="L944" s="25">
        <v>44267.5</v>
      </c>
      <c r="M944" s="25">
        <v>44273.5</v>
      </c>
      <c r="N944" s="25">
        <v>44272.5</v>
      </c>
      <c r="O944" s="10">
        <f t="shared" si="58"/>
        <v>17</v>
      </c>
      <c r="P944" s="12">
        <f t="shared" si="59"/>
        <v>1295.0600000000002</v>
      </c>
    </row>
    <row r="945" spans="1:16" s="10" customFormat="1" x14ac:dyDescent="0.35">
      <c r="A945" s="10" t="s">
        <v>260</v>
      </c>
      <c r="B945" s="24" t="s">
        <v>98</v>
      </c>
      <c r="C945" s="25">
        <v>44267</v>
      </c>
      <c r="D945" s="10" t="s">
        <v>110</v>
      </c>
      <c r="E945" s="10" t="s">
        <v>111</v>
      </c>
      <c r="F945" s="24" t="s">
        <v>131</v>
      </c>
      <c r="G945" s="12">
        <v>1.88</v>
      </c>
      <c r="H945" s="25">
        <v>44249</v>
      </c>
      <c r="I945" s="26">
        <v>44262</v>
      </c>
      <c r="J945" s="10">
        <f t="shared" si="56"/>
        <v>14</v>
      </c>
      <c r="K945" s="11">
        <f t="shared" si="57"/>
        <v>44255.5</v>
      </c>
      <c r="L945" s="25">
        <v>44267.5</v>
      </c>
      <c r="M945" s="25">
        <v>44273.5</v>
      </c>
      <c r="N945" s="25">
        <v>44272.5</v>
      </c>
      <c r="O945" s="10">
        <f t="shared" si="58"/>
        <v>17</v>
      </c>
      <c r="P945" s="12">
        <f t="shared" si="59"/>
        <v>31.959999999999997</v>
      </c>
    </row>
    <row r="946" spans="1:16" s="10" customFormat="1" x14ac:dyDescent="0.35">
      <c r="A946" s="10" t="s">
        <v>260</v>
      </c>
      <c r="B946" s="24" t="s">
        <v>98</v>
      </c>
      <c r="C946" s="25">
        <v>44267</v>
      </c>
      <c r="D946" s="10" t="s">
        <v>114</v>
      </c>
      <c r="E946" s="10" t="s">
        <v>115</v>
      </c>
      <c r="F946" s="24" t="s">
        <v>132</v>
      </c>
      <c r="G946" s="12">
        <v>271.06</v>
      </c>
      <c r="H946" s="25">
        <v>44249</v>
      </c>
      <c r="I946" s="26">
        <v>44262</v>
      </c>
      <c r="J946" s="10">
        <f t="shared" si="56"/>
        <v>14</v>
      </c>
      <c r="K946" s="11">
        <f t="shared" si="57"/>
        <v>44255.5</v>
      </c>
      <c r="L946" s="25">
        <v>44267.5</v>
      </c>
      <c r="M946" s="25">
        <v>44273.5</v>
      </c>
      <c r="N946" s="25">
        <v>44272.5</v>
      </c>
      <c r="O946" s="10">
        <f t="shared" si="58"/>
        <v>17</v>
      </c>
      <c r="P946" s="12">
        <f t="shared" si="59"/>
        <v>4608.0200000000004</v>
      </c>
    </row>
    <row r="947" spans="1:16" s="10" customFormat="1" x14ac:dyDescent="0.35">
      <c r="A947" s="10" t="s">
        <v>260</v>
      </c>
      <c r="B947" s="24" t="s">
        <v>98</v>
      </c>
      <c r="C947" s="25">
        <v>44267</v>
      </c>
      <c r="D947" s="10" t="s">
        <v>110</v>
      </c>
      <c r="E947" s="10" t="s">
        <v>111</v>
      </c>
      <c r="F947" s="24" t="s">
        <v>132</v>
      </c>
      <c r="G947" s="12">
        <v>2.8800000000000003</v>
      </c>
      <c r="H947" s="25">
        <v>44249</v>
      </c>
      <c r="I947" s="26">
        <v>44262</v>
      </c>
      <c r="J947" s="10">
        <f t="shared" si="56"/>
        <v>14</v>
      </c>
      <c r="K947" s="11">
        <f t="shared" si="57"/>
        <v>44255.5</v>
      </c>
      <c r="L947" s="25">
        <v>44267.5</v>
      </c>
      <c r="M947" s="25">
        <v>44273.5</v>
      </c>
      <c r="N947" s="25">
        <v>44272.5</v>
      </c>
      <c r="O947" s="10">
        <f t="shared" si="58"/>
        <v>17</v>
      </c>
      <c r="P947" s="12">
        <f t="shared" si="59"/>
        <v>48.960000000000008</v>
      </c>
    </row>
    <row r="948" spans="1:16" s="10" customFormat="1" x14ac:dyDescent="0.35">
      <c r="A948" s="10" t="s">
        <v>260</v>
      </c>
      <c r="B948" s="24" t="s">
        <v>98</v>
      </c>
      <c r="C948" s="25">
        <v>44267</v>
      </c>
      <c r="D948" s="10" t="s">
        <v>114</v>
      </c>
      <c r="E948" s="10" t="s">
        <v>115</v>
      </c>
      <c r="F948" s="24" t="s">
        <v>133</v>
      </c>
      <c r="G948" s="12">
        <v>28.39</v>
      </c>
      <c r="H948" s="25">
        <v>44249</v>
      </c>
      <c r="I948" s="26">
        <v>44262</v>
      </c>
      <c r="J948" s="10">
        <f t="shared" si="56"/>
        <v>14</v>
      </c>
      <c r="K948" s="11">
        <f t="shared" si="57"/>
        <v>44255.5</v>
      </c>
      <c r="L948" s="25">
        <v>44267.5</v>
      </c>
      <c r="M948" s="25">
        <v>44273.5</v>
      </c>
      <c r="N948" s="25">
        <v>44272.5</v>
      </c>
      <c r="O948" s="10">
        <f t="shared" si="58"/>
        <v>17</v>
      </c>
      <c r="P948" s="12">
        <f t="shared" si="59"/>
        <v>482.63</v>
      </c>
    </row>
    <row r="949" spans="1:16" s="10" customFormat="1" x14ac:dyDescent="0.35">
      <c r="A949" s="10" t="s">
        <v>260</v>
      </c>
      <c r="B949" s="24" t="s">
        <v>98</v>
      </c>
      <c r="C949" s="25">
        <v>44267</v>
      </c>
      <c r="D949" s="10" t="s">
        <v>110</v>
      </c>
      <c r="E949" s="10" t="s">
        <v>111</v>
      </c>
      <c r="F949" s="24" t="s">
        <v>133</v>
      </c>
      <c r="G949" s="12">
        <v>35.65</v>
      </c>
      <c r="H949" s="25">
        <v>44249</v>
      </c>
      <c r="I949" s="26">
        <v>44262</v>
      </c>
      <c r="J949" s="10">
        <f t="shared" si="56"/>
        <v>14</v>
      </c>
      <c r="K949" s="11">
        <f t="shared" si="57"/>
        <v>44255.5</v>
      </c>
      <c r="L949" s="25">
        <v>44267.5</v>
      </c>
      <c r="M949" s="25">
        <v>44273.5</v>
      </c>
      <c r="N949" s="25">
        <v>44272.5</v>
      </c>
      <c r="O949" s="10">
        <f t="shared" si="58"/>
        <v>17</v>
      </c>
      <c r="P949" s="12">
        <f t="shared" si="59"/>
        <v>606.04999999999995</v>
      </c>
    </row>
    <row r="950" spans="1:16" s="10" customFormat="1" x14ac:dyDescent="0.35">
      <c r="A950" s="10" t="s">
        <v>260</v>
      </c>
      <c r="B950" s="24" t="s">
        <v>98</v>
      </c>
      <c r="C950" s="25">
        <v>44267</v>
      </c>
      <c r="D950" s="10" t="s">
        <v>110</v>
      </c>
      <c r="E950" s="10" t="s">
        <v>111</v>
      </c>
      <c r="F950" s="24" t="s">
        <v>134</v>
      </c>
      <c r="G950" s="12">
        <v>31.479999999999997</v>
      </c>
      <c r="H950" s="25">
        <v>44249</v>
      </c>
      <c r="I950" s="26">
        <v>44262</v>
      </c>
      <c r="J950" s="10">
        <f t="shared" si="56"/>
        <v>14</v>
      </c>
      <c r="K950" s="11">
        <f t="shared" si="57"/>
        <v>44255.5</v>
      </c>
      <c r="L950" s="25">
        <v>44267.5</v>
      </c>
      <c r="M950" s="25">
        <v>44273.5</v>
      </c>
      <c r="N950" s="25">
        <v>44272.5</v>
      </c>
      <c r="O950" s="10">
        <f t="shared" si="58"/>
        <v>17</v>
      </c>
      <c r="P950" s="12">
        <f t="shared" si="59"/>
        <v>535.16</v>
      </c>
    </row>
    <row r="951" spans="1:16" s="10" customFormat="1" x14ac:dyDescent="0.35">
      <c r="A951" s="10" t="s">
        <v>260</v>
      </c>
      <c r="B951" s="24" t="s">
        <v>98</v>
      </c>
      <c r="C951" s="25">
        <v>44267</v>
      </c>
      <c r="D951" s="10" t="s">
        <v>114</v>
      </c>
      <c r="E951" s="10" t="s">
        <v>115</v>
      </c>
      <c r="F951" s="24" t="s">
        <v>135</v>
      </c>
      <c r="G951" s="12">
        <v>56.3</v>
      </c>
      <c r="H951" s="25">
        <v>44249</v>
      </c>
      <c r="I951" s="26">
        <v>44262</v>
      </c>
      <c r="J951" s="10">
        <f t="shared" si="56"/>
        <v>14</v>
      </c>
      <c r="K951" s="11">
        <f t="shared" si="57"/>
        <v>44255.5</v>
      </c>
      <c r="L951" s="25">
        <v>44267.5</v>
      </c>
      <c r="M951" s="25">
        <v>44273.5</v>
      </c>
      <c r="N951" s="25">
        <v>44272.5</v>
      </c>
      <c r="O951" s="10">
        <f t="shared" si="58"/>
        <v>17</v>
      </c>
      <c r="P951" s="12">
        <f t="shared" si="59"/>
        <v>957.09999999999991</v>
      </c>
    </row>
    <row r="952" spans="1:16" s="10" customFormat="1" x14ac:dyDescent="0.35">
      <c r="A952" s="10" t="s">
        <v>260</v>
      </c>
      <c r="B952" s="24" t="s">
        <v>98</v>
      </c>
      <c r="C952" s="25">
        <v>44267</v>
      </c>
      <c r="D952" s="10" t="s">
        <v>110</v>
      </c>
      <c r="E952" s="10" t="s">
        <v>111</v>
      </c>
      <c r="F952" s="24" t="s">
        <v>135</v>
      </c>
      <c r="G952" s="12">
        <v>40.31</v>
      </c>
      <c r="H952" s="25">
        <v>44249</v>
      </c>
      <c r="I952" s="26">
        <v>44262</v>
      </c>
      <c r="J952" s="10">
        <f t="shared" si="56"/>
        <v>14</v>
      </c>
      <c r="K952" s="11">
        <f t="shared" si="57"/>
        <v>44255.5</v>
      </c>
      <c r="L952" s="25">
        <v>44267.5</v>
      </c>
      <c r="M952" s="25">
        <v>44273.5</v>
      </c>
      <c r="N952" s="25">
        <v>44272.5</v>
      </c>
      <c r="O952" s="10">
        <f t="shared" si="58"/>
        <v>17</v>
      </c>
      <c r="P952" s="12">
        <f t="shared" si="59"/>
        <v>685.27</v>
      </c>
    </row>
    <row r="953" spans="1:16" s="10" customFormat="1" x14ac:dyDescent="0.35">
      <c r="A953" s="10" t="s">
        <v>260</v>
      </c>
      <c r="B953" s="24" t="s">
        <v>98</v>
      </c>
      <c r="C953" s="25">
        <v>44267</v>
      </c>
      <c r="D953" s="10" t="s">
        <v>114</v>
      </c>
      <c r="E953" s="10" t="s">
        <v>115</v>
      </c>
      <c r="F953" s="24" t="s">
        <v>136</v>
      </c>
      <c r="G953" s="12">
        <v>385.87</v>
      </c>
      <c r="H953" s="25">
        <v>44249</v>
      </c>
      <c r="I953" s="26">
        <v>44262</v>
      </c>
      <c r="J953" s="10">
        <f t="shared" si="56"/>
        <v>14</v>
      </c>
      <c r="K953" s="11">
        <f t="shared" si="57"/>
        <v>44255.5</v>
      </c>
      <c r="L953" s="25">
        <v>44267.5</v>
      </c>
      <c r="M953" s="25">
        <v>44273.5</v>
      </c>
      <c r="N953" s="25">
        <v>44272.5</v>
      </c>
      <c r="O953" s="10">
        <f t="shared" si="58"/>
        <v>17</v>
      </c>
      <c r="P953" s="12">
        <f t="shared" si="59"/>
        <v>6559.79</v>
      </c>
    </row>
    <row r="954" spans="1:16" s="10" customFormat="1" x14ac:dyDescent="0.35">
      <c r="A954" s="10" t="s">
        <v>260</v>
      </c>
      <c r="B954" s="24" t="s">
        <v>98</v>
      </c>
      <c r="C954" s="25">
        <v>44267</v>
      </c>
      <c r="D954" s="10" t="s">
        <v>110</v>
      </c>
      <c r="E954" s="10" t="s">
        <v>111</v>
      </c>
      <c r="F954" s="24" t="s">
        <v>136</v>
      </c>
      <c r="G954" s="12">
        <v>111.77</v>
      </c>
      <c r="H954" s="25">
        <v>44249</v>
      </c>
      <c r="I954" s="26">
        <v>44262</v>
      </c>
      <c r="J954" s="10">
        <f t="shared" si="56"/>
        <v>14</v>
      </c>
      <c r="K954" s="11">
        <f t="shared" si="57"/>
        <v>44255.5</v>
      </c>
      <c r="L954" s="25">
        <v>44267.5</v>
      </c>
      <c r="M954" s="25">
        <v>44273.5</v>
      </c>
      <c r="N954" s="25">
        <v>44272.5</v>
      </c>
      <c r="O954" s="10">
        <f t="shared" si="58"/>
        <v>17</v>
      </c>
      <c r="P954" s="12">
        <f t="shared" si="59"/>
        <v>1900.09</v>
      </c>
    </row>
    <row r="955" spans="1:16" s="10" customFormat="1" x14ac:dyDescent="0.35">
      <c r="A955" s="10" t="s">
        <v>260</v>
      </c>
      <c r="B955" s="24" t="s">
        <v>98</v>
      </c>
      <c r="C955" s="25">
        <v>44267</v>
      </c>
      <c r="D955" s="10" t="s">
        <v>110</v>
      </c>
      <c r="E955" s="10" t="s">
        <v>111</v>
      </c>
      <c r="F955" s="24" t="s">
        <v>137</v>
      </c>
      <c r="G955" s="12">
        <v>185.39000000000004</v>
      </c>
      <c r="H955" s="25">
        <v>44249</v>
      </c>
      <c r="I955" s="26">
        <v>44262</v>
      </c>
      <c r="J955" s="10">
        <f t="shared" si="56"/>
        <v>14</v>
      </c>
      <c r="K955" s="11">
        <f t="shared" si="57"/>
        <v>44255.5</v>
      </c>
      <c r="L955" s="25">
        <v>44267.5</v>
      </c>
      <c r="M955" s="25">
        <v>44273.5</v>
      </c>
      <c r="N955" s="25">
        <v>44272.5</v>
      </c>
      <c r="O955" s="10">
        <f t="shared" si="58"/>
        <v>17</v>
      </c>
      <c r="P955" s="12">
        <f t="shared" si="59"/>
        <v>3151.6300000000006</v>
      </c>
    </row>
    <row r="956" spans="1:16" s="10" customFormat="1" x14ac:dyDescent="0.35">
      <c r="A956" s="10" t="s">
        <v>260</v>
      </c>
      <c r="B956" s="24" t="s">
        <v>98</v>
      </c>
      <c r="C956" s="25">
        <v>44267</v>
      </c>
      <c r="D956" s="10" t="s">
        <v>114</v>
      </c>
      <c r="E956" s="10" t="s">
        <v>115</v>
      </c>
      <c r="F956" s="24" t="s">
        <v>139</v>
      </c>
      <c r="G956" s="12">
        <v>34.19</v>
      </c>
      <c r="H956" s="25">
        <v>44249</v>
      </c>
      <c r="I956" s="26">
        <v>44262</v>
      </c>
      <c r="J956" s="10">
        <f t="shared" si="56"/>
        <v>14</v>
      </c>
      <c r="K956" s="11">
        <f t="shared" si="57"/>
        <v>44255.5</v>
      </c>
      <c r="L956" s="25">
        <v>44267.5</v>
      </c>
      <c r="M956" s="25">
        <v>44273.5</v>
      </c>
      <c r="N956" s="25">
        <v>44272.5</v>
      </c>
      <c r="O956" s="10">
        <f t="shared" si="58"/>
        <v>17</v>
      </c>
      <c r="P956" s="12">
        <f t="shared" si="59"/>
        <v>581.23</v>
      </c>
    </row>
    <row r="957" spans="1:16" s="10" customFormat="1" x14ac:dyDescent="0.35">
      <c r="A957" s="10" t="s">
        <v>260</v>
      </c>
      <c r="B957" s="24" t="s">
        <v>98</v>
      </c>
      <c r="C957" s="25">
        <v>44267</v>
      </c>
      <c r="D957" s="10" t="s">
        <v>114</v>
      </c>
      <c r="E957" s="10" t="s">
        <v>115</v>
      </c>
      <c r="F957" s="24" t="s">
        <v>140</v>
      </c>
      <c r="G957" s="12">
        <v>54.74</v>
      </c>
      <c r="H957" s="25">
        <v>44249</v>
      </c>
      <c r="I957" s="26">
        <v>44262</v>
      </c>
      <c r="J957" s="10">
        <f t="shared" si="56"/>
        <v>14</v>
      </c>
      <c r="K957" s="11">
        <f t="shared" si="57"/>
        <v>44255.5</v>
      </c>
      <c r="L957" s="25">
        <v>44267.5</v>
      </c>
      <c r="M957" s="25">
        <v>44273.5</v>
      </c>
      <c r="N957" s="25">
        <v>44272.5</v>
      </c>
      <c r="O957" s="10">
        <f t="shared" si="58"/>
        <v>17</v>
      </c>
      <c r="P957" s="12">
        <f t="shared" si="59"/>
        <v>930.58</v>
      </c>
    </row>
    <row r="958" spans="1:16" s="10" customFormat="1" x14ac:dyDescent="0.35">
      <c r="A958" s="10" t="s">
        <v>260</v>
      </c>
      <c r="B958" s="24" t="s">
        <v>98</v>
      </c>
      <c r="C958" s="25">
        <v>44267</v>
      </c>
      <c r="D958" s="10" t="s">
        <v>110</v>
      </c>
      <c r="E958" s="10" t="s">
        <v>111</v>
      </c>
      <c r="F958" s="24" t="s">
        <v>140</v>
      </c>
      <c r="G958" s="12">
        <v>7.4600000000000009</v>
      </c>
      <c r="H958" s="25">
        <v>44249</v>
      </c>
      <c r="I958" s="26">
        <v>44262</v>
      </c>
      <c r="J958" s="10">
        <f t="shared" si="56"/>
        <v>14</v>
      </c>
      <c r="K958" s="11">
        <f t="shared" si="57"/>
        <v>44255.5</v>
      </c>
      <c r="L958" s="25">
        <v>44267.5</v>
      </c>
      <c r="M958" s="25">
        <v>44273.5</v>
      </c>
      <c r="N958" s="25">
        <v>44272.5</v>
      </c>
      <c r="O958" s="10">
        <f t="shared" si="58"/>
        <v>17</v>
      </c>
      <c r="P958" s="12">
        <f t="shared" si="59"/>
        <v>126.82000000000002</v>
      </c>
    </row>
    <row r="959" spans="1:16" s="10" customFormat="1" x14ac:dyDescent="0.35">
      <c r="A959" s="10" t="s">
        <v>260</v>
      </c>
      <c r="B959" s="24" t="s">
        <v>98</v>
      </c>
      <c r="C959" s="25">
        <v>44267</v>
      </c>
      <c r="D959" s="10" t="s">
        <v>110</v>
      </c>
      <c r="E959" s="10" t="s">
        <v>111</v>
      </c>
      <c r="F959" s="24" t="s">
        <v>141</v>
      </c>
      <c r="G959" s="12">
        <v>10.86</v>
      </c>
      <c r="H959" s="25">
        <v>44249</v>
      </c>
      <c r="I959" s="26">
        <v>44262</v>
      </c>
      <c r="J959" s="10">
        <f t="shared" si="56"/>
        <v>14</v>
      </c>
      <c r="K959" s="11">
        <f t="shared" si="57"/>
        <v>44255.5</v>
      </c>
      <c r="L959" s="25">
        <v>44267.5</v>
      </c>
      <c r="M959" s="25">
        <v>44273.5</v>
      </c>
      <c r="N959" s="25">
        <v>44272.5</v>
      </c>
      <c r="O959" s="10">
        <f t="shared" si="58"/>
        <v>17</v>
      </c>
      <c r="P959" s="12">
        <f t="shared" si="59"/>
        <v>184.62</v>
      </c>
    </row>
    <row r="960" spans="1:16" s="10" customFormat="1" x14ac:dyDescent="0.35">
      <c r="A960" s="10" t="s">
        <v>260</v>
      </c>
      <c r="B960" s="24" t="s">
        <v>98</v>
      </c>
      <c r="C960" s="25">
        <v>44267</v>
      </c>
      <c r="D960" s="10" t="s">
        <v>114</v>
      </c>
      <c r="E960" s="10" t="s">
        <v>115</v>
      </c>
      <c r="F960" s="24" t="s">
        <v>143</v>
      </c>
      <c r="G960" s="12">
        <v>63.65</v>
      </c>
      <c r="H960" s="25">
        <v>44249</v>
      </c>
      <c r="I960" s="26">
        <v>44262</v>
      </c>
      <c r="J960" s="10">
        <f t="shared" si="56"/>
        <v>14</v>
      </c>
      <c r="K960" s="11">
        <f t="shared" si="57"/>
        <v>44255.5</v>
      </c>
      <c r="L960" s="25">
        <v>44267.5</v>
      </c>
      <c r="M960" s="25">
        <v>44301.5</v>
      </c>
      <c r="N960" s="25">
        <v>44300.5</v>
      </c>
      <c r="O960" s="10">
        <f t="shared" si="58"/>
        <v>45</v>
      </c>
      <c r="P960" s="12">
        <f t="shared" si="59"/>
        <v>2864.25</v>
      </c>
    </row>
    <row r="961" spans="1:16" s="10" customFormat="1" x14ac:dyDescent="0.35">
      <c r="A961" s="10" t="s">
        <v>260</v>
      </c>
      <c r="B961" s="24" t="s">
        <v>98</v>
      </c>
      <c r="C961" s="25">
        <v>44267</v>
      </c>
      <c r="D961" s="10" t="s">
        <v>110</v>
      </c>
      <c r="E961" s="10" t="s">
        <v>111</v>
      </c>
      <c r="F961" s="24" t="s">
        <v>143</v>
      </c>
      <c r="G961" s="12">
        <v>42.290000000000006</v>
      </c>
      <c r="H961" s="25">
        <v>44249</v>
      </c>
      <c r="I961" s="26">
        <v>44262</v>
      </c>
      <c r="J961" s="10">
        <f t="shared" si="56"/>
        <v>14</v>
      </c>
      <c r="K961" s="11">
        <f t="shared" si="57"/>
        <v>44255.5</v>
      </c>
      <c r="L961" s="25">
        <v>44267.5</v>
      </c>
      <c r="M961" s="25">
        <v>44301.5</v>
      </c>
      <c r="N961" s="25">
        <v>44300.5</v>
      </c>
      <c r="O961" s="10">
        <f t="shared" si="58"/>
        <v>45</v>
      </c>
      <c r="P961" s="12">
        <f t="shared" si="59"/>
        <v>1903.0500000000002</v>
      </c>
    </row>
    <row r="962" spans="1:16" s="10" customFormat="1" x14ac:dyDescent="0.35">
      <c r="A962" s="10" t="s">
        <v>260</v>
      </c>
      <c r="B962" s="24" t="s">
        <v>98</v>
      </c>
      <c r="C962" s="25">
        <v>44267</v>
      </c>
      <c r="D962" s="10" t="s">
        <v>148</v>
      </c>
      <c r="E962" s="10" t="s">
        <v>149</v>
      </c>
      <c r="F962" s="24" t="s">
        <v>150</v>
      </c>
      <c r="G962" s="12">
        <v>75.459999999999994</v>
      </c>
      <c r="H962" s="25">
        <v>44249</v>
      </c>
      <c r="I962" s="26">
        <v>44262</v>
      </c>
      <c r="J962" s="10">
        <f t="shared" si="56"/>
        <v>14</v>
      </c>
      <c r="K962" s="11">
        <f t="shared" si="57"/>
        <v>44255.5</v>
      </c>
      <c r="L962" s="25">
        <v>44267.5</v>
      </c>
      <c r="M962" s="25">
        <v>44301.5</v>
      </c>
      <c r="N962" s="25">
        <v>44300.5</v>
      </c>
      <c r="O962" s="10">
        <f t="shared" si="58"/>
        <v>45</v>
      </c>
      <c r="P962" s="12">
        <f t="shared" si="59"/>
        <v>3395.7</v>
      </c>
    </row>
    <row r="963" spans="1:16" s="10" customFormat="1" x14ac:dyDescent="0.35">
      <c r="A963" s="10" t="s">
        <v>260</v>
      </c>
      <c r="B963" s="24" t="s">
        <v>98</v>
      </c>
      <c r="C963" s="25">
        <v>44267</v>
      </c>
      <c r="D963" s="10" t="s">
        <v>114</v>
      </c>
      <c r="E963" s="10" t="s">
        <v>115</v>
      </c>
      <c r="F963" s="24" t="s">
        <v>144</v>
      </c>
      <c r="G963" s="12">
        <v>164.13</v>
      </c>
      <c r="H963" s="25">
        <v>44249</v>
      </c>
      <c r="I963" s="26">
        <v>44262</v>
      </c>
      <c r="J963" s="10">
        <f t="shared" si="56"/>
        <v>14</v>
      </c>
      <c r="K963" s="11">
        <f t="shared" si="57"/>
        <v>44255.5</v>
      </c>
      <c r="L963" s="25">
        <v>44267.5</v>
      </c>
      <c r="M963" s="25">
        <v>44301.5</v>
      </c>
      <c r="N963" s="25">
        <v>44300.5</v>
      </c>
      <c r="O963" s="10">
        <f t="shared" si="58"/>
        <v>45</v>
      </c>
      <c r="P963" s="12">
        <f t="shared" si="59"/>
        <v>7385.8499999999995</v>
      </c>
    </row>
    <row r="964" spans="1:16" s="10" customFormat="1" x14ac:dyDescent="0.35">
      <c r="A964" s="10" t="s">
        <v>260</v>
      </c>
      <c r="B964" s="24" t="s">
        <v>98</v>
      </c>
      <c r="C964" s="25">
        <v>44267</v>
      </c>
      <c r="D964" s="10" t="s">
        <v>110</v>
      </c>
      <c r="E964" s="10" t="s">
        <v>111</v>
      </c>
      <c r="F964" s="24" t="s">
        <v>144</v>
      </c>
      <c r="G964" s="12">
        <v>13.059999999999999</v>
      </c>
      <c r="H964" s="25">
        <v>44249</v>
      </c>
      <c r="I964" s="26">
        <v>44262</v>
      </c>
      <c r="J964" s="10">
        <f t="shared" si="56"/>
        <v>14</v>
      </c>
      <c r="K964" s="11">
        <f t="shared" si="57"/>
        <v>44255.5</v>
      </c>
      <c r="L964" s="25">
        <v>44267.5</v>
      </c>
      <c r="M964" s="25">
        <v>44301.5</v>
      </c>
      <c r="N964" s="25">
        <v>44300.5</v>
      </c>
      <c r="O964" s="10">
        <f t="shared" si="58"/>
        <v>45</v>
      </c>
      <c r="P964" s="12">
        <f t="shared" si="59"/>
        <v>587.69999999999993</v>
      </c>
    </row>
    <row r="965" spans="1:16" s="10" customFormat="1" x14ac:dyDescent="0.35">
      <c r="A965" s="10" t="s">
        <v>260</v>
      </c>
      <c r="B965" s="24" t="s">
        <v>98</v>
      </c>
      <c r="C965" s="25">
        <v>44267</v>
      </c>
      <c r="D965" s="10" t="s">
        <v>148</v>
      </c>
      <c r="E965" s="10" t="s">
        <v>149</v>
      </c>
      <c r="F965" s="24" t="s">
        <v>151</v>
      </c>
      <c r="G965" s="12">
        <v>125.47999999999999</v>
      </c>
      <c r="H965" s="25">
        <v>44249</v>
      </c>
      <c r="I965" s="26">
        <v>44262</v>
      </c>
      <c r="J965" s="10">
        <f t="shared" si="56"/>
        <v>14</v>
      </c>
      <c r="K965" s="11">
        <f t="shared" si="57"/>
        <v>44255.5</v>
      </c>
      <c r="L965" s="25">
        <v>44267.5</v>
      </c>
      <c r="M965" s="25">
        <v>44301.5</v>
      </c>
      <c r="N965" s="25">
        <v>44300.5</v>
      </c>
      <c r="O965" s="10">
        <f t="shared" si="58"/>
        <v>45</v>
      </c>
      <c r="P965" s="12">
        <f t="shared" si="59"/>
        <v>5646.5999999999995</v>
      </c>
    </row>
    <row r="966" spans="1:16" s="10" customFormat="1" x14ac:dyDescent="0.35">
      <c r="A966" s="10" t="s">
        <v>260</v>
      </c>
      <c r="B966" s="24" t="s">
        <v>98</v>
      </c>
      <c r="C966" s="25">
        <v>44267</v>
      </c>
      <c r="D966" s="10" t="s">
        <v>148</v>
      </c>
      <c r="E966" s="10" t="s">
        <v>149</v>
      </c>
      <c r="F966" s="24" t="s">
        <v>152</v>
      </c>
      <c r="G966" s="12">
        <v>118.38999999999999</v>
      </c>
      <c r="H966" s="25">
        <v>44249</v>
      </c>
      <c r="I966" s="26">
        <v>44262</v>
      </c>
      <c r="J966" s="10">
        <f t="shared" si="56"/>
        <v>14</v>
      </c>
      <c r="K966" s="11">
        <f t="shared" si="57"/>
        <v>44255.5</v>
      </c>
      <c r="L966" s="25">
        <v>44267.5</v>
      </c>
      <c r="M966" s="25">
        <v>44301.5</v>
      </c>
      <c r="N966" s="25">
        <v>44300.5</v>
      </c>
      <c r="O966" s="10">
        <f t="shared" si="58"/>
        <v>45</v>
      </c>
      <c r="P966" s="12">
        <f t="shared" si="59"/>
        <v>5327.5499999999993</v>
      </c>
    </row>
    <row r="967" spans="1:16" s="10" customFormat="1" x14ac:dyDescent="0.35">
      <c r="A967" s="10" t="s">
        <v>260</v>
      </c>
      <c r="B967" s="24" t="s">
        <v>98</v>
      </c>
      <c r="C967" s="25">
        <v>44267</v>
      </c>
      <c r="D967" s="10" t="s">
        <v>110</v>
      </c>
      <c r="E967" s="10" t="s">
        <v>111</v>
      </c>
      <c r="F967" s="24" t="s">
        <v>153</v>
      </c>
      <c r="G967" s="12">
        <v>553.91000000000008</v>
      </c>
      <c r="H967" s="25">
        <v>44249</v>
      </c>
      <c r="I967" s="26">
        <v>44262</v>
      </c>
      <c r="J967" s="10">
        <f t="shared" si="56"/>
        <v>14</v>
      </c>
      <c r="K967" s="11">
        <f t="shared" si="57"/>
        <v>44255.5</v>
      </c>
      <c r="L967" s="25">
        <v>44267.5</v>
      </c>
      <c r="M967" s="25">
        <v>44301.5</v>
      </c>
      <c r="N967" s="25">
        <v>44300.5</v>
      </c>
      <c r="O967" s="10">
        <f t="shared" si="58"/>
        <v>45</v>
      </c>
      <c r="P967" s="12">
        <f t="shared" si="59"/>
        <v>24925.950000000004</v>
      </c>
    </row>
    <row r="968" spans="1:16" s="10" customFormat="1" x14ac:dyDescent="0.35">
      <c r="A968" s="10" t="s">
        <v>260</v>
      </c>
      <c r="B968" s="24" t="s">
        <v>98</v>
      </c>
      <c r="C968" s="25">
        <v>44267</v>
      </c>
      <c r="D968" s="10" t="s">
        <v>148</v>
      </c>
      <c r="E968" s="10" t="s">
        <v>149</v>
      </c>
      <c r="F968" s="24" t="s">
        <v>154</v>
      </c>
      <c r="G968" s="12">
        <v>196.06</v>
      </c>
      <c r="H968" s="25">
        <v>44249</v>
      </c>
      <c r="I968" s="26">
        <v>44262</v>
      </c>
      <c r="J968" s="10">
        <f t="shared" si="56"/>
        <v>14</v>
      </c>
      <c r="K968" s="11">
        <f t="shared" si="57"/>
        <v>44255.5</v>
      </c>
      <c r="L968" s="25">
        <v>44267.5</v>
      </c>
      <c r="M968" s="25">
        <v>44301.5</v>
      </c>
      <c r="N968" s="25">
        <v>44300.5</v>
      </c>
      <c r="O968" s="10">
        <f t="shared" si="58"/>
        <v>45</v>
      </c>
      <c r="P968" s="12">
        <f t="shared" si="59"/>
        <v>8822.7000000000007</v>
      </c>
    </row>
    <row r="969" spans="1:16" s="10" customFormat="1" x14ac:dyDescent="0.35">
      <c r="A969" s="10" t="s">
        <v>260</v>
      </c>
      <c r="B969" s="24" t="s">
        <v>98</v>
      </c>
      <c r="C969" s="25">
        <v>44267</v>
      </c>
      <c r="D969" s="10" t="s">
        <v>148</v>
      </c>
      <c r="E969" s="10" t="s">
        <v>149</v>
      </c>
      <c r="F969" s="24" t="s">
        <v>155</v>
      </c>
      <c r="G969" s="12">
        <v>48.92</v>
      </c>
      <c r="H969" s="25">
        <v>44249</v>
      </c>
      <c r="I969" s="26">
        <v>44262</v>
      </c>
      <c r="J969" s="10">
        <f t="shared" si="56"/>
        <v>14</v>
      </c>
      <c r="K969" s="11">
        <f t="shared" si="57"/>
        <v>44255.5</v>
      </c>
      <c r="L969" s="25">
        <v>44267.5</v>
      </c>
      <c r="M969" s="25">
        <v>44301.5</v>
      </c>
      <c r="N969" s="25">
        <v>44300.5</v>
      </c>
      <c r="O969" s="10">
        <f t="shared" si="58"/>
        <v>45</v>
      </c>
      <c r="P969" s="12">
        <f t="shared" si="59"/>
        <v>2201.4</v>
      </c>
    </row>
    <row r="970" spans="1:16" s="10" customFormat="1" x14ac:dyDescent="0.35">
      <c r="A970" s="10" t="s">
        <v>260</v>
      </c>
      <c r="B970" s="24" t="s">
        <v>98</v>
      </c>
      <c r="C970" s="25">
        <v>44267</v>
      </c>
      <c r="D970" s="10" t="s">
        <v>114</v>
      </c>
      <c r="E970" s="10" t="s">
        <v>115</v>
      </c>
      <c r="F970" s="24" t="s">
        <v>145</v>
      </c>
      <c r="G970" s="12">
        <v>58.03</v>
      </c>
      <c r="H970" s="25">
        <v>44249</v>
      </c>
      <c r="I970" s="26">
        <v>44262</v>
      </c>
      <c r="J970" s="10">
        <f t="shared" si="56"/>
        <v>14</v>
      </c>
      <c r="K970" s="11">
        <f t="shared" si="57"/>
        <v>44255.5</v>
      </c>
      <c r="L970" s="25">
        <v>44267.5</v>
      </c>
      <c r="M970" s="25">
        <v>44301.5</v>
      </c>
      <c r="N970" s="25">
        <v>44300.5</v>
      </c>
      <c r="O970" s="10">
        <f t="shared" si="58"/>
        <v>45</v>
      </c>
      <c r="P970" s="12">
        <f t="shared" si="59"/>
        <v>2611.35</v>
      </c>
    </row>
    <row r="971" spans="1:16" s="10" customFormat="1" x14ac:dyDescent="0.35">
      <c r="A971" s="10" t="s">
        <v>260</v>
      </c>
      <c r="B971" s="24" t="s">
        <v>98</v>
      </c>
      <c r="C971" s="25">
        <v>44267</v>
      </c>
      <c r="D971" s="10" t="s">
        <v>114</v>
      </c>
      <c r="E971" s="10" t="s">
        <v>115</v>
      </c>
      <c r="F971" s="24" t="s">
        <v>146</v>
      </c>
      <c r="G971" s="12">
        <v>389.01</v>
      </c>
      <c r="H971" s="25">
        <v>44249</v>
      </c>
      <c r="I971" s="26">
        <v>44262</v>
      </c>
      <c r="J971" s="10">
        <f t="shared" ref="J971:J1034" si="60">I971-H971+1</f>
        <v>14</v>
      </c>
      <c r="K971" s="11">
        <f t="shared" ref="K971:K1034" si="61">(H971+I971)/2</f>
        <v>44255.5</v>
      </c>
      <c r="L971" s="25">
        <v>44267.5</v>
      </c>
      <c r="M971" s="25">
        <v>44301.5</v>
      </c>
      <c r="N971" s="25">
        <v>44300.5</v>
      </c>
      <c r="O971" s="10">
        <f t="shared" ref="O971:O1034" si="62">N971-K971</f>
        <v>45</v>
      </c>
      <c r="P971" s="12">
        <f t="shared" ref="P971:P1034" si="63">O971*G971</f>
        <v>17505.45</v>
      </c>
    </row>
    <row r="972" spans="1:16" s="10" customFormat="1" x14ac:dyDescent="0.35">
      <c r="A972" s="10" t="s">
        <v>260</v>
      </c>
      <c r="B972" s="24" t="s">
        <v>98</v>
      </c>
      <c r="C972" s="25">
        <v>44267</v>
      </c>
      <c r="D972" s="10" t="s">
        <v>110</v>
      </c>
      <c r="E972" s="10" t="s">
        <v>111</v>
      </c>
      <c r="F972" s="24" t="s">
        <v>247</v>
      </c>
      <c r="G972" s="12">
        <v>69.22</v>
      </c>
      <c r="H972" s="25">
        <v>44249</v>
      </c>
      <c r="I972" s="26">
        <v>44262</v>
      </c>
      <c r="J972" s="10">
        <f t="shared" si="60"/>
        <v>14</v>
      </c>
      <c r="K972" s="11">
        <f t="shared" si="61"/>
        <v>44255.5</v>
      </c>
      <c r="L972" s="25">
        <v>44267.5</v>
      </c>
      <c r="M972" s="25">
        <v>44301.5</v>
      </c>
      <c r="N972" s="25">
        <v>44300.5</v>
      </c>
      <c r="O972" s="10">
        <f t="shared" si="62"/>
        <v>45</v>
      </c>
      <c r="P972" s="12">
        <f t="shared" si="63"/>
        <v>3114.9</v>
      </c>
    </row>
    <row r="973" spans="1:16" s="10" customFormat="1" x14ac:dyDescent="0.35">
      <c r="A973" s="10" t="s">
        <v>260</v>
      </c>
      <c r="B973" s="24" t="s">
        <v>98</v>
      </c>
      <c r="C973" s="25">
        <v>44267</v>
      </c>
      <c r="D973" s="10" t="s">
        <v>148</v>
      </c>
      <c r="E973" s="10" t="s">
        <v>149</v>
      </c>
      <c r="F973" s="24" t="s">
        <v>156</v>
      </c>
      <c r="G973" s="12">
        <v>143.24</v>
      </c>
      <c r="H973" s="25">
        <v>44249</v>
      </c>
      <c r="I973" s="26">
        <v>44262</v>
      </c>
      <c r="J973" s="10">
        <f t="shared" si="60"/>
        <v>14</v>
      </c>
      <c r="K973" s="11">
        <f t="shared" si="61"/>
        <v>44255.5</v>
      </c>
      <c r="L973" s="25">
        <v>44267.5</v>
      </c>
      <c r="M973" s="25">
        <v>44301.5</v>
      </c>
      <c r="N973" s="25">
        <v>44300.5</v>
      </c>
      <c r="O973" s="10">
        <f t="shared" si="62"/>
        <v>45</v>
      </c>
      <c r="P973" s="12">
        <f t="shared" si="63"/>
        <v>6445.8</v>
      </c>
    </row>
    <row r="974" spans="1:16" s="10" customFormat="1" x14ac:dyDescent="0.35">
      <c r="A974" s="10" t="s">
        <v>260</v>
      </c>
      <c r="B974" s="24" t="s">
        <v>98</v>
      </c>
      <c r="C974" s="25">
        <v>44267</v>
      </c>
      <c r="D974" s="10" t="s">
        <v>110</v>
      </c>
      <c r="E974" s="10" t="s">
        <v>111</v>
      </c>
      <c r="F974" s="24" t="s">
        <v>248</v>
      </c>
      <c r="G974" s="12">
        <v>134.41</v>
      </c>
      <c r="H974" s="25">
        <v>44249</v>
      </c>
      <c r="I974" s="26">
        <v>44262</v>
      </c>
      <c r="J974" s="10">
        <f t="shared" si="60"/>
        <v>14</v>
      </c>
      <c r="K974" s="11">
        <f t="shared" si="61"/>
        <v>44255.5</v>
      </c>
      <c r="L974" s="25">
        <v>44267.5</v>
      </c>
      <c r="M974" s="25">
        <v>44301.5</v>
      </c>
      <c r="N974" s="25">
        <v>44300.5</v>
      </c>
      <c r="O974" s="10">
        <f t="shared" si="62"/>
        <v>45</v>
      </c>
      <c r="P974" s="12">
        <f t="shared" si="63"/>
        <v>6048.45</v>
      </c>
    </row>
    <row r="975" spans="1:16" s="10" customFormat="1" x14ac:dyDescent="0.35">
      <c r="A975" s="10" t="s">
        <v>260</v>
      </c>
      <c r="B975" s="24" t="s">
        <v>98</v>
      </c>
      <c r="C975" s="25">
        <v>44267</v>
      </c>
      <c r="D975" s="10" t="s">
        <v>148</v>
      </c>
      <c r="E975" s="10" t="s">
        <v>149</v>
      </c>
      <c r="F975" s="24" t="s">
        <v>249</v>
      </c>
      <c r="G975" s="12">
        <v>9.2100000000000009</v>
      </c>
      <c r="H975" s="25">
        <v>44249</v>
      </c>
      <c r="I975" s="26">
        <v>44262</v>
      </c>
      <c r="J975" s="10">
        <f t="shared" si="60"/>
        <v>14</v>
      </c>
      <c r="K975" s="11">
        <f t="shared" si="61"/>
        <v>44255.5</v>
      </c>
      <c r="L975" s="25">
        <v>44267.5</v>
      </c>
      <c r="M975" s="25">
        <v>44301.5</v>
      </c>
      <c r="N975" s="25">
        <v>44300.5</v>
      </c>
      <c r="O975" s="10">
        <f t="shared" si="62"/>
        <v>45</v>
      </c>
      <c r="P975" s="12">
        <f t="shared" si="63"/>
        <v>414.45000000000005</v>
      </c>
    </row>
    <row r="976" spans="1:16" s="10" customFormat="1" x14ac:dyDescent="0.35">
      <c r="A976" s="10" t="s">
        <v>260</v>
      </c>
      <c r="B976" s="24" t="s">
        <v>98</v>
      </c>
      <c r="C976" s="25">
        <v>44267</v>
      </c>
      <c r="D976" s="10" t="s">
        <v>148</v>
      </c>
      <c r="E976" s="10" t="s">
        <v>149</v>
      </c>
      <c r="F976" s="24" t="s">
        <v>157</v>
      </c>
      <c r="G976" s="12">
        <v>412.34000000000003</v>
      </c>
      <c r="H976" s="25">
        <v>44249</v>
      </c>
      <c r="I976" s="26">
        <v>44262</v>
      </c>
      <c r="J976" s="10">
        <f t="shared" si="60"/>
        <v>14</v>
      </c>
      <c r="K976" s="11">
        <f t="shared" si="61"/>
        <v>44255.5</v>
      </c>
      <c r="L976" s="25">
        <v>44267.5</v>
      </c>
      <c r="M976" s="25">
        <v>44301.5</v>
      </c>
      <c r="N976" s="25">
        <v>44300.5</v>
      </c>
      <c r="O976" s="10">
        <f t="shared" si="62"/>
        <v>45</v>
      </c>
      <c r="P976" s="12">
        <f t="shared" si="63"/>
        <v>18555.300000000003</v>
      </c>
    </row>
    <row r="977" spans="1:16" s="10" customFormat="1" x14ac:dyDescent="0.35">
      <c r="A977" s="10" t="s">
        <v>260</v>
      </c>
      <c r="B977" s="24" t="s">
        <v>98</v>
      </c>
      <c r="C977" s="25">
        <v>44267</v>
      </c>
      <c r="D977" s="10" t="s">
        <v>148</v>
      </c>
      <c r="E977" s="10" t="s">
        <v>149</v>
      </c>
      <c r="F977" s="24" t="s">
        <v>158</v>
      </c>
      <c r="G977" s="12">
        <v>401.08</v>
      </c>
      <c r="H977" s="25">
        <v>44249</v>
      </c>
      <c r="I977" s="26">
        <v>44262</v>
      </c>
      <c r="J977" s="10">
        <f t="shared" si="60"/>
        <v>14</v>
      </c>
      <c r="K977" s="11">
        <f t="shared" si="61"/>
        <v>44255.5</v>
      </c>
      <c r="L977" s="25">
        <v>44267.5</v>
      </c>
      <c r="M977" s="25">
        <v>44301.5</v>
      </c>
      <c r="N977" s="25">
        <v>44300.5</v>
      </c>
      <c r="O977" s="10">
        <f t="shared" si="62"/>
        <v>45</v>
      </c>
      <c r="P977" s="12">
        <f t="shared" si="63"/>
        <v>18048.599999999999</v>
      </c>
    </row>
    <row r="978" spans="1:16" s="10" customFormat="1" x14ac:dyDescent="0.35">
      <c r="A978" s="10" t="s">
        <v>260</v>
      </c>
      <c r="B978" s="24" t="s">
        <v>98</v>
      </c>
      <c r="C978" s="25">
        <v>44267</v>
      </c>
      <c r="D978" s="10" t="s">
        <v>148</v>
      </c>
      <c r="E978" s="10" t="s">
        <v>149</v>
      </c>
      <c r="F978" s="24" t="s">
        <v>159</v>
      </c>
      <c r="G978" s="12">
        <v>99.68</v>
      </c>
      <c r="H978" s="25">
        <v>44249</v>
      </c>
      <c r="I978" s="26">
        <v>44262</v>
      </c>
      <c r="J978" s="10">
        <f t="shared" si="60"/>
        <v>14</v>
      </c>
      <c r="K978" s="11">
        <f t="shared" si="61"/>
        <v>44255.5</v>
      </c>
      <c r="L978" s="25">
        <v>44267.5</v>
      </c>
      <c r="M978" s="25">
        <v>44301.5</v>
      </c>
      <c r="N978" s="25">
        <v>44300.5</v>
      </c>
      <c r="O978" s="10">
        <f t="shared" si="62"/>
        <v>45</v>
      </c>
      <c r="P978" s="12">
        <f t="shared" si="63"/>
        <v>4485.6000000000004</v>
      </c>
    </row>
    <row r="979" spans="1:16" s="10" customFormat="1" x14ac:dyDescent="0.35">
      <c r="A979" s="10" t="s">
        <v>260</v>
      </c>
      <c r="B979" s="24" t="s">
        <v>98</v>
      </c>
      <c r="C979" s="25">
        <v>44267</v>
      </c>
      <c r="D979" s="10" t="s">
        <v>110</v>
      </c>
      <c r="E979" s="10" t="s">
        <v>111</v>
      </c>
      <c r="F979" s="24" t="s">
        <v>147</v>
      </c>
      <c r="G979" s="12">
        <v>167.85</v>
      </c>
      <c r="H979" s="25">
        <v>44249</v>
      </c>
      <c r="I979" s="26">
        <v>44262</v>
      </c>
      <c r="J979" s="10">
        <f t="shared" si="60"/>
        <v>14</v>
      </c>
      <c r="K979" s="11">
        <f t="shared" si="61"/>
        <v>44255.5</v>
      </c>
      <c r="L979" s="25">
        <v>44267.5</v>
      </c>
      <c r="M979" s="25">
        <v>44301.5</v>
      </c>
      <c r="N979" s="25">
        <v>44300.5</v>
      </c>
      <c r="O979" s="10">
        <f t="shared" si="62"/>
        <v>45</v>
      </c>
      <c r="P979" s="12">
        <f t="shared" si="63"/>
        <v>7553.25</v>
      </c>
    </row>
    <row r="980" spans="1:16" s="10" customFormat="1" x14ac:dyDescent="0.35">
      <c r="A980" s="10" t="s">
        <v>260</v>
      </c>
      <c r="B980" s="24" t="s">
        <v>98</v>
      </c>
      <c r="C980" s="25">
        <v>44267</v>
      </c>
      <c r="D980" s="10" t="s">
        <v>148</v>
      </c>
      <c r="E980" s="10" t="s">
        <v>149</v>
      </c>
      <c r="F980" s="24" t="s">
        <v>160</v>
      </c>
      <c r="G980" s="12">
        <v>103.22999999999999</v>
      </c>
      <c r="H980" s="25">
        <v>44249</v>
      </c>
      <c r="I980" s="26">
        <v>44262</v>
      </c>
      <c r="J980" s="10">
        <f t="shared" si="60"/>
        <v>14</v>
      </c>
      <c r="K980" s="11">
        <f t="shared" si="61"/>
        <v>44255.5</v>
      </c>
      <c r="L980" s="25">
        <v>44267.5</v>
      </c>
      <c r="M980" s="25">
        <v>44301.5</v>
      </c>
      <c r="N980" s="25">
        <v>44300.5</v>
      </c>
      <c r="O980" s="10">
        <f t="shared" si="62"/>
        <v>45</v>
      </c>
      <c r="P980" s="12">
        <f t="shared" si="63"/>
        <v>4645.3499999999995</v>
      </c>
    </row>
    <row r="981" spans="1:16" s="10" customFormat="1" x14ac:dyDescent="0.35">
      <c r="A981" s="10" t="s">
        <v>260</v>
      </c>
      <c r="B981" s="24" t="s">
        <v>86</v>
      </c>
      <c r="C981" s="25">
        <v>44267</v>
      </c>
      <c r="D981" s="10" t="s">
        <v>161</v>
      </c>
      <c r="E981" s="10" t="s">
        <v>162</v>
      </c>
      <c r="F981" s="24" t="s">
        <v>165</v>
      </c>
      <c r="G981" s="12">
        <v>183.54000000000002</v>
      </c>
      <c r="H981" s="25">
        <v>44248</v>
      </c>
      <c r="I981" s="26">
        <v>44261</v>
      </c>
      <c r="J981" s="10">
        <f t="shared" si="60"/>
        <v>14</v>
      </c>
      <c r="K981" s="11">
        <f t="shared" si="61"/>
        <v>44254.5</v>
      </c>
      <c r="L981" s="25">
        <v>44267.5</v>
      </c>
      <c r="M981" s="25">
        <v>44306.5</v>
      </c>
      <c r="N981" s="25">
        <v>44305.5</v>
      </c>
      <c r="O981" s="10">
        <f t="shared" si="62"/>
        <v>51</v>
      </c>
      <c r="P981" s="12">
        <f t="shared" si="63"/>
        <v>9360.5400000000009</v>
      </c>
    </row>
    <row r="982" spans="1:16" s="10" customFormat="1" x14ac:dyDescent="0.35">
      <c r="A982" s="10" t="s">
        <v>260</v>
      </c>
      <c r="B982" s="24" t="s">
        <v>86</v>
      </c>
      <c r="C982" s="25">
        <v>44267</v>
      </c>
      <c r="D982" s="10" t="s">
        <v>161</v>
      </c>
      <c r="E982" s="10" t="s">
        <v>162</v>
      </c>
      <c r="F982" s="24" t="s">
        <v>163</v>
      </c>
      <c r="G982" s="12">
        <v>348.51</v>
      </c>
      <c r="H982" s="25">
        <v>44248</v>
      </c>
      <c r="I982" s="26">
        <v>44261</v>
      </c>
      <c r="J982" s="10">
        <f t="shared" si="60"/>
        <v>14</v>
      </c>
      <c r="K982" s="11">
        <f t="shared" si="61"/>
        <v>44254.5</v>
      </c>
      <c r="L982" s="25">
        <v>44267.5</v>
      </c>
      <c r="M982" s="25">
        <v>44306.5</v>
      </c>
      <c r="N982" s="25">
        <v>44305.5</v>
      </c>
      <c r="O982" s="10">
        <f t="shared" si="62"/>
        <v>51</v>
      </c>
      <c r="P982" s="12">
        <f t="shared" si="63"/>
        <v>17774.009999999998</v>
      </c>
    </row>
    <row r="983" spans="1:16" s="10" customFormat="1" x14ac:dyDescent="0.35">
      <c r="A983" s="10" t="s">
        <v>260</v>
      </c>
      <c r="B983" s="24" t="s">
        <v>86</v>
      </c>
      <c r="C983" s="25">
        <v>44267</v>
      </c>
      <c r="D983" s="10" t="s">
        <v>161</v>
      </c>
      <c r="E983" s="10" t="s">
        <v>162</v>
      </c>
      <c r="F983" s="24" t="s">
        <v>166</v>
      </c>
      <c r="G983" s="12">
        <v>79.97</v>
      </c>
      <c r="H983" s="25">
        <v>44248</v>
      </c>
      <c r="I983" s="26">
        <v>44261</v>
      </c>
      <c r="J983" s="10">
        <f t="shared" si="60"/>
        <v>14</v>
      </c>
      <c r="K983" s="11">
        <f t="shared" si="61"/>
        <v>44254.5</v>
      </c>
      <c r="L983" s="25">
        <v>44267.5</v>
      </c>
      <c r="M983" s="25">
        <v>44306.5</v>
      </c>
      <c r="N983" s="25">
        <v>44305.5</v>
      </c>
      <c r="O983" s="10">
        <f t="shared" si="62"/>
        <v>51</v>
      </c>
      <c r="P983" s="12">
        <f t="shared" si="63"/>
        <v>4078.47</v>
      </c>
    </row>
    <row r="984" spans="1:16" s="10" customFormat="1" x14ac:dyDescent="0.35">
      <c r="A984" s="10" t="s">
        <v>260</v>
      </c>
      <c r="B984" s="24" t="s">
        <v>86</v>
      </c>
      <c r="C984" s="25">
        <v>44267</v>
      </c>
      <c r="D984" s="10" t="s">
        <v>161</v>
      </c>
      <c r="E984" s="10" t="s">
        <v>162</v>
      </c>
      <c r="F984" s="24" t="s">
        <v>167</v>
      </c>
      <c r="G984" s="12">
        <v>458.33</v>
      </c>
      <c r="H984" s="25">
        <v>44248</v>
      </c>
      <c r="I984" s="26">
        <v>44261</v>
      </c>
      <c r="J984" s="10">
        <f t="shared" si="60"/>
        <v>14</v>
      </c>
      <c r="K984" s="11">
        <f t="shared" si="61"/>
        <v>44254.5</v>
      </c>
      <c r="L984" s="25">
        <v>44267.5</v>
      </c>
      <c r="M984" s="25">
        <v>44306.5</v>
      </c>
      <c r="N984" s="25">
        <v>44305.5</v>
      </c>
      <c r="O984" s="10">
        <f t="shared" si="62"/>
        <v>51</v>
      </c>
      <c r="P984" s="12">
        <f t="shared" si="63"/>
        <v>23374.829999999998</v>
      </c>
    </row>
    <row r="985" spans="1:16" s="10" customFormat="1" x14ac:dyDescent="0.35">
      <c r="A985" s="10" t="s">
        <v>260</v>
      </c>
      <c r="B985" s="24" t="s">
        <v>86</v>
      </c>
      <c r="C985" s="25">
        <v>44267</v>
      </c>
      <c r="D985" s="10" t="s">
        <v>161</v>
      </c>
      <c r="E985" s="10" t="s">
        <v>162</v>
      </c>
      <c r="F985" s="24" t="s">
        <v>168</v>
      </c>
      <c r="G985" s="12">
        <v>143</v>
      </c>
      <c r="H985" s="25">
        <v>44248</v>
      </c>
      <c r="I985" s="26">
        <v>44261</v>
      </c>
      <c r="J985" s="10">
        <f t="shared" si="60"/>
        <v>14</v>
      </c>
      <c r="K985" s="11">
        <f t="shared" si="61"/>
        <v>44254.5</v>
      </c>
      <c r="L985" s="25">
        <v>44267.5</v>
      </c>
      <c r="M985" s="25">
        <v>44306.5</v>
      </c>
      <c r="N985" s="25">
        <v>44305.5</v>
      </c>
      <c r="O985" s="10">
        <f t="shared" si="62"/>
        <v>51</v>
      </c>
      <c r="P985" s="12">
        <f t="shared" si="63"/>
        <v>7293</v>
      </c>
    </row>
    <row r="986" spans="1:16" s="10" customFormat="1" x14ac:dyDescent="0.35">
      <c r="A986" s="10" t="s">
        <v>260</v>
      </c>
      <c r="B986" s="24" t="s">
        <v>86</v>
      </c>
      <c r="C986" s="25">
        <v>44267</v>
      </c>
      <c r="D986" s="10" t="s">
        <v>161</v>
      </c>
      <c r="E986" s="10" t="s">
        <v>162</v>
      </c>
      <c r="F986" s="24" t="s">
        <v>169</v>
      </c>
      <c r="G986" s="12">
        <v>232.07999999999998</v>
      </c>
      <c r="H986" s="25">
        <v>44248</v>
      </c>
      <c r="I986" s="26">
        <v>44261</v>
      </c>
      <c r="J986" s="10">
        <f t="shared" si="60"/>
        <v>14</v>
      </c>
      <c r="K986" s="11">
        <f t="shared" si="61"/>
        <v>44254.5</v>
      </c>
      <c r="L986" s="25">
        <v>44267.5</v>
      </c>
      <c r="M986" s="25">
        <v>44306.5</v>
      </c>
      <c r="N986" s="25">
        <v>44305.5</v>
      </c>
      <c r="O986" s="10">
        <f t="shared" si="62"/>
        <v>51</v>
      </c>
      <c r="P986" s="12">
        <f t="shared" si="63"/>
        <v>11836.08</v>
      </c>
    </row>
    <row r="987" spans="1:16" s="10" customFormat="1" x14ac:dyDescent="0.35">
      <c r="A987" s="10" t="s">
        <v>260</v>
      </c>
      <c r="B987" s="24" t="s">
        <v>86</v>
      </c>
      <c r="C987" s="25">
        <v>44267</v>
      </c>
      <c r="D987" s="10" t="s">
        <v>161</v>
      </c>
      <c r="E987" s="10" t="s">
        <v>162</v>
      </c>
      <c r="F987" s="24" t="s">
        <v>170</v>
      </c>
      <c r="G987" s="12">
        <v>129.46</v>
      </c>
      <c r="H987" s="25">
        <v>44248</v>
      </c>
      <c r="I987" s="26">
        <v>44261</v>
      </c>
      <c r="J987" s="10">
        <f t="shared" si="60"/>
        <v>14</v>
      </c>
      <c r="K987" s="11">
        <f t="shared" si="61"/>
        <v>44254.5</v>
      </c>
      <c r="L987" s="25">
        <v>44267.5</v>
      </c>
      <c r="M987" s="25">
        <v>44306.5</v>
      </c>
      <c r="N987" s="25">
        <v>44305.5</v>
      </c>
      <c r="O987" s="10">
        <f t="shared" si="62"/>
        <v>51</v>
      </c>
      <c r="P987" s="12">
        <f t="shared" si="63"/>
        <v>6602.46</v>
      </c>
    </row>
    <row r="988" spans="1:16" s="10" customFormat="1" x14ac:dyDescent="0.35">
      <c r="A988" s="10" t="s">
        <v>260</v>
      </c>
      <c r="B988" s="24" t="s">
        <v>86</v>
      </c>
      <c r="C988" s="25">
        <v>44267</v>
      </c>
      <c r="D988" s="10" t="s">
        <v>171</v>
      </c>
      <c r="E988" s="10" t="s">
        <v>172</v>
      </c>
      <c r="F988" s="24" t="s">
        <v>173</v>
      </c>
      <c r="G988" s="12">
        <v>217.25</v>
      </c>
      <c r="H988" s="25">
        <v>44248</v>
      </c>
      <c r="I988" s="26">
        <v>44261</v>
      </c>
      <c r="J988" s="10">
        <f t="shared" si="60"/>
        <v>14</v>
      </c>
      <c r="K988" s="11">
        <f t="shared" si="61"/>
        <v>44254.5</v>
      </c>
      <c r="L988" s="25">
        <v>44267.5</v>
      </c>
      <c r="M988" s="25">
        <v>44306.5</v>
      </c>
      <c r="N988" s="25">
        <v>44305.5</v>
      </c>
      <c r="O988" s="10">
        <f t="shared" si="62"/>
        <v>51</v>
      </c>
      <c r="P988" s="12">
        <f t="shared" si="63"/>
        <v>11079.75</v>
      </c>
    </row>
    <row r="989" spans="1:16" s="10" customFormat="1" x14ac:dyDescent="0.35">
      <c r="A989" s="10" t="s">
        <v>260</v>
      </c>
      <c r="B989" s="24" t="s">
        <v>86</v>
      </c>
      <c r="C989" s="25">
        <v>44267</v>
      </c>
      <c r="D989" s="10" t="s">
        <v>161</v>
      </c>
      <c r="E989" s="10" t="s">
        <v>162</v>
      </c>
      <c r="F989" s="24" t="s">
        <v>174</v>
      </c>
      <c r="G989" s="12">
        <v>97.72</v>
      </c>
      <c r="H989" s="25">
        <v>44248</v>
      </c>
      <c r="I989" s="26">
        <v>44261</v>
      </c>
      <c r="J989" s="10">
        <f t="shared" si="60"/>
        <v>14</v>
      </c>
      <c r="K989" s="11">
        <f t="shared" si="61"/>
        <v>44254.5</v>
      </c>
      <c r="L989" s="25">
        <v>44267.5</v>
      </c>
      <c r="M989" s="25">
        <v>44306.5</v>
      </c>
      <c r="N989" s="25">
        <v>44305.5</v>
      </c>
      <c r="O989" s="10">
        <f t="shared" si="62"/>
        <v>51</v>
      </c>
      <c r="P989" s="12">
        <f t="shared" si="63"/>
        <v>4983.72</v>
      </c>
    </row>
    <row r="990" spans="1:16" s="10" customFormat="1" x14ac:dyDescent="0.35">
      <c r="A990" s="10" t="s">
        <v>260</v>
      </c>
      <c r="B990" s="24" t="s">
        <v>86</v>
      </c>
      <c r="C990" s="25">
        <v>44267</v>
      </c>
      <c r="D990" s="10" t="s">
        <v>161</v>
      </c>
      <c r="E990" s="10" t="s">
        <v>162</v>
      </c>
      <c r="F990" s="24" t="s">
        <v>175</v>
      </c>
      <c r="G990" s="12">
        <v>245.82</v>
      </c>
      <c r="H990" s="25">
        <v>44248</v>
      </c>
      <c r="I990" s="26">
        <v>44261</v>
      </c>
      <c r="J990" s="10">
        <f t="shared" si="60"/>
        <v>14</v>
      </c>
      <c r="K990" s="11">
        <f t="shared" si="61"/>
        <v>44254.5</v>
      </c>
      <c r="L990" s="25">
        <v>44267.5</v>
      </c>
      <c r="M990" s="25">
        <v>44306.5</v>
      </c>
      <c r="N990" s="25">
        <v>44305.5</v>
      </c>
      <c r="O990" s="10">
        <f t="shared" si="62"/>
        <v>51</v>
      </c>
      <c r="P990" s="12">
        <f t="shared" si="63"/>
        <v>12536.82</v>
      </c>
    </row>
    <row r="991" spans="1:16" s="10" customFormat="1" x14ac:dyDescent="0.35">
      <c r="A991" s="10" t="s">
        <v>260</v>
      </c>
      <c r="B991" s="24" t="s">
        <v>86</v>
      </c>
      <c r="C991" s="25">
        <v>44267</v>
      </c>
      <c r="D991" s="10" t="s">
        <v>161</v>
      </c>
      <c r="E991" s="10" t="s">
        <v>162</v>
      </c>
      <c r="F991" s="24" t="s">
        <v>176</v>
      </c>
      <c r="G991" s="12">
        <v>1782.11</v>
      </c>
      <c r="H991" s="25">
        <v>44248</v>
      </c>
      <c r="I991" s="26">
        <v>44261</v>
      </c>
      <c r="J991" s="10">
        <f t="shared" si="60"/>
        <v>14</v>
      </c>
      <c r="K991" s="11">
        <f t="shared" si="61"/>
        <v>44254.5</v>
      </c>
      <c r="L991" s="25">
        <v>44267.5</v>
      </c>
      <c r="M991" s="25">
        <v>44306.5</v>
      </c>
      <c r="N991" s="25">
        <v>44305.5</v>
      </c>
      <c r="O991" s="10">
        <f t="shared" si="62"/>
        <v>51</v>
      </c>
      <c r="P991" s="12">
        <f t="shared" si="63"/>
        <v>90887.61</v>
      </c>
    </row>
    <row r="992" spans="1:16" s="10" customFormat="1" x14ac:dyDescent="0.35">
      <c r="A992" s="10" t="s">
        <v>260</v>
      </c>
      <c r="B992" s="24" t="s">
        <v>86</v>
      </c>
      <c r="C992" s="25">
        <v>44267</v>
      </c>
      <c r="D992" s="10" t="s">
        <v>161</v>
      </c>
      <c r="E992" s="10" t="s">
        <v>162</v>
      </c>
      <c r="F992" s="24" t="s">
        <v>177</v>
      </c>
      <c r="G992" s="12">
        <v>75.489999999999995</v>
      </c>
      <c r="H992" s="25">
        <v>44248</v>
      </c>
      <c r="I992" s="26">
        <v>44261</v>
      </c>
      <c r="J992" s="10">
        <f t="shared" si="60"/>
        <v>14</v>
      </c>
      <c r="K992" s="11">
        <f t="shared" si="61"/>
        <v>44254.5</v>
      </c>
      <c r="L992" s="25">
        <v>44267.5</v>
      </c>
      <c r="M992" s="25">
        <v>44306.5</v>
      </c>
      <c r="N992" s="25">
        <v>44305.5</v>
      </c>
      <c r="O992" s="10">
        <f t="shared" si="62"/>
        <v>51</v>
      </c>
      <c r="P992" s="12">
        <f t="shared" si="63"/>
        <v>3849.99</v>
      </c>
    </row>
    <row r="993" spans="1:16" s="10" customFormat="1" x14ac:dyDescent="0.35">
      <c r="A993" s="10" t="s">
        <v>260</v>
      </c>
      <c r="B993" s="24" t="s">
        <v>86</v>
      </c>
      <c r="C993" s="25">
        <v>44267</v>
      </c>
      <c r="D993" s="10" t="s">
        <v>99</v>
      </c>
      <c r="E993" s="10" t="s">
        <v>100</v>
      </c>
      <c r="F993" s="24" t="s">
        <v>164</v>
      </c>
      <c r="G993" s="12">
        <v>15094.809999999994</v>
      </c>
      <c r="H993" s="25">
        <v>44248</v>
      </c>
      <c r="I993" s="26">
        <v>44261</v>
      </c>
      <c r="J993" s="10">
        <f t="shared" si="60"/>
        <v>14</v>
      </c>
      <c r="K993" s="11">
        <f t="shared" si="61"/>
        <v>44254.5</v>
      </c>
      <c r="L993" s="25">
        <v>44267.5</v>
      </c>
      <c r="M993" s="25">
        <v>44306.5</v>
      </c>
      <c r="N993" s="25">
        <v>44305.5</v>
      </c>
      <c r="O993" s="10">
        <f t="shared" si="62"/>
        <v>51</v>
      </c>
      <c r="P993" s="12">
        <f t="shared" si="63"/>
        <v>769835.30999999971</v>
      </c>
    </row>
    <row r="994" spans="1:16" s="10" customFormat="1" x14ac:dyDescent="0.35">
      <c r="A994" s="10" t="s">
        <v>260</v>
      </c>
      <c r="B994" s="24" t="s">
        <v>86</v>
      </c>
      <c r="C994" s="25">
        <v>44267</v>
      </c>
      <c r="D994" s="10" t="s">
        <v>161</v>
      </c>
      <c r="E994" s="10" t="s">
        <v>162</v>
      </c>
      <c r="F994" s="24" t="s">
        <v>178</v>
      </c>
      <c r="G994" s="12">
        <v>175.97</v>
      </c>
      <c r="H994" s="25">
        <v>44248</v>
      </c>
      <c r="I994" s="26">
        <v>44261</v>
      </c>
      <c r="J994" s="10">
        <f t="shared" si="60"/>
        <v>14</v>
      </c>
      <c r="K994" s="11">
        <f t="shared" si="61"/>
        <v>44254.5</v>
      </c>
      <c r="L994" s="25">
        <v>44267.5</v>
      </c>
      <c r="M994" s="25">
        <v>44306.5</v>
      </c>
      <c r="N994" s="25">
        <v>44305.5</v>
      </c>
      <c r="O994" s="10">
        <f t="shared" si="62"/>
        <v>51</v>
      </c>
      <c r="P994" s="12">
        <f t="shared" si="63"/>
        <v>8974.4699999999993</v>
      </c>
    </row>
    <row r="995" spans="1:16" s="10" customFormat="1" x14ac:dyDescent="0.35">
      <c r="A995" s="10" t="s">
        <v>260</v>
      </c>
      <c r="B995" s="24" t="s">
        <v>86</v>
      </c>
      <c r="C995" s="25">
        <v>44267</v>
      </c>
      <c r="D995" s="10" t="s">
        <v>161</v>
      </c>
      <c r="E995" s="10" t="s">
        <v>162</v>
      </c>
      <c r="F995" s="24" t="s">
        <v>179</v>
      </c>
      <c r="G995" s="12">
        <v>237.83000000000004</v>
      </c>
      <c r="H995" s="25">
        <v>44248</v>
      </c>
      <c r="I995" s="26">
        <v>44261</v>
      </c>
      <c r="J995" s="10">
        <f t="shared" si="60"/>
        <v>14</v>
      </c>
      <c r="K995" s="11">
        <f t="shared" si="61"/>
        <v>44254.5</v>
      </c>
      <c r="L995" s="25">
        <v>44267.5</v>
      </c>
      <c r="M995" s="25">
        <v>44306.5</v>
      </c>
      <c r="N995" s="25">
        <v>44305.5</v>
      </c>
      <c r="O995" s="10">
        <f t="shared" si="62"/>
        <v>51</v>
      </c>
      <c r="P995" s="12">
        <f t="shared" si="63"/>
        <v>12129.330000000002</v>
      </c>
    </row>
    <row r="996" spans="1:16" s="10" customFormat="1" x14ac:dyDescent="0.35">
      <c r="A996" s="10" t="s">
        <v>260</v>
      </c>
      <c r="B996" s="24" t="s">
        <v>86</v>
      </c>
      <c r="C996" s="25">
        <v>44267</v>
      </c>
      <c r="D996" s="10" t="s">
        <v>161</v>
      </c>
      <c r="E996" s="10" t="s">
        <v>162</v>
      </c>
      <c r="F996" s="24" t="s">
        <v>180</v>
      </c>
      <c r="G996" s="12">
        <v>258.01</v>
      </c>
      <c r="H996" s="25">
        <v>44248</v>
      </c>
      <c r="I996" s="26">
        <v>44261</v>
      </c>
      <c r="J996" s="10">
        <f t="shared" si="60"/>
        <v>14</v>
      </c>
      <c r="K996" s="11">
        <f t="shared" si="61"/>
        <v>44254.5</v>
      </c>
      <c r="L996" s="25">
        <v>44267.5</v>
      </c>
      <c r="M996" s="25">
        <v>44306.5</v>
      </c>
      <c r="N996" s="25">
        <v>44305.5</v>
      </c>
      <c r="O996" s="10">
        <f t="shared" si="62"/>
        <v>51</v>
      </c>
      <c r="P996" s="12">
        <f t="shared" si="63"/>
        <v>13158.51</v>
      </c>
    </row>
    <row r="997" spans="1:16" s="10" customFormat="1" x14ac:dyDescent="0.35">
      <c r="A997" s="10" t="s">
        <v>260</v>
      </c>
      <c r="B997" s="24" t="s">
        <v>86</v>
      </c>
      <c r="C997" s="25">
        <v>44267</v>
      </c>
      <c r="D997" s="10" t="s">
        <v>171</v>
      </c>
      <c r="E997" s="10" t="s">
        <v>172</v>
      </c>
      <c r="F997" s="24" t="s">
        <v>180</v>
      </c>
      <c r="G997" s="12">
        <v>34.74</v>
      </c>
      <c r="H997" s="25">
        <v>44248</v>
      </c>
      <c r="I997" s="26">
        <v>44261</v>
      </c>
      <c r="J997" s="10">
        <f t="shared" si="60"/>
        <v>14</v>
      </c>
      <c r="K997" s="11">
        <f t="shared" si="61"/>
        <v>44254.5</v>
      </c>
      <c r="L997" s="25">
        <v>44267.5</v>
      </c>
      <c r="M997" s="25">
        <v>44306.5</v>
      </c>
      <c r="N997" s="25">
        <v>44305.5</v>
      </c>
      <c r="O997" s="10">
        <f t="shared" si="62"/>
        <v>51</v>
      </c>
      <c r="P997" s="12">
        <f t="shared" si="63"/>
        <v>1771.74</v>
      </c>
    </row>
    <row r="998" spans="1:16" s="10" customFormat="1" x14ac:dyDescent="0.35">
      <c r="A998" s="10" t="s">
        <v>260</v>
      </c>
      <c r="B998" s="24" t="s">
        <v>86</v>
      </c>
      <c r="C998" s="25">
        <v>44267</v>
      </c>
      <c r="D998" s="10" t="s">
        <v>161</v>
      </c>
      <c r="E998" s="10" t="s">
        <v>162</v>
      </c>
      <c r="F998" s="24" t="s">
        <v>181</v>
      </c>
      <c r="G998" s="12">
        <v>77.819999999999993</v>
      </c>
      <c r="H998" s="25">
        <v>44248</v>
      </c>
      <c r="I998" s="26">
        <v>44261</v>
      </c>
      <c r="J998" s="10">
        <f t="shared" si="60"/>
        <v>14</v>
      </c>
      <c r="K998" s="11">
        <f t="shared" si="61"/>
        <v>44254.5</v>
      </c>
      <c r="L998" s="25">
        <v>44267.5</v>
      </c>
      <c r="M998" s="25">
        <v>44306.5</v>
      </c>
      <c r="N998" s="25">
        <v>44305.5</v>
      </c>
      <c r="O998" s="10">
        <f t="shared" si="62"/>
        <v>51</v>
      </c>
      <c r="P998" s="12">
        <f t="shared" si="63"/>
        <v>3968.8199999999997</v>
      </c>
    </row>
    <row r="999" spans="1:16" s="10" customFormat="1" x14ac:dyDescent="0.35">
      <c r="A999" s="10" t="s">
        <v>260</v>
      </c>
      <c r="B999" s="24" t="s">
        <v>86</v>
      </c>
      <c r="C999" s="25">
        <v>44267</v>
      </c>
      <c r="D999" s="10" t="s">
        <v>161</v>
      </c>
      <c r="E999" s="10" t="s">
        <v>162</v>
      </c>
      <c r="F999" s="24" t="s">
        <v>182</v>
      </c>
      <c r="G999" s="12">
        <v>85.73</v>
      </c>
      <c r="H999" s="25">
        <v>44248</v>
      </c>
      <c r="I999" s="26">
        <v>44261</v>
      </c>
      <c r="J999" s="10">
        <f t="shared" si="60"/>
        <v>14</v>
      </c>
      <c r="K999" s="11">
        <f t="shared" si="61"/>
        <v>44254.5</v>
      </c>
      <c r="L999" s="25">
        <v>44267.5</v>
      </c>
      <c r="M999" s="25">
        <v>44306.5</v>
      </c>
      <c r="N999" s="25">
        <v>44305.5</v>
      </c>
      <c r="O999" s="10">
        <f t="shared" si="62"/>
        <v>51</v>
      </c>
      <c r="P999" s="12">
        <f t="shared" si="63"/>
        <v>4372.2300000000005</v>
      </c>
    </row>
    <row r="1000" spans="1:16" s="10" customFormat="1" x14ac:dyDescent="0.35">
      <c r="A1000" s="10" t="s">
        <v>260</v>
      </c>
      <c r="B1000" s="24" t="s">
        <v>86</v>
      </c>
      <c r="C1000" s="25">
        <v>44267</v>
      </c>
      <c r="D1000" s="10" t="s">
        <v>161</v>
      </c>
      <c r="E1000" s="10" t="s">
        <v>162</v>
      </c>
      <c r="F1000" s="24" t="s">
        <v>183</v>
      </c>
      <c r="G1000" s="12">
        <v>1020.43</v>
      </c>
      <c r="H1000" s="25">
        <v>44248</v>
      </c>
      <c r="I1000" s="26">
        <v>44261</v>
      </c>
      <c r="J1000" s="10">
        <f t="shared" si="60"/>
        <v>14</v>
      </c>
      <c r="K1000" s="11">
        <f t="shared" si="61"/>
        <v>44254.5</v>
      </c>
      <c r="L1000" s="25">
        <v>44267.5</v>
      </c>
      <c r="M1000" s="25">
        <v>44306.5</v>
      </c>
      <c r="N1000" s="25">
        <v>44305.5</v>
      </c>
      <c r="O1000" s="10">
        <f t="shared" si="62"/>
        <v>51</v>
      </c>
      <c r="P1000" s="12">
        <f t="shared" si="63"/>
        <v>52041.93</v>
      </c>
    </row>
    <row r="1001" spans="1:16" s="10" customFormat="1" x14ac:dyDescent="0.35">
      <c r="A1001" s="10" t="s">
        <v>260</v>
      </c>
      <c r="B1001" s="24" t="s">
        <v>86</v>
      </c>
      <c r="C1001" s="25">
        <v>44267</v>
      </c>
      <c r="D1001" s="10" t="s">
        <v>161</v>
      </c>
      <c r="E1001" s="10" t="s">
        <v>162</v>
      </c>
      <c r="F1001" s="24" t="s">
        <v>184</v>
      </c>
      <c r="G1001" s="12">
        <v>103.12</v>
      </c>
      <c r="H1001" s="25">
        <v>44248</v>
      </c>
      <c r="I1001" s="26">
        <v>44261</v>
      </c>
      <c r="J1001" s="10">
        <f t="shared" si="60"/>
        <v>14</v>
      </c>
      <c r="K1001" s="11">
        <f t="shared" si="61"/>
        <v>44254.5</v>
      </c>
      <c r="L1001" s="25">
        <v>44267.5</v>
      </c>
      <c r="M1001" s="25">
        <v>44306.5</v>
      </c>
      <c r="N1001" s="25">
        <v>44305.5</v>
      </c>
      <c r="O1001" s="10">
        <f t="shared" si="62"/>
        <v>51</v>
      </c>
      <c r="P1001" s="12">
        <f t="shared" si="63"/>
        <v>5259.12</v>
      </c>
    </row>
    <row r="1002" spans="1:16" s="10" customFormat="1" x14ac:dyDescent="0.35">
      <c r="A1002" s="10" t="s">
        <v>260</v>
      </c>
      <c r="B1002" s="24" t="s">
        <v>86</v>
      </c>
      <c r="C1002" s="25">
        <v>44267</v>
      </c>
      <c r="D1002" s="10" t="s">
        <v>161</v>
      </c>
      <c r="E1002" s="10" t="s">
        <v>162</v>
      </c>
      <c r="F1002" s="24" t="s">
        <v>185</v>
      </c>
      <c r="G1002" s="12">
        <v>1043.0600000000002</v>
      </c>
      <c r="H1002" s="25">
        <v>44248</v>
      </c>
      <c r="I1002" s="26">
        <v>44261</v>
      </c>
      <c r="J1002" s="10">
        <f t="shared" si="60"/>
        <v>14</v>
      </c>
      <c r="K1002" s="11">
        <f t="shared" si="61"/>
        <v>44254.5</v>
      </c>
      <c r="L1002" s="25">
        <v>44267.5</v>
      </c>
      <c r="M1002" s="25">
        <v>44306.5</v>
      </c>
      <c r="N1002" s="25">
        <v>44305.5</v>
      </c>
      <c r="O1002" s="10">
        <f t="shared" si="62"/>
        <v>51</v>
      </c>
      <c r="P1002" s="12">
        <f t="shared" si="63"/>
        <v>53196.060000000012</v>
      </c>
    </row>
    <row r="1003" spans="1:16" s="10" customFormat="1" x14ac:dyDescent="0.35">
      <c r="A1003" s="10" t="s">
        <v>260</v>
      </c>
      <c r="B1003" s="24" t="s">
        <v>86</v>
      </c>
      <c r="C1003" s="25">
        <v>44267</v>
      </c>
      <c r="D1003" s="10" t="s">
        <v>161</v>
      </c>
      <c r="E1003" s="10" t="s">
        <v>162</v>
      </c>
      <c r="F1003" s="24" t="s">
        <v>186</v>
      </c>
      <c r="G1003" s="12">
        <v>57.63</v>
      </c>
      <c r="H1003" s="25">
        <v>44248</v>
      </c>
      <c r="I1003" s="26">
        <v>44261</v>
      </c>
      <c r="J1003" s="10">
        <f t="shared" si="60"/>
        <v>14</v>
      </c>
      <c r="K1003" s="11">
        <f t="shared" si="61"/>
        <v>44254.5</v>
      </c>
      <c r="L1003" s="25">
        <v>44267.5</v>
      </c>
      <c r="M1003" s="25">
        <v>44306.5</v>
      </c>
      <c r="N1003" s="25">
        <v>44305.5</v>
      </c>
      <c r="O1003" s="10">
        <f t="shared" si="62"/>
        <v>51</v>
      </c>
      <c r="P1003" s="12">
        <f t="shared" si="63"/>
        <v>2939.13</v>
      </c>
    </row>
    <row r="1004" spans="1:16" s="10" customFormat="1" x14ac:dyDescent="0.35">
      <c r="A1004" s="10" t="s">
        <v>260</v>
      </c>
      <c r="B1004" s="24" t="s">
        <v>86</v>
      </c>
      <c r="C1004" s="25">
        <v>44267</v>
      </c>
      <c r="D1004" s="10" t="s">
        <v>161</v>
      </c>
      <c r="E1004" s="10" t="s">
        <v>162</v>
      </c>
      <c r="F1004" s="24" t="s">
        <v>187</v>
      </c>
      <c r="G1004" s="12">
        <v>373.4</v>
      </c>
      <c r="H1004" s="25">
        <v>44248</v>
      </c>
      <c r="I1004" s="26">
        <v>44261</v>
      </c>
      <c r="J1004" s="10">
        <f t="shared" si="60"/>
        <v>14</v>
      </c>
      <c r="K1004" s="11">
        <f t="shared" si="61"/>
        <v>44254.5</v>
      </c>
      <c r="L1004" s="25">
        <v>44267.5</v>
      </c>
      <c r="M1004" s="25">
        <v>44306.5</v>
      </c>
      <c r="N1004" s="25">
        <v>44305.5</v>
      </c>
      <c r="O1004" s="10">
        <f t="shared" si="62"/>
        <v>51</v>
      </c>
      <c r="P1004" s="12">
        <f t="shared" si="63"/>
        <v>19043.399999999998</v>
      </c>
    </row>
    <row r="1005" spans="1:16" s="10" customFormat="1" x14ac:dyDescent="0.35">
      <c r="A1005" s="10" t="s">
        <v>260</v>
      </c>
      <c r="B1005" s="24" t="s">
        <v>86</v>
      </c>
      <c r="C1005" s="25">
        <v>44267</v>
      </c>
      <c r="D1005" s="10" t="s">
        <v>161</v>
      </c>
      <c r="E1005" s="10" t="s">
        <v>162</v>
      </c>
      <c r="F1005" s="24" t="s">
        <v>188</v>
      </c>
      <c r="G1005" s="12">
        <v>63.59</v>
      </c>
      <c r="H1005" s="25">
        <v>44248</v>
      </c>
      <c r="I1005" s="26">
        <v>44261</v>
      </c>
      <c r="J1005" s="10">
        <f t="shared" si="60"/>
        <v>14</v>
      </c>
      <c r="K1005" s="11">
        <f t="shared" si="61"/>
        <v>44254.5</v>
      </c>
      <c r="L1005" s="25">
        <v>44267.5</v>
      </c>
      <c r="M1005" s="25">
        <v>44306.5</v>
      </c>
      <c r="N1005" s="25">
        <v>44305.5</v>
      </c>
      <c r="O1005" s="10">
        <f t="shared" si="62"/>
        <v>51</v>
      </c>
      <c r="P1005" s="12">
        <f t="shared" si="63"/>
        <v>3243.09</v>
      </c>
    </row>
    <row r="1006" spans="1:16" s="10" customFormat="1" x14ac:dyDescent="0.35">
      <c r="A1006" s="10" t="s">
        <v>260</v>
      </c>
      <c r="B1006" s="24" t="s">
        <v>86</v>
      </c>
      <c r="C1006" s="25">
        <v>44267</v>
      </c>
      <c r="D1006" s="10" t="s">
        <v>161</v>
      </c>
      <c r="E1006" s="10" t="s">
        <v>162</v>
      </c>
      <c r="F1006" s="24" t="s">
        <v>189</v>
      </c>
      <c r="G1006" s="12">
        <v>48.98</v>
      </c>
      <c r="H1006" s="25">
        <v>44248</v>
      </c>
      <c r="I1006" s="26">
        <v>44261</v>
      </c>
      <c r="J1006" s="10">
        <f t="shared" si="60"/>
        <v>14</v>
      </c>
      <c r="K1006" s="11">
        <f t="shared" si="61"/>
        <v>44254.5</v>
      </c>
      <c r="L1006" s="25">
        <v>44267.5</v>
      </c>
      <c r="M1006" s="25">
        <v>44306.5</v>
      </c>
      <c r="N1006" s="25">
        <v>44305.5</v>
      </c>
      <c r="O1006" s="10">
        <f t="shared" si="62"/>
        <v>51</v>
      </c>
      <c r="P1006" s="12">
        <f t="shared" si="63"/>
        <v>2497.98</v>
      </c>
    </row>
    <row r="1007" spans="1:16" s="10" customFormat="1" x14ac:dyDescent="0.35">
      <c r="A1007" s="10" t="s">
        <v>260</v>
      </c>
      <c r="B1007" s="24" t="s">
        <v>86</v>
      </c>
      <c r="C1007" s="25">
        <v>44267</v>
      </c>
      <c r="D1007" s="10" t="s">
        <v>161</v>
      </c>
      <c r="E1007" s="10" t="s">
        <v>162</v>
      </c>
      <c r="F1007" s="24" t="s">
        <v>190</v>
      </c>
      <c r="G1007" s="12">
        <v>44.41</v>
      </c>
      <c r="H1007" s="25">
        <v>44248</v>
      </c>
      <c r="I1007" s="26">
        <v>44261</v>
      </c>
      <c r="J1007" s="10">
        <f t="shared" si="60"/>
        <v>14</v>
      </c>
      <c r="K1007" s="11">
        <f t="shared" si="61"/>
        <v>44254.5</v>
      </c>
      <c r="L1007" s="25">
        <v>44267.5</v>
      </c>
      <c r="M1007" s="25">
        <v>44306.5</v>
      </c>
      <c r="N1007" s="25">
        <v>44305.5</v>
      </c>
      <c r="O1007" s="10">
        <f t="shared" si="62"/>
        <v>51</v>
      </c>
      <c r="P1007" s="12">
        <f t="shared" si="63"/>
        <v>2264.91</v>
      </c>
    </row>
    <row r="1008" spans="1:16" s="10" customFormat="1" x14ac:dyDescent="0.35">
      <c r="A1008" s="10" t="s">
        <v>260</v>
      </c>
      <c r="B1008" s="24" t="s">
        <v>86</v>
      </c>
      <c r="C1008" s="25">
        <v>44267</v>
      </c>
      <c r="D1008" s="10" t="s">
        <v>161</v>
      </c>
      <c r="E1008" s="10" t="s">
        <v>162</v>
      </c>
      <c r="F1008" s="24" t="s">
        <v>191</v>
      </c>
      <c r="G1008" s="12">
        <v>50.86</v>
      </c>
      <c r="H1008" s="25">
        <v>44248</v>
      </c>
      <c r="I1008" s="26">
        <v>44261</v>
      </c>
      <c r="J1008" s="10">
        <f t="shared" si="60"/>
        <v>14</v>
      </c>
      <c r="K1008" s="11">
        <f t="shared" si="61"/>
        <v>44254.5</v>
      </c>
      <c r="L1008" s="25">
        <v>44267.5</v>
      </c>
      <c r="M1008" s="25">
        <v>44306.5</v>
      </c>
      <c r="N1008" s="25">
        <v>44305.5</v>
      </c>
      <c r="O1008" s="10">
        <f t="shared" si="62"/>
        <v>51</v>
      </c>
      <c r="P1008" s="12">
        <f t="shared" si="63"/>
        <v>2593.86</v>
      </c>
    </row>
    <row r="1009" spans="1:16" s="10" customFormat="1" x14ac:dyDescent="0.35">
      <c r="A1009" s="10" t="s">
        <v>260</v>
      </c>
      <c r="B1009" s="24" t="s">
        <v>86</v>
      </c>
      <c r="C1009" s="25">
        <v>44267</v>
      </c>
      <c r="D1009" s="10" t="s">
        <v>161</v>
      </c>
      <c r="E1009" s="10" t="s">
        <v>162</v>
      </c>
      <c r="F1009" s="24" t="s">
        <v>192</v>
      </c>
      <c r="G1009" s="12">
        <v>86.91</v>
      </c>
      <c r="H1009" s="25">
        <v>44248</v>
      </c>
      <c r="I1009" s="26">
        <v>44261</v>
      </c>
      <c r="J1009" s="10">
        <f t="shared" si="60"/>
        <v>14</v>
      </c>
      <c r="K1009" s="11">
        <f t="shared" si="61"/>
        <v>44254.5</v>
      </c>
      <c r="L1009" s="25">
        <v>44267.5</v>
      </c>
      <c r="M1009" s="25">
        <v>44306.5</v>
      </c>
      <c r="N1009" s="25">
        <v>44305.5</v>
      </c>
      <c r="O1009" s="10">
        <f t="shared" si="62"/>
        <v>51</v>
      </c>
      <c r="P1009" s="12">
        <f t="shared" si="63"/>
        <v>4432.41</v>
      </c>
    </row>
    <row r="1010" spans="1:16" s="10" customFormat="1" x14ac:dyDescent="0.35">
      <c r="A1010" s="10" t="s">
        <v>260</v>
      </c>
      <c r="B1010" s="24" t="s">
        <v>86</v>
      </c>
      <c r="C1010" s="25">
        <v>44267</v>
      </c>
      <c r="D1010" s="10" t="s">
        <v>161</v>
      </c>
      <c r="E1010" s="10" t="s">
        <v>162</v>
      </c>
      <c r="F1010" s="24" t="s">
        <v>193</v>
      </c>
      <c r="G1010" s="12">
        <v>284.07000000000005</v>
      </c>
      <c r="H1010" s="25">
        <v>44248</v>
      </c>
      <c r="I1010" s="26">
        <v>44261</v>
      </c>
      <c r="J1010" s="10">
        <f t="shared" si="60"/>
        <v>14</v>
      </c>
      <c r="K1010" s="11">
        <f t="shared" si="61"/>
        <v>44254.5</v>
      </c>
      <c r="L1010" s="25">
        <v>44267.5</v>
      </c>
      <c r="M1010" s="25">
        <v>44306.5</v>
      </c>
      <c r="N1010" s="25">
        <v>44305.5</v>
      </c>
      <c r="O1010" s="10">
        <f t="shared" si="62"/>
        <v>51</v>
      </c>
      <c r="P1010" s="12">
        <f t="shared" si="63"/>
        <v>14487.570000000003</v>
      </c>
    </row>
    <row r="1011" spans="1:16" s="10" customFormat="1" x14ac:dyDescent="0.35">
      <c r="A1011" s="10" t="s">
        <v>260</v>
      </c>
      <c r="B1011" s="24" t="s">
        <v>86</v>
      </c>
      <c r="C1011" s="25">
        <v>44267</v>
      </c>
      <c r="D1011" s="10" t="s">
        <v>161</v>
      </c>
      <c r="E1011" s="10" t="s">
        <v>162</v>
      </c>
      <c r="F1011" s="24" t="s">
        <v>194</v>
      </c>
      <c r="G1011" s="12">
        <v>106.08</v>
      </c>
      <c r="H1011" s="25">
        <v>44248</v>
      </c>
      <c r="I1011" s="26">
        <v>44261</v>
      </c>
      <c r="J1011" s="10">
        <f t="shared" si="60"/>
        <v>14</v>
      </c>
      <c r="K1011" s="11">
        <f t="shared" si="61"/>
        <v>44254.5</v>
      </c>
      <c r="L1011" s="25">
        <v>44267.5</v>
      </c>
      <c r="M1011" s="25">
        <v>44306.5</v>
      </c>
      <c r="N1011" s="25">
        <v>44305.5</v>
      </c>
      <c r="O1011" s="10">
        <f t="shared" si="62"/>
        <v>51</v>
      </c>
      <c r="P1011" s="12">
        <f t="shared" si="63"/>
        <v>5410.08</v>
      </c>
    </row>
    <row r="1012" spans="1:16" s="10" customFormat="1" x14ac:dyDescent="0.35">
      <c r="A1012" s="10" t="s">
        <v>260</v>
      </c>
      <c r="B1012" s="24" t="s">
        <v>98</v>
      </c>
      <c r="C1012" s="25">
        <v>44267</v>
      </c>
      <c r="D1012" s="10" t="s">
        <v>161</v>
      </c>
      <c r="E1012" s="10" t="s">
        <v>162</v>
      </c>
      <c r="F1012" s="24" t="s">
        <v>176</v>
      </c>
      <c r="G1012" s="12">
        <v>52.26</v>
      </c>
      <c r="H1012" s="25">
        <v>44249</v>
      </c>
      <c r="I1012" s="26">
        <v>44262</v>
      </c>
      <c r="J1012" s="10">
        <f t="shared" si="60"/>
        <v>14</v>
      </c>
      <c r="K1012" s="11">
        <f t="shared" si="61"/>
        <v>44255.5</v>
      </c>
      <c r="L1012" s="25">
        <v>44267.5</v>
      </c>
      <c r="M1012" s="25">
        <v>44306.5</v>
      </c>
      <c r="N1012" s="25">
        <v>44305.5</v>
      </c>
      <c r="O1012" s="10">
        <f t="shared" si="62"/>
        <v>50</v>
      </c>
      <c r="P1012" s="12">
        <f t="shared" si="63"/>
        <v>2613</v>
      </c>
    </row>
    <row r="1013" spans="1:16" s="10" customFormat="1" x14ac:dyDescent="0.35">
      <c r="A1013" s="10" t="s">
        <v>260</v>
      </c>
      <c r="B1013" s="24" t="s">
        <v>98</v>
      </c>
      <c r="C1013" s="25">
        <v>44267</v>
      </c>
      <c r="D1013" s="10" t="s">
        <v>99</v>
      </c>
      <c r="E1013" s="10" t="s">
        <v>100</v>
      </c>
      <c r="F1013" s="24" t="s">
        <v>164</v>
      </c>
      <c r="G1013" s="12">
        <v>133.49</v>
      </c>
      <c r="H1013" s="25">
        <v>44249</v>
      </c>
      <c r="I1013" s="26">
        <v>44262</v>
      </c>
      <c r="J1013" s="10">
        <f t="shared" si="60"/>
        <v>14</v>
      </c>
      <c r="K1013" s="11">
        <f t="shared" si="61"/>
        <v>44255.5</v>
      </c>
      <c r="L1013" s="25">
        <v>44267.5</v>
      </c>
      <c r="M1013" s="25">
        <v>44306.5</v>
      </c>
      <c r="N1013" s="25">
        <v>44305.5</v>
      </c>
      <c r="O1013" s="10">
        <f t="shared" si="62"/>
        <v>50</v>
      </c>
      <c r="P1013" s="12">
        <f t="shared" si="63"/>
        <v>6674.5</v>
      </c>
    </row>
    <row r="1014" spans="1:16" s="10" customFormat="1" x14ac:dyDescent="0.35">
      <c r="A1014" s="10" t="s">
        <v>260</v>
      </c>
      <c r="B1014" s="24" t="s">
        <v>98</v>
      </c>
      <c r="C1014" s="25">
        <v>44267</v>
      </c>
      <c r="D1014" s="10" t="s">
        <v>161</v>
      </c>
      <c r="E1014" s="10" t="s">
        <v>162</v>
      </c>
      <c r="F1014" s="24" t="s">
        <v>183</v>
      </c>
      <c r="G1014" s="12">
        <v>21.4</v>
      </c>
      <c r="H1014" s="25">
        <v>44249</v>
      </c>
      <c r="I1014" s="26">
        <v>44262</v>
      </c>
      <c r="J1014" s="10">
        <f t="shared" si="60"/>
        <v>14</v>
      </c>
      <c r="K1014" s="11">
        <f t="shared" si="61"/>
        <v>44255.5</v>
      </c>
      <c r="L1014" s="25">
        <v>44267.5</v>
      </c>
      <c r="M1014" s="25">
        <v>44306.5</v>
      </c>
      <c r="N1014" s="25">
        <v>44305.5</v>
      </c>
      <c r="O1014" s="10">
        <f t="shared" si="62"/>
        <v>50</v>
      </c>
      <c r="P1014" s="12">
        <f t="shared" si="63"/>
        <v>1070</v>
      </c>
    </row>
    <row r="1015" spans="1:16" s="10" customFormat="1" x14ac:dyDescent="0.35">
      <c r="A1015" s="10" t="s">
        <v>260</v>
      </c>
      <c r="B1015" s="24" t="s">
        <v>98</v>
      </c>
      <c r="C1015" s="25">
        <v>44267</v>
      </c>
      <c r="D1015" s="10" t="s">
        <v>161</v>
      </c>
      <c r="E1015" s="10" t="s">
        <v>162</v>
      </c>
      <c r="F1015" s="24" t="s">
        <v>167</v>
      </c>
      <c r="G1015" s="12">
        <v>84.35</v>
      </c>
      <c r="H1015" s="25">
        <v>44249</v>
      </c>
      <c r="I1015" s="26">
        <v>44262</v>
      </c>
      <c r="J1015" s="10">
        <f t="shared" si="60"/>
        <v>14</v>
      </c>
      <c r="K1015" s="11">
        <f t="shared" si="61"/>
        <v>44255.5</v>
      </c>
      <c r="L1015" s="25">
        <v>44267.5</v>
      </c>
      <c r="M1015" s="25">
        <v>44306.5</v>
      </c>
      <c r="N1015" s="25">
        <v>44305.5</v>
      </c>
      <c r="O1015" s="10">
        <f t="shared" si="62"/>
        <v>50</v>
      </c>
      <c r="P1015" s="12">
        <f t="shared" si="63"/>
        <v>4217.5</v>
      </c>
    </row>
    <row r="1016" spans="1:16" s="10" customFormat="1" x14ac:dyDescent="0.35">
      <c r="A1016" s="10" t="s">
        <v>260</v>
      </c>
      <c r="B1016" s="24" t="s">
        <v>98</v>
      </c>
      <c r="C1016" s="25">
        <v>44267</v>
      </c>
      <c r="D1016" s="10" t="s">
        <v>161</v>
      </c>
      <c r="E1016" s="10" t="s">
        <v>162</v>
      </c>
      <c r="F1016" s="24" t="s">
        <v>195</v>
      </c>
      <c r="G1016" s="12">
        <v>1504.6599999999994</v>
      </c>
      <c r="H1016" s="25">
        <v>44249</v>
      </c>
      <c r="I1016" s="26">
        <v>44262</v>
      </c>
      <c r="J1016" s="10">
        <f t="shared" si="60"/>
        <v>14</v>
      </c>
      <c r="K1016" s="11">
        <f t="shared" si="61"/>
        <v>44255.5</v>
      </c>
      <c r="L1016" s="25">
        <v>44267.5</v>
      </c>
      <c r="M1016" s="25">
        <v>44306.5</v>
      </c>
      <c r="N1016" s="25">
        <v>44305.5</v>
      </c>
      <c r="O1016" s="10">
        <f t="shared" si="62"/>
        <v>50</v>
      </c>
      <c r="P1016" s="12">
        <f t="shared" si="63"/>
        <v>75232.999999999971</v>
      </c>
    </row>
    <row r="1017" spans="1:16" s="10" customFormat="1" x14ac:dyDescent="0.35">
      <c r="A1017" s="10" t="s">
        <v>260</v>
      </c>
      <c r="B1017" s="24" t="s">
        <v>98</v>
      </c>
      <c r="C1017" s="25">
        <v>44267</v>
      </c>
      <c r="D1017" s="10" t="s">
        <v>161</v>
      </c>
      <c r="E1017" s="10" t="s">
        <v>162</v>
      </c>
      <c r="F1017" s="24" t="s">
        <v>169</v>
      </c>
      <c r="G1017" s="12">
        <v>258.14</v>
      </c>
      <c r="H1017" s="25">
        <v>44249</v>
      </c>
      <c r="I1017" s="26">
        <v>44262</v>
      </c>
      <c r="J1017" s="10">
        <f t="shared" si="60"/>
        <v>14</v>
      </c>
      <c r="K1017" s="11">
        <f t="shared" si="61"/>
        <v>44255.5</v>
      </c>
      <c r="L1017" s="25">
        <v>44267.5</v>
      </c>
      <c r="M1017" s="25">
        <v>44306.5</v>
      </c>
      <c r="N1017" s="25">
        <v>44305.5</v>
      </c>
      <c r="O1017" s="10">
        <f t="shared" si="62"/>
        <v>50</v>
      </c>
      <c r="P1017" s="12">
        <f t="shared" si="63"/>
        <v>12907</v>
      </c>
    </row>
    <row r="1018" spans="1:16" s="10" customFormat="1" x14ac:dyDescent="0.35">
      <c r="A1018" s="10" t="s">
        <v>260</v>
      </c>
      <c r="B1018" s="24" t="s">
        <v>98</v>
      </c>
      <c r="C1018" s="25">
        <v>44267</v>
      </c>
      <c r="D1018" s="10" t="s">
        <v>161</v>
      </c>
      <c r="E1018" s="10" t="s">
        <v>162</v>
      </c>
      <c r="F1018" s="24" t="s">
        <v>196</v>
      </c>
      <c r="G1018" s="12">
        <v>414.61</v>
      </c>
      <c r="H1018" s="25">
        <v>44249</v>
      </c>
      <c r="I1018" s="26">
        <v>44262</v>
      </c>
      <c r="J1018" s="10">
        <f t="shared" si="60"/>
        <v>14</v>
      </c>
      <c r="K1018" s="11">
        <f t="shared" si="61"/>
        <v>44255.5</v>
      </c>
      <c r="L1018" s="25">
        <v>44267.5</v>
      </c>
      <c r="M1018" s="25">
        <v>44306.5</v>
      </c>
      <c r="N1018" s="25">
        <v>44305.5</v>
      </c>
      <c r="O1018" s="10">
        <f t="shared" si="62"/>
        <v>50</v>
      </c>
      <c r="P1018" s="12">
        <f t="shared" si="63"/>
        <v>20730.5</v>
      </c>
    </row>
    <row r="1019" spans="1:16" s="10" customFormat="1" x14ac:dyDescent="0.35">
      <c r="A1019" s="10" t="s">
        <v>260</v>
      </c>
      <c r="B1019" s="24" t="s">
        <v>98</v>
      </c>
      <c r="C1019" s="25">
        <v>44267</v>
      </c>
      <c r="D1019" s="10" t="s">
        <v>161</v>
      </c>
      <c r="E1019" s="10" t="s">
        <v>162</v>
      </c>
      <c r="F1019" s="24" t="s">
        <v>175</v>
      </c>
      <c r="G1019" s="12">
        <v>88.81</v>
      </c>
      <c r="H1019" s="25">
        <v>44249</v>
      </c>
      <c r="I1019" s="26">
        <v>44262</v>
      </c>
      <c r="J1019" s="10">
        <f t="shared" si="60"/>
        <v>14</v>
      </c>
      <c r="K1019" s="11">
        <f t="shared" si="61"/>
        <v>44255.5</v>
      </c>
      <c r="L1019" s="25">
        <v>44267.5</v>
      </c>
      <c r="M1019" s="25">
        <v>44306.5</v>
      </c>
      <c r="N1019" s="25">
        <v>44305.5</v>
      </c>
      <c r="O1019" s="10">
        <f t="shared" si="62"/>
        <v>50</v>
      </c>
      <c r="P1019" s="12">
        <f t="shared" si="63"/>
        <v>4440.5</v>
      </c>
    </row>
    <row r="1020" spans="1:16" s="10" customFormat="1" x14ac:dyDescent="0.35">
      <c r="A1020" s="10" t="s">
        <v>260</v>
      </c>
      <c r="B1020" s="24" t="s">
        <v>98</v>
      </c>
      <c r="C1020" s="25">
        <v>44267</v>
      </c>
      <c r="D1020" s="10" t="s">
        <v>161</v>
      </c>
      <c r="E1020" s="10" t="s">
        <v>162</v>
      </c>
      <c r="F1020" s="24" t="s">
        <v>197</v>
      </c>
      <c r="G1020" s="12">
        <v>165.31</v>
      </c>
      <c r="H1020" s="25">
        <v>44249</v>
      </c>
      <c r="I1020" s="26">
        <v>44262</v>
      </c>
      <c r="J1020" s="10">
        <f t="shared" si="60"/>
        <v>14</v>
      </c>
      <c r="K1020" s="11">
        <f t="shared" si="61"/>
        <v>44255.5</v>
      </c>
      <c r="L1020" s="25">
        <v>44267.5</v>
      </c>
      <c r="M1020" s="25">
        <v>44306.5</v>
      </c>
      <c r="N1020" s="25">
        <v>44305.5</v>
      </c>
      <c r="O1020" s="10">
        <f t="shared" si="62"/>
        <v>50</v>
      </c>
      <c r="P1020" s="12">
        <f t="shared" si="63"/>
        <v>8265.5</v>
      </c>
    </row>
    <row r="1021" spans="1:16" s="10" customFormat="1" x14ac:dyDescent="0.35">
      <c r="A1021" s="10" t="s">
        <v>260</v>
      </c>
      <c r="B1021" s="24" t="s">
        <v>98</v>
      </c>
      <c r="C1021" s="25">
        <v>44267</v>
      </c>
      <c r="D1021" s="10" t="s">
        <v>161</v>
      </c>
      <c r="E1021" s="10" t="s">
        <v>162</v>
      </c>
      <c r="F1021" s="24" t="s">
        <v>176</v>
      </c>
      <c r="G1021" s="12">
        <v>5366.28</v>
      </c>
      <c r="H1021" s="25">
        <v>44249</v>
      </c>
      <c r="I1021" s="26">
        <v>44262</v>
      </c>
      <c r="J1021" s="10">
        <f t="shared" si="60"/>
        <v>14</v>
      </c>
      <c r="K1021" s="11">
        <f t="shared" si="61"/>
        <v>44255.5</v>
      </c>
      <c r="L1021" s="25">
        <v>44267.5</v>
      </c>
      <c r="M1021" s="25">
        <v>44306.5</v>
      </c>
      <c r="N1021" s="25">
        <v>44305.5</v>
      </c>
      <c r="O1021" s="10">
        <f t="shared" si="62"/>
        <v>50</v>
      </c>
      <c r="P1021" s="12">
        <f t="shared" si="63"/>
        <v>268314</v>
      </c>
    </row>
    <row r="1022" spans="1:16" s="10" customFormat="1" x14ac:dyDescent="0.35">
      <c r="A1022" s="10" t="s">
        <v>260</v>
      </c>
      <c r="B1022" s="24" t="s">
        <v>98</v>
      </c>
      <c r="C1022" s="25">
        <v>44267</v>
      </c>
      <c r="D1022" s="10" t="s">
        <v>171</v>
      </c>
      <c r="E1022" s="10" t="s">
        <v>172</v>
      </c>
      <c r="F1022" s="24" t="s">
        <v>176</v>
      </c>
      <c r="G1022" s="12">
        <v>126.05000000000001</v>
      </c>
      <c r="H1022" s="25">
        <v>44249</v>
      </c>
      <c r="I1022" s="26">
        <v>44262</v>
      </c>
      <c r="J1022" s="10">
        <f t="shared" si="60"/>
        <v>14</v>
      </c>
      <c r="K1022" s="11">
        <f t="shared" si="61"/>
        <v>44255.5</v>
      </c>
      <c r="L1022" s="25">
        <v>44267.5</v>
      </c>
      <c r="M1022" s="25">
        <v>44306.5</v>
      </c>
      <c r="N1022" s="25">
        <v>44305.5</v>
      </c>
      <c r="O1022" s="10">
        <f t="shared" si="62"/>
        <v>50</v>
      </c>
      <c r="P1022" s="12">
        <f t="shared" si="63"/>
        <v>6302.5000000000009</v>
      </c>
    </row>
    <row r="1023" spans="1:16" s="10" customFormat="1" x14ac:dyDescent="0.35">
      <c r="A1023" s="10" t="s">
        <v>260</v>
      </c>
      <c r="B1023" s="24" t="s">
        <v>98</v>
      </c>
      <c r="C1023" s="25">
        <v>44267</v>
      </c>
      <c r="D1023" s="10" t="s">
        <v>161</v>
      </c>
      <c r="E1023" s="10" t="s">
        <v>162</v>
      </c>
      <c r="F1023" s="24" t="s">
        <v>177</v>
      </c>
      <c r="G1023" s="12">
        <v>182.86</v>
      </c>
      <c r="H1023" s="25">
        <v>44249</v>
      </c>
      <c r="I1023" s="26">
        <v>44262</v>
      </c>
      <c r="J1023" s="10">
        <f t="shared" si="60"/>
        <v>14</v>
      </c>
      <c r="K1023" s="11">
        <f t="shared" si="61"/>
        <v>44255.5</v>
      </c>
      <c r="L1023" s="25">
        <v>44267.5</v>
      </c>
      <c r="M1023" s="25">
        <v>44306.5</v>
      </c>
      <c r="N1023" s="25">
        <v>44305.5</v>
      </c>
      <c r="O1023" s="10">
        <f t="shared" si="62"/>
        <v>50</v>
      </c>
      <c r="P1023" s="12">
        <f t="shared" si="63"/>
        <v>9143</v>
      </c>
    </row>
    <row r="1024" spans="1:16" s="10" customFormat="1" x14ac:dyDescent="0.35">
      <c r="A1024" s="10" t="s">
        <v>260</v>
      </c>
      <c r="B1024" s="24" t="s">
        <v>98</v>
      </c>
      <c r="C1024" s="25">
        <v>44267</v>
      </c>
      <c r="D1024" s="10" t="s">
        <v>107</v>
      </c>
      <c r="E1024" s="10" t="s">
        <v>108</v>
      </c>
      <c r="F1024" s="24" t="s">
        <v>164</v>
      </c>
      <c r="G1024" s="12">
        <v>5791.8699999999981</v>
      </c>
      <c r="H1024" s="25">
        <v>44249</v>
      </c>
      <c r="I1024" s="26">
        <v>44262</v>
      </c>
      <c r="J1024" s="10">
        <f t="shared" si="60"/>
        <v>14</v>
      </c>
      <c r="K1024" s="11">
        <f t="shared" si="61"/>
        <v>44255.5</v>
      </c>
      <c r="L1024" s="25">
        <v>44267.5</v>
      </c>
      <c r="M1024" s="25">
        <v>44306.5</v>
      </c>
      <c r="N1024" s="25">
        <v>44305.5</v>
      </c>
      <c r="O1024" s="10">
        <f t="shared" si="62"/>
        <v>50</v>
      </c>
      <c r="P1024" s="12">
        <f t="shared" si="63"/>
        <v>289593.49999999988</v>
      </c>
    </row>
    <row r="1025" spans="1:16" s="10" customFormat="1" x14ac:dyDescent="0.35">
      <c r="A1025" s="10" t="s">
        <v>260</v>
      </c>
      <c r="B1025" s="24" t="s">
        <v>98</v>
      </c>
      <c r="C1025" s="25">
        <v>44267</v>
      </c>
      <c r="D1025" s="10" t="s">
        <v>99</v>
      </c>
      <c r="E1025" s="10" t="s">
        <v>100</v>
      </c>
      <c r="F1025" s="24" t="s">
        <v>164</v>
      </c>
      <c r="G1025" s="12">
        <v>23452.980000000007</v>
      </c>
      <c r="H1025" s="25">
        <v>44249</v>
      </c>
      <c r="I1025" s="26">
        <v>44262</v>
      </c>
      <c r="J1025" s="10">
        <f t="shared" si="60"/>
        <v>14</v>
      </c>
      <c r="K1025" s="11">
        <f t="shared" si="61"/>
        <v>44255.5</v>
      </c>
      <c r="L1025" s="25">
        <v>44267.5</v>
      </c>
      <c r="M1025" s="25">
        <v>44306.5</v>
      </c>
      <c r="N1025" s="25">
        <v>44305.5</v>
      </c>
      <c r="O1025" s="10">
        <f t="shared" si="62"/>
        <v>50</v>
      </c>
      <c r="P1025" s="12">
        <f t="shared" si="63"/>
        <v>1172649.0000000002</v>
      </c>
    </row>
    <row r="1026" spans="1:16" s="10" customFormat="1" x14ac:dyDescent="0.35">
      <c r="A1026" s="10" t="s">
        <v>260</v>
      </c>
      <c r="B1026" s="24" t="s">
        <v>98</v>
      </c>
      <c r="C1026" s="25">
        <v>44267</v>
      </c>
      <c r="D1026" s="10" t="s">
        <v>161</v>
      </c>
      <c r="E1026" s="10" t="s">
        <v>162</v>
      </c>
      <c r="F1026" s="24" t="s">
        <v>179</v>
      </c>
      <c r="G1026" s="12">
        <v>361.82</v>
      </c>
      <c r="H1026" s="25">
        <v>44249</v>
      </c>
      <c r="I1026" s="26">
        <v>44262</v>
      </c>
      <c r="J1026" s="10">
        <f t="shared" si="60"/>
        <v>14</v>
      </c>
      <c r="K1026" s="11">
        <f t="shared" si="61"/>
        <v>44255.5</v>
      </c>
      <c r="L1026" s="25">
        <v>44267.5</v>
      </c>
      <c r="M1026" s="25">
        <v>44306.5</v>
      </c>
      <c r="N1026" s="25">
        <v>44305.5</v>
      </c>
      <c r="O1026" s="10">
        <f t="shared" si="62"/>
        <v>50</v>
      </c>
      <c r="P1026" s="12">
        <f t="shared" si="63"/>
        <v>18091</v>
      </c>
    </row>
    <row r="1027" spans="1:16" s="10" customFormat="1" x14ac:dyDescent="0.35">
      <c r="A1027" s="10" t="s">
        <v>260</v>
      </c>
      <c r="B1027" s="24" t="s">
        <v>98</v>
      </c>
      <c r="C1027" s="25">
        <v>44267</v>
      </c>
      <c r="D1027" s="10" t="s">
        <v>161</v>
      </c>
      <c r="E1027" s="10" t="s">
        <v>162</v>
      </c>
      <c r="F1027" s="24" t="s">
        <v>182</v>
      </c>
      <c r="G1027" s="12">
        <v>71.88</v>
      </c>
      <c r="H1027" s="25">
        <v>44249</v>
      </c>
      <c r="I1027" s="26">
        <v>44262</v>
      </c>
      <c r="J1027" s="10">
        <f t="shared" si="60"/>
        <v>14</v>
      </c>
      <c r="K1027" s="11">
        <f t="shared" si="61"/>
        <v>44255.5</v>
      </c>
      <c r="L1027" s="25">
        <v>44267.5</v>
      </c>
      <c r="M1027" s="25">
        <v>44306.5</v>
      </c>
      <c r="N1027" s="25">
        <v>44305.5</v>
      </c>
      <c r="O1027" s="10">
        <f t="shared" si="62"/>
        <v>50</v>
      </c>
      <c r="P1027" s="12">
        <f t="shared" si="63"/>
        <v>3594</v>
      </c>
    </row>
    <row r="1028" spans="1:16" s="10" customFormat="1" x14ac:dyDescent="0.35">
      <c r="A1028" s="10" t="s">
        <v>260</v>
      </c>
      <c r="B1028" s="24" t="s">
        <v>98</v>
      </c>
      <c r="C1028" s="25">
        <v>44267</v>
      </c>
      <c r="D1028" s="10" t="s">
        <v>161</v>
      </c>
      <c r="E1028" s="10" t="s">
        <v>162</v>
      </c>
      <c r="F1028" s="24" t="s">
        <v>183</v>
      </c>
      <c r="G1028" s="12">
        <v>3544.2200000000003</v>
      </c>
      <c r="H1028" s="25">
        <v>44249</v>
      </c>
      <c r="I1028" s="26">
        <v>44262</v>
      </c>
      <c r="J1028" s="10">
        <f t="shared" si="60"/>
        <v>14</v>
      </c>
      <c r="K1028" s="11">
        <f t="shared" si="61"/>
        <v>44255.5</v>
      </c>
      <c r="L1028" s="25">
        <v>44267.5</v>
      </c>
      <c r="M1028" s="25">
        <v>44306.5</v>
      </c>
      <c r="N1028" s="25">
        <v>44305.5</v>
      </c>
      <c r="O1028" s="10">
        <f t="shared" si="62"/>
        <v>50</v>
      </c>
      <c r="P1028" s="12">
        <f t="shared" si="63"/>
        <v>177211</v>
      </c>
    </row>
    <row r="1029" spans="1:16" s="10" customFormat="1" x14ac:dyDescent="0.35">
      <c r="A1029" s="10" t="s">
        <v>260</v>
      </c>
      <c r="B1029" s="24" t="s">
        <v>98</v>
      </c>
      <c r="C1029" s="25">
        <v>44267</v>
      </c>
      <c r="D1029" s="10" t="s">
        <v>107</v>
      </c>
      <c r="E1029" s="10" t="s">
        <v>108</v>
      </c>
      <c r="F1029" s="24" t="s">
        <v>261</v>
      </c>
      <c r="G1029" s="12">
        <v>279.42</v>
      </c>
      <c r="H1029" s="25">
        <v>44249</v>
      </c>
      <c r="I1029" s="26">
        <v>44262</v>
      </c>
      <c r="J1029" s="10">
        <f t="shared" si="60"/>
        <v>14</v>
      </c>
      <c r="K1029" s="11">
        <f t="shared" si="61"/>
        <v>44255.5</v>
      </c>
      <c r="L1029" s="25">
        <v>44267.5</v>
      </c>
      <c r="M1029" s="25">
        <v>44306.5</v>
      </c>
      <c r="N1029" s="25">
        <v>44305.5</v>
      </c>
      <c r="O1029" s="10">
        <f t="shared" si="62"/>
        <v>50</v>
      </c>
      <c r="P1029" s="12">
        <f t="shared" si="63"/>
        <v>13971</v>
      </c>
    </row>
    <row r="1030" spans="1:16" s="10" customFormat="1" x14ac:dyDescent="0.35">
      <c r="A1030" s="10" t="s">
        <v>260</v>
      </c>
      <c r="B1030" s="24" t="s">
        <v>98</v>
      </c>
      <c r="C1030" s="25">
        <v>44267</v>
      </c>
      <c r="D1030" s="10" t="s">
        <v>161</v>
      </c>
      <c r="E1030" s="10" t="s">
        <v>162</v>
      </c>
      <c r="F1030" s="24" t="s">
        <v>184</v>
      </c>
      <c r="G1030" s="12">
        <v>154.91</v>
      </c>
      <c r="H1030" s="25">
        <v>44249</v>
      </c>
      <c r="I1030" s="26">
        <v>44262</v>
      </c>
      <c r="J1030" s="10">
        <f t="shared" si="60"/>
        <v>14</v>
      </c>
      <c r="K1030" s="11">
        <f t="shared" si="61"/>
        <v>44255.5</v>
      </c>
      <c r="L1030" s="25">
        <v>44267.5</v>
      </c>
      <c r="M1030" s="25">
        <v>44306.5</v>
      </c>
      <c r="N1030" s="25">
        <v>44305.5</v>
      </c>
      <c r="O1030" s="10">
        <f t="shared" si="62"/>
        <v>50</v>
      </c>
      <c r="P1030" s="12">
        <f t="shared" si="63"/>
        <v>7745.5</v>
      </c>
    </row>
    <row r="1031" spans="1:16" s="10" customFormat="1" x14ac:dyDescent="0.35">
      <c r="A1031" s="10" t="s">
        <v>260</v>
      </c>
      <c r="B1031" s="24" t="s">
        <v>98</v>
      </c>
      <c r="C1031" s="25">
        <v>44267</v>
      </c>
      <c r="D1031" s="10" t="s">
        <v>161</v>
      </c>
      <c r="E1031" s="10" t="s">
        <v>162</v>
      </c>
      <c r="F1031" s="24" t="s">
        <v>185</v>
      </c>
      <c r="G1031" s="12">
        <v>2092.59</v>
      </c>
      <c r="H1031" s="25">
        <v>44249</v>
      </c>
      <c r="I1031" s="26">
        <v>44262</v>
      </c>
      <c r="J1031" s="10">
        <f t="shared" si="60"/>
        <v>14</v>
      </c>
      <c r="K1031" s="11">
        <f t="shared" si="61"/>
        <v>44255.5</v>
      </c>
      <c r="L1031" s="25">
        <v>44267.5</v>
      </c>
      <c r="M1031" s="25">
        <v>44306.5</v>
      </c>
      <c r="N1031" s="25">
        <v>44305.5</v>
      </c>
      <c r="O1031" s="10">
        <f t="shared" si="62"/>
        <v>50</v>
      </c>
      <c r="P1031" s="12">
        <f t="shared" si="63"/>
        <v>104629.5</v>
      </c>
    </row>
    <row r="1032" spans="1:16" s="10" customFormat="1" x14ac:dyDescent="0.35">
      <c r="A1032" s="10" t="s">
        <v>260</v>
      </c>
      <c r="B1032" s="24" t="s">
        <v>98</v>
      </c>
      <c r="C1032" s="25">
        <v>44267</v>
      </c>
      <c r="D1032" s="10" t="s">
        <v>161</v>
      </c>
      <c r="E1032" s="10" t="s">
        <v>162</v>
      </c>
      <c r="F1032" s="24" t="s">
        <v>186</v>
      </c>
      <c r="G1032" s="12">
        <v>4.82</v>
      </c>
      <c r="H1032" s="25">
        <v>44249</v>
      </c>
      <c r="I1032" s="26">
        <v>44262</v>
      </c>
      <c r="J1032" s="10">
        <f t="shared" si="60"/>
        <v>14</v>
      </c>
      <c r="K1032" s="11">
        <f t="shared" si="61"/>
        <v>44255.5</v>
      </c>
      <c r="L1032" s="25">
        <v>44267.5</v>
      </c>
      <c r="M1032" s="25">
        <v>44306.5</v>
      </c>
      <c r="N1032" s="25">
        <v>44305.5</v>
      </c>
      <c r="O1032" s="10">
        <f t="shared" si="62"/>
        <v>50</v>
      </c>
      <c r="P1032" s="12">
        <f t="shared" si="63"/>
        <v>241</v>
      </c>
    </row>
    <row r="1033" spans="1:16" s="10" customFormat="1" x14ac:dyDescent="0.35">
      <c r="A1033" s="10" t="s">
        <v>260</v>
      </c>
      <c r="B1033" s="24" t="s">
        <v>98</v>
      </c>
      <c r="C1033" s="25">
        <v>44267</v>
      </c>
      <c r="D1033" s="10" t="s">
        <v>161</v>
      </c>
      <c r="E1033" s="10" t="s">
        <v>162</v>
      </c>
      <c r="F1033" s="24" t="s">
        <v>187</v>
      </c>
      <c r="G1033" s="12">
        <v>1117.8699999999999</v>
      </c>
      <c r="H1033" s="25">
        <v>44249</v>
      </c>
      <c r="I1033" s="26">
        <v>44262</v>
      </c>
      <c r="J1033" s="10">
        <f t="shared" si="60"/>
        <v>14</v>
      </c>
      <c r="K1033" s="11">
        <f t="shared" si="61"/>
        <v>44255.5</v>
      </c>
      <c r="L1033" s="25">
        <v>44267.5</v>
      </c>
      <c r="M1033" s="25">
        <v>44306.5</v>
      </c>
      <c r="N1033" s="25">
        <v>44305.5</v>
      </c>
      <c r="O1033" s="10">
        <f t="shared" si="62"/>
        <v>50</v>
      </c>
      <c r="P1033" s="12">
        <f t="shared" si="63"/>
        <v>55893.499999999993</v>
      </c>
    </row>
    <row r="1034" spans="1:16" s="10" customFormat="1" x14ac:dyDescent="0.35">
      <c r="A1034" s="10" t="s">
        <v>260</v>
      </c>
      <c r="B1034" s="24" t="s">
        <v>98</v>
      </c>
      <c r="C1034" s="25">
        <v>44267</v>
      </c>
      <c r="D1034" s="10" t="s">
        <v>161</v>
      </c>
      <c r="E1034" s="10" t="s">
        <v>162</v>
      </c>
      <c r="F1034" s="24" t="s">
        <v>188</v>
      </c>
      <c r="G1034" s="12">
        <v>369.79</v>
      </c>
      <c r="H1034" s="25">
        <v>44249</v>
      </c>
      <c r="I1034" s="26">
        <v>44262</v>
      </c>
      <c r="J1034" s="10">
        <f t="shared" si="60"/>
        <v>14</v>
      </c>
      <c r="K1034" s="11">
        <f t="shared" si="61"/>
        <v>44255.5</v>
      </c>
      <c r="L1034" s="25">
        <v>44267.5</v>
      </c>
      <c r="M1034" s="25">
        <v>44306.5</v>
      </c>
      <c r="N1034" s="25">
        <v>44305.5</v>
      </c>
      <c r="O1034" s="10">
        <f t="shared" si="62"/>
        <v>50</v>
      </c>
      <c r="P1034" s="12">
        <f t="shared" si="63"/>
        <v>18489.5</v>
      </c>
    </row>
    <row r="1035" spans="1:16" s="10" customFormat="1" x14ac:dyDescent="0.35">
      <c r="A1035" s="10" t="s">
        <v>260</v>
      </c>
      <c r="B1035" s="24" t="s">
        <v>98</v>
      </c>
      <c r="C1035" s="25">
        <v>44267</v>
      </c>
      <c r="D1035" s="10" t="s">
        <v>161</v>
      </c>
      <c r="E1035" s="10" t="s">
        <v>162</v>
      </c>
      <c r="F1035" s="24" t="s">
        <v>198</v>
      </c>
      <c r="G1035" s="12">
        <v>49.35</v>
      </c>
      <c r="H1035" s="25">
        <v>44249</v>
      </c>
      <c r="I1035" s="26">
        <v>44262</v>
      </c>
      <c r="J1035" s="10">
        <f t="shared" ref="J1035:J1098" si="64">I1035-H1035+1</f>
        <v>14</v>
      </c>
      <c r="K1035" s="11">
        <f t="shared" ref="K1035:K1098" si="65">(H1035+I1035)/2</f>
        <v>44255.5</v>
      </c>
      <c r="L1035" s="25">
        <v>44267.5</v>
      </c>
      <c r="M1035" s="25">
        <v>44306.5</v>
      </c>
      <c r="N1035" s="25">
        <v>44305.5</v>
      </c>
      <c r="O1035" s="10">
        <f t="shared" ref="O1035:O1098" si="66">N1035-K1035</f>
        <v>50</v>
      </c>
      <c r="P1035" s="12">
        <f t="shared" ref="P1035:P1098" si="67">O1035*G1035</f>
        <v>2467.5</v>
      </c>
    </row>
    <row r="1036" spans="1:16" s="10" customFormat="1" x14ac:dyDescent="0.35">
      <c r="A1036" s="10" t="s">
        <v>260</v>
      </c>
      <c r="B1036" s="24" t="s">
        <v>98</v>
      </c>
      <c r="C1036" s="25">
        <v>44267</v>
      </c>
      <c r="D1036" s="10" t="s">
        <v>161</v>
      </c>
      <c r="E1036" s="10" t="s">
        <v>162</v>
      </c>
      <c r="F1036" s="24" t="s">
        <v>193</v>
      </c>
      <c r="G1036" s="12">
        <v>51.06</v>
      </c>
      <c r="H1036" s="25">
        <v>44249</v>
      </c>
      <c r="I1036" s="26">
        <v>44262</v>
      </c>
      <c r="J1036" s="10">
        <f t="shared" si="64"/>
        <v>14</v>
      </c>
      <c r="K1036" s="11">
        <f t="shared" si="65"/>
        <v>44255.5</v>
      </c>
      <c r="L1036" s="25">
        <v>44267.5</v>
      </c>
      <c r="M1036" s="25">
        <v>44306.5</v>
      </c>
      <c r="N1036" s="25">
        <v>44305.5</v>
      </c>
      <c r="O1036" s="10">
        <f t="shared" si="66"/>
        <v>50</v>
      </c>
      <c r="P1036" s="12">
        <f t="shared" si="67"/>
        <v>2553</v>
      </c>
    </row>
    <row r="1037" spans="1:16" s="10" customFormat="1" x14ac:dyDescent="0.35">
      <c r="A1037" s="10" t="s">
        <v>260</v>
      </c>
      <c r="B1037" s="24" t="s">
        <v>86</v>
      </c>
      <c r="C1037" s="25">
        <v>44267</v>
      </c>
      <c r="D1037" s="10" t="s">
        <v>199</v>
      </c>
      <c r="E1037" s="10" t="s">
        <v>200</v>
      </c>
      <c r="F1037" s="24" t="s">
        <v>89</v>
      </c>
      <c r="G1037" s="12">
        <v>17.739999999999998</v>
      </c>
      <c r="H1037" s="25">
        <v>44248</v>
      </c>
      <c r="I1037" s="26">
        <v>44261</v>
      </c>
      <c r="J1037" s="10">
        <f t="shared" si="64"/>
        <v>14</v>
      </c>
      <c r="K1037" s="11">
        <f t="shared" si="65"/>
        <v>44254.5</v>
      </c>
      <c r="L1037" s="25">
        <v>44267.5</v>
      </c>
      <c r="M1037" s="25">
        <v>44316.5</v>
      </c>
      <c r="N1037" s="25">
        <v>44315.5</v>
      </c>
      <c r="O1037" s="10">
        <f t="shared" si="66"/>
        <v>61</v>
      </c>
      <c r="P1037" s="12">
        <f t="shared" si="67"/>
        <v>1082.1399999999999</v>
      </c>
    </row>
    <row r="1038" spans="1:16" s="10" customFormat="1" x14ac:dyDescent="0.35">
      <c r="A1038" s="10" t="s">
        <v>260</v>
      </c>
      <c r="B1038" s="24" t="s">
        <v>86</v>
      </c>
      <c r="C1038" s="25">
        <v>44267</v>
      </c>
      <c r="D1038" s="10" t="s">
        <v>201</v>
      </c>
      <c r="E1038" s="10" t="s">
        <v>202</v>
      </c>
      <c r="F1038" s="24" t="s">
        <v>164</v>
      </c>
      <c r="G1038" s="12">
        <v>-321.46000000000004</v>
      </c>
      <c r="H1038" s="25">
        <v>44248</v>
      </c>
      <c r="I1038" s="26">
        <v>44261</v>
      </c>
      <c r="J1038" s="10">
        <f t="shared" si="64"/>
        <v>14</v>
      </c>
      <c r="K1038" s="11">
        <f t="shared" si="65"/>
        <v>44254.5</v>
      </c>
      <c r="L1038" s="25">
        <v>44267.5</v>
      </c>
      <c r="M1038" s="25">
        <v>44316.5</v>
      </c>
      <c r="N1038" s="25">
        <v>44315.5</v>
      </c>
      <c r="O1038" s="10">
        <f t="shared" si="66"/>
        <v>61</v>
      </c>
      <c r="P1038" s="12">
        <f t="shared" si="67"/>
        <v>-19609.060000000001</v>
      </c>
    </row>
    <row r="1039" spans="1:16" s="10" customFormat="1" x14ac:dyDescent="0.35">
      <c r="A1039" s="10" t="s">
        <v>260</v>
      </c>
      <c r="B1039" s="24" t="s">
        <v>98</v>
      </c>
      <c r="C1039" s="25">
        <v>44267</v>
      </c>
      <c r="D1039" s="10" t="s">
        <v>199</v>
      </c>
      <c r="E1039" s="10" t="s">
        <v>200</v>
      </c>
      <c r="F1039" s="24" t="s">
        <v>89</v>
      </c>
      <c r="G1039" s="12">
        <v>0.86</v>
      </c>
      <c r="H1039" s="25">
        <v>44249</v>
      </c>
      <c r="I1039" s="26">
        <v>44262</v>
      </c>
      <c r="J1039" s="10">
        <f t="shared" si="64"/>
        <v>14</v>
      </c>
      <c r="K1039" s="11">
        <f t="shared" si="65"/>
        <v>44255.5</v>
      </c>
      <c r="L1039" s="25">
        <v>44267.5</v>
      </c>
      <c r="M1039" s="25">
        <v>44316.5</v>
      </c>
      <c r="N1039" s="25">
        <v>44315.5</v>
      </c>
      <c r="O1039" s="10">
        <f t="shared" si="66"/>
        <v>60</v>
      </c>
      <c r="P1039" s="12">
        <f t="shared" si="67"/>
        <v>51.6</v>
      </c>
    </row>
    <row r="1040" spans="1:16" s="10" customFormat="1" x14ac:dyDescent="0.35">
      <c r="A1040" s="10" t="s">
        <v>260</v>
      </c>
      <c r="B1040" s="24" t="s">
        <v>98</v>
      </c>
      <c r="C1040" s="25">
        <v>44267</v>
      </c>
      <c r="D1040" s="10" t="s">
        <v>201</v>
      </c>
      <c r="E1040" s="10" t="s">
        <v>202</v>
      </c>
      <c r="F1040" s="24" t="s">
        <v>101</v>
      </c>
      <c r="G1040" s="12">
        <v>1.1499999999999999</v>
      </c>
      <c r="H1040" s="25">
        <v>44249</v>
      </c>
      <c r="I1040" s="26">
        <v>44262</v>
      </c>
      <c r="J1040" s="10">
        <f t="shared" si="64"/>
        <v>14</v>
      </c>
      <c r="K1040" s="11">
        <f t="shared" si="65"/>
        <v>44255.5</v>
      </c>
      <c r="L1040" s="25">
        <v>44267.5</v>
      </c>
      <c r="M1040" s="25">
        <v>44316.5</v>
      </c>
      <c r="N1040" s="25">
        <v>44315.5</v>
      </c>
      <c r="O1040" s="10">
        <f t="shared" si="66"/>
        <v>60</v>
      </c>
      <c r="P1040" s="12">
        <f t="shared" si="67"/>
        <v>69</v>
      </c>
    </row>
    <row r="1041" spans="1:16" s="10" customFormat="1" x14ac:dyDescent="0.35">
      <c r="A1041" s="10" t="s">
        <v>260</v>
      </c>
      <c r="B1041" s="24" t="s">
        <v>98</v>
      </c>
      <c r="C1041" s="25">
        <v>44267</v>
      </c>
      <c r="D1041" s="10" t="s">
        <v>201</v>
      </c>
      <c r="E1041" s="10" t="s">
        <v>202</v>
      </c>
      <c r="F1041" s="24" t="s">
        <v>101</v>
      </c>
      <c r="G1041" s="12">
        <v>14.5</v>
      </c>
      <c r="H1041" s="25">
        <v>44249</v>
      </c>
      <c r="I1041" s="26">
        <v>44262</v>
      </c>
      <c r="J1041" s="10">
        <f t="shared" si="64"/>
        <v>14</v>
      </c>
      <c r="K1041" s="11">
        <f t="shared" si="65"/>
        <v>44255.5</v>
      </c>
      <c r="L1041" s="25">
        <v>44267.5</v>
      </c>
      <c r="M1041" s="25">
        <v>44316.5</v>
      </c>
      <c r="N1041" s="25">
        <v>44315.5</v>
      </c>
      <c r="O1041" s="10">
        <f t="shared" si="66"/>
        <v>60</v>
      </c>
      <c r="P1041" s="12">
        <f t="shared" si="67"/>
        <v>870</v>
      </c>
    </row>
    <row r="1042" spans="1:16" s="10" customFormat="1" x14ac:dyDescent="0.35">
      <c r="A1042" s="10" t="s">
        <v>260</v>
      </c>
      <c r="B1042" s="24" t="s">
        <v>98</v>
      </c>
      <c r="C1042" s="25">
        <v>44267</v>
      </c>
      <c r="D1042" s="10" t="s">
        <v>171</v>
      </c>
      <c r="E1042" s="10" t="s">
        <v>172</v>
      </c>
      <c r="F1042" s="24" t="s">
        <v>206</v>
      </c>
      <c r="G1042" s="12">
        <v>25.38</v>
      </c>
      <c r="H1042" s="25">
        <v>44249</v>
      </c>
      <c r="I1042" s="26">
        <v>44262</v>
      </c>
      <c r="J1042" s="10">
        <f t="shared" si="64"/>
        <v>14</v>
      </c>
      <c r="K1042" s="11">
        <f t="shared" si="65"/>
        <v>44255.5</v>
      </c>
      <c r="L1042" s="25">
        <v>44267.5</v>
      </c>
      <c r="M1042" s="25">
        <v>44316.5</v>
      </c>
      <c r="N1042" s="25">
        <v>44315.5</v>
      </c>
      <c r="O1042" s="10">
        <f t="shared" si="66"/>
        <v>60</v>
      </c>
      <c r="P1042" s="12">
        <f t="shared" si="67"/>
        <v>1522.8</v>
      </c>
    </row>
    <row r="1043" spans="1:16" s="10" customFormat="1" x14ac:dyDescent="0.35">
      <c r="A1043" s="10" t="s">
        <v>260</v>
      </c>
      <c r="B1043" s="24" t="s">
        <v>98</v>
      </c>
      <c r="C1043" s="25">
        <v>44267</v>
      </c>
      <c r="D1043" s="10" t="s">
        <v>207</v>
      </c>
      <c r="E1043" s="10" t="s">
        <v>208</v>
      </c>
      <c r="F1043" s="24" t="s">
        <v>209</v>
      </c>
      <c r="G1043" s="12">
        <v>0.39</v>
      </c>
      <c r="H1043" s="25">
        <v>44249</v>
      </c>
      <c r="I1043" s="26">
        <v>44262</v>
      </c>
      <c r="J1043" s="10">
        <f t="shared" si="64"/>
        <v>14</v>
      </c>
      <c r="K1043" s="11">
        <f t="shared" si="65"/>
        <v>44255.5</v>
      </c>
      <c r="L1043" s="25">
        <v>44267.5</v>
      </c>
      <c r="M1043" s="25">
        <v>44316.5</v>
      </c>
      <c r="N1043" s="25">
        <v>44315.5</v>
      </c>
      <c r="O1043" s="10">
        <f t="shared" si="66"/>
        <v>60</v>
      </c>
      <c r="P1043" s="12">
        <f t="shared" si="67"/>
        <v>23.400000000000002</v>
      </c>
    </row>
    <row r="1044" spans="1:16" s="10" customFormat="1" x14ac:dyDescent="0.35">
      <c r="A1044" s="10" t="s">
        <v>260</v>
      </c>
      <c r="B1044" s="24" t="s">
        <v>98</v>
      </c>
      <c r="C1044" s="25">
        <v>44267</v>
      </c>
      <c r="D1044" s="10" t="s">
        <v>201</v>
      </c>
      <c r="E1044" s="10" t="s">
        <v>202</v>
      </c>
      <c r="F1044" s="24" t="s">
        <v>102</v>
      </c>
      <c r="G1044" s="12">
        <v>4.92</v>
      </c>
      <c r="H1044" s="25">
        <v>44249</v>
      </c>
      <c r="I1044" s="26">
        <v>44262</v>
      </c>
      <c r="J1044" s="10">
        <f t="shared" si="64"/>
        <v>14</v>
      </c>
      <c r="K1044" s="11">
        <f t="shared" si="65"/>
        <v>44255.5</v>
      </c>
      <c r="L1044" s="25">
        <v>44267.5</v>
      </c>
      <c r="M1044" s="25">
        <v>44316.5</v>
      </c>
      <c r="N1044" s="25">
        <v>44315.5</v>
      </c>
      <c r="O1044" s="10">
        <f t="shared" si="66"/>
        <v>60</v>
      </c>
      <c r="P1044" s="12">
        <f t="shared" si="67"/>
        <v>295.2</v>
      </c>
    </row>
    <row r="1045" spans="1:16" s="10" customFormat="1" x14ac:dyDescent="0.35">
      <c r="A1045" s="10" t="s">
        <v>260</v>
      </c>
      <c r="B1045" s="24" t="s">
        <v>98</v>
      </c>
      <c r="C1045" s="25">
        <v>44267</v>
      </c>
      <c r="D1045" s="10" t="s">
        <v>201</v>
      </c>
      <c r="E1045" s="10" t="s">
        <v>202</v>
      </c>
      <c r="F1045" s="24" t="s">
        <v>109</v>
      </c>
      <c r="G1045" s="12">
        <v>4.6100000000000003</v>
      </c>
      <c r="H1045" s="25">
        <v>44249</v>
      </c>
      <c r="I1045" s="26">
        <v>44262</v>
      </c>
      <c r="J1045" s="10">
        <f t="shared" si="64"/>
        <v>14</v>
      </c>
      <c r="K1045" s="11">
        <f t="shared" si="65"/>
        <v>44255.5</v>
      </c>
      <c r="L1045" s="25">
        <v>44267.5</v>
      </c>
      <c r="M1045" s="25">
        <v>44316.5</v>
      </c>
      <c r="N1045" s="25">
        <v>44315.5</v>
      </c>
      <c r="O1045" s="10">
        <f t="shared" si="66"/>
        <v>60</v>
      </c>
      <c r="P1045" s="12">
        <f t="shared" si="67"/>
        <v>276.60000000000002</v>
      </c>
    </row>
    <row r="1046" spans="1:16" s="10" customFormat="1" x14ac:dyDescent="0.35">
      <c r="A1046" s="10" t="s">
        <v>260</v>
      </c>
      <c r="B1046" s="24" t="s">
        <v>98</v>
      </c>
      <c r="C1046" s="25">
        <v>44267</v>
      </c>
      <c r="D1046" s="10" t="s">
        <v>110</v>
      </c>
      <c r="E1046" s="10" t="s">
        <v>111</v>
      </c>
      <c r="F1046" s="24" t="s">
        <v>204</v>
      </c>
      <c r="G1046" s="12">
        <v>10.98</v>
      </c>
      <c r="H1046" s="25">
        <v>44249</v>
      </c>
      <c r="I1046" s="26">
        <v>44262</v>
      </c>
      <c r="J1046" s="10">
        <f t="shared" si="64"/>
        <v>14</v>
      </c>
      <c r="K1046" s="11">
        <f t="shared" si="65"/>
        <v>44255.5</v>
      </c>
      <c r="L1046" s="25">
        <v>44267.5</v>
      </c>
      <c r="M1046" s="25">
        <v>44316.5</v>
      </c>
      <c r="N1046" s="25">
        <v>44315.5</v>
      </c>
      <c r="O1046" s="10">
        <f t="shared" si="66"/>
        <v>60</v>
      </c>
      <c r="P1046" s="12">
        <f t="shared" si="67"/>
        <v>658.80000000000007</v>
      </c>
    </row>
    <row r="1047" spans="1:16" s="10" customFormat="1" x14ac:dyDescent="0.35">
      <c r="A1047" s="10" t="s">
        <v>260</v>
      </c>
      <c r="B1047" s="24" t="s">
        <v>98</v>
      </c>
      <c r="C1047" s="25">
        <v>44267</v>
      </c>
      <c r="D1047" s="10" t="s">
        <v>148</v>
      </c>
      <c r="E1047" s="10" t="s">
        <v>149</v>
      </c>
      <c r="F1047" s="24" t="s">
        <v>205</v>
      </c>
      <c r="G1047" s="12">
        <v>164.96999999999997</v>
      </c>
      <c r="H1047" s="25">
        <v>44249</v>
      </c>
      <c r="I1047" s="26">
        <v>44262</v>
      </c>
      <c r="J1047" s="10">
        <f t="shared" si="64"/>
        <v>14</v>
      </c>
      <c r="K1047" s="11">
        <f t="shared" si="65"/>
        <v>44255.5</v>
      </c>
      <c r="L1047" s="25">
        <v>44267.5</v>
      </c>
      <c r="M1047" s="25">
        <v>44316.5</v>
      </c>
      <c r="N1047" s="25">
        <v>44315.5</v>
      </c>
      <c r="O1047" s="10">
        <f t="shared" si="66"/>
        <v>60</v>
      </c>
      <c r="P1047" s="12">
        <f t="shared" si="67"/>
        <v>9898.1999999999989</v>
      </c>
    </row>
    <row r="1048" spans="1:16" s="10" customFormat="1" x14ac:dyDescent="0.35">
      <c r="A1048" s="10" t="s">
        <v>260</v>
      </c>
      <c r="B1048" s="24" t="s">
        <v>98</v>
      </c>
      <c r="C1048" s="25">
        <v>44267</v>
      </c>
      <c r="D1048" s="10" t="s">
        <v>171</v>
      </c>
      <c r="E1048" s="10" t="s">
        <v>172</v>
      </c>
      <c r="F1048" s="24" t="s">
        <v>206</v>
      </c>
      <c r="G1048" s="12">
        <v>1718.3300000000008</v>
      </c>
      <c r="H1048" s="25">
        <v>44249</v>
      </c>
      <c r="I1048" s="26">
        <v>44262</v>
      </c>
      <c r="J1048" s="10">
        <f t="shared" si="64"/>
        <v>14</v>
      </c>
      <c r="K1048" s="11">
        <f t="shared" si="65"/>
        <v>44255.5</v>
      </c>
      <c r="L1048" s="25">
        <v>44267.5</v>
      </c>
      <c r="M1048" s="25">
        <v>44316.5</v>
      </c>
      <c r="N1048" s="25">
        <v>44315.5</v>
      </c>
      <c r="O1048" s="10">
        <f t="shared" si="66"/>
        <v>60</v>
      </c>
      <c r="P1048" s="12">
        <f t="shared" si="67"/>
        <v>103099.80000000005</v>
      </c>
    </row>
    <row r="1049" spans="1:16" s="10" customFormat="1" x14ac:dyDescent="0.35">
      <c r="A1049" s="10" t="s">
        <v>260</v>
      </c>
      <c r="B1049" s="24" t="s">
        <v>98</v>
      </c>
      <c r="C1049" s="25">
        <v>44267</v>
      </c>
      <c r="D1049" s="10" t="s">
        <v>207</v>
      </c>
      <c r="E1049" s="10" t="s">
        <v>208</v>
      </c>
      <c r="F1049" s="24" t="s">
        <v>209</v>
      </c>
      <c r="G1049" s="12">
        <v>272.39000000000004</v>
      </c>
      <c r="H1049" s="25">
        <v>44249</v>
      </c>
      <c r="I1049" s="26">
        <v>44262</v>
      </c>
      <c r="J1049" s="10">
        <f t="shared" si="64"/>
        <v>14</v>
      </c>
      <c r="K1049" s="11">
        <f t="shared" si="65"/>
        <v>44255.5</v>
      </c>
      <c r="L1049" s="25">
        <v>44267.5</v>
      </c>
      <c r="M1049" s="25">
        <v>44316.5</v>
      </c>
      <c r="N1049" s="25">
        <v>44315.5</v>
      </c>
      <c r="O1049" s="10">
        <f t="shared" si="66"/>
        <v>60</v>
      </c>
      <c r="P1049" s="12">
        <f t="shared" si="67"/>
        <v>16343.400000000003</v>
      </c>
    </row>
    <row r="1050" spans="1:16" s="10" customFormat="1" x14ac:dyDescent="0.35">
      <c r="A1050" s="10" t="s">
        <v>260</v>
      </c>
      <c r="B1050" s="24" t="s">
        <v>98</v>
      </c>
      <c r="C1050" s="25">
        <v>44267</v>
      </c>
      <c r="D1050" s="10" t="s">
        <v>201</v>
      </c>
      <c r="E1050" s="10" t="s">
        <v>202</v>
      </c>
      <c r="F1050" s="24" t="s">
        <v>103</v>
      </c>
      <c r="G1050" s="12">
        <v>59.14</v>
      </c>
      <c r="H1050" s="25">
        <v>44249</v>
      </c>
      <c r="I1050" s="26">
        <v>44262</v>
      </c>
      <c r="J1050" s="10">
        <f t="shared" si="64"/>
        <v>14</v>
      </c>
      <c r="K1050" s="11">
        <f t="shared" si="65"/>
        <v>44255.5</v>
      </c>
      <c r="L1050" s="25">
        <v>44267.5</v>
      </c>
      <c r="M1050" s="25">
        <v>44316.5</v>
      </c>
      <c r="N1050" s="25">
        <v>44315.5</v>
      </c>
      <c r="O1050" s="10">
        <f t="shared" si="66"/>
        <v>60</v>
      </c>
      <c r="P1050" s="12">
        <f t="shared" si="67"/>
        <v>3548.4</v>
      </c>
    </row>
    <row r="1051" spans="1:16" s="10" customFormat="1" x14ac:dyDescent="0.35">
      <c r="A1051" s="10" t="s">
        <v>260</v>
      </c>
      <c r="B1051" s="24" t="s">
        <v>98</v>
      </c>
      <c r="C1051" s="25">
        <v>44267</v>
      </c>
      <c r="D1051" s="10" t="s">
        <v>171</v>
      </c>
      <c r="E1051" s="10" t="s">
        <v>172</v>
      </c>
      <c r="F1051" s="24" t="s">
        <v>210</v>
      </c>
      <c r="G1051" s="12">
        <v>250.94000000000003</v>
      </c>
      <c r="H1051" s="25">
        <v>44249</v>
      </c>
      <c r="I1051" s="26">
        <v>44262</v>
      </c>
      <c r="J1051" s="10">
        <f t="shared" si="64"/>
        <v>14</v>
      </c>
      <c r="K1051" s="11">
        <f t="shared" si="65"/>
        <v>44255.5</v>
      </c>
      <c r="L1051" s="25">
        <v>44267.5</v>
      </c>
      <c r="M1051" s="25">
        <v>44316.5</v>
      </c>
      <c r="N1051" s="25">
        <v>44315.5</v>
      </c>
      <c r="O1051" s="10">
        <f t="shared" si="66"/>
        <v>60</v>
      </c>
      <c r="P1051" s="12">
        <f t="shared" si="67"/>
        <v>15056.400000000001</v>
      </c>
    </row>
    <row r="1052" spans="1:16" s="10" customFormat="1" x14ac:dyDescent="0.35">
      <c r="A1052" s="10" t="s">
        <v>260</v>
      </c>
      <c r="B1052" s="24" t="s">
        <v>98</v>
      </c>
      <c r="C1052" s="25">
        <v>44267</v>
      </c>
      <c r="D1052" s="10" t="s">
        <v>114</v>
      </c>
      <c r="E1052" s="10" t="s">
        <v>115</v>
      </c>
      <c r="F1052" s="24" t="s">
        <v>211</v>
      </c>
      <c r="G1052" s="12">
        <v>30.1</v>
      </c>
      <c r="H1052" s="25">
        <v>44249</v>
      </c>
      <c r="I1052" s="26">
        <v>44262</v>
      </c>
      <c r="J1052" s="10">
        <f t="shared" si="64"/>
        <v>14</v>
      </c>
      <c r="K1052" s="11">
        <f t="shared" si="65"/>
        <v>44255.5</v>
      </c>
      <c r="L1052" s="25">
        <v>44267.5</v>
      </c>
      <c r="M1052" s="25">
        <v>44316.5</v>
      </c>
      <c r="N1052" s="25">
        <v>44315.5</v>
      </c>
      <c r="O1052" s="10">
        <f t="shared" si="66"/>
        <v>60</v>
      </c>
      <c r="P1052" s="12">
        <f t="shared" si="67"/>
        <v>1806</v>
      </c>
    </row>
    <row r="1053" spans="1:16" s="10" customFormat="1" x14ac:dyDescent="0.35">
      <c r="A1053" s="10" t="s">
        <v>260</v>
      </c>
      <c r="B1053" s="24" t="s">
        <v>98</v>
      </c>
      <c r="C1053" s="25">
        <v>44267</v>
      </c>
      <c r="D1053" s="10" t="s">
        <v>110</v>
      </c>
      <c r="E1053" s="10" t="s">
        <v>111</v>
      </c>
      <c r="F1053" s="24" t="s">
        <v>212</v>
      </c>
      <c r="G1053" s="12">
        <v>13.27</v>
      </c>
      <c r="H1053" s="25">
        <v>44249</v>
      </c>
      <c r="I1053" s="26">
        <v>44262</v>
      </c>
      <c r="J1053" s="10">
        <f t="shared" si="64"/>
        <v>14</v>
      </c>
      <c r="K1053" s="11">
        <f t="shared" si="65"/>
        <v>44255.5</v>
      </c>
      <c r="L1053" s="25">
        <v>44267.5</v>
      </c>
      <c r="M1053" s="25">
        <v>44316.5</v>
      </c>
      <c r="N1053" s="25">
        <v>44315.5</v>
      </c>
      <c r="O1053" s="10">
        <f t="shared" si="66"/>
        <v>60</v>
      </c>
      <c r="P1053" s="12">
        <f t="shared" si="67"/>
        <v>796.19999999999993</v>
      </c>
    </row>
    <row r="1054" spans="1:16" s="10" customFormat="1" x14ac:dyDescent="0.35">
      <c r="A1054" s="10" t="s">
        <v>260</v>
      </c>
      <c r="B1054" s="24" t="s">
        <v>98</v>
      </c>
      <c r="C1054" s="25">
        <v>44267</v>
      </c>
      <c r="D1054" s="10" t="s">
        <v>110</v>
      </c>
      <c r="E1054" s="10" t="s">
        <v>111</v>
      </c>
      <c r="F1054" s="24" t="s">
        <v>214</v>
      </c>
      <c r="G1054" s="12">
        <v>3.82</v>
      </c>
      <c r="H1054" s="25">
        <v>44249</v>
      </c>
      <c r="I1054" s="26">
        <v>44262</v>
      </c>
      <c r="J1054" s="10">
        <f t="shared" si="64"/>
        <v>14</v>
      </c>
      <c r="K1054" s="11">
        <f t="shared" si="65"/>
        <v>44255.5</v>
      </c>
      <c r="L1054" s="25">
        <v>44267.5</v>
      </c>
      <c r="M1054" s="25">
        <v>44316.5</v>
      </c>
      <c r="N1054" s="25">
        <v>44315.5</v>
      </c>
      <c r="O1054" s="10">
        <f t="shared" si="66"/>
        <v>60</v>
      </c>
      <c r="P1054" s="12">
        <f t="shared" si="67"/>
        <v>229.2</v>
      </c>
    </row>
    <row r="1055" spans="1:16" s="10" customFormat="1" x14ac:dyDescent="0.35">
      <c r="A1055" s="10" t="s">
        <v>260</v>
      </c>
      <c r="B1055" s="24" t="s">
        <v>98</v>
      </c>
      <c r="C1055" s="25">
        <v>44267</v>
      </c>
      <c r="D1055" s="10" t="s">
        <v>217</v>
      </c>
      <c r="E1055" s="10" t="s">
        <v>218</v>
      </c>
      <c r="F1055" s="24" t="s">
        <v>219</v>
      </c>
      <c r="G1055" s="12">
        <v>92.78</v>
      </c>
      <c r="H1055" s="25">
        <v>44249</v>
      </c>
      <c r="I1055" s="26">
        <v>44262</v>
      </c>
      <c r="J1055" s="10">
        <f t="shared" si="64"/>
        <v>14</v>
      </c>
      <c r="K1055" s="11">
        <f t="shared" si="65"/>
        <v>44255.5</v>
      </c>
      <c r="L1055" s="25">
        <v>44267.5</v>
      </c>
      <c r="M1055" s="25">
        <v>44316.5</v>
      </c>
      <c r="N1055" s="25">
        <v>44315.5</v>
      </c>
      <c r="O1055" s="10">
        <f t="shared" si="66"/>
        <v>60</v>
      </c>
      <c r="P1055" s="12">
        <f t="shared" si="67"/>
        <v>5566.8</v>
      </c>
    </row>
    <row r="1056" spans="1:16" s="10" customFormat="1" x14ac:dyDescent="0.35">
      <c r="A1056" s="10" t="s">
        <v>260</v>
      </c>
      <c r="B1056" s="24" t="s">
        <v>98</v>
      </c>
      <c r="C1056" s="25">
        <v>44267</v>
      </c>
      <c r="D1056" s="10" t="s">
        <v>110</v>
      </c>
      <c r="E1056" s="10" t="s">
        <v>111</v>
      </c>
      <c r="F1056" s="24" t="s">
        <v>221</v>
      </c>
      <c r="G1056" s="12">
        <v>97.389999999999986</v>
      </c>
      <c r="H1056" s="25">
        <v>44249</v>
      </c>
      <c r="I1056" s="26">
        <v>44262</v>
      </c>
      <c r="J1056" s="10">
        <f t="shared" si="64"/>
        <v>14</v>
      </c>
      <c r="K1056" s="11">
        <f t="shared" si="65"/>
        <v>44255.5</v>
      </c>
      <c r="L1056" s="25">
        <v>44267.5</v>
      </c>
      <c r="M1056" s="25">
        <v>44316.5</v>
      </c>
      <c r="N1056" s="25">
        <v>44315.5</v>
      </c>
      <c r="O1056" s="10">
        <f t="shared" si="66"/>
        <v>60</v>
      </c>
      <c r="P1056" s="12">
        <f t="shared" si="67"/>
        <v>5843.4</v>
      </c>
    </row>
    <row r="1057" spans="1:16" s="10" customFormat="1" x14ac:dyDescent="0.35">
      <c r="A1057" s="10" t="s">
        <v>260</v>
      </c>
      <c r="B1057" s="24" t="s">
        <v>98</v>
      </c>
      <c r="C1057" s="25">
        <v>44267</v>
      </c>
      <c r="D1057" s="10" t="s">
        <v>199</v>
      </c>
      <c r="E1057" s="10" t="s">
        <v>200</v>
      </c>
      <c r="F1057" s="24" t="s">
        <v>89</v>
      </c>
      <c r="G1057" s="12">
        <v>2128.1499999999978</v>
      </c>
      <c r="H1057" s="25">
        <v>44249</v>
      </c>
      <c r="I1057" s="26">
        <v>44262</v>
      </c>
      <c r="J1057" s="10">
        <f t="shared" si="64"/>
        <v>14</v>
      </c>
      <c r="K1057" s="11">
        <f t="shared" si="65"/>
        <v>44255.5</v>
      </c>
      <c r="L1057" s="25">
        <v>44267.5</v>
      </c>
      <c r="M1057" s="25">
        <v>44316.5</v>
      </c>
      <c r="N1057" s="25">
        <v>44315.5</v>
      </c>
      <c r="O1057" s="10">
        <f t="shared" si="66"/>
        <v>60</v>
      </c>
      <c r="P1057" s="12">
        <f t="shared" si="67"/>
        <v>127688.99999999987</v>
      </c>
    </row>
    <row r="1058" spans="1:16" s="10" customFormat="1" x14ac:dyDescent="0.35">
      <c r="A1058" s="10" t="s">
        <v>260</v>
      </c>
      <c r="B1058" s="24" t="s">
        <v>98</v>
      </c>
      <c r="C1058" s="25">
        <v>44267</v>
      </c>
      <c r="D1058" s="10" t="s">
        <v>110</v>
      </c>
      <c r="E1058" s="10" t="s">
        <v>111</v>
      </c>
      <c r="F1058" s="24" t="s">
        <v>223</v>
      </c>
      <c r="G1058" s="12">
        <v>78.809999999999988</v>
      </c>
      <c r="H1058" s="25">
        <v>44249</v>
      </c>
      <c r="I1058" s="26">
        <v>44262</v>
      </c>
      <c r="J1058" s="10">
        <f t="shared" si="64"/>
        <v>14</v>
      </c>
      <c r="K1058" s="11">
        <f t="shared" si="65"/>
        <v>44255.5</v>
      </c>
      <c r="L1058" s="25">
        <v>44267.5</v>
      </c>
      <c r="M1058" s="25">
        <v>44316.5</v>
      </c>
      <c r="N1058" s="25">
        <v>44315.5</v>
      </c>
      <c r="O1058" s="10">
        <f t="shared" si="66"/>
        <v>60</v>
      </c>
      <c r="P1058" s="12">
        <f t="shared" si="67"/>
        <v>4728.5999999999995</v>
      </c>
    </row>
    <row r="1059" spans="1:16" s="10" customFormat="1" x14ac:dyDescent="0.35">
      <c r="A1059" s="10" t="s">
        <v>260</v>
      </c>
      <c r="B1059" s="24" t="s">
        <v>98</v>
      </c>
      <c r="C1059" s="25">
        <v>44267</v>
      </c>
      <c r="D1059" s="10" t="s">
        <v>201</v>
      </c>
      <c r="E1059" s="10" t="s">
        <v>202</v>
      </c>
      <c r="F1059" s="24" t="s">
        <v>203</v>
      </c>
      <c r="G1059" s="12">
        <v>154.52000000000001</v>
      </c>
      <c r="H1059" s="25">
        <v>44249</v>
      </c>
      <c r="I1059" s="26">
        <v>44262</v>
      </c>
      <c r="J1059" s="10">
        <f t="shared" si="64"/>
        <v>14</v>
      </c>
      <c r="K1059" s="11">
        <f t="shared" si="65"/>
        <v>44255.5</v>
      </c>
      <c r="L1059" s="25">
        <v>44267.5</v>
      </c>
      <c r="M1059" s="25">
        <v>44316.5</v>
      </c>
      <c r="N1059" s="25">
        <v>44315.5</v>
      </c>
      <c r="O1059" s="10">
        <f t="shared" si="66"/>
        <v>60</v>
      </c>
      <c r="P1059" s="12">
        <f t="shared" si="67"/>
        <v>9271.2000000000007</v>
      </c>
    </row>
    <row r="1060" spans="1:16" s="10" customFormat="1" x14ac:dyDescent="0.35">
      <c r="A1060" s="10" t="s">
        <v>260</v>
      </c>
      <c r="B1060" s="24" t="s">
        <v>98</v>
      </c>
      <c r="C1060" s="25">
        <v>44267</v>
      </c>
      <c r="D1060" s="10" t="s">
        <v>110</v>
      </c>
      <c r="E1060" s="10" t="s">
        <v>111</v>
      </c>
      <c r="F1060" s="24" t="s">
        <v>224</v>
      </c>
      <c r="G1060" s="12">
        <v>9.98</v>
      </c>
      <c r="H1060" s="25">
        <v>44249</v>
      </c>
      <c r="I1060" s="26">
        <v>44262</v>
      </c>
      <c r="J1060" s="10">
        <f t="shared" si="64"/>
        <v>14</v>
      </c>
      <c r="K1060" s="11">
        <f t="shared" si="65"/>
        <v>44255.5</v>
      </c>
      <c r="L1060" s="25">
        <v>44267.5</v>
      </c>
      <c r="M1060" s="25">
        <v>44316.5</v>
      </c>
      <c r="N1060" s="25">
        <v>44315.5</v>
      </c>
      <c r="O1060" s="10">
        <f t="shared" si="66"/>
        <v>60</v>
      </c>
      <c r="P1060" s="12">
        <f t="shared" si="67"/>
        <v>598.80000000000007</v>
      </c>
    </row>
    <row r="1061" spans="1:16" s="10" customFormat="1" x14ac:dyDescent="0.35">
      <c r="A1061" s="10" t="s">
        <v>260</v>
      </c>
      <c r="B1061" s="24" t="s">
        <v>98</v>
      </c>
      <c r="C1061" s="25">
        <v>44267</v>
      </c>
      <c r="D1061" s="10" t="s">
        <v>110</v>
      </c>
      <c r="E1061" s="10" t="s">
        <v>111</v>
      </c>
      <c r="F1061" s="24" t="s">
        <v>225</v>
      </c>
      <c r="G1061" s="12">
        <v>7.48</v>
      </c>
      <c r="H1061" s="25">
        <v>44249</v>
      </c>
      <c r="I1061" s="26">
        <v>44262</v>
      </c>
      <c r="J1061" s="10">
        <f t="shared" si="64"/>
        <v>14</v>
      </c>
      <c r="K1061" s="11">
        <f t="shared" si="65"/>
        <v>44255.5</v>
      </c>
      <c r="L1061" s="25">
        <v>44267.5</v>
      </c>
      <c r="M1061" s="25">
        <v>44316.5</v>
      </c>
      <c r="N1061" s="25">
        <v>44315.5</v>
      </c>
      <c r="O1061" s="10">
        <f t="shared" si="66"/>
        <v>60</v>
      </c>
      <c r="P1061" s="12">
        <f t="shared" si="67"/>
        <v>448.8</v>
      </c>
    </row>
    <row r="1062" spans="1:16" s="10" customFormat="1" x14ac:dyDescent="0.35">
      <c r="A1062" s="10" t="s">
        <v>260</v>
      </c>
      <c r="B1062" s="24" t="s">
        <v>98</v>
      </c>
      <c r="C1062" s="25">
        <v>44267</v>
      </c>
      <c r="D1062" s="10" t="s">
        <v>110</v>
      </c>
      <c r="E1062" s="10" t="s">
        <v>111</v>
      </c>
      <c r="F1062" s="24" t="s">
        <v>226</v>
      </c>
      <c r="G1062" s="12">
        <v>1.2</v>
      </c>
      <c r="H1062" s="25">
        <v>44249</v>
      </c>
      <c r="I1062" s="26">
        <v>44262</v>
      </c>
      <c r="J1062" s="10">
        <f t="shared" si="64"/>
        <v>14</v>
      </c>
      <c r="K1062" s="11">
        <f t="shared" si="65"/>
        <v>44255.5</v>
      </c>
      <c r="L1062" s="25">
        <v>44267.5</v>
      </c>
      <c r="M1062" s="25">
        <v>44316.5</v>
      </c>
      <c r="N1062" s="25">
        <v>44315.5</v>
      </c>
      <c r="O1062" s="10">
        <f t="shared" si="66"/>
        <v>60</v>
      </c>
      <c r="P1062" s="12">
        <f t="shared" si="67"/>
        <v>72</v>
      </c>
    </row>
    <row r="1063" spans="1:16" s="10" customFormat="1" x14ac:dyDescent="0.35">
      <c r="A1063" s="10" t="s">
        <v>260</v>
      </c>
      <c r="B1063" s="24" t="s">
        <v>98</v>
      </c>
      <c r="C1063" s="25">
        <v>44267</v>
      </c>
      <c r="D1063" s="10" t="s">
        <v>110</v>
      </c>
      <c r="E1063" s="10" t="s">
        <v>111</v>
      </c>
      <c r="F1063" s="24" t="s">
        <v>227</v>
      </c>
      <c r="G1063" s="12">
        <v>29.55</v>
      </c>
      <c r="H1063" s="25">
        <v>44249</v>
      </c>
      <c r="I1063" s="26">
        <v>44262</v>
      </c>
      <c r="J1063" s="10">
        <f t="shared" si="64"/>
        <v>14</v>
      </c>
      <c r="K1063" s="11">
        <f t="shared" si="65"/>
        <v>44255.5</v>
      </c>
      <c r="L1063" s="25">
        <v>44267.5</v>
      </c>
      <c r="M1063" s="25">
        <v>44316.5</v>
      </c>
      <c r="N1063" s="25">
        <v>44315.5</v>
      </c>
      <c r="O1063" s="10">
        <f t="shared" si="66"/>
        <v>60</v>
      </c>
      <c r="P1063" s="12">
        <f t="shared" si="67"/>
        <v>1773</v>
      </c>
    </row>
    <row r="1064" spans="1:16" s="10" customFormat="1" x14ac:dyDescent="0.35">
      <c r="A1064" s="10" t="s">
        <v>260</v>
      </c>
      <c r="B1064" s="24" t="s">
        <v>98</v>
      </c>
      <c r="C1064" s="25">
        <v>44267</v>
      </c>
      <c r="D1064" s="10" t="s">
        <v>110</v>
      </c>
      <c r="E1064" s="10" t="s">
        <v>111</v>
      </c>
      <c r="F1064" s="24" t="s">
        <v>229</v>
      </c>
      <c r="G1064" s="12">
        <v>2.27</v>
      </c>
      <c r="H1064" s="25">
        <v>44249</v>
      </c>
      <c r="I1064" s="26">
        <v>44262</v>
      </c>
      <c r="J1064" s="10">
        <f t="shared" si="64"/>
        <v>14</v>
      </c>
      <c r="K1064" s="11">
        <f t="shared" si="65"/>
        <v>44255.5</v>
      </c>
      <c r="L1064" s="25">
        <v>44267.5</v>
      </c>
      <c r="M1064" s="25">
        <v>44316.5</v>
      </c>
      <c r="N1064" s="25">
        <v>44315.5</v>
      </c>
      <c r="O1064" s="10">
        <f t="shared" si="66"/>
        <v>60</v>
      </c>
      <c r="P1064" s="12">
        <f t="shared" si="67"/>
        <v>136.19999999999999</v>
      </c>
    </row>
    <row r="1065" spans="1:16" s="10" customFormat="1" x14ac:dyDescent="0.35">
      <c r="A1065" s="10" t="s">
        <v>260</v>
      </c>
      <c r="B1065" s="27" t="s">
        <v>98</v>
      </c>
      <c r="C1065" s="25">
        <v>44267</v>
      </c>
      <c r="D1065" s="10" t="s">
        <v>110</v>
      </c>
      <c r="E1065" s="10" t="s">
        <v>111</v>
      </c>
      <c r="F1065" s="24" t="s">
        <v>230</v>
      </c>
      <c r="G1065" s="12">
        <v>7.6499999999999995</v>
      </c>
      <c r="H1065" s="25">
        <v>44249</v>
      </c>
      <c r="I1065" s="26">
        <v>44262</v>
      </c>
      <c r="J1065" s="10">
        <f t="shared" si="64"/>
        <v>14</v>
      </c>
      <c r="K1065" s="11">
        <f t="shared" si="65"/>
        <v>44255.5</v>
      </c>
      <c r="L1065" s="25">
        <v>44267.5</v>
      </c>
      <c r="M1065" s="25">
        <v>44316.5</v>
      </c>
      <c r="N1065" s="25">
        <v>44315.5</v>
      </c>
      <c r="O1065" s="10">
        <f t="shared" si="66"/>
        <v>60</v>
      </c>
      <c r="P1065" s="12">
        <f t="shared" si="67"/>
        <v>458.99999999999994</v>
      </c>
    </row>
    <row r="1066" spans="1:16" s="10" customFormat="1" x14ac:dyDescent="0.35">
      <c r="A1066" s="10" t="s">
        <v>260</v>
      </c>
      <c r="B1066" s="24" t="s">
        <v>98</v>
      </c>
      <c r="C1066" s="25">
        <v>44267</v>
      </c>
      <c r="D1066" s="10" t="s">
        <v>201</v>
      </c>
      <c r="E1066" s="10" t="s">
        <v>202</v>
      </c>
      <c r="F1066" s="24" t="s">
        <v>164</v>
      </c>
      <c r="G1066" s="12">
        <v>1742.0699999999993</v>
      </c>
      <c r="H1066" s="25">
        <v>44249</v>
      </c>
      <c r="I1066" s="26">
        <v>44262</v>
      </c>
      <c r="J1066" s="10">
        <f t="shared" si="64"/>
        <v>14</v>
      </c>
      <c r="K1066" s="11">
        <f t="shared" si="65"/>
        <v>44255.5</v>
      </c>
      <c r="L1066" s="25">
        <v>44267.5</v>
      </c>
      <c r="M1066" s="25">
        <v>44316.5</v>
      </c>
      <c r="N1066" s="25">
        <v>44315.5</v>
      </c>
      <c r="O1066" s="10">
        <f t="shared" si="66"/>
        <v>60</v>
      </c>
      <c r="P1066" s="12">
        <f t="shared" si="67"/>
        <v>104524.19999999995</v>
      </c>
    </row>
    <row r="1067" spans="1:16" s="10" customFormat="1" x14ac:dyDescent="0.35">
      <c r="A1067" s="10" t="s">
        <v>260</v>
      </c>
      <c r="B1067" s="24" t="s">
        <v>98</v>
      </c>
      <c r="C1067" s="25">
        <v>44267</v>
      </c>
      <c r="D1067" s="10" t="s">
        <v>171</v>
      </c>
      <c r="E1067" s="10" t="s">
        <v>172</v>
      </c>
      <c r="F1067" s="24" t="s">
        <v>231</v>
      </c>
      <c r="G1067" s="12">
        <v>393.95</v>
      </c>
      <c r="H1067" s="25">
        <v>44249</v>
      </c>
      <c r="I1067" s="26">
        <v>44262</v>
      </c>
      <c r="J1067" s="10">
        <f t="shared" si="64"/>
        <v>14</v>
      </c>
      <c r="K1067" s="11">
        <f t="shared" si="65"/>
        <v>44255.5</v>
      </c>
      <c r="L1067" s="25">
        <v>44267.5</v>
      </c>
      <c r="M1067" s="25">
        <v>44316.5</v>
      </c>
      <c r="N1067" s="25">
        <v>44315.5</v>
      </c>
      <c r="O1067" s="10">
        <f t="shared" si="66"/>
        <v>60</v>
      </c>
      <c r="P1067" s="12">
        <f t="shared" si="67"/>
        <v>23637</v>
      </c>
    </row>
    <row r="1068" spans="1:16" s="10" customFormat="1" x14ac:dyDescent="0.35">
      <c r="A1068" s="10" t="s">
        <v>260</v>
      </c>
      <c r="B1068" s="24" t="s">
        <v>98</v>
      </c>
      <c r="C1068" s="25">
        <v>44267</v>
      </c>
      <c r="D1068" s="10" t="s">
        <v>201</v>
      </c>
      <c r="E1068" s="10" t="s">
        <v>202</v>
      </c>
      <c r="F1068" s="24" t="s">
        <v>142</v>
      </c>
      <c r="G1068" s="12">
        <v>148.74</v>
      </c>
      <c r="H1068" s="25">
        <v>44249</v>
      </c>
      <c r="I1068" s="26">
        <v>44262</v>
      </c>
      <c r="J1068" s="10">
        <f t="shared" si="64"/>
        <v>14</v>
      </c>
      <c r="K1068" s="11">
        <f t="shared" si="65"/>
        <v>44255.5</v>
      </c>
      <c r="L1068" s="25">
        <v>44267.5</v>
      </c>
      <c r="M1068" s="25">
        <v>44316.5</v>
      </c>
      <c r="N1068" s="25">
        <v>44315.5</v>
      </c>
      <c r="O1068" s="10">
        <f t="shared" si="66"/>
        <v>60</v>
      </c>
      <c r="P1068" s="12">
        <f t="shared" si="67"/>
        <v>8924.4000000000015</v>
      </c>
    </row>
    <row r="1069" spans="1:16" s="10" customFormat="1" x14ac:dyDescent="0.35">
      <c r="A1069" s="10" t="s">
        <v>260</v>
      </c>
      <c r="B1069" s="24" t="s">
        <v>98</v>
      </c>
      <c r="C1069" s="25">
        <v>44267</v>
      </c>
      <c r="D1069" s="10" t="s">
        <v>110</v>
      </c>
      <c r="E1069" s="10" t="s">
        <v>111</v>
      </c>
      <c r="F1069" s="24" t="s">
        <v>232</v>
      </c>
      <c r="G1069" s="12">
        <v>1.9</v>
      </c>
      <c r="H1069" s="25">
        <v>44249</v>
      </c>
      <c r="I1069" s="26">
        <v>44262</v>
      </c>
      <c r="J1069" s="10">
        <f t="shared" si="64"/>
        <v>14</v>
      </c>
      <c r="K1069" s="11">
        <f t="shared" si="65"/>
        <v>44255.5</v>
      </c>
      <c r="L1069" s="25">
        <v>44267.5</v>
      </c>
      <c r="M1069" s="25">
        <v>44316.5</v>
      </c>
      <c r="N1069" s="25">
        <v>44315.5</v>
      </c>
      <c r="O1069" s="10">
        <f t="shared" si="66"/>
        <v>60</v>
      </c>
      <c r="P1069" s="12">
        <f t="shared" si="67"/>
        <v>114</v>
      </c>
    </row>
    <row r="1070" spans="1:16" s="10" customFormat="1" x14ac:dyDescent="0.35">
      <c r="A1070" s="10" t="s">
        <v>260</v>
      </c>
      <c r="B1070" s="24" t="s">
        <v>98</v>
      </c>
      <c r="C1070" s="25">
        <v>44267</v>
      </c>
      <c r="D1070" s="10" t="s">
        <v>110</v>
      </c>
      <c r="E1070" s="10" t="s">
        <v>111</v>
      </c>
      <c r="F1070" s="24" t="s">
        <v>233</v>
      </c>
      <c r="G1070" s="12">
        <v>1.66</v>
      </c>
      <c r="H1070" s="25">
        <v>44249</v>
      </c>
      <c r="I1070" s="26">
        <v>44262</v>
      </c>
      <c r="J1070" s="10">
        <f t="shared" si="64"/>
        <v>14</v>
      </c>
      <c r="K1070" s="11">
        <f t="shared" si="65"/>
        <v>44255.5</v>
      </c>
      <c r="L1070" s="25">
        <v>44267.5</v>
      </c>
      <c r="M1070" s="25">
        <v>44316.5</v>
      </c>
      <c r="N1070" s="25">
        <v>44315.5</v>
      </c>
      <c r="O1070" s="10">
        <f t="shared" si="66"/>
        <v>60</v>
      </c>
      <c r="P1070" s="12">
        <f t="shared" si="67"/>
        <v>99.6</v>
      </c>
    </row>
    <row r="1071" spans="1:16" s="10" customFormat="1" x14ac:dyDescent="0.35">
      <c r="A1071" s="10" t="s">
        <v>260</v>
      </c>
      <c r="B1071" s="24" t="s">
        <v>98</v>
      </c>
      <c r="C1071" s="25">
        <v>44267</v>
      </c>
      <c r="D1071" s="10" t="s">
        <v>110</v>
      </c>
      <c r="E1071" s="10" t="s">
        <v>111</v>
      </c>
      <c r="F1071" s="24" t="s">
        <v>262</v>
      </c>
      <c r="G1071" s="12">
        <v>1.21</v>
      </c>
      <c r="H1071" s="25">
        <v>44249</v>
      </c>
      <c r="I1071" s="26">
        <v>44262</v>
      </c>
      <c r="J1071" s="10">
        <f t="shared" si="64"/>
        <v>14</v>
      </c>
      <c r="K1071" s="11">
        <f t="shared" si="65"/>
        <v>44255.5</v>
      </c>
      <c r="L1071" s="25">
        <v>44267.5</v>
      </c>
      <c r="M1071" s="25">
        <v>44316.5</v>
      </c>
      <c r="N1071" s="25">
        <v>44315.5</v>
      </c>
      <c r="O1071" s="10">
        <f t="shared" si="66"/>
        <v>60</v>
      </c>
      <c r="P1071" s="12">
        <f t="shared" si="67"/>
        <v>72.599999999999994</v>
      </c>
    </row>
    <row r="1072" spans="1:16" s="10" customFormat="1" x14ac:dyDescent="0.35">
      <c r="A1072" s="10" t="s">
        <v>260</v>
      </c>
      <c r="B1072" s="24" t="s">
        <v>98</v>
      </c>
      <c r="C1072" s="25">
        <v>44267</v>
      </c>
      <c r="D1072" s="10" t="s">
        <v>114</v>
      </c>
      <c r="E1072" s="10" t="s">
        <v>115</v>
      </c>
      <c r="F1072" s="24" t="s">
        <v>234</v>
      </c>
      <c r="G1072" s="12">
        <v>176.94</v>
      </c>
      <c r="H1072" s="25">
        <v>44249</v>
      </c>
      <c r="I1072" s="26">
        <v>44262</v>
      </c>
      <c r="J1072" s="10">
        <f t="shared" si="64"/>
        <v>14</v>
      </c>
      <c r="K1072" s="11">
        <f t="shared" si="65"/>
        <v>44255.5</v>
      </c>
      <c r="L1072" s="25">
        <v>44267.5</v>
      </c>
      <c r="M1072" s="25">
        <v>44316.5</v>
      </c>
      <c r="N1072" s="25">
        <v>44315.5</v>
      </c>
      <c r="O1072" s="10">
        <f t="shared" si="66"/>
        <v>60</v>
      </c>
      <c r="P1072" s="12">
        <f t="shared" si="67"/>
        <v>10616.4</v>
      </c>
    </row>
    <row r="1073" spans="1:16" s="10" customFormat="1" x14ac:dyDescent="0.35">
      <c r="A1073" s="10" t="s">
        <v>260</v>
      </c>
      <c r="B1073" s="24" t="s">
        <v>98</v>
      </c>
      <c r="C1073" s="25">
        <v>44267</v>
      </c>
      <c r="D1073" s="10" t="s">
        <v>110</v>
      </c>
      <c r="E1073" s="10" t="s">
        <v>111</v>
      </c>
      <c r="F1073" s="24" t="s">
        <v>234</v>
      </c>
      <c r="G1073" s="12">
        <v>6.41</v>
      </c>
      <c r="H1073" s="25">
        <v>44249</v>
      </c>
      <c r="I1073" s="26">
        <v>44262</v>
      </c>
      <c r="J1073" s="10">
        <f t="shared" si="64"/>
        <v>14</v>
      </c>
      <c r="K1073" s="11">
        <f t="shared" si="65"/>
        <v>44255.5</v>
      </c>
      <c r="L1073" s="25">
        <v>44267.5</v>
      </c>
      <c r="M1073" s="25">
        <v>44316.5</v>
      </c>
      <c r="N1073" s="25">
        <v>44315.5</v>
      </c>
      <c r="O1073" s="10">
        <f t="shared" si="66"/>
        <v>60</v>
      </c>
      <c r="P1073" s="12">
        <f t="shared" si="67"/>
        <v>384.6</v>
      </c>
    </row>
    <row r="1074" spans="1:16" s="10" customFormat="1" x14ac:dyDescent="0.35">
      <c r="A1074" s="10" t="s">
        <v>260</v>
      </c>
      <c r="B1074" s="24" t="s">
        <v>98</v>
      </c>
      <c r="C1074" s="25">
        <v>44267</v>
      </c>
      <c r="D1074" s="10" t="s">
        <v>110</v>
      </c>
      <c r="E1074" s="10" t="s">
        <v>111</v>
      </c>
      <c r="F1074" s="24" t="s">
        <v>236</v>
      </c>
      <c r="G1074" s="12">
        <v>165.43</v>
      </c>
      <c r="H1074" s="25">
        <v>44249</v>
      </c>
      <c r="I1074" s="26">
        <v>44262</v>
      </c>
      <c r="J1074" s="10">
        <f t="shared" si="64"/>
        <v>14</v>
      </c>
      <c r="K1074" s="11">
        <f t="shared" si="65"/>
        <v>44255.5</v>
      </c>
      <c r="L1074" s="25">
        <v>44267.5</v>
      </c>
      <c r="M1074" s="25">
        <v>44316.5</v>
      </c>
      <c r="N1074" s="25">
        <v>44315.5</v>
      </c>
      <c r="O1074" s="10">
        <f t="shared" si="66"/>
        <v>60</v>
      </c>
      <c r="P1074" s="12">
        <f t="shared" si="67"/>
        <v>9925.8000000000011</v>
      </c>
    </row>
    <row r="1075" spans="1:16" s="10" customFormat="1" x14ac:dyDescent="0.35">
      <c r="A1075" s="10" t="s">
        <v>260</v>
      </c>
      <c r="B1075" s="24" t="s">
        <v>98</v>
      </c>
      <c r="C1075" s="25">
        <v>44267</v>
      </c>
      <c r="D1075" s="10" t="s">
        <v>201</v>
      </c>
      <c r="E1075" s="10" t="s">
        <v>202</v>
      </c>
      <c r="F1075" s="24" t="s">
        <v>109</v>
      </c>
      <c r="G1075" s="12">
        <v>2355.3200000000011</v>
      </c>
      <c r="H1075" s="25">
        <v>44249</v>
      </c>
      <c r="I1075" s="26">
        <v>44262</v>
      </c>
      <c r="J1075" s="10">
        <f t="shared" si="64"/>
        <v>14</v>
      </c>
      <c r="K1075" s="11">
        <f t="shared" si="65"/>
        <v>44255.5</v>
      </c>
      <c r="L1075" s="25">
        <v>44267.5</v>
      </c>
      <c r="M1075" s="25">
        <v>44316.5</v>
      </c>
      <c r="N1075" s="25">
        <v>44315.5</v>
      </c>
      <c r="O1075" s="10">
        <f t="shared" si="66"/>
        <v>60</v>
      </c>
      <c r="P1075" s="12">
        <f t="shared" si="67"/>
        <v>141319.20000000007</v>
      </c>
    </row>
    <row r="1076" spans="1:16" s="10" customFormat="1" x14ac:dyDescent="0.35">
      <c r="A1076" s="10" t="s">
        <v>260</v>
      </c>
      <c r="B1076" s="24" t="s">
        <v>98</v>
      </c>
      <c r="C1076" s="25">
        <v>44267</v>
      </c>
      <c r="D1076" s="10" t="s">
        <v>201</v>
      </c>
      <c r="E1076" s="10" t="s">
        <v>202</v>
      </c>
      <c r="F1076" s="24" t="s">
        <v>101</v>
      </c>
      <c r="G1076" s="12">
        <v>2120.8600000000006</v>
      </c>
      <c r="H1076" s="25">
        <v>44249</v>
      </c>
      <c r="I1076" s="26">
        <v>44262</v>
      </c>
      <c r="J1076" s="10">
        <f t="shared" si="64"/>
        <v>14</v>
      </c>
      <c r="K1076" s="11">
        <f t="shared" si="65"/>
        <v>44255.5</v>
      </c>
      <c r="L1076" s="25">
        <v>44267.5</v>
      </c>
      <c r="M1076" s="25">
        <v>44316.5</v>
      </c>
      <c r="N1076" s="25">
        <v>44315.5</v>
      </c>
      <c r="O1076" s="10">
        <f t="shared" si="66"/>
        <v>60</v>
      </c>
      <c r="P1076" s="12">
        <f t="shared" si="67"/>
        <v>127251.60000000003</v>
      </c>
    </row>
    <row r="1077" spans="1:16" s="10" customFormat="1" x14ac:dyDescent="0.35">
      <c r="A1077" s="10" t="s">
        <v>260</v>
      </c>
      <c r="B1077" s="24" t="s">
        <v>98</v>
      </c>
      <c r="C1077" s="25">
        <v>44267</v>
      </c>
      <c r="D1077" s="10" t="s">
        <v>110</v>
      </c>
      <c r="E1077" s="10" t="s">
        <v>111</v>
      </c>
      <c r="F1077" s="24" t="s">
        <v>238</v>
      </c>
      <c r="G1077" s="12">
        <v>8.4</v>
      </c>
      <c r="H1077" s="25">
        <v>44249</v>
      </c>
      <c r="I1077" s="26">
        <v>44262</v>
      </c>
      <c r="J1077" s="10">
        <f t="shared" si="64"/>
        <v>14</v>
      </c>
      <c r="K1077" s="11">
        <f t="shared" si="65"/>
        <v>44255.5</v>
      </c>
      <c r="L1077" s="25">
        <v>44267.5</v>
      </c>
      <c r="M1077" s="25">
        <v>44316.5</v>
      </c>
      <c r="N1077" s="25">
        <v>44315.5</v>
      </c>
      <c r="O1077" s="10">
        <f t="shared" si="66"/>
        <v>60</v>
      </c>
      <c r="P1077" s="12">
        <f t="shared" si="67"/>
        <v>504</v>
      </c>
    </row>
    <row r="1078" spans="1:16" s="10" customFormat="1" x14ac:dyDescent="0.35">
      <c r="A1078" s="10" t="s">
        <v>260</v>
      </c>
      <c r="B1078" s="24" t="s">
        <v>98</v>
      </c>
      <c r="C1078" s="25">
        <v>44267</v>
      </c>
      <c r="D1078" s="10" t="s">
        <v>201</v>
      </c>
      <c r="E1078" s="10" t="s">
        <v>202</v>
      </c>
      <c r="F1078" s="24" t="s">
        <v>102</v>
      </c>
      <c r="G1078" s="12">
        <v>876.04</v>
      </c>
      <c r="H1078" s="25">
        <v>44249</v>
      </c>
      <c r="I1078" s="26">
        <v>44262</v>
      </c>
      <c r="J1078" s="10">
        <f t="shared" si="64"/>
        <v>14</v>
      </c>
      <c r="K1078" s="11">
        <f t="shared" si="65"/>
        <v>44255.5</v>
      </c>
      <c r="L1078" s="25">
        <v>44267.5</v>
      </c>
      <c r="M1078" s="25">
        <v>44316.5</v>
      </c>
      <c r="N1078" s="25">
        <v>44315.5</v>
      </c>
      <c r="O1078" s="10">
        <f t="shared" si="66"/>
        <v>60</v>
      </c>
      <c r="P1078" s="12">
        <f t="shared" si="67"/>
        <v>52562.399999999994</v>
      </c>
    </row>
    <row r="1079" spans="1:16" s="10" customFormat="1" x14ac:dyDescent="0.35">
      <c r="A1079" s="10" t="s">
        <v>260</v>
      </c>
      <c r="B1079" s="24" t="s">
        <v>98</v>
      </c>
      <c r="C1079" s="25">
        <v>44267</v>
      </c>
      <c r="D1079" s="10" t="s">
        <v>114</v>
      </c>
      <c r="E1079" s="10" t="s">
        <v>115</v>
      </c>
      <c r="F1079" s="24" t="s">
        <v>239</v>
      </c>
      <c r="G1079" s="12">
        <v>35.090000000000003</v>
      </c>
      <c r="H1079" s="25">
        <v>44249</v>
      </c>
      <c r="I1079" s="26">
        <v>44262</v>
      </c>
      <c r="J1079" s="10">
        <f t="shared" si="64"/>
        <v>14</v>
      </c>
      <c r="K1079" s="11">
        <f t="shared" si="65"/>
        <v>44255.5</v>
      </c>
      <c r="L1079" s="25">
        <v>44267.5</v>
      </c>
      <c r="M1079" s="25">
        <v>44316.5</v>
      </c>
      <c r="N1079" s="25">
        <v>44315.5</v>
      </c>
      <c r="O1079" s="10">
        <f t="shared" si="66"/>
        <v>60</v>
      </c>
      <c r="P1079" s="12">
        <f t="shared" si="67"/>
        <v>2105.4</v>
      </c>
    </row>
    <row r="1080" spans="1:16" s="10" customFormat="1" x14ac:dyDescent="0.35">
      <c r="A1080" s="10" t="s">
        <v>260</v>
      </c>
      <c r="B1080" s="24" t="s">
        <v>98</v>
      </c>
      <c r="C1080" s="25">
        <v>44267</v>
      </c>
      <c r="D1080" s="10" t="s">
        <v>110</v>
      </c>
      <c r="E1080" s="10" t="s">
        <v>111</v>
      </c>
      <c r="F1080" s="24" t="s">
        <v>239</v>
      </c>
      <c r="G1080" s="12">
        <v>2.71</v>
      </c>
      <c r="H1080" s="25">
        <v>44249</v>
      </c>
      <c r="I1080" s="26">
        <v>44262</v>
      </c>
      <c r="J1080" s="10">
        <f t="shared" si="64"/>
        <v>14</v>
      </c>
      <c r="K1080" s="11">
        <f t="shared" si="65"/>
        <v>44255.5</v>
      </c>
      <c r="L1080" s="25">
        <v>44267.5</v>
      </c>
      <c r="M1080" s="25">
        <v>44316.5</v>
      </c>
      <c r="N1080" s="25">
        <v>44315.5</v>
      </c>
      <c r="O1080" s="10">
        <f t="shared" si="66"/>
        <v>60</v>
      </c>
      <c r="P1080" s="12">
        <f t="shared" si="67"/>
        <v>162.6</v>
      </c>
    </row>
    <row r="1081" spans="1:16" s="10" customFormat="1" x14ac:dyDescent="0.35">
      <c r="A1081" s="10" t="s">
        <v>260</v>
      </c>
      <c r="B1081" s="24" t="s">
        <v>98</v>
      </c>
      <c r="C1081" s="25">
        <v>44267</v>
      </c>
      <c r="D1081" s="10" t="s">
        <v>110</v>
      </c>
      <c r="E1081" s="10" t="s">
        <v>111</v>
      </c>
      <c r="F1081" s="24" t="s">
        <v>240</v>
      </c>
      <c r="G1081" s="12">
        <v>6.96</v>
      </c>
      <c r="H1081" s="25">
        <v>44249</v>
      </c>
      <c r="I1081" s="26">
        <v>44262</v>
      </c>
      <c r="J1081" s="10">
        <f t="shared" si="64"/>
        <v>14</v>
      </c>
      <c r="K1081" s="11">
        <f t="shared" si="65"/>
        <v>44255.5</v>
      </c>
      <c r="L1081" s="25">
        <v>44267.5</v>
      </c>
      <c r="M1081" s="25">
        <v>44316.5</v>
      </c>
      <c r="N1081" s="25">
        <v>44315.5</v>
      </c>
      <c r="O1081" s="10">
        <f t="shared" si="66"/>
        <v>60</v>
      </c>
      <c r="P1081" s="12">
        <f t="shared" si="67"/>
        <v>417.6</v>
      </c>
    </row>
    <row r="1082" spans="1:16" s="10" customFormat="1" x14ac:dyDescent="0.35">
      <c r="A1082" s="10" t="s">
        <v>260</v>
      </c>
      <c r="B1082" s="24" t="s">
        <v>98</v>
      </c>
      <c r="C1082" s="25">
        <v>44267</v>
      </c>
      <c r="D1082" s="10" t="s">
        <v>110</v>
      </c>
      <c r="E1082" s="10" t="s">
        <v>111</v>
      </c>
      <c r="F1082" s="24" t="s">
        <v>252</v>
      </c>
      <c r="G1082" s="12">
        <v>75.989999999999995</v>
      </c>
      <c r="H1082" s="25">
        <v>44249</v>
      </c>
      <c r="I1082" s="26">
        <v>44262</v>
      </c>
      <c r="J1082" s="10">
        <f t="shared" si="64"/>
        <v>14</v>
      </c>
      <c r="K1082" s="11">
        <f t="shared" si="65"/>
        <v>44255.5</v>
      </c>
      <c r="L1082" s="25">
        <v>44267.5</v>
      </c>
      <c r="M1082" s="25">
        <v>44316.5</v>
      </c>
      <c r="N1082" s="25">
        <v>44315.5</v>
      </c>
      <c r="O1082" s="10">
        <f t="shared" si="66"/>
        <v>60</v>
      </c>
      <c r="P1082" s="12">
        <f t="shared" si="67"/>
        <v>4559.3999999999996</v>
      </c>
    </row>
    <row r="1083" spans="1:16" s="10" customFormat="1" x14ac:dyDescent="0.35">
      <c r="A1083" s="10" t="s">
        <v>260</v>
      </c>
      <c r="B1083" s="24" t="s">
        <v>98</v>
      </c>
      <c r="C1083" s="25">
        <v>44267</v>
      </c>
      <c r="D1083" s="10" t="s">
        <v>201</v>
      </c>
      <c r="E1083" s="10" t="s">
        <v>202</v>
      </c>
      <c r="F1083" s="24" t="s">
        <v>241</v>
      </c>
      <c r="G1083" s="12">
        <v>1.92</v>
      </c>
      <c r="H1083" s="25">
        <v>44249</v>
      </c>
      <c r="I1083" s="26">
        <v>44262</v>
      </c>
      <c r="J1083" s="10">
        <f t="shared" si="64"/>
        <v>14</v>
      </c>
      <c r="K1083" s="11">
        <f t="shared" si="65"/>
        <v>44255.5</v>
      </c>
      <c r="L1083" s="25">
        <v>44267.5</v>
      </c>
      <c r="M1083" s="25">
        <v>44316.5</v>
      </c>
      <c r="N1083" s="25">
        <v>44315.5</v>
      </c>
      <c r="O1083" s="10">
        <f t="shared" si="66"/>
        <v>60</v>
      </c>
      <c r="P1083" s="12">
        <f t="shared" si="67"/>
        <v>115.19999999999999</v>
      </c>
    </row>
    <row r="1084" spans="1:16" s="10" customFormat="1" x14ac:dyDescent="0.35">
      <c r="A1084" s="10" t="s">
        <v>260</v>
      </c>
      <c r="B1084" s="24" t="s">
        <v>98</v>
      </c>
      <c r="C1084" s="25">
        <v>44267</v>
      </c>
      <c r="D1084" s="10" t="s">
        <v>110</v>
      </c>
      <c r="E1084" s="10" t="s">
        <v>111</v>
      </c>
      <c r="F1084" s="24" t="s">
        <v>243</v>
      </c>
      <c r="G1084" s="12">
        <v>100.02999999999999</v>
      </c>
      <c r="H1084" s="25">
        <v>44249</v>
      </c>
      <c r="I1084" s="26">
        <v>44262</v>
      </c>
      <c r="J1084" s="10">
        <f t="shared" si="64"/>
        <v>14</v>
      </c>
      <c r="K1084" s="11">
        <f t="shared" si="65"/>
        <v>44255.5</v>
      </c>
      <c r="L1084" s="25">
        <v>44267.5</v>
      </c>
      <c r="M1084" s="25">
        <v>44316.5</v>
      </c>
      <c r="N1084" s="25">
        <v>44315.5</v>
      </c>
      <c r="O1084" s="10">
        <f t="shared" si="66"/>
        <v>60</v>
      </c>
      <c r="P1084" s="12">
        <f t="shared" si="67"/>
        <v>6001.7999999999993</v>
      </c>
    </row>
    <row r="1085" spans="1:16" x14ac:dyDescent="0.35">
      <c r="A1085" t="s">
        <v>263</v>
      </c>
      <c r="B1085" s="21" t="s">
        <v>86</v>
      </c>
      <c r="C1085" s="22">
        <v>44281</v>
      </c>
      <c r="D1085" t="s">
        <v>87</v>
      </c>
      <c r="E1085" t="s">
        <v>88</v>
      </c>
      <c r="F1085" s="21" t="s">
        <v>89</v>
      </c>
      <c r="G1085" s="3">
        <v>38005.69</v>
      </c>
      <c r="H1085" s="22">
        <v>44262</v>
      </c>
      <c r="I1085" s="23">
        <v>44275</v>
      </c>
      <c r="J1085">
        <f t="shared" si="64"/>
        <v>14</v>
      </c>
      <c r="K1085" s="2">
        <f t="shared" si="65"/>
        <v>44268.5</v>
      </c>
      <c r="L1085" s="22">
        <v>44281.5</v>
      </c>
      <c r="M1085" s="22">
        <v>44284.5</v>
      </c>
      <c r="N1085" s="22">
        <v>44281.5</v>
      </c>
      <c r="O1085">
        <f t="shared" si="66"/>
        <v>13</v>
      </c>
      <c r="P1085" s="3">
        <f t="shared" si="67"/>
        <v>494073.97000000003</v>
      </c>
    </row>
    <row r="1086" spans="1:16" x14ac:dyDescent="0.35">
      <c r="A1086" t="s">
        <v>263</v>
      </c>
      <c r="B1086" s="21" t="s">
        <v>86</v>
      </c>
      <c r="C1086" s="22">
        <v>44281</v>
      </c>
      <c r="D1086" t="s">
        <v>90</v>
      </c>
      <c r="E1086" t="s">
        <v>91</v>
      </c>
      <c r="F1086" s="21" t="s">
        <v>89</v>
      </c>
      <c r="G1086" s="3">
        <v>5190.8000000000011</v>
      </c>
      <c r="H1086" s="22">
        <v>44262</v>
      </c>
      <c r="I1086" s="23">
        <v>44275</v>
      </c>
      <c r="J1086">
        <f t="shared" si="64"/>
        <v>14</v>
      </c>
      <c r="K1086" s="2">
        <f t="shared" si="65"/>
        <v>44268.5</v>
      </c>
      <c r="L1086" s="22">
        <v>44281.5</v>
      </c>
      <c r="M1086" s="22">
        <v>44284.5</v>
      </c>
      <c r="N1086" s="22">
        <v>44281.5</v>
      </c>
      <c r="O1086">
        <f t="shared" si="66"/>
        <v>13</v>
      </c>
      <c r="P1086" s="3">
        <f t="shared" si="67"/>
        <v>67480.400000000009</v>
      </c>
    </row>
    <row r="1087" spans="1:16" x14ac:dyDescent="0.35">
      <c r="A1087" t="s">
        <v>263</v>
      </c>
      <c r="B1087" s="21" t="s">
        <v>86</v>
      </c>
      <c r="C1087" s="22">
        <v>44281</v>
      </c>
      <c r="D1087" t="s">
        <v>92</v>
      </c>
      <c r="E1087" t="s">
        <v>93</v>
      </c>
      <c r="F1087" s="21" t="s">
        <v>89</v>
      </c>
      <c r="G1087" s="3">
        <v>5190.8200000000006</v>
      </c>
      <c r="H1087" s="22">
        <v>44262</v>
      </c>
      <c r="I1087" s="23">
        <v>44275</v>
      </c>
      <c r="J1087">
        <f t="shared" si="64"/>
        <v>14</v>
      </c>
      <c r="K1087" s="2">
        <f t="shared" si="65"/>
        <v>44268.5</v>
      </c>
      <c r="L1087" s="22">
        <v>44281.5</v>
      </c>
      <c r="M1087" s="22">
        <v>44284.5</v>
      </c>
      <c r="N1087" s="22">
        <v>44281.5</v>
      </c>
      <c r="O1087">
        <f t="shared" si="66"/>
        <v>13</v>
      </c>
      <c r="P1087" s="3">
        <f t="shared" si="67"/>
        <v>67480.66</v>
      </c>
    </row>
    <row r="1088" spans="1:16" x14ac:dyDescent="0.35">
      <c r="A1088" t="s">
        <v>263</v>
      </c>
      <c r="B1088" s="21" t="s">
        <v>86</v>
      </c>
      <c r="C1088" s="22">
        <v>44281</v>
      </c>
      <c r="D1088" t="s">
        <v>94</v>
      </c>
      <c r="E1088" t="s">
        <v>95</v>
      </c>
      <c r="F1088" s="21" t="s">
        <v>89</v>
      </c>
      <c r="G1088" s="3">
        <v>22194.669999999995</v>
      </c>
      <c r="H1088" s="22">
        <v>44262</v>
      </c>
      <c r="I1088" s="23">
        <v>44275</v>
      </c>
      <c r="J1088">
        <f t="shared" si="64"/>
        <v>14</v>
      </c>
      <c r="K1088" s="2">
        <f t="shared" si="65"/>
        <v>44268.5</v>
      </c>
      <c r="L1088" s="22">
        <v>44281.5</v>
      </c>
      <c r="M1088" s="22">
        <v>44284.5</v>
      </c>
      <c r="N1088" s="22">
        <v>44281.5</v>
      </c>
      <c r="O1088">
        <f t="shared" si="66"/>
        <v>13</v>
      </c>
      <c r="P1088" s="3">
        <f t="shared" si="67"/>
        <v>288530.7099999999</v>
      </c>
    </row>
    <row r="1089" spans="1:16" x14ac:dyDescent="0.35">
      <c r="A1089" t="s">
        <v>263</v>
      </c>
      <c r="B1089" s="21" t="s">
        <v>86</v>
      </c>
      <c r="C1089" s="22">
        <v>44281</v>
      </c>
      <c r="D1089" t="s">
        <v>96</v>
      </c>
      <c r="E1089" t="s">
        <v>97</v>
      </c>
      <c r="F1089" s="21" t="s">
        <v>89</v>
      </c>
      <c r="G1089" s="3">
        <v>22194.739999999994</v>
      </c>
      <c r="H1089" s="22">
        <v>44262</v>
      </c>
      <c r="I1089" s="23">
        <v>44275</v>
      </c>
      <c r="J1089">
        <f t="shared" si="64"/>
        <v>14</v>
      </c>
      <c r="K1089" s="2">
        <f t="shared" si="65"/>
        <v>44268.5</v>
      </c>
      <c r="L1089" s="22">
        <v>44281.5</v>
      </c>
      <c r="M1089" s="22">
        <v>44284.5</v>
      </c>
      <c r="N1089" s="22">
        <v>44281.5</v>
      </c>
      <c r="O1089">
        <f t="shared" si="66"/>
        <v>13</v>
      </c>
      <c r="P1089" s="3">
        <f t="shared" si="67"/>
        <v>288531.61999999994</v>
      </c>
    </row>
    <row r="1090" spans="1:16" x14ac:dyDescent="0.35">
      <c r="A1090" t="s">
        <v>263</v>
      </c>
      <c r="B1090" s="21" t="s">
        <v>98</v>
      </c>
      <c r="C1090" s="22">
        <v>44281</v>
      </c>
      <c r="D1090" t="s">
        <v>87</v>
      </c>
      <c r="E1090" t="s">
        <v>88</v>
      </c>
      <c r="F1090" s="21" t="s">
        <v>89</v>
      </c>
      <c r="G1090" s="3">
        <v>103.79</v>
      </c>
      <c r="H1090" s="22">
        <v>44263</v>
      </c>
      <c r="I1090" s="23">
        <v>44276</v>
      </c>
      <c r="J1090">
        <f t="shared" si="64"/>
        <v>14</v>
      </c>
      <c r="K1090" s="2">
        <f t="shared" si="65"/>
        <v>44269.5</v>
      </c>
      <c r="L1090" s="22">
        <v>44281.5</v>
      </c>
      <c r="M1090" s="22">
        <v>44284.5</v>
      </c>
      <c r="N1090" s="22">
        <v>44281.5</v>
      </c>
      <c r="O1090">
        <f t="shared" si="66"/>
        <v>12</v>
      </c>
      <c r="P1090" s="3">
        <f t="shared" si="67"/>
        <v>1245.48</v>
      </c>
    </row>
    <row r="1091" spans="1:16" x14ac:dyDescent="0.35">
      <c r="A1091" t="s">
        <v>263</v>
      </c>
      <c r="B1091" s="21" t="s">
        <v>98</v>
      </c>
      <c r="C1091" s="22">
        <v>44281</v>
      </c>
      <c r="D1091" t="s">
        <v>90</v>
      </c>
      <c r="E1091" t="s">
        <v>91</v>
      </c>
      <c r="F1091" s="21" t="s">
        <v>89</v>
      </c>
      <c r="G1091" s="3">
        <v>18.670000000000002</v>
      </c>
      <c r="H1091" s="22">
        <v>44263</v>
      </c>
      <c r="I1091" s="23">
        <v>44276</v>
      </c>
      <c r="J1091">
        <f t="shared" si="64"/>
        <v>14</v>
      </c>
      <c r="K1091" s="2">
        <f t="shared" si="65"/>
        <v>44269.5</v>
      </c>
      <c r="L1091" s="22">
        <v>44281.5</v>
      </c>
      <c r="M1091" s="22">
        <v>44284.5</v>
      </c>
      <c r="N1091" s="22">
        <v>44281.5</v>
      </c>
      <c r="O1091">
        <f t="shared" si="66"/>
        <v>12</v>
      </c>
      <c r="P1091" s="3">
        <f t="shared" si="67"/>
        <v>224.04000000000002</v>
      </c>
    </row>
    <row r="1092" spans="1:16" x14ac:dyDescent="0.35">
      <c r="A1092" t="s">
        <v>263</v>
      </c>
      <c r="B1092" s="21" t="s">
        <v>98</v>
      </c>
      <c r="C1092" s="22">
        <v>44281</v>
      </c>
      <c r="D1092" t="s">
        <v>92</v>
      </c>
      <c r="E1092" t="s">
        <v>93</v>
      </c>
      <c r="F1092" s="21" t="s">
        <v>89</v>
      </c>
      <c r="G1092" s="3">
        <v>18.670000000000002</v>
      </c>
      <c r="H1092" s="22">
        <v>44263</v>
      </c>
      <c r="I1092" s="23">
        <v>44276</v>
      </c>
      <c r="J1092">
        <f t="shared" si="64"/>
        <v>14</v>
      </c>
      <c r="K1092" s="2">
        <f t="shared" si="65"/>
        <v>44269.5</v>
      </c>
      <c r="L1092" s="22">
        <v>44281.5</v>
      </c>
      <c r="M1092" s="22">
        <v>44284.5</v>
      </c>
      <c r="N1092" s="22">
        <v>44281.5</v>
      </c>
      <c r="O1092">
        <f t="shared" si="66"/>
        <v>12</v>
      </c>
      <c r="P1092" s="3">
        <f t="shared" si="67"/>
        <v>224.04000000000002</v>
      </c>
    </row>
    <row r="1093" spans="1:16" x14ac:dyDescent="0.35">
      <c r="A1093" t="s">
        <v>263</v>
      </c>
      <c r="B1093" s="21" t="s">
        <v>98</v>
      </c>
      <c r="C1093" s="22">
        <v>44281</v>
      </c>
      <c r="D1093" t="s">
        <v>94</v>
      </c>
      <c r="E1093" t="s">
        <v>95</v>
      </c>
      <c r="F1093" s="21" t="s">
        <v>89</v>
      </c>
      <c r="G1093" s="3">
        <v>79.819999999999993</v>
      </c>
      <c r="H1093" s="22">
        <v>44263</v>
      </c>
      <c r="I1093" s="23">
        <v>44276</v>
      </c>
      <c r="J1093">
        <f t="shared" si="64"/>
        <v>14</v>
      </c>
      <c r="K1093" s="2">
        <f t="shared" si="65"/>
        <v>44269.5</v>
      </c>
      <c r="L1093" s="22">
        <v>44281.5</v>
      </c>
      <c r="M1093" s="22">
        <v>44284.5</v>
      </c>
      <c r="N1093" s="22">
        <v>44281.5</v>
      </c>
      <c r="O1093">
        <f t="shared" si="66"/>
        <v>12</v>
      </c>
      <c r="P1093" s="3">
        <f t="shared" si="67"/>
        <v>957.83999999999992</v>
      </c>
    </row>
    <row r="1094" spans="1:16" x14ac:dyDescent="0.35">
      <c r="A1094" t="s">
        <v>263</v>
      </c>
      <c r="B1094" s="21" t="s">
        <v>98</v>
      </c>
      <c r="C1094" s="22">
        <v>44281</v>
      </c>
      <c r="D1094" t="s">
        <v>96</v>
      </c>
      <c r="E1094" t="s">
        <v>97</v>
      </c>
      <c r="F1094" s="21" t="s">
        <v>89</v>
      </c>
      <c r="G1094" s="3">
        <v>79.819999999999993</v>
      </c>
      <c r="H1094" s="22">
        <v>44263</v>
      </c>
      <c r="I1094" s="23">
        <v>44276</v>
      </c>
      <c r="J1094">
        <f t="shared" si="64"/>
        <v>14</v>
      </c>
      <c r="K1094" s="2">
        <f t="shared" si="65"/>
        <v>44269.5</v>
      </c>
      <c r="L1094" s="22">
        <v>44281.5</v>
      </c>
      <c r="M1094" s="22">
        <v>44284.5</v>
      </c>
      <c r="N1094" s="22">
        <v>44281.5</v>
      </c>
      <c r="O1094">
        <f t="shared" si="66"/>
        <v>12</v>
      </c>
      <c r="P1094" s="3">
        <f t="shared" si="67"/>
        <v>957.83999999999992</v>
      </c>
    </row>
    <row r="1095" spans="1:16" x14ac:dyDescent="0.35">
      <c r="A1095" t="s">
        <v>263</v>
      </c>
      <c r="B1095" s="21" t="s">
        <v>98</v>
      </c>
      <c r="C1095" s="22">
        <v>44281</v>
      </c>
      <c r="D1095" t="s">
        <v>99</v>
      </c>
      <c r="E1095" t="s">
        <v>100</v>
      </c>
      <c r="F1095" s="21" t="s">
        <v>101</v>
      </c>
      <c r="G1095" s="3">
        <v>21.55</v>
      </c>
      <c r="H1095" s="22">
        <v>44263</v>
      </c>
      <c r="I1095" s="23">
        <v>44276</v>
      </c>
      <c r="J1095">
        <f t="shared" si="64"/>
        <v>14</v>
      </c>
      <c r="K1095" s="2">
        <f t="shared" si="65"/>
        <v>44269.5</v>
      </c>
      <c r="L1095" s="22">
        <v>44281.5</v>
      </c>
      <c r="M1095" s="22">
        <v>44284.5</v>
      </c>
      <c r="N1095" s="22">
        <v>44281.5</v>
      </c>
      <c r="O1095">
        <f t="shared" si="66"/>
        <v>12</v>
      </c>
      <c r="P1095" s="3">
        <f t="shared" si="67"/>
        <v>258.60000000000002</v>
      </c>
    </row>
    <row r="1096" spans="1:16" x14ac:dyDescent="0.35">
      <c r="A1096" t="s">
        <v>263</v>
      </c>
      <c r="B1096" s="21" t="s">
        <v>98</v>
      </c>
      <c r="C1096" s="22">
        <v>44281</v>
      </c>
      <c r="D1096" t="s">
        <v>87</v>
      </c>
      <c r="E1096" t="s">
        <v>88</v>
      </c>
      <c r="F1096" s="21" t="s">
        <v>89</v>
      </c>
      <c r="G1096" s="3">
        <v>346.03999999999996</v>
      </c>
      <c r="H1096" s="22">
        <v>44263</v>
      </c>
      <c r="I1096" s="23">
        <v>44276</v>
      </c>
      <c r="J1096">
        <f t="shared" si="64"/>
        <v>14</v>
      </c>
      <c r="K1096" s="2">
        <f t="shared" si="65"/>
        <v>44269.5</v>
      </c>
      <c r="L1096" s="22">
        <v>44281.5</v>
      </c>
      <c r="M1096" s="22">
        <v>44284.5</v>
      </c>
      <c r="N1096" s="22">
        <v>44281.5</v>
      </c>
      <c r="O1096">
        <f t="shared" si="66"/>
        <v>12</v>
      </c>
      <c r="P1096" s="3">
        <f t="shared" si="67"/>
        <v>4152.4799999999996</v>
      </c>
    </row>
    <row r="1097" spans="1:16" x14ac:dyDescent="0.35">
      <c r="A1097" t="s">
        <v>263</v>
      </c>
      <c r="B1097" s="21" t="s">
        <v>98</v>
      </c>
      <c r="C1097" s="22">
        <v>44281</v>
      </c>
      <c r="D1097" t="s">
        <v>90</v>
      </c>
      <c r="E1097" t="s">
        <v>91</v>
      </c>
      <c r="F1097" s="21" t="s">
        <v>89</v>
      </c>
      <c r="G1097" s="3">
        <v>80.14</v>
      </c>
      <c r="H1097" s="22">
        <v>44263</v>
      </c>
      <c r="I1097" s="23">
        <v>44276</v>
      </c>
      <c r="J1097">
        <f t="shared" si="64"/>
        <v>14</v>
      </c>
      <c r="K1097" s="2">
        <f t="shared" si="65"/>
        <v>44269.5</v>
      </c>
      <c r="L1097" s="22">
        <v>44281.5</v>
      </c>
      <c r="M1097" s="22">
        <v>44284.5</v>
      </c>
      <c r="N1097" s="22">
        <v>44281.5</v>
      </c>
      <c r="O1097">
        <f t="shared" si="66"/>
        <v>12</v>
      </c>
      <c r="P1097" s="3">
        <f t="shared" si="67"/>
        <v>961.68000000000006</v>
      </c>
    </row>
    <row r="1098" spans="1:16" x14ac:dyDescent="0.35">
      <c r="A1098" t="s">
        <v>263</v>
      </c>
      <c r="B1098" s="21" t="s">
        <v>98</v>
      </c>
      <c r="C1098" s="22">
        <v>44281</v>
      </c>
      <c r="D1098" t="s">
        <v>92</v>
      </c>
      <c r="E1098" t="s">
        <v>93</v>
      </c>
      <c r="F1098" s="21" t="s">
        <v>89</v>
      </c>
      <c r="G1098" s="3">
        <v>80.14</v>
      </c>
      <c r="H1098" s="22">
        <v>44263</v>
      </c>
      <c r="I1098" s="23">
        <v>44276</v>
      </c>
      <c r="J1098">
        <f t="shared" si="64"/>
        <v>14</v>
      </c>
      <c r="K1098" s="2">
        <f t="shared" si="65"/>
        <v>44269.5</v>
      </c>
      <c r="L1098" s="22">
        <v>44281.5</v>
      </c>
      <c r="M1098" s="22">
        <v>44284.5</v>
      </c>
      <c r="N1098" s="22">
        <v>44281.5</v>
      </c>
      <c r="O1098">
        <f t="shared" si="66"/>
        <v>12</v>
      </c>
      <c r="P1098" s="3">
        <f t="shared" si="67"/>
        <v>961.68000000000006</v>
      </c>
    </row>
    <row r="1099" spans="1:16" x14ac:dyDescent="0.35">
      <c r="A1099" t="s">
        <v>263</v>
      </c>
      <c r="B1099" s="21" t="s">
        <v>98</v>
      </c>
      <c r="C1099" s="22">
        <v>44281</v>
      </c>
      <c r="D1099" t="s">
        <v>94</v>
      </c>
      <c r="E1099" t="s">
        <v>95</v>
      </c>
      <c r="F1099" s="21" t="s">
        <v>89</v>
      </c>
      <c r="G1099" s="3">
        <v>342.69</v>
      </c>
      <c r="H1099" s="22">
        <v>44263</v>
      </c>
      <c r="I1099" s="23">
        <v>44276</v>
      </c>
      <c r="J1099">
        <f t="shared" ref="J1099:J1162" si="68">I1099-H1099+1</f>
        <v>14</v>
      </c>
      <c r="K1099" s="2">
        <f t="shared" ref="K1099:K1162" si="69">(H1099+I1099)/2</f>
        <v>44269.5</v>
      </c>
      <c r="L1099" s="22">
        <v>44281.5</v>
      </c>
      <c r="M1099" s="22">
        <v>44284.5</v>
      </c>
      <c r="N1099" s="22">
        <v>44281.5</v>
      </c>
      <c r="O1099">
        <f t="shared" ref="O1099:O1162" si="70">N1099-K1099</f>
        <v>12</v>
      </c>
      <c r="P1099" s="3">
        <f t="shared" ref="P1099:P1162" si="71">O1099*G1099</f>
        <v>4112.28</v>
      </c>
    </row>
    <row r="1100" spans="1:16" x14ac:dyDescent="0.35">
      <c r="A1100" t="s">
        <v>263</v>
      </c>
      <c r="B1100" s="21" t="s">
        <v>98</v>
      </c>
      <c r="C1100" s="22">
        <v>44281</v>
      </c>
      <c r="D1100" t="s">
        <v>96</v>
      </c>
      <c r="E1100" t="s">
        <v>97</v>
      </c>
      <c r="F1100" s="21" t="s">
        <v>89</v>
      </c>
      <c r="G1100" s="3">
        <v>342.69</v>
      </c>
      <c r="H1100" s="22">
        <v>44263</v>
      </c>
      <c r="I1100" s="23">
        <v>44276</v>
      </c>
      <c r="J1100">
        <f t="shared" si="68"/>
        <v>14</v>
      </c>
      <c r="K1100" s="2">
        <f t="shared" si="69"/>
        <v>44269.5</v>
      </c>
      <c r="L1100" s="22">
        <v>44281.5</v>
      </c>
      <c r="M1100" s="22">
        <v>44284.5</v>
      </c>
      <c r="N1100" s="22">
        <v>44281.5</v>
      </c>
      <c r="O1100">
        <f t="shared" si="70"/>
        <v>12</v>
      </c>
      <c r="P1100" s="3">
        <f t="shared" si="71"/>
        <v>4112.28</v>
      </c>
    </row>
    <row r="1101" spans="1:16" x14ac:dyDescent="0.35">
      <c r="A1101" t="s">
        <v>263</v>
      </c>
      <c r="B1101" s="21" t="s">
        <v>98</v>
      </c>
      <c r="C1101" s="22">
        <v>44281</v>
      </c>
      <c r="D1101" t="s">
        <v>90</v>
      </c>
      <c r="E1101" t="s">
        <v>91</v>
      </c>
      <c r="F1101" s="21" t="s">
        <v>89</v>
      </c>
      <c r="G1101" s="3">
        <v>12.55</v>
      </c>
      <c r="H1101" s="22">
        <v>44263</v>
      </c>
      <c r="I1101" s="23">
        <v>44276</v>
      </c>
      <c r="J1101">
        <f t="shared" si="68"/>
        <v>14</v>
      </c>
      <c r="K1101" s="2">
        <f t="shared" si="69"/>
        <v>44269.5</v>
      </c>
      <c r="L1101" s="22">
        <v>44281.5</v>
      </c>
      <c r="M1101" s="22">
        <v>44284.5</v>
      </c>
      <c r="N1101" s="22">
        <v>44281.5</v>
      </c>
      <c r="O1101">
        <f t="shared" si="70"/>
        <v>12</v>
      </c>
      <c r="P1101" s="3">
        <f t="shared" si="71"/>
        <v>150.60000000000002</v>
      </c>
    </row>
    <row r="1102" spans="1:16" x14ac:dyDescent="0.35">
      <c r="A1102" t="s">
        <v>263</v>
      </c>
      <c r="B1102" s="21" t="s">
        <v>98</v>
      </c>
      <c r="C1102" s="22">
        <v>44281</v>
      </c>
      <c r="D1102" t="s">
        <v>92</v>
      </c>
      <c r="E1102" t="s">
        <v>93</v>
      </c>
      <c r="F1102" s="21" t="s">
        <v>89</v>
      </c>
      <c r="G1102" s="3">
        <v>12.55</v>
      </c>
      <c r="H1102" s="22">
        <v>44263</v>
      </c>
      <c r="I1102" s="23">
        <v>44276</v>
      </c>
      <c r="J1102">
        <f t="shared" si="68"/>
        <v>14</v>
      </c>
      <c r="K1102" s="2">
        <f t="shared" si="69"/>
        <v>44269.5</v>
      </c>
      <c r="L1102" s="22">
        <v>44281.5</v>
      </c>
      <c r="M1102" s="22">
        <v>44284.5</v>
      </c>
      <c r="N1102" s="22">
        <v>44281.5</v>
      </c>
      <c r="O1102">
        <f t="shared" si="70"/>
        <v>12</v>
      </c>
      <c r="P1102" s="3">
        <f t="shared" si="71"/>
        <v>150.60000000000002</v>
      </c>
    </row>
    <row r="1103" spans="1:16" x14ac:dyDescent="0.35">
      <c r="A1103" t="s">
        <v>263</v>
      </c>
      <c r="B1103" s="21" t="s">
        <v>98</v>
      </c>
      <c r="C1103" s="22">
        <v>44281</v>
      </c>
      <c r="D1103" t="s">
        <v>94</v>
      </c>
      <c r="E1103" t="s">
        <v>95</v>
      </c>
      <c r="F1103" s="21" t="s">
        <v>89</v>
      </c>
      <c r="G1103" s="3">
        <v>53.67</v>
      </c>
      <c r="H1103" s="22">
        <v>44263</v>
      </c>
      <c r="I1103" s="23">
        <v>44276</v>
      </c>
      <c r="J1103">
        <f t="shared" si="68"/>
        <v>14</v>
      </c>
      <c r="K1103" s="2">
        <f t="shared" si="69"/>
        <v>44269.5</v>
      </c>
      <c r="L1103" s="22">
        <v>44281.5</v>
      </c>
      <c r="M1103" s="22">
        <v>44284.5</v>
      </c>
      <c r="N1103" s="22">
        <v>44281.5</v>
      </c>
      <c r="O1103">
        <f t="shared" si="70"/>
        <v>12</v>
      </c>
      <c r="P1103" s="3">
        <f t="shared" si="71"/>
        <v>644.04</v>
      </c>
    </row>
    <row r="1104" spans="1:16" x14ac:dyDescent="0.35">
      <c r="A1104" t="s">
        <v>263</v>
      </c>
      <c r="B1104" s="21" t="s">
        <v>98</v>
      </c>
      <c r="C1104" s="22">
        <v>44281</v>
      </c>
      <c r="D1104" t="s">
        <v>96</v>
      </c>
      <c r="E1104" t="s">
        <v>97</v>
      </c>
      <c r="F1104" s="21" t="s">
        <v>89</v>
      </c>
      <c r="G1104" s="3">
        <v>53.67</v>
      </c>
      <c r="H1104" s="22">
        <v>44263</v>
      </c>
      <c r="I1104" s="23">
        <v>44276</v>
      </c>
      <c r="J1104">
        <f t="shared" si="68"/>
        <v>14</v>
      </c>
      <c r="K1104" s="2">
        <f t="shared" si="69"/>
        <v>44269.5</v>
      </c>
      <c r="L1104" s="22">
        <v>44281.5</v>
      </c>
      <c r="M1104" s="22">
        <v>44284.5</v>
      </c>
      <c r="N1104" s="22">
        <v>44281.5</v>
      </c>
      <c r="O1104">
        <f t="shared" si="70"/>
        <v>12</v>
      </c>
      <c r="P1104" s="3">
        <f t="shared" si="71"/>
        <v>644.04</v>
      </c>
    </row>
    <row r="1105" spans="1:16" x14ac:dyDescent="0.35">
      <c r="A1105" t="s">
        <v>263</v>
      </c>
      <c r="B1105" s="21" t="s">
        <v>98</v>
      </c>
      <c r="C1105" s="22">
        <v>44281</v>
      </c>
      <c r="D1105" t="s">
        <v>99</v>
      </c>
      <c r="E1105" t="s">
        <v>100</v>
      </c>
      <c r="F1105" s="21" t="s">
        <v>103</v>
      </c>
      <c r="G1105" s="3">
        <v>569.12999999999988</v>
      </c>
      <c r="H1105" s="22">
        <v>44263</v>
      </c>
      <c r="I1105" s="23">
        <v>44276</v>
      </c>
      <c r="J1105">
        <f t="shared" si="68"/>
        <v>14</v>
      </c>
      <c r="K1105" s="2">
        <f t="shared" si="69"/>
        <v>44269.5</v>
      </c>
      <c r="L1105" s="22">
        <v>44281.5</v>
      </c>
      <c r="M1105" s="22">
        <v>44284.5</v>
      </c>
      <c r="N1105" s="22">
        <v>44281.5</v>
      </c>
      <c r="O1105">
        <f t="shared" si="70"/>
        <v>12</v>
      </c>
      <c r="P1105" s="3">
        <f t="shared" si="71"/>
        <v>6829.5599999999986</v>
      </c>
    </row>
    <row r="1106" spans="1:16" x14ac:dyDescent="0.35">
      <c r="A1106" t="s">
        <v>263</v>
      </c>
      <c r="B1106" s="21" t="s">
        <v>98</v>
      </c>
      <c r="C1106" s="22">
        <v>44281</v>
      </c>
      <c r="D1106" t="s">
        <v>104</v>
      </c>
      <c r="E1106" t="s">
        <v>105</v>
      </c>
      <c r="F1106" s="21" t="s">
        <v>106</v>
      </c>
      <c r="G1106" s="3">
        <v>183.78</v>
      </c>
      <c r="H1106" s="22">
        <v>44263</v>
      </c>
      <c r="I1106" s="23">
        <v>44276</v>
      </c>
      <c r="J1106">
        <f t="shared" si="68"/>
        <v>14</v>
      </c>
      <c r="K1106" s="2">
        <f t="shared" si="69"/>
        <v>44269.5</v>
      </c>
      <c r="L1106" s="22">
        <v>44281.5</v>
      </c>
      <c r="M1106" s="22">
        <v>44284.5</v>
      </c>
      <c r="N1106" s="22">
        <v>44281.5</v>
      </c>
      <c r="O1106">
        <f t="shared" si="70"/>
        <v>12</v>
      </c>
      <c r="P1106" s="3">
        <f t="shared" si="71"/>
        <v>2205.36</v>
      </c>
    </row>
    <row r="1107" spans="1:16" x14ac:dyDescent="0.35">
      <c r="A1107" t="s">
        <v>263</v>
      </c>
      <c r="B1107" s="21" t="s">
        <v>98</v>
      </c>
      <c r="C1107" s="22">
        <v>44281</v>
      </c>
      <c r="D1107" t="s">
        <v>87</v>
      </c>
      <c r="E1107" t="s">
        <v>88</v>
      </c>
      <c r="F1107" s="21" t="s">
        <v>89</v>
      </c>
      <c r="G1107" s="3">
        <v>428073.83999999968</v>
      </c>
      <c r="H1107" s="22">
        <v>44263</v>
      </c>
      <c r="I1107" s="23">
        <v>44276</v>
      </c>
      <c r="J1107">
        <f t="shared" si="68"/>
        <v>14</v>
      </c>
      <c r="K1107" s="2">
        <f t="shared" si="69"/>
        <v>44269.5</v>
      </c>
      <c r="L1107" s="22">
        <v>44281.5</v>
      </c>
      <c r="M1107" s="22">
        <v>44284.5</v>
      </c>
      <c r="N1107" s="22">
        <v>44281.5</v>
      </c>
      <c r="O1107">
        <f t="shared" si="70"/>
        <v>12</v>
      </c>
      <c r="P1107" s="3">
        <f t="shared" si="71"/>
        <v>5136886.0799999963</v>
      </c>
    </row>
    <row r="1108" spans="1:16" x14ac:dyDescent="0.35">
      <c r="A1108" t="s">
        <v>263</v>
      </c>
      <c r="B1108" s="21" t="s">
        <v>98</v>
      </c>
      <c r="C1108" s="22">
        <v>44281</v>
      </c>
      <c r="D1108" t="s">
        <v>90</v>
      </c>
      <c r="E1108" t="s">
        <v>91</v>
      </c>
      <c r="F1108" s="21" t="s">
        <v>89</v>
      </c>
      <c r="G1108" s="3">
        <v>65574.34</v>
      </c>
      <c r="H1108" s="22">
        <v>44263</v>
      </c>
      <c r="I1108" s="23">
        <v>44276</v>
      </c>
      <c r="J1108">
        <f t="shared" si="68"/>
        <v>14</v>
      </c>
      <c r="K1108" s="2">
        <f t="shared" si="69"/>
        <v>44269.5</v>
      </c>
      <c r="L1108" s="22">
        <v>44281.5</v>
      </c>
      <c r="M1108" s="22">
        <v>44284.5</v>
      </c>
      <c r="N1108" s="22">
        <v>44281.5</v>
      </c>
      <c r="O1108">
        <f t="shared" si="70"/>
        <v>12</v>
      </c>
      <c r="P1108" s="3">
        <f t="shared" si="71"/>
        <v>786892.08</v>
      </c>
    </row>
    <row r="1109" spans="1:16" x14ac:dyDescent="0.35">
      <c r="A1109" t="s">
        <v>263</v>
      </c>
      <c r="B1109" s="21" t="s">
        <v>98</v>
      </c>
      <c r="C1109" s="22">
        <v>44281</v>
      </c>
      <c r="D1109" t="s">
        <v>92</v>
      </c>
      <c r="E1109" t="s">
        <v>93</v>
      </c>
      <c r="F1109" s="21" t="s">
        <v>89</v>
      </c>
      <c r="G1109" s="3">
        <v>65574.34</v>
      </c>
      <c r="H1109" s="22">
        <v>44263</v>
      </c>
      <c r="I1109" s="23">
        <v>44276</v>
      </c>
      <c r="J1109">
        <f t="shared" si="68"/>
        <v>14</v>
      </c>
      <c r="K1109" s="2">
        <f t="shared" si="69"/>
        <v>44269.5</v>
      </c>
      <c r="L1109" s="22">
        <v>44281.5</v>
      </c>
      <c r="M1109" s="22">
        <v>44284.5</v>
      </c>
      <c r="N1109" s="22">
        <v>44281.5</v>
      </c>
      <c r="O1109">
        <f t="shared" si="70"/>
        <v>12</v>
      </c>
      <c r="P1109" s="3">
        <f t="shared" si="71"/>
        <v>786892.08</v>
      </c>
    </row>
    <row r="1110" spans="1:16" x14ac:dyDescent="0.35">
      <c r="A1110" t="s">
        <v>263</v>
      </c>
      <c r="B1110" s="21" t="s">
        <v>98</v>
      </c>
      <c r="C1110" s="22">
        <v>44281</v>
      </c>
      <c r="D1110" t="s">
        <v>94</v>
      </c>
      <c r="E1110" t="s">
        <v>95</v>
      </c>
      <c r="F1110" s="21" t="s">
        <v>89</v>
      </c>
      <c r="G1110" s="3">
        <v>280386.58000000013</v>
      </c>
      <c r="H1110" s="22">
        <v>44263</v>
      </c>
      <c r="I1110" s="23">
        <v>44276</v>
      </c>
      <c r="J1110">
        <f t="shared" si="68"/>
        <v>14</v>
      </c>
      <c r="K1110" s="2">
        <f t="shared" si="69"/>
        <v>44269.5</v>
      </c>
      <c r="L1110" s="22">
        <v>44281.5</v>
      </c>
      <c r="M1110" s="22">
        <v>44284.5</v>
      </c>
      <c r="N1110" s="22">
        <v>44281.5</v>
      </c>
      <c r="O1110">
        <f t="shared" si="70"/>
        <v>12</v>
      </c>
      <c r="P1110" s="3">
        <f t="shared" si="71"/>
        <v>3364638.9600000018</v>
      </c>
    </row>
    <row r="1111" spans="1:16" x14ac:dyDescent="0.35">
      <c r="A1111" t="s">
        <v>263</v>
      </c>
      <c r="B1111" s="21" t="s">
        <v>98</v>
      </c>
      <c r="C1111" s="22">
        <v>44281</v>
      </c>
      <c r="D1111" t="s">
        <v>96</v>
      </c>
      <c r="E1111" t="s">
        <v>97</v>
      </c>
      <c r="F1111" s="21" t="s">
        <v>89</v>
      </c>
      <c r="G1111" s="3">
        <v>280386.58000000013</v>
      </c>
      <c r="H1111" s="22">
        <v>44263</v>
      </c>
      <c r="I1111" s="23">
        <v>44276</v>
      </c>
      <c r="J1111">
        <f t="shared" si="68"/>
        <v>14</v>
      </c>
      <c r="K1111" s="2">
        <f t="shared" si="69"/>
        <v>44269.5</v>
      </c>
      <c r="L1111" s="22">
        <v>44281.5</v>
      </c>
      <c r="M1111" s="22">
        <v>44284.5</v>
      </c>
      <c r="N1111" s="22">
        <v>44281.5</v>
      </c>
      <c r="O1111">
        <f t="shared" si="70"/>
        <v>12</v>
      </c>
      <c r="P1111" s="3">
        <f t="shared" si="71"/>
        <v>3364638.9600000018</v>
      </c>
    </row>
    <row r="1112" spans="1:16" x14ac:dyDescent="0.35">
      <c r="A1112" t="s">
        <v>263</v>
      </c>
      <c r="B1112" s="21" t="s">
        <v>98</v>
      </c>
      <c r="C1112" s="22">
        <v>44281</v>
      </c>
      <c r="D1112" t="s">
        <v>107</v>
      </c>
      <c r="E1112" t="s">
        <v>108</v>
      </c>
      <c r="F1112" s="21" t="s">
        <v>101</v>
      </c>
      <c r="G1112" s="3">
        <v>2046.1499999999999</v>
      </c>
      <c r="H1112" s="22">
        <v>44263</v>
      </c>
      <c r="I1112" s="23">
        <v>44276</v>
      </c>
      <c r="J1112">
        <f t="shared" si="68"/>
        <v>14</v>
      </c>
      <c r="K1112" s="2">
        <f t="shared" si="69"/>
        <v>44269.5</v>
      </c>
      <c r="L1112" s="22">
        <v>44281.5</v>
      </c>
      <c r="M1112" s="22">
        <v>44284.5</v>
      </c>
      <c r="N1112" s="22">
        <v>44281.5</v>
      </c>
      <c r="O1112">
        <f t="shared" si="70"/>
        <v>12</v>
      </c>
      <c r="P1112" s="3">
        <f t="shared" si="71"/>
        <v>24553.8</v>
      </c>
    </row>
    <row r="1113" spans="1:16" x14ac:dyDescent="0.35">
      <c r="A1113" t="s">
        <v>263</v>
      </c>
      <c r="B1113" s="21" t="s">
        <v>98</v>
      </c>
      <c r="C1113" s="22">
        <v>44281</v>
      </c>
      <c r="D1113" t="s">
        <v>99</v>
      </c>
      <c r="E1113" t="s">
        <v>100</v>
      </c>
      <c r="F1113" s="21" t="s">
        <v>101</v>
      </c>
      <c r="G1113" s="3">
        <v>27849.580000000009</v>
      </c>
      <c r="H1113" s="22">
        <v>44263</v>
      </c>
      <c r="I1113" s="23">
        <v>44276</v>
      </c>
      <c r="J1113">
        <f t="shared" si="68"/>
        <v>14</v>
      </c>
      <c r="K1113" s="2">
        <f t="shared" si="69"/>
        <v>44269.5</v>
      </c>
      <c r="L1113" s="22">
        <v>44281.5</v>
      </c>
      <c r="M1113" s="22">
        <v>44284.5</v>
      </c>
      <c r="N1113" s="22">
        <v>44281.5</v>
      </c>
      <c r="O1113">
        <f t="shared" si="70"/>
        <v>12</v>
      </c>
      <c r="P1113" s="3">
        <f t="shared" si="71"/>
        <v>334194.96000000008</v>
      </c>
    </row>
    <row r="1114" spans="1:16" x14ac:dyDescent="0.35">
      <c r="A1114" t="s">
        <v>263</v>
      </c>
      <c r="B1114" s="21" t="s">
        <v>98</v>
      </c>
      <c r="C1114" s="22">
        <v>44281</v>
      </c>
      <c r="D1114" t="s">
        <v>99</v>
      </c>
      <c r="E1114" t="s">
        <v>100</v>
      </c>
      <c r="F1114" s="21" t="s">
        <v>102</v>
      </c>
      <c r="G1114" s="3">
        <v>20862.09</v>
      </c>
      <c r="H1114" s="22">
        <v>44263</v>
      </c>
      <c r="I1114" s="23">
        <v>44276</v>
      </c>
      <c r="J1114">
        <f t="shared" si="68"/>
        <v>14</v>
      </c>
      <c r="K1114" s="2">
        <f t="shared" si="69"/>
        <v>44269.5</v>
      </c>
      <c r="L1114" s="22">
        <v>44281.5</v>
      </c>
      <c r="M1114" s="22">
        <v>44284.5</v>
      </c>
      <c r="N1114" s="22">
        <v>44281.5</v>
      </c>
      <c r="O1114">
        <f t="shared" si="70"/>
        <v>12</v>
      </c>
      <c r="P1114" s="3">
        <f t="shared" si="71"/>
        <v>250345.08000000002</v>
      </c>
    </row>
    <row r="1115" spans="1:16" x14ac:dyDescent="0.35">
      <c r="A1115" t="s">
        <v>263</v>
      </c>
      <c r="B1115" s="21" t="s">
        <v>98</v>
      </c>
      <c r="C1115" s="22">
        <v>44281</v>
      </c>
      <c r="D1115" t="s">
        <v>99</v>
      </c>
      <c r="E1115" t="s">
        <v>100</v>
      </c>
      <c r="F1115" s="21" t="s">
        <v>109</v>
      </c>
      <c r="G1115" s="3">
        <v>141</v>
      </c>
      <c r="H1115" s="22">
        <v>44263</v>
      </c>
      <c r="I1115" s="23">
        <v>44276</v>
      </c>
      <c r="J1115">
        <f t="shared" si="68"/>
        <v>14</v>
      </c>
      <c r="K1115" s="2">
        <f t="shared" si="69"/>
        <v>44269.5</v>
      </c>
      <c r="L1115" s="22">
        <v>44281.5</v>
      </c>
      <c r="M1115" s="22">
        <v>44286.5</v>
      </c>
      <c r="N1115" s="22">
        <v>44285.5</v>
      </c>
      <c r="O1115">
        <f t="shared" si="70"/>
        <v>16</v>
      </c>
      <c r="P1115" s="3">
        <f t="shared" si="71"/>
        <v>2256</v>
      </c>
    </row>
    <row r="1116" spans="1:16" x14ac:dyDescent="0.35">
      <c r="A1116" t="s">
        <v>263</v>
      </c>
      <c r="B1116" s="21" t="s">
        <v>98</v>
      </c>
      <c r="C1116" s="22">
        <v>44281</v>
      </c>
      <c r="D1116" t="s">
        <v>107</v>
      </c>
      <c r="E1116" t="s">
        <v>108</v>
      </c>
      <c r="F1116" s="21" t="s">
        <v>126</v>
      </c>
      <c r="G1116" s="3">
        <v>207.33</v>
      </c>
      <c r="H1116" s="22">
        <v>44263</v>
      </c>
      <c r="I1116" s="23">
        <v>44276</v>
      </c>
      <c r="J1116">
        <f t="shared" si="68"/>
        <v>14</v>
      </c>
      <c r="K1116" s="2">
        <f t="shared" si="69"/>
        <v>44269.5</v>
      </c>
      <c r="L1116" s="22">
        <v>44281.5</v>
      </c>
      <c r="M1116" s="22">
        <v>44286.5</v>
      </c>
      <c r="N1116" s="22">
        <v>44285.5</v>
      </c>
      <c r="O1116">
        <f t="shared" si="70"/>
        <v>16</v>
      </c>
      <c r="P1116" s="3">
        <f t="shared" si="71"/>
        <v>3317.28</v>
      </c>
    </row>
    <row r="1117" spans="1:16" x14ac:dyDescent="0.35">
      <c r="A1117" t="s">
        <v>263</v>
      </c>
      <c r="B1117" s="21" t="s">
        <v>98</v>
      </c>
      <c r="C1117" s="22">
        <v>44281</v>
      </c>
      <c r="D1117" t="s">
        <v>107</v>
      </c>
      <c r="E1117" t="s">
        <v>108</v>
      </c>
      <c r="F1117" s="21" t="s">
        <v>109</v>
      </c>
      <c r="G1117" s="3">
        <v>227</v>
      </c>
      <c r="H1117" s="22">
        <v>44263</v>
      </c>
      <c r="I1117" s="23">
        <v>44276</v>
      </c>
      <c r="J1117">
        <f t="shared" si="68"/>
        <v>14</v>
      </c>
      <c r="K1117" s="2">
        <f t="shared" si="69"/>
        <v>44269.5</v>
      </c>
      <c r="L1117" s="22">
        <v>44281.5</v>
      </c>
      <c r="M1117" s="22">
        <v>44286.5</v>
      </c>
      <c r="N1117" s="22">
        <v>44285.5</v>
      </c>
      <c r="O1117">
        <f t="shared" si="70"/>
        <v>16</v>
      </c>
      <c r="P1117" s="3">
        <f t="shared" si="71"/>
        <v>3632</v>
      </c>
    </row>
    <row r="1118" spans="1:16" x14ac:dyDescent="0.35">
      <c r="A1118" t="s">
        <v>263</v>
      </c>
      <c r="B1118" s="21" t="s">
        <v>98</v>
      </c>
      <c r="C1118" s="22">
        <v>44281</v>
      </c>
      <c r="D1118" t="s">
        <v>99</v>
      </c>
      <c r="E1118" t="s">
        <v>100</v>
      </c>
      <c r="F1118" s="21" t="s">
        <v>109</v>
      </c>
      <c r="G1118" s="3">
        <v>64216</v>
      </c>
      <c r="H1118" s="22">
        <v>44263</v>
      </c>
      <c r="I1118" s="23">
        <v>44276</v>
      </c>
      <c r="J1118">
        <f t="shared" si="68"/>
        <v>14</v>
      </c>
      <c r="K1118" s="2">
        <f t="shared" si="69"/>
        <v>44269.5</v>
      </c>
      <c r="L1118" s="22">
        <v>44281.5</v>
      </c>
      <c r="M1118" s="22">
        <v>44286.5</v>
      </c>
      <c r="N1118" s="22">
        <v>44285.5</v>
      </c>
      <c r="O1118">
        <f t="shared" si="70"/>
        <v>16</v>
      </c>
      <c r="P1118" s="3">
        <f t="shared" si="71"/>
        <v>1027456</v>
      </c>
    </row>
    <row r="1119" spans="1:16" x14ac:dyDescent="0.35">
      <c r="A1119" t="s">
        <v>263</v>
      </c>
      <c r="B1119" s="21" t="s">
        <v>98</v>
      </c>
      <c r="C1119" s="22">
        <v>44281</v>
      </c>
      <c r="D1119" t="s">
        <v>107</v>
      </c>
      <c r="E1119" t="s">
        <v>108</v>
      </c>
      <c r="F1119" s="21" t="s">
        <v>138</v>
      </c>
      <c r="G1119" s="3">
        <v>175.59</v>
      </c>
      <c r="H1119" s="22">
        <v>44263</v>
      </c>
      <c r="I1119" s="23">
        <v>44276</v>
      </c>
      <c r="J1119">
        <f t="shared" si="68"/>
        <v>14</v>
      </c>
      <c r="K1119" s="2">
        <f t="shared" si="69"/>
        <v>44269.5</v>
      </c>
      <c r="L1119" s="22">
        <v>44281.5</v>
      </c>
      <c r="M1119" s="22">
        <v>44286.5</v>
      </c>
      <c r="N1119" s="22">
        <v>44285.5</v>
      </c>
      <c r="O1119">
        <f t="shared" si="70"/>
        <v>16</v>
      </c>
      <c r="P1119" s="3">
        <f t="shared" si="71"/>
        <v>2809.44</v>
      </c>
    </row>
    <row r="1120" spans="1:16" x14ac:dyDescent="0.35">
      <c r="A1120" t="s">
        <v>263</v>
      </c>
      <c r="B1120" s="21" t="s">
        <v>98</v>
      </c>
      <c r="C1120" s="22">
        <v>44281</v>
      </c>
      <c r="D1120" t="s">
        <v>110</v>
      </c>
      <c r="E1120" t="s">
        <v>111</v>
      </c>
      <c r="F1120" s="21" t="s">
        <v>112</v>
      </c>
      <c r="G1120" s="3">
        <v>23.17</v>
      </c>
      <c r="H1120" s="22">
        <v>44263</v>
      </c>
      <c r="I1120" s="23">
        <v>44276</v>
      </c>
      <c r="J1120">
        <f t="shared" si="68"/>
        <v>14</v>
      </c>
      <c r="K1120" s="2">
        <f t="shared" si="69"/>
        <v>44269.5</v>
      </c>
      <c r="L1120" s="22">
        <v>44281.5</v>
      </c>
      <c r="M1120" s="22">
        <v>44291.5</v>
      </c>
      <c r="N1120" s="22">
        <v>44287.5</v>
      </c>
      <c r="O1120">
        <f t="shared" si="70"/>
        <v>18</v>
      </c>
      <c r="P1120" s="3">
        <f t="shared" si="71"/>
        <v>417.06000000000006</v>
      </c>
    </row>
    <row r="1121" spans="1:16" x14ac:dyDescent="0.35">
      <c r="A1121" t="s">
        <v>263</v>
      </c>
      <c r="B1121" s="21" t="s">
        <v>98</v>
      </c>
      <c r="C1121" s="22">
        <v>44281</v>
      </c>
      <c r="D1121" t="s">
        <v>110</v>
      </c>
      <c r="E1121" t="s">
        <v>111</v>
      </c>
      <c r="F1121" s="21" t="s">
        <v>264</v>
      </c>
      <c r="G1121" s="3">
        <v>0.35</v>
      </c>
      <c r="H1121" s="22">
        <v>44263</v>
      </c>
      <c r="I1121" s="23">
        <v>44276</v>
      </c>
      <c r="J1121">
        <f t="shared" si="68"/>
        <v>14</v>
      </c>
      <c r="K1121" s="2">
        <f t="shared" si="69"/>
        <v>44269.5</v>
      </c>
      <c r="L1121" s="22">
        <v>44281.5</v>
      </c>
      <c r="M1121" s="22">
        <v>44291.5</v>
      </c>
      <c r="N1121" s="22">
        <v>44287.5</v>
      </c>
      <c r="O1121">
        <f t="shared" si="70"/>
        <v>18</v>
      </c>
      <c r="P1121" s="3">
        <f t="shared" si="71"/>
        <v>6.3</v>
      </c>
    </row>
    <row r="1122" spans="1:16" x14ac:dyDescent="0.35">
      <c r="A1122" t="s">
        <v>263</v>
      </c>
      <c r="B1122" s="21" t="s">
        <v>98</v>
      </c>
      <c r="C1122" s="22">
        <v>44281</v>
      </c>
      <c r="D1122" t="s">
        <v>110</v>
      </c>
      <c r="E1122" t="s">
        <v>111</v>
      </c>
      <c r="F1122" s="21" t="s">
        <v>113</v>
      </c>
      <c r="G1122" s="3">
        <v>3.48</v>
      </c>
      <c r="H1122" s="22">
        <v>44263</v>
      </c>
      <c r="I1122" s="23">
        <v>44276</v>
      </c>
      <c r="J1122">
        <f t="shared" si="68"/>
        <v>14</v>
      </c>
      <c r="K1122" s="2">
        <f t="shared" si="69"/>
        <v>44269.5</v>
      </c>
      <c r="L1122" s="22">
        <v>44281.5</v>
      </c>
      <c r="M1122" s="22">
        <v>44291.5</v>
      </c>
      <c r="N1122" s="22">
        <v>44287.5</v>
      </c>
      <c r="O1122">
        <f t="shared" si="70"/>
        <v>18</v>
      </c>
      <c r="P1122" s="3">
        <f t="shared" si="71"/>
        <v>62.64</v>
      </c>
    </row>
    <row r="1123" spans="1:16" x14ac:dyDescent="0.35">
      <c r="A1123" t="s">
        <v>263</v>
      </c>
      <c r="B1123" s="21" t="s">
        <v>98</v>
      </c>
      <c r="C1123" s="22">
        <v>44281</v>
      </c>
      <c r="D1123" t="s">
        <v>114</v>
      </c>
      <c r="E1123" t="s">
        <v>115</v>
      </c>
      <c r="F1123" s="21" t="s">
        <v>112</v>
      </c>
      <c r="G1123" s="3">
        <v>972.28999999999985</v>
      </c>
      <c r="H1123" s="22">
        <v>44263</v>
      </c>
      <c r="I1123" s="23">
        <v>44276</v>
      </c>
      <c r="J1123">
        <f t="shared" si="68"/>
        <v>14</v>
      </c>
      <c r="K1123" s="2">
        <f t="shared" si="69"/>
        <v>44269.5</v>
      </c>
      <c r="L1123" s="22">
        <v>44281.5</v>
      </c>
      <c r="M1123" s="22">
        <v>44291.5</v>
      </c>
      <c r="N1123" s="22">
        <v>44287.5</v>
      </c>
      <c r="O1123">
        <f t="shared" si="70"/>
        <v>18</v>
      </c>
      <c r="P1123" s="3">
        <f t="shared" si="71"/>
        <v>17501.219999999998</v>
      </c>
    </row>
    <row r="1124" spans="1:16" x14ac:dyDescent="0.35">
      <c r="A1124" t="s">
        <v>263</v>
      </c>
      <c r="B1124" s="21" t="s">
        <v>98</v>
      </c>
      <c r="C1124" s="22">
        <v>44281</v>
      </c>
      <c r="D1124" t="s">
        <v>110</v>
      </c>
      <c r="E1124" t="s">
        <v>111</v>
      </c>
      <c r="F1124" s="21" t="s">
        <v>112</v>
      </c>
      <c r="G1124" s="3">
        <v>13076.629999999994</v>
      </c>
      <c r="H1124" s="22">
        <v>44263</v>
      </c>
      <c r="I1124" s="23">
        <v>44276</v>
      </c>
      <c r="J1124">
        <f t="shared" si="68"/>
        <v>14</v>
      </c>
      <c r="K1124" s="2">
        <f t="shared" si="69"/>
        <v>44269.5</v>
      </c>
      <c r="L1124" s="22">
        <v>44281.5</v>
      </c>
      <c r="M1124" s="22">
        <v>44291.5</v>
      </c>
      <c r="N1124" s="22">
        <v>44287.5</v>
      </c>
      <c r="O1124">
        <f t="shared" si="70"/>
        <v>18</v>
      </c>
      <c r="P1124" s="3">
        <f t="shared" si="71"/>
        <v>235379.33999999988</v>
      </c>
    </row>
    <row r="1125" spans="1:16" x14ac:dyDescent="0.35">
      <c r="A1125" t="s">
        <v>263</v>
      </c>
      <c r="B1125" s="21" t="s">
        <v>98</v>
      </c>
      <c r="C1125" s="22">
        <v>44281</v>
      </c>
      <c r="D1125" t="s">
        <v>110</v>
      </c>
      <c r="E1125" t="s">
        <v>111</v>
      </c>
      <c r="F1125" s="21" t="s">
        <v>116</v>
      </c>
      <c r="G1125" s="3">
        <v>101.56</v>
      </c>
      <c r="H1125" s="22">
        <v>44263</v>
      </c>
      <c r="I1125" s="23">
        <v>44276</v>
      </c>
      <c r="J1125">
        <f t="shared" si="68"/>
        <v>14</v>
      </c>
      <c r="K1125" s="2">
        <f t="shared" si="69"/>
        <v>44269.5</v>
      </c>
      <c r="L1125" s="22">
        <v>44281.5</v>
      </c>
      <c r="M1125" s="22">
        <v>44291.5</v>
      </c>
      <c r="N1125" s="22">
        <v>44287.5</v>
      </c>
      <c r="O1125">
        <f t="shared" si="70"/>
        <v>18</v>
      </c>
      <c r="P1125" s="3">
        <f t="shared" si="71"/>
        <v>1828.08</v>
      </c>
    </row>
    <row r="1126" spans="1:16" x14ac:dyDescent="0.35">
      <c r="A1126" t="s">
        <v>263</v>
      </c>
      <c r="B1126" s="21" t="s">
        <v>98</v>
      </c>
      <c r="C1126" s="22">
        <v>44281</v>
      </c>
      <c r="D1126" t="s">
        <v>110</v>
      </c>
      <c r="E1126" t="s">
        <v>111</v>
      </c>
      <c r="F1126" s="21" t="s">
        <v>117</v>
      </c>
      <c r="G1126" s="3">
        <v>1.77</v>
      </c>
      <c r="H1126" s="22">
        <v>44263</v>
      </c>
      <c r="I1126" s="23">
        <v>44276</v>
      </c>
      <c r="J1126">
        <f t="shared" si="68"/>
        <v>14</v>
      </c>
      <c r="K1126" s="2">
        <f t="shared" si="69"/>
        <v>44269.5</v>
      </c>
      <c r="L1126" s="22">
        <v>44281.5</v>
      </c>
      <c r="M1126" s="22">
        <v>44291.5</v>
      </c>
      <c r="N1126" s="22">
        <v>44287.5</v>
      </c>
      <c r="O1126">
        <f t="shared" si="70"/>
        <v>18</v>
      </c>
      <c r="P1126" s="3">
        <f t="shared" si="71"/>
        <v>31.86</v>
      </c>
    </row>
    <row r="1127" spans="1:16" x14ac:dyDescent="0.35">
      <c r="A1127" t="s">
        <v>263</v>
      </c>
      <c r="B1127" s="21" t="s">
        <v>98</v>
      </c>
      <c r="C1127" s="22">
        <v>44281</v>
      </c>
      <c r="D1127" t="s">
        <v>114</v>
      </c>
      <c r="E1127" t="s">
        <v>115</v>
      </c>
      <c r="F1127" s="21" t="s">
        <v>119</v>
      </c>
      <c r="G1127" s="3">
        <v>30.68</v>
      </c>
      <c r="H1127" s="22">
        <v>44263</v>
      </c>
      <c r="I1127" s="23">
        <v>44276</v>
      </c>
      <c r="J1127">
        <f t="shared" si="68"/>
        <v>14</v>
      </c>
      <c r="K1127" s="2">
        <f t="shared" si="69"/>
        <v>44269.5</v>
      </c>
      <c r="L1127" s="22">
        <v>44281.5</v>
      </c>
      <c r="M1127" s="22">
        <v>44291.5</v>
      </c>
      <c r="N1127" s="22">
        <v>44287.5</v>
      </c>
      <c r="O1127">
        <f t="shared" si="70"/>
        <v>18</v>
      </c>
      <c r="P1127" s="3">
        <f t="shared" si="71"/>
        <v>552.24</v>
      </c>
    </row>
    <row r="1128" spans="1:16" x14ac:dyDescent="0.35">
      <c r="A1128" t="s">
        <v>263</v>
      </c>
      <c r="B1128" s="21" t="s">
        <v>98</v>
      </c>
      <c r="C1128" s="22">
        <v>44281</v>
      </c>
      <c r="D1128" t="s">
        <v>110</v>
      </c>
      <c r="E1128" t="s">
        <v>111</v>
      </c>
      <c r="F1128" s="21" t="s">
        <v>119</v>
      </c>
      <c r="G1128" s="3">
        <v>193.66</v>
      </c>
      <c r="H1128" s="22">
        <v>44263</v>
      </c>
      <c r="I1128" s="23">
        <v>44276</v>
      </c>
      <c r="J1128">
        <f t="shared" si="68"/>
        <v>14</v>
      </c>
      <c r="K1128" s="2">
        <f t="shared" si="69"/>
        <v>44269.5</v>
      </c>
      <c r="L1128" s="22">
        <v>44281.5</v>
      </c>
      <c r="M1128" s="22">
        <v>44291.5</v>
      </c>
      <c r="N1128" s="22">
        <v>44287.5</v>
      </c>
      <c r="O1128">
        <f t="shared" si="70"/>
        <v>18</v>
      </c>
      <c r="P1128" s="3">
        <f t="shared" si="71"/>
        <v>3485.88</v>
      </c>
    </row>
    <row r="1129" spans="1:16" x14ac:dyDescent="0.35">
      <c r="A1129" t="s">
        <v>263</v>
      </c>
      <c r="B1129" s="21" t="s">
        <v>98</v>
      </c>
      <c r="C1129" s="22">
        <v>44281</v>
      </c>
      <c r="D1129" t="s">
        <v>114</v>
      </c>
      <c r="E1129" t="s">
        <v>115</v>
      </c>
      <c r="F1129" s="21" t="s">
        <v>120</v>
      </c>
      <c r="G1129" s="3">
        <v>220.04999999999998</v>
      </c>
      <c r="H1129" s="22">
        <v>44263</v>
      </c>
      <c r="I1129" s="23">
        <v>44276</v>
      </c>
      <c r="J1129">
        <f t="shared" si="68"/>
        <v>14</v>
      </c>
      <c r="K1129" s="2">
        <f t="shared" si="69"/>
        <v>44269.5</v>
      </c>
      <c r="L1129" s="22">
        <v>44281.5</v>
      </c>
      <c r="M1129" s="22">
        <v>44291.5</v>
      </c>
      <c r="N1129" s="22">
        <v>44287.5</v>
      </c>
      <c r="O1129">
        <f t="shared" si="70"/>
        <v>18</v>
      </c>
      <c r="P1129" s="3">
        <f t="shared" si="71"/>
        <v>3960.8999999999996</v>
      </c>
    </row>
    <row r="1130" spans="1:16" x14ac:dyDescent="0.35">
      <c r="A1130" t="s">
        <v>263</v>
      </c>
      <c r="B1130" s="21" t="s">
        <v>98</v>
      </c>
      <c r="C1130" s="22">
        <v>44281</v>
      </c>
      <c r="D1130" t="s">
        <v>110</v>
      </c>
      <c r="E1130" t="s">
        <v>111</v>
      </c>
      <c r="F1130" s="21" t="s">
        <v>120</v>
      </c>
      <c r="G1130" s="3">
        <v>51.31</v>
      </c>
      <c r="H1130" s="22">
        <v>44263</v>
      </c>
      <c r="I1130" s="23">
        <v>44276</v>
      </c>
      <c r="J1130">
        <f t="shared" si="68"/>
        <v>14</v>
      </c>
      <c r="K1130" s="2">
        <f t="shared" si="69"/>
        <v>44269.5</v>
      </c>
      <c r="L1130" s="22">
        <v>44281.5</v>
      </c>
      <c r="M1130" s="22">
        <v>44291.5</v>
      </c>
      <c r="N1130" s="22">
        <v>44287.5</v>
      </c>
      <c r="O1130">
        <f t="shared" si="70"/>
        <v>18</v>
      </c>
      <c r="P1130" s="3">
        <f t="shared" si="71"/>
        <v>923.58</v>
      </c>
    </row>
    <row r="1131" spans="1:16" x14ac:dyDescent="0.35">
      <c r="A1131" t="s">
        <v>263</v>
      </c>
      <c r="B1131" s="21" t="s">
        <v>98</v>
      </c>
      <c r="C1131" s="22">
        <v>44281</v>
      </c>
      <c r="D1131" t="s">
        <v>110</v>
      </c>
      <c r="E1131" t="s">
        <v>111</v>
      </c>
      <c r="F1131" s="21" t="s">
        <v>245</v>
      </c>
      <c r="G1131" s="3">
        <v>0.55000000000000004</v>
      </c>
      <c r="H1131" s="22">
        <v>44263</v>
      </c>
      <c r="I1131" s="23">
        <v>44276</v>
      </c>
      <c r="J1131">
        <f t="shared" si="68"/>
        <v>14</v>
      </c>
      <c r="K1131" s="2">
        <f t="shared" si="69"/>
        <v>44269.5</v>
      </c>
      <c r="L1131" s="22">
        <v>44281.5</v>
      </c>
      <c r="M1131" s="22">
        <v>44291.5</v>
      </c>
      <c r="N1131" s="22">
        <v>44287.5</v>
      </c>
      <c r="O1131">
        <f t="shared" si="70"/>
        <v>18</v>
      </c>
      <c r="P1131" s="3">
        <f t="shared" si="71"/>
        <v>9.9</v>
      </c>
    </row>
    <row r="1132" spans="1:16" x14ac:dyDescent="0.35">
      <c r="A1132" t="s">
        <v>263</v>
      </c>
      <c r="B1132" s="21" t="s">
        <v>98</v>
      </c>
      <c r="C1132" s="22">
        <v>44281</v>
      </c>
      <c r="D1132" t="s">
        <v>114</v>
      </c>
      <c r="E1132" t="s">
        <v>115</v>
      </c>
      <c r="F1132" s="21" t="s">
        <v>122</v>
      </c>
      <c r="G1132" s="3">
        <v>108.35000000000001</v>
      </c>
      <c r="H1132" s="22">
        <v>44263</v>
      </c>
      <c r="I1132" s="23">
        <v>44276</v>
      </c>
      <c r="J1132">
        <f t="shared" si="68"/>
        <v>14</v>
      </c>
      <c r="K1132" s="2">
        <f t="shared" si="69"/>
        <v>44269.5</v>
      </c>
      <c r="L1132" s="22">
        <v>44281.5</v>
      </c>
      <c r="M1132" s="22">
        <v>44291.5</v>
      </c>
      <c r="N1132" s="22">
        <v>44287.5</v>
      </c>
      <c r="O1132">
        <f t="shared" si="70"/>
        <v>18</v>
      </c>
      <c r="P1132" s="3">
        <f t="shared" si="71"/>
        <v>1950.3000000000002</v>
      </c>
    </row>
    <row r="1133" spans="1:16" x14ac:dyDescent="0.35">
      <c r="A1133" t="s">
        <v>263</v>
      </c>
      <c r="B1133" s="21" t="s">
        <v>98</v>
      </c>
      <c r="C1133" s="22">
        <v>44281</v>
      </c>
      <c r="D1133" t="s">
        <v>114</v>
      </c>
      <c r="E1133" t="s">
        <v>115</v>
      </c>
      <c r="F1133" s="21" t="s">
        <v>123</v>
      </c>
      <c r="G1133" s="3">
        <v>78.08</v>
      </c>
      <c r="H1133" s="22">
        <v>44263</v>
      </c>
      <c r="I1133" s="23">
        <v>44276</v>
      </c>
      <c r="J1133">
        <f t="shared" si="68"/>
        <v>14</v>
      </c>
      <c r="K1133" s="2">
        <f t="shared" si="69"/>
        <v>44269.5</v>
      </c>
      <c r="L1133" s="22">
        <v>44281.5</v>
      </c>
      <c r="M1133" s="22">
        <v>44291.5</v>
      </c>
      <c r="N1133" s="22">
        <v>44287.5</v>
      </c>
      <c r="O1133">
        <f t="shared" si="70"/>
        <v>18</v>
      </c>
      <c r="P1133" s="3">
        <f t="shared" si="71"/>
        <v>1405.44</v>
      </c>
    </row>
    <row r="1134" spans="1:16" x14ac:dyDescent="0.35">
      <c r="A1134" t="s">
        <v>263</v>
      </c>
      <c r="B1134" s="21" t="s">
        <v>98</v>
      </c>
      <c r="C1134" s="22">
        <v>44281</v>
      </c>
      <c r="D1134" t="s">
        <v>110</v>
      </c>
      <c r="E1134" t="s">
        <v>111</v>
      </c>
      <c r="F1134" s="21" t="s">
        <v>123</v>
      </c>
      <c r="G1134" s="3">
        <v>31.21</v>
      </c>
      <c r="H1134" s="22">
        <v>44263</v>
      </c>
      <c r="I1134" s="23">
        <v>44276</v>
      </c>
      <c r="J1134">
        <f t="shared" si="68"/>
        <v>14</v>
      </c>
      <c r="K1134" s="2">
        <f t="shared" si="69"/>
        <v>44269.5</v>
      </c>
      <c r="L1134" s="22">
        <v>44281.5</v>
      </c>
      <c r="M1134" s="22">
        <v>44291.5</v>
      </c>
      <c r="N1134" s="22">
        <v>44287.5</v>
      </c>
      <c r="O1134">
        <f t="shared" si="70"/>
        <v>18</v>
      </c>
      <c r="P1134" s="3">
        <f t="shared" si="71"/>
        <v>561.78</v>
      </c>
    </row>
    <row r="1135" spans="1:16" x14ac:dyDescent="0.35">
      <c r="A1135" t="s">
        <v>263</v>
      </c>
      <c r="B1135" s="21" t="s">
        <v>98</v>
      </c>
      <c r="C1135" s="22">
        <v>44281</v>
      </c>
      <c r="D1135" t="s">
        <v>110</v>
      </c>
      <c r="E1135" t="s">
        <v>111</v>
      </c>
      <c r="F1135" s="21" t="s">
        <v>254</v>
      </c>
      <c r="G1135" s="3">
        <v>8.67</v>
      </c>
      <c r="H1135" s="22">
        <v>44263</v>
      </c>
      <c r="I1135" s="23">
        <v>44276</v>
      </c>
      <c r="J1135">
        <f t="shared" si="68"/>
        <v>14</v>
      </c>
      <c r="K1135" s="2">
        <f t="shared" si="69"/>
        <v>44269.5</v>
      </c>
      <c r="L1135" s="22">
        <v>44281.5</v>
      </c>
      <c r="M1135" s="22">
        <v>44291.5</v>
      </c>
      <c r="N1135" s="22">
        <v>44287.5</v>
      </c>
      <c r="O1135">
        <f t="shared" si="70"/>
        <v>18</v>
      </c>
      <c r="P1135" s="3">
        <f t="shared" si="71"/>
        <v>156.06</v>
      </c>
    </row>
    <row r="1136" spans="1:16" x14ac:dyDescent="0.35">
      <c r="A1136" t="s">
        <v>263</v>
      </c>
      <c r="B1136" s="21" t="s">
        <v>98</v>
      </c>
      <c r="C1136" s="22">
        <v>44281</v>
      </c>
      <c r="D1136" t="s">
        <v>110</v>
      </c>
      <c r="E1136" t="s">
        <v>111</v>
      </c>
      <c r="F1136" s="21" t="s">
        <v>124</v>
      </c>
      <c r="G1136" s="3">
        <v>2.1100000000000003</v>
      </c>
      <c r="H1136" s="22">
        <v>44263</v>
      </c>
      <c r="I1136" s="23">
        <v>44276</v>
      </c>
      <c r="J1136">
        <f t="shared" si="68"/>
        <v>14</v>
      </c>
      <c r="K1136" s="2">
        <f t="shared" si="69"/>
        <v>44269.5</v>
      </c>
      <c r="L1136" s="22">
        <v>44281.5</v>
      </c>
      <c r="M1136" s="22">
        <v>44291.5</v>
      </c>
      <c r="N1136" s="22">
        <v>44287.5</v>
      </c>
      <c r="O1136">
        <f t="shared" si="70"/>
        <v>18</v>
      </c>
      <c r="P1136" s="3">
        <f t="shared" si="71"/>
        <v>37.980000000000004</v>
      </c>
    </row>
    <row r="1137" spans="1:16" x14ac:dyDescent="0.35">
      <c r="A1137" t="s">
        <v>263</v>
      </c>
      <c r="B1137" s="21" t="s">
        <v>98</v>
      </c>
      <c r="C1137" s="22">
        <v>44281</v>
      </c>
      <c r="D1137" t="s">
        <v>114</v>
      </c>
      <c r="E1137" t="s">
        <v>115</v>
      </c>
      <c r="F1137" s="21" t="s">
        <v>127</v>
      </c>
      <c r="G1137" s="3">
        <v>97.890000000000015</v>
      </c>
      <c r="H1137" s="22">
        <v>44263</v>
      </c>
      <c r="I1137" s="23">
        <v>44276</v>
      </c>
      <c r="J1137">
        <f t="shared" si="68"/>
        <v>14</v>
      </c>
      <c r="K1137" s="2">
        <f t="shared" si="69"/>
        <v>44269.5</v>
      </c>
      <c r="L1137" s="22">
        <v>44281.5</v>
      </c>
      <c r="M1137" s="22">
        <v>44291.5</v>
      </c>
      <c r="N1137" s="22">
        <v>44287.5</v>
      </c>
      <c r="O1137">
        <f t="shared" si="70"/>
        <v>18</v>
      </c>
      <c r="P1137" s="3">
        <f t="shared" si="71"/>
        <v>1762.0200000000002</v>
      </c>
    </row>
    <row r="1138" spans="1:16" x14ac:dyDescent="0.35">
      <c r="A1138" t="s">
        <v>263</v>
      </c>
      <c r="B1138" s="21" t="s">
        <v>98</v>
      </c>
      <c r="C1138" s="22">
        <v>44281</v>
      </c>
      <c r="D1138" t="s">
        <v>110</v>
      </c>
      <c r="E1138" t="s">
        <v>111</v>
      </c>
      <c r="F1138" s="21" t="s">
        <v>127</v>
      </c>
      <c r="G1138" s="3">
        <v>588.95000000000005</v>
      </c>
      <c r="H1138" s="22">
        <v>44263</v>
      </c>
      <c r="I1138" s="23">
        <v>44276</v>
      </c>
      <c r="J1138">
        <f t="shared" si="68"/>
        <v>14</v>
      </c>
      <c r="K1138" s="2">
        <f t="shared" si="69"/>
        <v>44269.5</v>
      </c>
      <c r="L1138" s="22">
        <v>44281.5</v>
      </c>
      <c r="M1138" s="22">
        <v>44291.5</v>
      </c>
      <c r="N1138" s="22">
        <v>44287.5</v>
      </c>
      <c r="O1138">
        <f t="shared" si="70"/>
        <v>18</v>
      </c>
      <c r="P1138" s="3">
        <f t="shared" si="71"/>
        <v>10601.1</v>
      </c>
    </row>
    <row r="1139" spans="1:16" x14ac:dyDescent="0.35">
      <c r="A1139" t="s">
        <v>263</v>
      </c>
      <c r="B1139" s="21" t="s">
        <v>98</v>
      </c>
      <c r="C1139" s="22">
        <v>44281</v>
      </c>
      <c r="D1139" t="s">
        <v>114</v>
      </c>
      <c r="E1139" t="s">
        <v>115</v>
      </c>
      <c r="F1139" s="21" t="s">
        <v>128</v>
      </c>
      <c r="G1139" s="3">
        <v>25.55</v>
      </c>
      <c r="H1139" s="22">
        <v>44263</v>
      </c>
      <c r="I1139" s="23">
        <v>44276</v>
      </c>
      <c r="J1139">
        <f t="shared" si="68"/>
        <v>14</v>
      </c>
      <c r="K1139" s="2">
        <f t="shared" si="69"/>
        <v>44269.5</v>
      </c>
      <c r="L1139" s="22">
        <v>44281.5</v>
      </c>
      <c r="M1139" s="22">
        <v>44291.5</v>
      </c>
      <c r="N1139" s="22">
        <v>44287.5</v>
      </c>
      <c r="O1139">
        <f t="shared" si="70"/>
        <v>18</v>
      </c>
      <c r="P1139" s="3">
        <f t="shared" si="71"/>
        <v>459.90000000000003</v>
      </c>
    </row>
    <row r="1140" spans="1:16" x14ac:dyDescent="0.35">
      <c r="A1140" t="s">
        <v>263</v>
      </c>
      <c r="B1140" s="21" t="s">
        <v>98</v>
      </c>
      <c r="C1140" s="22">
        <v>44281</v>
      </c>
      <c r="D1140" t="s">
        <v>110</v>
      </c>
      <c r="E1140" t="s">
        <v>111</v>
      </c>
      <c r="F1140" s="21" t="s">
        <v>128</v>
      </c>
      <c r="G1140" s="3">
        <v>11.249999999999998</v>
      </c>
      <c r="H1140" s="22">
        <v>44263</v>
      </c>
      <c r="I1140" s="23">
        <v>44276</v>
      </c>
      <c r="J1140">
        <f t="shared" si="68"/>
        <v>14</v>
      </c>
      <c r="K1140" s="2">
        <f t="shared" si="69"/>
        <v>44269.5</v>
      </c>
      <c r="L1140" s="22">
        <v>44281.5</v>
      </c>
      <c r="M1140" s="22">
        <v>44291.5</v>
      </c>
      <c r="N1140" s="22">
        <v>44287.5</v>
      </c>
      <c r="O1140">
        <f t="shared" si="70"/>
        <v>18</v>
      </c>
      <c r="P1140" s="3">
        <f t="shared" si="71"/>
        <v>202.49999999999997</v>
      </c>
    </row>
    <row r="1141" spans="1:16" x14ac:dyDescent="0.35">
      <c r="A1141" t="s">
        <v>263</v>
      </c>
      <c r="B1141" s="21" t="s">
        <v>98</v>
      </c>
      <c r="C1141" s="22">
        <v>44281</v>
      </c>
      <c r="D1141" t="s">
        <v>114</v>
      </c>
      <c r="E1141" t="s">
        <v>115</v>
      </c>
      <c r="F1141" s="21" t="s">
        <v>129</v>
      </c>
      <c r="G1141" s="3">
        <v>138.68</v>
      </c>
      <c r="H1141" s="22">
        <v>44263</v>
      </c>
      <c r="I1141" s="23">
        <v>44276</v>
      </c>
      <c r="J1141">
        <f t="shared" si="68"/>
        <v>14</v>
      </c>
      <c r="K1141" s="2">
        <f t="shared" si="69"/>
        <v>44269.5</v>
      </c>
      <c r="L1141" s="22">
        <v>44281.5</v>
      </c>
      <c r="M1141" s="22">
        <v>44291.5</v>
      </c>
      <c r="N1141" s="22">
        <v>44287.5</v>
      </c>
      <c r="O1141">
        <f t="shared" si="70"/>
        <v>18</v>
      </c>
      <c r="P1141" s="3">
        <f t="shared" si="71"/>
        <v>2496.2400000000002</v>
      </c>
    </row>
    <row r="1142" spans="1:16" x14ac:dyDescent="0.35">
      <c r="A1142" t="s">
        <v>263</v>
      </c>
      <c r="B1142" s="21" t="s">
        <v>98</v>
      </c>
      <c r="C1142" s="22">
        <v>44281</v>
      </c>
      <c r="D1142" t="s">
        <v>110</v>
      </c>
      <c r="E1142" t="s">
        <v>111</v>
      </c>
      <c r="F1142" s="21" t="s">
        <v>129</v>
      </c>
      <c r="G1142" s="3">
        <v>586.99999999999989</v>
      </c>
      <c r="H1142" s="22">
        <v>44263</v>
      </c>
      <c r="I1142" s="23">
        <v>44276</v>
      </c>
      <c r="J1142">
        <f t="shared" si="68"/>
        <v>14</v>
      </c>
      <c r="K1142" s="2">
        <f t="shared" si="69"/>
        <v>44269.5</v>
      </c>
      <c r="L1142" s="22">
        <v>44281.5</v>
      </c>
      <c r="M1142" s="22">
        <v>44291.5</v>
      </c>
      <c r="N1142" s="22">
        <v>44287.5</v>
      </c>
      <c r="O1142">
        <f t="shared" si="70"/>
        <v>18</v>
      </c>
      <c r="P1142" s="3">
        <f t="shared" si="71"/>
        <v>10565.999999999998</v>
      </c>
    </row>
    <row r="1143" spans="1:16" x14ac:dyDescent="0.35">
      <c r="A1143" t="s">
        <v>263</v>
      </c>
      <c r="B1143" s="21" t="s">
        <v>98</v>
      </c>
      <c r="C1143" s="22">
        <v>44281</v>
      </c>
      <c r="D1143" t="s">
        <v>114</v>
      </c>
      <c r="E1143" t="s">
        <v>115</v>
      </c>
      <c r="F1143" s="21" t="s">
        <v>130</v>
      </c>
      <c r="G1143" s="3">
        <v>14.600000000000001</v>
      </c>
      <c r="H1143" s="22">
        <v>44263</v>
      </c>
      <c r="I1143" s="23">
        <v>44276</v>
      </c>
      <c r="J1143">
        <f t="shared" si="68"/>
        <v>14</v>
      </c>
      <c r="K1143" s="2">
        <f t="shared" si="69"/>
        <v>44269.5</v>
      </c>
      <c r="L1143" s="22">
        <v>44281.5</v>
      </c>
      <c r="M1143" s="22">
        <v>44291.5</v>
      </c>
      <c r="N1143" s="22">
        <v>44287.5</v>
      </c>
      <c r="O1143">
        <f t="shared" si="70"/>
        <v>18</v>
      </c>
      <c r="P1143" s="3">
        <f t="shared" si="71"/>
        <v>262.8</v>
      </c>
    </row>
    <row r="1144" spans="1:16" x14ac:dyDescent="0.35">
      <c r="A1144" t="s">
        <v>263</v>
      </c>
      <c r="B1144" s="21" t="s">
        <v>98</v>
      </c>
      <c r="C1144" s="22">
        <v>44281</v>
      </c>
      <c r="D1144" t="s">
        <v>110</v>
      </c>
      <c r="E1144" t="s">
        <v>111</v>
      </c>
      <c r="F1144" s="21" t="s">
        <v>130</v>
      </c>
      <c r="G1144" s="3">
        <v>1.54</v>
      </c>
      <c r="H1144" s="22">
        <v>44263</v>
      </c>
      <c r="I1144" s="23">
        <v>44276</v>
      </c>
      <c r="J1144">
        <f t="shared" si="68"/>
        <v>14</v>
      </c>
      <c r="K1144" s="2">
        <f t="shared" si="69"/>
        <v>44269.5</v>
      </c>
      <c r="L1144" s="22">
        <v>44281.5</v>
      </c>
      <c r="M1144" s="22">
        <v>44291.5</v>
      </c>
      <c r="N1144" s="22">
        <v>44287.5</v>
      </c>
      <c r="O1144">
        <f t="shared" si="70"/>
        <v>18</v>
      </c>
      <c r="P1144" s="3">
        <f t="shared" si="71"/>
        <v>27.72</v>
      </c>
    </row>
    <row r="1145" spans="1:16" x14ac:dyDescent="0.35">
      <c r="A1145" t="s">
        <v>263</v>
      </c>
      <c r="B1145" s="21" t="s">
        <v>98</v>
      </c>
      <c r="C1145" s="22">
        <v>44281</v>
      </c>
      <c r="D1145" t="s">
        <v>114</v>
      </c>
      <c r="E1145" t="s">
        <v>115</v>
      </c>
      <c r="F1145" s="21" t="s">
        <v>131</v>
      </c>
      <c r="G1145" s="3">
        <v>43.27</v>
      </c>
      <c r="H1145" s="22">
        <v>44263</v>
      </c>
      <c r="I1145" s="23">
        <v>44276</v>
      </c>
      <c r="J1145">
        <f t="shared" si="68"/>
        <v>14</v>
      </c>
      <c r="K1145" s="2">
        <f t="shared" si="69"/>
        <v>44269.5</v>
      </c>
      <c r="L1145" s="22">
        <v>44281.5</v>
      </c>
      <c r="M1145" s="22">
        <v>44291.5</v>
      </c>
      <c r="N1145" s="22">
        <v>44287.5</v>
      </c>
      <c r="O1145">
        <f t="shared" si="70"/>
        <v>18</v>
      </c>
      <c r="P1145" s="3">
        <f t="shared" si="71"/>
        <v>778.86</v>
      </c>
    </row>
    <row r="1146" spans="1:16" x14ac:dyDescent="0.35">
      <c r="A1146" t="s">
        <v>263</v>
      </c>
      <c r="B1146" s="21" t="s">
        <v>98</v>
      </c>
      <c r="C1146" s="22">
        <v>44281</v>
      </c>
      <c r="D1146" t="s">
        <v>110</v>
      </c>
      <c r="E1146" t="s">
        <v>111</v>
      </c>
      <c r="F1146" s="21" t="s">
        <v>131</v>
      </c>
      <c r="G1146" s="3">
        <v>0.51</v>
      </c>
      <c r="H1146" s="22">
        <v>44263</v>
      </c>
      <c r="I1146" s="23">
        <v>44276</v>
      </c>
      <c r="J1146">
        <f t="shared" si="68"/>
        <v>14</v>
      </c>
      <c r="K1146" s="2">
        <f t="shared" si="69"/>
        <v>44269.5</v>
      </c>
      <c r="L1146" s="22">
        <v>44281.5</v>
      </c>
      <c r="M1146" s="22">
        <v>44291.5</v>
      </c>
      <c r="N1146" s="22">
        <v>44287.5</v>
      </c>
      <c r="O1146">
        <f t="shared" si="70"/>
        <v>18</v>
      </c>
      <c r="P1146" s="3">
        <f t="shared" si="71"/>
        <v>9.18</v>
      </c>
    </row>
    <row r="1147" spans="1:16" x14ac:dyDescent="0.35">
      <c r="A1147" t="s">
        <v>263</v>
      </c>
      <c r="B1147" s="21" t="s">
        <v>98</v>
      </c>
      <c r="C1147" s="22">
        <v>44281</v>
      </c>
      <c r="D1147" t="s">
        <v>114</v>
      </c>
      <c r="E1147" t="s">
        <v>115</v>
      </c>
      <c r="F1147" s="21" t="s">
        <v>132</v>
      </c>
      <c r="G1147" s="3">
        <v>151.87</v>
      </c>
      <c r="H1147" s="22">
        <v>44263</v>
      </c>
      <c r="I1147" s="23">
        <v>44276</v>
      </c>
      <c r="J1147">
        <f t="shared" si="68"/>
        <v>14</v>
      </c>
      <c r="K1147" s="2">
        <f t="shared" si="69"/>
        <v>44269.5</v>
      </c>
      <c r="L1147" s="22">
        <v>44281.5</v>
      </c>
      <c r="M1147" s="22">
        <v>44291.5</v>
      </c>
      <c r="N1147" s="22">
        <v>44287.5</v>
      </c>
      <c r="O1147">
        <f t="shared" si="70"/>
        <v>18</v>
      </c>
      <c r="P1147" s="3">
        <f t="shared" si="71"/>
        <v>2733.66</v>
      </c>
    </row>
    <row r="1148" spans="1:16" x14ac:dyDescent="0.35">
      <c r="A1148" t="s">
        <v>263</v>
      </c>
      <c r="B1148" s="21" t="s">
        <v>98</v>
      </c>
      <c r="C1148" s="22">
        <v>44281</v>
      </c>
      <c r="D1148" t="s">
        <v>110</v>
      </c>
      <c r="E1148" t="s">
        <v>111</v>
      </c>
      <c r="F1148" s="21" t="s">
        <v>132</v>
      </c>
      <c r="G1148" s="3">
        <v>5.1100000000000003</v>
      </c>
      <c r="H1148" s="22">
        <v>44263</v>
      </c>
      <c r="I1148" s="23">
        <v>44276</v>
      </c>
      <c r="J1148">
        <f t="shared" si="68"/>
        <v>14</v>
      </c>
      <c r="K1148" s="2">
        <f t="shared" si="69"/>
        <v>44269.5</v>
      </c>
      <c r="L1148" s="22">
        <v>44281.5</v>
      </c>
      <c r="M1148" s="22">
        <v>44291.5</v>
      </c>
      <c r="N1148" s="22">
        <v>44287.5</v>
      </c>
      <c r="O1148">
        <f t="shared" si="70"/>
        <v>18</v>
      </c>
      <c r="P1148" s="3">
        <f t="shared" si="71"/>
        <v>91.98</v>
      </c>
    </row>
    <row r="1149" spans="1:16" x14ac:dyDescent="0.35">
      <c r="A1149" t="s">
        <v>263</v>
      </c>
      <c r="B1149" s="21" t="s">
        <v>98</v>
      </c>
      <c r="C1149" s="22">
        <v>44281</v>
      </c>
      <c r="D1149" t="s">
        <v>110</v>
      </c>
      <c r="E1149" t="s">
        <v>111</v>
      </c>
      <c r="F1149" s="21" t="s">
        <v>255</v>
      </c>
      <c r="G1149" s="3">
        <v>1.41</v>
      </c>
      <c r="H1149" s="22">
        <v>44263</v>
      </c>
      <c r="I1149" s="23">
        <v>44276</v>
      </c>
      <c r="J1149">
        <f t="shared" si="68"/>
        <v>14</v>
      </c>
      <c r="K1149" s="2">
        <f t="shared" si="69"/>
        <v>44269.5</v>
      </c>
      <c r="L1149" s="22">
        <v>44281.5</v>
      </c>
      <c r="M1149" s="22">
        <v>44291.5</v>
      </c>
      <c r="N1149" s="22">
        <v>44287.5</v>
      </c>
      <c r="O1149">
        <f t="shared" si="70"/>
        <v>18</v>
      </c>
      <c r="P1149" s="3">
        <f t="shared" si="71"/>
        <v>25.38</v>
      </c>
    </row>
    <row r="1150" spans="1:16" x14ac:dyDescent="0.35">
      <c r="A1150" t="s">
        <v>263</v>
      </c>
      <c r="B1150" s="21" t="s">
        <v>98</v>
      </c>
      <c r="C1150" s="22">
        <v>44281</v>
      </c>
      <c r="D1150" t="s">
        <v>114</v>
      </c>
      <c r="E1150" t="s">
        <v>115</v>
      </c>
      <c r="F1150" s="21" t="s">
        <v>133</v>
      </c>
      <c r="G1150" s="3">
        <v>5.07</v>
      </c>
      <c r="H1150" s="22">
        <v>44263</v>
      </c>
      <c r="I1150" s="23">
        <v>44276</v>
      </c>
      <c r="J1150">
        <f t="shared" si="68"/>
        <v>14</v>
      </c>
      <c r="K1150" s="2">
        <f t="shared" si="69"/>
        <v>44269.5</v>
      </c>
      <c r="L1150" s="22">
        <v>44281.5</v>
      </c>
      <c r="M1150" s="22">
        <v>44291.5</v>
      </c>
      <c r="N1150" s="22">
        <v>44287.5</v>
      </c>
      <c r="O1150">
        <f t="shared" si="70"/>
        <v>18</v>
      </c>
      <c r="P1150" s="3">
        <f t="shared" si="71"/>
        <v>91.26</v>
      </c>
    </row>
    <row r="1151" spans="1:16" x14ac:dyDescent="0.35">
      <c r="A1151" t="s">
        <v>263</v>
      </c>
      <c r="B1151" s="21" t="s">
        <v>98</v>
      </c>
      <c r="C1151" s="22">
        <v>44281</v>
      </c>
      <c r="D1151" t="s">
        <v>110</v>
      </c>
      <c r="E1151" t="s">
        <v>111</v>
      </c>
      <c r="F1151" s="21" t="s">
        <v>133</v>
      </c>
      <c r="G1151" s="3">
        <v>29.98</v>
      </c>
      <c r="H1151" s="22">
        <v>44263</v>
      </c>
      <c r="I1151" s="23">
        <v>44276</v>
      </c>
      <c r="J1151">
        <f t="shared" si="68"/>
        <v>14</v>
      </c>
      <c r="K1151" s="2">
        <f t="shared" si="69"/>
        <v>44269.5</v>
      </c>
      <c r="L1151" s="22">
        <v>44281.5</v>
      </c>
      <c r="M1151" s="22">
        <v>44291.5</v>
      </c>
      <c r="N1151" s="22">
        <v>44287.5</v>
      </c>
      <c r="O1151">
        <f t="shared" si="70"/>
        <v>18</v>
      </c>
      <c r="P1151" s="3">
        <f t="shared" si="71"/>
        <v>539.64</v>
      </c>
    </row>
    <row r="1152" spans="1:16" x14ac:dyDescent="0.35">
      <c r="A1152" t="s">
        <v>263</v>
      </c>
      <c r="B1152" s="21" t="s">
        <v>98</v>
      </c>
      <c r="C1152" s="22">
        <v>44281</v>
      </c>
      <c r="D1152" t="s">
        <v>110</v>
      </c>
      <c r="E1152" t="s">
        <v>111</v>
      </c>
      <c r="F1152" s="21" t="s">
        <v>134</v>
      </c>
      <c r="G1152" s="3">
        <v>10.860000000000001</v>
      </c>
      <c r="H1152" s="22">
        <v>44263</v>
      </c>
      <c r="I1152" s="23">
        <v>44276</v>
      </c>
      <c r="J1152">
        <f t="shared" si="68"/>
        <v>14</v>
      </c>
      <c r="K1152" s="2">
        <f t="shared" si="69"/>
        <v>44269.5</v>
      </c>
      <c r="L1152" s="22">
        <v>44281.5</v>
      </c>
      <c r="M1152" s="22">
        <v>44291.5</v>
      </c>
      <c r="N1152" s="22">
        <v>44287.5</v>
      </c>
      <c r="O1152">
        <f t="shared" si="70"/>
        <v>18</v>
      </c>
      <c r="P1152" s="3">
        <f t="shared" si="71"/>
        <v>195.48000000000002</v>
      </c>
    </row>
    <row r="1153" spans="1:16" x14ac:dyDescent="0.35">
      <c r="A1153" t="s">
        <v>263</v>
      </c>
      <c r="B1153" s="21" t="s">
        <v>98</v>
      </c>
      <c r="C1153" s="22">
        <v>44281</v>
      </c>
      <c r="D1153" t="s">
        <v>114</v>
      </c>
      <c r="E1153" t="s">
        <v>115</v>
      </c>
      <c r="F1153" s="21" t="s">
        <v>135</v>
      </c>
      <c r="G1153" s="3">
        <v>44.17</v>
      </c>
      <c r="H1153" s="22">
        <v>44263</v>
      </c>
      <c r="I1153" s="23">
        <v>44276</v>
      </c>
      <c r="J1153">
        <f t="shared" si="68"/>
        <v>14</v>
      </c>
      <c r="K1153" s="2">
        <f t="shared" si="69"/>
        <v>44269.5</v>
      </c>
      <c r="L1153" s="22">
        <v>44281.5</v>
      </c>
      <c r="M1153" s="22">
        <v>44291.5</v>
      </c>
      <c r="N1153" s="22">
        <v>44287.5</v>
      </c>
      <c r="O1153">
        <f t="shared" si="70"/>
        <v>18</v>
      </c>
      <c r="P1153" s="3">
        <f t="shared" si="71"/>
        <v>795.06000000000006</v>
      </c>
    </row>
    <row r="1154" spans="1:16" x14ac:dyDescent="0.35">
      <c r="A1154" t="s">
        <v>263</v>
      </c>
      <c r="B1154" s="21" t="s">
        <v>98</v>
      </c>
      <c r="C1154" s="22">
        <v>44281</v>
      </c>
      <c r="D1154" t="s">
        <v>110</v>
      </c>
      <c r="E1154" t="s">
        <v>111</v>
      </c>
      <c r="F1154" s="21" t="s">
        <v>135</v>
      </c>
      <c r="G1154" s="3">
        <v>22.98</v>
      </c>
      <c r="H1154" s="22">
        <v>44263</v>
      </c>
      <c r="I1154" s="23">
        <v>44276</v>
      </c>
      <c r="J1154">
        <f t="shared" si="68"/>
        <v>14</v>
      </c>
      <c r="K1154" s="2">
        <f t="shared" si="69"/>
        <v>44269.5</v>
      </c>
      <c r="L1154" s="22">
        <v>44281.5</v>
      </c>
      <c r="M1154" s="22">
        <v>44291.5</v>
      </c>
      <c r="N1154" s="22">
        <v>44287.5</v>
      </c>
      <c r="O1154">
        <f t="shared" si="70"/>
        <v>18</v>
      </c>
      <c r="P1154" s="3">
        <f t="shared" si="71"/>
        <v>413.64</v>
      </c>
    </row>
    <row r="1155" spans="1:16" x14ac:dyDescent="0.35">
      <c r="A1155" t="s">
        <v>263</v>
      </c>
      <c r="B1155" s="21" t="s">
        <v>98</v>
      </c>
      <c r="C1155" s="22">
        <v>44281</v>
      </c>
      <c r="D1155" t="s">
        <v>114</v>
      </c>
      <c r="E1155" t="s">
        <v>115</v>
      </c>
      <c r="F1155" s="21" t="s">
        <v>136</v>
      </c>
      <c r="G1155" s="3">
        <v>100.6</v>
      </c>
      <c r="H1155" s="22">
        <v>44263</v>
      </c>
      <c r="I1155" s="23">
        <v>44276</v>
      </c>
      <c r="J1155">
        <f t="shared" si="68"/>
        <v>14</v>
      </c>
      <c r="K1155" s="2">
        <f t="shared" si="69"/>
        <v>44269.5</v>
      </c>
      <c r="L1155" s="22">
        <v>44281.5</v>
      </c>
      <c r="M1155" s="22">
        <v>44291.5</v>
      </c>
      <c r="N1155" s="22">
        <v>44287.5</v>
      </c>
      <c r="O1155">
        <f t="shared" si="70"/>
        <v>18</v>
      </c>
      <c r="P1155" s="3">
        <f t="shared" si="71"/>
        <v>1810.8</v>
      </c>
    </row>
    <row r="1156" spans="1:16" x14ac:dyDescent="0.35">
      <c r="A1156" t="s">
        <v>263</v>
      </c>
      <c r="B1156" s="21" t="s">
        <v>98</v>
      </c>
      <c r="C1156" s="22">
        <v>44281</v>
      </c>
      <c r="D1156" t="s">
        <v>110</v>
      </c>
      <c r="E1156" t="s">
        <v>111</v>
      </c>
      <c r="F1156" s="21" t="s">
        <v>136</v>
      </c>
      <c r="G1156" s="3">
        <v>21.1</v>
      </c>
      <c r="H1156" s="22">
        <v>44263</v>
      </c>
      <c r="I1156" s="23">
        <v>44276</v>
      </c>
      <c r="J1156">
        <f t="shared" si="68"/>
        <v>14</v>
      </c>
      <c r="K1156" s="2">
        <f t="shared" si="69"/>
        <v>44269.5</v>
      </c>
      <c r="L1156" s="22">
        <v>44281.5</v>
      </c>
      <c r="M1156" s="22">
        <v>44291.5</v>
      </c>
      <c r="N1156" s="22">
        <v>44287.5</v>
      </c>
      <c r="O1156">
        <f t="shared" si="70"/>
        <v>18</v>
      </c>
      <c r="P1156" s="3">
        <f t="shared" si="71"/>
        <v>379.8</v>
      </c>
    </row>
    <row r="1157" spans="1:16" x14ac:dyDescent="0.35">
      <c r="A1157" t="s">
        <v>263</v>
      </c>
      <c r="B1157" s="21" t="s">
        <v>98</v>
      </c>
      <c r="C1157" s="22">
        <v>44281</v>
      </c>
      <c r="D1157" t="s">
        <v>110</v>
      </c>
      <c r="E1157" t="s">
        <v>111</v>
      </c>
      <c r="F1157" s="21" t="s">
        <v>137</v>
      </c>
      <c r="G1157" s="3">
        <v>378.13000000000005</v>
      </c>
      <c r="H1157" s="22">
        <v>44263</v>
      </c>
      <c r="I1157" s="23">
        <v>44276</v>
      </c>
      <c r="J1157">
        <f t="shared" si="68"/>
        <v>14</v>
      </c>
      <c r="K1157" s="2">
        <f t="shared" si="69"/>
        <v>44269.5</v>
      </c>
      <c r="L1157" s="22">
        <v>44281.5</v>
      </c>
      <c r="M1157" s="22">
        <v>44291.5</v>
      </c>
      <c r="N1157" s="22">
        <v>44287.5</v>
      </c>
      <c r="O1157">
        <f t="shared" si="70"/>
        <v>18</v>
      </c>
      <c r="P1157" s="3">
        <f t="shared" si="71"/>
        <v>6806.3400000000011</v>
      </c>
    </row>
    <row r="1158" spans="1:16" x14ac:dyDescent="0.35">
      <c r="A1158" t="s">
        <v>263</v>
      </c>
      <c r="B1158" s="21" t="s">
        <v>98</v>
      </c>
      <c r="C1158" s="22">
        <v>44281</v>
      </c>
      <c r="D1158" t="s">
        <v>114</v>
      </c>
      <c r="E1158" t="s">
        <v>115</v>
      </c>
      <c r="F1158" s="21" t="s">
        <v>139</v>
      </c>
      <c r="G1158" s="3">
        <v>21</v>
      </c>
      <c r="H1158" s="22">
        <v>44263</v>
      </c>
      <c r="I1158" s="23">
        <v>44276</v>
      </c>
      <c r="J1158">
        <f t="shared" si="68"/>
        <v>14</v>
      </c>
      <c r="K1158" s="2">
        <f t="shared" si="69"/>
        <v>44269.5</v>
      </c>
      <c r="L1158" s="22">
        <v>44281.5</v>
      </c>
      <c r="M1158" s="22">
        <v>44291.5</v>
      </c>
      <c r="N1158" s="22">
        <v>44287.5</v>
      </c>
      <c r="O1158">
        <f t="shared" si="70"/>
        <v>18</v>
      </c>
      <c r="P1158" s="3">
        <f t="shared" si="71"/>
        <v>378</v>
      </c>
    </row>
    <row r="1159" spans="1:16" x14ac:dyDescent="0.35">
      <c r="A1159" t="s">
        <v>263</v>
      </c>
      <c r="B1159" s="21" t="s">
        <v>98</v>
      </c>
      <c r="C1159" s="22">
        <v>44281</v>
      </c>
      <c r="D1159" t="s">
        <v>114</v>
      </c>
      <c r="E1159" t="s">
        <v>115</v>
      </c>
      <c r="F1159" s="21" t="s">
        <v>140</v>
      </c>
      <c r="G1159" s="3">
        <v>18.59</v>
      </c>
      <c r="H1159" s="22">
        <v>44263</v>
      </c>
      <c r="I1159" s="23">
        <v>44276</v>
      </c>
      <c r="J1159">
        <f t="shared" si="68"/>
        <v>14</v>
      </c>
      <c r="K1159" s="2">
        <f t="shared" si="69"/>
        <v>44269.5</v>
      </c>
      <c r="L1159" s="22">
        <v>44281.5</v>
      </c>
      <c r="M1159" s="22">
        <v>44291.5</v>
      </c>
      <c r="N1159" s="22">
        <v>44287.5</v>
      </c>
      <c r="O1159">
        <f t="shared" si="70"/>
        <v>18</v>
      </c>
      <c r="P1159" s="3">
        <f t="shared" si="71"/>
        <v>334.62</v>
      </c>
    </row>
    <row r="1160" spans="1:16" x14ac:dyDescent="0.35">
      <c r="A1160" t="s">
        <v>263</v>
      </c>
      <c r="B1160" s="21" t="s">
        <v>98</v>
      </c>
      <c r="C1160" s="22">
        <v>44281</v>
      </c>
      <c r="D1160" t="s">
        <v>110</v>
      </c>
      <c r="E1160" t="s">
        <v>111</v>
      </c>
      <c r="F1160" s="21" t="s">
        <v>141</v>
      </c>
      <c r="G1160" s="3">
        <v>7.7700000000000005</v>
      </c>
      <c r="H1160" s="22">
        <v>44263</v>
      </c>
      <c r="I1160" s="23">
        <v>44276</v>
      </c>
      <c r="J1160">
        <f t="shared" si="68"/>
        <v>14</v>
      </c>
      <c r="K1160" s="2">
        <f t="shared" si="69"/>
        <v>44269.5</v>
      </c>
      <c r="L1160" s="22">
        <v>44281.5</v>
      </c>
      <c r="M1160" s="22">
        <v>44291.5</v>
      </c>
      <c r="N1160" s="22">
        <v>44287.5</v>
      </c>
      <c r="O1160">
        <f t="shared" si="70"/>
        <v>18</v>
      </c>
      <c r="P1160" s="3">
        <f t="shared" si="71"/>
        <v>139.86000000000001</v>
      </c>
    </row>
    <row r="1161" spans="1:16" x14ac:dyDescent="0.35">
      <c r="A1161" t="s">
        <v>263</v>
      </c>
      <c r="B1161" s="21" t="s">
        <v>98</v>
      </c>
      <c r="C1161" s="22">
        <v>44281</v>
      </c>
      <c r="D1161" t="s">
        <v>107</v>
      </c>
      <c r="E1161" t="s">
        <v>108</v>
      </c>
      <c r="F1161" s="21" t="s">
        <v>142</v>
      </c>
      <c r="G1161" s="3">
        <v>22904.36</v>
      </c>
      <c r="H1161" s="22">
        <v>44263</v>
      </c>
      <c r="I1161" s="23">
        <v>44276</v>
      </c>
      <c r="J1161">
        <f t="shared" si="68"/>
        <v>14</v>
      </c>
      <c r="K1161" s="2">
        <f t="shared" si="69"/>
        <v>44269.5</v>
      </c>
      <c r="L1161" s="22">
        <v>44281.5</v>
      </c>
      <c r="M1161" s="22">
        <v>44298.5</v>
      </c>
      <c r="N1161" s="22">
        <v>44295.5</v>
      </c>
      <c r="O1161">
        <f t="shared" si="70"/>
        <v>26</v>
      </c>
      <c r="P1161" s="3">
        <f t="shared" si="71"/>
        <v>595513.36</v>
      </c>
    </row>
    <row r="1162" spans="1:16" x14ac:dyDescent="0.35">
      <c r="A1162" t="s">
        <v>263</v>
      </c>
      <c r="B1162" s="21" t="s">
        <v>98</v>
      </c>
      <c r="C1162" s="22">
        <v>44281</v>
      </c>
      <c r="D1162" t="s">
        <v>99</v>
      </c>
      <c r="E1162" t="s">
        <v>100</v>
      </c>
      <c r="F1162" s="21" t="s">
        <v>142</v>
      </c>
      <c r="G1162" s="3">
        <v>5216.3099999999995</v>
      </c>
      <c r="H1162" s="22">
        <v>44263</v>
      </c>
      <c r="I1162" s="23">
        <v>44276</v>
      </c>
      <c r="J1162">
        <f t="shared" si="68"/>
        <v>14</v>
      </c>
      <c r="K1162" s="2">
        <f t="shared" si="69"/>
        <v>44269.5</v>
      </c>
      <c r="L1162" s="22">
        <v>44281.5</v>
      </c>
      <c r="M1162" s="22">
        <v>44298.5</v>
      </c>
      <c r="N1162" s="22">
        <v>44295.5</v>
      </c>
      <c r="O1162">
        <f t="shared" si="70"/>
        <v>26</v>
      </c>
      <c r="P1162" s="3">
        <f t="shared" si="71"/>
        <v>135624.06</v>
      </c>
    </row>
    <row r="1163" spans="1:16" x14ac:dyDescent="0.35">
      <c r="A1163" t="s">
        <v>263</v>
      </c>
      <c r="B1163" s="21" t="s">
        <v>98</v>
      </c>
      <c r="C1163" s="22">
        <v>44281</v>
      </c>
      <c r="D1163" t="s">
        <v>114</v>
      </c>
      <c r="E1163" t="s">
        <v>115</v>
      </c>
      <c r="F1163" s="21" t="s">
        <v>143</v>
      </c>
      <c r="G1163" s="3">
        <v>36.369999999999997</v>
      </c>
      <c r="H1163" s="22">
        <v>44263</v>
      </c>
      <c r="I1163" s="23">
        <v>44276</v>
      </c>
      <c r="J1163">
        <f t="shared" ref="J1163:J1226" si="72">I1163-H1163+1</f>
        <v>14</v>
      </c>
      <c r="K1163" s="2">
        <f t="shared" ref="K1163:K1226" si="73">(H1163+I1163)/2</f>
        <v>44269.5</v>
      </c>
      <c r="L1163" s="22">
        <v>44281.5</v>
      </c>
      <c r="M1163" s="22">
        <v>44301.5</v>
      </c>
      <c r="N1163" s="22">
        <v>44300.5</v>
      </c>
      <c r="O1163">
        <f t="shared" ref="O1163:O1226" si="74">N1163-K1163</f>
        <v>31</v>
      </c>
      <c r="P1163" s="3">
        <f t="shared" ref="P1163:P1226" si="75">O1163*G1163</f>
        <v>1127.47</v>
      </c>
    </row>
    <row r="1164" spans="1:16" x14ac:dyDescent="0.35">
      <c r="A1164" t="s">
        <v>263</v>
      </c>
      <c r="B1164" s="21" t="s">
        <v>98</v>
      </c>
      <c r="C1164" s="22">
        <v>44281</v>
      </c>
      <c r="D1164" t="s">
        <v>110</v>
      </c>
      <c r="E1164" t="s">
        <v>111</v>
      </c>
      <c r="F1164" s="21" t="s">
        <v>143</v>
      </c>
      <c r="G1164" s="3">
        <v>10.990000000000002</v>
      </c>
      <c r="H1164" s="22">
        <v>44263</v>
      </c>
      <c r="I1164" s="23">
        <v>44276</v>
      </c>
      <c r="J1164">
        <f t="shared" si="72"/>
        <v>14</v>
      </c>
      <c r="K1164" s="2">
        <f t="shared" si="73"/>
        <v>44269.5</v>
      </c>
      <c r="L1164" s="22">
        <v>44281.5</v>
      </c>
      <c r="M1164" s="22">
        <v>44301.5</v>
      </c>
      <c r="N1164" s="22">
        <v>44300.5</v>
      </c>
      <c r="O1164">
        <f t="shared" si="74"/>
        <v>31</v>
      </c>
      <c r="P1164" s="3">
        <f t="shared" si="75"/>
        <v>340.69000000000005</v>
      </c>
    </row>
    <row r="1165" spans="1:16" x14ac:dyDescent="0.35">
      <c r="A1165" t="s">
        <v>263</v>
      </c>
      <c r="B1165" s="21" t="s">
        <v>98</v>
      </c>
      <c r="C1165" s="22">
        <v>44281</v>
      </c>
      <c r="D1165" t="s">
        <v>148</v>
      </c>
      <c r="E1165" t="s">
        <v>149</v>
      </c>
      <c r="F1165" s="21" t="s">
        <v>150</v>
      </c>
      <c r="G1165" s="3">
        <v>33.619999999999997</v>
      </c>
      <c r="H1165" s="22">
        <v>44263</v>
      </c>
      <c r="I1165" s="23">
        <v>44276</v>
      </c>
      <c r="J1165">
        <f t="shared" si="72"/>
        <v>14</v>
      </c>
      <c r="K1165" s="2">
        <f t="shared" si="73"/>
        <v>44269.5</v>
      </c>
      <c r="L1165" s="22">
        <v>44281.5</v>
      </c>
      <c r="M1165" s="22">
        <v>44301.5</v>
      </c>
      <c r="N1165" s="22">
        <v>44300.5</v>
      </c>
      <c r="O1165">
        <f t="shared" si="74"/>
        <v>31</v>
      </c>
      <c r="P1165" s="3">
        <f t="shared" si="75"/>
        <v>1042.22</v>
      </c>
    </row>
    <row r="1166" spans="1:16" x14ac:dyDescent="0.35">
      <c r="A1166" t="s">
        <v>263</v>
      </c>
      <c r="B1166" s="21" t="s">
        <v>98</v>
      </c>
      <c r="C1166" s="22">
        <v>44281</v>
      </c>
      <c r="D1166" t="s">
        <v>114</v>
      </c>
      <c r="E1166" t="s">
        <v>115</v>
      </c>
      <c r="F1166" s="21" t="s">
        <v>144</v>
      </c>
      <c r="G1166" s="3">
        <v>90.47</v>
      </c>
      <c r="H1166" s="22">
        <v>44263</v>
      </c>
      <c r="I1166" s="23">
        <v>44276</v>
      </c>
      <c r="J1166">
        <f t="shared" si="72"/>
        <v>14</v>
      </c>
      <c r="K1166" s="2">
        <f t="shared" si="73"/>
        <v>44269.5</v>
      </c>
      <c r="L1166" s="22">
        <v>44281.5</v>
      </c>
      <c r="M1166" s="22">
        <v>44301.5</v>
      </c>
      <c r="N1166" s="22">
        <v>44300.5</v>
      </c>
      <c r="O1166">
        <f t="shared" si="74"/>
        <v>31</v>
      </c>
      <c r="P1166" s="3">
        <f t="shared" si="75"/>
        <v>2804.57</v>
      </c>
    </row>
    <row r="1167" spans="1:16" x14ac:dyDescent="0.35">
      <c r="A1167" t="s">
        <v>263</v>
      </c>
      <c r="B1167" s="21" t="s">
        <v>98</v>
      </c>
      <c r="C1167" s="22">
        <v>44281</v>
      </c>
      <c r="D1167" t="s">
        <v>110</v>
      </c>
      <c r="E1167" t="s">
        <v>111</v>
      </c>
      <c r="F1167" s="21" t="s">
        <v>144</v>
      </c>
      <c r="G1167" s="3">
        <v>11.35</v>
      </c>
      <c r="H1167" s="22">
        <v>44263</v>
      </c>
      <c r="I1167" s="23">
        <v>44276</v>
      </c>
      <c r="J1167">
        <f t="shared" si="72"/>
        <v>14</v>
      </c>
      <c r="K1167" s="2">
        <f t="shared" si="73"/>
        <v>44269.5</v>
      </c>
      <c r="L1167" s="22">
        <v>44281.5</v>
      </c>
      <c r="M1167" s="22">
        <v>44301.5</v>
      </c>
      <c r="N1167" s="22">
        <v>44300.5</v>
      </c>
      <c r="O1167">
        <f t="shared" si="74"/>
        <v>31</v>
      </c>
      <c r="P1167" s="3">
        <f t="shared" si="75"/>
        <v>351.84999999999997</v>
      </c>
    </row>
    <row r="1168" spans="1:16" x14ac:dyDescent="0.35">
      <c r="A1168" t="s">
        <v>263</v>
      </c>
      <c r="B1168" s="21" t="s">
        <v>98</v>
      </c>
      <c r="C1168" s="22">
        <v>44281</v>
      </c>
      <c r="D1168" t="s">
        <v>148</v>
      </c>
      <c r="E1168" t="s">
        <v>149</v>
      </c>
      <c r="F1168" s="21" t="s">
        <v>151</v>
      </c>
      <c r="G1168" s="3">
        <v>72.710000000000008</v>
      </c>
      <c r="H1168" s="22">
        <v>44263</v>
      </c>
      <c r="I1168" s="23">
        <v>44276</v>
      </c>
      <c r="J1168">
        <f t="shared" si="72"/>
        <v>14</v>
      </c>
      <c r="K1168" s="2">
        <f t="shared" si="73"/>
        <v>44269.5</v>
      </c>
      <c r="L1168" s="22">
        <v>44281.5</v>
      </c>
      <c r="M1168" s="22">
        <v>44301.5</v>
      </c>
      <c r="N1168" s="22">
        <v>44300.5</v>
      </c>
      <c r="O1168">
        <f t="shared" si="74"/>
        <v>31</v>
      </c>
      <c r="P1168" s="3">
        <f t="shared" si="75"/>
        <v>2254.0100000000002</v>
      </c>
    </row>
    <row r="1169" spans="1:16" x14ac:dyDescent="0.35">
      <c r="A1169" t="s">
        <v>263</v>
      </c>
      <c r="B1169" s="21" t="s">
        <v>98</v>
      </c>
      <c r="C1169" s="22">
        <v>44281</v>
      </c>
      <c r="D1169" t="s">
        <v>148</v>
      </c>
      <c r="E1169" t="s">
        <v>149</v>
      </c>
      <c r="F1169" s="21" t="s">
        <v>152</v>
      </c>
      <c r="G1169" s="3">
        <v>74.97999999999999</v>
      </c>
      <c r="H1169" s="22">
        <v>44263</v>
      </c>
      <c r="I1169" s="23">
        <v>44276</v>
      </c>
      <c r="J1169">
        <f t="shared" si="72"/>
        <v>14</v>
      </c>
      <c r="K1169" s="2">
        <f t="shared" si="73"/>
        <v>44269.5</v>
      </c>
      <c r="L1169" s="22">
        <v>44281.5</v>
      </c>
      <c r="M1169" s="22">
        <v>44301.5</v>
      </c>
      <c r="N1169" s="22">
        <v>44300.5</v>
      </c>
      <c r="O1169">
        <f t="shared" si="74"/>
        <v>31</v>
      </c>
      <c r="P1169" s="3">
        <f t="shared" si="75"/>
        <v>2324.3799999999997</v>
      </c>
    </row>
    <row r="1170" spans="1:16" x14ac:dyDescent="0.35">
      <c r="A1170" t="s">
        <v>263</v>
      </c>
      <c r="B1170" s="21" t="s">
        <v>98</v>
      </c>
      <c r="C1170" s="22">
        <v>44281</v>
      </c>
      <c r="D1170" t="s">
        <v>110</v>
      </c>
      <c r="E1170" t="s">
        <v>111</v>
      </c>
      <c r="F1170" s="21" t="s">
        <v>153</v>
      </c>
      <c r="G1170" s="3">
        <v>299.70999999999998</v>
      </c>
      <c r="H1170" s="22">
        <v>44263</v>
      </c>
      <c r="I1170" s="23">
        <v>44276</v>
      </c>
      <c r="J1170">
        <f t="shared" si="72"/>
        <v>14</v>
      </c>
      <c r="K1170" s="2">
        <f t="shared" si="73"/>
        <v>44269.5</v>
      </c>
      <c r="L1170" s="22">
        <v>44281.5</v>
      </c>
      <c r="M1170" s="22">
        <v>44301.5</v>
      </c>
      <c r="N1170" s="22">
        <v>44300.5</v>
      </c>
      <c r="O1170">
        <f t="shared" si="74"/>
        <v>31</v>
      </c>
      <c r="P1170" s="3">
        <f t="shared" si="75"/>
        <v>9291.01</v>
      </c>
    </row>
    <row r="1171" spans="1:16" x14ac:dyDescent="0.35">
      <c r="A1171" t="s">
        <v>263</v>
      </c>
      <c r="B1171" s="21" t="s">
        <v>98</v>
      </c>
      <c r="C1171" s="22">
        <v>44281</v>
      </c>
      <c r="D1171" t="s">
        <v>148</v>
      </c>
      <c r="E1171" t="s">
        <v>149</v>
      </c>
      <c r="F1171" s="21" t="s">
        <v>154</v>
      </c>
      <c r="G1171" s="3">
        <v>99.59</v>
      </c>
      <c r="H1171" s="22">
        <v>44263</v>
      </c>
      <c r="I1171" s="23">
        <v>44276</v>
      </c>
      <c r="J1171">
        <f t="shared" si="72"/>
        <v>14</v>
      </c>
      <c r="K1171" s="2">
        <f t="shared" si="73"/>
        <v>44269.5</v>
      </c>
      <c r="L1171" s="22">
        <v>44281.5</v>
      </c>
      <c r="M1171" s="22">
        <v>44301.5</v>
      </c>
      <c r="N1171" s="22">
        <v>44300.5</v>
      </c>
      <c r="O1171">
        <f t="shared" si="74"/>
        <v>31</v>
      </c>
      <c r="P1171" s="3">
        <f t="shared" si="75"/>
        <v>3087.29</v>
      </c>
    </row>
    <row r="1172" spans="1:16" x14ac:dyDescent="0.35">
      <c r="A1172" t="s">
        <v>263</v>
      </c>
      <c r="B1172" s="21" t="s">
        <v>98</v>
      </c>
      <c r="C1172" s="22">
        <v>44281</v>
      </c>
      <c r="D1172" t="s">
        <v>148</v>
      </c>
      <c r="E1172" t="s">
        <v>149</v>
      </c>
      <c r="F1172" s="21" t="s">
        <v>155</v>
      </c>
      <c r="G1172" s="3">
        <v>30.689999999999998</v>
      </c>
      <c r="H1172" s="22">
        <v>44263</v>
      </c>
      <c r="I1172" s="23">
        <v>44276</v>
      </c>
      <c r="J1172">
        <f t="shared" si="72"/>
        <v>14</v>
      </c>
      <c r="K1172" s="2">
        <f t="shared" si="73"/>
        <v>44269.5</v>
      </c>
      <c r="L1172" s="22">
        <v>44281.5</v>
      </c>
      <c r="M1172" s="22">
        <v>44301.5</v>
      </c>
      <c r="N1172" s="22">
        <v>44300.5</v>
      </c>
      <c r="O1172">
        <f t="shared" si="74"/>
        <v>31</v>
      </c>
      <c r="P1172" s="3">
        <f t="shared" si="75"/>
        <v>951.38999999999987</v>
      </c>
    </row>
    <row r="1173" spans="1:16" x14ac:dyDescent="0.35">
      <c r="A1173" t="s">
        <v>263</v>
      </c>
      <c r="B1173" s="21" t="s">
        <v>98</v>
      </c>
      <c r="C1173" s="22">
        <v>44281</v>
      </c>
      <c r="D1173" t="s">
        <v>114</v>
      </c>
      <c r="E1173" t="s">
        <v>115</v>
      </c>
      <c r="F1173" s="21" t="s">
        <v>145</v>
      </c>
      <c r="G1173" s="3">
        <v>32.049999999999997</v>
      </c>
      <c r="H1173" s="22">
        <v>44263</v>
      </c>
      <c r="I1173" s="23">
        <v>44276</v>
      </c>
      <c r="J1173">
        <f t="shared" si="72"/>
        <v>14</v>
      </c>
      <c r="K1173" s="2">
        <f t="shared" si="73"/>
        <v>44269.5</v>
      </c>
      <c r="L1173" s="22">
        <v>44281.5</v>
      </c>
      <c r="M1173" s="22">
        <v>44301.5</v>
      </c>
      <c r="N1173" s="22">
        <v>44300.5</v>
      </c>
      <c r="O1173">
        <f t="shared" si="74"/>
        <v>31</v>
      </c>
      <c r="P1173" s="3">
        <f t="shared" si="75"/>
        <v>993.55</v>
      </c>
    </row>
    <row r="1174" spans="1:16" x14ac:dyDescent="0.35">
      <c r="A1174" t="s">
        <v>263</v>
      </c>
      <c r="B1174" s="21" t="s">
        <v>98</v>
      </c>
      <c r="C1174" s="22">
        <v>44281</v>
      </c>
      <c r="D1174" t="s">
        <v>114</v>
      </c>
      <c r="E1174" t="s">
        <v>115</v>
      </c>
      <c r="F1174" s="21" t="s">
        <v>146</v>
      </c>
      <c r="G1174" s="3">
        <v>83.98</v>
      </c>
      <c r="H1174" s="22">
        <v>44263</v>
      </c>
      <c r="I1174" s="23">
        <v>44276</v>
      </c>
      <c r="J1174">
        <f t="shared" si="72"/>
        <v>14</v>
      </c>
      <c r="K1174" s="2">
        <f t="shared" si="73"/>
        <v>44269.5</v>
      </c>
      <c r="L1174" s="22">
        <v>44281.5</v>
      </c>
      <c r="M1174" s="22">
        <v>44301.5</v>
      </c>
      <c r="N1174" s="22">
        <v>44300.5</v>
      </c>
      <c r="O1174">
        <f t="shared" si="74"/>
        <v>31</v>
      </c>
      <c r="P1174" s="3">
        <f t="shared" si="75"/>
        <v>2603.38</v>
      </c>
    </row>
    <row r="1175" spans="1:16" x14ac:dyDescent="0.35">
      <c r="A1175" t="s">
        <v>263</v>
      </c>
      <c r="B1175" s="21" t="s">
        <v>98</v>
      </c>
      <c r="C1175" s="22">
        <v>44281</v>
      </c>
      <c r="D1175" t="s">
        <v>110</v>
      </c>
      <c r="E1175" t="s">
        <v>111</v>
      </c>
      <c r="F1175" s="21" t="s">
        <v>257</v>
      </c>
      <c r="G1175" s="3">
        <v>4.3899999999999997</v>
      </c>
      <c r="H1175" s="22">
        <v>44263</v>
      </c>
      <c r="I1175" s="23">
        <v>44276</v>
      </c>
      <c r="J1175">
        <f t="shared" si="72"/>
        <v>14</v>
      </c>
      <c r="K1175" s="2">
        <f t="shared" si="73"/>
        <v>44269.5</v>
      </c>
      <c r="L1175" s="22">
        <v>44281.5</v>
      </c>
      <c r="M1175" s="22">
        <v>44301.5</v>
      </c>
      <c r="N1175" s="22">
        <v>44300.5</v>
      </c>
      <c r="O1175">
        <f t="shared" si="74"/>
        <v>31</v>
      </c>
      <c r="P1175" s="3">
        <f t="shared" si="75"/>
        <v>136.09</v>
      </c>
    </row>
    <row r="1176" spans="1:16" x14ac:dyDescent="0.35">
      <c r="A1176" t="s">
        <v>263</v>
      </c>
      <c r="B1176" s="21" t="s">
        <v>98</v>
      </c>
      <c r="C1176" s="22">
        <v>44281</v>
      </c>
      <c r="D1176" t="s">
        <v>110</v>
      </c>
      <c r="E1176" t="s">
        <v>111</v>
      </c>
      <c r="F1176" s="21" t="s">
        <v>247</v>
      </c>
      <c r="G1176" s="3">
        <v>28.25</v>
      </c>
      <c r="H1176" s="22">
        <v>44263</v>
      </c>
      <c r="I1176" s="23">
        <v>44276</v>
      </c>
      <c r="J1176">
        <f t="shared" si="72"/>
        <v>14</v>
      </c>
      <c r="K1176" s="2">
        <f t="shared" si="73"/>
        <v>44269.5</v>
      </c>
      <c r="L1176" s="22">
        <v>44281.5</v>
      </c>
      <c r="M1176" s="22">
        <v>44301.5</v>
      </c>
      <c r="N1176" s="22">
        <v>44300.5</v>
      </c>
      <c r="O1176">
        <f t="shared" si="74"/>
        <v>31</v>
      </c>
      <c r="P1176" s="3">
        <f t="shared" si="75"/>
        <v>875.75</v>
      </c>
    </row>
    <row r="1177" spans="1:16" x14ac:dyDescent="0.35">
      <c r="A1177" t="s">
        <v>263</v>
      </c>
      <c r="B1177" s="21" t="s">
        <v>98</v>
      </c>
      <c r="C1177" s="22">
        <v>44281</v>
      </c>
      <c r="D1177" t="s">
        <v>148</v>
      </c>
      <c r="E1177" t="s">
        <v>149</v>
      </c>
      <c r="F1177" s="21" t="s">
        <v>156</v>
      </c>
      <c r="G1177" s="3">
        <v>88.87</v>
      </c>
      <c r="H1177" s="22">
        <v>44263</v>
      </c>
      <c r="I1177" s="23">
        <v>44276</v>
      </c>
      <c r="J1177">
        <f t="shared" si="72"/>
        <v>14</v>
      </c>
      <c r="K1177" s="2">
        <f t="shared" si="73"/>
        <v>44269.5</v>
      </c>
      <c r="L1177" s="22">
        <v>44281.5</v>
      </c>
      <c r="M1177" s="22">
        <v>44301.5</v>
      </c>
      <c r="N1177" s="22">
        <v>44300.5</v>
      </c>
      <c r="O1177">
        <f t="shared" si="74"/>
        <v>31</v>
      </c>
      <c r="P1177" s="3">
        <f t="shared" si="75"/>
        <v>2754.9700000000003</v>
      </c>
    </row>
    <row r="1178" spans="1:16" x14ac:dyDescent="0.35">
      <c r="A1178" t="s">
        <v>263</v>
      </c>
      <c r="B1178" s="21" t="s">
        <v>98</v>
      </c>
      <c r="C1178" s="22">
        <v>44281</v>
      </c>
      <c r="D1178" t="s">
        <v>110</v>
      </c>
      <c r="E1178" t="s">
        <v>111</v>
      </c>
      <c r="F1178" s="21" t="s">
        <v>248</v>
      </c>
      <c r="G1178" s="3">
        <v>131.37</v>
      </c>
      <c r="H1178" s="22">
        <v>44263</v>
      </c>
      <c r="I1178" s="23">
        <v>44276</v>
      </c>
      <c r="J1178">
        <f t="shared" si="72"/>
        <v>14</v>
      </c>
      <c r="K1178" s="2">
        <f t="shared" si="73"/>
        <v>44269.5</v>
      </c>
      <c r="L1178" s="22">
        <v>44281.5</v>
      </c>
      <c r="M1178" s="22">
        <v>44301.5</v>
      </c>
      <c r="N1178" s="22">
        <v>44300.5</v>
      </c>
      <c r="O1178">
        <f t="shared" si="74"/>
        <v>31</v>
      </c>
      <c r="P1178" s="3">
        <f t="shared" si="75"/>
        <v>4072.4700000000003</v>
      </c>
    </row>
    <row r="1179" spans="1:16" x14ac:dyDescent="0.35">
      <c r="A1179" t="s">
        <v>263</v>
      </c>
      <c r="B1179" s="21" t="s">
        <v>98</v>
      </c>
      <c r="C1179" s="22">
        <v>44281</v>
      </c>
      <c r="D1179" t="s">
        <v>148</v>
      </c>
      <c r="E1179" t="s">
        <v>149</v>
      </c>
      <c r="F1179" s="21" t="s">
        <v>249</v>
      </c>
      <c r="G1179" s="3">
        <v>9.2100000000000009</v>
      </c>
      <c r="H1179" s="22">
        <v>44263</v>
      </c>
      <c r="I1179" s="23">
        <v>44276</v>
      </c>
      <c r="J1179">
        <f t="shared" si="72"/>
        <v>14</v>
      </c>
      <c r="K1179" s="2">
        <f t="shared" si="73"/>
        <v>44269.5</v>
      </c>
      <c r="L1179" s="22">
        <v>44281.5</v>
      </c>
      <c r="M1179" s="22">
        <v>44301.5</v>
      </c>
      <c r="N1179" s="22">
        <v>44300.5</v>
      </c>
      <c r="O1179">
        <f t="shared" si="74"/>
        <v>31</v>
      </c>
      <c r="P1179" s="3">
        <f t="shared" si="75"/>
        <v>285.51000000000005</v>
      </c>
    </row>
    <row r="1180" spans="1:16" x14ac:dyDescent="0.35">
      <c r="A1180" t="s">
        <v>263</v>
      </c>
      <c r="B1180" s="21" t="s">
        <v>98</v>
      </c>
      <c r="C1180" s="22">
        <v>44281</v>
      </c>
      <c r="D1180" t="s">
        <v>148</v>
      </c>
      <c r="E1180" t="s">
        <v>149</v>
      </c>
      <c r="F1180" s="21" t="s">
        <v>157</v>
      </c>
      <c r="G1180" s="3">
        <v>266.87</v>
      </c>
      <c r="H1180" s="22">
        <v>44263</v>
      </c>
      <c r="I1180" s="23">
        <v>44276</v>
      </c>
      <c r="J1180">
        <f t="shared" si="72"/>
        <v>14</v>
      </c>
      <c r="K1180" s="2">
        <f t="shared" si="73"/>
        <v>44269.5</v>
      </c>
      <c r="L1180" s="22">
        <v>44281.5</v>
      </c>
      <c r="M1180" s="22">
        <v>44301.5</v>
      </c>
      <c r="N1180" s="22">
        <v>44300.5</v>
      </c>
      <c r="O1180">
        <f t="shared" si="74"/>
        <v>31</v>
      </c>
      <c r="P1180" s="3">
        <f t="shared" si="75"/>
        <v>8272.9699999999993</v>
      </c>
    </row>
    <row r="1181" spans="1:16" x14ac:dyDescent="0.35">
      <c r="A1181" t="s">
        <v>263</v>
      </c>
      <c r="B1181" s="21" t="s">
        <v>98</v>
      </c>
      <c r="C1181" s="22">
        <v>44281</v>
      </c>
      <c r="D1181" t="s">
        <v>148</v>
      </c>
      <c r="E1181" t="s">
        <v>149</v>
      </c>
      <c r="F1181" s="21" t="s">
        <v>158</v>
      </c>
      <c r="G1181" s="3">
        <v>215.95000000000002</v>
      </c>
      <c r="H1181" s="22">
        <v>44263</v>
      </c>
      <c r="I1181" s="23">
        <v>44276</v>
      </c>
      <c r="J1181">
        <f t="shared" si="72"/>
        <v>14</v>
      </c>
      <c r="K1181" s="2">
        <f t="shared" si="73"/>
        <v>44269.5</v>
      </c>
      <c r="L1181" s="22">
        <v>44281.5</v>
      </c>
      <c r="M1181" s="22">
        <v>44301.5</v>
      </c>
      <c r="N1181" s="22">
        <v>44300.5</v>
      </c>
      <c r="O1181">
        <f t="shared" si="74"/>
        <v>31</v>
      </c>
      <c r="P1181" s="3">
        <f t="shared" si="75"/>
        <v>6694.4500000000007</v>
      </c>
    </row>
    <row r="1182" spans="1:16" x14ac:dyDescent="0.35">
      <c r="A1182" t="s">
        <v>263</v>
      </c>
      <c r="B1182" s="21" t="s">
        <v>98</v>
      </c>
      <c r="C1182" s="22">
        <v>44281</v>
      </c>
      <c r="D1182" t="s">
        <v>148</v>
      </c>
      <c r="E1182" t="s">
        <v>149</v>
      </c>
      <c r="F1182" s="21" t="s">
        <v>159</v>
      </c>
      <c r="G1182" s="3">
        <v>56.84</v>
      </c>
      <c r="H1182" s="22">
        <v>44263</v>
      </c>
      <c r="I1182" s="23">
        <v>44276</v>
      </c>
      <c r="J1182">
        <f t="shared" si="72"/>
        <v>14</v>
      </c>
      <c r="K1182" s="2">
        <f t="shared" si="73"/>
        <v>44269.5</v>
      </c>
      <c r="L1182" s="22">
        <v>44281.5</v>
      </c>
      <c r="M1182" s="22">
        <v>44301.5</v>
      </c>
      <c r="N1182" s="22">
        <v>44300.5</v>
      </c>
      <c r="O1182">
        <f t="shared" si="74"/>
        <v>31</v>
      </c>
      <c r="P1182" s="3">
        <f t="shared" si="75"/>
        <v>1762.0400000000002</v>
      </c>
    </row>
    <row r="1183" spans="1:16" x14ac:dyDescent="0.35">
      <c r="A1183" t="s">
        <v>263</v>
      </c>
      <c r="B1183" s="21" t="s">
        <v>98</v>
      </c>
      <c r="C1183" s="22">
        <v>44281</v>
      </c>
      <c r="D1183" t="s">
        <v>110</v>
      </c>
      <c r="E1183" t="s">
        <v>111</v>
      </c>
      <c r="F1183" s="21" t="s">
        <v>147</v>
      </c>
      <c r="G1183" s="3">
        <v>66</v>
      </c>
      <c r="H1183" s="22">
        <v>44263</v>
      </c>
      <c r="I1183" s="23">
        <v>44276</v>
      </c>
      <c r="J1183">
        <f t="shared" si="72"/>
        <v>14</v>
      </c>
      <c r="K1183" s="2">
        <f t="shared" si="73"/>
        <v>44269.5</v>
      </c>
      <c r="L1183" s="22">
        <v>44281.5</v>
      </c>
      <c r="M1183" s="22">
        <v>44301.5</v>
      </c>
      <c r="N1183" s="22">
        <v>44300.5</v>
      </c>
      <c r="O1183">
        <f t="shared" si="74"/>
        <v>31</v>
      </c>
      <c r="P1183" s="3">
        <f t="shared" si="75"/>
        <v>2046</v>
      </c>
    </row>
    <row r="1184" spans="1:16" x14ac:dyDescent="0.35">
      <c r="A1184" t="s">
        <v>263</v>
      </c>
      <c r="B1184" s="21" t="s">
        <v>98</v>
      </c>
      <c r="C1184" s="22">
        <v>44281</v>
      </c>
      <c r="D1184" t="s">
        <v>148</v>
      </c>
      <c r="E1184" t="s">
        <v>149</v>
      </c>
      <c r="F1184" s="21" t="s">
        <v>160</v>
      </c>
      <c r="G1184" s="3">
        <v>56.95</v>
      </c>
      <c r="H1184" s="22">
        <v>44263</v>
      </c>
      <c r="I1184" s="23">
        <v>44276</v>
      </c>
      <c r="J1184">
        <f t="shared" si="72"/>
        <v>14</v>
      </c>
      <c r="K1184" s="2">
        <f t="shared" si="73"/>
        <v>44269.5</v>
      </c>
      <c r="L1184" s="22">
        <v>44281.5</v>
      </c>
      <c r="M1184" s="22">
        <v>44301.5</v>
      </c>
      <c r="N1184" s="22">
        <v>44300.5</v>
      </c>
      <c r="O1184">
        <f t="shared" si="74"/>
        <v>31</v>
      </c>
      <c r="P1184" s="3">
        <f t="shared" si="75"/>
        <v>1765.45</v>
      </c>
    </row>
    <row r="1185" spans="1:16" x14ac:dyDescent="0.35">
      <c r="A1185" t="s">
        <v>263</v>
      </c>
      <c r="B1185" s="21" t="s">
        <v>86</v>
      </c>
      <c r="C1185" s="22">
        <v>44281</v>
      </c>
      <c r="D1185" t="s">
        <v>161</v>
      </c>
      <c r="E1185" t="s">
        <v>162</v>
      </c>
      <c r="F1185" s="21" t="s">
        <v>165</v>
      </c>
      <c r="G1185" s="3">
        <v>122.00999999999999</v>
      </c>
      <c r="H1185" s="22">
        <v>44262</v>
      </c>
      <c r="I1185" s="23">
        <v>44275</v>
      </c>
      <c r="J1185">
        <f t="shared" si="72"/>
        <v>14</v>
      </c>
      <c r="K1185" s="2">
        <f t="shared" si="73"/>
        <v>44268.5</v>
      </c>
      <c r="L1185" s="22">
        <v>44281.5</v>
      </c>
      <c r="M1185" s="22">
        <v>44306.5</v>
      </c>
      <c r="N1185" s="22">
        <v>44305.5</v>
      </c>
      <c r="O1185">
        <f t="shared" si="74"/>
        <v>37</v>
      </c>
      <c r="P1185" s="3">
        <f t="shared" si="75"/>
        <v>4514.37</v>
      </c>
    </row>
    <row r="1186" spans="1:16" x14ac:dyDescent="0.35">
      <c r="A1186" t="s">
        <v>263</v>
      </c>
      <c r="B1186" s="21" t="s">
        <v>86</v>
      </c>
      <c r="C1186" s="22">
        <v>44281</v>
      </c>
      <c r="D1186" t="s">
        <v>161</v>
      </c>
      <c r="E1186" t="s">
        <v>162</v>
      </c>
      <c r="F1186" s="21" t="s">
        <v>163</v>
      </c>
      <c r="G1186" s="3">
        <v>216.51</v>
      </c>
      <c r="H1186" s="22">
        <v>44262</v>
      </c>
      <c r="I1186" s="23">
        <v>44275</v>
      </c>
      <c r="J1186">
        <f t="shared" si="72"/>
        <v>14</v>
      </c>
      <c r="K1186" s="2">
        <f t="shared" si="73"/>
        <v>44268.5</v>
      </c>
      <c r="L1186" s="22">
        <v>44281.5</v>
      </c>
      <c r="M1186" s="22">
        <v>44306.5</v>
      </c>
      <c r="N1186" s="22">
        <v>44305.5</v>
      </c>
      <c r="O1186">
        <f t="shared" si="74"/>
        <v>37</v>
      </c>
      <c r="P1186" s="3">
        <f t="shared" si="75"/>
        <v>8010.87</v>
      </c>
    </row>
    <row r="1187" spans="1:16" x14ac:dyDescent="0.35">
      <c r="A1187" t="s">
        <v>263</v>
      </c>
      <c r="B1187" s="21" t="s">
        <v>86</v>
      </c>
      <c r="C1187" s="22">
        <v>44281</v>
      </c>
      <c r="D1187" t="s">
        <v>161</v>
      </c>
      <c r="E1187" t="s">
        <v>162</v>
      </c>
      <c r="F1187" s="21" t="s">
        <v>166</v>
      </c>
      <c r="G1187" s="3">
        <v>52.52</v>
      </c>
      <c r="H1187" s="22">
        <v>44262</v>
      </c>
      <c r="I1187" s="23">
        <v>44275</v>
      </c>
      <c r="J1187">
        <f t="shared" si="72"/>
        <v>14</v>
      </c>
      <c r="K1187" s="2">
        <f t="shared" si="73"/>
        <v>44268.5</v>
      </c>
      <c r="L1187" s="22">
        <v>44281.5</v>
      </c>
      <c r="M1187" s="22">
        <v>44306.5</v>
      </c>
      <c r="N1187" s="22">
        <v>44305.5</v>
      </c>
      <c r="O1187">
        <f t="shared" si="74"/>
        <v>37</v>
      </c>
      <c r="P1187" s="3">
        <f t="shared" si="75"/>
        <v>1943.24</v>
      </c>
    </row>
    <row r="1188" spans="1:16" x14ac:dyDescent="0.35">
      <c r="A1188" t="s">
        <v>263</v>
      </c>
      <c r="B1188" s="21" t="s">
        <v>86</v>
      </c>
      <c r="C1188" s="22">
        <v>44281</v>
      </c>
      <c r="D1188" t="s">
        <v>161</v>
      </c>
      <c r="E1188" t="s">
        <v>162</v>
      </c>
      <c r="F1188" s="21" t="s">
        <v>167</v>
      </c>
      <c r="G1188" s="3">
        <v>351.95000000000005</v>
      </c>
      <c r="H1188" s="22">
        <v>44262</v>
      </c>
      <c r="I1188" s="23">
        <v>44275</v>
      </c>
      <c r="J1188">
        <f t="shared" si="72"/>
        <v>14</v>
      </c>
      <c r="K1188" s="2">
        <f t="shared" si="73"/>
        <v>44268.5</v>
      </c>
      <c r="L1188" s="22">
        <v>44281.5</v>
      </c>
      <c r="M1188" s="22">
        <v>44306.5</v>
      </c>
      <c r="N1188" s="22">
        <v>44305.5</v>
      </c>
      <c r="O1188">
        <f t="shared" si="74"/>
        <v>37</v>
      </c>
      <c r="P1188" s="3">
        <f t="shared" si="75"/>
        <v>13022.150000000001</v>
      </c>
    </row>
    <row r="1189" spans="1:16" x14ac:dyDescent="0.35">
      <c r="A1189" t="s">
        <v>263</v>
      </c>
      <c r="B1189" s="21" t="s">
        <v>86</v>
      </c>
      <c r="C1189" s="22">
        <v>44281</v>
      </c>
      <c r="D1189" t="s">
        <v>161</v>
      </c>
      <c r="E1189" t="s">
        <v>162</v>
      </c>
      <c r="F1189" s="21" t="s">
        <v>168</v>
      </c>
      <c r="G1189" s="3">
        <v>95.6</v>
      </c>
      <c r="H1189" s="22">
        <v>44262</v>
      </c>
      <c r="I1189" s="23">
        <v>44275</v>
      </c>
      <c r="J1189">
        <f t="shared" si="72"/>
        <v>14</v>
      </c>
      <c r="K1189" s="2">
        <f t="shared" si="73"/>
        <v>44268.5</v>
      </c>
      <c r="L1189" s="22">
        <v>44281.5</v>
      </c>
      <c r="M1189" s="22">
        <v>44306.5</v>
      </c>
      <c r="N1189" s="22">
        <v>44305.5</v>
      </c>
      <c r="O1189">
        <f t="shared" si="74"/>
        <v>37</v>
      </c>
      <c r="P1189" s="3">
        <f t="shared" si="75"/>
        <v>3537.2</v>
      </c>
    </row>
    <row r="1190" spans="1:16" x14ac:dyDescent="0.35">
      <c r="A1190" t="s">
        <v>263</v>
      </c>
      <c r="B1190" s="21" t="s">
        <v>86</v>
      </c>
      <c r="C1190" s="22">
        <v>44281</v>
      </c>
      <c r="D1190" t="s">
        <v>161</v>
      </c>
      <c r="E1190" t="s">
        <v>162</v>
      </c>
      <c r="F1190" s="21" t="s">
        <v>169</v>
      </c>
      <c r="G1190" s="3">
        <v>142.74</v>
      </c>
      <c r="H1190" s="22">
        <v>44262</v>
      </c>
      <c r="I1190" s="23">
        <v>44275</v>
      </c>
      <c r="J1190">
        <f t="shared" si="72"/>
        <v>14</v>
      </c>
      <c r="K1190" s="2">
        <f t="shared" si="73"/>
        <v>44268.5</v>
      </c>
      <c r="L1190" s="22">
        <v>44281.5</v>
      </c>
      <c r="M1190" s="22">
        <v>44306.5</v>
      </c>
      <c r="N1190" s="22">
        <v>44305.5</v>
      </c>
      <c r="O1190">
        <f t="shared" si="74"/>
        <v>37</v>
      </c>
      <c r="P1190" s="3">
        <f t="shared" si="75"/>
        <v>5281.38</v>
      </c>
    </row>
    <row r="1191" spans="1:16" x14ac:dyDescent="0.35">
      <c r="A1191" t="s">
        <v>263</v>
      </c>
      <c r="B1191" s="21" t="s">
        <v>86</v>
      </c>
      <c r="C1191" s="22">
        <v>44281</v>
      </c>
      <c r="D1191" t="s">
        <v>161</v>
      </c>
      <c r="E1191" t="s">
        <v>162</v>
      </c>
      <c r="F1191" s="21" t="s">
        <v>170</v>
      </c>
      <c r="G1191" s="3">
        <v>107.56</v>
      </c>
      <c r="H1191" s="22">
        <v>44262</v>
      </c>
      <c r="I1191" s="23">
        <v>44275</v>
      </c>
      <c r="J1191">
        <f t="shared" si="72"/>
        <v>14</v>
      </c>
      <c r="K1191" s="2">
        <f t="shared" si="73"/>
        <v>44268.5</v>
      </c>
      <c r="L1191" s="22">
        <v>44281.5</v>
      </c>
      <c r="M1191" s="22">
        <v>44306.5</v>
      </c>
      <c r="N1191" s="22">
        <v>44305.5</v>
      </c>
      <c r="O1191">
        <f t="shared" si="74"/>
        <v>37</v>
      </c>
      <c r="P1191" s="3">
        <f t="shared" si="75"/>
        <v>3979.7200000000003</v>
      </c>
    </row>
    <row r="1192" spans="1:16" x14ac:dyDescent="0.35">
      <c r="A1192" t="s">
        <v>263</v>
      </c>
      <c r="B1192" s="21" t="s">
        <v>86</v>
      </c>
      <c r="C1192" s="22">
        <v>44281</v>
      </c>
      <c r="D1192" t="s">
        <v>171</v>
      </c>
      <c r="E1192" t="s">
        <v>172</v>
      </c>
      <c r="F1192" s="21" t="s">
        <v>173</v>
      </c>
      <c r="G1192" s="3">
        <v>196.83000000000004</v>
      </c>
      <c r="H1192" s="22">
        <v>44262</v>
      </c>
      <c r="I1192" s="23">
        <v>44275</v>
      </c>
      <c r="J1192">
        <f t="shared" si="72"/>
        <v>14</v>
      </c>
      <c r="K1192" s="2">
        <f t="shared" si="73"/>
        <v>44268.5</v>
      </c>
      <c r="L1192" s="22">
        <v>44281.5</v>
      </c>
      <c r="M1192" s="22">
        <v>44306.5</v>
      </c>
      <c r="N1192" s="22">
        <v>44305.5</v>
      </c>
      <c r="O1192">
        <f t="shared" si="74"/>
        <v>37</v>
      </c>
      <c r="P1192" s="3">
        <f t="shared" si="75"/>
        <v>7282.7100000000019</v>
      </c>
    </row>
    <row r="1193" spans="1:16" x14ac:dyDescent="0.35">
      <c r="A1193" t="s">
        <v>263</v>
      </c>
      <c r="B1193" s="21" t="s">
        <v>86</v>
      </c>
      <c r="C1193" s="22">
        <v>44281</v>
      </c>
      <c r="D1193" t="s">
        <v>161</v>
      </c>
      <c r="E1193" t="s">
        <v>162</v>
      </c>
      <c r="F1193" s="21" t="s">
        <v>174</v>
      </c>
      <c r="G1193" s="3">
        <v>71.83</v>
      </c>
      <c r="H1193" s="22">
        <v>44262</v>
      </c>
      <c r="I1193" s="23">
        <v>44275</v>
      </c>
      <c r="J1193">
        <f t="shared" si="72"/>
        <v>14</v>
      </c>
      <c r="K1193" s="2">
        <f t="shared" si="73"/>
        <v>44268.5</v>
      </c>
      <c r="L1193" s="22">
        <v>44281.5</v>
      </c>
      <c r="M1193" s="22">
        <v>44306.5</v>
      </c>
      <c r="N1193" s="22">
        <v>44305.5</v>
      </c>
      <c r="O1193">
        <f t="shared" si="74"/>
        <v>37</v>
      </c>
      <c r="P1193" s="3">
        <f t="shared" si="75"/>
        <v>2657.71</v>
      </c>
    </row>
    <row r="1194" spans="1:16" x14ac:dyDescent="0.35">
      <c r="A1194" t="s">
        <v>263</v>
      </c>
      <c r="B1194" s="21" t="s">
        <v>86</v>
      </c>
      <c r="C1194" s="22">
        <v>44281</v>
      </c>
      <c r="D1194" t="s">
        <v>161</v>
      </c>
      <c r="E1194" t="s">
        <v>162</v>
      </c>
      <c r="F1194" s="21" t="s">
        <v>175</v>
      </c>
      <c r="G1194" s="3">
        <v>158.14999999999998</v>
      </c>
      <c r="H1194" s="22">
        <v>44262</v>
      </c>
      <c r="I1194" s="23">
        <v>44275</v>
      </c>
      <c r="J1194">
        <f t="shared" si="72"/>
        <v>14</v>
      </c>
      <c r="K1194" s="2">
        <f t="shared" si="73"/>
        <v>44268.5</v>
      </c>
      <c r="L1194" s="22">
        <v>44281.5</v>
      </c>
      <c r="M1194" s="22">
        <v>44306.5</v>
      </c>
      <c r="N1194" s="22">
        <v>44305.5</v>
      </c>
      <c r="O1194">
        <f t="shared" si="74"/>
        <v>37</v>
      </c>
      <c r="P1194" s="3">
        <f t="shared" si="75"/>
        <v>5851.5499999999993</v>
      </c>
    </row>
    <row r="1195" spans="1:16" x14ac:dyDescent="0.35">
      <c r="A1195" t="s">
        <v>263</v>
      </c>
      <c r="B1195" s="21" t="s">
        <v>86</v>
      </c>
      <c r="C1195" s="22">
        <v>44281</v>
      </c>
      <c r="D1195" t="s">
        <v>161</v>
      </c>
      <c r="E1195" t="s">
        <v>162</v>
      </c>
      <c r="F1195" s="21" t="s">
        <v>176</v>
      </c>
      <c r="G1195" s="3">
        <v>1248.0900000000001</v>
      </c>
      <c r="H1195" s="22">
        <v>44262</v>
      </c>
      <c r="I1195" s="23">
        <v>44275</v>
      </c>
      <c r="J1195">
        <f t="shared" si="72"/>
        <v>14</v>
      </c>
      <c r="K1195" s="2">
        <f t="shared" si="73"/>
        <v>44268.5</v>
      </c>
      <c r="L1195" s="22">
        <v>44281.5</v>
      </c>
      <c r="M1195" s="22">
        <v>44306.5</v>
      </c>
      <c r="N1195" s="22">
        <v>44305.5</v>
      </c>
      <c r="O1195">
        <f t="shared" si="74"/>
        <v>37</v>
      </c>
      <c r="P1195" s="3">
        <f t="shared" si="75"/>
        <v>46179.33</v>
      </c>
    </row>
    <row r="1196" spans="1:16" x14ac:dyDescent="0.35">
      <c r="A1196" t="s">
        <v>263</v>
      </c>
      <c r="B1196" s="21" t="s">
        <v>86</v>
      </c>
      <c r="C1196" s="22">
        <v>44281</v>
      </c>
      <c r="D1196" t="s">
        <v>161</v>
      </c>
      <c r="E1196" t="s">
        <v>162</v>
      </c>
      <c r="F1196" s="21" t="s">
        <v>177</v>
      </c>
      <c r="G1196" s="3">
        <v>59.75</v>
      </c>
      <c r="H1196" s="22">
        <v>44262</v>
      </c>
      <c r="I1196" s="23">
        <v>44275</v>
      </c>
      <c r="J1196">
        <f t="shared" si="72"/>
        <v>14</v>
      </c>
      <c r="K1196" s="2">
        <f t="shared" si="73"/>
        <v>44268.5</v>
      </c>
      <c r="L1196" s="22">
        <v>44281.5</v>
      </c>
      <c r="M1196" s="22">
        <v>44306.5</v>
      </c>
      <c r="N1196" s="22">
        <v>44305.5</v>
      </c>
      <c r="O1196">
        <f t="shared" si="74"/>
        <v>37</v>
      </c>
      <c r="P1196" s="3">
        <f t="shared" si="75"/>
        <v>2210.75</v>
      </c>
    </row>
    <row r="1197" spans="1:16" x14ac:dyDescent="0.35">
      <c r="A1197" t="s">
        <v>263</v>
      </c>
      <c r="B1197" s="21" t="s">
        <v>86</v>
      </c>
      <c r="C1197" s="22">
        <v>44281</v>
      </c>
      <c r="D1197" t="s">
        <v>99</v>
      </c>
      <c r="E1197" t="s">
        <v>100</v>
      </c>
      <c r="F1197" s="21" t="s">
        <v>164</v>
      </c>
      <c r="G1197" s="3">
        <v>10710.120000000003</v>
      </c>
      <c r="H1197" s="22">
        <v>44262</v>
      </c>
      <c r="I1197" s="23">
        <v>44275</v>
      </c>
      <c r="J1197">
        <f t="shared" si="72"/>
        <v>14</v>
      </c>
      <c r="K1197" s="2">
        <f t="shared" si="73"/>
        <v>44268.5</v>
      </c>
      <c r="L1197" s="22">
        <v>44281.5</v>
      </c>
      <c r="M1197" s="22">
        <v>44306.5</v>
      </c>
      <c r="N1197" s="22">
        <v>44305.5</v>
      </c>
      <c r="O1197">
        <f t="shared" si="74"/>
        <v>37</v>
      </c>
      <c r="P1197" s="3">
        <f t="shared" si="75"/>
        <v>396274.44000000012</v>
      </c>
    </row>
    <row r="1198" spans="1:16" x14ac:dyDescent="0.35">
      <c r="A1198" t="s">
        <v>263</v>
      </c>
      <c r="B1198" s="21" t="s">
        <v>86</v>
      </c>
      <c r="C1198" s="22">
        <v>44281</v>
      </c>
      <c r="D1198" t="s">
        <v>161</v>
      </c>
      <c r="E1198" t="s">
        <v>162</v>
      </c>
      <c r="F1198" s="21" t="s">
        <v>178</v>
      </c>
      <c r="G1198" s="3">
        <v>114.13</v>
      </c>
      <c r="H1198" s="22">
        <v>44262</v>
      </c>
      <c r="I1198" s="23">
        <v>44275</v>
      </c>
      <c r="J1198">
        <f t="shared" si="72"/>
        <v>14</v>
      </c>
      <c r="K1198" s="2">
        <f t="shared" si="73"/>
        <v>44268.5</v>
      </c>
      <c r="L1198" s="22">
        <v>44281.5</v>
      </c>
      <c r="M1198" s="22">
        <v>44306.5</v>
      </c>
      <c r="N1198" s="22">
        <v>44305.5</v>
      </c>
      <c r="O1198">
        <f t="shared" si="74"/>
        <v>37</v>
      </c>
      <c r="P1198" s="3">
        <f t="shared" si="75"/>
        <v>4222.8099999999995</v>
      </c>
    </row>
    <row r="1199" spans="1:16" x14ac:dyDescent="0.35">
      <c r="A1199" t="s">
        <v>263</v>
      </c>
      <c r="B1199" s="21" t="s">
        <v>86</v>
      </c>
      <c r="C1199" s="22">
        <v>44281</v>
      </c>
      <c r="D1199" t="s">
        <v>161</v>
      </c>
      <c r="E1199" t="s">
        <v>162</v>
      </c>
      <c r="F1199" s="21" t="s">
        <v>179</v>
      </c>
      <c r="G1199" s="3">
        <v>168.92000000000002</v>
      </c>
      <c r="H1199" s="22">
        <v>44262</v>
      </c>
      <c r="I1199" s="23">
        <v>44275</v>
      </c>
      <c r="J1199">
        <f t="shared" si="72"/>
        <v>14</v>
      </c>
      <c r="K1199" s="2">
        <f t="shared" si="73"/>
        <v>44268.5</v>
      </c>
      <c r="L1199" s="22">
        <v>44281.5</v>
      </c>
      <c r="M1199" s="22">
        <v>44306.5</v>
      </c>
      <c r="N1199" s="22">
        <v>44305.5</v>
      </c>
      <c r="O1199">
        <f t="shared" si="74"/>
        <v>37</v>
      </c>
      <c r="P1199" s="3">
        <f t="shared" si="75"/>
        <v>6250.0400000000009</v>
      </c>
    </row>
    <row r="1200" spans="1:16" x14ac:dyDescent="0.35">
      <c r="A1200" t="s">
        <v>263</v>
      </c>
      <c r="B1200" s="21" t="s">
        <v>86</v>
      </c>
      <c r="C1200" s="22">
        <v>44281</v>
      </c>
      <c r="D1200" t="s">
        <v>161</v>
      </c>
      <c r="E1200" t="s">
        <v>162</v>
      </c>
      <c r="F1200" s="21" t="s">
        <v>180</v>
      </c>
      <c r="G1200" s="3">
        <v>181.62</v>
      </c>
      <c r="H1200" s="22">
        <v>44262</v>
      </c>
      <c r="I1200" s="23">
        <v>44275</v>
      </c>
      <c r="J1200">
        <f t="shared" si="72"/>
        <v>14</v>
      </c>
      <c r="K1200" s="2">
        <f t="shared" si="73"/>
        <v>44268.5</v>
      </c>
      <c r="L1200" s="22">
        <v>44281.5</v>
      </c>
      <c r="M1200" s="22">
        <v>44306.5</v>
      </c>
      <c r="N1200" s="22">
        <v>44305.5</v>
      </c>
      <c r="O1200">
        <f t="shared" si="74"/>
        <v>37</v>
      </c>
      <c r="P1200" s="3">
        <f t="shared" si="75"/>
        <v>6719.9400000000005</v>
      </c>
    </row>
    <row r="1201" spans="1:16" x14ac:dyDescent="0.35">
      <c r="A1201" t="s">
        <v>263</v>
      </c>
      <c r="B1201" s="21" t="s">
        <v>86</v>
      </c>
      <c r="C1201" s="22">
        <v>44281</v>
      </c>
      <c r="D1201" t="s">
        <v>171</v>
      </c>
      <c r="E1201" t="s">
        <v>172</v>
      </c>
      <c r="F1201" s="21" t="s">
        <v>180</v>
      </c>
      <c r="G1201" s="3">
        <v>26.14</v>
      </c>
      <c r="H1201" s="22">
        <v>44262</v>
      </c>
      <c r="I1201" s="23">
        <v>44275</v>
      </c>
      <c r="J1201">
        <f t="shared" si="72"/>
        <v>14</v>
      </c>
      <c r="K1201" s="2">
        <f t="shared" si="73"/>
        <v>44268.5</v>
      </c>
      <c r="L1201" s="22">
        <v>44281.5</v>
      </c>
      <c r="M1201" s="22">
        <v>44306.5</v>
      </c>
      <c r="N1201" s="22">
        <v>44305.5</v>
      </c>
      <c r="O1201">
        <f t="shared" si="74"/>
        <v>37</v>
      </c>
      <c r="P1201" s="3">
        <f t="shared" si="75"/>
        <v>967.18000000000006</v>
      </c>
    </row>
    <row r="1202" spans="1:16" x14ac:dyDescent="0.35">
      <c r="A1202" t="s">
        <v>263</v>
      </c>
      <c r="B1202" s="21" t="s">
        <v>86</v>
      </c>
      <c r="C1202" s="22">
        <v>44281</v>
      </c>
      <c r="D1202" t="s">
        <v>161</v>
      </c>
      <c r="E1202" t="s">
        <v>162</v>
      </c>
      <c r="F1202" s="21" t="s">
        <v>181</v>
      </c>
      <c r="G1202" s="3">
        <v>52.95</v>
      </c>
      <c r="H1202" s="22">
        <v>44262</v>
      </c>
      <c r="I1202" s="23">
        <v>44275</v>
      </c>
      <c r="J1202">
        <f t="shared" si="72"/>
        <v>14</v>
      </c>
      <c r="K1202" s="2">
        <f t="shared" si="73"/>
        <v>44268.5</v>
      </c>
      <c r="L1202" s="22">
        <v>44281.5</v>
      </c>
      <c r="M1202" s="22">
        <v>44306.5</v>
      </c>
      <c r="N1202" s="22">
        <v>44305.5</v>
      </c>
      <c r="O1202">
        <f t="shared" si="74"/>
        <v>37</v>
      </c>
      <c r="P1202" s="3">
        <f t="shared" si="75"/>
        <v>1959.15</v>
      </c>
    </row>
    <row r="1203" spans="1:16" x14ac:dyDescent="0.35">
      <c r="A1203" t="s">
        <v>263</v>
      </c>
      <c r="B1203" s="21" t="s">
        <v>86</v>
      </c>
      <c r="C1203" s="22">
        <v>44281</v>
      </c>
      <c r="D1203" t="s">
        <v>161</v>
      </c>
      <c r="E1203" t="s">
        <v>162</v>
      </c>
      <c r="F1203" s="21" t="s">
        <v>182</v>
      </c>
      <c r="G1203" s="3">
        <v>32.79</v>
      </c>
      <c r="H1203" s="22">
        <v>44262</v>
      </c>
      <c r="I1203" s="23">
        <v>44275</v>
      </c>
      <c r="J1203">
        <f t="shared" si="72"/>
        <v>14</v>
      </c>
      <c r="K1203" s="2">
        <f t="shared" si="73"/>
        <v>44268.5</v>
      </c>
      <c r="L1203" s="22">
        <v>44281.5</v>
      </c>
      <c r="M1203" s="22">
        <v>44306.5</v>
      </c>
      <c r="N1203" s="22">
        <v>44305.5</v>
      </c>
      <c r="O1203">
        <f t="shared" si="74"/>
        <v>37</v>
      </c>
      <c r="P1203" s="3">
        <f t="shared" si="75"/>
        <v>1213.23</v>
      </c>
    </row>
    <row r="1204" spans="1:16" x14ac:dyDescent="0.35">
      <c r="A1204" t="s">
        <v>263</v>
      </c>
      <c r="B1204" s="21" t="s">
        <v>86</v>
      </c>
      <c r="C1204" s="22">
        <v>44281</v>
      </c>
      <c r="D1204" t="s">
        <v>161</v>
      </c>
      <c r="E1204" t="s">
        <v>162</v>
      </c>
      <c r="F1204" s="21" t="s">
        <v>183</v>
      </c>
      <c r="G1204" s="3">
        <v>762.12000000000012</v>
      </c>
      <c r="H1204" s="22">
        <v>44262</v>
      </c>
      <c r="I1204" s="23">
        <v>44275</v>
      </c>
      <c r="J1204">
        <f t="shared" si="72"/>
        <v>14</v>
      </c>
      <c r="K1204" s="2">
        <f t="shared" si="73"/>
        <v>44268.5</v>
      </c>
      <c r="L1204" s="22">
        <v>44281.5</v>
      </c>
      <c r="M1204" s="22">
        <v>44306.5</v>
      </c>
      <c r="N1204" s="22">
        <v>44305.5</v>
      </c>
      <c r="O1204">
        <f t="shared" si="74"/>
        <v>37</v>
      </c>
      <c r="P1204" s="3">
        <f t="shared" si="75"/>
        <v>28198.440000000006</v>
      </c>
    </row>
    <row r="1205" spans="1:16" x14ac:dyDescent="0.35">
      <c r="A1205" t="s">
        <v>263</v>
      </c>
      <c r="B1205" s="21" t="s">
        <v>86</v>
      </c>
      <c r="C1205" s="22">
        <v>44281</v>
      </c>
      <c r="D1205" t="s">
        <v>161</v>
      </c>
      <c r="E1205" t="s">
        <v>162</v>
      </c>
      <c r="F1205" s="21" t="s">
        <v>184</v>
      </c>
      <c r="G1205" s="3">
        <v>75.180000000000007</v>
      </c>
      <c r="H1205" s="22">
        <v>44262</v>
      </c>
      <c r="I1205" s="23">
        <v>44275</v>
      </c>
      <c r="J1205">
        <f t="shared" si="72"/>
        <v>14</v>
      </c>
      <c r="K1205" s="2">
        <f t="shared" si="73"/>
        <v>44268.5</v>
      </c>
      <c r="L1205" s="22">
        <v>44281.5</v>
      </c>
      <c r="M1205" s="22">
        <v>44306.5</v>
      </c>
      <c r="N1205" s="22">
        <v>44305.5</v>
      </c>
      <c r="O1205">
        <f t="shared" si="74"/>
        <v>37</v>
      </c>
      <c r="P1205" s="3">
        <f t="shared" si="75"/>
        <v>2781.6600000000003</v>
      </c>
    </row>
    <row r="1206" spans="1:16" x14ac:dyDescent="0.35">
      <c r="A1206" t="s">
        <v>263</v>
      </c>
      <c r="B1206" s="21" t="s">
        <v>86</v>
      </c>
      <c r="C1206" s="22">
        <v>44281</v>
      </c>
      <c r="D1206" t="s">
        <v>161</v>
      </c>
      <c r="E1206" t="s">
        <v>162</v>
      </c>
      <c r="F1206" s="21" t="s">
        <v>185</v>
      </c>
      <c r="G1206" s="3">
        <v>635.03000000000009</v>
      </c>
      <c r="H1206" s="22">
        <v>44262</v>
      </c>
      <c r="I1206" s="23">
        <v>44275</v>
      </c>
      <c r="J1206">
        <f t="shared" si="72"/>
        <v>14</v>
      </c>
      <c r="K1206" s="2">
        <f t="shared" si="73"/>
        <v>44268.5</v>
      </c>
      <c r="L1206" s="22">
        <v>44281.5</v>
      </c>
      <c r="M1206" s="22">
        <v>44306.5</v>
      </c>
      <c r="N1206" s="22">
        <v>44305.5</v>
      </c>
      <c r="O1206">
        <f t="shared" si="74"/>
        <v>37</v>
      </c>
      <c r="P1206" s="3">
        <f t="shared" si="75"/>
        <v>23496.110000000004</v>
      </c>
    </row>
    <row r="1207" spans="1:16" x14ac:dyDescent="0.35">
      <c r="A1207" t="s">
        <v>263</v>
      </c>
      <c r="B1207" s="21" t="s">
        <v>86</v>
      </c>
      <c r="C1207" s="22">
        <v>44281</v>
      </c>
      <c r="D1207" t="s">
        <v>161</v>
      </c>
      <c r="E1207" t="s">
        <v>162</v>
      </c>
      <c r="F1207" s="21" t="s">
        <v>186</v>
      </c>
      <c r="G1207" s="3">
        <v>42.8</v>
      </c>
      <c r="H1207" s="22">
        <v>44262</v>
      </c>
      <c r="I1207" s="23">
        <v>44275</v>
      </c>
      <c r="J1207">
        <f t="shared" si="72"/>
        <v>14</v>
      </c>
      <c r="K1207" s="2">
        <f t="shared" si="73"/>
        <v>44268.5</v>
      </c>
      <c r="L1207" s="22">
        <v>44281.5</v>
      </c>
      <c r="M1207" s="22">
        <v>44306.5</v>
      </c>
      <c r="N1207" s="22">
        <v>44305.5</v>
      </c>
      <c r="O1207">
        <f t="shared" si="74"/>
        <v>37</v>
      </c>
      <c r="P1207" s="3">
        <f t="shared" si="75"/>
        <v>1583.6</v>
      </c>
    </row>
    <row r="1208" spans="1:16" x14ac:dyDescent="0.35">
      <c r="A1208" t="s">
        <v>263</v>
      </c>
      <c r="B1208" s="21" t="s">
        <v>86</v>
      </c>
      <c r="C1208" s="22">
        <v>44281</v>
      </c>
      <c r="D1208" t="s">
        <v>161</v>
      </c>
      <c r="E1208" t="s">
        <v>162</v>
      </c>
      <c r="F1208" s="21" t="s">
        <v>187</v>
      </c>
      <c r="G1208" s="3">
        <v>244.63000000000002</v>
      </c>
      <c r="H1208" s="22">
        <v>44262</v>
      </c>
      <c r="I1208" s="23">
        <v>44275</v>
      </c>
      <c r="J1208">
        <f t="shared" si="72"/>
        <v>14</v>
      </c>
      <c r="K1208" s="2">
        <f t="shared" si="73"/>
        <v>44268.5</v>
      </c>
      <c r="L1208" s="22">
        <v>44281.5</v>
      </c>
      <c r="M1208" s="22">
        <v>44306.5</v>
      </c>
      <c r="N1208" s="22">
        <v>44305.5</v>
      </c>
      <c r="O1208">
        <f t="shared" si="74"/>
        <v>37</v>
      </c>
      <c r="P1208" s="3">
        <f t="shared" si="75"/>
        <v>9051.3100000000013</v>
      </c>
    </row>
    <row r="1209" spans="1:16" x14ac:dyDescent="0.35">
      <c r="A1209" t="s">
        <v>263</v>
      </c>
      <c r="B1209" s="21" t="s">
        <v>86</v>
      </c>
      <c r="C1209" s="22">
        <v>44281</v>
      </c>
      <c r="D1209" t="s">
        <v>161</v>
      </c>
      <c r="E1209" t="s">
        <v>162</v>
      </c>
      <c r="F1209" s="21" t="s">
        <v>188</v>
      </c>
      <c r="G1209" s="3">
        <v>43.22</v>
      </c>
      <c r="H1209" s="22">
        <v>44262</v>
      </c>
      <c r="I1209" s="23">
        <v>44275</v>
      </c>
      <c r="J1209">
        <f t="shared" si="72"/>
        <v>14</v>
      </c>
      <c r="K1209" s="2">
        <f t="shared" si="73"/>
        <v>44268.5</v>
      </c>
      <c r="L1209" s="22">
        <v>44281.5</v>
      </c>
      <c r="M1209" s="22">
        <v>44306.5</v>
      </c>
      <c r="N1209" s="22">
        <v>44305.5</v>
      </c>
      <c r="O1209">
        <f t="shared" si="74"/>
        <v>37</v>
      </c>
      <c r="P1209" s="3">
        <f t="shared" si="75"/>
        <v>1599.1399999999999</v>
      </c>
    </row>
    <row r="1210" spans="1:16" x14ac:dyDescent="0.35">
      <c r="A1210" t="s">
        <v>263</v>
      </c>
      <c r="B1210" s="21" t="s">
        <v>86</v>
      </c>
      <c r="C1210" s="22">
        <v>44281</v>
      </c>
      <c r="D1210" t="s">
        <v>161</v>
      </c>
      <c r="E1210" t="s">
        <v>162</v>
      </c>
      <c r="F1210" s="21" t="s">
        <v>189</v>
      </c>
      <c r="G1210" s="3">
        <v>32.97</v>
      </c>
      <c r="H1210" s="22">
        <v>44262</v>
      </c>
      <c r="I1210" s="23">
        <v>44275</v>
      </c>
      <c r="J1210">
        <f t="shared" si="72"/>
        <v>14</v>
      </c>
      <c r="K1210" s="2">
        <f t="shared" si="73"/>
        <v>44268.5</v>
      </c>
      <c r="L1210" s="22">
        <v>44281.5</v>
      </c>
      <c r="M1210" s="22">
        <v>44306.5</v>
      </c>
      <c r="N1210" s="22">
        <v>44305.5</v>
      </c>
      <c r="O1210">
        <f t="shared" si="74"/>
        <v>37</v>
      </c>
      <c r="P1210" s="3">
        <f t="shared" si="75"/>
        <v>1219.8899999999999</v>
      </c>
    </row>
    <row r="1211" spans="1:16" x14ac:dyDescent="0.35">
      <c r="A1211" t="s">
        <v>263</v>
      </c>
      <c r="B1211" s="21" t="s">
        <v>86</v>
      </c>
      <c r="C1211" s="22">
        <v>44281</v>
      </c>
      <c r="D1211" t="s">
        <v>161</v>
      </c>
      <c r="E1211" t="s">
        <v>162</v>
      </c>
      <c r="F1211" s="21" t="s">
        <v>190</v>
      </c>
      <c r="G1211" s="3">
        <v>38.28</v>
      </c>
      <c r="H1211" s="22">
        <v>44262</v>
      </c>
      <c r="I1211" s="23">
        <v>44275</v>
      </c>
      <c r="J1211">
        <f t="shared" si="72"/>
        <v>14</v>
      </c>
      <c r="K1211" s="2">
        <f t="shared" si="73"/>
        <v>44268.5</v>
      </c>
      <c r="L1211" s="22">
        <v>44281.5</v>
      </c>
      <c r="M1211" s="22">
        <v>44306.5</v>
      </c>
      <c r="N1211" s="22">
        <v>44305.5</v>
      </c>
      <c r="O1211">
        <f t="shared" si="74"/>
        <v>37</v>
      </c>
      <c r="P1211" s="3">
        <f t="shared" si="75"/>
        <v>1416.3600000000001</v>
      </c>
    </row>
    <row r="1212" spans="1:16" x14ac:dyDescent="0.35">
      <c r="A1212" t="s">
        <v>263</v>
      </c>
      <c r="B1212" s="21" t="s">
        <v>86</v>
      </c>
      <c r="C1212" s="22">
        <v>44281</v>
      </c>
      <c r="D1212" t="s">
        <v>161</v>
      </c>
      <c r="E1212" t="s">
        <v>162</v>
      </c>
      <c r="F1212" s="21" t="s">
        <v>191</v>
      </c>
      <c r="G1212" s="3">
        <v>30.47</v>
      </c>
      <c r="H1212" s="22">
        <v>44262</v>
      </c>
      <c r="I1212" s="23">
        <v>44275</v>
      </c>
      <c r="J1212">
        <f t="shared" si="72"/>
        <v>14</v>
      </c>
      <c r="K1212" s="2">
        <f t="shared" si="73"/>
        <v>44268.5</v>
      </c>
      <c r="L1212" s="22">
        <v>44281.5</v>
      </c>
      <c r="M1212" s="22">
        <v>44306.5</v>
      </c>
      <c r="N1212" s="22">
        <v>44305.5</v>
      </c>
      <c r="O1212">
        <f t="shared" si="74"/>
        <v>37</v>
      </c>
      <c r="P1212" s="3">
        <f t="shared" si="75"/>
        <v>1127.3899999999999</v>
      </c>
    </row>
    <row r="1213" spans="1:16" x14ac:dyDescent="0.35">
      <c r="A1213" t="s">
        <v>263</v>
      </c>
      <c r="B1213" s="21" t="s">
        <v>86</v>
      </c>
      <c r="C1213" s="22">
        <v>44281</v>
      </c>
      <c r="D1213" t="s">
        <v>161</v>
      </c>
      <c r="E1213" t="s">
        <v>162</v>
      </c>
      <c r="F1213" s="21" t="s">
        <v>192</v>
      </c>
      <c r="G1213" s="3">
        <v>90.789999999999992</v>
      </c>
      <c r="H1213" s="22">
        <v>44262</v>
      </c>
      <c r="I1213" s="23">
        <v>44275</v>
      </c>
      <c r="J1213">
        <f t="shared" si="72"/>
        <v>14</v>
      </c>
      <c r="K1213" s="2">
        <f t="shared" si="73"/>
        <v>44268.5</v>
      </c>
      <c r="L1213" s="22">
        <v>44281.5</v>
      </c>
      <c r="M1213" s="22">
        <v>44306.5</v>
      </c>
      <c r="N1213" s="22">
        <v>44305.5</v>
      </c>
      <c r="O1213">
        <f t="shared" si="74"/>
        <v>37</v>
      </c>
      <c r="P1213" s="3">
        <f t="shared" si="75"/>
        <v>3359.2299999999996</v>
      </c>
    </row>
    <row r="1214" spans="1:16" x14ac:dyDescent="0.35">
      <c r="A1214" t="s">
        <v>263</v>
      </c>
      <c r="B1214" s="21" t="s">
        <v>86</v>
      </c>
      <c r="C1214" s="22">
        <v>44281</v>
      </c>
      <c r="D1214" t="s">
        <v>161</v>
      </c>
      <c r="E1214" t="s">
        <v>162</v>
      </c>
      <c r="F1214" s="21" t="s">
        <v>193</v>
      </c>
      <c r="G1214" s="3">
        <v>199.39000000000001</v>
      </c>
      <c r="H1214" s="22">
        <v>44262</v>
      </c>
      <c r="I1214" s="23">
        <v>44275</v>
      </c>
      <c r="J1214">
        <f t="shared" si="72"/>
        <v>14</v>
      </c>
      <c r="K1214" s="2">
        <f t="shared" si="73"/>
        <v>44268.5</v>
      </c>
      <c r="L1214" s="22">
        <v>44281.5</v>
      </c>
      <c r="M1214" s="22">
        <v>44306.5</v>
      </c>
      <c r="N1214" s="22">
        <v>44305.5</v>
      </c>
      <c r="O1214">
        <f t="shared" si="74"/>
        <v>37</v>
      </c>
      <c r="P1214" s="3">
        <f t="shared" si="75"/>
        <v>7377.43</v>
      </c>
    </row>
    <row r="1215" spans="1:16" x14ac:dyDescent="0.35">
      <c r="A1215" t="s">
        <v>263</v>
      </c>
      <c r="B1215" s="21" t="s">
        <v>86</v>
      </c>
      <c r="C1215" s="22">
        <v>44281</v>
      </c>
      <c r="D1215" t="s">
        <v>161</v>
      </c>
      <c r="E1215" t="s">
        <v>162</v>
      </c>
      <c r="F1215" s="21" t="s">
        <v>194</v>
      </c>
      <c r="G1215" s="3">
        <v>79.709999999999994</v>
      </c>
      <c r="H1215" s="22">
        <v>44262</v>
      </c>
      <c r="I1215" s="23">
        <v>44275</v>
      </c>
      <c r="J1215">
        <f t="shared" si="72"/>
        <v>14</v>
      </c>
      <c r="K1215" s="2">
        <f t="shared" si="73"/>
        <v>44268.5</v>
      </c>
      <c r="L1215" s="22">
        <v>44281.5</v>
      </c>
      <c r="M1215" s="22">
        <v>44306.5</v>
      </c>
      <c r="N1215" s="22">
        <v>44305.5</v>
      </c>
      <c r="O1215">
        <f t="shared" si="74"/>
        <v>37</v>
      </c>
      <c r="P1215" s="3">
        <f t="shared" si="75"/>
        <v>2949.27</v>
      </c>
    </row>
    <row r="1216" spans="1:16" x14ac:dyDescent="0.35">
      <c r="A1216" t="s">
        <v>263</v>
      </c>
      <c r="B1216" s="21" t="s">
        <v>98</v>
      </c>
      <c r="C1216" s="22">
        <v>44281</v>
      </c>
      <c r="D1216" t="s">
        <v>99</v>
      </c>
      <c r="E1216" t="s">
        <v>100</v>
      </c>
      <c r="F1216" s="21" t="s">
        <v>164</v>
      </c>
      <c r="G1216" s="3">
        <v>21.2</v>
      </c>
      <c r="H1216" s="22">
        <v>44263</v>
      </c>
      <c r="I1216" s="23">
        <v>44276</v>
      </c>
      <c r="J1216">
        <f t="shared" si="72"/>
        <v>14</v>
      </c>
      <c r="K1216" s="2">
        <f t="shared" si="73"/>
        <v>44269.5</v>
      </c>
      <c r="L1216" s="22">
        <v>44281.5</v>
      </c>
      <c r="M1216" s="22">
        <v>44306.5</v>
      </c>
      <c r="N1216" s="22">
        <v>44305.5</v>
      </c>
      <c r="O1216">
        <f t="shared" si="74"/>
        <v>36</v>
      </c>
      <c r="P1216" s="3">
        <f t="shared" si="75"/>
        <v>763.19999999999993</v>
      </c>
    </row>
    <row r="1217" spans="1:16" x14ac:dyDescent="0.35">
      <c r="A1217" t="s">
        <v>263</v>
      </c>
      <c r="B1217" s="21" t="s">
        <v>98</v>
      </c>
      <c r="C1217" s="22">
        <v>44281</v>
      </c>
      <c r="D1217" t="s">
        <v>161</v>
      </c>
      <c r="E1217" t="s">
        <v>162</v>
      </c>
      <c r="F1217" s="21" t="s">
        <v>183</v>
      </c>
      <c r="G1217" s="3">
        <v>13.26</v>
      </c>
      <c r="H1217" s="22">
        <v>44263</v>
      </c>
      <c r="I1217" s="23">
        <v>44276</v>
      </c>
      <c r="J1217">
        <f t="shared" si="72"/>
        <v>14</v>
      </c>
      <c r="K1217" s="2">
        <f t="shared" si="73"/>
        <v>44269.5</v>
      </c>
      <c r="L1217" s="22">
        <v>44281.5</v>
      </c>
      <c r="M1217" s="22">
        <v>44306.5</v>
      </c>
      <c r="N1217" s="22">
        <v>44305.5</v>
      </c>
      <c r="O1217">
        <f t="shared" si="74"/>
        <v>36</v>
      </c>
      <c r="P1217" s="3">
        <f t="shared" si="75"/>
        <v>477.36</v>
      </c>
    </row>
    <row r="1218" spans="1:16" x14ac:dyDescent="0.35">
      <c r="A1218" t="s">
        <v>263</v>
      </c>
      <c r="B1218" s="21" t="s">
        <v>98</v>
      </c>
      <c r="C1218" s="22">
        <v>44281</v>
      </c>
      <c r="D1218" t="s">
        <v>161</v>
      </c>
      <c r="E1218" t="s">
        <v>162</v>
      </c>
      <c r="F1218" s="21" t="s">
        <v>167</v>
      </c>
      <c r="G1218" s="3">
        <v>36.340000000000003</v>
      </c>
      <c r="H1218" s="22">
        <v>44263</v>
      </c>
      <c r="I1218" s="23">
        <v>44276</v>
      </c>
      <c r="J1218">
        <f t="shared" si="72"/>
        <v>14</v>
      </c>
      <c r="K1218" s="2">
        <f t="shared" si="73"/>
        <v>44269.5</v>
      </c>
      <c r="L1218" s="22">
        <v>44281.5</v>
      </c>
      <c r="M1218" s="22">
        <v>44306.5</v>
      </c>
      <c r="N1218" s="22">
        <v>44305.5</v>
      </c>
      <c r="O1218">
        <f t="shared" si="74"/>
        <v>36</v>
      </c>
      <c r="P1218" s="3">
        <f t="shared" si="75"/>
        <v>1308.2400000000002</v>
      </c>
    </row>
    <row r="1219" spans="1:16" x14ac:dyDescent="0.35">
      <c r="A1219" t="s">
        <v>263</v>
      </c>
      <c r="B1219" s="21" t="s">
        <v>98</v>
      </c>
      <c r="C1219" s="22">
        <v>44281</v>
      </c>
      <c r="D1219" t="s">
        <v>161</v>
      </c>
      <c r="E1219" t="s">
        <v>162</v>
      </c>
      <c r="F1219" s="21" t="s">
        <v>195</v>
      </c>
      <c r="G1219" s="3">
        <v>873.70999999999981</v>
      </c>
      <c r="H1219" s="22">
        <v>44263</v>
      </c>
      <c r="I1219" s="23">
        <v>44276</v>
      </c>
      <c r="J1219">
        <f t="shared" si="72"/>
        <v>14</v>
      </c>
      <c r="K1219" s="2">
        <f t="shared" si="73"/>
        <v>44269.5</v>
      </c>
      <c r="L1219" s="22">
        <v>44281.5</v>
      </c>
      <c r="M1219" s="22">
        <v>44306.5</v>
      </c>
      <c r="N1219" s="22">
        <v>44305.5</v>
      </c>
      <c r="O1219">
        <f t="shared" si="74"/>
        <v>36</v>
      </c>
      <c r="P1219" s="3">
        <f t="shared" si="75"/>
        <v>31453.559999999994</v>
      </c>
    </row>
    <row r="1220" spans="1:16" x14ac:dyDescent="0.35">
      <c r="A1220" t="s">
        <v>263</v>
      </c>
      <c r="B1220" s="21" t="s">
        <v>98</v>
      </c>
      <c r="C1220" s="22">
        <v>44281</v>
      </c>
      <c r="D1220" t="s">
        <v>161</v>
      </c>
      <c r="E1220" t="s">
        <v>162</v>
      </c>
      <c r="F1220" s="21" t="s">
        <v>169</v>
      </c>
      <c r="G1220" s="3">
        <v>84.2</v>
      </c>
      <c r="H1220" s="22">
        <v>44263</v>
      </c>
      <c r="I1220" s="23">
        <v>44276</v>
      </c>
      <c r="J1220">
        <f t="shared" si="72"/>
        <v>14</v>
      </c>
      <c r="K1220" s="2">
        <f t="shared" si="73"/>
        <v>44269.5</v>
      </c>
      <c r="L1220" s="22">
        <v>44281.5</v>
      </c>
      <c r="M1220" s="22">
        <v>44306.5</v>
      </c>
      <c r="N1220" s="22">
        <v>44305.5</v>
      </c>
      <c r="O1220">
        <f t="shared" si="74"/>
        <v>36</v>
      </c>
      <c r="P1220" s="3">
        <f t="shared" si="75"/>
        <v>3031.2000000000003</v>
      </c>
    </row>
    <row r="1221" spans="1:16" x14ac:dyDescent="0.35">
      <c r="A1221" t="s">
        <v>263</v>
      </c>
      <c r="B1221" s="21" t="s">
        <v>98</v>
      </c>
      <c r="C1221" s="22">
        <v>44281</v>
      </c>
      <c r="D1221" t="s">
        <v>161</v>
      </c>
      <c r="E1221" t="s">
        <v>162</v>
      </c>
      <c r="F1221" s="21" t="s">
        <v>196</v>
      </c>
      <c r="G1221" s="3">
        <v>257.62</v>
      </c>
      <c r="H1221" s="22">
        <v>44263</v>
      </c>
      <c r="I1221" s="23">
        <v>44276</v>
      </c>
      <c r="J1221">
        <f t="shared" si="72"/>
        <v>14</v>
      </c>
      <c r="K1221" s="2">
        <f t="shared" si="73"/>
        <v>44269.5</v>
      </c>
      <c r="L1221" s="22">
        <v>44281.5</v>
      </c>
      <c r="M1221" s="22">
        <v>44306.5</v>
      </c>
      <c r="N1221" s="22">
        <v>44305.5</v>
      </c>
      <c r="O1221">
        <f t="shared" si="74"/>
        <v>36</v>
      </c>
      <c r="P1221" s="3">
        <f t="shared" si="75"/>
        <v>9274.32</v>
      </c>
    </row>
    <row r="1222" spans="1:16" x14ac:dyDescent="0.35">
      <c r="A1222" t="s">
        <v>263</v>
      </c>
      <c r="B1222" s="21" t="s">
        <v>98</v>
      </c>
      <c r="C1222" s="22">
        <v>44281</v>
      </c>
      <c r="D1222" t="s">
        <v>161</v>
      </c>
      <c r="E1222" t="s">
        <v>162</v>
      </c>
      <c r="F1222" s="21" t="s">
        <v>175</v>
      </c>
      <c r="G1222" s="3">
        <v>32.14</v>
      </c>
      <c r="H1222" s="22">
        <v>44263</v>
      </c>
      <c r="I1222" s="23">
        <v>44276</v>
      </c>
      <c r="J1222">
        <f t="shared" si="72"/>
        <v>14</v>
      </c>
      <c r="K1222" s="2">
        <f t="shared" si="73"/>
        <v>44269.5</v>
      </c>
      <c r="L1222" s="22">
        <v>44281.5</v>
      </c>
      <c r="M1222" s="22">
        <v>44306.5</v>
      </c>
      <c r="N1222" s="22">
        <v>44305.5</v>
      </c>
      <c r="O1222">
        <f t="shared" si="74"/>
        <v>36</v>
      </c>
      <c r="P1222" s="3">
        <f t="shared" si="75"/>
        <v>1157.04</v>
      </c>
    </row>
    <row r="1223" spans="1:16" x14ac:dyDescent="0.35">
      <c r="A1223" t="s">
        <v>263</v>
      </c>
      <c r="B1223" s="21" t="s">
        <v>98</v>
      </c>
      <c r="C1223" s="22">
        <v>44281</v>
      </c>
      <c r="D1223" t="s">
        <v>161</v>
      </c>
      <c r="E1223" t="s">
        <v>162</v>
      </c>
      <c r="F1223" s="21" t="s">
        <v>197</v>
      </c>
      <c r="G1223" s="3">
        <v>78.02000000000001</v>
      </c>
      <c r="H1223" s="22">
        <v>44263</v>
      </c>
      <c r="I1223" s="23">
        <v>44276</v>
      </c>
      <c r="J1223">
        <f t="shared" si="72"/>
        <v>14</v>
      </c>
      <c r="K1223" s="2">
        <f t="shared" si="73"/>
        <v>44269.5</v>
      </c>
      <c r="L1223" s="22">
        <v>44281.5</v>
      </c>
      <c r="M1223" s="22">
        <v>44306.5</v>
      </c>
      <c r="N1223" s="22">
        <v>44305.5</v>
      </c>
      <c r="O1223">
        <f t="shared" si="74"/>
        <v>36</v>
      </c>
      <c r="P1223" s="3">
        <f t="shared" si="75"/>
        <v>2808.7200000000003</v>
      </c>
    </row>
    <row r="1224" spans="1:16" x14ac:dyDescent="0.35">
      <c r="A1224" t="s">
        <v>263</v>
      </c>
      <c r="B1224" s="21" t="s">
        <v>98</v>
      </c>
      <c r="C1224" s="22">
        <v>44281</v>
      </c>
      <c r="D1224" t="s">
        <v>161</v>
      </c>
      <c r="E1224" t="s">
        <v>162</v>
      </c>
      <c r="F1224" s="21" t="s">
        <v>176</v>
      </c>
      <c r="G1224" s="3">
        <v>2310.4799999999996</v>
      </c>
      <c r="H1224" s="22">
        <v>44263</v>
      </c>
      <c r="I1224" s="23">
        <v>44276</v>
      </c>
      <c r="J1224">
        <f t="shared" si="72"/>
        <v>14</v>
      </c>
      <c r="K1224" s="2">
        <f t="shared" si="73"/>
        <v>44269.5</v>
      </c>
      <c r="L1224" s="22">
        <v>44281.5</v>
      </c>
      <c r="M1224" s="22">
        <v>44306.5</v>
      </c>
      <c r="N1224" s="22">
        <v>44305.5</v>
      </c>
      <c r="O1224">
        <f t="shared" si="74"/>
        <v>36</v>
      </c>
      <c r="P1224" s="3">
        <f t="shared" si="75"/>
        <v>83177.279999999984</v>
      </c>
    </row>
    <row r="1225" spans="1:16" x14ac:dyDescent="0.35">
      <c r="A1225" t="s">
        <v>263</v>
      </c>
      <c r="B1225" s="21" t="s">
        <v>98</v>
      </c>
      <c r="C1225" s="22">
        <v>44281</v>
      </c>
      <c r="D1225" t="s">
        <v>171</v>
      </c>
      <c r="E1225" t="s">
        <v>172</v>
      </c>
      <c r="F1225" s="21" t="s">
        <v>176</v>
      </c>
      <c r="G1225" s="3">
        <v>84.86</v>
      </c>
      <c r="H1225" s="22">
        <v>44263</v>
      </c>
      <c r="I1225" s="23">
        <v>44276</v>
      </c>
      <c r="J1225">
        <f t="shared" si="72"/>
        <v>14</v>
      </c>
      <c r="K1225" s="2">
        <f t="shared" si="73"/>
        <v>44269.5</v>
      </c>
      <c r="L1225" s="22">
        <v>44281.5</v>
      </c>
      <c r="M1225" s="22">
        <v>44306.5</v>
      </c>
      <c r="N1225" s="22">
        <v>44305.5</v>
      </c>
      <c r="O1225">
        <f t="shared" si="74"/>
        <v>36</v>
      </c>
      <c r="P1225" s="3">
        <f t="shared" si="75"/>
        <v>3054.96</v>
      </c>
    </row>
    <row r="1226" spans="1:16" x14ac:dyDescent="0.35">
      <c r="A1226" t="s">
        <v>263</v>
      </c>
      <c r="B1226" s="21" t="s">
        <v>98</v>
      </c>
      <c r="C1226" s="22">
        <v>44281</v>
      </c>
      <c r="D1226" t="s">
        <v>161</v>
      </c>
      <c r="E1226" t="s">
        <v>162</v>
      </c>
      <c r="F1226" s="21" t="s">
        <v>177</v>
      </c>
      <c r="G1226" s="3">
        <v>57.74</v>
      </c>
      <c r="H1226" s="22">
        <v>44263</v>
      </c>
      <c r="I1226" s="23">
        <v>44276</v>
      </c>
      <c r="J1226">
        <f t="shared" si="72"/>
        <v>14</v>
      </c>
      <c r="K1226" s="2">
        <f t="shared" si="73"/>
        <v>44269.5</v>
      </c>
      <c r="L1226" s="22">
        <v>44281.5</v>
      </c>
      <c r="M1226" s="22">
        <v>44306.5</v>
      </c>
      <c r="N1226" s="22">
        <v>44305.5</v>
      </c>
      <c r="O1226">
        <f t="shared" si="74"/>
        <v>36</v>
      </c>
      <c r="P1226" s="3">
        <f t="shared" si="75"/>
        <v>2078.64</v>
      </c>
    </row>
    <row r="1227" spans="1:16" x14ac:dyDescent="0.35">
      <c r="A1227" t="s">
        <v>263</v>
      </c>
      <c r="B1227" s="21" t="s">
        <v>98</v>
      </c>
      <c r="C1227" s="22">
        <v>44281</v>
      </c>
      <c r="D1227" t="s">
        <v>107</v>
      </c>
      <c r="E1227" t="s">
        <v>108</v>
      </c>
      <c r="F1227" s="21" t="s">
        <v>164</v>
      </c>
      <c r="G1227" s="3">
        <v>3332.6199999999994</v>
      </c>
      <c r="H1227" s="22">
        <v>44263</v>
      </c>
      <c r="I1227" s="23">
        <v>44276</v>
      </c>
      <c r="J1227">
        <f t="shared" ref="J1227:J1290" si="76">I1227-H1227+1</f>
        <v>14</v>
      </c>
      <c r="K1227" s="2">
        <f t="shared" ref="K1227:K1290" si="77">(H1227+I1227)/2</f>
        <v>44269.5</v>
      </c>
      <c r="L1227" s="22">
        <v>44281.5</v>
      </c>
      <c r="M1227" s="22">
        <v>44306.5</v>
      </c>
      <c r="N1227" s="22">
        <v>44305.5</v>
      </c>
      <c r="O1227">
        <f t="shared" ref="O1227:O1290" si="78">N1227-K1227</f>
        <v>36</v>
      </c>
      <c r="P1227" s="3">
        <f t="shared" ref="P1227:P1290" si="79">O1227*G1227</f>
        <v>119974.31999999998</v>
      </c>
    </row>
    <row r="1228" spans="1:16" x14ac:dyDescent="0.35">
      <c r="A1228" t="s">
        <v>263</v>
      </c>
      <c r="B1228" s="21" t="s">
        <v>98</v>
      </c>
      <c r="C1228" s="22">
        <v>44281</v>
      </c>
      <c r="D1228" t="s">
        <v>99</v>
      </c>
      <c r="E1228" t="s">
        <v>100</v>
      </c>
      <c r="F1228" s="21" t="s">
        <v>164</v>
      </c>
      <c r="G1228" s="3">
        <v>10190.86999999999</v>
      </c>
      <c r="H1228" s="22">
        <v>44263</v>
      </c>
      <c r="I1228" s="23">
        <v>44276</v>
      </c>
      <c r="J1228">
        <f t="shared" si="76"/>
        <v>14</v>
      </c>
      <c r="K1228" s="2">
        <f t="shared" si="77"/>
        <v>44269.5</v>
      </c>
      <c r="L1228" s="22">
        <v>44281.5</v>
      </c>
      <c r="M1228" s="22">
        <v>44306.5</v>
      </c>
      <c r="N1228" s="22">
        <v>44305.5</v>
      </c>
      <c r="O1228">
        <f t="shared" si="78"/>
        <v>36</v>
      </c>
      <c r="P1228" s="3">
        <f t="shared" si="79"/>
        <v>366871.31999999966</v>
      </c>
    </row>
    <row r="1229" spans="1:16" x14ac:dyDescent="0.35">
      <c r="A1229" t="s">
        <v>263</v>
      </c>
      <c r="B1229" s="21" t="s">
        <v>98</v>
      </c>
      <c r="C1229" s="22">
        <v>44281</v>
      </c>
      <c r="D1229" t="s">
        <v>161</v>
      </c>
      <c r="E1229" t="s">
        <v>162</v>
      </c>
      <c r="F1229" s="21" t="s">
        <v>179</v>
      </c>
      <c r="G1229" s="3">
        <v>130.61000000000001</v>
      </c>
      <c r="H1229" s="22">
        <v>44263</v>
      </c>
      <c r="I1229" s="23">
        <v>44276</v>
      </c>
      <c r="J1229">
        <f t="shared" si="76"/>
        <v>14</v>
      </c>
      <c r="K1229" s="2">
        <f t="shared" si="77"/>
        <v>44269.5</v>
      </c>
      <c r="L1229" s="22">
        <v>44281.5</v>
      </c>
      <c r="M1229" s="22">
        <v>44306.5</v>
      </c>
      <c r="N1229" s="22">
        <v>44305.5</v>
      </c>
      <c r="O1229">
        <f t="shared" si="78"/>
        <v>36</v>
      </c>
      <c r="P1229" s="3">
        <f t="shared" si="79"/>
        <v>4701.9600000000009</v>
      </c>
    </row>
    <row r="1230" spans="1:16" x14ac:dyDescent="0.35">
      <c r="A1230" t="s">
        <v>263</v>
      </c>
      <c r="B1230" s="21" t="s">
        <v>98</v>
      </c>
      <c r="C1230" s="22">
        <v>44281</v>
      </c>
      <c r="D1230" t="s">
        <v>161</v>
      </c>
      <c r="E1230" t="s">
        <v>162</v>
      </c>
      <c r="F1230" s="21" t="s">
        <v>182</v>
      </c>
      <c r="G1230" s="3">
        <v>27.13</v>
      </c>
      <c r="H1230" s="22">
        <v>44263</v>
      </c>
      <c r="I1230" s="23">
        <v>44276</v>
      </c>
      <c r="J1230">
        <f t="shared" si="76"/>
        <v>14</v>
      </c>
      <c r="K1230" s="2">
        <f t="shared" si="77"/>
        <v>44269.5</v>
      </c>
      <c r="L1230" s="22">
        <v>44281.5</v>
      </c>
      <c r="M1230" s="22">
        <v>44306.5</v>
      </c>
      <c r="N1230" s="22">
        <v>44305.5</v>
      </c>
      <c r="O1230">
        <f t="shared" si="78"/>
        <v>36</v>
      </c>
      <c r="P1230" s="3">
        <f t="shared" si="79"/>
        <v>976.68</v>
      </c>
    </row>
    <row r="1231" spans="1:16" x14ac:dyDescent="0.35">
      <c r="A1231" t="s">
        <v>263</v>
      </c>
      <c r="B1231" s="21" t="s">
        <v>98</v>
      </c>
      <c r="C1231" s="22">
        <v>44281</v>
      </c>
      <c r="D1231" t="s">
        <v>161</v>
      </c>
      <c r="E1231" t="s">
        <v>162</v>
      </c>
      <c r="F1231" s="21" t="s">
        <v>183</v>
      </c>
      <c r="G1231" s="3">
        <v>1508.7700000000002</v>
      </c>
      <c r="H1231" s="22">
        <v>44263</v>
      </c>
      <c r="I1231" s="23">
        <v>44276</v>
      </c>
      <c r="J1231">
        <f t="shared" si="76"/>
        <v>14</v>
      </c>
      <c r="K1231" s="2">
        <f t="shared" si="77"/>
        <v>44269.5</v>
      </c>
      <c r="L1231" s="22">
        <v>44281.5</v>
      </c>
      <c r="M1231" s="22">
        <v>44306.5</v>
      </c>
      <c r="N1231" s="22">
        <v>44305.5</v>
      </c>
      <c r="O1231">
        <f t="shared" si="78"/>
        <v>36</v>
      </c>
      <c r="P1231" s="3">
        <f t="shared" si="79"/>
        <v>54315.720000000008</v>
      </c>
    </row>
    <row r="1232" spans="1:16" x14ac:dyDescent="0.35">
      <c r="A1232" t="s">
        <v>263</v>
      </c>
      <c r="B1232" s="21" t="s">
        <v>98</v>
      </c>
      <c r="C1232" s="22">
        <v>44281</v>
      </c>
      <c r="D1232" t="s">
        <v>161</v>
      </c>
      <c r="E1232" t="s">
        <v>162</v>
      </c>
      <c r="F1232" s="21" t="s">
        <v>184</v>
      </c>
      <c r="G1232" s="3">
        <v>50.2</v>
      </c>
      <c r="H1232" s="22">
        <v>44263</v>
      </c>
      <c r="I1232" s="23">
        <v>44276</v>
      </c>
      <c r="J1232">
        <f t="shared" si="76"/>
        <v>14</v>
      </c>
      <c r="K1232" s="2">
        <f t="shared" si="77"/>
        <v>44269.5</v>
      </c>
      <c r="L1232" s="22">
        <v>44281.5</v>
      </c>
      <c r="M1232" s="22">
        <v>44306.5</v>
      </c>
      <c r="N1232" s="22">
        <v>44305.5</v>
      </c>
      <c r="O1232">
        <f t="shared" si="78"/>
        <v>36</v>
      </c>
      <c r="P1232" s="3">
        <f t="shared" si="79"/>
        <v>1807.2</v>
      </c>
    </row>
    <row r="1233" spans="1:16" x14ac:dyDescent="0.35">
      <c r="A1233" t="s">
        <v>263</v>
      </c>
      <c r="B1233" s="21" t="s">
        <v>98</v>
      </c>
      <c r="C1233" s="22">
        <v>44281</v>
      </c>
      <c r="D1233" t="s">
        <v>161</v>
      </c>
      <c r="E1233" t="s">
        <v>162</v>
      </c>
      <c r="F1233" s="21" t="s">
        <v>185</v>
      </c>
      <c r="G1233" s="3">
        <v>984.57</v>
      </c>
      <c r="H1233" s="22">
        <v>44263</v>
      </c>
      <c r="I1233" s="23">
        <v>44276</v>
      </c>
      <c r="J1233">
        <f t="shared" si="76"/>
        <v>14</v>
      </c>
      <c r="K1233" s="2">
        <f t="shared" si="77"/>
        <v>44269.5</v>
      </c>
      <c r="L1233" s="22">
        <v>44281.5</v>
      </c>
      <c r="M1233" s="22">
        <v>44306.5</v>
      </c>
      <c r="N1233" s="22">
        <v>44305.5</v>
      </c>
      <c r="O1233">
        <f t="shared" si="78"/>
        <v>36</v>
      </c>
      <c r="P1233" s="3">
        <f t="shared" si="79"/>
        <v>35444.520000000004</v>
      </c>
    </row>
    <row r="1234" spans="1:16" x14ac:dyDescent="0.35">
      <c r="A1234" t="s">
        <v>263</v>
      </c>
      <c r="B1234" s="21" t="s">
        <v>98</v>
      </c>
      <c r="C1234" s="22">
        <v>44281</v>
      </c>
      <c r="D1234" t="s">
        <v>161</v>
      </c>
      <c r="E1234" t="s">
        <v>162</v>
      </c>
      <c r="F1234" s="21" t="s">
        <v>186</v>
      </c>
      <c r="G1234" s="3">
        <v>3.38</v>
      </c>
      <c r="H1234" s="22">
        <v>44263</v>
      </c>
      <c r="I1234" s="23">
        <v>44276</v>
      </c>
      <c r="J1234">
        <f t="shared" si="76"/>
        <v>14</v>
      </c>
      <c r="K1234" s="2">
        <f t="shared" si="77"/>
        <v>44269.5</v>
      </c>
      <c r="L1234" s="22">
        <v>44281.5</v>
      </c>
      <c r="M1234" s="22">
        <v>44306.5</v>
      </c>
      <c r="N1234" s="22">
        <v>44305.5</v>
      </c>
      <c r="O1234">
        <f t="shared" si="78"/>
        <v>36</v>
      </c>
      <c r="P1234" s="3">
        <f t="shared" si="79"/>
        <v>121.67999999999999</v>
      </c>
    </row>
    <row r="1235" spans="1:16" x14ac:dyDescent="0.35">
      <c r="A1235" t="s">
        <v>263</v>
      </c>
      <c r="B1235" s="21" t="s">
        <v>98</v>
      </c>
      <c r="C1235" s="22">
        <v>44281</v>
      </c>
      <c r="D1235" t="s">
        <v>161</v>
      </c>
      <c r="E1235" t="s">
        <v>162</v>
      </c>
      <c r="F1235" s="21" t="s">
        <v>187</v>
      </c>
      <c r="G1235" s="3">
        <v>482.27000000000004</v>
      </c>
      <c r="H1235" s="22">
        <v>44263</v>
      </c>
      <c r="I1235" s="23">
        <v>44276</v>
      </c>
      <c r="J1235">
        <f t="shared" si="76"/>
        <v>14</v>
      </c>
      <c r="K1235" s="2">
        <f t="shared" si="77"/>
        <v>44269.5</v>
      </c>
      <c r="L1235" s="22">
        <v>44281.5</v>
      </c>
      <c r="M1235" s="22">
        <v>44306.5</v>
      </c>
      <c r="N1235" s="22">
        <v>44305.5</v>
      </c>
      <c r="O1235">
        <f t="shared" si="78"/>
        <v>36</v>
      </c>
      <c r="P1235" s="3">
        <f t="shared" si="79"/>
        <v>17361.72</v>
      </c>
    </row>
    <row r="1236" spans="1:16" x14ac:dyDescent="0.35">
      <c r="A1236" t="s">
        <v>263</v>
      </c>
      <c r="B1236" s="21" t="s">
        <v>98</v>
      </c>
      <c r="C1236" s="22">
        <v>44281</v>
      </c>
      <c r="D1236" t="s">
        <v>161</v>
      </c>
      <c r="E1236" t="s">
        <v>162</v>
      </c>
      <c r="F1236" s="21" t="s">
        <v>188</v>
      </c>
      <c r="G1236" s="3">
        <v>183.90999999999997</v>
      </c>
      <c r="H1236" s="22">
        <v>44263</v>
      </c>
      <c r="I1236" s="23">
        <v>44276</v>
      </c>
      <c r="J1236">
        <f t="shared" si="76"/>
        <v>14</v>
      </c>
      <c r="K1236" s="2">
        <f t="shared" si="77"/>
        <v>44269.5</v>
      </c>
      <c r="L1236" s="22">
        <v>44281.5</v>
      </c>
      <c r="M1236" s="22">
        <v>44306.5</v>
      </c>
      <c r="N1236" s="22">
        <v>44305.5</v>
      </c>
      <c r="O1236">
        <f t="shared" si="78"/>
        <v>36</v>
      </c>
      <c r="P1236" s="3">
        <f t="shared" si="79"/>
        <v>6620.7599999999984</v>
      </c>
    </row>
    <row r="1237" spans="1:16" x14ac:dyDescent="0.35">
      <c r="A1237" t="s">
        <v>263</v>
      </c>
      <c r="B1237" s="21" t="s">
        <v>98</v>
      </c>
      <c r="C1237" s="22">
        <v>44281</v>
      </c>
      <c r="D1237" t="s">
        <v>161</v>
      </c>
      <c r="E1237" t="s">
        <v>162</v>
      </c>
      <c r="F1237" s="21" t="s">
        <v>198</v>
      </c>
      <c r="G1237" s="3">
        <v>25.12</v>
      </c>
      <c r="H1237" s="22">
        <v>44263</v>
      </c>
      <c r="I1237" s="23">
        <v>44276</v>
      </c>
      <c r="J1237">
        <f t="shared" si="76"/>
        <v>14</v>
      </c>
      <c r="K1237" s="2">
        <f t="shared" si="77"/>
        <v>44269.5</v>
      </c>
      <c r="L1237" s="22">
        <v>44281.5</v>
      </c>
      <c r="M1237" s="22">
        <v>44306.5</v>
      </c>
      <c r="N1237" s="22">
        <v>44305.5</v>
      </c>
      <c r="O1237">
        <f t="shared" si="78"/>
        <v>36</v>
      </c>
      <c r="P1237" s="3">
        <f t="shared" si="79"/>
        <v>904.32</v>
      </c>
    </row>
    <row r="1238" spans="1:16" x14ac:dyDescent="0.35">
      <c r="A1238" t="s">
        <v>263</v>
      </c>
      <c r="B1238" s="21" t="s">
        <v>98</v>
      </c>
      <c r="C1238" s="22">
        <v>44281</v>
      </c>
      <c r="D1238" t="s">
        <v>201</v>
      </c>
      <c r="E1238" t="s">
        <v>202</v>
      </c>
      <c r="F1238" s="21" t="s">
        <v>109</v>
      </c>
      <c r="G1238" s="3">
        <v>3.3200000000000003</v>
      </c>
      <c r="H1238" s="22">
        <v>44263</v>
      </c>
      <c r="I1238" s="23">
        <v>44276</v>
      </c>
      <c r="J1238">
        <f t="shared" si="76"/>
        <v>14</v>
      </c>
      <c r="K1238" s="2">
        <f t="shared" si="77"/>
        <v>44269.5</v>
      </c>
      <c r="L1238" s="22">
        <v>44281.5</v>
      </c>
      <c r="M1238" s="22">
        <v>44316.5</v>
      </c>
      <c r="N1238" s="22">
        <v>44315.5</v>
      </c>
      <c r="O1238">
        <f t="shared" si="78"/>
        <v>46</v>
      </c>
      <c r="P1238" s="3">
        <f t="shared" si="79"/>
        <v>152.72000000000003</v>
      </c>
    </row>
    <row r="1239" spans="1:16" x14ac:dyDescent="0.35">
      <c r="A1239" t="s">
        <v>263</v>
      </c>
      <c r="B1239" s="21" t="s">
        <v>98</v>
      </c>
      <c r="C1239" s="22">
        <v>44281</v>
      </c>
      <c r="D1239" t="s">
        <v>199</v>
      </c>
      <c r="E1239" t="s">
        <v>200</v>
      </c>
      <c r="F1239" s="21" t="s">
        <v>89</v>
      </c>
      <c r="G1239" s="3">
        <v>2.5099999999999998</v>
      </c>
      <c r="H1239" s="22">
        <v>44263</v>
      </c>
      <c r="I1239" s="23">
        <v>44276</v>
      </c>
      <c r="J1239">
        <f t="shared" si="76"/>
        <v>14</v>
      </c>
      <c r="K1239" s="2">
        <f t="shared" si="77"/>
        <v>44269.5</v>
      </c>
      <c r="L1239" s="22">
        <v>44281.5</v>
      </c>
      <c r="M1239" s="22">
        <v>44316.5</v>
      </c>
      <c r="N1239" s="22">
        <v>44315.5</v>
      </c>
      <c r="O1239">
        <f t="shared" si="78"/>
        <v>46</v>
      </c>
      <c r="P1239" s="3">
        <f t="shared" si="79"/>
        <v>115.46</v>
      </c>
    </row>
    <row r="1240" spans="1:16" x14ac:dyDescent="0.35">
      <c r="A1240" t="s">
        <v>263</v>
      </c>
      <c r="B1240" s="21" t="s">
        <v>98</v>
      </c>
      <c r="C1240" s="22">
        <v>44281</v>
      </c>
      <c r="D1240" t="s">
        <v>201</v>
      </c>
      <c r="E1240" t="s">
        <v>202</v>
      </c>
      <c r="F1240" s="21" t="s">
        <v>164</v>
      </c>
      <c r="G1240" s="3">
        <v>4.33</v>
      </c>
      <c r="H1240" s="22">
        <v>44263</v>
      </c>
      <c r="I1240" s="23">
        <v>44276</v>
      </c>
      <c r="J1240">
        <f t="shared" si="76"/>
        <v>14</v>
      </c>
      <c r="K1240" s="2">
        <f t="shared" si="77"/>
        <v>44269.5</v>
      </c>
      <c r="L1240" s="22">
        <v>44281.5</v>
      </c>
      <c r="M1240" s="22">
        <v>44316.5</v>
      </c>
      <c r="N1240" s="22">
        <v>44315.5</v>
      </c>
      <c r="O1240">
        <f t="shared" si="78"/>
        <v>46</v>
      </c>
      <c r="P1240" s="3">
        <f t="shared" si="79"/>
        <v>199.18</v>
      </c>
    </row>
    <row r="1241" spans="1:16" x14ac:dyDescent="0.35">
      <c r="A1241" t="s">
        <v>263</v>
      </c>
      <c r="B1241" s="21" t="s">
        <v>98</v>
      </c>
      <c r="C1241" s="22">
        <v>44281</v>
      </c>
      <c r="D1241" t="s">
        <v>110</v>
      </c>
      <c r="E1241" t="s">
        <v>111</v>
      </c>
      <c r="F1241" s="21" t="s">
        <v>250</v>
      </c>
      <c r="G1241" s="3">
        <v>27.38</v>
      </c>
      <c r="H1241" s="22">
        <v>44263</v>
      </c>
      <c r="I1241" s="23">
        <v>44276</v>
      </c>
      <c r="J1241">
        <f t="shared" si="76"/>
        <v>14</v>
      </c>
      <c r="K1241" s="2">
        <f t="shared" si="77"/>
        <v>44269.5</v>
      </c>
      <c r="L1241" s="22">
        <v>44281.5</v>
      </c>
      <c r="M1241" s="22">
        <v>44316.5</v>
      </c>
      <c r="N1241" s="22">
        <v>44315.5</v>
      </c>
      <c r="O1241">
        <f t="shared" si="78"/>
        <v>46</v>
      </c>
      <c r="P1241" s="3">
        <f t="shared" si="79"/>
        <v>1259.48</v>
      </c>
    </row>
    <row r="1242" spans="1:16" x14ac:dyDescent="0.35">
      <c r="A1242" t="s">
        <v>263</v>
      </c>
      <c r="B1242" s="21" t="s">
        <v>98</v>
      </c>
      <c r="C1242" s="22">
        <v>44281</v>
      </c>
      <c r="D1242" t="s">
        <v>110</v>
      </c>
      <c r="E1242" t="s">
        <v>111</v>
      </c>
      <c r="F1242" s="21" t="s">
        <v>204</v>
      </c>
      <c r="G1242" s="3">
        <v>2.41</v>
      </c>
      <c r="H1242" s="22">
        <v>44263</v>
      </c>
      <c r="I1242" s="23">
        <v>44276</v>
      </c>
      <c r="J1242">
        <f t="shared" si="76"/>
        <v>14</v>
      </c>
      <c r="K1242" s="2">
        <f t="shared" si="77"/>
        <v>44269.5</v>
      </c>
      <c r="L1242" s="22">
        <v>44281.5</v>
      </c>
      <c r="M1242" s="22">
        <v>44316.5</v>
      </c>
      <c r="N1242" s="22">
        <v>44315.5</v>
      </c>
      <c r="O1242">
        <f t="shared" si="78"/>
        <v>46</v>
      </c>
      <c r="P1242" s="3">
        <f t="shared" si="79"/>
        <v>110.86000000000001</v>
      </c>
    </row>
    <row r="1243" spans="1:16" x14ac:dyDescent="0.35">
      <c r="A1243" t="s">
        <v>263</v>
      </c>
      <c r="B1243" s="21" t="s">
        <v>98</v>
      </c>
      <c r="C1243" s="22">
        <v>44281</v>
      </c>
      <c r="D1243" t="s">
        <v>148</v>
      </c>
      <c r="E1243" t="s">
        <v>149</v>
      </c>
      <c r="F1243" s="21" t="s">
        <v>205</v>
      </c>
      <c r="G1243" s="3">
        <v>87.44</v>
      </c>
      <c r="H1243" s="22">
        <v>44263</v>
      </c>
      <c r="I1243" s="23">
        <v>44276</v>
      </c>
      <c r="J1243">
        <f t="shared" si="76"/>
        <v>14</v>
      </c>
      <c r="K1243" s="2">
        <f t="shared" si="77"/>
        <v>44269.5</v>
      </c>
      <c r="L1243" s="22">
        <v>44281.5</v>
      </c>
      <c r="M1243" s="22">
        <v>44316.5</v>
      </c>
      <c r="N1243" s="22">
        <v>44315.5</v>
      </c>
      <c r="O1243">
        <f t="shared" si="78"/>
        <v>46</v>
      </c>
      <c r="P1243" s="3">
        <f t="shared" si="79"/>
        <v>4022.24</v>
      </c>
    </row>
    <row r="1244" spans="1:16" x14ac:dyDescent="0.35">
      <c r="A1244" t="s">
        <v>263</v>
      </c>
      <c r="B1244" s="21" t="s">
        <v>98</v>
      </c>
      <c r="C1244" s="22">
        <v>44281</v>
      </c>
      <c r="D1244" t="s">
        <v>171</v>
      </c>
      <c r="E1244" t="s">
        <v>172</v>
      </c>
      <c r="F1244" s="21" t="s">
        <v>206</v>
      </c>
      <c r="G1244" s="3">
        <v>823.5200000000001</v>
      </c>
      <c r="H1244" s="22">
        <v>44263</v>
      </c>
      <c r="I1244" s="23">
        <v>44276</v>
      </c>
      <c r="J1244">
        <f t="shared" si="76"/>
        <v>14</v>
      </c>
      <c r="K1244" s="2">
        <f t="shared" si="77"/>
        <v>44269.5</v>
      </c>
      <c r="L1244" s="22">
        <v>44281.5</v>
      </c>
      <c r="M1244" s="22">
        <v>44316.5</v>
      </c>
      <c r="N1244" s="22">
        <v>44315.5</v>
      </c>
      <c r="O1244">
        <f t="shared" si="78"/>
        <v>46</v>
      </c>
      <c r="P1244" s="3">
        <f t="shared" si="79"/>
        <v>37881.920000000006</v>
      </c>
    </row>
    <row r="1245" spans="1:16" x14ac:dyDescent="0.35">
      <c r="A1245" t="s">
        <v>263</v>
      </c>
      <c r="B1245" s="21" t="s">
        <v>98</v>
      </c>
      <c r="C1245" s="22">
        <v>44281</v>
      </c>
      <c r="D1245" t="s">
        <v>207</v>
      </c>
      <c r="E1245" t="s">
        <v>208</v>
      </c>
      <c r="F1245" s="21" t="s">
        <v>209</v>
      </c>
      <c r="G1245" s="3">
        <v>72.5</v>
      </c>
      <c r="H1245" s="22">
        <v>44263</v>
      </c>
      <c r="I1245" s="23">
        <v>44276</v>
      </c>
      <c r="J1245">
        <f t="shared" si="76"/>
        <v>14</v>
      </c>
      <c r="K1245" s="2">
        <f t="shared" si="77"/>
        <v>44269.5</v>
      </c>
      <c r="L1245" s="22">
        <v>44281.5</v>
      </c>
      <c r="M1245" s="22">
        <v>44316.5</v>
      </c>
      <c r="N1245" s="22">
        <v>44315.5</v>
      </c>
      <c r="O1245">
        <f t="shared" si="78"/>
        <v>46</v>
      </c>
      <c r="P1245" s="3">
        <f t="shared" si="79"/>
        <v>3335</v>
      </c>
    </row>
    <row r="1246" spans="1:16" x14ac:dyDescent="0.35">
      <c r="A1246" t="s">
        <v>263</v>
      </c>
      <c r="B1246" s="21" t="s">
        <v>98</v>
      </c>
      <c r="C1246" s="22">
        <v>44281</v>
      </c>
      <c r="D1246" t="s">
        <v>201</v>
      </c>
      <c r="E1246" t="s">
        <v>202</v>
      </c>
      <c r="F1246" s="21" t="s">
        <v>103</v>
      </c>
      <c r="G1246" s="3">
        <v>96.210000000000008</v>
      </c>
      <c r="H1246" s="22">
        <v>44263</v>
      </c>
      <c r="I1246" s="23">
        <v>44276</v>
      </c>
      <c r="J1246">
        <f t="shared" si="76"/>
        <v>14</v>
      </c>
      <c r="K1246" s="2">
        <f t="shared" si="77"/>
        <v>44269.5</v>
      </c>
      <c r="L1246" s="22">
        <v>44281.5</v>
      </c>
      <c r="M1246" s="22">
        <v>44316.5</v>
      </c>
      <c r="N1246" s="22">
        <v>44315.5</v>
      </c>
      <c r="O1246">
        <f t="shared" si="78"/>
        <v>46</v>
      </c>
      <c r="P1246" s="3">
        <f t="shared" si="79"/>
        <v>4425.6600000000008</v>
      </c>
    </row>
    <row r="1247" spans="1:16" x14ac:dyDescent="0.35">
      <c r="A1247" t="s">
        <v>263</v>
      </c>
      <c r="B1247" s="21" t="s">
        <v>98</v>
      </c>
      <c r="C1247" s="22">
        <v>44281</v>
      </c>
      <c r="D1247" t="s">
        <v>171</v>
      </c>
      <c r="E1247" t="s">
        <v>172</v>
      </c>
      <c r="F1247" s="21" t="s">
        <v>210</v>
      </c>
      <c r="G1247" s="3">
        <v>200.12000000000003</v>
      </c>
      <c r="H1247" s="22">
        <v>44263</v>
      </c>
      <c r="I1247" s="23">
        <v>44276</v>
      </c>
      <c r="J1247">
        <f t="shared" si="76"/>
        <v>14</v>
      </c>
      <c r="K1247" s="2">
        <f t="shared" si="77"/>
        <v>44269.5</v>
      </c>
      <c r="L1247" s="22">
        <v>44281.5</v>
      </c>
      <c r="M1247" s="22">
        <v>44316.5</v>
      </c>
      <c r="N1247" s="22">
        <v>44315.5</v>
      </c>
      <c r="O1247">
        <f t="shared" si="78"/>
        <v>46</v>
      </c>
      <c r="P1247" s="3">
        <f t="shared" si="79"/>
        <v>9205.5200000000023</v>
      </c>
    </row>
    <row r="1248" spans="1:16" x14ac:dyDescent="0.35">
      <c r="A1248" t="s">
        <v>263</v>
      </c>
      <c r="B1248" s="21" t="s">
        <v>98</v>
      </c>
      <c r="C1248" s="22">
        <v>44281</v>
      </c>
      <c r="D1248" t="s">
        <v>114</v>
      </c>
      <c r="E1248" t="s">
        <v>115</v>
      </c>
      <c r="F1248" s="21" t="s">
        <v>211</v>
      </c>
      <c r="G1248" s="3">
        <v>18.510000000000002</v>
      </c>
      <c r="H1248" s="22">
        <v>44263</v>
      </c>
      <c r="I1248" s="23">
        <v>44276</v>
      </c>
      <c r="J1248">
        <f t="shared" si="76"/>
        <v>14</v>
      </c>
      <c r="K1248" s="2">
        <f t="shared" si="77"/>
        <v>44269.5</v>
      </c>
      <c r="L1248" s="22">
        <v>44281.5</v>
      </c>
      <c r="M1248" s="22">
        <v>44316.5</v>
      </c>
      <c r="N1248" s="22">
        <v>44315.5</v>
      </c>
      <c r="O1248">
        <f t="shared" si="78"/>
        <v>46</v>
      </c>
      <c r="P1248" s="3">
        <f t="shared" si="79"/>
        <v>851.46</v>
      </c>
    </row>
    <row r="1249" spans="1:16" x14ac:dyDescent="0.35">
      <c r="A1249" t="s">
        <v>263</v>
      </c>
      <c r="B1249" s="21" t="s">
        <v>98</v>
      </c>
      <c r="C1249" s="22">
        <v>44281</v>
      </c>
      <c r="D1249" t="s">
        <v>110</v>
      </c>
      <c r="E1249" t="s">
        <v>111</v>
      </c>
      <c r="F1249" s="21" t="s">
        <v>211</v>
      </c>
      <c r="G1249" s="3">
        <v>0.83</v>
      </c>
      <c r="H1249" s="22">
        <v>44263</v>
      </c>
      <c r="I1249" s="23">
        <v>44276</v>
      </c>
      <c r="J1249">
        <f t="shared" si="76"/>
        <v>14</v>
      </c>
      <c r="K1249" s="2">
        <f t="shared" si="77"/>
        <v>44269.5</v>
      </c>
      <c r="L1249" s="22">
        <v>44281.5</v>
      </c>
      <c r="M1249" s="22">
        <v>44316.5</v>
      </c>
      <c r="N1249" s="22">
        <v>44315.5</v>
      </c>
      <c r="O1249">
        <f t="shared" si="78"/>
        <v>46</v>
      </c>
      <c r="P1249" s="3">
        <f t="shared" si="79"/>
        <v>38.18</v>
      </c>
    </row>
    <row r="1250" spans="1:16" x14ac:dyDescent="0.35">
      <c r="A1250" t="s">
        <v>263</v>
      </c>
      <c r="B1250" s="21" t="s">
        <v>98</v>
      </c>
      <c r="C1250" s="22">
        <v>44281</v>
      </c>
      <c r="D1250" t="s">
        <v>110</v>
      </c>
      <c r="E1250" t="s">
        <v>111</v>
      </c>
      <c r="F1250" s="21" t="s">
        <v>212</v>
      </c>
      <c r="G1250" s="3">
        <v>15.84</v>
      </c>
      <c r="H1250" s="22">
        <v>44263</v>
      </c>
      <c r="I1250" s="23">
        <v>44276</v>
      </c>
      <c r="J1250">
        <f t="shared" si="76"/>
        <v>14</v>
      </c>
      <c r="K1250" s="2">
        <f t="shared" si="77"/>
        <v>44269.5</v>
      </c>
      <c r="L1250" s="22">
        <v>44281.5</v>
      </c>
      <c r="M1250" s="22">
        <v>44316.5</v>
      </c>
      <c r="N1250" s="22">
        <v>44315.5</v>
      </c>
      <c r="O1250">
        <f t="shared" si="78"/>
        <v>46</v>
      </c>
      <c r="P1250" s="3">
        <f t="shared" si="79"/>
        <v>728.64</v>
      </c>
    </row>
    <row r="1251" spans="1:16" x14ac:dyDescent="0.35">
      <c r="A1251" t="s">
        <v>263</v>
      </c>
      <c r="B1251" s="21" t="s">
        <v>98</v>
      </c>
      <c r="C1251" s="22">
        <v>44281</v>
      </c>
      <c r="D1251" t="s">
        <v>110</v>
      </c>
      <c r="E1251" t="s">
        <v>111</v>
      </c>
      <c r="F1251" s="21" t="s">
        <v>213</v>
      </c>
      <c r="G1251" s="3">
        <v>0.36</v>
      </c>
      <c r="H1251" s="22">
        <v>44263</v>
      </c>
      <c r="I1251" s="23">
        <v>44276</v>
      </c>
      <c r="J1251">
        <f t="shared" si="76"/>
        <v>14</v>
      </c>
      <c r="K1251" s="2">
        <f t="shared" si="77"/>
        <v>44269.5</v>
      </c>
      <c r="L1251" s="22">
        <v>44281.5</v>
      </c>
      <c r="M1251" s="22">
        <v>44316.5</v>
      </c>
      <c r="N1251" s="22">
        <v>44315.5</v>
      </c>
      <c r="O1251">
        <f t="shared" si="78"/>
        <v>46</v>
      </c>
      <c r="P1251" s="3">
        <f t="shared" si="79"/>
        <v>16.559999999999999</v>
      </c>
    </row>
    <row r="1252" spans="1:16" x14ac:dyDescent="0.35">
      <c r="A1252" t="s">
        <v>263</v>
      </c>
      <c r="B1252" s="21" t="s">
        <v>98</v>
      </c>
      <c r="C1252" s="22">
        <v>44281</v>
      </c>
      <c r="D1252" t="s">
        <v>110</v>
      </c>
      <c r="E1252" t="s">
        <v>111</v>
      </c>
      <c r="F1252" s="21" t="s">
        <v>214</v>
      </c>
      <c r="G1252" s="3">
        <v>4.51</v>
      </c>
      <c r="H1252" s="22">
        <v>44263</v>
      </c>
      <c r="I1252" s="23">
        <v>44276</v>
      </c>
      <c r="J1252">
        <f t="shared" si="76"/>
        <v>14</v>
      </c>
      <c r="K1252" s="2">
        <f t="shared" si="77"/>
        <v>44269.5</v>
      </c>
      <c r="L1252" s="22">
        <v>44281.5</v>
      </c>
      <c r="M1252" s="22">
        <v>44316.5</v>
      </c>
      <c r="N1252" s="22">
        <v>44315.5</v>
      </c>
      <c r="O1252">
        <f t="shared" si="78"/>
        <v>46</v>
      </c>
      <c r="P1252" s="3">
        <f t="shared" si="79"/>
        <v>207.45999999999998</v>
      </c>
    </row>
    <row r="1253" spans="1:16" x14ac:dyDescent="0.35">
      <c r="A1253" t="s">
        <v>263</v>
      </c>
      <c r="B1253" s="21" t="s">
        <v>98</v>
      </c>
      <c r="C1253" s="22">
        <v>44281</v>
      </c>
      <c r="D1253" t="s">
        <v>110</v>
      </c>
      <c r="E1253" t="s">
        <v>111</v>
      </c>
      <c r="F1253" s="21" t="s">
        <v>215</v>
      </c>
      <c r="G1253" s="3">
        <v>26.36</v>
      </c>
      <c r="H1253" s="22">
        <v>44263</v>
      </c>
      <c r="I1253" s="23">
        <v>44276</v>
      </c>
      <c r="J1253">
        <f t="shared" si="76"/>
        <v>14</v>
      </c>
      <c r="K1253" s="2">
        <f t="shared" si="77"/>
        <v>44269.5</v>
      </c>
      <c r="L1253" s="22">
        <v>44281.5</v>
      </c>
      <c r="M1253" s="22">
        <v>44316.5</v>
      </c>
      <c r="N1253" s="22">
        <v>44315.5</v>
      </c>
      <c r="O1253">
        <f t="shared" si="78"/>
        <v>46</v>
      </c>
      <c r="P1253" s="3">
        <f t="shared" si="79"/>
        <v>1212.56</v>
      </c>
    </row>
    <row r="1254" spans="1:16" x14ac:dyDescent="0.35">
      <c r="A1254" t="s">
        <v>263</v>
      </c>
      <c r="B1254" s="21" t="s">
        <v>98</v>
      </c>
      <c r="C1254" s="22">
        <v>44281</v>
      </c>
      <c r="D1254" t="s">
        <v>201</v>
      </c>
      <c r="E1254" t="s">
        <v>202</v>
      </c>
      <c r="F1254" s="21" t="s">
        <v>216</v>
      </c>
      <c r="G1254" s="3">
        <v>18</v>
      </c>
      <c r="H1254" s="22">
        <v>44263</v>
      </c>
      <c r="I1254" s="23">
        <v>44276</v>
      </c>
      <c r="J1254">
        <f t="shared" si="76"/>
        <v>14</v>
      </c>
      <c r="K1254" s="2">
        <f t="shared" si="77"/>
        <v>44269.5</v>
      </c>
      <c r="L1254" s="22">
        <v>44281.5</v>
      </c>
      <c r="M1254" s="22">
        <v>44316.5</v>
      </c>
      <c r="N1254" s="22">
        <v>44315.5</v>
      </c>
      <c r="O1254">
        <f t="shared" si="78"/>
        <v>46</v>
      </c>
      <c r="P1254" s="3">
        <f t="shared" si="79"/>
        <v>828</v>
      </c>
    </row>
    <row r="1255" spans="1:16" x14ac:dyDescent="0.35">
      <c r="A1255" t="s">
        <v>263</v>
      </c>
      <c r="B1255" s="21" t="s">
        <v>98</v>
      </c>
      <c r="C1255" s="22">
        <v>44281</v>
      </c>
      <c r="D1255" t="s">
        <v>217</v>
      </c>
      <c r="E1255" t="s">
        <v>218</v>
      </c>
      <c r="F1255" s="21" t="s">
        <v>219</v>
      </c>
      <c r="G1255" s="3">
        <v>41.349999999999994</v>
      </c>
      <c r="H1255" s="22">
        <v>44263</v>
      </c>
      <c r="I1255" s="23">
        <v>44276</v>
      </c>
      <c r="J1255">
        <f t="shared" si="76"/>
        <v>14</v>
      </c>
      <c r="K1255" s="2">
        <f t="shared" si="77"/>
        <v>44269.5</v>
      </c>
      <c r="L1255" s="22">
        <v>44281.5</v>
      </c>
      <c r="M1255" s="22">
        <v>44316.5</v>
      </c>
      <c r="N1255" s="22">
        <v>44315.5</v>
      </c>
      <c r="O1255">
        <f t="shared" si="78"/>
        <v>46</v>
      </c>
      <c r="P1255" s="3">
        <f t="shared" si="79"/>
        <v>1902.0999999999997</v>
      </c>
    </row>
    <row r="1256" spans="1:16" x14ac:dyDescent="0.35">
      <c r="A1256" t="s">
        <v>263</v>
      </c>
      <c r="B1256" s="21" t="s">
        <v>98</v>
      </c>
      <c r="C1256" s="22">
        <v>44281</v>
      </c>
      <c r="D1256" t="s">
        <v>110</v>
      </c>
      <c r="E1256" t="s">
        <v>111</v>
      </c>
      <c r="F1256" s="21" t="s">
        <v>265</v>
      </c>
      <c r="G1256" s="3">
        <v>1.72</v>
      </c>
      <c r="H1256" s="22">
        <v>44263</v>
      </c>
      <c r="I1256" s="23">
        <v>44276</v>
      </c>
      <c r="J1256">
        <f t="shared" si="76"/>
        <v>14</v>
      </c>
      <c r="K1256" s="2">
        <f t="shared" si="77"/>
        <v>44269.5</v>
      </c>
      <c r="L1256" s="22">
        <v>44281.5</v>
      </c>
      <c r="M1256" s="22">
        <v>44316.5</v>
      </c>
      <c r="N1256" s="22">
        <v>44315.5</v>
      </c>
      <c r="O1256">
        <f t="shared" si="78"/>
        <v>46</v>
      </c>
      <c r="P1256" s="3">
        <f t="shared" si="79"/>
        <v>79.12</v>
      </c>
    </row>
    <row r="1257" spans="1:16" x14ac:dyDescent="0.35">
      <c r="A1257" t="s">
        <v>263</v>
      </c>
      <c r="B1257" s="21" t="s">
        <v>98</v>
      </c>
      <c r="C1257" s="22">
        <v>44281</v>
      </c>
      <c r="D1257" t="s">
        <v>110</v>
      </c>
      <c r="E1257" t="s">
        <v>111</v>
      </c>
      <c r="F1257" s="21" t="s">
        <v>221</v>
      </c>
      <c r="G1257" s="3">
        <v>81.73</v>
      </c>
      <c r="H1257" s="22">
        <v>44263</v>
      </c>
      <c r="I1257" s="23">
        <v>44276</v>
      </c>
      <c r="J1257">
        <f t="shared" si="76"/>
        <v>14</v>
      </c>
      <c r="K1257" s="2">
        <f t="shared" si="77"/>
        <v>44269.5</v>
      </c>
      <c r="L1257" s="22">
        <v>44281.5</v>
      </c>
      <c r="M1257" s="22">
        <v>44316.5</v>
      </c>
      <c r="N1257" s="22">
        <v>44315.5</v>
      </c>
      <c r="O1257">
        <f t="shared" si="78"/>
        <v>46</v>
      </c>
      <c r="P1257" s="3">
        <f t="shared" si="79"/>
        <v>3759.5800000000004</v>
      </c>
    </row>
    <row r="1258" spans="1:16" x14ac:dyDescent="0.35">
      <c r="A1258" t="s">
        <v>263</v>
      </c>
      <c r="B1258" s="21" t="s">
        <v>98</v>
      </c>
      <c r="C1258" s="22">
        <v>44281</v>
      </c>
      <c r="D1258" t="s">
        <v>110</v>
      </c>
      <c r="E1258" t="s">
        <v>111</v>
      </c>
      <c r="F1258" s="21" t="s">
        <v>222</v>
      </c>
      <c r="G1258" s="3">
        <v>1.62</v>
      </c>
      <c r="H1258" s="22">
        <v>44263</v>
      </c>
      <c r="I1258" s="23">
        <v>44276</v>
      </c>
      <c r="J1258">
        <f t="shared" si="76"/>
        <v>14</v>
      </c>
      <c r="K1258" s="2">
        <f t="shared" si="77"/>
        <v>44269.5</v>
      </c>
      <c r="L1258" s="22">
        <v>44281.5</v>
      </c>
      <c r="M1258" s="22">
        <v>44316.5</v>
      </c>
      <c r="N1258" s="22">
        <v>44315.5</v>
      </c>
      <c r="O1258">
        <f t="shared" si="78"/>
        <v>46</v>
      </c>
      <c r="P1258" s="3">
        <f t="shared" si="79"/>
        <v>74.52000000000001</v>
      </c>
    </row>
    <row r="1259" spans="1:16" x14ac:dyDescent="0.35">
      <c r="A1259" t="s">
        <v>263</v>
      </c>
      <c r="B1259" s="21" t="s">
        <v>98</v>
      </c>
      <c r="C1259" s="22">
        <v>44281</v>
      </c>
      <c r="D1259" t="s">
        <v>199</v>
      </c>
      <c r="E1259" t="s">
        <v>200</v>
      </c>
      <c r="F1259" s="21" t="s">
        <v>89</v>
      </c>
      <c r="G1259" s="3">
        <v>542.49999999999989</v>
      </c>
      <c r="H1259" s="22">
        <v>44263</v>
      </c>
      <c r="I1259" s="23">
        <v>44276</v>
      </c>
      <c r="J1259">
        <f t="shared" si="76"/>
        <v>14</v>
      </c>
      <c r="K1259" s="2">
        <f t="shared" si="77"/>
        <v>44269.5</v>
      </c>
      <c r="L1259" s="22">
        <v>44281.5</v>
      </c>
      <c r="M1259" s="22">
        <v>44316.5</v>
      </c>
      <c r="N1259" s="22">
        <v>44315.5</v>
      </c>
      <c r="O1259">
        <f t="shared" si="78"/>
        <v>46</v>
      </c>
      <c r="P1259" s="3">
        <f t="shared" si="79"/>
        <v>24954.999999999996</v>
      </c>
    </row>
    <row r="1260" spans="1:16" x14ac:dyDescent="0.35">
      <c r="A1260" t="s">
        <v>263</v>
      </c>
      <c r="B1260" s="21" t="s">
        <v>98</v>
      </c>
      <c r="C1260" s="22">
        <v>44281</v>
      </c>
      <c r="D1260" t="s">
        <v>110</v>
      </c>
      <c r="E1260" t="s">
        <v>111</v>
      </c>
      <c r="F1260" s="21" t="s">
        <v>223</v>
      </c>
      <c r="G1260" s="3">
        <v>77.149999999999991</v>
      </c>
      <c r="H1260" s="22">
        <v>44263</v>
      </c>
      <c r="I1260" s="23">
        <v>44276</v>
      </c>
      <c r="J1260">
        <f t="shared" si="76"/>
        <v>14</v>
      </c>
      <c r="K1260" s="2">
        <f t="shared" si="77"/>
        <v>44269.5</v>
      </c>
      <c r="L1260" s="22">
        <v>44281.5</v>
      </c>
      <c r="M1260" s="22">
        <v>44316.5</v>
      </c>
      <c r="N1260" s="22">
        <v>44315.5</v>
      </c>
      <c r="O1260">
        <f t="shared" si="78"/>
        <v>46</v>
      </c>
      <c r="P1260" s="3">
        <f t="shared" si="79"/>
        <v>3548.8999999999996</v>
      </c>
    </row>
    <row r="1261" spans="1:16" x14ac:dyDescent="0.35">
      <c r="A1261" t="s">
        <v>263</v>
      </c>
      <c r="B1261" s="21" t="s">
        <v>98</v>
      </c>
      <c r="C1261" s="22">
        <v>44281</v>
      </c>
      <c r="D1261" t="s">
        <v>201</v>
      </c>
      <c r="E1261" t="s">
        <v>202</v>
      </c>
      <c r="F1261" s="21" t="s">
        <v>203</v>
      </c>
      <c r="G1261" s="3">
        <v>56.91</v>
      </c>
      <c r="H1261" s="22">
        <v>44263</v>
      </c>
      <c r="I1261" s="23">
        <v>44276</v>
      </c>
      <c r="J1261">
        <f t="shared" si="76"/>
        <v>14</v>
      </c>
      <c r="K1261" s="2">
        <f t="shared" si="77"/>
        <v>44269.5</v>
      </c>
      <c r="L1261" s="22">
        <v>44281.5</v>
      </c>
      <c r="M1261" s="22">
        <v>44316.5</v>
      </c>
      <c r="N1261" s="22">
        <v>44315.5</v>
      </c>
      <c r="O1261">
        <f t="shared" si="78"/>
        <v>46</v>
      </c>
      <c r="P1261" s="3">
        <f t="shared" si="79"/>
        <v>2617.8599999999997</v>
      </c>
    </row>
    <row r="1262" spans="1:16" x14ac:dyDescent="0.35">
      <c r="A1262" t="s">
        <v>263</v>
      </c>
      <c r="B1262" s="21" t="s">
        <v>98</v>
      </c>
      <c r="C1262" s="22">
        <v>44281</v>
      </c>
      <c r="D1262" t="s">
        <v>110</v>
      </c>
      <c r="E1262" t="s">
        <v>111</v>
      </c>
      <c r="F1262" s="21" t="s">
        <v>224</v>
      </c>
      <c r="G1262" s="3">
        <v>36.21</v>
      </c>
      <c r="H1262" s="22">
        <v>44263</v>
      </c>
      <c r="I1262" s="23">
        <v>44276</v>
      </c>
      <c r="J1262">
        <f t="shared" si="76"/>
        <v>14</v>
      </c>
      <c r="K1262" s="2">
        <f t="shared" si="77"/>
        <v>44269.5</v>
      </c>
      <c r="L1262" s="22">
        <v>44281.5</v>
      </c>
      <c r="M1262" s="22">
        <v>44316.5</v>
      </c>
      <c r="N1262" s="22">
        <v>44315.5</v>
      </c>
      <c r="O1262">
        <f t="shared" si="78"/>
        <v>46</v>
      </c>
      <c r="P1262" s="3">
        <f t="shared" si="79"/>
        <v>1665.66</v>
      </c>
    </row>
    <row r="1263" spans="1:16" x14ac:dyDescent="0.35">
      <c r="A1263" t="s">
        <v>263</v>
      </c>
      <c r="B1263" s="21" t="s">
        <v>98</v>
      </c>
      <c r="C1263" s="22">
        <v>44281</v>
      </c>
      <c r="D1263" t="s">
        <v>110</v>
      </c>
      <c r="E1263" t="s">
        <v>111</v>
      </c>
      <c r="F1263" s="21" t="s">
        <v>226</v>
      </c>
      <c r="G1263" s="3">
        <v>8.5399999999999991</v>
      </c>
      <c r="H1263" s="22">
        <v>44263</v>
      </c>
      <c r="I1263" s="23">
        <v>44276</v>
      </c>
      <c r="J1263">
        <f t="shared" si="76"/>
        <v>14</v>
      </c>
      <c r="K1263" s="2">
        <f t="shared" si="77"/>
        <v>44269.5</v>
      </c>
      <c r="L1263" s="22">
        <v>44281.5</v>
      </c>
      <c r="M1263" s="22">
        <v>44316.5</v>
      </c>
      <c r="N1263" s="22">
        <v>44315.5</v>
      </c>
      <c r="O1263">
        <f t="shared" si="78"/>
        <v>46</v>
      </c>
      <c r="P1263" s="3">
        <f t="shared" si="79"/>
        <v>392.84</v>
      </c>
    </row>
    <row r="1264" spans="1:16" x14ac:dyDescent="0.35">
      <c r="A1264" t="s">
        <v>263</v>
      </c>
      <c r="B1264" s="21" t="s">
        <v>98</v>
      </c>
      <c r="C1264" s="22">
        <v>44281</v>
      </c>
      <c r="D1264" t="s">
        <v>110</v>
      </c>
      <c r="E1264" t="s">
        <v>111</v>
      </c>
      <c r="F1264" s="21" t="s">
        <v>227</v>
      </c>
      <c r="G1264" s="3">
        <v>8.629999999999999</v>
      </c>
      <c r="H1264" s="22">
        <v>44263</v>
      </c>
      <c r="I1264" s="23">
        <v>44276</v>
      </c>
      <c r="J1264">
        <f t="shared" si="76"/>
        <v>14</v>
      </c>
      <c r="K1264" s="2">
        <f t="shared" si="77"/>
        <v>44269.5</v>
      </c>
      <c r="L1264" s="22">
        <v>44281.5</v>
      </c>
      <c r="M1264" s="22">
        <v>44316.5</v>
      </c>
      <c r="N1264" s="22">
        <v>44315.5</v>
      </c>
      <c r="O1264">
        <f t="shared" si="78"/>
        <v>46</v>
      </c>
      <c r="P1264" s="3">
        <f t="shared" si="79"/>
        <v>396.97999999999996</v>
      </c>
    </row>
    <row r="1265" spans="1:16" x14ac:dyDescent="0.35">
      <c r="A1265" t="s">
        <v>263</v>
      </c>
      <c r="B1265" s="21" t="s">
        <v>98</v>
      </c>
      <c r="C1265" s="22">
        <v>44281</v>
      </c>
      <c r="D1265" t="s">
        <v>110</v>
      </c>
      <c r="E1265" t="s">
        <v>111</v>
      </c>
      <c r="F1265" s="21" t="s">
        <v>228</v>
      </c>
      <c r="G1265" s="3">
        <v>2.2599999999999998</v>
      </c>
      <c r="H1265" s="22">
        <v>44263</v>
      </c>
      <c r="I1265" s="23">
        <v>44276</v>
      </c>
      <c r="J1265">
        <f t="shared" si="76"/>
        <v>14</v>
      </c>
      <c r="K1265" s="2">
        <f t="shared" si="77"/>
        <v>44269.5</v>
      </c>
      <c r="L1265" s="22">
        <v>44281.5</v>
      </c>
      <c r="M1265" s="22">
        <v>44316.5</v>
      </c>
      <c r="N1265" s="22">
        <v>44315.5</v>
      </c>
      <c r="O1265">
        <f t="shared" si="78"/>
        <v>46</v>
      </c>
      <c r="P1265" s="3">
        <f t="shared" si="79"/>
        <v>103.96</v>
      </c>
    </row>
    <row r="1266" spans="1:16" x14ac:dyDescent="0.35">
      <c r="A1266" t="s">
        <v>263</v>
      </c>
      <c r="B1266" s="21" t="s">
        <v>98</v>
      </c>
      <c r="C1266" s="22">
        <v>44281</v>
      </c>
      <c r="D1266" t="s">
        <v>110</v>
      </c>
      <c r="E1266" t="s">
        <v>111</v>
      </c>
      <c r="F1266" s="21" t="s">
        <v>229</v>
      </c>
      <c r="G1266" s="3">
        <v>8.92</v>
      </c>
      <c r="H1266" s="22">
        <v>44263</v>
      </c>
      <c r="I1266" s="23">
        <v>44276</v>
      </c>
      <c r="J1266">
        <f t="shared" si="76"/>
        <v>14</v>
      </c>
      <c r="K1266" s="2">
        <f t="shared" si="77"/>
        <v>44269.5</v>
      </c>
      <c r="L1266" s="22">
        <v>44281.5</v>
      </c>
      <c r="M1266" s="22">
        <v>44316.5</v>
      </c>
      <c r="N1266" s="22">
        <v>44315.5</v>
      </c>
      <c r="O1266">
        <f t="shared" si="78"/>
        <v>46</v>
      </c>
      <c r="P1266" s="3">
        <f t="shared" si="79"/>
        <v>410.32</v>
      </c>
    </row>
    <row r="1267" spans="1:16" x14ac:dyDescent="0.35">
      <c r="A1267" t="s">
        <v>263</v>
      </c>
      <c r="B1267" s="21" t="s">
        <v>98</v>
      </c>
      <c r="C1267" s="22">
        <v>44281</v>
      </c>
      <c r="D1267" t="s">
        <v>110</v>
      </c>
      <c r="E1267" t="s">
        <v>111</v>
      </c>
      <c r="F1267" s="21" t="s">
        <v>230</v>
      </c>
      <c r="G1267" s="3">
        <v>2.1</v>
      </c>
      <c r="H1267" s="22">
        <v>44263</v>
      </c>
      <c r="I1267" s="23">
        <v>44276</v>
      </c>
      <c r="J1267">
        <f t="shared" si="76"/>
        <v>14</v>
      </c>
      <c r="K1267" s="2">
        <f t="shared" si="77"/>
        <v>44269.5</v>
      </c>
      <c r="L1267" s="22">
        <v>44281.5</v>
      </c>
      <c r="M1267" s="22">
        <v>44316.5</v>
      </c>
      <c r="N1267" s="22">
        <v>44315.5</v>
      </c>
      <c r="O1267">
        <f t="shared" si="78"/>
        <v>46</v>
      </c>
      <c r="P1267" s="3">
        <f t="shared" si="79"/>
        <v>96.600000000000009</v>
      </c>
    </row>
    <row r="1268" spans="1:16" x14ac:dyDescent="0.35">
      <c r="A1268" t="s">
        <v>263</v>
      </c>
      <c r="B1268" s="21" t="s">
        <v>98</v>
      </c>
      <c r="C1268" s="22">
        <v>44281</v>
      </c>
      <c r="D1268" t="s">
        <v>201</v>
      </c>
      <c r="E1268" t="s">
        <v>202</v>
      </c>
      <c r="F1268" s="21" t="s">
        <v>164</v>
      </c>
      <c r="G1268" s="3">
        <v>188.58999999999995</v>
      </c>
      <c r="H1268" s="22">
        <v>44263</v>
      </c>
      <c r="I1268" s="23">
        <v>44276</v>
      </c>
      <c r="J1268">
        <f t="shared" si="76"/>
        <v>14</v>
      </c>
      <c r="K1268" s="2">
        <f t="shared" si="77"/>
        <v>44269.5</v>
      </c>
      <c r="L1268" s="22">
        <v>44281.5</v>
      </c>
      <c r="M1268" s="22">
        <v>44316.5</v>
      </c>
      <c r="N1268" s="22">
        <v>44315.5</v>
      </c>
      <c r="O1268">
        <f t="shared" si="78"/>
        <v>46</v>
      </c>
      <c r="P1268" s="3">
        <f t="shared" si="79"/>
        <v>8675.1399999999976</v>
      </c>
    </row>
    <row r="1269" spans="1:16" x14ac:dyDescent="0.35">
      <c r="A1269" t="s">
        <v>263</v>
      </c>
      <c r="B1269" s="21" t="s">
        <v>98</v>
      </c>
      <c r="C1269" s="22">
        <v>44281</v>
      </c>
      <c r="D1269" t="s">
        <v>171</v>
      </c>
      <c r="E1269" t="s">
        <v>172</v>
      </c>
      <c r="F1269" s="21" t="s">
        <v>231</v>
      </c>
      <c r="G1269" s="3">
        <v>325.26</v>
      </c>
      <c r="H1269" s="22">
        <v>44263</v>
      </c>
      <c r="I1269" s="23">
        <v>44276</v>
      </c>
      <c r="J1269">
        <f t="shared" si="76"/>
        <v>14</v>
      </c>
      <c r="K1269" s="2">
        <f t="shared" si="77"/>
        <v>44269.5</v>
      </c>
      <c r="L1269" s="22">
        <v>44281.5</v>
      </c>
      <c r="M1269" s="22">
        <v>44316.5</v>
      </c>
      <c r="N1269" s="22">
        <v>44315.5</v>
      </c>
      <c r="O1269">
        <f t="shared" si="78"/>
        <v>46</v>
      </c>
      <c r="P1269" s="3">
        <f t="shared" si="79"/>
        <v>14961.96</v>
      </c>
    </row>
    <row r="1270" spans="1:16" x14ac:dyDescent="0.35">
      <c r="A1270" t="s">
        <v>263</v>
      </c>
      <c r="B1270" s="21" t="s">
        <v>98</v>
      </c>
      <c r="C1270" s="22">
        <v>44281</v>
      </c>
      <c r="D1270" t="s">
        <v>201</v>
      </c>
      <c r="E1270" t="s">
        <v>202</v>
      </c>
      <c r="F1270" s="21" t="s">
        <v>142</v>
      </c>
      <c r="G1270" s="3">
        <v>140.56</v>
      </c>
      <c r="H1270" s="22">
        <v>44263</v>
      </c>
      <c r="I1270" s="23">
        <v>44276</v>
      </c>
      <c r="J1270">
        <f t="shared" si="76"/>
        <v>14</v>
      </c>
      <c r="K1270" s="2">
        <f t="shared" si="77"/>
        <v>44269.5</v>
      </c>
      <c r="L1270" s="22">
        <v>44281.5</v>
      </c>
      <c r="M1270" s="22">
        <v>44316.5</v>
      </c>
      <c r="N1270" s="22">
        <v>44315.5</v>
      </c>
      <c r="O1270">
        <f t="shared" si="78"/>
        <v>46</v>
      </c>
      <c r="P1270" s="3">
        <f t="shared" si="79"/>
        <v>6465.76</v>
      </c>
    </row>
    <row r="1271" spans="1:16" x14ac:dyDescent="0.35">
      <c r="A1271" t="s">
        <v>263</v>
      </c>
      <c r="B1271" s="21" t="s">
        <v>98</v>
      </c>
      <c r="C1271" s="22">
        <v>44281</v>
      </c>
      <c r="D1271" t="s">
        <v>114</v>
      </c>
      <c r="E1271" t="s">
        <v>115</v>
      </c>
      <c r="F1271" s="21" t="s">
        <v>234</v>
      </c>
      <c r="G1271" s="3">
        <v>36.71</v>
      </c>
      <c r="H1271" s="22">
        <v>44263</v>
      </c>
      <c r="I1271" s="23">
        <v>44276</v>
      </c>
      <c r="J1271">
        <f t="shared" si="76"/>
        <v>14</v>
      </c>
      <c r="K1271" s="2">
        <f t="shared" si="77"/>
        <v>44269.5</v>
      </c>
      <c r="L1271" s="22">
        <v>44281.5</v>
      </c>
      <c r="M1271" s="22">
        <v>44316.5</v>
      </c>
      <c r="N1271" s="22">
        <v>44315.5</v>
      </c>
      <c r="O1271">
        <f t="shared" si="78"/>
        <v>46</v>
      </c>
      <c r="P1271" s="3">
        <f t="shared" si="79"/>
        <v>1688.66</v>
      </c>
    </row>
    <row r="1272" spans="1:16" x14ac:dyDescent="0.35">
      <c r="A1272" t="s">
        <v>263</v>
      </c>
      <c r="B1272" s="21" t="s">
        <v>98</v>
      </c>
      <c r="C1272" s="22">
        <v>44281</v>
      </c>
      <c r="D1272" t="s">
        <v>110</v>
      </c>
      <c r="E1272" t="s">
        <v>111</v>
      </c>
      <c r="F1272" s="21" t="s">
        <v>234</v>
      </c>
      <c r="G1272" s="3">
        <v>4.3</v>
      </c>
      <c r="H1272" s="22">
        <v>44263</v>
      </c>
      <c r="I1272" s="23">
        <v>44276</v>
      </c>
      <c r="J1272">
        <f t="shared" si="76"/>
        <v>14</v>
      </c>
      <c r="K1272" s="2">
        <f t="shared" si="77"/>
        <v>44269.5</v>
      </c>
      <c r="L1272" s="22">
        <v>44281.5</v>
      </c>
      <c r="M1272" s="22">
        <v>44316.5</v>
      </c>
      <c r="N1272" s="22">
        <v>44315.5</v>
      </c>
      <c r="O1272">
        <f t="shared" si="78"/>
        <v>46</v>
      </c>
      <c r="P1272" s="3">
        <f t="shared" si="79"/>
        <v>197.79999999999998</v>
      </c>
    </row>
    <row r="1273" spans="1:16" x14ac:dyDescent="0.35">
      <c r="A1273" t="s">
        <v>263</v>
      </c>
      <c r="B1273" s="21" t="s">
        <v>98</v>
      </c>
      <c r="C1273" s="22">
        <v>44281</v>
      </c>
      <c r="D1273" t="s">
        <v>110</v>
      </c>
      <c r="E1273" t="s">
        <v>111</v>
      </c>
      <c r="F1273" s="21" t="s">
        <v>236</v>
      </c>
      <c r="G1273" s="3">
        <v>95.11999999999999</v>
      </c>
      <c r="H1273" s="22">
        <v>44263</v>
      </c>
      <c r="I1273" s="23">
        <v>44276</v>
      </c>
      <c r="J1273">
        <f t="shared" si="76"/>
        <v>14</v>
      </c>
      <c r="K1273" s="2">
        <f t="shared" si="77"/>
        <v>44269.5</v>
      </c>
      <c r="L1273" s="22">
        <v>44281.5</v>
      </c>
      <c r="M1273" s="22">
        <v>44316.5</v>
      </c>
      <c r="N1273" s="22">
        <v>44315.5</v>
      </c>
      <c r="O1273">
        <f t="shared" si="78"/>
        <v>46</v>
      </c>
      <c r="P1273" s="3">
        <f t="shared" si="79"/>
        <v>4375.5199999999995</v>
      </c>
    </row>
    <row r="1274" spans="1:16" x14ac:dyDescent="0.35">
      <c r="A1274" t="s">
        <v>263</v>
      </c>
      <c r="B1274" s="21" t="s">
        <v>98</v>
      </c>
      <c r="C1274" s="22">
        <v>44281</v>
      </c>
      <c r="D1274" t="s">
        <v>201</v>
      </c>
      <c r="E1274" t="s">
        <v>202</v>
      </c>
      <c r="F1274" s="21" t="s">
        <v>109</v>
      </c>
      <c r="G1274" s="3">
        <v>774.55999999999904</v>
      </c>
      <c r="H1274" s="22">
        <v>44263</v>
      </c>
      <c r="I1274" s="23">
        <v>44276</v>
      </c>
      <c r="J1274">
        <f t="shared" si="76"/>
        <v>14</v>
      </c>
      <c r="K1274" s="2">
        <f t="shared" si="77"/>
        <v>44269.5</v>
      </c>
      <c r="L1274" s="22">
        <v>44281.5</v>
      </c>
      <c r="M1274" s="22">
        <v>44316.5</v>
      </c>
      <c r="N1274" s="22">
        <v>44315.5</v>
      </c>
      <c r="O1274">
        <f t="shared" si="78"/>
        <v>46</v>
      </c>
      <c r="P1274" s="3">
        <f t="shared" si="79"/>
        <v>35629.759999999958</v>
      </c>
    </row>
    <row r="1275" spans="1:16" x14ac:dyDescent="0.35">
      <c r="A1275" t="s">
        <v>263</v>
      </c>
      <c r="B1275" s="21" t="s">
        <v>98</v>
      </c>
      <c r="C1275" s="22">
        <v>44281</v>
      </c>
      <c r="D1275" t="s">
        <v>201</v>
      </c>
      <c r="E1275" t="s">
        <v>202</v>
      </c>
      <c r="F1275" s="21" t="s">
        <v>101</v>
      </c>
      <c r="G1275" s="3">
        <v>581.32000000000005</v>
      </c>
      <c r="H1275" s="22">
        <v>44263</v>
      </c>
      <c r="I1275" s="23">
        <v>44276</v>
      </c>
      <c r="J1275">
        <f t="shared" si="76"/>
        <v>14</v>
      </c>
      <c r="K1275" s="2">
        <f t="shared" si="77"/>
        <v>44269.5</v>
      </c>
      <c r="L1275" s="22">
        <v>44281.5</v>
      </c>
      <c r="M1275" s="22">
        <v>44316.5</v>
      </c>
      <c r="N1275" s="22">
        <v>44315.5</v>
      </c>
      <c r="O1275">
        <f t="shared" si="78"/>
        <v>46</v>
      </c>
      <c r="P1275" s="3">
        <f t="shared" si="79"/>
        <v>26740.720000000001</v>
      </c>
    </row>
    <row r="1276" spans="1:16" x14ac:dyDescent="0.35">
      <c r="A1276" t="s">
        <v>263</v>
      </c>
      <c r="B1276" s="21" t="s">
        <v>98</v>
      </c>
      <c r="C1276" s="22">
        <v>44281</v>
      </c>
      <c r="D1276" t="s">
        <v>110</v>
      </c>
      <c r="E1276" t="s">
        <v>111</v>
      </c>
      <c r="F1276" s="21" t="s">
        <v>266</v>
      </c>
      <c r="G1276" s="3">
        <v>7.25</v>
      </c>
      <c r="H1276" s="22">
        <v>44263</v>
      </c>
      <c r="I1276" s="23">
        <v>44276</v>
      </c>
      <c r="J1276">
        <f t="shared" si="76"/>
        <v>14</v>
      </c>
      <c r="K1276" s="2">
        <f t="shared" si="77"/>
        <v>44269.5</v>
      </c>
      <c r="L1276" s="22">
        <v>44281.5</v>
      </c>
      <c r="M1276" s="22">
        <v>44316.5</v>
      </c>
      <c r="N1276" s="22">
        <v>44315.5</v>
      </c>
      <c r="O1276">
        <f t="shared" si="78"/>
        <v>46</v>
      </c>
      <c r="P1276" s="3">
        <f t="shared" si="79"/>
        <v>333.5</v>
      </c>
    </row>
    <row r="1277" spans="1:16" x14ac:dyDescent="0.35">
      <c r="A1277" t="s">
        <v>263</v>
      </c>
      <c r="B1277" s="21" t="s">
        <v>98</v>
      </c>
      <c r="C1277" s="22">
        <v>44281</v>
      </c>
      <c r="D1277" t="s">
        <v>110</v>
      </c>
      <c r="E1277" t="s">
        <v>111</v>
      </c>
      <c r="F1277" s="21" t="s">
        <v>238</v>
      </c>
      <c r="G1277" s="3">
        <v>1.86</v>
      </c>
      <c r="H1277" s="22">
        <v>44263</v>
      </c>
      <c r="I1277" s="23">
        <v>44276</v>
      </c>
      <c r="J1277">
        <f t="shared" si="76"/>
        <v>14</v>
      </c>
      <c r="K1277" s="2">
        <f t="shared" si="77"/>
        <v>44269.5</v>
      </c>
      <c r="L1277" s="22">
        <v>44281.5</v>
      </c>
      <c r="M1277" s="22">
        <v>44316.5</v>
      </c>
      <c r="N1277" s="22">
        <v>44315.5</v>
      </c>
      <c r="O1277">
        <f t="shared" si="78"/>
        <v>46</v>
      </c>
      <c r="P1277" s="3">
        <f t="shared" si="79"/>
        <v>85.56</v>
      </c>
    </row>
    <row r="1278" spans="1:16" x14ac:dyDescent="0.35">
      <c r="A1278" t="s">
        <v>263</v>
      </c>
      <c r="B1278" s="21" t="s">
        <v>98</v>
      </c>
      <c r="C1278" s="22">
        <v>44281</v>
      </c>
      <c r="D1278" t="s">
        <v>201</v>
      </c>
      <c r="E1278" t="s">
        <v>202</v>
      </c>
      <c r="F1278" s="21" t="s">
        <v>102</v>
      </c>
      <c r="G1278" s="3">
        <v>70.529999999999987</v>
      </c>
      <c r="H1278" s="22">
        <v>44263</v>
      </c>
      <c r="I1278" s="23">
        <v>44276</v>
      </c>
      <c r="J1278">
        <f t="shared" si="76"/>
        <v>14</v>
      </c>
      <c r="K1278" s="2">
        <f t="shared" si="77"/>
        <v>44269.5</v>
      </c>
      <c r="L1278" s="22">
        <v>44281.5</v>
      </c>
      <c r="M1278" s="22">
        <v>44316.5</v>
      </c>
      <c r="N1278" s="22">
        <v>44315.5</v>
      </c>
      <c r="O1278">
        <f t="shared" si="78"/>
        <v>46</v>
      </c>
      <c r="P1278" s="3">
        <f t="shared" si="79"/>
        <v>3244.3799999999992</v>
      </c>
    </row>
    <row r="1279" spans="1:16" x14ac:dyDescent="0.35">
      <c r="A1279" t="s">
        <v>263</v>
      </c>
      <c r="B1279" s="21" t="s">
        <v>98</v>
      </c>
      <c r="C1279" s="22">
        <v>44281</v>
      </c>
      <c r="D1279" t="s">
        <v>114</v>
      </c>
      <c r="E1279" t="s">
        <v>115</v>
      </c>
      <c r="F1279" s="21" t="s">
        <v>239</v>
      </c>
      <c r="G1279" s="3">
        <v>18.87</v>
      </c>
      <c r="H1279" s="22">
        <v>44263</v>
      </c>
      <c r="I1279" s="23">
        <v>44276</v>
      </c>
      <c r="J1279">
        <f t="shared" si="76"/>
        <v>14</v>
      </c>
      <c r="K1279" s="2">
        <f t="shared" si="77"/>
        <v>44269.5</v>
      </c>
      <c r="L1279" s="22">
        <v>44281.5</v>
      </c>
      <c r="M1279" s="22">
        <v>44316.5</v>
      </c>
      <c r="N1279" s="22">
        <v>44315.5</v>
      </c>
      <c r="O1279">
        <f t="shared" si="78"/>
        <v>46</v>
      </c>
      <c r="P1279" s="3">
        <f t="shared" si="79"/>
        <v>868.0200000000001</v>
      </c>
    </row>
    <row r="1280" spans="1:16" x14ac:dyDescent="0.35">
      <c r="A1280" t="s">
        <v>263</v>
      </c>
      <c r="B1280" s="21" t="s">
        <v>98</v>
      </c>
      <c r="C1280" s="22">
        <v>44281</v>
      </c>
      <c r="D1280" t="s">
        <v>110</v>
      </c>
      <c r="E1280" t="s">
        <v>111</v>
      </c>
      <c r="F1280" s="21" t="s">
        <v>252</v>
      </c>
      <c r="G1280" s="3">
        <v>20.64</v>
      </c>
      <c r="H1280" s="22">
        <v>44263</v>
      </c>
      <c r="I1280" s="23">
        <v>44276</v>
      </c>
      <c r="J1280">
        <f t="shared" si="76"/>
        <v>14</v>
      </c>
      <c r="K1280" s="2">
        <f t="shared" si="77"/>
        <v>44269.5</v>
      </c>
      <c r="L1280" s="22">
        <v>44281.5</v>
      </c>
      <c r="M1280" s="22">
        <v>44316.5</v>
      </c>
      <c r="N1280" s="22">
        <v>44315.5</v>
      </c>
      <c r="O1280">
        <f t="shared" si="78"/>
        <v>46</v>
      </c>
      <c r="P1280" s="3">
        <f t="shared" si="79"/>
        <v>949.44</v>
      </c>
    </row>
    <row r="1281" spans="1:16" x14ac:dyDescent="0.35">
      <c r="A1281" t="s">
        <v>263</v>
      </c>
      <c r="B1281" s="21" t="s">
        <v>98</v>
      </c>
      <c r="C1281" s="22">
        <v>44281</v>
      </c>
      <c r="D1281" t="s">
        <v>110</v>
      </c>
      <c r="E1281" t="s">
        <v>111</v>
      </c>
      <c r="F1281" s="21" t="s">
        <v>243</v>
      </c>
      <c r="G1281" s="3">
        <v>140.64999999999998</v>
      </c>
      <c r="H1281" s="22">
        <v>44263</v>
      </c>
      <c r="I1281" s="23">
        <v>44276</v>
      </c>
      <c r="J1281">
        <f t="shared" si="76"/>
        <v>14</v>
      </c>
      <c r="K1281" s="2">
        <f t="shared" si="77"/>
        <v>44269.5</v>
      </c>
      <c r="L1281" s="22">
        <v>44281.5</v>
      </c>
      <c r="M1281" s="22">
        <v>44316.5</v>
      </c>
      <c r="N1281" s="22">
        <v>44315.5</v>
      </c>
      <c r="O1281">
        <f t="shared" si="78"/>
        <v>46</v>
      </c>
      <c r="P1281" s="3">
        <f t="shared" si="79"/>
        <v>6469.8999999999987</v>
      </c>
    </row>
    <row r="1282" spans="1:16" x14ac:dyDescent="0.35">
      <c r="A1282" t="s">
        <v>267</v>
      </c>
      <c r="B1282" s="21" t="s">
        <v>86</v>
      </c>
      <c r="C1282" s="22">
        <v>44295</v>
      </c>
      <c r="D1282" t="s">
        <v>87</v>
      </c>
      <c r="E1282" t="s">
        <v>88</v>
      </c>
      <c r="F1282" s="21" t="s">
        <v>89</v>
      </c>
      <c r="G1282" s="3">
        <v>311.85000000000002</v>
      </c>
      <c r="H1282" s="22">
        <v>44276</v>
      </c>
      <c r="I1282" s="23">
        <v>44289</v>
      </c>
      <c r="J1282">
        <f t="shared" si="76"/>
        <v>14</v>
      </c>
      <c r="K1282" s="2">
        <f t="shared" si="77"/>
        <v>44282.5</v>
      </c>
      <c r="L1282" s="22">
        <v>44295.5</v>
      </c>
      <c r="M1282" s="22">
        <v>44298.5</v>
      </c>
      <c r="N1282" s="22">
        <v>44295.5</v>
      </c>
      <c r="O1282">
        <f t="shared" si="78"/>
        <v>13</v>
      </c>
      <c r="P1282" s="3">
        <f t="shared" si="79"/>
        <v>4054.05</v>
      </c>
    </row>
    <row r="1283" spans="1:16" x14ac:dyDescent="0.35">
      <c r="A1283" t="s">
        <v>267</v>
      </c>
      <c r="B1283" s="21" t="s">
        <v>86</v>
      </c>
      <c r="C1283" s="22">
        <v>44295</v>
      </c>
      <c r="D1283" t="s">
        <v>90</v>
      </c>
      <c r="E1283" t="s">
        <v>91</v>
      </c>
      <c r="F1283" s="21" t="s">
        <v>89</v>
      </c>
      <c r="G1283" s="3">
        <v>35.869999999999997</v>
      </c>
      <c r="H1283" s="22">
        <v>44276</v>
      </c>
      <c r="I1283" s="23">
        <v>44289</v>
      </c>
      <c r="J1283">
        <f t="shared" si="76"/>
        <v>14</v>
      </c>
      <c r="K1283" s="2">
        <f t="shared" si="77"/>
        <v>44282.5</v>
      </c>
      <c r="L1283" s="22">
        <v>44295.5</v>
      </c>
      <c r="M1283" s="22">
        <v>44298.5</v>
      </c>
      <c r="N1283" s="22">
        <v>44295.5</v>
      </c>
      <c r="O1283">
        <f t="shared" si="78"/>
        <v>13</v>
      </c>
      <c r="P1283" s="3">
        <f t="shared" si="79"/>
        <v>466.30999999999995</v>
      </c>
    </row>
    <row r="1284" spans="1:16" x14ac:dyDescent="0.35">
      <c r="A1284" t="s">
        <v>267</v>
      </c>
      <c r="B1284" s="21" t="s">
        <v>86</v>
      </c>
      <c r="C1284" s="22">
        <v>44295</v>
      </c>
      <c r="D1284" t="s">
        <v>92</v>
      </c>
      <c r="E1284" t="s">
        <v>93</v>
      </c>
      <c r="F1284" s="21" t="s">
        <v>89</v>
      </c>
      <c r="G1284" s="3">
        <v>35.869999999999997</v>
      </c>
      <c r="H1284" s="22">
        <v>44276</v>
      </c>
      <c r="I1284" s="23">
        <v>44289</v>
      </c>
      <c r="J1284">
        <f t="shared" si="76"/>
        <v>14</v>
      </c>
      <c r="K1284" s="2">
        <f t="shared" si="77"/>
        <v>44282.5</v>
      </c>
      <c r="L1284" s="22">
        <v>44295.5</v>
      </c>
      <c r="M1284" s="22">
        <v>44298.5</v>
      </c>
      <c r="N1284" s="22">
        <v>44295.5</v>
      </c>
      <c r="O1284">
        <f t="shared" si="78"/>
        <v>13</v>
      </c>
      <c r="P1284" s="3">
        <f t="shared" si="79"/>
        <v>466.30999999999995</v>
      </c>
    </row>
    <row r="1285" spans="1:16" x14ac:dyDescent="0.35">
      <c r="A1285" t="s">
        <v>267</v>
      </c>
      <c r="B1285" s="21" t="s">
        <v>86</v>
      </c>
      <c r="C1285" s="22">
        <v>44295</v>
      </c>
      <c r="D1285" t="s">
        <v>94</v>
      </c>
      <c r="E1285" t="s">
        <v>95</v>
      </c>
      <c r="F1285" s="21" t="s">
        <v>89</v>
      </c>
      <c r="G1285" s="3">
        <v>153.37</v>
      </c>
      <c r="H1285" s="22">
        <v>44276</v>
      </c>
      <c r="I1285" s="23">
        <v>44289</v>
      </c>
      <c r="J1285">
        <f t="shared" si="76"/>
        <v>14</v>
      </c>
      <c r="K1285" s="2">
        <f t="shared" si="77"/>
        <v>44282.5</v>
      </c>
      <c r="L1285" s="22">
        <v>44295.5</v>
      </c>
      <c r="M1285" s="22">
        <v>44298.5</v>
      </c>
      <c r="N1285" s="22">
        <v>44295.5</v>
      </c>
      <c r="O1285">
        <f t="shared" si="78"/>
        <v>13</v>
      </c>
      <c r="P1285" s="3">
        <f t="shared" si="79"/>
        <v>1993.81</v>
      </c>
    </row>
    <row r="1286" spans="1:16" x14ac:dyDescent="0.35">
      <c r="A1286" t="s">
        <v>267</v>
      </c>
      <c r="B1286" s="21" t="s">
        <v>86</v>
      </c>
      <c r="C1286" s="22">
        <v>44295</v>
      </c>
      <c r="D1286" t="s">
        <v>96</v>
      </c>
      <c r="E1286" t="s">
        <v>97</v>
      </c>
      <c r="F1286" s="21" t="s">
        <v>89</v>
      </c>
      <c r="G1286" s="3">
        <v>153.37</v>
      </c>
      <c r="H1286" s="22">
        <v>44276</v>
      </c>
      <c r="I1286" s="23">
        <v>44289</v>
      </c>
      <c r="J1286">
        <f t="shared" si="76"/>
        <v>14</v>
      </c>
      <c r="K1286" s="2">
        <f t="shared" si="77"/>
        <v>44282.5</v>
      </c>
      <c r="L1286" s="22">
        <v>44295.5</v>
      </c>
      <c r="M1286" s="22">
        <v>44298.5</v>
      </c>
      <c r="N1286" s="22">
        <v>44295.5</v>
      </c>
      <c r="O1286">
        <f t="shared" si="78"/>
        <v>13</v>
      </c>
      <c r="P1286" s="3">
        <f t="shared" si="79"/>
        <v>1993.81</v>
      </c>
    </row>
    <row r="1287" spans="1:16" x14ac:dyDescent="0.35">
      <c r="A1287" t="s">
        <v>267</v>
      </c>
      <c r="B1287" s="21" t="s">
        <v>86</v>
      </c>
      <c r="C1287" s="22">
        <v>44295</v>
      </c>
      <c r="D1287" t="s">
        <v>87</v>
      </c>
      <c r="E1287" t="s">
        <v>88</v>
      </c>
      <c r="F1287" s="21" t="s">
        <v>89</v>
      </c>
      <c r="G1287" s="3">
        <v>39039.260000000009</v>
      </c>
      <c r="H1287" s="22">
        <v>44276</v>
      </c>
      <c r="I1287" s="23">
        <v>44289</v>
      </c>
      <c r="J1287">
        <f t="shared" si="76"/>
        <v>14</v>
      </c>
      <c r="K1287" s="2">
        <f t="shared" si="77"/>
        <v>44282.5</v>
      </c>
      <c r="L1287" s="22">
        <v>44295.5</v>
      </c>
      <c r="M1287" s="22">
        <v>44298.5</v>
      </c>
      <c r="N1287" s="22">
        <v>44295.5</v>
      </c>
      <c r="O1287">
        <f t="shared" si="78"/>
        <v>13</v>
      </c>
      <c r="P1287" s="3">
        <f t="shared" si="79"/>
        <v>507510.38000000012</v>
      </c>
    </row>
    <row r="1288" spans="1:16" x14ac:dyDescent="0.35">
      <c r="A1288" t="s">
        <v>267</v>
      </c>
      <c r="B1288" s="21" t="s">
        <v>86</v>
      </c>
      <c r="C1288" s="22">
        <v>44295</v>
      </c>
      <c r="D1288" t="s">
        <v>90</v>
      </c>
      <c r="E1288" t="s">
        <v>91</v>
      </c>
      <c r="F1288" s="21" t="s">
        <v>89</v>
      </c>
      <c r="G1288" s="3">
        <v>5239.68</v>
      </c>
      <c r="H1288" s="22">
        <v>44276</v>
      </c>
      <c r="I1288" s="23">
        <v>44289</v>
      </c>
      <c r="J1288">
        <f t="shared" si="76"/>
        <v>14</v>
      </c>
      <c r="K1288" s="2">
        <f t="shared" si="77"/>
        <v>44282.5</v>
      </c>
      <c r="L1288" s="22">
        <v>44295.5</v>
      </c>
      <c r="M1288" s="22">
        <v>44298.5</v>
      </c>
      <c r="N1288" s="22">
        <v>44295.5</v>
      </c>
      <c r="O1288">
        <f t="shared" si="78"/>
        <v>13</v>
      </c>
      <c r="P1288" s="3">
        <f t="shared" si="79"/>
        <v>68115.839999999997</v>
      </c>
    </row>
    <row r="1289" spans="1:16" x14ac:dyDescent="0.35">
      <c r="A1289" t="s">
        <v>267</v>
      </c>
      <c r="B1289" s="21" t="s">
        <v>86</v>
      </c>
      <c r="C1289" s="22">
        <v>44295</v>
      </c>
      <c r="D1289" t="s">
        <v>92</v>
      </c>
      <c r="E1289" t="s">
        <v>93</v>
      </c>
      <c r="F1289" s="21" t="s">
        <v>89</v>
      </c>
      <c r="G1289" s="3">
        <v>5239.66</v>
      </c>
      <c r="H1289" s="22">
        <v>44276</v>
      </c>
      <c r="I1289" s="23">
        <v>44289</v>
      </c>
      <c r="J1289">
        <f t="shared" si="76"/>
        <v>14</v>
      </c>
      <c r="K1289" s="2">
        <f t="shared" si="77"/>
        <v>44282.5</v>
      </c>
      <c r="L1289" s="22">
        <v>44295.5</v>
      </c>
      <c r="M1289" s="22">
        <v>44298.5</v>
      </c>
      <c r="N1289" s="22">
        <v>44295.5</v>
      </c>
      <c r="O1289">
        <f t="shared" si="78"/>
        <v>13</v>
      </c>
      <c r="P1289" s="3">
        <f t="shared" si="79"/>
        <v>68115.58</v>
      </c>
    </row>
    <row r="1290" spans="1:16" x14ac:dyDescent="0.35">
      <c r="A1290" t="s">
        <v>267</v>
      </c>
      <c r="B1290" s="21" t="s">
        <v>86</v>
      </c>
      <c r="C1290" s="22">
        <v>44295</v>
      </c>
      <c r="D1290" t="s">
        <v>94</v>
      </c>
      <c r="E1290" t="s">
        <v>95</v>
      </c>
      <c r="F1290" s="21" t="s">
        <v>89</v>
      </c>
      <c r="G1290" s="3">
        <v>22404.559999999998</v>
      </c>
      <c r="H1290" s="22">
        <v>44276</v>
      </c>
      <c r="I1290" s="23">
        <v>44289</v>
      </c>
      <c r="J1290">
        <f t="shared" si="76"/>
        <v>14</v>
      </c>
      <c r="K1290" s="2">
        <f t="shared" si="77"/>
        <v>44282.5</v>
      </c>
      <c r="L1290" s="22">
        <v>44295.5</v>
      </c>
      <c r="M1290" s="22">
        <v>44298.5</v>
      </c>
      <c r="N1290" s="22">
        <v>44295.5</v>
      </c>
      <c r="O1290">
        <f t="shared" si="78"/>
        <v>13</v>
      </c>
      <c r="P1290" s="3">
        <f t="shared" si="79"/>
        <v>291259.27999999997</v>
      </c>
    </row>
    <row r="1291" spans="1:16" x14ac:dyDescent="0.35">
      <c r="A1291" t="s">
        <v>267</v>
      </c>
      <c r="B1291" s="21" t="s">
        <v>86</v>
      </c>
      <c r="C1291" s="22">
        <v>44295</v>
      </c>
      <c r="D1291" t="s">
        <v>96</v>
      </c>
      <c r="E1291" t="s">
        <v>97</v>
      </c>
      <c r="F1291" s="21" t="s">
        <v>89</v>
      </c>
      <c r="G1291" s="3">
        <v>22404.489999999998</v>
      </c>
      <c r="H1291" s="22">
        <v>44276</v>
      </c>
      <c r="I1291" s="23">
        <v>44289</v>
      </c>
      <c r="J1291">
        <f t="shared" ref="J1291:J1354" si="80">I1291-H1291+1</f>
        <v>14</v>
      </c>
      <c r="K1291" s="2">
        <f t="shared" ref="K1291:K1354" si="81">(H1291+I1291)/2</f>
        <v>44282.5</v>
      </c>
      <c r="L1291" s="22">
        <v>44295.5</v>
      </c>
      <c r="M1291" s="22">
        <v>44298.5</v>
      </c>
      <c r="N1291" s="22">
        <v>44295.5</v>
      </c>
      <c r="O1291">
        <f t="shared" ref="O1291:O1354" si="82">N1291-K1291</f>
        <v>13</v>
      </c>
      <c r="P1291" s="3">
        <f t="shared" ref="P1291:P1354" si="83">O1291*G1291</f>
        <v>291258.37</v>
      </c>
    </row>
    <row r="1292" spans="1:16" x14ac:dyDescent="0.35">
      <c r="A1292" t="s">
        <v>267</v>
      </c>
      <c r="B1292" s="21" t="s">
        <v>98</v>
      </c>
      <c r="C1292" s="22">
        <v>44295</v>
      </c>
      <c r="D1292" t="s">
        <v>87</v>
      </c>
      <c r="E1292" t="s">
        <v>88</v>
      </c>
      <c r="F1292" s="21" t="s">
        <v>89</v>
      </c>
      <c r="G1292" s="3">
        <v>3071.6099999999997</v>
      </c>
      <c r="H1292" s="22">
        <v>44277</v>
      </c>
      <c r="I1292" s="23">
        <v>44290</v>
      </c>
      <c r="J1292">
        <f t="shared" si="80"/>
        <v>14</v>
      </c>
      <c r="K1292" s="2">
        <f t="shared" si="81"/>
        <v>44283.5</v>
      </c>
      <c r="L1292" s="22">
        <v>44295.5</v>
      </c>
      <c r="M1292" s="22">
        <v>44298.5</v>
      </c>
      <c r="N1292" s="22">
        <v>44295.5</v>
      </c>
      <c r="O1292">
        <f t="shared" si="82"/>
        <v>12</v>
      </c>
      <c r="P1292" s="3">
        <f t="shared" si="83"/>
        <v>36859.319999999992</v>
      </c>
    </row>
    <row r="1293" spans="1:16" x14ac:dyDescent="0.35">
      <c r="A1293" t="s">
        <v>267</v>
      </c>
      <c r="B1293" s="21" t="s">
        <v>98</v>
      </c>
      <c r="C1293" s="22">
        <v>44295</v>
      </c>
      <c r="D1293" t="s">
        <v>90</v>
      </c>
      <c r="E1293" t="s">
        <v>91</v>
      </c>
      <c r="F1293" s="21" t="s">
        <v>89</v>
      </c>
      <c r="G1293" s="3">
        <v>465.02</v>
      </c>
      <c r="H1293" s="22">
        <v>44277</v>
      </c>
      <c r="I1293" s="23">
        <v>44290</v>
      </c>
      <c r="J1293">
        <f t="shared" si="80"/>
        <v>14</v>
      </c>
      <c r="K1293" s="2">
        <f t="shared" si="81"/>
        <v>44283.5</v>
      </c>
      <c r="L1293" s="22">
        <v>44295.5</v>
      </c>
      <c r="M1293" s="22">
        <v>44298.5</v>
      </c>
      <c r="N1293" s="22">
        <v>44295.5</v>
      </c>
      <c r="O1293">
        <f t="shared" si="82"/>
        <v>12</v>
      </c>
      <c r="P1293" s="3">
        <f t="shared" si="83"/>
        <v>5580.24</v>
      </c>
    </row>
    <row r="1294" spans="1:16" x14ac:dyDescent="0.35">
      <c r="A1294" t="s">
        <v>267</v>
      </c>
      <c r="B1294" s="21" t="s">
        <v>98</v>
      </c>
      <c r="C1294" s="22">
        <v>44295</v>
      </c>
      <c r="D1294" t="s">
        <v>92</v>
      </c>
      <c r="E1294" t="s">
        <v>93</v>
      </c>
      <c r="F1294" s="21" t="s">
        <v>89</v>
      </c>
      <c r="G1294" s="3">
        <v>465.02</v>
      </c>
      <c r="H1294" s="22">
        <v>44277</v>
      </c>
      <c r="I1294" s="23">
        <v>44290</v>
      </c>
      <c r="J1294">
        <f t="shared" si="80"/>
        <v>14</v>
      </c>
      <c r="K1294" s="2">
        <f t="shared" si="81"/>
        <v>44283.5</v>
      </c>
      <c r="L1294" s="22">
        <v>44295.5</v>
      </c>
      <c r="M1294" s="22">
        <v>44298.5</v>
      </c>
      <c r="N1294" s="22">
        <v>44295.5</v>
      </c>
      <c r="O1294">
        <f t="shared" si="82"/>
        <v>12</v>
      </c>
      <c r="P1294" s="3">
        <f t="shared" si="83"/>
        <v>5580.24</v>
      </c>
    </row>
    <row r="1295" spans="1:16" x14ac:dyDescent="0.35">
      <c r="A1295" t="s">
        <v>267</v>
      </c>
      <c r="B1295" s="21" t="s">
        <v>98</v>
      </c>
      <c r="C1295" s="22">
        <v>44295</v>
      </c>
      <c r="D1295" t="s">
        <v>94</v>
      </c>
      <c r="E1295" t="s">
        <v>95</v>
      </c>
      <c r="F1295" s="21" t="s">
        <v>89</v>
      </c>
      <c r="G1295" s="3">
        <v>1988.29</v>
      </c>
      <c r="H1295" s="22">
        <v>44277</v>
      </c>
      <c r="I1295" s="23">
        <v>44290</v>
      </c>
      <c r="J1295">
        <f t="shared" si="80"/>
        <v>14</v>
      </c>
      <c r="K1295" s="2">
        <f t="shared" si="81"/>
        <v>44283.5</v>
      </c>
      <c r="L1295" s="22">
        <v>44295.5</v>
      </c>
      <c r="M1295" s="22">
        <v>44298.5</v>
      </c>
      <c r="N1295" s="22">
        <v>44295.5</v>
      </c>
      <c r="O1295">
        <f t="shared" si="82"/>
        <v>12</v>
      </c>
      <c r="P1295" s="3">
        <f t="shared" si="83"/>
        <v>23859.48</v>
      </c>
    </row>
    <row r="1296" spans="1:16" x14ac:dyDescent="0.35">
      <c r="A1296" t="s">
        <v>267</v>
      </c>
      <c r="B1296" s="21" t="s">
        <v>98</v>
      </c>
      <c r="C1296" s="22">
        <v>44295</v>
      </c>
      <c r="D1296" t="s">
        <v>96</v>
      </c>
      <c r="E1296" t="s">
        <v>97</v>
      </c>
      <c r="F1296" s="21" t="s">
        <v>89</v>
      </c>
      <c r="G1296" s="3">
        <v>1988.29</v>
      </c>
      <c r="H1296" s="22">
        <v>44277</v>
      </c>
      <c r="I1296" s="23">
        <v>44290</v>
      </c>
      <c r="J1296">
        <f t="shared" si="80"/>
        <v>14</v>
      </c>
      <c r="K1296" s="2">
        <f t="shared" si="81"/>
        <v>44283.5</v>
      </c>
      <c r="L1296" s="22">
        <v>44295.5</v>
      </c>
      <c r="M1296" s="22">
        <v>44298.5</v>
      </c>
      <c r="N1296" s="22">
        <v>44295.5</v>
      </c>
      <c r="O1296">
        <f t="shared" si="82"/>
        <v>12</v>
      </c>
      <c r="P1296" s="3">
        <f t="shared" si="83"/>
        <v>23859.48</v>
      </c>
    </row>
    <row r="1297" spans="1:16" x14ac:dyDescent="0.35">
      <c r="A1297" t="s">
        <v>267</v>
      </c>
      <c r="B1297" s="21" t="s">
        <v>98</v>
      </c>
      <c r="C1297" s="22">
        <v>44295</v>
      </c>
      <c r="D1297" t="s">
        <v>99</v>
      </c>
      <c r="E1297" t="s">
        <v>100</v>
      </c>
      <c r="F1297" s="21" t="s">
        <v>101</v>
      </c>
      <c r="G1297" s="3">
        <v>47.92</v>
      </c>
      <c r="H1297" s="22">
        <v>44277</v>
      </c>
      <c r="I1297" s="23">
        <v>44290</v>
      </c>
      <c r="J1297">
        <f t="shared" si="80"/>
        <v>14</v>
      </c>
      <c r="K1297" s="2">
        <f t="shared" si="81"/>
        <v>44283.5</v>
      </c>
      <c r="L1297" s="22">
        <v>44295.5</v>
      </c>
      <c r="M1297" s="22">
        <v>44298.5</v>
      </c>
      <c r="N1297" s="22">
        <v>44295.5</v>
      </c>
      <c r="O1297">
        <f t="shared" si="82"/>
        <v>12</v>
      </c>
      <c r="P1297" s="3">
        <f t="shared" si="83"/>
        <v>575.04</v>
      </c>
    </row>
    <row r="1298" spans="1:16" x14ac:dyDescent="0.35">
      <c r="A1298" t="s">
        <v>267</v>
      </c>
      <c r="B1298" s="21" t="s">
        <v>98</v>
      </c>
      <c r="C1298" s="22">
        <v>44295</v>
      </c>
      <c r="D1298" t="s">
        <v>99</v>
      </c>
      <c r="E1298" t="s">
        <v>100</v>
      </c>
      <c r="F1298" s="21" t="s">
        <v>102</v>
      </c>
      <c r="G1298" s="3">
        <v>144.72</v>
      </c>
      <c r="H1298" s="22">
        <v>44277</v>
      </c>
      <c r="I1298" s="23">
        <v>44290</v>
      </c>
      <c r="J1298">
        <f t="shared" si="80"/>
        <v>14</v>
      </c>
      <c r="K1298" s="2">
        <f t="shared" si="81"/>
        <v>44283.5</v>
      </c>
      <c r="L1298" s="22">
        <v>44295.5</v>
      </c>
      <c r="M1298" s="22">
        <v>44298.5</v>
      </c>
      <c r="N1298" s="22">
        <v>44295.5</v>
      </c>
      <c r="O1298">
        <f t="shared" si="82"/>
        <v>12</v>
      </c>
      <c r="P1298" s="3">
        <f t="shared" si="83"/>
        <v>1736.6399999999999</v>
      </c>
    </row>
    <row r="1299" spans="1:16" x14ac:dyDescent="0.35">
      <c r="A1299" t="s">
        <v>267</v>
      </c>
      <c r="B1299" s="21" t="s">
        <v>98</v>
      </c>
      <c r="C1299" s="22">
        <v>44295</v>
      </c>
      <c r="D1299" t="s">
        <v>87</v>
      </c>
      <c r="E1299" t="s">
        <v>88</v>
      </c>
      <c r="F1299" s="21" t="s">
        <v>89</v>
      </c>
      <c r="G1299" s="3">
        <v>9.73</v>
      </c>
      <c r="H1299" s="22">
        <v>44277</v>
      </c>
      <c r="I1299" s="23">
        <v>44290</v>
      </c>
      <c r="J1299">
        <f t="shared" si="80"/>
        <v>14</v>
      </c>
      <c r="K1299" s="2">
        <f t="shared" si="81"/>
        <v>44283.5</v>
      </c>
      <c r="L1299" s="22">
        <v>44295.5</v>
      </c>
      <c r="M1299" s="22">
        <v>44298.5</v>
      </c>
      <c r="N1299" s="22">
        <v>44295.5</v>
      </c>
      <c r="O1299">
        <f t="shared" si="82"/>
        <v>12</v>
      </c>
      <c r="P1299" s="3">
        <f t="shared" si="83"/>
        <v>116.76</v>
      </c>
    </row>
    <row r="1300" spans="1:16" x14ac:dyDescent="0.35">
      <c r="A1300" t="s">
        <v>267</v>
      </c>
      <c r="B1300" s="21" t="s">
        <v>98</v>
      </c>
      <c r="C1300" s="22">
        <v>44295</v>
      </c>
      <c r="D1300" t="s">
        <v>90</v>
      </c>
      <c r="E1300" t="s">
        <v>91</v>
      </c>
      <c r="F1300" s="21" t="s">
        <v>89</v>
      </c>
      <c r="G1300" s="3">
        <v>8.41</v>
      </c>
      <c r="H1300" s="22">
        <v>44277</v>
      </c>
      <c r="I1300" s="23">
        <v>44290</v>
      </c>
      <c r="J1300">
        <f t="shared" si="80"/>
        <v>14</v>
      </c>
      <c r="K1300" s="2">
        <f t="shared" si="81"/>
        <v>44283.5</v>
      </c>
      <c r="L1300" s="22">
        <v>44295.5</v>
      </c>
      <c r="M1300" s="22">
        <v>44298.5</v>
      </c>
      <c r="N1300" s="22">
        <v>44295.5</v>
      </c>
      <c r="O1300">
        <f t="shared" si="82"/>
        <v>12</v>
      </c>
      <c r="P1300" s="3">
        <f t="shared" si="83"/>
        <v>100.92</v>
      </c>
    </row>
    <row r="1301" spans="1:16" x14ac:dyDescent="0.35">
      <c r="A1301" t="s">
        <v>267</v>
      </c>
      <c r="B1301" s="21" t="s">
        <v>98</v>
      </c>
      <c r="C1301" s="22">
        <v>44295</v>
      </c>
      <c r="D1301" t="s">
        <v>92</v>
      </c>
      <c r="E1301" t="s">
        <v>93</v>
      </c>
      <c r="F1301" s="21" t="s">
        <v>89</v>
      </c>
      <c r="G1301" s="3">
        <v>8.41</v>
      </c>
      <c r="H1301" s="22">
        <v>44277</v>
      </c>
      <c r="I1301" s="23">
        <v>44290</v>
      </c>
      <c r="J1301">
        <f t="shared" si="80"/>
        <v>14</v>
      </c>
      <c r="K1301" s="2">
        <f t="shared" si="81"/>
        <v>44283.5</v>
      </c>
      <c r="L1301" s="22">
        <v>44295.5</v>
      </c>
      <c r="M1301" s="22">
        <v>44298.5</v>
      </c>
      <c r="N1301" s="22">
        <v>44295.5</v>
      </c>
      <c r="O1301">
        <f t="shared" si="82"/>
        <v>12</v>
      </c>
      <c r="P1301" s="3">
        <f t="shared" si="83"/>
        <v>100.92</v>
      </c>
    </row>
    <row r="1302" spans="1:16" x14ac:dyDescent="0.35">
      <c r="A1302" t="s">
        <v>267</v>
      </c>
      <c r="B1302" s="21" t="s">
        <v>98</v>
      </c>
      <c r="C1302" s="22">
        <v>44295</v>
      </c>
      <c r="D1302" t="s">
        <v>94</v>
      </c>
      <c r="E1302" t="s">
        <v>95</v>
      </c>
      <c r="F1302" s="21" t="s">
        <v>89</v>
      </c>
      <c r="G1302" s="3">
        <v>35.96</v>
      </c>
      <c r="H1302" s="22">
        <v>44277</v>
      </c>
      <c r="I1302" s="23">
        <v>44290</v>
      </c>
      <c r="J1302">
        <f t="shared" si="80"/>
        <v>14</v>
      </c>
      <c r="K1302" s="2">
        <f t="shared" si="81"/>
        <v>44283.5</v>
      </c>
      <c r="L1302" s="22">
        <v>44295.5</v>
      </c>
      <c r="M1302" s="22">
        <v>44298.5</v>
      </c>
      <c r="N1302" s="22">
        <v>44295.5</v>
      </c>
      <c r="O1302">
        <f t="shared" si="82"/>
        <v>12</v>
      </c>
      <c r="P1302" s="3">
        <f t="shared" si="83"/>
        <v>431.52</v>
      </c>
    </row>
    <row r="1303" spans="1:16" x14ac:dyDescent="0.35">
      <c r="A1303" t="s">
        <v>267</v>
      </c>
      <c r="B1303" s="21" t="s">
        <v>98</v>
      </c>
      <c r="C1303" s="22">
        <v>44295</v>
      </c>
      <c r="D1303" t="s">
        <v>96</v>
      </c>
      <c r="E1303" t="s">
        <v>97</v>
      </c>
      <c r="F1303" s="21" t="s">
        <v>89</v>
      </c>
      <c r="G1303" s="3">
        <v>35.96</v>
      </c>
      <c r="H1303" s="22">
        <v>44277</v>
      </c>
      <c r="I1303" s="23">
        <v>44290</v>
      </c>
      <c r="J1303">
        <f t="shared" si="80"/>
        <v>14</v>
      </c>
      <c r="K1303" s="2">
        <f t="shared" si="81"/>
        <v>44283.5</v>
      </c>
      <c r="L1303" s="22">
        <v>44295.5</v>
      </c>
      <c r="M1303" s="22">
        <v>44298.5</v>
      </c>
      <c r="N1303" s="22">
        <v>44295.5</v>
      </c>
      <c r="O1303">
        <f t="shared" si="82"/>
        <v>12</v>
      </c>
      <c r="P1303" s="3">
        <f t="shared" si="83"/>
        <v>431.52</v>
      </c>
    </row>
    <row r="1304" spans="1:16" x14ac:dyDescent="0.35">
      <c r="A1304" t="s">
        <v>267</v>
      </c>
      <c r="B1304" s="28" t="s">
        <v>98</v>
      </c>
      <c r="C1304" s="22">
        <v>44295</v>
      </c>
      <c r="D1304" t="s">
        <v>99</v>
      </c>
      <c r="E1304" t="s">
        <v>100</v>
      </c>
      <c r="F1304" s="21" t="s">
        <v>101</v>
      </c>
      <c r="G1304" s="3">
        <v>7.03</v>
      </c>
      <c r="H1304" s="22">
        <v>44277</v>
      </c>
      <c r="I1304" s="23">
        <v>44290</v>
      </c>
      <c r="J1304">
        <f t="shared" si="80"/>
        <v>14</v>
      </c>
      <c r="K1304" s="2">
        <f t="shared" si="81"/>
        <v>44283.5</v>
      </c>
      <c r="L1304" s="22">
        <v>44295.5</v>
      </c>
      <c r="M1304" s="22">
        <v>44298.5</v>
      </c>
      <c r="N1304" s="22">
        <v>44295.5</v>
      </c>
      <c r="O1304">
        <f t="shared" si="82"/>
        <v>12</v>
      </c>
      <c r="P1304" s="3">
        <f t="shared" si="83"/>
        <v>84.36</v>
      </c>
    </row>
    <row r="1305" spans="1:16" x14ac:dyDescent="0.35">
      <c r="A1305" t="s">
        <v>267</v>
      </c>
      <c r="B1305" s="21" t="s">
        <v>98</v>
      </c>
      <c r="C1305" s="22">
        <v>44295</v>
      </c>
      <c r="D1305" t="s">
        <v>99</v>
      </c>
      <c r="E1305" t="s">
        <v>100</v>
      </c>
      <c r="F1305" s="21" t="s">
        <v>103</v>
      </c>
      <c r="G1305" s="3">
        <v>590.63</v>
      </c>
      <c r="H1305" s="22">
        <v>44277</v>
      </c>
      <c r="I1305" s="23">
        <v>44290</v>
      </c>
      <c r="J1305">
        <f t="shared" si="80"/>
        <v>14</v>
      </c>
      <c r="K1305" s="2">
        <f t="shared" si="81"/>
        <v>44283.5</v>
      </c>
      <c r="L1305" s="22">
        <v>44295.5</v>
      </c>
      <c r="M1305" s="22">
        <v>44298.5</v>
      </c>
      <c r="N1305" s="22">
        <v>44295.5</v>
      </c>
      <c r="O1305">
        <f t="shared" si="82"/>
        <v>12</v>
      </c>
      <c r="P1305" s="3">
        <f t="shared" si="83"/>
        <v>7087.5599999999995</v>
      </c>
    </row>
    <row r="1306" spans="1:16" x14ac:dyDescent="0.35">
      <c r="A1306" t="s">
        <v>267</v>
      </c>
      <c r="B1306" s="21" t="s">
        <v>98</v>
      </c>
      <c r="C1306" s="22">
        <v>44295</v>
      </c>
      <c r="D1306" t="s">
        <v>104</v>
      </c>
      <c r="E1306" t="s">
        <v>105</v>
      </c>
      <c r="F1306" s="21" t="s">
        <v>106</v>
      </c>
      <c r="G1306" s="3">
        <v>190.91</v>
      </c>
      <c r="H1306" s="22">
        <v>44277</v>
      </c>
      <c r="I1306" s="23">
        <v>44290</v>
      </c>
      <c r="J1306">
        <f t="shared" si="80"/>
        <v>14</v>
      </c>
      <c r="K1306" s="2">
        <f t="shared" si="81"/>
        <v>44283.5</v>
      </c>
      <c r="L1306" s="22">
        <v>44295.5</v>
      </c>
      <c r="M1306" s="22">
        <v>44298.5</v>
      </c>
      <c r="N1306" s="22">
        <v>44295.5</v>
      </c>
      <c r="O1306">
        <f t="shared" si="82"/>
        <v>12</v>
      </c>
      <c r="P1306" s="3">
        <f t="shared" si="83"/>
        <v>2290.92</v>
      </c>
    </row>
    <row r="1307" spans="1:16" x14ac:dyDescent="0.35">
      <c r="A1307" t="s">
        <v>267</v>
      </c>
      <c r="B1307" s="21" t="s">
        <v>98</v>
      </c>
      <c r="C1307" s="22">
        <v>44295</v>
      </c>
      <c r="D1307" t="s">
        <v>87</v>
      </c>
      <c r="E1307" t="s">
        <v>88</v>
      </c>
      <c r="F1307" s="21" t="s">
        <v>89</v>
      </c>
      <c r="G1307" s="3">
        <v>433165.30000000034</v>
      </c>
      <c r="H1307" s="22">
        <v>44277</v>
      </c>
      <c r="I1307" s="23">
        <v>44290</v>
      </c>
      <c r="J1307">
        <f t="shared" si="80"/>
        <v>14</v>
      </c>
      <c r="K1307" s="2">
        <f t="shared" si="81"/>
        <v>44283.5</v>
      </c>
      <c r="L1307" s="22">
        <v>44295.5</v>
      </c>
      <c r="M1307" s="22">
        <v>44298.5</v>
      </c>
      <c r="N1307" s="22">
        <v>44295.5</v>
      </c>
      <c r="O1307">
        <f t="shared" si="82"/>
        <v>12</v>
      </c>
      <c r="P1307" s="3">
        <f t="shared" si="83"/>
        <v>5197983.6000000043</v>
      </c>
    </row>
    <row r="1308" spans="1:16" x14ac:dyDescent="0.35">
      <c r="A1308" t="s">
        <v>267</v>
      </c>
      <c r="B1308" s="21" t="s">
        <v>98</v>
      </c>
      <c r="C1308" s="22">
        <v>44295</v>
      </c>
      <c r="D1308" t="s">
        <v>90</v>
      </c>
      <c r="E1308" t="s">
        <v>91</v>
      </c>
      <c r="F1308" s="21" t="s">
        <v>89</v>
      </c>
      <c r="G1308" s="3">
        <v>65672.780000000042</v>
      </c>
      <c r="H1308" s="22">
        <v>44277</v>
      </c>
      <c r="I1308" s="23">
        <v>44290</v>
      </c>
      <c r="J1308">
        <f t="shared" si="80"/>
        <v>14</v>
      </c>
      <c r="K1308" s="2">
        <f t="shared" si="81"/>
        <v>44283.5</v>
      </c>
      <c r="L1308" s="22">
        <v>44295.5</v>
      </c>
      <c r="M1308" s="22">
        <v>44298.5</v>
      </c>
      <c r="N1308" s="22">
        <v>44295.5</v>
      </c>
      <c r="O1308">
        <f t="shared" si="82"/>
        <v>12</v>
      </c>
      <c r="P1308" s="3">
        <f t="shared" si="83"/>
        <v>788073.36000000057</v>
      </c>
    </row>
    <row r="1309" spans="1:16" x14ac:dyDescent="0.35">
      <c r="A1309" t="s">
        <v>267</v>
      </c>
      <c r="B1309" s="21" t="s">
        <v>98</v>
      </c>
      <c r="C1309" s="22">
        <v>44295</v>
      </c>
      <c r="D1309" t="s">
        <v>92</v>
      </c>
      <c r="E1309" t="s">
        <v>93</v>
      </c>
      <c r="F1309" s="21" t="s">
        <v>89</v>
      </c>
      <c r="G1309" s="3">
        <v>65672.780000000042</v>
      </c>
      <c r="H1309" s="22">
        <v>44277</v>
      </c>
      <c r="I1309" s="23">
        <v>44290</v>
      </c>
      <c r="J1309">
        <f t="shared" si="80"/>
        <v>14</v>
      </c>
      <c r="K1309" s="2">
        <f t="shared" si="81"/>
        <v>44283.5</v>
      </c>
      <c r="L1309" s="22">
        <v>44295.5</v>
      </c>
      <c r="M1309" s="22">
        <v>44298.5</v>
      </c>
      <c r="N1309" s="22">
        <v>44295.5</v>
      </c>
      <c r="O1309">
        <f t="shared" si="82"/>
        <v>12</v>
      </c>
      <c r="P1309" s="3">
        <f t="shared" si="83"/>
        <v>788073.36000000057</v>
      </c>
    </row>
    <row r="1310" spans="1:16" x14ac:dyDescent="0.35">
      <c r="A1310" t="s">
        <v>267</v>
      </c>
      <c r="B1310" s="21" t="s">
        <v>98</v>
      </c>
      <c r="C1310" s="22">
        <v>44295</v>
      </c>
      <c r="D1310" t="s">
        <v>94</v>
      </c>
      <c r="E1310" t="s">
        <v>95</v>
      </c>
      <c r="F1310" s="21" t="s">
        <v>89</v>
      </c>
      <c r="G1310" s="3">
        <v>280808.88999999996</v>
      </c>
      <c r="H1310" s="22">
        <v>44277</v>
      </c>
      <c r="I1310" s="23">
        <v>44290</v>
      </c>
      <c r="J1310">
        <f t="shared" si="80"/>
        <v>14</v>
      </c>
      <c r="K1310" s="2">
        <f t="shared" si="81"/>
        <v>44283.5</v>
      </c>
      <c r="L1310" s="22">
        <v>44295.5</v>
      </c>
      <c r="M1310" s="22">
        <v>44298.5</v>
      </c>
      <c r="N1310" s="22">
        <v>44295.5</v>
      </c>
      <c r="O1310">
        <f t="shared" si="82"/>
        <v>12</v>
      </c>
      <c r="P1310" s="3">
        <f t="shared" si="83"/>
        <v>3369706.6799999997</v>
      </c>
    </row>
    <row r="1311" spans="1:16" x14ac:dyDescent="0.35">
      <c r="A1311" t="s">
        <v>267</v>
      </c>
      <c r="B1311" s="21" t="s">
        <v>98</v>
      </c>
      <c r="C1311" s="22">
        <v>44295</v>
      </c>
      <c r="D1311" t="s">
        <v>96</v>
      </c>
      <c r="E1311" t="s">
        <v>97</v>
      </c>
      <c r="F1311" s="21" t="s">
        <v>89</v>
      </c>
      <c r="G1311" s="3">
        <v>280808.88999999996</v>
      </c>
      <c r="H1311" s="22">
        <v>44277</v>
      </c>
      <c r="I1311" s="23">
        <v>44290</v>
      </c>
      <c r="J1311">
        <f t="shared" si="80"/>
        <v>14</v>
      </c>
      <c r="K1311" s="2">
        <f t="shared" si="81"/>
        <v>44283.5</v>
      </c>
      <c r="L1311" s="22">
        <v>44295.5</v>
      </c>
      <c r="M1311" s="22">
        <v>44298.5</v>
      </c>
      <c r="N1311" s="22">
        <v>44295.5</v>
      </c>
      <c r="O1311">
        <f t="shared" si="82"/>
        <v>12</v>
      </c>
      <c r="P1311" s="3">
        <f t="shared" si="83"/>
        <v>3369706.6799999997</v>
      </c>
    </row>
    <row r="1312" spans="1:16" x14ac:dyDescent="0.35">
      <c r="A1312" t="s">
        <v>267</v>
      </c>
      <c r="B1312" s="21" t="s">
        <v>98</v>
      </c>
      <c r="C1312" s="22">
        <v>44295</v>
      </c>
      <c r="D1312" t="s">
        <v>107</v>
      </c>
      <c r="E1312" t="s">
        <v>108</v>
      </c>
      <c r="F1312" s="21" t="s">
        <v>101</v>
      </c>
      <c r="G1312" s="3">
        <v>1971.8799999999994</v>
      </c>
      <c r="H1312" s="22">
        <v>44277</v>
      </c>
      <c r="I1312" s="23">
        <v>44290</v>
      </c>
      <c r="J1312">
        <f t="shared" si="80"/>
        <v>14</v>
      </c>
      <c r="K1312" s="2">
        <f t="shared" si="81"/>
        <v>44283.5</v>
      </c>
      <c r="L1312" s="22">
        <v>44295.5</v>
      </c>
      <c r="M1312" s="22">
        <v>44298.5</v>
      </c>
      <c r="N1312" s="22">
        <v>44295.5</v>
      </c>
      <c r="O1312">
        <f t="shared" si="82"/>
        <v>12</v>
      </c>
      <c r="P1312" s="3">
        <f t="shared" si="83"/>
        <v>23662.559999999994</v>
      </c>
    </row>
    <row r="1313" spans="1:16" x14ac:dyDescent="0.35">
      <c r="A1313" t="s">
        <v>267</v>
      </c>
      <c r="B1313" s="21" t="s">
        <v>98</v>
      </c>
      <c r="C1313" s="22">
        <v>44295</v>
      </c>
      <c r="D1313" t="s">
        <v>99</v>
      </c>
      <c r="E1313" t="s">
        <v>100</v>
      </c>
      <c r="F1313" s="21" t="s">
        <v>101</v>
      </c>
      <c r="G1313" s="3">
        <v>28554.920000000016</v>
      </c>
      <c r="H1313" s="22">
        <v>44277</v>
      </c>
      <c r="I1313" s="23">
        <v>44290</v>
      </c>
      <c r="J1313">
        <f t="shared" si="80"/>
        <v>14</v>
      </c>
      <c r="K1313" s="2">
        <f t="shared" si="81"/>
        <v>44283.5</v>
      </c>
      <c r="L1313" s="22">
        <v>44295.5</v>
      </c>
      <c r="M1313" s="22">
        <v>44298.5</v>
      </c>
      <c r="N1313" s="22">
        <v>44295.5</v>
      </c>
      <c r="O1313">
        <f t="shared" si="82"/>
        <v>12</v>
      </c>
      <c r="P1313" s="3">
        <f t="shared" si="83"/>
        <v>342659.04000000021</v>
      </c>
    </row>
    <row r="1314" spans="1:16" x14ac:dyDescent="0.35">
      <c r="A1314" t="s">
        <v>267</v>
      </c>
      <c r="B1314" s="21" t="s">
        <v>98</v>
      </c>
      <c r="C1314" s="22">
        <v>44295</v>
      </c>
      <c r="D1314" t="s">
        <v>99</v>
      </c>
      <c r="E1314" t="s">
        <v>100</v>
      </c>
      <c r="F1314" s="21" t="s">
        <v>102</v>
      </c>
      <c r="G1314" s="3">
        <v>21268.82</v>
      </c>
      <c r="H1314" s="22">
        <v>44277</v>
      </c>
      <c r="I1314" s="23">
        <v>44290</v>
      </c>
      <c r="J1314">
        <f t="shared" si="80"/>
        <v>14</v>
      </c>
      <c r="K1314" s="2">
        <f t="shared" si="81"/>
        <v>44283.5</v>
      </c>
      <c r="L1314" s="22">
        <v>44295.5</v>
      </c>
      <c r="M1314" s="22">
        <v>44298.5</v>
      </c>
      <c r="N1314" s="22">
        <v>44295.5</v>
      </c>
      <c r="O1314">
        <f t="shared" si="82"/>
        <v>12</v>
      </c>
      <c r="P1314" s="3">
        <f t="shared" si="83"/>
        <v>255225.84</v>
      </c>
    </row>
    <row r="1315" spans="1:16" x14ac:dyDescent="0.35">
      <c r="A1315" t="s">
        <v>267</v>
      </c>
      <c r="B1315" s="21" t="s">
        <v>98</v>
      </c>
      <c r="C1315" s="22">
        <v>44295</v>
      </c>
      <c r="D1315" t="s">
        <v>99</v>
      </c>
      <c r="E1315" t="s">
        <v>100</v>
      </c>
      <c r="F1315" s="21" t="s">
        <v>109</v>
      </c>
      <c r="G1315" s="3">
        <v>918</v>
      </c>
      <c r="H1315" s="22">
        <v>44277</v>
      </c>
      <c r="I1315" s="23">
        <v>44290</v>
      </c>
      <c r="J1315">
        <f t="shared" si="80"/>
        <v>14</v>
      </c>
      <c r="K1315" s="2">
        <f t="shared" si="81"/>
        <v>44283.5</v>
      </c>
      <c r="L1315" s="22">
        <v>44295.5</v>
      </c>
      <c r="M1315" s="22">
        <v>44300.5</v>
      </c>
      <c r="N1315" s="22">
        <v>44299.5</v>
      </c>
      <c r="O1315">
        <f t="shared" si="82"/>
        <v>16</v>
      </c>
      <c r="P1315" s="3">
        <f t="shared" si="83"/>
        <v>14688</v>
      </c>
    </row>
    <row r="1316" spans="1:16" x14ac:dyDescent="0.35">
      <c r="A1316" t="s">
        <v>267</v>
      </c>
      <c r="B1316" s="21" t="s">
        <v>98</v>
      </c>
      <c r="C1316" s="22">
        <v>44295</v>
      </c>
      <c r="D1316" t="s">
        <v>107</v>
      </c>
      <c r="E1316" t="s">
        <v>108</v>
      </c>
      <c r="F1316" s="21" t="s">
        <v>126</v>
      </c>
      <c r="G1316" s="3">
        <v>207.33</v>
      </c>
      <c r="H1316" s="22">
        <v>44277</v>
      </c>
      <c r="I1316" s="23">
        <v>44290</v>
      </c>
      <c r="J1316">
        <f t="shared" si="80"/>
        <v>14</v>
      </c>
      <c r="K1316" s="2">
        <f t="shared" si="81"/>
        <v>44283.5</v>
      </c>
      <c r="L1316" s="22">
        <v>44295.5</v>
      </c>
      <c r="M1316" s="22">
        <v>44300.5</v>
      </c>
      <c r="N1316" s="22">
        <v>44299.5</v>
      </c>
      <c r="O1316">
        <f t="shared" si="82"/>
        <v>16</v>
      </c>
      <c r="P1316" s="3">
        <f t="shared" si="83"/>
        <v>3317.28</v>
      </c>
    </row>
    <row r="1317" spans="1:16" x14ac:dyDescent="0.35">
      <c r="A1317" t="s">
        <v>267</v>
      </c>
      <c r="B1317" s="21" t="s">
        <v>98</v>
      </c>
      <c r="C1317" s="22">
        <v>44295</v>
      </c>
      <c r="D1317" t="s">
        <v>107</v>
      </c>
      <c r="E1317" t="s">
        <v>108</v>
      </c>
      <c r="F1317" s="21" t="s">
        <v>109</v>
      </c>
      <c r="G1317" s="3">
        <v>204</v>
      </c>
      <c r="H1317" s="22">
        <v>44277</v>
      </c>
      <c r="I1317" s="23">
        <v>44290</v>
      </c>
      <c r="J1317">
        <f t="shared" si="80"/>
        <v>14</v>
      </c>
      <c r="K1317" s="2">
        <f t="shared" si="81"/>
        <v>44283.5</v>
      </c>
      <c r="L1317" s="22">
        <v>44295.5</v>
      </c>
      <c r="M1317" s="22">
        <v>44300.5</v>
      </c>
      <c r="N1317" s="22">
        <v>44299.5</v>
      </c>
      <c r="O1317">
        <f t="shared" si="82"/>
        <v>16</v>
      </c>
      <c r="P1317" s="3">
        <f t="shared" si="83"/>
        <v>3264</v>
      </c>
    </row>
    <row r="1318" spans="1:16" x14ac:dyDescent="0.35">
      <c r="A1318" t="s">
        <v>267</v>
      </c>
      <c r="B1318" s="21" t="s">
        <v>98</v>
      </c>
      <c r="C1318" s="22">
        <v>44295</v>
      </c>
      <c r="D1318" t="s">
        <v>99</v>
      </c>
      <c r="E1318" t="s">
        <v>100</v>
      </c>
      <c r="F1318" s="21" t="s">
        <v>109</v>
      </c>
      <c r="G1318" s="3">
        <v>64059</v>
      </c>
      <c r="H1318" s="22">
        <v>44277</v>
      </c>
      <c r="I1318" s="23">
        <v>44290</v>
      </c>
      <c r="J1318">
        <f t="shared" si="80"/>
        <v>14</v>
      </c>
      <c r="K1318" s="2">
        <f t="shared" si="81"/>
        <v>44283.5</v>
      </c>
      <c r="L1318" s="22">
        <v>44295.5</v>
      </c>
      <c r="M1318" s="22">
        <v>44300.5</v>
      </c>
      <c r="N1318" s="22">
        <v>44299.5</v>
      </c>
      <c r="O1318">
        <f t="shared" si="82"/>
        <v>16</v>
      </c>
      <c r="P1318" s="3">
        <f t="shared" si="83"/>
        <v>1024944</v>
      </c>
    </row>
    <row r="1319" spans="1:16" x14ac:dyDescent="0.35">
      <c r="A1319" t="s">
        <v>267</v>
      </c>
      <c r="B1319" s="21" t="s">
        <v>98</v>
      </c>
      <c r="C1319" s="22">
        <v>44295</v>
      </c>
      <c r="D1319" t="s">
        <v>107</v>
      </c>
      <c r="E1319" t="s">
        <v>108</v>
      </c>
      <c r="F1319" s="21" t="s">
        <v>138</v>
      </c>
      <c r="G1319" s="3">
        <v>174.52</v>
      </c>
      <c r="H1319" s="22">
        <v>44277</v>
      </c>
      <c r="I1319" s="23">
        <v>44290</v>
      </c>
      <c r="J1319">
        <f t="shared" si="80"/>
        <v>14</v>
      </c>
      <c r="K1319" s="2">
        <f t="shared" si="81"/>
        <v>44283.5</v>
      </c>
      <c r="L1319" s="22">
        <v>44295.5</v>
      </c>
      <c r="M1319" s="22">
        <v>44300.5</v>
      </c>
      <c r="N1319" s="22">
        <v>44299.5</v>
      </c>
      <c r="O1319">
        <f t="shared" si="82"/>
        <v>16</v>
      </c>
      <c r="P1319" s="3">
        <f t="shared" si="83"/>
        <v>2792.32</v>
      </c>
    </row>
    <row r="1320" spans="1:16" x14ac:dyDescent="0.35">
      <c r="A1320" t="s">
        <v>267</v>
      </c>
      <c r="B1320" s="21" t="s">
        <v>98</v>
      </c>
      <c r="C1320" s="22">
        <v>44295</v>
      </c>
      <c r="D1320" t="s">
        <v>110</v>
      </c>
      <c r="E1320" t="s">
        <v>111</v>
      </c>
      <c r="F1320" s="21" t="s">
        <v>141</v>
      </c>
      <c r="G1320" s="3">
        <v>4.7</v>
      </c>
      <c r="H1320" s="22">
        <v>44276</v>
      </c>
      <c r="I1320" s="23">
        <v>44289</v>
      </c>
      <c r="J1320">
        <f t="shared" si="80"/>
        <v>14</v>
      </c>
      <c r="K1320" s="2">
        <f t="shared" si="81"/>
        <v>44282.5</v>
      </c>
      <c r="L1320" s="22">
        <v>44295.5</v>
      </c>
      <c r="M1320" s="22">
        <v>44306.5</v>
      </c>
      <c r="N1320" s="22">
        <v>44305.5</v>
      </c>
      <c r="O1320">
        <f t="shared" si="82"/>
        <v>23</v>
      </c>
      <c r="P1320" s="3">
        <f t="shared" si="83"/>
        <v>108.10000000000001</v>
      </c>
    </row>
    <row r="1321" spans="1:16" x14ac:dyDescent="0.35">
      <c r="A1321" t="s">
        <v>267</v>
      </c>
      <c r="B1321" s="21" t="s">
        <v>98</v>
      </c>
      <c r="C1321" s="22">
        <v>44295</v>
      </c>
      <c r="D1321" t="s">
        <v>110</v>
      </c>
      <c r="E1321" t="s">
        <v>111</v>
      </c>
      <c r="F1321" s="21" t="s">
        <v>112</v>
      </c>
      <c r="G1321" s="3">
        <v>38.700000000000003</v>
      </c>
      <c r="H1321" s="22">
        <v>44277</v>
      </c>
      <c r="I1321" s="23">
        <v>44290</v>
      </c>
      <c r="J1321">
        <f t="shared" si="80"/>
        <v>14</v>
      </c>
      <c r="K1321" s="2">
        <f t="shared" si="81"/>
        <v>44283.5</v>
      </c>
      <c r="L1321" s="22">
        <v>44295.5</v>
      </c>
      <c r="M1321" s="22">
        <v>44306.5</v>
      </c>
      <c r="N1321" s="22">
        <v>44305.5</v>
      </c>
      <c r="O1321">
        <f t="shared" si="82"/>
        <v>22</v>
      </c>
      <c r="P1321" s="3">
        <f t="shared" si="83"/>
        <v>851.40000000000009</v>
      </c>
    </row>
    <row r="1322" spans="1:16" x14ac:dyDescent="0.35">
      <c r="A1322" t="s">
        <v>267</v>
      </c>
      <c r="B1322" s="21" t="s">
        <v>98</v>
      </c>
      <c r="C1322" s="22">
        <v>44295</v>
      </c>
      <c r="D1322" t="s">
        <v>114</v>
      </c>
      <c r="E1322" t="s">
        <v>115</v>
      </c>
      <c r="F1322" s="21" t="s">
        <v>119</v>
      </c>
      <c r="G1322" s="3">
        <v>0.01</v>
      </c>
      <c r="H1322" s="22">
        <v>44277</v>
      </c>
      <c r="I1322" s="23">
        <v>44290</v>
      </c>
      <c r="J1322">
        <f t="shared" si="80"/>
        <v>14</v>
      </c>
      <c r="K1322" s="2">
        <f t="shared" si="81"/>
        <v>44283.5</v>
      </c>
      <c r="L1322" s="22">
        <v>44295.5</v>
      </c>
      <c r="M1322" s="22">
        <v>44306.5</v>
      </c>
      <c r="N1322" s="22">
        <v>44305.5</v>
      </c>
      <c r="O1322">
        <f t="shared" si="82"/>
        <v>22</v>
      </c>
      <c r="P1322" s="3">
        <f t="shared" si="83"/>
        <v>0.22</v>
      </c>
    </row>
    <row r="1323" spans="1:16" x14ac:dyDescent="0.35">
      <c r="A1323" t="s">
        <v>267</v>
      </c>
      <c r="B1323" s="21" t="s">
        <v>98</v>
      </c>
      <c r="C1323" s="22">
        <v>44295</v>
      </c>
      <c r="D1323" t="s">
        <v>110</v>
      </c>
      <c r="E1323" t="s">
        <v>111</v>
      </c>
      <c r="F1323" s="21" t="s">
        <v>112</v>
      </c>
      <c r="G1323" s="3">
        <v>10.44</v>
      </c>
      <c r="H1323" s="22">
        <v>44277</v>
      </c>
      <c r="I1323" s="23">
        <v>44290</v>
      </c>
      <c r="J1323">
        <f t="shared" si="80"/>
        <v>14</v>
      </c>
      <c r="K1323" s="2">
        <f t="shared" si="81"/>
        <v>44283.5</v>
      </c>
      <c r="L1323" s="22">
        <v>44295.5</v>
      </c>
      <c r="M1323" s="22">
        <v>44306.5</v>
      </c>
      <c r="N1323" s="22">
        <v>44305.5</v>
      </c>
      <c r="O1323">
        <f t="shared" si="82"/>
        <v>22</v>
      </c>
      <c r="P1323" s="3">
        <f t="shared" si="83"/>
        <v>229.67999999999998</v>
      </c>
    </row>
    <row r="1324" spans="1:16" x14ac:dyDescent="0.35">
      <c r="A1324" t="s">
        <v>267</v>
      </c>
      <c r="B1324" s="21" t="s">
        <v>98</v>
      </c>
      <c r="C1324" s="22">
        <v>44295</v>
      </c>
      <c r="D1324" t="s">
        <v>114</v>
      </c>
      <c r="E1324" t="s">
        <v>115</v>
      </c>
      <c r="F1324" s="21" t="s">
        <v>112</v>
      </c>
      <c r="G1324" s="3">
        <v>1097.96</v>
      </c>
      <c r="H1324" s="22">
        <v>44277</v>
      </c>
      <c r="I1324" s="23">
        <v>44290</v>
      </c>
      <c r="J1324">
        <f t="shared" si="80"/>
        <v>14</v>
      </c>
      <c r="K1324" s="2">
        <f t="shared" si="81"/>
        <v>44283.5</v>
      </c>
      <c r="L1324" s="22">
        <v>44295.5</v>
      </c>
      <c r="M1324" s="22">
        <v>44306.5</v>
      </c>
      <c r="N1324" s="22">
        <v>44305.5</v>
      </c>
      <c r="O1324">
        <f t="shared" si="82"/>
        <v>22</v>
      </c>
      <c r="P1324" s="3">
        <f t="shared" si="83"/>
        <v>24155.120000000003</v>
      </c>
    </row>
    <row r="1325" spans="1:16" x14ac:dyDescent="0.35">
      <c r="A1325" t="s">
        <v>267</v>
      </c>
      <c r="B1325" s="21" t="s">
        <v>98</v>
      </c>
      <c r="C1325" s="22">
        <v>44295</v>
      </c>
      <c r="D1325" t="s">
        <v>110</v>
      </c>
      <c r="E1325" t="s">
        <v>111</v>
      </c>
      <c r="F1325" s="21" t="s">
        <v>112</v>
      </c>
      <c r="G1325" s="3">
        <v>13290.069999999996</v>
      </c>
      <c r="H1325" s="22">
        <v>44277</v>
      </c>
      <c r="I1325" s="23">
        <v>44290</v>
      </c>
      <c r="J1325">
        <f t="shared" si="80"/>
        <v>14</v>
      </c>
      <c r="K1325" s="2">
        <f t="shared" si="81"/>
        <v>44283.5</v>
      </c>
      <c r="L1325" s="22">
        <v>44295.5</v>
      </c>
      <c r="M1325" s="22">
        <v>44306.5</v>
      </c>
      <c r="N1325" s="22">
        <v>44305.5</v>
      </c>
      <c r="O1325">
        <f t="shared" si="82"/>
        <v>22</v>
      </c>
      <c r="P1325" s="3">
        <f t="shared" si="83"/>
        <v>292381.53999999992</v>
      </c>
    </row>
    <row r="1326" spans="1:16" x14ac:dyDescent="0.35">
      <c r="A1326" t="s">
        <v>267</v>
      </c>
      <c r="B1326" s="21" t="s">
        <v>98</v>
      </c>
      <c r="C1326" s="22">
        <v>44295</v>
      </c>
      <c r="D1326" t="s">
        <v>110</v>
      </c>
      <c r="E1326" t="s">
        <v>111</v>
      </c>
      <c r="F1326" s="21" t="s">
        <v>116</v>
      </c>
      <c r="G1326" s="3">
        <v>98.31</v>
      </c>
      <c r="H1326" s="22">
        <v>44277</v>
      </c>
      <c r="I1326" s="23">
        <v>44290</v>
      </c>
      <c r="J1326">
        <f t="shared" si="80"/>
        <v>14</v>
      </c>
      <c r="K1326" s="2">
        <f t="shared" si="81"/>
        <v>44283.5</v>
      </c>
      <c r="L1326" s="22">
        <v>44295.5</v>
      </c>
      <c r="M1326" s="22">
        <v>44306.5</v>
      </c>
      <c r="N1326" s="22">
        <v>44305.5</v>
      </c>
      <c r="O1326">
        <f t="shared" si="82"/>
        <v>22</v>
      </c>
      <c r="P1326" s="3">
        <f t="shared" si="83"/>
        <v>2162.8200000000002</v>
      </c>
    </row>
    <row r="1327" spans="1:16" x14ac:dyDescent="0.35">
      <c r="A1327" t="s">
        <v>267</v>
      </c>
      <c r="B1327" s="21" t="s">
        <v>98</v>
      </c>
      <c r="C1327" s="22">
        <v>44295</v>
      </c>
      <c r="D1327" t="s">
        <v>110</v>
      </c>
      <c r="E1327" t="s">
        <v>111</v>
      </c>
      <c r="F1327" s="21" t="s">
        <v>118</v>
      </c>
      <c r="G1327" s="3">
        <v>1.5299999999999998</v>
      </c>
      <c r="H1327" s="22">
        <v>44277</v>
      </c>
      <c r="I1327" s="23">
        <v>44290</v>
      </c>
      <c r="J1327">
        <f t="shared" si="80"/>
        <v>14</v>
      </c>
      <c r="K1327" s="2">
        <f t="shared" si="81"/>
        <v>44283.5</v>
      </c>
      <c r="L1327" s="22">
        <v>44295.5</v>
      </c>
      <c r="M1327" s="22">
        <v>44306.5</v>
      </c>
      <c r="N1327" s="22">
        <v>44305.5</v>
      </c>
      <c r="O1327">
        <f t="shared" si="82"/>
        <v>22</v>
      </c>
      <c r="P1327" s="3">
        <f t="shared" si="83"/>
        <v>33.659999999999997</v>
      </c>
    </row>
    <row r="1328" spans="1:16" x14ac:dyDescent="0.35">
      <c r="A1328" t="s">
        <v>267</v>
      </c>
      <c r="B1328" s="21" t="s">
        <v>98</v>
      </c>
      <c r="C1328" s="22">
        <v>44295</v>
      </c>
      <c r="D1328" t="s">
        <v>114</v>
      </c>
      <c r="E1328" t="s">
        <v>115</v>
      </c>
      <c r="F1328" s="21" t="s">
        <v>119</v>
      </c>
      <c r="G1328" s="3">
        <v>65.419999999999987</v>
      </c>
      <c r="H1328" s="22">
        <v>44277</v>
      </c>
      <c r="I1328" s="23">
        <v>44290</v>
      </c>
      <c r="J1328">
        <f t="shared" si="80"/>
        <v>14</v>
      </c>
      <c r="K1328" s="2">
        <f t="shared" si="81"/>
        <v>44283.5</v>
      </c>
      <c r="L1328" s="22">
        <v>44295.5</v>
      </c>
      <c r="M1328" s="22">
        <v>44306.5</v>
      </c>
      <c r="N1328" s="22">
        <v>44305.5</v>
      </c>
      <c r="O1328">
        <f t="shared" si="82"/>
        <v>22</v>
      </c>
      <c r="P1328" s="3">
        <f t="shared" si="83"/>
        <v>1439.2399999999998</v>
      </c>
    </row>
    <row r="1329" spans="1:16" x14ac:dyDescent="0.35">
      <c r="A1329" t="s">
        <v>267</v>
      </c>
      <c r="B1329" s="21" t="s">
        <v>98</v>
      </c>
      <c r="C1329" s="22">
        <v>44295</v>
      </c>
      <c r="D1329" t="s">
        <v>110</v>
      </c>
      <c r="E1329" t="s">
        <v>111</v>
      </c>
      <c r="F1329" s="21" t="s">
        <v>119</v>
      </c>
      <c r="G1329" s="3">
        <v>166.1</v>
      </c>
      <c r="H1329" s="22">
        <v>44277</v>
      </c>
      <c r="I1329" s="23">
        <v>44290</v>
      </c>
      <c r="J1329">
        <f t="shared" si="80"/>
        <v>14</v>
      </c>
      <c r="K1329" s="2">
        <f t="shared" si="81"/>
        <v>44283.5</v>
      </c>
      <c r="L1329" s="22">
        <v>44295.5</v>
      </c>
      <c r="M1329" s="22">
        <v>44306.5</v>
      </c>
      <c r="N1329" s="22">
        <v>44305.5</v>
      </c>
      <c r="O1329">
        <f t="shared" si="82"/>
        <v>22</v>
      </c>
      <c r="P1329" s="3">
        <f t="shared" si="83"/>
        <v>3654.2</v>
      </c>
    </row>
    <row r="1330" spans="1:16" x14ac:dyDescent="0.35">
      <c r="A1330" t="s">
        <v>267</v>
      </c>
      <c r="B1330" s="21" t="s">
        <v>98</v>
      </c>
      <c r="C1330" s="22">
        <v>44295</v>
      </c>
      <c r="D1330" t="s">
        <v>114</v>
      </c>
      <c r="E1330" t="s">
        <v>115</v>
      </c>
      <c r="F1330" s="21" t="s">
        <v>120</v>
      </c>
      <c r="G1330" s="3">
        <v>218.33999999999997</v>
      </c>
      <c r="H1330" s="22">
        <v>44277</v>
      </c>
      <c r="I1330" s="23">
        <v>44290</v>
      </c>
      <c r="J1330">
        <f t="shared" si="80"/>
        <v>14</v>
      </c>
      <c r="K1330" s="2">
        <f t="shared" si="81"/>
        <v>44283.5</v>
      </c>
      <c r="L1330" s="22">
        <v>44295.5</v>
      </c>
      <c r="M1330" s="22">
        <v>44306.5</v>
      </c>
      <c r="N1330" s="22">
        <v>44305.5</v>
      </c>
      <c r="O1330">
        <f t="shared" si="82"/>
        <v>22</v>
      </c>
      <c r="P1330" s="3">
        <f t="shared" si="83"/>
        <v>4803.4799999999996</v>
      </c>
    </row>
    <row r="1331" spans="1:16" x14ac:dyDescent="0.35">
      <c r="A1331" t="s">
        <v>267</v>
      </c>
      <c r="B1331" s="21" t="s">
        <v>98</v>
      </c>
      <c r="C1331" s="22">
        <v>44295</v>
      </c>
      <c r="D1331" t="s">
        <v>110</v>
      </c>
      <c r="E1331" t="s">
        <v>111</v>
      </c>
      <c r="F1331" s="21" t="s">
        <v>120</v>
      </c>
      <c r="G1331" s="3">
        <v>24.789999999999996</v>
      </c>
      <c r="H1331" s="22">
        <v>44277</v>
      </c>
      <c r="I1331" s="23">
        <v>44290</v>
      </c>
      <c r="J1331">
        <f t="shared" si="80"/>
        <v>14</v>
      </c>
      <c r="K1331" s="2">
        <f t="shared" si="81"/>
        <v>44283.5</v>
      </c>
      <c r="L1331" s="22">
        <v>44295.5</v>
      </c>
      <c r="M1331" s="22">
        <v>44306.5</v>
      </c>
      <c r="N1331" s="22">
        <v>44305.5</v>
      </c>
      <c r="O1331">
        <f t="shared" si="82"/>
        <v>22</v>
      </c>
      <c r="P1331" s="3">
        <f t="shared" si="83"/>
        <v>545.37999999999988</v>
      </c>
    </row>
    <row r="1332" spans="1:16" x14ac:dyDescent="0.35">
      <c r="A1332" t="s">
        <v>267</v>
      </c>
      <c r="B1332" s="21" t="s">
        <v>98</v>
      </c>
      <c r="C1332" s="22">
        <v>44295</v>
      </c>
      <c r="D1332" t="s">
        <v>110</v>
      </c>
      <c r="E1332" t="s">
        <v>111</v>
      </c>
      <c r="F1332" s="21" t="s">
        <v>121</v>
      </c>
      <c r="G1332" s="3">
        <v>0.69</v>
      </c>
      <c r="H1332" s="22">
        <v>44277</v>
      </c>
      <c r="I1332" s="23">
        <v>44290</v>
      </c>
      <c r="J1332">
        <f t="shared" si="80"/>
        <v>14</v>
      </c>
      <c r="K1332" s="2">
        <f t="shared" si="81"/>
        <v>44283.5</v>
      </c>
      <c r="L1332" s="22">
        <v>44295.5</v>
      </c>
      <c r="M1332" s="22">
        <v>44306.5</v>
      </c>
      <c r="N1332" s="22">
        <v>44305.5</v>
      </c>
      <c r="O1332">
        <f t="shared" si="82"/>
        <v>22</v>
      </c>
      <c r="P1332" s="3">
        <f t="shared" si="83"/>
        <v>15.18</v>
      </c>
    </row>
    <row r="1333" spans="1:16" x14ac:dyDescent="0.35">
      <c r="A1333" t="s">
        <v>267</v>
      </c>
      <c r="B1333" s="21" t="s">
        <v>98</v>
      </c>
      <c r="C1333" s="22">
        <v>44295</v>
      </c>
      <c r="D1333" t="s">
        <v>110</v>
      </c>
      <c r="E1333" t="s">
        <v>111</v>
      </c>
      <c r="F1333" s="21" t="s">
        <v>245</v>
      </c>
      <c r="G1333" s="3">
        <v>1.1499999999999999</v>
      </c>
      <c r="H1333" s="22">
        <v>44277</v>
      </c>
      <c r="I1333" s="23">
        <v>44290</v>
      </c>
      <c r="J1333">
        <f t="shared" si="80"/>
        <v>14</v>
      </c>
      <c r="K1333" s="2">
        <f t="shared" si="81"/>
        <v>44283.5</v>
      </c>
      <c r="L1333" s="22">
        <v>44295.5</v>
      </c>
      <c r="M1333" s="22">
        <v>44306.5</v>
      </c>
      <c r="N1333" s="22">
        <v>44305.5</v>
      </c>
      <c r="O1333">
        <f t="shared" si="82"/>
        <v>22</v>
      </c>
      <c r="P1333" s="3">
        <f t="shared" si="83"/>
        <v>25.299999999999997</v>
      </c>
    </row>
    <row r="1334" spans="1:16" x14ac:dyDescent="0.35">
      <c r="A1334" t="s">
        <v>267</v>
      </c>
      <c r="B1334" s="21" t="s">
        <v>98</v>
      </c>
      <c r="C1334" s="22">
        <v>44295</v>
      </c>
      <c r="D1334" t="s">
        <v>114</v>
      </c>
      <c r="E1334" t="s">
        <v>115</v>
      </c>
      <c r="F1334" s="21" t="s">
        <v>122</v>
      </c>
      <c r="G1334" s="3">
        <v>112.42</v>
      </c>
      <c r="H1334" s="22">
        <v>44277</v>
      </c>
      <c r="I1334" s="23">
        <v>44290</v>
      </c>
      <c r="J1334">
        <f t="shared" si="80"/>
        <v>14</v>
      </c>
      <c r="K1334" s="2">
        <f t="shared" si="81"/>
        <v>44283.5</v>
      </c>
      <c r="L1334" s="22">
        <v>44295.5</v>
      </c>
      <c r="M1334" s="22">
        <v>44306.5</v>
      </c>
      <c r="N1334" s="22">
        <v>44305.5</v>
      </c>
      <c r="O1334">
        <f t="shared" si="82"/>
        <v>22</v>
      </c>
      <c r="P1334" s="3">
        <f t="shared" si="83"/>
        <v>2473.2400000000002</v>
      </c>
    </row>
    <row r="1335" spans="1:16" x14ac:dyDescent="0.35">
      <c r="A1335" t="s">
        <v>267</v>
      </c>
      <c r="B1335" s="21" t="s">
        <v>98</v>
      </c>
      <c r="C1335" s="22">
        <v>44295</v>
      </c>
      <c r="D1335" t="s">
        <v>110</v>
      </c>
      <c r="E1335" t="s">
        <v>111</v>
      </c>
      <c r="F1335" s="21" t="s">
        <v>122</v>
      </c>
      <c r="G1335" s="3">
        <v>7.0299999999999994</v>
      </c>
      <c r="H1335" s="22">
        <v>44277</v>
      </c>
      <c r="I1335" s="23">
        <v>44290</v>
      </c>
      <c r="J1335">
        <f t="shared" si="80"/>
        <v>14</v>
      </c>
      <c r="K1335" s="2">
        <f t="shared" si="81"/>
        <v>44283.5</v>
      </c>
      <c r="L1335" s="22">
        <v>44295.5</v>
      </c>
      <c r="M1335" s="22">
        <v>44306.5</v>
      </c>
      <c r="N1335" s="22">
        <v>44305.5</v>
      </c>
      <c r="O1335">
        <f t="shared" si="82"/>
        <v>22</v>
      </c>
      <c r="P1335" s="3">
        <f t="shared" si="83"/>
        <v>154.66</v>
      </c>
    </row>
    <row r="1336" spans="1:16" x14ac:dyDescent="0.35">
      <c r="A1336" t="s">
        <v>267</v>
      </c>
      <c r="B1336" s="21" t="s">
        <v>98</v>
      </c>
      <c r="C1336" s="22">
        <v>44295</v>
      </c>
      <c r="D1336" t="s">
        <v>114</v>
      </c>
      <c r="E1336" t="s">
        <v>115</v>
      </c>
      <c r="F1336" s="21" t="s">
        <v>123</v>
      </c>
      <c r="G1336" s="3">
        <v>69.650000000000006</v>
      </c>
      <c r="H1336" s="22">
        <v>44277</v>
      </c>
      <c r="I1336" s="23">
        <v>44290</v>
      </c>
      <c r="J1336">
        <f t="shared" si="80"/>
        <v>14</v>
      </c>
      <c r="K1336" s="2">
        <f t="shared" si="81"/>
        <v>44283.5</v>
      </c>
      <c r="L1336" s="22">
        <v>44295.5</v>
      </c>
      <c r="M1336" s="22">
        <v>44306.5</v>
      </c>
      <c r="N1336" s="22">
        <v>44305.5</v>
      </c>
      <c r="O1336">
        <f t="shared" si="82"/>
        <v>22</v>
      </c>
      <c r="P1336" s="3">
        <f t="shared" si="83"/>
        <v>1532.3000000000002</v>
      </c>
    </row>
    <row r="1337" spans="1:16" x14ac:dyDescent="0.35">
      <c r="A1337" t="s">
        <v>267</v>
      </c>
      <c r="B1337" s="21" t="s">
        <v>98</v>
      </c>
      <c r="C1337" s="22">
        <v>44295</v>
      </c>
      <c r="D1337" t="s">
        <v>110</v>
      </c>
      <c r="E1337" t="s">
        <v>111</v>
      </c>
      <c r="F1337" s="21" t="s">
        <v>123</v>
      </c>
      <c r="G1337" s="3">
        <v>18.34</v>
      </c>
      <c r="H1337" s="22">
        <v>44277</v>
      </c>
      <c r="I1337" s="23">
        <v>44290</v>
      </c>
      <c r="J1337">
        <f t="shared" si="80"/>
        <v>14</v>
      </c>
      <c r="K1337" s="2">
        <f t="shared" si="81"/>
        <v>44283.5</v>
      </c>
      <c r="L1337" s="22">
        <v>44295.5</v>
      </c>
      <c r="M1337" s="22">
        <v>44306.5</v>
      </c>
      <c r="N1337" s="22">
        <v>44305.5</v>
      </c>
      <c r="O1337">
        <f t="shared" si="82"/>
        <v>22</v>
      </c>
      <c r="P1337" s="3">
        <f t="shared" si="83"/>
        <v>403.48</v>
      </c>
    </row>
    <row r="1338" spans="1:16" x14ac:dyDescent="0.35">
      <c r="A1338" t="s">
        <v>267</v>
      </c>
      <c r="B1338" s="21" t="s">
        <v>98</v>
      </c>
      <c r="C1338" s="22">
        <v>44295</v>
      </c>
      <c r="D1338" t="s">
        <v>110</v>
      </c>
      <c r="E1338" t="s">
        <v>111</v>
      </c>
      <c r="F1338" s="21" t="s">
        <v>124</v>
      </c>
      <c r="G1338" s="3">
        <v>0.82</v>
      </c>
      <c r="H1338" s="22">
        <v>44277</v>
      </c>
      <c r="I1338" s="23">
        <v>44290</v>
      </c>
      <c r="J1338">
        <f t="shared" si="80"/>
        <v>14</v>
      </c>
      <c r="K1338" s="2">
        <f t="shared" si="81"/>
        <v>44283.5</v>
      </c>
      <c r="L1338" s="22">
        <v>44295.5</v>
      </c>
      <c r="M1338" s="22">
        <v>44306.5</v>
      </c>
      <c r="N1338" s="22">
        <v>44305.5</v>
      </c>
      <c r="O1338">
        <f t="shared" si="82"/>
        <v>22</v>
      </c>
      <c r="P1338" s="3">
        <f t="shared" si="83"/>
        <v>18.04</v>
      </c>
    </row>
    <row r="1339" spans="1:16" x14ac:dyDescent="0.35">
      <c r="A1339" t="s">
        <v>267</v>
      </c>
      <c r="B1339" s="21" t="s">
        <v>98</v>
      </c>
      <c r="C1339" s="22">
        <v>44295</v>
      </c>
      <c r="D1339" t="s">
        <v>110</v>
      </c>
      <c r="E1339" t="s">
        <v>111</v>
      </c>
      <c r="F1339" s="21" t="s">
        <v>125</v>
      </c>
      <c r="G1339" s="3">
        <v>0.17</v>
      </c>
      <c r="H1339" s="22">
        <v>44277</v>
      </c>
      <c r="I1339" s="23">
        <v>44290</v>
      </c>
      <c r="J1339">
        <f t="shared" si="80"/>
        <v>14</v>
      </c>
      <c r="K1339" s="2">
        <f t="shared" si="81"/>
        <v>44283.5</v>
      </c>
      <c r="L1339" s="22">
        <v>44295.5</v>
      </c>
      <c r="M1339" s="22">
        <v>44306.5</v>
      </c>
      <c r="N1339" s="22">
        <v>44305.5</v>
      </c>
      <c r="O1339">
        <f t="shared" si="82"/>
        <v>22</v>
      </c>
      <c r="P1339" s="3">
        <f t="shared" si="83"/>
        <v>3.74</v>
      </c>
    </row>
    <row r="1340" spans="1:16" x14ac:dyDescent="0.35">
      <c r="A1340" t="s">
        <v>267</v>
      </c>
      <c r="B1340" s="21" t="s">
        <v>98</v>
      </c>
      <c r="C1340" s="22">
        <v>44295</v>
      </c>
      <c r="D1340" t="s">
        <v>114</v>
      </c>
      <c r="E1340" t="s">
        <v>115</v>
      </c>
      <c r="F1340" s="21" t="s">
        <v>127</v>
      </c>
      <c r="G1340" s="3">
        <v>70.64</v>
      </c>
      <c r="H1340" s="22">
        <v>44277</v>
      </c>
      <c r="I1340" s="23">
        <v>44290</v>
      </c>
      <c r="J1340">
        <f t="shared" si="80"/>
        <v>14</v>
      </c>
      <c r="K1340" s="2">
        <f t="shared" si="81"/>
        <v>44283.5</v>
      </c>
      <c r="L1340" s="22">
        <v>44295.5</v>
      </c>
      <c r="M1340" s="22">
        <v>44306.5</v>
      </c>
      <c r="N1340" s="22">
        <v>44305.5</v>
      </c>
      <c r="O1340">
        <f t="shared" si="82"/>
        <v>22</v>
      </c>
      <c r="P1340" s="3">
        <f t="shared" si="83"/>
        <v>1554.08</v>
      </c>
    </row>
    <row r="1341" spans="1:16" x14ac:dyDescent="0.35">
      <c r="A1341" t="s">
        <v>267</v>
      </c>
      <c r="B1341" s="21" t="s">
        <v>98</v>
      </c>
      <c r="C1341" s="22">
        <v>44295</v>
      </c>
      <c r="D1341" t="s">
        <v>110</v>
      </c>
      <c r="E1341" t="s">
        <v>111</v>
      </c>
      <c r="F1341" s="21" t="s">
        <v>127</v>
      </c>
      <c r="G1341" s="3">
        <v>430.62</v>
      </c>
      <c r="H1341" s="22">
        <v>44277</v>
      </c>
      <c r="I1341" s="23">
        <v>44290</v>
      </c>
      <c r="J1341">
        <f t="shared" si="80"/>
        <v>14</v>
      </c>
      <c r="K1341" s="2">
        <f t="shared" si="81"/>
        <v>44283.5</v>
      </c>
      <c r="L1341" s="22">
        <v>44295.5</v>
      </c>
      <c r="M1341" s="22">
        <v>44306.5</v>
      </c>
      <c r="N1341" s="22">
        <v>44305.5</v>
      </c>
      <c r="O1341">
        <f t="shared" si="82"/>
        <v>22</v>
      </c>
      <c r="P1341" s="3">
        <f t="shared" si="83"/>
        <v>9473.64</v>
      </c>
    </row>
    <row r="1342" spans="1:16" x14ac:dyDescent="0.35">
      <c r="A1342" t="s">
        <v>267</v>
      </c>
      <c r="B1342" s="21" t="s">
        <v>98</v>
      </c>
      <c r="C1342" s="22">
        <v>44295</v>
      </c>
      <c r="D1342" t="s">
        <v>114</v>
      </c>
      <c r="E1342" t="s">
        <v>115</v>
      </c>
      <c r="F1342" s="21" t="s">
        <v>128</v>
      </c>
      <c r="G1342" s="3">
        <v>25.95</v>
      </c>
      <c r="H1342" s="22">
        <v>44277</v>
      </c>
      <c r="I1342" s="23">
        <v>44290</v>
      </c>
      <c r="J1342">
        <f t="shared" si="80"/>
        <v>14</v>
      </c>
      <c r="K1342" s="2">
        <f t="shared" si="81"/>
        <v>44283.5</v>
      </c>
      <c r="L1342" s="22">
        <v>44295.5</v>
      </c>
      <c r="M1342" s="22">
        <v>44306.5</v>
      </c>
      <c r="N1342" s="22">
        <v>44305.5</v>
      </c>
      <c r="O1342">
        <f t="shared" si="82"/>
        <v>22</v>
      </c>
      <c r="P1342" s="3">
        <f t="shared" si="83"/>
        <v>570.9</v>
      </c>
    </row>
    <row r="1343" spans="1:16" x14ac:dyDescent="0.35">
      <c r="A1343" t="s">
        <v>267</v>
      </c>
      <c r="B1343" s="21" t="s">
        <v>98</v>
      </c>
      <c r="C1343" s="22">
        <v>44295</v>
      </c>
      <c r="D1343" t="s">
        <v>110</v>
      </c>
      <c r="E1343" t="s">
        <v>111</v>
      </c>
      <c r="F1343" s="21" t="s">
        <v>128</v>
      </c>
      <c r="G1343" s="3">
        <v>2.31</v>
      </c>
      <c r="H1343" s="22">
        <v>44277</v>
      </c>
      <c r="I1343" s="23">
        <v>44290</v>
      </c>
      <c r="J1343">
        <f t="shared" si="80"/>
        <v>14</v>
      </c>
      <c r="K1343" s="2">
        <f t="shared" si="81"/>
        <v>44283.5</v>
      </c>
      <c r="L1343" s="22">
        <v>44295.5</v>
      </c>
      <c r="M1343" s="22">
        <v>44306.5</v>
      </c>
      <c r="N1343" s="22">
        <v>44305.5</v>
      </c>
      <c r="O1343">
        <f t="shared" si="82"/>
        <v>22</v>
      </c>
      <c r="P1343" s="3">
        <f t="shared" si="83"/>
        <v>50.82</v>
      </c>
    </row>
    <row r="1344" spans="1:16" x14ac:dyDescent="0.35">
      <c r="A1344" t="s">
        <v>267</v>
      </c>
      <c r="B1344" s="21" t="s">
        <v>98</v>
      </c>
      <c r="C1344" s="22">
        <v>44295</v>
      </c>
      <c r="D1344" t="s">
        <v>114</v>
      </c>
      <c r="E1344" t="s">
        <v>115</v>
      </c>
      <c r="F1344" s="21" t="s">
        <v>129</v>
      </c>
      <c r="G1344" s="3">
        <v>151.34</v>
      </c>
      <c r="H1344" s="22">
        <v>44277</v>
      </c>
      <c r="I1344" s="23">
        <v>44290</v>
      </c>
      <c r="J1344">
        <f t="shared" si="80"/>
        <v>14</v>
      </c>
      <c r="K1344" s="2">
        <f t="shared" si="81"/>
        <v>44283.5</v>
      </c>
      <c r="L1344" s="22">
        <v>44295.5</v>
      </c>
      <c r="M1344" s="22">
        <v>44306.5</v>
      </c>
      <c r="N1344" s="22">
        <v>44305.5</v>
      </c>
      <c r="O1344">
        <f t="shared" si="82"/>
        <v>22</v>
      </c>
      <c r="P1344" s="3">
        <f t="shared" si="83"/>
        <v>3329.48</v>
      </c>
    </row>
    <row r="1345" spans="1:16" x14ac:dyDescent="0.35">
      <c r="A1345" t="s">
        <v>267</v>
      </c>
      <c r="B1345" s="21" t="s">
        <v>98</v>
      </c>
      <c r="C1345" s="22">
        <v>44295</v>
      </c>
      <c r="D1345" t="s">
        <v>110</v>
      </c>
      <c r="E1345" t="s">
        <v>111</v>
      </c>
      <c r="F1345" s="21" t="s">
        <v>129</v>
      </c>
      <c r="G1345" s="3">
        <v>752.03999999999985</v>
      </c>
      <c r="H1345" s="22">
        <v>44277</v>
      </c>
      <c r="I1345" s="23">
        <v>44290</v>
      </c>
      <c r="J1345">
        <f t="shared" si="80"/>
        <v>14</v>
      </c>
      <c r="K1345" s="2">
        <f t="shared" si="81"/>
        <v>44283.5</v>
      </c>
      <c r="L1345" s="22">
        <v>44295.5</v>
      </c>
      <c r="M1345" s="22">
        <v>44306.5</v>
      </c>
      <c r="N1345" s="22">
        <v>44305.5</v>
      </c>
      <c r="O1345">
        <f t="shared" si="82"/>
        <v>22</v>
      </c>
      <c r="P1345" s="3">
        <f t="shared" si="83"/>
        <v>16544.879999999997</v>
      </c>
    </row>
    <row r="1346" spans="1:16" x14ac:dyDescent="0.35">
      <c r="A1346" t="s">
        <v>267</v>
      </c>
      <c r="B1346" s="21" t="s">
        <v>98</v>
      </c>
      <c r="C1346" s="22">
        <v>44295</v>
      </c>
      <c r="D1346" t="s">
        <v>114</v>
      </c>
      <c r="E1346" t="s">
        <v>115</v>
      </c>
      <c r="F1346" s="21" t="s">
        <v>130</v>
      </c>
      <c r="G1346" s="3">
        <v>18</v>
      </c>
      <c r="H1346" s="22">
        <v>44277</v>
      </c>
      <c r="I1346" s="23">
        <v>44290</v>
      </c>
      <c r="J1346">
        <f t="shared" si="80"/>
        <v>14</v>
      </c>
      <c r="K1346" s="2">
        <f t="shared" si="81"/>
        <v>44283.5</v>
      </c>
      <c r="L1346" s="22">
        <v>44295.5</v>
      </c>
      <c r="M1346" s="22">
        <v>44306.5</v>
      </c>
      <c r="N1346" s="22">
        <v>44305.5</v>
      </c>
      <c r="O1346">
        <f t="shared" si="82"/>
        <v>22</v>
      </c>
      <c r="P1346" s="3">
        <f t="shared" si="83"/>
        <v>396</v>
      </c>
    </row>
    <row r="1347" spans="1:16" x14ac:dyDescent="0.35">
      <c r="A1347" t="s">
        <v>267</v>
      </c>
      <c r="B1347" s="21" t="s">
        <v>98</v>
      </c>
      <c r="C1347" s="22">
        <v>44295</v>
      </c>
      <c r="D1347" t="s">
        <v>110</v>
      </c>
      <c r="E1347" t="s">
        <v>111</v>
      </c>
      <c r="F1347" s="21" t="s">
        <v>130</v>
      </c>
      <c r="G1347" s="3">
        <v>1.1399999999999999</v>
      </c>
      <c r="H1347" s="22">
        <v>44277</v>
      </c>
      <c r="I1347" s="23">
        <v>44290</v>
      </c>
      <c r="J1347">
        <f t="shared" si="80"/>
        <v>14</v>
      </c>
      <c r="K1347" s="2">
        <f t="shared" si="81"/>
        <v>44283.5</v>
      </c>
      <c r="L1347" s="22">
        <v>44295.5</v>
      </c>
      <c r="M1347" s="22">
        <v>44306.5</v>
      </c>
      <c r="N1347" s="22">
        <v>44305.5</v>
      </c>
      <c r="O1347">
        <f t="shared" si="82"/>
        <v>22</v>
      </c>
      <c r="P1347" s="3">
        <f t="shared" si="83"/>
        <v>25.08</v>
      </c>
    </row>
    <row r="1348" spans="1:16" x14ac:dyDescent="0.35">
      <c r="A1348" t="s">
        <v>267</v>
      </c>
      <c r="B1348" s="21" t="s">
        <v>98</v>
      </c>
      <c r="C1348" s="22">
        <v>44295</v>
      </c>
      <c r="D1348" t="s">
        <v>110</v>
      </c>
      <c r="E1348" t="s">
        <v>111</v>
      </c>
      <c r="F1348" s="21" t="s">
        <v>246</v>
      </c>
      <c r="G1348" s="3">
        <v>1.84</v>
      </c>
      <c r="H1348" s="22">
        <v>44277</v>
      </c>
      <c r="I1348" s="23">
        <v>44290</v>
      </c>
      <c r="J1348">
        <f t="shared" si="80"/>
        <v>14</v>
      </c>
      <c r="K1348" s="2">
        <f t="shared" si="81"/>
        <v>44283.5</v>
      </c>
      <c r="L1348" s="22">
        <v>44295.5</v>
      </c>
      <c r="M1348" s="22">
        <v>44306.5</v>
      </c>
      <c r="N1348" s="22">
        <v>44305.5</v>
      </c>
      <c r="O1348">
        <f t="shared" si="82"/>
        <v>22</v>
      </c>
      <c r="P1348" s="3">
        <f t="shared" si="83"/>
        <v>40.480000000000004</v>
      </c>
    </row>
    <row r="1349" spans="1:16" x14ac:dyDescent="0.35">
      <c r="A1349" t="s">
        <v>267</v>
      </c>
      <c r="B1349" s="21" t="s">
        <v>98</v>
      </c>
      <c r="C1349" s="22">
        <v>44295</v>
      </c>
      <c r="D1349" t="s">
        <v>114</v>
      </c>
      <c r="E1349" t="s">
        <v>115</v>
      </c>
      <c r="F1349" s="21" t="s">
        <v>131</v>
      </c>
      <c r="G1349" s="3">
        <v>28.75</v>
      </c>
      <c r="H1349" s="22">
        <v>44277</v>
      </c>
      <c r="I1349" s="23">
        <v>44290</v>
      </c>
      <c r="J1349">
        <f t="shared" si="80"/>
        <v>14</v>
      </c>
      <c r="K1349" s="2">
        <f t="shared" si="81"/>
        <v>44283.5</v>
      </c>
      <c r="L1349" s="22">
        <v>44295.5</v>
      </c>
      <c r="M1349" s="22">
        <v>44306.5</v>
      </c>
      <c r="N1349" s="22">
        <v>44305.5</v>
      </c>
      <c r="O1349">
        <f t="shared" si="82"/>
        <v>22</v>
      </c>
      <c r="P1349" s="3">
        <f t="shared" si="83"/>
        <v>632.5</v>
      </c>
    </row>
    <row r="1350" spans="1:16" x14ac:dyDescent="0.35">
      <c r="A1350" t="s">
        <v>267</v>
      </c>
      <c r="B1350" s="21" t="s">
        <v>98</v>
      </c>
      <c r="C1350" s="22">
        <v>44295</v>
      </c>
      <c r="D1350" t="s">
        <v>110</v>
      </c>
      <c r="E1350" t="s">
        <v>111</v>
      </c>
      <c r="F1350" s="21" t="s">
        <v>131</v>
      </c>
      <c r="G1350" s="3">
        <v>0.39</v>
      </c>
      <c r="H1350" s="22">
        <v>44277</v>
      </c>
      <c r="I1350" s="23">
        <v>44290</v>
      </c>
      <c r="J1350">
        <f t="shared" si="80"/>
        <v>14</v>
      </c>
      <c r="K1350" s="2">
        <f t="shared" si="81"/>
        <v>44283.5</v>
      </c>
      <c r="L1350" s="22">
        <v>44295.5</v>
      </c>
      <c r="M1350" s="22">
        <v>44306.5</v>
      </c>
      <c r="N1350" s="22">
        <v>44305.5</v>
      </c>
      <c r="O1350">
        <f t="shared" si="82"/>
        <v>22</v>
      </c>
      <c r="P1350" s="3">
        <f t="shared" si="83"/>
        <v>8.58</v>
      </c>
    </row>
    <row r="1351" spans="1:16" x14ac:dyDescent="0.35">
      <c r="A1351" t="s">
        <v>267</v>
      </c>
      <c r="B1351" s="21" t="s">
        <v>98</v>
      </c>
      <c r="C1351" s="22">
        <v>44295</v>
      </c>
      <c r="D1351" t="s">
        <v>114</v>
      </c>
      <c r="E1351" t="s">
        <v>115</v>
      </c>
      <c r="F1351" s="21" t="s">
        <v>132</v>
      </c>
      <c r="G1351" s="3">
        <v>153.75</v>
      </c>
      <c r="H1351" s="22">
        <v>44277</v>
      </c>
      <c r="I1351" s="23">
        <v>44290</v>
      </c>
      <c r="J1351">
        <f t="shared" si="80"/>
        <v>14</v>
      </c>
      <c r="K1351" s="2">
        <f t="shared" si="81"/>
        <v>44283.5</v>
      </c>
      <c r="L1351" s="22">
        <v>44295.5</v>
      </c>
      <c r="M1351" s="22">
        <v>44306.5</v>
      </c>
      <c r="N1351" s="22">
        <v>44305.5</v>
      </c>
      <c r="O1351">
        <f t="shared" si="82"/>
        <v>22</v>
      </c>
      <c r="P1351" s="3">
        <f t="shared" si="83"/>
        <v>3382.5</v>
      </c>
    </row>
    <row r="1352" spans="1:16" x14ac:dyDescent="0.35">
      <c r="A1352" t="s">
        <v>267</v>
      </c>
      <c r="B1352" s="21" t="s">
        <v>98</v>
      </c>
      <c r="C1352" s="22">
        <v>44295</v>
      </c>
      <c r="D1352" t="s">
        <v>110</v>
      </c>
      <c r="E1352" t="s">
        <v>111</v>
      </c>
      <c r="F1352" s="21" t="s">
        <v>132</v>
      </c>
      <c r="G1352" s="3">
        <v>4.42</v>
      </c>
      <c r="H1352" s="22">
        <v>44277</v>
      </c>
      <c r="I1352" s="23">
        <v>44290</v>
      </c>
      <c r="J1352">
        <f t="shared" si="80"/>
        <v>14</v>
      </c>
      <c r="K1352" s="2">
        <f t="shared" si="81"/>
        <v>44283.5</v>
      </c>
      <c r="L1352" s="22">
        <v>44295.5</v>
      </c>
      <c r="M1352" s="22">
        <v>44306.5</v>
      </c>
      <c r="N1352" s="22">
        <v>44305.5</v>
      </c>
      <c r="O1352">
        <f t="shared" si="82"/>
        <v>22</v>
      </c>
      <c r="P1352" s="3">
        <f t="shared" si="83"/>
        <v>97.24</v>
      </c>
    </row>
    <row r="1353" spans="1:16" x14ac:dyDescent="0.35">
      <c r="A1353" t="s">
        <v>267</v>
      </c>
      <c r="B1353" s="21" t="s">
        <v>98</v>
      </c>
      <c r="C1353" s="22">
        <v>44295</v>
      </c>
      <c r="D1353" t="s">
        <v>110</v>
      </c>
      <c r="E1353" t="s">
        <v>111</v>
      </c>
      <c r="F1353" s="21" t="s">
        <v>268</v>
      </c>
      <c r="G1353" s="3">
        <v>6.48</v>
      </c>
      <c r="H1353" s="22">
        <v>44277</v>
      </c>
      <c r="I1353" s="23">
        <v>44290</v>
      </c>
      <c r="J1353">
        <f t="shared" si="80"/>
        <v>14</v>
      </c>
      <c r="K1353" s="2">
        <f t="shared" si="81"/>
        <v>44283.5</v>
      </c>
      <c r="L1353" s="22">
        <v>44295.5</v>
      </c>
      <c r="M1353" s="22">
        <v>44306.5</v>
      </c>
      <c r="N1353" s="22">
        <v>44305.5</v>
      </c>
      <c r="O1353">
        <f t="shared" si="82"/>
        <v>22</v>
      </c>
      <c r="P1353" s="3">
        <f t="shared" si="83"/>
        <v>142.56</v>
      </c>
    </row>
    <row r="1354" spans="1:16" x14ac:dyDescent="0.35">
      <c r="A1354" t="s">
        <v>267</v>
      </c>
      <c r="B1354" s="21" t="s">
        <v>98</v>
      </c>
      <c r="C1354" s="22">
        <v>44295</v>
      </c>
      <c r="D1354" t="s">
        <v>110</v>
      </c>
      <c r="E1354" t="s">
        <v>111</v>
      </c>
      <c r="F1354" s="21" t="s">
        <v>255</v>
      </c>
      <c r="G1354" s="3">
        <v>1.64</v>
      </c>
      <c r="H1354" s="22">
        <v>44277</v>
      </c>
      <c r="I1354" s="23">
        <v>44290</v>
      </c>
      <c r="J1354">
        <f t="shared" si="80"/>
        <v>14</v>
      </c>
      <c r="K1354" s="2">
        <f t="shared" si="81"/>
        <v>44283.5</v>
      </c>
      <c r="L1354" s="22">
        <v>44295.5</v>
      </c>
      <c r="M1354" s="22">
        <v>44306.5</v>
      </c>
      <c r="N1354" s="22">
        <v>44305.5</v>
      </c>
      <c r="O1354">
        <f t="shared" si="82"/>
        <v>22</v>
      </c>
      <c r="P1354" s="3">
        <f t="shared" si="83"/>
        <v>36.08</v>
      </c>
    </row>
    <row r="1355" spans="1:16" x14ac:dyDescent="0.35">
      <c r="A1355" t="s">
        <v>267</v>
      </c>
      <c r="B1355" s="21" t="s">
        <v>98</v>
      </c>
      <c r="C1355" s="22">
        <v>44295</v>
      </c>
      <c r="D1355" t="s">
        <v>114</v>
      </c>
      <c r="E1355" t="s">
        <v>115</v>
      </c>
      <c r="F1355" s="21" t="s">
        <v>133</v>
      </c>
      <c r="G1355" s="3">
        <v>8.34</v>
      </c>
      <c r="H1355" s="22">
        <v>44277</v>
      </c>
      <c r="I1355" s="23">
        <v>44290</v>
      </c>
      <c r="J1355">
        <f t="shared" ref="J1355:J1418" si="84">I1355-H1355+1</f>
        <v>14</v>
      </c>
      <c r="K1355" s="2">
        <f t="shared" ref="K1355:K1418" si="85">(H1355+I1355)/2</f>
        <v>44283.5</v>
      </c>
      <c r="L1355" s="22">
        <v>44295.5</v>
      </c>
      <c r="M1355" s="22">
        <v>44306.5</v>
      </c>
      <c r="N1355" s="22">
        <v>44305.5</v>
      </c>
      <c r="O1355">
        <f t="shared" ref="O1355:O1418" si="86">N1355-K1355</f>
        <v>22</v>
      </c>
      <c r="P1355" s="3">
        <f t="shared" ref="P1355:P1418" si="87">O1355*G1355</f>
        <v>183.48</v>
      </c>
    </row>
    <row r="1356" spans="1:16" x14ac:dyDescent="0.35">
      <c r="A1356" t="s">
        <v>267</v>
      </c>
      <c r="B1356" s="21" t="s">
        <v>98</v>
      </c>
      <c r="C1356" s="22">
        <v>44295</v>
      </c>
      <c r="D1356" t="s">
        <v>110</v>
      </c>
      <c r="E1356" t="s">
        <v>111</v>
      </c>
      <c r="F1356" s="21" t="s">
        <v>133</v>
      </c>
      <c r="G1356" s="3">
        <v>42.34</v>
      </c>
      <c r="H1356" s="22">
        <v>44277</v>
      </c>
      <c r="I1356" s="23">
        <v>44290</v>
      </c>
      <c r="J1356">
        <f t="shared" si="84"/>
        <v>14</v>
      </c>
      <c r="K1356" s="2">
        <f t="shared" si="85"/>
        <v>44283.5</v>
      </c>
      <c r="L1356" s="22">
        <v>44295.5</v>
      </c>
      <c r="M1356" s="22">
        <v>44306.5</v>
      </c>
      <c r="N1356" s="22">
        <v>44305.5</v>
      </c>
      <c r="O1356">
        <f t="shared" si="86"/>
        <v>22</v>
      </c>
      <c r="P1356" s="3">
        <f t="shared" si="87"/>
        <v>931.48</v>
      </c>
    </row>
    <row r="1357" spans="1:16" x14ac:dyDescent="0.35">
      <c r="A1357" t="s">
        <v>267</v>
      </c>
      <c r="B1357" s="21" t="s">
        <v>98</v>
      </c>
      <c r="C1357" s="22">
        <v>44295</v>
      </c>
      <c r="D1357" t="s">
        <v>110</v>
      </c>
      <c r="E1357" t="s">
        <v>111</v>
      </c>
      <c r="F1357" s="21" t="s">
        <v>134</v>
      </c>
      <c r="G1357" s="3">
        <v>7.830000000000001</v>
      </c>
      <c r="H1357" s="22">
        <v>44277</v>
      </c>
      <c r="I1357" s="23">
        <v>44290</v>
      </c>
      <c r="J1357">
        <f t="shared" si="84"/>
        <v>14</v>
      </c>
      <c r="K1357" s="2">
        <f t="shared" si="85"/>
        <v>44283.5</v>
      </c>
      <c r="L1357" s="22">
        <v>44295.5</v>
      </c>
      <c r="M1357" s="22">
        <v>44306.5</v>
      </c>
      <c r="N1357" s="22">
        <v>44305.5</v>
      </c>
      <c r="O1357">
        <f t="shared" si="86"/>
        <v>22</v>
      </c>
      <c r="P1357" s="3">
        <f t="shared" si="87"/>
        <v>172.26000000000002</v>
      </c>
    </row>
    <row r="1358" spans="1:16" x14ac:dyDescent="0.35">
      <c r="A1358" t="s">
        <v>267</v>
      </c>
      <c r="B1358" s="21" t="s">
        <v>98</v>
      </c>
      <c r="C1358" s="22">
        <v>44295</v>
      </c>
      <c r="D1358" t="s">
        <v>114</v>
      </c>
      <c r="E1358" t="s">
        <v>115</v>
      </c>
      <c r="F1358" s="21" t="s">
        <v>135</v>
      </c>
      <c r="G1358" s="3">
        <v>41.260000000000005</v>
      </c>
      <c r="H1358" s="22">
        <v>44277</v>
      </c>
      <c r="I1358" s="23">
        <v>44290</v>
      </c>
      <c r="J1358">
        <f t="shared" si="84"/>
        <v>14</v>
      </c>
      <c r="K1358" s="2">
        <f t="shared" si="85"/>
        <v>44283.5</v>
      </c>
      <c r="L1358" s="22">
        <v>44295.5</v>
      </c>
      <c r="M1358" s="22">
        <v>44306.5</v>
      </c>
      <c r="N1358" s="22">
        <v>44305.5</v>
      </c>
      <c r="O1358">
        <f t="shared" si="86"/>
        <v>22</v>
      </c>
      <c r="P1358" s="3">
        <f t="shared" si="87"/>
        <v>907.72000000000014</v>
      </c>
    </row>
    <row r="1359" spans="1:16" x14ac:dyDescent="0.35">
      <c r="A1359" t="s">
        <v>267</v>
      </c>
      <c r="B1359" s="21" t="s">
        <v>98</v>
      </c>
      <c r="C1359" s="22">
        <v>44295</v>
      </c>
      <c r="D1359" t="s">
        <v>110</v>
      </c>
      <c r="E1359" t="s">
        <v>111</v>
      </c>
      <c r="F1359" s="21" t="s">
        <v>135</v>
      </c>
      <c r="G1359" s="3">
        <v>27.790000000000003</v>
      </c>
      <c r="H1359" s="22">
        <v>44277</v>
      </c>
      <c r="I1359" s="23">
        <v>44290</v>
      </c>
      <c r="J1359">
        <f t="shared" si="84"/>
        <v>14</v>
      </c>
      <c r="K1359" s="2">
        <f t="shared" si="85"/>
        <v>44283.5</v>
      </c>
      <c r="L1359" s="22">
        <v>44295.5</v>
      </c>
      <c r="M1359" s="22">
        <v>44306.5</v>
      </c>
      <c r="N1359" s="22">
        <v>44305.5</v>
      </c>
      <c r="O1359">
        <f t="shared" si="86"/>
        <v>22</v>
      </c>
      <c r="P1359" s="3">
        <f t="shared" si="87"/>
        <v>611.38000000000011</v>
      </c>
    </row>
    <row r="1360" spans="1:16" x14ac:dyDescent="0.35">
      <c r="A1360" t="s">
        <v>267</v>
      </c>
      <c r="B1360" s="21" t="s">
        <v>98</v>
      </c>
      <c r="C1360" s="22">
        <v>44295</v>
      </c>
      <c r="D1360" t="s">
        <v>114</v>
      </c>
      <c r="E1360" t="s">
        <v>115</v>
      </c>
      <c r="F1360" s="21" t="s">
        <v>136</v>
      </c>
      <c r="G1360" s="3">
        <v>154.5</v>
      </c>
      <c r="H1360" s="22">
        <v>44277</v>
      </c>
      <c r="I1360" s="23">
        <v>44290</v>
      </c>
      <c r="J1360">
        <f t="shared" si="84"/>
        <v>14</v>
      </c>
      <c r="K1360" s="2">
        <f t="shared" si="85"/>
        <v>44283.5</v>
      </c>
      <c r="L1360" s="22">
        <v>44295.5</v>
      </c>
      <c r="M1360" s="22">
        <v>44306.5</v>
      </c>
      <c r="N1360" s="22">
        <v>44305.5</v>
      </c>
      <c r="O1360">
        <f t="shared" si="86"/>
        <v>22</v>
      </c>
      <c r="P1360" s="3">
        <f t="shared" si="87"/>
        <v>3399</v>
      </c>
    </row>
    <row r="1361" spans="1:16" x14ac:dyDescent="0.35">
      <c r="A1361" t="s">
        <v>267</v>
      </c>
      <c r="B1361" s="21" t="s">
        <v>98</v>
      </c>
      <c r="C1361" s="22">
        <v>44295</v>
      </c>
      <c r="D1361" t="s">
        <v>110</v>
      </c>
      <c r="E1361" t="s">
        <v>111</v>
      </c>
      <c r="F1361" s="21" t="s">
        <v>136</v>
      </c>
      <c r="G1361" s="3">
        <v>7.76</v>
      </c>
      <c r="H1361" s="22">
        <v>44277</v>
      </c>
      <c r="I1361" s="23">
        <v>44290</v>
      </c>
      <c r="J1361">
        <f t="shared" si="84"/>
        <v>14</v>
      </c>
      <c r="K1361" s="2">
        <f t="shared" si="85"/>
        <v>44283.5</v>
      </c>
      <c r="L1361" s="22">
        <v>44295.5</v>
      </c>
      <c r="M1361" s="22">
        <v>44306.5</v>
      </c>
      <c r="N1361" s="22">
        <v>44305.5</v>
      </c>
      <c r="O1361">
        <f t="shared" si="86"/>
        <v>22</v>
      </c>
      <c r="P1361" s="3">
        <f t="shared" si="87"/>
        <v>170.72</v>
      </c>
    </row>
    <row r="1362" spans="1:16" x14ac:dyDescent="0.35">
      <c r="A1362" t="s">
        <v>267</v>
      </c>
      <c r="B1362" s="21" t="s">
        <v>98</v>
      </c>
      <c r="C1362" s="22">
        <v>44295</v>
      </c>
      <c r="D1362" t="s">
        <v>110</v>
      </c>
      <c r="E1362" t="s">
        <v>111</v>
      </c>
      <c r="F1362" s="21" t="s">
        <v>137</v>
      </c>
      <c r="G1362" s="3">
        <v>377.19</v>
      </c>
      <c r="H1362" s="22">
        <v>44277</v>
      </c>
      <c r="I1362" s="23">
        <v>44290</v>
      </c>
      <c r="J1362">
        <f t="shared" si="84"/>
        <v>14</v>
      </c>
      <c r="K1362" s="2">
        <f t="shared" si="85"/>
        <v>44283.5</v>
      </c>
      <c r="L1362" s="22">
        <v>44295.5</v>
      </c>
      <c r="M1362" s="22">
        <v>44306.5</v>
      </c>
      <c r="N1362" s="22">
        <v>44305.5</v>
      </c>
      <c r="O1362">
        <f t="shared" si="86"/>
        <v>22</v>
      </c>
      <c r="P1362" s="3">
        <f t="shared" si="87"/>
        <v>8298.18</v>
      </c>
    </row>
    <row r="1363" spans="1:16" x14ac:dyDescent="0.35">
      <c r="A1363" t="s">
        <v>267</v>
      </c>
      <c r="B1363" s="21" t="s">
        <v>98</v>
      </c>
      <c r="C1363" s="22">
        <v>44295</v>
      </c>
      <c r="D1363" t="s">
        <v>114</v>
      </c>
      <c r="E1363" t="s">
        <v>115</v>
      </c>
      <c r="F1363" s="21" t="s">
        <v>139</v>
      </c>
      <c r="G1363" s="3">
        <v>23.1</v>
      </c>
      <c r="H1363" s="22">
        <v>44277</v>
      </c>
      <c r="I1363" s="23">
        <v>44290</v>
      </c>
      <c r="J1363">
        <f t="shared" si="84"/>
        <v>14</v>
      </c>
      <c r="K1363" s="2">
        <f t="shared" si="85"/>
        <v>44283.5</v>
      </c>
      <c r="L1363" s="22">
        <v>44295.5</v>
      </c>
      <c r="M1363" s="22">
        <v>44306.5</v>
      </c>
      <c r="N1363" s="22">
        <v>44305.5</v>
      </c>
      <c r="O1363">
        <f t="shared" si="86"/>
        <v>22</v>
      </c>
      <c r="P1363" s="3">
        <f t="shared" si="87"/>
        <v>508.20000000000005</v>
      </c>
    </row>
    <row r="1364" spans="1:16" x14ac:dyDescent="0.35">
      <c r="A1364" t="s">
        <v>267</v>
      </c>
      <c r="B1364" s="21" t="s">
        <v>98</v>
      </c>
      <c r="C1364" s="22">
        <v>44295</v>
      </c>
      <c r="D1364" t="s">
        <v>114</v>
      </c>
      <c r="E1364" t="s">
        <v>115</v>
      </c>
      <c r="F1364" s="21" t="s">
        <v>140</v>
      </c>
      <c r="G1364" s="3">
        <v>21.63</v>
      </c>
      <c r="H1364" s="22">
        <v>44277</v>
      </c>
      <c r="I1364" s="23">
        <v>44290</v>
      </c>
      <c r="J1364">
        <f t="shared" si="84"/>
        <v>14</v>
      </c>
      <c r="K1364" s="2">
        <f t="shared" si="85"/>
        <v>44283.5</v>
      </c>
      <c r="L1364" s="22">
        <v>44295.5</v>
      </c>
      <c r="M1364" s="22">
        <v>44306.5</v>
      </c>
      <c r="N1364" s="22">
        <v>44305.5</v>
      </c>
      <c r="O1364">
        <f t="shared" si="86"/>
        <v>22</v>
      </c>
      <c r="P1364" s="3">
        <f t="shared" si="87"/>
        <v>475.85999999999996</v>
      </c>
    </row>
    <row r="1365" spans="1:16" x14ac:dyDescent="0.35">
      <c r="A1365" t="s">
        <v>267</v>
      </c>
      <c r="B1365" s="21" t="s">
        <v>98</v>
      </c>
      <c r="C1365" s="22">
        <v>44295</v>
      </c>
      <c r="D1365" t="s">
        <v>110</v>
      </c>
      <c r="E1365" t="s">
        <v>111</v>
      </c>
      <c r="F1365" s="21" t="s">
        <v>140</v>
      </c>
      <c r="G1365" s="3">
        <v>28.65</v>
      </c>
      <c r="H1365" s="22">
        <v>44277</v>
      </c>
      <c r="I1365" s="23">
        <v>44290</v>
      </c>
      <c r="J1365">
        <f t="shared" si="84"/>
        <v>14</v>
      </c>
      <c r="K1365" s="2">
        <f t="shared" si="85"/>
        <v>44283.5</v>
      </c>
      <c r="L1365" s="22">
        <v>44295.5</v>
      </c>
      <c r="M1365" s="22">
        <v>44306.5</v>
      </c>
      <c r="N1365" s="22">
        <v>44305.5</v>
      </c>
      <c r="O1365">
        <f t="shared" si="86"/>
        <v>22</v>
      </c>
      <c r="P1365" s="3">
        <f t="shared" si="87"/>
        <v>630.29999999999995</v>
      </c>
    </row>
    <row r="1366" spans="1:16" x14ac:dyDescent="0.35">
      <c r="A1366" t="s">
        <v>267</v>
      </c>
      <c r="B1366" s="21" t="s">
        <v>98</v>
      </c>
      <c r="C1366" s="22">
        <v>44295</v>
      </c>
      <c r="D1366" t="s">
        <v>107</v>
      </c>
      <c r="E1366" t="s">
        <v>108</v>
      </c>
      <c r="F1366" s="21" t="s">
        <v>142</v>
      </c>
      <c r="G1366" s="3">
        <v>87.09</v>
      </c>
      <c r="H1366" s="22">
        <v>44277</v>
      </c>
      <c r="I1366" s="23">
        <v>44290</v>
      </c>
      <c r="J1366">
        <f t="shared" si="84"/>
        <v>14</v>
      </c>
      <c r="K1366" s="2">
        <f t="shared" si="85"/>
        <v>44283.5</v>
      </c>
      <c r="L1366" s="22">
        <v>44295.5</v>
      </c>
      <c r="M1366" s="22">
        <v>44312.5</v>
      </c>
      <c r="N1366" s="22">
        <v>44309.5</v>
      </c>
      <c r="O1366">
        <f t="shared" si="86"/>
        <v>26</v>
      </c>
      <c r="P1366" s="3">
        <f t="shared" si="87"/>
        <v>2264.34</v>
      </c>
    </row>
    <row r="1367" spans="1:16" x14ac:dyDescent="0.35">
      <c r="A1367" t="s">
        <v>267</v>
      </c>
      <c r="B1367" s="21" t="s">
        <v>98</v>
      </c>
      <c r="C1367" s="22">
        <v>44295</v>
      </c>
      <c r="D1367" t="s">
        <v>107</v>
      </c>
      <c r="E1367" t="s">
        <v>108</v>
      </c>
      <c r="F1367" s="21" t="s">
        <v>142</v>
      </c>
      <c r="G1367" s="3">
        <v>22367.319999999992</v>
      </c>
      <c r="H1367" s="22">
        <v>44277</v>
      </c>
      <c r="I1367" s="23">
        <v>44290</v>
      </c>
      <c r="J1367">
        <f t="shared" si="84"/>
        <v>14</v>
      </c>
      <c r="K1367" s="2">
        <f t="shared" si="85"/>
        <v>44283.5</v>
      </c>
      <c r="L1367" s="22">
        <v>44295.5</v>
      </c>
      <c r="M1367" s="22">
        <v>44312.5</v>
      </c>
      <c r="N1367" s="22">
        <v>44309.5</v>
      </c>
      <c r="O1367">
        <f t="shared" si="86"/>
        <v>26</v>
      </c>
      <c r="P1367" s="3">
        <f t="shared" si="87"/>
        <v>581550.31999999983</v>
      </c>
    </row>
    <row r="1368" spans="1:16" x14ac:dyDescent="0.35">
      <c r="A1368" t="s">
        <v>267</v>
      </c>
      <c r="B1368" s="21" t="s">
        <v>98</v>
      </c>
      <c r="C1368" s="22">
        <v>44295</v>
      </c>
      <c r="D1368" t="s">
        <v>99</v>
      </c>
      <c r="E1368" t="s">
        <v>100</v>
      </c>
      <c r="F1368" s="21" t="s">
        <v>142</v>
      </c>
      <c r="G1368" s="3">
        <v>5815.6099999999988</v>
      </c>
      <c r="H1368" s="22">
        <v>44277</v>
      </c>
      <c r="I1368" s="23">
        <v>44290</v>
      </c>
      <c r="J1368">
        <f t="shared" si="84"/>
        <v>14</v>
      </c>
      <c r="K1368" s="2">
        <f t="shared" si="85"/>
        <v>44283.5</v>
      </c>
      <c r="L1368" s="22">
        <v>44295.5</v>
      </c>
      <c r="M1368" s="22">
        <v>44312.5</v>
      </c>
      <c r="N1368" s="22">
        <v>44309.5</v>
      </c>
      <c r="O1368">
        <f t="shared" si="86"/>
        <v>26</v>
      </c>
      <c r="P1368" s="3">
        <f t="shared" si="87"/>
        <v>151205.85999999996</v>
      </c>
    </row>
    <row r="1369" spans="1:16" x14ac:dyDescent="0.35">
      <c r="A1369" t="s">
        <v>267</v>
      </c>
      <c r="B1369" s="21" t="s">
        <v>98</v>
      </c>
      <c r="C1369" s="22">
        <v>44295</v>
      </c>
      <c r="D1369" t="s">
        <v>114</v>
      </c>
      <c r="E1369" t="s">
        <v>115</v>
      </c>
      <c r="F1369" s="21" t="s">
        <v>143</v>
      </c>
      <c r="G1369" s="3">
        <v>36.630000000000003</v>
      </c>
      <c r="H1369" s="22">
        <v>44277</v>
      </c>
      <c r="I1369" s="23">
        <v>44290</v>
      </c>
      <c r="J1369">
        <f t="shared" si="84"/>
        <v>14</v>
      </c>
      <c r="K1369" s="2">
        <f t="shared" si="85"/>
        <v>44283.5</v>
      </c>
      <c r="L1369" s="22">
        <v>44295.5</v>
      </c>
      <c r="M1369" s="22">
        <v>44330.5</v>
      </c>
      <c r="N1369" s="22">
        <v>44329.5</v>
      </c>
      <c r="O1369">
        <f t="shared" si="86"/>
        <v>46</v>
      </c>
      <c r="P1369" s="3">
        <f t="shared" si="87"/>
        <v>1684.98</v>
      </c>
    </row>
    <row r="1370" spans="1:16" x14ac:dyDescent="0.35">
      <c r="A1370" t="s">
        <v>267</v>
      </c>
      <c r="B1370" s="21" t="s">
        <v>98</v>
      </c>
      <c r="C1370" s="22">
        <v>44295</v>
      </c>
      <c r="D1370" t="s">
        <v>110</v>
      </c>
      <c r="E1370" t="s">
        <v>111</v>
      </c>
      <c r="F1370" s="21" t="s">
        <v>143</v>
      </c>
      <c r="G1370" s="3">
        <v>18.63</v>
      </c>
      <c r="H1370" s="22">
        <v>44277</v>
      </c>
      <c r="I1370" s="23">
        <v>44290</v>
      </c>
      <c r="J1370">
        <f t="shared" si="84"/>
        <v>14</v>
      </c>
      <c r="K1370" s="2">
        <f t="shared" si="85"/>
        <v>44283.5</v>
      </c>
      <c r="L1370" s="22">
        <v>44295.5</v>
      </c>
      <c r="M1370" s="22">
        <v>44330.5</v>
      </c>
      <c r="N1370" s="22">
        <v>44329.5</v>
      </c>
      <c r="O1370">
        <f t="shared" si="86"/>
        <v>46</v>
      </c>
      <c r="P1370" s="3">
        <f t="shared" si="87"/>
        <v>856.9799999999999</v>
      </c>
    </row>
    <row r="1371" spans="1:16" x14ac:dyDescent="0.35">
      <c r="A1371" t="s">
        <v>267</v>
      </c>
      <c r="B1371" s="21" t="s">
        <v>98</v>
      </c>
      <c r="C1371" s="22">
        <v>44295</v>
      </c>
      <c r="D1371" t="s">
        <v>114</v>
      </c>
      <c r="E1371" t="s">
        <v>115</v>
      </c>
      <c r="F1371" s="21" t="s">
        <v>144</v>
      </c>
      <c r="G1371" s="3">
        <v>87.509999999999991</v>
      </c>
      <c r="H1371" s="22">
        <v>44277</v>
      </c>
      <c r="I1371" s="23">
        <v>44290</v>
      </c>
      <c r="J1371">
        <f t="shared" si="84"/>
        <v>14</v>
      </c>
      <c r="K1371" s="2">
        <f t="shared" si="85"/>
        <v>44283.5</v>
      </c>
      <c r="L1371" s="22">
        <v>44295.5</v>
      </c>
      <c r="M1371" s="22">
        <v>44330.5</v>
      </c>
      <c r="N1371" s="22">
        <v>44329.5</v>
      </c>
      <c r="O1371">
        <f t="shared" si="86"/>
        <v>46</v>
      </c>
      <c r="P1371" s="3">
        <f t="shared" si="87"/>
        <v>4025.4599999999996</v>
      </c>
    </row>
    <row r="1372" spans="1:16" x14ac:dyDescent="0.35">
      <c r="A1372" t="s">
        <v>267</v>
      </c>
      <c r="B1372" s="21" t="s">
        <v>98</v>
      </c>
      <c r="C1372" s="22">
        <v>44295</v>
      </c>
      <c r="D1372" t="s">
        <v>110</v>
      </c>
      <c r="E1372" t="s">
        <v>111</v>
      </c>
      <c r="F1372" s="21" t="s">
        <v>144</v>
      </c>
      <c r="G1372" s="3">
        <v>9.61</v>
      </c>
      <c r="H1372" s="22">
        <v>44277</v>
      </c>
      <c r="I1372" s="23">
        <v>44290</v>
      </c>
      <c r="J1372">
        <f t="shared" si="84"/>
        <v>14</v>
      </c>
      <c r="K1372" s="2">
        <f t="shared" si="85"/>
        <v>44283.5</v>
      </c>
      <c r="L1372" s="22">
        <v>44295.5</v>
      </c>
      <c r="M1372" s="22">
        <v>44330.5</v>
      </c>
      <c r="N1372" s="22">
        <v>44329.5</v>
      </c>
      <c r="O1372">
        <f t="shared" si="86"/>
        <v>46</v>
      </c>
      <c r="P1372" s="3">
        <f t="shared" si="87"/>
        <v>442.05999999999995</v>
      </c>
    </row>
    <row r="1373" spans="1:16" x14ac:dyDescent="0.35">
      <c r="A1373" t="s">
        <v>267</v>
      </c>
      <c r="B1373" s="21" t="s">
        <v>98</v>
      </c>
      <c r="C1373" s="22">
        <v>44295</v>
      </c>
      <c r="D1373" t="s">
        <v>114</v>
      </c>
      <c r="E1373" t="s">
        <v>115</v>
      </c>
      <c r="F1373" s="21" t="s">
        <v>145</v>
      </c>
      <c r="G1373" s="3">
        <v>34.46</v>
      </c>
      <c r="H1373" s="22">
        <v>44277</v>
      </c>
      <c r="I1373" s="23">
        <v>44290</v>
      </c>
      <c r="J1373">
        <f t="shared" si="84"/>
        <v>14</v>
      </c>
      <c r="K1373" s="2">
        <f t="shared" si="85"/>
        <v>44283.5</v>
      </c>
      <c r="L1373" s="22">
        <v>44295.5</v>
      </c>
      <c r="M1373" s="22">
        <v>44330.5</v>
      </c>
      <c r="N1373" s="22">
        <v>44329.5</v>
      </c>
      <c r="O1373">
        <f t="shared" si="86"/>
        <v>46</v>
      </c>
      <c r="P1373" s="3">
        <f t="shared" si="87"/>
        <v>1585.16</v>
      </c>
    </row>
    <row r="1374" spans="1:16" x14ac:dyDescent="0.35">
      <c r="A1374" t="s">
        <v>267</v>
      </c>
      <c r="B1374" s="21" t="s">
        <v>98</v>
      </c>
      <c r="C1374" s="22">
        <v>44295</v>
      </c>
      <c r="D1374" t="s">
        <v>114</v>
      </c>
      <c r="E1374" t="s">
        <v>115</v>
      </c>
      <c r="F1374" s="21" t="s">
        <v>146</v>
      </c>
      <c r="G1374" s="3">
        <v>145.76</v>
      </c>
      <c r="H1374" s="22">
        <v>44277</v>
      </c>
      <c r="I1374" s="23">
        <v>44290</v>
      </c>
      <c r="J1374">
        <f t="shared" si="84"/>
        <v>14</v>
      </c>
      <c r="K1374" s="2">
        <f t="shared" si="85"/>
        <v>44283.5</v>
      </c>
      <c r="L1374" s="22">
        <v>44295.5</v>
      </c>
      <c r="M1374" s="22">
        <v>44330.5</v>
      </c>
      <c r="N1374" s="22">
        <v>44329.5</v>
      </c>
      <c r="O1374">
        <f t="shared" si="86"/>
        <v>46</v>
      </c>
      <c r="P1374" s="3">
        <f t="shared" si="87"/>
        <v>6704.9599999999991</v>
      </c>
    </row>
    <row r="1375" spans="1:16" x14ac:dyDescent="0.35">
      <c r="A1375" t="s">
        <v>267</v>
      </c>
      <c r="B1375" s="21" t="s">
        <v>98</v>
      </c>
      <c r="C1375" s="22">
        <v>44295</v>
      </c>
      <c r="D1375" t="s">
        <v>110</v>
      </c>
      <c r="E1375" t="s">
        <v>111</v>
      </c>
      <c r="F1375" s="21" t="s">
        <v>257</v>
      </c>
      <c r="G1375" s="3">
        <v>3.95</v>
      </c>
      <c r="H1375" s="22">
        <v>44277</v>
      </c>
      <c r="I1375" s="23">
        <v>44290</v>
      </c>
      <c r="J1375">
        <f t="shared" si="84"/>
        <v>14</v>
      </c>
      <c r="K1375" s="2">
        <f t="shared" si="85"/>
        <v>44283.5</v>
      </c>
      <c r="L1375" s="22">
        <v>44295.5</v>
      </c>
      <c r="M1375" s="22">
        <v>44330.5</v>
      </c>
      <c r="N1375" s="22">
        <v>44329.5</v>
      </c>
      <c r="O1375">
        <f t="shared" si="86"/>
        <v>46</v>
      </c>
      <c r="P1375" s="3">
        <f t="shared" si="87"/>
        <v>181.70000000000002</v>
      </c>
    </row>
    <row r="1376" spans="1:16" x14ac:dyDescent="0.35">
      <c r="A1376" t="s">
        <v>267</v>
      </c>
      <c r="B1376" s="21" t="s">
        <v>98</v>
      </c>
      <c r="C1376" s="22">
        <v>44295</v>
      </c>
      <c r="D1376" t="s">
        <v>110</v>
      </c>
      <c r="E1376" t="s">
        <v>111</v>
      </c>
      <c r="F1376" s="21" t="s">
        <v>247</v>
      </c>
      <c r="G1376" s="3">
        <v>51.040000000000006</v>
      </c>
      <c r="H1376" s="22">
        <v>44277</v>
      </c>
      <c r="I1376" s="23">
        <v>44290</v>
      </c>
      <c r="J1376">
        <f t="shared" si="84"/>
        <v>14</v>
      </c>
      <c r="K1376" s="2">
        <f t="shared" si="85"/>
        <v>44283.5</v>
      </c>
      <c r="L1376" s="22">
        <v>44295.5</v>
      </c>
      <c r="M1376" s="22">
        <v>44330.5</v>
      </c>
      <c r="N1376" s="22">
        <v>44329.5</v>
      </c>
      <c r="O1376">
        <f t="shared" si="86"/>
        <v>46</v>
      </c>
      <c r="P1376" s="3">
        <f t="shared" si="87"/>
        <v>2347.84</v>
      </c>
    </row>
    <row r="1377" spans="1:16" x14ac:dyDescent="0.35">
      <c r="A1377" t="s">
        <v>267</v>
      </c>
      <c r="B1377" s="21" t="s">
        <v>98</v>
      </c>
      <c r="C1377" s="22">
        <v>44295</v>
      </c>
      <c r="D1377" t="s">
        <v>110</v>
      </c>
      <c r="E1377" t="s">
        <v>111</v>
      </c>
      <c r="F1377" s="21" t="s">
        <v>248</v>
      </c>
      <c r="G1377" s="3">
        <v>71.509999999999991</v>
      </c>
      <c r="H1377" s="22">
        <v>44277</v>
      </c>
      <c r="I1377" s="23">
        <v>44290</v>
      </c>
      <c r="J1377">
        <f t="shared" si="84"/>
        <v>14</v>
      </c>
      <c r="K1377" s="2">
        <f t="shared" si="85"/>
        <v>44283.5</v>
      </c>
      <c r="L1377" s="22">
        <v>44295.5</v>
      </c>
      <c r="M1377" s="22">
        <v>44330.5</v>
      </c>
      <c r="N1377" s="22">
        <v>44329.5</v>
      </c>
      <c r="O1377">
        <f t="shared" si="86"/>
        <v>46</v>
      </c>
      <c r="P1377" s="3">
        <f t="shared" si="87"/>
        <v>3289.4599999999996</v>
      </c>
    </row>
    <row r="1378" spans="1:16" x14ac:dyDescent="0.35">
      <c r="A1378" t="s">
        <v>267</v>
      </c>
      <c r="B1378" s="21" t="s">
        <v>98</v>
      </c>
      <c r="C1378" s="22">
        <v>44295</v>
      </c>
      <c r="D1378" t="s">
        <v>110</v>
      </c>
      <c r="E1378" t="s">
        <v>111</v>
      </c>
      <c r="F1378" s="21" t="s">
        <v>147</v>
      </c>
      <c r="G1378" s="3">
        <v>216.73</v>
      </c>
      <c r="H1378" s="22">
        <v>44277</v>
      </c>
      <c r="I1378" s="23">
        <v>44290</v>
      </c>
      <c r="J1378">
        <f t="shared" si="84"/>
        <v>14</v>
      </c>
      <c r="K1378" s="2">
        <f t="shared" si="85"/>
        <v>44283.5</v>
      </c>
      <c r="L1378" s="22">
        <v>44295.5</v>
      </c>
      <c r="M1378" s="22">
        <v>44330.5</v>
      </c>
      <c r="N1378" s="22">
        <v>44329.5</v>
      </c>
      <c r="O1378">
        <f t="shared" si="86"/>
        <v>46</v>
      </c>
      <c r="P1378" s="3">
        <f t="shared" si="87"/>
        <v>9969.58</v>
      </c>
    </row>
    <row r="1379" spans="1:16" x14ac:dyDescent="0.35">
      <c r="A1379" t="s">
        <v>267</v>
      </c>
      <c r="B1379" s="21" t="s">
        <v>98</v>
      </c>
      <c r="C1379" s="22">
        <v>44295</v>
      </c>
      <c r="D1379" t="s">
        <v>148</v>
      </c>
      <c r="E1379" t="s">
        <v>149</v>
      </c>
      <c r="F1379" s="21" t="s">
        <v>150</v>
      </c>
      <c r="G1379" s="3">
        <v>35.24</v>
      </c>
      <c r="H1379" s="22">
        <v>44277</v>
      </c>
      <c r="I1379" s="23">
        <v>44290</v>
      </c>
      <c r="J1379">
        <f t="shared" si="84"/>
        <v>14</v>
      </c>
      <c r="K1379" s="2">
        <f t="shared" si="85"/>
        <v>44283.5</v>
      </c>
      <c r="L1379" s="22">
        <v>44295.5</v>
      </c>
      <c r="M1379" s="22">
        <v>44333.5</v>
      </c>
      <c r="N1379" s="22">
        <v>44330.5</v>
      </c>
      <c r="O1379">
        <f t="shared" si="86"/>
        <v>47</v>
      </c>
      <c r="P1379" s="3">
        <f t="shared" si="87"/>
        <v>1656.2800000000002</v>
      </c>
    </row>
    <row r="1380" spans="1:16" x14ac:dyDescent="0.35">
      <c r="A1380" t="s">
        <v>267</v>
      </c>
      <c r="B1380" s="21" t="s">
        <v>98</v>
      </c>
      <c r="C1380" s="22">
        <v>44295</v>
      </c>
      <c r="D1380" t="s">
        <v>148</v>
      </c>
      <c r="E1380" t="s">
        <v>149</v>
      </c>
      <c r="F1380" s="21" t="s">
        <v>151</v>
      </c>
      <c r="G1380" s="3">
        <v>67.42</v>
      </c>
      <c r="H1380" s="22">
        <v>44277</v>
      </c>
      <c r="I1380" s="23">
        <v>44290</v>
      </c>
      <c r="J1380">
        <f t="shared" si="84"/>
        <v>14</v>
      </c>
      <c r="K1380" s="2">
        <f t="shared" si="85"/>
        <v>44283.5</v>
      </c>
      <c r="L1380" s="22">
        <v>44295.5</v>
      </c>
      <c r="M1380" s="22">
        <v>44333.5</v>
      </c>
      <c r="N1380" s="22">
        <v>44330.5</v>
      </c>
      <c r="O1380">
        <f t="shared" si="86"/>
        <v>47</v>
      </c>
      <c r="P1380" s="3">
        <f t="shared" si="87"/>
        <v>3168.7400000000002</v>
      </c>
    </row>
    <row r="1381" spans="1:16" x14ac:dyDescent="0.35">
      <c r="A1381" t="s">
        <v>267</v>
      </c>
      <c r="B1381" s="21" t="s">
        <v>98</v>
      </c>
      <c r="C1381" s="22">
        <v>44295</v>
      </c>
      <c r="D1381" t="s">
        <v>148</v>
      </c>
      <c r="E1381" t="s">
        <v>149</v>
      </c>
      <c r="F1381" s="21" t="s">
        <v>152</v>
      </c>
      <c r="G1381" s="3">
        <v>73.34</v>
      </c>
      <c r="H1381" s="22">
        <v>44277</v>
      </c>
      <c r="I1381" s="23">
        <v>44290</v>
      </c>
      <c r="J1381">
        <f t="shared" si="84"/>
        <v>14</v>
      </c>
      <c r="K1381" s="2">
        <f t="shared" si="85"/>
        <v>44283.5</v>
      </c>
      <c r="L1381" s="22">
        <v>44295.5</v>
      </c>
      <c r="M1381" s="22">
        <v>44333.5</v>
      </c>
      <c r="N1381" s="22">
        <v>44330.5</v>
      </c>
      <c r="O1381">
        <f t="shared" si="86"/>
        <v>47</v>
      </c>
      <c r="P1381" s="3">
        <f t="shared" si="87"/>
        <v>3446.98</v>
      </c>
    </row>
    <row r="1382" spans="1:16" x14ac:dyDescent="0.35">
      <c r="A1382" t="s">
        <v>267</v>
      </c>
      <c r="B1382" s="21" t="s">
        <v>98</v>
      </c>
      <c r="C1382" s="22">
        <v>44295</v>
      </c>
      <c r="D1382" t="s">
        <v>110</v>
      </c>
      <c r="E1382" t="s">
        <v>111</v>
      </c>
      <c r="F1382" s="21" t="s">
        <v>153</v>
      </c>
      <c r="G1382" s="3">
        <v>235.98000000000005</v>
      </c>
      <c r="H1382" s="22">
        <v>44277</v>
      </c>
      <c r="I1382" s="23">
        <v>44290</v>
      </c>
      <c r="J1382">
        <f t="shared" si="84"/>
        <v>14</v>
      </c>
      <c r="K1382" s="2">
        <f t="shared" si="85"/>
        <v>44283.5</v>
      </c>
      <c r="L1382" s="22">
        <v>44295.5</v>
      </c>
      <c r="M1382" s="22">
        <v>44333.5</v>
      </c>
      <c r="N1382" s="22">
        <v>44330.5</v>
      </c>
      <c r="O1382">
        <f t="shared" si="86"/>
        <v>47</v>
      </c>
      <c r="P1382" s="3">
        <f t="shared" si="87"/>
        <v>11091.060000000001</v>
      </c>
    </row>
    <row r="1383" spans="1:16" x14ac:dyDescent="0.35">
      <c r="A1383" t="s">
        <v>267</v>
      </c>
      <c r="B1383" s="21" t="s">
        <v>98</v>
      </c>
      <c r="C1383" s="22">
        <v>44295</v>
      </c>
      <c r="D1383" t="s">
        <v>148</v>
      </c>
      <c r="E1383" t="s">
        <v>149</v>
      </c>
      <c r="F1383" s="21" t="s">
        <v>154</v>
      </c>
      <c r="G1383" s="3">
        <v>102.19999999999999</v>
      </c>
      <c r="H1383" s="22">
        <v>44277</v>
      </c>
      <c r="I1383" s="23">
        <v>44290</v>
      </c>
      <c r="J1383">
        <f t="shared" si="84"/>
        <v>14</v>
      </c>
      <c r="K1383" s="2">
        <f t="shared" si="85"/>
        <v>44283.5</v>
      </c>
      <c r="L1383" s="22">
        <v>44295.5</v>
      </c>
      <c r="M1383" s="22">
        <v>44333.5</v>
      </c>
      <c r="N1383" s="22">
        <v>44330.5</v>
      </c>
      <c r="O1383">
        <f t="shared" si="86"/>
        <v>47</v>
      </c>
      <c r="P1383" s="3">
        <f t="shared" si="87"/>
        <v>4803.3999999999996</v>
      </c>
    </row>
    <row r="1384" spans="1:16" x14ac:dyDescent="0.35">
      <c r="A1384" t="s">
        <v>267</v>
      </c>
      <c r="B1384" s="21" t="s">
        <v>98</v>
      </c>
      <c r="C1384" s="22">
        <v>44295</v>
      </c>
      <c r="D1384" t="s">
        <v>148</v>
      </c>
      <c r="E1384" t="s">
        <v>149</v>
      </c>
      <c r="F1384" s="21" t="s">
        <v>155</v>
      </c>
      <c r="G1384" s="3">
        <v>33.700000000000003</v>
      </c>
      <c r="H1384" s="22">
        <v>44277</v>
      </c>
      <c r="I1384" s="23">
        <v>44290</v>
      </c>
      <c r="J1384">
        <f t="shared" si="84"/>
        <v>14</v>
      </c>
      <c r="K1384" s="2">
        <f t="shared" si="85"/>
        <v>44283.5</v>
      </c>
      <c r="L1384" s="22">
        <v>44295.5</v>
      </c>
      <c r="M1384" s="22">
        <v>44333.5</v>
      </c>
      <c r="N1384" s="22">
        <v>44330.5</v>
      </c>
      <c r="O1384">
        <f t="shared" si="86"/>
        <v>47</v>
      </c>
      <c r="P1384" s="3">
        <f t="shared" si="87"/>
        <v>1583.9</v>
      </c>
    </row>
    <row r="1385" spans="1:16" x14ac:dyDescent="0.35">
      <c r="A1385" t="s">
        <v>267</v>
      </c>
      <c r="B1385" s="21" t="s">
        <v>98</v>
      </c>
      <c r="C1385" s="22">
        <v>44295</v>
      </c>
      <c r="D1385" t="s">
        <v>148</v>
      </c>
      <c r="E1385" t="s">
        <v>149</v>
      </c>
      <c r="F1385" s="21" t="s">
        <v>156</v>
      </c>
      <c r="G1385" s="3">
        <v>85.960000000000008</v>
      </c>
      <c r="H1385" s="22">
        <v>44277</v>
      </c>
      <c r="I1385" s="23">
        <v>44290</v>
      </c>
      <c r="J1385">
        <f t="shared" si="84"/>
        <v>14</v>
      </c>
      <c r="K1385" s="2">
        <f t="shared" si="85"/>
        <v>44283.5</v>
      </c>
      <c r="L1385" s="22">
        <v>44295.5</v>
      </c>
      <c r="M1385" s="22">
        <v>44333.5</v>
      </c>
      <c r="N1385" s="22">
        <v>44330.5</v>
      </c>
      <c r="O1385">
        <f t="shared" si="86"/>
        <v>47</v>
      </c>
      <c r="P1385" s="3">
        <f t="shared" si="87"/>
        <v>4040.1200000000003</v>
      </c>
    </row>
    <row r="1386" spans="1:16" x14ac:dyDescent="0.35">
      <c r="A1386" t="s">
        <v>267</v>
      </c>
      <c r="B1386" s="21" t="s">
        <v>98</v>
      </c>
      <c r="C1386" s="22">
        <v>44295</v>
      </c>
      <c r="D1386" t="s">
        <v>148</v>
      </c>
      <c r="E1386" t="s">
        <v>149</v>
      </c>
      <c r="F1386" s="21" t="s">
        <v>249</v>
      </c>
      <c r="G1386" s="3">
        <v>9.2100000000000009</v>
      </c>
      <c r="H1386" s="22">
        <v>44277</v>
      </c>
      <c r="I1386" s="23">
        <v>44290</v>
      </c>
      <c r="J1386">
        <f t="shared" si="84"/>
        <v>14</v>
      </c>
      <c r="K1386" s="2">
        <f t="shared" si="85"/>
        <v>44283.5</v>
      </c>
      <c r="L1386" s="22">
        <v>44295.5</v>
      </c>
      <c r="M1386" s="22">
        <v>44333.5</v>
      </c>
      <c r="N1386" s="22">
        <v>44330.5</v>
      </c>
      <c r="O1386">
        <f t="shared" si="86"/>
        <v>47</v>
      </c>
      <c r="P1386" s="3">
        <f t="shared" si="87"/>
        <v>432.87000000000006</v>
      </c>
    </row>
    <row r="1387" spans="1:16" x14ac:dyDescent="0.35">
      <c r="A1387" t="s">
        <v>267</v>
      </c>
      <c r="B1387" s="21" t="s">
        <v>98</v>
      </c>
      <c r="C1387" s="22">
        <v>44295</v>
      </c>
      <c r="D1387" t="s">
        <v>148</v>
      </c>
      <c r="E1387" t="s">
        <v>149</v>
      </c>
      <c r="F1387" s="21" t="s">
        <v>157</v>
      </c>
      <c r="G1387" s="3">
        <v>258.27</v>
      </c>
      <c r="H1387" s="22">
        <v>44277</v>
      </c>
      <c r="I1387" s="23">
        <v>44290</v>
      </c>
      <c r="J1387">
        <f t="shared" si="84"/>
        <v>14</v>
      </c>
      <c r="K1387" s="2">
        <f t="shared" si="85"/>
        <v>44283.5</v>
      </c>
      <c r="L1387" s="22">
        <v>44295.5</v>
      </c>
      <c r="M1387" s="22">
        <v>44333.5</v>
      </c>
      <c r="N1387" s="22">
        <v>44330.5</v>
      </c>
      <c r="O1387">
        <f t="shared" si="86"/>
        <v>47</v>
      </c>
      <c r="P1387" s="3">
        <f t="shared" si="87"/>
        <v>12138.689999999999</v>
      </c>
    </row>
    <row r="1388" spans="1:16" x14ac:dyDescent="0.35">
      <c r="A1388" t="s">
        <v>267</v>
      </c>
      <c r="B1388" s="21" t="s">
        <v>98</v>
      </c>
      <c r="C1388" s="22">
        <v>44295</v>
      </c>
      <c r="D1388" t="s">
        <v>148</v>
      </c>
      <c r="E1388" t="s">
        <v>149</v>
      </c>
      <c r="F1388" s="21" t="s">
        <v>158</v>
      </c>
      <c r="G1388" s="3">
        <v>226.61</v>
      </c>
      <c r="H1388" s="22">
        <v>44277</v>
      </c>
      <c r="I1388" s="23">
        <v>44290</v>
      </c>
      <c r="J1388">
        <f t="shared" si="84"/>
        <v>14</v>
      </c>
      <c r="K1388" s="2">
        <f t="shared" si="85"/>
        <v>44283.5</v>
      </c>
      <c r="L1388" s="22">
        <v>44295.5</v>
      </c>
      <c r="M1388" s="22">
        <v>44333.5</v>
      </c>
      <c r="N1388" s="22">
        <v>44330.5</v>
      </c>
      <c r="O1388">
        <f t="shared" si="86"/>
        <v>47</v>
      </c>
      <c r="P1388" s="3">
        <f t="shared" si="87"/>
        <v>10650.67</v>
      </c>
    </row>
    <row r="1389" spans="1:16" x14ac:dyDescent="0.35">
      <c r="A1389" t="s">
        <v>267</v>
      </c>
      <c r="B1389" s="21" t="s">
        <v>98</v>
      </c>
      <c r="C1389" s="22">
        <v>44295</v>
      </c>
      <c r="D1389" t="s">
        <v>148</v>
      </c>
      <c r="E1389" t="s">
        <v>149</v>
      </c>
      <c r="F1389" s="21" t="s">
        <v>159</v>
      </c>
      <c r="G1389" s="3">
        <v>63.480000000000004</v>
      </c>
      <c r="H1389" s="22">
        <v>44277</v>
      </c>
      <c r="I1389" s="23">
        <v>44290</v>
      </c>
      <c r="J1389">
        <f t="shared" si="84"/>
        <v>14</v>
      </c>
      <c r="K1389" s="2">
        <f t="shared" si="85"/>
        <v>44283.5</v>
      </c>
      <c r="L1389" s="22">
        <v>44295.5</v>
      </c>
      <c r="M1389" s="22">
        <v>44333.5</v>
      </c>
      <c r="N1389" s="22">
        <v>44330.5</v>
      </c>
      <c r="O1389">
        <f t="shared" si="86"/>
        <v>47</v>
      </c>
      <c r="P1389" s="3">
        <f t="shared" si="87"/>
        <v>2983.5600000000004</v>
      </c>
    </row>
    <row r="1390" spans="1:16" x14ac:dyDescent="0.35">
      <c r="A1390" t="s">
        <v>267</v>
      </c>
      <c r="B1390" s="21" t="s">
        <v>98</v>
      </c>
      <c r="C1390" s="22">
        <v>44295</v>
      </c>
      <c r="D1390" t="s">
        <v>148</v>
      </c>
      <c r="E1390" t="s">
        <v>149</v>
      </c>
      <c r="F1390" s="21" t="s">
        <v>160</v>
      </c>
      <c r="G1390" s="3">
        <v>57.730000000000004</v>
      </c>
      <c r="H1390" s="22">
        <v>44277</v>
      </c>
      <c r="I1390" s="23">
        <v>44290</v>
      </c>
      <c r="J1390">
        <f t="shared" si="84"/>
        <v>14</v>
      </c>
      <c r="K1390" s="2">
        <f t="shared" si="85"/>
        <v>44283.5</v>
      </c>
      <c r="L1390" s="22">
        <v>44295.5</v>
      </c>
      <c r="M1390" s="22">
        <v>44333.5</v>
      </c>
      <c r="N1390" s="22">
        <v>44330.5</v>
      </c>
      <c r="O1390">
        <f t="shared" si="86"/>
        <v>47</v>
      </c>
      <c r="P1390" s="3">
        <f t="shared" si="87"/>
        <v>2713.3100000000004</v>
      </c>
    </row>
    <row r="1391" spans="1:16" x14ac:dyDescent="0.35">
      <c r="A1391" t="s">
        <v>267</v>
      </c>
      <c r="B1391" s="21" t="s">
        <v>86</v>
      </c>
      <c r="C1391" s="22">
        <v>44295</v>
      </c>
      <c r="D1391" t="s">
        <v>99</v>
      </c>
      <c r="E1391" t="s">
        <v>100</v>
      </c>
      <c r="F1391" s="21" t="s">
        <v>164</v>
      </c>
      <c r="G1391" s="3">
        <v>74.7</v>
      </c>
      <c r="H1391" s="22">
        <v>44276</v>
      </c>
      <c r="I1391" s="23">
        <v>44289</v>
      </c>
      <c r="J1391">
        <f t="shared" si="84"/>
        <v>14</v>
      </c>
      <c r="K1391" s="2">
        <f t="shared" si="85"/>
        <v>44282.5</v>
      </c>
      <c r="L1391" s="22">
        <v>44295.5</v>
      </c>
      <c r="M1391" s="22">
        <v>44336.5</v>
      </c>
      <c r="N1391" s="22">
        <v>44335.5</v>
      </c>
      <c r="O1391">
        <f t="shared" si="86"/>
        <v>53</v>
      </c>
      <c r="P1391" s="3">
        <f t="shared" si="87"/>
        <v>3959.1000000000004</v>
      </c>
    </row>
    <row r="1392" spans="1:16" x14ac:dyDescent="0.35">
      <c r="A1392" t="s">
        <v>267</v>
      </c>
      <c r="B1392" s="21" t="s">
        <v>86</v>
      </c>
      <c r="C1392" s="22">
        <v>44295</v>
      </c>
      <c r="D1392" t="s">
        <v>161</v>
      </c>
      <c r="E1392" t="s">
        <v>162</v>
      </c>
      <c r="F1392" s="21" t="s">
        <v>184</v>
      </c>
      <c r="G1392" s="3">
        <v>31.11</v>
      </c>
      <c r="H1392" s="22">
        <v>44276</v>
      </c>
      <c r="I1392" s="23">
        <v>44289</v>
      </c>
      <c r="J1392">
        <f t="shared" si="84"/>
        <v>14</v>
      </c>
      <c r="K1392" s="2">
        <f t="shared" si="85"/>
        <v>44282.5</v>
      </c>
      <c r="L1392" s="22">
        <v>44295.5</v>
      </c>
      <c r="M1392" s="22">
        <v>44336.5</v>
      </c>
      <c r="N1392" s="22">
        <v>44335.5</v>
      </c>
      <c r="O1392">
        <f t="shared" si="86"/>
        <v>53</v>
      </c>
      <c r="P1392" s="3">
        <f t="shared" si="87"/>
        <v>1648.83</v>
      </c>
    </row>
    <row r="1393" spans="1:16" x14ac:dyDescent="0.35">
      <c r="A1393" t="s">
        <v>267</v>
      </c>
      <c r="B1393" s="21" t="s">
        <v>86</v>
      </c>
      <c r="C1393" s="22">
        <v>44295</v>
      </c>
      <c r="D1393" t="s">
        <v>161</v>
      </c>
      <c r="E1393" t="s">
        <v>162</v>
      </c>
      <c r="F1393" s="21" t="s">
        <v>165</v>
      </c>
      <c r="G1393" s="3">
        <v>118.30000000000001</v>
      </c>
      <c r="H1393" s="22">
        <v>44276</v>
      </c>
      <c r="I1393" s="23">
        <v>44289</v>
      </c>
      <c r="J1393">
        <f t="shared" si="84"/>
        <v>14</v>
      </c>
      <c r="K1393" s="2">
        <f t="shared" si="85"/>
        <v>44282.5</v>
      </c>
      <c r="L1393" s="22">
        <v>44295.5</v>
      </c>
      <c r="M1393" s="22">
        <v>44336.5</v>
      </c>
      <c r="N1393" s="22">
        <v>44335.5</v>
      </c>
      <c r="O1393">
        <f t="shared" si="86"/>
        <v>53</v>
      </c>
      <c r="P1393" s="3">
        <f t="shared" si="87"/>
        <v>6269.9000000000005</v>
      </c>
    </row>
    <row r="1394" spans="1:16" x14ac:dyDescent="0.35">
      <c r="A1394" t="s">
        <v>267</v>
      </c>
      <c r="B1394" s="21" t="s">
        <v>86</v>
      </c>
      <c r="C1394" s="22">
        <v>44295</v>
      </c>
      <c r="D1394" t="s">
        <v>161</v>
      </c>
      <c r="E1394" t="s">
        <v>162</v>
      </c>
      <c r="F1394" s="21" t="s">
        <v>163</v>
      </c>
      <c r="G1394" s="3">
        <v>196.76</v>
      </c>
      <c r="H1394" s="22">
        <v>44276</v>
      </c>
      <c r="I1394" s="23">
        <v>44289</v>
      </c>
      <c r="J1394">
        <f t="shared" si="84"/>
        <v>14</v>
      </c>
      <c r="K1394" s="2">
        <f t="shared" si="85"/>
        <v>44282.5</v>
      </c>
      <c r="L1394" s="22">
        <v>44295.5</v>
      </c>
      <c r="M1394" s="22">
        <v>44336.5</v>
      </c>
      <c r="N1394" s="22">
        <v>44335.5</v>
      </c>
      <c r="O1394">
        <f t="shared" si="86"/>
        <v>53</v>
      </c>
      <c r="P1394" s="3">
        <f t="shared" si="87"/>
        <v>10428.279999999999</v>
      </c>
    </row>
    <row r="1395" spans="1:16" x14ac:dyDescent="0.35">
      <c r="A1395" t="s">
        <v>267</v>
      </c>
      <c r="B1395" s="21" t="s">
        <v>86</v>
      </c>
      <c r="C1395" s="22">
        <v>44295</v>
      </c>
      <c r="D1395" t="s">
        <v>161</v>
      </c>
      <c r="E1395" t="s">
        <v>162</v>
      </c>
      <c r="F1395" s="21" t="s">
        <v>166</v>
      </c>
      <c r="G1395" s="3">
        <v>52.52</v>
      </c>
      <c r="H1395" s="22">
        <v>44276</v>
      </c>
      <c r="I1395" s="23">
        <v>44289</v>
      </c>
      <c r="J1395">
        <f t="shared" si="84"/>
        <v>14</v>
      </c>
      <c r="K1395" s="2">
        <f t="shared" si="85"/>
        <v>44282.5</v>
      </c>
      <c r="L1395" s="22">
        <v>44295.5</v>
      </c>
      <c r="M1395" s="22">
        <v>44336.5</v>
      </c>
      <c r="N1395" s="22">
        <v>44335.5</v>
      </c>
      <c r="O1395">
        <f t="shared" si="86"/>
        <v>53</v>
      </c>
      <c r="P1395" s="3">
        <f t="shared" si="87"/>
        <v>2783.56</v>
      </c>
    </row>
    <row r="1396" spans="1:16" x14ac:dyDescent="0.35">
      <c r="A1396" t="s">
        <v>267</v>
      </c>
      <c r="B1396" s="21" t="s">
        <v>86</v>
      </c>
      <c r="C1396" s="22">
        <v>44295</v>
      </c>
      <c r="D1396" t="s">
        <v>161</v>
      </c>
      <c r="E1396" t="s">
        <v>162</v>
      </c>
      <c r="F1396" s="21" t="s">
        <v>167</v>
      </c>
      <c r="G1396" s="3">
        <v>321.38</v>
      </c>
      <c r="H1396" s="22">
        <v>44276</v>
      </c>
      <c r="I1396" s="23">
        <v>44289</v>
      </c>
      <c r="J1396">
        <f t="shared" si="84"/>
        <v>14</v>
      </c>
      <c r="K1396" s="2">
        <f t="shared" si="85"/>
        <v>44282.5</v>
      </c>
      <c r="L1396" s="22">
        <v>44295.5</v>
      </c>
      <c r="M1396" s="22">
        <v>44336.5</v>
      </c>
      <c r="N1396" s="22">
        <v>44335.5</v>
      </c>
      <c r="O1396">
        <f t="shared" si="86"/>
        <v>53</v>
      </c>
      <c r="P1396" s="3">
        <f t="shared" si="87"/>
        <v>17033.14</v>
      </c>
    </row>
    <row r="1397" spans="1:16" x14ac:dyDescent="0.35">
      <c r="A1397" t="s">
        <v>267</v>
      </c>
      <c r="B1397" s="21" t="s">
        <v>86</v>
      </c>
      <c r="C1397" s="22">
        <v>44295</v>
      </c>
      <c r="D1397" t="s">
        <v>161</v>
      </c>
      <c r="E1397" t="s">
        <v>162</v>
      </c>
      <c r="F1397" s="21" t="s">
        <v>168</v>
      </c>
      <c r="G1397" s="3">
        <v>85.61</v>
      </c>
      <c r="H1397" s="22">
        <v>44276</v>
      </c>
      <c r="I1397" s="23">
        <v>44289</v>
      </c>
      <c r="J1397">
        <f t="shared" si="84"/>
        <v>14</v>
      </c>
      <c r="K1397" s="2">
        <f t="shared" si="85"/>
        <v>44282.5</v>
      </c>
      <c r="L1397" s="22">
        <v>44295.5</v>
      </c>
      <c r="M1397" s="22">
        <v>44336.5</v>
      </c>
      <c r="N1397" s="22">
        <v>44335.5</v>
      </c>
      <c r="O1397">
        <f t="shared" si="86"/>
        <v>53</v>
      </c>
      <c r="P1397" s="3">
        <f t="shared" si="87"/>
        <v>4537.33</v>
      </c>
    </row>
    <row r="1398" spans="1:16" x14ac:dyDescent="0.35">
      <c r="A1398" t="s">
        <v>267</v>
      </c>
      <c r="B1398" s="21" t="s">
        <v>86</v>
      </c>
      <c r="C1398" s="22">
        <v>44295</v>
      </c>
      <c r="D1398" t="s">
        <v>161</v>
      </c>
      <c r="E1398" t="s">
        <v>162</v>
      </c>
      <c r="F1398" s="21" t="s">
        <v>169</v>
      </c>
      <c r="G1398" s="3">
        <v>167.69</v>
      </c>
      <c r="H1398" s="22">
        <v>44276</v>
      </c>
      <c r="I1398" s="23">
        <v>44289</v>
      </c>
      <c r="J1398">
        <f t="shared" si="84"/>
        <v>14</v>
      </c>
      <c r="K1398" s="2">
        <f t="shared" si="85"/>
        <v>44282.5</v>
      </c>
      <c r="L1398" s="22">
        <v>44295.5</v>
      </c>
      <c r="M1398" s="22">
        <v>44336.5</v>
      </c>
      <c r="N1398" s="22">
        <v>44335.5</v>
      </c>
      <c r="O1398">
        <f t="shared" si="86"/>
        <v>53</v>
      </c>
      <c r="P1398" s="3">
        <f t="shared" si="87"/>
        <v>8887.57</v>
      </c>
    </row>
    <row r="1399" spans="1:16" x14ac:dyDescent="0.35">
      <c r="A1399" t="s">
        <v>267</v>
      </c>
      <c r="B1399" s="21" t="s">
        <v>86</v>
      </c>
      <c r="C1399" s="22">
        <v>44295</v>
      </c>
      <c r="D1399" t="s">
        <v>161</v>
      </c>
      <c r="E1399" t="s">
        <v>162</v>
      </c>
      <c r="F1399" s="21" t="s">
        <v>170</v>
      </c>
      <c r="G1399" s="3">
        <v>110.25999999999999</v>
      </c>
      <c r="H1399" s="22">
        <v>44276</v>
      </c>
      <c r="I1399" s="23">
        <v>44289</v>
      </c>
      <c r="J1399">
        <f t="shared" si="84"/>
        <v>14</v>
      </c>
      <c r="K1399" s="2">
        <f t="shared" si="85"/>
        <v>44282.5</v>
      </c>
      <c r="L1399" s="22">
        <v>44295.5</v>
      </c>
      <c r="M1399" s="22">
        <v>44336.5</v>
      </c>
      <c r="N1399" s="22">
        <v>44335.5</v>
      </c>
      <c r="O1399">
        <f t="shared" si="86"/>
        <v>53</v>
      </c>
      <c r="P1399" s="3">
        <f t="shared" si="87"/>
        <v>5843.78</v>
      </c>
    </row>
    <row r="1400" spans="1:16" x14ac:dyDescent="0.35">
      <c r="A1400" t="s">
        <v>267</v>
      </c>
      <c r="B1400" s="21" t="s">
        <v>86</v>
      </c>
      <c r="C1400" s="22">
        <v>44295</v>
      </c>
      <c r="D1400" t="s">
        <v>171</v>
      </c>
      <c r="E1400" t="s">
        <v>172</v>
      </c>
      <c r="F1400" s="21" t="s">
        <v>173</v>
      </c>
      <c r="G1400" s="3">
        <v>203.45000000000002</v>
      </c>
      <c r="H1400" s="22">
        <v>44276</v>
      </c>
      <c r="I1400" s="23">
        <v>44289</v>
      </c>
      <c r="J1400">
        <f t="shared" si="84"/>
        <v>14</v>
      </c>
      <c r="K1400" s="2">
        <f t="shared" si="85"/>
        <v>44282.5</v>
      </c>
      <c r="L1400" s="22">
        <v>44295.5</v>
      </c>
      <c r="M1400" s="22">
        <v>44336.5</v>
      </c>
      <c r="N1400" s="22">
        <v>44335.5</v>
      </c>
      <c r="O1400">
        <f t="shared" si="86"/>
        <v>53</v>
      </c>
      <c r="P1400" s="3">
        <f t="shared" si="87"/>
        <v>10782.85</v>
      </c>
    </row>
    <row r="1401" spans="1:16" x14ac:dyDescent="0.35">
      <c r="A1401" t="s">
        <v>267</v>
      </c>
      <c r="B1401" s="21" t="s">
        <v>86</v>
      </c>
      <c r="C1401" s="22">
        <v>44295</v>
      </c>
      <c r="D1401" t="s">
        <v>161</v>
      </c>
      <c r="E1401" t="s">
        <v>162</v>
      </c>
      <c r="F1401" s="21" t="s">
        <v>174</v>
      </c>
      <c r="G1401" s="3">
        <v>67.56</v>
      </c>
      <c r="H1401" s="22">
        <v>44276</v>
      </c>
      <c r="I1401" s="23">
        <v>44289</v>
      </c>
      <c r="J1401">
        <f t="shared" si="84"/>
        <v>14</v>
      </c>
      <c r="K1401" s="2">
        <f t="shared" si="85"/>
        <v>44282.5</v>
      </c>
      <c r="L1401" s="22">
        <v>44295.5</v>
      </c>
      <c r="M1401" s="22">
        <v>44336.5</v>
      </c>
      <c r="N1401" s="22">
        <v>44335.5</v>
      </c>
      <c r="O1401">
        <f t="shared" si="86"/>
        <v>53</v>
      </c>
      <c r="P1401" s="3">
        <f t="shared" si="87"/>
        <v>3580.6800000000003</v>
      </c>
    </row>
    <row r="1402" spans="1:16" x14ac:dyDescent="0.35">
      <c r="A1402" t="s">
        <v>267</v>
      </c>
      <c r="B1402" s="21" t="s">
        <v>86</v>
      </c>
      <c r="C1402" s="22">
        <v>44295</v>
      </c>
      <c r="D1402" t="s">
        <v>161</v>
      </c>
      <c r="E1402" t="s">
        <v>162</v>
      </c>
      <c r="F1402" s="21" t="s">
        <v>175</v>
      </c>
      <c r="G1402" s="3">
        <v>160.93</v>
      </c>
      <c r="H1402" s="22">
        <v>44276</v>
      </c>
      <c r="I1402" s="23">
        <v>44289</v>
      </c>
      <c r="J1402">
        <f t="shared" si="84"/>
        <v>14</v>
      </c>
      <c r="K1402" s="2">
        <f t="shared" si="85"/>
        <v>44282.5</v>
      </c>
      <c r="L1402" s="22">
        <v>44295.5</v>
      </c>
      <c r="M1402" s="22">
        <v>44336.5</v>
      </c>
      <c r="N1402" s="22">
        <v>44335.5</v>
      </c>
      <c r="O1402">
        <f t="shared" si="86"/>
        <v>53</v>
      </c>
      <c r="P1402" s="3">
        <f t="shared" si="87"/>
        <v>8529.2900000000009</v>
      </c>
    </row>
    <row r="1403" spans="1:16" x14ac:dyDescent="0.35">
      <c r="A1403" t="s">
        <v>267</v>
      </c>
      <c r="B1403" s="21" t="s">
        <v>86</v>
      </c>
      <c r="C1403" s="22">
        <v>44295</v>
      </c>
      <c r="D1403" t="s">
        <v>161</v>
      </c>
      <c r="E1403" t="s">
        <v>162</v>
      </c>
      <c r="F1403" s="21" t="s">
        <v>176</v>
      </c>
      <c r="G1403" s="3">
        <v>1235.6400000000003</v>
      </c>
      <c r="H1403" s="22">
        <v>44276</v>
      </c>
      <c r="I1403" s="23">
        <v>44289</v>
      </c>
      <c r="J1403">
        <f t="shared" si="84"/>
        <v>14</v>
      </c>
      <c r="K1403" s="2">
        <f t="shared" si="85"/>
        <v>44282.5</v>
      </c>
      <c r="L1403" s="22">
        <v>44295.5</v>
      </c>
      <c r="M1403" s="22">
        <v>44336.5</v>
      </c>
      <c r="N1403" s="22">
        <v>44335.5</v>
      </c>
      <c r="O1403">
        <f t="shared" si="86"/>
        <v>53</v>
      </c>
      <c r="P1403" s="3">
        <f t="shared" si="87"/>
        <v>65488.92000000002</v>
      </c>
    </row>
    <row r="1404" spans="1:16" x14ac:dyDescent="0.35">
      <c r="A1404" t="s">
        <v>267</v>
      </c>
      <c r="B1404" s="21" t="s">
        <v>86</v>
      </c>
      <c r="C1404" s="22">
        <v>44295</v>
      </c>
      <c r="D1404" t="s">
        <v>161</v>
      </c>
      <c r="E1404" t="s">
        <v>162</v>
      </c>
      <c r="F1404" s="21" t="s">
        <v>177</v>
      </c>
      <c r="G1404" s="3">
        <v>54.79</v>
      </c>
      <c r="H1404" s="22">
        <v>44276</v>
      </c>
      <c r="I1404" s="23">
        <v>44289</v>
      </c>
      <c r="J1404">
        <f t="shared" si="84"/>
        <v>14</v>
      </c>
      <c r="K1404" s="2">
        <f t="shared" si="85"/>
        <v>44282.5</v>
      </c>
      <c r="L1404" s="22">
        <v>44295.5</v>
      </c>
      <c r="M1404" s="22">
        <v>44336.5</v>
      </c>
      <c r="N1404" s="22">
        <v>44335.5</v>
      </c>
      <c r="O1404">
        <f t="shared" si="86"/>
        <v>53</v>
      </c>
      <c r="P1404" s="3">
        <f t="shared" si="87"/>
        <v>2903.87</v>
      </c>
    </row>
    <row r="1405" spans="1:16" x14ac:dyDescent="0.35">
      <c r="A1405" t="s">
        <v>267</v>
      </c>
      <c r="B1405" s="21" t="s">
        <v>86</v>
      </c>
      <c r="C1405" s="22">
        <v>44295</v>
      </c>
      <c r="D1405" t="s">
        <v>99</v>
      </c>
      <c r="E1405" t="s">
        <v>100</v>
      </c>
      <c r="F1405" s="21" t="s">
        <v>164</v>
      </c>
      <c r="G1405" s="3">
        <v>10822.94</v>
      </c>
      <c r="H1405" s="22">
        <v>44276</v>
      </c>
      <c r="I1405" s="23">
        <v>44289</v>
      </c>
      <c r="J1405">
        <f t="shared" si="84"/>
        <v>14</v>
      </c>
      <c r="K1405" s="2">
        <f t="shared" si="85"/>
        <v>44282.5</v>
      </c>
      <c r="L1405" s="22">
        <v>44295.5</v>
      </c>
      <c r="M1405" s="22">
        <v>44336.5</v>
      </c>
      <c r="N1405" s="22">
        <v>44335.5</v>
      </c>
      <c r="O1405">
        <f t="shared" si="86"/>
        <v>53</v>
      </c>
      <c r="P1405" s="3">
        <f t="shared" si="87"/>
        <v>573615.82000000007</v>
      </c>
    </row>
    <row r="1406" spans="1:16" x14ac:dyDescent="0.35">
      <c r="A1406" t="s">
        <v>267</v>
      </c>
      <c r="B1406" s="21" t="s">
        <v>86</v>
      </c>
      <c r="C1406" s="22">
        <v>44295</v>
      </c>
      <c r="D1406" t="s">
        <v>161</v>
      </c>
      <c r="E1406" t="s">
        <v>162</v>
      </c>
      <c r="F1406" s="21" t="s">
        <v>178</v>
      </c>
      <c r="G1406" s="3">
        <v>134.83000000000001</v>
      </c>
      <c r="H1406" s="22">
        <v>44276</v>
      </c>
      <c r="I1406" s="23">
        <v>44289</v>
      </c>
      <c r="J1406">
        <f t="shared" si="84"/>
        <v>14</v>
      </c>
      <c r="K1406" s="2">
        <f t="shared" si="85"/>
        <v>44282.5</v>
      </c>
      <c r="L1406" s="22">
        <v>44295.5</v>
      </c>
      <c r="M1406" s="22">
        <v>44336.5</v>
      </c>
      <c r="N1406" s="22">
        <v>44335.5</v>
      </c>
      <c r="O1406">
        <f t="shared" si="86"/>
        <v>53</v>
      </c>
      <c r="P1406" s="3">
        <f t="shared" si="87"/>
        <v>7145.9900000000007</v>
      </c>
    </row>
    <row r="1407" spans="1:16" x14ac:dyDescent="0.35">
      <c r="A1407" t="s">
        <v>267</v>
      </c>
      <c r="B1407" s="21" t="s">
        <v>86</v>
      </c>
      <c r="C1407" s="22">
        <v>44295</v>
      </c>
      <c r="D1407" t="s">
        <v>161</v>
      </c>
      <c r="E1407" t="s">
        <v>162</v>
      </c>
      <c r="F1407" s="21" t="s">
        <v>179</v>
      </c>
      <c r="G1407" s="3">
        <v>176.73000000000002</v>
      </c>
      <c r="H1407" s="22">
        <v>44276</v>
      </c>
      <c r="I1407" s="23">
        <v>44289</v>
      </c>
      <c r="J1407">
        <f t="shared" si="84"/>
        <v>14</v>
      </c>
      <c r="K1407" s="2">
        <f t="shared" si="85"/>
        <v>44282.5</v>
      </c>
      <c r="L1407" s="22">
        <v>44295.5</v>
      </c>
      <c r="M1407" s="22">
        <v>44336.5</v>
      </c>
      <c r="N1407" s="22">
        <v>44335.5</v>
      </c>
      <c r="O1407">
        <f t="shared" si="86"/>
        <v>53</v>
      </c>
      <c r="P1407" s="3">
        <f t="shared" si="87"/>
        <v>9366.69</v>
      </c>
    </row>
    <row r="1408" spans="1:16" x14ac:dyDescent="0.35">
      <c r="A1408" t="s">
        <v>267</v>
      </c>
      <c r="B1408" s="21" t="s">
        <v>86</v>
      </c>
      <c r="C1408" s="22">
        <v>44295</v>
      </c>
      <c r="D1408" t="s">
        <v>161</v>
      </c>
      <c r="E1408" t="s">
        <v>162</v>
      </c>
      <c r="F1408" s="21" t="s">
        <v>180</v>
      </c>
      <c r="G1408" s="3">
        <v>205.29</v>
      </c>
      <c r="H1408" s="22">
        <v>44276</v>
      </c>
      <c r="I1408" s="23">
        <v>44289</v>
      </c>
      <c r="J1408">
        <f t="shared" si="84"/>
        <v>14</v>
      </c>
      <c r="K1408" s="2">
        <f t="shared" si="85"/>
        <v>44282.5</v>
      </c>
      <c r="L1408" s="22">
        <v>44295.5</v>
      </c>
      <c r="M1408" s="22">
        <v>44336.5</v>
      </c>
      <c r="N1408" s="22">
        <v>44335.5</v>
      </c>
      <c r="O1408">
        <f t="shared" si="86"/>
        <v>53</v>
      </c>
      <c r="P1408" s="3">
        <f t="shared" si="87"/>
        <v>10880.369999999999</v>
      </c>
    </row>
    <row r="1409" spans="1:16" x14ac:dyDescent="0.35">
      <c r="A1409" t="s">
        <v>267</v>
      </c>
      <c r="B1409" s="21" t="s">
        <v>86</v>
      </c>
      <c r="C1409" s="22">
        <v>44295</v>
      </c>
      <c r="D1409" t="s">
        <v>171</v>
      </c>
      <c r="E1409" t="s">
        <v>172</v>
      </c>
      <c r="F1409" s="21" t="s">
        <v>180</v>
      </c>
      <c r="G1409" s="3">
        <v>28.5</v>
      </c>
      <c r="H1409" s="22">
        <v>44276</v>
      </c>
      <c r="I1409" s="23">
        <v>44289</v>
      </c>
      <c r="J1409">
        <f t="shared" si="84"/>
        <v>14</v>
      </c>
      <c r="K1409" s="2">
        <f t="shared" si="85"/>
        <v>44282.5</v>
      </c>
      <c r="L1409" s="22">
        <v>44295.5</v>
      </c>
      <c r="M1409" s="22">
        <v>44336.5</v>
      </c>
      <c r="N1409" s="22">
        <v>44335.5</v>
      </c>
      <c r="O1409">
        <f t="shared" si="86"/>
        <v>53</v>
      </c>
      <c r="P1409" s="3">
        <f t="shared" si="87"/>
        <v>1510.5</v>
      </c>
    </row>
    <row r="1410" spans="1:16" x14ac:dyDescent="0.35">
      <c r="A1410" t="s">
        <v>267</v>
      </c>
      <c r="B1410" s="21" t="s">
        <v>86</v>
      </c>
      <c r="C1410" s="22">
        <v>44295</v>
      </c>
      <c r="D1410" t="s">
        <v>161</v>
      </c>
      <c r="E1410" t="s">
        <v>162</v>
      </c>
      <c r="F1410" s="21" t="s">
        <v>181</v>
      </c>
      <c r="G1410" s="3">
        <v>52.95</v>
      </c>
      <c r="H1410" s="22">
        <v>44276</v>
      </c>
      <c r="I1410" s="23">
        <v>44289</v>
      </c>
      <c r="J1410">
        <f t="shared" si="84"/>
        <v>14</v>
      </c>
      <c r="K1410" s="2">
        <f t="shared" si="85"/>
        <v>44282.5</v>
      </c>
      <c r="L1410" s="22">
        <v>44295.5</v>
      </c>
      <c r="M1410" s="22">
        <v>44336.5</v>
      </c>
      <c r="N1410" s="22">
        <v>44335.5</v>
      </c>
      <c r="O1410">
        <f t="shared" si="86"/>
        <v>53</v>
      </c>
      <c r="P1410" s="3">
        <f t="shared" si="87"/>
        <v>2806.3500000000004</v>
      </c>
    </row>
    <row r="1411" spans="1:16" x14ac:dyDescent="0.35">
      <c r="A1411" t="s">
        <v>267</v>
      </c>
      <c r="B1411" s="21" t="s">
        <v>86</v>
      </c>
      <c r="C1411" s="22">
        <v>44295</v>
      </c>
      <c r="D1411" t="s">
        <v>161</v>
      </c>
      <c r="E1411" t="s">
        <v>162</v>
      </c>
      <c r="F1411" s="21" t="s">
        <v>182</v>
      </c>
      <c r="G1411" s="3">
        <v>32.79</v>
      </c>
      <c r="H1411" s="22">
        <v>44276</v>
      </c>
      <c r="I1411" s="23">
        <v>44289</v>
      </c>
      <c r="J1411">
        <f t="shared" si="84"/>
        <v>14</v>
      </c>
      <c r="K1411" s="2">
        <f t="shared" si="85"/>
        <v>44282.5</v>
      </c>
      <c r="L1411" s="22">
        <v>44295.5</v>
      </c>
      <c r="M1411" s="22">
        <v>44336.5</v>
      </c>
      <c r="N1411" s="22">
        <v>44335.5</v>
      </c>
      <c r="O1411">
        <f t="shared" si="86"/>
        <v>53</v>
      </c>
      <c r="P1411" s="3">
        <f t="shared" si="87"/>
        <v>1737.87</v>
      </c>
    </row>
    <row r="1412" spans="1:16" x14ac:dyDescent="0.35">
      <c r="A1412" t="s">
        <v>267</v>
      </c>
      <c r="B1412" s="21" t="s">
        <v>86</v>
      </c>
      <c r="C1412" s="22">
        <v>44295</v>
      </c>
      <c r="D1412" t="s">
        <v>161</v>
      </c>
      <c r="E1412" t="s">
        <v>162</v>
      </c>
      <c r="F1412" s="21" t="s">
        <v>183</v>
      </c>
      <c r="G1412" s="3">
        <v>789.34999999999991</v>
      </c>
      <c r="H1412" s="22">
        <v>44276</v>
      </c>
      <c r="I1412" s="23">
        <v>44289</v>
      </c>
      <c r="J1412">
        <f t="shared" si="84"/>
        <v>14</v>
      </c>
      <c r="K1412" s="2">
        <f t="shared" si="85"/>
        <v>44282.5</v>
      </c>
      <c r="L1412" s="22">
        <v>44295.5</v>
      </c>
      <c r="M1412" s="22">
        <v>44336.5</v>
      </c>
      <c r="N1412" s="22">
        <v>44335.5</v>
      </c>
      <c r="O1412">
        <f t="shared" si="86"/>
        <v>53</v>
      </c>
      <c r="P1412" s="3">
        <f t="shared" si="87"/>
        <v>41835.549999999996</v>
      </c>
    </row>
    <row r="1413" spans="1:16" x14ac:dyDescent="0.35">
      <c r="A1413" t="s">
        <v>267</v>
      </c>
      <c r="B1413" s="21" t="s">
        <v>86</v>
      </c>
      <c r="C1413" s="22">
        <v>44295</v>
      </c>
      <c r="D1413" t="s">
        <v>161</v>
      </c>
      <c r="E1413" t="s">
        <v>162</v>
      </c>
      <c r="F1413" s="21" t="s">
        <v>184</v>
      </c>
      <c r="G1413" s="3">
        <v>40.97</v>
      </c>
      <c r="H1413" s="22">
        <v>44276</v>
      </c>
      <c r="I1413" s="23">
        <v>44289</v>
      </c>
      <c r="J1413">
        <f t="shared" si="84"/>
        <v>14</v>
      </c>
      <c r="K1413" s="2">
        <f t="shared" si="85"/>
        <v>44282.5</v>
      </c>
      <c r="L1413" s="22">
        <v>44295.5</v>
      </c>
      <c r="M1413" s="22">
        <v>44336.5</v>
      </c>
      <c r="N1413" s="22">
        <v>44335.5</v>
      </c>
      <c r="O1413">
        <f t="shared" si="86"/>
        <v>53</v>
      </c>
      <c r="P1413" s="3">
        <f t="shared" si="87"/>
        <v>2171.41</v>
      </c>
    </row>
    <row r="1414" spans="1:16" x14ac:dyDescent="0.35">
      <c r="A1414" t="s">
        <v>267</v>
      </c>
      <c r="B1414" s="21" t="s">
        <v>86</v>
      </c>
      <c r="C1414" s="22">
        <v>44295</v>
      </c>
      <c r="D1414" t="s">
        <v>161</v>
      </c>
      <c r="E1414" t="s">
        <v>162</v>
      </c>
      <c r="F1414" s="21" t="s">
        <v>185</v>
      </c>
      <c r="G1414" s="3">
        <v>726.41</v>
      </c>
      <c r="H1414" s="22">
        <v>44276</v>
      </c>
      <c r="I1414" s="23">
        <v>44289</v>
      </c>
      <c r="J1414">
        <f t="shared" si="84"/>
        <v>14</v>
      </c>
      <c r="K1414" s="2">
        <f t="shared" si="85"/>
        <v>44282.5</v>
      </c>
      <c r="L1414" s="22">
        <v>44295.5</v>
      </c>
      <c r="M1414" s="22">
        <v>44336.5</v>
      </c>
      <c r="N1414" s="22">
        <v>44335.5</v>
      </c>
      <c r="O1414">
        <f t="shared" si="86"/>
        <v>53</v>
      </c>
      <c r="P1414" s="3">
        <f t="shared" si="87"/>
        <v>38499.729999999996</v>
      </c>
    </row>
    <row r="1415" spans="1:16" x14ac:dyDescent="0.35">
      <c r="A1415" t="s">
        <v>267</v>
      </c>
      <c r="B1415" s="21" t="s">
        <v>86</v>
      </c>
      <c r="C1415" s="22">
        <v>44295</v>
      </c>
      <c r="D1415" t="s">
        <v>161</v>
      </c>
      <c r="E1415" t="s">
        <v>162</v>
      </c>
      <c r="F1415" s="21" t="s">
        <v>186</v>
      </c>
      <c r="G1415" s="3">
        <v>41.72</v>
      </c>
      <c r="H1415" s="22">
        <v>44276</v>
      </c>
      <c r="I1415" s="23">
        <v>44289</v>
      </c>
      <c r="J1415">
        <f t="shared" si="84"/>
        <v>14</v>
      </c>
      <c r="K1415" s="2">
        <f t="shared" si="85"/>
        <v>44282.5</v>
      </c>
      <c r="L1415" s="22">
        <v>44295.5</v>
      </c>
      <c r="M1415" s="22">
        <v>44336.5</v>
      </c>
      <c r="N1415" s="22">
        <v>44335.5</v>
      </c>
      <c r="O1415">
        <f t="shared" si="86"/>
        <v>53</v>
      </c>
      <c r="P1415" s="3">
        <f t="shared" si="87"/>
        <v>2211.16</v>
      </c>
    </row>
    <row r="1416" spans="1:16" x14ac:dyDescent="0.35">
      <c r="A1416" t="s">
        <v>267</v>
      </c>
      <c r="B1416" s="21" t="s">
        <v>86</v>
      </c>
      <c r="C1416" s="22">
        <v>44295</v>
      </c>
      <c r="D1416" t="s">
        <v>161</v>
      </c>
      <c r="E1416" t="s">
        <v>162</v>
      </c>
      <c r="F1416" s="21" t="s">
        <v>187</v>
      </c>
      <c r="G1416" s="3">
        <v>251.82</v>
      </c>
      <c r="H1416" s="22">
        <v>44276</v>
      </c>
      <c r="I1416" s="23">
        <v>44289</v>
      </c>
      <c r="J1416">
        <f t="shared" si="84"/>
        <v>14</v>
      </c>
      <c r="K1416" s="2">
        <f t="shared" si="85"/>
        <v>44282.5</v>
      </c>
      <c r="L1416" s="22">
        <v>44295.5</v>
      </c>
      <c r="M1416" s="22">
        <v>44336.5</v>
      </c>
      <c r="N1416" s="22">
        <v>44335.5</v>
      </c>
      <c r="O1416">
        <f t="shared" si="86"/>
        <v>53</v>
      </c>
      <c r="P1416" s="3">
        <f t="shared" si="87"/>
        <v>13346.46</v>
      </c>
    </row>
    <row r="1417" spans="1:16" x14ac:dyDescent="0.35">
      <c r="A1417" t="s">
        <v>267</v>
      </c>
      <c r="B1417" s="21" t="s">
        <v>86</v>
      </c>
      <c r="C1417" s="22">
        <v>44295</v>
      </c>
      <c r="D1417" t="s">
        <v>161</v>
      </c>
      <c r="E1417" t="s">
        <v>162</v>
      </c>
      <c r="F1417" s="21" t="s">
        <v>188</v>
      </c>
      <c r="G1417" s="3">
        <v>50.97</v>
      </c>
      <c r="H1417" s="22">
        <v>44276</v>
      </c>
      <c r="I1417" s="23">
        <v>44289</v>
      </c>
      <c r="J1417">
        <f t="shared" si="84"/>
        <v>14</v>
      </c>
      <c r="K1417" s="2">
        <f t="shared" si="85"/>
        <v>44282.5</v>
      </c>
      <c r="L1417" s="22">
        <v>44295.5</v>
      </c>
      <c r="M1417" s="22">
        <v>44336.5</v>
      </c>
      <c r="N1417" s="22">
        <v>44335.5</v>
      </c>
      <c r="O1417">
        <f t="shared" si="86"/>
        <v>53</v>
      </c>
      <c r="P1417" s="3">
        <f t="shared" si="87"/>
        <v>2701.41</v>
      </c>
    </row>
    <row r="1418" spans="1:16" x14ac:dyDescent="0.35">
      <c r="A1418" t="s">
        <v>267</v>
      </c>
      <c r="B1418" s="21" t="s">
        <v>86</v>
      </c>
      <c r="C1418" s="22">
        <v>44295</v>
      </c>
      <c r="D1418" t="s">
        <v>161</v>
      </c>
      <c r="E1418" t="s">
        <v>162</v>
      </c>
      <c r="F1418" s="21" t="s">
        <v>189</v>
      </c>
      <c r="G1418" s="3">
        <v>40.49</v>
      </c>
      <c r="H1418" s="22">
        <v>44276</v>
      </c>
      <c r="I1418" s="23">
        <v>44289</v>
      </c>
      <c r="J1418">
        <f t="shared" si="84"/>
        <v>14</v>
      </c>
      <c r="K1418" s="2">
        <f t="shared" si="85"/>
        <v>44282.5</v>
      </c>
      <c r="L1418" s="22">
        <v>44295.5</v>
      </c>
      <c r="M1418" s="22">
        <v>44336.5</v>
      </c>
      <c r="N1418" s="22">
        <v>44335.5</v>
      </c>
      <c r="O1418">
        <f t="shared" si="86"/>
        <v>53</v>
      </c>
      <c r="P1418" s="3">
        <f t="shared" si="87"/>
        <v>2145.9700000000003</v>
      </c>
    </row>
    <row r="1419" spans="1:16" x14ac:dyDescent="0.35">
      <c r="A1419" t="s">
        <v>267</v>
      </c>
      <c r="B1419" s="21" t="s">
        <v>86</v>
      </c>
      <c r="C1419" s="22">
        <v>44295</v>
      </c>
      <c r="D1419" t="s">
        <v>161</v>
      </c>
      <c r="E1419" t="s">
        <v>162</v>
      </c>
      <c r="F1419" s="21" t="s">
        <v>190</v>
      </c>
      <c r="G1419" s="3">
        <v>30.23</v>
      </c>
      <c r="H1419" s="22">
        <v>44276</v>
      </c>
      <c r="I1419" s="23">
        <v>44289</v>
      </c>
      <c r="J1419">
        <f t="shared" ref="J1419:J1482" si="88">I1419-H1419+1</f>
        <v>14</v>
      </c>
      <c r="K1419" s="2">
        <f t="shared" ref="K1419:K1482" si="89">(H1419+I1419)/2</f>
        <v>44282.5</v>
      </c>
      <c r="L1419" s="22">
        <v>44295.5</v>
      </c>
      <c r="M1419" s="22">
        <v>44336.5</v>
      </c>
      <c r="N1419" s="22">
        <v>44335.5</v>
      </c>
      <c r="O1419">
        <f t="shared" ref="O1419:O1482" si="90">N1419-K1419</f>
        <v>53</v>
      </c>
      <c r="P1419" s="3">
        <f t="shared" ref="P1419:P1482" si="91">O1419*G1419</f>
        <v>1602.19</v>
      </c>
    </row>
    <row r="1420" spans="1:16" x14ac:dyDescent="0.35">
      <c r="A1420" t="s">
        <v>267</v>
      </c>
      <c r="B1420" s="21" t="s">
        <v>86</v>
      </c>
      <c r="C1420" s="22">
        <v>44295</v>
      </c>
      <c r="D1420" t="s">
        <v>161</v>
      </c>
      <c r="E1420" t="s">
        <v>162</v>
      </c>
      <c r="F1420" s="21" t="s">
        <v>191</v>
      </c>
      <c r="G1420" s="3">
        <v>30.47</v>
      </c>
      <c r="H1420" s="22">
        <v>44276</v>
      </c>
      <c r="I1420" s="23">
        <v>44289</v>
      </c>
      <c r="J1420">
        <f t="shared" si="88"/>
        <v>14</v>
      </c>
      <c r="K1420" s="2">
        <f t="shared" si="89"/>
        <v>44282.5</v>
      </c>
      <c r="L1420" s="22">
        <v>44295.5</v>
      </c>
      <c r="M1420" s="22">
        <v>44336.5</v>
      </c>
      <c r="N1420" s="22">
        <v>44335.5</v>
      </c>
      <c r="O1420">
        <f t="shared" si="90"/>
        <v>53</v>
      </c>
      <c r="P1420" s="3">
        <f t="shared" si="91"/>
        <v>1614.9099999999999</v>
      </c>
    </row>
    <row r="1421" spans="1:16" x14ac:dyDescent="0.35">
      <c r="A1421" t="s">
        <v>267</v>
      </c>
      <c r="B1421" s="21" t="s">
        <v>86</v>
      </c>
      <c r="C1421" s="22">
        <v>44295</v>
      </c>
      <c r="D1421" t="s">
        <v>161</v>
      </c>
      <c r="E1421" t="s">
        <v>162</v>
      </c>
      <c r="F1421" s="21" t="s">
        <v>192</v>
      </c>
      <c r="G1421" s="3">
        <v>84.55</v>
      </c>
      <c r="H1421" s="22">
        <v>44276</v>
      </c>
      <c r="I1421" s="23">
        <v>44289</v>
      </c>
      <c r="J1421">
        <f t="shared" si="88"/>
        <v>14</v>
      </c>
      <c r="K1421" s="2">
        <f t="shared" si="89"/>
        <v>44282.5</v>
      </c>
      <c r="L1421" s="22">
        <v>44295.5</v>
      </c>
      <c r="M1421" s="22">
        <v>44336.5</v>
      </c>
      <c r="N1421" s="22">
        <v>44335.5</v>
      </c>
      <c r="O1421">
        <f t="shared" si="90"/>
        <v>53</v>
      </c>
      <c r="P1421" s="3">
        <f t="shared" si="91"/>
        <v>4481.1499999999996</v>
      </c>
    </row>
    <row r="1422" spans="1:16" x14ac:dyDescent="0.35">
      <c r="A1422" t="s">
        <v>267</v>
      </c>
      <c r="B1422" s="21" t="s">
        <v>86</v>
      </c>
      <c r="C1422" s="22">
        <v>44295</v>
      </c>
      <c r="D1422" t="s">
        <v>161</v>
      </c>
      <c r="E1422" t="s">
        <v>162</v>
      </c>
      <c r="F1422" s="21" t="s">
        <v>193</v>
      </c>
      <c r="G1422" s="3">
        <v>188.48000000000002</v>
      </c>
      <c r="H1422" s="22">
        <v>44276</v>
      </c>
      <c r="I1422" s="23">
        <v>44289</v>
      </c>
      <c r="J1422">
        <f t="shared" si="88"/>
        <v>14</v>
      </c>
      <c r="K1422" s="2">
        <f t="shared" si="89"/>
        <v>44282.5</v>
      </c>
      <c r="L1422" s="22">
        <v>44295.5</v>
      </c>
      <c r="M1422" s="22">
        <v>44336.5</v>
      </c>
      <c r="N1422" s="22">
        <v>44335.5</v>
      </c>
      <c r="O1422">
        <f t="shared" si="90"/>
        <v>53</v>
      </c>
      <c r="P1422" s="3">
        <f t="shared" si="91"/>
        <v>9989.44</v>
      </c>
    </row>
    <row r="1423" spans="1:16" x14ac:dyDescent="0.35">
      <c r="A1423" t="s">
        <v>267</v>
      </c>
      <c r="B1423" s="21" t="s">
        <v>86</v>
      </c>
      <c r="C1423" s="22">
        <v>44295</v>
      </c>
      <c r="D1423" t="s">
        <v>161</v>
      </c>
      <c r="E1423" t="s">
        <v>162</v>
      </c>
      <c r="F1423" s="21" t="s">
        <v>194</v>
      </c>
      <c r="G1423" s="3">
        <v>84.01</v>
      </c>
      <c r="H1423" s="22">
        <v>44276</v>
      </c>
      <c r="I1423" s="23">
        <v>44289</v>
      </c>
      <c r="J1423">
        <f t="shared" si="88"/>
        <v>14</v>
      </c>
      <c r="K1423" s="2">
        <f t="shared" si="89"/>
        <v>44282.5</v>
      </c>
      <c r="L1423" s="22">
        <v>44295.5</v>
      </c>
      <c r="M1423" s="22">
        <v>44336.5</v>
      </c>
      <c r="N1423" s="22">
        <v>44335.5</v>
      </c>
      <c r="O1423">
        <f t="shared" si="90"/>
        <v>53</v>
      </c>
      <c r="P1423" s="3">
        <f t="shared" si="91"/>
        <v>4452.5300000000007</v>
      </c>
    </row>
    <row r="1424" spans="1:16" x14ac:dyDescent="0.35">
      <c r="A1424" t="s">
        <v>267</v>
      </c>
      <c r="B1424" s="21" t="s">
        <v>98</v>
      </c>
      <c r="C1424" s="22">
        <v>44295</v>
      </c>
      <c r="D1424" t="s">
        <v>161</v>
      </c>
      <c r="E1424" t="s">
        <v>162</v>
      </c>
      <c r="F1424" s="21" t="s">
        <v>176</v>
      </c>
      <c r="G1424" s="3">
        <v>27.78</v>
      </c>
      <c r="H1424" s="22">
        <v>44277</v>
      </c>
      <c r="I1424" s="23">
        <v>44290</v>
      </c>
      <c r="J1424">
        <f t="shared" si="88"/>
        <v>14</v>
      </c>
      <c r="K1424" s="2">
        <f t="shared" si="89"/>
        <v>44283.5</v>
      </c>
      <c r="L1424" s="22">
        <v>44295.5</v>
      </c>
      <c r="M1424" s="22">
        <v>44336.5</v>
      </c>
      <c r="N1424" s="22">
        <v>44335.5</v>
      </c>
      <c r="O1424">
        <f t="shared" si="90"/>
        <v>52</v>
      </c>
      <c r="P1424" s="3">
        <f t="shared" si="91"/>
        <v>1444.56</v>
      </c>
    </row>
    <row r="1425" spans="1:16" x14ac:dyDescent="0.35">
      <c r="A1425" t="s">
        <v>267</v>
      </c>
      <c r="B1425" s="21" t="s">
        <v>98</v>
      </c>
      <c r="C1425" s="22">
        <v>44295</v>
      </c>
      <c r="D1425" t="s">
        <v>99</v>
      </c>
      <c r="E1425" t="s">
        <v>100</v>
      </c>
      <c r="F1425" s="21" t="s">
        <v>164</v>
      </c>
      <c r="G1425" s="3">
        <v>52.78</v>
      </c>
      <c r="H1425" s="22">
        <v>44277</v>
      </c>
      <c r="I1425" s="23">
        <v>44290</v>
      </c>
      <c r="J1425">
        <f t="shared" si="88"/>
        <v>14</v>
      </c>
      <c r="K1425" s="2">
        <f t="shared" si="89"/>
        <v>44283.5</v>
      </c>
      <c r="L1425" s="22">
        <v>44295.5</v>
      </c>
      <c r="M1425" s="22">
        <v>44336.5</v>
      </c>
      <c r="N1425" s="22">
        <v>44335.5</v>
      </c>
      <c r="O1425">
        <f t="shared" si="90"/>
        <v>52</v>
      </c>
      <c r="P1425" s="3">
        <f t="shared" si="91"/>
        <v>2744.56</v>
      </c>
    </row>
    <row r="1426" spans="1:16" x14ac:dyDescent="0.35">
      <c r="A1426" t="s">
        <v>267</v>
      </c>
      <c r="B1426" s="21" t="s">
        <v>98</v>
      </c>
      <c r="C1426" s="22">
        <v>44295</v>
      </c>
      <c r="D1426" t="s">
        <v>161</v>
      </c>
      <c r="E1426" t="s">
        <v>162</v>
      </c>
      <c r="F1426" s="21" t="s">
        <v>167</v>
      </c>
      <c r="G1426" s="3">
        <v>36.340000000000003</v>
      </c>
      <c r="H1426" s="22">
        <v>44277</v>
      </c>
      <c r="I1426" s="23">
        <v>44290</v>
      </c>
      <c r="J1426">
        <f t="shared" si="88"/>
        <v>14</v>
      </c>
      <c r="K1426" s="2">
        <f t="shared" si="89"/>
        <v>44283.5</v>
      </c>
      <c r="L1426" s="22">
        <v>44295.5</v>
      </c>
      <c r="M1426" s="22">
        <v>44336.5</v>
      </c>
      <c r="N1426" s="22">
        <v>44335.5</v>
      </c>
      <c r="O1426">
        <f t="shared" si="90"/>
        <v>52</v>
      </c>
      <c r="P1426" s="3">
        <f t="shared" si="91"/>
        <v>1889.6800000000003</v>
      </c>
    </row>
    <row r="1427" spans="1:16" x14ac:dyDescent="0.35">
      <c r="A1427" t="s">
        <v>267</v>
      </c>
      <c r="B1427" s="21" t="s">
        <v>98</v>
      </c>
      <c r="C1427" s="22">
        <v>44295</v>
      </c>
      <c r="D1427" t="s">
        <v>161</v>
      </c>
      <c r="E1427" t="s">
        <v>162</v>
      </c>
      <c r="F1427" s="21" t="s">
        <v>195</v>
      </c>
      <c r="G1427" s="3">
        <v>872.47000000000014</v>
      </c>
      <c r="H1427" s="22">
        <v>44277</v>
      </c>
      <c r="I1427" s="23">
        <v>44290</v>
      </c>
      <c r="J1427">
        <f t="shared" si="88"/>
        <v>14</v>
      </c>
      <c r="K1427" s="2">
        <f t="shared" si="89"/>
        <v>44283.5</v>
      </c>
      <c r="L1427" s="22">
        <v>44295.5</v>
      </c>
      <c r="M1427" s="22">
        <v>44336.5</v>
      </c>
      <c r="N1427" s="22">
        <v>44335.5</v>
      </c>
      <c r="O1427">
        <f t="shared" si="90"/>
        <v>52</v>
      </c>
      <c r="P1427" s="3">
        <f t="shared" si="91"/>
        <v>45368.44000000001</v>
      </c>
    </row>
    <row r="1428" spans="1:16" x14ac:dyDescent="0.35">
      <c r="A1428" t="s">
        <v>267</v>
      </c>
      <c r="B1428" s="21" t="s">
        <v>98</v>
      </c>
      <c r="C1428" s="22">
        <v>44295</v>
      </c>
      <c r="D1428" t="s">
        <v>161</v>
      </c>
      <c r="E1428" t="s">
        <v>162</v>
      </c>
      <c r="F1428" s="21" t="s">
        <v>169</v>
      </c>
      <c r="G1428" s="3">
        <v>84.16</v>
      </c>
      <c r="H1428" s="22">
        <v>44277</v>
      </c>
      <c r="I1428" s="23">
        <v>44290</v>
      </c>
      <c r="J1428">
        <f t="shared" si="88"/>
        <v>14</v>
      </c>
      <c r="K1428" s="2">
        <f t="shared" si="89"/>
        <v>44283.5</v>
      </c>
      <c r="L1428" s="22">
        <v>44295.5</v>
      </c>
      <c r="M1428" s="22">
        <v>44336.5</v>
      </c>
      <c r="N1428" s="22">
        <v>44335.5</v>
      </c>
      <c r="O1428">
        <f t="shared" si="90"/>
        <v>52</v>
      </c>
      <c r="P1428" s="3">
        <f t="shared" si="91"/>
        <v>4376.32</v>
      </c>
    </row>
    <row r="1429" spans="1:16" x14ac:dyDescent="0.35">
      <c r="A1429" t="s">
        <v>267</v>
      </c>
      <c r="B1429" s="21" t="s">
        <v>98</v>
      </c>
      <c r="C1429" s="22">
        <v>44295</v>
      </c>
      <c r="D1429" t="s">
        <v>161</v>
      </c>
      <c r="E1429" t="s">
        <v>162</v>
      </c>
      <c r="F1429" s="21" t="s">
        <v>196</v>
      </c>
      <c r="G1429" s="3">
        <v>239.5</v>
      </c>
      <c r="H1429" s="22">
        <v>44277</v>
      </c>
      <c r="I1429" s="23">
        <v>44290</v>
      </c>
      <c r="J1429">
        <f t="shared" si="88"/>
        <v>14</v>
      </c>
      <c r="K1429" s="2">
        <f t="shared" si="89"/>
        <v>44283.5</v>
      </c>
      <c r="L1429" s="22">
        <v>44295.5</v>
      </c>
      <c r="M1429" s="22">
        <v>44336.5</v>
      </c>
      <c r="N1429" s="22">
        <v>44335.5</v>
      </c>
      <c r="O1429">
        <f t="shared" si="90"/>
        <v>52</v>
      </c>
      <c r="P1429" s="3">
        <f t="shared" si="91"/>
        <v>12454</v>
      </c>
    </row>
    <row r="1430" spans="1:16" x14ac:dyDescent="0.35">
      <c r="A1430" t="s">
        <v>267</v>
      </c>
      <c r="B1430" s="21" t="s">
        <v>98</v>
      </c>
      <c r="C1430" s="22">
        <v>44295</v>
      </c>
      <c r="D1430" t="s">
        <v>161</v>
      </c>
      <c r="E1430" t="s">
        <v>162</v>
      </c>
      <c r="F1430" s="21" t="s">
        <v>175</v>
      </c>
      <c r="G1430" s="3">
        <v>34.729999999999997</v>
      </c>
      <c r="H1430" s="22">
        <v>44277</v>
      </c>
      <c r="I1430" s="23">
        <v>44290</v>
      </c>
      <c r="J1430">
        <f t="shared" si="88"/>
        <v>14</v>
      </c>
      <c r="K1430" s="2">
        <f t="shared" si="89"/>
        <v>44283.5</v>
      </c>
      <c r="L1430" s="22">
        <v>44295.5</v>
      </c>
      <c r="M1430" s="22">
        <v>44336.5</v>
      </c>
      <c r="N1430" s="22">
        <v>44335.5</v>
      </c>
      <c r="O1430">
        <f t="shared" si="90"/>
        <v>52</v>
      </c>
      <c r="P1430" s="3">
        <f t="shared" si="91"/>
        <v>1805.9599999999998</v>
      </c>
    </row>
    <row r="1431" spans="1:16" x14ac:dyDescent="0.35">
      <c r="A1431" t="s">
        <v>267</v>
      </c>
      <c r="B1431" s="21" t="s">
        <v>98</v>
      </c>
      <c r="C1431" s="22">
        <v>44295</v>
      </c>
      <c r="D1431" t="s">
        <v>161</v>
      </c>
      <c r="E1431" t="s">
        <v>162</v>
      </c>
      <c r="F1431" s="21" t="s">
        <v>197</v>
      </c>
      <c r="G1431" s="3">
        <v>77.37</v>
      </c>
      <c r="H1431" s="22">
        <v>44277</v>
      </c>
      <c r="I1431" s="23">
        <v>44290</v>
      </c>
      <c r="J1431">
        <f t="shared" si="88"/>
        <v>14</v>
      </c>
      <c r="K1431" s="2">
        <f t="shared" si="89"/>
        <v>44283.5</v>
      </c>
      <c r="L1431" s="22">
        <v>44295.5</v>
      </c>
      <c r="M1431" s="22">
        <v>44336.5</v>
      </c>
      <c r="N1431" s="22">
        <v>44335.5</v>
      </c>
      <c r="O1431">
        <f t="shared" si="90"/>
        <v>52</v>
      </c>
      <c r="P1431" s="3">
        <f t="shared" si="91"/>
        <v>4023.2400000000002</v>
      </c>
    </row>
    <row r="1432" spans="1:16" x14ac:dyDescent="0.35">
      <c r="A1432" t="s">
        <v>267</v>
      </c>
      <c r="B1432" s="21" t="s">
        <v>98</v>
      </c>
      <c r="C1432" s="22">
        <v>44295</v>
      </c>
      <c r="D1432" t="s">
        <v>161</v>
      </c>
      <c r="E1432" t="s">
        <v>162</v>
      </c>
      <c r="F1432" s="21" t="s">
        <v>176</v>
      </c>
      <c r="G1432" s="3">
        <v>2103.62</v>
      </c>
      <c r="H1432" s="22">
        <v>44277</v>
      </c>
      <c r="I1432" s="23">
        <v>44290</v>
      </c>
      <c r="J1432">
        <f t="shared" si="88"/>
        <v>14</v>
      </c>
      <c r="K1432" s="2">
        <f t="shared" si="89"/>
        <v>44283.5</v>
      </c>
      <c r="L1432" s="22">
        <v>44295.5</v>
      </c>
      <c r="M1432" s="22">
        <v>44336.5</v>
      </c>
      <c r="N1432" s="22">
        <v>44335.5</v>
      </c>
      <c r="O1432">
        <f t="shared" si="90"/>
        <v>52</v>
      </c>
      <c r="P1432" s="3">
        <f t="shared" si="91"/>
        <v>109388.23999999999</v>
      </c>
    </row>
    <row r="1433" spans="1:16" x14ac:dyDescent="0.35">
      <c r="A1433" t="s">
        <v>267</v>
      </c>
      <c r="B1433" s="21" t="s">
        <v>98</v>
      </c>
      <c r="C1433" s="22">
        <v>44295</v>
      </c>
      <c r="D1433" t="s">
        <v>171</v>
      </c>
      <c r="E1433" t="s">
        <v>172</v>
      </c>
      <c r="F1433" s="21" t="s">
        <v>176</v>
      </c>
      <c r="G1433" s="3">
        <v>88.77000000000001</v>
      </c>
      <c r="H1433" s="22">
        <v>44277</v>
      </c>
      <c r="I1433" s="23">
        <v>44290</v>
      </c>
      <c r="J1433">
        <f t="shared" si="88"/>
        <v>14</v>
      </c>
      <c r="K1433" s="2">
        <f t="shared" si="89"/>
        <v>44283.5</v>
      </c>
      <c r="L1433" s="22">
        <v>44295.5</v>
      </c>
      <c r="M1433" s="22">
        <v>44336.5</v>
      </c>
      <c r="N1433" s="22">
        <v>44335.5</v>
      </c>
      <c r="O1433">
        <f t="shared" si="90"/>
        <v>52</v>
      </c>
      <c r="P1433" s="3">
        <f t="shared" si="91"/>
        <v>4616.0400000000009</v>
      </c>
    </row>
    <row r="1434" spans="1:16" x14ac:dyDescent="0.35">
      <c r="A1434" t="s">
        <v>267</v>
      </c>
      <c r="B1434" s="21" t="s">
        <v>98</v>
      </c>
      <c r="C1434" s="22">
        <v>44295</v>
      </c>
      <c r="D1434" t="s">
        <v>161</v>
      </c>
      <c r="E1434" t="s">
        <v>162</v>
      </c>
      <c r="F1434" s="21" t="s">
        <v>177</v>
      </c>
      <c r="G1434" s="3">
        <v>57.74</v>
      </c>
      <c r="H1434" s="22">
        <v>44277</v>
      </c>
      <c r="I1434" s="23">
        <v>44290</v>
      </c>
      <c r="J1434">
        <f t="shared" si="88"/>
        <v>14</v>
      </c>
      <c r="K1434" s="2">
        <f t="shared" si="89"/>
        <v>44283.5</v>
      </c>
      <c r="L1434" s="22">
        <v>44295.5</v>
      </c>
      <c r="M1434" s="22">
        <v>44336.5</v>
      </c>
      <c r="N1434" s="22">
        <v>44335.5</v>
      </c>
      <c r="O1434">
        <f t="shared" si="90"/>
        <v>52</v>
      </c>
      <c r="P1434" s="3">
        <f t="shared" si="91"/>
        <v>3002.48</v>
      </c>
    </row>
    <row r="1435" spans="1:16" x14ac:dyDescent="0.35">
      <c r="A1435" t="s">
        <v>267</v>
      </c>
      <c r="B1435" s="21" t="s">
        <v>98</v>
      </c>
      <c r="C1435" s="22">
        <v>44295</v>
      </c>
      <c r="D1435" t="s">
        <v>107</v>
      </c>
      <c r="E1435" t="s">
        <v>108</v>
      </c>
      <c r="F1435" s="21" t="s">
        <v>164</v>
      </c>
      <c r="G1435" s="3">
        <v>3337.0299999999997</v>
      </c>
      <c r="H1435" s="22">
        <v>44277</v>
      </c>
      <c r="I1435" s="23">
        <v>44290</v>
      </c>
      <c r="J1435">
        <f t="shared" si="88"/>
        <v>14</v>
      </c>
      <c r="K1435" s="2">
        <f t="shared" si="89"/>
        <v>44283.5</v>
      </c>
      <c r="L1435" s="22">
        <v>44295.5</v>
      </c>
      <c r="M1435" s="22">
        <v>44336.5</v>
      </c>
      <c r="N1435" s="22">
        <v>44335.5</v>
      </c>
      <c r="O1435">
        <f t="shared" si="90"/>
        <v>52</v>
      </c>
      <c r="P1435" s="3">
        <f t="shared" si="91"/>
        <v>173525.56</v>
      </c>
    </row>
    <row r="1436" spans="1:16" x14ac:dyDescent="0.35">
      <c r="A1436" t="s">
        <v>267</v>
      </c>
      <c r="B1436" s="21" t="s">
        <v>98</v>
      </c>
      <c r="C1436" s="22">
        <v>44295</v>
      </c>
      <c r="D1436" t="s">
        <v>99</v>
      </c>
      <c r="E1436" t="s">
        <v>100</v>
      </c>
      <c r="F1436" s="21" t="s">
        <v>164</v>
      </c>
      <c r="G1436" s="3">
        <v>9685.1299999999992</v>
      </c>
      <c r="H1436" s="22">
        <v>44277</v>
      </c>
      <c r="I1436" s="23">
        <v>44290</v>
      </c>
      <c r="J1436">
        <f t="shared" si="88"/>
        <v>14</v>
      </c>
      <c r="K1436" s="2">
        <f t="shared" si="89"/>
        <v>44283.5</v>
      </c>
      <c r="L1436" s="22">
        <v>44295.5</v>
      </c>
      <c r="M1436" s="22">
        <v>44336.5</v>
      </c>
      <c r="N1436" s="22">
        <v>44335.5</v>
      </c>
      <c r="O1436">
        <f t="shared" si="90"/>
        <v>52</v>
      </c>
      <c r="P1436" s="3">
        <f t="shared" si="91"/>
        <v>503626.75999999995</v>
      </c>
    </row>
    <row r="1437" spans="1:16" x14ac:dyDescent="0.35">
      <c r="A1437" t="s">
        <v>267</v>
      </c>
      <c r="B1437" s="21" t="s">
        <v>98</v>
      </c>
      <c r="C1437" s="22">
        <v>44295</v>
      </c>
      <c r="D1437" t="s">
        <v>161</v>
      </c>
      <c r="E1437" t="s">
        <v>162</v>
      </c>
      <c r="F1437" s="21" t="s">
        <v>179</v>
      </c>
      <c r="G1437" s="3">
        <v>130.62</v>
      </c>
      <c r="H1437" s="22">
        <v>44277</v>
      </c>
      <c r="I1437" s="23">
        <v>44290</v>
      </c>
      <c r="J1437">
        <f t="shared" si="88"/>
        <v>14</v>
      </c>
      <c r="K1437" s="2">
        <f t="shared" si="89"/>
        <v>44283.5</v>
      </c>
      <c r="L1437" s="22">
        <v>44295.5</v>
      </c>
      <c r="M1437" s="22">
        <v>44336.5</v>
      </c>
      <c r="N1437" s="22">
        <v>44335.5</v>
      </c>
      <c r="O1437">
        <f t="shared" si="90"/>
        <v>52</v>
      </c>
      <c r="P1437" s="3">
        <f t="shared" si="91"/>
        <v>6792.24</v>
      </c>
    </row>
    <row r="1438" spans="1:16" x14ac:dyDescent="0.35">
      <c r="A1438" t="s">
        <v>267</v>
      </c>
      <c r="B1438" s="21" t="s">
        <v>98</v>
      </c>
      <c r="C1438" s="22">
        <v>44295</v>
      </c>
      <c r="D1438" t="s">
        <v>161</v>
      </c>
      <c r="E1438" t="s">
        <v>162</v>
      </c>
      <c r="F1438" s="21" t="s">
        <v>182</v>
      </c>
      <c r="G1438" s="3">
        <v>27.13</v>
      </c>
      <c r="H1438" s="22">
        <v>44277</v>
      </c>
      <c r="I1438" s="23">
        <v>44290</v>
      </c>
      <c r="J1438">
        <f t="shared" si="88"/>
        <v>14</v>
      </c>
      <c r="K1438" s="2">
        <f t="shared" si="89"/>
        <v>44283.5</v>
      </c>
      <c r="L1438" s="22">
        <v>44295.5</v>
      </c>
      <c r="M1438" s="22">
        <v>44336.5</v>
      </c>
      <c r="N1438" s="22">
        <v>44335.5</v>
      </c>
      <c r="O1438">
        <f t="shared" si="90"/>
        <v>52</v>
      </c>
      <c r="P1438" s="3">
        <f t="shared" si="91"/>
        <v>1410.76</v>
      </c>
    </row>
    <row r="1439" spans="1:16" x14ac:dyDescent="0.35">
      <c r="A1439" t="s">
        <v>267</v>
      </c>
      <c r="B1439" s="21" t="s">
        <v>98</v>
      </c>
      <c r="C1439" s="22">
        <v>44295</v>
      </c>
      <c r="D1439" t="s">
        <v>161</v>
      </c>
      <c r="E1439" t="s">
        <v>162</v>
      </c>
      <c r="F1439" s="21" t="s">
        <v>183</v>
      </c>
      <c r="G1439" s="3">
        <v>1519.0799999999995</v>
      </c>
      <c r="H1439" s="22">
        <v>44277</v>
      </c>
      <c r="I1439" s="23">
        <v>44290</v>
      </c>
      <c r="J1439">
        <f t="shared" si="88"/>
        <v>14</v>
      </c>
      <c r="K1439" s="2">
        <f t="shared" si="89"/>
        <v>44283.5</v>
      </c>
      <c r="L1439" s="22">
        <v>44295.5</v>
      </c>
      <c r="M1439" s="22">
        <v>44336.5</v>
      </c>
      <c r="N1439" s="22">
        <v>44335.5</v>
      </c>
      <c r="O1439">
        <f t="shared" si="90"/>
        <v>52</v>
      </c>
      <c r="P1439" s="3">
        <f t="shared" si="91"/>
        <v>78992.159999999974</v>
      </c>
    </row>
    <row r="1440" spans="1:16" x14ac:dyDescent="0.35">
      <c r="A1440" t="s">
        <v>267</v>
      </c>
      <c r="B1440" s="21" t="s">
        <v>98</v>
      </c>
      <c r="C1440" s="22">
        <v>44295</v>
      </c>
      <c r="D1440" t="s">
        <v>161</v>
      </c>
      <c r="E1440" t="s">
        <v>162</v>
      </c>
      <c r="F1440" s="21" t="s">
        <v>184</v>
      </c>
      <c r="G1440" s="3">
        <v>50.2</v>
      </c>
      <c r="H1440" s="22">
        <v>44277</v>
      </c>
      <c r="I1440" s="23">
        <v>44290</v>
      </c>
      <c r="J1440">
        <f t="shared" si="88"/>
        <v>14</v>
      </c>
      <c r="K1440" s="2">
        <f t="shared" si="89"/>
        <v>44283.5</v>
      </c>
      <c r="L1440" s="22">
        <v>44295.5</v>
      </c>
      <c r="M1440" s="22">
        <v>44336.5</v>
      </c>
      <c r="N1440" s="22">
        <v>44335.5</v>
      </c>
      <c r="O1440">
        <f t="shared" si="90"/>
        <v>52</v>
      </c>
      <c r="P1440" s="3">
        <f t="shared" si="91"/>
        <v>2610.4</v>
      </c>
    </row>
    <row r="1441" spans="1:16" x14ac:dyDescent="0.35">
      <c r="A1441" t="s">
        <v>267</v>
      </c>
      <c r="B1441" s="21" t="s">
        <v>98</v>
      </c>
      <c r="C1441" s="22">
        <v>44295</v>
      </c>
      <c r="D1441" t="s">
        <v>161</v>
      </c>
      <c r="E1441" t="s">
        <v>162</v>
      </c>
      <c r="F1441" s="21" t="s">
        <v>185</v>
      </c>
      <c r="G1441" s="3">
        <v>929.32999999999993</v>
      </c>
      <c r="H1441" s="22">
        <v>44277</v>
      </c>
      <c r="I1441" s="23">
        <v>44290</v>
      </c>
      <c r="J1441">
        <f t="shared" si="88"/>
        <v>14</v>
      </c>
      <c r="K1441" s="2">
        <f t="shared" si="89"/>
        <v>44283.5</v>
      </c>
      <c r="L1441" s="22">
        <v>44295.5</v>
      </c>
      <c r="M1441" s="22">
        <v>44336.5</v>
      </c>
      <c r="N1441" s="22">
        <v>44335.5</v>
      </c>
      <c r="O1441">
        <f t="shared" si="90"/>
        <v>52</v>
      </c>
      <c r="P1441" s="3">
        <f t="shared" si="91"/>
        <v>48325.159999999996</v>
      </c>
    </row>
    <row r="1442" spans="1:16" x14ac:dyDescent="0.35">
      <c r="A1442" t="s">
        <v>267</v>
      </c>
      <c r="B1442" s="21" t="s">
        <v>98</v>
      </c>
      <c r="C1442" s="22">
        <v>44295</v>
      </c>
      <c r="D1442" t="s">
        <v>161</v>
      </c>
      <c r="E1442" t="s">
        <v>162</v>
      </c>
      <c r="F1442" s="21" t="s">
        <v>186</v>
      </c>
      <c r="G1442" s="3">
        <v>4.04</v>
      </c>
      <c r="H1442" s="22">
        <v>44277</v>
      </c>
      <c r="I1442" s="23">
        <v>44290</v>
      </c>
      <c r="J1442">
        <f t="shared" si="88"/>
        <v>14</v>
      </c>
      <c r="K1442" s="2">
        <f t="shared" si="89"/>
        <v>44283.5</v>
      </c>
      <c r="L1442" s="22">
        <v>44295.5</v>
      </c>
      <c r="M1442" s="22">
        <v>44336.5</v>
      </c>
      <c r="N1442" s="22">
        <v>44335.5</v>
      </c>
      <c r="O1442">
        <f t="shared" si="90"/>
        <v>52</v>
      </c>
      <c r="P1442" s="3">
        <f t="shared" si="91"/>
        <v>210.08</v>
      </c>
    </row>
    <row r="1443" spans="1:16" x14ac:dyDescent="0.35">
      <c r="A1443" t="s">
        <v>267</v>
      </c>
      <c r="B1443" s="21" t="s">
        <v>98</v>
      </c>
      <c r="C1443" s="22">
        <v>44295</v>
      </c>
      <c r="D1443" t="s">
        <v>161</v>
      </c>
      <c r="E1443" t="s">
        <v>162</v>
      </c>
      <c r="F1443" s="21" t="s">
        <v>187</v>
      </c>
      <c r="G1443" s="3">
        <v>478.15</v>
      </c>
      <c r="H1443" s="22">
        <v>44277</v>
      </c>
      <c r="I1443" s="23">
        <v>44290</v>
      </c>
      <c r="J1443">
        <f t="shared" si="88"/>
        <v>14</v>
      </c>
      <c r="K1443" s="2">
        <f t="shared" si="89"/>
        <v>44283.5</v>
      </c>
      <c r="L1443" s="22">
        <v>44295.5</v>
      </c>
      <c r="M1443" s="22">
        <v>44336.5</v>
      </c>
      <c r="N1443" s="22">
        <v>44335.5</v>
      </c>
      <c r="O1443">
        <f t="shared" si="90"/>
        <v>52</v>
      </c>
      <c r="P1443" s="3">
        <f t="shared" si="91"/>
        <v>24863.8</v>
      </c>
    </row>
    <row r="1444" spans="1:16" x14ac:dyDescent="0.35">
      <c r="A1444" t="s">
        <v>267</v>
      </c>
      <c r="B1444" s="21" t="s">
        <v>98</v>
      </c>
      <c r="C1444" s="22">
        <v>44295</v>
      </c>
      <c r="D1444" t="s">
        <v>161</v>
      </c>
      <c r="E1444" t="s">
        <v>162</v>
      </c>
      <c r="F1444" s="21" t="s">
        <v>188</v>
      </c>
      <c r="G1444" s="3">
        <v>203.1</v>
      </c>
      <c r="H1444" s="22">
        <v>44277</v>
      </c>
      <c r="I1444" s="23">
        <v>44290</v>
      </c>
      <c r="J1444">
        <f t="shared" si="88"/>
        <v>14</v>
      </c>
      <c r="K1444" s="2">
        <f t="shared" si="89"/>
        <v>44283.5</v>
      </c>
      <c r="L1444" s="22">
        <v>44295.5</v>
      </c>
      <c r="M1444" s="22">
        <v>44336.5</v>
      </c>
      <c r="N1444" s="22">
        <v>44335.5</v>
      </c>
      <c r="O1444">
        <f t="shared" si="90"/>
        <v>52</v>
      </c>
      <c r="P1444" s="3">
        <f t="shared" si="91"/>
        <v>10561.199999999999</v>
      </c>
    </row>
    <row r="1445" spans="1:16" x14ac:dyDescent="0.35">
      <c r="A1445" t="s">
        <v>267</v>
      </c>
      <c r="B1445" s="21" t="s">
        <v>98</v>
      </c>
      <c r="C1445" s="22">
        <v>44295</v>
      </c>
      <c r="D1445" t="s">
        <v>161</v>
      </c>
      <c r="E1445" t="s">
        <v>162</v>
      </c>
      <c r="F1445" s="21" t="s">
        <v>198</v>
      </c>
      <c r="G1445" s="3">
        <v>25.8</v>
      </c>
      <c r="H1445" s="22">
        <v>44277</v>
      </c>
      <c r="I1445" s="23">
        <v>44290</v>
      </c>
      <c r="J1445">
        <f t="shared" si="88"/>
        <v>14</v>
      </c>
      <c r="K1445" s="2">
        <f t="shared" si="89"/>
        <v>44283.5</v>
      </c>
      <c r="L1445" s="22">
        <v>44295.5</v>
      </c>
      <c r="M1445" s="22">
        <v>44336.5</v>
      </c>
      <c r="N1445" s="22">
        <v>44335.5</v>
      </c>
      <c r="O1445">
        <f t="shared" si="90"/>
        <v>52</v>
      </c>
      <c r="P1445" s="3">
        <f t="shared" si="91"/>
        <v>1341.6000000000001</v>
      </c>
    </row>
    <row r="1446" spans="1:16" x14ac:dyDescent="0.35">
      <c r="A1446" t="s">
        <v>267</v>
      </c>
      <c r="B1446" s="21" t="s">
        <v>98</v>
      </c>
      <c r="C1446" s="22">
        <v>44295</v>
      </c>
      <c r="D1446" t="s">
        <v>161</v>
      </c>
      <c r="E1446" t="s">
        <v>162</v>
      </c>
      <c r="F1446" s="21" t="s">
        <v>193</v>
      </c>
      <c r="G1446" s="3">
        <v>13.620000000000001</v>
      </c>
      <c r="H1446" s="22">
        <v>44277</v>
      </c>
      <c r="I1446" s="23">
        <v>44290</v>
      </c>
      <c r="J1446">
        <f t="shared" si="88"/>
        <v>14</v>
      </c>
      <c r="K1446" s="2">
        <f t="shared" si="89"/>
        <v>44283.5</v>
      </c>
      <c r="L1446" s="22">
        <v>44295.5</v>
      </c>
      <c r="M1446" s="22">
        <v>44336.5</v>
      </c>
      <c r="N1446" s="22">
        <v>44335.5</v>
      </c>
      <c r="O1446">
        <f t="shared" si="90"/>
        <v>52</v>
      </c>
      <c r="P1446" s="3">
        <f t="shared" si="91"/>
        <v>708.24</v>
      </c>
    </row>
    <row r="1447" spans="1:16" x14ac:dyDescent="0.35">
      <c r="A1447" t="s">
        <v>267</v>
      </c>
      <c r="B1447" s="21" t="s">
        <v>98</v>
      </c>
      <c r="C1447" s="22">
        <v>44295</v>
      </c>
      <c r="D1447" t="s">
        <v>201</v>
      </c>
      <c r="E1447" t="s">
        <v>202</v>
      </c>
      <c r="F1447" s="21" t="s">
        <v>109</v>
      </c>
      <c r="G1447" s="3">
        <v>7.9600000000000009</v>
      </c>
      <c r="H1447" s="22">
        <v>44277</v>
      </c>
      <c r="I1447" s="23">
        <v>44290</v>
      </c>
      <c r="J1447">
        <f t="shared" si="88"/>
        <v>14</v>
      </c>
      <c r="K1447" s="2">
        <f t="shared" si="89"/>
        <v>44283.5</v>
      </c>
      <c r="L1447" s="22">
        <v>44295.5</v>
      </c>
      <c r="M1447" s="22">
        <v>44407.5</v>
      </c>
      <c r="N1447" s="22">
        <v>44406.5</v>
      </c>
      <c r="O1447">
        <f t="shared" si="90"/>
        <v>123</v>
      </c>
      <c r="P1447" s="3">
        <f t="shared" si="91"/>
        <v>979.08000000000015</v>
      </c>
    </row>
    <row r="1448" spans="1:16" x14ac:dyDescent="0.35">
      <c r="A1448" t="s">
        <v>267</v>
      </c>
      <c r="B1448" s="21" t="s">
        <v>98</v>
      </c>
      <c r="C1448" s="22">
        <v>44295</v>
      </c>
      <c r="D1448" t="s">
        <v>114</v>
      </c>
      <c r="E1448" t="s">
        <v>115</v>
      </c>
      <c r="F1448" s="21" t="s">
        <v>211</v>
      </c>
      <c r="G1448" s="3">
        <v>46.29</v>
      </c>
      <c r="H1448" s="22">
        <v>44277</v>
      </c>
      <c r="I1448" s="23">
        <v>44290</v>
      </c>
      <c r="J1448">
        <f t="shared" si="88"/>
        <v>14</v>
      </c>
      <c r="K1448" s="2">
        <f t="shared" si="89"/>
        <v>44283.5</v>
      </c>
      <c r="L1448" s="22">
        <v>44295.5</v>
      </c>
      <c r="M1448" s="22">
        <v>44407.5</v>
      </c>
      <c r="N1448" s="22">
        <v>44406.5</v>
      </c>
      <c r="O1448">
        <f t="shared" si="90"/>
        <v>123</v>
      </c>
      <c r="P1448" s="3">
        <f t="shared" si="91"/>
        <v>5693.67</v>
      </c>
    </row>
    <row r="1449" spans="1:16" x14ac:dyDescent="0.35">
      <c r="A1449" t="s">
        <v>267</v>
      </c>
      <c r="B1449" s="21" t="s">
        <v>98</v>
      </c>
      <c r="C1449" s="22">
        <v>44295</v>
      </c>
      <c r="D1449" t="s">
        <v>110</v>
      </c>
      <c r="E1449" t="s">
        <v>111</v>
      </c>
      <c r="F1449" s="21" t="s">
        <v>211</v>
      </c>
      <c r="G1449" s="3">
        <v>15.93</v>
      </c>
      <c r="H1449" s="22">
        <v>44277</v>
      </c>
      <c r="I1449" s="23">
        <v>44290</v>
      </c>
      <c r="J1449">
        <f t="shared" si="88"/>
        <v>14</v>
      </c>
      <c r="K1449" s="2">
        <f t="shared" si="89"/>
        <v>44283.5</v>
      </c>
      <c r="L1449" s="22">
        <v>44295.5</v>
      </c>
      <c r="M1449" s="22">
        <v>44407.5</v>
      </c>
      <c r="N1449" s="22">
        <v>44406.5</v>
      </c>
      <c r="O1449">
        <f t="shared" si="90"/>
        <v>123</v>
      </c>
      <c r="P1449" s="3">
        <f t="shared" si="91"/>
        <v>1959.3899999999999</v>
      </c>
    </row>
    <row r="1450" spans="1:16" x14ac:dyDescent="0.35">
      <c r="A1450" t="s">
        <v>267</v>
      </c>
      <c r="B1450" s="21" t="s">
        <v>98</v>
      </c>
      <c r="C1450" s="22">
        <v>44295</v>
      </c>
      <c r="D1450" t="s">
        <v>110</v>
      </c>
      <c r="E1450" t="s">
        <v>111</v>
      </c>
      <c r="F1450" s="21" t="s">
        <v>215</v>
      </c>
      <c r="G1450" s="3">
        <v>0.6</v>
      </c>
      <c r="H1450" s="22">
        <v>44277</v>
      </c>
      <c r="I1450" s="23">
        <v>44290</v>
      </c>
      <c r="J1450">
        <f t="shared" si="88"/>
        <v>14</v>
      </c>
      <c r="K1450" s="2">
        <f t="shared" si="89"/>
        <v>44283.5</v>
      </c>
      <c r="L1450" s="22">
        <v>44295.5</v>
      </c>
      <c r="M1450" s="22">
        <v>44407.5</v>
      </c>
      <c r="N1450" s="22">
        <v>44406.5</v>
      </c>
      <c r="O1450">
        <f t="shared" si="90"/>
        <v>123</v>
      </c>
      <c r="P1450" s="3">
        <f t="shared" si="91"/>
        <v>73.8</v>
      </c>
    </row>
    <row r="1451" spans="1:16" x14ac:dyDescent="0.35">
      <c r="A1451" t="s">
        <v>267</v>
      </c>
      <c r="B1451" s="21" t="s">
        <v>98</v>
      </c>
      <c r="C1451" s="22">
        <v>44295</v>
      </c>
      <c r="D1451" t="s">
        <v>217</v>
      </c>
      <c r="E1451" t="s">
        <v>218</v>
      </c>
      <c r="F1451" s="21" t="s">
        <v>219</v>
      </c>
      <c r="G1451" s="3">
        <v>41.349999999999994</v>
      </c>
      <c r="H1451" s="22">
        <v>44277</v>
      </c>
      <c r="I1451" s="23">
        <v>44290</v>
      </c>
      <c r="J1451">
        <f t="shared" si="88"/>
        <v>14</v>
      </c>
      <c r="K1451" s="2">
        <f t="shared" si="89"/>
        <v>44283.5</v>
      </c>
      <c r="L1451" s="22">
        <v>44295.5</v>
      </c>
      <c r="M1451" s="22">
        <v>44407.5</v>
      </c>
      <c r="N1451" s="22">
        <v>44406.5</v>
      </c>
      <c r="O1451">
        <f t="shared" si="90"/>
        <v>123</v>
      </c>
      <c r="P1451" s="3">
        <f t="shared" si="91"/>
        <v>5086.0499999999993</v>
      </c>
    </row>
    <row r="1452" spans="1:16" x14ac:dyDescent="0.35">
      <c r="A1452" t="s">
        <v>267</v>
      </c>
      <c r="B1452" s="21" t="s">
        <v>98</v>
      </c>
      <c r="C1452" s="22">
        <v>44295</v>
      </c>
      <c r="D1452" t="s">
        <v>110</v>
      </c>
      <c r="E1452" t="s">
        <v>111</v>
      </c>
      <c r="F1452" s="21" t="s">
        <v>222</v>
      </c>
      <c r="G1452" s="3">
        <v>0.6</v>
      </c>
      <c r="H1452" s="22">
        <v>44277</v>
      </c>
      <c r="I1452" s="23">
        <v>44290</v>
      </c>
      <c r="J1452">
        <f t="shared" si="88"/>
        <v>14</v>
      </c>
      <c r="K1452" s="2">
        <f t="shared" si="89"/>
        <v>44283.5</v>
      </c>
      <c r="L1452" s="22">
        <v>44295.5</v>
      </c>
      <c r="M1452" s="22">
        <v>44407.5</v>
      </c>
      <c r="N1452" s="22">
        <v>44406.5</v>
      </c>
      <c r="O1452">
        <f t="shared" si="90"/>
        <v>123</v>
      </c>
      <c r="P1452" s="3">
        <f t="shared" si="91"/>
        <v>73.8</v>
      </c>
    </row>
    <row r="1453" spans="1:16" x14ac:dyDescent="0.35">
      <c r="A1453" t="s">
        <v>267</v>
      </c>
      <c r="B1453" s="21" t="s">
        <v>98</v>
      </c>
      <c r="C1453" s="22">
        <v>44295</v>
      </c>
      <c r="D1453" t="s">
        <v>110</v>
      </c>
      <c r="E1453" t="s">
        <v>111</v>
      </c>
      <c r="F1453" s="21" t="s">
        <v>227</v>
      </c>
      <c r="G1453" s="3">
        <v>3.87</v>
      </c>
      <c r="H1453" s="22">
        <v>44277</v>
      </c>
      <c r="I1453" s="23">
        <v>44290</v>
      </c>
      <c r="J1453">
        <f t="shared" si="88"/>
        <v>14</v>
      </c>
      <c r="K1453" s="2">
        <f t="shared" si="89"/>
        <v>44283.5</v>
      </c>
      <c r="L1453" s="22">
        <v>44295.5</v>
      </c>
      <c r="M1453" s="22">
        <v>44407.5</v>
      </c>
      <c r="N1453" s="22">
        <v>44406.5</v>
      </c>
      <c r="O1453">
        <f t="shared" si="90"/>
        <v>123</v>
      </c>
      <c r="P1453" s="3">
        <f t="shared" si="91"/>
        <v>476.01</v>
      </c>
    </row>
    <row r="1454" spans="1:16" x14ac:dyDescent="0.35">
      <c r="A1454" t="s">
        <v>267</v>
      </c>
      <c r="B1454" s="21" t="s">
        <v>98</v>
      </c>
      <c r="C1454" s="22">
        <v>44295</v>
      </c>
      <c r="D1454" t="s">
        <v>110</v>
      </c>
      <c r="E1454" t="s">
        <v>111</v>
      </c>
      <c r="F1454" s="21" t="s">
        <v>228</v>
      </c>
      <c r="G1454" s="3">
        <v>1.4</v>
      </c>
      <c r="H1454" s="22">
        <v>44277</v>
      </c>
      <c r="I1454" s="23">
        <v>44290</v>
      </c>
      <c r="J1454">
        <f t="shared" si="88"/>
        <v>14</v>
      </c>
      <c r="K1454" s="2">
        <f t="shared" si="89"/>
        <v>44283.5</v>
      </c>
      <c r="L1454" s="22">
        <v>44295.5</v>
      </c>
      <c r="M1454" s="22">
        <v>44407.5</v>
      </c>
      <c r="N1454" s="22">
        <v>44406.5</v>
      </c>
      <c r="O1454">
        <f t="shared" si="90"/>
        <v>123</v>
      </c>
      <c r="P1454" s="3">
        <f t="shared" si="91"/>
        <v>172.2</v>
      </c>
    </row>
    <row r="1455" spans="1:16" x14ac:dyDescent="0.35">
      <c r="A1455" t="s">
        <v>267</v>
      </c>
      <c r="B1455" s="21" t="s">
        <v>98</v>
      </c>
      <c r="C1455" s="22">
        <v>44295</v>
      </c>
      <c r="D1455" t="s">
        <v>201</v>
      </c>
      <c r="E1455" t="s">
        <v>202</v>
      </c>
      <c r="F1455" s="21" t="s">
        <v>164</v>
      </c>
      <c r="G1455" s="3">
        <v>141.02000000000001</v>
      </c>
      <c r="H1455" s="22">
        <v>44277</v>
      </c>
      <c r="I1455" s="23">
        <v>44290</v>
      </c>
      <c r="J1455">
        <f t="shared" si="88"/>
        <v>14</v>
      </c>
      <c r="K1455" s="2">
        <f t="shared" si="89"/>
        <v>44283.5</v>
      </c>
      <c r="L1455" s="22">
        <v>44295.5</v>
      </c>
      <c r="M1455" s="22">
        <v>44407.5</v>
      </c>
      <c r="N1455" s="22">
        <v>44406.5</v>
      </c>
      <c r="O1455">
        <f t="shared" si="90"/>
        <v>123</v>
      </c>
      <c r="P1455" s="3">
        <f t="shared" si="91"/>
        <v>17345.460000000003</v>
      </c>
    </row>
    <row r="1456" spans="1:16" x14ac:dyDescent="0.35">
      <c r="A1456" t="s">
        <v>267</v>
      </c>
      <c r="B1456" s="21" t="s">
        <v>98</v>
      </c>
      <c r="C1456" s="22">
        <v>44295</v>
      </c>
      <c r="D1456" t="s">
        <v>110</v>
      </c>
      <c r="E1456" t="s">
        <v>111</v>
      </c>
      <c r="F1456" s="21" t="s">
        <v>233</v>
      </c>
      <c r="G1456" s="3">
        <v>0.74</v>
      </c>
      <c r="H1456" s="22">
        <v>44277</v>
      </c>
      <c r="I1456" s="23">
        <v>44290</v>
      </c>
      <c r="J1456">
        <f t="shared" si="88"/>
        <v>14</v>
      </c>
      <c r="K1456" s="2">
        <f t="shared" si="89"/>
        <v>44283.5</v>
      </c>
      <c r="L1456" s="22">
        <v>44295.5</v>
      </c>
      <c r="M1456" s="22">
        <v>44407.5</v>
      </c>
      <c r="N1456" s="22">
        <v>44406.5</v>
      </c>
      <c r="O1456">
        <f t="shared" si="90"/>
        <v>123</v>
      </c>
      <c r="P1456" s="3">
        <f t="shared" si="91"/>
        <v>91.02</v>
      </c>
    </row>
    <row r="1457" spans="1:16" x14ac:dyDescent="0.35">
      <c r="A1457" t="s">
        <v>267</v>
      </c>
      <c r="B1457" s="21" t="s">
        <v>98</v>
      </c>
      <c r="C1457" s="22">
        <v>44295</v>
      </c>
      <c r="D1457" t="s">
        <v>110</v>
      </c>
      <c r="E1457" t="s">
        <v>111</v>
      </c>
      <c r="F1457" s="21" t="s">
        <v>262</v>
      </c>
      <c r="G1457" s="3">
        <v>1.57</v>
      </c>
      <c r="H1457" s="22">
        <v>44277</v>
      </c>
      <c r="I1457" s="23">
        <v>44290</v>
      </c>
      <c r="J1457">
        <f t="shared" si="88"/>
        <v>14</v>
      </c>
      <c r="K1457" s="2">
        <f t="shared" si="89"/>
        <v>44283.5</v>
      </c>
      <c r="L1457" s="22">
        <v>44295.5</v>
      </c>
      <c r="M1457" s="22">
        <v>44407.5</v>
      </c>
      <c r="N1457" s="22">
        <v>44406.5</v>
      </c>
      <c r="O1457">
        <f t="shared" si="90"/>
        <v>123</v>
      </c>
      <c r="P1457" s="3">
        <f t="shared" si="91"/>
        <v>193.11</v>
      </c>
    </row>
    <row r="1458" spans="1:16" x14ac:dyDescent="0.35">
      <c r="A1458" t="s">
        <v>267</v>
      </c>
      <c r="B1458" s="21" t="s">
        <v>98</v>
      </c>
      <c r="C1458" s="22">
        <v>44295</v>
      </c>
      <c r="D1458" t="s">
        <v>114</v>
      </c>
      <c r="E1458" t="s">
        <v>115</v>
      </c>
      <c r="F1458" s="21" t="s">
        <v>234</v>
      </c>
      <c r="G1458" s="3">
        <v>63.48</v>
      </c>
      <c r="H1458" s="22">
        <v>44277</v>
      </c>
      <c r="I1458" s="23">
        <v>44290</v>
      </c>
      <c r="J1458">
        <f t="shared" si="88"/>
        <v>14</v>
      </c>
      <c r="K1458" s="2">
        <f t="shared" si="89"/>
        <v>44283.5</v>
      </c>
      <c r="L1458" s="22">
        <v>44295.5</v>
      </c>
      <c r="M1458" s="22">
        <v>44407.5</v>
      </c>
      <c r="N1458" s="22">
        <v>44406.5</v>
      </c>
      <c r="O1458">
        <f t="shared" si="90"/>
        <v>123</v>
      </c>
      <c r="P1458" s="3">
        <f t="shared" si="91"/>
        <v>7808.04</v>
      </c>
    </row>
    <row r="1459" spans="1:16" x14ac:dyDescent="0.35">
      <c r="A1459" t="s">
        <v>267</v>
      </c>
      <c r="B1459" s="21" t="s">
        <v>98</v>
      </c>
      <c r="C1459" s="22">
        <v>44295</v>
      </c>
      <c r="D1459" t="s">
        <v>110</v>
      </c>
      <c r="E1459" t="s">
        <v>111</v>
      </c>
      <c r="F1459" s="21" t="s">
        <v>234</v>
      </c>
      <c r="G1459" s="3">
        <v>2.5099999999999998</v>
      </c>
      <c r="H1459" s="22">
        <v>44277</v>
      </c>
      <c r="I1459" s="23">
        <v>44290</v>
      </c>
      <c r="J1459">
        <f t="shared" si="88"/>
        <v>14</v>
      </c>
      <c r="K1459" s="2">
        <f t="shared" si="89"/>
        <v>44283.5</v>
      </c>
      <c r="L1459" s="22">
        <v>44295.5</v>
      </c>
      <c r="M1459" s="22">
        <v>44407.5</v>
      </c>
      <c r="N1459" s="22">
        <v>44406.5</v>
      </c>
      <c r="O1459">
        <f t="shared" si="90"/>
        <v>123</v>
      </c>
      <c r="P1459" s="3">
        <f t="shared" si="91"/>
        <v>308.72999999999996</v>
      </c>
    </row>
    <row r="1460" spans="1:16" x14ac:dyDescent="0.35">
      <c r="A1460" t="s">
        <v>267</v>
      </c>
      <c r="B1460" s="21" t="s">
        <v>98</v>
      </c>
      <c r="C1460" s="22">
        <v>44295</v>
      </c>
      <c r="D1460" t="s">
        <v>201</v>
      </c>
      <c r="E1460" t="s">
        <v>202</v>
      </c>
      <c r="F1460" s="21" t="s">
        <v>109</v>
      </c>
      <c r="G1460" s="3">
        <v>625.83000000000027</v>
      </c>
      <c r="H1460" s="22">
        <v>44277</v>
      </c>
      <c r="I1460" s="23">
        <v>44290</v>
      </c>
      <c r="J1460">
        <f t="shared" si="88"/>
        <v>14</v>
      </c>
      <c r="K1460" s="2">
        <f t="shared" si="89"/>
        <v>44283.5</v>
      </c>
      <c r="L1460" s="22">
        <v>44295.5</v>
      </c>
      <c r="M1460" s="22">
        <v>44407.5</v>
      </c>
      <c r="N1460" s="22">
        <v>44406.5</v>
      </c>
      <c r="O1460">
        <f t="shared" si="90"/>
        <v>123</v>
      </c>
      <c r="P1460" s="3">
        <f t="shared" si="91"/>
        <v>76977.09000000004</v>
      </c>
    </row>
    <row r="1461" spans="1:16" x14ac:dyDescent="0.35">
      <c r="A1461" t="s">
        <v>267</v>
      </c>
      <c r="B1461" s="21" t="s">
        <v>98</v>
      </c>
      <c r="C1461" s="22">
        <v>44295</v>
      </c>
      <c r="D1461" t="s">
        <v>201</v>
      </c>
      <c r="E1461" t="s">
        <v>202</v>
      </c>
      <c r="F1461" s="21" t="s">
        <v>102</v>
      </c>
      <c r="G1461" s="3">
        <v>42.86</v>
      </c>
      <c r="H1461" s="22">
        <v>44277</v>
      </c>
      <c r="I1461" s="23">
        <v>44290</v>
      </c>
      <c r="J1461">
        <f t="shared" si="88"/>
        <v>14</v>
      </c>
      <c r="K1461" s="2">
        <f t="shared" si="89"/>
        <v>44283.5</v>
      </c>
      <c r="L1461" s="22">
        <v>44295.5</v>
      </c>
      <c r="M1461" s="22">
        <v>44407.5</v>
      </c>
      <c r="N1461" s="22">
        <v>44406.5</v>
      </c>
      <c r="O1461">
        <f t="shared" si="90"/>
        <v>123</v>
      </c>
      <c r="P1461" s="3">
        <f t="shared" si="91"/>
        <v>5271.78</v>
      </c>
    </row>
    <row r="1462" spans="1:16" x14ac:dyDescent="0.35">
      <c r="A1462" t="s">
        <v>267</v>
      </c>
      <c r="B1462" s="21" t="s">
        <v>98</v>
      </c>
      <c r="C1462" s="22">
        <v>44295</v>
      </c>
      <c r="D1462" t="s">
        <v>114</v>
      </c>
      <c r="E1462" t="s">
        <v>115</v>
      </c>
      <c r="F1462" s="21" t="s">
        <v>239</v>
      </c>
      <c r="G1462" s="3">
        <v>19.38</v>
      </c>
      <c r="H1462" s="22">
        <v>44277</v>
      </c>
      <c r="I1462" s="23">
        <v>44290</v>
      </c>
      <c r="J1462">
        <f t="shared" si="88"/>
        <v>14</v>
      </c>
      <c r="K1462" s="2">
        <f t="shared" si="89"/>
        <v>44283.5</v>
      </c>
      <c r="L1462" s="22">
        <v>44295.5</v>
      </c>
      <c r="M1462" s="22">
        <v>44407.5</v>
      </c>
      <c r="N1462" s="22">
        <v>44406.5</v>
      </c>
      <c r="O1462">
        <f t="shared" si="90"/>
        <v>123</v>
      </c>
      <c r="P1462" s="3">
        <f t="shared" si="91"/>
        <v>2383.7399999999998</v>
      </c>
    </row>
    <row r="1463" spans="1:16" x14ac:dyDescent="0.35">
      <c r="A1463" t="s">
        <v>267</v>
      </c>
      <c r="B1463" s="21" t="s">
        <v>98</v>
      </c>
      <c r="C1463" s="22">
        <v>44295</v>
      </c>
      <c r="D1463" t="s">
        <v>110</v>
      </c>
      <c r="E1463" t="s">
        <v>111</v>
      </c>
      <c r="F1463" s="21" t="s">
        <v>240</v>
      </c>
      <c r="G1463" s="3">
        <v>4.8600000000000003</v>
      </c>
      <c r="H1463" s="22">
        <v>44277</v>
      </c>
      <c r="I1463" s="23">
        <v>44290</v>
      </c>
      <c r="J1463">
        <f t="shared" si="88"/>
        <v>14</v>
      </c>
      <c r="K1463" s="2">
        <f t="shared" si="89"/>
        <v>44283.5</v>
      </c>
      <c r="L1463" s="22">
        <v>44295.5</v>
      </c>
      <c r="M1463" s="22">
        <v>44407.5</v>
      </c>
      <c r="N1463" s="22">
        <v>44406.5</v>
      </c>
      <c r="O1463">
        <f t="shared" si="90"/>
        <v>123</v>
      </c>
      <c r="P1463" s="3">
        <f t="shared" si="91"/>
        <v>597.78000000000009</v>
      </c>
    </row>
    <row r="1464" spans="1:16" x14ac:dyDescent="0.35">
      <c r="A1464" t="s">
        <v>267</v>
      </c>
      <c r="B1464" s="21" t="s">
        <v>98</v>
      </c>
      <c r="C1464" s="22">
        <v>44295</v>
      </c>
      <c r="D1464" t="s">
        <v>199</v>
      </c>
      <c r="E1464" t="s">
        <v>200</v>
      </c>
      <c r="F1464" s="21" t="s">
        <v>89</v>
      </c>
      <c r="G1464" s="3">
        <v>1.57</v>
      </c>
      <c r="H1464" s="22">
        <v>44277</v>
      </c>
      <c r="I1464" s="23">
        <v>44290</v>
      </c>
      <c r="J1464">
        <f t="shared" si="88"/>
        <v>14</v>
      </c>
      <c r="K1464" s="2">
        <f t="shared" si="89"/>
        <v>44283.5</v>
      </c>
      <c r="L1464" s="22">
        <v>44295.5</v>
      </c>
      <c r="M1464" s="22">
        <v>44410.5</v>
      </c>
      <c r="N1464" s="22">
        <v>44407.5</v>
      </c>
      <c r="O1464">
        <f t="shared" si="90"/>
        <v>124</v>
      </c>
      <c r="P1464" s="3">
        <f t="shared" si="91"/>
        <v>194.68</v>
      </c>
    </row>
    <row r="1465" spans="1:16" x14ac:dyDescent="0.35">
      <c r="A1465" t="s">
        <v>267</v>
      </c>
      <c r="B1465" s="21" t="s">
        <v>98</v>
      </c>
      <c r="C1465" s="22">
        <v>44295</v>
      </c>
      <c r="D1465" t="s">
        <v>201</v>
      </c>
      <c r="E1465" t="s">
        <v>202</v>
      </c>
      <c r="F1465" s="21" t="s">
        <v>101</v>
      </c>
      <c r="G1465" s="3">
        <v>2.09</v>
      </c>
      <c r="H1465" s="22">
        <v>44277</v>
      </c>
      <c r="I1465" s="23">
        <v>44290</v>
      </c>
      <c r="J1465">
        <f t="shared" si="88"/>
        <v>14</v>
      </c>
      <c r="K1465" s="2">
        <f t="shared" si="89"/>
        <v>44283.5</v>
      </c>
      <c r="L1465" s="22">
        <v>44295.5</v>
      </c>
      <c r="M1465" s="22">
        <v>44410.5</v>
      </c>
      <c r="N1465" s="22">
        <v>44407.5</v>
      </c>
      <c r="O1465">
        <f t="shared" si="90"/>
        <v>124</v>
      </c>
      <c r="P1465" s="3">
        <f t="shared" si="91"/>
        <v>259.15999999999997</v>
      </c>
    </row>
    <row r="1466" spans="1:16" x14ac:dyDescent="0.35">
      <c r="A1466" t="s">
        <v>267</v>
      </c>
      <c r="B1466" s="21" t="s">
        <v>98</v>
      </c>
      <c r="C1466" s="22">
        <v>44295</v>
      </c>
      <c r="D1466" t="s">
        <v>199</v>
      </c>
      <c r="E1466" t="s">
        <v>200</v>
      </c>
      <c r="F1466" s="21" t="s">
        <v>89</v>
      </c>
      <c r="G1466" s="3">
        <v>3.48</v>
      </c>
      <c r="H1466" s="22">
        <v>44277</v>
      </c>
      <c r="I1466" s="23">
        <v>44290</v>
      </c>
      <c r="J1466">
        <f t="shared" si="88"/>
        <v>14</v>
      </c>
      <c r="K1466" s="2">
        <f t="shared" si="89"/>
        <v>44283.5</v>
      </c>
      <c r="L1466" s="22">
        <v>44295.5</v>
      </c>
      <c r="M1466" s="22">
        <v>44410.5</v>
      </c>
      <c r="N1466" s="22">
        <v>44407.5</v>
      </c>
      <c r="O1466">
        <f t="shared" si="90"/>
        <v>124</v>
      </c>
      <c r="P1466" s="3">
        <f t="shared" si="91"/>
        <v>431.52</v>
      </c>
    </row>
    <row r="1467" spans="1:16" x14ac:dyDescent="0.35">
      <c r="A1467" t="s">
        <v>267</v>
      </c>
      <c r="B1467" s="21" t="s">
        <v>98</v>
      </c>
      <c r="C1467" s="22">
        <v>44295</v>
      </c>
      <c r="D1467" t="s">
        <v>201</v>
      </c>
      <c r="E1467" t="s">
        <v>202</v>
      </c>
      <c r="F1467" s="21" t="s">
        <v>101</v>
      </c>
      <c r="G1467" s="3">
        <v>4.6399999999999997</v>
      </c>
      <c r="H1467" s="22">
        <v>44277</v>
      </c>
      <c r="I1467" s="23">
        <v>44290</v>
      </c>
      <c r="J1467">
        <f t="shared" si="88"/>
        <v>14</v>
      </c>
      <c r="K1467" s="2">
        <f t="shared" si="89"/>
        <v>44283.5</v>
      </c>
      <c r="L1467" s="22">
        <v>44295.5</v>
      </c>
      <c r="M1467" s="22">
        <v>44410.5</v>
      </c>
      <c r="N1467" s="22">
        <v>44407.5</v>
      </c>
      <c r="O1467">
        <f t="shared" si="90"/>
        <v>124</v>
      </c>
      <c r="P1467" s="3">
        <f t="shared" si="91"/>
        <v>575.36</v>
      </c>
    </row>
    <row r="1468" spans="1:16" x14ac:dyDescent="0.35">
      <c r="A1468" t="s">
        <v>267</v>
      </c>
      <c r="B1468" s="21" t="s">
        <v>98</v>
      </c>
      <c r="C1468" s="22">
        <v>44295</v>
      </c>
      <c r="D1468" t="s">
        <v>110</v>
      </c>
      <c r="E1468" t="s">
        <v>111</v>
      </c>
      <c r="F1468" s="21" t="s">
        <v>250</v>
      </c>
      <c r="G1468" s="3">
        <v>44.45</v>
      </c>
      <c r="H1468" s="22">
        <v>44277</v>
      </c>
      <c r="I1468" s="23">
        <v>44290</v>
      </c>
      <c r="J1468">
        <f t="shared" si="88"/>
        <v>14</v>
      </c>
      <c r="K1468" s="2">
        <f t="shared" si="89"/>
        <v>44283.5</v>
      </c>
      <c r="L1468" s="22">
        <v>44295.5</v>
      </c>
      <c r="M1468" s="22">
        <v>44410.5</v>
      </c>
      <c r="N1468" s="22">
        <v>44407.5</v>
      </c>
      <c r="O1468">
        <f t="shared" si="90"/>
        <v>124</v>
      </c>
      <c r="P1468" s="3">
        <f t="shared" si="91"/>
        <v>5511.8</v>
      </c>
    </row>
    <row r="1469" spans="1:16" x14ac:dyDescent="0.35">
      <c r="A1469" t="s">
        <v>267</v>
      </c>
      <c r="B1469" s="21" t="s">
        <v>98</v>
      </c>
      <c r="C1469" s="22">
        <v>44295</v>
      </c>
      <c r="D1469" t="s">
        <v>148</v>
      </c>
      <c r="E1469" t="s">
        <v>149</v>
      </c>
      <c r="F1469" s="21" t="s">
        <v>205</v>
      </c>
      <c r="G1469" s="3">
        <v>80.039999999999992</v>
      </c>
      <c r="H1469" s="22">
        <v>44277</v>
      </c>
      <c r="I1469" s="23">
        <v>44290</v>
      </c>
      <c r="J1469">
        <f t="shared" si="88"/>
        <v>14</v>
      </c>
      <c r="K1469" s="2">
        <f t="shared" si="89"/>
        <v>44283.5</v>
      </c>
      <c r="L1469" s="22">
        <v>44295.5</v>
      </c>
      <c r="M1469" s="22">
        <v>44410.5</v>
      </c>
      <c r="N1469" s="22">
        <v>44407.5</v>
      </c>
      <c r="O1469">
        <f t="shared" si="90"/>
        <v>124</v>
      </c>
      <c r="P1469" s="3">
        <f t="shared" si="91"/>
        <v>9924.9599999999991</v>
      </c>
    </row>
    <row r="1470" spans="1:16" x14ac:dyDescent="0.35">
      <c r="A1470" t="s">
        <v>267</v>
      </c>
      <c r="B1470" s="21" t="s">
        <v>98</v>
      </c>
      <c r="C1470" s="22">
        <v>44295</v>
      </c>
      <c r="D1470" t="s">
        <v>171</v>
      </c>
      <c r="E1470" t="s">
        <v>172</v>
      </c>
      <c r="F1470" s="21" t="s">
        <v>206</v>
      </c>
      <c r="G1470" s="3">
        <v>927.95</v>
      </c>
      <c r="H1470" s="22">
        <v>44277</v>
      </c>
      <c r="I1470" s="23">
        <v>44290</v>
      </c>
      <c r="J1470">
        <f t="shared" si="88"/>
        <v>14</v>
      </c>
      <c r="K1470" s="2">
        <f t="shared" si="89"/>
        <v>44283.5</v>
      </c>
      <c r="L1470" s="22">
        <v>44295.5</v>
      </c>
      <c r="M1470" s="22">
        <v>44410.5</v>
      </c>
      <c r="N1470" s="22">
        <v>44407.5</v>
      </c>
      <c r="O1470">
        <f t="shared" si="90"/>
        <v>124</v>
      </c>
      <c r="P1470" s="3">
        <f t="shared" si="91"/>
        <v>115065.8</v>
      </c>
    </row>
    <row r="1471" spans="1:16" x14ac:dyDescent="0.35">
      <c r="A1471" t="s">
        <v>267</v>
      </c>
      <c r="B1471" s="21" t="s">
        <v>98</v>
      </c>
      <c r="C1471" s="22">
        <v>44295</v>
      </c>
      <c r="D1471" t="s">
        <v>207</v>
      </c>
      <c r="E1471" t="s">
        <v>208</v>
      </c>
      <c r="F1471" s="21" t="s">
        <v>209</v>
      </c>
      <c r="G1471" s="3">
        <v>69.539999999999992</v>
      </c>
      <c r="H1471" s="22">
        <v>44277</v>
      </c>
      <c r="I1471" s="23">
        <v>44290</v>
      </c>
      <c r="J1471">
        <f t="shared" si="88"/>
        <v>14</v>
      </c>
      <c r="K1471" s="2">
        <f t="shared" si="89"/>
        <v>44283.5</v>
      </c>
      <c r="L1471" s="22">
        <v>44295.5</v>
      </c>
      <c r="M1471" s="22">
        <v>44410.5</v>
      </c>
      <c r="N1471" s="22">
        <v>44407.5</v>
      </c>
      <c r="O1471">
        <f t="shared" si="90"/>
        <v>124</v>
      </c>
      <c r="P1471" s="3">
        <f t="shared" si="91"/>
        <v>8622.9599999999991</v>
      </c>
    </row>
    <row r="1472" spans="1:16" x14ac:dyDescent="0.35">
      <c r="A1472" t="s">
        <v>267</v>
      </c>
      <c r="B1472" s="21" t="s">
        <v>98</v>
      </c>
      <c r="C1472" s="22">
        <v>44295</v>
      </c>
      <c r="D1472" t="s">
        <v>201</v>
      </c>
      <c r="E1472" t="s">
        <v>202</v>
      </c>
      <c r="F1472" s="21" t="s">
        <v>103</v>
      </c>
      <c r="G1472" s="3">
        <v>108.25</v>
      </c>
      <c r="H1472" s="22">
        <v>44277</v>
      </c>
      <c r="I1472" s="23">
        <v>44290</v>
      </c>
      <c r="J1472">
        <f t="shared" si="88"/>
        <v>14</v>
      </c>
      <c r="K1472" s="2">
        <f t="shared" si="89"/>
        <v>44283.5</v>
      </c>
      <c r="L1472" s="22">
        <v>44295.5</v>
      </c>
      <c r="M1472" s="22">
        <v>44410.5</v>
      </c>
      <c r="N1472" s="22">
        <v>44407.5</v>
      </c>
      <c r="O1472">
        <f t="shared" si="90"/>
        <v>124</v>
      </c>
      <c r="P1472" s="3">
        <f t="shared" si="91"/>
        <v>13423</v>
      </c>
    </row>
    <row r="1473" spans="1:16" x14ac:dyDescent="0.35">
      <c r="A1473" t="s">
        <v>267</v>
      </c>
      <c r="B1473" s="21" t="s">
        <v>98</v>
      </c>
      <c r="C1473" s="22">
        <v>44295</v>
      </c>
      <c r="D1473" t="s">
        <v>171</v>
      </c>
      <c r="E1473" t="s">
        <v>172</v>
      </c>
      <c r="F1473" s="21" t="s">
        <v>210</v>
      </c>
      <c r="G1473" s="3">
        <v>410.94</v>
      </c>
      <c r="H1473" s="22">
        <v>44277</v>
      </c>
      <c r="I1473" s="23">
        <v>44290</v>
      </c>
      <c r="J1473">
        <f t="shared" si="88"/>
        <v>14</v>
      </c>
      <c r="K1473" s="2">
        <f t="shared" si="89"/>
        <v>44283.5</v>
      </c>
      <c r="L1473" s="22">
        <v>44295.5</v>
      </c>
      <c r="M1473" s="22">
        <v>44410.5</v>
      </c>
      <c r="N1473" s="22">
        <v>44407.5</v>
      </c>
      <c r="O1473">
        <f t="shared" si="90"/>
        <v>124</v>
      </c>
      <c r="P1473" s="3">
        <f t="shared" si="91"/>
        <v>50956.56</v>
      </c>
    </row>
    <row r="1474" spans="1:16" x14ac:dyDescent="0.35">
      <c r="A1474" t="s">
        <v>267</v>
      </c>
      <c r="B1474" s="21" t="s">
        <v>98</v>
      </c>
      <c r="C1474" s="22">
        <v>44295</v>
      </c>
      <c r="D1474" t="s">
        <v>110</v>
      </c>
      <c r="E1474" t="s">
        <v>111</v>
      </c>
      <c r="F1474" s="21" t="s">
        <v>212</v>
      </c>
      <c r="G1474" s="3">
        <v>3.17</v>
      </c>
      <c r="H1474" s="22">
        <v>44277</v>
      </c>
      <c r="I1474" s="23">
        <v>44290</v>
      </c>
      <c r="J1474">
        <f t="shared" si="88"/>
        <v>14</v>
      </c>
      <c r="K1474" s="2">
        <f t="shared" si="89"/>
        <v>44283.5</v>
      </c>
      <c r="L1474" s="22">
        <v>44295.5</v>
      </c>
      <c r="M1474" s="22">
        <v>44410.5</v>
      </c>
      <c r="N1474" s="22">
        <v>44407.5</v>
      </c>
      <c r="O1474">
        <f t="shared" si="90"/>
        <v>124</v>
      </c>
      <c r="P1474" s="3">
        <f t="shared" si="91"/>
        <v>393.08</v>
      </c>
    </row>
    <row r="1475" spans="1:16" x14ac:dyDescent="0.35">
      <c r="A1475" t="s">
        <v>267</v>
      </c>
      <c r="B1475" s="21" t="s">
        <v>98</v>
      </c>
      <c r="C1475" s="22">
        <v>44295</v>
      </c>
      <c r="D1475" t="s">
        <v>110</v>
      </c>
      <c r="E1475" t="s">
        <v>111</v>
      </c>
      <c r="F1475" s="21" t="s">
        <v>213</v>
      </c>
      <c r="G1475" s="3">
        <v>1.1299999999999999</v>
      </c>
      <c r="H1475" s="22">
        <v>44277</v>
      </c>
      <c r="I1475" s="23">
        <v>44290</v>
      </c>
      <c r="J1475">
        <f t="shared" si="88"/>
        <v>14</v>
      </c>
      <c r="K1475" s="2">
        <f t="shared" si="89"/>
        <v>44283.5</v>
      </c>
      <c r="L1475" s="22">
        <v>44295.5</v>
      </c>
      <c r="M1475" s="22">
        <v>44410.5</v>
      </c>
      <c r="N1475" s="22">
        <v>44407.5</v>
      </c>
      <c r="O1475">
        <f t="shared" si="90"/>
        <v>124</v>
      </c>
      <c r="P1475" s="3">
        <f t="shared" si="91"/>
        <v>140.11999999999998</v>
      </c>
    </row>
    <row r="1476" spans="1:16" x14ac:dyDescent="0.35">
      <c r="A1476" t="s">
        <v>267</v>
      </c>
      <c r="B1476" s="21" t="s">
        <v>98</v>
      </c>
      <c r="C1476" s="22">
        <v>44295</v>
      </c>
      <c r="D1476" t="s">
        <v>110</v>
      </c>
      <c r="E1476" t="s">
        <v>111</v>
      </c>
      <c r="F1476" s="21" t="s">
        <v>221</v>
      </c>
      <c r="G1476" s="3">
        <v>20.97</v>
      </c>
      <c r="H1476" s="22">
        <v>44277</v>
      </c>
      <c r="I1476" s="23">
        <v>44290</v>
      </c>
      <c r="J1476">
        <f t="shared" si="88"/>
        <v>14</v>
      </c>
      <c r="K1476" s="2">
        <f t="shared" si="89"/>
        <v>44283.5</v>
      </c>
      <c r="L1476" s="22">
        <v>44295.5</v>
      </c>
      <c r="M1476" s="22">
        <v>44410.5</v>
      </c>
      <c r="N1476" s="22">
        <v>44407.5</v>
      </c>
      <c r="O1476">
        <f t="shared" si="90"/>
        <v>124</v>
      </c>
      <c r="P1476" s="3">
        <f t="shared" si="91"/>
        <v>2600.2799999999997</v>
      </c>
    </row>
    <row r="1477" spans="1:16" x14ac:dyDescent="0.35">
      <c r="A1477" t="s">
        <v>267</v>
      </c>
      <c r="B1477" s="21" t="s">
        <v>98</v>
      </c>
      <c r="C1477" s="22">
        <v>44295</v>
      </c>
      <c r="D1477" t="s">
        <v>199</v>
      </c>
      <c r="E1477" t="s">
        <v>200</v>
      </c>
      <c r="F1477" s="21" t="s">
        <v>89</v>
      </c>
      <c r="G1477" s="3">
        <v>471.79999999999995</v>
      </c>
      <c r="H1477" s="22">
        <v>44277</v>
      </c>
      <c r="I1477" s="23">
        <v>44290</v>
      </c>
      <c r="J1477">
        <f t="shared" si="88"/>
        <v>14</v>
      </c>
      <c r="K1477" s="2">
        <f t="shared" si="89"/>
        <v>44283.5</v>
      </c>
      <c r="L1477" s="22">
        <v>44295.5</v>
      </c>
      <c r="M1477" s="22">
        <v>44410.5</v>
      </c>
      <c r="N1477" s="22">
        <v>44407.5</v>
      </c>
      <c r="O1477">
        <f t="shared" si="90"/>
        <v>124</v>
      </c>
      <c r="P1477" s="3">
        <f t="shared" si="91"/>
        <v>58503.199999999997</v>
      </c>
    </row>
    <row r="1478" spans="1:16" x14ac:dyDescent="0.35">
      <c r="A1478" t="s">
        <v>267</v>
      </c>
      <c r="B1478" s="21" t="s">
        <v>98</v>
      </c>
      <c r="C1478" s="22">
        <v>44295</v>
      </c>
      <c r="D1478" t="s">
        <v>110</v>
      </c>
      <c r="E1478" t="s">
        <v>111</v>
      </c>
      <c r="F1478" s="21" t="s">
        <v>223</v>
      </c>
      <c r="G1478" s="3">
        <v>16.98</v>
      </c>
      <c r="H1478" s="22">
        <v>44277</v>
      </c>
      <c r="I1478" s="23">
        <v>44290</v>
      </c>
      <c r="J1478">
        <f t="shared" si="88"/>
        <v>14</v>
      </c>
      <c r="K1478" s="2">
        <f t="shared" si="89"/>
        <v>44283.5</v>
      </c>
      <c r="L1478" s="22">
        <v>44295.5</v>
      </c>
      <c r="M1478" s="22">
        <v>44410.5</v>
      </c>
      <c r="N1478" s="22">
        <v>44407.5</v>
      </c>
      <c r="O1478">
        <f t="shared" si="90"/>
        <v>124</v>
      </c>
      <c r="P1478" s="3">
        <f t="shared" si="91"/>
        <v>2105.52</v>
      </c>
    </row>
    <row r="1479" spans="1:16" x14ac:dyDescent="0.35">
      <c r="A1479" t="s">
        <v>267</v>
      </c>
      <c r="B1479" s="21" t="s">
        <v>98</v>
      </c>
      <c r="C1479" s="22">
        <v>44295</v>
      </c>
      <c r="D1479" t="s">
        <v>201</v>
      </c>
      <c r="E1479" t="s">
        <v>202</v>
      </c>
      <c r="F1479" s="21" t="s">
        <v>203</v>
      </c>
      <c r="G1479" s="3">
        <v>30.41</v>
      </c>
      <c r="H1479" s="22">
        <v>44277</v>
      </c>
      <c r="I1479" s="23">
        <v>44290</v>
      </c>
      <c r="J1479">
        <f t="shared" si="88"/>
        <v>14</v>
      </c>
      <c r="K1479" s="2">
        <f t="shared" si="89"/>
        <v>44283.5</v>
      </c>
      <c r="L1479" s="22">
        <v>44295.5</v>
      </c>
      <c r="M1479" s="22">
        <v>44410.5</v>
      </c>
      <c r="N1479" s="22">
        <v>44407.5</v>
      </c>
      <c r="O1479">
        <f t="shared" si="90"/>
        <v>124</v>
      </c>
      <c r="P1479" s="3">
        <f t="shared" si="91"/>
        <v>3770.84</v>
      </c>
    </row>
    <row r="1480" spans="1:16" x14ac:dyDescent="0.35">
      <c r="A1480" t="s">
        <v>267</v>
      </c>
      <c r="B1480" s="21" t="s">
        <v>98</v>
      </c>
      <c r="C1480" s="22">
        <v>44295</v>
      </c>
      <c r="D1480" t="s">
        <v>110</v>
      </c>
      <c r="E1480" t="s">
        <v>111</v>
      </c>
      <c r="F1480" s="21" t="s">
        <v>224</v>
      </c>
      <c r="G1480" s="3">
        <v>15.280000000000001</v>
      </c>
      <c r="H1480" s="22">
        <v>44277</v>
      </c>
      <c r="I1480" s="23">
        <v>44290</v>
      </c>
      <c r="J1480">
        <f t="shared" si="88"/>
        <v>14</v>
      </c>
      <c r="K1480" s="2">
        <f t="shared" si="89"/>
        <v>44283.5</v>
      </c>
      <c r="L1480" s="22">
        <v>44295.5</v>
      </c>
      <c r="M1480" s="22">
        <v>44410.5</v>
      </c>
      <c r="N1480" s="22">
        <v>44407.5</v>
      </c>
      <c r="O1480">
        <f t="shared" si="90"/>
        <v>124</v>
      </c>
      <c r="P1480" s="3">
        <f t="shared" si="91"/>
        <v>1894.7200000000003</v>
      </c>
    </row>
    <row r="1481" spans="1:16" x14ac:dyDescent="0.35">
      <c r="A1481" t="s">
        <v>267</v>
      </c>
      <c r="B1481" s="21" t="s">
        <v>98</v>
      </c>
      <c r="C1481" s="22">
        <v>44295</v>
      </c>
      <c r="D1481" t="s">
        <v>110</v>
      </c>
      <c r="E1481" t="s">
        <v>111</v>
      </c>
      <c r="F1481" s="21" t="s">
        <v>225</v>
      </c>
      <c r="G1481" s="3">
        <v>9.1999999999999993</v>
      </c>
      <c r="H1481" s="22">
        <v>44277</v>
      </c>
      <c r="I1481" s="23">
        <v>44290</v>
      </c>
      <c r="J1481">
        <f t="shared" si="88"/>
        <v>14</v>
      </c>
      <c r="K1481" s="2">
        <f t="shared" si="89"/>
        <v>44283.5</v>
      </c>
      <c r="L1481" s="22">
        <v>44295.5</v>
      </c>
      <c r="M1481" s="22">
        <v>44410.5</v>
      </c>
      <c r="N1481" s="22">
        <v>44407.5</v>
      </c>
      <c r="O1481">
        <f t="shared" si="90"/>
        <v>124</v>
      </c>
      <c r="P1481" s="3">
        <f t="shared" si="91"/>
        <v>1140.8</v>
      </c>
    </row>
    <row r="1482" spans="1:16" x14ac:dyDescent="0.35">
      <c r="A1482" t="s">
        <v>267</v>
      </c>
      <c r="B1482" s="21" t="s">
        <v>98</v>
      </c>
      <c r="C1482" s="22">
        <v>44295</v>
      </c>
      <c r="D1482" t="s">
        <v>110</v>
      </c>
      <c r="E1482" t="s">
        <v>111</v>
      </c>
      <c r="F1482" s="21" t="s">
        <v>229</v>
      </c>
      <c r="G1482" s="3">
        <v>11.830000000000002</v>
      </c>
      <c r="H1482" s="22">
        <v>44277</v>
      </c>
      <c r="I1482" s="23">
        <v>44290</v>
      </c>
      <c r="J1482">
        <f t="shared" si="88"/>
        <v>14</v>
      </c>
      <c r="K1482" s="2">
        <f t="shared" si="89"/>
        <v>44283.5</v>
      </c>
      <c r="L1482" s="22">
        <v>44295.5</v>
      </c>
      <c r="M1482" s="22">
        <v>44410.5</v>
      </c>
      <c r="N1482" s="22">
        <v>44407.5</v>
      </c>
      <c r="O1482">
        <f t="shared" si="90"/>
        <v>124</v>
      </c>
      <c r="P1482" s="3">
        <f t="shared" si="91"/>
        <v>1466.9200000000003</v>
      </c>
    </row>
    <row r="1483" spans="1:16" x14ac:dyDescent="0.35">
      <c r="A1483" t="s">
        <v>267</v>
      </c>
      <c r="B1483" s="21" t="s">
        <v>98</v>
      </c>
      <c r="C1483" s="22">
        <v>44295</v>
      </c>
      <c r="D1483" t="s">
        <v>110</v>
      </c>
      <c r="E1483" t="s">
        <v>111</v>
      </c>
      <c r="F1483" s="21" t="s">
        <v>230</v>
      </c>
      <c r="G1483" s="3">
        <v>4.2</v>
      </c>
      <c r="H1483" s="22">
        <v>44277</v>
      </c>
      <c r="I1483" s="23">
        <v>44290</v>
      </c>
      <c r="J1483">
        <f t="shared" ref="J1483:J1546" si="92">I1483-H1483+1</f>
        <v>14</v>
      </c>
      <c r="K1483" s="2">
        <f t="shared" ref="K1483:K1546" si="93">(H1483+I1483)/2</f>
        <v>44283.5</v>
      </c>
      <c r="L1483" s="22">
        <v>44295.5</v>
      </c>
      <c r="M1483" s="22">
        <v>44410.5</v>
      </c>
      <c r="N1483" s="22">
        <v>44407.5</v>
      </c>
      <c r="O1483">
        <f t="shared" ref="O1483:O1546" si="94">N1483-K1483</f>
        <v>124</v>
      </c>
      <c r="P1483" s="3">
        <f t="shared" ref="P1483:P1546" si="95">O1483*G1483</f>
        <v>520.80000000000007</v>
      </c>
    </row>
    <row r="1484" spans="1:16" x14ac:dyDescent="0.35">
      <c r="A1484" t="s">
        <v>267</v>
      </c>
      <c r="B1484" s="21" t="s">
        <v>98</v>
      </c>
      <c r="C1484" s="22">
        <v>44295</v>
      </c>
      <c r="D1484" t="s">
        <v>171</v>
      </c>
      <c r="E1484" t="s">
        <v>172</v>
      </c>
      <c r="F1484" s="21" t="s">
        <v>231</v>
      </c>
      <c r="G1484" s="3">
        <v>213.38999999999996</v>
      </c>
      <c r="H1484" s="22">
        <v>44277</v>
      </c>
      <c r="I1484" s="23">
        <v>44290</v>
      </c>
      <c r="J1484">
        <f t="shared" si="92"/>
        <v>14</v>
      </c>
      <c r="K1484" s="2">
        <f t="shared" si="93"/>
        <v>44283.5</v>
      </c>
      <c r="L1484" s="22">
        <v>44295.5</v>
      </c>
      <c r="M1484" s="22">
        <v>44410.5</v>
      </c>
      <c r="N1484" s="22">
        <v>44407.5</v>
      </c>
      <c r="O1484">
        <f t="shared" si="94"/>
        <v>124</v>
      </c>
      <c r="P1484" s="3">
        <f t="shared" si="95"/>
        <v>26460.359999999993</v>
      </c>
    </row>
    <row r="1485" spans="1:16" x14ac:dyDescent="0.35">
      <c r="A1485" t="s">
        <v>267</v>
      </c>
      <c r="B1485" s="21" t="s">
        <v>98</v>
      </c>
      <c r="C1485" s="22">
        <v>44295</v>
      </c>
      <c r="D1485" t="s">
        <v>201</v>
      </c>
      <c r="E1485" t="s">
        <v>202</v>
      </c>
      <c r="F1485" s="21" t="s">
        <v>142</v>
      </c>
      <c r="G1485" s="3">
        <v>141.13999999999999</v>
      </c>
      <c r="H1485" s="22">
        <v>44277</v>
      </c>
      <c r="I1485" s="23">
        <v>44290</v>
      </c>
      <c r="J1485">
        <f t="shared" si="92"/>
        <v>14</v>
      </c>
      <c r="K1485" s="2">
        <f t="shared" si="93"/>
        <v>44283.5</v>
      </c>
      <c r="L1485" s="22">
        <v>44295.5</v>
      </c>
      <c r="M1485" s="22">
        <v>44410.5</v>
      </c>
      <c r="N1485" s="22">
        <v>44407.5</v>
      </c>
      <c r="O1485">
        <f t="shared" si="94"/>
        <v>124</v>
      </c>
      <c r="P1485" s="3">
        <f t="shared" si="95"/>
        <v>17501.359999999997</v>
      </c>
    </row>
    <row r="1486" spans="1:16" x14ac:dyDescent="0.35">
      <c r="A1486" t="s">
        <v>267</v>
      </c>
      <c r="B1486" s="21" t="s">
        <v>98</v>
      </c>
      <c r="C1486" s="22">
        <v>44295</v>
      </c>
      <c r="D1486" t="s">
        <v>110</v>
      </c>
      <c r="E1486" t="s">
        <v>111</v>
      </c>
      <c r="F1486" s="21" t="s">
        <v>236</v>
      </c>
      <c r="G1486" s="3">
        <v>136.69999999999999</v>
      </c>
      <c r="H1486" s="22">
        <v>44277</v>
      </c>
      <c r="I1486" s="23">
        <v>44290</v>
      </c>
      <c r="J1486">
        <f t="shared" si="92"/>
        <v>14</v>
      </c>
      <c r="K1486" s="2">
        <f t="shared" si="93"/>
        <v>44283.5</v>
      </c>
      <c r="L1486" s="22">
        <v>44295.5</v>
      </c>
      <c r="M1486" s="22">
        <v>44410.5</v>
      </c>
      <c r="N1486" s="22">
        <v>44407.5</v>
      </c>
      <c r="O1486">
        <f t="shared" si="94"/>
        <v>124</v>
      </c>
      <c r="P1486" s="3">
        <f t="shared" si="95"/>
        <v>16950.8</v>
      </c>
    </row>
    <row r="1487" spans="1:16" x14ac:dyDescent="0.35">
      <c r="A1487" t="s">
        <v>267</v>
      </c>
      <c r="B1487" s="21" t="s">
        <v>98</v>
      </c>
      <c r="C1487" s="22">
        <v>44295</v>
      </c>
      <c r="D1487" t="s">
        <v>201</v>
      </c>
      <c r="E1487" t="s">
        <v>202</v>
      </c>
      <c r="F1487" s="21" t="s">
        <v>101</v>
      </c>
      <c r="G1487" s="3">
        <v>245.62999999999997</v>
      </c>
      <c r="H1487" s="22">
        <v>44277</v>
      </c>
      <c r="I1487" s="23">
        <v>44290</v>
      </c>
      <c r="J1487">
        <f t="shared" si="92"/>
        <v>14</v>
      </c>
      <c r="K1487" s="2">
        <f t="shared" si="93"/>
        <v>44283.5</v>
      </c>
      <c r="L1487" s="22">
        <v>44295.5</v>
      </c>
      <c r="M1487" s="22">
        <v>44410.5</v>
      </c>
      <c r="N1487" s="22">
        <v>44407.5</v>
      </c>
      <c r="O1487">
        <f t="shared" si="94"/>
        <v>124</v>
      </c>
      <c r="P1487" s="3">
        <f t="shared" si="95"/>
        <v>30458.119999999995</v>
      </c>
    </row>
    <row r="1488" spans="1:16" x14ac:dyDescent="0.35">
      <c r="A1488" t="s">
        <v>267</v>
      </c>
      <c r="B1488" s="21" t="s">
        <v>98</v>
      </c>
      <c r="C1488" s="22">
        <v>44295</v>
      </c>
      <c r="D1488" t="s">
        <v>110</v>
      </c>
      <c r="E1488" t="s">
        <v>111</v>
      </c>
      <c r="F1488" s="21" t="s">
        <v>243</v>
      </c>
      <c r="G1488" s="3">
        <v>477.56</v>
      </c>
      <c r="H1488" s="22">
        <v>44277</v>
      </c>
      <c r="I1488" s="23">
        <v>44290</v>
      </c>
      <c r="J1488">
        <f t="shared" si="92"/>
        <v>14</v>
      </c>
      <c r="K1488" s="2">
        <f t="shared" si="93"/>
        <v>44283.5</v>
      </c>
      <c r="L1488" s="22">
        <v>44295.5</v>
      </c>
      <c r="M1488" s="22">
        <v>44410.5</v>
      </c>
      <c r="N1488" s="22">
        <v>44407.5</v>
      </c>
      <c r="O1488">
        <f t="shared" si="94"/>
        <v>124</v>
      </c>
      <c r="P1488" s="3">
        <f t="shared" si="95"/>
        <v>59217.440000000002</v>
      </c>
    </row>
    <row r="1489" spans="1:16" x14ac:dyDescent="0.35">
      <c r="A1489" t="s">
        <v>269</v>
      </c>
      <c r="B1489" s="21" t="s">
        <v>86</v>
      </c>
      <c r="C1489" s="22">
        <v>44309</v>
      </c>
      <c r="D1489" t="s">
        <v>87</v>
      </c>
      <c r="E1489" t="s">
        <v>88</v>
      </c>
      <c r="F1489" s="21" t="s">
        <v>89</v>
      </c>
      <c r="G1489" s="3">
        <v>36687.9</v>
      </c>
      <c r="H1489" s="22">
        <v>44290</v>
      </c>
      <c r="I1489" s="23">
        <v>44303</v>
      </c>
      <c r="J1489">
        <f t="shared" si="92"/>
        <v>14</v>
      </c>
      <c r="K1489" s="2">
        <f t="shared" si="93"/>
        <v>44296.5</v>
      </c>
      <c r="L1489" s="22">
        <v>44309.5</v>
      </c>
      <c r="M1489" s="22">
        <v>44312.5</v>
      </c>
      <c r="N1489" s="22">
        <v>44309.5</v>
      </c>
      <c r="O1489">
        <f t="shared" si="94"/>
        <v>13</v>
      </c>
      <c r="P1489" s="3">
        <f t="shared" si="95"/>
        <v>476942.7</v>
      </c>
    </row>
    <row r="1490" spans="1:16" x14ac:dyDescent="0.35">
      <c r="A1490" t="s">
        <v>269</v>
      </c>
      <c r="B1490" s="21" t="s">
        <v>86</v>
      </c>
      <c r="C1490" s="22">
        <v>44309</v>
      </c>
      <c r="D1490" t="s">
        <v>90</v>
      </c>
      <c r="E1490" t="s">
        <v>91</v>
      </c>
      <c r="F1490" s="21" t="s">
        <v>89</v>
      </c>
      <c r="G1490" s="3">
        <v>5064.119999999999</v>
      </c>
      <c r="H1490" s="22">
        <v>44290</v>
      </c>
      <c r="I1490" s="23">
        <v>44303</v>
      </c>
      <c r="J1490">
        <f t="shared" si="92"/>
        <v>14</v>
      </c>
      <c r="K1490" s="2">
        <f t="shared" si="93"/>
        <v>44296.5</v>
      </c>
      <c r="L1490" s="22">
        <v>44309.5</v>
      </c>
      <c r="M1490" s="22">
        <v>44312.5</v>
      </c>
      <c r="N1490" s="22">
        <v>44309.5</v>
      </c>
      <c r="O1490">
        <f t="shared" si="94"/>
        <v>13</v>
      </c>
      <c r="P1490" s="3">
        <f t="shared" si="95"/>
        <v>65833.559999999983</v>
      </c>
    </row>
    <row r="1491" spans="1:16" x14ac:dyDescent="0.35">
      <c r="A1491" t="s">
        <v>269</v>
      </c>
      <c r="B1491" s="21" t="s">
        <v>86</v>
      </c>
      <c r="C1491" s="22">
        <v>44309</v>
      </c>
      <c r="D1491" t="s">
        <v>92</v>
      </c>
      <c r="E1491" t="s">
        <v>93</v>
      </c>
      <c r="F1491" s="21" t="s">
        <v>89</v>
      </c>
      <c r="G1491" s="3">
        <v>5064.1399999999994</v>
      </c>
      <c r="H1491" s="22">
        <v>44290</v>
      </c>
      <c r="I1491" s="23">
        <v>44303</v>
      </c>
      <c r="J1491">
        <f t="shared" si="92"/>
        <v>14</v>
      </c>
      <c r="K1491" s="2">
        <f t="shared" si="93"/>
        <v>44296.5</v>
      </c>
      <c r="L1491" s="22">
        <v>44309.5</v>
      </c>
      <c r="M1491" s="22">
        <v>44312.5</v>
      </c>
      <c r="N1491" s="22">
        <v>44309.5</v>
      </c>
      <c r="O1491">
        <f t="shared" si="94"/>
        <v>13</v>
      </c>
      <c r="P1491" s="3">
        <f t="shared" si="95"/>
        <v>65833.819999999992</v>
      </c>
    </row>
    <row r="1492" spans="1:16" x14ac:dyDescent="0.35">
      <c r="A1492" t="s">
        <v>269</v>
      </c>
      <c r="B1492" s="21" t="s">
        <v>86</v>
      </c>
      <c r="C1492" s="22">
        <v>44309</v>
      </c>
      <c r="D1492" t="s">
        <v>94</v>
      </c>
      <c r="E1492" t="s">
        <v>95</v>
      </c>
      <c r="F1492" s="21" t="s">
        <v>89</v>
      </c>
      <c r="G1492" s="3">
        <v>21653.429999999997</v>
      </c>
      <c r="H1492" s="22">
        <v>44290</v>
      </c>
      <c r="I1492" s="23">
        <v>44303</v>
      </c>
      <c r="J1492">
        <f t="shared" si="92"/>
        <v>14</v>
      </c>
      <c r="K1492" s="2">
        <f t="shared" si="93"/>
        <v>44296.5</v>
      </c>
      <c r="L1492" s="22">
        <v>44309.5</v>
      </c>
      <c r="M1492" s="22">
        <v>44312.5</v>
      </c>
      <c r="N1492" s="22">
        <v>44309.5</v>
      </c>
      <c r="O1492">
        <f t="shared" si="94"/>
        <v>13</v>
      </c>
      <c r="P1492" s="3">
        <f t="shared" si="95"/>
        <v>281494.58999999997</v>
      </c>
    </row>
    <row r="1493" spans="1:16" x14ac:dyDescent="0.35">
      <c r="A1493" t="s">
        <v>269</v>
      </c>
      <c r="B1493" s="21" t="s">
        <v>86</v>
      </c>
      <c r="C1493" s="22">
        <v>44309</v>
      </c>
      <c r="D1493" t="s">
        <v>96</v>
      </c>
      <c r="E1493" t="s">
        <v>97</v>
      </c>
      <c r="F1493" s="21" t="s">
        <v>89</v>
      </c>
      <c r="G1493" s="3">
        <v>21653.509999999995</v>
      </c>
      <c r="H1493" s="22">
        <v>44290</v>
      </c>
      <c r="I1493" s="23">
        <v>44303</v>
      </c>
      <c r="J1493">
        <f t="shared" si="92"/>
        <v>14</v>
      </c>
      <c r="K1493" s="2">
        <f t="shared" si="93"/>
        <v>44296.5</v>
      </c>
      <c r="L1493" s="22">
        <v>44309.5</v>
      </c>
      <c r="M1493" s="22">
        <v>44312.5</v>
      </c>
      <c r="N1493" s="22">
        <v>44309.5</v>
      </c>
      <c r="O1493">
        <f t="shared" si="94"/>
        <v>13</v>
      </c>
      <c r="P1493" s="3">
        <f t="shared" si="95"/>
        <v>281495.62999999995</v>
      </c>
    </row>
    <row r="1494" spans="1:16" x14ac:dyDescent="0.35">
      <c r="A1494" t="s">
        <v>269</v>
      </c>
      <c r="B1494" s="21" t="s">
        <v>98</v>
      </c>
      <c r="C1494" s="22">
        <v>44309</v>
      </c>
      <c r="D1494" t="s">
        <v>90</v>
      </c>
      <c r="E1494" t="s">
        <v>91</v>
      </c>
      <c r="F1494" s="21" t="s">
        <v>89</v>
      </c>
      <c r="G1494" s="3">
        <v>0.62</v>
      </c>
      <c r="H1494" s="22">
        <v>44291</v>
      </c>
      <c r="I1494" s="23">
        <v>44304</v>
      </c>
      <c r="J1494">
        <f t="shared" si="92"/>
        <v>14</v>
      </c>
      <c r="K1494" s="2">
        <f t="shared" si="93"/>
        <v>44297.5</v>
      </c>
      <c r="L1494" s="22">
        <v>44309.5</v>
      </c>
      <c r="M1494" s="22">
        <v>44312.5</v>
      </c>
      <c r="N1494" s="22">
        <v>44309.5</v>
      </c>
      <c r="O1494">
        <f t="shared" si="94"/>
        <v>12</v>
      </c>
      <c r="P1494" s="3">
        <f t="shared" si="95"/>
        <v>7.4399999999999995</v>
      </c>
    </row>
    <row r="1495" spans="1:16" x14ac:dyDescent="0.35">
      <c r="A1495" t="s">
        <v>269</v>
      </c>
      <c r="B1495" s="21" t="s">
        <v>98</v>
      </c>
      <c r="C1495" s="22">
        <v>44309</v>
      </c>
      <c r="D1495" t="s">
        <v>92</v>
      </c>
      <c r="E1495" t="s">
        <v>93</v>
      </c>
      <c r="F1495" s="21" t="s">
        <v>89</v>
      </c>
      <c r="G1495" s="3">
        <v>0.62</v>
      </c>
      <c r="H1495" s="22">
        <v>44291</v>
      </c>
      <c r="I1495" s="23">
        <v>44304</v>
      </c>
      <c r="J1495">
        <f t="shared" si="92"/>
        <v>14</v>
      </c>
      <c r="K1495" s="2">
        <f t="shared" si="93"/>
        <v>44297.5</v>
      </c>
      <c r="L1495" s="22">
        <v>44309.5</v>
      </c>
      <c r="M1495" s="22">
        <v>44312.5</v>
      </c>
      <c r="N1495" s="22">
        <v>44309.5</v>
      </c>
      <c r="O1495">
        <f t="shared" si="94"/>
        <v>12</v>
      </c>
      <c r="P1495" s="3">
        <f t="shared" si="95"/>
        <v>7.4399999999999995</v>
      </c>
    </row>
    <row r="1496" spans="1:16" x14ac:dyDescent="0.35">
      <c r="A1496" t="s">
        <v>269</v>
      </c>
      <c r="B1496" s="21" t="s">
        <v>98</v>
      </c>
      <c r="C1496" s="22">
        <v>44309</v>
      </c>
      <c r="D1496" t="s">
        <v>94</v>
      </c>
      <c r="E1496" t="s">
        <v>95</v>
      </c>
      <c r="F1496" s="21" t="s">
        <v>89</v>
      </c>
      <c r="G1496" s="3">
        <v>2.65</v>
      </c>
      <c r="H1496" s="22">
        <v>44291</v>
      </c>
      <c r="I1496" s="23">
        <v>44304</v>
      </c>
      <c r="J1496">
        <f t="shared" si="92"/>
        <v>14</v>
      </c>
      <c r="K1496" s="2">
        <f t="shared" si="93"/>
        <v>44297.5</v>
      </c>
      <c r="L1496" s="22">
        <v>44309.5</v>
      </c>
      <c r="M1496" s="22">
        <v>44312.5</v>
      </c>
      <c r="N1496" s="22">
        <v>44309.5</v>
      </c>
      <c r="O1496">
        <f t="shared" si="94"/>
        <v>12</v>
      </c>
      <c r="P1496" s="3">
        <f t="shared" si="95"/>
        <v>31.799999999999997</v>
      </c>
    </row>
    <row r="1497" spans="1:16" x14ac:dyDescent="0.35">
      <c r="A1497" t="s">
        <v>269</v>
      </c>
      <c r="B1497" s="21" t="s">
        <v>98</v>
      </c>
      <c r="C1497" s="22">
        <v>44309</v>
      </c>
      <c r="D1497" t="s">
        <v>96</v>
      </c>
      <c r="E1497" t="s">
        <v>97</v>
      </c>
      <c r="F1497" s="21" t="s">
        <v>89</v>
      </c>
      <c r="G1497" s="3">
        <v>2.65</v>
      </c>
      <c r="H1497" s="22">
        <v>44291</v>
      </c>
      <c r="I1497" s="23">
        <v>44304</v>
      </c>
      <c r="J1497">
        <f t="shared" si="92"/>
        <v>14</v>
      </c>
      <c r="K1497" s="2">
        <f t="shared" si="93"/>
        <v>44297.5</v>
      </c>
      <c r="L1497" s="22">
        <v>44309.5</v>
      </c>
      <c r="M1497" s="22">
        <v>44312.5</v>
      </c>
      <c r="N1497" s="22">
        <v>44309.5</v>
      </c>
      <c r="O1497">
        <f t="shared" si="94"/>
        <v>12</v>
      </c>
      <c r="P1497" s="3">
        <f t="shared" si="95"/>
        <v>31.799999999999997</v>
      </c>
    </row>
    <row r="1498" spans="1:16" x14ac:dyDescent="0.35">
      <c r="A1498" t="s">
        <v>269</v>
      </c>
      <c r="B1498" s="21" t="s">
        <v>98</v>
      </c>
      <c r="C1498" s="22">
        <v>44309</v>
      </c>
      <c r="D1498" t="s">
        <v>90</v>
      </c>
      <c r="E1498" t="s">
        <v>91</v>
      </c>
      <c r="F1498" s="21" t="s">
        <v>89</v>
      </c>
      <c r="G1498" s="3">
        <v>5.05</v>
      </c>
      <c r="H1498" s="22">
        <v>44291</v>
      </c>
      <c r="I1498" s="23">
        <v>44304</v>
      </c>
      <c r="J1498">
        <f t="shared" si="92"/>
        <v>14</v>
      </c>
      <c r="K1498" s="2">
        <f t="shared" si="93"/>
        <v>44297.5</v>
      </c>
      <c r="L1498" s="22">
        <v>44309.5</v>
      </c>
      <c r="M1498" s="22">
        <v>44312.5</v>
      </c>
      <c r="N1498" s="22">
        <v>44309.5</v>
      </c>
      <c r="O1498">
        <f t="shared" si="94"/>
        <v>12</v>
      </c>
      <c r="P1498" s="3">
        <f t="shared" si="95"/>
        <v>60.599999999999994</v>
      </c>
    </row>
    <row r="1499" spans="1:16" x14ac:dyDescent="0.35">
      <c r="A1499" t="s">
        <v>269</v>
      </c>
      <c r="B1499" s="21" t="s">
        <v>98</v>
      </c>
      <c r="C1499" s="22">
        <v>44309</v>
      </c>
      <c r="D1499" t="s">
        <v>92</v>
      </c>
      <c r="E1499" t="s">
        <v>93</v>
      </c>
      <c r="F1499" s="21" t="s">
        <v>89</v>
      </c>
      <c r="G1499" s="3">
        <v>5.05</v>
      </c>
      <c r="H1499" s="22">
        <v>44291</v>
      </c>
      <c r="I1499" s="23">
        <v>44304</v>
      </c>
      <c r="J1499">
        <f t="shared" si="92"/>
        <v>14</v>
      </c>
      <c r="K1499" s="2">
        <f t="shared" si="93"/>
        <v>44297.5</v>
      </c>
      <c r="L1499" s="22">
        <v>44309.5</v>
      </c>
      <c r="M1499" s="22">
        <v>44312.5</v>
      </c>
      <c r="N1499" s="22">
        <v>44309.5</v>
      </c>
      <c r="O1499">
        <f t="shared" si="94"/>
        <v>12</v>
      </c>
      <c r="P1499" s="3">
        <f t="shared" si="95"/>
        <v>60.599999999999994</v>
      </c>
    </row>
    <row r="1500" spans="1:16" x14ac:dyDescent="0.35">
      <c r="A1500" t="s">
        <v>269</v>
      </c>
      <c r="B1500" s="21" t="s">
        <v>98</v>
      </c>
      <c r="C1500" s="22">
        <v>44309</v>
      </c>
      <c r="D1500" t="s">
        <v>94</v>
      </c>
      <c r="E1500" t="s">
        <v>95</v>
      </c>
      <c r="F1500" s="21" t="s">
        <v>89</v>
      </c>
      <c r="G1500" s="3">
        <v>21.58</v>
      </c>
      <c r="H1500" s="22">
        <v>44291</v>
      </c>
      <c r="I1500" s="23">
        <v>44304</v>
      </c>
      <c r="J1500">
        <f t="shared" si="92"/>
        <v>14</v>
      </c>
      <c r="K1500" s="2">
        <f t="shared" si="93"/>
        <v>44297.5</v>
      </c>
      <c r="L1500" s="22">
        <v>44309.5</v>
      </c>
      <c r="M1500" s="22">
        <v>44312.5</v>
      </c>
      <c r="N1500" s="22">
        <v>44309.5</v>
      </c>
      <c r="O1500">
        <f t="shared" si="94"/>
        <v>12</v>
      </c>
      <c r="P1500" s="3">
        <f t="shared" si="95"/>
        <v>258.95999999999998</v>
      </c>
    </row>
    <row r="1501" spans="1:16" x14ac:dyDescent="0.35">
      <c r="A1501" t="s">
        <v>269</v>
      </c>
      <c r="B1501" s="21" t="s">
        <v>98</v>
      </c>
      <c r="C1501" s="22">
        <v>44309</v>
      </c>
      <c r="D1501" t="s">
        <v>96</v>
      </c>
      <c r="E1501" t="s">
        <v>97</v>
      </c>
      <c r="F1501" s="21" t="s">
        <v>89</v>
      </c>
      <c r="G1501" s="3">
        <v>21.58</v>
      </c>
      <c r="H1501" s="22">
        <v>44291</v>
      </c>
      <c r="I1501" s="23">
        <v>44304</v>
      </c>
      <c r="J1501">
        <f t="shared" si="92"/>
        <v>14</v>
      </c>
      <c r="K1501" s="2">
        <f t="shared" si="93"/>
        <v>44297.5</v>
      </c>
      <c r="L1501" s="22">
        <v>44309.5</v>
      </c>
      <c r="M1501" s="22">
        <v>44312.5</v>
      </c>
      <c r="N1501" s="22">
        <v>44309.5</v>
      </c>
      <c r="O1501">
        <f t="shared" si="94"/>
        <v>12</v>
      </c>
      <c r="P1501" s="3">
        <f t="shared" si="95"/>
        <v>258.95999999999998</v>
      </c>
    </row>
    <row r="1502" spans="1:16" x14ac:dyDescent="0.35">
      <c r="A1502" t="s">
        <v>269</v>
      </c>
      <c r="B1502" s="21" t="s">
        <v>98</v>
      </c>
      <c r="C1502" s="22">
        <v>44309</v>
      </c>
      <c r="D1502" t="s">
        <v>99</v>
      </c>
      <c r="E1502" t="s">
        <v>100</v>
      </c>
      <c r="F1502" s="21" t="s">
        <v>101</v>
      </c>
      <c r="G1502" s="3">
        <v>1.83</v>
      </c>
      <c r="H1502" s="22">
        <v>44291</v>
      </c>
      <c r="I1502" s="23">
        <v>44304</v>
      </c>
      <c r="J1502">
        <f t="shared" si="92"/>
        <v>14</v>
      </c>
      <c r="K1502" s="2">
        <f t="shared" si="93"/>
        <v>44297.5</v>
      </c>
      <c r="L1502" s="22">
        <v>44309.5</v>
      </c>
      <c r="M1502" s="22">
        <v>44312.5</v>
      </c>
      <c r="N1502" s="22">
        <v>44309.5</v>
      </c>
      <c r="O1502">
        <f t="shared" si="94"/>
        <v>12</v>
      </c>
      <c r="P1502" s="3">
        <f t="shared" si="95"/>
        <v>21.96</v>
      </c>
    </row>
    <row r="1503" spans="1:16" x14ac:dyDescent="0.35">
      <c r="A1503" t="s">
        <v>269</v>
      </c>
      <c r="B1503" s="21" t="s">
        <v>98</v>
      </c>
      <c r="C1503" s="22">
        <v>44309</v>
      </c>
      <c r="D1503" t="s">
        <v>90</v>
      </c>
      <c r="E1503" t="s">
        <v>91</v>
      </c>
      <c r="F1503" s="21" t="s">
        <v>89</v>
      </c>
      <c r="G1503" s="3">
        <v>6.79</v>
      </c>
      <c r="H1503" s="22">
        <v>44291</v>
      </c>
      <c r="I1503" s="23">
        <v>44304</v>
      </c>
      <c r="J1503">
        <f t="shared" si="92"/>
        <v>14</v>
      </c>
      <c r="K1503" s="2">
        <f t="shared" si="93"/>
        <v>44297.5</v>
      </c>
      <c r="L1503" s="22">
        <v>44309.5</v>
      </c>
      <c r="M1503" s="22">
        <v>44312.5</v>
      </c>
      <c r="N1503" s="22">
        <v>44309.5</v>
      </c>
      <c r="O1503">
        <f t="shared" si="94"/>
        <v>12</v>
      </c>
      <c r="P1503" s="3">
        <f t="shared" si="95"/>
        <v>81.48</v>
      </c>
    </row>
    <row r="1504" spans="1:16" x14ac:dyDescent="0.35">
      <c r="A1504" t="s">
        <v>269</v>
      </c>
      <c r="B1504" s="21" t="s">
        <v>98</v>
      </c>
      <c r="C1504" s="22">
        <v>44309</v>
      </c>
      <c r="D1504" t="s">
        <v>92</v>
      </c>
      <c r="E1504" t="s">
        <v>93</v>
      </c>
      <c r="F1504" s="21" t="s">
        <v>89</v>
      </c>
      <c r="G1504" s="3">
        <v>6.79</v>
      </c>
      <c r="H1504" s="22">
        <v>44291</v>
      </c>
      <c r="I1504" s="23">
        <v>44304</v>
      </c>
      <c r="J1504">
        <f t="shared" si="92"/>
        <v>14</v>
      </c>
      <c r="K1504" s="2">
        <f t="shared" si="93"/>
        <v>44297.5</v>
      </c>
      <c r="L1504" s="22">
        <v>44309.5</v>
      </c>
      <c r="M1504" s="22">
        <v>44312.5</v>
      </c>
      <c r="N1504" s="22">
        <v>44309.5</v>
      </c>
      <c r="O1504">
        <f t="shared" si="94"/>
        <v>12</v>
      </c>
      <c r="P1504" s="3">
        <f t="shared" si="95"/>
        <v>81.48</v>
      </c>
    </row>
    <row r="1505" spans="1:16" x14ac:dyDescent="0.35">
      <c r="A1505" t="s">
        <v>269</v>
      </c>
      <c r="B1505" s="21" t="s">
        <v>98</v>
      </c>
      <c r="C1505" s="22">
        <v>44309</v>
      </c>
      <c r="D1505" t="s">
        <v>94</v>
      </c>
      <c r="E1505" t="s">
        <v>95</v>
      </c>
      <c r="F1505" s="21" t="s">
        <v>89</v>
      </c>
      <c r="G1505" s="3">
        <v>29.04</v>
      </c>
      <c r="H1505" s="22">
        <v>44291</v>
      </c>
      <c r="I1505" s="23">
        <v>44304</v>
      </c>
      <c r="J1505">
        <f t="shared" si="92"/>
        <v>14</v>
      </c>
      <c r="K1505" s="2">
        <f t="shared" si="93"/>
        <v>44297.5</v>
      </c>
      <c r="L1505" s="22">
        <v>44309.5</v>
      </c>
      <c r="M1505" s="22">
        <v>44312.5</v>
      </c>
      <c r="N1505" s="22">
        <v>44309.5</v>
      </c>
      <c r="O1505">
        <f t="shared" si="94"/>
        <v>12</v>
      </c>
      <c r="P1505" s="3">
        <f t="shared" si="95"/>
        <v>348.48</v>
      </c>
    </row>
    <row r="1506" spans="1:16" x14ac:dyDescent="0.35">
      <c r="A1506" t="s">
        <v>269</v>
      </c>
      <c r="B1506" s="21" t="s">
        <v>98</v>
      </c>
      <c r="C1506" s="22">
        <v>44309</v>
      </c>
      <c r="D1506" t="s">
        <v>96</v>
      </c>
      <c r="E1506" t="s">
        <v>97</v>
      </c>
      <c r="F1506" s="21" t="s">
        <v>89</v>
      </c>
      <c r="G1506" s="3">
        <v>29.04</v>
      </c>
      <c r="H1506" s="22">
        <v>44291</v>
      </c>
      <c r="I1506" s="23">
        <v>44304</v>
      </c>
      <c r="J1506">
        <f t="shared" si="92"/>
        <v>14</v>
      </c>
      <c r="K1506" s="2">
        <f t="shared" si="93"/>
        <v>44297.5</v>
      </c>
      <c r="L1506" s="22">
        <v>44309.5</v>
      </c>
      <c r="M1506" s="22">
        <v>44312.5</v>
      </c>
      <c r="N1506" s="22">
        <v>44309.5</v>
      </c>
      <c r="O1506">
        <f t="shared" si="94"/>
        <v>12</v>
      </c>
      <c r="P1506" s="3">
        <f t="shared" si="95"/>
        <v>348.48</v>
      </c>
    </row>
    <row r="1507" spans="1:16" x14ac:dyDescent="0.35">
      <c r="A1507" t="s">
        <v>269</v>
      </c>
      <c r="B1507" s="21" t="s">
        <v>98</v>
      </c>
      <c r="C1507" s="22">
        <v>44309</v>
      </c>
      <c r="D1507" t="s">
        <v>99</v>
      </c>
      <c r="E1507" t="s">
        <v>100</v>
      </c>
      <c r="F1507" s="21" t="s">
        <v>101</v>
      </c>
      <c r="G1507" s="3">
        <v>2.29</v>
      </c>
      <c r="H1507" s="22">
        <v>44291</v>
      </c>
      <c r="I1507" s="23">
        <v>44304</v>
      </c>
      <c r="J1507">
        <f t="shared" si="92"/>
        <v>14</v>
      </c>
      <c r="K1507" s="2">
        <f t="shared" si="93"/>
        <v>44297.5</v>
      </c>
      <c r="L1507" s="22">
        <v>44309.5</v>
      </c>
      <c r="M1507" s="22">
        <v>44312.5</v>
      </c>
      <c r="N1507" s="22">
        <v>44309.5</v>
      </c>
      <c r="O1507">
        <f t="shared" si="94"/>
        <v>12</v>
      </c>
      <c r="P1507" s="3">
        <f t="shared" si="95"/>
        <v>27.48</v>
      </c>
    </row>
    <row r="1508" spans="1:16" x14ac:dyDescent="0.35">
      <c r="A1508" t="s">
        <v>269</v>
      </c>
      <c r="B1508" s="21" t="s">
        <v>98</v>
      </c>
      <c r="C1508" s="22">
        <v>44309</v>
      </c>
      <c r="D1508" t="s">
        <v>87</v>
      </c>
      <c r="E1508" t="s">
        <v>88</v>
      </c>
      <c r="F1508" s="21" t="s">
        <v>89</v>
      </c>
      <c r="G1508" s="3">
        <v>1390.1299999999999</v>
      </c>
      <c r="H1508" s="22">
        <v>44291</v>
      </c>
      <c r="I1508" s="23">
        <v>44304</v>
      </c>
      <c r="J1508">
        <f t="shared" si="92"/>
        <v>14</v>
      </c>
      <c r="K1508" s="2">
        <f t="shared" si="93"/>
        <v>44297.5</v>
      </c>
      <c r="L1508" s="22">
        <v>44309.5</v>
      </c>
      <c r="M1508" s="22">
        <v>44312.5</v>
      </c>
      <c r="N1508" s="22">
        <v>44309.5</v>
      </c>
      <c r="O1508">
        <f t="shared" si="94"/>
        <v>12</v>
      </c>
      <c r="P1508" s="3">
        <f t="shared" si="95"/>
        <v>16681.559999999998</v>
      </c>
    </row>
    <row r="1509" spans="1:16" x14ac:dyDescent="0.35">
      <c r="A1509" t="s">
        <v>269</v>
      </c>
      <c r="B1509" s="21" t="s">
        <v>98</v>
      </c>
      <c r="C1509" s="22">
        <v>44309</v>
      </c>
      <c r="D1509" t="s">
        <v>90</v>
      </c>
      <c r="E1509" t="s">
        <v>91</v>
      </c>
      <c r="F1509" s="21" t="s">
        <v>89</v>
      </c>
      <c r="G1509" s="3">
        <v>205.5</v>
      </c>
      <c r="H1509" s="22">
        <v>44291</v>
      </c>
      <c r="I1509" s="23">
        <v>44304</v>
      </c>
      <c r="J1509">
        <f t="shared" si="92"/>
        <v>14</v>
      </c>
      <c r="K1509" s="2">
        <f t="shared" si="93"/>
        <v>44297.5</v>
      </c>
      <c r="L1509" s="22">
        <v>44309.5</v>
      </c>
      <c r="M1509" s="22">
        <v>44312.5</v>
      </c>
      <c r="N1509" s="22">
        <v>44309.5</v>
      </c>
      <c r="O1509">
        <f t="shared" si="94"/>
        <v>12</v>
      </c>
      <c r="P1509" s="3">
        <f t="shared" si="95"/>
        <v>2466</v>
      </c>
    </row>
    <row r="1510" spans="1:16" x14ac:dyDescent="0.35">
      <c r="A1510" t="s">
        <v>269</v>
      </c>
      <c r="B1510" s="21" t="s">
        <v>98</v>
      </c>
      <c r="C1510" s="22">
        <v>44309</v>
      </c>
      <c r="D1510" t="s">
        <v>92</v>
      </c>
      <c r="E1510" t="s">
        <v>93</v>
      </c>
      <c r="F1510" s="21" t="s">
        <v>89</v>
      </c>
      <c r="G1510" s="3">
        <v>205.5</v>
      </c>
      <c r="H1510" s="22">
        <v>44291</v>
      </c>
      <c r="I1510" s="23">
        <v>44304</v>
      </c>
      <c r="J1510">
        <f t="shared" si="92"/>
        <v>14</v>
      </c>
      <c r="K1510" s="2">
        <f t="shared" si="93"/>
        <v>44297.5</v>
      </c>
      <c r="L1510" s="22">
        <v>44309.5</v>
      </c>
      <c r="M1510" s="22">
        <v>44312.5</v>
      </c>
      <c r="N1510" s="22">
        <v>44309.5</v>
      </c>
      <c r="O1510">
        <f t="shared" si="94"/>
        <v>12</v>
      </c>
      <c r="P1510" s="3">
        <f t="shared" si="95"/>
        <v>2466</v>
      </c>
    </row>
    <row r="1511" spans="1:16" x14ac:dyDescent="0.35">
      <c r="A1511" t="s">
        <v>269</v>
      </c>
      <c r="B1511" s="21" t="s">
        <v>98</v>
      </c>
      <c r="C1511" s="22">
        <v>44309</v>
      </c>
      <c r="D1511" t="s">
        <v>94</v>
      </c>
      <c r="E1511" t="s">
        <v>95</v>
      </c>
      <c r="F1511" s="21" t="s">
        <v>89</v>
      </c>
      <c r="G1511" s="3">
        <v>878.69999999999993</v>
      </c>
      <c r="H1511" s="22">
        <v>44291</v>
      </c>
      <c r="I1511" s="23">
        <v>44304</v>
      </c>
      <c r="J1511">
        <f t="shared" si="92"/>
        <v>14</v>
      </c>
      <c r="K1511" s="2">
        <f t="shared" si="93"/>
        <v>44297.5</v>
      </c>
      <c r="L1511" s="22">
        <v>44309.5</v>
      </c>
      <c r="M1511" s="22">
        <v>44312.5</v>
      </c>
      <c r="N1511" s="22">
        <v>44309.5</v>
      </c>
      <c r="O1511">
        <f t="shared" si="94"/>
        <v>12</v>
      </c>
      <c r="P1511" s="3">
        <f t="shared" si="95"/>
        <v>10544.4</v>
      </c>
    </row>
    <row r="1512" spans="1:16" x14ac:dyDescent="0.35">
      <c r="A1512" t="s">
        <v>269</v>
      </c>
      <c r="B1512" s="21" t="s">
        <v>98</v>
      </c>
      <c r="C1512" s="22">
        <v>44309</v>
      </c>
      <c r="D1512" t="s">
        <v>96</v>
      </c>
      <c r="E1512" t="s">
        <v>97</v>
      </c>
      <c r="F1512" s="21" t="s">
        <v>89</v>
      </c>
      <c r="G1512" s="3">
        <v>878.69999999999993</v>
      </c>
      <c r="H1512" s="22">
        <v>44291</v>
      </c>
      <c r="I1512" s="23">
        <v>44304</v>
      </c>
      <c r="J1512">
        <f t="shared" si="92"/>
        <v>14</v>
      </c>
      <c r="K1512" s="2">
        <f t="shared" si="93"/>
        <v>44297.5</v>
      </c>
      <c r="L1512" s="22">
        <v>44309.5</v>
      </c>
      <c r="M1512" s="22">
        <v>44312.5</v>
      </c>
      <c r="N1512" s="22">
        <v>44309.5</v>
      </c>
      <c r="O1512">
        <f t="shared" si="94"/>
        <v>12</v>
      </c>
      <c r="P1512" s="3">
        <f t="shared" si="95"/>
        <v>10544.4</v>
      </c>
    </row>
    <row r="1513" spans="1:16" x14ac:dyDescent="0.35">
      <c r="A1513" t="s">
        <v>269</v>
      </c>
      <c r="B1513" s="21" t="s">
        <v>98</v>
      </c>
      <c r="C1513" s="22">
        <v>44309</v>
      </c>
      <c r="D1513" t="s">
        <v>87</v>
      </c>
      <c r="E1513" t="s">
        <v>88</v>
      </c>
      <c r="F1513" s="21" t="s">
        <v>89</v>
      </c>
      <c r="G1513" s="3">
        <v>552.29</v>
      </c>
      <c r="H1513" s="22">
        <v>44291</v>
      </c>
      <c r="I1513" s="23">
        <v>44304</v>
      </c>
      <c r="J1513">
        <f t="shared" si="92"/>
        <v>14</v>
      </c>
      <c r="K1513" s="2">
        <f t="shared" si="93"/>
        <v>44297.5</v>
      </c>
      <c r="L1513" s="22">
        <v>44309.5</v>
      </c>
      <c r="M1513" s="22">
        <v>44312.5</v>
      </c>
      <c r="N1513" s="22">
        <v>44309.5</v>
      </c>
      <c r="O1513">
        <f t="shared" si="94"/>
        <v>12</v>
      </c>
      <c r="P1513" s="3">
        <f t="shared" si="95"/>
        <v>6627.48</v>
      </c>
    </row>
    <row r="1514" spans="1:16" x14ac:dyDescent="0.35">
      <c r="A1514" t="s">
        <v>269</v>
      </c>
      <c r="B1514" s="21" t="s">
        <v>98</v>
      </c>
      <c r="C1514" s="22">
        <v>44309</v>
      </c>
      <c r="D1514" t="s">
        <v>90</v>
      </c>
      <c r="E1514" t="s">
        <v>91</v>
      </c>
      <c r="F1514" s="21" t="s">
        <v>89</v>
      </c>
      <c r="G1514" s="3">
        <v>68.61</v>
      </c>
      <c r="H1514" s="22">
        <v>44291</v>
      </c>
      <c r="I1514" s="23">
        <v>44304</v>
      </c>
      <c r="J1514">
        <f t="shared" si="92"/>
        <v>14</v>
      </c>
      <c r="K1514" s="2">
        <f t="shared" si="93"/>
        <v>44297.5</v>
      </c>
      <c r="L1514" s="22">
        <v>44309.5</v>
      </c>
      <c r="M1514" s="22">
        <v>44312.5</v>
      </c>
      <c r="N1514" s="22">
        <v>44309.5</v>
      </c>
      <c r="O1514">
        <f t="shared" si="94"/>
        <v>12</v>
      </c>
      <c r="P1514" s="3">
        <f t="shared" si="95"/>
        <v>823.31999999999994</v>
      </c>
    </row>
    <row r="1515" spans="1:16" x14ac:dyDescent="0.35">
      <c r="A1515" t="s">
        <v>269</v>
      </c>
      <c r="B1515" s="21" t="s">
        <v>98</v>
      </c>
      <c r="C1515" s="22">
        <v>44309</v>
      </c>
      <c r="D1515" t="s">
        <v>92</v>
      </c>
      <c r="E1515" t="s">
        <v>93</v>
      </c>
      <c r="F1515" s="21" t="s">
        <v>89</v>
      </c>
      <c r="G1515" s="3">
        <v>68.61</v>
      </c>
      <c r="H1515" s="22">
        <v>44291</v>
      </c>
      <c r="I1515" s="23">
        <v>44304</v>
      </c>
      <c r="J1515">
        <f t="shared" si="92"/>
        <v>14</v>
      </c>
      <c r="K1515" s="2">
        <f t="shared" si="93"/>
        <v>44297.5</v>
      </c>
      <c r="L1515" s="22">
        <v>44309.5</v>
      </c>
      <c r="M1515" s="22">
        <v>44312.5</v>
      </c>
      <c r="N1515" s="22">
        <v>44309.5</v>
      </c>
      <c r="O1515">
        <f t="shared" si="94"/>
        <v>12</v>
      </c>
      <c r="P1515" s="3">
        <f t="shared" si="95"/>
        <v>823.31999999999994</v>
      </c>
    </row>
    <row r="1516" spans="1:16" x14ac:dyDescent="0.35">
      <c r="A1516" t="s">
        <v>269</v>
      </c>
      <c r="B1516" s="21" t="s">
        <v>98</v>
      </c>
      <c r="C1516" s="22">
        <v>44309</v>
      </c>
      <c r="D1516" t="s">
        <v>94</v>
      </c>
      <c r="E1516" t="s">
        <v>95</v>
      </c>
      <c r="F1516" s="21" t="s">
        <v>89</v>
      </c>
      <c r="G1516" s="3">
        <v>293.35000000000002</v>
      </c>
      <c r="H1516" s="22">
        <v>44291</v>
      </c>
      <c r="I1516" s="23">
        <v>44304</v>
      </c>
      <c r="J1516">
        <f t="shared" si="92"/>
        <v>14</v>
      </c>
      <c r="K1516" s="2">
        <f t="shared" si="93"/>
        <v>44297.5</v>
      </c>
      <c r="L1516" s="22">
        <v>44309.5</v>
      </c>
      <c r="M1516" s="22">
        <v>44312.5</v>
      </c>
      <c r="N1516" s="22">
        <v>44309.5</v>
      </c>
      <c r="O1516">
        <f t="shared" si="94"/>
        <v>12</v>
      </c>
      <c r="P1516" s="3">
        <f t="shared" si="95"/>
        <v>3520.2000000000003</v>
      </c>
    </row>
    <row r="1517" spans="1:16" x14ac:dyDescent="0.35">
      <c r="A1517" t="s">
        <v>269</v>
      </c>
      <c r="B1517" s="21" t="s">
        <v>98</v>
      </c>
      <c r="C1517" s="22">
        <v>44309</v>
      </c>
      <c r="D1517" t="s">
        <v>96</v>
      </c>
      <c r="E1517" t="s">
        <v>97</v>
      </c>
      <c r="F1517" s="21" t="s">
        <v>89</v>
      </c>
      <c r="G1517" s="3">
        <v>293.35000000000002</v>
      </c>
      <c r="H1517" s="22">
        <v>44291</v>
      </c>
      <c r="I1517" s="23">
        <v>44304</v>
      </c>
      <c r="J1517">
        <f t="shared" si="92"/>
        <v>14</v>
      </c>
      <c r="K1517" s="2">
        <f t="shared" si="93"/>
        <v>44297.5</v>
      </c>
      <c r="L1517" s="22">
        <v>44309.5</v>
      </c>
      <c r="M1517" s="22">
        <v>44312.5</v>
      </c>
      <c r="N1517" s="22">
        <v>44309.5</v>
      </c>
      <c r="O1517">
        <f t="shared" si="94"/>
        <v>12</v>
      </c>
      <c r="P1517" s="3">
        <f t="shared" si="95"/>
        <v>3520.2000000000003</v>
      </c>
    </row>
    <row r="1518" spans="1:16" x14ac:dyDescent="0.35">
      <c r="A1518" t="s">
        <v>269</v>
      </c>
      <c r="B1518" s="21" t="s">
        <v>98</v>
      </c>
      <c r="C1518" s="22">
        <v>44309</v>
      </c>
      <c r="D1518" t="s">
        <v>99</v>
      </c>
      <c r="E1518" t="s">
        <v>100</v>
      </c>
      <c r="F1518" s="21" t="s">
        <v>101</v>
      </c>
      <c r="G1518" s="3">
        <v>121.31</v>
      </c>
      <c r="H1518" s="22">
        <v>44291</v>
      </c>
      <c r="I1518" s="23">
        <v>44304</v>
      </c>
      <c r="J1518">
        <f t="shared" si="92"/>
        <v>14</v>
      </c>
      <c r="K1518" s="2">
        <f t="shared" si="93"/>
        <v>44297.5</v>
      </c>
      <c r="L1518" s="22">
        <v>44309.5</v>
      </c>
      <c r="M1518" s="22">
        <v>44312.5</v>
      </c>
      <c r="N1518" s="22">
        <v>44309.5</v>
      </c>
      <c r="O1518">
        <f t="shared" si="94"/>
        <v>12</v>
      </c>
      <c r="P1518" s="3">
        <f t="shared" si="95"/>
        <v>1455.72</v>
      </c>
    </row>
    <row r="1519" spans="1:16" x14ac:dyDescent="0.35">
      <c r="A1519" t="s">
        <v>269</v>
      </c>
      <c r="B1519" s="21" t="s">
        <v>98</v>
      </c>
      <c r="C1519" s="22">
        <v>44309</v>
      </c>
      <c r="D1519" t="s">
        <v>99</v>
      </c>
      <c r="E1519" t="s">
        <v>100</v>
      </c>
      <c r="F1519" s="21" t="s">
        <v>103</v>
      </c>
      <c r="G1519" s="3">
        <v>562.27</v>
      </c>
      <c r="H1519" s="22">
        <v>44291</v>
      </c>
      <c r="I1519" s="23">
        <v>44304</v>
      </c>
      <c r="J1519">
        <f t="shared" si="92"/>
        <v>14</v>
      </c>
      <c r="K1519" s="2">
        <f t="shared" si="93"/>
        <v>44297.5</v>
      </c>
      <c r="L1519" s="22">
        <v>44309.5</v>
      </c>
      <c r="M1519" s="22">
        <v>44312.5</v>
      </c>
      <c r="N1519" s="22">
        <v>44309.5</v>
      </c>
      <c r="O1519">
        <f t="shared" si="94"/>
        <v>12</v>
      </c>
      <c r="P1519" s="3">
        <f t="shared" si="95"/>
        <v>6747.24</v>
      </c>
    </row>
    <row r="1520" spans="1:16" x14ac:dyDescent="0.35">
      <c r="A1520" t="s">
        <v>269</v>
      </c>
      <c r="B1520" s="21" t="s">
        <v>98</v>
      </c>
      <c r="C1520" s="22">
        <v>44309</v>
      </c>
      <c r="D1520" t="s">
        <v>104</v>
      </c>
      <c r="E1520" t="s">
        <v>105</v>
      </c>
      <c r="F1520" s="21" t="s">
        <v>106</v>
      </c>
      <c r="G1520" s="3">
        <v>181.52</v>
      </c>
      <c r="H1520" s="22">
        <v>44291</v>
      </c>
      <c r="I1520" s="23">
        <v>44304</v>
      </c>
      <c r="J1520">
        <f t="shared" si="92"/>
        <v>14</v>
      </c>
      <c r="K1520" s="2">
        <f t="shared" si="93"/>
        <v>44297.5</v>
      </c>
      <c r="L1520" s="22">
        <v>44309.5</v>
      </c>
      <c r="M1520" s="22">
        <v>44312.5</v>
      </c>
      <c r="N1520" s="22">
        <v>44309.5</v>
      </c>
      <c r="O1520">
        <f t="shared" si="94"/>
        <v>12</v>
      </c>
      <c r="P1520" s="3">
        <f t="shared" si="95"/>
        <v>2178.2400000000002</v>
      </c>
    </row>
    <row r="1521" spans="1:16" x14ac:dyDescent="0.35">
      <c r="A1521" t="s">
        <v>269</v>
      </c>
      <c r="B1521" s="21" t="s">
        <v>98</v>
      </c>
      <c r="C1521" s="22">
        <v>44309</v>
      </c>
      <c r="D1521" t="s">
        <v>87</v>
      </c>
      <c r="E1521" t="s">
        <v>88</v>
      </c>
      <c r="F1521" s="21" t="s">
        <v>89</v>
      </c>
      <c r="G1521" s="3">
        <v>438143.10999999964</v>
      </c>
      <c r="H1521" s="22">
        <v>44291</v>
      </c>
      <c r="I1521" s="23">
        <v>44304</v>
      </c>
      <c r="J1521">
        <f t="shared" si="92"/>
        <v>14</v>
      </c>
      <c r="K1521" s="2">
        <f t="shared" si="93"/>
        <v>44297.5</v>
      </c>
      <c r="L1521" s="22">
        <v>44309.5</v>
      </c>
      <c r="M1521" s="22">
        <v>44312.5</v>
      </c>
      <c r="N1521" s="22">
        <v>44309.5</v>
      </c>
      <c r="O1521">
        <f t="shared" si="94"/>
        <v>12</v>
      </c>
      <c r="P1521" s="3">
        <f t="shared" si="95"/>
        <v>5257717.3199999956</v>
      </c>
    </row>
    <row r="1522" spans="1:16" x14ac:dyDescent="0.35">
      <c r="A1522" t="s">
        <v>269</v>
      </c>
      <c r="B1522" s="21" t="s">
        <v>98</v>
      </c>
      <c r="C1522" s="22">
        <v>44309</v>
      </c>
      <c r="D1522" t="s">
        <v>90</v>
      </c>
      <c r="E1522" t="s">
        <v>91</v>
      </c>
      <c r="F1522" s="21" t="s">
        <v>89</v>
      </c>
      <c r="G1522" s="3">
        <v>65930.699999999881</v>
      </c>
      <c r="H1522" s="22">
        <v>44291</v>
      </c>
      <c r="I1522" s="23">
        <v>44304</v>
      </c>
      <c r="J1522">
        <f t="shared" si="92"/>
        <v>14</v>
      </c>
      <c r="K1522" s="2">
        <f t="shared" si="93"/>
        <v>44297.5</v>
      </c>
      <c r="L1522" s="22">
        <v>44309.5</v>
      </c>
      <c r="M1522" s="22">
        <v>44312.5</v>
      </c>
      <c r="N1522" s="22">
        <v>44309.5</v>
      </c>
      <c r="O1522">
        <f t="shared" si="94"/>
        <v>12</v>
      </c>
      <c r="P1522" s="3">
        <f t="shared" si="95"/>
        <v>791168.39999999851</v>
      </c>
    </row>
    <row r="1523" spans="1:16" x14ac:dyDescent="0.35">
      <c r="A1523" t="s">
        <v>269</v>
      </c>
      <c r="B1523" s="21" t="s">
        <v>98</v>
      </c>
      <c r="C1523" s="22">
        <v>44309</v>
      </c>
      <c r="D1523" t="s">
        <v>92</v>
      </c>
      <c r="E1523" t="s">
        <v>93</v>
      </c>
      <c r="F1523" s="21" t="s">
        <v>89</v>
      </c>
      <c r="G1523" s="3">
        <v>65930.699999999881</v>
      </c>
      <c r="H1523" s="22">
        <v>44291</v>
      </c>
      <c r="I1523" s="23">
        <v>44304</v>
      </c>
      <c r="J1523">
        <f t="shared" si="92"/>
        <v>14</v>
      </c>
      <c r="K1523" s="2">
        <f t="shared" si="93"/>
        <v>44297.5</v>
      </c>
      <c r="L1523" s="22">
        <v>44309.5</v>
      </c>
      <c r="M1523" s="22">
        <v>44312.5</v>
      </c>
      <c r="N1523" s="22">
        <v>44309.5</v>
      </c>
      <c r="O1523">
        <f t="shared" si="94"/>
        <v>12</v>
      </c>
      <c r="P1523" s="3">
        <f t="shared" si="95"/>
        <v>791168.39999999851</v>
      </c>
    </row>
    <row r="1524" spans="1:16" x14ac:dyDescent="0.35">
      <c r="A1524" t="s">
        <v>269</v>
      </c>
      <c r="B1524" s="21" t="s">
        <v>98</v>
      </c>
      <c r="C1524" s="22">
        <v>44309</v>
      </c>
      <c r="D1524" t="s">
        <v>94</v>
      </c>
      <c r="E1524" t="s">
        <v>95</v>
      </c>
      <c r="F1524" s="21" t="s">
        <v>89</v>
      </c>
      <c r="G1524" s="3">
        <v>281910.49</v>
      </c>
      <c r="H1524" s="22">
        <v>44291</v>
      </c>
      <c r="I1524" s="23">
        <v>44304</v>
      </c>
      <c r="J1524">
        <f t="shared" si="92"/>
        <v>14</v>
      </c>
      <c r="K1524" s="2">
        <f t="shared" si="93"/>
        <v>44297.5</v>
      </c>
      <c r="L1524" s="22">
        <v>44309.5</v>
      </c>
      <c r="M1524" s="22">
        <v>44312.5</v>
      </c>
      <c r="N1524" s="22">
        <v>44309.5</v>
      </c>
      <c r="O1524">
        <f t="shared" si="94"/>
        <v>12</v>
      </c>
      <c r="P1524" s="3">
        <f t="shared" si="95"/>
        <v>3382925.88</v>
      </c>
    </row>
    <row r="1525" spans="1:16" x14ac:dyDescent="0.35">
      <c r="A1525" t="s">
        <v>269</v>
      </c>
      <c r="B1525" s="21" t="s">
        <v>98</v>
      </c>
      <c r="C1525" s="22">
        <v>44309</v>
      </c>
      <c r="D1525" t="s">
        <v>96</v>
      </c>
      <c r="E1525" t="s">
        <v>97</v>
      </c>
      <c r="F1525" s="21" t="s">
        <v>89</v>
      </c>
      <c r="G1525" s="3">
        <v>281910.49</v>
      </c>
      <c r="H1525" s="22">
        <v>44291</v>
      </c>
      <c r="I1525" s="23">
        <v>44304</v>
      </c>
      <c r="J1525">
        <f t="shared" si="92"/>
        <v>14</v>
      </c>
      <c r="K1525" s="2">
        <f t="shared" si="93"/>
        <v>44297.5</v>
      </c>
      <c r="L1525" s="22">
        <v>44309.5</v>
      </c>
      <c r="M1525" s="22">
        <v>44312.5</v>
      </c>
      <c r="N1525" s="22">
        <v>44309.5</v>
      </c>
      <c r="O1525">
        <f t="shared" si="94"/>
        <v>12</v>
      </c>
      <c r="P1525" s="3">
        <f t="shared" si="95"/>
        <v>3382925.88</v>
      </c>
    </row>
    <row r="1526" spans="1:16" x14ac:dyDescent="0.35">
      <c r="A1526" t="s">
        <v>269</v>
      </c>
      <c r="B1526" s="21" t="s">
        <v>98</v>
      </c>
      <c r="C1526" s="22">
        <v>44309</v>
      </c>
      <c r="D1526" t="s">
        <v>107</v>
      </c>
      <c r="E1526" t="s">
        <v>108</v>
      </c>
      <c r="F1526" s="21" t="s">
        <v>101</v>
      </c>
      <c r="G1526" s="3">
        <v>2378.7599999999998</v>
      </c>
      <c r="H1526" s="22">
        <v>44291</v>
      </c>
      <c r="I1526" s="23">
        <v>44304</v>
      </c>
      <c r="J1526">
        <f t="shared" si="92"/>
        <v>14</v>
      </c>
      <c r="K1526" s="2">
        <f t="shared" si="93"/>
        <v>44297.5</v>
      </c>
      <c r="L1526" s="22">
        <v>44309.5</v>
      </c>
      <c r="M1526" s="22">
        <v>44312.5</v>
      </c>
      <c r="N1526" s="22">
        <v>44309.5</v>
      </c>
      <c r="O1526">
        <f t="shared" si="94"/>
        <v>12</v>
      </c>
      <c r="P1526" s="3">
        <f t="shared" si="95"/>
        <v>28545.119999999995</v>
      </c>
    </row>
    <row r="1527" spans="1:16" x14ac:dyDescent="0.35">
      <c r="A1527" t="s">
        <v>269</v>
      </c>
      <c r="B1527" s="21" t="s">
        <v>98</v>
      </c>
      <c r="C1527" s="22">
        <v>44309</v>
      </c>
      <c r="D1527" t="s">
        <v>99</v>
      </c>
      <c r="E1527" t="s">
        <v>100</v>
      </c>
      <c r="F1527" s="21" t="s">
        <v>101</v>
      </c>
      <c r="G1527" s="3">
        <v>29506.659999999993</v>
      </c>
      <c r="H1527" s="22">
        <v>44291</v>
      </c>
      <c r="I1527" s="23">
        <v>44304</v>
      </c>
      <c r="J1527">
        <f t="shared" si="92"/>
        <v>14</v>
      </c>
      <c r="K1527" s="2">
        <f t="shared" si="93"/>
        <v>44297.5</v>
      </c>
      <c r="L1527" s="22">
        <v>44309.5</v>
      </c>
      <c r="M1527" s="22">
        <v>44312.5</v>
      </c>
      <c r="N1527" s="22">
        <v>44309.5</v>
      </c>
      <c r="O1527">
        <f t="shared" si="94"/>
        <v>12</v>
      </c>
      <c r="P1527" s="3">
        <f t="shared" si="95"/>
        <v>354079.91999999993</v>
      </c>
    </row>
    <row r="1528" spans="1:16" x14ac:dyDescent="0.35">
      <c r="A1528" t="s">
        <v>269</v>
      </c>
      <c r="B1528" s="21" t="s">
        <v>98</v>
      </c>
      <c r="C1528" s="22">
        <v>44309</v>
      </c>
      <c r="D1528" t="s">
        <v>99</v>
      </c>
      <c r="E1528" t="s">
        <v>100</v>
      </c>
      <c r="F1528" s="21" t="s">
        <v>102</v>
      </c>
      <c r="G1528" s="3">
        <v>21570.58</v>
      </c>
      <c r="H1528" s="22">
        <v>44291</v>
      </c>
      <c r="I1528" s="23">
        <v>44304</v>
      </c>
      <c r="J1528">
        <f t="shared" si="92"/>
        <v>14</v>
      </c>
      <c r="K1528" s="2">
        <f t="shared" si="93"/>
        <v>44297.5</v>
      </c>
      <c r="L1528" s="22">
        <v>44309.5</v>
      </c>
      <c r="M1528" s="22">
        <v>44312.5</v>
      </c>
      <c r="N1528" s="22">
        <v>44309.5</v>
      </c>
      <c r="O1528">
        <f t="shared" si="94"/>
        <v>12</v>
      </c>
      <c r="P1528" s="3">
        <f t="shared" si="95"/>
        <v>258846.96000000002</v>
      </c>
    </row>
    <row r="1529" spans="1:16" x14ac:dyDescent="0.35">
      <c r="A1529" t="s">
        <v>269</v>
      </c>
      <c r="B1529" s="21" t="s">
        <v>98</v>
      </c>
      <c r="C1529" s="22">
        <v>44309</v>
      </c>
      <c r="D1529" t="s">
        <v>99</v>
      </c>
      <c r="E1529" t="s">
        <v>100</v>
      </c>
      <c r="F1529" s="21" t="s">
        <v>109</v>
      </c>
      <c r="G1529" s="3">
        <v>493</v>
      </c>
      <c r="H1529" s="22">
        <v>44291</v>
      </c>
      <c r="I1529" s="23">
        <v>44304</v>
      </c>
      <c r="J1529">
        <f t="shared" si="92"/>
        <v>14</v>
      </c>
      <c r="K1529" s="2">
        <f t="shared" si="93"/>
        <v>44297.5</v>
      </c>
      <c r="L1529" s="22">
        <v>44309.5</v>
      </c>
      <c r="M1529" s="22">
        <v>44314.5</v>
      </c>
      <c r="N1529" s="22">
        <v>44313.5</v>
      </c>
      <c r="O1529">
        <f t="shared" si="94"/>
        <v>16</v>
      </c>
      <c r="P1529" s="3">
        <f t="shared" si="95"/>
        <v>7888</v>
      </c>
    </row>
    <row r="1530" spans="1:16" x14ac:dyDescent="0.35">
      <c r="A1530" t="s">
        <v>269</v>
      </c>
      <c r="B1530" s="21" t="s">
        <v>98</v>
      </c>
      <c r="C1530" s="22">
        <v>44309</v>
      </c>
      <c r="D1530" t="s">
        <v>107</v>
      </c>
      <c r="E1530" t="s">
        <v>108</v>
      </c>
      <c r="F1530" s="21" t="s">
        <v>126</v>
      </c>
      <c r="G1530" s="3">
        <v>207.33</v>
      </c>
      <c r="H1530" s="22">
        <v>44291</v>
      </c>
      <c r="I1530" s="23">
        <v>44304</v>
      </c>
      <c r="J1530">
        <f t="shared" si="92"/>
        <v>14</v>
      </c>
      <c r="K1530" s="2">
        <f t="shared" si="93"/>
        <v>44297.5</v>
      </c>
      <c r="L1530" s="22">
        <v>44309.5</v>
      </c>
      <c r="M1530" s="22">
        <v>44314.5</v>
      </c>
      <c r="N1530" s="22">
        <v>44313.5</v>
      </c>
      <c r="O1530">
        <f t="shared" si="94"/>
        <v>16</v>
      </c>
      <c r="P1530" s="3">
        <f t="shared" si="95"/>
        <v>3317.28</v>
      </c>
    </row>
    <row r="1531" spans="1:16" x14ac:dyDescent="0.35">
      <c r="A1531" t="s">
        <v>269</v>
      </c>
      <c r="B1531" s="21" t="s">
        <v>98</v>
      </c>
      <c r="C1531" s="22">
        <v>44309</v>
      </c>
      <c r="D1531" t="s">
        <v>107</v>
      </c>
      <c r="E1531" t="s">
        <v>108</v>
      </c>
      <c r="F1531" s="21" t="s">
        <v>109</v>
      </c>
      <c r="G1531" s="3">
        <v>211</v>
      </c>
      <c r="H1531" s="22">
        <v>44291</v>
      </c>
      <c r="I1531" s="23">
        <v>44304</v>
      </c>
      <c r="J1531">
        <f t="shared" si="92"/>
        <v>14</v>
      </c>
      <c r="K1531" s="2">
        <f t="shared" si="93"/>
        <v>44297.5</v>
      </c>
      <c r="L1531" s="22">
        <v>44309.5</v>
      </c>
      <c r="M1531" s="22">
        <v>44314.5</v>
      </c>
      <c r="N1531" s="22">
        <v>44313.5</v>
      </c>
      <c r="O1531">
        <f t="shared" si="94"/>
        <v>16</v>
      </c>
      <c r="P1531" s="3">
        <f t="shared" si="95"/>
        <v>3376</v>
      </c>
    </row>
    <row r="1532" spans="1:16" x14ac:dyDescent="0.35">
      <c r="A1532" t="s">
        <v>269</v>
      </c>
      <c r="B1532" s="21" t="s">
        <v>98</v>
      </c>
      <c r="C1532" s="22">
        <v>44309</v>
      </c>
      <c r="D1532" t="s">
        <v>99</v>
      </c>
      <c r="E1532" t="s">
        <v>100</v>
      </c>
      <c r="F1532" s="21" t="s">
        <v>109</v>
      </c>
      <c r="G1532" s="3">
        <v>61796</v>
      </c>
      <c r="H1532" s="22">
        <v>44291</v>
      </c>
      <c r="I1532" s="23">
        <v>44304</v>
      </c>
      <c r="J1532">
        <f t="shared" si="92"/>
        <v>14</v>
      </c>
      <c r="K1532" s="2">
        <f t="shared" si="93"/>
        <v>44297.5</v>
      </c>
      <c r="L1532" s="22">
        <v>44309.5</v>
      </c>
      <c r="M1532" s="22">
        <v>44314.5</v>
      </c>
      <c r="N1532" s="22">
        <v>44313.5</v>
      </c>
      <c r="O1532">
        <f t="shared" si="94"/>
        <v>16</v>
      </c>
      <c r="P1532" s="3">
        <f t="shared" si="95"/>
        <v>988736</v>
      </c>
    </row>
    <row r="1533" spans="1:16" x14ac:dyDescent="0.35">
      <c r="A1533" t="s">
        <v>269</v>
      </c>
      <c r="B1533" s="21" t="s">
        <v>98</v>
      </c>
      <c r="C1533" s="22">
        <v>44309</v>
      </c>
      <c r="D1533" t="s">
        <v>107</v>
      </c>
      <c r="E1533" t="s">
        <v>108</v>
      </c>
      <c r="F1533" s="21" t="s">
        <v>138</v>
      </c>
      <c r="G1533" s="3">
        <v>167.02</v>
      </c>
      <c r="H1533" s="22">
        <v>44291</v>
      </c>
      <c r="I1533" s="23">
        <v>44304</v>
      </c>
      <c r="J1533">
        <f t="shared" si="92"/>
        <v>14</v>
      </c>
      <c r="K1533" s="2">
        <f t="shared" si="93"/>
        <v>44297.5</v>
      </c>
      <c r="L1533" s="22">
        <v>44309.5</v>
      </c>
      <c r="M1533" s="22">
        <v>44314.5</v>
      </c>
      <c r="N1533" s="22">
        <v>44313.5</v>
      </c>
      <c r="O1533">
        <f t="shared" si="94"/>
        <v>16</v>
      </c>
      <c r="P1533" s="3">
        <f t="shared" si="95"/>
        <v>2672.32</v>
      </c>
    </row>
    <row r="1534" spans="1:16" x14ac:dyDescent="0.35">
      <c r="A1534" t="s">
        <v>269</v>
      </c>
      <c r="B1534" s="21" t="s">
        <v>98</v>
      </c>
      <c r="C1534" s="22">
        <v>44309</v>
      </c>
      <c r="D1534" t="s">
        <v>110</v>
      </c>
      <c r="E1534" t="s">
        <v>111</v>
      </c>
      <c r="F1534" s="21" t="s">
        <v>112</v>
      </c>
      <c r="G1534" s="3">
        <v>6.26</v>
      </c>
      <c r="H1534" s="22">
        <v>44291</v>
      </c>
      <c r="I1534" s="23">
        <v>44304</v>
      </c>
      <c r="J1534">
        <f t="shared" si="92"/>
        <v>14</v>
      </c>
      <c r="K1534" s="2">
        <f t="shared" si="93"/>
        <v>44297.5</v>
      </c>
      <c r="L1534" s="22">
        <v>44309.5</v>
      </c>
      <c r="M1534" s="22">
        <v>44321.5</v>
      </c>
      <c r="N1534" s="22">
        <v>44320.5</v>
      </c>
      <c r="O1534">
        <f t="shared" si="94"/>
        <v>23</v>
      </c>
      <c r="P1534" s="3">
        <f t="shared" si="95"/>
        <v>143.97999999999999</v>
      </c>
    </row>
    <row r="1535" spans="1:16" x14ac:dyDescent="0.35">
      <c r="A1535" t="s">
        <v>269</v>
      </c>
      <c r="B1535" s="21" t="s">
        <v>98</v>
      </c>
      <c r="C1535" s="22">
        <v>44309</v>
      </c>
      <c r="D1535" t="s">
        <v>110</v>
      </c>
      <c r="E1535" t="s">
        <v>111</v>
      </c>
      <c r="F1535" s="21" t="s">
        <v>112</v>
      </c>
      <c r="G1535" s="3">
        <v>8.43</v>
      </c>
      <c r="H1535" s="22">
        <v>44291</v>
      </c>
      <c r="I1535" s="23">
        <v>44304</v>
      </c>
      <c r="J1535">
        <f t="shared" si="92"/>
        <v>14</v>
      </c>
      <c r="K1535" s="2">
        <f t="shared" si="93"/>
        <v>44297.5</v>
      </c>
      <c r="L1535" s="22">
        <v>44309.5</v>
      </c>
      <c r="M1535" s="22">
        <v>44321.5</v>
      </c>
      <c r="N1535" s="22">
        <v>44320.5</v>
      </c>
      <c r="O1535">
        <f t="shared" si="94"/>
        <v>23</v>
      </c>
      <c r="P1535" s="3">
        <f t="shared" si="95"/>
        <v>193.89</v>
      </c>
    </row>
    <row r="1536" spans="1:16" x14ac:dyDescent="0.35">
      <c r="A1536" t="s">
        <v>269</v>
      </c>
      <c r="B1536" s="21" t="s">
        <v>98</v>
      </c>
      <c r="C1536" s="22">
        <v>44309</v>
      </c>
      <c r="D1536" t="s">
        <v>110</v>
      </c>
      <c r="E1536" t="s">
        <v>111</v>
      </c>
      <c r="F1536" s="21" t="s">
        <v>112</v>
      </c>
      <c r="G1536" s="3">
        <v>31.75</v>
      </c>
      <c r="H1536" s="22">
        <v>44291</v>
      </c>
      <c r="I1536" s="23">
        <v>44304</v>
      </c>
      <c r="J1536">
        <f t="shared" si="92"/>
        <v>14</v>
      </c>
      <c r="K1536" s="2">
        <f t="shared" si="93"/>
        <v>44297.5</v>
      </c>
      <c r="L1536" s="22">
        <v>44309.5</v>
      </c>
      <c r="M1536" s="22">
        <v>44321.5</v>
      </c>
      <c r="N1536" s="22">
        <v>44320.5</v>
      </c>
      <c r="O1536">
        <f t="shared" si="94"/>
        <v>23</v>
      </c>
      <c r="P1536" s="3">
        <f t="shared" si="95"/>
        <v>730.25</v>
      </c>
    </row>
    <row r="1537" spans="1:16" x14ac:dyDescent="0.35">
      <c r="A1537" t="s">
        <v>269</v>
      </c>
      <c r="B1537" s="21" t="s">
        <v>98</v>
      </c>
      <c r="C1537" s="22">
        <v>44309</v>
      </c>
      <c r="D1537" t="s">
        <v>110</v>
      </c>
      <c r="E1537" t="s">
        <v>111</v>
      </c>
      <c r="F1537" s="21" t="s">
        <v>129</v>
      </c>
      <c r="G1537" s="3">
        <v>59.35</v>
      </c>
      <c r="H1537" s="22">
        <v>44291</v>
      </c>
      <c r="I1537" s="23">
        <v>44304</v>
      </c>
      <c r="J1537">
        <f t="shared" si="92"/>
        <v>14</v>
      </c>
      <c r="K1537" s="2">
        <f t="shared" si="93"/>
        <v>44297.5</v>
      </c>
      <c r="L1537" s="22">
        <v>44309.5</v>
      </c>
      <c r="M1537" s="22">
        <v>44321.5</v>
      </c>
      <c r="N1537" s="22">
        <v>44320.5</v>
      </c>
      <c r="O1537">
        <f t="shared" si="94"/>
        <v>23</v>
      </c>
      <c r="P1537" s="3">
        <f t="shared" si="95"/>
        <v>1365.05</v>
      </c>
    </row>
    <row r="1538" spans="1:16" x14ac:dyDescent="0.35">
      <c r="A1538" t="s">
        <v>269</v>
      </c>
      <c r="B1538" s="21" t="s">
        <v>98</v>
      </c>
      <c r="C1538" s="22">
        <v>44309</v>
      </c>
      <c r="D1538" t="s">
        <v>110</v>
      </c>
      <c r="E1538" t="s">
        <v>111</v>
      </c>
      <c r="F1538" s="21" t="s">
        <v>113</v>
      </c>
      <c r="G1538" s="3">
        <v>8.26</v>
      </c>
      <c r="H1538" s="22">
        <v>44291</v>
      </c>
      <c r="I1538" s="23">
        <v>44304</v>
      </c>
      <c r="J1538">
        <f t="shared" si="92"/>
        <v>14</v>
      </c>
      <c r="K1538" s="2">
        <f t="shared" si="93"/>
        <v>44297.5</v>
      </c>
      <c r="L1538" s="22">
        <v>44309.5</v>
      </c>
      <c r="M1538" s="22">
        <v>44321.5</v>
      </c>
      <c r="N1538" s="22">
        <v>44320.5</v>
      </c>
      <c r="O1538">
        <f t="shared" si="94"/>
        <v>23</v>
      </c>
      <c r="P1538" s="3">
        <f t="shared" si="95"/>
        <v>189.98</v>
      </c>
    </row>
    <row r="1539" spans="1:16" x14ac:dyDescent="0.35">
      <c r="A1539" t="s">
        <v>269</v>
      </c>
      <c r="B1539" s="21" t="s">
        <v>98</v>
      </c>
      <c r="C1539" s="22">
        <v>44309</v>
      </c>
      <c r="D1539" t="s">
        <v>114</v>
      </c>
      <c r="E1539" t="s">
        <v>115</v>
      </c>
      <c r="F1539" s="21" t="s">
        <v>112</v>
      </c>
      <c r="G1539" s="3">
        <v>1101.51</v>
      </c>
      <c r="H1539" s="22">
        <v>44291</v>
      </c>
      <c r="I1539" s="23">
        <v>44304</v>
      </c>
      <c r="J1539">
        <f t="shared" si="92"/>
        <v>14</v>
      </c>
      <c r="K1539" s="2">
        <f t="shared" si="93"/>
        <v>44297.5</v>
      </c>
      <c r="L1539" s="22">
        <v>44309.5</v>
      </c>
      <c r="M1539" s="22">
        <v>44321.5</v>
      </c>
      <c r="N1539" s="22">
        <v>44320.5</v>
      </c>
      <c r="O1539">
        <f t="shared" si="94"/>
        <v>23</v>
      </c>
      <c r="P1539" s="3">
        <f t="shared" si="95"/>
        <v>25334.73</v>
      </c>
    </row>
    <row r="1540" spans="1:16" x14ac:dyDescent="0.35">
      <c r="A1540" t="s">
        <v>269</v>
      </c>
      <c r="B1540" s="21" t="s">
        <v>98</v>
      </c>
      <c r="C1540" s="22">
        <v>44309</v>
      </c>
      <c r="D1540" t="s">
        <v>110</v>
      </c>
      <c r="E1540" t="s">
        <v>111</v>
      </c>
      <c r="F1540" s="21" t="s">
        <v>112</v>
      </c>
      <c r="G1540" s="3">
        <v>12979.040000000015</v>
      </c>
      <c r="H1540" s="22">
        <v>44291</v>
      </c>
      <c r="I1540" s="23">
        <v>44304</v>
      </c>
      <c r="J1540">
        <f t="shared" si="92"/>
        <v>14</v>
      </c>
      <c r="K1540" s="2">
        <f t="shared" si="93"/>
        <v>44297.5</v>
      </c>
      <c r="L1540" s="22">
        <v>44309.5</v>
      </c>
      <c r="M1540" s="22">
        <v>44321.5</v>
      </c>
      <c r="N1540" s="22">
        <v>44320.5</v>
      </c>
      <c r="O1540">
        <f t="shared" si="94"/>
        <v>23</v>
      </c>
      <c r="P1540" s="3">
        <f t="shared" si="95"/>
        <v>298517.92000000033</v>
      </c>
    </row>
    <row r="1541" spans="1:16" x14ac:dyDescent="0.35">
      <c r="A1541" t="s">
        <v>269</v>
      </c>
      <c r="B1541" s="21" t="s">
        <v>98</v>
      </c>
      <c r="C1541" s="22">
        <v>44309</v>
      </c>
      <c r="D1541" t="s">
        <v>110</v>
      </c>
      <c r="E1541" t="s">
        <v>111</v>
      </c>
      <c r="F1541" s="21" t="s">
        <v>116</v>
      </c>
      <c r="G1541" s="3">
        <v>101.56</v>
      </c>
      <c r="H1541" s="22">
        <v>44291</v>
      </c>
      <c r="I1541" s="23">
        <v>44304</v>
      </c>
      <c r="J1541">
        <f t="shared" si="92"/>
        <v>14</v>
      </c>
      <c r="K1541" s="2">
        <f t="shared" si="93"/>
        <v>44297.5</v>
      </c>
      <c r="L1541" s="22">
        <v>44309.5</v>
      </c>
      <c r="M1541" s="22">
        <v>44321.5</v>
      </c>
      <c r="N1541" s="22">
        <v>44320.5</v>
      </c>
      <c r="O1541">
        <f t="shared" si="94"/>
        <v>23</v>
      </c>
      <c r="P1541" s="3">
        <f t="shared" si="95"/>
        <v>2335.88</v>
      </c>
    </row>
    <row r="1542" spans="1:16" x14ac:dyDescent="0.35">
      <c r="A1542" t="s">
        <v>269</v>
      </c>
      <c r="B1542" s="21" t="s">
        <v>98</v>
      </c>
      <c r="C1542" s="22">
        <v>44309</v>
      </c>
      <c r="D1542" t="s">
        <v>110</v>
      </c>
      <c r="E1542" t="s">
        <v>111</v>
      </c>
      <c r="F1542" s="21" t="s">
        <v>118</v>
      </c>
      <c r="G1542" s="3">
        <v>5.15</v>
      </c>
      <c r="H1542" s="22">
        <v>44291</v>
      </c>
      <c r="I1542" s="23">
        <v>44304</v>
      </c>
      <c r="J1542">
        <f t="shared" si="92"/>
        <v>14</v>
      </c>
      <c r="K1542" s="2">
        <f t="shared" si="93"/>
        <v>44297.5</v>
      </c>
      <c r="L1542" s="22">
        <v>44309.5</v>
      </c>
      <c r="M1542" s="22">
        <v>44321.5</v>
      </c>
      <c r="N1542" s="22">
        <v>44320.5</v>
      </c>
      <c r="O1542">
        <f t="shared" si="94"/>
        <v>23</v>
      </c>
      <c r="P1542" s="3">
        <f t="shared" si="95"/>
        <v>118.45</v>
      </c>
    </row>
    <row r="1543" spans="1:16" x14ac:dyDescent="0.35">
      <c r="A1543" t="s">
        <v>269</v>
      </c>
      <c r="B1543" s="21" t="s">
        <v>98</v>
      </c>
      <c r="C1543" s="22">
        <v>44309</v>
      </c>
      <c r="D1543" t="s">
        <v>114</v>
      </c>
      <c r="E1543" t="s">
        <v>115</v>
      </c>
      <c r="F1543" s="21" t="s">
        <v>119</v>
      </c>
      <c r="G1543" s="3">
        <v>47.59</v>
      </c>
      <c r="H1543" s="22">
        <v>44291</v>
      </c>
      <c r="I1543" s="23">
        <v>44304</v>
      </c>
      <c r="J1543">
        <f t="shared" si="92"/>
        <v>14</v>
      </c>
      <c r="K1543" s="2">
        <f t="shared" si="93"/>
        <v>44297.5</v>
      </c>
      <c r="L1543" s="22">
        <v>44309.5</v>
      </c>
      <c r="M1543" s="22">
        <v>44321.5</v>
      </c>
      <c r="N1543" s="22">
        <v>44320.5</v>
      </c>
      <c r="O1543">
        <f t="shared" si="94"/>
        <v>23</v>
      </c>
      <c r="P1543" s="3">
        <f t="shared" si="95"/>
        <v>1094.5700000000002</v>
      </c>
    </row>
    <row r="1544" spans="1:16" x14ac:dyDescent="0.35">
      <c r="A1544" t="s">
        <v>269</v>
      </c>
      <c r="B1544" s="21" t="s">
        <v>98</v>
      </c>
      <c r="C1544" s="22">
        <v>44309</v>
      </c>
      <c r="D1544" t="s">
        <v>110</v>
      </c>
      <c r="E1544" t="s">
        <v>111</v>
      </c>
      <c r="F1544" s="21" t="s">
        <v>119</v>
      </c>
      <c r="G1544" s="3">
        <v>152.26000000000002</v>
      </c>
      <c r="H1544" s="22">
        <v>44291</v>
      </c>
      <c r="I1544" s="23">
        <v>44304</v>
      </c>
      <c r="J1544">
        <f t="shared" si="92"/>
        <v>14</v>
      </c>
      <c r="K1544" s="2">
        <f t="shared" si="93"/>
        <v>44297.5</v>
      </c>
      <c r="L1544" s="22">
        <v>44309.5</v>
      </c>
      <c r="M1544" s="22">
        <v>44321.5</v>
      </c>
      <c r="N1544" s="22">
        <v>44320.5</v>
      </c>
      <c r="O1544">
        <f t="shared" si="94"/>
        <v>23</v>
      </c>
      <c r="P1544" s="3">
        <f t="shared" si="95"/>
        <v>3501.9800000000005</v>
      </c>
    </row>
    <row r="1545" spans="1:16" x14ac:dyDescent="0.35">
      <c r="A1545" t="s">
        <v>269</v>
      </c>
      <c r="B1545" s="21" t="s">
        <v>98</v>
      </c>
      <c r="C1545" s="22">
        <v>44309</v>
      </c>
      <c r="D1545" t="s">
        <v>114</v>
      </c>
      <c r="E1545" t="s">
        <v>115</v>
      </c>
      <c r="F1545" s="21" t="s">
        <v>120</v>
      </c>
      <c r="G1545" s="3">
        <v>230.26999999999995</v>
      </c>
      <c r="H1545" s="22">
        <v>44291</v>
      </c>
      <c r="I1545" s="23">
        <v>44304</v>
      </c>
      <c r="J1545">
        <f t="shared" si="92"/>
        <v>14</v>
      </c>
      <c r="K1545" s="2">
        <f t="shared" si="93"/>
        <v>44297.5</v>
      </c>
      <c r="L1545" s="22">
        <v>44309.5</v>
      </c>
      <c r="M1545" s="22">
        <v>44321.5</v>
      </c>
      <c r="N1545" s="22">
        <v>44320.5</v>
      </c>
      <c r="O1545">
        <f t="shared" si="94"/>
        <v>23</v>
      </c>
      <c r="P1545" s="3">
        <f t="shared" si="95"/>
        <v>5296.2099999999991</v>
      </c>
    </row>
    <row r="1546" spans="1:16" x14ac:dyDescent="0.35">
      <c r="A1546" t="s">
        <v>269</v>
      </c>
      <c r="B1546" s="21" t="s">
        <v>98</v>
      </c>
      <c r="C1546" s="22">
        <v>44309</v>
      </c>
      <c r="D1546" t="s">
        <v>110</v>
      </c>
      <c r="E1546" t="s">
        <v>111</v>
      </c>
      <c r="F1546" s="21" t="s">
        <v>120</v>
      </c>
      <c r="G1546" s="3">
        <v>39.22</v>
      </c>
      <c r="H1546" s="22">
        <v>44291</v>
      </c>
      <c r="I1546" s="23">
        <v>44304</v>
      </c>
      <c r="J1546">
        <f t="shared" si="92"/>
        <v>14</v>
      </c>
      <c r="K1546" s="2">
        <f t="shared" si="93"/>
        <v>44297.5</v>
      </c>
      <c r="L1546" s="22">
        <v>44309.5</v>
      </c>
      <c r="M1546" s="22">
        <v>44321.5</v>
      </c>
      <c r="N1546" s="22">
        <v>44320.5</v>
      </c>
      <c r="O1546">
        <f t="shared" si="94"/>
        <v>23</v>
      </c>
      <c r="P1546" s="3">
        <f t="shared" si="95"/>
        <v>902.06</v>
      </c>
    </row>
    <row r="1547" spans="1:16" x14ac:dyDescent="0.35">
      <c r="A1547" t="s">
        <v>269</v>
      </c>
      <c r="B1547" s="21" t="s">
        <v>98</v>
      </c>
      <c r="C1547" s="22">
        <v>44309</v>
      </c>
      <c r="D1547" t="s">
        <v>110</v>
      </c>
      <c r="E1547" t="s">
        <v>111</v>
      </c>
      <c r="F1547" s="21" t="s">
        <v>121</v>
      </c>
      <c r="G1547" s="3">
        <v>0.63</v>
      </c>
      <c r="H1547" s="22">
        <v>44291</v>
      </c>
      <c r="I1547" s="23">
        <v>44304</v>
      </c>
      <c r="J1547">
        <f t="shared" ref="J1547:J1610" si="96">I1547-H1547+1</f>
        <v>14</v>
      </c>
      <c r="K1547" s="2">
        <f t="shared" ref="K1547:K1610" si="97">(H1547+I1547)/2</f>
        <v>44297.5</v>
      </c>
      <c r="L1547" s="22">
        <v>44309.5</v>
      </c>
      <c r="M1547" s="22">
        <v>44321.5</v>
      </c>
      <c r="N1547" s="22">
        <v>44320.5</v>
      </c>
      <c r="O1547">
        <f t="shared" ref="O1547:O1610" si="98">N1547-K1547</f>
        <v>23</v>
      </c>
      <c r="P1547" s="3">
        <f t="shared" ref="P1547:P1610" si="99">O1547*G1547</f>
        <v>14.49</v>
      </c>
    </row>
    <row r="1548" spans="1:16" x14ac:dyDescent="0.35">
      <c r="A1548" t="s">
        <v>269</v>
      </c>
      <c r="B1548" s="21" t="s">
        <v>98</v>
      </c>
      <c r="C1548" s="22">
        <v>44309</v>
      </c>
      <c r="D1548" t="s">
        <v>110</v>
      </c>
      <c r="E1548" t="s">
        <v>111</v>
      </c>
      <c r="F1548" s="21" t="s">
        <v>245</v>
      </c>
      <c r="G1548" s="3">
        <v>3.03</v>
      </c>
      <c r="H1548" s="22">
        <v>44291</v>
      </c>
      <c r="I1548" s="23">
        <v>44304</v>
      </c>
      <c r="J1548">
        <f t="shared" si="96"/>
        <v>14</v>
      </c>
      <c r="K1548" s="2">
        <f t="shared" si="97"/>
        <v>44297.5</v>
      </c>
      <c r="L1548" s="22">
        <v>44309.5</v>
      </c>
      <c r="M1548" s="22">
        <v>44321.5</v>
      </c>
      <c r="N1548" s="22">
        <v>44320.5</v>
      </c>
      <c r="O1548">
        <f t="shared" si="98"/>
        <v>23</v>
      </c>
      <c r="P1548" s="3">
        <f t="shared" si="99"/>
        <v>69.69</v>
      </c>
    </row>
    <row r="1549" spans="1:16" x14ac:dyDescent="0.35">
      <c r="A1549" t="s">
        <v>269</v>
      </c>
      <c r="B1549" s="21" t="s">
        <v>98</v>
      </c>
      <c r="C1549" s="22">
        <v>44309</v>
      </c>
      <c r="D1549" t="s">
        <v>114</v>
      </c>
      <c r="E1549" t="s">
        <v>115</v>
      </c>
      <c r="F1549" s="21" t="s">
        <v>122</v>
      </c>
      <c r="G1549" s="3">
        <v>134.07</v>
      </c>
      <c r="H1549" s="22">
        <v>44291</v>
      </c>
      <c r="I1549" s="23">
        <v>44304</v>
      </c>
      <c r="J1549">
        <f t="shared" si="96"/>
        <v>14</v>
      </c>
      <c r="K1549" s="2">
        <f t="shared" si="97"/>
        <v>44297.5</v>
      </c>
      <c r="L1549" s="22">
        <v>44309.5</v>
      </c>
      <c r="M1549" s="22">
        <v>44321.5</v>
      </c>
      <c r="N1549" s="22">
        <v>44320.5</v>
      </c>
      <c r="O1549">
        <f t="shared" si="98"/>
        <v>23</v>
      </c>
      <c r="P1549" s="3">
        <f t="shared" si="99"/>
        <v>3083.6099999999997</v>
      </c>
    </row>
    <row r="1550" spans="1:16" x14ac:dyDescent="0.35">
      <c r="A1550" t="s">
        <v>269</v>
      </c>
      <c r="B1550" s="21" t="s">
        <v>98</v>
      </c>
      <c r="C1550" s="22">
        <v>44309</v>
      </c>
      <c r="D1550" t="s">
        <v>114</v>
      </c>
      <c r="E1550" t="s">
        <v>115</v>
      </c>
      <c r="F1550" s="21" t="s">
        <v>123</v>
      </c>
      <c r="G1550" s="3">
        <v>87.2</v>
      </c>
      <c r="H1550" s="22">
        <v>44291</v>
      </c>
      <c r="I1550" s="23">
        <v>44304</v>
      </c>
      <c r="J1550">
        <f t="shared" si="96"/>
        <v>14</v>
      </c>
      <c r="K1550" s="2">
        <f t="shared" si="97"/>
        <v>44297.5</v>
      </c>
      <c r="L1550" s="22">
        <v>44309.5</v>
      </c>
      <c r="M1550" s="22">
        <v>44321.5</v>
      </c>
      <c r="N1550" s="22">
        <v>44320.5</v>
      </c>
      <c r="O1550">
        <f t="shared" si="98"/>
        <v>23</v>
      </c>
      <c r="P1550" s="3">
        <f t="shared" si="99"/>
        <v>2005.6000000000001</v>
      </c>
    </row>
    <row r="1551" spans="1:16" x14ac:dyDescent="0.35">
      <c r="A1551" t="s">
        <v>269</v>
      </c>
      <c r="B1551" s="21" t="s">
        <v>98</v>
      </c>
      <c r="C1551" s="22">
        <v>44309</v>
      </c>
      <c r="D1551" t="s">
        <v>110</v>
      </c>
      <c r="E1551" t="s">
        <v>111</v>
      </c>
      <c r="F1551" s="21" t="s">
        <v>123</v>
      </c>
      <c r="G1551" s="3">
        <v>22.270000000000003</v>
      </c>
      <c r="H1551" s="22">
        <v>44291</v>
      </c>
      <c r="I1551" s="23">
        <v>44304</v>
      </c>
      <c r="J1551">
        <f t="shared" si="96"/>
        <v>14</v>
      </c>
      <c r="K1551" s="2">
        <f t="shared" si="97"/>
        <v>44297.5</v>
      </c>
      <c r="L1551" s="22">
        <v>44309.5</v>
      </c>
      <c r="M1551" s="22">
        <v>44321.5</v>
      </c>
      <c r="N1551" s="22">
        <v>44320.5</v>
      </c>
      <c r="O1551">
        <f t="shared" si="98"/>
        <v>23</v>
      </c>
      <c r="P1551" s="3">
        <f t="shared" si="99"/>
        <v>512.21</v>
      </c>
    </row>
    <row r="1552" spans="1:16" x14ac:dyDescent="0.35">
      <c r="A1552" t="s">
        <v>269</v>
      </c>
      <c r="B1552" s="21" t="s">
        <v>98</v>
      </c>
      <c r="C1552" s="22">
        <v>44309</v>
      </c>
      <c r="D1552" t="s">
        <v>110</v>
      </c>
      <c r="E1552" t="s">
        <v>111</v>
      </c>
      <c r="F1552" s="21" t="s">
        <v>254</v>
      </c>
      <c r="G1552" s="3">
        <v>4.96</v>
      </c>
      <c r="H1552" s="22">
        <v>44291</v>
      </c>
      <c r="I1552" s="23">
        <v>44304</v>
      </c>
      <c r="J1552">
        <f t="shared" si="96"/>
        <v>14</v>
      </c>
      <c r="K1552" s="2">
        <f t="shared" si="97"/>
        <v>44297.5</v>
      </c>
      <c r="L1552" s="22">
        <v>44309.5</v>
      </c>
      <c r="M1552" s="22">
        <v>44321.5</v>
      </c>
      <c r="N1552" s="22">
        <v>44320.5</v>
      </c>
      <c r="O1552">
        <f t="shared" si="98"/>
        <v>23</v>
      </c>
      <c r="P1552" s="3">
        <f t="shared" si="99"/>
        <v>114.08</v>
      </c>
    </row>
    <row r="1553" spans="1:16" x14ac:dyDescent="0.35">
      <c r="A1553" t="s">
        <v>269</v>
      </c>
      <c r="B1553" s="21" t="s">
        <v>98</v>
      </c>
      <c r="C1553" s="22">
        <v>44309</v>
      </c>
      <c r="D1553" t="s">
        <v>110</v>
      </c>
      <c r="E1553" t="s">
        <v>111</v>
      </c>
      <c r="F1553" s="21" t="s">
        <v>124</v>
      </c>
      <c r="G1553" s="3">
        <v>2.36</v>
      </c>
      <c r="H1553" s="22">
        <v>44291</v>
      </c>
      <c r="I1553" s="23">
        <v>44304</v>
      </c>
      <c r="J1553">
        <f t="shared" si="96"/>
        <v>14</v>
      </c>
      <c r="K1553" s="2">
        <f t="shared" si="97"/>
        <v>44297.5</v>
      </c>
      <c r="L1553" s="22">
        <v>44309.5</v>
      </c>
      <c r="M1553" s="22">
        <v>44321.5</v>
      </c>
      <c r="N1553" s="22">
        <v>44320.5</v>
      </c>
      <c r="O1553">
        <f t="shared" si="98"/>
        <v>23</v>
      </c>
      <c r="P1553" s="3">
        <f t="shared" si="99"/>
        <v>54.279999999999994</v>
      </c>
    </row>
    <row r="1554" spans="1:16" x14ac:dyDescent="0.35">
      <c r="A1554" t="s">
        <v>269</v>
      </c>
      <c r="B1554" s="21" t="s">
        <v>98</v>
      </c>
      <c r="C1554" s="22">
        <v>44309</v>
      </c>
      <c r="D1554" t="s">
        <v>110</v>
      </c>
      <c r="E1554" t="s">
        <v>111</v>
      </c>
      <c r="F1554" s="21" t="s">
        <v>125</v>
      </c>
      <c r="G1554" s="3">
        <v>0.75</v>
      </c>
      <c r="H1554" s="22">
        <v>44291</v>
      </c>
      <c r="I1554" s="23">
        <v>44304</v>
      </c>
      <c r="J1554">
        <f t="shared" si="96"/>
        <v>14</v>
      </c>
      <c r="K1554" s="2">
        <f t="shared" si="97"/>
        <v>44297.5</v>
      </c>
      <c r="L1554" s="22">
        <v>44309.5</v>
      </c>
      <c r="M1554" s="22">
        <v>44321.5</v>
      </c>
      <c r="N1554" s="22">
        <v>44320.5</v>
      </c>
      <c r="O1554">
        <f t="shared" si="98"/>
        <v>23</v>
      </c>
      <c r="P1554" s="3">
        <f t="shared" si="99"/>
        <v>17.25</v>
      </c>
    </row>
    <row r="1555" spans="1:16" x14ac:dyDescent="0.35">
      <c r="A1555" t="s">
        <v>269</v>
      </c>
      <c r="B1555" s="21" t="s">
        <v>98</v>
      </c>
      <c r="C1555" s="22">
        <v>44309</v>
      </c>
      <c r="D1555" t="s">
        <v>114</v>
      </c>
      <c r="E1555" t="s">
        <v>115</v>
      </c>
      <c r="F1555" s="21" t="s">
        <v>127</v>
      </c>
      <c r="G1555" s="3">
        <v>46.62</v>
      </c>
      <c r="H1555" s="22">
        <v>44291</v>
      </c>
      <c r="I1555" s="23">
        <v>44304</v>
      </c>
      <c r="J1555">
        <f t="shared" si="96"/>
        <v>14</v>
      </c>
      <c r="K1555" s="2">
        <f t="shared" si="97"/>
        <v>44297.5</v>
      </c>
      <c r="L1555" s="22">
        <v>44309.5</v>
      </c>
      <c r="M1555" s="22">
        <v>44321.5</v>
      </c>
      <c r="N1555" s="22">
        <v>44320.5</v>
      </c>
      <c r="O1555">
        <f t="shared" si="98"/>
        <v>23</v>
      </c>
      <c r="P1555" s="3">
        <f t="shared" si="99"/>
        <v>1072.26</v>
      </c>
    </row>
    <row r="1556" spans="1:16" x14ac:dyDescent="0.35">
      <c r="A1556" t="s">
        <v>269</v>
      </c>
      <c r="B1556" s="21" t="s">
        <v>98</v>
      </c>
      <c r="C1556" s="22">
        <v>44309</v>
      </c>
      <c r="D1556" t="s">
        <v>110</v>
      </c>
      <c r="E1556" t="s">
        <v>111</v>
      </c>
      <c r="F1556" s="21" t="s">
        <v>127</v>
      </c>
      <c r="G1556" s="3">
        <v>463.2</v>
      </c>
      <c r="H1556" s="22">
        <v>44291</v>
      </c>
      <c r="I1556" s="23">
        <v>44304</v>
      </c>
      <c r="J1556">
        <f t="shared" si="96"/>
        <v>14</v>
      </c>
      <c r="K1556" s="2">
        <f t="shared" si="97"/>
        <v>44297.5</v>
      </c>
      <c r="L1556" s="22">
        <v>44309.5</v>
      </c>
      <c r="M1556" s="22">
        <v>44321.5</v>
      </c>
      <c r="N1556" s="22">
        <v>44320.5</v>
      </c>
      <c r="O1556">
        <f t="shared" si="98"/>
        <v>23</v>
      </c>
      <c r="P1556" s="3">
        <f t="shared" si="99"/>
        <v>10653.6</v>
      </c>
    </row>
    <row r="1557" spans="1:16" x14ac:dyDescent="0.35">
      <c r="A1557" t="s">
        <v>269</v>
      </c>
      <c r="B1557" s="21" t="s">
        <v>98</v>
      </c>
      <c r="C1557" s="22">
        <v>44309</v>
      </c>
      <c r="D1557" t="s">
        <v>114</v>
      </c>
      <c r="E1557" t="s">
        <v>115</v>
      </c>
      <c r="F1557" s="21" t="s">
        <v>128</v>
      </c>
      <c r="G1557" s="3">
        <v>25.95</v>
      </c>
      <c r="H1557" s="22">
        <v>44291</v>
      </c>
      <c r="I1557" s="23">
        <v>44304</v>
      </c>
      <c r="J1557">
        <f t="shared" si="96"/>
        <v>14</v>
      </c>
      <c r="K1557" s="2">
        <f t="shared" si="97"/>
        <v>44297.5</v>
      </c>
      <c r="L1557" s="22">
        <v>44309.5</v>
      </c>
      <c r="M1557" s="22">
        <v>44321.5</v>
      </c>
      <c r="N1557" s="22">
        <v>44320.5</v>
      </c>
      <c r="O1557">
        <f t="shared" si="98"/>
        <v>23</v>
      </c>
      <c r="P1557" s="3">
        <f t="shared" si="99"/>
        <v>596.85</v>
      </c>
    </row>
    <row r="1558" spans="1:16" x14ac:dyDescent="0.35">
      <c r="A1558" t="s">
        <v>269</v>
      </c>
      <c r="B1558" s="21" t="s">
        <v>98</v>
      </c>
      <c r="C1558" s="22">
        <v>44309</v>
      </c>
      <c r="D1558" t="s">
        <v>110</v>
      </c>
      <c r="E1558" t="s">
        <v>111</v>
      </c>
      <c r="F1558" s="21" t="s">
        <v>128</v>
      </c>
      <c r="G1558" s="3">
        <v>6.6899999999999995</v>
      </c>
      <c r="H1558" s="22">
        <v>44291</v>
      </c>
      <c r="I1558" s="23">
        <v>44304</v>
      </c>
      <c r="J1558">
        <f t="shared" si="96"/>
        <v>14</v>
      </c>
      <c r="K1558" s="2">
        <f t="shared" si="97"/>
        <v>44297.5</v>
      </c>
      <c r="L1558" s="22">
        <v>44309.5</v>
      </c>
      <c r="M1558" s="22">
        <v>44321.5</v>
      </c>
      <c r="N1558" s="22">
        <v>44320.5</v>
      </c>
      <c r="O1558">
        <f t="shared" si="98"/>
        <v>23</v>
      </c>
      <c r="P1558" s="3">
        <f t="shared" si="99"/>
        <v>153.86999999999998</v>
      </c>
    </row>
    <row r="1559" spans="1:16" x14ac:dyDescent="0.35">
      <c r="A1559" t="s">
        <v>269</v>
      </c>
      <c r="B1559" s="21" t="s">
        <v>98</v>
      </c>
      <c r="C1559" s="22">
        <v>44309</v>
      </c>
      <c r="D1559" t="s">
        <v>114</v>
      </c>
      <c r="E1559" t="s">
        <v>115</v>
      </c>
      <c r="F1559" s="21" t="s">
        <v>129</v>
      </c>
      <c r="G1559" s="3">
        <v>150.38</v>
      </c>
      <c r="H1559" s="22">
        <v>44291</v>
      </c>
      <c r="I1559" s="23">
        <v>44304</v>
      </c>
      <c r="J1559">
        <f t="shared" si="96"/>
        <v>14</v>
      </c>
      <c r="K1559" s="2">
        <f t="shared" si="97"/>
        <v>44297.5</v>
      </c>
      <c r="L1559" s="22">
        <v>44309.5</v>
      </c>
      <c r="M1559" s="22">
        <v>44321.5</v>
      </c>
      <c r="N1559" s="22">
        <v>44320.5</v>
      </c>
      <c r="O1559">
        <f t="shared" si="98"/>
        <v>23</v>
      </c>
      <c r="P1559" s="3">
        <f t="shared" si="99"/>
        <v>3458.74</v>
      </c>
    </row>
    <row r="1560" spans="1:16" x14ac:dyDescent="0.35">
      <c r="A1560" t="s">
        <v>269</v>
      </c>
      <c r="B1560" s="21" t="s">
        <v>98</v>
      </c>
      <c r="C1560" s="22">
        <v>44309</v>
      </c>
      <c r="D1560" t="s">
        <v>110</v>
      </c>
      <c r="E1560" t="s">
        <v>111</v>
      </c>
      <c r="F1560" s="21" t="s">
        <v>129</v>
      </c>
      <c r="G1560" s="3">
        <v>720.67</v>
      </c>
      <c r="H1560" s="22">
        <v>44291</v>
      </c>
      <c r="I1560" s="23">
        <v>44304</v>
      </c>
      <c r="J1560">
        <f t="shared" si="96"/>
        <v>14</v>
      </c>
      <c r="K1560" s="2">
        <f t="shared" si="97"/>
        <v>44297.5</v>
      </c>
      <c r="L1560" s="22">
        <v>44309.5</v>
      </c>
      <c r="M1560" s="22">
        <v>44321.5</v>
      </c>
      <c r="N1560" s="22">
        <v>44320.5</v>
      </c>
      <c r="O1560">
        <f t="shared" si="98"/>
        <v>23</v>
      </c>
      <c r="P1560" s="3">
        <f t="shared" si="99"/>
        <v>16575.41</v>
      </c>
    </row>
    <row r="1561" spans="1:16" x14ac:dyDescent="0.35">
      <c r="A1561" t="s">
        <v>269</v>
      </c>
      <c r="B1561" s="21" t="s">
        <v>98</v>
      </c>
      <c r="C1561" s="22">
        <v>44309</v>
      </c>
      <c r="D1561" t="s">
        <v>114</v>
      </c>
      <c r="E1561" t="s">
        <v>115</v>
      </c>
      <c r="F1561" s="21" t="s">
        <v>130</v>
      </c>
      <c r="G1561" s="3">
        <v>14.84</v>
      </c>
      <c r="H1561" s="22">
        <v>44291</v>
      </c>
      <c r="I1561" s="23">
        <v>44304</v>
      </c>
      <c r="J1561">
        <f t="shared" si="96"/>
        <v>14</v>
      </c>
      <c r="K1561" s="2">
        <f t="shared" si="97"/>
        <v>44297.5</v>
      </c>
      <c r="L1561" s="22">
        <v>44309.5</v>
      </c>
      <c r="M1561" s="22">
        <v>44321.5</v>
      </c>
      <c r="N1561" s="22">
        <v>44320.5</v>
      </c>
      <c r="O1561">
        <f t="shared" si="98"/>
        <v>23</v>
      </c>
      <c r="P1561" s="3">
        <f t="shared" si="99"/>
        <v>341.32</v>
      </c>
    </row>
    <row r="1562" spans="1:16" x14ac:dyDescent="0.35">
      <c r="A1562" t="s">
        <v>269</v>
      </c>
      <c r="B1562" s="21" t="s">
        <v>98</v>
      </c>
      <c r="C1562" s="22">
        <v>44309</v>
      </c>
      <c r="D1562" t="s">
        <v>110</v>
      </c>
      <c r="E1562" t="s">
        <v>111</v>
      </c>
      <c r="F1562" s="21" t="s">
        <v>130</v>
      </c>
      <c r="G1562" s="3">
        <v>7.3199999999999994</v>
      </c>
      <c r="H1562" s="22">
        <v>44291</v>
      </c>
      <c r="I1562" s="23">
        <v>44304</v>
      </c>
      <c r="J1562">
        <f t="shared" si="96"/>
        <v>14</v>
      </c>
      <c r="K1562" s="2">
        <f t="shared" si="97"/>
        <v>44297.5</v>
      </c>
      <c r="L1562" s="22">
        <v>44309.5</v>
      </c>
      <c r="M1562" s="22">
        <v>44321.5</v>
      </c>
      <c r="N1562" s="22">
        <v>44320.5</v>
      </c>
      <c r="O1562">
        <f t="shared" si="98"/>
        <v>23</v>
      </c>
      <c r="P1562" s="3">
        <f t="shared" si="99"/>
        <v>168.35999999999999</v>
      </c>
    </row>
    <row r="1563" spans="1:16" x14ac:dyDescent="0.35">
      <c r="A1563" t="s">
        <v>269</v>
      </c>
      <c r="B1563" s="21" t="s">
        <v>98</v>
      </c>
      <c r="C1563" s="22">
        <v>44309</v>
      </c>
      <c r="D1563" t="s">
        <v>110</v>
      </c>
      <c r="E1563" t="s">
        <v>111</v>
      </c>
      <c r="F1563" s="21" t="s">
        <v>246</v>
      </c>
      <c r="G1563" s="3">
        <v>0.78</v>
      </c>
      <c r="H1563" s="22">
        <v>44291</v>
      </c>
      <c r="I1563" s="23">
        <v>44304</v>
      </c>
      <c r="J1563">
        <f t="shared" si="96"/>
        <v>14</v>
      </c>
      <c r="K1563" s="2">
        <f t="shared" si="97"/>
        <v>44297.5</v>
      </c>
      <c r="L1563" s="22">
        <v>44309.5</v>
      </c>
      <c r="M1563" s="22">
        <v>44321.5</v>
      </c>
      <c r="N1563" s="22">
        <v>44320.5</v>
      </c>
      <c r="O1563">
        <f t="shared" si="98"/>
        <v>23</v>
      </c>
      <c r="P1563" s="3">
        <f t="shared" si="99"/>
        <v>17.940000000000001</v>
      </c>
    </row>
    <row r="1564" spans="1:16" x14ac:dyDescent="0.35">
      <c r="A1564" t="s">
        <v>269</v>
      </c>
      <c r="B1564" s="21" t="s">
        <v>98</v>
      </c>
      <c r="C1564" s="22">
        <v>44309</v>
      </c>
      <c r="D1564" t="s">
        <v>114</v>
      </c>
      <c r="E1564" t="s">
        <v>115</v>
      </c>
      <c r="F1564" s="21" t="s">
        <v>131</v>
      </c>
      <c r="G1564" s="3">
        <v>42.53</v>
      </c>
      <c r="H1564" s="22">
        <v>44291</v>
      </c>
      <c r="I1564" s="23">
        <v>44304</v>
      </c>
      <c r="J1564">
        <f t="shared" si="96"/>
        <v>14</v>
      </c>
      <c r="K1564" s="2">
        <f t="shared" si="97"/>
        <v>44297.5</v>
      </c>
      <c r="L1564" s="22">
        <v>44309.5</v>
      </c>
      <c r="M1564" s="22">
        <v>44321.5</v>
      </c>
      <c r="N1564" s="22">
        <v>44320.5</v>
      </c>
      <c r="O1564">
        <f t="shared" si="98"/>
        <v>23</v>
      </c>
      <c r="P1564" s="3">
        <f t="shared" si="99"/>
        <v>978.19</v>
      </c>
    </row>
    <row r="1565" spans="1:16" x14ac:dyDescent="0.35">
      <c r="A1565" t="s">
        <v>269</v>
      </c>
      <c r="B1565" s="21" t="s">
        <v>98</v>
      </c>
      <c r="C1565" s="22">
        <v>44309</v>
      </c>
      <c r="D1565" t="s">
        <v>114</v>
      </c>
      <c r="E1565" t="s">
        <v>115</v>
      </c>
      <c r="F1565" s="21" t="s">
        <v>132</v>
      </c>
      <c r="G1565" s="3">
        <v>158.21</v>
      </c>
      <c r="H1565" s="22">
        <v>44291</v>
      </c>
      <c r="I1565" s="23">
        <v>44304</v>
      </c>
      <c r="J1565">
        <f t="shared" si="96"/>
        <v>14</v>
      </c>
      <c r="K1565" s="2">
        <f t="shared" si="97"/>
        <v>44297.5</v>
      </c>
      <c r="L1565" s="22">
        <v>44309.5</v>
      </c>
      <c r="M1565" s="22">
        <v>44321.5</v>
      </c>
      <c r="N1565" s="22">
        <v>44320.5</v>
      </c>
      <c r="O1565">
        <f t="shared" si="98"/>
        <v>23</v>
      </c>
      <c r="P1565" s="3">
        <f t="shared" si="99"/>
        <v>3638.8300000000004</v>
      </c>
    </row>
    <row r="1566" spans="1:16" x14ac:dyDescent="0.35">
      <c r="A1566" t="s">
        <v>269</v>
      </c>
      <c r="B1566" s="21" t="s">
        <v>98</v>
      </c>
      <c r="C1566" s="22">
        <v>44309</v>
      </c>
      <c r="D1566" t="s">
        <v>110</v>
      </c>
      <c r="E1566" t="s">
        <v>111</v>
      </c>
      <c r="F1566" s="21" t="s">
        <v>132</v>
      </c>
      <c r="G1566" s="3">
        <v>3.46</v>
      </c>
      <c r="H1566" s="22">
        <v>44291</v>
      </c>
      <c r="I1566" s="23">
        <v>44304</v>
      </c>
      <c r="J1566">
        <f t="shared" si="96"/>
        <v>14</v>
      </c>
      <c r="K1566" s="2">
        <f t="shared" si="97"/>
        <v>44297.5</v>
      </c>
      <c r="L1566" s="22">
        <v>44309.5</v>
      </c>
      <c r="M1566" s="22">
        <v>44321.5</v>
      </c>
      <c r="N1566" s="22">
        <v>44320.5</v>
      </c>
      <c r="O1566">
        <f t="shared" si="98"/>
        <v>23</v>
      </c>
      <c r="P1566" s="3">
        <f t="shared" si="99"/>
        <v>79.58</v>
      </c>
    </row>
    <row r="1567" spans="1:16" x14ac:dyDescent="0.35">
      <c r="A1567" t="s">
        <v>269</v>
      </c>
      <c r="B1567" s="21" t="s">
        <v>98</v>
      </c>
      <c r="C1567" s="22">
        <v>44309</v>
      </c>
      <c r="D1567" t="s">
        <v>110</v>
      </c>
      <c r="E1567" t="s">
        <v>111</v>
      </c>
      <c r="F1567" s="21" t="s">
        <v>255</v>
      </c>
      <c r="G1567" s="3">
        <v>0.47</v>
      </c>
      <c r="H1567" s="22">
        <v>44291</v>
      </c>
      <c r="I1567" s="23">
        <v>44304</v>
      </c>
      <c r="J1567">
        <f t="shared" si="96"/>
        <v>14</v>
      </c>
      <c r="K1567" s="2">
        <f t="shared" si="97"/>
        <v>44297.5</v>
      </c>
      <c r="L1567" s="22">
        <v>44309.5</v>
      </c>
      <c r="M1567" s="22">
        <v>44321.5</v>
      </c>
      <c r="N1567" s="22">
        <v>44320.5</v>
      </c>
      <c r="O1567">
        <f t="shared" si="98"/>
        <v>23</v>
      </c>
      <c r="P1567" s="3">
        <f t="shared" si="99"/>
        <v>10.809999999999999</v>
      </c>
    </row>
    <row r="1568" spans="1:16" x14ac:dyDescent="0.35">
      <c r="A1568" t="s">
        <v>269</v>
      </c>
      <c r="B1568" s="21" t="s">
        <v>98</v>
      </c>
      <c r="C1568" s="22">
        <v>44309</v>
      </c>
      <c r="D1568" t="s">
        <v>114</v>
      </c>
      <c r="E1568" t="s">
        <v>115</v>
      </c>
      <c r="F1568" s="21" t="s">
        <v>133</v>
      </c>
      <c r="G1568" s="3">
        <v>10.08</v>
      </c>
      <c r="H1568" s="22">
        <v>44291</v>
      </c>
      <c r="I1568" s="23">
        <v>44304</v>
      </c>
      <c r="J1568">
        <f t="shared" si="96"/>
        <v>14</v>
      </c>
      <c r="K1568" s="2">
        <f t="shared" si="97"/>
        <v>44297.5</v>
      </c>
      <c r="L1568" s="22">
        <v>44309.5</v>
      </c>
      <c r="M1568" s="22">
        <v>44321.5</v>
      </c>
      <c r="N1568" s="22">
        <v>44320.5</v>
      </c>
      <c r="O1568">
        <f t="shared" si="98"/>
        <v>23</v>
      </c>
      <c r="P1568" s="3">
        <f t="shared" si="99"/>
        <v>231.84</v>
      </c>
    </row>
    <row r="1569" spans="1:16" x14ac:dyDescent="0.35">
      <c r="A1569" t="s">
        <v>269</v>
      </c>
      <c r="B1569" s="21" t="s">
        <v>98</v>
      </c>
      <c r="C1569" s="22">
        <v>44309</v>
      </c>
      <c r="D1569" t="s">
        <v>110</v>
      </c>
      <c r="E1569" t="s">
        <v>111</v>
      </c>
      <c r="F1569" s="21" t="s">
        <v>133</v>
      </c>
      <c r="G1569" s="3">
        <v>17.16</v>
      </c>
      <c r="H1569" s="22">
        <v>44291</v>
      </c>
      <c r="I1569" s="23">
        <v>44304</v>
      </c>
      <c r="J1569">
        <f t="shared" si="96"/>
        <v>14</v>
      </c>
      <c r="K1569" s="2">
        <f t="shared" si="97"/>
        <v>44297.5</v>
      </c>
      <c r="L1569" s="22">
        <v>44309.5</v>
      </c>
      <c r="M1569" s="22">
        <v>44321.5</v>
      </c>
      <c r="N1569" s="22">
        <v>44320.5</v>
      </c>
      <c r="O1569">
        <f t="shared" si="98"/>
        <v>23</v>
      </c>
      <c r="P1569" s="3">
        <f t="shared" si="99"/>
        <v>394.68</v>
      </c>
    </row>
    <row r="1570" spans="1:16" x14ac:dyDescent="0.35">
      <c r="A1570" t="s">
        <v>269</v>
      </c>
      <c r="B1570" s="21" t="s">
        <v>98</v>
      </c>
      <c r="C1570" s="22">
        <v>44309</v>
      </c>
      <c r="D1570" t="s">
        <v>110</v>
      </c>
      <c r="E1570" t="s">
        <v>111</v>
      </c>
      <c r="F1570" s="21" t="s">
        <v>134</v>
      </c>
      <c r="G1570" s="3">
        <v>5.5100000000000007</v>
      </c>
      <c r="H1570" s="22">
        <v>44291</v>
      </c>
      <c r="I1570" s="23">
        <v>44304</v>
      </c>
      <c r="J1570">
        <f t="shared" si="96"/>
        <v>14</v>
      </c>
      <c r="K1570" s="2">
        <f t="shared" si="97"/>
        <v>44297.5</v>
      </c>
      <c r="L1570" s="22">
        <v>44309.5</v>
      </c>
      <c r="M1570" s="22">
        <v>44321.5</v>
      </c>
      <c r="N1570" s="22">
        <v>44320.5</v>
      </c>
      <c r="O1570">
        <f t="shared" si="98"/>
        <v>23</v>
      </c>
      <c r="P1570" s="3">
        <f t="shared" si="99"/>
        <v>126.73000000000002</v>
      </c>
    </row>
    <row r="1571" spans="1:16" x14ac:dyDescent="0.35">
      <c r="A1571" t="s">
        <v>269</v>
      </c>
      <c r="B1571" s="21" t="s">
        <v>98</v>
      </c>
      <c r="C1571" s="22">
        <v>44309</v>
      </c>
      <c r="D1571" t="s">
        <v>114</v>
      </c>
      <c r="E1571" t="s">
        <v>115</v>
      </c>
      <c r="F1571" s="21" t="s">
        <v>135</v>
      </c>
      <c r="G1571" s="3">
        <v>40.35</v>
      </c>
      <c r="H1571" s="22">
        <v>44291</v>
      </c>
      <c r="I1571" s="23">
        <v>44304</v>
      </c>
      <c r="J1571">
        <f t="shared" si="96"/>
        <v>14</v>
      </c>
      <c r="K1571" s="2">
        <f t="shared" si="97"/>
        <v>44297.5</v>
      </c>
      <c r="L1571" s="22">
        <v>44309.5</v>
      </c>
      <c r="M1571" s="22">
        <v>44321.5</v>
      </c>
      <c r="N1571" s="22">
        <v>44320.5</v>
      </c>
      <c r="O1571">
        <f t="shared" si="98"/>
        <v>23</v>
      </c>
      <c r="P1571" s="3">
        <f t="shared" si="99"/>
        <v>928.05000000000007</v>
      </c>
    </row>
    <row r="1572" spans="1:16" x14ac:dyDescent="0.35">
      <c r="A1572" t="s">
        <v>269</v>
      </c>
      <c r="B1572" s="21" t="s">
        <v>98</v>
      </c>
      <c r="C1572" s="22">
        <v>44309</v>
      </c>
      <c r="D1572" t="s">
        <v>110</v>
      </c>
      <c r="E1572" t="s">
        <v>111</v>
      </c>
      <c r="F1572" s="21" t="s">
        <v>135</v>
      </c>
      <c r="G1572" s="3">
        <v>28.56</v>
      </c>
      <c r="H1572" s="22">
        <v>44291</v>
      </c>
      <c r="I1572" s="23">
        <v>44304</v>
      </c>
      <c r="J1572">
        <f t="shared" si="96"/>
        <v>14</v>
      </c>
      <c r="K1572" s="2">
        <f t="shared" si="97"/>
        <v>44297.5</v>
      </c>
      <c r="L1572" s="22">
        <v>44309.5</v>
      </c>
      <c r="M1572" s="22">
        <v>44321.5</v>
      </c>
      <c r="N1572" s="22">
        <v>44320.5</v>
      </c>
      <c r="O1572">
        <f t="shared" si="98"/>
        <v>23</v>
      </c>
      <c r="P1572" s="3">
        <f t="shared" si="99"/>
        <v>656.88</v>
      </c>
    </row>
    <row r="1573" spans="1:16" x14ac:dyDescent="0.35">
      <c r="A1573" t="s">
        <v>269</v>
      </c>
      <c r="B1573" s="21" t="s">
        <v>98</v>
      </c>
      <c r="C1573" s="22">
        <v>44309</v>
      </c>
      <c r="D1573" t="s">
        <v>114</v>
      </c>
      <c r="E1573" t="s">
        <v>115</v>
      </c>
      <c r="F1573" s="21" t="s">
        <v>136</v>
      </c>
      <c r="G1573" s="3">
        <v>128.30000000000001</v>
      </c>
      <c r="H1573" s="22">
        <v>44291</v>
      </c>
      <c r="I1573" s="23">
        <v>44304</v>
      </c>
      <c r="J1573">
        <f t="shared" si="96"/>
        <v>14</v>
      </c>
      <c r="K1573" s="2">
        <f t="shared" si="97"/>
        <v>44297.5</v>
      </c>
      <c r="L1573" s="22">
        <v>44309.5</v>
      </c>
      <c r="M1573" s="22">
        <v>44321.5</v>
      </c>
      <c r="N1573" s="22">
        <v>44320.5</v>
      </c>
      <c r="O1573">
        <f t="shared" si="98"/>
        <v>23</v>
      </c>
      <c r="P1573" s="3">
        <f t="shared" si="99"/>
        <v>2950.9</v>
      </c>
    </row>
    <row r="1574" spans="1:16" x14ac:dyDescent="0.35">
      <c r="A1574" t="s">
        <v>269</v>
      </c>
      <c r="B1574" s="21" t="s">
        <v>98</v>
      </c>
      <c r="C1574" s="22">
        <v>44309</v>
      </c>
      <c r="D1574" t="s">
        <v>110</v>
      </c>
      <c r="E1574" t="s">
        <v>111</v>
      </c>
      <c r="F1574" s="21" t="s">
        <v>136</v>
      </c>
      <c r="G1574" s="3">
        <v>19.759999999999998</v>
      </c>
      <c r="H1574" s="22">
        <v>44291</v>
      </c>
      <c r="I1574" s="23">
        <v>44304</v>
      </c>
      <c r="J1574">
        <f t="shared" si="96"/>
        <v>14</v>
      </c>
      <c r="K1574" s="2">
        <f t="shared" si="97"/>
        <v>44297.5</v>
      </c>
      <c r="L1574" s="22">
        <v>44309.5</v>
      </c>
      <c r="M1574" s="22">
        <v>44321.5</v>
      </c>
      <c r="N1574" s="22">
        <v>44320.5</v>
      </c>
      <c r="O1574">
        <f t="shared" si="98"/>
        <v>23</v>
      </c>
      <c r="P1574" s="3">
        <f t="shared" si="99"/>
        <v>454.47999999999996</v>
      </c>
    </row>
    <row r="1575" spans="1:16" x14ac:dyDescent="0.35">
      <c r="A1575" t="s">
        <v>269</v>
      </c>
      <c r="B1575" s="21" t="s">
        <v>98</v>
      </c>
      <c r="C1575" s="22">
        <v>44309</v>
      </c>
      <c r="D1575" t="s">
        <v>110</v>
      </c>
      <c r="E1575" t="s">
        <v>111</v>
      </c>
      <c r="F1575" s="21" t="s">
        <v>137</v>
      </c>
      <c r="G1575" s="3">
        <v>415.89000000000004</v>
      </c>
      <c r="H1575" s="22">
        <v>44291</v>
      </c>
      <c r="I1575" s="23">
        <v>44304</v>
      </c>
      <c r="J1575">
        <f t="shared" si="96"/>
        <v>14</v>
      </c>
      <c r="K1575" s="2">
        <f t="shared" si="97"/>
        <v>44297.5</v>
      </c>
      <c r="L1575" s="22">
        <v>44309.5</v>
      </c>
      <c r="M1575" s="22">
        <v>44321.5</v>
      </c>
      <c r="N1575" s="22">
        <v>44320.5</v>
      </c>
      <c r="O1575">
        <f t="shared" si="98"/>
        <v>23</v>
      </c>
      <c r="P1575" s="3">
        <f t="shared" si="99"/>
        <v>9565.4700000000012</v>
      </c>
    </row>
    <row r="1576" spans="1:16" x14ac:dyDescent="0.35">
      <c r="A1576" t="s">
        <v>269</v>
      </c>
      <c r="B1576" s="21" t="s">
        <v>98</v>
      </c>
      <c r="C1576" s="22">
        <v>44309</v>
      </c>
      <c r="D1576" t="s">
        <v>114</v>
      </c>
      <c r="E1576" t="s">
        <v>115</v>
      </c>
      <c r="F1576" s="21" t="s">
        <v>139</v>
      </c>
      <c r="G1576" s="3">
        <v>23.6</v>
      </c>
      <c r="H1576" s="22">
        <v>44291</v>
      </c>
      <c r="I1576" s="23">
        <v>44304</v>
      </c>
      <c r="J1576">
        <f t="shared" si="96"/>
        <v>14</v>
      </c>
      <c r="K1576" s="2">
        <f t="shared" si="97"/>
        <v>44297.5</v>
      </c>
      <c r="L1576" s="22">
        <v>44309.5</v>
      </c>
      <c r="M1576" s="22">
        <v>44321.5</v>
      </c>
      <c r="N1576" s="22">
        <v>44320.5</v>
      </c>
      <c r="O1576">
        <f t="shared" si="98"/>
        <v>23</v>
      </c>
      <c r="P1576" s="3">
        <f t="shared" si="99"/>
        <v>542.80000000000007</v>
      </c>
    </row>
    <row r="1577" spans="1:16" x14ac:dyDescent="0.35">
      <c r="A1577" t="s">
        <v>269</v>
      </c>
      <c r="B1577" s="21" t="s">
        <v>98</v>
      </c>
      <c r="C1577" s="22">
        <v>44309</v>
      </c>
      <c r="D1577" t="s">
        <v>114</v>
      </c>
      <c r="E1577" t="s">
        <v>115</v>
      </c>
      <c r="F1577" s="21" t="s">
        <v>140</v>
      </c>
      <c r="G1577" s="3">
        <v>20.59</v>
      </c>
      <c r="H1577" s="22">
        <v>44291</v>
      </c>
      <c r="I1577" s="23">
        <v>44304</v>
      </c>
      <c r="J1577">
        <f t="shared" si="96"/>
        <v>14</v>
      </c>
      <c r="K1577" s="2">
        <f t="shared" si="97"/>
        <v>44297.5</v>
      </c>
      <c r="L1577" s="22">
        <v>44309.5</v>
      </c>
      <c r="M1577" s="22">
        <v>44321.5</v>
      </c>
      <c r="N1577" s="22">
        <v>44320.5</v>
      </c>
      <c r="O1577">
        <f t="shared" si="98"/>
        <v>23</v>
      </c>
      <c r="P1577" s="3">
        <f t="shared" si="99"/>
        <v>473.57</v>
      </c>
    </row>
    <row r="1578" spans="1:16" x14ac:dyDescent="0.35">
      <c r="A1578" t="s">
        <v>269</v>
      </c>
      <c r="B1578" s="21" t="s">
        <v>98</v>
      </c>
      <c r="C1578" s="22">
        <v>44309</v>
      </c>
      <c r="D1578" t="s">
        <v>110</v>
      </c>
      <c r="E1578" t="s">
        <v>111</v>
      </c>
      <c r="F1578" s="21" t="s">
        <v>141</v>
      </c>
      <c r="G1578" s="3">
        <v>6.120000000000001</v>
      </c>
      <c r="H1578" s="22">
        <v>44291</v>
      </c>
      <c r="I1578" s="23">
        <v>44304</v>
      </c>
      <c r="J1578">
        <f t="shared" si="96"/>
        <v>14</v>
      </c>
      <c r="K1578" s="2">
        <f t="shared" si="97"/>
        <v>44297.5</v>
      </c>
      <c r="L1578" s="22">
        <v>44309.5</v>
      </c>
      <c r="M1578" s="22">
        <v>44321.5</v>
      </c>
      <c r="N1578" s="22">
        <v>44320.5</v>
      </c>
      <c r="O1578">
        <f t="shared" si="98"/>
        <v>23</v>
      </c>
      <c r="P1578" s="3">
        <f t="shared" si="99"/>
        <v>140.76000000000002</v>
      </c>
    </row>
    <row r="1579" spans="1:16" x14ac:dyDescent="0.35">
      <c r="A1579" t="s">
        <v>269</v>
      </c>
      <c r="B1579" s="21" t="s">
        <v>98</v>
      </c>
      <c r="C1579" s="22">
        <v>44309</v>
      </c>
      <c r="D1579" t="s">
        <v>107</v>
      </c>
      <c r="E1579" t="s">
        <v>108</v>
      </c>
      <c r="F1579" s="21" t="s">
        <v>142</v>
      </c>
      <c r="G1579" s="3">
        <v>146.63999999999999</v>
      </c>
      <c r="H1579" s="22">
        <v>44291</v>
      </c>
      <c r="I1579" s="23">
        <v>44304</v>
      </c>
      <c r="J1579">
        <f t="shared" si="96"/>
        <v>14</v>
      </c>
      <c r="K1579" s="2">
        <f t="shared" si="97"/>
        <v>44297.5</v>
      </c>
      <c r="L1579" s="22">
        <v>44309.5</v>
      </c>
      <c r="M1579" s="22">
        <v>44326.5</v>
      </c>
      <c r="N1579" s="22">
        <v>44323.5</v>
      </c>
      <c r="O1579">
        <f t="shared" si="98"/>
        <v>26</v>
      </c>
      <c r="P1579" s="3">
        <f t="shared" si="99"/>
        <v>3812.6399999999994</v>
      </c>
    </row>
    <row r="1580" spans="1:16" x14ac:dyDescent="0.35">
      <c r="A1580" t="s">
        <v>269</v>
      </c>
      <c r="B1580" s="21" t="s">
        <v>98</v>
      </c>
      <c r="C1580" s="22">
        <v>44309</v>
      </c>
      <c r="D1580" t="s">
        <v>107</v>
      </c>
      <c r="E1580" t="s">
        <v>108</v>
      </c>
      <c r="F1580" s="21" t="s">
        <v>142</v>
      </c>
      <c r="G1580" s="3">
        <v>22868.399999999998</v>
      </c>
      <c r="H1580" s="22">
        <v>44291</v>
      </c>
      <c r="I1580" s="23">
        <v>44304</v>
      </c>
      <c r="J1580">
        <f t="shared" si="96"/>
        <v>14</v>
      </c>
      <c r="K1580" s="2">
        <f t="shared" si="97"/>
        <v>44297.5</v>
      </c>
      <c r="L1580" s="22">
        <v>44309.5</v>
      </c>
      <c r="M1580" s="22">
        <v>44326.5</v>
      </c>
      <c r="N1580" s="22">
        <v>44323.5</v>
      </c>
      <c r="O1580">
        <f t="shared" si="98"/>
        <v>26</v>
      </c>
      <c r="P1580" s="3">
        <f t="shared" si="99"/>
        <v>594578.39999999991</v>
      </c>
    </row>
    <row r="1581" spans="1:16" x14ac:dyDescent="0.35">
      <c r="A1581" t="s">
        <v>269</v>
      </c>
      <c r="B1581" s="21" t="s">
        <v>98</v>
      </c>
      <c r="C1581" s="22">
        <v>44309</v>
      </c>
      <c r="D1581" t="s">
        <v>99</v>
      </c>
      <c r="E1581" t="s">
        <v>100</v>
      </c>
      <c r="F1581" s="21" t="s">
        <v>142</v>
      </c>
      <c r="G1581" s="3">
        <v>6107.4000000000005</v>
      </c>
      <c r="H1581" s="22">
        <v>44291</v>
      </c>
      <c r="I1581" s="23">
        <v>44304</v>
      </c>
      <c r="J1581">
        <f t="shared" si="96"/>
        <v>14</v>
      </c>
      <c r="K1581" s="2">
        <f t="shared" si="97"/>
        <v>44297.5</v>
      </c>
      <c r="L1581" s="22">
        <v>44309.5</v>
      </c>
      <c r="M1581" s="22">
        <v>44326.5</v>
      </c>
      <c r="N1581" s="22">
        <v>44323.5</v>
      </c>
      <c r="O1581">
        <f t="shared" si="98"/>
        <v>26</v>
      </c>
      <c r="P1581" s="3">
        <f t="shared" si="99"/>
        <v>158792.40000000002</v>
      </c>
    </row>
    <row r="1582" spans="1:16" x14ac:dyDescent="0.35">
      <c r="A1582" t="s">
        <v>269</v>
      </c>
      <c r="B1582" s="21" t="s">
        <v>98</v>
      </c>
      <c r="C1582" s="22">
        <v>44309</v>
      </c>
      <c r="D1582" t="s">
        <v>114</v>
      </c>
      <c r="E1582" t="s">
        <v>115</v>
      </c>
      <c r="F1582" s="21" t="s">
        <v>143</v>
      </c>
      <c r="G1582" s="3">
        <v>37.619999999999997</v>
      </c>
      <c r="H1582" s="22">
        <v>44291</v>
      </c>
      <c r="I1582" s="23">
        <v>44304</v>
      </c>
      <c r="J1582">
        <f t="shared" si="96"/>
        <v>14</v>
      </c>
      <c r="K1582" s="2">
        <f t="shared" si="97"/>
        <v>44297.5</v>
      </c>
      <c r="L1582" s="22">
        <v>44309.5</v>
      </c>
      <c r="M1582" s="22">
        <v>44330.5</v>
      </c>
      <c r="N1582" s="22">
        <v>44329.5</v>
      </c>
      <c r="O1582">
        <f t="shared" si="98"/>
        <v>32</v>
      </c>
      <c r="P1582" s="3">
        <f t="shared" si="99"/>
        <v>1203.8399999999999</v>
      </c>
    </row>
    <row r="1583" spans="1:16" x14ac:dyDescent="0.35">
      <c r="A1583" t="s">
        <v>269</v>
      </c>
      <c r="B1583" s="21" t="s">
        <v>98</v>
      </c>
      <c r="C1583" s="22">
        <v>44309</v>
      </c>
      <c r="D1583" t="s">
        <v>110</v>
      </c>
      <c r="E1583" t="s">
        <v>111</v>
      </c>
      <c r="F1583" s="21" t="s">
        <v>143</v>
      </c>
      <c r="G1583" s="3">
        <v>36.370000000000005</v>
      </c>
      <c r="H1583" s="22">
        <v>44291</v>
      </c>
      <c r="I1583" s="23">
        <v>44304</v>
      </c>
      <c r="J1583">
        <f t="shared" si="96"/>
        <v>14</v>
      </c>
      <c r="K1583" s="2">
        <f t="shared" si="97"/>
        <v>44297.5</v>
      </c>
      <c r="L1583" s="22">
        <v>44309.5</v>
      </c>
      <c r="M1583" s="22">
        <v>44330.5</v>
      </c>
      <c r="N1583" s="22">
        <v>44329.5</v>
      </c>
      <c r="O1583">
        <f t="shared" si="98"/>
        <v>32</v>
      </c>
      <c r="P1583" s="3">
        <f t="shared" si="99"/>
        <v>1163.8400000000001</v>
      </c>
    </row>
    <row r="1584" spans="1:16" x14ac:dyDescent="0.35">
      <c r="A1584" t="s">
        <v>269</v>
      </c>
      <c r="B1584" s="21" t="s">
        <v>98</v>
      </c>
      <c r="C1584" s="22">
        <v>44309</v>
      </c>
      <c r="D1584" t="s">
        <v>114</v>
      </c>
      <c r="E1584" t="s">
        <v>115</v>
      </c>
      <c r="F1584" s="21" t="s">
        <v>144</v>
      </c>
      <c r="G1584" s="3">
        <v>131.54</v>
      </c>
      <c r="H1584" s="22">
        <v>44291</v>
      </c>
      <c r="I1584" s="23">
        <v>44304</v>
      </c>
      <c r="J1584">
        <f t="shared" si="96"/>
        <v>14</v>
      </c>
      <c r="K1584" s="2">
        <f t="shared" si="97"/>
        <v>44297.5</v>
      </c>
      <c r="L1584" s="22">
        <v>44309.5</v>
      </c>
      <c r="M1584" s="22">
        <v>44330.5</v>
      </c>
      <c r="N1584" s="22">
        <v>44329.5</v>
      </c>
      <c r="O1584">
        <f t="shared" si="98"/>
        <v>32</v>
      </c>
      <c r="P1584" s="3">
        <f t="shared" si="99"/>
        <v>4209.28</v>
      </c>
    </row>
    <row r="1585" spans="1:16" x14ac:dyDescent="0.35">
      <c r="A1585" t="s">
        <v>269</v>
      </c>
      <c r="B1585" s="21" t="s">
        <v>98</v>
      </c>
      <c r="C1585" s="22">
        <v>44309</v>
      </c>
      <c r="D1585" t="s">
        <v>110</v>
      </c>
      <c r="E1585" t="s">
        <v>111</v>
      </c>
      <c r="F1585" s="21" t="s">
        <v>144</v>
      </c>
      <c r="G1585" s="3">
        <v>3.96</v>
      </c>
      <c r="H1585" s="22">
        <v>44291</v>
      </c>
      <c r="I1585" s="23">
        <v>44304</v>
      </c>
      <c r="J1585">
        <f t="shared" si="96"/>
        <v>14</v>
      </c>
      <c r="K1585" s="2">
        <f t="shared" si="97"/>
        <v>44297.5</v>
      </c>
      <c r="L1585" s="22">
        <v>44309.5</v>
      </c>
      <c r="M1585" s="22">
        <v>44330.5</v>
      </c>
      <c r="N1585" s="22">
        <v>44329.5</v>
      </c>
      <c r="O1585">
        <f t="shared" si="98"/>
        <v>32</v>
      </c>
      <c r="P1585" s="3">
        <f t="shared" si="99"/>
        <v>126.72</v>
      </c>
    </row>
    <row r="1586" spans="1:16" x14ac:dyDescent="0.35">
      <c r="A1586" t="s">
        <v>269</v>
      </c>
      <c r="B1586" s="21" t="s">
        <v>98</v>
      </c>
      <c r="C1586" s="22">
        <v>44309</v>
      </c>
      <c r="D1586" t="s">
        <v>114</v>
      </c>
      <c r="E1586" t="s">
        <v>115</v>
      </c>
      <c r="F1586" s="21" t="s">
        <v>145</v>
      </c>
      <c r="G1586" s="3">
        <v>28.22</v>
      </c>
      <c r="H1586" s="22">
        <v>44291</v>
      </c>
      <c r="I1586" s="23">
        <v>44304</v>
      </c>
      <c r="J1586">
        <f t="shared" si="96"/>
        <v>14</v>
      </c>
      <c r="K1586" s="2">
        <f t="shared" si="97"/>
        <v>44297.5</v>
      </c>
      <c r="L1586" s="22">
        <v>44309.5</v>
      </c>
      <c r="M1586" s="22">
        <v>44330.5</v>
      </c>
      <c r="N1586" s="22">
        <v>44329.5</v>
      </c>
      <c r="O1586">
        <f t="shared" si="98"/>
        <v>32</v>
      </c>
      <c r="P1586" s="3">
        <f t="shared" si="99"/>
        <v>903.04</v>
      </c>
    </row>
    <row r="1587" spans="1:16" x14ac:dyDescent="0.35">
      <c r="A1587" t="s">
        <v>269</v>
      </c>
      <c r="B1587" s="21" t="s">
        <v>98</v>
      </c>
      <c r="C1587" s="22">
        <v>44309</v>
      </c>
      <c r="D1587" t="s">
        <v>110</v>
      </c>
      <c r="E1587" t="s">
        <v>111</v>
      </c>
      <c r="F1587" s="21" t="s">
        <v>145</v>
      </c>
      <c r="G1587" s="3">
        <v>3.45</v>
      </c>
      <c r="H1587" s="22">
        <v>44291</v>
      </c>
      <c r="I1587" s="23">
        <v>44304</v>
      </c>
      <c r="J1587">
        <f t="shared" si="96"/>
        <v>14</v>
      </c>
      <c r="K1587" s="2">
        <f t="shared" si="97"/>
        <v>44297.5</v>
      </c>
      <c r="L1587" s="22">
        <v>44309.5</v>
      </c>
      <c r="M1587" s="22">
        <v>44330.5</v>
      </c>
      <c r="N1587" s="22">
        <v>44329.5</v>
      </c>
      <c r="O1587">
        <f t="shared" si="98"/>
        <v>32</v>
      </c>
      <c r="P1587" s="3">
        <f t="shared" si="99"/>
        <v>110.4</v>
      </c>
    </row>
    <row r="1588" spans="1:16" x14ac:dyDescent="0.35">
      <c r="A1588" t="s">
        <v>269</v>
      </c>
      <c r="B1588" s="21" t="s">
        <v>98</v>
      </c>
      <c r="C1588" s="22">
        <v>44309</v>
      </c>
      <c r="D1588" t="s">
        <v>114</v>
      </c>
      <c r="E1588" t="s">
        <v>115</v>
      </c>
      <c r="F1588" s="21" t="s">
        <v>146</v>
      </c>
      <c r="G1588" s="3">
        <v>161.15</v>
      </c>
      <c r="H1588" s="22">
        <v>44291</v>
      </c>
      <c r="I1588" s="23">
        <v>44304</v>
      </c>
      <c r="J1588">
        <f t="shared" si="96"/>
        <v>14</v>
      </c>
      <c r="K1588" s="2">
        <f t="shared" si="97"/>
        <v>44297.5</v>
      </c>
      <c r="L1588" s="22">
        <v>44309.5</v>
      </c>
      <c r="M1588" s="22">
        <v>44330.5</v>
      </c>
      <c r="N1588" s="22">
        <v>44329.5</v>
      </c>
      <c r="O1588">
        <f t="shared" si="98"/>
        <v>32</v>
      </c>
      <c r="P1588" s="3">
        <f t="shared" si="99"/>
        <v>5156.8</v>
      </c>
    </row>
    <row r="1589" spans="1:16" x14ac:dyDescent="0.35">
      <c r="A1589" t="s">
        <v>269</v>
      </c>
      <c r="B1589" s="21" t="s">
        <v>98</v>
      </c>
      <c r="C1589" s="22">
        <v>44309</v>
      </c>
      <c r="D1589" t="s">
        <v>110</v>
      </c>
      <c r="E1589" t="s">
        <v>111</v>
      </c>
      <c r="F1589" s="21" t="s">
        <v>257</v>
      </c>
      <c r="G1589" s="3">
        <v>2.1500000000000004</v>
      </c>
      <c r="H1589" s="22">
        <v>44291</v>
      </c>
      <c r="I1589" s="23">
        <v>44304</v>
      </c>
      <c r="J1589">
        <f t="shared" si="96"/>
        <v>14</v>
      </c>
      <c r="K1589" s="2">
        <f t="shared" si="97"/>
        <v>44297.5</v>
      </c>
      <c r="L1589" s="22">
        <v>44309.5</v>
      </c>
      <c r="M1589" s="22">
        <v>44330.5</v>
      </c>
      <c r="N1589" s="22">
        <v>44329.5</v>
      </c>
      <c r="O1589">
        <f t="shared" si="98"/>
        <v>32</v>
      </c>
      <c r="P1589" s="3">
        <f t="shared" si="99"/>
        <v>68.800000000000011</v>
      </c>
    </row>
    <row r="1590" spans="1:16" x14ac:dyDescent="0.35">
      <c r="A1590" t="s">
        <v>269</v>
      </c>
      <c r="B1590" s="21" t="s">
        <v>98</v>
      </c>
      <c r="C1590" s="22">
        <v>44309</v>
      </c>
      <c r="D1590" t="s">
        <v>110</v>
      </c>
      <c r="E1590" t="s">
        <v>111</v>
      </c>
      <c r="F1590" s="21" t="s">
        <v>247</v>
      </c>
      <c r="G1590" s="3">
        <v>3.75</v>
      </c>
      <c r="H1590" s="22">
        <v>44291</v>
      </c>
      <c r="I1590" s="23">
        <v>44304</v>
      </c>
      <c r="J1590">
        <f t="shared" si="96"/>
        <v>14</v>
      </c>
      <c r="K1590" s="2">
        <f t="shared" si="97"/>
        <v>44297.5</v>
      </c>
      <c r="L1590" s="22">
        <v>44309.5</v>
      </c>
      <c r="M1590" s="22">
        <v>44330.5</v>
      </c>
      <c r="N1590" s="22">
        <v>44329.5</v>
      </c>
      <c r="O1590">
        <f t="shared" si="98"/>
        <v>32</v>
      </c>
      <c r="P1590" s="3">
        <f t="shared" si="99"/>
        <v>120</v>
      </c>
    </row>
    <row r="1591" spans="1:16" x14ac:dyDescent="0.35">
      <c r="A1591" t="s">
        <v>269</v>
      </c>
      <c r="B1591" s="21" t="s">
        <v>98</v>
      </c>
      <c r="C1591" s="22">
        <v>44309</v>
      </c>
      <c r="D1591" t="s">
        <v>110</v>
      </c>
      <c r="E1591" t="s">
        <v>111</v>
      </c>
      <c r="F1591" s="21" t="s">
        <v>248</v>
      </c>
      <c r="G1591" s="3">
        <v>70.63</v>
      </c>
      <c r="H1591" s="22">
        <v>44291</v>
      </c>
      <c r="I1591" s="23">
        <v>44304</v>
      </c>
      <c r="J1591">
        <f t="shared" si="96"/>
        <v>14</v>
      </c>
      <c r="K1591" s="2">
        <f t="shared" si="97"/>
        <v>44297.5</v>
      </c>
      <c r="L1591" s="22">
        <v>44309.5</v>
      </c>
      <c r="M1591" s="22">
        <v>44330.5</v>
      </c>
      <c r="N1591" s="22">
        <v>44329.5</v>
      </c>
      <c r="O1591">
        <f t="shared" si="98"/>
        <v>32</v>
      </c>
      <c r="P1591" s="3">
        <f t="shared" si="99"/>
        <v>2260.16</v>
      </c>
    </row>
    <row r="1592" spans="1:16" x14ac:dyDescent="0.35">
      <c r="A1592" t="s">
        <v>269</v>
      </c>
      <c r="B1592" s="21" t="s">
        <v>98</v>
      </c>
      <c r="C1592" s="22">
        <v>44309</v>
      </c>
      <c r="D1592" t="s">
        <v>110</v>
      </c>
      <c r="E1592" t="s">
        <v>111</v>
      </c>
      <c r="F1592" s="21" t="s">
        <v>147</v>
      </c>
      <c r="G1592" s="3">
        <v>49.22</v>
      </c>
      <c r="H1592" s="22">
        <v>44291</v>
      </c>
      <c r="I1592" s="23">
        <v>44304</v>
      </c>
      <c r="J1592">
        <f t="shared" si="96"/>
        <v>14</v>
      </c>
      <c r="K1592" s="2">
        <f t="shared" si="97"/>
        <v>44297.5</v>
      </c>
      <c r="L1592" s="22">
        <v>44309.5</v>
      </c>
      <c r="M1592" s="22">
        <v>44330.5</v>
      </c>
      <c r="N1592" s="22">
        <v>44329.5</v>
      </c>
      <c r="O1592">
        <f t="shared" si="98"/>
        <v>32</v>
      </c>
      <c r="P1592" s="3">
        <f t="shared" si="99"/>
        <v>1575.04</v>
      </c>
    </row>
    <row r="1593" spans="1:16" x14ac:dyDescent="0.35">
      <c r="A1593" t="s">
        <v>269</v>
      </c>
      <c r="B1593" s="21" t="s">
        <v>98</v>
      </c>
      <c r="C1593" s="22">
        <v>44309</v>
      </c>
      <c r="D1593" t="s">
        <v>148</v>
      </c>
      <c r="E1593" t="s">
        <v>149</v>
      </c>
      <c r="F1593" s="21" t="s">
        <v>150</v>
      </c>
      <c r="G1593" s="3">
        <v>57.9</v>
      </c>
      <c r="H1593" s="22">
        <v>44291</v>
      </c>
      <c r="I1593" s="23">
        <v>44304</v>
      </c>
      <c r="J1593">
        <f t="shared" si="96"/>
        <v>14</v>
      </c>
      <c r="K1593" s="2">
        <f t="shared" si="97"/>
        <v>44297.5</v>
      </c>
      <c r="L1593" s="22">
        <v>44309.5</v>
      </c>
      <c r="M1593" s="22">
        <v>44333.5</v>
      </c>
      <c r="N1593" s="22">
        <v>44330.5</v>
      </c>
      <c r="O1593">
        <f t="shared" si="98"/>
        <v>33</v>
      </c>
      <c r="P1593" s="3">
        <f t="shared" si="99"/>
        <v>1910.7</v>
      </c>
    </row>
    <row r="1594" spans="1:16" x14ac:dyDescent="0.35">
      <c r="A1594" t="s">
        <v>269</v>
      </c>
      <c r="B1594" s="21" t="s">
        <v>98</v>
      </c>
      <c r="C1594" s="22">
        <v>44309</v>
      </c>
      <c r="D1594" t="s">
        <v>148</v>
      </c>
      <c r="E1594" t="s">
        <v>149</v>
      </c>
      <c r="F1594" s="21" t="s">
        <v>151</v>
      </c>
      <c r="G1594" s="3">
        <v>69.919999999999987</v>
      </c>
      <c r="H1594" s="22">
        <v>44291</v>
      </c>
      <c r="I1594" s="23">
        <v>44304</v>
      </c>
      <c r="J1594">
        <f t="shared" si="96"/>
        <v>14</v>
      </c>
      <c r="K1594" s="2">
        <f t="shared" si="97"/>
        <v>44297.5</v>
      </c>
      <c r="L1594" s="22">
        <v>44309.5</v>
      </c>
      <c r="M1594" s="22">
        <v>44333.5</v>
      </c>
      <c r="N1594" s="22">
        <v>44330.5</v>
      </c>
      <c r="O1594">
        <f t="shared" si="98"/>
        <v>33</v>
      </c>
      <c r="P1594" s="3">
        <f t="shared" si="99"/>
        <v>2307.3599999999997</v>
      </c>
    </row>
    <row r="1595" spans="1:16" x14ac:dyDescent="0.35">
      <c r="A1595" t="s">
        <v>269</v>
      </c>
      <c r="B1595" s="21" t="s">
        <v>98</v>
      </c>
      <c r="C1595" s="22">
        <v>44309</v>
      </c>
      <c r="D1595" t="s">
        <v>148</v>
      </c>
      <c r="E1595" t="s">
        <v>149</v>
      </c>
      <c r="F1595" s="21" t="s">
        <v>152</v>
      </c>
      <c r="G1595" s="3">
        <v>76.069999999999993</v>
      </c>
      <c r="H1595" s="22">
        <v>44291</v>
      </c>
      <c r="I1595" s="23">
        <v>44304</v>
      </c>
      <c r="J1595">
        <f t="shared" si="96"/>
        <v>14</v>
      </c>
      <c r="K1595" s="2">
        <f t="shared" si="97"/>
        <v>44297.5</v>
      </c>
      <c r="L1595" s="22">
        <v>44309.5</v>
      </c>
      <c r="M1595" s="22">
        <v>44333.5</v>
      </c>
      <c r="N1595" s="22">
        <v>44330.5</v>
      </c>
      <c r="O1595">
        <f t="shared" si="98"/>
        <v>33</v>
      </c>
      <c r="P1595" s="3">
        <f t="shared" si="99"/>
        <v>2510.31</v>
      </c>
    </row>
    <row r="1596" spans="1:16" x14ac:dyDescent="0.35">
      <c r="A1596" t="s">
        <v>269</v>
      </c>
      <c r="B1596" s="21" t="s">
        <v>98</v>
      </c>
      <c r="C1596" s="22">
        <v>44309</v>
      </c>
      <c r="D1596" t="s">
        <v>110</v>
      </c>
      <c r="E1596" t="s">
        <v>111</v>
      </c>
      <c r="F1596" s="21" t="s">
        <v>153</v>
      </c>
      <c r="G1596" s="3">
        <v>193.71</v>
      </c>
      <c r="H1596" s="22">
        <v>44291</v>
      </c>
      <c r="I1596" s="23">
        <v>44304</v>
      </c>
      <c r="J1596">
        <f t="shared" si="96"/>
        <v>14</v>
      </c>
      <c r="K1596" s="2">
        <f t="shared" si="97"/>
        <v>44297.5</v>
      </c>
      <c r="L1596" s="22">
        <v>44309.5</v>
      </c>
      <c r="M1596" s="22">
        <v>44333.5</v>
      </c>
      <c r="N1596" s="22">
        <v>44330.5</v>
      </c>
      <c r="O1596">
        <f t="shared" si="98"/>
        <v>33</v>
      </c>
      <c r="P1596" s="3">
        <f t="shared" si="99"/>
        <v>6392.43</v>
      </c>
    </row>
    <row r="1597" spans="1:16" x14ac:dyDescent="0.35">
      <c r="A1597" t="s">
        <v>269</v>
      </c>
      <c r="B1597" s="21" t="s">
        <v>98</v>
      </c>
      <c r="C1597" s="22">
        <v>44309</v>
      </c>
      <c r="D1597" t="s">
        <v>148</v>
      </c>
      <c r="E1597" t="s">
        <v>149</v>
      </c>
      <c r="F1597" s="21" t="s">
        <v>154</v>
      </c>
      <c r="G1597" s="3">
        <v>117.22999999999999</v>
      </c>
      <c r="H1597" s="22">
        <v>44291</v>
      </c>
      <c r="I1597" s="23">
        <v>44304</v>
      </c>
      <c r="J1597">
        <f t="shared" si="96"/>
        <v>14</v>
      </c>
      <c r="K1597" s="2">
        <f t="shared" si="97"/>
        <v>44297.5</v>
      </c>
      <c r="L1597" s="22">
        <v>44309.5</v>
      </c>
      <c r="M1597" s="22">
        <v>44333.5</v>
      </c>
      <c r="N1597" s="22">
        <v>44330.5</v>
      </c>
      <c r="O1597">
        <f t="shared" si="98"/>
        <v>33</v>
      </c>
      <c r="P1597" s="3">
        <f t="shared" si="99"/>
        <v>3868.5899999999997</v>
      </c>
    </row>
    <row r="1598" spans="1:16" x14ac:dyDescent="0.35">
      <c r="A1598" t="s">
        <v>269</v>
      </c>
      <c r="B1598" s="21" t="s">
        <v>98</v>
      </c>
      <c r="C1598" s="22">
        <v>44309</v>
      </c>
      <c r="D1598" t="s">
        <v>148</v>
      </c>
      <c r="E1598" t="s">
        <v>149</v>
      </c>
      <c r="F1598" s="21" t="s">
        <v>155</v>
      </c>
      <c r="G1598" s="3">
        <v>40.94</v>
      </c>
      <c r="H1598" s="22">
        <v>44291</v>
      </c>
      <c r="I1598" s="23">
        <v>44304</v>
      </c>
      <c r="J1598">
        <f t="shared" si="96"/>
        <v>14</v>
      </c>
      <c r="K1598" s="2">
        <f t="shared" si="97"/>
        <v>44297.5</v>
      </c>
      <c r="L1598" s="22">
        <v>44309.5</v>
      </c>
      <c r="M1598" s="22">
        <v>44333.5</v>
      </c>
      <c r="N1598" s="22">
        <v>44330.5</v>
      </c>
      <c r="O1598">
        <f t="shared" si="98"/>
        <v>33</v>
      </c>
      <c r="P1598" s="3">
        <f t="shared" si="99"/>
        <v>1351.02</v>
      </c>
    </row>
    <row r="1599" spans="1:16" x14ac:dyDescent="0.35">
      <c r="A1599" t="s">
        <v>269</v>
      </c>
      <c r="B1599" s="21" t="s">
        <v>98</v>
      </c>
      <c r="C1599" s="22">
        <v>44309</v>
      </c>
      <c r="D1599" t="s">
        <v>148</v>
      </c>
      <c r="E1599" t="s">
        <v>149</v>
      </c>
      <c r="F1599" s="21" t="s">
        <v>156</v>
      </c>
      <c r="G1599" s="3">
        <v>88.27</v>
      </c>
      <c r="H1599" s="22">
        <v>44291</v>
      </c>
      <c r="I1599" s="23">
        <v>44304</v>
      </c>
      <c r="J1599">
        <f t="shared" si="96"/>
        <v>14</v>
      </c>
      <c r="K1599" s="2">
        <f t="shared" si="97"/>
        <v>44297.5</v>
      </c>
      <c r="L1599" s="22">
        <v>44309.5</v>
      </c>
      <c r="M1599" s="22">
        <v>44333.5</v>
      </c>
      <c r="N1599" s="22">
        <v>44330.5</v>
      </c>
      <c r="O1599">
        <f t="shared" si="98"/>
        <v>33</v>
      </c>
      <c r="P1599" s="3">
        <f t="shared" si="99"/>
        <v>2912.91</v>
      </c>
    </row>
    <row r="1600" spans="1:16" x14ac:dyDescent="0.35">
      <c r="A1600" t="s">
        <v>269</v>
      </c>
      <c r="B1600" s="21" t="s">
        <v>98</v>
      </c>
      <c r="C1600" s="22">
        <v>44309</v>
      </c>
      <c r="D1600" t="s">
        <v>148</v>
      </c>
      <c r="E1600" t="s">
        <v>149</v>
      </c>
      <c r="F1600" s="21" t="s">
        <v>249</v>
      </c>
      <c r="G1600" s="3">
        <v>9.2100000000000009</v>
      </c>
      <c r="H1600" s="22">
        <v>44291</v>
      </c>
      <c r="I1600" s="23">
        <v>44304</v>
      </c>
      <c r="J1600">
        <f t="shared" si="96"/>
        <v>14</v>
      </c>
      <c r="K1600" s="2">
        <f t="shared" si="97"/>
        <v>44297.5</v>
      </c>
      <c r="L1600" s="22">
        <v>44309.5</v>
      </c>
      <c r="M1600" s="22">
        <v>44333.5</v>
      </c>
      <c r="N1600" s="22">
        <v>44330.5</v>
      </c>
      <c r="O1600">
        <f t="shared" si="98"/>
        <v>33</v>
      </c>
      <c r="P1600" s="3">
        <f t="shared" si="99"/>
        <v>303.93</v>
      </c>
    </row>
    <row r="1601" spans="1:16" x14ac:dyDescent="0.35">
      <c r="A1601" t="s">
        <v>269</v>
      </c>
      <c r="B1601" s="21" t="s">
        <v>98</v>
      </c>
      <c r="C1601" s="22">
        <v>44309</v>
      </c>
      <c r="D1601" t="s">
        <v>148</v>
      </c>
      <c r="E1601" t="s">
        <v>149</v>
      </c>
      <c r="F1601" s="21" t="s">
        <v>157</v>
      </c>
      <c r="G1601" s="3">
        <v>300.91000000000003</v>
      </c>
      <c r="H1601" s="22">
        <v>44291</v>
      </c>
      <c r="I1601" s="23">
        <v>44304</v>
      </c>
      <c r="J1601">
        <f t="shared" si="96"/>
        <v>14</v>
      </c>
      <c r="K1601" s="2">
        <f t="shared" si="97"/>
        <v>44297.5</v>
      </c>
      <c r="L1601" s="22">
        <v>44309.5</v>
      </c>
      <c r="M1601" s="22">
        <v>44333.5</v>
      </c>
      <c r="N1601" s="22">
        <v>44330.5</v>
      </c>
      <c r="O1601">
        <f t="shared" si="98"/>
        <v>33</v>
      </c>
      <c r="P1601" s="3">
        <f t="shared" si="99"/>
        <v>9930.0300000000007</v>
      </c>
    </row>
    <row r="1602" spans="1:16" x14ac:dyDescent="0.35">
      <c r="A1602" t="s">
        <v>269</v>
      </c>
      <c r="B1602" s="21" t="s">
        <v>98</v>
      </c>
      <c r="C1602" s="22">
        <v>44309</v>
      </c>
      <c r="D1602" t="s">
        <v>148</v>
      </c>
      <c r="E1602" t="s">
        <v>149</v>
      </c>
      <c r="F1602" s="21" t="s">
        <v>158</v>
      </c>
      <c r="G1602" s="3">
        <v>277.66999999999996</v>
      </c>
      <c r="H1602" s="22">
        <v>44291</v>
      </c>
      <c r="I1602" s="23">
        <v>44304</v>
      </c>
      <c r="J1602">
        <f t="shared" si="96"/>
        <v>14</v>
      </c>
      <c r="K1602" s="2">
        <f t="shared" si="97"/>
        <v>44297.5</v>
      </c>
      <c r="L1602" s="22">
        <v>44309.5</v>
      </c>
      <c r="M1602" s="22">
        <v>44333.5</v>
      </c>
      <c r="N1602" s="22">
        <v>44330.5</v>
      </c>
      <c r="O1602">
        <f t="shared" si="98"/>
        <v>33</v>
      </c>
      <c r="P1602" s="3">
        <f t="shared" si="99"/>
        <v>9163.1099999999988</v>
      </c>
    </row>
    <row r="1603" spans="1:16" x14ac:dyDescent="0.35">
      <c r="A1603" t="s">
        <v>269</v>
      </c>
      <c r="B1603" s="21" t="s">
        <v>98</v>
      </c>
      <c r="C1603" s="22">
        <v>44309</v>
      </c>
      <c r="D1603" t="s">
        <v>148</v>
      </c>
      <c r="E1603" t="s">
        <v>149</v>
      </c>
      <c r="F1603" s="21" t="s">
        <v>159</v>
      </c>
      <c r="G1603" s="3">
        <v>100.88</v>
      </c>
      <c r="H1603" s="22">
        <v>44291</v>
      </c>
      <c r="I1603" s="23">
        <v>44304</v>
      </c>
      <c r="J1603">
        <f t="shared" si="96"/>
        <v>14</v>
      </c>
      <c r="K1603" s="2">
        <f t="shared" si="97"/>
        <v>44297.5</v>
      </c>
      <c r="L1603" s="22">
        <v>44309.5</v>
      </c>
      <c r="M1603" s="22">
        <v>44333.5</v>
      </c>
      <c r="N1603" s="22">
        <v>44330.5</v>
      </c>
      <c r="O1603">
        <f t="shared" si="98"/>
        <v>33</v>
      </c>
      <c r="P1603" s="3">
        <f t="shared" si="99"/>
        <v>3329.04</v>
      </c>
    </row>
    <row r="1604" spans="1:16" x14ac:dyDescent="0.35">
      <c r="A1604" t="s">
        <v>269</v>
      </c>
      <c r="B1604" s="21" t="s">
        <v>98</v>
      </c>
      <c r="C1604" s="22">
        <v>44309</v>
      </c>
      <c r="D1604" t="s">
        <v>148</v>
      </c>
      <c r="E1604" t="s">
        <v>149</v>
      </c>
      <c r="F1604" s="21" t="s">
        <v>160</v>
      </c>
      <c r="G1604" s="3">
        <v>62.28</v>
      </c>
      <c r="H1604" s="22">
        <v>44291</v>
      </c>
      <c r="I1604" s="23">
        <v>44304</v>
      </c>
      <c r="J1604">
        <f t="shared" si="96"/>
        <v>14</v>
      </c>
      <c r="K1604" s="2">
        <f t="shared" si="97"/>
        <v>44297.5</v>
      </c>
      <c r="L1604" s="22">
        <v>44309.5</v>
      </c>
      <c r="M1604" s="22">
        <v>44333.5</v>
      </c>
      <c r="N1604" s="22">
        <v>44330.5</v>
      </c>
      <c r="O1604">
        <f t="shared" si="98"/>
        <v>33</v>
      </c>
      <c r="P1604" s="3">
        <f t="shared" si="99"/>
        <v>2055.2400000000002</v>
      </c>
    </row>
    <row r="1605" spans="1:16" x14ac:dyDescent="0.35">
      <c r="A1605" t="s">
        <v>269</v>
      </c>
      <c r="B1605" s="21" t="s">
        <v>86</v>
      </c>
      <c r="C1605" s="22">
        <v>44309</v>
      </c>
      <c r="D1605" t="s">
        <v>161</v>
      </c>
      <c r="E1605" t="s">
        <v>162</v>
      </c>
      <c r="F1605" s="21" t="s">
        <v>165</v>
      </c>
      <c r="G1605" s="3">
        <v>135.37</v>
      </c>
      <c r="H1605" s="22">
        <v>44290</v>
      </c>
      <c r="I1605" s="23">
        <v>44303</v>
      </c>
      <c r="J1605">
        <f t="shared" si="96"/>
        <v>14</v>
      </c>
      <c r="K1605" s="2">
        <f t="shared" si="97"/>
        <v>44296.5</v>
      </c>
      <c r="L1605" s="22">
        <v>44309.5</v>
      </c>
      <c r="M1605" s="22">
        <v>44336.5</v>
      </c>
      <c r="N1605" s="22">
        <v>44335.5</v>
      </c>
      <c r="O1605">
        <f t="shared" si="98"/>
        <v>39</v>
      </c>
      <c r="P1605" s="3">
        <f t="shared" si="99"/>
        <v>5279.43</v>
      </c>
    </row>
    <row r="1606" spans="1:16" x14ac:dyDescent="0.35">
      <c r="A1606" t="s">
        <v>269</v>
      </c>
      <c r="B1606" s="21" t="s">
        <v>86</v>
      </c>
      <c r="C1606" s="22">
        <v>44309</v>
      </c>
      <c r="D1606" t="s">
        <v>161</v>
      </c>
      <c r="E1606" t="s">
        <v>162</v>
      </c>
      <c r="F1606" s="21" t="s">
        <v>163</v>
      </c>
      <c r="G1606" s="3">
        <v>220.67000000000002</v>
      </c>
      <c r="H1606" s="22">
        <v>44290</v>
      </c>
      <c r="I1606" s="23">
        <v>44303</v>
      </c>
      <c r="J1606">
        <f t="shared" si="96"/>
        <v>14</v>
      </c>
      <c r="K1606" s="2">
        <f t="shared" si="97"/>
        <v>44296.5</v>
      </c>
      <c r="L1606" s="22">
        <v>44309.5</v>
      </c>
      <c r="M1606" s="22">
        <v>44336.5</v>
      </c>
      <c r="N1606" s="22">
        <v>44335.5</v>
      </c>
      <c r="O1606">
        <f t="shared" si="98"/>
        <v>39</v>
      </c>
      <c r="P1606" s="3">
        <f t="shared" si="99"/>
        <v>8606.130000000001</v>
      </c>
    </row>
    <row r="1607" spans="1:16" x14ac:dyDescent="0.35">
      <c r="A1607" t="s">
        <v>269</v>
      </c>
      <c r="B1607" s="21" t="s">
        <v>86</v>
      </c>
      <c r="C1607" s="22">
        <v>44309</v>
      </c>
      <c r="D1607" t="s">
        <v>161</v>
      </c>
      <c r="E1607" t="s">
        <v>162</v>
      </c>
      <c r="F1607" s="21" t="s">
        <v>166</v>
      </c>
      <c r="G1607" s="3">
        <v>64.900000000000006</v>
      </c>
      <c r="H1607" s="22">
        <v>44290</v>
      </c>
      <c r="I1607" s="23">
        <v>44303</v>
      </c>
      <c r="J1607">
        <f t="shared" si="96"/>
        <v>14</v>
      </c>
      <c r="K1607" s="2">
        <f t="shared" si="97"/>
        <v>44296.5</v>
      </c>
      <c r="L1607" s="22">
        <v>44309.5</v>
      </c>
      <c r="M1607" s="22">
        <v>44336.5</v>
      </c>
      <c r="N1607" s="22">
        <v>44335.5</v>
      </c>
      <c r="O1607">
        <f t="shared" si="98"/>
        <v>39</v>
      </c>
      <c r="P1607" s="3">
        <f t="shared" si="99"/>
        <v>2531.1000000000004</v>
      </c>
    </row>
    <row r="1608" spans="1:16" x14ac:dyDescent="0.35">
      <c r="A1608" t="s">
        <v>269</v>
      </c>
      <c r="B1608" s="21" t="s">
        <v>86</v>
      </c>
      <c r="C1608" s="22">
        <v>44309</v>
      </c>
      <c r="D1608" t="s">
        <v>161</v>
      </c>
      <c r="E1608" t="s">
        <v>162</v>
      </c>
      <c r="F1608" s="21" t="s">
        <v>167</v>
      </c>
      <c r="G1608" s="3">
        <v>310.03000000000003</v>
      </c>
      <c r="H1608" s="22">
        <v>44290</v>
      </c>
      <c r="I1608" s="23">
        <v>44303</v>
      </c>
      <c r="J1608">
        <f t="shared" si="96"/>
        <v>14</v>
      </c>
      <c r="K1608" s="2">
        <f t="shared" si="97"/>
        <v>44296.5</v>
      </c>
      <c r="L1608" s="22">
        <v>44309.5</v>
      </c>
      <c r="M1608" s="22">
        <v>44336.5</v>
      </c>
      <c r="N1608" s="22">
        <v>44335.5</v>
      </c>
      <c r="O1608">
        <f t="shared" si="98"/>
        <v>39</v>
      </c>
      <c r="P1608" s="3">
        <f t="shared" si="99"/>
        <v>12091.170000000002</v>
      </c>
    </row>
    <row r="1609" spans="1:16" x14ac:dyDescent="0.35">
      <c r="A1609" t="s">
        <v>269</v>
      </c>
      <c r="B1609" s="21" t="s">
        <v>86</v>
      </c>
      <c r="C1609" s="22">
        <v>44309</v>
      </c>
      <c r="D1609" t="s">
        <v>161</v>
      </c>
      <c r="E1609" t="s">
        <v>162</v>
      </c>
      <c r="F1609" s="21" t="s">
        <v>168</v>
      </c>
      <c r="G1609" s="3">
        <v>85.61</v>
      </c>
      <c r="H1609" s="22">
        <v>44290</v>
      </c>
      <c r="I1609" s="23">
        <v>44303</v>
      </c>
      <c r="J1609">
        <f t="shared" si="96"/>
        <v>14</v>
      </c>
      <c r="K1609" s="2">
        <f t="shared" si="97"/>
        <v>44296.5</v>
      </c>
      <c r="L1609" s="22">
        <v>44309.5</v>
      </c>
      <c r="M1609" s="22">
        <v>44336.5</v>
      </c>
      <c r="N1609" s="22">
        <v>44335.5</v>
      </c>
      <c r="O1609">
        <f t="shared" si="98"/>
        <v>39</v>
      </c>
      <c r="P1609" s="3">
        <f t="shared" si="99"/>
        <v>3338.79</v>
      </c>
    </row>
    <row r="1610" spans="1:16" x14ac:dyDescent="0.35">
      <c r="A1610" t="s">
        <v>269</v>
      </c>
      <c r="B1610" s="21" t="s">
        <v>86</v>
      </c>
      <c r="C1610" s="22">
        <v>44309</v>
      </c>
      <c r="D1610" t="s">
        <v>161</v>
      </c>
      <c r="E1610" t="s">
        <v>162</v>
      </c>
      <c r="F1610" s="21" t="s">
        <v>169</v>
      </c>
      <c r="G1610" s="3">
        <v>149.97999999999999</v>
      </c>
      <c r="H1610" s="22">
        <v>44290</v>
      </c>
      <c r="I1610" s="23">
        <v>44303</v>
      </c>
      <c r="J1610">
        <f t="shared" si="96"/>
        <v>14</v>
      </c>
      <c r="K1610" s="2">
        <f t="shared" si="97"/>
        <v>44296.5</v>
      </c>
      <c r="L1610" s="22">
        <v>44309.5</v>
      </c>
      <c r="M1610" s="22">
        <v>44336.5</v>
      </c>
      <c r="N1610" s="22">
        <v>44335.5</v>
      </c>
      <c r="O1610">
        <f t="shared" si="98"/>
        <v>39</v>
      </c>
      <c r="P1610" s="3">
        <f t="shared" si="99"/>
        <v>5849.2199999999993</v>
      </c>
    </row>
    <row r="1611" spans="1:16" x14ac:dyDescent="0.35">
      <c r="A1611" t="s">
        <v>269</v>
      </c>
      <c r="B1611" s="21" t="s">
        <v>86</v>
      </c>
      <c r="C1611" s="22">
        <v>44309</v>
      </c>
      <c r="D1611" t="s">
        <v>161</v>
      </c>
      <c r="E1611" t="s">
        <v>162</v>
      </c>
      <c r="F1611" s="21" t="s">
        <v>170</v>
      </c>
      <c r="G1611" s="3">
        <v>87.53</v>
      </c>
      <c r="H1611" s="22">
        <v>44290</v>
      </c>
      <c r="I1611" s="23">
        <v>44303</v>
      </c>
      <c r="J1611">
        <f t="shared" ref="J1611:J1674" si="100">I1611-H1611+1</f>
        <v>14</v>
      </c>
      <c r="K1611" s="2">
        <f t="shared" ref="K1611:K1674" si="101">(H1611+I1611)/2</f>
        <v>44296.5</v>
      </c>
      <c r="L1611" s="22">
        <v>44309.5</v>
      </c>
      <c r="M1611" s="22">
        <v>44336.5</v>
      </c>
      <c r="N1611" s="22">
        <v>44335.5</v>
      </c>
      <c r="O1611">
        <f t="shared" ref="O1611:O1674" si="102">N1611-K1611</f>
        <v>39</v>
      </c>
      <c r="P1611" s="3">
        <f t="shared" ref="P1611:P1674" si="103">O1611*G1611</f>
        <v>3413.67</v>
      </c>
    </row>
    <row r="1612" spans="1:16" x14ac:dyDescent="0.35">
      <c r="A1612" t="s">
        <v>269</v>
      </c>
      <c r="B1612" s="21" t="s">
        <v>86</v>
      </c>
      <c r="C1612" s="22">
        <v>44309</v>
      </c>
      <c r="D1612" t="s">
        <v>171</v>
      </c>
      <c r="E1612" t="s">
        <v>172</v>
      </c>
      <c r="F1612" s="21" t="s">
        <v>173</v>
      </c>
      <c r="G1612" s="3">
        <v>205.97</v>
      </c>
      <c r="H1612" s="22">
        <v>44290</v>
      </c>
      <c r="I1612" s="23">
        <v>44303</v>
      </c>
      <c r="J1612">
        <f t="shared" si="100"/>
        <v>14</v>
      </c>
      <c r="K1612" s="2">
        <f t="shared" si="101"/>
        <v>44296.5</v>
      </c>
      <c r="L1612" s="22">
        <v>44309.5</v>
      </c>
      <c r="M1612" s="22">
        <v>44336.5</v>
      </c>
      <c r="N1612" s="22">
        <v>44335.5</v>
      </c>
      <c r="O1612">
        <f t="shared" si="102"/>
        <v>39</v>
      </c>
      <c r="P1612" s="3">
        <f t="shared" si="103"/>
        <v>8032.83</v>
      </c>
    </row>
    <row r="1613" spans="1:16" x14ac:dyDescent="0.35">
      <c r="A1613" t="s">
        <v>269</v>
      </c>
      <c r="B1613" s="21" t="s">
        <v>86</v>
      </c>
      <c r="C1613" s="22">
        <v>44309</v>
      </c>
      <c r="D1613" t="s">
        <v>161</v>
      </c>
      <c r="E1613" t="s">
        <v>162</v>
      </c>
      <c r="F1613" s="21" t="s">
        <v>174</v>
      </c>
      <c r="G1613" s="3">
        <v>76.59</v>
      </c>
      <c r="H1613" s="22">
        <v>44290</v>
      </c>
      <c r="I1613" s="23">
        <v>44303</v>
      </c>
      <c r="J1613">
        <f t="shared" si="100"/>
        <v>14</v>
      </c>
      <c r="K1613" s="2">
        <f t="shared" si="101"/>
        <v>44296.5</v>
      </c>
      <c r="L1613" s="22">
        <v>44309.5</v>
      </c>
      <c r="M1613" s="22">
        <v>44336.5</v>
      </c>
      <c r="N1613" s="22">
        <v>44335.5</v>
      </c>
      <c r="O1613">
        <f t="shared" si="102"/>
        <v>39</v>
      </c>
      <c r="P1613" s="3">
        <f t="shared" si="103"/>
        <v>2987.01</v>
      </c>
    </row>
    <row r="1614" spans="1:16" x14ac:dyDescent="0.35">
      <c r="A1614" t="s">
        <v>269</v>
      </c>
      <c r="B1614" s="21" t="s">
        <v>86</v>
      </c>
      <c r="C1614" s="22">
        <v>44309</v>
      </c>
      <c r="D1614" t="s">
        <v>161</v>
      </c>
      <c r="E1614" t="s">
        <v>162</v>
      </c>
      <c r="F1614" s="21" t="s">
        <v>175</v>
      </c>
      <c r="G1614" s="3">
        <v>148.16</v>
      </c>
      <c r="H1614" s="22">
        <v>44290</v>
      </c>
      <c r="I1614" s="23">
        <v>44303</v>
      </c>
      <c r="J1614">
        <f t="shared" si="100"/>
        <v>14</v>
      </c>
      <c r="K1614" s="2">
        <f t="shared" si="101"/>
        <v>44296.5</v>
      </c>
      <c r="L1614" s="22">
        <v>44309.5</v>
      </c>
      <c r="M1614" s="22">
        <v>44336.5</v>
      </c>
      <c r="N1614" s="22">
        <v>44335.5</v>
      </c>
      <c r="O1614">
        <f t="shared" si="102"/>
        <v>39</v>
      </c>
      <c r="P1614" s="3">
        <f t="shared" si="103"/>
        <v>5778.24</v>
      </c>
    </row>
    <row r="1615" spans="1:16" x14ac:dyDescent="0.35">
      <c r="A1615" t="s">
        <v>269</v>
      </c>
      <c r="B1615" s="21" t="s">
        <v>86</v>
      </c>
      <c r="C1615" s="22">
        <v>44309</v>
      </c>
      <c r="D1615" t="s">
        <v>161</v>
      </c>
      <c r="E1615" t="s">
        <v>162</v>
      </c>
      <c r="F1615" s="21" t="s">
        <v>176</v>
      </c>
      <c r="G1615" s="3">
        <v>1142.6100000000001</v>
      </c>
      <c r="H1615" s="22">
        <v>44290</v>
      </c>
      <c r="I1615" s="23">
        <v>44303</v>
      </c>
      <c r="J1615">
        <f t="shared" si="100"/>
        <v>14</v>
      </c>
      <c r="K1615" s="2">
        <f t="shared" si="101"/>
        <v>44296.5</v>
      </c>
      <c r="L1615" s="22">
        <v>44309.5</v>
      </c>
      <c r="M1615" s="22">
        <v>44336.5</v>
      </c>
      <c r="N1615" s="22">
        <v>44335.5</v>
      </c>
      <c r="O1615">
        <f t="shared" si="102"/>
        <v>39</v>
      </c>
      <c r="P1615" s="3">
        <f t="shared" si="103"/>
        <v>44561.790000000008</v>
      </c>
    </row>
    <row r="1616" spans="1:16" x14ac:dyDescent="0.35">
      <c r="A1616" t="s">
        <v>269</v>
      </c>
      <c r="B1616" s="21" t="s">
        <v>86</v>
      </c>
      <c r="C1616" s="22">
        <v>44309</v>
      </c>
      <c r="D1616" t="s">
        <v>161</v>
      </c>
      <c r="E1616" t="s">
        <v>162</v>
      </c>
      <c r="F1616" s="21" t="s">
        <v>177</v>
      </c>
      <c r="G1616" s="3">
        <v>83.9</v>
      </c>
      <c r="H1616" s="22">
        <v>44290</v>
      </c>
      <c r="I1616" s="23">
        <v>44303</v>
      </c>
      <c r="J1616">
        <f t="shared" si="100"/>
        <v>14</v>
      </c>
      <c r="K1616" s="2">
        <f t="shared" si="101"/>
        <v>44296.5</v>
      </c>
      <c r="L1616" s="22">
        <v>44309.5</v>
      </c>
      <c r="M1616" s="22">
        <v>44336.5</v>
      </c>
      <c r="N1616" s="22">
        <v>44335.5</v>
      </c>
      <c r="O1616">
        <f t="shared" si="102"/>
        <v>39</v>
      </c>
      <c r="P1616" s="3">
        <f t="shared" si="103"/>
        <v>3272.1000000000004</v>
      </c>
    </row>
    <row r="1617" spans="1:16" x14ac:dyDescent="0.35">
      <c r="A1617" t="s">
        <v>269</v>
      </c>
      <c r="B1617" s="21" t="s">
        <v>86</v>
      </c>
      <c r="C1617" s="22">
        <v>44309</v>
      </c>
      <c r="D1617" t="s">
        <v>99</v>
      </c>
      <c r="E1617" t="s">
        <v>100</v>
      </c>
      <c r="F1617" s="21" t="s">
        <v>164</v>
      </c>
      <c r="G1617" s="3">
        <v>10427.020000000002</v>
      </c>
      <c r="H1617" s="22">
        <v>44290</v>
      </c>
      <c r="I1617" s="23">
        <v>44303</v>
      </c>
      <c r="J1617">
        <f t="shared" si="100"/>
        <v>14</v>
      </c>
      <c r="K1617" s="2">
        <f t="shared" si="101"/>
        <v>44296.5</v>
      </c>
      <c r="L1617" s="22">
        <v>44309.5</v>
      </c>
      <c r="M1617" s="22">
        <v>44336.5</v>
      </c>
      <c r="N1617" s="22">
        <v>44335.5</v>
      </c>
      <c r="O1617">
        <f t="shared" si="102"/>
        <v>39</v>
      </c>
      <c r="P1617" s="3">
        <f t="shared" si="103"/>
        <v>406653.78000000009</v>
      </c>
    </row>
    <row r="1618" spans="1:16" x14ac:dyDescent="0.35">
      <c r="A1618" t="s">
        <v>269</v>
      </c>
      <c r="B1618" s="21" t="s">
        <v>86</v>
      </c>
      <c r="C1618" s="22">
        <v>44309</v>
      </c>
      <c r="D1618" t="s">
        <v>161</v>
      </c>
      <c r="E1618" t="s">
        <v>162</v>
      </c>
      <c r="F1618" s="21" t="s">
        <v>178</v>
      </c>
      <c r="G1618" s="3">
        <v>123.03</v>
      </c>
      <c r="H1618" s="22">
        <v>44290</v>
      </c>
      <c r="I1618" s="23">
        <v>44303</v>
      </c>
      <c r="J1618">
        <f t="shared" si="100"/>
        <v>14</v>
      </c>
      <c r="K1618" s="2">
        <f t="shared" si="101"/>
        <v>44296.5</v>
      </c>
      <c r="L1618" s="22">
        <v>44309.5</v>
      </c>
      <c r="M1618" s="22">
        <v>44336.5</v>
      </c>
      <c r="N1618" s="22">
        <v>44335.5</v>
      </c>
      <c r="O1618">
        <f t="shared" si="102"/>
        <v>39</v>
      </c>
      <c r="P1618" s="3">
        <f t="shared" si="103"/>
        <v>4798.17</v>
      </c>
    </row>
    <row r="1619" spans="1:16" x14ac:dyDescent="0.35">
      <c r="A1619" t="s">
        <v>269</v>
      </c>
      <c r="B1619" s="21" t="s">
        <v>86</v>
      </c>
      <c r="C1619" s="22">
        <v>44309</v>
      </c>
      <c r="D1619" t="s">
        <v>161</v>
      </c>
      <c r="E1619" t="s">
        <v>162</v>
      </c>
      <c r="F1619" s="21" t="s">
        <v>179</v>
      </c>
      <c r="G1619" s="3">
        <v>153.88999999999999</v>
      </c>
      <c r="H1619" s="22">
        <v>44290</v>
      </c>
      <c r="I1619" s="23">
        <v>44303</v>
      </c>
      <c r="J1619">
        <f t="shared" si="100"/>
        <v>14</v>
      </c>
      <c r="K1619" s="2">
        <f t="shared" si="101"/>
        <v>44296.5</v>
      </c>
      <c r="L1619" s="22">
        <v>44309.5</v>
      </c>
      <c r="M1619" s="22">
        <v>44336.5</v>
      </c>
      <c r="N1619" s="22">
        <v>44335.5</v>
      </c>
      <c r="O1619">
        <f t="shared" si="102"/>
        <v>39</v>
      </c>
      <c r="P1619" s="3">
        <f t="shared" si="103"/>
        <v>6001.7099999999991</v>
      </c>
    </row>
    <row r="1620" spans="1:16" x14ac:dyDescent="0.35">
      <c r="A1620" t="s">
        <v>269</v>
      </c>
      <c r="B1620" s="21" t="s">
        <v>86</v>
      </c>
      <c r="C1620" s="22">
        <v>44309</v>
      </c>
      <c r="D1620" t="s">
        <v>161</v>
      </c>
      <c r="E1620" t="s">
        <v>162</v>
      </c>
      <c r="F1620" s="21" t="s">
        <v>180</v>
      </c>
      <c r="G1620" s="3">
        <v>198.47</v>
      </c>
      <c r="H1620" s="22">
        <v>44290</v>
      </c>
      <c r="I1620" s="23">
        <v>44303</v>
      </c>
      <c r="J1620">
        <f t="shared" si="100"/>
        <v>14</v>
      </c>
      <c r="K1620" s="2">
        <f t="shared" si="101"/>
        <v>44296.5</v>
      </c>
      <c r="L1620" s="22">
        <v>44309.5</v>
      </c>
      <c r="M1620" s="22">
        <v>44336.5</v>
      </c>
      <c r="N1620" s="22">
        <v>44335.5</v>
      </c>
      <c r="O1620">
        <f t="shared" si="102"/>
        <v>39</v>
      </c>
      <c r="P1620" s="3">
        <f t="shared" si="103"/>
        <v>7740.33</v>
      </c>
    </row>
    <row r="1621" spans="1:16" x14ac:dyDescent="0.35">
      <c r="A1621" t="s">
        <v>269</v>
      </c>
      <c r="B1621" s="21" t="s">
        <v>86</v>
      </c>
      <c r="C1621" s="22">
        <v>44309</v>
      </c>
      <c r="D1621" t="s">
        <v>171</v>
      </c>
      <c r="E1621" t="s">
        <v>172</v>
      </c>
      <c r="F1621" s="21" t="s">
        <v>180</v>
      </c>
      <c r="G1621" s="3">
        <v>26.14</v>
      </c>
      <c r="H1621" s="22">
        <v>44290</v>
      </c>
      <c r="I1621" s="23">
        <v>44303</v>
      </c>
      <c r="J1621">
        <f t="shared" si="100"/>
        <v>14</v>
      </c>
      <c r="K1621" s="2">
        <f t="shared" si="101"/>
        <v>44296.5</v>
      </c>
      <c r="L1621" s="22">
        <v>44309.5</v>
      </c>
      <c r="M1621" s="22">
        <v>44336.5</v>
      </c>
      <c r="N1621" s="22">
        <v>44335.5</v>
      </c>
      <c r="O1621">
        <f t="shared" si="102"/>
        <v>39</v>
      </c>
      <c r="P1621" s="3">
        <f t="shared" si="103"/>
        <v>1019.46</v>
      </c>
    </row>
    <row r="1622" spans="1:16" x14ac:dyDescent="0.35">
      <c r="A1622" t="s">
        <v>269</v>
      </c>
      <c r="B1622" s="21" t="s">
        <v>86</v>
      </c>
      <c r="C1622" s="22">
        <v>44309</v>
      </c>
      <c r="D1622" t="s">
        <v>161</v>
      </c>
      <c r="E1622" t="s">
        <v>162</v>
      </c>
      <c r="F1622" s="21" t="s">
        <v>181</v>
      </c>
      <c r="G1622" s="3">
        <v>52.95</v>
      </c>
      <c r="H1622" s="22">
        <v>44290</v>
      </c>
      <c r="I1622" s="23">
        <v>44303</v>
      </c>
      <c r="J1622">
        <f t="shared" si="100"/>
        <v>14</v>
      </c>
      <c r="K1622" s="2">
        <f t="shared" si="101"/>
        <v>44296.5</v>
      </c>
      <c r="L1622" s="22">
        <v>44309.5</v>
      </c>
      <c r="M1622" s="22">
        <v>44336.5</v>
      </c>
      <c r="N1622" s="22">
        <v>44335.5</v>
      </c>
      <c r="O1622">
        <f t="shared" si="102"/>
        <v>39</v>
      </c>
      <c r="P1622" s="3">
        <f t="shared" si="103"/>
        <v>2065.0500000000002</v>
      </c>
    </row>
    <row r="1623" spans="1:16" x14ac:dyDescent="0.35">
      <c r="A1623" t="s">
        <v>269</v>
      </c>
      <c r="B1623" s="21" t="s">
        <v>86</v>
      </c>
      <c r="C1623" s="22">
        <v>44309</v>
      </c>
      <c r="D1623" t="s">
        <v>161</v>
      </c>
      <c r="E1623" t="s">
        <v>162</v>
      </c>
      <c r="F1623" s="21" t="s">
        <v>182</v>
      </c>
      <c r="G1623" s="3">
        <v>33.94</v>
      </c>
      <c r="H1623" s="22">
        <v>44290</v>
      </c>
      <c r="I1623" s="23">
        <v>44303</v>
      </c>
      <c r="J1623">
        <f t="shared" si="100"/>
        <v>14</v>
      </c>
      <c r="K1623" s="2">
        <f t="shared" si="101"/>
        <v>44296.5</v>
      </c>
      <c r="L1623" s="22">
        <v>44309.5</v>
      </c>
      <c r="M1623" s="22">
        <v>44336.5</v>
      </c>
      <c r="N1623" s="22">
        <v>44335.5</v>
      </c>
      <c r="O1623">
        <f t="shared" si="102"/>
        <v>39</v>
      </c>
      <c r="P1623" s="3">
        <f t="shared" si="103"/>
        <v>1323.6599999999999</v>
      </c>
    </row>
    <row r="1624" spans="1:16" x14ac:dyDescent="0.35">
      <c r="A1624" t="s">
        <v>269</v>
      </c>
      <c r="B1624" s="21" t="s">
        <v>86</v>
      </c>
      <c r="C1624" s="22">
        <v>44309</v>
      </c>
      <c r="D1624" t="s">
        <v>161</v>
      </c>
      <c r="E1624" t="s">
        <v>162</v>
      </c>
      <c r="F1624" s="21" t="s">
        <v>183</v>
      </c>
      <c r="G1624" s="3">
        <v>742.19</v>
      </c>
      <c r="H1624" s="22">
        <v>44290</v>
      </c>
      <c r="I1624" s="23">
        <v>44303</v>
      </c>
      <c r="J1624">
        <f t="shared" si="100"/>
        <v>14</v>
      </c>
      <c r="K1624" s="2">
        <f t="shared" si="101"/>
        <v>44296.5</v>
      </c>
      <c r="L1624" s="22">
        <v>44309.5</v>
      </c>
      <c r="M1624" s="22">
        <v>44336.5</v>
      </c>
      <c r="N1624" s="22">
        <v>44335.5</v>
      </c>
      <c r="O1624">
        <f t="shared" si="102"/>
        <v>39</v>
      </c>
      <c r="P1624" s="3">
        <f t="shared" si="103"/>
        <v>28945.410000000003</v>
      </c>
    </row>
    <row r="1625" spans="1:16" x14ac:dyDescent="0.35">
      <c r="A1625" t="s">
        <v>269</v>
      </c>
      <c r="B1625" s="21" t="s">
        <v>86</v>
      </c>
      <c r="C1625" s="22">
        <v>44309</v>
      </c>
      <c r="D1625" t="s">
        <v>161</v>
      </c>
      <c r="E1625" t="s">
        <v>162</v>
      </c>
      <c r="F1625" s="21" t="s">
        <v>184</v>
      </c>
      <c r="G1625" s="3">
        <v>41.75</v>
      </c>
      <c r="H1625" s="22">
        <v>44290</v>
      </c>
      <c r="I1625" s="23">
        <v>44303</v>
      </c>
      <c r="J1625">
        <f t="shared" si="100"/>
        <v>14</v>
      </c>
      <c r="K1625" s="2">
        <f t="shared" si="101"/>
        <v>44296.5</v>
      </c>
      <c r="L1625" s="22">
        <v>44309.5</v>
      </c>
      <c r="M1625" s="22">
        <v>44336.5</v>
      </c>
      <c r="N1625" s="22">
        <v>44335.5</v>
      </c>
      <c r="O1625">
        <f t="shared" si="102"/>
        <v>39</v>
      </c>
      <c r="P1625" s="3">
        <f t="shared" si="103"/>
        <v>1628.25</v>
      </c>
    </row>
    <row r="1626" spans="1:16" x14ac:dyDescent="0.35">
      <c r="A1626" t="s">
        <v>269</v>
      </c>
      <c r="B1626" s="21" t="s">
        <v>86</v>
      </c>
      <c r="C1626" s="22">
        <v>44309</v>
      </c>
      <c r="D1626" t="s">
        <v>161</v>
      </c>
      <c r="E1626" t="s">
        <v>162</v>
      </c>
      <c r="F1626" s="21" t="s">
        <v>185</v>
      </c>
      <c r="G1626" s="3">
        <v>681.56999999999994</v>
      </c>
      <c r="H1626" s="22">
        <v>44290</v>
      </c>
      <c r="I1626" s="23">
        <v>44303</v>
      </c>
      <c r="J1626">
        <f t="shared" si="100"/>
        <v>14</v>
      </c>
      <c r="K1626" s="2">
        <f t="shared" si="101"/>
        <v>44296.5</v>
      </c>
      <c r="L1626" s="22">
        <v>44309.5</v>
      </c>
      <c r="M1626" s="22">
        <v>44336.5</v>
      </c>
      <c r="N1626" s="22">
        <v>44335.5</v>
      </c>
      <c r="O1626">
        <f t="shared" si="102"/>
        <v>39</v>
      </c>
      <c r="P1626" s="3">
        <f t="shared" si="103"/>
        <v>26581.229999999996</v>
      </c>
    </row>
    <row r="1627" spans="1:16" x14ac:dyDescent="0.35">
      <c r="A1627" t="s">
        <v>269</v>
      </c>
      <c r="B1627" s="21" t="s">
        <v>86</v>
      </c>
      <c r="C1627" s="22">
        <v>44309</v>
      </c>
      <c r="D1627" t="s">
        <v>161</v>
      </c>
      <c r="E1627" t="s">
        <v>162</v>
      </c>
      <c r="F1627" s="21" t="s">
        <v>186</v>
      </c>
      <c r="G1627" s="3">
        <v>40.47</v>
      </c>
      <c r="H1627" s="22">
        <v>44290</v>
      </c>
      <c r="I1627" s="23">
        <v>44303</v>
      </c>
      <c r="J1627">
        <f t="shared" si="100"/>
        <v>14</v>
      </c>
      <c r="K1627" s="2">
        <f t="shared" si="101"/>
        <v>44296.5</v>
      </c>
      <c r="L1627" s="22">
        <v>44309.5</v>
      </c>
      <c r="M1627" s="22">
        <v>44336.5</v>
      </c>
      <c r="N1627" s="22">
        <v>44335.5</v>
      </c>
      <c r="O1627">
        <f t="shared" si="102"/>
        <v>39</v>
      </c>
      <c r="P1627" s="3">
        <f t="shared" si="103"/>
        <v>1578.33</v>
      </c>
    </row>
    <row r="1628" spans="1:16" x14ac:dyDescent="0.35">
      <c r="A1628" t="s">
        <v>269</v>
      </c>
      <c r="B1628" s="21" t="s">
        <v>86</v>
      </c>
      <c r="C1628" s="22">
        <v>44309</v>
      </c>
      <c r="D1628" t="s">
        <v>161</v>
      </c>
      <c r="E1628" t="s">
        <v>162</v>
      </c>
      <c r="F1628" s="21" t="s">
        <v>187</v>
      </c>
      <c r="G1628" s="3">
        <v>243.02</v>
      </c>
      <c r="H1628" s="22">
        <v>44290</v>
      </c>
      <c r="I1628" s="23">
        <v>44303</v>
      </c>
      <c r="J1628">
        <f t="shared" si="100"/>
        <v>14</v>
      </c>
      <c r="K1628" s="2">
        <f t="shared" si="101"/>
        <v>44296.5</v>
      </c>
      <c r="L1628" s="22">
        <v>44309.5</v>
      </c>
      <c r="M1628" s="22">
        <v>44336.5</v>
      </c>
      <c r="N1628" s="22">
        <v>44335.5</v>
      </c>
      <c r="O1628">
        <f t="shared" si="102"/>
        <v>39</v>
      </c>
      <c r="P1628" s="3">
        <f t="shared" si="103"/>
        <v>9477.7800000000007</v>
      </c>
    </row>
    <row r="1629" spans="1:16" x14ac:dyDescent="0.35">
      <c r="A1629" t="s">
        <v>269</v>
      </c>
      <c r="B1629" s="21" t="s">
        <v>86</v>
      </c>
      <c r="C1629" s="22">
        <v>44309</v>
      </c>
      <c r="D1629" t="s">
        <v>161</v>
      </c>
      <c r="E1629" t="s">
        <v>162</v>
      </c>
      <c r="F1629" s="21" t="s">
        <v>188</v>
      </c>
      <c r="G1629" s="3">
        <v>43.68</v>
      </c>
      <c r="H1629" s="22">
        <v>44290</v>
      </c>
      <c r="I1629" s="23">
        <v>44303</v>
      </c>
      <c r="J1629">
        <f t="shared" si="100"/>
        <v>14</v>
      </c>
      <c r="K1629" s="2">
        <f t="shared" si="101"/>
        <v>44296.5</v>
      </c>
      <c r="L1629" s="22">
        <v>44309.5</v>
      </c>
      <c r="M1629" s="22">
        <v>44336.5</v>
      </c>
      <c r="N1629" s="22">
        <v>44335.5</v>
      </c>
      <c r="O1629">
        <f t="shared" si="102"/>
        <v>39</v>
      </c>
      <c r="P1629" s="3">
        <f t="shared" si="103"/>
        <v>1703.52</v>
      </c>
    </row>
    <row r="1630" spans="1:16" x14ac:dyDescent="0.35">
      <c r="A1630" t="s">
        <v>269</v>
      </c>
      <c r="B1630" s="21" t="s">
        <v>86</v>
      </c>
      <c r="C1630" s="22">
        <v>44309</v>
      </c>
      <c r="D1630" t="s">
        <v>161</v>
      </c>
      <c r="E1630" t="s">
        <v>162</v>
      </c>
      <c r="F1630" s="21" t="s">
        <v>189</v>
      </c>
      <c r="G1630" s="3">
        <v>40.6</v>
      </c>
      <c r="H1630" s="22">
        <v>44290</v>
      </c>
      <c r="I1630" s="23">
        <v>44303</v>
      </c>
      <c r="J1630">
        <f t="shared" si="100"/>
        <v>14</v>
      </c>
      <c r="K1630" s="2">
        <f t="shared" si="101"/>
        <v>44296.5</v>
      </c>
      <c r="L1630" s="22">
        <v>44309.5</v>
      </c>
      <c r="M1630" s="22">
        <v>44336.5</v>
      </c>
      <c r="N1630" s="22">
        <v>44335.5</v>
      </c>
      <c r="O1630">
        <f t="shared" si="102"/>
        <v>39</v>
      </c>
      <c r="P1630" s="3">
        <f t="shared" si="103"/>
        <v>1583.4</v>
      </c>
    </row>
    <row r="1631" spans="1:16" x14ac:dyDescent="0.35">
      <c r="A1631" t="s">
        <v>269</v>
      </c>
      <c r="B1631" s="21" t="s">
        <v>86</v>
      </c>
      <c r="C1631" s="22">
        <v>44309</v>
      </c>
      <c r="D1631" t="s">
        <v>161</v>
      </c>
      <c r="E1631" t="s">
        <v>162</v>
      </c>
      <c r="F1631" s="21" t="s">
        <v>190</v>
      </c>
      <c r="G1631" s="3">
        <v>27.07</v>
      </c>
      <c r="H1631" s="22">
        <v>44290</v>
      </c>
      <c r="I1631" s="23">
        <v>44303</v>
      </c>
      <c r="J1631">
        <f t="shared" si="100"/>
        <v>14</v>
      </c>
      <c r="K1631" s="2">
        <f t="shared" si="101"/>
        <v>44296.5</v>
      </c>
      <c r="L1631" s="22">
        <v>44309.5</v>
      </c>
      <c r="M1631" s="22">
        <v>44336.5</v>
      </c>
      <c r="N1631" s="22">
        <v>44335.5</v>
      </c>
      <c r="O1631">
        <f t="shared" si="102"/>
        <v>39</v>
      </c>
      <c r="P1631" s="3">
        <f t="shared" si="103"/>
        <v>1055.73</v>
      </c>
    </row>
    <row r="1632" spans="1:16" x14ac:dyDescent="0.35">
      <c r="A1632" t="s">
        <v>269</v>
      </c>
      <c r="B1632" s="21" t="s">
        <v>86</v>
      </c>
      <c r="C1632" s="22">
        <v>44309</v>
      </c>
      <c r="D1632" t="s">
        <v>161</v>
      </c>
      <c r="E1632" t="s">
        <v>162</v>
      </c>
      <c r="F1632" s="21" t="s">
        <v>191</v>
      </c>
      <c r="G1632" s="3">
        <v>30.47</v>
      </c>
      <c r="H1632" s="22">
        <v>44290</v>
      </c>
      <c r="I1632" s="23">
        <v>44303</v>
      </c>
      <c r="J1632">
        <f t="shared" si="100"/>
        <v>14</v>
      </c>
      <c r="K1632" s="2">
        <f t="shared" si="101"/>
        <v>44296.5</v>
      </c>
      <c r="L1632" s="22">
        <v>44309.5</v>
      </c>
      <c r="M1632" s="22">
        <v>44336.5</v>
      </c>
      <c r="N1632" s="22">
        <v>44335.5</v>
      </c>
      <c r="O1632">
        <f t="shared" si="102"/>
        <v>39</v>
      </c>
      <c r="P1632" s="3">
        <f t="shared" si="103"/>
        <v>1188.33</v>
      </c>
    </row>
    <row r="1633" spans="1:16" x14ac:dyDescent="0.35">
      <c r="A1633" t="s">
        <v>269</v>
      </c>
      <c r="B1633" s="21" t="s">
        <v>86</v>
      </c>
      <c r="C1633" s="22">
        <v>44309</v>
      </c>
      <c r="D1633" t="s">
        <v>161</v>
      </c>
      <c r="E1633" t="s">
        <v>162</v>
      </c>
      <c r="F1633" s="21" t="s">
        <v>192</v>
      </c>
      <c r="G1633" s="3">
        <v>79.34</v>
      </c>
      <c r="H1633" s="22">
        <v>44290</v>
      </c>
      <c r="I1633" s="23">
        <v>44303</v>
      </c>
      <c r="J1633">
        <f t="shared" si="100"/>
        <v>14</v>
      </c>
      <c r="K1633" s="2">
        <f t="shared" si="101"/>
        <v>44296.5</v>
      </c>
      <c r="L1633" s="22">
        <v>44309.5</v>
      </c>
      <c r="M1633" s="22">
        <v>44336.5</v>
      </c>
      <c r="N1633" s="22">
        <v>44335.5</v>
      </c>
      <c r="O1633">
        <f t="shared" si="102"/>
        <v>39</v>
      </c>
      <c r="P1633" s="3">
        <f t="shared" si="103"/>
        <v>3094.26</v>
      </c>
    </row>
    <row r="1634" spans="1:16" x14ac:dyDescent="0.35">
      <c r="A1634" t="s">
        <v>269</v>
      </c>
      <c r="B1634" s="21" t="s">
        <v>86</v>
      </c>
      <c r="C1634" s="22">
        <v>44309</v>
      </c>
      <c r="D1634" t="s">
        <v>161</v>
      </c>
      <c r="E1634" t="s">
        <v>162</v>
      </c>
      <c r="F1634" s="21" t="s">
        <v>193</v>
      </c>
      <c r="G1634" s="3">
        <v>195.79000000000002</v>
      </c>
      <c r="H1634" s="22">
        <v>44290</v>
      </c>
      <c r="I1634" s="23">
        <v>44303</v>
      </c>
      <c r="J1634">
        <f t="shared" si="100"/>
        <v>14</v>
      </c>
      <c r="K1634" s="2">
        <f t="shared" si="101"/>
        <v>44296.5</v>
      </c>
      <c r="L1634" s="22">
        <v>44309.5</v>
      </c>
      <c r="M1634" s="22">
        <v>44336.5</v>
      </c>
      <c r="N1634" s="22">
        <v>44335.5</v>
      </c>
      <c r="O1634">
        <f t="shared" si="102"/>
        <v>39</v>
      </c>
      <c r="P1634" s="3">
        <f t="shared" si="103"/>
        <v>7635.81</v>
      </c>
    </row>
    <row r="1635" spans="1:16" x14ac:dyDescent="0.35">
      <c r="A1635" t="s">
        <v>269</v>
      </c>
      <c r="B1635" s="21" t="s">
        <v>86</v>
      </c>
      <c r="C1635" s="22">
        <v>44309</v>
      </c>
      <c r="D1635" t="s">
        <v>161</v>
      </c>
      <c r="E1635" t="s">
        <v>162</v>
      </c>
      <c r="F1635" s="21" t="s">
        <v>194</v>
      </c>
      <c r="G1635" s="3">
        <v>83.29</v>
      </c>
      <c r="H1635" s="22">
        <v>44290</v>
      </c>
      <c r="I1635" s="23">
        <v>44303</v>
      </c>
      <c r="J1635">
        <f t="shared" si="100"/>
        <v>14</v>
      </c>
      <c r="K1635" s="2">
        <f t="shared" si="101"/>
        <v>44296.5</v>
      </c>
      <c r="L1635" s="22">
        <v>44309.5</v>
      </c>
      <c r="M1635" s="22">
        <v>44336.5</v>
      </c>
      <c r="N1635" s="22">
        <v>44335.5</v>
      </c>
      <c r="O1635">
        <f t="shared" si="102"/>
        <v>39</v>
      </c>
      <c r="P1635" s="3">
        <f t="shared" si="103"/>
        <v>3248.3100000000004</v>
      </c>
    </row>
    <row r="1636" spans="1:16" x14ac:dyDescent="0.35">
      <c r="A1636" t="s">
        <v>269</v>
      </c>
      <c r="B1636" s="21" t="s">
        <v>98</v>
      </c>
      <c r="C1636" s="22">
        <v>44309</v>
      </c>
      <c r="D1636" t="s">
        <v>161</v>
      </c>
      <c r="E1636" t="s">
        <v>162</v>
      </c>
      <c r="F1636" s="21" t="s">
        <v>176</v>
      </c>
      <c r="G1636" s="3">
        <v>0.66</v>
      </c>
      <c r="H1636" s="22">
        <v>44291</v>
      </c>
      <c r="I1636" s="23">
        <v>44304</v>
      </c>
      <c r="J1636">
        <f t="shared" si="100"/>
        <v>14</v>
      </c>
      <c r="K1636" s="2">
        <f t="shared" si="101"/>
        <v>44297.5</v>
      </c>
      <c r="L1636" s="22">
        <v>44309.5</v>
      </c>
      <c r="M1636" s="22">
        <v>44336.5</v>
      </c>
      <c r="N1636" s="22">
        <v>44335.5</v>
      </c>
      <c r="O1636">
        <f t="shared" si="102"/>
        <v>38</v>
      </c>
      <c r="P1636" s="3">
        <f t="shared" si="103"/>
        <v>25.080000000000002</v>
      </c>
    </row>
    <row r="1637" spans="1:16" x14ac:dyDescent="0.35">
      <c r="A1637" t="s">
        <v>269</v>
      </c>
      <c r="B1637" s="21" t="s">
        <v>98</v>
      </c>
      <c r="C1637" s="22">
        <v>44309</v>
      </c>
      <c r="D1637" t="s">
        <v>99</v>
      </c>
      <c r="E1637" t="s">
        <v>100</v>
      </c>
      <c r="F1637" s="21" t="s">
        <v>164</v>
      </c>
      <c r="G1637" s="3">
        <v>1.26</v>
      </c>
      <c r="H1637" s="22">
        <v>44291</v>
      </c>
      <c r="I1637" s="23">
        <v>44304</v>
      </c>
      <c r="J1637">
        <f t="shared" si="100"/>
        <v>14</v>
      </c>
      <c r="K1637" s="2">
        <f t="shared" si="101"/>
        <v>44297.5</v>
      </c>
      <c r="L1637" s="22">
        <v>44309.5</v>
      </c>
      <c r="M1637" s="22">
        <v>44336.5</v>
      </c>
      <c r="N1637" s="22">
        <v>44335.5</v>
      </c>
      <c r="O1637">
        <f t="shared" si="102"/>
        <v>38</v>
      </c>
      <c r="P1637" s="3">
        <f t="shared" si="103"/>
        <v>47.88</v>
      </c>
    </row>
    <row r="1638" spans="1:16" x14ac:dyDescent="0.35">
      <c r="A1638" t="s">
        <v>269</v>
      </c>
      <c r="B1638" s="21" t="s">
        <v>98</v>
      </c>
      <c r="C1638" s="22">
        <v>44309</v>
      </c>
      <c r="D1638" t="s">
        <v>161</v>
      </c>
      <c r="E1638" t="s">
        <v>162</v>
      </c>
      <c r="F1638" s="21" t="s">
        <v>167</v>
      </c>
      <c r="G1638" s="3">
        <v>36.340000000000003</v>
      </c>
      <c r="H1638" s="22">
        <v>44291</v>
      </c>
      <c r="I1638" s="23">
        <v>44304</v>
      </c>
      <c r="J1638">
        <f t="shared" si="100"/>
        <v>14</v>
      </c>
      <c r="K1638" s="2">
        <f t="shared" si="101"/>
        <v>44297.5</v>
      </c>
      <c r="L1638" s="22">
        <v>44309.5</v>
      </c>
      <c r="M1638" s="22">
        <v>44336.5</v>
      </c>
      <c r="N1638" s="22">
        <v>44335.5</v>
      </c>
      <c r="O1638">
        <f t="shared" si="102"/>
        <v>38</v>
      </c>
      <c r="P1638" s="3">
        <f t="shared" si="103"/>
        <v>1380.92</v>
      </c>
    </row>
    <row r="1639" spans="1:16" x14ac:dyDescent="0.35">
      <c r="A1639" t="s">
        <v>269</v>
      </c>
      <c r="B1639" s="21" t="s">
        <v>98</v>
      </c>
      <c r="C1639" s="22">
        <v>44309</v>
      </c>
      <c r="D1639" t="s">
        <v>161</v>
      </c>
      <c r="E1639" t="s">
        <v>162</v>
      </c>
      <c r="F1639" s="21" t="s">
        <v>195</v>
      </c>
      <c r="G1639" s="3">
        <v>902.7700000000001</v>
      </c>
      <c r="H1639" s="22">
        <v>44291</v>
      </c>
      <c r="I1639" s="23">
        <v>44304</v>
      </c>
      <c r="J1639">
        <f t="shared" si="100"/>
        <v>14</v>
      </c>
      <c r="K1639" s="2">
        <f t="shared" si="101"/>
        <v>44297.5</v>
      </c>
      <c r="L1639" s="22">
        <v>44309.5</v>
      </c>
      <c r="M1639" s="22">
        <v>44336.5</v>
      </c>
      <c r="N1639" s="22">
        <v>44335.5</v>
      </c>
      <c r="O1639">
        <f t="shared" si="102"/>
        <v>38</v>
      </c>
      <c r="P1639" s="3">
        <f t="shared" si="103"/>
        <v>34305.26</v>
      </c>
    </row>
    <row r="1640" spans="1:16" x14ac:dyDescent="0.35">
      <c r="A1640" t="s">
        <v>269</v>
      </c>
      <c r="B1640" s="21" t="s">
        <v>98</v>
      </c>
      <c r="C1640" s="22">
        <v>44309</v>
      </c>
      <c r="D1640" t="s">
        <v>161</v>
      </c>
      <c r="E1640" t="s">
        <v>162</v>
      </c>
      <c r="F1640" s="21" t="s">
        <v>169</v>
      </c>
      <c r="G1640" s="3">
        <v>84.16</v>
      </c>
      <c r="H1640" s="22">
        <v>44291</v>
      </c>
      <c r="I1640" s="23">
        <v>44304</v>
      </c>
      <c r="J1640">
        <f t="shared" si="100"/>
        <v>14</v>
      </c>
      <c r="K1640" s="2">
        <f t="shared" si="101"/>
        <v>44297.5</v>
      </c>
      <c r="L1640" s="22">
        <v>44309.5</v>
      </c>
      <c r="M1640" s="22">
        <v>44336.5</v>
      </c>
      <c r="N1640" s="22">
        <v>44335.5</v>
      </c>
      <c r="O1640">
        <f t="shared" si="102"/>
        <v>38</v>
      </c>
      <c r="P1640" s="3">
        <f t="shared" si="103"/>
        <v>3198.08</v>
      </c>
    </row>
    <row r="1641" spans="1:16" x14ac:dyDescent="0.35">
      <c r="A1641" t="s">
        <v>269</v>
      </c>
      <c r="B1641" s="21" t="s">
        <v>98</v>
      </c>
      <c r="C1641" s="22">
        <v>44309</v>
      </c>
      <c r="D1641" t="s">
        <v>161</v>
      </c>
      <c r="E1641" t="s">
        <v>162</v>
      </c>
      <c r="F1641" s="21" t="s">
        <v>196</v>
      </c>
      <c r="G1641" s="3">
        <v>256.83999999999997</v>
      </c>
      <c r="H1641" s="22">
        <v>44291</v>
      </c>
      <c r="I1641" s="23">
        <v>44304</v>
      </c>
      <c r="J1641">
        <f t="shared" si="100"/>
        <v>14</v>
      </c>
      <c r="K1641" s="2">
        <f t="shared" si="101"/>
        <v>44297.5</v>
      </c>
      <c r="L1641" s="22">
        <v>44309.5</v>
      </c>
      <c r="M1641" s="22">
        <v>44336.5</v>
      </c>
      <c r="N1641" s="22">
        <v>44335.5</v>
      </c>
      <c r="O1641">
        <f t="shared" si="102"/>
        <v>38</v>
      </c>
      <c r="P1641" s="3">
        <f t="shared" si="103"/>
        <v>9759.9199999999983</v>
      </c>
    </row>
    <row r="1642" spans="1:16" x14ac:dyDescent="0.35">
      <c r="A1642" t="s">
        <v>269</v>
      </c>
      <c r="B1642" s="21" t="s">
        <v>98</v>
      </c>
      <c r="C1642" s="22">
        <v>44309</v>
      </c>
      <c r="D1642" t="s">
        <v>161</v>
      </c>
      <c r="E1642" t="s">
        <v>162</v>
      </c>
      <c r="F1642" s="21" t="s">
        <v>175</v>
      </c>
      <c r="G1642" s="3">
        <v>34.880000000000003</v>
      </c>
      <c r="H1642" s="22">
        <v>44291</v>
      </c>
      <c r="I1642" s="23">
        <v>44304</v>
      </c>
      <c r="J1642">
        <f t="shared" si="100"/>
        <v>14</v>
      </c>
      <c r="K1642" s="2">
        <f t="shared" si="101"/>
        <v>44297.5</v>
      </c>
      <c r="L1642" s="22">
        <v>44309.5</v>
      </c>
      <c r="M1642" s="22">
        <v>44336.5</v>
      </c>
      <c r="N1642" s="22">
        <v>44335.5</v>
      </c>
      <c r="O1642">
        <f t="shared" si="102"/>
        <v>38</v>
      </c>
      <c r="P1642" s="3">
        <f t="shared" si="103"/>
        <v>1325.44</v>
      </c>
    </row>
    <row r="1643" spans="1:16" x14ac:dyDescent="0.35">
      <c r="A1643" t="s">
        <v>269</v>
      </c>
      <c r="B1643" s="21" t="s">
        <v>98</v>
      </c>
      <c r="C1643" s="22">
        <v>44309</v>
      </c>
      <c r="D1643" t="s">
        <v>161</v>
      </c>
      <c r="E1643" t="s">
        <v>162</v>
      </c>
      <c r="F1643" s="21" t="s">
        <v>197</v>
      </c>
      <c r="G1643" s="3">
        <v>76.47</v>
      </c>
      <c r="H1643" s="22">
        <v>44291</v>
      </c>
      <c r="I1643" s="23">
        <v>44304</v>
      </c>
      <c r="J1643">
        <f t="shared" si="100"/>
        <v>14</v>
      </c>
      <c r="K1643" s="2">
        <f t="shared" si="101"/>
        <v>44297.5</v>
      </c>
      <c r="L1643" s="22">
        <v>44309.5</v>
      </c>
      <c r="M1643" s="22">
        <v>44336.5</v>
      </c>
      <c r="N1643" s="22">
        <v>44335.5</v>
      </c>
      <c r="O1643">
        <f t="shared" si="102"/>
        <v>38</v>
      </c>
      <c r="P1643" s="3">
        <f t="shared" si="103"/>
        <v>2905.86</v>
      </c>
    </row>
    <row r="1644" spans="1:16" x14ac:dyDescent="0.35">
      <c r="A1644" t="s">
        <v>269</v>
      </c>
      <c r="B1644" s="21" t="s">
        <v>98</v>
      </c>
      <c r="C1644" s="22">
        <v>44309</v>
      </c>
      <c r="D1644" t="s">
        <v>161</v>
      </c>
      <c r="E1644" t="s">
        <v>162</v>
      </c>
      <c r="F1644" s="21" t="s">
        <v>176</v>
      </c>
      <c r="G1644" s="3">
        <v>2251.1999999999998</v>
      </c>
      <c r="H1644" s="22">
        <v>44291</v>
      </c>
      <c r="I1644" s="23">
        <v>44304</v>
      </c>
      <c r="J1644">
        <f t="shared" si="100"/>
        <v>14</v>
      </c>
      <c r="K1644" s="2">
        <f t="shared" si="101"/>
        <v>44297.5</v>
      </c>
      <c r="L1644" s="22">
        <v>44309.5</v>
      </c>
      <c r="M1644" s="22">
        <v>44336.5</v>
      </c>
      <c r="N1644" s="22">
        <v>44335.5</v>
      </c>
      <c r="O1644">
        <f t="shared" si="102"/>
        <v>38</v>
      </c>
      <c r="P1644" s="3">
        <f t="shared" si="103"/>
        <v>85545.599999999991</v>
      </c>
    </row>
    <row r="1645" spans="1:16" x14ac:dyDescent="0.35">
      <c r="A1645" t="s">
        <v>269</v>
      </c>
      <c r="B1645" s="21" t="s">
        <v>98</v>
      </c>
      <c r="C1645" s="22">
        <v>44309</v>
      </c>
      <c r="D1645" t="s">
        <v>171</v>
      </c>
      <c r="E1645" t="s">
        <v>172</v>
      </c>
      <c r="F1645" s="21" t="s">
        <v>176</v>
      </c>
      <c r="G1645" s="3">
        <v>85.65</v>
      </c>
      <c r="H1645" s="22">
        <v>44291</v>
      </c>
      <c r="I1645" s="23">
        <v>44304</v>
      </c>
      <c r="J1645">
        <f t="shared" si="100"/>
        <v>14</v>
      </c>
      <c r="K1645" s="2">
        <f t="shared" si="101"/>
        <v>44297.5</v>
      </c>
      <c r="L1645" s="22">
        <v>44309.5</v>
      </c>
      <c r="M1645" s="22">
        <v>44336.5</v>
      </c>
      <c r="N1645" s="22">
        <v>44335.5</v>
      </c>
      <c r="O1645">
        <f t="shared" si="102"/>
        <v>38</v>
      </c>
      <c r="P1645" s="3">
        <f t="shared" si="103"/>
        <v>3254.7000000000003</v>
      </c>
    </row>
    <row r="1646" spans="1:16" x14ac:dyDescent="0.35">
      <c r="A1646" t="s">
        <v>269</v>
      </c>
      <c r="B1646" s="21" t="s">
        <v>98</v>
      </c>
      <c r="C1646" s="22">
        <v>44309</v>
      </c>
      <c r="D1646" t="s">
        <v>161</v>
      </c>
      <c r="E1646" t="s">
        <v>162</v>
      </c>
      <c r="F1646" s="21" t="s">
        <v>177</v>
      </c>
      <c r="G1646" s="3">
        <v>54.46</v>
      </c>
      <c r="H1646" s="22">
        <v>44291</v>
      </c>
      <c r="I1646" s="23">
        <v>44304</v>
      </c>
      <c r="J1646">
        <f t="shared" si="100"/>
        <v>14</v>
      </c>
      <c r="K1646" s="2">
        <f t="shared" si="101"/>
        <v>44297.5</v>
      </c>
      <c r="L1646" s="22">
        <v>44309.5</v>
      </c>
      <c r="M1646" s="22">
        <v>44336.5</v>
      </c>
      <c r="N1646" s="22">
        <v>44335.5</v>
      </c>
      <c r="O1646">
        <f t="shared" si="102"/>
        <v>38</v>
      </c>
      <c r="P1646" s="3">
        <f t="shared" si="103"/>
        <v>2069.48</v>
      </c>
    </row>
    <row r="1647" spans="1:16" x14ac:dyDescent="0.35">
      <c r="A1647" t="s">
        <v>269</v>
      </c>
      <c r="B1647" s="21" t="s">
        <v>98</v>
      </c>
      <c r="C1647" s="22">
        <v>44309</v>
      </c>
      <c r="D1647" t="s">
        <v>107</v>
      </c>
      <c r="E1647" t="s">
        <v>108</v>
      </c>
      <c r="F1647" s="21" t="s">
        <v>164</v>
      </c>
      <c r="G1647" s="3">
        <v>3415.3800000000006</v>
      </c>
      <c r="H1647" s="22">
        <v>44291</v>
      </c>
      <c r="I1647" s="23">
        <v>44304</v>
      </c>
      <c r="J1647">
        <f t="shared" si="100"/>
        <v>14</v>
      </c>
      <c r="K1647" s="2">
        <f t="shared" si="101"/>
        <v>44297.5</v>
      </c>
      <c r="L1647" s="22">
        <v>44309.5</v>
      </c>
      <c r="M1647" s="22">
        <v>44336.5</v>
      </c>
      <c r="N1647" s="22">
        <v>44335.5</v>
      </c>
      <c r="O1647">
        <f t="shared" si="102"/>
        <v>38</v>
      </c>
      <c r="P1647" s="3">
        <f t="shared" si="103"/>
        <v>129784.44000000002</v>
      </c>
    </row>
    <row r="1648" spans="1:16" x14ac:dyDescent="0.35">
      <c r="A1648" t="s">
        <v>269</v>
      </c>
      <c r="B1648" s="21" t="s">
        <v>98</v>
      </c>
      <c r="C1648" s="22">
        <v>44309</v>
      </c>
      <c r="D1648" t="s">
        <v>99</v>
      </c>
      <c r="E1648" t="s">
        <v>100</v>
      </c>
      <c r="F1648" s="21" t="s">
        <v>164</v>
      </c>
      <c r="G1648" s="3">
        <v>10124.960000000003</v>
      </c>
      <c r="H1648" s="22">
        <v>44291</v>
      </c>
      <c r="I1648" s="23">
        <v>44304</v>
      </c>
      <c r="J1648">
        <f t="shared" si="100"/>
        <v>14</v>
      </c>
      <c r="K1648" s="2">
        <f t="shared" si="101"/>
        <v>44297.5</v>
      </c>
      <c r="L1648" s="22">
        <v>44309.5</v>
      </c>
      <c r="M1648" s="22">
        <v>44336.5</v>
      </c>
      <c r="N1648" s="22">
        <v>44335.5</v>
      </c>
      <c r="O1648">
        <f t="shared" si="102"/>
        <v>38</v>
      </c>
      <c r="P1648" s="3">
        <f t="shared" si="103"/>
        <v>384748.4800000001</v>
      </c>
    </row>
    <row r="1649" spans="1:16" x14ac:dyDescent="0.35">
      <c r="A1649" t="s">
        <v>269</v>
      </c>
      <c r="B1649" s="21" t="s">
        <v>98</v>
      </c>
      <c r="C1649" s="22">
        <v>44309</v>
      </c>
      <c r="D1649" t="s">
        <v>161</v>
      </c>
      <c r="E1649" t="s">
        <v>162</v>
      </c>
      <c r="F1649" s="21" t="s">
        <v>179</v>
      </c>
      <c r="G1649" s="3">
        <v>132.77000000000001</v>
      </c>
      <c r="H1649" s="22">
        <v>44291</v>
      </c>
      <c r="I1649" s="23">
        <v>44304</v>
      </c>
      <c r="J1649">
        <f t="shared" si="100"/>
        <v>14</v>
      </c>
      <c r="K1649" s="2">
        <f t="shared" si="101"/>
        <v>44297.5</v>
      </c>
      <c r="L1649" s="22">
        <v>44309.5</v>
      </c>
      <c r="M1649" s="22">
        <v>44336.5</v>
      </c>
      <c r="N1649" s="22">
        <v>44335.5</v>
      </c>
      <c r="O1649">
        <f t="shared" si="102"/>
        <v>38</v>
      </c>
      <c r="P1649" s="3">
        <f t="shared" si="103"/>
        <v>5045.26</v>
      </c>
    </row>
    <row r="1650" spans="1:16" x14ac:dyDescent="0.35">
      <c r="A1650" t="s">
        <v>269</v>
      </c>
      <c r="B1650" s="21" t="s">
        <v>98</v>
      </c>
      <c r="C1650" s="22">
        <v>44309</v>
      </c>
      <c r="D1650" t="s">
        <v>161</v>
      </c>
      <c r="E1650" t="s">
        <v>162</v>
      </c>
      <c r="F1650" s="21" t="s">
        <v>182</v>
      </c>
      <c r="G1650" s="3">
        <v>27.13</v>
      </c>
      <c r="H1650" s="22">
        <v>44291</v>
      </c>
      <c r="I1650" s="23">
        <v>44304</v>
      </c>
      <c r="J1650">
        <f t="shared" si="100"/>
        <v>14</v>
      </c>
      <c r="K1650" s="2">
        <f t="shared" si="101"/>
        <v>44297.5</v>
      </c>
      <c r="L1650" s="22">
        <v>44309.5</v>
      </c>
      <c r="M1650" s="22">
        <v>44336.5</v>
      </c>
      <c r="N1650" s="22">
        <v>44335.5</v>
      </c>
      <c r="O1650">
        <f t="shared" si="102"/>
        <v>38</v>
      </c>
      <c r="P1650" s="3">
        <f t="shared" si="103"/>
        <v>1030.94</v>
      </c>
    </row>
    <row r="1651" spans="1:16" x14ac:dyDescent="0.35">
      <c r="A1651" t="s">
        <v>269</v>
      </c>
      <c r="B1651" s="21" t="s">
        <v>98</v>
      </c>
      <c r="C1651" s="22">
        <v>44309</v>
      </c>
      <c r="D1651" t="s">
        <v>161</v>
      </c>
      <c r="E1651" t="s">
        <v>162</v>
      </c>
      <c r="F1651" s="21" t="s">
        <v>183</v>
      </c>
      <c r="G1651" s="3">
        <v>1563.6999999999996</v>
      </c>
      <c r="H1651" s="22">
        <v>44291</v>
      </c>
      <c r="I1651" s="23">
        <v>44304</v>
      </c>
      <c r="J1651">
        <f t="shared" si="100"/>
        <v>14</v>
      </c>
      <c r="K1651" s="2">
        <f t="shared" si="101"/>
        <v>44297.5</v>
      </c>
      <c r="L1651" s="22">
        <v>44309.5</v>
      </c>
      <c r="M1651" s="22">
        <v>44336.5</v>
      </c>
      <c r="N1651" s="22">
        <v>44335.5</v>
      </c>
      <c r="O1651">
        <f t="shared" si="102"/>
        <v>38</v>
      </c>
      <c r="P1651" s="3">
        <f t="shared" si="103"/>
        <v>59420.599999999984</v>
      </c>
    </row>
    <row r="1652" spans="1:16" x14ac:dyDescent="0.35">
      <c r="A1652" t="s">
        <v>269</v>
      </c>
      <c r="B1652" s="21" t="s">
        <v>98</v>
      </c>
      <c r="C1652" s="22">
        <v>44309</v>
      </c>
      <c r="D1652" t="s">
        <v>161</v>
      </c>
      <c r="E1652" t="s">
        <v>162</v>
      </c>
      <c r="F1652" s="21" t="s">
        <v>184</v>
      </c>
      <c r="G1652" s="3">
        <v>50.2</v>
      </c>
      <c r="H1652" s="22">
        <v>44291</v>
      </c>
      <c r="I1652" s="23">
        <v>44304</v>
      </c>
      <c r="J1652">
        <f t="shared" si="100"/>
        <v>14</v>
      </c>
      <c r="K1652" s="2">
        <f t="shared" si="101"/>
        <v>44297.5</v>
      </c>
      <c r="L1652" s="22">
        <v>44309.5</v>
      </c>
      <c r="M1652" s="22">
        <v>44336.5</v>
      </c>
      <c r="N1652" s="22">
        <v>44335.5</v>
      </c>
      <c r="O1652">
        <f t="shared" si="102"/>
        <v>38</v>
      </c>
      <c r="P1652" s="3">
        <f t="shared" si="103"/>
        <v>1907.6000000000001</v>
      </c>
    </row>
    <row r="1653" spans="1:16" x14ac:dyDescent="0.35">
      <c r="A1653" t="s">
        <v>269</v>
      </c>
      <c r="B1653" s="21" t="s">
        <v>98</v>
      </c>
      <c r="C1653" s="22">
        <v>44309</v>
      </c>
      <c r="D1653" t="s">
        <v>161</v>
      </c>
      <c r="E1653" t="s">
        <v>162</v>
      </c>
      <c r="F1653" s="21" t="s">
        <v>185</v>
      </c>
      <c r="G1653" s="3">
        <v>955.86000000000024</v>
      </c>
      <c r="H1653" s="22">
        <v>44291</v>
      </c>
      <c r="I1653" s="23">
        <v>44304</v>
      </c>
      <c r="J1653">
        <f t="shared" si="100"/>
        <v>14</v>
      </c>
      <c r="K1653" s="2">
        <f t="shared" si="101"/>
        <v>44297.5</v>
      </c>
      <c r="L1653" s="22">
        <v>44309.5</v>
      </c>
      <c r="M1653" s="22">
        <v>44336.5</v>
      </c>
      <c r="N1653" s="22">
        <v>44335.5</v>
      </c>
      <c r="O1653">
        <f t="shared" si="102"/>
        <v>38</v>
      </c>
      <c r="P1653" s="3">
        <f t="shared" si="103"/>
        <v>36322.680000000008</v>
      </c>
    </row>
    <row r="1654" spans="1:16" x14ac:dyDescent="0.35">
      <c r="A1654" t="s">
        <v>269</v>
      </c>
      <c r="B1654" s="21" t="s">
        <v>98</v>
      </c>
      <c r="C1654" s="22">
        <v>44309</v>
      </c>
      <c r="D1654" t="s">
        <v>161</v>
      </c>
      <c r="E1654" t="s">
        <v>162</v>
      </c>
      <c r="F1654" s="21" t="s">
        <v>186</v>
      </c>
      <c r="G1654" s="3">
        <v>2.5</v>
      </c>
      <c r="H1654" s="22">
        <v>44291</v>
      </c>
      <c r="I1654" s="23">
        <v>44304</v>
      </c>
      <c r="J1654">
        <f t="shared" si="100"/>
        <v>14</v>
      </c>
      <c r="K1654" s="2">
        <f t="shared" si="101"/>
        <v>44297.5</v>
      </c>
      <c r="L1654" s="22">
        <v>44309.5</v>
      </c>
      <c r="M1654" s="22">
        <v>44336.5</v>
      </c>
      <c r="N1654" s="22">
        <v>44335.5</v>
      </c>
      <c r="O1654">
        <f t="shared" si="102"/>
        <v>38</v>
      </c>
      <c r="P1654" s="3">
        <f t="shared" si="103"/>
        <v>95</v>
      </c>
    </row>
    <row r="1655" spans="1:16" x14ac:dyDescent="0.35">
      <c r="A1655" t="s">
        <v>269</v>
      </c>
      <c r="B1655" s="21" t="s">
        <v>98</v>
      </c>
      <c r="C1655" s="22">
        <v>44309</v>
      </c>
      <c r="D1655" t="s">
        <v>161</v>
      </c>
      <c r="E1655" t="s">
        <v>162</v>
      </c>
      <c r="F1655" s="21" t="s">
        <v>187</v>
      </c>
      <c r="G1655" s="3">
        <v>538.94000000000005</v>
      </c>
      <c r="H1655" s="22">
        <v>44291</v>
      </c>
      <c r="I1655" s="23">
        <v>44304</v>
      </c>
      <c r="J1655">
        <f t="shared" si="100"/>
        <v>14</v>
      </c>
      <c r="K1655" s="2">
        <f t="shared" si="101"/>
        <v>44297.5</v>
      </c>
      <c r="L1655" s="22">
        <v>44309.5</v>
      </c>
      <c r="M1655" s="22">
        <v>44336.5</v>
      </c>
      <c r="N1655" s="22">
        <v>44335.5</v>
      </c>
      <c r="O1655">
        <f t="shared" si="102"/>
        <v>38</v>
      </c>
      <c r="P1655" s="3">
        <f t="shared" si="103"/>
        <v>20479.72</v>
      </c>
    </row>
    <row r="1656" spans="1:16" x14ac:dyDescent="0.35">
      <c r="A1656" t="s">
        <v>269</v>
      </c>
      <c r="B1656" s="21" t="s">
        <v>98</v>
      </c>
      <c r="C1656" s="22">
        <v>44309</v>
      </c>
      <c r="D1656" t="s">
        <v>161</v>
      </c>
      <c r="E1656" t="s">
        <v>162</v>
      </c>
      <c r="F1656" s="21" t="s">
        <v>188</v>
      </c>
      <c r="G1656" s="3">
        <v>185.79000000000002</v>
      </c>
      <c r="H1656" s="22">
        <v>44291</v>
      </c>
      <c r="I1656" s="23">
        <v>44304</v>
      </c>
      <c r="J1656">
        <f t="shared" si="100"/>
        <v>14</v>
      </c>
      <c r="K1656" s="2">
        <f t="shared" si="101"/>
        <v>44297.5</v>
      </c>
      <c r="L1656" s="22">
        <v>44309.5</v>
      </c>
      <c r="M1656" s="22">
        <v>44336.5</v>
      </c>
      <c r="N1656" s="22">
        <v>44335.5</v>
      </c>
      <c r="O1656">
        <f t="shared" si="102"/>
        <v>38</v>
      </c>
      <c r="P1656" s="3">
        <f t="shared" si="103"/>
        <v>7060.02</v>
      </c>
    </row>
    <row r="1657" spans="1:16" x14ac:dyDescent="0.35">
      <c r="A1657" t="s">
        <v>269</v>
      </c>
      <c r="B1657" s="21" t="s">
        <v>98</v>
      </c>
      <c r="C1657" s="22">
        <v>44309</v>
      </c>
      <c r="D1657" t="s">
        <v>161</v>
      </c>
      <c r="E1657" t="s">
        <v>162</v>
      </c>
      <c r="F1657" s="21" t="s">
        <v>198</v>
      </c>
      <c r="G1657" s="3">
        <v>25.8</v>
      </c>
      <c r="H1657" s="22">
        <v>44291</v>
      </c>
      <c r="I1657" s="23">
        <v>44304</v>
      </c>
      <c r="J1657">
        <f t="shared" si="100"/>
        <v>14</v>
      </c>
      <c r="K1657" s="2">
        <f t="shared" si="101"/>
        <v>44297.5</v>
      </c>
      <c r="L1657" s="22">
        <v>44309.5</v>
      </c>
      <c r="M1657" s="22">
        <v>44336.5</v>
      </c>
      <c r="N1657" s="22">
        <v>44335.5</v>
      </c>
      <c r="O1657">
        <f t="shared" si="102"/>
        <v>38</v>
      </c>
      <c r="P1657" s="3">
        <f t="shared" si="103"/>
        <v>980.4</v>
      </c>
    </row>
    <row r="1658" spans="1:16" x14ac:dyDescent="0.35">
      <c r="A1658" t="s">
        <v>269</v>
      </c>
      <c r="B1658" s="21" t="s">
        <v>98</v>
      </c>
      <c r="C1658" s="22">
        <v>44309</v>
      </c>
      <c r="D1658" t="s">
        <v>161</v>
      </c>
      <c r="E1658" t="s">
        <v>162</v>
      </c>
      <c r="F1658" s="21" t="s">
        <v>193</v>
      </c>
      <c r="G1658" s="3">
        <v>25.6</v>
      </c>
      <c r="H1658" s="22">
        <v>44291</v>
      </c>
      <c r="I1658" s="23">
        <v>44304</v>
      </c>
      <c r="J1658">
        <f t="shared" si="100"/>
        <v>14</v>
      </c>
      <c r="K1658" s="2">
        <f t="shared" si="101"/>
        <v>44297.5</v>
      </c>
      <c r="L1658" s="22">
        <v>44309.5</v>
      </c>
      <c r="M1658" s="22">
        <v>44336.5</v>
      </c>
      <c r="N1658" s="22">
        <v>44335.5</v>
      </c>
      <c r="O1658">
        <f t="shared" si="102"/>
        <v>38</v>
      </c>
      <c r="P1658" s="3">
        <f t="shared" si="103"/>
        <v>972.80000000000007</v>
      </c>
    </row>
    <row r="1659" spans="1:16" x14ac:dyDescent="0.35">
      <c r="A1659" t="s">
        <v>269</v>
      </c>
      <c r="B1659" s="21" t="s">
        <v>86</v>
      </c>
      <c r="C1659" s="22">
        <v>44309</v>
      </c>
      <c r="D1659" t="s">
        <v>201</v>
      </c>
      <c r="E1659" t="s">
        <v>202</v>
      </c>
      <c r="F1659" s="21" t="s">
        <v>164</v>
      </c>
      <c r="G1659" s="3">
        <v>10.53</v>
      </c>
      <c r="H1659" s="22">
        <v>44290</v>
      </c>
      <c r="I1659" s="23">
        <v>44303</v>
      </c>
      <c r="J1659">
        <f t="shared" si="100"/>
        <v>14</v>
      </c>
      <c r="K1659" s="2">
        <f t="shared" si="101"/>
        <v>44296.5</v>
      </c>
      <c r="L1659" s="22">
        <v>44309.5</v>
      </c>
      <c r="M1659" s="22">
        <v>44407.5</v>
      </c>
      <c r="N1659" s="22">
        <v>44406.5</v>
      </c>
      <c r="O1659">
        <f t="shared" si="102"/>
        <v>110</v>
      </c>
      <c r="P1659" s="3">
        <f t="shared" si="103"/>
        <v>1158.3</v>
      </c>
    </row>
    <row r="1660" spans="1:16" x14ac:dyDescent="0.35">
      <c r="A1660" t="s">
        <v>269</v>
      </c>
      <c r="B1660" s="21" t="s">
        <v>98</v>
      </c>
      <c r="C1660" s="22">
        <v>44309</v>
      </c>
      <c r="D1660" t="s">
        <v>201</v>
      </c>
      <c r="E1660" t="s">
        <v>202</v>
      </c>
      <c r="F1660" s="21" t="s">
        <v>109</v>
      </c>
      <c r="G1660" s="3">
        <v>1.7000000000000002</v>
      </c>
      <c r="H1660" s="22">
        <v>44291</v>
      </c>
      <c r="I1660" s="23">
        <v>44304</v>
      </c>
      <c r="J1660">
        <f t="shared" si="100"/>
        <v>14</v>
      </c>
      <c r="K1660" s="2">
        <f t="shared" si="101"/>
        <v>44297.5</v>
      </c>
      <c r="L1660" s="22">
        <v>44309.5</v>
      </c>
      <c r="M1660" s="22">
        <v>44407.5</v>
      </c>
      <c r="N1660" s="22">
        <v>44406.5</v>
      </c>
      <c r="O1660">
        <f t="shared" si="102"/>
        <v>109</v>
      </c>
      <c r="P1660" s="3">
        <f t="shared" si="103"/>
        <v>185.3</v>
      </c>
    </row>
    <row r="1661" spans="1:16" x14ac:dyDescent="0.35">
      <c r="A1661" t="s">
        <v>269</v>
      </c>
      <c r="B1661" s="21" t="s">
        <v>98</v>
      </c>
      <c r="C1661" s="22">
        <v>44309</v>
      </c>
      <c r="D1661" t="s">
        <v>110</v>
      </c>
      <c r="E1661" t="s">
        <v>111</v>
      </c>
      <c r="F1661" s="21" t="s">
        <v>204</v>
      </c>
      <c r="G1661" s="3">
        <v>3.19</v>
      </c>
      <c r="H1661" s="22">
        <v>44291</v>
      </c>
      <c r="I1661" s="23">
        <v>44304</v>
      </c>
      <c r="J1661">
        <f t="shared" si="100"/>
        <v>14</v>
      </c>
      <c r="K1661" s="2">
        <f t="shared" si="101"/>
        <v>44297.5</v>
      </c>
      <c r="L1661" s="22">
        <v>44309.5</v>
      </c>
      <c r="M1661" s="22">
        <v>44407.5</v>
      </c>
      <c r="N1661" s="22">
        <v>44406.5</v>
      </c>
      <c r="O1661">
        <f t="shared" si="102"/>
        <v>109</v>
      </c>
      <c r="P1661" s="3">
        <f t="shared" si="103"/>
        <v>347.71</v>
      </c>
    </row>
    <row r="1662" spans="1:16" x14ac:dyDescent="0.35">
      <c r="A1662" t="s">
        <v>269</v>
      </c>
      <c r="B1662" s="21" t="s">
        <v>98</v>
      </c>
      <c r="C1662" s="22">
        <v>44309</v>
      </c>
      <c r="D1662" t="s">
        <v>114</v>
      </c>
      <c r="E1662" t="s">
        <v>115</v>
      </c>
      <c r="F1662" s="21" t="s">
        <v>211</v>
      </c>
      <c r="G1662" s="3">
        <v>82.07</v>
      </c>
      <c r="H1662" s="22">
        <v>44291</v>
      </c>
      <c r="I1662" s="23">
        <v>44304</v>
      </c>
      <c r="J1662">
        <f t="shared" si="100"/>
        <v>14</v>
      </c>
      <c r="K1662" s="2">
        <f t="shared" si="101"/>
        <v>44297.5</v>
      </c>
      <c r="L1662" s="22">
        <v>44309.5</v>
      </c>
      <c r="M1662" s="22">
        <v>44407.5</v>
      </c>
      <c r="N1662" s="22">
        <v>44406.5</v>
      </c>
      <c r="O1662">
        <f t="shared" si="102"/>
        <v>109</v>
      </c>
      <c r="P1662" s="3">
        <f t="shared" si="103"/>
        <v>8945.6299999999992</v>
      </c>
    </row>
    <row r="1663" spans="1:16" x14ac:dyDescent="0.35">
      <c r="A1663" t="s">
        <v>269</v>
      </c>
      <c r="B1663" s="21" t="s">
        <v>98</v>
      </c>
      <c r="C1663" s="22">
        <v>44309</v>
      </c>
      <c r="D1663" t="s">
        <v>110</v>
      </c>
      <c r="E1663" t="s">
        <v>111</v>
      </c>
      <c r="F1663" s="21" t="s">
        <v>211</v>
      </c>
      <c r="G1663" s="3">
        <v>1.69</v>
      </c>
      <c r="H1663" s="22">
        <v>44291</v>
      </c>
      <c r="I1663" s="23">
        <v>44304</v>
      </c>
      <c r="J1663">
        <f t="shared" si="100"/>
        <v>14</v>
      </c>
      <c r="K1663" s="2">
        <f t="shared" si="101"/>
        <v>44297.5</v>
      </c>
      <c r="L1663" s="22">
        <v>44309.5</v>
      </c>
      <c r="M1663" s="22">
        <v>44407.5</v>
      </c>
      <c r="N1663" s="22">
        <v>44406.5</v>
      </c>
      <c r="O1663">
        <f t="shared" si="102"/>
        <v>109</v>
      </c>
      <c r="P1663" s="3">
        <f t="shared" si="103"/>
        <v>184.21</v>
      </c>
    </row>
    <row r="1664" spans="1:16" x14ac:dyDescent="0.35">
      <c r="A1664" t="s">
        <v>269</v>
      </c>
      <c r="B1664" s="21" t="s">
        <v>98</v>
      </c>
      <c r="C1664" s="22">
        <v>44309</v>
      </c>
      <c r="D1664" t="s">
        <v>110</v>
      </c>
      <c r="E1664" t="s">
        <v>111</v>
      </c>
      <c r="F1664" s="21" t="s">
        <v>215</v>
      </c>
      <c r="G1664" s="3">
        <v>14.520000000000001</v>
      </c>
      <c r="H1664" s="22">
        <v>44291</v>
      </c>
      <c r="I1664" s="23">
        <v>44304</v>
      </c>
      <c r="J1664">
        <f t="shared" si="100"/>
        <v>14</v>
      </c>
      <c r="K1664" s="2">
        <f t="shared" si="101"/>
        <v>44297.5</v>
      </c>
      <c r="L1664" s="22">
        <v>44309.5</v>
      </c>
      <c r="M1664" s="22">
        <v>44407.5</v>
      </c>
      <c r="N1664" s="22">
        <v>44406.5</v>
      </c>
      <c r="O1664">
        <f t="shared" si="102"/>
        <v>109</v>
      </c>
      <c r="P1664" s="3">
        <f t="shared" si="103"/>
        <v>1582.68</v>
      </c>
    </row>
    <row r="1665" spans="1:16" x14ac:dyDescent="0.35">
      <c r="A1665" t="s">
        <v>269</v>
      </c>
      <c r="B1665" s="21" t="s">
        <v>98</v>
      </c>
      <c r="C1665" s="22">
        <v>44309</v>
      </c>
      <c r="D1665" t="s">
        <v>217</v>
      </c>
      <c r="E1665" t="s">
        <v>218</v>
      </c>
      <c r="F1665" s="21" t="s">
        <v>219</v>
      </c>
      <c r="G1665" s="3">
        <v>41.36</v>
      </c>
      <c r="H1665" s="22">
        <v>44291</v>
      </c>
      <c r="I1665" s="23">
        <v>44304</v>
      </c>
      <c r="J1665">
        <f t="shared" si="100"/>
        <v>14</v>
      </c>
      <c r="K1665" s="2">
        <f t="shared" si="101"/>
        <v>44297.5</v>
      </c>
      <c r="L1665" s="22">
        <v>44309.5</v>
      </c>
      <c r="M1665" s="22">
        <v>44407.5</v>
      </c>
      <c r="N1665" s="22">
        <v>44406.5</v>
      </c>
      <c r="O1665">
        <f t="shared" si="102"/>
        <v>109</v>
      </c>
      <c r="P1665" s="3">
        <f t="shared" si="103"/>
        <v>4508.24</v>
      </c>
    </row>
    <row r="1666" spans="1:16" x14ac:dyDescent="0.35">
      <c r="A1666" t="s">
        <v>269</v>
      </c>
      <c r="B1666" s="21" t="s">
        <v>98</v>
      </c>
      <c r="C1666" s="22">
        <v>44309</v>
      </c>
      <c r="D1666" t="s">
        <v>110</v>
      </c>
      <c r="E1666" t="s">
        <v>111</v>
      </c>
      <c r="F1666" s="21" t="s">
        <v>227</v>
      </c>
      <c r="G1666" s="3">
        <v>1.59</v>
      </c>
      <c r="H1666" s="22">
        <v>44291</v>
      </c>
      <c r="I1666" s="23">
        <v>44304</v>
      </c>
      <c r="J1666">
        <f t="shared" si="100"/>
        <v>14</v>
      </c>
      <c r="K1666" s="2">
        <f t="shared" si="101"/>
        <v>44297.5</v>
      </c>
      <c r="L1666" s="22">
        <v>44309.5</v>
      </c>
      <c r="M1666" s="22">
        <v>44407.5</v>
      </c>
      <c r="N1666" s="22">
        <v>44406.5</v>
      </c>
      <c r="O1666">
        <f t="shared" si="102"/>
        <v>109</v>
      </c>
      <c r="P1666" s="3">
        <f t="shared" si="103"/>
        <v>173.31</v>
      </c>
    </row>
    <row r="1667" spans="1:16" x14ac:dyDescent="0.35">
      <c r="A1667" t="s">
        <v>269</v>
      </c>
      <c r="B1667" s="21" t="s">
        <v>98</v>
      </c>
      <c r="C1667" s="22">
        <v>44309</v>
      </c>
      <c r="D1667" t="s">
        <v>201</v>
      </c>
      <c r="E1667" t="s">
        <v>202</v>
      </c>
      <c r="F1667" s="21" t="s">
        <v>164</v>
      </c>
      <c r="G1667" s="3">
        <v>170.77000000000007</v>
      </c>
      <c r="H1667" s="22">
        <v>44291</v>
      </c>
      <c r="I1667" s="23">
        <v>44304</v>
      </c>
      <c r="J1667">
        <f t="shared" si="100"/>
        <v>14</v>
      </c>
      <c r="K1667" s="2">
        <f t="shared" si="101"/>
        <v>44297.5</v>
      </c>
      <c r="L1667" s="22">
        <v>44309.5</v>
      </c>
      <c r="M1667" s="22">
        <v>44407.5</v>
      </c>
      <c r="N1667" s="22">
        <v>44406.5</v>
      </c>
      <c r="O1667">
        <f t="shared" si="102"/>
        <v>109</v>
      </c>
      <c r="P1667" s="3">
        <f t="shared" si="103"/>
        <v>18613.930000000008</v>
      </c>
    </row>
    <row r="1668" spans="1:16" x14ac:dyDescent="0.35">
      <c r="A1668" t="s">
        <v>269</v>
      </c>
      <c r="B1668" s="21" t="s">
        <v>98</v>
      </c>
      <c r="C1668" s="22">
        <v>44309</v>
      </c>
      <c r="D1668" t="s">
        <v>110</v>
      </c>
      <c r="E1668" t="s">
        <v>111</v>
      </c>
      <c r="F1668" s="21" t="s">
        <v>232</v>
      </c>
      <c r="G1668" s="3">
        <v>6.48</v>
      </c>
      <c r="H1668" s="22">
        <v>44291</v>
      </c>
      <c r="I1668" s="23">
        <v>44304</v>
      </c>
      <c r="J1668">
        <f t="shared" si="100"/>
        <v>14</v>
      </c>
      <c r="K1668" s="2">
        <f t="shared" si="101"/>
        <v>44297.5</v>
      </c>
      <c r="L1668" s="22">
        <v>44309.5</v>
      </c>
      <c r="M1668" s="22">
        <v>44407.5</v>
      </c>
      <c r="N1668" s="22">
        <v>44406.5</v>
      </c>
      <c r="O1668">
        <f t="shared" si="102"/>
        <v>109</v>
      </c>
      <c r="P1668" s="3">
        <f t="shared" si="103"/>
        <v>706.32</v>
      </c>
    </row>
    <row r="1669" spans="1:16" x14ac:dyDescent="0.35">
      <c r="A1669" t="s">
        <v>269</v>
      </c>
      <c r="B1669" s="21" t="s">
        <v>98</v>
      </c>
      <c r="C1669" s="22">
        <v>44309</v>
      </c>
      <c r="D1669" t="s">
        <v>110</v>
      </c>
      <c r="E1669" t="s">
        <v>111</v>
      </c>
      <c r="F1669" s="21" t="s">
        <v>262</v>
      </c>
      <c r="G1669" s="3">
        <v>24.69</v>
      </c>
      <c r="H1669" s="22">
        <v>44291</v>
      </c>
      <c r="I1669" s="23">
        <v>44304</v>
      </c>
      <c r="J1669">
        <f t="shared" si="100"/>
        <v>14</v>
      </c>
      <c r="K1669" s="2">
        <f t="shared" si="101"/>
        <v>44297.5</v>
      </c>
      <c r="L1669" s="22">
        <v>44309.5</v>
      </c>
      <c r="M1669" s="22">
        <v>44407.5</v>
      </c>
      <c r="N1669" s="22">
        <v>44406.5</v>
      </c>
      <c r="O1669">
        <f t="shared" si="102"/>
        <v>109</v>
      </c>
      <c r="P1669" s="3">
        <f t="shared" si="103"/>
        <v>2691.21</v>
      </c>
    </row>
    <row r="1670" spans="1:16" x14ac:dyDescent="0.35">
      <c r="A1670" t="s">
        <v>269</v>
      </c>
      <c r="B1670" s="21" t="s">
        <v>98</v>
      </c>
      <c r="C1670" s="22">
        <v>44309</v>
      </c>
      <c r="D1670" t="s">
        <v>114</v>
      </c>
      <c r="E1670" t="s">
        <v>115</v>
      </c>
      <c r="F1670" s="21" t="s">
        <v>234</v>
      </c>
      <c r="G1670" s="3">
        <v>74.41</v>
      </c>
      <c r="H1670" s="22">
        <v>44291</v>
      </c>
      <c r="I1670" s="23">
        <v>44304</v>
      </c>
      <c r="J1670">
        <f t="shared" si="100"/>
        <v>14</v>
      </c>
      <c r="K1670" s="2">
        <f t="shared" si="101"/>
        <v>44297.5</v>
      </c>
      <c r="L1670" s="22">
        <v>44309.5</v>
      </c>
      <c r="M1670" s="22">
        <v>44407.5</v>
      </c>
      <c r="N1670" s="22">
        <v>44406.5</v>
      </c>
      <c r="O1670">
        <f t="shared" si="102"/>
        <v>109</v>
      </c>
      <c r="P1670" s="3">
        <f t="shared" si="103"/>
        <v>8110.69</v>
      </c>
    </row>
    <row r="1671" spans="1:16" x14ac:dyDescent="0.35">
      <c r="A1671" t="s">
        <v>269</v>
      </c>
      <c r="B1671" s="21" t="s">
        <v>98</v>
      </c>
      <c r="C1671" s="22">
        <v>44309</v>
      </c>
      <c r="D1671" t="s">
        <v>110</v>
      </c>
      <c r="E1671" t="s">
        <v>111</v>
      </c>
      <c r="F1671" s="21" t="s">
        <v>234</v>
      </c>
      <c r="G1671" s="3">
        <v>1.5899999999999999</v>
      </c>
      <c r="H1671" s="22">
        <v>44291</v>
      </c>
      <c r="I1671" s="23">
        <v>44304</v>
      </c>
      <c r="J1671">
        <f t="shared" si="100"/>
        <v>14</v>
      </c>
      <c r="K1671" s="2">
        <f t="shared" si="101"/>
        <v>44297.5</v>
      </c>
      <c r="L1671" s="22">
        <v>44309.5</v>
      </c>
      <c r="M1671" s="22">
        <v>44407.5</v>
      </c>
      <c r="N1671" s="22">
        <v>44406.5</v>
      </c>
      <c r="O1671">
        <f t="shared" si="102"/>
        <v>109</v>
      </c>
      <c r="P1671" s="3">
        <f t="shared" si="103"/>
        <v>173.30999999999997</v>
      </c>
    </row>
    <row r="1672" spans="1:16" x14ac:dyDescent="0.35">
      <c r="A1672" t="s">
        <v>269</v>
      </c>
      <c r="B1672" s="21" t="s">
        <v>98</v>
      </c>
      <c r="C1672" s="22">
        <v>44309</v>
      </c>
      <c r="D1672" t="s">
        <v>201</v>
      </c>
      <c r="E1672" t="s">
        <v>202</v>
      </c>
      <c r="F1672" s="21" t="s">
        <v>109</v>
      </c>
      <c r="G1672" s="3">
        <v>448.73000000000042</v>
      </c>
      <c r="H1672" s="22">
        <v>44291</v>
      </c>
      <c r="I1672" s="23">
        <v>44304</v>
      </c>
      <c r="J1672">
        <f t="shared" si="100"/>
        <v>14</v>
      </c>
      <c r="K1672" s="2">
        <f t="shared" si="101"/>
        <v>44297.5</v>
      </c>
      <c r="L1672" s="22">
        <v>44309.5</v>
      </c>
      <c r="M1672" s="22">
        <v>44407.5</v>
      </c>
      <c r="N1672" s="22">
        <v>44406.5</v>
      </c>
      <c r="O1672">
        <f t="shared" si="102"/>
        <v>109</v>
      </c>
      <c r="P1672" s="3">
        <f t="shared" si="103"/>
        <v>48911.570000000043</v>
      </c>
    </row>
    <row r="1673" spans="1:16" x14ac:dyDescent="0.35">
      <c r="A1673" t="s">
        <v>269</v>
      </c>
      <c r="B1673" s="21" t="s">
        <v>98</v>
      </c>
      <c r="C1673" s="22">
        <v>44309</v>
      </c>
      <c r="D1673" t="s">
        <v>201</v>
      </c>
      <c r="E1673" t="s">
        <v>202</v>
      </c>
      <c r="F1673" s="21" t="s">
        <v>102</v>
      </c>
      <c r="G1673" s="3">
        <v>30.779999999999998</v>
      </c>
      <c r="H1673" s="22">
        <v>44291</v>
      </c>
      <c r="I1673" s="23">
        <v>44304</v>
      </c>
      <c r="J1673">
        <f t="shared" si="100"/>
        <v>14</v>
      </c>
      <c r="K1673" s="2">
        <f t="shared" si="101"/>
        <v>44297.5</v>
      </c>
      <c r="L1673" s="22">
        <v>44309.5</v>
      </c>
      <c r="M1673" s="22">
        <v>44407.5</v>
      </c>
      <c r="N1673" s="22">
        <v>44406.5</v>
      </c>
      <c r="O1673">
        <f t="shared" si="102"/>
        <v>109</v>
      </c>
      <c r="P1673" s="3">
        <f t="shared" si="103"/>
        <v>3355.0199999999995</v>
      </c>
    </row>
    <row r="1674" spans="1:16" x14ac:dyDescent="0.35">
      <c r="A1674" t="s">
        <v>269</v>
      </c>
      <c r="B1674" s="21" t="s">
        <v>98</v>
      </c>
      <c r="C1674" s="22">
        <v>44309</v>
      </c>
      <c r="D1674" t="s">
        <v>114</v>
      </c>
      <c r="E1674" t="s">
        <v>115</v>
      </c>
      <c r="F1674" s="21" t="s">
        <v>239</v>
      </c>
      <c r="G1674" s="3">
        <v>19.38</v>
      </c>
      <c r="H1674" s="22">
        <v>44291</v>
      </c>
      <c r="I1674" s="23">
        <v>44304</v>
      </c>
      <c r="J1674">
        <f t="shared" si="100"/>
        <v>14</v>
      </c>
      <c r="K1674" s="2">
        <f t="shared" si="101"/>
        <v>44297.5</v>
      </c>
      <c r="L1674" s="22">
        <v>44309.5</v>
      </c>
      <c r="M1674" s="22">
        <v>44407.5</v>
      </c>
      <c r="N1674" s="22">
        <v>44406.5</v>
      </c>
      <c r="O1674">
        <f t="shared" si="102"/>
        <v>109</v>
      </c>
      <c r="P1674" s="3">
        <f t="shared" si="103"/>
        <v>2112.42</v>
      </c>
    </row>
    <row r="1675" spans="1:16" x14ac:dyDescent="0.35">
      <c r="A1675" t="s">
        <v>269</v>
      </c>
      <c r="B1675" s="21" t="s">
        <v>98</v>
      </c>
      <c r="C1675" s="22">
        <v>44309</v>
      </c>
      <c r="D1675" t="s">
        <v>110</v>
      </c>
      <c r="E1675" t="s">
        <v>111</v>
      </c>
      <c r="F1675" s="21" t="s">
        <v>240</v>
      </c>
      <c r="G1675" s="3">
        <v>7.98</v>
      </c>
      <c r="H1675" s="22">
        <v>44291</v>
      </c>
      <c r="I1675" s="23">
        <v>44304</v>
      </c>
      <c r="J1675">
        <f t="shared" ref="J1675:J1738" si="104">I1675-H1675+1</f>
        <v>14</v>
      </c>
      <c r="K1675" s="2">
        <f t="shared" ref="K1675:K1738" si="105">(H1675+I1675)/2</f>
        <v>44297.5</v>
      </c>
      <c r="L1675" s="22">
        <v>44309.5</v>
      </c>
      <c r="M1675" s="22">
        <v>44407.5</v>
      </c>
      <c r="N1675" s="22">
        <v>44406.5</v>
      </c>
      <c r="O1675">
        <f t="shared" ref="O1675:O1738" si="106">N1675-K1675</f>
        <v>109</v>
      </c>
      <c r="P1675" s="3">
        <f t="shared" ref="P1675:P1738" si="107">O1675*G1675</f>
        <v>869.82</v>
      </c>
    </row>
    <row r="1676" spans="1:16" x14ac:dyDescent="0.35">
      <c r="A1676" t="s">
        <v>269</v>
      </c>
      <c r="B1676" s="21" t="s">
        <v>86</v>
      </c>
      <c r="C1676" s="22">
        <v>44309</v>
      </c>
      <c r="D1676" t="s">
        <v>199</v>
      </c>
      <c r="E1676" t="s">
        <v>200</v>
      </c>
      <c r="F1676" s="21" t="s">
        <v>89</v>
      </c>
      <c r="G1676" s="3">
        <v>12.63</v>
      </c>
      <c r="H1676" s="22">
        <v>44290</v>
      </c>
      <c r="I1676" s="23">
        <v>44303</v>
      </c>
      <c r="J1676">
        <f t="shared" si="104"/>
        <v>14</v>
      </c>
      <c r="K1676" s="2">
        <f t="shared" si="105"/>
        <v>44296.5</v>
      </c>
      <c r="L1676" s="22">
        <v>44309.5</v>
      </c>
      <c r="M1676" s="22">
        <v>44410.5</v>
      </c>
      <c r="N1676" s="22">
        <v>44407.5</v>
      </c>
      <c r="O1676">
        <f t="shared" si="106"/>
        <v>111</v>
      </c>
      <c r="P1676" s="3">
        <f t="shared" si="107"/>
        <v>1401.93</v>
      </c>
    </row>
    <row r="1677" spans="1:16" x14ac:dyDescent="0.35">
      <c r="A1677" t="s">
        <v>269</v>
      </c>
      <c r="B1677" s="21" t="s">
        <v>98</v>
      </c>
      <c r="C1677" s="22">
        <v>44309</v>
      </c>
      <c r="D1677" t="s">
        <v>199</v>
      </c>
      <c r="E1677" t="s">
        <v>200</v>
      </c>
      <c r="F1677" s="21" t="s">
        <v>89</v>
      </c>
      <c r="G1677" s="3">
        <v>2.09</v>
      </c>
      <c r="H1677" s="22">
        <v>44291</v>
      </c>
      <c r="I1677" s="23">
        <v>44304</v>
      </c>
      <c r="J1677">
        <f t="shared" si="104"/>
        <v>14</v>
      </c>
      <c r="K1677" s="2">
        <f t="shared" si="105"/>
        <v>44297.5</v>
      </c>
      <c r="L1677" s="22">
        <v>44309.5</v>
      </c>
      <c r="M1677" s="22">
        <v>44410.5</v>
      </c>
      <c r="N1677" s="22">
        <v>44407.5</v>
      </c>
      <c r="O1677">
        <f t="shared" si="106"/>
        <v>110</v>
      </c>
      <c r="P1677" s="3">
        <f t="shared" si="107"/>
        <v>229.89999999999998</v>
      </c>
    </row>
    <row r="1678" spans="1:16" x14ac:dyDescent="0.35">
      <c r="A1678" t="s">
        <v>269</v>
      </c>
      <c r="B1678" s="21" t="s">
        <v>98</v>
      </c>
      <c r="C1678" s="22">
        <v>44309</v>
      </c>
      <c r="D1678" t="s">
        <v>201</v>
      </c>
      <c r="E1678" t="s">
        <v>202</v>
      </c>
      <c r="F1678" s="21" t="s">
        <v>101</v>
      </c>
      <c r="G1678" s="3">
        <v>2.78</v>
      </c>
      <c r="H1678" s="22">
        <v>44291</v>
      </c>
      <c r="I1678" s="23">
        <v>44304</v>
      </c>
      <c r="J1678">
        <f t="shared" si="104"/>
        <v>14</v>
      </c>
      <c r="K1678" s="2">
        <f t="shared" si="105"/>
        <v>44297.5</v>
      </c>
      <c r="L1678" s="22">
        <v>44309.5</v>
      </c>
      <c r="M1678" s="22">
        <v>44410.5</v>
      </c>
      <c r="N1678" s="22">
        <v>44407.5</v>
      </c>
      <c r="O1678">
        <f t="shared" si="106"/>
        <v>110</v>
      </c>
      <c r="P1678" s="3">
        <f t="shared" si="107"/>
        <v>305.79999999999995</v>
      </c>
    </row>
    <row r="1679" spans="1:16" x14ac:dyDescent="0.35">
      <c r="A1679" t="s">
        <v>269</v>
      </c>
      <c r="B1679" s="21" t="s">
        <v>98</v>
      </c>
      <c r="C1679" s="22">
        <v>44309</v>
      </c>
      <c r="D1679" t="s">
        <v>199</v>
      </c>
      <c r="E1679" t="s">
        <v>200</v>
      </c>
      <c r="F1679" s="21" t="s">
        <v>89</v>
      </c>
      <c r="G1679" s="3">
        <v>2.81</v>
      </c>
      <c r="H1679" s="22">
        <v>44291</v>
      </c>
      <c r="I1679" s="23">
        <v>44304</v>
      </c>
      <c r="J1679">
        <f t="shared" si="104"/>
        <v>14</v>
      </c>
      <c r="K1679" s="2">
        <f t="shared" si="105"/>
        <v>44297.5</v>
      </c>
      <c r="L1679" s="22">
        <v>44309.5</v>
      </c>
      <c r="M1679" s="22">
        <v>44410.5</v>
      </c>
      <c r="N1679" s="22">
        <v>44407.5</v>
      </c>
      <c r="O1679">
        <f t="shared" si="106"/>
        <v>110</v>
      </c>
      <c r="P1679" s="3">
        <f t="shared" si="107"/>
        <v>309.10000000000002</v>
      </c>
    </row>
    <row r="1680" spans="1:16" x14ac:dyDescent="0.35">
      <c r="A1680" t="s">
        <v>269</v>
      </c>
      <c r="B1680" s="21" t="s">
        <v>98</v>
      </c>
      <c r="C1680" s="22">
        <v>44309</v>
      </c>
      <c r="D1680" t="s">
        <v>201</v>
      </c>
      <c r="E1680" t="s">
        <v>202</v>
      </c>
      <c r="F1680" s="21" t="s">
        <v>101</v>
      </c>
      <c r="G1680" s="3">
        <v>3.75</v>
      </c>
      <c r="H1680" s="22">
        <v>44291</v>
      </c>
      <c r="I1680" s="23">
        <v>44304</v>
      </c>
      <c r="J1680">
        <f t="shared" si="104"/>
        <v>14</v>
      </c>
      <c r="K1680" s="2">
        <f t="shared" si="105"/>
        <v>44297.5</v>
      </c>
      <c r="L1680" s="22">
        <v>44309.5</v>
      </c>
      <c r="M1680" s="22">
        <v>44410.5</v>
      </c>
      <c r="N1680" s="22">
        <v>44407.5</v>
      </c>
      <c r="O1680">
        <f t="shared" si="106"/>
        <v>110</v>
      </c>
      <c r="P1680" s="3">
        <f t="shared" si="107"/>
        <v>412.5</v>
      </c>
    </row>
    <row r="1681" spans="1:16" x14ac:dyDescent="0.35">
      <c r="A1681" t="s">
        <v>269</v>
      </c>
      <c r="B1681" s="21" t="s">
        <v>98</v>
      </c>
      <c r="C1681" s="22">
        <v>44309</v>
      </c>
      <c r="D1681" t="s">
        <v>199</v>
      </c>
      <c r="E1681" t="s">
        <v>200</v>
      </c>
      <c r="F1681" s="21" t="s">
        <v>89</v>
      </c>
      <c r="G1681" s="3">
        <v>1.1499999999999999</v>
      </c>
      <c r="H1681" s="22">
        <v>44291</v>
      </c>
      <c r="I1681" s="23">
        <v>44304</v>
      </c>
      <c r="J1681">
        <f t="shared" si="104"/>
        <v>14</v>
      </c>
      <c r="K1681" s="2">
        <f t="shared" si="105"/>
        <v>44297.5</v>
      </c>
      <c r="L1681" s="22">
        <v>44309.5</v>
      </c>
      <c r="M1681" s="22">
        <v>44410.5</v>
      </c>
      <c r="N1681" s="22">
        <v>44407.5</v>
      </c>
      <c r="O1681">
        <f t="shared" si="106"/>
        <v>110</v>
      </c>
      <c r="P1681" s="3">
        <f t="shared" si="107"/>
        <v>126.49999999999999</v>
      </c>
    </row>
    <row r="1682" spans="1:16" x14ac:dyDescent="0.35">
      <c r="A1682" t="s">
        <v>269</v>
      </c>
      <c r="B1682" s="21" t="s">
        <v>98</v>
      </c>
      <c r="C1682" s="22">
        <v>44309</v>
      </c>
      <c r="D1682" t="s">
        <v>201</v>
      </c>
      <c r="E1682" t="s">
        <v>202</v>
      </c>
      <c r="F1682" s="21" t="s">
        <v>101</v>
      </c>
      <c r="G1682" s="3">
        <v>14.12</v>
      </c>
      <c r="H1682" s="22">
        <v>44291</v>
      </c>
      <c r="I1682" s="23">
        <v>44304</v>
      </c>
      <c r="J1682">
        <f t="shared" si="104"/>
        <v>14</v>
      </c>
      <c r="K1682" s="2">
        <f t="shared" si="105"/>
        <v>44297.5</v>
      </c>
      <c r="L1682" s="22">
        <v>44309.5</v>
      </c>
      <c r="M1682" s="22">
        <v>44410.5</v>
      </c>
      <c r="N1682" s="22">
        <v>44407.5</v>
      </c>
      <c r="O1682">
        <f t="shared" si="106"/>
        <v>110</v>
      </c>
      <c r="P1682" s="3">
        <f t="shared" si="107"/>
        <v>1553.1999999999998</v>
      </c>
    </row>
    <row r="1683" spans="1:16" x14ac:dyDescent="0.35">
      <c r="A1683" t="s">
        <v>269</v>
      </c>
      <c r="B1683" s="21" t="s">
        <v>98</v>
      </c>
      <c r="C1683" s="22">
        <v>44309</v>
      </c>
      <c r="D1683" t="s">
        <v>110</v>
      </c>
      <c r="E1683" t="s">
        <v>111</v>
      </c>
      <c r="F1683" s="21" t="s">
        <v>250</v>
      </c>
      <c r="G1683" s="3">
        <v>39.880000000000003</v>
      </c>
      <c r="H1683" s="22">
        <v>44291</v>
      </c>
      <c r="I1683" s="23">
        <v>44304</v>
      </c>
      <c r="J1683">
        <f t="shared" si="104"/>
        <v>14</v>
      </c>
      <c r="K1683" s="2">
        <f t="shared" si="105"/>
        <v>44297.5</v>
      </c>
      <c r="L1683" s="22">
        <v>44309.5</v>
      </c>
      <c r="M1683" s="22">
        <v>44410.5</v>
      </c>
      <c r="N1683" s="22">
        <v>44407.5</v>
      </c>
      <c r="O1683">
        <f t="shared" si="106"/>
        <v>110</v>
      </c>
      <c r="P1683" s="3">
        <f t="shared" si="107"/>
        <v>4386.8</v>
      </c>
    </row>
    <row r="1684" spans="1:16" x14ac:dyDescent="0.35">
      <c r="A1684" t="s">
        <v>269</v>
      </c>
      <c r="B1684" s="21" t="s">
        <v>98</v>
      </c>
      <c r="C1684" s="22">
        <v>44309</v>
      </c>
      <c r="D1684" t="s">
        <v>148</v>
      </c>
      <c r="E1684" t="s">
        <v>149</v>
      </c>
      <c r="F1684" s="21" t="s">
        <v>205</v>
      </c>
      <c r="G1684" s="3">
        <v>95.199999999999989</v>
      </c>
      <c r="H1684" s="22">
        <v>44291</v>
      </c>
      <c r="I1684" s="23">
        <v>44304</v>
      </c>
      <c r="J1684">
        <f t="shared" si="104"/>
        <v>14</v>
      </c>
      <c r="K1684" s="2">
        <f t="shared" si="105"/>
        <v>44297.5</v>
      </c>
      <c r="L1684" s="22">
        <v>44309.5</v>
      </c>
      <c r="M1684" s="22">
        <v>44410.5</v>
      </c>
      <c r="N1684" s="22">
        <v>44407.5</v>
      </c>
      <c r="O1684">
        <f t="shared" si="106"/>
        <v>110</v>
      </c>
      <c r="P1684" s="3">
        <f t="shared" si="107"/>
        <v>10471.999999999998</v>
      </c>
    </row>
    <row r="1685" spans="1:16" x14ac:dyDescent="0.35">
      <c r="A1685" t="s">
        <v>269</v>
      </c>
      <c r="B1685" s="21" t="s">
        <v>98</v>
      </c>
      <c r="C1685" s="22">
        <v>44309</v>
      </c>
      <c r="D1685" t="s">
        <v>171</v>
      </c>
      <c r="E1685" t="s">
        <v>172</v>
      </c>
      <c r="F1685" s="21" t="s">
        <v>206</v>
      </c>
      <c r="G1685" s="3">
        <v>1052.29</v>
      </c>
      <c r="H1685" s="22">
        <v>44291</v>
      </c>
      <c r="I1685" s="23">
        <v>44304</v>
      </c>
      <c r="J1685">
        <f t="shared" si="104"/>
        <v>14</v>
      </c>
      <c r="K1685" s="2">
        <f t="shared" si="105"/>
        <v>44297.5</v>
      </c>
      <c r="L1685" s="22">
        <v>44309.5</v>
      </c>
      <c r="M1685" s="22">
        <v>44410.5</v>
      </c>
      <c r="N1685" s="22">
        <v>44407.5</v>
      </c>
      <c r="O1685">
        <f t="shared" si="106"/>
        <v>110</v>
      </c>
      <c r="P1685" s="3">
        <f t="shared" si="107"/>
        <v>115751.9</v>
      </c>
    </row>
    <row r="1686" spans="1:16" x14ac:dyDescent="0.35">
      <c r="A1686" t="s">
        <v>269</v>
      </c>
      <c r="B1686" s="21" t="s">
        <v>98</v>
      </c>
      <c r="C1686" s="22">
        <v>44309</v>
      </c>
      <c r="D1686" t="s">
        <v>207</v>
      </c>
      <c r="E1686" t="s">
        <v>208</v>
      </c>
      <c r="F1686" s="21" t="s">
        <v>209</v>
      </c>
      <c r="G1686" s="3">
        <v>74.31</v>
      </c>
      <c r="H1686" s="22">
        <v>44291</v>
      </c>
      <c r="I1686" s="23">
        <v>44304</v>
      </c>
      <c r="J1686">
        <f t="shared" si="104"/>
        <v>14</v>
      </c>
      <c r="K1686" s="2">
        <f t="shared" si="105"/>
        <v>44297.5</v>
      </c>
      <c r="L1686" s="22">
        <v>44309.5</v>
      </c>
      <c r="M1686" s="22">
        <v>44410.5</v>
      </c>
      <c r="N1686" s="22">
        <v>44407.5</v>
      </c>
      <c r="O1686">
        <f t="shared" si="106"/>
        <v>110</v>
      </c>
      <c r="P1686" s="3">
        <f t="shared" si="107"/>
        <v>8174.1</v>
      </c>
    </row>
    <row r="1687" spans="1:16" x14ac:dyDescent="0.35">
      <c r="A1687" t="s">
        <v>269</v>
      </c>
      <c r="B1687" s="21" t="s">
        <v>98</v>
      </c>
      <c r="C1687" s="22">
        <v>44309</v>
      </c>
      <c r="D1687" t="s">
        <v>201</v>
      </c>
      <c r="E1687" t="s">
        <v>202</v>
      </c>
      <c r="F1687" s="21" t="s">
        <v>103</v>
      </c>
      <c r="G1687" s="3">
        <v>92.27000000000001</v>
      </c>
      <c r="H1687" s="22">
        <v>44291</v>
      </c>
      <c r="I1687" s="23">
        <v>44304</v>
      </c>
      <c r="J1687">
        <f t="shared" si="104"/>
        <v>14</v>
      </c>
      <c r="K1687" s="2">
        <f t="shared" si="105"/>
        <v>44297.5</v>
      </c>
      <c r="L1687" s="22">
        <v>44309.5</v>
      </c>
      <c r="M1687" s="22">
        <v>44410.5</v>
      </c>
      <c r="N1687" s="22">
        <v>44407.5</v>
      </c>
      <c r="O1687">
        <f t="shared" si="106"/>
        <v>110</v>
      </c>
      <c r="P1687" s="3">
        <f t="shared" si="107"/>
        <v>10149.700000000001</v>
      </c>
    </row>
    <row r="1688" spans="1:16" x14ac:dyDescent="0.35">
      <c r="A1688" t="s">
        <v>269</v>
      </c>
      <c r="B1688" s="21" t="s">
        <v>98</v>
      </c>
      <c r="C1688" s="22">
        <v>44309</v>
      </c>
      <c r="D1688" t="s">
        <v>171</v>
      </c>
      <c r="E1688" t="s">
        <v>172</v>
      </c>
      <c r="F1688" s="21" t="s">
        <v>210</v>
      </c>
      <c r="G1688" s="3">
        <v>377.53</v>
      </c>
      <c r="H1688" s="22">
        <v>44291</v>
      </c>
      <c r="I1688" s="23">
        <v>44304</v>
      </c>
      <c r="J1688">
        <f t="shared" si="104"/>
        <v>14</v>
      </c>
      <c r="K1688" s="2">
        <f t="shared" si="105"/>
        <v>44297.5</v>
      </c>
      <c r="L1688" s="22">
        <v>44309.5</v>
      </c>
      <c r="M1688" s="22">
        <v>44410.5</v>
      </c>
      <c r="N1688" s="22">
        <v>44407.5</v>
      </c>
      <c r="O1688">
        <f t="shared" si="106"/>
        <v>110</v>
      </c>
      <c r="P1688" s="3">
        <f t="shared" si="107"/>
        <v>41528.299999999996</v>
      </c>
    </row>
    <row r="1689" spans="1:16" x14ac:dyDescent="0.35">
      <c r="A1689" t="s">
        <v>269</v>
      </c>
      <c r="B1689" s="21" t="s">
        <v>98</v>
      </c>
      <c r="C1689" s="22">
        <v>44309</v>
      </c>
      <c r="D1689" t="s">
        <v>110</v>
      </c>
      <c r="E1689" t="s">
        <v>111</v>
      </c>
      <c r="F1689" s="21" t="s">
        <v>212</v>
      </c>
      <c r="G1689" s="3">
        <v>6.33</v>
      </c>
      <c r="H1689" s="22">
        <v>44291</v>
      </c>
      <c r="I1689" s="23">
        <v>44304</v>
      </c>
      <c r="J1689">
        <f t="shared" si="104"/>
        <v>14</v>
      </c>
      <c r="K1689" s="2">
        <f t="shared" si="105"/>
        <v>44297.5</v>
      </c>
      <c r="L1689" s="22">
        <v>44309.5</v>
      </c>
      <c r="M1689" s="22">
        <v>44410.5</v>
      </c>
      <c r="N1689" s="22">
        <v>44407.5</v>
      </c>
      <c r="O1689">
        <f t="shared" si="106"/>
        <v>110</v>
      </c>
      <c r="P1689" s="3">
        <f t="shared" si="107"/>
        <v>696.3</v>
      </c>
    </row>
    <row r="1690" spans="1:16" x14ac:dyDescent="0.35">
      <c r="A1690" t="s">
        <v>269</v>
      </c>
      <c r="B1690" s="21" t="s">
        <v>98</v>
      </c>
      <c r="C1690" s="22">
        <v>44309</v>
      </c>
      <c r="D1690" t="s">
        <v>110</v>
      </c>
      <c r="E1690" t="s">
        <v>111</v>
      </c>
      <c r="F1690" s="21" t="s">
        <v>220</v>
      </c>
      <c r="G1690" s="3">
        <v>19.95</v>
      </c>
      <c r="H1690" s="22">
        <v>44291</v>
      </c>
      <c r="I1690" s="23">
        <v>44304</v>
      </c>
      <c r="J1690">
        <f t="shared" si="104"/>
        <v>14</v>
      </c>
      <c r="K1690" s="2">
        <f t="shared" si="105"/>
        <v>44297.5</v>
      </c>
      <c r="L1690" s="22">
        <v>44309.5</v>
      </c>
      <c r="M1690" s="22">
        <v>44410.5</v>
      </c>
      <c r="N1690" s="22">
        <v>44407.5</v>
      </c>
      <c r="O1690">
        <f t="shared" si="106"/>
        <v>110</v>
      </c>
      <c r="P1690" s="3">
        <f t="shared" si="107"/>
        <v>2194.5</v>
      </c>
    </row>
    <row r="1691" spans="1:16" x14ac:dyDescent="0.35">
      <c r="A1691" t="s">
        <v>269</v>
      </c>
      <c r="B1691" s="21" t="s">
        <v>98</v>
      </c>
      <c r="C1691" s="22">
        <v>44309</v>
      </c>
      <c r="D1691" t="s">
        <v>110</v>
      </c>
      <c r="E1691" t="s">
        <v>111</v>
      </c>
      <c r="F1691" s="21" t="s">
        <v>221</v>
      </c>
      <c r="G1691" s="3">
        <v>0.66</v>
      </c>
      <c r="H1691" s="22">
        <v>44291</v>
      </c>
      <c r="I1691" s="23">
        <v>44304</v>
      </c>
      <c r="J1691">
        <f t="shared" si="104"/>
        <v>14</v>
      </c>
      <c r="K1691" s="2">
        <f t="shared" si="105"/>
        <v>44297.5</v>
      </c>
      <c r="L1691" s="22">
        <v>44309.5</v>
      </c>
      <c r="M1691" s="22">
        <v>44410.5</v>
      </c>
      <c r="N1691" s="22">
        <v>44407.5</v>
      </c>
      <c r="O1691">
        <f t="shared" si="106"/>
        <v>110</v>
      </c>
      <c r="P1691" s="3">
        <f t="shared" si="107"/>
        <v>72.600000000000009</v>
      </c>
    </row>
    <row r="1692" spans="1:16" x14ac:dyDescent="0.35">
      <c r="A1692" t="s">
        <v>269</v>
      </c>
      <c r="B1692" s="21" t="s">
        <v>98</v>
      </c>
      <c r="C1692" s="22">
        <v>44309</v>
      </c>
      <c r="D1692" t="s">
        <v>199</v>
      </c>
      <c r="E1692" t="s">
        <v>200</v>
      </c>
      <c r="F1692" s="21" t="s">
        <v>89</v>
      </c>
      <c r="G1692" s="3">
        <v>574.13</v>
      </c>
      <c r="H1692" s="22">
        <v>44291</v>
      </c>
      <c r="I1692" s="23">
        <v>44304</v>
      </c>
      <c r="J1692">
        <f t="shared" si="104"/>
        <v>14</v>
      </c>
      <c r="K1692" s="2">
        <f t="shared" si="105"/>
        <v>44297.5</v>
      </c>
      <c r="L1692" s="22">
        <v>44309.5</v>
      </c>
      <c r="M1692" s="22">
        <v>44410.5</v>
      </c>
      <c r="N1692" s="22">
        <v>44407.5</v>
      </c>
      <c r="O1692">
        <f t="shared" si="106"/>
        <v>110</v>
      </c>
      <c r="P1692" s="3">
        <f t="shared" si="107"/>
        <v>63154.3</v>
      </c>
    </row>
    <row r="1693" spans="1:16" x14ac:dyDescent="0.35">
      <c r="A1693" t="s">
        <v>269</v>
      </c>
      <c r="B1693" s="21" t="s">
        <v>98</v>
      </c>
      <c r="C1693" s="22">
        <v>44309</v>
      </c>
      <c r="D1693" t="s">
        <v>110</v>
      </c>
      <c r="E1693" t="s">
        <v>111</v>
      </c>
      <c r="F1693" s="21" t="s">
        <v>223</v>
      </c>
      <c r="G1693" s="3">
        <v>203.73999999999998</v>
      </c>
      <c r="H1693" s="22">
        <v>44291</v>
      </c>
      <c r="I1693" s="23">
        <v>44304</v>
      </c>
      <c r="J1693">
        <f t="shared" si="104"/>
        <v>14</v>
      </c>
      <c r="K1693" s="2">
        <f t="shared" si="105"/>
        <v>44297.5</v>
      </c>
      <c r="L1693" s="22">
        <v>44309.5</v>
      </c>
      <c r="M1693" s="22">
        <v>44410.5</v>
      </c>
      <c r="N1693" s="22">
        <v>44407.5</v>
      </c>
      <c r="O1693">
        <f t="shared" si="106"/>
        <v>110</v>
      </c>
      <c r="P1693" s="3">
        <f t="shared" si="107"/>
        <v>22411.399999999998</v>
      </c>
    </row>
    <row r="1694" spans="1:16" x14ac:dyDescent="0.35">
      <c r="A1694" t="s">
        <v>269</v>
      </c>
      <c r="B1694" s="21" t="s">
        <v>98</v>
      </c>
      <c r="C1694" s="22">
        <v>44309</v>
      </c>
      <c r="D1694" t="s">
        <v>201</v>
      </c>
      <c r="E1694" t="s">
        <v>202</v>
      </c>
      <c r="F1694" s="21" t="s">
        <v>203</v>
      </c>
      <c r="G1694" s="3">
        <v>8.82</v>
      </c>
      <c r="H1694" s="22">
        <v>44291</v>
      </c>
      <c r="I1694" s="23">
        <v>44304</v>
      </c>
      <c r="J1694">
        <f t="shared" si="104"/>
        <v>14</v>
      </c>
      <c r="K1694" s="2">
        <f t="shared" si="105"/>
        <v>44297.5</v>
      </c>
      <c r="L1694" s="22">
        <v>44309.5</v>
      </c>
      <c r="M1694" s="22">
        <v>44410.5</v>
      </c>
      <c r="N1694" s="22">
        <v>44407.5</v>
      </c>
      <c r="O1694">
        <f t="shared" si="106"/>
        <v>110</v>
      </c>
      <c r="P1694" s="3">
        <f t="shared" si="107"/>
        <v>970.2</v>
      </c>
    </row>
    <row r="1695" spans="1:16" x14ac:dyDescent="0.35">
      <c r="A1695" t="s">
        <v>269</v>
      </c>
      <c r="B1695" s="21" t="s">
        <v>98</v>
      </c>
      <c r="C1695" s="22">
        <v>44309</v>
      </c>
      <c r="D1695" t="s">
        <v>110</v>
      </c>
      <c r="E1695" t="s">
        <v>111</v>
      </c>
      <c r="F1695" s="21" t="s">
        <v>224</v>
      </c>
      <c r="G1695" s="3">
        <v>0.47</v>
      </c>
      <c r="H1695" s="22">
        <v>44291</v>
      </c>
      <c r="I1695" s="23">
        <v>44304</v>
      </c>
      <c r="J1695">
        <f t="shared" si="104"/>
        <v>14</v>
      </c>
      <c r="K1695" s="2">
        <f t="shared" si="105"/>
        <v>44297.5</v>
      </c>
      <c r="L1695" s="22">
        <v>44309.5</v>
      </c>
      <c r="M1695" s="22">
        <v>44410.5</v>
      </c>
      <c r="N1695" s="22">
        <v>44407.5</v>
      </c>
      <c r="O1695">
        <f t="shared" si="106"/>
        <v>110</v>
      </c>
      <c r="P1695" s="3">
        <f t="shared" si="107"/>
        <v>51.699999999999996</v>
      </c>
    </row>
    <row r="1696" spans="1:16" x14ac:dyDescent="0.35">
      <c r="A1696" t="s">
        <v>269</v>
      </c>
      <c r="B1696" s="21" t="s">
        <v>98</v>
      </c>
      <c r="C1696" s="22">
        <v>44309</v>
      </c>
      <c r="D1696" t="s">
        <v>110</v>
      </c>
      <c r="E1696" t="s">
        <v>111</v>
      </c>
      <c r="F1696" s="21" t="s">
        <v>225</v>
      </c>
      <c r="G1696" s="3">
        <v>10.51</v>
      </c>
      <c r="H1696" s="22">
        <v>44291</v>
      </c>
      <c r="I1696" s="23">
        <v>44304</v>
      </c>
      <c r="J1696">
        <f t="shared" si="104"/>
        <v>14</v>
      </c>
      <c r="K1696" s="2">
        <f t="shared" si="105"/>
        <v>44297.5</v>
      </c>
      <c r="L1696" s="22">
        <v>44309.5</v>
      </c>
      <c r="M1696" s="22">
        <v>44410.5</v>
      </c>
      <c r="N1696" s="22">
        <v>44407.5</v>
      </c>
      <c r="O1696">
        <f t="shared" si="106"/>
        <v>110</v>
      </c>
      <c r="P1696" s="3">
        <f t="shared" si="107"/>
        <v>1156.0999999999999</v>
      </c>
    </row>
    <row r="1697" spans="1:16" x14ac:dyDescent="0.35">
      <c r="A1697" t="s">
        <v>269</v>
      </c>
      <c r="B1697" s="21" t="s">
        <v>98</v>
      </c>
      <c r="C1697" s="22">
        <v>44309</v>
      </c>
      <c r="D1697" t="s">
        <v>110</v>
      </c>
      <c r="E1697" t="s">
        <v>111</v>
      </c>
      <c r="F1697" s="21" t="s">
        <v>226</v>
      </c>
      <c r="G1697" s="3">
        <v>0.95</v>
      </c>
      <c r="H1697" s="22">
        <v>44291</v>
      </c>
      <c r="I1697" s="23">
        <v>44304</v>
      </c>
      <c r="J1697">
        <f t="shared" si="104"/>
        <v>14</v>
      </c>
      <c r="K1697" s="2">
        <f t="shared" si="105"/>
        <v>44297.5</v>
      </c>
      <c r="L1697" s="22">
        <v>44309.5</v>
      </c>
      <c r="M1697" s="22">
        <v>44410.5</v>
      </c>
      <c r="N1697" s="22">
        <v>44407.5</v>
      </c>
      <c r="O1697">
        <f t="shared" si="106"/>
        <v>110</v>
      </c>
      <c r="P1697" s="3">
        <f t="shared" si="107"/>
        <v>104.5</v>
      </c>
    </row>
    <row r="1698" spans="1:16" x14ac:dyDescent="0.35">
      <c r="A1698" t="s">
        <v>269</v>
      </c>
      <c r="B1698" s="21" t="s">
        <v>98</v>
      </c>
      <c r="C1698" s="22">
        <v>44309</v>
      </c>
      <c r="D1698" t="s">
        <v>171</v>
      </c>
      <c r="E1698" t="s">
        <v>172</v>
      </c>
      <c r="F1698" s="21" t="s">
        <v>231</v>
      </c>
      <c r="G1698" s="3">
        <v>184.92999999999998</v>
      </c>
      <c r="H1698" s="22">
        <v>44291</v>
      </c>
      <c r="I1698" s="23">
        <v>44304</v>
      </c>
      <c r="J1698">
        <f t="shared" si="104"/>
        <v>14</v>
      </c>
      <c r="K1698" s="2">
        <f t="shared" si="105"/>
        <v>44297.5</v>
      </c>
      <c r="L1698" s="22">
        <v>44309.5</v>
      </c>
      <c r="M1698" s="22">
        <v>44410.5</v>
      </c>
      <c r="N1698" s="22">
        <v>44407.5</v>
      </c>
      <c r="O1698">
        <f t="shared" si="106"/>
        <v>110</v>
      </c>
      <c r="P1698" s="3">
        <f t="shared" si="107"/>
        <v>20342.3</v>
      </c>
    </row>
    <row r="1699" spans="1:16" x14ac:dyDescent="0.35">
      <c r="A1699" t="s">
        <v>269</v>
      </c>
      <c r="B1699" s="21" t="s">
        <v>98</v>
      </c>
      <c r="C1699" s="22">
        <v>44309</v>
      </c>
      <c r="D1699" t="s">
        <v>201</v>
      </c>
      <c r="E1699" t="s">
        <v>202</v>
      </c>
      <c r="F1699" s="21" t="s">
        <v>142</v>
      </c>
      <c r="G1699" s="3">
        <v>154.29</v>
      </c>
      <c r="H1699" s="22">
        <v>44291</v>
      </c>
      <c r="I1699" s="23">
        <v>44304</v>
      </c>
      <c r="J1699">
        <f t="shared" si="104"/>
        <v>14</v>
      </c>
      <c r="K1699" s="2">
        <f t="shared" si="105"/>
        <v>44297.5</v>
      </c>
      <c r="L1699" s="22">
        <v>44309.5</v>
      </c>
      <c r="M1699" s="22">
        <v>44410.5</v>
      </c>
      <c r="N1699" s="22">
        <v>44407.5</v>
      </c>
      <c r="O1699">
        <f t="shared" si="106"/>
        <v>110</v>
      </c>
      <c r="P1699" s="3">
        <f t="shared" si="107"/>
        <v>16971.899999999998</v>
      </c>
    </row>
    <row r="1700" spans="1:16" x14ac:dyDescent="0.35">
      <c r="A1700" t="s">
        <v>269</v>
      </c>
      <c r="B1700" s="21" t="s">
        <v>98</v>
      </c>
      <c r="C1700" s="22">
        <v>44309</v>
      </c>
      <c r="D1700" t="s">
        <v>110</v>
      </c>
      <c r="E1700" t="s">
        <v>111</v>
      </c>
      <c r="F1700" s="21" t="s">
        <v>236</v>
      </c>
      <c r="G1700" s="3">
        <v>110.99</v>
      </c>
      <c r="H1700" s="22">
        <v>44291</v>
      </c>
      <c r="I1700" s="23">
        <v>44304</v>
      </c>
      <c r="J1700">
        <f t="shared" si="104"/>
        <v>14</v>
      </c>
      <c r="K1700" s="2">
        <f t="shared" si="105"/>
        <v>44297.5</v>
      </c>
      <c r="L1700" s="22">
        <v>44309.5</v>
      </c>
      <c r="M1700" s="22">
        <v>44410.5</v>
      </c>
      <c r="N1700" s="22">
        <v>44407.5</v>
      </c>
      <c r="O1700">
        <f t="shared" si="106"/>
        <v>110</v>
      </c>
      <c r="P1700" s="3">
        <f t="shared" si="107"/>
        <v>12208.9</v>
      </c>
    </row>
    <row r="1701" spans="1:16" x14ac:dyDescent="0.35">
      <c r="A1701" t="s">
        <v>269</v>
      </c>
      <c r="B1701" s="21" t="s">
        <v>98</v>
      </c>
      <c r="C1701" s="22">
        <v>44309</v>
      </c>
      <c r="D1701" t="s">
        <v>201</v>
      </c>
      <c r="E1701" t="s">
        <v>202</v>
      </c>
      <c r="F1701" s="21" t="s">
        <v>101</v>
      </c>
      <c r="G1701" s="3">
        <v>311.13</v>
      </c>
      <c r="H1701" s="22">
        <v>44291</v>
      </c>
      <c r="I1701" s="23">
        <v>44304</v>
      </c>
      <c r="J1701">
        <f t="shared" si="104"/>
        <v>14</v>
      </c>
      <c r="K1701" s="2">
        <f t="shared" si="105"/>
        <v>44297.5</v>
      </c>
      <c r="L1701" s="22">
        <v>44309.5</v>
      </c>
      <c r="M1701" s="22">
        <v>44410.5</v>
      </c>
      <c r="N1701" s="22">
        <v>44407.5</v>
      </c>
      <c r="O1701">
        <f t="shared" si="106"/>
        <v>110</v>
      </c>
      <c r="P1701" s="3">
        <f t="shared" si="107"/>
        <v>34224.300000000003</v>
      </c>
    </row>
    <row r="1702" spans="1:16" x14ac:dyDescent="0.35">
      <c r="A1702" t="s">
        <v>269</v>
      </c>
      <c r="B1702" s="21" t="s">
        <v>98</v>
      </c>
      <c r="C1702" s="22">
        <v>44309</v>
      </c>
      <c r="D1702" t="s">
        <v>110</v>
      </c>
      <c r="E1702" t="s">
        <v>111</v>
      </c>
      <c r="F1702" s="21" t="s">
        <v>238</v>
      </c>
      <c r="G1702" s="3">
        <v>2.52</v>
      </c>
      <c r="H1702" s="22">
        <v>44291</v>
      </c>
      <c r="I1702" s="23">
        <v>44304</v>
      </c>
      <c r="J1702">
        <f t="shared" si="104"/>
        <v>14</v>
      </c>
      <c r="K1702" s="2">
        <f t="shared" si="105"/>
        <v>44297.5</v>
      </c>
      <c r="L1702" s="22">
        <v>44309.5</v>
      </c>
      <c r="M1702" s="22">
        <v>44410.5</v>
      </c>
      <c r="N1702" s="22">
        <v>44407.5</v>
      </c>
      <c r="O1702">
        <f t="shared" si="106"/>
        <v>110</v>
      </c>
      <c r="P1702" s="3">
        <f t="shared" si="107"/>
        <v>277.2</v>
      </c>
    </row>
    <row r="1703" spans="1:16" x14ac:dyDescent="0.35">
      <c r="A1703" t="s">
        <v>269</v>
      </c>
      <c r="B1703" s="21" t="s">
        <v>98</v>
      </c>
      <c r="C1703" s="22">
        <v>44309</v>
      </c>
      <c r="D1703" t="s">
        <v>110</v>
      </c>
      <c r="E1703" t="s">
        <v>111</v>
      </c>
      <c r="F1703" s="21" t="s">
        <v>243</v>
      </c>
      <c r="G1703" s="3">
        <v>545.32999999999993</v>
      </c>
      <c r="H1703" s="22">
        <v>44291</v>
      </c>
      <c r="I1703" s="23">
        <v>44304</v>
      </c>
      <c r="J1703">
        <f t="shared" si="104"/>
        <v>14</v>
      </c>
      <c r="K1703" s="2">
        <f t="shared" si="105"/>
        <v>44297.5</v>
      </c>
      <c r="L1703" s="22">
        <v>44309.5</v>
      </c>
      <c r="M1703" s="22">
        <v>44410.5</v>
      </c>
      <c r="N1703" s="22">
        <v>44407.5</v>
      </c>
      <c r="O1703">
        <f t="shared" si="106"/>
        <v>110</v>
      </c>
      <c r="P1703" s="3">
        <f t="shared" si="107"/>
        <v>59986.299999999988</v>
      </c>
    </row>
    <row r="1704" spans="1:16" x14ac:dyDescent="0.35">
      <c r="A1704" t="s">
        <v>270</v>
      </c>
      <c r="B1704" s="21" t="s">
        <v>86</v>
      </c>
      <c r="C1704" s="22">
        <v>44323</v>
      </c>
      <c r="D1704" t="s">
        <v>87</v>
      </c>
      <c r="E1704" t="s">
        <v>88</v>
      </c>
      <c r="F1704" s="21" t="s">
        <v>89</v>
      </c>
      <c r="G1704" s="3">
        <v>149.97999999999999</v>
      </c>
      <c r="H1704" s="22">
        <v>44304</v>
      </c>
      <c r="I1704" s="23">
        <v>44317</v>
      </c>
      <c r="J1704">
        <f t="shared" si="104"/>
        <v>14</v>
      </c>
      <c r="K1704" s="2">
        <f t="shared" si="105"/>
        <v>44310.5</v>
      </c>
      <c r="L1704" s="22">
        <v>44323.5</v>
      </c>
      <c r="M1704" s="22">
        <v>44326.5</v>
      </c>
      <c r="N1704" s="22">
        <v>44323.5</v>
      </c>
      <c r="O1704">
        <f t="shared" si="106"/>
        <v>13</v>
      </c>
      <c r="P1704" s="3">
        <f t="shared" si="107"/>
        <v>1949.7399999999998</v>
      </c>
    </row>
    <row r="1705" spans="1:16" x14ac:dyDescent="0.35">
      <c r="A1705" t="s">
        <v>270</v>
      </c>
      <c r="B1705" s="21" t="s">
        <v>86</v>
      </c>
      <c r="C1705" s="22">
        <v>44323</v>
      </c>
      <c r="D1705" t="s">
        <v>90</v>
      </c>
      <c r="E1705" t="s">
        <v>91</v>
      </c>
      <c r="F1705" s="21" t="s">
        <v>89</v>
      </c>
      <c r="G1705" s="3">
        <v>22.71</v>
      </c>
      <c r="H1705" s="22">
        <v>44304</v>
      </c>
      <c r="I1705" s="23">
        <v>44317</v>
      </c>
      <c r="J1705">
        <f t="shared" si="104"/>
        <v>14</v>
      </c>
      <c r="K1705" s="2">
        <f t="shared" si="105"/>
        <v>44310.5</v>
      </c>
      <c r="L1705" s="22">
        <v>44323.5</v>
      </c>
      <c r="M1705" s="22">
        <v>44326.5</v>
      </c>
      <c r="N1705" s="22">
        <v>44323.5</v>
      </c>
      <c r="O1705">
        <f t="shared" si="106"/>
        <v>13</v>
      </c>
      <c r="P1705" s="3">
        <f t="shared" si="107"/>
        <v>295.23</v>
      </c>
    </row>
    <row r="1706" spans="1:16" x14ac:dyDescent="0.35">
      <c r="A1706" t="s">
        <v>270</v>
      </c>
      <c r="B1706" s="21" t="s">
        <v>86</v>
      </c>
      <c r="C1706" s="22">
        <v>44323</v>
      </c>
      <c r="D1706" t="s">
        <v>92</v>
      </c>
      <c r="E1706" t="s">
        <v>93</v>
      </c>
      <c r="F1706" s="21" t="s">
        <v>89</v>
      </c>
      <c r="G1706" s="3">
        <v>22.71</v>
      </c>
      <c r="H1706" s="22">
        <v>44304</v>
      </c>
      <c r="I1706" s="23">
        <v>44317</v>
      </c>
      <c r="J1706">
        <f t="shared" si="104"/>
        <v>14</v>
      </c>
      <c r="K1706" s="2">
        <f t="shared" si="105"/>
        <v>44310.5</v>
      </c>
      <c r="L1706" s="22">
        <v>44323.5</v>
      </c>
      <c r="M1706" s="22">
        <v>44326.5</v>
      </c>
      <c r="N1706" s="22">
        <v>44323.5</v>
      </c>
      <c r="O1706">
        <f t="shared" si="106"/>
        <v>13</v>
      </c>
      <c r="P1706" s="3">
        <f t="shared" si="107"/>
        <v>295.23</v>
      </c>
    </row>
    <row r="1707" spans="1:16" x14ac:dyDescent="0.35">
      <c r="A1707" t="s">
        <v>270</v>
      </c>
      <c r="B1707" s="21" t="s">
        <v>86</v>
      </c>
      <c r="C1707" s="22">
        <v>44323</v>
      </c>
      <c r="D1707" t="s">
        <v>94</v>
      </c>
      <c r="E1707" t="s">
        <v>95</v>
      </c>
      <c r="F1707" s="21" t="s">
        <v>89</v>
      </c>
      <c r="G1707" s="3">
        <v>97.12</v>
      </c>
      <c r="H1707" s="22">
        <v>44304</v>
      </c>
      <c r="I1707" s="23">
        <v>44317</v>
      </c>
      <c r="J1707">
        <f t="shared" si="104"/>
        <v>14</v>
      </c>
      <c r="K1707" s="2">
        <f t="shared" si="105"/>
        <v>44310.5</v>
      </c>
      <c r="L1707" s="22">
        <v>44323.5</v>
      </c>
      <c r="M1707" s="22">
        <v>44326.5</v>
      </c>
      <c r="N1707" s="22">
        <v>44323.5</v>
      </c>
      <c r="O1707">
        <f t="shared" si="106"/>
        <v>13</v>
      </c>
      <c r="P1707" s="3">
        <f t="shared" si="107"/>
        <v>1262.56</v>
      </c>
    </row>
    <row r="1708" spans="1:16" x14ac:dyDescent="0.35">
      <c r="A1708" t="s">
        <v>270</v>
      </c>
      <c r="B1708" s="21" t="s">
        <v>86</v>
      </c>
      <c r="C1708" s="22">
        <v>44323</v>
      </c>
      <c r="D1708" t="s">
        <v>96</v>
      </c>
      <c r="E1708" t="s">
        <v>97</v>
      </c>
      <c r="F1708" s="21" t="s">
        <v>89</v>
      </c>
      <c r="G1708" s="3">
        <v>97.12</v>
      </c>
      <c r="H1708" s="22">
        <v>44304</v>
      </c>
      <c r="I1708" s="23">
        <v>44317</v>
      </c>
      <c r="J1708">
        <f t="shared" si="104"/>
        <v>14</v>
      </c>
      <c r="K1708" s="2">
        <f t="shared" si="105"/>
        <v>44310.5</v>
      </c>
      <c r="L1708" s="22">
        <v>44323.5</v>
      </c>
      <c r="M1708" s="22">
        <v>44326.5</v>
      </c>
      <c r="N1708" s="22">
        <v>44323.5</v>
      </c>
      <c r="O1708">
        <f t="shared" si="106"/>
        <v>13</v>
      </c>
      <c r="P1708" s="3">
        <f t="shared" si="107"/>
        <v>1262.56</v>
      </c>
    </row>
    <row r="1709" spans="1:16" x14ac:dyDescent="0.35">
      <c r="A1709" t="s">
        <v>270</v>
      </c>
      <c r="B1709" s="21" t="s">
        <v>86</v>
      </c>
      <c r="C1709" s="22">
        <v>44323</v>
      </c>
      <c r="D1709" t="s">
        <v>87</v>
      </c>
      <c r="E1709" t="s">
        <v>88</v>
      </c>
      <c r="F1709" s="21" t="s">
        <v>89</v>
      </c>
      <c r="G1709" s="3">
        <v>38102.150000000009</v>
      </c>
      <c r="H1709" s="22">
        <v>44304</v>
      </c>
      <c r="I1709" s="23">
        <v>44317</v>
      </c>
      <c r="J1709">
        <f t="shared" si="104"/>
        <v>14</v>
      </c>
      <c r="K1709" s="2">
        <f t="shared" si="105"/>
        <v>44310.5</v>
      </c>
      <c r="L1709" s="22">
        <v>44323.5</v>
      </c>
      <c r="M1709" s="22">
        <v>44326.5</v>
      </c>
      <c r="N1709" s="22">
        <v>44323.5</v>
      </c>
      <c r="O1709">
        <f t="shared" si="106"/>
        <v>13</v>
      </c>
      <c r="P1709" s="3">
        <f t="shared" si="107"/>
        <v>495327.95000000013</v>
      </c>
    </row>
    <row r="1710" spans="1:16" x14ac:dyDescent="0.35">
      <c r="A1710" t="s">
        <v>270</v>
      </c>
      <c r="B1710" s="21" t="s">
        <v>86</v>
      </c>
      <c r="C1710" s="22">
        <v>44323</v>
      </c>
      <c r="D1710" t="s">
        <v>90</v>
      </c>
      <c r="E1710" t="s">
        <v>91</v>
      </c>
      <c r="F1710" s="21" t="s">
        <v>89</v>
      </c>
      <c r="G1710" s="3">
        <v>5158.8200000000006</v>
      </c>
      <c r="H1710" s="22">
        <v>44304</v>
      </c>
      <c r="I1710" s="23">
        <v>44317</v>
      </c>
      <c r="J1710">
        <f t="shared" si="104"/>
        <v>14</v>
      </c>
      <c r="K1710" s="2">
        <f t="shared" si="105"/>
        <v>44310.5</v>
      </c>
      <c r="L1710" s="22">
        <v>44323.5</v>
      </c>
      <c r="M1710" s="22">
        <v>44326.5</v>
      </c>
      <c r="N1710" s="22">
        <v>44323.5</v>
      </c>
      <c r="O1710">
        <f t="shared" si="106"/>
        <v>13</v>
      </c>
      <c r="P1710" s="3">
        <f t="shared" si="107"/>
        <v>67064.66</v>
      </c>
    </row>
    <row r="1711" spans="1:16" x14ac:dyDescent="0.35">
      <c r="A1711" t="s">
        <v>270</v>
      </c>
      <c r="B1711" s="21" t="s">
        <v>86</v>
      </c>
      <c r="C1711" s="22">
        <v>44323</v>
      </c>
      <c r="D1711" t="s">
        <v>92</v>
      </c>
      <c r="E1711" t="s">
        <v>93</v>
      </c>
      <c r="F1711" s="21" t="s">
        <v>89</v>
      </c>
      <c r="G1711" s="3">
        <v>5158.84</v>
      </c>
      <c r="H1711" s="22">
        <v>44304</v>
      </c>
      <c r="I1711" s="23">
        <v>44317</v>
      </c>
      <c r="J1711">
        <f t="shared" si="104"/>
        <v>14</v>
      </c>
      <c r="K1711" s="2">
        <f t="shared" si="105"/>
        <v>44310.5</v>
      </c>
      <c r="L1711" s="22">
        <v>44323.5</v>
      </c>
      <c r="M1711" s="22">
        <v>44326.5</v>
      </c>
      <c r="N1711" s="22">
        <v>44323.5</v>
      </c>
      <c r="O1711">
        <f t="shared" si="106"/>
        <v>13</v>
      </c>
      <c r="P1711" s="3">
        <f t="shared" si="107"/>
        <v>67064.92</v>
      </c>
    </row>
    <row r="1712" spans="1:16" x14ac:dyDescent="0.35">
      <c r="A1712" t="s">
        <v>270</v>
      </c>
      <c r="B1712" s="21" t="s">
        <v>86</v>
      </c>
      <c r="C1712" s="22">
        <v>44323</v>
      </c>
      <c r="D1712" t="s">
        <v>94</v>
      </c>
      <c r="E1712" t="s">
        <v>95</v>
      </c>
      <c r="F1712" s="21" t="s">
        <v>89</v>
      </c>
      <c r="G1712" s="3">
        <v>22058.19</v>
      </c>
      <c r="H1712" s="22">
        <v>44304</v>
      </c>
      <c r="I1712" s="23">
        <v>44317</v>
      </c>
      <c r="J1712">
        <f t="shared" si="104"/>
        <v>14</v>
      </c>
      <c r="K1712" s="2">
        <f t="shared" si="105"/>
        <v>44310.5</v>
      </c>
      <c r="L1712" s="22">
        <v>44323.5</v>
      </c>
      <c r="M1712" s="22">
        <v>44326.5</v>
      </c>
      <c r="N1712" s="22">
        <v>44323.5</v>
      </c>
      <c r="O1712">
        <f t="shared" si="106"/>
        <v>13</v>
      </c>
      <c r="P1712" s="3">
        <f t="shared" si="107"/>
        <v>286756.46999999997</v>
      </c>
    </row>
    <row r="1713" spans="1:16" x14ac:dyDescent="0.35">
      <c r="A1713" t="s">
        <v>270</v>
      </c>
      <c r="B1713" s="21" t="s">
        <v>86</v>
      </c>
      <c r="C1713" s="22">
        <v>44323</v>
      </c>
      <c r="D1713" t="s">
        <v>96</v>
      </c>
      <c r="E1713" t="s">
        <v>97</v>
      </c>
      <c r="F1713" s="21" t="s">
        <v>89</v>
      </c>
      <c r="G1713" s="3">
        <v>22058.26</v>
      </c>
      <c r="H1713" s="22">
        <v>44304</v>
      </c>
      <c r="I1713" s="23">
        <v>44317</v>
      </c>
      <c r="J1713">
        <f t="shared" si="104"/>
        <v>14</v>
      </c>
      <c r="K1713" s="2">
        <f t="shared" si="105"/>
        <v>44310.5</v>
      </c>
      <c r="L1713" s="22">
        <v>44323.5</v>
      </c>
      <c r="M1713" s="22">
        <v>44326.5</v>
      </c>
      <c r="N1713" s="22">
        <v>44323.5</v>
      </c>
      <c r="O1713">
        <f t="shared" si="106"/>
        <v>13</v>
      </c>
      <c r="P1713" s="3">
        <f t="shared" si="107"/>
        <v>286757.38</v>
      </c>
    </row>
    <row r="1714" spans="1:16" x14ac:dyDescent="0.35">
      <c r="A1714" t="s">
        <v>270</v>
      </c>
      <c r="B1714" s="21" t="s">
        <v>98</v>
      </c>
      <c r="C1714" s="22">
        <v>44323</v>
      </c>
      <c r="D1714" t="s">
        <v>90</v>
      </c>
      <c r="E1714" t="s">
        <v>91</v>
      </c>
      <c r="F1714" s="21" t="s">
        <v>89</v>
      </c>
      <c r="G1714" s="3">
        <v>0.08</v>
      </c>
      <c r="H1714" s="22">
        <v>44305</v>
      </c>
      <c r="I1714" s="23">
        <v>44318</v>
      </c>
      <c r="J1714">
        <f t="shared" si="104"/>
        <v>14</v>
      </c>
      <c r="K1714" s="2">
        <f t="shared" si="105"/>
        <v>44311.5</v>
      </c>
      <c r="L1714" s="22">
        <v>44323.5</v>
      </c>
      <c r="M1714" s="22">
        <v>44326.5</v>
      </c>
      <c r="N1714" s="22">
        <v>44323.5</v>
      </c>
      <c r="O1714">
        <f t="shared" si="106"/>
        <v>12</v>
      </c>
      <c r="P1714" s="3">
        <f t="shared" si="107"/>
        <v>0.96</v>
      </c>
    </row>
    <row r="1715" spans="1:16" x14ac:dyDescent="0.35">
      <c r="A1715" t="s">
        <v>270</v>
      </c>
      <c r="B1715" s="21" t="s">
        <v>98</v>
      </c>
      <c r="C1715" s="22">
        <v>44323</v>
      </c>
      <c r="D1715" t="s">
        <v>92</v>
      </c>
      <c r="E1715" t="s">
        <v>93</v>
      </c>
      <c r="F1715" s="21" t="s">
        <v>89</v>
      </c>
      <c r="G1715" s="3">
        <v>0.08</v>
      </c>
      <c r="H1715" s="22">
        <v>44305</v>
      </c>
      <c r="I1715" s="23">
        <v>44318</v>
      </c>
      <c r="J1715">
        <f t="shared" si="104"/>
        <v>14</v>
      </c>
      <c r="K1715" s="2">
        <f t="shared" si="105"/>
        <v>44311.5</v>
      </c>
      <c r="L1715" s="22">
        <v>44323.5</v>
      </c>
      <c r="M1715" s="22">
        <v>44326.5</v>
      </c>
      <c r="N1715" s="22">
        <v>44323.5</v>
      </c>
      <c r="O1715">
        <f t="shared" si="106"/>
        <v>12</v>
      </c>
      <c r="P1715" s="3">
        <f t="shared" si="107"/>
        <v>0.96</v>
      </c>
    </row>
    <row r="1716" spans="1:16" x14ac:dyDescent="0.35">
      <c r="A1716" t="s">
        <v>270</v>
      </c>
      <c r="B1716" s="21" t="s">
        <v>98</v>
      </c>
      <c r="C1716" s="22">
        <v>44323</v>
      </c>
      <c r="D1716" t="s">
        <v>94</v>
      </c>
      <c r="E1716" t="s">
        <v>95</v>
      </c>
      <c r="F1716" s="21" t="s">
        <v>89</v>
      </c>
      <c r="G1716" s="3">
        <v>0.34</v>
      </c>
      <c r="H1716" s="22">
        <v>44305</v>
      </c>
      <c r="I1716" s="23">
        <v>44318</v>
      </c>
      <c r="J1716">
        <f t="shared" si="104"/>
        <v>14</v>
      </c>
      <c r="K1716" s="2">
        <f t="shared" si="105"/>
        <v>44311.5</v>
      </c>
      <c r="L1716" s="22">
        <v>44323.5</v>
      </c>
      <c r="M1716" s="22">
        <v>44326.5</v>
      </c>
      <c r="N1716" s="22">
        <v>44323.5</v>
      </c>
      <c r="O1716">
        <f t="shared" si="106"/>
        <v>12</v>
      </c>
      <c r="P1716" s="3">
        <f t="shared" si="107"/>
        <v>4.08</v>
      </c>
    </row>
    <row r="1717" spans="1:16" x14ac:dyDescent="0.35">
      <c r="A1717" t="s">
        <v>270</v>
      </c>
      <c r="B1717" s="21" t="s">
        <v>98</v>
      </c>
      <c r="C1717" s="22">
        <v>44323</v>
      </c>
      <c r="D1717" t="s">
        <v>96</v>
      </c>
      <c r="E1717" t="s">
        <v>97</v>
      </c>
      <c r="F1717" s="21" t="s">
        <v>89</v>
      </c>
      <c r="G1717" s="3">
        <v>0.34</v>
      </c>
      <c r="H1717" s="22">
        <v>44305</v>
      </c>
      <c r="I1717" s="23">
        <v>44318</v>
      </c>
      <c r="J1717">
        <f t="shared" si="104"/>
        <v>14</v>
      </c>
      <c r="K1717" s="2">
        <f t="shared" si="105"/>
        <v>44311.5</v>
      </c>
      <c r="L1717" s="22">
        <v>44323.5</v>
      </c>
      <c r="M1717" s="22">
        <v>44326.5</v>
      </c>
      <c r="N1717" s="22">
        <v>44323.5</v>
      </c>
      <c r="O1717">
        <f t="shared" si="106"/>
        <v>12</v>
      </c>
      <c r="P1717" s="3">
        <f t="shared" si="107"/>
        <v>4.08</v>
      </c>
    </row>
    <row r="1718" spans="1:16" x14ac:dyDescent="0.35">
      <c r="A1718" t="s">
        <v>270</v>
      </c>
      <c r="B1718" s="21" t="s">
        <v>98</v>
      </c>
      <c r="C1718" s="22">
        <v>44323</v>
      </c>
      <c r="D1718" t="s">
        <v>87</v>
      </c>
      <c r="E1718" t="s">
        <v>88</v>
      </c>
      <c r="F1718" s="21" t="s">
        <v>89</v>
      </c>
      <c r="G1718" s="3">
        <v>48.12</v>
      </c>
      <c r="H1718" s="22">
        <v>44305</v>
      </c>
      <c r="I1718" s="23">
        <v>44318</v>
      </c>
      <c r="J1718">
        <f t="shared" si="104"/>
        <v>14</v>
      </c>
      <c r="K1718" s="2">
        <f t="shared" si="105"/>
        <v>44311.5</v>
      </c>
      <c r="L1718" s="22">
        <v>44323.5</v>
      </c>
      <c r="M1718" s="22">
        <v>44326.5</v>
      </c>
      <c r="N1718" s="22">
        <v>44323.5</v>
      </c>
      <c r="O1718">
        <f t="shared" si="106"/>
        <v>12</v>
      </c>
      <c r="P1718" s="3">
        <f t="shared" si="107"/>
        <v>577.43999999999994</v>
      </c>
    </row>
    <row r="1719" spans="1:16" x14ac:dyDescent="0.35">
      <c r="A1719" t="s">
        <v>270</v>
      </c>
      <c r="B1719" s="21" t="s">
        <v>98</v>
      </c>
      <c r="C1719" s="22">
        <v>44323</v>
      </c>
      <c r="D1719" t="s">
        <v>90</v>
      </c>
      <c r="E1719" t="s">
        <v>91</v>
      </c>
      <c r="F1719" s="21" t="s">
        <v>89</v>
      </c>
      <c r="G1719" s="3">
        <v>5.63</v>
      </c>
      <c r="H1719" s="22">
        <v>44305</v>
      </c>
      <c r="I1719" s="23">
        <v>44318</v>
      </c>
      <c r="J1719">
        <f t="shared" si="104"/>
        <v>14</v>
      </c>
      <c r="K1719" s="2">
        <f t="shared" si="105"/>
        <v>44311.5</v>
      </c>
      <c r="L1719" s="22">
        <v>44323.5</v>
      </c>
      <c r="M1719" s="22">
        <v>44326.5</v>
      </c>
      <c r="N1719" s="22">
        <v>44323.5</v>
      </c>
      <c r="O1719">
        <f t="shared" si="106"/>
        <v>12</v>
      </c>
      <c r="P1719" s="3">
        <f t="shared" si="107"/>
        <v>67.56</v>
      </c>
    </row>
    <row r="1720" spans="1:16" x14ac:dyDescent="0.35">
      <c r="A1720" t="s">
        <v>270</v>
      </c>
      <c r="B1720" s="21" t="s">
        <v>98</v>
      </c>
      <c r="C1720" s="22">
        <v>44323</v>
      </c>
      <c r="D1720" t="s">
        <v>92</v>
      </c>
      <c r="E1720" t="s">
        <v>93</v>
      </c>
      <c r="F1720" s="21" t="s">
        <v>89</v>
      </c>
      <c r="G1720" s="3">
        <v>5.63</v>
      </c>
      <c r="H1720" s="22">
        <v>44305</v>
      </c>
      <c r="I1720" s="23">
        <v>44318</v>
      </c>
      <c r="J1720">
        <f t="shared" si="104"/>
        <v>14</v>
      </c>
      <c r="K1720" s="2">
        <f t="shared" si="105"/>
        <v>44311.5</v>
      </c>
      <c r="L1720" s="22">
        <v>44323.5</v>
      </c>
      <c r="M1720" s="22">
        <v>44326.5</v>
      </c>
      <c r="N1720" s="22">
        <v>44323.5</v>
      </c>
      <c r="O1720">
        <f t="shared" si="106"/>
        <v>12</v>
      </c>
      <c r="P1720" s="3">
        <f t="shared" si="107"/>
        <v>67.56</v>
      </c>
    </row>
    <row r="1721" spans="1:16" x14ac:dyDescent="0.35">
      <c r="A1721" t="s">
        <v>270</v>
      </c>
      <c r="B1721" s="21" t="s">
        <v>98</v>
      </c>
      <c r="C1721" s="22">
        <v>44323</v>
      </c>
      <c r="D1721" t="s">
        <v>94</v>
      </c>
      <c r="E1721" t="s">
        <v>95</v>
      </c>
      <c r="F1721" s="21" t="s">
        <v>89</v>
      </c>
      <c r="G1721" s="3">
        <v>24.11</v>
      </c>
      <c r="H1721" s="22">
        <v>44305</v>
      </c>
      <c r="I1721" s="23">
        <v>44318</v>
      </c>
      <c r="J1721">
        <f t="shared" si="104"/>
        <v>14</v>
      </c>
      <c r="K1721" s="2">
        <f t="shared" si="105"/>
        <v>44311.5</v>
      </c>
      <c r="L1721" s="22">
        <v>44323.5</v>
      </c>
      <c r="M1721" s="22">
        <v>44326.5</v>
      </c>
      <c r="N1721" s="22">
        <v>44323.5</v>
      </c>
      <c r="O1721">
        <f t="shared" si="106"/>
        <v>12</v>
      </c>
      <c r="P1721" s="3">
        <f t="shared" si="107"/>
        <v>289.32</v>
      </c>
    </row>
    <row r="1722" spans="1:16" x14ac:dyDescent="0.35">
      <c r="A1722" t="s">
        <v>270</v>
      </c>
      <c r="B1722" s="21" t="s">
        <v>98</v>
      </c>
      <c r="C1722" s="22">
        <v>44323</v>
      </c>
      <c r="D1722" t="s">
        <v>96</v>
      </c>
      <c r="E1722" t="s">
        <v>97</v>
      </c>
      <c r="F1722" s="21" t="s">
        <v>89</v>
      </c>
      <c r="G1722" s="3">
        <v>24.11</v>
      </c>
      <c r="H1722" s="22">
        <v>44305</v>
      </c>
      <c r="I1722" s="23">
        <v>44318</v>
      </c>
      <c r="J1722">
        <f t="shared" si="104"/>
        <v>14</v>
      </c>
      <c r="K1722" s="2">
        <f t="shared" si="105"/>
        <v>44311.5</v>
      </c>
      <c r="L1722" s="22">
        <v>44323.5</v>
      </c>
      <c r="M1722" s="22">
        <v>44326.5</v>
      </c>
      <c r="N1722" s="22">
        <v>44323.5</v>
      </c>
      <c r="O1722">
        <f t="shared" si="106"/>
        <v>12</v>
      </c>
      <c r="P1722" s="3">
        <f t="shared" si="107"/>
        <v>289.32</v>
      </c>
    </row>
    <row r="1723" spans="1:16" x14ac:dyDescent="0.35">
      <c r="A1723" t="s">
        <v>270</v>
      </c>
      <c r="B1723" s="21" t="s">
        <v>98</v>
      </c>
      <c r="C1723" s="22">
        <v>44323</v>
      </c>
      <c r="D1723" t="s">
        <v>87</v>
      </c>
      <c r="E1723" t="s">
        <v>88</v>
      </c>
      <c r="F1723" s="21" t="s">
        <v>89</v>
      </c>
      <c r="G1723" s="3">
        <v>10</v>
      </c>
      <c r="H1723" s="22">
        <v>44305</v>
      </c>
      <c r="I1723" s="23">
        <v>44318</v>
      </c>
      <c r="J1723">
        <f t="shared" si="104"/>
        <v>14</v>
      </c>
      <c r="K1723" s="2">
        <f t="shared" si="105"/>
        <v>44311.5</v>
      </c>
      <c r="L1723" s="22">
        <v>44323.5</v>
      </c>
      <c r="M1723" s="22">
        <v>44326.5</v>
      </c>
      <c r="N1723" s="22">
        <v>44323.5</v>
      </c>
      <c r="O1723">
        <f t="shared" si="106"/>
        <v>12</v>
      </c>
      <c r="P1723" s="3">
        <f t="shared" si="107"/>
        <v>120</v>
      </c>
    </row>
    <row r="1724" spans="1:16" x14ac:dyDescent="0.35">
      <c r="A1724" t="s">
        <v>270</v>
      </c>
      <c r="B1724" s="21" t="s">
        <v>98</v>
      </c>
      <c r="C1724" s="22">
        <v>44323</v>
      </c>
      <c r="D1724" t="s">
        <v>90</v>
      </c>
      <c r="E1724" t="s">
        <v>91</v>
      </c>
      <c r="F1724" s="21" t="s">
        <v>89</v>
      </c>
      <c r="G1724" s="3">
        <v>16.650000000000002</v>
      </c>
      <c r="H1724" s="22">
        <v>44305</v>
      </c>
      <c r="I1724" s="23">
        <v>44318</v>
      </c>
      <c r="J1724">
        <f t="shared" si="104"/>
        <v>14</v>
      </c>
      <c r="K1724" s="2">
        <f t="shared" si="105"/>
        <v>44311.5</v>
      </c>
      <c r="L1724" s="22">
        <v>44323.5</v>
      </c>
      <c r="M1724" s="22">
        <v>44326.5</v>
      </c>
      <c r="N1724" s="22">
        <v>44323.5</v>
      </c>
      <c r="O1724">
        <f t="shared" si="106"/>
        <v>12</v>
      </c>
      <c r="P1724" s="3">
        <f t="shared" si="107"/>
        <v>199.8</v>
      </c>
    </row>
    <row r="1725" spans="1:16" x14ac:dyDescent="0.35">
      <c r="A1725" t="s">
        <v>270</v>
      </c>
      <c r="B1725" s="21" t="s">
        <v>98</v>
      </c>
      <c r="C1725" s="22">
        <v>44323</v>
      </c>
      <c r="D1725" t="s">
        <v>92</v>
      </c>
      <c r="E1725" t="s">
        <v>93</v>
      </c>
      <c r="F1725" s="21" t="s">
        <v>89</v>
      </c>
      <c r="G1725" s="3">
        <v>16.650000000000002</v>
      </c>
      <c r="H1725" s="22">
        <v>44305</v>
      </c>
      <c r="I1725" s="23">
        <v>44318</v>
      </c>
      <c r="J1725">
        <f t="shared" si="104"/>
        <v>14</v>
      </c>
      <c r="K1725" s="2">
        <f t="shared" si="105"/>
        <v>44311.5</v>
      </c>
      <c r="L1725" s="22">
        <v>44323.5</v>
      </c>
      <c r="M1725" s="22">
        <v>44326.5</v>
      </c>
      <c r="N1725" s="22">
        <v>44323.5</v>
      </c>
      <c r="O1725">
        <f t="shared" si="106"/>
        <v>12</v>
      </c>
      <c r="P1725" s="3">
        <f t="shared" si="107"/>
        <v>199.8</v>
      </c>
    </row>
    <row r="1726" spans="1:16" x14ac:dyDescent="0.35">
      <c r="A1726" t="s">
        <v>270</v>
      </c>
      <c r="B1726" s="21" t="s">
        <v>98</v>
      </c>
      <c r="C1726" s="22">
        <v>44323</v>
      </c>
      <c r="D1726" t="s">
        <v>94</v>
      </c>
      <c r="E1726" t="s">
        <v>95</v>
      </c>
      <c r="F1726" s="21" t="s">
        <v>89</v>
      </c>
      <c r="G1726" s="3">
        <v>71.179999999999993</v>
      </c>
      <c r="H1726" s="22">
        <v>44305</v>
      </c>
      <c r="I1726" s="23">
        <v>44318</v>
      </c>
      <c r="J1726">
        <f t="shared" si="104"/>
        <v>14</v>
      </c>
      <c r="K1726" s="2">
        <f t="shared" si="105"/>
        <v>44311.5</v>
      </c>
      <c r="L1726" s="22">
        <v>44323.5</v>
      </c>
      <c r="M1726" s="22">
        <v>44326.5</v>
      </c>
      <c r="N1726" s="22">
        <v>44323.5</v>
      </c>
      <c r="O1726">
        <f t="shared" si="106"/>
        <v>12</v>
      </c>
      <c r="P1726" s="3">
        <f t="shared" si="107"/>
        <v>854.15999999999985</v>
      </c>
    </row>
    <row r="1727" spans="1:16" x14ac:dyDescent="0.35">
      <c r="A1727" t="s">
        <v>270</v>
      </c>
      <c r="B1727" s="21" t="s">
        <v>98</v>
      </c>
      <c r="C1727" s="22">
        <v>44323</v>
      </c>
      <c r="D1727" t="s">
        <v>96</v>
      </c>
      <c r="E1727" t="s">
        <v>97</v>
      </c>
      <c r="F1727" s="21" t="s">
        <v>89</v>
      </c>
      <c r="G1727" s="3">
        <v>71.179999999999993</v>
      </c>
      <c r="H1727" s="22">
        <v>44305</v>
      </c>
      <c r="I1727" s="23">
        <v>44318</v>
      </c>
      <c r="J1727">
        <f t="shared" si="104"/>
        <v>14</v>
      </c>
      <c r="K1727" s="2">
        <f t="shared" si="105"/>
        <v>44311.5</v>
      </c>
      <c r="L1727" s="22">
        <v>44323.5</v>
      </c>
      <c r="M1727" s="22">
        <v>44326.5</v>
      </c>
      <c r="N1727" s="22">
        <v>44323.5</v>
      </c>
      <c r="O1727">
        <f t="shared" si="106"/>
        <v>12</v>
      </c>
      <c r="P1727" s="3">
        <f t="shared" si="107"/>
        <v>854.15999999999985</v>
      </c>
    </row>
    <row r="1728" spans="1:16" x14ac:dyDescent="0.35">
      <c r="A1728" t="s">
        <v>270</v>
      </c>
      <c r="B1728" s="21" t="s">
        <v>98</v>
      </c>
      <c r="C1728" s="22">
        <v>44323</v>
      </c>
      <c r="D1728" t="s">
        <v>90</v>
      </c>
      <c r="E1728" t="s">
        <v>91</v>
      </c>
      <c r="F1728" s="21" t="s">
        <v>89</v>
      </c>
      <c r="G1728" s="3">
        <v>1.57</v>
      </c>
      <c r="H1728" s="22">
        <v>44305</v>
      </c>
      <c r="I1728" s="23">
        <v>44318</v>
      </c>
      <c r="J1728">
        <f t="shared" si="104"/>
        <v>14</v>
      </c>
      <c r="K1728" s="2">
        <f t="shared" si="105"/>
        <v>44311.5</v>
      </c>
      <c r="L1728" s="22">
        <v>44323.5</v>
      </c>
      <c r="M1728" s="22">
        <v>44326.5</v>
      </c>
      <c r="N1728" s="22">
        <v>44323.5</v>
      </c>
      <c r="O1728">
        <f t="shared" si="106"/>
        <v>12</v>
      </c>
      <c r="P1728" s="3">
        <f t="shared" si="107"/>
        <v>18.84</v>
      </c>
    </row>
    <row r="1729" spans="1:16" x14ac:dyDescent="0.35">
      <c r="A1729" t="s">
        <v>270</v>
      </c>
      <c r="B1729" s="21" t="s">
        <v>98</v>
      </c>
      <c r="C1729" s="22">
        <v>44323</v>
      </c>
      <c r="D1729" t="s">
        <v>92</v>
      </c>
      <c r="E1729" t="s">
        <v>93</v>
      </c>
      <c r="F1729" s="21" t="s">
        <v>89</v>
      </c>
      <c r="G1729" s="3">
        <v>1.57</v>
      </c>
      <c r="H1729" s="22">
        <v>44305</v>
      </c>
      <c r="I1729" s="23">
        <v>44318</v>
      </c>
      <c r="J1729">
        <f t="shared" si="104"/>
        <v>14</v>
      </c>
      <c r="K1729" s="2">
        <f t="shared" si="105"/>
        <v>44311.5</v>
      </c>
      <c r="L1729" s="22">
        <v>44323.5</v>
      </c>
      <c r="M1729" s="22">
        <v>44326.5</v>
      </c>
      <c r="N1729" s="22">
        <v>44323.5</v>
      </c>
      <c r="O1729">
        <f t="shared" si="106"/>
        <v>12</v>
      </c>
      <c r="P1729" s="3">
        <f t="shared" si="107"/>
        <v>18.84</v>
      </c>
    </row>
    <row r="1730" spans="1:16" x14ac:dyDescent="0.35">
      <c r="A1730" t="s">
        <v>270</v>
      </c>
      <c r="B1730" s="21" t="s">
        <v>98</v>
      </c>
      <c r="C1730" s="22">
        <v>44323</v>
      </c>
      <c r="D1730" t="s">
        <v>94</v>
      </c>
      <c r="E1730" t="s">
        <v>95</v>
      </c>
      <c r="F1730" s="21" t="s">
        <v>89</v>
      </c>
      <c r="G1730" s="3">
        <v>6.72</v>
      </c>
      <c r="H1730" s="22">
        <v>44305</v>
      </c>
      <c r="I1730" s="23">
        <v>44318</v>
      </c>
      <c r="J1730">
        <f t="shared" si="104"/>
        <v>14</v>
      </c>
      <c r="K1730" s="2">
        <f t="shared" si="105"/>
        <v>44311.5</v>
      </c>
      <c r="L1730" s="22">
        <v>44323.5</v>
      </c>
      <c r="M1730" s="22">
        <v>44326.5</v>
      </c>
      <c r="N1730" s="22">
        <v>44323.5</v>
      </c>
      <c r="O1730">
        <f t="shared" si="106"/>
        <v>12</v>
      </c>
      <c r="P1730" s="3">
        <f t="shared" si="107"/>
        <v>80.64</v>
      </c>
    </row>
    <row r="1731" spans="1:16" x14ac:dyDescent="0.35">
      <c r="A1731" t="s">
        <v>270</v>
      </c>
      <c r="B1731" s="21" t="s">
        <v>98</v>
      </c>
      <c r="C1731" s="22">
        <v>44323</v>
      </c>
      <c r="D1731" t="s">
        <v>96</v>
      </c>
      <c r="E1731" t="s">
        <v>97</v>
      </c>
      <c r="F1731" s="21" t="s">
        <v>89</v>
      </c>
      <c r="G1731" s="3">
        <v>6.72</v>
      </c>
      <c r="H1731" s="22">
        <v>44305</v>
      </c>
      <c r="I1731" s="23">
        <v>44318</v>
      </c>
      <c r="J1731">
        <f t="shared" si="104"/>
        <v>14</v>
      </c>
      <c r="K1731" s="2">
        <f t="shared" si="105"/>
        <v>44311.5</v>
      </c>
      <c r="L1731" s="22">
        <v>44323.5</v>
      </c>
      <c r="M1731" s="22">
        <v>44326.5</v>
      </c>
      <c r="N1731" s="22">
        <v>44323.5</v>
      </c>
      <c r="O1731">
        <f t="shared" si="106"/>
        <v>12</v>
      </c>
      <c r="P1731" s="3">
        <f t="shared" si="107"/>
        <v>80.64</v>
      </c>
    </row>
    <row r="1732" spans="1:16" x14ac:dyDescent="0.35">
      <c r="A1732" t="s">
        <v>270</v>
      </c>
      <c r="B1732" s="21" t="s">
        <v>98</v>
      </c>
      <c r="C1732" s="22">
        <v>44323</v>
      </c>
      <c r="D1732" t="s">
        <v>87</v>
      </c>
      <c r="E1732" t="s">
        <v>88</v>
      </c>
      <c r="F1732" s="21" t="s">
        <v>89</v>
      </c>
      <c r="G1732" s="3">
        <v>1951.07</v>
      </c>
      <c r="H1732" s="22">
        <v>44305</v>
      </c>
      <c r="I1732" s="23">
        <v>44318</v>
      </c>
      <c r="J1732">
        <f t="shared" si="104"/>
        <v>14</v>
      </c>
      <c r="K1732" s="2">
        <f t="shared" si="105"/>
        <v>44311.5</v>
      </c>
      <c r="L1732" s="22">
        <v>44323.5</v>
      </c>
      <c r="M1732" s="22">
        <v>44326.5</v>
      </c>
      <c r="N1732" s="22">
        <v>44323.5</v>
      </c>
      <c r="O1732">
        <f t="shared" si="106"/>
        <v>12</v>
      </c>
      <c r="P1732" s="3">
        <f t="shared" si="107"/>
        <v>23412.84</v>
      </c>
    </row>
    <row r="1733" spans="1:16" x14ac:dyDescent="0.35">
      <c r="A1733" t="s">
        <v>270</v>
      </c>
      <c r="B1733" s="21" t="s">
        <v>98</v>
      </c>
      <c r="C1733" s="22">
        <v>44323</v>
      </c>
      <c r="D1733" t="s">
        <v>90</v>
      </c>
      <c r="E1733" t="s">
        <v>91</v>
      </c>
      <c r="F1733" s="21" t="s">
        <v>89</v>
      </c>
      <c r="G1733" s="3">
        <v>304.82000000000005</v>
      </c>
      <c r="H1733" s="22">
        <v>44305</v>
      </c>
      <c r="I1733" s="23">
        <v>44318</v>
      </c>
      <c r="J1733">
        <f t="shared" si="104"/>
        <v>14</v>
      </c>
      <c r="K1733" s="2">
        <f t="shared" si="105"/>
        <v>44311.5</v>
      </c>
      <c r="L1733" s="22">
        <v>44323.5</v>
      </c>
      <c r="M1733" s="22">
        <v>44326.5</v>
      </c>
      <c r="N1733" s="22">
        <v>44323.5</v>
      </c>
      <c r="O1733">
        <f t="shared" si="106"/>
        <v>12</v>
      </c>
      <c r="P1733" s="3">
        <f t="shared" si="107"/>
        <v>3657.8400000000006</v>
      </c>
    </row>
    <row r="1734" spans="1:16" x14ac:dyDescent="0.35">
      <c r="A1734" t="s">
        <v>270</v>
      </c>
      <c r="B1734" s="21" t="s">
        <v>98</v>
      </c>
      <c r="C1734" s="22">
        <v>44323</v>
      </c>
      <c r="D1734" t="s">
        <v>92</v>
      </c>
      <c r="E1734" t="s">
        <v>93</v>
      </c>
      <c r="F1734" s="21" t="s">
        <v>89</v>
      </c>
      <c r="G1734" s="3">
        <v>304.82000000000005</v>
      </c>
      <c r="H1734" s="22">
        <v>44305</v>
      </c>
      <c r="I1734" s="23">
        <v>44318</v>
      </c>
      <c r="J1734">
        <f t="shared" si="104"/>
        <v>14</v>
      </c>
      <c r="K1734" s="2">
        <f t="shared" si="105"/>
        <v>44311.5</v>
      </c>
      <c r="L1734" s="22">
        <v>44323.5</v>
      </c>
      <c r="M1734" s="22">
        <v>44326.5</v>
      </c>
      <c r="N1734" s="22">
        <v>44323.5</v>
      </c>
      <c r="O1734">
        <f t="shared" si="106"/>
        <v>12</v>
      </c>
      <c r="P1734" s="3">
        <f t="shared" si="107"/>
        <v>3657.8400000000006</v>
      </c>
    </row>
    <row r="1735" spans="1:16" x14ac:dyDescent="0.35">
      <c r="A1735" t="s">
        <v>270</v>
      </c>
      <c r="B1735" s="21" t="s">
        <v>98</v>
      </c>
      <c r="C1735" s="22">
        <v>44323</v>
      </c>
      <c r="D1735" t="s">
        <v>94</v>
      </c>
      <c r="E1735" t="s">
        <v>95</v>
      </c>
      <c r="F1735" s="21" t="s">
        <v>89</v>
      </c>
      <c r="G1735" s="3">
        <v>1303.33</v>
      </c>
      <c r="H1735" s="22">
        <v>44305</v>
      </c>
      <c r="I1735" s="23">
        <v>44318</v>
      </c>
      <c r="J1735">
        <f t="shared" si="104"/>
        <v>14</v>
      </c>
      <c r="K1735" s="2">
        <f t="shared" si="105"/>
        <v>44311.5</v>
      </c>
      <c r="L1735" s="22">
        <v>44323.5</v>
      </c>
      <c r="M1735" s="22">
        <v>44326.5</v>
      </c>
      <c r="N1735" s="22">
        <v>44323.5</v>
      </c>
      <c r="O1735">
        <f t="shared" si="106"/>
        <v>12</v>
      </c>
      <c r="P1735" s="3">
        <f t="shared" si="107"/>
        <v>15639.96</v>
      </c>
    </row>
    <row r="1736" spans="1:16" x14ac:dyDescent="0.35">
      <c r="A1736" t="s">
        <v>270</v>
      </c>
      <c r="B1736" s="21" t="s">
        <v>98</v>
      </c>
      <c r="C1736" s="22">
        <v>44323</v>
      </c>
      <c r="D1736" t="s">
        <v>96</v>
      </c>
      <c r="E1736" t="s">
        <v>97</v>
      </c>
      <c r="F1736" s="21" t="s">
        <v>89</v>
      </c>
      <c r="G1736" s="3">
        <v>1303.33</v>
      </c>
      <c r="H1736" s="22">
        <v>44305</v>
      </c>
      <c r="I1736" s="23">
        <v>44318</v>
      </c>
      <c r="J1736">
        <f t="shared" si="104"/>
        <v>14</v>
      </c>
      <c r="K1736" s="2">
        <f t="shared" si="105"/>
        <v>44311.5</v>
      </c>
      <c r="L1736" s="22">
        <v>44323.5</v>
      </c>
      <c r="M1736" s="22">
        <v>44326.5</v>
      </c>
      <c r="N1736" s="22">
        <v>44323.5</v>
      </c>
      <c r="O1736">
        <f t="shared" si="106"/>
        <v>12</v>
      </c>
      <c r="P1736" s="3">
        <f t="shared" si="107"/>
        <v>15639.96</v>
      </c>
    </row>
    <row r="1737" spans="1:16" x14ac:dyDescent="0.35">
      <c r="A1737" t="s">
        <v>270</v>
      </c>
      <c r="B1737" s="21" t="s">
        <v>98</v>
      </c>
      <c r="C1737" s="22">
        <v>44323</v>
      </c>
      <c r="D1737" t="s">
        <v>99</v>
      </c>
      <c r="E1737" t="s">
        <v>100</v>
      </c>
      <c r="F1737" s="21" t="s">
        <v>101</v>
      </c>
      <c r="G1737" s="3">
        <v>162.38</v>
      </c>
      <c r="H1737" s="22">
        <v>44305</v>
      </c>
      <c r="I1737" s="23">
        <v>44318</v>
      </c>
      <c r="J1737">
        <f t="shared" si="104"/>
        <v>14</v>
      </c>
      <c r="K1737" s="2">
        <f t="shared" si="105"/>
        <v>44311.5</v>
      </c>
      <c r="L1737" s="22">
        <v>44323.5</v>
      </c>
      <c r="M1737" s="22">
        <v>44326.5</v>
      </c>
      <c r="N1737" s="22">
        <v>44323.5</v>
      </c>
      <c r="O1737">
        <f t="shared" si="106"/>
        <v>12</v>
      </c>
      <c r="P1737" s="3">
        <f t="shared" si="107"/>
        <v>1948.56</v>
      </c>
    </row>
    <row r="1738" spans="1:16" x14ac:dyDescent="0.35">
      <c r="A1738" t="s">
        <v>270</v>
      </c>
      <c r="B1738" s="21" t="s">
        <v>98</v>
      </c>
      <c r="C1738" s="22">
        <v>44323</v>
      </c>
      <c r="D1738" t="s">
        <v>99</v>
      </c>
      <c r="E1738" t="s">
        <v>100</v>
      </c>
      <c r="F1738" s="21" t="s">
        <v>103</v>
      </c>
      <c r="G1738" s="3">
        <v>451.47</v>
      </c>
      <c r="H1738" s="22">
        <v>44305</v>
      </c>
      <c r="I1738" s="23">
        <v>44318</v>
      </c>
      <c r="J1738">
        <f t="shared" si="104"/>
        <v>14</v>
      </c>
      <c r="K1738" s="2">
        <f t="shared" si="105"/>
        <v>44311.5</v>
      </c>
      <c r="L1738" s="22">
        <v>44323.5</v>
      </c>
      <c r="M1738" s="22">
        <v>44326.5</v>
      </c>
      <c r="N1738" s="22">
        <v>44323.5</v>
      </c>
      <c r="O1738">
        <f t="shared" si="106"/>
        <v>12</v>
      </c>
      <c r="P1738" s="3">
        <f t="shared" si="107"/>
        <v>5417.64</v>
      </c>
    </row>
    <row r="1739" spans="1:16" x14ac:dyDescent="0.35">
      <c r="A1739" t="s">
        <v>270</v>
      </c>
      <c r="B1739" s="21" t="s">
        <v>98</v>
      </c>
      <c r="C1739" s="22">
        <v>44323</v>
      </c>
      <c r="D1739" t="s">
        <v>104</v>
      </c>
      <c r="E1739" t="s">
        <v>105</v>
      </c>
      <c r="F1739" s="21" t="s">
        <v>106</v>
      </c>
      <c r="G1739" s="3">
        <v>152.84</v>
      </c>
      <c r="H1739" s="22">
        <v>44305</v>
      </c>
      <c r="I1739" s="23">
        <v>44318</v>
      </c>
      <c r="J1739">
        <f t="shared" ref="J1739:J1802" si="108">I1739-H1739+1</f>
        <v>14</v>
      </c>
      <c r="K1739" s="2">
        <f t="shared" ref="K1739:K1802" si="109">(H1739+I1739)/2</f>
        <v>44311.5</v>
      </c>
      <c r="L1739" s="22">
        <v>44323.5</v>
      </c>
      <c r="M1739" s="22">
        <v>44326.5</v>
      </c>
      <c r="N1739" s="22">
        <v>44323.5</v>
      </c>
      <c r="O1739">
        <f t="shared" ref="O1739:O1802" si="110">N1739-K1739</f>
        <v>12</v>
      </c>
      <c r="P1739" s="3">
        <f t="shared" ref="P1739:P1802" si="111">O1739*G1739</f>
        <v>1834.08</v>
      </c>
    </row>
    <row r="1740" spans="1:16" x14ac:dyDescent="0.35">
      <c r="A1740" t="s">
        <v>270</v>
      </c>
      <c r="B1740" s="21" t="s">
        <v>98</v>
      </c>
      <c r="C1740" s="22">
        <v>44323</v>
      </c>
      <c r="D1740" t="s">
        <v>87</v>
      </c>
      <c r="E1740" t="s">
        <v>88</v>
      </c>
      <c r="F1740" s="21" t="s">
        <v>89</v>
      </c>
      <c r="G1740" s="3">
        <v>448308.7799999998</v>
      </c>
      <c r="H1740" s="22">
        <v>44305</v>
      </c>
      <c r="I1740" s="23">
        <v>44318</v>
      </c>
      <c r="J1740">
        <f t="shared" si="108"/>
        <v>14</v>
      </c>
      <c r="K1740" s="2">
        <f t="shared" si="109"/>
        <v>44311.5</v>
      </c>
      <c r="L1740" s="22">
        <v>44323.5</v>
      </c>
      <c r="M1740" s="22">
        <v>44326.5</v>
      </c>
      <c r="N1740" s="22">
        <v>44323.5</v>
      </c>
      <c r="O1740">
        <f t="shared" si="110"/>
        <v>12</v>
      </c>
      <c r="P1740" s="3">
        <f t="shared" si="111"/>
        <v>5379705.3599999975</v>
      </c>
    </row>
    <row r="1741" spans="1:16" x14ac:dyDescent="0.35">
      <c r="A1741" t="s">
        <v>270</v>
      </c>
      <c r="B1741" s="21" t="s">
        <v>98</v>
      </c>
      <c r="C1741" s="22">
        <v>44323</v>
      </c>
      <c r="D1741" t="s">
        <v>90</v>
      </c>
      <c r="E1741" t="s">
        <v>91</v>
      </c>
      <c r="F1741" s="21" t="s">
        <v>89</v>
      </c>
      <c r="G1741" s="3">
        <v>66220.970000000059</v>
      </c>
      <c r="H1741" s="22">
        <v>44305</v>
      </c>
      <c r="I1741" s="23">
        <v>44318</v>
      </c>
      <c r="J1741">
        <f t="shared" si="108"/>
        <v>14</v>
      </c>
      <c r="K1741" s="2">
        <f t="shared" si="109"/>
        <v>44311.5</v>
      </c>
      <c r="L1741" s="22">
        <v>44323.5</v>
      </c>
      <c r="M1741" s="22">
        <v>44326.5</v>
      </c>
      <c r="N1741" s="22">
        <v>44323.5</v>
      </c>
      <c r="O1741">
        <f t="shared" si="110"/>
        <v>12</v>
      </c>
      <c r="P1741" s="3">
        <f t="shared" si="111"/>
        <v>794651.64000000071</v>
      </c>
    </row>
    <row r="1742" spans="1:16" x14ac:dyDescent="0.35">
      <c r="A1742" t="s">
        <v>270</v>
      </c>
      <c r="B1742" s="21" t="s">
        <v>98</v>
      </c>
      <c r="C1742" s="22">
        <v>44323</v>
      </c>
      <c r="D1742" t="s">
        <v>92</v>
      </c>
      <c r="E1742" t="s">
        <v>93</v>
      </c>
      <c r="F1742" s="21" t="s">
        <v>89</v>
      </c>
      <c r="G1742" s="3">
        <v>66220.970000000059</v>
      </c>
      <c r="H1742" s="22">
        <v>44305</v>
      </c>
      <c r="I1742" s="23">
        <v>44318</v>
      </c>
      <c r="J1742">
        <f t="shared" si="108"/>
        <v>14</v>
      </c>
      <c r="K1742" s="2">
        <f t="shared" si="109"/>
        <v>44311.5</v>
      </c>
      <c r="L1742" s="22">
        <v>44323.5</v>
      </c>
      <c r="M1742" s="22">
        <v>44326.5</v>
      </c>
      <c r="N1742" s="22">
        <v>44323.5</v>
      </c>
      <c r="O1742">
        <f t="shared" si="110"/>
        <v>12</v>
      </c>
      <c r="P1742" s="3">
        <f t="shared" si="111"/>
        <v>794651.64000000071</v>
      </c>
    </row>
    <row r="1743" spans="1:16" x14ac:dyDescent="0.35">
      <c r="A1743" t="s">
        <v>270</v>
      </c>
      <c r="B1743" s="21" t="s">
        <v>98</v>
      </c>
      <c r="C1743" s="22">
        <v>44323</v>
      </c>
      <c r="D1743" t="s">
        <v>94</v>
      </c>
      <c r="E1743" t="s">
        <v>95</v>
      </c>
      <c r="F1743" s="21" t="s">
        <v>89</v>
      </c>
      <c r="G1743" s="3">
        <v>283150.95999999996</v>
      </c>
      <c r="H1743" s="22">
        <v>44305</v>
      </c>
      <c r="I1743" s="23">
        <v>44318</v>
      </c>
      <c r="J1743">
        <f t="shared" si="108"/>
        <v>14</v>
      </c>
      <c r="K1743" s="2">
        <f t="shared" si="109"/>
        <v>44311.5</v>
      </c>
      <c r="L1743" s="22">
        <v>44323.5</v>
      </c>
      <c r="M1743" s="22">
        <v>44326.5</v>
      </c>
      <c r="N1743" s="22">
        <v>44323.5</v>
      </c>
      <c r="O1743">
        <f t="shared" si="110"/>
        <v>12</v>
      </c>
      <c r="P1743" s="3">
        <f t="shared" si="111"/>
        <v>3397811.5199999996</v>
      </c>
    </row>
    <row r="1744" spans="1:16" x14ac:dyDescent="0.35">
      <c r="A1744" t="s">
        <v>270</v>
      </c>
      <c r="B1744" s="21" t="s">
        <v>98</v>
      </c>
      <c r="C1744" s="22">
        <v>44323</v>
      </c>
      <c r="D1744" t="s">
        <v>96</v>
      </c>
      <c r="E1744" t="s">
        <v>97</v>
      </c>
      <c r="F1744" s="21" t="s">
        <v>89</v>
      </c>
      <c r="G1744" s="3">
        <v>283150.95999999996</v>
      </c>
      <c r="H1744" s="22">
        <v>44305</v>
      </c>
      <c r="I1744" s="23">
        <v>44318</v>
      </c>
      <c r="J1744">
        <f t="shared" si="108"/>
        <v>14</v>
      </c>
      <c r="K1744" s="2">
        <f t="shared" si="109"/>
        <v>44311.5</v>
      </c>
      <c r="L1744" s="22">
        <v>44323.5</v>
      </c>
      <c r="M1744" s="22">
        <v>44326.5</v>
      </c>
      <c r="N1744" s="22">
        <v>44323.5</v>
      </c>
      <c r="O1744">
        <f t="shared" si="110"/>
        <v>12</v>
      </c>
      <c r="P1744" s="3">
        <f t="shared" si="111"/>
        <v>3397811.5199999996</v>
      </c>
    </row>
    <row r="1745" spans="1:16" x14ac:dyDescent="0.35">
      <c r="A1745" t="s">
        <v>270</v>
      </c>
      <c r="B1745" s="21" t="s">
        <v>98</v>
      </c>
      <c r="C1745" s="22">
        <v>44323</v>
      </c>
      <c r="D1745" t="s">
        <v>107</v>
      </c>
      <c r="E1745" t="s">
        <v>108</v>
      </c>
      <c r="F1745" s="21" t="s">
        <v>101</v>
      </c>
      <c r="G1745" s="3">
        <v>2238.0400000000004</v>
      </c>
      <c r="H1745" s="22">
        <v>44305</v>
      </c>
      <c r="I1745" s="23">
        <v>44318</v>
      </c>
      <c r="J1745">
        <f t="shared" si="108"/>
        <v>14</v>
      </c>
      <c r="K1745" s="2">
        <f t="shared" si="109"/>
        <v>44311.5</v>
      </c>
      <c r="L1745" s="22">
        <v>44323.5</v>
      </c>
      <c r="M1745" s="22">
        <v>44326.5</v>
      </c>
      <c r="N1745" s="22">
        <v>44323.5</v>
      </c>
      <c r="O1745">
        <f t="shared" si="110"/>
        <v>12</v>
      </c>
      <c r="P1745" s="3">
        <f t="shared" si="111"/>
        <v>26856.480000000003</v>
      </c>
    </row>
    <row r="1746" spans="1:16" x14ac:dyDescent="0.35">
      <c r="A1746" t="s">
        <v>270</v>
      </c>
      <c r="B1746" s="21" t="s">
        <v>98</v>
      </c>
      <c r="C1746" s="22">
        <v>44323</v>
      </c>
      <c r="D1746" t="s">
        <v>99</v>
      </c>
      <c r="E1746" t="s">
        <v>100</v>
      </c>
      <c r="F1746" s="21" t="s">
        <v>101</v>
      </c>
      <c r="G1746" s="3">
        <v>28815.999999999978</v>
      </c>
      <c r="H1746" s="22">
        <v>44305</v>
      </c>
      <c r="I1746" s="23">
        <v>44318</v>
      </c>
      <c r="J1746">
        <f t="shared" si="108"/>
        <v>14</v>
      </c>
      <c r="K1746" s="2">
        <f t="shared" si="109"/>
        <v>44311.5</v>
      </c>
      <c r="L1746" s="22">
        <v>44323.5</v>
      </c>
      <c r="M1746" s="22">
        <v>44326.5</v>
      </c>
      <c r="N1746" s="22">
        <v>44323.5</v>
      </c>
      <c r="O1746">
        <f t="shared" si="110"/>
        <v>12</v>
      </c>
      <c r="P1746" s="3">
        <f t="shared" si="111"/>
        <v>345791.99999999977</v>
      </c>
    </row>
    <row r="1747" spans="1:16" x14ac:dyDescent="0.35">
      <c r="A1747" t="s">
        <v>270</v>
      </c>
      <c r="B1747" s="21" t="s">
        <v>98</v>
      </c>
      <c r="C1747" s="22">
        <v>44323</v>
      </c>
      <c r="D1747" t="s">
        <v>99</v>
      </c>
      <c r="E1747" t="s">
        <v>100</v>
      </c>
      <c r="F1747" s="21" t="s">
        <v>102</v>
      </c>
      <c r="G1747" s="3">
        <v>21225.709999999995</v>
      </c>
      <c r="H1747" s="22">
        <v>44305</v>
      </c>
      <c r="I1747" s="23">
        <v>44318</v>
      </c>
      <c r="J1747">
        <f t="shared" si="108"/>
        <v>14</v>
      </c>
      <c r="K1747" s="2">
        <f t="shared" si="109"/>
        <v>44311.5</v>
      </c>
      <c r="L1747" s="22">
        <v>44323.5</v>
      </c>
      <c r="M1747" s="22">
        <v>44326.5</v>
      </c>
      <c r="N1747" s="22">
        <v>44323.5</v>
      </c>
      <c r="O1747">
        <f t="shared" si="110"/>
        <v>12</v>
      </c>
      <c r="P1747" s="3">
        <f t="shared" si="111"/>
        <v>254708.51999999996</v>
      </c>
    </row>
    <row r="1748" spans="1:16" x14ac:dyDescent="0.35">
      <c r="A1748" t="s">
        <v>270</v>
      </c>
      <c r="B1748" s="21" t="s">
        <v>98</v>
      </c>
      <c r="C1748" s="22">
        <v>44323</v>
      </c>
      <c r="D1748" t="s">
        <v>99</v>
      </c>
      <c r="E1748" t="s">
        <v>100</v>
      </c>
      <c r="F1748" s="21" t="s">
        <v>109</v>
      </c>
      <c r="G1748" s="3">
        <v>292</v>
      </c>
      <c r="H1748" s="22">
        <v>44305</v>
      </c>
      <c r="I1748" s="23">
        <v>44318</v>
      </c>
      <c r="J1748">
        <f t="shared" si="108"/>
        <v>14</v>
      </c>
      <c r="K1748" s="2">
        <f t="shared" si="109"/>
        <v>44311.5</v>
      </c>
      <c r="L1748" s="22">
        <v>44323.5</v>
      </c>
      <c r="M1748" s="22">
        <v>44328.5</v>
      </c>
      <c r="N1748" s="22">
        <v>44327.5</v>
      </c>
      <c r="O1748">
        <f t="shared" si="110"/>
        <v>16</v>
      </c>
      <c r="P1748" s="3">
        <f t="shared" si="111"/>
        <v>4672</v>
      </c>
    </row>
    <row r="1749" spans="1:16" x14ac:dyDescent="0.35">
      <c r="A1749" t="s">
        <v>270</v>
      </c>
      <c r="B1749" s="21" t="s">
        <v>98</v>
      </c>
      <c r="C1749" s="22">
        <v>44323</v>
      </c>
      <c r="D1749" t="s">
        <v>107</v>
      </c>
      <c r="E1749" t="s">
        <v>108</v>
      </c>
      <c r="F1749" s="21" t="s">
        <v>126</v>
      </c>
      <c r="G1749" s="3">
        <v>207.33</v>
      </c>
      <c r="H1749" s="22">
        <v>44305</v>
      </c>
      <c r="I1749" s="23">
        <v>44318</v>
      </c>
      <c r="J1749">
        <f t="shared" si="108"/>
        <v>14</v>
      </c>
      <c r="K1749" s="2">
        <f t="shared" si="109"/>
        <v>44311.5</v>
      </c>
      <c r="L1749" s="22">
        <v>44323.5</v>
      </c>
      <c r="M1749" s="22">
        <v>44328.5</v>
      </c>
      <c r="N1749" s="22">
        <v>44327.5</v>
      </c>
      <c r="O1749">
        <f t="shared" si="110"/>
        <v>16</v>
      </c>
      <c r="P1749" s="3">
        <f t="shared" si="111"/>
        <v>3317.28</v>
      </c>
    </row>
    <row r="1750" spans="1:16" x14ac:dyDescent="0.35">
      <c r="A1750" t="s">
        <v>270</v>
      </c>
      <c r="B1750" s="21" t="s">
        <v>98</v>
      </c>
      <c r="C1750" s="22">
        <v>44323</v>
      </c>
      <c r="D1750" t="s">
        <v>107</v>
      </c>
      <c r="E1750" t="s">
        <v>108</v>
      </c>
      <c r="F1750" s="21" t="s">
        <v>109</v>
      </c>
      <c r="G1750" s="3">
        <v>225</v>
      </c>
      <c r="H1750" s="22">
        <v>44305</v>
      </c>
      <c r="I1750" s="23">
        <v>44318</v>
      </c>
      <c r="J1750">
        <f t="shared" si="108"/>
        <v>14</v>
      </c>
      <c r="K1750" s="2">
        <f t="shared" si="109"/>
        <v>44311.5</v>
      </c>
      <c r="L1750" s="22">
        <v>44323.5</v>
      </c>
      <c r="M1750" s="22">
        <v>44328.5</v>
      </c>
      <c r="N1750" s="22">
        <v>44327.5</v>
      </c>
      <c r="O1750">
        <f t="shared" si="110"/>
        <v>16</v>
      </c>
      <c r="P1750" s="3">
        <f t="shared" si="111"/>
        <v>3600</v>
      </c>
    </row>
    <row r="1751" spans="1:16" x14ac:dyDescent="0.35">
      <c r="A1751" t="s">
        <v>270</v>
      </c>
      <c r="B1751" s="21" t="s">
        <v>98</v>
      </c>
      <c r="C1751" s="22">
        <v>44323</v>
      </c>
      <c r="D1751" t="s">
        <v>99</v>
      </c>
      <c r="E1751" t="s">
        <v>100</v>
      </c>
      <c r="F1751" s="21" t="s">
        <v>109</v>
      </c>
      <c r="G1751" s="3">
        <v>63709</v>
      </c>
      <c r="H1751" s="22">
        <v>44305</v>
      </c>
      <c r="I1751" s="23">
        <v>44318</v>
      </c>
      <c r="J1751">
        <f t="shared" si="108"/>
        <v>14</v>
      </c>
      <c r="K1751" s="2">
        <f t="shared" si="109"/>
        <v>44311.5</v>
      </c>
      <c r="L1751" s="22">
        <v>44323.5</v>
      </c>
      <c r="M1751" s="22">
        <v>44328.5</v>
      </c>
      <c r="N1751" s="22">
        <v>44327.5</v>
      </c>
      <c r="O1751">
        <f t="shared" si="110"/>
        <v>16</v>
      </c>
      <c r="P1751" s="3">
        <f t="shared" si="111"/>
        <v>1019344</v>
      </c>
    </row>
    <row r="1752" spans="1:16" x14ac:dyDescent="0.35">
      <c r="A1752" t="s">
        <v>270</v>
      </c>
      <c r="B1752" s="21" t="s">
        <v>98</v>
      </c>
      <c r="C1752" s="22">
        <v>44323</v>
      </c>
      <c r="D1752" t="s">
        <v>107</v>
      </c>
      <c r="E1752" t="s">
        <v>108</v>
      </c>
      <c r="F1752" s="21" t="s">
        <v>138</v>
      </c>
      <c r="G1752" s="3">
        <v>175.2</v>
      </c>
      <c r="H1752" s="22">
        <v>44305</v>
      </c>
      <c r="I1752" s="23">
        <v>44318</v>
      </c>
      <c r="J1752">
        <f t="shared" si="108"/>
        <v>14</v>
      </c>
      <c r="K1752" s="2">
        <f t="shared" si="109"/>
        <v>44311.5</v>
      </c>
      <c r="L1752" s="22">
        <v>44323.5</v>
      </c>
      <c r="M1752" s="22">
        <v>44328.5</v>
      </c>
      <c r="N1752" s="22">
        <v>44327.5</v>
      </c>
      <c r="O1752">
        <f t="shared" si="110"/>
        <v>16</v>
      </c>
      <c r="P1752" s="3">
        <f t="shared" si="111"/>
        <v>2803.2</v>
      </c>
    </row>
    <row r="1753" spans="1:16" x14ac:dyDescent="0.35">
      <c r="A1753" t="s">
        <v>270</v>
      </c>
      <c r="B1753" s="21" t="s">
        <v>98</v>
      </c>
      <c r="C1753" s="22">
        <v>44323</v>
      </c>
      <c r="D1753" t="s">
        <v>110</v>
      </c>
      <c r="E1753" t="s">
        <v>111</v>
      </c>
      <c r="F1753" s="21" t="s">
        <v>112</v>
      </c>
      <c r="G1753" s="3">
        <v>1.95</v>
      </c>
      <c r="H1753" s="22">
        <v>44305</v>
      </c>
      <c r="I1753" s="23">
        <v>44318</v>
      </c>
      <c r="J1753">
        <f t="shared" si="108"/>
        <v>14</v>
      </c>
      <c r="K1753" s="2">
        <f t="shared" si="109"/>
        <v>44311.5</v>
      </c>
      <c r="L1753" s="22">
        <v>44323.5</v>
      </c>
      <c r="M1753" s="22">
        <v>44335.5</v>
      </c>
      <c r="N1753" s="22">
        <v>44334.5</v>
      </c>
      <c r="O1753">
        <f t="shared" si="110"/>
        <v>23</v>
      </c>
      <c r="P1753" s="3">
        <f t="shared" si="111"/>
        <v>44.85</v>
      </c>
    </row>
    <row r="1754" spans="1:16" x14ac:dyDescent="0.35">
      <c r="A1754" t="s">
        <v>270</v>
      </c>
      <c r="B1754" s="21" t="s">
        <v>98</v>
      </c>
      <c r="C1754" s="22">
        <v>44323</v>
      </c>
      <c r="D1754" t="s">
        <v>110</v>
      </c>
      <c r="E1754" t="s">
        <v>111</v>
      </c>
      <c r="F1754" s="21" t="s">
        <v>112</v>
      </c>
      <c r="G1754" s="3">
        <v>93.830000000000013</v>
      </c>
      <c r="H1754" s="22">
        <v>44305</v>
      </c>
      <c r="I1754" s="23">
        <v>44318</v>
      </c>
      <c r="J1754">
        <f t="shared" si="108"/>
        <v>14</v>
      </c>
      <c r="K1754" s="2">
        <f t="shared" si="109"/>
        <v>44311.5</v>
      </c>
      <c r="L1754" s="22">
        <v>44323.5</v>
      </c>
      <c r="M1754" s="22">
        <v>44335.5</v>
      </c>
      <c r="N1754" s="22">
        <v>44334.5</v>
      </c>
      <c r="O1754">
        <f t="shared" si="110"/>
        <v>23</v>
      </c>
      <c r="P1754" s="3">
        <f t="shared" si="111"/>
        <v>2158.09</v>
      </c>
    </row>
    <row r="1755" spans="1:16" x14ac:dyDescent="0.35">
      <c r="A1755" t="s">
        <v>270</v>
      </c>
      <c r="B1755" s="21" t="s">
        <v>98</v>
      </c>
      <c r="C1755" s="22">
        <v>44323</v>
      </c>
      <c r="D1755" t="s">
        <v>110</v>
      </c>
      <c r="E1755" t="s">
        <v>111</v>
      </c>
      <c r="F1755" s="21" t="s">
        <v>113</v>
      </c>
      <c r="G1755" s="3">
        <v>0.31</v>
      </c>
      <c r="H1755" s="22">
        <v>44305</v>
      </c>
      <c r="I1755" s="23">
        <v>44318</v>
      </c>
      <c r="J1755">
        <f t="shared" si="108"/>
        <v>14</v>
      </c>
      <c r="K1755" s="2">
        <f t="shared" si="109"/>
        <v>44311.5</v>
      </c>
      <c r="L1755" s="22">
        <v>44323.5</v>
      </c>
      <c r="M1755" s="22">
        <v>44335.5</v>
      </c>
      <c r="N1755" s="22">
        <v>44334.5</v>
      </c>
      <c r="O1755">
        <f t="shared" si="110"/>
        <v>23</v>
      </c>
      <c r="P1755" s="3">
        <f t="shared" si="111"/>
        <v>7.13</v>
      </c>
    </row>
    <row r="1756" spans="1:16" x14ac:dyDescent="0.35">
      <c r="A1756" t="s">
        <v>270</v>
      </c>
      <c r="B1756" s="21" t="s">
        <v>98</v>
      </c>
      <c r="C1756" s="22">
        <v>44323</v>
      </c>
      <c r="D1756" t="s">
        <v>114</v>
      </c>
      <c r="E1756" t="s">
        <v>115</v>
      </c>
      <c r="F1756" s="21" t="s">
        <v>112</v>
      </c>
      <c r="G1756" s="3">
        <v>1038.26</v>
      </c>
      <c r="H1756" s="22">
        <v>44305</v>
      </c>
      <c r="I1756" s="23">
        <v>44318</v>
      </c>
      <c r="J1756">
        <f t="shared" si="108"/>
        <v>14</v>
      </c>
      <c r="K1756" s="2">
        <f t="shared" si="109"/>
        <v>44311.5</v>
      </c>
      <c r="L1756" s="22">
        <v>44323.5</v>
      </c>
      <c r="M1756" s="22">
        <v>44335.5</v>
      </c>
      <c r="N1756" s="22">
        <v>44334.5</v>
      </c>
      <c r="O1756">
        <f t="shared" si="110"/>
        <v>23</v>
      </c>
      <c r="P1756" s="3">
        <f t="shared" si="111"/>
        <v>23879.98</v>
      </c>
    </row>
    <row r="1757" spans="1:16" x14ac:dyDescent="0.35">
      <c r="A1757" t="s">
        <v>270</v>
      </c>
      <c r="B1757" s="21" t="s">
        <v>98</v>
      </c>
      <c r="C1757" s="22">
        <v>44323</v>
      </c>
      <c r="D1757" t="s">
        <v>110</v>
      </c>
      <c r="E1757" t="s">
        <v>111</v>
      </c>
      <c r="F1757" s="21" t="s">
        <v>112</v>
      </c>
      <c r="G1757" s="3">
        <v>12934.959999999992</v>
      </c>
      <c r="H1757" s="22">
        <v>44305</v>
      </c>
      <c r="I1757" s="23">
        <v>44318</v>
      </c>
      <c r="J1757">
        <f t="shared" si="108"/>
        <v>14</v>
      </c>
      <c r="K1757" s="2">
        <f t="shared" si="109"/>
        <v>44311.5</v>
      </c>
      <c r="L1757" s="22">
        <v>44323.5</v>
      </c>
      <c r="M1757" s="22">
        <v>44335.5</v>
      </c>
      <c r="N1757" s="22">
        <v>44334.5</v>
      </c>
      <c r="O1757">
        <f t="shared" si="110"/>
        <v>23</v>
      </c>
      <c r="P1757" s="3">
        <f t="shared" si="111"/>
        <v>297504.07999999984</v>
      </c>
    </row>
    <row r="1758" spans="1:16" x14ac:dyDescent="0.35">
      <c r="A1758" t="s">
        <v>270</v>
      </c>
      <c r="B1758" s="21" t="s">
        <v>98</v>
      </c>
      <c r="C1758" s="22">
        <v>44323</v>
      </c>
      <c r="D1758" t="s">
        <v>110</v>
      </c>
      <c r="E1758" t="s">
        <v>111</v>
      </c>
      <c r="F1758" s="21" t="s">
        <v>116</v>
      </c>
      <c r="G1758" s="3">
        <v>98.31</v>
      </c>
      <c r="H1758" s="22">
        <v>44305</v>
      </c>
      <c r="I1758" s="23">
        <v>44318</v>
      </c>
      <c r="J1758">
        <f t="shared" si="108"/>
        <v>14</v>
      </c>
      <c r="K1758" s="2">
        <f t="shared" si="109"/>
        <v>44311.5</v>
      </c>
      <c r="L1758" s="22">
        <v>44323.5</v>
      </c>
      <c r="M1758" s="22">
        <v>44335.5</v>
      </c>
      <c r="N1758" s="22">
        <v>44334.5</v>
      </c>
      <c r="O1758">
        <f t="shared" si="110"/>
        <v>23</v>
      </c>
      <c r="P1758" s="3">
        <f t="shared" si="111"/>
        <v>2261.13</v>
      </c>
    </row>
    <row r="1759" spans="1:16" x14ac:dyDescent="0.35">
      <c r="A1759" t="s">
        <v>270</v>
      </c>
      <c r="B1759" s="21" t="s">
        <v>98</v>
      </c>
      <c r="C1759" s="22">
        <v>44323</v>
      </c>
      <c r="D1759" t="s">
        <v>110</v>
      </c>
      <c r="E1759" t="s">
        <v>111</v>
      </c>
      <c r="F1759" s="21" t="s">
        <v>117</v>
      </c>
      <c r="G1759" s="3">
        <v>57.010000000000005</v>
      </c>
      <c r="H1759" s="22">
        <v>44305</v>
      </c>
      <c r="I1759" s="23">
        <v>44318</v>
      </c>
      <c r="J1759">
        <f t="shared" si="108"/>
        <v>14</v>
      </c>
      <c r="K1759" s="2">
        <f t="shared" si="109"/>
        <v>44311.5</v>
      </c>
      <c r="L1759" s="22">
        <v>44323.5</v>
      </c>
      <c r="M1759" s="22">
        <v>44335.5</v>
      </c>
      <c r="N1759" s="22">
        <v>44334.5</v>
      </c>
      <c r="O1759">
        <f t="shared" si="110"/>
        <v>23</v>
      </c>
      <c r="P1759" s="3">
        <f t="shared" si="111"/>
        <v>1311.23</v>
      </c>
    </row>
    <row r="1760" spans="1:16" x14ac:dyDescent="0.35">
      <c r="A1760" t="s">
        <v>270</v>
      </c>
      <c r="B1760" s="21" t="s">
        <v>98</v>
      </c>
      <c r="C1760" s="22">
        <v>44323</v>
      </c>
      <c r="D1760" t="s">
        <v>114</v>
      </c>
      <c r="E1760" t="s">
        <v>115</v>
      </c>
      <c r="F1760" s="21" t="s">
        <v>119</v>
      </c>
      <c r="G1760" s="3">
        <v>16.240000000000002</v>
      </c>
      <c r="H1760" s="22">
        <v>44305</v>
      </c>
      <c r="I1760" s="23">
        <v>44318</v>
      </c>
      <c r="J1760">
        <f t="shared" si="108"/>
        <v>14</v>
      </c>
      <c r="K1760" s="2">
        <f t="shared" si="109"/>
        <v>44311.5</v>
      </c>
      <c r="L1760" s="22">
        <v>44323.5</v>
      </c>
      <c r="M1760" s="22">
        <v>44335.5</v>
      </c>
      <c r="N1760" s="22">
        <v>44334.5</v>
      </c>
      <c r="O1760">
        <f t="shared" si="110"/>
        <v>23</v>
      </c>
      <c r="P1760" s="3">
        <f t="shared" si="111"/>
        <v>373.52000000000004</v>
      </c>
    </row>
    <row r="1761" spans="1:16" x14ac:dyDescent="0.35">
      <c r="A1761" t="s">
        <v>270</v>
      </c>
      <c r="B1761" s="21" t="s">
        <v>98</v>
      </c>
      <c r="C1761" s="22">
        <v>44323</v>
      </c>
      <c r="D1761" t="s">
        <v>110</v>
      </c>
      <c r="E1761" t="s">
        <v>111</v>
      </c>
      <c r="F1761" s="21" t="s">
        <v>119</v>
      </c>
      <c r="G1761" s="3">
        <v>217.55999999999997</v>
      </c>
      <c r="H1761" s="22">
        <v>44305</v>
      </c>
      <c r="I1761" s="23">
        <v>44318</v>
      </c>
      <c r="J1761">
        <f t="shared" si="108"/>
        <v>14</v>
      </c>
      <c r="K1761" s="2">
        <f t="shared" si="109"/>
        <v>44311.5</v>
      </c>
      <c r="L1761" s="22">
        <v>44323.5</v>
      </c>
      <c r="M1761" s="22">
        <v>44335.5</v>
      </c>
      <c r="N1761" s="22">
        <v>44334.5</v>
      </c>
      <c r="O1761">
        <f t="shared" si="110"/>
        <v>23</v>
      </c>
      <c r="P1761" s="3">
        <f t="shared" si="111"/>
        <v>5003.8799999999992</v>
      </c>
    </row>
    <row r="1762" spans="1:16" x14ac:dyDescent="0.35">
      <c r="A1762" t="s">
        <v>270</v>
      </c>
      <c r="B1762" s="21" t="s">
        <v>98</v>
      </c>
      <c r="C1762" s="22">
        <v>44323</v>
      </c>
      <c r="D1762" t="s">
        <v>114</v>
      </c>
      <c r="E1762" t="s">
        <v>115</v>
      </c>
      <c r="F1762" s="21" t="s">
        <v>120</v>
      </c>
      <c r="G1762" s="3">
        <v>216.04999999999998</v>
      </c>
      <c r="H1762" s="22">
        <v>44305</v>
      </c>
      <c r="I1762" s="23">
        <v>44318</v>
      </c>
      <c r="J1762">
        <f t="shared" si="108"/>
        <v>14</v>
      </c>
      <c r="K1762" s="2">
        <f t="shared" si="109"/>
        <v>44311.5</v>
      </c>
      <c r="L1762" s="22">
        <v>44323.5</v>
      </c>
      <c r="M1762" s="22">
        <v>44335.5</v>
      </c>
      <c r="N1762" s="22">
        <v>44334.5</v>
      </c>
      <c r="O1762">
        <f t="shared" si="110"/>
        <v>23</v>
      </c>
      <c r="P1762" s="3">
        <f t="shared" si="111"/>
        <v>4969.1499999999996</v>
      </c>
    </row>
    <row r="1763" spans="1:16" x14ac:dyDescent="0.35">
      <c r="A1763" t="s">
        <v>270</v>
      </c>
      <c r="B1763" s="21" t="s">
        <v>98</v>
      </c>
      <c r="C1763" s="22">
        <v>44323</v>
      </c>
      <c r="D1763" t="s">
        <v>110</v>
      </c>
      <c r="E1763" t="s">
        <v>111</v>
      </c>
      <c r="F1763" s="21" t="s">
        <v>120</v>
      </c>
      <c r="G1763" s="3">
        <v>20.57</v>
      </c>
      <c r="H1763" s="22">
        <v>44305</v>
      </c>
      <c r="I1763" s="23">
        <v>44318</v>
      </c>
      <c r="J1763">
        <f t="shared" si="108"/>
        <v>14</v>
      </c>
      <c r="K1763" s="2">
        <f t="shared" si="109"/>
        <v>44311.5</v>
      </c>
      <c r="L1763" s="22">
        <v>44323.5</v>
      </c>
      <c r="M1763" s="22">
        <v>44335.5</v>
      </c>
      <c r="N1763" s="22">
        <v>44334.5</v>
      </c>
      <c r="O1763">
        <f t="shared" si="110"/>
        <v>23</v>
      </c>
      <c r="P1763" s="3">
        <f t="shared" si="111"/>
        <v>473.11</v>
      </c>
    </row>
    <row r="1764" spans="1:16" x14ac:dyDescent="0.35">
      <c r="A1764" t="s">
        <v>270</v>
      </c>
      <c r="B1764" s="21" t="s">
        <v>98</v>
      </c>
      <c r="C1764" s="22">
        <v>44323</v>
      </c>
      <c r="D1764" t="s">
        <v>110</v>
      </c>
      <c r="E1764" t="s">
        <v>111</v>
      </c>
      <c r="F1764" s="21" t="s">
        <v>121</v>
      </c>
      <c r="G1764" s="3">
        <v>23.869999999999997</v>
      </c>
      <c r="H1764" s="22">
        <v>44305</v>
      </c>
      <c r="I1764" s="23">
        <v>44318</v>
      </c>
      <c r="J1764">
        <f t="shared" si="108"/>
        <v>14</v>
      </c>
      <c r="K1764" s="2">
        <f t="shared" si="109"/>
        <v>44311.5</v>
      </c>
      <c r="L1764" s="22">
        <v>44323.5</v>
      </c>
      <c r="M1764" s="22">
        <v>44335.5</v>
      </c>
      <c r="N1764" s="22">
        <v>44334.5</v>
      </c>
      <c r="O1764">
        <f t="shared" si="110"/>
        <v>23</v>
      </c>
      <c r="P1764" s="3">
        <f t="shared" si="111"/>
        <v>549.01</v>
      </c>
    </row>
    <row r="1765" spans="1:16" x14ac:dyDescent="0.35">
      <c r="A1765" t="s">
        <v>270</v>
      </c>
      <c r="B1765" s="21" t="s">
        <v>98</v>
      </c>
      <c r="C1765" s="22">
        <v>44323</v>
      </c>
      <c r="D1765" t="s">
        <v>110</v>
      </c>
      <c r="E1765" t="s">
        <v>111</v>
      </c>
      <c r="F1765" s="21" t="s">
        <v>245</v>
      </c>
      <c r="G1765" s="3">
        <v>3.5</v>
      </c>
      <c r="H1765" s="22">
        <v>44305</v>
      </c>
      <c r="I1765" s="23">
        <v>44318</v>
      </c>
      <c r="J1765">
        <f t="shared" si="108"/>
        <v>14</v>
      </c>
      <c r="K1765" s="2">
        <f t="shared" si="109"/>
        <v>44311.5</v>
      </c>
      <c r="L1765" s="22">
        <v>44323.5</v>
      </c>
      <c r="M1765" s="22">
        <v>44335.5</v>
      </c>
      <c r="N1765" s="22">
        <v>44334.5</v>
      </c>
      <c r="O1765">
        <f t="shared" si="110"/>
        <v>23</v>
      </c>
      <c r="P1765" s="3">
        <f t="shared" si="111"/>
        <v>80.5</v>
      </c>
    </row>
    <row r="1766" spans="1:16" x14ac:dyDescent="0.35">
      <c r="A1766" t="s">
        <v>270</v>
      </c>
      <c r="B1766" s="21" t="s">
        <v>98</v>
      </c>
      <c r="C1766" s="22">
        <v>44323</v>
      </c>
      <c r="D1766" t="s">
        <v>114</v>
      </c>
      <c r="E1766" t="s">
        <v>115</v>
      </c>
      <c r="F1766" s="21" t="s">
        <v>122</v>
      </c>
      <c r="G1766" s="3">
        <v>127.10999999999999</v>
      </c>
      <c r="H1766" s="22">
        <v>44305</v>
      </c>
      <c r="I1766" s="23">
        <v>44318</v>
      </c>
      <c r="J1766">
        <f t="shared" si="108"/>
        <v>14</v>
      </c>
      <c r="K1766" s="2">
        <f t="shared" si="109"/>
        <v>44311.5</v>
      </c>
      <c r="L1766" s="22">
        <v>44323.5</v>
      </c>
      <c r="M1766" s="22">
        <v>44335.5</v>
      </c>
      <c r="N1766" s="22">
        <v>44334.5</v>
      </c>
      <c r="O1766">
        <f t="shared" si="110"/>
        <v>23</v>
      </c>
      <c r="P1766" s="3">
        <f t="shared" si="111"/>
        <v>2923.5299999999997</v>
      </c>
    </row>
    <row r="1767" spans="1:16" x14ac:dyDescent="0.35">
      <c r="A1767" t="s">
        <v>270</v>
      </c>
      <c r="B1767" s="21" t="s">
        <v>98</v>
      </c>
      <c r="C1767" s="22">
        <v>44323</v>
      </c>
      <c r="D1767" t="s">
        <v>110</v>
      </c>
      <c r="E1767" t="s">
        <v>111</v>
      </c>
      <c r="F1767" s="21" t="s">
        <v>122</v>
      </c>
      <c r="G1767" s="3">
        <v>4.3600000000000003</v>
      </c>
      <c r="H1767" s="22">
        <v>44305</v>
      </c>
      <c r="I1767" s="23">
        <v>44318</v>
      </c>
      <c r="J1767">
        <f t="shared" si="108"/>
        <v>14</v>
      </c>
      <c r="K1767" s="2">
        <f t="shared" si="109"/>
        <v>44311.5</v>
      </c>
      <c r="L1767" s="22">
        <v>44323.5</v>
      </c>
      <c r="M1767" s="22">
        <v>44335.5</v>
      </c>
      <c r="N1767" s="22">
        <v>44334.5</v>
      </c>
      <c r="O1767">
        <f t="shared" si="110"/>
        <v>23</v>
      </c>
      <c r="P1767" s="3">
        <f t="shared" si="111"/>
        <v>100.28</v>
      </c>
    </row>
    <row r="1768" spans="1:16" x14ac:dyDescent="0.35">
      <c r="A1768" t="s">
        <v>270</v>
      </c>
      <c r="B1768" s="21" t="s">
        <v>98</v>
      </c>
      <c r="C1768" s="22">
        <v>44323</v>
      </c>
      <c r="D1768" t="s">
        <v>114</v>
      </c>
      <c r="E1768" t="s">
        <v>115</v>
      </c>
      <c r="F1768" s="21" t="s">
        <v>123</v>
      </c>
      <c r="G1768" s="3">
        <v>125.21</v>
      </c>
      <c r="H1768" s="22">
        <v>44305</v>
      </c>
      <c r="I1768" s="23">
        <v>44318</v>
      </c>
      <c r="J1768">
        <f t="shared" si="108"/>
        <v>14</v>
      </c>
      <c r="K1768" s="2">
        <f t="shared" si="109"/>
        <v>44311.5</v>
      </c>
      <c r="L1768" s="22">
        <v>44323.5</v>
      </c>
      <c r="M1768" s="22">
        <v>44335.5</v>
      </c>
      <c r="N1768" s="22">
        <v>44334.5</v>
      </c>
      <c r="O1768">
        <f t="shared" si="110"/>
        <v>23</v>
      </c>
      <c r="P1768" s="3">
        <f t="shared" si="111"/>
        <v>2879.83</v>
      </c>
    </row>
    <row r="1769" spans="1:16" x14ac:dyDescent="0.35">
      <c r="A1769" t="s">
        <v>270</v>
      </c>
      <c r="B1769" s="21" t="s">
        <v>98</v>
      </c>
      <c r="C1769" s="22">
        <v>44323</v>
      </c>
      <c r="D1769" t="s">
        <v>110</v>
      </c>
      <c r="E1769" t="s">
        <v>111</v>
      </c>
      <c r="F1769" s="21" t="s">
        <v>123</v>
      </c>
      <c r="G1769" s="3">
        <v>36.880000000000003</v>
      </c>
      <c r="H1769" s="22">
        <v>44305</v>
      </c>
      <c r="I1769" s="23">
        <v>44318</v>
      </c>
      <c r="J1769">
        <f t="shared" si="108"/>
        <v>14</v>
      </c>
      <c r="K1769" s="2">
        <f t="shared" si="109"/>
        <v>44311.5</v>
      </c>
      <c r="L1769" s="22">
        <v>44323.5</v>
      </c>
      <c r="M1769" s="22">
        <v>44335.5</v>
      </c>
      <c r="N1769" s="22">
        <v>44334.5</v>
      </c>
      <c r="O1769">
        <f t="shared" si="110"/>
        <v>23</v>
      </c>
      <c r="P1769" s="3">
        <f t="shared" si="111"/>
        <v>848.24</v>
      </c>
    </row>
    <row r="1770" spans="1:16" x14ac:dyDescent="0.35">
      <c r="A1770" t="s">
        <v>270</v>
      </c>
      <c r="B1770" s="21" t="s">
        <v>98</v>
      </c>
      <c r="C1770" s="22">
        <v>44323</v>
      </c>
      <c r="D1770" t="s">
        <v>110</v>
      </c>
      <c r="E1770" t="s">
        <v>111</v>
      </c>
      <c r="F1770" s="21" t="s">
        <v>254</v>
      </c>
      <c r="G1770" s="3">
        <v>16.52</v>
      </c>
      <c r="H1770" s="22">
        <v>44305</v>
      </c>
      <c r="I1770" s="23">
        <v>44318</v>
      </c>
      <c r="J1770">
        <f t="shared" si="108"/>
        <v>14</v>
      </c>
      <c r="K1770" s="2">
        <f t="shared" si="109"/>
        <v>44311.5</v>
      </c>
      <c r="L1770" s="22">
        <v>44323.5</v>
      </c>
      <c r="M1770" s="22">
        <v>44335.5</v>
      </c>
      <c r="N1770" s="22">
        <v>44334.5</v>
      </c>
      <c r="O1770">
        <f t="shared" si="110"/>
        <v>23</v>
      </c>
      <c r="P1770" s="3">
        <f t="shared" si="111"/>
        <v>379.96</v>
      </c>
    </row>
    <row r="1771" spans="1:16" x14ac:dyDescent="0.35">
      <c r="A1771" t="s">
        <v>270</v>
      </c>
      <c r="B1771" s="21" t="s">
        <v>98</v>
      </c>
      <c r="C1771" s="22">
        <v>44323</v>
      </c>
      <c r="D1771" t="s">
        <v>110</v>
      </c>
      <c r="E1771" t="s">
        <v>111</v>
      </c>
      <c r="F1771" s="21" t="s">
        <v>124</v>
      </c>
      <c r="G1771" s="3">
        <v>0.31</v>
      </c>
      <c r="H1771" s="22">
        <v>44305</v>
      </c>
      <c r="I1771" s="23">
        <v>44318</v>
      </c>
      <c r="J1771">
        <f t="shared" si="108"/>
        <v>14</v>
      </c>
      <c r="K1771" s="2">
        <f t="shared" si="109"/>
        <v>44311.5</v>
      </c>
      <c r="L1771" s="22">
        <v>44323.5</v>
      </c>
      <c r="M1771" s="22">
        <v>44335.5</v>
      </c>
      <c r="N1771" s="22">
        <v>44334.5</v>
      </c>
      <c r="O1771">
        <f t="shared" si="110"/>
        <v>23</v>
      </c>
      <c r="P1771" s="3">
        <f t="shared" si="111"/>
        <v>7.13</v>
      </c>
    </row>
    <row r="1772" spans="1:16" x14ac:dyDescent="0.35">
      <c r="A1772" t="s">
        <v>270</v>
      </c>
      <c r="B1772" s="21" t="s">
        <v>98</v>
      </c>
      <c r="C1772" s="22">
        <v>44323</v>
      </c>
      <c r="D1772" t="s">
        <v>114</v>
      </c>
      <c r="E1772" t="s">
        <v>115</v>
      </c>
      <c r="F1772" s="21" t="s">
        <v>127</v>
      </c>
      <c r="G1772" s="3">
        <v>70.490000000000009</v>
      </c>
      <c r="H1772" s="22">
        <v>44305</v>
      </c>
      <c r="I1772" s="23">
        <v>44318</v>
      </c>
      <c r="J1772">
        <f t="shared" si="108"/>
        <v>14</v>
      </c>
      <c r="K1772" s="2">
        <f t="shared" si="109"/>
        <v>44311.5</v>
      </c>
      <c r="L1772" s="22">
        <v>44323.5</v>
      </c>
      <c r="M1772" s="22">
        <v>44335.5</v>
      </c>
      <c r="N1772" s="22">
        <v>44334.5</v>
      </c>
      <c r="O1772">
        <f t="shared" si="110"/>
        <v>23</v>
      </c>
      <c r="P1772" s="3">
        <f t="shared" si="111"/>
        <v>1621.2700000000002</v>
      </c>
    </row>
    <row r="1773" spans="1:16" x14ac:dyDescent="0.35">
      <c r="A1773" t="s">
        <v>270</v>
      </c>
      <c r="B1773" s="21" t="s">
        <v>98</v>
      </c>
      <c r="C1773" s="22">
        <v>44323</v>
      </c>
      <c r="D1773" t="s">
        <v>110</v>
      </c>
      <c r="E1773" t="s">
        <v>111</v>
      </c>
      <c r="F1773" s="21" t="s">
        <v>127</v>
      </c>
      <c r="G1773" s="3">
        <v>721.63999999999987</v>
      </c>
      <c r="H1773" s="22">
        <v>44305</v>
      </c>
      <c r="I1773" s="23">
        <v>44318</v>
      </c>
      <c r="J1773">
        <f t="shared" si="108"/>
        <v>14</v>
      </c>
      <c r="K1773" s="2">
        <f t="shared" si="109"/>
        <v>44311.5</v>
      </c>
      <c r="L1773" s="22">
        <v>44323.5</v>
      </c>
      <c r="M1773" s="22">
        <v>44335.5</v>
      </c>
      <c r="N1773" s="22">
        <v>44334.5</v>
      </c>
      <c r="O1773">
        <f t="shared" si="110"/>
        <v>23</v>
      </c>
      <c r="P1773" s="3">
        <f t="shared" si="111"/>
        <v>16597.719999999998</v>
      </c>
    </row>
    <row r="1774" spans="1:16" x14ac:dyDescent="0.35">
      <c r="A1774" t="s">
        <v>270</v>
      </c>
      <c r="B1774" s="21" t="s">
        <v>98</v>
      </c>
      <c r="C1774" s="22">
        <v>44323</v>
      </c>
      <c r="D1774" t="s">
        <v>114</v>
      </c>
      <c r="E1774" t="s">
        <v>115</v>
      </c>
      <c r="F1774" s="21" t="s">
        <v>128</v>
      </c>
      <c r="G1774" s="3">
        <v>25</v>
      </c>
      <c r="H1774" s="22">
        <v>44305</v>
      </c>
      <c r="I1774" s="23">
        <v>44318</v>
      </c>
      <c r="J1774">
        <f t="shared" si="108"/>
        <v>14</v>
      </c>
      <c r="K1774" s="2">
        <f t="shared" si="109"/>
        <v>44311.5</v>
      </c>
      <c r="L1774" s="22">
        <v>44323.5</v>
      </c>
      <c r="M1774" s="22">
        <v>44335.5</v>
      </c>
      <c r="N1774" s="22">
        <v>44334.5</v>
      </c>
      <c r="O1774">
        <f t="shared" si="110"/>
        <v>23</v>
      </c>
      <c r="P1774" s="3">
        <f t="shared" si="111"/>
        <v>575</v>
      </c>
    </row>
    <row r="1775" spans="1:16" x14ac:dyDescent="0.35">
      <c r="A1775" t="s">
        <v>270</v>
      </c>
      <c r="B1775" s="21" t="s">
        <v>98</v>
      </c>
      <c r="C1775" s="22">
        <v>44323</v>
      </c>
      <c r="D1775" t="s">
        <v>110</v>
      </c>
      <c r="E1775" t="s">
        <v>111</v>
      </c>
      <c r="F1775" s="21" t="s">
        <v>128</v>
      </c>
      <c r="G1775" s="3">
        <v>3.25</v>
      </c>
      <c r="H1775" s="22">
        <v>44305</v>
      </c>
      <c r="I1775" s="23">
        <v>44318</v>
      </c>
      <c r="J1775">
        <f t="shared" si="108"/>
        <v>14</v>
      </c>
      <c r="K1775" s="2">
        <f t="shared" si="109"/>
        <v>44311.5</v>
      </c>
      <c r="L1775" s="22">
        <v>44323.5</v>
      </c>
      <c r="M1775" s="22">
        <v>44335.5</v>
      </c>
      <c r="N1775" s="22">
        <v>44334.5</v>
      </c>
      <c r="O1775">
        <f t="shared" si="110"/>
        <v>23</v>
      </c>
      <c r="P1775" s="3">
        <f t="shared" si="111"/>
        <v>74.75</v>
      </c>
    </row>
    <row r="1776" spans="1:16" x14ac:dyDescent="0.35">
      <c r="A1776" t="s">
        <v>270</v>
      </c>
      <c r="B1776" s="21" t="s">
        <v>98</v>
      </c>
      <c r="C1776" s="22">
        <v>44323</v>
      </c>
      <c r="D1776" t="s">
        <v>114</v>
      </c>
      <c r="E1776" t="s">
        <v>115</v>
      </c>
      <c r="F1776" s="21" t="s">
        <v>129</v>
      </c>
      <c r="G1776" s="3">
        <v>163.56</v>
      </c>
      <c r="H1776" s="22">
        <v>44305</v>
      </c>
      <c r="I1776" s="23">
        <v>44318</v>
      </c>
      <c r="J1776">
        <f t="shared" si="108"/>
        <v>14</v>
      </c>
      <c r="K1776" s="2">
        <f t="shared" si="109"/>
        <v>44311.5</v>
      </c>
      <c r="L1776" s="22">
        <v>44323.5</v>
      </c>
      <c r="M1776" s="22">
        <v>44335.5</v>
      </c>
      <c r="N1776" s="22">
        <v>44334.5</v>
      </c>
      <c r="O1776">
        <f t="shared" si="110"/>
        <v>23</v>
      </c>
      <c r="P1776" s="3">
        <f t="shared" si="111"/>
        <v>3761.88</v>
      </c>
    </row>
    <row r="1777" spans="1:16" x14ac:dyDescent="0.35">
      <c r="A1777" t="s">
        <v>270</v>
      </c>
      <c r="B1777" s="21" t="s">
        <v>98</v>
      </c>
      <c r="C1777" s="22">
        <v>44323</v>
      </c>
      <c r="D1777" t="s">
        <v>110</v>
      </c>
      <c r="E1777" t="s">
        <v>111</v>
      </c>
      <c r="F1777" s="21" t="s">
        <v>129</v>
      </c>
      <c r="G1777" s="3">
        <v>478.63</v>
      </c>
      <c r="H1777" s="22">
        <v>44305</v>
      </c>
      <c r="I1777" s="23">
        <v>44318</v>
      </c>
      <c r="J1777">
        <f t="shared" si="108"/>
        <v>14</v>
      </c>
      <c r="K1777" s="2">
        <f t="shared" si="109"/>
        <v>44311.5</v>
      </c>
      <c r="L1777" s="22">
        <v>44323.5</v>
      </c>
      <c r="M1777" s="22">
        <v>44335.5</v>
      </c>
      <c r="N1777" s="22">
        <v>44334.5</v>
      </c>
      <c r="O1777">
        <f t="shared" si="110"/>
        <v>23</v>
      </c>
      <c r="P1777" s="3">
        <f t="shared" si="111"/>
        <v>11008.49</v>
      </c>
    </row>
    <row r="1778" spans="1:16" x14ac:dyDescent="0.35">
      <c r="A1778" t="s">
        <v>270</v>
      </c>
      <c r="B1778" s="21" t="s">
        <v>98</v>
      </c>
      <c r="C1778" s="22">
        <v>44323</v>
      </c>
      <c r="D1778" t="s">
        <v>114</v>
      </c>
      <c r="E1778" t="s">
        <v>115</v>
      </c>
      <c r="F1778" s="21" t="s">
        <v>130</v>
      </c>
      <c r="G1778" s="3">
        <v>14.09</v>
      </c>
      <c r="H1778" s="22">
        <v>44305</v>
      </c>
      <c r="I1778" s="23">
        <v>44318</v>
      </c>
      <c r="J1778">
        <f t="shared" si="108"/>
        <v>14</v>
      </c>
      <c r="K1778" s="2">
        <f t="shared" si="109"/>
        <v>44311.5</v>
      </c>
      <c r="L1778" s="22">
        <v>44323.5</v>
      </c>
      <c r="M1778" s="22">
        <v>44335.5</v>
      </c>
      <c r="N1778" s="22">
        <v>44334.5</v>
      </c>
      <c r="O1778">
        <f t="shared" si="110"/>
        <v>23</v>
      </c>
      <c r="P1778" s="3">
        <f t="shared" si="111"/>
        <v>324.07</v>
      </c>
    </row>
    <row r="1779" spans="1:16" x14ac:dyDescent="0.35">
      <c r="A1779" t="s">
        <v>270</v>
      </c>
      <c r="B1779" s="21" t="s">
        <v>98</v>
      </c>
      <c r="C1779" s="22">
        <v>44323</v>
      </c>
      <c r="D1779" t="s">
        <v>110</v>
      </c>
      <c r="E1779" t="s">
        <v>111</v>
      </c>
      <c r="F1779" s="21" t="s">
        <v>130</v>
      </c>
      <c r="G1779" s="3">
        <v>1.93</v>
      </c>
      <c r="H1779" s="22">
        <v>44305</v>
      </c>
      <c r="I1779" s="23">
        <v>44318</v>
      </c>
      <c r="J1779">
        <f t="shared" si="108"/>
        <v>14</v>
      </c>
      <c r="K1779" s="2">
        <f t="shared" si="109"/>
        <v>44311.5</v>
      </c>
      <c r="L1779" s="22">
        <v>44323.5</v>
      </c>
      <c r="M1779" s="22">
        <v>44335.5</v>
      </c>
      <c r="N1779" s="22">
        <v>44334.5</v>
      </c>
      <c r="O1779">
        <f t="shared" si="110"/>
        <v>23</v>
      </c>
      <c r="P1779" s="3">
        <f t="shared" si="111"/>
        <v>44.39</v>
      </c>
    </row>
    <row r="1780" spans="1:16" x14ac:dyDescent="0.35">
      <c r="A1780" t="s">
        <v>270</v>
      </c>
      <c r="B1780" s="21" t="s">
        <v>98</v>
      </c>
      <c r="C1780" s="22">
        <v>44323</v>
      </c>
      <c r="D1780" t="s">
        <v>110</v>
      </c>
      <c r="E1780" t="s">
        <v>111</v>
      </c>
      <c r="F1780" s="21" t="s">
        <v>246</v>
      </c>
      <c r="G1780" s="3">
        <v>1.78</v>
      </c>
      <c r="H1780" s="22">
        <v>44305</v>
      </c>
      <c r="I1780" s="23">
        <v>44318</v>
      </c>
      <c r="J1780">
        <f t="shared" si="108"/>
        <v>14</v>
      </c>
      <c r="K1780" s="2">
        <f t="shared" si="109"/>
        <v>44311.5</v>
      </c>
      <c r="L1780" s="22">
        <v>44323.5</v>
      </c>
      <c r="M1780" s="22">
        <v>44335.5</v>
      </c>
      <c r="N1780" s="22">
        <v>44334.5</v>
      </c>
      <c r="O1780">
        <f t="shared" si="110"/>
        <v>23</v>
      </c>
      <c r="P1780" s="3">
        <f t="shared" si="111"/>
        <v>40.94</v>
      </c>
    </row>
    <row r="1781" spans="1:16" x14ac:dyDescent="0.35">
      <c r="A1781" t="s">
        <v>270</v>
      </c>
      <c r="B1781" s="21" t="s">
        <v>98</v>
      </c>
      <c r="C1781" s="22">
        <v>44323</v>
      </c>
      <c r="D1781" t="s">
        <v>114</v>
      </c>
      <c r="E1781" t="s">
        <v>115</v>
      </c>
      <c r="F1781" s="21" t="s">
        <v>131</v>
      </c>
      <c r="G1781" s="3">
        <v>42.67</v>
      </c>
      <c r="H1781" s="22">
        <v>44305</v>
      </c>
      <c r="I1781" s="23">
        <v>44318</v>
      </c>
      <c r="J1781">
        <f t="shared" si="108"/>
        <v>14</v>
      </c>
      <c r="K1781" s="2">
        <f t="shared" si="109"/>
        <v>44311.5</v>
      </c>
      <c r="L1781" s="22">
        <v>44323.5</v>
      </c>
      <c r="M1781" s="22">
        <v>44335.5</v>
      </c>
      <c r="N1781" s="22">
        <v>44334.5</v>
      </c>
      <c r="O1781">
        <f t="shared" si="110"/>
        <v>23</v>
      </c>
      <c r="P1781" s="3">
        <f t="shared" si="111"/>
        <v>981.41000000000008</v>
      </c>
    </row>
    <row r="1782" spans="1:16" x14ac:dyDescent="0.35">
      <c r="A1782" t="s">
        <v>270</v>
      </c>
      <c r="B1782" s="21" t="s">
        <v>98</v>
      </c>
      <c r="C1782" s="22">
        <v>44323</v>
      </c>
      <c r="D1782" t="s">
        <v>110</v>
      </c>
      <c r="E1782" t="s">
        <v>111</v>
      </c>
      <c r="F1782" s="21" t="s">
        <v>131</v>
      </c>
      <c r="G1782" s="3">
        <v>0.68</v>
      </c>
      <c r="H1782" s="22">
        <v>44305</v>
      </c>
      <c r="I1782" s="23">
        <v>44318</v>
      </c>
      <c r="J1782">
        <f t="shared" si="108"/>
        <v>14</v>
      </c>
      <c r="K1782" s="2">
        <f t="shared" si="109"/>
        <v>44311.5</v>
      </c>
      <c r="L1782" s="22">
        <v>44323.5</v>
      </c>
      <c r="M1782" s="22">
        <v>44335.5</v>
      </c>
      <c r="N1782" s="22">
        <v>44334.5</v>
      </c>
      <c r="O1782">
        <f t="shared" si="110"/>
        <v>23</v>
      </c>
      <c r="P1782" s="3">
        <f t="shared" si="111"/>
        <v>15.64</v>
      </c>
    </row>
    <row r="1783" spans="1:16" x14ac:dyDescent="0.35">
      <c r="A1783" t="s">
        <v>270</v>
      </c>
      <c r="B1783" s="21" t="s">
        <v>98</v>
      </c>
      <c r="C1783" s="22">
        <v>44323</v>
      </c>
      <c r="D1783" t="s">
        <v>114</v>
      </c>
      <c r="E1783" t="s">
        <v>115</v>
      </c>
      <c r="F1783" s="21" t="s">
        <v>132</v>
      </c>
      <c r="G1783" s="3">
        <v>157.74</v>
      </c>
      <c r="H1783" s="22">
        <v>44305</v>
      </c>
      <c r="I1783" s="23">
        <v>44318</v>
      </c>
      <c r="J1783">
        <f t="shared" si="108"/>
        <v>14</v>
      </c>
      <c r="K1783" s="2">
        <f t="shared" si="109"/>
        <v>44311.5</v>
      </c>
      <c r="L1783" s="22">
        <v>44323.5</v>
      </c>
      <c r="M1783" s="22">
        <v>44335.5</v>
      </c>
      <c r="N1783" s="22">
        <v>44334.5</v>
      </c>
      <c r="O1783">
        <f t="shared" si="110"/>
        <v>23</v>
      </c>
      <c r="P1783" s="3">
        <f t="shared" si="111"/>
        <v>3628.0200000000004</v>
      </c>
    </row>
    <row r="1784" spans="1:16" x14ac:dyDescent="0.35">
      <c r="A1784" t="s">
        <v>270</v>
      </c>
      <c r="B1784" s="21" t="s">
        <v>98</v>
      </c>
      <c r="C1784" s="22">
        <v>44323</v>
      </c>
      <c r="D1784" t="s">
        <v>110</v>
      </c>
      <c r="E1784" t="s">
        <v>111</v>
      </c>
      <c r="F1784" s="21" t="s">
        <v>132</v>
      </c>
      <c r="G1784" s="3">
        <v>1.37</v>
      </c>
      <c r="H1784" s="22">
        <v>44305</v>
      </c>
      <c r="I1784" s="23">
        <v>44318</v>
      </c>
      <c r="J1784">
        <f t="shared" si="108"/>
        <v>14</v>
      </c>
      <c r="K1784" s="2">
        <f t="shared" si="109"/>
        <v>44311.5</v>
      </c>
      <c r="L1784" s="22">
        <v>44323.5</v>
      </c>
      <c r="M1784" s="22">
        <v>44335.5</v>
      </c>
      <c r="N1784" s="22">
        <v>44334.5</v>
      </c>
      <c r="O1784">
        <f t="shared" si="110"/>
        <v>23</v>
      </c>
      <c r="P1784" s="3">
        <f t="shared" si="111"/>
        <v>31.51</v>
      </c>
    </row>
    <row r="1785" spans="1:16" x14ac:dyDescent="0.35">
      <c r="A1785" t="s">
        <v>270</v>
      </c>
      <c r="B1785" s="21" t="s">
        <v>98</v>
      </c>
      <c r="C1785" s="22">
        <v>44323</v>
      </c>
      <c r="D1785" t="s">
        <v>110</v>
      </c>
      <c r="E1785" t="s">
        <v>111</v>
      </c>
      <c r="F1785" s="21" t="s">
        <v>268</v>
      </c>
      <c r="G1785" s="3">
        <v>12.120000000000001</v>
      </c>
      <c r="H1785" s="22">
        <v>44305</v>
      </c>
      <c r="I1785" s="23">
        <v>44318</v>
      </c>
      <c r="J1785">
        <f t="shared" si="108"/>
        <v>14</v>
      </c>
      <c r="K1785" s="2">
        <f t="shared" si="109"/>
        <v>44311.5</v>
      </c>
      <c r="L1785" s="22">
        <v>44323.5</v>
      </c>
      <c r="M1785" s="22">
        <v>44335.5</v>
      </c>
      <c r="N1785" s="22">
        <v>44334.5</v>
      </c>
      <c r="O1785">
        <f t="shared" si="110"/>
        <v>23</v>
      </c>
      <c r="P1785" s="3">
        <f t="shared" si="111"/>
        <v>278.76000000000005</v>
      </c>
    </row>
    <row r="1786" spans="1:16" x14ac:dyDescent="0.35">
      <c r="A1786" t="s">
        <v>270</v>
      </c>
      <c r="B1786" s="21" t="s">
        <v>98</v>
      </c>
      <c r="C1786" s="22">
        <v>44323</v>
      </c>
      <c r="D1786" t="s">
        <v>114</v>
      </c>
      <c r="E1786" t="s">
        <v>115</v>
      </c>
      <c r="F1786" s="21" t="s">
        <v>133</v>
      </c>
      <c r="G1786" s="3">
        <v>7.33</v>
      </c>
      <c r="H1786" s="22">
        <v>44305</v>
      </c>
      <c r="I1786" s="23">
        <v>44318</v>
      </c>
      <c r="J1786">
        <f t="shared" si="108"/>
        <v>14</v>
      </c>
      <c r="K1786" s="2">
        <f t="shared" si="109"/>
        <v>44311.5</v>
      </c>
      <c r="L1786" s="22">
        <v>44323.5</v>
      </c>
      <c r="M1786" s="22">
        <v>44335.5</v>
      </c>
      <c r="N1786" s="22">
        <v>44334.5</v>
      </c>
      <c r="O1786">
        <f t="shared" si="110"/>
        <v>23</v>
      </c>
      <c r="P1786" s="3">
        <f t="shared" si="111"/>
        <v>168.59</v>
      </c>
    </row>
    <row r="1787" spans="1:16" x14ac:dyDescent="0.35">
      <c r="A1787" t="s">
        <v>270</v>
      </c>
      <c r="B1787" s="21" t="s">
        <v>98</v>
      </c>
      <c r="C1787" s="22">
        <v>44323</v>
      </c>
      <c r="D1787" t="s">
        <v>110</v>
      </c>
      <c r="E1787" t="s">
        <v>111</v>
      </c>
      <c r="F1787" s="21" t="s">
        <v>133</v>
      </c>
      <c r="G1787" s="3">
        <v>30.07</v>
      </c>
      <c r="H1787" s="22">
        <v>44305</v>
      </c>
      <c r="I1787" s="23">
        <v>44318</v>
      </c>
      <c r="J1787">
        <f t="shared" si="108"/>
        <v>14</v>
      </c>
      <c r="K1787" s="2">
        <f t="shared" si="109"/>
        <v>44311.5</v>
      </c>
      <c r="L1787" s="22">
        <v>44323.5</v>
      </c>
      <c r="M1787" s="22">
        <v>44335.5</v>
      </c>
      <c r="N1787" s="22">
        <v>44334.5</v>
      </c>
      <c r="O1787">
        <f t="shared" si="110"/>
        <v>23</v>
      </c>
      <c r="P1787" s="3">
        <f t="shared" si="111"/>
        <v>691.61</v>
      </c>
    </row>
    <row r="1788" spans="1:16" x14ac:dyDescent="0.35">
      <c r="A1788" t="s">
        <v>270</v>
      </c>
      <c r="B1788" s="21" t="s">
        <v>98</v>
      </c>
      <c r="C1788" s="22">
        <v>44323</v>
      </c>
      <c r="D1788" t="s">
        <v>110</v>
      </c>
      <c r="E1788" t="s">
        <v>111</v>
      </c>
      <c r="F1788" s="21" t="s">
        <v>134</v>
      </c>
      <c r="G1788" s="3">
        <v>38.479999999999997</v>
      </c>
      <c r="H1788" s="22">
        <v>44305</v>
      </c>
      <c r="I1788" s="23">
        <v>44318</v>
      </c>
      <c r="J1788">
        <f t="shared" si="108"/>
        <v>14</v>
      </c>
      <c r="K1788" s="2">
        <f t="shared" si="109"/>
        <v>44311.5</v>
      </c>
      <c r="L1788" s="22">
        <v>44323.5</v>
      </c>
      <c r="M1788" s="22">
        <v>44335.5</v>
      </c>
      <c r="N1788" s="22">
        <v>44334.5</v>
      </c>
      <c r="O1788">
        <f t="shared" si="110"/>
        <v>23</v>
      </c>
      <c r="P1788" s="3">
        <f t="shared" si="111"/>
        <v>885.04</v>
      </c>
    </row>
    <row r="1789" spans="1:16" x14ac:dyDescent="0.35">
      <c r="A1789" t="s">
        <v>270</v>
      </c>
      <c r="B1789" s="21" t="s">
        <v>98</v>
      </c>
      <c r="C1789" s="22">
        <v>44323</v>
      </c>
      <c r="D1789" t="s">
        <v>114</v>
      </c>
      <c r="E1789" t="s">
        <v>115</v>
      </c>
      <c r="F1789" s="21" t="s">
        <v>135</v>
      </c>
      <c r="G1789" s="3">
        <v>51.22</v>
      </c>
      <c r="H1789" s="22">
        <v>44305</v>
      </c>
      <c r="I1789" s="23">
        <v>44318</v>
      </c>
      <c r="J1789">
        <f t="shared" si="108"/>
        <v>14</v>
      </c>
      <c r="K1789" s="2">
        <f t="shared" si="109"/>
        <v>44311.5</v>
      </c>
      <c r="L1789" s="22">
        <v>44323.5</v>
      </c>
      <c r="M1789" s="22">
        <v>44335.5</v>
      </c>
      <c r="N1789" s="22">
        <v>44334.5</v>
      </c>
      <c r="O1789">
        <f t="shared" si="110"/>
        <v>23</v>
      </c>
      <c r="P1789" s="3">
        <f t="shared" si="111"/>
        <v>1178.06</v>
      </c>
    </row>
    <row r="1790" spans="1:16" x14ac:dyDescent="0.35">
      <c r="A1790" t="s">
        <v>270</v>
      </c>
      <c r="B1790" s="21" t="s">
        <v>98</v>
      </c>
      <c r="C1790" s="22">
        <v>44323</v>
      </c>
      <c r="D1790" t="s">
        <v>110</v>
      </c>
      <c r="E1790" t="s">
        <v>111</v>
      </c>
      <c r="F1790" s="21" t="s">
        <v>135</v>
      </c>
      <c r="G1790" s="3">
        <v>17.690000000000001</v>
      </c>
      <c r="H1790" s="22">
        <v>44305</v>
      </c>
      <c r="I1790" s="23">
        <v>44318</v>
      </c>
      <c r="J1790">
        <f t="shared" si="108"/>
        <v>14</v>
      </c>
      <c r="K1790" s="2">
        <f t="shared" si="109"/>
        <v>44311.5</v>
      </c>
      <c r="L1790" s="22">
        <v>44323.5</v>
      </c>
      <c r="M1790" s="22">
        <v>44335.5</v>
      </c>
      <c r="N1790" s="22">
        <v>44334.5</v>
      </c>
      <c r="O1790">
        <f t="shared" si="110"/>
        <v>23</v>
      </c>
      <c r="P1790" s="3">
        <f t="shared" si="111"/>
        <v>406.87</v>
      </c>
    </row>
    <row r="1791" spans="1:16" x14ac:dyDescent="0.35">
      <c r="A1791" t="s">
        <v>270</v>
      </c>
      <c r="B1791" s="21" t="s">
        <v>98</v>
      </c>
      <c r="C1791" s="22">
        <v>44323</v>
      </c>
      <c r="D1791" t="s">
        <v>114</v>
      </c>
      <c r="E1791" t="s">
        <v>115</v>
      </c>
      <c r="F1791" s="21" t="s">
        <v>136</v>
      </c>
      <c r="G1791" s="3">
        <v>109.2</v>
      </c>
      <c r="H1791" s="22">
        <v>44305</v>
      </c>
      <c r="I1791" s="23">
        <v>44318</v>
      </c>
      <c r="J1791">
        <f t="shared" si="108"/>
        <v>14</v>
      </c>
      <c r="K1791" s="2">
        <f t="shared" si="109"/>
        <v>44311.5</v>
      </c>
      <c r="L1791" s="22">
        <v>44323.5</v>
      </c>
      <c r="M1791" s="22">
        <v>44335.5</v>
      </c>
      <c r="N1791" s="22">
        <v>44334.5</v>
      </c>
      <c r="O1791">
        <f t="shared" si="110"/>
        <v>23</v>
      </c>
      <c r="P1791" s="3">
        <f t="shared" si="111"/>
        <v>2511.6</v>
      </c>
    </row>
    <row r="1792" spans="1:16" x14ac:dyDescent="0.35">
      <c r="A1792" t="s">
        <v>270</v>
      </c>
      <c r="B1792" s="21" t="s">
        <v>98</v>
      </c>
      <c r="C1792" s="22">
        <v>44323</v>
      </c>
      <c r="D1792" t="s">
        <v>110</v>
      </c>
      <c r="E1792" t="s">
        <v>111</v>
      </c>
      <c r="F1792" s="21" t="s">
        <v>136</v>
      </c>
      <c r="G1792" s="3">
        <v>4.7</v>
      </c>
      <c r="H1792" s="22">
        <v>44305</v>
      </c>
      <c r="I1792" s="23">
        <v>44318</v>
      </c>
      <c r="J1792">
        <f t="shared" si="108"/>
        <v>14</v>
      </c>
      <c r="K1792" s="2">
        <f t="shared" si="109"/>
        <v>44311.5</v>
      </c>
      <c r="L1792" s="22">
        <v>44323.5</v>
      </c>
      <c r="M1792" s="22">
        <v>44335.5</v>
      </c>
      <c r="N1792" s="22">
        <v>44334.5</v>
      </c>
      <c r="O1792">
        <f t="shared" si="110"/>
        <v>23</v>
      </c>
      <c r="P1792" s="3">
        <f t="shared" si="111"/>
        <v>108.10000000000001</v>
      </c>
    </row>
    <row r="1793" spans="1:16" x14ac:dyDescent="0.35">
      <c r="A1793" t="s">
        <v>270</v>
      </c>
      <c r="B1793" s="21" t="s">
        <v>98</v>
      </c>
      <c r="C1793" s="22">
        <v>44323</v>
      </c>
      <c r="D1793" t="s">
        <v>110</v>
      </c>
      <c r="E1793" t="s">
        <v>111</v>
      </c>
      <c r="F1793" s="21" t="s">
        <v>137</v>
      </c>
      <c r="G1793" s="3">
        <v>183.42000000000002</v>
      </c>
      <c r="H1793" s="22">
        <v>44305</v>
      </c>
      <c r="I1793" s="23">
        <v>44318</v>
      </c>
      <c r="J1793">
        <f t="shared" si="108"/>
        <v>14</v>
      </c>
      <c r="K1793" s="2">
        <f t="shared" si="109"/>
        <v>44311.5</v>
      </c>
      <c r="L1793" s="22">
        <v>44323.5</v>
      </c>
      <c r="M1793" s="22">
        <v>44335.5</v>
      </c>
      <c r="N1793" s="22">
        <v>44334.5</v>
      </c>
      <c r="O1793">
        <f t="shared" si="110"/>
        <v>23</v>
      </c>
      <c r="P1793" s="3">
        <f t="shared" si="111"/>
        <v>4218.6600000000008</v>
      </c>
    </row>
    <row r="1794" spans="1:16" x14ac:dyDescent="0.35">
      <c r="A1794" t="s">
        <v>270</v>
      </c>
      <c r="B1794" s="21" t="s">
        <v>98</v>
      </c>
      <c r="C1794" s="22">
        <v>44323</v>
      </c>
      <c r="D1794" t="s">
        <v>114</v>
      </c>
      <c r="E1794" t="s">
        <v>115</v>
      </c>
      <c r="F1794" s="21" t="s">
        <v>139</v>
      </c>
      <c r="G1794" s="3">
        <v>19.809999999999999</v>
      </c>
      <c r="H1794" s="22">
        <v>44305</v>
      </c>
      <c r="I1794" s="23">
        <v>44318</v>
      </c>
      <c r="J1794">
        <f t="shared" si="108"/>
        <v>14</v>
      </c>
      <c r="K1794" s="2">
        <f t="shared" si="109"/>
        <v>44311.5</v>
      </c>
      <c r="L1794" s="22">
        <v>44323.5</v>
      </c>
      <c r="M1794" s="22">
        <v>44335.5</v>
      </c>
      <c r="N1794" s="22">
        <v>44334.5</v>
      </c>
      <c r="O1794">
        <f t="shared" si="110"/>
        <v>23</v>
      </c>
      <c r="P1794" s="3">
        <f t="shared" si="111"/>
        <v>455.63</v>
      </c>
    </row>
    <row r="1795" spans="1:16" x14ac:dyDescent="0.35">
      <c r="A1795" t="s">
        <v>270</v>
      </c>
      <c r="B1795" s="21" t="s">
        <v>98</v>
      </c>
      <c r="C1795" s="22">
        <v>44323</v>
      </c>
      <c r="D1795" t="s">
        <v>114</v>
      </c>
      <c r="E1795" t="s">
        <v>115</v>
      </c>
      <c r="F1795" s="21" t="s">
        <v>140</v>
      </c>
      <c r="G1795" s="3">
        <v>14.72</v>
      </c>
      <c r="H1795" s="22">
        <v>44305</v>
      </c>
      <c r="I1795" s="23">
        <v>44318</v>
      </c>
      <c r="J1795">
        <f t="shared" si="108"/>
        <v>14</v>
      </c>
      <c r="K1795" s="2">
        <f t="shared" si="109"/>
        <v>44311.5</v>
      </c>
      <c r="L1795" s="22">
        <v>44323.5</v>
      </c>
      <c r="M1795" s="22">
        <v>44335.5</v>
      </c>
      <c r="N1795" s="22">
        <v>44334.5</v>
      </c>
      <c r="O1795">
        <f t="shared" si="110"/>
        <v>23</v>
      </c>
      <c r="P1795" s="3">
        <f t="shared" si="111"/>
        <v>338.56</v>
      </c>
    </row>
    <row r="1796" spans="1:16" x14ac:dyDescent="0.35">
      <c r="A1796" t="s">
        <v>270</v>
      </c>
      <c r="B1796" s="21" t="s">
        <v>98</v>
      </c>
      <c r="C1796" s="22">
        <v>44323</v>
      </c>
      <c r="D1796" t="s">
        <v>110</v>
      </c>
      <c r="E1796" t="s">
        <v>111</v>
      </c>
      <c r="F1796" s="21" t="s">
        <v>141</v>
      </c>
      <c r="G1796" s="3">
        <v>2.11</v>
      </c>
      <c r="H1796" s="22">
        <v>44305</v>
      </c>
      <c r="I1796" s="23">
        <v>44318</v>
      </c>
      <c r="J1796">
        <f t="shared" si="108"/>
        <v>14</v>
      </c>
      <c r="K1796" s="2">
        <f t="shared" si="109"/>
        <v>44311.5</v>
      </c>
      <c r="L1796" s="22">
        <v>44323.5</v>
      </c>
      <c r="M1796" s="22">
        <v>44335.5</v>
      </c>
      <c r="N1796" s="22">
        <v>44334.5</v>
      </c>
      <c r="O1796">
        <f t="shared" si="110"/>
        <v>23</v>
      </c>
      <c r="P1796" s="3">
        <f t="shared" si="111"/>
        <v>48.529999999999994</v>
      </c>
    </row>
    <row r="1797" spans="1:16" x14ac:dyDescent="0.35">
      <c r="A1797" t="s">
        <v>270</v>
      </c>
      <c r="B1797" s="21" t="s">
        <v>98</v>
      </c>
      <c r="C1797" s="22">
        <v>44323</v>
      </c>
      <c r="D1797" t="s">
        <v>107</v>
      </c>
      <c r="E1797" t="s">
        <v>108</v>
      </c>
      <c r="F1797" s="21" t="s">
        <v>142</v>
      </c>
      <c r="G1797" s="3">
        <v>231.32</v>
      </c>
      <c r="H1797" s="22">
        <v>44305</v>
      </c>
      <c r="I1797" s="23">
        <v>44318</v>
      </c>
      <c r="J1797">
        <f t="shared" si="108"/>
        <v>14</v>
      </c>
      <c r="K1797" s="2">
        <f t="shared" si="109"/>
        <v>44311.5</v>
      </c>
      <c r="L1797" s="22">
        <v>44323.5</v>
      </c>
      <c r="M1797" s="22">
        <v>44341.5</v>
      </c>
      <c r="N1797" s="22">
        <v>44340.5</v>
      </c>
      <c r="O1797">
        <f t="shared" si="110"/>
        <v>29</v>
      </c>
      <c r="P1797" s="3">
        <f t="shared" si="111"/>
        <v>6708.28</v>
      </c>
    </row>
    <row r="1798" spans="1:16" x14ac:dyDescent="0.35">
      <c r="A1798" t="s">
        <v>270</v>
      </c>
      <c r="B1798" s="21" t="s">
        <v>98</v>
      </c>
      <c r="C1798" s="22">
        <v>44323</v>
      </c>
      <c r="D1798" t="s">
        <v>107</v>
      </c>
      <c r="E1798" t="s">
        <v>108</v>
      </c>
      <c r="F1798" s="21" t="s">
        <v>142</v>
      </c>
      <c r="G1798" s="3">
        <v>22506.179999999997</v>
      </c>
      <c r="H1798" s="22">
        <v>44305</v>
      </c>
      <c r="I1798" s="23">
        <v>44318</v>
      </c>
      <c r="J1798">
        <f t="shared" si="108"/>
        <v>14</v>
      </c>
      <c r="K1798" s="2">
        <f t="shared" si="109"/>
        <v>44311.5</v>
      </c>
      <c r="L1798" s="22">
        <v>44323.5</v>
      </c>
      <c r="M1798" s="22">
        <v>44341.5</v>
      </c>
      <c r="N1798" s="22">
        <v>44340.5</v>
      </c>
      <c r="O1798">
        <f t="shared" si="110"/>
        <v>29</v>
      </c>
      <c r="P1798" s="3">
        <f t="shared" si="111"/>
        <v>652679.21999999986</v>
      </c>
    </row>
    <row r="1799" spans="1:16" x14ac:dyDescent="0.35">
      <c r="A1799" t="s">
        <v>270</v>
      </c>
      <c r="B1799" s="21" t="s">
        <v>98</v>
      </c>
      <c r="C1799" s="22">
        <v>44323</v>
      </c>
      <c r="D1799" t="s">
        <v>99</v>
      </c>
      <c r="E1799" t="s">
        <v>100</v>
      </c>
      <c r="F1799" s="21" t="s">
        <v>142</v>
      </c>
      <c r="G1799" s="3">
        <v>5589.61</v>
      </c>
      <c r="H1799" s="22">
        <v>44305</v>
      </c>
      <c r="I1799" s="23">
        <v>44318</v>
      </c>
      <c r="J1799">
        <f t="shared" si="108"/>
        <v>14</v>
      </c>
      <c r="K1799" s="2">
        <f t="shared" si="109"/>
        <v>44311.5</v>
      </c>
      <c r="L1799" s="22">
        <v>44323.5</v>
      </c>
      <c r="M1799" s="22">
        <v>44341.5</v>
      </c>
      <c r="N1799" s="22">
        <v>44340.5</v>
      </c>
      <c r="O1799">
        <f t="shared" si="110"/>
        <v>29</v>
      </c>
      <c r="P1799" s="3">
        <f t="shared" si="111"/>
        <v>162098.69</v>
      </c>
    </row>
    <row r="1800" spans="1:16" x14ac:dyDescent="0.35">
      <c r="A1800" t="s">
        <v>270</v>
      </c>
      <c r="B1800" s="21" t="s">
        <v>98</v>
      </c>
      <c r="C1800" s="22">
        <v>44323</v>
      </c>
      <c r="D1800" t="s">
        <v>114</v>
      </c>
      <c r="E1800" t="s">
        <v>115</v>
      </c>
      <c r="F1800" s="21" t="s">
        <v>143</v>
      </c>
      <c r="G1800" s="3">
        <v>37.619999999999997</v>
      </c>
      <c r="H1800" s="22">
        <v>44305</v>
      </c>
      <c r="I1800" s="23">
        <v>44318</v>
      </c>
      <c r="J1800">
        <f t="shared" si="108"/>
        <v>14</v>
      </c>
      <c r="K1800" s="2">
        <f t="shared" si="109"/>
        <v>44311.5</v>
      </c>
      <c r="L1800" s="22">
        <v>44323.5</v>
      </c>
      <c r="M1800" s="22">
        <v>44362.5</v>
      </c>
      <c r="N1800" s="22">
        <v>44361.5</v>
      </c>
      <c r="O1800">
        <f t="shared" si="110"/>
        <v>50</v>
      </c>
      <c r="P1800" s="3">
        <f t="shared" si="111"/>
        <v>1880.9999999999998</v>
      </c>
    </row>
    <row r="1801" spans="1:16" x14ac:dyDescent="0.35">
      <c r="A1801" t="s">
        <v>270</v>
      </c>
      <c r="B1801" s="21" t="s">
        <v>98</v>
      </c>
      <c r="C1801" s="22">
        <v>44323</v>
      </c>
      <c r="D1801" t="s">
        <v>110</v>
      </c>
      <c r="E1801" t="s">
        <v>111</v>
      </c>
      <c r="F1801" s="21" t="s">
        <v>143</v>
      </c>
      <c r="G1801" s="3">
        <v>45.92</v>
      </c>
      <c r="H1801" s="22">
        <v>44305</v>
      </c>
      <c r="I1801" s="23">
        <v>44318</v>
      </c>
      <c r="J1801">
        <f t="shared" si="108"/>
        <v>14</v>
      </c>
      <c r="K1801" s="2">
        <f t="shared" si="109"/>
        <v>44311.5</v>
      </c>
      <c r="L1801" s="22">
        <v>44323.5</v>
      </c>
      <c r="M1801" s="22">
        <v>44362.5</v>
      </c>
      <c r="N1801" s="22">
        <v>44361.5</v>
      </c>
      <c r="O1801">
        <f t="shared" si="110"/>
        <v>50</v>
      </c>
      <c r="P1801" s="3">
        <f t="shared" si="111"/>
        <v>2296</v>
      </c>
    </row>
    <row r="1802" spans="1:16" x14ac:dyDescent="0.35">
      <c r="A1802" t="s">
        <v>270</v>
      </c>
      <c r="B1802" s="21" t="s">
        <v>98</v>
      </c>
      <c r="C1802" s="22">
        <v>44323</v>
      </c>
      <c r="D1802" t="s">
        <v>148</v>
      </c>
      <c r="E1802" t="s">
        <v>149</v>
      </c>
      <c r="F1802" s="21" t="s">
        <v>150</v>
      </c>
      <c r="G1802" s="3">
        <v>32.270000000000003</v>
      </c>
      <c r="H1802" s="22">
        <v>44305</v>
      </c>
      <c r="I1802" s="23">
        <v>44318</v>
      </c>
      <c r="J1802">
        <f t="shared" si="108"/>
        <v>14</v>
      </c>
      <c r="K1802" s="2">
        <f t="shared" si="109"/>
        <v>44311.5</v>
      </c>
      <c r="L1802" s="22">
        <v>44323.5</v>
      </c>
      <c r="M1802" s="22">
        <v>44362.5</v>
      </c>
      <c r="N1802" s="22">
        <v>44361.5</v>
      </c>
      <c r="O1802">
        <f t="shared" si="110"/>
        <v>50</v>
      </c>
      <c r="P1802" s="3">
        <f t="shared" si="111"/>
        <v>1613.5000000000002</v>
      </c>
    </row>
    <row r="1803" spans="1:16" x14ac:dyDescent="0.35">
      <c r="A1803" t="s">
        <v>270</v>
      </c>
      <c r="B1803" s="21" t="s">
        <v>98</v>
      </c>
      <c r="C1803" s="22">
        <v>44323</v>
      </c>
      <c r="D1803" t="s">
        <v>114</v>
      </c>
      <c r="E1803" t="s">
        <v>115</v>
      </c>
      <c r="F1803" s="21" t="s">
        <v>144</v>
      </c>
      <c r="G1803" s="3">
        <v>87.32</v>
      </c>
      <c r="H1803" s="22">
        <v>44305</v>
      </c>
      <c r="I1803" s="23">
        <v>44318</v>
      </c>
      <c r="J1803">
        <f t="shared" ref="J1803:J1866" si="112">I1803-H1803+1</f>
        <v>14</v>
      </c>
      <c r="K1803" s="2">
        <f t="shared" ref="K1803:K1866" si="113">(H1803+I1803)/2</f>
        <v>44311.5</v>
      </c>
      <c r="L1803" s="22">
        <v>44323.5</v>
      </c>
      <c r="M1803" s="22">
        <v>44362.5</v>
      </c>
      <c r="N1803" s="22">
        <v>44361.5</v>
      </c>
      <c r="O1803">
        <f t="shared" ref="O1803:O1866" si="114">N1803-K1803</f>
        <v>50</v>
      </c>
      <c r="P1803" s="3">
        <f t="shared" ref="P1803:P1866" si="115">O1803*G1803</f>
        <v>4366</v>
      </c>
    </row>
    <row r="1804" spans="1:16" x14ac:dyDescent="0.35">
      <c r="A1804" t="s">
        <v>270</v>
      </c>
      <c r="B1804" s="21" t="s">
        <v>98</v>
      </c>
      <c r="C1804" s="22">
        <v>44323</v>
      </c>
      <c r="D1804" t="s">
        <v>110</v>
      </c>
      <c r="E1804" t="s">
        <v>111</v>
      </c>
      <c r="F1804" s="21" t="s">
        <v>144</v>
      </c>
      <c r="G1804" s="3">
        <v>13.28</v>
      </c>
      <c r="H1804" s="22">
        <v>44305</v>
      </c>
      <c r="I1804" s="23">
        <v>44318</v>
      </c>
      <c r="J1804">
        <f t="shared" si="112"/>
        <v>14</v>
      </c>
      <c r="K1804" s="2">
        <f t="shared" si="113"/>
        <v>44311.5</v>
      </c>
      <c r="L1804" s="22">
        <v>44323.5</v>
      </c>
      <c r="M1804" s="22">
        <v>44362.5</v>
      </c>
      <c r="N1804" s="22">
        <v>44361.5</v>
      </c>
      <c r="O1804">
        <f t="shared" si="114"/>
        <v>50</v>
      </c>
      <c r="P1804" s="3">
        <f t="shared" si="115"/>
        <v>664</v>
      </c>
    </row>
    <row r="1805" spans="1:16" x14ac:dyDescent="0.35">
      <c r="A1805" t="s">
        <v>270</v>
      </c>
      <c r="B1805" s="21" t="s">
        <v>98</v>
      </c>
      <c r="C1805" s="22">
        <v>44323</v>
      </c>
      <c r="D1805" t="s">
        <v>148</v>
      </c>
      <c r="E1805" t="s">
        <v>149</v>
      </c>
      <c r="F1805" s="21" t="s">
        <v>151</v>
      </c>
      <c r="G1805" s="3">
        <v>68.72</v>
      </c>
      <c r="H1805" s="22">
        <v>44305</v>
      </c>
      <c r="I1805" s="23">
        <v>44318</v>
      </c>
      <c r="J1805">
        <f t="shared" si="112"/>
        <v>14</v>
      </c>
      <c r="K1805" s="2">
        <f t="shared" si="113"/>
        <v>44311.5</v>
      </c>
      <c r="L1805" s="22">
        <v>44323.5</v>
      </c>
      <c r="M1805" s="22">
        <v>44362.5</v>
      </c>
      <c r="N1805" s="22">
        <v>44361.5</v>
      </c>
      <c r="O1805">
        <f t="shared" si="114"/>
        <v>50</v>
      </c>
      <c r="P1805" s="3">
        <f t="shared" si="115"/>
        <v>3436</v>
      </c>
    </row>
    <row r="1806" spans="1:16" x14ac:dyDescent="0.35">
      <c r="A1806" t="s">
        <v>270</v>
      </c>
      <c r="B1806" s="21" t="s">
        <v>98</v>
      </c>
      <c r="C1806" s="22">
        <v>44323</v>
      </c>
      <c r="D1806" t="s">
        <v>148</v>
      </c>
      <c r="E1806" t="s">
        <v>149</v>
      </c>
      <c r="F1806" s="21" t="s">
        <v>152</v>
      </c>
      <c r="G1806" s="3">
        <v>71.87</v>
      </c>
      <c r="H1806" s="22">
        <v>44305</v>
      </c>
      <c r="I1806" s="23">
        <v>44318</v>
      </c>
      <c r="J1806">
        <f t="shared" si="112"/>
        <v>14</v>
      </c>
      <c r="K1806" s="2">
        <f t="shared" si="113"/>
        <v>44311.5</v>
      </c>
      <c r="L1806" s="22">
        <v>44323.5</v>
      </c>
      <c r="M1806" s="22">
        <v>44362.5</v>
      </c>
      <c r="N1806" s="22">
        <v>44361.5</v>
      </c>
      <c r="O1806">
        <f t="shared" si="114"/>
        <v>50</v>
      </c>
      <c r="P1806" s="3">
        <f t="shared" si="115"/>
        <v>3593.5</v>
      </c>
    </row>
    <row r="1807" spans="1:16" x14ac:dyDescent="0.35">
      <c r="A1807" t="s">
        <v>270</v>
      </c>
      <c r="B1807" s="21" t="s">
        <v>98</v>
      </c>
      <c r="C1807" s="22">
        <v>44323</v>
      </c>
      <c r="D1807" t="s">
        <v>110</v>
      </c>
      <c r="E1807" t="s">
        <v>111</v>
      </c>
      <c r="F1807" s="21" t="s">
        <v>153</v>
      </c>
      <c r="G1807" s="3">
        <v>169</v>
      </c>
      <c r="H1807" s="22">
        <v>44305</v>
      </c>
      <c r="I1807" s="23">
        <v>44318</v>
      </c>
      <c r="J1807">
        <f t="shared" si="112"/>
        <v>14</v>
      </c>
      <c r="K1807" s="2">
        <f t="shared" si="113"/>
        <v>44311.5</v>
      </c>
      <c r="L1807" s="22">
        <v>44323.5</v>
      </c>
      <c r="M1807" s="22">
        <v>44362.5</v>
      </c>
      <c r="N1807" s="22">
        <v>44361.5</v>
      </c>
      <c r="O1807">
        <f t="shared" si="114"/>
        <v>50</v>
      </c>
      <c r="P1807" s="3">
        <f t="shared" si="115"/>
        <v>8450</v>
      </c>
    </row>
    <row r="1808" spans="1:16" x14ac:dyDescent="0.35">
      <c r="A1808" t="s">
        <v>270</v>
      </c>
      <c r="B1808" s="21" t="s">
        <v>98</v>
      </c>
      <c r="C1808" s="22">
        <v>44323</v>
      </c>
      <c r="D1808" t="s">
        <v>148</v>
      </c>
      <c r="E1808" t="s">
        <v>149</v>
      </c>
      <c r="F1808" s="21" t="s">
        <v>154</v>
      </c>
      <c r="G1808" s="3">
        <v>101.37</v>
      </c>
      <c r="H1808" s="22">
        <v>44305</v>
      </c>
      <c r="I1808" s="23">
        <v>44318</v>
      </c>
      <c r="J1808">
        <f t="shared" si="112"/>
        <v>14</v>
      </c>
      <c r="K1808" s="2">
        <f t="shared" si="113"/>
        <v>44311.5</v>
      </c>
      <c r="L1808" s="22">
        <v>44323.5</v>
      </c>
      <c r="M1808" s="22">
        <v>44362.5</v>
      </c>
      <c r="N1808" s="22">
        <v>44361.5</v>
      </c>
      <c r="O1808">
        <f t="shared" si="114"/>
        <v>50</v>
      </c>
      <c r="P1808" s="3">
        <f t="shared" si="115"/>
        <v>5068.5</v>
      </c>
    </row>
    <row r="1809" spans="1:16" x14ac:dyDescent="0.35">
      <c r="A1809" t="s">
        <v>270</v>
      </c>
      <c r="B1809" s="21" t="s">
        <v>98</v>
      </c>
      <c r="C1809" s="22">
        <v>44323</v>
      </c>
      <c r="D1809" t="s">
        <v>148</v>
      </c>
      <c r="E1809" t="s">
        <v>149</v>
      </c>
      <c r="F1809" s="21" t="s">
        <v>155</v>
      </c>
      <c r="G1809" s="3">
        <v>33.04</v>
      </c>
      <c r="H1809" s="22">
        <v>44305</v>
      </c>
      <c r="I1809" s="23">
        <v>44318</v>
      </c>
      <c r="J1809">
        <f t="shared" si="112"/>
        <v>14</v>
      </c>
      <c r="K1809" s="2">
        <f t="shared" si="113"/>
        <v>44311.5</v>
      </c>
      <c r="L1809" s="22">
        <v>44323.5</v>
      </c>
      <c r="M1809" s="22">
        <v>44362.5</v>
      </c>
      <c r="N1809" s="22">
        <v>44361.5</v>
      </c>
      <c r="O1809">
        <f t="shared" si="114"/>
        <v>50</v>
      </c>
      <c r="P1809" s="3">
        <f t="shared" si="115"/>
        <v>1652</v>
      </c>
    </row>
    <row r="1810" spans="1:16" x14ac:dyDescent="0.35">
      <c r="A1810" t="s">
        <v>270</v>
      </c>
      <c r="B1810" s="21" t="s">
        <v>98</v>
      </c>
      <c r="C1810" s="22">
        <v>44323</v>
      </c>
      <c r="D1810" t="s">
        <v>114</v>
      </c>
      <c r="E1810" t="s">
        <v>115</v>
      </c>
      <c r="F1810" s="21" t="s">
        <v>145</v>
      </c>
      <c r="G1810" s="3">
        <v>30.7</v>
      </c>
      <c r="H1810" s="22">
        <v>44305</v>
      </c>
      <c r="I1810" s="23">
        <v>44318</v>
      </c>
      <c r="J1810">
        <f t="shared" si="112"/>
        <v>14</v>
      </c>
      <c r="K1810" s="2">
        <f t="shared" si="113"/>
        <v>44311.5</v>
      </c>
      <c r="L1810" s="22">
        <v>44323.5</v>
      </c>
      <c r="M1810" s="22">
        <v>44362.5</v>
      </c>
      <c r="N1810" s="22">
        <v>44361.5</v>
      </c>
      <c r="O1810">
        <f t="shared" si="114"/>
        <v>50</v>
      </c>
      <c r="P1810" s="3">
        <f t="shared" si="115"/>
        <v>1535</v>
      </c>
    </row>
    <row r="1811" spans="1:16" x14ac:dyDescent="0.35">
      <c r="A1811" t="s">
        <v>270</v>
      </c>
      <c r="B1811" s="21" t="s">
        <v>98</v>
      </c>
      <c r="C1811" s="22">
        <v>44323</v>
      </c>
      <c r="D1811" t="s">
        <v>110</v>
      </c>
      <c r="E1811" t="s">
        <v>111</v>
      </c>
      <c r="F1811" s="21" t="s">
        <v>145</v>
      </c>
      <c r="G1811" s="3">
        <v>21.82</v>
      </c>
      <c r="H1811" s="22">
        <v>44305</v>
      </c>
      <c r="I1811" s="23">
        <v>44318</v>
      </c>
      <c r="J1811">
        <f t="shared" si="112"/>
        <v>14</v>
      </c>
      <c r="K1811" s="2">
        <f t="shared" si="113"/>
        <v>44311.5</v>
      </c>
      <c r="L1811" s="22">
        <v>44323.5</v>
      </c>
      <c r="M1811" s="22">
        <v>44362.5</v>
      </c>
      <c r="N1811" s="22">
        <v>44361.5</v>
      </c>
      <c r="O1811">
        <f t="shared" si="114"/>
        <v>50</v>
      </c>
      <c r="P1811" s="3">
        <f t="shared" si="115"/>
        <v>1091</v>
      </c>
    </row>
    <row r="1812" spans="1:16" x14ac:dyDescent="0.35">
      <c r="A1812" t="s">
        <v>270</v>
      </c>
      <c r="B1812" s="21" t="s">
        <v>98</v>
      </c>
      <c r="C1812" s="22">
        <v>44323</v>
      </c>
      <c r="D1812" t="s">
        <v>114</v>
      </c>
      <c r="E1812" t="s">
        <v>115</v>
      </c>
      <c r="F1812" s="21" t="s">
        <v>146</v>
      </c>
      <c r="G1812" s="3">
        <v>115.2</v>
      </c>
      <c r="H1812" s="22">
        <v>44305</v>
      </c>
      <c r="I1812" s="23">
        <v>44318</v>
      </c>
      <c r="J1812">
        <f t="shared" si="112"/>
        <v>14</v>
      </c>
      <c r="K1812" s="2">
        <f t="shared" si="113"/>
        <v>44311.5</v>
      </c>
      <c r="L1812" s="22">
        <v>44323.5</v>
      </c>
      <c r="M1812" s="22">
        <v>44362.5</v>
      </c>
      <c r="N1812" s="22">
        <v>44361.5</v>
      </c>
      <c r="O1812">
        <f t="shared" si="114"/>
        <v>50</v>
      </c>
      <c r="P1812" s="3">
        <f t="shared" si="115"/>
        <v>5760</v>
      </c>
    </row>
    <row r="1813" spans="1:16" x14ac:dyDescent="0.35">
      <c r="A1813" t="s">
        <v>270</v>
      </c>
      <c r="B1813" s="21" t="s">
        <v>98</v>
      </c>
      <c r="C1813" s="22">
        <v>44323</v>
      </c>
      <c r="D1813" t="s">
        <v>110</v>
      </c>
      <c r="E1813" t="s">
        <v>111</v>
      </c>
      <c r="F1813" s="21" t="s">
        <v>247</v>
      </c>
      <c r="G1813" s="3">
        <v>19.950000000000003</v>
      </c>
      <c r="H1813" s="22">
        <v>44305</v>
      </c>
      <c r="I1813" s="23">
        <v>44318</v>
      </c>
      <c r="J1813">
        <f t="shared" si="112"/>
        <v>14</v>
      </c>
      <c r="K1813" s="2">
        <f t="shared" si="113"/>
        <v>44311.5</v>
      </c>
      <c r="L1813" s="22">
        <v>44323.5</v>
      </c>
      <c r="M1813" s="22">
        <v>44362.5</v>
      </c>
      <c r="N1813" s="22">
        <v>44361.5</v>
      </c>
      <c r="O1813">
        <f t="shared" si="114"/>
        <v>50</v>
      </c>
      <c r="P1813" s="3">
        <f t="shared" si="115"/>
        <v>997.50000000000011</v>
      </c>
    </row>
    <row r="1814" spans="1:16" x14ac:dyDescent="0.35">
      <c r="A1814" t="s">
        <v>270</v>
      </c>
      <c r="B1814" s="21" t="s">
        <v>98</v>
      </c>
      <c r="C1814" s="22">
        <v>44323</v>
      </c>
      <c r="D1814" t="s">
        <v>148</v>
      </c>
      <c r="E1814" t="s">
        <v>149</v>
      </c>
      <c r="F1814" s="21" t="s">
        <v>156</v>
      </c>
      <c r="G1814" s="3">
        <v>88.25</v>
      </c>
      <c r="H1814" s="22">
        <v>44305</v>
      </c>
      <c r="I1814" s="23">
        <v>44318</v>
      </c>
      <c r="J1814">
        <f t="shared" si="112"/>
        <v>14</v>
      </c>
      <c r="K1814" s="2">
        <f t="shared" si="113"/>
        <v>44311.5</v>
      </c>
      <c r="L1814" s="22">
        <v>44323.5</v>
      </c>
      <c r="M1814" s="22">
        <v>44362.5</v>
      </c>
      <c r="N1814" s="22">
        <v>44361.5</v>
      </c>
      <c r="O1814">
        <f t="shared" si="114"/>
        <v>50</v>
      </c>
      <c r="P1814" s="3">
        <f t="shared" si="115"/>
        <v>4412.5</v>
      </c>
    </row>
    <row r="1815" spans="1:16" x14ac:dyDescent="0.35">
      <c r="A1815" t="s">
        <v>270</v>
      </c>
      <c r="B1815" s="21" t="s">
        <v>98</v>
      </c>
      <c r="C1815" s="22">
        <v>44323</v>
      </c>
      <c r="D1815" t="s">
        <v>110</v>
      </c>
      <c r="E1815" t="s">
        <v>111</v>
      </c>
      <c r="F1815" s="21" t="s">
        <v>248</v>
      </c>
      <c r="G1815" s="3">
        <v>39.870000000000005</v>
      </c>
      <c r="H1815" s="22">
        <v>44305</v>
      </c>
      <c r="I1815" s="23">
        <v>44318</v>
      </c>
      <c r="J1815">
        <f t="shared" si="112"/>
        <v>14</v>
      </c>
      <c r="K1815" s="2">
        <f t="shared" si="113"/>
        <v>44311.5</v>
      </c>
      <c r="L1815" s="22">
        <v>44323.5</v>
      </c>
      <c r="M1815" s="22">
        <v>44362.5</v>
      </c>
      <c r="N1815" s="22">
        <v>44361.5</v>
      </c>
      <c r="O1815">
        <f t="shared" si="114"/>
        <v>50</v>
      </c>
      <c r="P1815" s="3">
        <f t="shared" si="115"/>
        <v>1993.5000000000002</v>
      </c>
    </row>
    <row r="1816" spans="1:16" x14ac:dyDescent="0.35">
      <c r="A1816" t="s">
        <v>270</v>
      </c>
      <c r="B1816" s="21" t="s">
        <v>98</v>
      </c>
      <c r="C1816" s="22">
        <v>44323</v>
      </c>
      <c r="D1816" t="s">
        <v>148</v>
      </c>
      <c r="E1816" t="s">
        <v>149</v>
      </c>
      <c r="F1816" s="21" t="s">
        <v>249</v>
      </c>
      <c r="G1816" s="3">
        <v>9.2100000000000009</v>
      </c>
      <c r="H1816" s="22">
        <v>44305</v>
      </c>
      <c r="I1816" s="23">
        <v>44318</v>
      </c>
      <c r="J1816">
        <f t="shared" si="112"/>
        <v>14</v>
      </c>
      <c r="K1816" s="2">
        <f t="shared" si="113"/>
        <v>44311.5</v>
      </c>
      <c r="L1816" s="22">
        <v>44323.5</v>
      </c>
      <c r="M1816" s="22">
        <v>44362.5</v>
      </c>
      <c r="N1816" s="22">
        <v>44361.5</v>
      </c>
      <c r="O1816">
        <f t="shared" si="114"/>
        <v>50</v>
      </c>
      <c r="P1816" s="3">
        <f t="shared" si="115"/>
        <v>460.50000000000006</v>
      </c>
    </row>
    <row r="1817" spans="1:16" x14ac:dyDescent="0.35">
      <c r="A1817" t="s">
        <v>270</v>
      </c>
      <c r="B1817" s="21" t="s">
        <v>98</v>
      </c>
      <c r="C1817" s="22">
        <v>44323</v>
      </c>
      <c r="D1817" t="s">
        <v>148</v>
      </c>
      <c r="E1817" t="s">
        <v>149</v>
      </c>
      <c r="F1817" s="21" t="s">
        <v>157</v>
      </c>
      <c r="G1817" s="3">
        <v>271.60000000000002</v>
      </c>
      <c r="H1817" s="22">
        <v>44305</v>
      </c>
      <c r="I1817" s="23">
        <v>44318</v>
      </c>
      <c r="J1817">
        <f t="shared" si="112"/>
        <v>14</v>
      </c>
      <c r="K1817" s="2">
        <f t="shared" si="113"/>
        <v>44311.5</v>
      </c>
      <c r="L1817" s="22">
        <v>44323.5</v>
      </c>
      <c r="M1817" s="22">
        <v>44362.5</v>
      </c>
      <c r="N1817" s="22">
        <v>44361.5</v>
      </c>
      <c r="O1817">
        <f t="shared" si="114"/>
        <v>50</v>
      </c>
      <c r="P1817" s="3">
        <f t="shared" si="115"/>
        <v>13580.000000000002</v>
      </c>
    </row>
    <row r="1818" spans="1:16" x14ac:dyDescent="0.35">
      <c r="A1818" t="s">
        <v>270</v>
      </c>
      <c r="B1818" s="21" t="s">
        <v>98</v>
      </c>
      <c r="C1818" s="22">
        <v>44323</v>
      </c>
      <c r="D1818" t="s">
        <v>148</v>
      </c>
      <c r="E1818" t="s">
        <v>149</v>
      </c>
      <c r="F1818" s="21" t="s">
        <v>158</v>
      </c>
      <c r="G1818" s="3">
        <v>278.24</v>
      </c>
      <c r="H1818" s="22">
        <v>44305</v>
      </c>
      <c r="I1818" s="23">
        <v>44318</v>
      </c>
      <c r="J1818">
        <f t="shared" si="112"/>
        <v>14</v>
      </c>
      <c r="K1818" s="2">
        <f t="shared" si="113"/>
        <v>44311.5</v>
      </c>
      <c r="L1818" s="22">
        <v>44323.5</v>
      </c>
      <c r="M1818" s="22">
        <v>44362.5</v>
      </c>
      <c r="N1818" s="22">
        <v>44361.5</v>
      </c>
      <c r="O1818">
        <f t="shared" si="114"/>
        <v>50</v>
      </c>
      <c r="P1818" s="3">
        <f t="shared" si="115"/>
        <v>13912</v>
      </c>
    </row>
    <row r="1819" spans="1:16" x14ac:dyDescent="0.35">
      <c r="A1819" t="s">
        <v>270</v>
      </c>
      <c r="B1819" s="21" t="s">
        <v>98</v>
      </c>
      <c r="C1819" s="22">
        <v>44323</v>
      </c>
      <c r="D1819" t="s">
        <v>148</v>
      </c>
      <c r="E1819" t="s">
        <v>149</v>
      </c>
      <c r="F1819" s="21" t="s">
        <v>159</v>
      </c>
      <c r="G1819" s="3">
        <v>91.9</v>
      </c>
      <c r="H1819" s="22">
        <v>44305</v>
      </c>
      <c r="I1819" s="23">
        <v>44318</v>
      </c>
      <c r="J1819">
        <f t="shared" si="112"/>
        <v>14</v>
      </c>
      <c r="K1819" s="2">
        <f t="shared" si="113"/>
        <v>44311.5</v>
      </c>
      <c r="L1819" s="22">
        <v>44323.5</v>
      </c>
      <c r="M1819" s="22">
        <v>44362.5</v>
      </c>
      <c r="N1819" s="22">
        <v>44361.5</v>
      </c>
      <c r="O1819">
        <f t="shared" si="114"/>
        <v>50</v>
      </c>
      <c r="P1819" s="3">
        <f t="shared" si="115"/>
        <v>4595</v>
      </c>
    </row>
    <row r="1820" spans="1:16" x14ac:dyDescent="0.35">
      <c r="A1820" t="s">
        <v>270</v>
      </c>
      <c r="B1820" s="21" t="s">
        <v>98</v>
      </c>
      <c r="C1820" s="22">
        <v>44323</v>
      </c>
      <c r="D1820" t="s">
        <v>110</v>
      </c>
      <c r="E1820" t="s">
        <v>111</v>
      </c>
      <c r="F1820" s="21" t="s">
        <v>147</v>
      </c>
      <c r="G1820" s="3">
        <v>8.8000000000000007</v>
      </c>
      <c r="H1820" s="22">
        <v>44305</v>
      </c>
      <c r="I1820" s="23">
        <v>44318</v>
      </c>
      <c r="J1820">
        <f t="shared" si="112"/>
        <v>14</v>
      </c>
      <c r="K1820" s="2">
        <f t="shared" si="113"/>
        <v>44311.5</v>
      </c>
      <c r="L1820" s="22">
        <v>44323.5</v>
      </c>
      <c r="M1820" s="22">
        <v>44362.5</v>
      </c>
      <c r="N1820" s="22">
        <v>44361.5</v>
      </c>
      <c r="O1820">
        <f t="shared" si="114"/>
        <v>50</v>
      </c>
      <c r="P1820" s="3">
        <f t="shared" si="115"/>
        <v>440.00000000000006</v>
      </c>
    </row>
    <row r="1821" spans="1:16" x14ac:dyDescent="0.35">
      <c r="A1821" t="s">
        <v>270</v>
      </c>
      <c r="B1821" s="21" t="s">
        <v>98</v>
      </c>
      <c r="C1821" s="22">
        <v>44323</v>
      </c>
      <c r="D1821" t="s">
        <v>148</v>
      </c>
      <c r="E1821" t="s">
        <v>149</v>
      </c>
      <c r="F1821" s="21" t="s">
        <v>160</v>
      </c>
      <c r="G1821" s="3">
        <v>60.44</v>
      </c>
      <c r="H1821" s="22">
        <v>44305</v>
      </c>
      <c r="I1821" s="23">
        <v>44318</v>
      </c>
      <c r="J1821">
        <f t="shared" si="112"/>
        <v>14</v>
      </c>
      <c r="K1821" s="2">
        <f t="shared" si="113"/>
        <v>44311.5</v>
      </c>
      <c r="L1821" s="22">
        <v>44323.5</v>
      </c>
      <c r="M1821" s="22">
        <v>44362.5</v>
      </c>
      <c r="N1821" s="22">
        <v>44361.5</v>
      </c>
      <c r="O1821">
        <f t="shared" si="114"/>
        <v>50</v>
      </c>
      <c r="P1821" s="3">
        <f t="shared" si="115"/>
        <v>3022</v>
      </c>
    </row>
    <row r="1822" spans="1:16" x14ac:dyDescent="0.35">
      <c r="A1822" t="s">
        <v>270</v>
      </c>
      <c r="B1822" s="21" t="s">
        <v>86</v>
      </c>
      <c r="C1822" s="22">
        <v>44323</v>
      </c>
      <c r="D1822" t="s">
        <v>99</v>
      </c>
      <c r="E1822" t="s">
        <v>100</v>
      </c>
      <c r="F1822" s="21" t="s">
        <v>164</v>
      </c>
      <c r="G1822" s="3">
        <v>46.09</v>
      </c>
      <c r="H1822" s="22">
        <v>44304</v>
      </c>
      <c r="I1822" s="23">
        <v>44317</v>
      </c>
      <c r="J1822">
        <f t="shared" si="112"/>
        <v>14</v>
      </c>
      <c r="K1822" s="2">
        <f t="shared" si="113"/>
        <v>44310.5</v>
      </c>
      <c r="L1822" s="22">
        <v>44323.5</v>
      </c>
      <c r="M1822" s="22">
        <v>44368.5</v>
      </c>
      <c r="N1822" s="22">
        <v>44365.5</v>
      </c>
      <c r="O1822">
        <f t="shared" si="114"/>
        <v>55</v>
      </c>
      <c r="P1822" s="3">
        <f t="shared" si="115"/>
        <v>2534.9500000000003</v>
      </c>
    </row>
    <row r="1823" spans="1:16" x14ac:dyDescent="0.35">
      <c r="A1823" t="s">
        <v>270</v>
      </c>
      <c r="B1823" s="21" t="s">
        <v>86</v>
      </c>
      <c r="C1823" s="22">
        <v>44323</v>
      </c>
      <c r="D1823" t="s">
        <v>161</v>
      </c>
      <c r="E1823" t="s">
        <v>162</v>
      </c>
      <c r="F1823" s="21" t="s">
        <v>183</v>
      </c>
      <c r="G1823" s="3">
        <v>28.83</v>
      </c>
      <c r="H1823" s="22">
        <v>44304</v>
      </c>
      <c r="I1823" s="23">
        <v>44317</v>
      </c>
      <c r="J1823">
        <f t="shared" si="112"/>
        <v>14</v>
      </c>
      <c r="K1823" s="2">
        <f t="shared" si="113"/>
        <v>44310.5</v>
      </c>
      <c r="L1823" s="22">
        <v>44323.5</v>
      </c>
      <c r="M1823" s="22">
        <v>44368.5</v>
      </c>
      <c r="N1823" s="22">
        <v>44365.5</v>
      </c>
      <c r="O1823">
        <f t="shared" si="114"/>
        <v>55</v>
      </c>
      <c r="P1823" s="3">
        <f t="shared" si="115"/>
        <v>1585.6499999999999</v>
      </c>
    </row>
    <row r="1824" spans="1:16" x14ac:dyDescent="0.35">
      <c r="A1824" t="s">
        <v>270</v>
      </c>
      <c r="B1824" s="21" t="s">
        <v>86</v>
      </c>
      <c r="C1824" s="22">
        <v>44323</v>
      </c>
      <c r="D1824" t="s">
        <v>161</v>
      </c>
      <c r="E1824" t="s">
        <v>162</v>
      </c>
      <c r="F1824" s="21" t="s">
        <v>165</v>
      </c>
      <c r="G1824" s="3">
        <v>116.63</v>
      </c>
      <c r="H1824" s="22">
        <v>44304</v>
      </c>
      <c r="I1824" s="23">
        <v>44317</v>
      </c>
      <c r="J1824">
        <f t="shared" si="112"/>
        <v>14</v>
      </c>
      <c r="K1824" s="2">
        <f t="shared" si="113"/>
        <v>44310.5</v>
      </c>
      <c r="L1824" s="22">
        <v>44323.5</v>
      </c>
      <c r="M1824" s="22">
        <v>44368.5</v>
      </c>
      <c r="N1824" s="22">
        <v>44365.5</v>
      </c>
      <c r="O1824">
        <f t="shared" si="114"/>
        <v>55</v>
      </c>
      <c r="P1824" s="3">
        <f t="shared" si="115"/>
        <v>6414.65</v>
      </c>
    </row>
    <row r="1825" spans="1:16" x14ac:dyDescent="0.35">
      <c r="A1825" t="s">
        <v>270</v>
      </c>
      <c r="B1825" s="21" t="s">
        <v>86</v>
      </c>
      <c r="C1825" s="22">
        <v>44323</v>
      </c>
      <c r="D1825" t="s">
        <v>161</v>
      </c>
      <c r="E1825" t="s">
        <v>162</v>
      </c>
      <c r="F1825" s="21" t="s">
        <v>163</v>
      </c>
      <c r="G1825" s="3">
        <v>233.66000000000003</v>
      </c>
      <c r="H1825" s="22">
        <v>44304</v>
      </c>
      <c r="I1825" s="23">
        <v>44317</v>
      </c>
      <c r="J1825">
        <f t="shared" si="112"/>
        <v>14</v>
      </c>
      <c r="K1825" s="2">
        <f t="shared" si="113"/>
        <v>44310.5</v>
      </c>
      <c r="L1825" s="22">
        <v>44323.5</v>
      </c>
      <c r="M1825" s="22">
        <v>44368.5</v>
      </c>
      <c r="N1825" s="22">
        <v>44365.5</v>
      </c>
      <c r="O1825">
        <f t="shared" si="114"/>
        <v>55</v>
      </c>
      <c r="P1825" s="3">
        <f t="shared" si="115"/>
        <v>12851.300000000001</v>
      </c>
    </row>
    <row r="1826" spans="1:16" x14ac:dyDescent="0.35">
      <c r="A1826" t="s">
        <v>270</v>
      </c>
      <c r="B1826" s="21" t="s">
        <v>86</v>
      </c>
      <c r="C1826" s="22">
        <v>44323</v>
      </c>
      <c r="D1826" t="s">
        <v>161</v>
      </c>
      <c r="E1826" t="s">
        <v>162</v>
      </c>
      <c r="F1826" s="21" t="s">
        <v>166</v>
      </c>
      <c r="G1826" s="3">
        <v>59.74</v>
      </c>
      <c r="H1826" s="22">
        <v>44304</v>
      </c>
      <c r="I1826" s="23">
        <v>44317</v>
      </c>
      <c r="J1826">
        <f t="shared" si="112"/>
        <v>14</v>
      </c>
      <c r="K1826" s="2">
        <f t="shared" si="113"/>
        <v>44310.5</v>
      </c>
      <c r="L1826" s="22">
        <v>44323.5</v>
      </c>
      <c r="M1826" s="22">
        <v>44368.5</v>
      </c>
      <c r="N1826" s="22">
        <v>44365.5</v>
      </c>
      <c r="O1826">
        <f t="shared" si="114"/>
        <v>55</v>
      </c>
      <c r="P1826" s="3">
        <f t="shared" si="115"/>
        <v>3285.7000000000003</v>
      </c>
    </row>
    <row r="1827" spans="1:16" x14ac:dyDescent="0.35">
      <c r="A1827" t="s">
        <v>270</v>
      </c>
      <c r="B1827" s="21" t="s">
        <v>86</v>
      </c>
      <c r="C1827" s="22">
        <v>44323</v>
      </c>
      <c r="D1827" t="s">
        <v>161</v>
      </c>
      <c r="E1827" t="s">
        <v>162</v>
      </c>
      <c r="F1827" s="21" t="s">
        <v>167</v>
      </c>
      <c r="G1827" s="3">
        <v>326.14000000000004</v>
      </c>
      <c r="H1827" s="22">
        <v>44304</v>
      </c>
      <c r="I1827" s="23">
        <v>44317</v>
      </c>
      <c r="J1827">
        <f t="shared" si="112"/>
        <v>14</v>
      </c>
      <c r="K1827" s="2">
        <f t="shared" si="113"/>
        <v>44310.5</v>
      </c>
      <c r="L1827" s="22">
        <v>44323.5</v>
      </c>
      <c r="M1827" s="22">
        <v>44368.5</v>
      </c>
      <c r="N1827" s="22">
        <v>44365.5</v>
      </c>
      <c r="O1827">
        <f t="shared" si="114"/>
        <v>55</v>
      </c>
      <c r="P1827" s="3">
        <f t="shared" si="115"/>
        <v>17937.7</v>
      </c>
    </row>
    <row r="1828" spans="1:16" x14ac:dyDescent="0.35">
      <c r="A1828" t="s">
        <v>270</v>
      </c>
      <c r="B1828" s="21" t="s">
        <v>86</v>
      </c>
      <c r="C1828" s="22">
        <v>44323</v>
      </c>
      <c r="D1828" t="s">
        <v>161</v>
      </c>
      <c r="E1828" t="s">
        <v>162</v>
      </c>
      <c r="F1828" s="21" t="s">
        <v>168</v>
      </c>
      <c r="G1828" s="3">
        <v>82.75</v>
      </c>
      <c r="H1828" s="22">
        <v>44304</v>
      </c>
      <c r="I1828" s="23">
        <v>44317</v>
      </c>
      <c r="J1828">
        <f t="shared" si="112"/>
        <v>14</v>
      </c>
      <c r="K1828" s="2">
        <f t="shared" si="113"/>
        <v>44310.5</v>
      </c>
      <c r="L1828" s="22">
        <v>44323.5</v>
      </c>
      <c r="M1828" s="22">
        <v>44368.5</v>
      </c>
      <c r="N1828" s="22">
        <v>44365.5</v>
      </c>
      <c r="O1828">
        <f t="shared" si="114"/>
        <v>55</v>
      </c>
      <c r="P1828" s="3">
        <f t="shared" si="115"/>
        <v>4551.25</v>
      </c>
    </row>
    <row r="1829" spans="1:16" x14ac:dyDescent="0.35">
      <c r="A1829" t="s">
        <v>270</v>
      </c>
      <c r="B1829" s="21" t="s">
        <v>86</v>
      </c>
      <c r="C1829" s="22">
        <v>44323</v>
      </c>
      <c r="D1829" t="s">
        <v>161</v>
      </c>
      <c r="E1829" t="s">
        <v>162</v>
      </c>
      <c r="F1829" s="21" t="s">
        <v>169</v>
      </c>
      <c r="G1829" s="3">
        <v>148.37</v>
      </c>
      <c r="H1829" s="22">
        <v>44304</v>
      </c>
      <c r="I1829" s="23">
        <v>44317</v>
      </c>
      <c r="J1829">
        <f t="shared" si="112"/>
        <v>14</v>
      </c>
      <c r="K1829" s="2">
        <f t="shared" si="113"/>
        <v>44310.5</v>
      </c>
      <c r="L1829" s="22">
        <v>44323.5</v>
      </c>
      <c r="M1829" s="22">
        <v>44368.5</v>
      </c>
      <c r="N1829" s="22">
        <v>44365.5</v>
      </c>
      <c r="O1829">
        <f t="shared" si="114"/>
        <v>55</v>
      </c>
      <c r="P1829" s="3">
        <f t="shared" si="115"/>
        <v>8160.35</v>
      </c>
    </row>
    <row r="1830" spans="1:16" x14ac:dyDescent="0.35">
      <c r="A1830" t="s">
        <v>270</v>
      </c>
      <c r="B1830" s="21" t="s">
        <v>86</v>
      </c>
      <c r="C1830" s="22">
        <v>44323</v>
      </c>
      <c r="D1830" t="s">
        <v>161</v>
      </c>
      <c r="E1830" t="s">
        <v>162</v>
      </c>
      <c r="F1830" s="21" t="s">
        <v>170</v>
      </c>
      <c r="G1830" s="3">
        <v>98.87</v>
      </c>
      <c r="H1830" s="22">
        <v>44304</v>
      </c>
      <c r="I1830" s="23">
        <v>44317</v>
      </c>
      <c r="J1830">
        <f t="shared" si="112"/>
        <v>14</v>
      </c>
      <c r="K1830" s="2">
        <f t="shared" si="113"/>
        <v>44310.5</v>
      </c>
      <c r="L1830" s="22">
        <v>44323.5</v>
      </c>
      <c r="M1830" s="22">
        <v>44368.5</v>
      </c>
      <c r="N1830" s="22">
        <v>44365.5</v>
      </c>
      <c r="O1830">
        <f t="shared" si="114"/>
        <v>55</v>
      </c>
      <c r="P1830" s="3">
        <f t="shared" si="115"/>
        <v>5437.85</v>
      </c>
    </row>
    <row r="1831" spans="1:16" x14ac:dyDescent="0.35">
      <c r="A1831" t="s">
        <v>270</v>
      </c>
      <c r="B1831" s="21" t="s">
        <v>86</v>
      </c>
      <c r="C1831" s="22">
        <v>44323</v>
      </c>
      <c r="D1831" t="s">
        <v>171</v>
      </c>
      <c r="E1831" t="s">
        <v>172</v>
      </c>
      <c r="F1831" s="21" t="s">
        <v>173</v>
      </c>
      <c r="G1831" s="3">
        <v>197.61</v>
      </c>
      <c r="H1831" s="22">
        <v>44304</v>
      </c>
      <c r="I1831" s="23">
        <v>44317</v>
      </c>
      <c r="J1831">
        <f t="shared" si="112"/>
        <v>14</v>
      </c>
      <c r="K1831" s="2">
        <f t="shared" si="113"/>
        <v>44310.5</v>
      </c>
      <c r="L1831" s="22">
        <v>44323.5</v>
      </c>
      <c r="M1831" s="22">
        <v>44368.5</v>
      </c>
      <c r="N1831" s="22">
        <v>44365.5</v>
      </c>
      <c r="O1831">
        <f t="shared" si="114"/>
        <v>55</v>
      </c>
      <c r="P1831" s="3">
        <f t="shared" si="115"/>
        <v>10868.550000000001</v>
      </c>
    </row>
    <row r="1832" spans="1:16" x14ac:dyDescent="0.35">
      <c r="A1832" t="s">
        <v>270</v>
      </c>
      <c r="B1832" s="21" t="s">
        <v>86</v>
      </c>
      <c r="C1832" s="22">
        <v>44323</v>
      </c>
      <c r="D1832" t="s">
        <v>161</v>
      </c>
      <c r="E1832" t="s">
        <v>162</v>
      </c>
      <c r="F1832" s="21" t="s">
        <v>174</v>
      </c>
      <c r="G1832" s="3">
        <v>58.26</v>
      </c>
      <c r="H1832" s="22">
        <v>44304</v>
      </c>
      <c r="I1832" s="23">
        <v>44317</v>
      </c>
      <c r="J1832">
        <f t="shared" si="112"/>
        <v>14</v>
      </c>
      <c r="K1832" s="2">
        <f t="shared" si="113"/>
        <v>44310.5</v>
      </c>
      <c r="L1832" s="22">
        <v>44323.5</v>
      </c>
      <c r="M1832" s="22">
        <v>44368.5</v>
      </c>
      <c r="N1832" s="22">
        <v>44365.5</v>
      </c>
      <c r="O1832">
        <f t="shared" si="114"/>
        <v>55</v>
      </c>
      <c r="P1832" s="3">
        <f t="shared" si="115"/>
        <v>3204.2999999999997</v>
      </c>
    </row>
    <row r="1833" spans="1:16" x14ac:dyDescent="0.35">
      <c r="A1833" t="s">
        <v>270</v>
      </c>
      <c r="B1833" s="21" t="s">
        <v>86</v>
      </c>
      <c r="C1833" s="22">
        <v>44323</v>
      </c>
      <c r="D1833" t="s">
        <v>161</v>
      </c>
      <c r="E1833" t="s">
        <v>162</v>
      </c>
      <c r="F1833" s="21" t="s">
        <v>175</v>
      </c>
      <c r="G1833" s="3">
        <v>152.76999999999998</v>
      </c>
      <c r="H1833" s="22">
        <v>44304</v>
      </c>
      <c r="I1833" s="23">
        <v>44317</v>
      </c>
      <c r="J1833">
        <f t="shared" si="112"/>
        <v>14</v>
      </c>
      <c r="K1833" s="2">
        <f t="shared" si="113"/>
        <v>44310.5</v>
      </c>
      <c r="L1833" s="22">
        <v>44323.5</v>
      </c>
      <c r="M1833" s="22">
        <v>44368.5</v>
      </c>
      <c r="N1833" s="22">
        <v>44365.5</v>
      </c>
      <c r="O1833">
        <f t="shared" si="114"/>
        <v>55</v>
      </c>
      <c r="P1833" s="3">
        <f t="shared" si="115"/>
        <v>8402.3499999999985</v>
      </c>
    </row>
    <row r="1834" spans="1:16" x14ac:dyDescent="0.35">
      <c r="A1834" t="s">
        <v>270</v>
      </c>
      <c r="B1834" s="21" t="s">
        <v>86</v>
      </c>
      <c r="C1834" s="22">
        <v>44323</v>
      </c>
      <c r="D1834" t="s">
        <v>161</v>
      </c>
      <c r="E1834" t="s">
        <v>162</v>
      </c>
      <c r="F1834" s="21" t="s">
        <v>176</v>
      </c>
      <c r="G1834" s="3">
        <v>1256.78</v>
      </c>
      <c r="H1834" s="22">
        <v>44304</v>
      </c>
      <c r="I1834" s="23">
        <v>44317</v>
      </c>
      <c r="J1834">
        <f t="shared" si="112"/>
        <v>14</v>
      </c>
      <c r="K1834" s="2">
        <f t="shared" si="113"/>
        <v>44310.5</v>
      </c>
      <c r="L1834" s="22">
        <v>44323.5</v>
      </c>
      <c r="M1834" s="22">
        <v>44368.5</v>
      </c>
      <c r="N1834" s="22">
        <v>44365.5</v>
      </c>
      <c r="O1834">
        <f t="shared" si="114"/>
        <v>55</v>
      </c>
      <c r="P1834" s="3">
        <f t="shared" si="115"/>
        <v>69122.899999999994</v>
      </c>
    </row>
    <row r="1835" spans="1:16" x14ac:dyDescent="0.35">
      <c r="A1835" t="s">
        <v>270</v>
      </c>
      <c r="B1835" s="21" t="s">
        <v>86</v>
      </c>
      <c r="C1835" s="22">
        <v>44323</v>
      </c>
      <c r="D1835" t="s">
        <v>161</v>
      </c>
      <c r="E1835" t="s">
        <v>162</v>
      </c>
      <c r="F1835" s="21" t="s">
        <v>177</v>
      </c>
      <c r="G1835" s="3">
        <v>86.050000000000011</v>
      </c>
      <c r="H1835" s="22">
        <v>44304</v>
      </c>
      <c r="I1835" s="23">
        <v>44317</v>
      </c>
      <c r="J1835">
        <f t="shared" si="112"/>
        <v>14</v>
      </c>
      <c r="K1835" s="2">
        <f t="shared" si="113"/>
        <v>44310.5</v>
      </c>
      <c r="L1835" s="22">
        <v>44323.5</v>
      </c>
      <c r="M1835" s="22">
        <v>44368.5</v>
      </c>
      <c r="N1835" s="22">
        <v>44365.5</v>
      </c>
      <c r="O1835">
        <f t="shared" si="114"/>
        <v>55</v>
      </c>
      <c r="P1835" s="3">
        <f t="shared" si="115"/>
        <v>4732.7500000000009</v>
      </c>
    </row>
    <row r="1836" spans="1:16" x14ac:dyDescent="0.35">
      <c r="A1836" t="s">
        <v>270</v>
      </c>
      <c r="B1836" s="21" t="s">
        <v>86</v>
      </c>
      <c r="C1836" s="22">
        <v>44323</v>
      </c>
      <c r="D1836" t="s">
        <v>99</v>
      </c>
      <c r="E1836" t="s">
        <v>100</v>
      </c>
      <c r="F1836" s="21" t="s">
        <v>164</v>
      </c>
      <c r="G1836" s="3">
        <v>10627.72</v>
      </c>
      <c r="H1836" s="22">
        <v>44304</v>
      </c>
      <c r="I1836" s="23">
        <v>44317</v>
      </c>
      <c r="J1836">
        <f t="shared" si="112"/>
        <v>14</v>
      </c>
      <c r="K1836" s="2">
        <f t="shared" si="113"/>
        <v>44310.5</v>
      </c>
      <c r="L1836" s="22">
        <v>44323.5</v>
      </c>
      <c r="M1836" s="22">
        <v>44368.5</v>
      </c>
      <c r="N1836" s="22">
        <v>44365.5</v>
      </c>
      <c r="O1836">
        <f t="shared" si="114"/>
        <v>55</v>
      </c>
      <c r="P1836" s="3">
        <f t="shared" si="115"/>
        <v>584524.6</v>
      </c>
    </row>
    <row r="1837" spans="1:16" x14ac:dyDescent="0.35">
      <c r="A1837" t="s">
        <v>270</v>
      </c>
      <c r="B1837" s="21" t="s">
        <v>86</v>
      </c>
      <c r="C1837" s="22">
        <v>44323</v>
      </c>
      <c r="D1837" t="s">
        <v>161</v>
      </c>
      <c r="E1837" t="s">
        <v>162</v>
      </c>
      <c r="F1837" s="21" t="s">
        <v>178</v>
      </c>
      <c r="G1837" s="3">
        <v>111.85</v>
      </c>
      <c r="H1837" s="22">
        <v>44304</v>
      </c>
      <c r="I1837" s="23">
        <v>44317</v>
      </c>
      <c r="J1837">
        <f t="shared" si="112"/>
        <v>14</v>
      </c>
      <c r="K1837" s="2">
        <f t="shared" si="113"/>
        <v>44310.5</v>
      </c>
      <c r="L1837" s="22">
        <v>44323.5</v>
      </c>
      <c r="M1837" s="22">
        <v>44368.5</v>
      </c>
      <c r="N1837" s="22">
        <v>44365.5</v>
      </c>
      <c r="O1837">
        <f t="shared" si="114"/>
        <v>55</v>
      </c>
      <c r="P1837" s="3">
        <f t="shared" si="115"/>
        <v>6151.75</v>
      </c>
    </row>
    <row r="1838" spans="1:16" x14ac:dyDescent="0.35">
      <c r="A1838" t="s">
        <v>270</v>
      </c>
      <c r="B1838" s="21" t="s">
        <v>86</v>
      </c>
      <c r="C1838" s="22">
        <v>44323</v>
      </c>
      <c r="D1838" t="s">
        <v>161</v>
      </c>
      <c r="E1838" t="s">
        <v>162</v>
      </c>
      <c r="F1838" s="21" t="s">
        <v>179</v>
      </c>
      <c r="G1838" s="3">
        <v>163.51</v>
      </c>
      <c r="H1838" s="22">
        <v>44304</v>
      </c>
      <c r="I1838" s="23">
        <v>44317</v>
      </c>
      <c r="J1838">
        <f t="shared" si="112"/>
        <v>14</v>
      </c>
      <c r="K1838" s="2">
        <f t="shared" si="113"/>
        <v>44310.5</v>
      </c>
      <c r="L1838" s="22">
        <v>44323.5</v>
      </c>
      <c r="M1838" s="22">
        <v>44368.5</v>
      </c>
      <c r="N1838" s="22">
        <v>44365.5</v>
      </c>
      <c r="O1838">
        <f t="shared" si="114"/>
        <v>55</v>
      </c>
      <c r="P1838" s="3">
        <f t="shared" si="115"/>
        <v>8993.0499999999993</v>
      </c>
    </row>
    <row r="1839" spans="1:16" x14ac:dyDescent="0.35">
      <c r="A1839" t="s">
        <v>270</v>
      </c>
      <c r="B1839" s="21" t="s">
        <v>86</v>
      </c>
      <c r="C1839" s="22">
        <v>44323</v>
      </c>
      <c r="D1839" t="s">
        <v>161</v>
      </c>
      <c r="E1839" t="s">
        <v>162</v>
      </c>
      <c r="F1839" s="21" t="s">
        <v>180</v>
      </c>
      <c r="G1839" s="3">
        <v>176.59999999999997</v>
      </c>
      <c r="H1839" s="22">
        <v>44304</v>
      </c>
      <c r="I1839" s="23">
        <v>44317</v>
      </c>
      <c r="J1839">
        <f t="shared" si="112"/>
        <v>14</v>
      </c>
      <c r="K1839" s="2">
        <f t="shared" si="113"/>
        <v>44310.5</v>
      </c>
      <c r="L1839" s="22">
        <v>44323.5</v>
      </c>
      <c r="M1839" s="22">
        <v>44368.5</v>
      </c>
      <c r="N1839" s="22">
        <v>44365.5</v>
      </c>
      <c r="O1839">
        <f t="shared" si="114"/>
        <v>55</v>
      </c>
      <c r="P1839" s="3">
        <f t="shared" si="115"/>
        <v>9712.9999999999982</v>
      </c>
    </row>
    <row r="1840" spans="1:16" x14ac:dyDescent="0.35">
      <c r="A1840" t="s">
        <v>270</v>
      </c>
      <c r="B1840" s="21" t="s">
        <v>86</v>
      </c>
      <c r="C1840" s="22">
        <v>44323</v>
      </c>
      <c r="D1840" t="s">
        <v>171</v>
      </c>
      <c r="E1840" t="s">
        <v>172</v>
      </c>
      <c r="F1840" s="21" t="s">
        <v>180</v>
      </c>
      <c r="G1840" s="3">
        <v>30.01</v>
      </c>
      <c r="H1840" s="22">
        <v>44304</v>
      </c>
      <c r="I1840" s="23">
        <v>44317</v>
      </c>
      <c r="J1840">
        <f t="shared" si="112"/>
        <v>14</v>
      </c>
      <c r="K1840" s="2">
        <f t="shared" si="113"/>
        <v>44310.5</v>
      </c>
      <c r="L1840" s="22">
        <v>44323.5</v>
      </c>
      <c r="M1840" s="22">
        <v>44368.5</v>
      </c>
      <c r="N1840" s="22">
        <v>44365.5</v>
      </c>
      <c r="O1840">
        <f t="shared" si="114"/>
        <v>55</v>
      </c>
      <c r="P1840" s="3">
        <f t="shared" si="115"/>
        <v>1650.5500000000002</v>
      </c>
    </row>
    <row r="1841" spans="1:16" x14ac:dyDescent="0.35">
      <c r="A1841" t="s">
        <v>270</v>
      </c>
      <c r="B1841" s="21" t="s">
        <v>86</v>
      </c>
      <c r="C1841" s="22">
        <v>44323</v>
      </c>
      <c r="D1841" t="s">
        <v>161</v>
      </c>
      <c r="E1841" t="s">
        <v>162</v>
      </c>
      <c r="F1841" s="21" t="s">
        <v>181</v>
      </c>
      <c r="G1841" s="3">
        <v>52.95</v>
      </c>
      <c r="H1841" s="22">
        <v>44304</v>
      </c>
      <c r="I1841" s="23">
        <v>44317</v>
      </c>
      <c r="J1841">
        <f t="shared" si="112"/>
        <v>14</v>
      </c>
      <c r="K1841" s="2">
        <f t="shared" si="113"/>
        <v>44310.5</v>
      </c>
      <c r="L1841" s="22">
        <v>44323.5</v>
      </c>
      <c r="M1841" s="22">
        <v>44368.5</v>
      </c>
      <c r="N1841" s="22">
        <v>44365.5</v>
      </c>
      <c r="O1841">
        <f t="shared" si="114"/>
        <v>55</v>
      </c>
      <c r="P1841" s="3">
        <f t="shared" si="115"/>
        <v>2912.25</v>
      </c>
    </row>
    <row r="1842" spans="1:16" x14ac:dyDescent="0.35">
      <c r="A1842" t="s">
        <v>270</v>
      </c>
      <c r="B1842" s="21" t="s">
        <v>86</v>
      </c>
      <c r="C1842" s="22">
        <v>44323</v>
      </c>
      <c r="D1842" t="s">
        <v>161</v>
      </c>
      <c r="E1842" t="s">
        <v>162</v>
      </c>
      <c r="F1842" s="21" t="s">
        <v>182</v>
      </c>
      <c r="G1842" s="3">
        <v>33.619999999999997</v>
      </c>
      <c r="H1842" s="22">
        <v>44304</v>
      </c>
      <c r="I1842" s="23">
        <v>44317</v>
      </c>
      <c r="J1842">
        <f t="shared" si="112"/>
        <v>14</v>
      </c>
      <c r="K1842" s="2">
        <f t="shared" si="113"/>
        <v>44310.5</v>
      </c>
      <c r="L1842" s="22">
        <v>44323.5</v>
      </c>
      <c r="M1842" s="22">
        <v>44368.5</v>
      </c>
      <c r="N1842" s="22">
        <v>44365.5</v>
      </c>
      <c r="O1842">
        <f t="shared" si="114"/>
        <v>55</v>
      </c>
      <c r="P1842" s="3">
        <f t="shared" si="115"/>
        <v>1849.1</v>
      </c>
    </row>
    <row r="1843" spans="1:16" x14ac:dyDescent="0.35">
      <c r="A1843" t="s">
        <v>270</v>
      </c>
      <c r="B1843" s="21" t="s">
        <v>86</v>
      </c>
      <c r="C1843" s="22">
        <v>44323</v>
      </c>
      <c r="D1843" t="s">
        <v>161</v>
      </c>
      <c r="E1843" t="s">
        <v>162</v>
      </c>
      <c r="F1843" s="21" t="s">
        <v>183</v>
      </c>
      <c r="G1843" s="3">
        <v>727.13000000000011</v>
      </c>
      <c r="H1843" s="22">
        <v>44304</v>
      </c>
      <c r="I1843" s="23">
        <v>44317</v>
      </c>
      <c r="J1843">
        <f t="shared" si="112"/>
        <v>14</v>
      </c>
      <c r="K1843" s="2">
        <f t="shared" si="113"/>
        <v>44310.5</v>
      </c>
      <c r="L1843" s="22">
        <v>44323.5</v>
      </c>
      <c r="M1843" s="22">
        <v>44368.5</v>
      </c>
      <c r="N1843" s="22">
        <v>44365.5</v>
      </c>
      <c r="O1843">
        <f t="shared" si="114"/>
        <v>55</v>
      </c>
      <c r="P1843" s="3">
        <f t="shared" si="115"/>
        <v>39992.150000000009</v>
      </c>
    </row>
    <row r="1844" spans="1:16" x14ac:dyDescent="0.35">
      <c r="A1844" t="s">
        <v>270</v>
      </c>
      <c r="B1844" s="21" t="s">
        <v>86</v>
      </c>
      <c r="C1844" s="22">
        <v>44323</v>
      </c>
      <c r="D1844" t="s">
        <v>161</v>
      </c>
      <c r="E1844" t="s">
        <v>162</v>
      </c>
      <c r="F1844" s="21" t="s">
        <v>184</v>
      </c>
      <c r="G1844" s="3">
        <v>41.75</v>
      </c>
      <c r="H1844" s="22">
        <v>44304</v>
      </c>
      <c r="I1844" s="23">
        <v>44317</v>
      </c>
      <c r="J1844">
        <f t="shared" si="112"/>
        <v>14</v>
      </c>
      <c r="K1844" s="2">
        <f t="shared" si="113"/>
        <v>44310.5</v>
      </c>
      <c r="L1844" s="22">
        <v>44323.5</v>
      </c>
      <c r="M1844" s="22">
        <v>44368.5</v>
      </c>
      <c r="N1844" s="22">
        <v>44365.5</v>
      </c>
      <c r="O1844">
        <f t="shared" si="114"/>
        <v>55</v>
      </c>
      <c r="P1844" s="3">
        <f t="shared" si="115"/>
        <v>2296.25</v>
      </c>
    </row>
    <row r="1845" spans="1:16" x14ac:dyDescent="0.35">
      <c r="A1845" t="s">
        <v>270</v>
      </c>
      <c r="B1845" s="21" t="s">
        <v>86</v>
      </c>
      <c r="C1845" s="22">
        <v>44323</v>
      </c>
      <c r="D1845" t="s">
        <v>161</v>
      </c>
      <c r="E1845" t="s">
        <v>162</v>
      </c>
      <c r="F1845" s="21" t="s">
        <v>185</v>
      </c>
      <c r="G1845" s="3">
        <v>691.34000000000015</v>
      </c>
      <c r="H1845" s="22">
        <v>44304</v>
      </c>
      <c r="I1845" s="23">
        <v>44317</v>
      </c>
      <c r="J1845">
        <f t="shared" si="112"/>
        <v>14</v>
      </c>
      <c r="K1845" s="2">
        <f t="shared" si="113"/>
        <v>44310.5</v>
      </c>
      <c r="L1845" s="22">
        <v>44323.5</v>
      </c>
      <c r="M1845" s="22">
        <v>44368.5</v>
      </c>
      <c r="N1845" s="22">
        <v>44365.5</v>
      </c>
      <c r="O1845">
        <f t="shared" si="114"/>
        <v>55</v>
      </c>
      <c r="P1845" s="3">
        <f t="shared" si="115"/>
        <v>38023.700000000012</v>
      </c>
    </row>
    <row r="1846" spans="1:16" x14ac:dyDescent="0.35">
      <c r="A1846" t="s">
        <v>270</v>
      </c>
      <c r="B1846" s="21" t="s">
        <v>86</v>
      </c>
      <c r="C1846" s="22">
        <v>44323</v>
      </c>
      <c r="D1846" t="s">
        <v>161</v>
      </c>
      <c r="E1846" t="s">
        <v>162</v>
      </c>
      <c r="F1846" s="21" t="s">
        <v>186</v>
      </c>
      <c r="G1846" s="3">
        <v>38.32</v>
      </c>
      <c r="H1846" s="22">
        <v>44304</v>
      </c>
      <c r="I1846" s="23">
        <v>44317</v>
      </c>
      <c r="J1846">
        <f t="shared" si="112"/>
        <v>14</v>
      </c>
      <c r="K1846" s="2">
        <f t="shared" si="113"/>
        <v>44310.5</v>
      </c>
      <c r="L1846" s="22">
        <v>44323.5</v>
      </c>
      <c r="M1846" s="22">
        <v>44368.5</v>
      </c>
      <c r="N1846" s="22">
        <v>44365.5</v>
      </c>
      <c r="O1846">
        <f t="shared" si="114"/>
        <v>55</v>
      </c>
      <c r="P1846" s="3">
        <f t="shared" si="115"/>
        <v>2107.6</v>
      </c>
    </row>
    <row r="1847" spans="1:16" x14ac:dyDescent="0.35">
      <c r="A1847" t="s">
        <v>270</v>
      </c>
      <c r="B1847" s="21" t="s">
        <v>86</v>
      </c>
      <c r="C1847" s="22">
        <v>44323</v>
      </c>
      <c r="D1847" t="s">
        <v>161</v>
      </c>
      <c r="E1847" t="s">
        <v>162</v>
      </c>
      <c r="F1847" s="21" t="s">
        <v>187</v>
      </c>
      <c r="G1847" s="3">
        <v>299.35000000000002</v>
      </c>
      <c r="H1847" s="22">
        <v>44304</v>
      </c>
      <c r="I1847" s="23">
        <v>44317</v>
      </c>
      <c r="J1847">
        <f t="shared" si="112"/>
        <v>14</v>
      </c>
      <c r="K1847" s="2">
        <f t="shared" si="113"/>
        <v>44310.5</v>
      </c>
      <c r="L1847" s="22">
        <v>44323.5</v>
      </c>
      <c r="M1847" s="22">
        <v>44368.5</v>
      </c>
      <c r="N1847" s="22">
        <v>44365.5</v>
      </c>
      <c r="O1847">
        <f t="shared" si="114"/>
        <v>55</v>
      </c>
      <c r="P1847" s="3">
        <f t="shared" si="115"/>
        <v>16464.25</v>
      </c>
    </row>
    <row r="1848" spans="1:16" x14ac:dyDescent="0.35">
      <c r="A1848" t="s">
        <v>270</v>
      </c>
      <c r="B1848" s="21" t="s">
        <v>86</v>
      </c>
      <c r="C1848" s="22">
        <v>44323</v>
      </c>
      <c r="D1848" t="s">
        <v>161</v>
      </c>
      <c r="E1848" t="s">
        <v>162</v>
      </c>
      <c r="F1848" s="21" t="s">
        <v>188</v>
      </c>
      <c r="G1848" s="3">
        <v>43.22</v>
      </c>
      <c r="H1848" s="22">
        <v>44304</v>
      </c>
      <c r="I1848" s="23">
        <v>44317</v>
      </c>
      <c r="J1848">
        <f t="shared" si="112"/>
        <v>14</v>
      </c>
      <c r="K1848" s="2">
        <f t="shared" si="113"/>
        <v>44310.5</v>
      </c>
      <c r="L1848" s="22">
        <v>44323.5</v>
      </c>
      <c r="M1848" s="22">
        <v>44368.5</v>
      </c>
      <c r="N1848" s="22">
        <v>44365.5</v>
      </c>
      <c r="O1848">
        <f t="shared" si="114"/>
        <v>55</v>
      </c>
      <c r="P1848" s="3">
        <f t="shared" si="115"/>
        <v>2377.1</v>
      </c>
    </row>
    <row r="1849" spans="1:16" x14ac:dyDescent="0.35">
      <c r="A1849" t="s">
        <v>270</v>
      </c>
      <c r="B1849" s="21" t="s">
        <v>86</v>
      </c>
      <c r="C1849" s="22">
        <v>44323</v>
      </c>
      <c r="D1849" t="s">
        <v>161</v>
      </c>
      <c r="E1849" t="s">
        <v>162</v>
      </c>
      <c r="F1849" s="21" t="s">
        <v>189</v>
      </c>
      <c r="G1849" s="3">
        <v>44.8</v>
      </c>
      <c r="H1849" s="22">
        <v>44304</v>
      </c>
      <c r="I1849" s="23">
        <v>44317</v>
      </c>
      <c r="J1849">
        <f t="shared" si="112"/>
        <v>14</v>
      </c>
      <c r="K1849" s="2">
        <f t="shared" si="113"/>
        <v>44310.5</v>
      </c>
      <c r="L1849" s="22">
        <v>44323.5</v>
      </c>
      <c r="M1849" s="22">
        <v>44368.5</v>
      </c>
      <c r="N1849" s="22">
        <v>44365.5</v>
      </c>
      <c r="O1849">
        <f t="shared" si="114"/>
        <v>55</v>
      </c>
      <c r="P1849" s="3">
        <f t="shared" si="115"/>
        <v>2464</v>
      </c>
    </row>
    <row r="1850" spans="1:16" x14ac:dyDescent="0.35">
      <c r="A1850" t="s">
        <v>270</v>
      </c>
      <c r="B1850" s="21" t="s">
        <v>86</v>
      </c>
      <c r="C1850" s="22">
        <v>44323</v>
      </c>
      <c r="D1850" t="s">
        <v>161</v>
      </c>
      <c r="E1850" t="s">
        <v>162</v>
      </c>
      <c r="F1850" s="21" t="s">
        <v>190</v>
      </c>
      <c r="G1850" s="3">
        <v>30.23</v>
      </c>
      <c r="H1850" s="22">
        <v>44304</v>
      </c>
      <c r="I1850" s="23">
        <v>44317</v>
      </c>
      <c r="J1850">
        <f t="shared" si="112"/>
        <v>14</v>
      </c>
      <c r="K1850" s="2">
        <f t="shared" si="113"/>
        <v>44310.5</v>
      </c>
      <c r="L1850" s="22">
        <v>44323.5</v>
      </c>
      <c r="M1850" s="22">
        <v>44368.5</v>
      </c>
      <c r="N1850" s="22">
        <v>44365.5</v>
      </c>
      <c r="O1850">
        <f t="shared" si="114"/>
        <v>55</v>
      </c>
      <c r="P1850" s="3">
        <f t="shared" si="115"/>
        <v>1662.65</v>
      </c>
    </row>
    <row r="1851" spans="1:16" x14ac:dyDescent="0.35">
      <c r="A1851" t="s">
        <v>270</v>
      </c>
      <c r="B1851" s="21" t="s">
        <v>86</v>
      </c>
      <c r="C1851" s="22">
        <v>44323</v>
      </c>
      <c r="D1851" t="s">
        <v>161</v>
      </c>
      <c r="E1851" t="s">
        <v>162</v>
      </c>
      <c r="F1851" s="21" t="s">
        <v>191</v>
      </c>
      <c r="G1851" s="3">
        <v>30.47</v>
      </c>
      <c r="H1851" s="22">
        <v>44304</v>
      </c>
      <c r="I1851" s="23">
        <v>44317</v>
      </c>
      <c r="J1851">
        <f t="shared" si="112"/>
        <v>14</v>
      </c>
      <c r="K1851" s="2">
        <f t="shared" si="113"/>
        <v>44310.5</v>
      </c>
      <c r="L1851" s="22">
        <v>44323.5</v>
      </c>
      <c r="M1851" s="22">
        <v>44368.5</v>
      </c>
      <c r="N1851" s="22">
        <v>44365.5</v>
      </c>
      <c r="O1851">
        <f t="shared" si="114"/>
        <v>55</v>
      </c>
      <c r="P1851" s="3">
        <f t="shared" si="115"/>
        <v>1675.85</v>
      </c>
    </row>
    <row r="1852" spans="1:16" x14ac:dyDescent="0.35">
      <c r="A1852" t="s">
        <v>270</v>
      </c>
      <c r="B1852" s="21" t="s">
        <v>86</v>
      </c>
      <c r="C1852" s="22">
        <v>44323</v>
      </c>
      <c r="D1852" t="s">
        <v>161</v>
      </c>
      <c r="E1852" t="s">
        <v>162</v>
      </c>
      <c r="F1852" s="21" t="s">
        <v>192</v>
      </c>
      <c r="G1852" s="3">
        <v>66.490000000000009</v>
      </c>
      <c r="H1852" s="22">
        <v>44304</v>
      </c>
      <c r="I1852" s="23">
        <v>44317</v>
      </c>
      <c r="J1852">
        <f t="shared" si="112"/>
        <v>14</v>
      </c>
      <c r="K1852" s="2">
        <f t="shared" si="113"/>
        <v>44310.5</v>
      </c>
      <c r="L1852" s="22">
        <v>44323.5</v>
      </c>
      <c r="M1852" s="22">
        <v>44368.5</v>
      </c>
      <c r="N1852" s="22">
        <v>44365.5</v>
      </c>
      <c r="O1852">
        <f t="shared" si="114"/>
        <v>55</v>
      </c>
      <c r="P1852" s="3">
        <f t="shared" si="115"/>
        <v>3656.9500000000007</v>
      </c>
    </row>
    <row r="1853" spans="1:16" x14ac:dyDescent="0.35">
      <c r="A1853" t="s">
        <v>270</v>
      </c>
      <c r="B1853" s="21" t="s">
        <v>86</v>
      </c>
      <c r="C1853" s="22">
        <v>44323</v>
      </c>
      <c r="D1853" t="s">
        <v>161</v>
      </c>
      <c r="E1853" t="s">
        <v>162</v>
      </c>
      <c r="F1853" s="21" t="s">
        <v>193</v>
      </c>
      <c r="G1853" s="3">
        <v>188.69</v>
      </c>
      <c r="H1853" s="22">
        <v>44304</v>
      </c>
      <c r="I1853" s="23">
        <v>44317</v>
      </c>
      <c r="J1853">
        <f t="shared" si="112"/>
        <v>14</v>
      </c>
      <c r="K1853" s="2">
        <f t="shared" si="113"/>
        <v>44310.5</v>
      </c>
      <c r="L1853" s="22">
        <v>44323.5</v>
      </c>
      <c r="M1853" s="22">
        <v>44368.5</v>
      </c>
      <c r="N1853" s="22">
        <v>44365.5</v>
      </c>
      <c r="O1853">
        <f t="shared" si="114"/>
        <v>55</v>
      </c>
      <c r="P1853" s="3">
        <f t="shared" si="115"/>
        <v>10377.950000000001</v>
      </c>
    </row>
    <row r="1854" spans="1:16" x14ac:dyDescent="0.35">
      <c r="A1854" t="s">
        <v>270</v>
      </c>
      <c r="B1854" s="21" t="s">
        <v>86</v>
      </c>
      <c r="C1854" s="22">
        <v>44323</v>
      </c>
      <c r="D1854" t="s">
        <v>161</v>
      </c>
      <c r="E1854" t="s">
        <v>162</v>
      </c>
      <c r="F1854" s="21" t="s">
        <v>194</v>
      </c>
      <c r="G1854" s="3">
        <v>76.84</v>
      </c>
      <c r="H1854" s="22">
        <v>44304</v>
      </c>
      <c r="I1854" s="23">
        <v>44317</v>
      </c>
      <c r="J1854">
        <f t="shared" si="112"/>
        <v>14</v>
      </c>
      <c r="K1854" s="2">
        <f t="shared" si="113"/>
        <v>44310.5</v>
      </c>
      <c r="L1854" s="22">
        <v>44323.5</v>
      </c>
      <c r="M1854" s="22">
        <v>44368.5</v>
      </c>
      <c r="N1854" s="22">
        <v>44365.5</v>
      </c>
      <c r="O1854">
        <f t="shared" si="114"/>
        <v>55</v>
      </c>
      <c r="P1854" s="3">
        <f t="shared" si="115"/>
        <v>4226.2</v>
      </c>
    </row>
    <row r="1855" spans="1:16" x14ac:dyDescent="0.35">
      <c r="A1855" t="s">
        <v>270</v>
      </c>
      <c r="B1855" s="21" t="s">
        <v>98</v>
      </c>
      <c r="C1855" s="22">
        <v>44323</v>
      </c>
      <c r="D1855" t="s">
        <v>99</v>
      </c>
      <c r="E1855" t="s">
        <v>100</v>
      </c>
      <c r="F1855" s="21" t="s">
        <v>164</v>
      </c>
      <c r="G1855" s="3">
        <v>0.18</v>
      </c>
      <c r="H1855" s="22">
        <v>44305</v>
      </c>
      <c r="I1855" s="23">
        <v>44318</v>
      </c>
      <c r="J1855">
        <f t="shared" si="112"/>
        <v>14</v>
      </c>
      <c r="K1855" s="2">
        <f t="shared" si="113"/>
        <v>44311.5</v>
      </c>
      <c r="L1855" s="22">
        <v>44323.5</v>
      </c>
      <c r="M1855" s="22">
        <v>44368.5</v>
      </c>
      <c r="N1855" s="22">
        <v>44365.5</v>
      </c>
      <c r="O1855">
        <f t="shared" si="114"/>
        <v>54</v>
      </c>
      <c r="P1855" s="3">
        <f t="shared" si="115"/>
        <v>9.7199999999999989</v>
      </c>
    </row>
    <row r="1856" spans="1:16" x14ac:dyDescent="0.35">
      <c r="A1856" t="s">
        <v>270</v>
      </c>
      <c r="B1856" s="21" t="s">
        <v>98</v>
      </c>
      <c r="C1856" s="22">
        <v>44323</v>
      </c>
      <c r="D1856" t="s">
        <v>161</v>
      </c>
      <c r="E1856" t="s">
        <v>162</v>
      </c>
      <c r="F1856" s="21" t="s">
        <v>183</v>
      </c>
      <c r="G1856" s="3">
        <v>0.11</v>
      </c>
      <c r="H1856" s="22">
        <v>44305</v>
      </c>
      <c r="I1856" s="23">
        <v>44318</v>
      </c>
      <c r="J1856">
        <f t="shared" si="112"/>
        <v>14</v>
      </c>
      <c r="K1856" s="2">
        <f t="shared" si="113"/>
        <v>44311.5</v>
      </c>
      <c r="L1856" s="22">
        <v>44323.5</v>
      </c>
      <c r="M1856" s="22">
        <v>44368.5</v>
      </c>
      <c r="N1856" s="22">
        <v>44365.5</v>
      </c>
      <c r="O1856">
        <f t="shared" si="114"/>
        <v>54</v>
      </c>
      <c r="P1856" s="3">
        <f t="shared" si="115"/>
        <v>5.94</v>
      </c>
    </row>
    <row r="1857" spans="1:16" x14ac:dyDescent="0.35">
      <c r="A1857" t="s">
        <v>270</v>
      </c>
      <c r="B1857" s="21" t="s">
        <v>98</v>
      </c>
      <c r="C1857" s="22">
        <v>44323</v>
      </c>
      <c r="D1857" t="s">
        <v>161</v>
      </c>
      <c r="E1857" t="s">
        <v>162</v>
      </c>
      <c r="F1857" s="21" t="s">
        <v>176</v>
      </c>
      <c r="G1857" s="3">
        <v>5.13</v>
      </c>
      <c r="H1857" s="22">
        <v>44305</v>
      </c>
      <c r="I1857" s="23">
        <v>44318</v>
      </c>
      <c r="J1857">
        <f t="shared" si="112"/>
        <v>14</v>
      </c>
      <c r="K1857" s="2">
        <f t="shared" si="113"/>
        <v>44311.5</v>
      </c>
      <c r="L1857" s="22">
        <v>44323.5</v>
      </c>
      <c r="M1857" s="22">
        <v>44368.5</v>
      </c>
      <c r="N1857" s="22">
        <v>44365.5</v>
      </c>
      <c r="O1857">
        <f t="shared" si="114"/>
        <v>54</v>
      </c>
      <c r="P1857" s="3">
        <f t="shared" si="115"/>
        <v>277.02</v>
      </c>
    </row>
    <row r="1858" spans="1:16" x14ac:dyDescent="0.35">
      <c r="A1858" t="s">
        <v>270</v>
      </c>
      <c r="B1858" s="21" t="s">
        <v>98</v>
      </c>
      <c r="C1858" s="22">
        <v>44323</v>
      </c>
      <c r="D1858" t="s">
        <v>99</v>
      </c>
      <c r="E1858" t="s">
        <v>100</v>
      </c>
      <c r="F1858" s="21" t="s">
        <v>164</v>
      </c>
      <c r="G1858" s="3">
        <v>9.75</v>
      </c>
      <c r="H1858" s="22">
        <v>44305</v>
      </c>
      <c r="I1858" s="23">
        <v>44318</v>
      </c>
      <c r="J1858">
        <f t="shared" si="112"/>
        <v>14</v>
      </c>
      <c r="K1858" s="2">
        <f t="shared" si="113"/>
        <v>44311.5</v>
      </c>
      <c r="L1858" s="22">
        <v>44323.5</v>
      </c>
      <c r="M1858" s="22">
        <v>44368.5</v>
      </c>
      <c r="N1858" s="22">
        <v>44365.5</v>
      </c>
      <c r="O1858">
        <f t="shared" si="114"/>
        <v>54</v>
      </c>
      <c r="P1858" s="3">
        <f t="shared" si="115"/>
        <v>526.5</v>
      </c>
    </row>
    <row r="1859" spans="1:16" x14ac:dyDescent="0.35">
      <c r="A1859" t="s">
        <v>270</v>
      </c>
      <c r="B1859" s="21" t="s">
        <v>98</v>
      </c>
      <c r="C1859" s="22">
        <v>44323</v>
      </c>
      <c r="D1859" t="s">
        <v>161</v>
      </c>
      <c r="E1859" t="s">
        <v>162</v>
      </c>
      <c r="F1859" s="21" t="s">
        <v>176</v>
      </c>
      <c r="G1859" s="3">
        <v>13.06</v>
      </c>
      <c r="H1859" s="22">
        <v>44305</v>
      </c>
      <c r="I1859" s="23">
        <v>44318</v>
      </c>
      <c r="J1859">
        <f t="shared" si="112"/>
        <v>14</v>
      </c>
      <c r="K1859" s="2">
        <f t="shared" si="113"/>
        <v>44311.5</v>
      </c>
      <c r="L1859" s="22">
        <v>44323.5</v>
      </c>
      <c r="M1859" s="22">
        <v>44368.5</v>
      </c>
      <c r="N1859" s="22">
        <v>44365.5</v>
      </c>
      <c r="O1859">
        <f t="shared" si="114"/>
        <v>54</v>
      </c>
      <c r="P1859" s="3">
        <f t="shared" si="115"/>
        <v>705.24</v>
      </c>
    </row>
    <row r="1860" spans="1:16" x14ac:dyDescent="0.35">
      <c r="A1860" t="s">
        <v>270</v>
      </c>
      <c r="B1860" s="21" t="s">
        <v>98</v>
      </c>
      <c r="C1860" s="22">
        <v>44323</v>
      </c>
      <c r="D1860" t="s">
        <v>99</v>
      </c>
      <c r="E1860" t="s">
        <v>100</v>
      </c>
      <c r="F1860" s="21" t="s">
        <v>164</v>
      </c>
      <c r="G1860" s="3">
        <v>30.279999999999998</v>
      </c>
      <c r="H1860" s="22">
        <v>44305</v>
      </c>
      <c r="I1860" s="23">
        <v>44318</v>
      </c>
      <c r="J1860">
        <f t="shared" si="112"/>
        <v>14</v>
      </c>
      <c r="K1860" s="2">
        <f t="shared" si="113"/>
        <v>44311.5</v>
      </c>
      <c r="L1860" s="22">
        <v>44323.5</v>
      </c>
      <c r="M1860" s="22">
        <v>44368.5</v>
      </c>
      <c r="N1860" s="22">
        <v>44365.5</v>
      </c>
      <c r="O1860">
        <f t="shared" si="114"/>
        <v>54</v>
      </c>
      <c r="P1860" s="3">
        <f t="shared" si="115"/>
        <v>1635.12</v>
      </c>
    </row>
    <row r="1861" spans="1:16" x14ac:dyDescent="0.35">
      <c r="A1861" t="s">
        <v>270</v>
      </c>
      <c r="B1861" s="21" t="s">
        <v>98</v>
      </c>
      <c r="C1861" s="22">
        <v>44323</v>
      </c>
      <c r="D1861" t="s">
        <v>161</v>
      </c>
      <c r="E1861" t="s">
        <v>162</v>
      </c>
      <c r="F1861" s="21" t="s">
        <v>187</v>
      </c>
      <c r="G1861" s="3">
        <v>3.55</v>
      </c>
      <c r="H1861" s="22">
        <v>44305</v>
      </c>
      <c r="I1861" s="23">
        <v>44318</v>
      </c>
      <c r="J1861">
        <f t="shared" si="112"/>
        <v>14</v>
      </c>
      <c r="K1861" s="2">
        <f t="shared" si="113"/>
        <v>44311.5</v>
      </c>
      <c r="L1861" s="22">
        <v>44323.5</v>
      </c>
      <c r="M1861" s="22">
        <v>44368.5</v>
      </c>
      <c r="N1861" s="22">
        <v>44365.5</v>
      </c>
      <c r="O1861">
        <f t="shared" si="114"/>
        <v>54</v>
      </c>
      <c r="P1861" s="3">
        <f t="shared" si="115"/>
        <v>191.7</v>
      </c>
    </row>
    <row r="1862" spans="1:16" x14ac:dyDescent="0.35">
      <c r="A1862" t="s">
        <v>270</v>
      </c>
      <c r="B1862" s="21" t="s">
        <v>98</v>
      </c>
      <c r="C1862" s="22">
        <v>44323</v>
      </c>
      <c r="D1862" t="s">
        <v>161</v>
      </c>
      <c r="E1862" t="s">
        <v>162</v>
      </c>
      <c r="F1862" s="21" t="s">
        <v>176</v>
      </c>
      <c r="G1862" s="3">
        <v>39.65</v>
      </c>
      <c r="H1862" s="22">
        <v>44305</v>
      </c>
      <c r="I1862" s="23">
        <v>44318</v>
      </c>
      <c r="J1862">
        <f t="shared" si="112"/>
        <v>14</v>
      </c>
      <c r="K1862" s="2">
        <f t="shared" si="113"/>
        <v>44311.5</v>
      </c>
      <c r="L1862" s="22">
        <v>44323.5</v>
      </c>
      <c r="M1862" s="22">
        <v>44368.5</v>
      </c>
      <c r="N1862" s="22">
        <v>44365.5</v>
      </c>
      <c r="O1862">
        <f t="shared" si="114"/>
        <v>54</v>
      </c>
      <c r="P1862" s="3">
        <f t="shared" si="115"/>
        <v>2141.1</v>
      </c>
    </row>
    <row r="1863" spans="1:16" x14ac:dyDescent="0.35">
      <c r="A1863" t="s">
        <v>270</v>
      </c>
      <c r="B1863" s="21" t="s">
        <v>98</v>
      </c>
      <c r="C1863" s="22">
        <v>44323</v>
      </c>
      <c r="D1863" t="s">
        <v>99</v>
      </c>
      <c r="E1863" t="s">
        <v>100</v>
      </c>
      <c r="F1863" s="21" t="s">
        <v>164</v>
      </c>
      <c r="G1863" s="3">
        <v>100.34</v>
      </c>
      <c r="H1863" s="22">
        <v>44305</v>
      </c>
      <c r="I1863" s="23">
        <v>44318</v>
      </c>
      <c r="J1863">
        <f t="shared" si="112"/>
        <v>14</v>
      </c>
      <c r="K1863" s="2">
        <f t="shared" si="113"/>
        <v>44311.5</v>
      </c>
      <c r="L1863" s="22">
        <v>44323.5</v>
      </c>
      <c r="M1863" s="22">
        <v>44368.5</v>
      </c>
      <c r="N1863" s="22">
        <v>44365.5</v>
      </c>
      <c r="O1863">
        <f t="shared" si="114"/>
        <v>54</v>
      </c>
      <c r="P1863" s="3">
        <f t="shared" si="115"/>
        <v>5418.3600000000006</v>
      </c>
    </row>
    <row r="1864" spans="1:16" x14ac:dyDescent="0.35">
      <c r="A1864" t="s">
        <v>270</v>
      </c>
      <c r="B1864" s="21" t="s">
        <v>98</v>
      </c>
      <c r="C1864" s="22">
        <v>44323</v>
      </c>
      <c r="D1864" t="s">
        <v>161</v>
      </c>
      <c r="E1864" t="s">
        <v>162</v>
      </c>
      <c r="F1864" s="21" t="s">
        <v>167</v>
      </c>
      <c r="G1864" s="3">
        <v>36.340000000000003</v>
      </c>
      <c r="H1864" s="22">
        <v>44305</v>
      </c>
      <c r="I1864" s="23">
        <v>44318</v>
      </c>
      <c r="J1864">
        <f t="shared" si="112"/>
        <v>14</v>
      </c>
      <c r="K1864" s="2">
        <f t="shared" si="113"/>
        <v>44311.5</v>
      </c>
      <c r="L1864" s="22">
        <v>44323.5</v>
      </c>
      <c r="M1864" s="22">
        <v>44368.5</v>
      </c>
      <c r="N1864" s="22">
        <v>44365.5</v>
      </c>
      <c r="O1864">
        <f t="shared" si="114"/>
        <v>54</v>
      </c>
      <c r="P1864" s="3">
        <f t="shared" si="115"/>
        <v>1962.3600000000001</v>
      </c>
    </row>
    <row r="1865" spans="1:16" x14ac:dyDescent="0.35">
      <c r="A1865" t="s">
        <v>270</v>
      </c>
      <c r="B1865" s="21" t="s">
        <v>98</v>
      </c>
      <c r="C1865" s="22">
        <v>44323</v>
      </c>
      <c r="D1865" t="s">
        <v>161</v>
      </c>
      <c r="E1865" t="s">
        <v>162</v>
      </c>
      <c r="F1865" s="21" t="s">
        <v>195</v>
      </c>
      <c r="G1865" s="3">
        <v>923.61</v>
      </c>
      <c r="H1865" s="22">
        <v>44305</v>
      </c>
      <c r="I1865" s="23">
        <v>44318</v>
      </c>
      <c r="J1865">
        <f t="shared" si="112"/>
        <v>14</v>
      </c>
      <c r="K1865" s="2">
        <f t="shared" si="113"/>
        <v>44311.5</v>
      </c>
      <c r="L1865" s="22">
        <v>44323.5</v>
      </c>
      <c r="M1865" s="22">
        <v>44368.5</v>
      </c>
      <c r="N1865" s="22">
        <v>44365.5</v>
      </c>
      <c r="O1865">
        <f t="shared" si="114"/>
        <v>54</v>
      </c>
      <c r="P1865" s="3">
        <f t="shared" si="115"/>
        <v>49874.94</v>
      </c>
    </row>
    <row r="1866" spans="1:16" x14ac:dyDescent="0.35">
      <c r="A1866" t="s">
        <v>270</v>
      </c>
      <c r="B1866" s="21" t="s">
        <v>98</v>
      </c>
      <c r="C1866" s="22">
        <v>44323</v>
      </c>
      <c r="D1866" t="s">
        <v>161</v>
      </c>
      <c r="E1866" t="s">
        <v>162</v>
      </c>
      <c r="F1866" s="21" t="s">
        <v>169</v>
      </c>
      <c r="G1866" s="3">
        <v>84.16</v>
      </c>
      <c r="H1866" s="22">
        <v>44305</v>
      </c>
      <c r="I1866" s="23">
        <v>44318</v>
      </c>
      <c r="J1866">
        <f t="shared" si="112"/>
        <v>14</v>
      </c>
      <c r="K1866" s="2">
        <f t="shared" si="113"/>
        <v>44311.5</v>
      </c>
      <c r="L1866" s="22">
        <v>44323.5</v>
      </c>
      <c r="M1866" s="22">
        <v>44368.5</v>
      </c>
      <c r="N1866" s="22">
        <v>44365.5</v>
      </c>
      <c r="O1866">
        <f t="shared" si="114"/>
        <v>54</v>
      </c>
      <c r="P1866" s="3">
        <f t="shared" si="115"/>
        <v>4544.6399999999994</v>
      </c>
    </row>
    <row r="1867" spans="1:16" x14ac:dyDescent="0.35">
      <c r="A1867" t="s">
        <v>270</v>
      </c>
      <c r="B1867" s="21" t="s">
        <v>98</v>
      </c>
      <c r="C1867" s="22">
        <v>44323</v>
      </c>
      <c r="D1867" t="s">
        <v>161</v>
      </c>
      <c r="E1867" t="s">
        <v>162</v>
      </c>
      <c r="F1867" s="21" t="s">
        <v>196</v>
      </c>
      <c r="G1867" s="3">
        <v>231.73999999999995</v>
      </c>
      <c r="H1867" s="22">
        <v>44305</v>
      </c>
      <c r="I1867" s="23">
        <v>44318</v>
      </c>
      <c r="J1867">
        <f t="shared" ref="J1867:J1930" si="116">I1867-H1867+1</f>
        <v>14</v>
      </c>
      <c r="K1867" s="2">
        <f t="shared" ref="K1867:K1930" si="117">(H1867+I1867)/2</f>
        <v>44311.5</v>
      </c>
      <c r="L1867" s="22">
        <v>44323.5</v>
      </c>
      <c r="M1867" s="22">
        <v>44368.5</v>
      </c>
      <c r="N1867" s="22">
        <v>44365.5</v>
      </c>
      <c r="O1867">
        <f t="shared" ref="O1867:O1930" si="118">N1867-K1867</f>
        <v>54</v>
      </c>
      <c r="P1867" s="3">
        <f t="shared" ref="P1867:P1930" si="119">O1867*G1867</f>
        <v>12513.959999999997</v>
      </c>
    </row>
    <row r="1868" spans="1:16" x14ac:dyDescent="0.35">
      <c r="A1868" t="s">
        <v>270</v>
      </c>
      <c r="B1868" s="21" t="s">
        <v>98</v>
      </c>
      <c r="C1868" s="22">
        <v>44323</v>
      </c>
      <c r="D1868" t="s">
        <v>161</v>
      </c>
      <c r="E1868" t="s">
        <v>162</v>
      </c>
      <c r="F1868" s="21" t="s">
        <v>175</v>
      </c>
      <c r="G1868" s="3">
        <v>34.11</v>
      </c>
      <c r="H1868" s="22">
        <v>44305</v>
      </c>
      <c r="I1868" s="23">
        <v>44318</v>
      </c>
      <c r="J1868">
        <f t="shared" si="116"/>
        <v>14</v>
      </c>
      <c r="K1868" s="2">
        <f t="shared" si="117"/>
        <v>44311.5</v>
      </c>
      <c r="L1868" s="22">
        <v>44323.5</v>
      </c>
      <c r="M1868" s="22">
        <v>44368.5</v>
      </c>
      <c r="N1868" s="22">
        <v>44365.5</v>
      </c>
      <c r="O1868">
        <f t="shared" si="118"/>
        <v>54</v>
      </c>
      <c r="P1868" s="3">
        <f t="shared" si="119"/>
        <v>1841.94</v>
      </c>
    </row>
    <row r="1869" spans="1:16" x14ac:dyDescent="0.35">
      <c r="A1869" t="s">
        <v>270</v>
      </c>
      <c r="B1869" s="21" t="s">
        <v>98</v>
      </c>
      <c r="C1869" s="22">
        <v>44323</v>
      </c>
      <c r="D1869" t="s">
        <v>161</v>
      </c>
      <c r="E1869" t="s">
        <v>162</v>
      </c>
      <c r="F1869" s="21" t="s">
        <v>197</v>
      </c>
      <c r="G1869" s="3">
        <v>83.72</v>
      </c>
      <c r="H1869" s="22">
        <v>44305</v>
      </c>
      <c r="I1869" s="23">
        <v>44318</v>
      </c>
      <c r="J1869">
        <f t="shared" si="116"/>
        <v>14</v>
      </c>
      <c r="K1869" s="2">
        <f t="shared" si="117"/>
        <v>44311.5</v>
      </c>
      <c r="L1869" s="22">
        <v>44323.5</v>
      </c>
      <c r="M1869" s="22">
        <v>44368.5</v>
      </c>
      <c r="N1869" s="22">
        <v>44365.5</v>
      </c>
      <c r="O1869">
        <f t="shared" si="118"/>
        <v>54</v>
      </c>
      <c r="P1869" s="3">
        <f t="shared" si="119"/>
        <v>4520.88</v>
      </c>
    </row>
    <row r="1870" spans="1:16" x14ac:dyDescent="0.35">
      <c r="A1870" t="s">
        <v>270</v>
      </c>
      <c r="B1870" s="21" t="s">
        <v>98</v>
      </c>
      <c r="C1870" s="22">
        <v>44323</v>
      </c>
      <c r="D1870" t="s">
        <v>161</v>
      </c>
      <c r="E1870" t="s">
        <v>162</v>
      </c>
      <c r="F1870" s="21" t="s">
        <v>176</v>
      </c>
      <c r="G1870" s="3">
        <v>2434.6099999999997</v>
      </c>
      <c r="H1870" s="22">
        <v>44305</v>
      </c>
      <c r="I1870" s="23">
        <v>44318</v>
      </c>
      <c r="J1870">
        <f t="shared" si="116"/>
        <v>14</v>
      </c>
      <c r="K1870" s="2">
        <f t="shared" si="117"/>
        <v>44311.5</v>
      </c>
      <c r="L1870" s="22">
        <v>44323.5</v>
      </c>
      <c r="M1870" s="22">
        <v>44368.5</v>
      </c>
      <c r="N1870" s="22">
        <v>44365.5</v>
      </c>
      <c r="O1870">
        <f t="shared" si="118"/>
        <v>54</v>
      </c>
      <c r="P1870" s="3">
        <f t="shared" si="119"/>
        <v>131468.93999999997</v>
      </c>
    </row>
    <row r="1871" spans="1:16" x14ac:dyDescent="0.35">
      <c r="A1871" t="s">
        <v>270</v>
      </c>
      <c r="B1871" s="21" t="s">
        <v>98</v>
      </c>
      <c r="C1871" s="22">
        <v>44323</v>
      </c>
      <c r="D1871" t="s">
        <v>171</v>
      </c>
      <c r="E1871" t="s">
        <v>172</v>
      </c>
      <c r="F1871" s="21" t="s">
        <v>176</v>
      </c>
      <c r="G1871" s="3">
        <v>89.09</v>
      </c>
      <c r="H1871" s="22">
        <v>44305</v>
      </c>
      <c r="I1871" s="23">
        <v>44318</v>
      </c>
      <c r="J1871">
        <f t="shared" si="116"/>
        <v>14</v>
      </c>
      <c r="K1871" s="2">
        <f t="shared" si="117"/>
        <v>44311.5</v>
      </c>
      <c r="L1871" s="22">
        <v>44323.5</v>
      </c>
      <c r="M1871" s="22">
        <v>44368.5</v>
      </c>
      <c r="N1871" s="22">
        <v>44365.5</v>
      </c>
      <c r="O1871">
        <f t="shared" si="118"/>
        <v>54</v>
      </c>
      <c r="P1871" s="3">
        <f t="shared" si="119"/>
        <v>4810.8600000000006</v>
      </c>
    </row>
    <row r="1872" spans="1:16" x14ac:dyDescent="0.35">
      <c r="A1872" t="s">
        <v>270</v>
      </c>
      <c r="B1872" s="21" t="s">
        <v>98</v>
      </c>
      <c r="C1872" s="22">
        <v>44323</v>
      </c>
      <c r="D1872" t="s">
        <v>161</v>
      </c>
      <c r="E1872" t="s">
        <v>162</v>
      </c>
      <c r="F1872" s="21" t="s">
        <v>177</v>
      </c>
      <c r="G1872" s="3">
        <v>57.74</v>
      </c>
      <c r="H1872" s="22">
        <v>44305</v>
      </c>
      <c r="I1872" s="23">
        <v>44318</v>
      </c>
      <c r="J1872">
        <f t="shared" si="116"/>
        <v>14</v>
      </c>
      <c r="K1872" s="2">
        <f t="shared" si="117"/>
        <v>44311.5</v>
      </c>
      <c r="L1872" s="22">
        <v>44323.5</v>
      </c>
      <c r="M1872" s="22">
        <v>44368.5</v>
      </c>
      <c r="N1872" s="22">
        <v>44365.5</v>
      </c>
      <c r="O1872">
        <f t="shared" si="118"/>
        <v>54</v>
      </c>
      <c r="P1872" s="3">
        <f t="shared" si="119"/>
        <v>3117.96</v>
      </c>
    </row>
    <row r="1873" spans="1:16" x14ac:dyDescent="0.35">
      <c r="A1873" t="s">
        <v>270</v>
      </c>
      <c r="B1873" s="21" t="s">
        <v>98</v>
      </c>
      <c r="C1873" s="22">
        <v>44323</v>
      </c>
      <c r="D1873" t="s">
        <v>107</v>
      </c>
      <c r="E1873" t="s">
        <v>108</v>
      </c>
      <c r="F1873" s="21" t="s">
        <v>164</v>
      </c>
      <c r="G1873" s="3">
        <v>3431.6699999999992</v>
      </c>
      <c r="H1873" s="22">
        <v>44305</v>
      </c>
      <c r="I1873" s="23">
        <v>44318</v>
      </c>
      <c r="J1873">
        <f t="shared" si="116"/>
        <v>14</v>
      </c>
      <c r="K1873" s="2">
        <f t="shared" si="117"/>
        <v>44311.5</v>
      </c>
      <c r="L1873" s="22">
        <v>44323.5</v>
      </c>
      <c r="M1873" s="22">
        <v>44368.5</v>
      </c>
      <c r="N1873" s="22">
        <v>44365.5</v>
      </c>
      <c r="O1873">
        <f t="shared" si="118"/>
        <v>54</v>
      </c>
      <c r="P1873" s="3">
        <f t="shared" si="119"/>
        <v>185310.17999999996</v>
      </c>
    </row>
    <row r="1874" spans="1:16" x14ac:dyDescent="0.35">
      <c r="A1874" t="s">
        <v>270</v>
      </c>
      <c r="B1874" s="21" t="s">
        <v>98</v>
      </c>
      <c r="C1874" s="22">
        <v>44323</v>
      </c>
      <c r="D1874" t="s">
        <v>99</v>
      </c>
      <c r="E1874" t="s">
        <v>100</v>
      </c>
      <c r="F1874" s="21" t="s">
        <v>164</v>
      </c>
      <c r="G1874" s="3">
        <v>10839.479999999994</v>
      </c>
      <c r="H1874" s="22">
        <v>44305</v>
      </c>
      <c r="I1874" s="23">
        <v>44318</v>
      </c>
      <c r="J1874">
        <f t="shared" si="116"/>
        <v>14</v>
      </c>
      <c r="K1874" s="2">
        <f t="shared" si="117"/>
        <v>44311.5</v>
      </c>
      <c r="L1874" s="22">
        <v>44323.5</v>
      </c>
      <c r="M1874" s="22">
        <v>44368.5</v>
      </c>
      <c r="N1874" s="22">
        <v>44365.5</v>
      </c>
      <c r="O1874">
        <f t="shared" si="118"/>
        <v>54</v>
      </c>
      <c r="P1874" s="3">
        <f t="shared" si="119"/>
        <v>585331.91999999969</v>
      </c>
    </row>
    <row r="1875" spans="1:16" x14ac:dyDescent="0.35">
      <c r="A1875" t="s">
        <v>270</v>
      </c>
      <c r="B1875" s="21" t="s">
        <v>98</v>
      </c>
      <c r="C1875" s="22">
        <v>44323</v>
      </c>
      <c r="D1875" t="s">
        <v>161</v>
      </c>
      <c r="E1875" t="s">
        <v>162</v>
      </c>
      <c r="F1875" s="21" t="s">
        <v>179</v>
      </c>
      <c r="G1875" s="3">
        <v>144.52000000000004</v>
      </c>
      <c r="H1875" s="22">
        <v>44305</v>
      </c>
      <c r="I1875" s="23">
        <v>44318</v>
      </c>
      <c r="J1875">
        <f t="shared" si="116"/>
        <v>14</v>
      </c>
      <c r="K1875" s="2">
        <f t="shared" si="117"/>
        <v>44311.5</v>
      </c>
      <c r="L1875" s="22">
        <v>44323.5</v>
      </c>
      <c r="M1875" s="22">
        <v>44368.5</v>
      </c>
      <c r="N1875" s="22">
        <v>44365.5</v>
      </c>
      <c r="O1875">
        <f t="shared" si="118"/>
        <v>54</v>
      </c>
      <c r="P1875" s="3">
        <f t="shared" si="119"/>
        <v>7804.0800000000017</v>
      </c>
    </row>
    <row r="1876" spans="1:16" x14ac:dyDescent="0.35">
      <c r="A1876" t="s">
        <v>270</v>
      </c>
      <c r="B1876" s="21" t="s">
        <v>98</v>
      </c>
      <c r="C1876" s="22">
        <v>44323</v>
      </c>
      <c r="D1876" t="s">
        <v>161</v>
      </c>
      <c r="E1876" t="s">
        <v>162</v>
      </c>
      <c r="F1876" s="21" t="s">
        <v>182</v>
      </c>
      <c r="G1876" s="3">
        <v>27.77</v>
      </c>
      <c r="H1876" s="22">
        <v>44305</v>
      </c>
      <c r="I1876" s="23">
        <v>44318</v>
      </c>
      <c r="J1876">
        <f t="shared" si="116"/>
        <v>14</v>
      </c>
      <c r="K1876" s="2">
        <f t="shared" si="117"/>
        <v>44311.5</v>
      </c>
      <c r="L1876" s="22">
        <v>44323.5</v>
      </c>
      <c r="M1876" s="22">
        <v>44368.5</v>
      </c>
      <c r="N1876" s="22">
        <v>44365.5</v>
      </c>
      <c r="O1876">
        <f t="shared" si="118"/>
        <v>54</v>
      </c>
      <c r="P1876" s="3">
        <f t="shared" si="119"/>
        <v>1499.58</v>
      </c>
    </row>
    <row r="1877" spans="1:16" x14ac:dyDescent="0.35">
      <c r="A1877" t="s">
        <v>270</v>
      </c>
      <c r="B1877" s="21" t="s">
        <v>98</v>
      </c>
      <c r="C1877" s="22">
        <v>44323</v>
      </c>
      <c r="D1877" t="s">
        <v>161</v>
      </c>
      <c r="E1877" t="s">
        <v>162</v>
      </c>
      <c r="F1877" s="21" t="s">
        <v>183</v>
      </c>
      <c r="G1877" s="3">
        <v>1693.69</v>
      </c>
      <c r="H1877" s="22">
        <v>44305</v>
      </c>
      <c r="I1877" s="23">
        <v>44318</v>
      </c>
      <c r="J1877">
        <f t="shared" si="116"/>
        <v>14</v>
      </c>
      <c r="K1877" s="2">
        <f t="shared" si="117"/>
        <v>44311.5</v>
      </c>
      <c r="L1877" s="22">
        <v>44323.5</v>
      </c>
      <c r="M1877" s="22">
        <v>44368.5</v>
      </c>
      <c r="N1877" s="22">
        <v>44365.5</v>
      </c>
      <c r="O1877">
        <f t="shared" si="118"/>
        <v>54</v>
      </c>
      <c r="P1877" s="3">
        <f t="shared" si="119"/>
        <v>91459.260000000009</v>
      </c>
    </row>
    <row r="1878" spans="1:16" x14ac:dyDescent="0.35">
      <c r="A1878" t="s">
        <v>270</v>
      </c>
      <c r="B1878" s="21" t="s">
        <v>98</v>
      </c>
      <c r="C1878" s="22">
        <v>44323</v>
      </c>
      <c r="D1878" t="s">
        <v>161</v>
      </c>
      <c r="E1878" t="s">
        <v>162</v>
      </c>
      <c r="F1878" s="21" t="s">
        <v>184</v>
      </c>
      <c r="G1878" s="3">
        <v>47.47</v>
      </c>
      <c r="H1878" s="22">
        <v>44305</v>
      </c>
      <c r="I1878" s="23">
        <v>44318</v>
      </c>
      <c r="J1878">
        <f t="shared" si="116"/>
        <v>14</v>
      </c>
      <c r="K1878" s="2">
        <f t="shared" si="117"/>
        <v>44311.5</v>
      </c>
      <c r="L1878" s="22">
        <v>44323.5</v>
      </c>
      <c r="M1878" s="22">
        <v>44368.5</v>
      </c>
      <c r="N1878" s="22">
        <v>44365.5</v>
      </c>
      <c r="O1878">
        <f t="shared" si="118"/>
        <v>54</v>
      </c>
      <c r="P1878" s="3">
        <f t="shared" si="119"/>
        <v>2563.38</v>
      </c>
    </row>
    <row r="1879" spans="1:16" x14ac:dyDescent="0.35">
      <c r="A1879" t="s">
        <v>270</v>
      </c>
      <c r="B1879" s="21" t="s">
        <v>98</v>
      </c>
      <c r="C1879" s="22">
        <v>44323</v>
      </c>
      <c r="D1879" t="s">
        <v>161</v>
      </c>
      <c r="E1879" t="s">
        <v>162</v>
      </c>
      <c r="F1879" s="21" t="s">
        <v>185</v>
      </c>
      <c r="G1879" s="3">
        <v>1072.79</v>
      </c>
      <c r="H1879" s="22">
        <v>44305</v>
      </c>
      <c r="I1879" s="23">
        <v>44318</v>
      </c>
      <c r="J1879">
        <f t="shared" si="116"/>
        <v>14</v>
      </c>
      <c r="K1879" s="2">
        <f t="shared" si="117"/>
        <v>44311.5</v>
      </c>
      <c r="L1879" s="22">
        <v>44323.5</v>
      </c>
      <c r="M1879" s="22">
        <v>44368.5</v>
      </c>
      <c r="N1879" s="22">
        <v>44365.5</v>
      </c>
      <c r="O1879">
        <f t="shared" si="118"/>
        <v>54</v>
      </c>
      <c r="P1879" s="3">
        <f t="shared" si="119"/>
        <v>57930.659999999996</v>
      </c>
    </row>
    <row r="1880" spans="1:16" x14ac:dyDescent="0.35">
      <c r="A1880" t="s">
        <v>270</v>
      </c>
      <c r="B1880" s="21" t="s">
        <v>98</v>
      </c>
      <c r="C1880" s="22">
        <v>44323</v>
      </c>
      <c r="D1880" t="s">
        <v>161</v>
      </c>
      <c r="E1880" t="s">
        <v>162</v>
      </c>
      <c r="F1880" s="21" t="s">
        <v>186</v>
      </c>
      <c r="G1880" s="3">
        <v>4.93</v>
      </c>
      <c r="H1880" s="22">
        <v>44305</v>
      </c>
      <c r="I1880" s="23">
        <v>44318</v>
      </c>
      <c r="J1880">
        <f t="shared" si="116"/>
        <v>14</v>
      </c>
      <c r="K1880" s="2">
        <f t="shared" si="117"/>
        <v>44311.5</v>
      </c>
      <c r="L1880" s="22">
        <v>44323.5</v>
      </c>
      <c r="M1880" s="22">
        <v>44368.5</v>
      </c>
      <c r="N1880" s="22">
        <v>44365.5</v>
      </c>
      <c r="O1880">
        <f t="shared" si="118"/>
        <v>54</v>
      </c>
      <c r="P1880" s="3">
        <f t="shared" si="119"/>
        <v>266.21999999999997</v>
      </c>
    </row>
    <row r="1881" spans="1:16" x14ac:dyDescent="0.35">
      <c r="A1881" t="s">
        <v>270</v>
      </c>
      <c r="B1881" s="21" t="s">
        <v>98</v>
      </c>
      <c r="C1881" s="22">
        <v>44323</v>
      </c>
      <c r="D1881" t="s">
        <v>161</v>
      </c>
      <c r="E1881" t="s">
        <v>162</v>
      </c>
      <c r="F1881" s="21" t="s">
        <v>187</v>
      </c>
      <c r="G1881" s="3">
        <v>523.49999999999989</v>
      </c>
      <c r="H1881" s="22">
        <v>44305</v>
      </c>
      <c r="I1881" s="23">
        <v>44318</v>
      </c>
      <c r="J1881">
        <f t="shared" si="116"/>
        <v>14</v>
      </c>
      <c r="K1881" s="2">
        <f t="shared" si="117"/>
        <v>44311.5</v>
      </c>
      <c r="L1881" s="22">
        <v>44323.5</v>
      </c>
      <c r="M1881" s="22">
        <v>44368.5</v>
      </c>
      <c r="N1881" s="22">
        <v>44365.5</v>
      </c>
      <c r="O1881">
        <f t="shared" si="118"/>
        <v>54</v>
      </c>
      <c r="P1881" s="3">
        <f t="shared" si="119"/>
        <v>28268.999999999993</v>
      </c>
    </row>
    <row r="1882" spans="1:16" x14ac:dyDescent="0.35">
      <c r="A1882" t="s">
        <v>270</v>
      </c>
      <c r="B1882" s="21" t="s">
        <v>98</v>
      </c>
      <c r="C1882" s="22">
        <v>44323</v>
      </c>
      <c r="D1882" t="s">
        <v>161</v>
      </c>
      <c r="E1882" t="s">
        <v>162</v>
      </c>
      <c r="F1882" s="21" t="s">
        <v>188</v>
      </c>
      <c r="G1882" s="3">
        <v>191.86</v>
      </c>
      <c r="H1882" s="22">
        <v>44305</v>
      </c>
      <c r="I1882" s="23">
        <v>44318</v>
      </c>
      <c r="J1882">
        <f t="shared" si="116"/>
        <v>14</v>
      </c>
      <c r="K1882" s="2">
        <f t="shared" si="117"/>
        <v>44311.5</v>
      </c>
      <c r="L1882" s="22">
        <v>44323.5</v>
      </c>
      <c r="M1882" s="22">
        <v>44368.5</v>
      </c>
      <c r="N1882" s="22">
        <v>44365.5</v>
      </c>
      <c r="O1882">
        <f t="shared" si="118"/>
        <v>54</v>
      </c>
      <c r="P1882" s="3">
        <f t="shared" si="119"/>
        <v>10360.44</v>
      </c>
    </row>
    <row r="1883" spans="1:16" x14ac:dyDescent="0.35">
      <c r="A1883" t="s">
        <v>270</v>
      </c>
      <c r="B1883" s="21" t="s">
        <v>98</v>
      </c>
      <c r="C1883" s="22">
        <v>44323</v>
      </c>
      <c r="D1883" t="s">
        <v>161</v>
      </c>
      <c r="E1883" t="s">
        <v>162</v>
      </c>
      <c r="F1883" s="21" t="s">
        <v>198</v>
      </c>
      <c r="G1883" s="3">
        <v>25.8</v>
      </c>
      <c r="H1883" s="22">
        <v>44305</v>
      </c>
      <c r="I1883" s="23">
        <v>44318</v>
      </c>
      <c r="J1883">
        <f t="shared" si="116"/>
        <v>14</v>
      </c>
      <c r="K1883" s="2">
        <f t="shared" si="117"/>
        <v>44311.5</v>
      </c>
      <c r="L1883" s="22">
        <v>44323.5</v>
      </c>
      <c r="M1883" s="22">
        <v>44368.5</v>
      </c>
      <c r="N1883" s="22">
        <v>44365.5</v>
      </c>
      <c r="O1883">
        <f t="shared" si="118"/>
        <v>54</v>
      </c>
      <c r="P1883" s="3">
        <f t="shared" si="119"/>
        <v>1393.2</v>
      </c>
    </row>
    <row r="1884" spans="1:16" x14ac:dyDescent="0.35">
      <c r="A1884" t="s">
        <v>270</v>
      </c>
      <c r="B1884" s="21" t="s">
        <v>98</v>
      </c>
      <c r="C1884" s="22">
        <v>44323</v>
      </c>
      <c r="D1884" t="s">
        <v>161</v>
      </c>
      <c r="E1884" t="s">
        <v>162</v>
      </c>
      <c r="F1884" s="21" t="s">
        <v>193</v>
      </c>
      <c r="G1884" s="3">
        <v>27.830000000000002</v>
      </c>
      <c r="H1884" s="22">
        <v>44305</v>
      </c>
      <c r="I1884" s="23">
        <v>44318</v>
      </c>
      <c r="J1884">
        <f t="shared" si="116"/>
        <v>14</v>
      </c>
      <c r="K1884" s="2">
        <f t="shared" si="117"/>
        <v>44311.5</v>
      </c>
      <c r="L1884" s="22">
        <v>44323.5</v>
      </c>
      <c r="M1884" s="22">
        <v>44368.5</v>
      </c>
      <c r="N1884" s="22">
        <v>44365.5</v>
      </c>
      <c r="O1884">
        <f t="shared" si="118"/>
        <v>54</v>
      </c>
      <c r="P1884" s="3">
        <f t="shared" si="119"/>
        <v>1502.8200000000002</v>
      </c>
    </row>
    <row r="1885" spans="1:16" x14ac:dyDescent="0.35">
      <c r="A1885" t="s">
        <v>270</v>
      </c>
      <c r="B1885" s="21" t="s">
        <v>86</v>
      </c>
      <c r="C1885" s="22">
        <v>44323</v>
      </c>
      <c r="D1885" t="s">
        <v>201</v>
      </c>
      <c r="E1885" t="s">
        <v>202</v>
      </c>
      <c r="F1885" s="21" t="s">
        <v>164</v>
      </c>
      <c r="G1885" s="3">
        <v>10.24</v>
      </c>
      <c r="H1885" s="22">
        <v>44304</v>
      </c>
      <c r="I1885" s="23">
        <v>44317</v>
      </c>
      <c r="J1885">
        <f t="shared" si="116"/>
        <v>14</v>
      </c>
      <c r="K1885" s="2">
        <f t="shared" si="117"/>
        <v>44310.5</v>
      </c>
      <c r="L1885" s="22">
        <v>44323.5</v>
      </c>
      <c r="M1885" s="22">
        <v>44407.5</v>
      </c>
      <c r="N1885" s="22">
        <v>44406.5</v>
      </c>
      <c r="O1885">
        <f t="shared" si="118"/>
        <v>96</v>
      </c>
      <c r="P1885" s="3">
        <f t="shared" si="119"/>
        <v>983.04</v>
      </c>
    </row>
    <row r="1886" spans="1:16" x14ac:dyDescent="0.35">
      <c r="A1886" t="s">
        <v>270</v>
      </c>
      <c r="B1886" s="21" t="s">
        <v>98</v>
      </c>
      <c r="C1886" s="22">
        <v>44323</v>
      </c>
      <c r="D1886" t="s">
        <v>201</v>
      </c>
      <c r="E1886" t="s">
        <v>202</v>
      </c>
      <c r="F1886" s="21" t="s">
        <v>164</v>
      </c>
      <c r="G1886" s="3">
        <v>0.03</v>
      </c>
      <c r="H1886" s="22">
        <v>44305</v>
      </c>
      <c r="I1886" s="23">
        <v>44318</v>
      </c>
      <c r="J1886">
        <f t="shared" si="116"/>
        <v>14</v>
      </c>
      <c r="K1886" s="2">
        <f t="shared" si="117"/>
        <v>44311.5</v>
      </c>
      <c r="L1886" s="22">
        <v>44323.5</v>
      </c>
      <c r="M1886" s="22">
        <v>44407.5</v>
      </c>
      <c r="N1886" s="22">
        <v>44406.5</v>
      </c>
      <c r="O1886">
        <f t="shared" si="118"/>
        <v>95</v>
      </c>
      <c r="P1886" s="3">
        <f t="shared" si="119"/>
        <v>2.85</v>
      </c>
    </row>
    <row r="1887" spans="1:16" x14ac:dyDescent="0.35">
      <c r="A1887" t="s">
        <v>270</v>
      </c>
      <c r="B1887" s="21" t="s">
        <v>98</v>
      </c>
      <c r="C1887" s="22">
        <v>44323</v>
      </c>
      <c r="D1887" t="s">
        <v>201</v>
      </c>
      <c r="E1887" t="s">
        <v>202</v>
      </c>
      <c r="F1887" s="21" t="s">
        <v>164</v>
      </c>
      <c r="G1887" s="3">
        <v>4.74</v>
      </c>
      <c r="H1887" s="22">
        <v>44305</v>
      </c>
      <c r="I1887" s="23">
        <v>44318</v>
      </c>
      <c r="J1887">
        <f t="shared" si="116"/>
        <v>14</v>
      </c>
      <c r="K1887" s="2">
        <f t="shared" si="117"/>
        <v>44311.5</v>
      </c>
      <c r="L1887" s="22">
        <v>44323.5</v>
      </c>
      <c r="M1887" s="22">
        <v>44407.5</v>
      </c>
      <c r="N1887" s="22">
        <v>44406.5</v>
      </c>
      <c r="O1887">
        <f t="shared" si="118"/>
        <v>95</v>
      </c>
      <c r="P1887" s="3">
        <f t="shared" si="119"/>
        <v>450.3</v>
      </c>
    </row>
    <row r="1888" spans="1:16" x14ac:dyDescent="0.35">
      <c r="A1888" t="s">
        <v>270</v>
      </c>
      <c r="B1888" s="21" t="s">
        <v>98</v>
      </c>
      <c r="C1888" s="22">
        <v>44323</v>
      </c>
      <c r="D1888" t="s">
        <v>201</v>
      </c>
      <c r="E1888" t="s">
        <v>202</v>
      </c>
      <c r="F1888" s="21" t="s">
        <v>109</v>
      </c>
      <c r="G1888" s="3">
        <v>0.54</v>
      </c>
      <c r="H1888" s="22">
        <v>44305</v>
      </c>
      <c r="I1888" s="23">
        <v>44318</v>
      </c>
      <c r="J1888">
        <f t="shared" si="116"/>
        <v>14</v>
      </c>
      <c r="K1888" s="2">
        <f t="shared" si="117"/>
        <v>44311.5</v>
      </c>
      <c r="L1888" s="22">
        <v>44323.5</v>
      </c>
      <c r="M1888" s="22">
        <v>44407.5</v>
      </c>
      <c r="N1888" s="22">
        <v>44406.5</v>
      </c>
      <c r="O1888">
        <f t="shared" si="118"/>
        <v>95</v>
      </c>
      <c r="P1888" s="3">
        <f t="shared" si="119"/>
        <v>51.300000000000004</v>
      </c>
    </row>
    <row r="1889" spans="1:16" x14ac:dyDescent="0.35">
      <c r="A1889" t="s">
        <v>270</v>
      </c>
      <c r="B1889" s="21" t="s">
        <v>98</v>
      </c>
      <c r="C1889" s="22">
        <v>44323</v>
      </c>
      <c r="D1889" t="s">
        <v>201</v>
      </c>
      <c r="E1889" t="s">
        <v>202</v>
      </c>
      <c r="F1889" s="21" t="s">
        <v>109</v>
      </c>
      <c r="G1889" s="3">
        <v>9.59</v>
      </c>
      <c r="H1889" s="22">
        <v>44305</v>
      </c>
      <c r="I1889" s="23">
        <v>44318</v>
      </c>
      <c r="J1889">
        <f t="shared" si="116"/>
        <v>14</v>
      </c>
      <c r="K1889" s="2">
        <f t="shared" si="117"/>
        <v>44311.5</v>
      </c>
      <c r="L1889" s="22">
        <v>44323.5</v>
      </c>
      <c r="M1889" s="22">
        <v>44407.5</v>
      </c>
      <c r="N1889" s="22">
        <v>44406.5</v>
      </c>
      <c r="O1889">
        <f t="shared" si="118"/>
        <v>95</v>
      </c>
      <c r="P1889" s="3">
        <f t="shared" si="119"/>
        <v>911.05</v>
      </c>
    </row>
    <row r="1890" spans="1:16" x14ac:dyDescent="0.35">
      <c r="A1890" t="s">
        <v>270</v>
      </c>
      <c r="B1890" s="21" t="s">
        <v>98</v>
      </c>
      <c r="C1890" s="22">
        <v>44323</v>
      </c>
      <c r="D1890" t="s">
        <v>110</v>
      </c>
      <c r="E1890" t="s">
        <v>111</v>
      </c>
      <c r="F1890" s="21" t="s">
        <v>204</v>
      </c>
      <c r="G1890" s="3">
        <v>0.81</v>
      </c>
      <c r="H1890" s="22">
        <v>44305</v>
      </c>
      <c r="I1890" s="23">
        <v>44318</v>
      </c>
      <c r="J1890">
        <f t="shared" si="116"/>
        <v>14</v>
      </c>
      <c r="K1890" s="2">
        <f t="shared" si="117"/>
        <v>44311.5</v>
      </c>
      <c r="L1890" s="22">
        <v>44323.5</v>
      </c>
      <c r="M1890" s="22">
        <v>44407.5</v>
      </c>
      <c r="N1890" s="22">
        <v>44406.5</v>
      </c>
      <c r="O1890">
        <f t="shared" si="118"/>
        <v>95</v>
      </c>
      <c r="P1890" s="3">
        <f t="shared" si="119"/>
        <v>76.95</v>
      </c>
    </row>
    <row r="1891" spans="1:16" x14ac:dyDescent="0.35">
      <c r="A1891" t="s">
        <v>270</v>
      </c>
      <c r="B1891" s="21" t="s">
        <v>98</v>
      </c>
      <c r="C1891" s="22">
        <v>44323</v>
      </c>
      <c r="D1891" t="s">
        <v>114</v>
      </c>
      <c r="E1891" t="s">
        <v>115</v>
      </c>
      <c r="F1891" s="21" t="s">
        <v>211</v>
      </c>
      <c r="G1891" s="3">
        <v>3.7</v>
      </c>
      <c r="H1891" s="22">
        <v>44305</v>
      </c>
      <c r="I1891" s="23">
        <v>44318</v>
      </c>
      <c r="J1891">
        <f t="shared" si="116"/>
        <v>14</v>
      </c>
      <c r="K1891" s="2">
        <f t="shared" si="117"/>
        <v>44311.5</v>
      </c>
      <c r="L1891" s="22">
        <v>44323.5</v>
      </c>
      <c r="M1891" s="22">
        <v>44407.5</v>
      </c>
      <c r="N1891" s="22">
        <v>44406.5</v>
      </c>
      <c r="O1891">
        <f t="shared" si="118"/>
        <v>95</v>
      </c>
      <c r="P1891" s="3">
        <f t="shared" si="119"/>
        <v>351.5</v>
      </c>
    </row>
    <row r="1892" spans="1:16" x14ac:dyDescent="0.35">
      <c r="A1892" t="s">
        <v>270</v>
      </c>
      <c r="B1892" s="21" t="s">
        <v>98</v>
      </c>
      <c r="C1892" s="22">
        <v>44323</v>
      </c>
      <c r="D1892" t="s">
        <v>110</v>
      </c>
      <c r="E1892" t="s">
        <v>111</v>
      </c>
      <c r="F1892" s="21" t="s">
        <v>215</v>
      </c>
      <c r="G1892" s="3">
        <v>13.190000000000001</v>
      </c>
      <c r="H1892" s="22">
        <v>44305</v>
      </c>
      <c r="I1892" s="23">
        <v>44318</v>
      </c>
      <c r="J1892">
        <f t="shared" si="116"/>
        <v>14</v>
      </c>
      <c r="K1892" s="2">
        <f t="shared" si="117"/>
        <v>44311.5</v>
      </c>
      <c r="L1892" s="22">
        <v>44323.5</v>
      </c>
      <c r="M1892" s="22">
        <v>44407.5</v>
      </c>
      <c r="N1892" s="22">
        <v>44406.5</v>
      </c>
      <c r="O1892">
        <f t="shared" si="118"/>
        <v>95</v>
      </c>
      <c r="P1892" s="3">
        <f t="shared" si="119"/>
        <v>1253.0500000000002</v>
      </c>
    </row>
    <row r="1893" spans="1:16" x14ac:dyDescent="0.35">
      <c r="A1893" t="s">
        <v>270</v>
      </c>
      <c r="B1893" s="21" t="s">
        <v>98</v>
      </c>
      <c r="C1893" s="22">
        <v>44323</v>
      </c>
      <c r="D1893" t="s">
        <v>217</v>
      </c>
      <c r="E1893" t="s">
        <v>218</v>
      </c>
      <c r="F1893" s="21" t="s">
        <v>219</v>
      </c>
      <c r="G1893" s="3">
        <v>41.349999999999994</v>
      </c>
      <c r="H1893" s="22">
        <v>44305</v>
      </c>
      <c r="I1893" s="23">
        <v>44318</v>
      </c>
      <c r="J1893">
        <f t="shared" si="116"/>
        <v>14</v>
      </c>
      <c r="K1893" s="2">
        <f t="shared" si="117"/>
        <v>44311.5</v>
      </c>
      <c r="L1893" s="22">
        <v>44323.5</v>
      </c>
      <c r="M1893" s="22">
        <v>44407.5</v>
      </c>
      <c r="N1893" s="22">
        <v>44406.5</v>
      </c>
      <c r="O1893">
        <f t="shared" si="118"/>
        <v>95</v>
      </c>
      <c r="P1893" s="3">
        <f t="shared" si="119"/>
        <v>3928.2499999999995</v>
      </c>
    </row>
    <row r="1894" spans="1:16" x14ac:dyDescent="0.35">
      <c r="A1894" t="s">
        <v>270</v>
      </c>
      <c r="B1894" s="21" t="s">
        <v>98</v>
      </c>
      <c r="C1894" s="22">
        <v>44323</v>
      </c>
      <c r="D1894" t="s">
        <v>110</v>
      </c>
      <c r="E1894" t="s">
        <v>111</v>
      </c>
      <c r="F1894" s="21" t="s">
        <v>222</v>
      </c>
      <c r="G1894" s="3">
        <v>0.68</v>
      </c>
      <c r="H1894" s="22">
        <v>44305</v>
      </c>
      <c r="I1894" s="23">
        <v>44318</v>
      </c>
      <c r="J1894">
        <f t="shared" si="116"/>
        <v>14</v>
      </c>
      <c r="K1894" s="2">
        <f t="shared" si="117"/>
        <v>44311.5</v>
      </c>
      <c r="L1894" s="22">
        <v>44323.5</v>
      </c>
      <c r="M1894" s="22">
        <v>44407.5</v>
      </c>
      <c r="N1894" s="22">
        <v>44406.5</v>
      </c>
      <c r="O1894">
        <f t="shared" si="118"/>
        <v>95</v>
      </c>
      <c r="P1894" s="3">
        <f t="shared" si="119"/>
        <v>64.600000000000009</v>
      </c>
    </row>
    <row r="1895" spans="1:16" x14ac:dyDescent="0.35">
      <c r="A1895" t="s">
        <v>270</v>
      </c>
      <c r="B1895" s="21" t="s">
        <v>98</v>
      </c>
      <c r="C1895" s="22">
        <v>44323</v>
      </c>
      <c r="D1895" t="s">
        <v>110</v>
      </c>
      <c r="E1895" t="s">
        <v>111</v>
      </c>
      <c r="F1895" s="21" t="s">
        <v>227</v>
      </c>
      <c r="G1895" s="3">
        <v>150.45000000000002</v>
      </c>
      <c r="H1895" s="22">
        <v>44305</v>
      </c>
      <c r="I1895" s="23">
        <v>44318</v>
      </c>
      <c r="J1895">
        <f t="shared" si="116"/>
        <v>14</v>
      </c>
      <c r="K1895" s="2">
        <f t="shared" si="117"/>
        <v>44311.5</v>
      </c>
      <c r="L1895" s="22">
        <v>44323.5</v>
      </c>
      <c r="M1895" s="22">
        <v>44407.5</v>
      </c>
      <c r="N1895" s="22">
        <v>44406.5</v>
      </c>
      <c r="O1895">
        <f t="shared" si="118"/>
        <v>95</v>
      </c>
      <c r="P1895" s="3">
        <f t="shared" si="119"/>
        <v>14292.750000000002</v>
      </c>
    </row>
    <row r="1896" spans="1:16" x14ac:dyDescent="0.35">
      <c r="A1896" t="s">
        <v>270</v>
      </c>
      <c r="B1896" s="21" t="s">
        <v>98</v>
      </c>
      <c r="C1896" s="22">
        <v>44323</v>
      </c>
      <c r="D1896" t="s">
        <v>110</v>
      </c>
      <c r="E1896" t="s">
        <v>111</v>
      </c>
      <c r="F1896" s="21" t="s">
        <v>228</v>
      </c>
      <c r="G1896" s="3">
        <v>0.62</v>
      </c>
      <c r="H1896" s="22">
        <v>44305</v>
      </c>
      <c r="I1896" s="23">
        <v>44318</v>
      </c>
      <c r="J1896">
        <f t="shared" si="116"/>
        <v>14</v>
      </c>
      <c r="K1896" s="2">
        <f t="shared" si="117"/>
        <v>44311.5</v>
      </c>
      <c r="L1896" s="22">
        <v>44323.5</v>
      </c>
      <c r="M1896" s="22">
        <v>44407.5</v>
      </c>
      <c r="N1896" s="22">
        <v>44406.5</v>
      </c>
      <c r="O1896">
        <f t="shared" si="118"/>
        <v>95</v>
      </c>
      <c r="P1896" s="3">
        <f t="shared" si="119"/>
        <v>58.9</v>
      </c>
    </row>
    <row r="1897" spans="1:16" x14ac:dyDescent="0.35">
      <c r="A1897" t="s">
        <v>270</v>
      </c>
      <c r="B1897" s="21" t="s">
        <v>98</v>
      </c>
      <c r="C1897" s="22">
        <v>44323</v>
      </c>
      <c r="D1897" t="s">
        <v>201</v>
      </c>
      <c r="E1897" t="s">
        <v>202</v>
      </c>
      <c r="F1897" s="21" t="s">
        <v>164</v>
      </c>
      <c r="G1897" s="3">
        <v>103.05</v>
      </c>
      <c r="H1897" s="22">
        <v>44305</v>
      </c>
      <c r="I1897" s="23">
        <v>44318</v>
      </c>
      <c r="J1897">
        <f t="shared" si="116"/>
        <v>14</v>
      </c>
      <c r="K1897" s="2">
        <f t="shared" si="117"/>
        <v>44311.5</v>
      </c>
      <c r="L1897" s="22">
        <v>44323.5</v>
      </c>
      <c r="M1897" s="22">
        <v>44407.5</v>
      </c>
      <c r="N1897" s="22">
        <v>44406.5</v>
      </c>
      <c r="O1897">
        <f t="shared" si="118"/>
        <v>95</v>
      </c>
      <c r="P1897" s="3">
        <f t="shared" si="119"/>
        <v>9789.75</v>
      </c>
    </row>
    <row r="1898" spans="1:16" x14ac:dyDescent="0.35">
      <c r="A1898" t="s">
        <v>270</v>
      </c>
      <c r="B1898" s="21" t="s">
        <v>98</v>
      </c>
      <c r="C1898" s="22">
        <v>44323</v>
      </c>
      <c r="D1898" t="s">
        <v>110</v>
      </c>
      <c r="E1898" t="s">
        <v>111</v>
      </c>
      <c r="F1898" s="21" t="s">
        <v>232</v>
      </c>
      <c r="G1898" s="3">
        <v>0.01</v>
      </c>
      <c r="H1898" s="22">
        <v>44305</v>
      </c>
      <c r="I1898" s="23">
        <v>44318</v>
      </c>
      <c r="J1898">
        <f t="shared" si="116"/>
        <v>14</v>
      </c>
      <c r="K1898" s="2">
        <f t="shared" si="117"/>
        <v>44311.5</v>
      </c>
      <c r="L1898" s="22">
        <v>44323.5</v>
      </c>
      <c r="M1898" s="22">
        <v>44407.5</v>
      </c>
      <c r="N1898" s="22">
        <v>44406.5</v>
      </c>
      <c r="O1898">
        <f t="shared" si="118"/>
        <v>95</v>
      </c>
      <c r="P1898" s="3">
        <f t="shared" si="119"/>
        <v>0.95000000000000007</v>
      </c>
    </row>
    <row r="1899" spans="1:16" x14ac:dyDescent="0.35">
      <c r="A1899" t="s">
        <v>270</v>
      </c>
      <c r="B1899" s="21" t="s">
        <v>98</v>
      </c>
      <c r="C1899" s="22">
        <v>44323</v>
      </c>
      <c r="D1899" t="s">
        <v>110</v>
      </c>
      <c r="E1899" t="s">
        <v>111</v>
      </c>
      <c r="F1899" s="21" t="s">
        <v>233</v>
      </c>
      <c r="G1899" s="3">
        <v>2.79</v>
      </c>
      <c r="H1899" s="22">
        <v>44305</v>
      </c>
      <c r="I1899" s="23">
        <v>44318</v>
      </c>
      <c r="J1899">
        <f t="shared" si="116"/>
        <v>14</v>
      </c>
      <c r="K1899" s="2">
        <f t="shared" si="117"/>
        <v>44311.5</v>
      </c>
      <c r="L1899" s="22">
        <v>44323.5</v>
      </c>
      <c r="M1899" s="22">
        <v>44407.5</v>
      </c>
      <c r="N1899" s="22">
        <v>44406.5</v>
      </c>
      <c r="O1899">
        <f t="shared" si="118"/>
        <v>95</v>
      </c>
      <c r="P1899" s="3">
        <f t="shared" si="119"/>
        <v>265.05</v>
      </c>
    </row>
    <row r="1900" spans="1:16" x14ac:dyDescent="0.35">
      <c r="A1900" t="s">
        <v>270</v>
      </c>
      <c r="B1900" s="21" t="s">
        <v>98</v>
      </c>
      <c r="C1900" s="22">
        <v>44323</v>
      </c>
      <c r="D1900" t="s">
        <v>114</v>
      </c>
      <c r="E1900" t="s">
        <v>115</v>
      </c>
      <c r="F1900" s="21" t="s">
        <v>234</v>
      </c>
      <c r="G1900" s="3">
        <v>59.27</v>
      </c>
      <c r="H1900" s="22">
        <v>44305</v>
      </c>
      <c r="I1900" s="23">
        <v>44318</v>
      </c>
      <c r="J1900">
        <f t="shared" si="116"/>
        <v>14</v>
      </c>
      <c r="K1900" s="2">
        <f t="shared" si="117"/>
        <v>44311.5</v>
      </c>
      <c r="L1900" s="22">
        <v>44323.5</v>
      </c>
      <c r="M1900" s="22">
        <v>44407.5</v>
      </c>
      <c r="N1900" s="22">
        <v>44406.5</v>
      </c>
      <c r="O1900">
        <f t="shared" si="118"/>
        <v>95</v>
      </c>
      <c r="P1900" s="3">
        <f t="shared" si="119"/>
        <v>5630.6500000000005</v>
      </c>
    </row>
    <row r="1901" spans="1:16" x14ac:dyDescent="0.35">
      <c r="A1901" t="s">
        <v>270</v>
      </c>
      <c r="B1901" s="21" t="s">
        <v>98</v>
      </c>
      <c r="C1901" s="22">
        <v>44323</v>
      </c>
      <c r="D1901" t="s">
        <v>110</v>
      </c>
      <c r="E1901" t="s">
        <v>111</v>
      </c>
      <c r="F1901" s="21" t="s">
        <v>234</v>
      </c>
      <c r="G1901" s="3">
        <v>4.25</v>
      </c>
      <c r="H1901" s="22">
        <v>44305</v>
      </c>
      <c r="I1901" s="23">
        <v>44318</v>
      </c>
      <c r="J1901">
        <f t="shared" si="116"/>
        <v>14</v>
      </c>
      <c r="K1901" s="2">
        <f t="shared" si="117"/>
        <v>44311.5</v>
      </c>
      <c r="L1901" s="22">
        <v>44323.5</v>
      </c>
      <c r="M1901" s="22">
        <v>44407.5</v>
      </c>
      <c r="N1901" s="22">
        <v>44406.5</v>
      </c>
      <c r="O1901">
        <f t="shared" si="118"/>
        <v>95</v>
      </c>
      <c r="P1901" s="3">
        <f t="shared" si="119"/>
        <v>403.75</v>
      </c>
    </row>
    <row r="1902" spans="1:16" x14ac:dyDescent="0.35">
      <c r="A1902" t="s">
        <v>270</v>
      </c>
      <c r="B1902" s="21" t="s">
        <v>98</v>
      </c>
      <c r="C1902" s="22">
        <v>44323</v>
      </c>
      <c r="D1902" t="s">
        <v>110</v>
      </c>
      <c r="E1902" t="s">
        <v>111</v>
      </c>
      <c r="F1902" s="21" t="s">
        <v>235</v>
      </c>
      <c r="G1902" s="3">
        <v>0.44</v>
      </c>
      <c r="H1902" s="22">
        <v>44305</v>
      </c>
      <c r="I1902" s="23">
        <v>44318</v>
      </c>
      <c r="J1902">
        <f t="shared" si="116"/>
        <v>14</v>
      </c>
      <c r="K1902" s="2">
        <f t="shared" si="117"/>
        <v>44311.5</v>
      </c>
      <c r="L1902" s="22">
        <v>44323.5</v>
      </c>
      <c r="M1902" s="22">
        <v>44407.5</v>
      </c>
      <c r="N1902" s="22">
        <v>44406.5</v>
      </c>
      <c r="O1902">
        <f t="shared" si="118"/>
        <v>95</v>
      </c>
      <c r="P1902" s="3">
        <f t="shared" si="119"/>
        <v>41.8</v>
      </c>
    </row>
    <row r="1903" spans="1:16" x14ac:dyDescent="0.35">
      <c r="A1903" t="s">
        <v>270</v>
      </c>
      <c r="B1903" s="21" t="s">
        <v>98</v>
      </c>
      <c r="C1903" s="22">
        <v>44323</v>
      </c>
      <c r="D1903" t="s">
        <v>201</v>
      </c>
      <c r="E1903" t="s">
        <v>202</v>
      </c>
      <c r="F1903" s="21" t="s">
        <v>109</v>
      </c>
      <c r="G1903" s="3">
        <v>1889.4700000000016</v>
      </c>
      <c r="H1903" s="22">
        <v>44305</v>
      </c>
      <c r="I1903" s="23">
        <v>44318</v>
      </c>
      <c r="J1903">
        <f t="shared" si="116"/>
        <v>14</v>
      </c>
      <c r="K1903" s="2">
        <f t="shared" si="117"/>
        <v>44311.5</v>
      </c>
      <c r="L1903" s="22">
        <v>44323.5</v>
      </c>
      <c r="M1903" s="22">
        <v>44407.5</v>
      </c>
      <c r="N1903" s="22">
        <v>44406.5</v>
      </c>
      <c r="O1903">
        <f t="shared" si="118"/>
        <v>95</v>
      </c>
      <c r="P1903" s="3">
        <f t="shared" si="119"/>
        <v>179499.65000000014</v>
      </c>
    </row>
    <row r="1904" spans="1:16" x14ac:dyDescent="0.35">
      <c r="A1904" t="s">
        <v>270</v>
      </c>
      <c r="B1904" s="21" t="s">
        <v>98</v>
      </c>
      <c r="C1904" s="22">
        <v>44323</v>
      </c>
      <c r="D1904" t="s">
        <v>201</v>
      </c>
      <c r="E1904" t="s">
        <v>202</v>
      </c>
      <c r="F1904" s="21" t="s">
        <v>102</v>
      </c>
      <c r="G1904" s="3">
        <v>10.19</v>
      </c>
      <c r="H1904" s="22">
        <v>44305</v>
      </c>
      <c r="I1904" s="23">
        <v>44318</v>
      </c>
      <c r="J1904">
        <f t="shared" si="116"/>
        <v>14</v>
      </c>
      <c r="K1904" s="2">
        <f t="shared" si="117"/>
        <v>44311.5</v>
      </c>
      <c r="L1904" s="22">
        <v>44323.5</v>
      </c>
      <c r="M1904" s="22">
        <v>44407.5</v>
      </c>
      <c r="N1904" s="22">
        <v>44406.5</v>
      </c>
      <c r="O1904">
        <f t="shared" si="118"/>
        <v>95</v>
      </c>
      <c r="P1904" s="3">
        <f t="shared" si="119"/>
        <v>968.05</v>
      </c>
    </row>
    <row r="1905" spans="1:16" x14ac:dyDescent="0.35">
      <c r="A1905" t="s">
        <v>270</v>
      </c>
      <c r="B1905" s="21" t="s">
        <v>98</v>
      </c>
      <c r="C1905" s="22">
        <v>44323</v>
      </c>
      <c r="D1905" t="s">
        <v>114</v>
      </c>
      <c r="E1905" t="s">
        <v>115</v>
      </c>
      <c r="F1905" s="21" t="s">
        <v>239</v>
      </c>
      <c r="G1905" s="3">
        <v>19.38</v>
      </c>
      <c r="H1905" s="22">
        <v>44305</v>
      </c>
      <c r="I1905" s="23">
        <v>44318</v>
      </c>
      <c r="J1905">
        <f t="shared" si="116"/>
        <v>14</v>
      </c>
      <c r="K1905" s="2">
        <f t="shared" si="117"/>
        <v>44311.5</v>
      </c>
      <c r="L1905" s="22">
        <v>44323.5</v>
      </c>
      <c r="M1905" s="22">
        <v>44407.5</v>
      </c>
      <c r="N1905" s="22">
        <v>44406.5</v>
      </c>
      <c r="O1905">
        <f t="shared" si="118"/>
        <v>95</v>
      </c>
      <c r="P1905" s="3">
        <f t="shared" si="119"/>
        <v>1841.1</v>
      </c>
    </row>
    <row r="1906" spans="1:16" x14ac:dyDescent="0.35">
      <c r="A1906" t="s">
        <v>270</v>
      </c>
      <c r="B1906" s="21" t="s">
        <v>98</v>
      </c>
      <c r="C1906" s="22">
        <v>44323</v>
      </c>
      <c r="D1906" t="s">
        <v>110</v>
      </c>
      <c r="E1906" t="s">
        <v>111</v>
      </c>
      <c r="F1906" s="21" t="s">
        <v>240</v>
      </c>
      <c r="G1906" s="3">
        <v>6.55</v>
      </c>
      <c r="H1906" s="22">
        <v>44305</v>
      </c>
      <c r="I1906" s="23">
        <v>44318</v>
      </c>
      <c r="J1906">
        <f t="shared" si="116"/>
        <v>14</v>
      </c>
      <c r="K1906" s="2">
        <f t="shared" si="117"/>
        <v>44311.5</v>
      </c>
      <c r="L1906" s="22">
        <v>44323.5</v>
      </c>
      <c r="M1906" s="22">
        <v>44407.5</v>
      </c>
      <c r="N1906" s="22">
        <v>44406.5</v>
      </c>
      <c r="O1906">
        <f t="shared" si="118"/>
        <v>95</v>
      </c>
      <c r="P1906" s="3">
        <f t="shared" si="119"/>
        <v>622.25</v>
      </c>
    </row>
    <row r="1907" spans="1:16" x14ac:dyDescent="0.35">
      <c r="A1907" t="s">
        <v>270</v>
      </c>
      <c r="B1907" s="21" t="s">
        <v>86</v>
      </c>
      <c r="C1907" s="22">
        <v>44323</v>
      </c>
      <c r="D1907" t="s">
        <v>199</v>
      </c>
      <c r="E1907" t="s">
        <v>200</v>
      </c>
      <c r="F1907" s="21" t="s">
        <v>89</v>
      </c>
      <c r="G1907" s="3">
        <v>12.3</v>
      </c>
      <c r="H1907" s="22">
        <v>44304</v>
      </c>
      <c r="I1907" s="23">
        <v>44317</v>
      </c>
      <c r="J1907">
        <f t="shared" si="116"/>
        <v>14</v>
      </c>
      <c r="K1907" s="2">
        <f t="shared" si="117"/>
        <v>44310.5</v>
      </c>
      <c r="L1907" s="22">
        <v>44323.5</v>
      </c>
      <c r="M1907" s="22">
        <v>44410.5</v>
      </c>
      <c r="N1907" s="22">
        <v>44407.5</v>
      </c>
      <c r="O1907">
        <f t="shared" si="118"/>
        <v>97</v>
      </c>
      <c r="P1907" s="3">
        <f t="shared" si="119"/>
        <v>1193.1000000000001</v>
      </c>
    </row>
    <row r="1908" spans="1:16" x14ac:dyDescent="0.35">
      <c r="A1908" t="s">
        <v>270</v>
      </c>
      <c r="B1908" s="21" t="s">
        <v>98</v>
      </c>
      <c r="C1908" s="22">
        <v>44323</v>
      </c>
      <c r="D1908" t="s">
        <v>199</v>
      </c>
      <c r="E1908" t="s">
        <v>200</v>
      </c>
      <c r="F1908" s="21" t="s">
        <v>89</v>
      </c>
      <c r="G1908" s="3">
        <v>0.03</v>
      </c>
      <c r="H1908" s="22">
        <v>44305</v>
      </c>
      <c r="I1908" s="23">
        <v>44318</v>
      </c>
      <c r="J1908">
        <f t="shared" si="116"/>
        <v>14</v>
      </c>
      <c r="K1908" s="2">
        <f t="shared" si="117"/>
        <v>44311.5</v>
      </c>
      <c r="L1908" s="22">
        <v>44323.5</v>
      </c>
      <c r="M1908" s="22">
        <v>44410.5</v>
      </c>
      <c r="N1908" s="22">
        <v>44407.5</v>
      </c>
      <c r="O1908">
        <f t="shared" si="118"/>
        <v>96</v>
      </c>
      <c r="P1908" s="3">
        <f t="shared" si="119"/>
        <v>2.88</v>
      </c>
    </row>
    <row r="1909" spans="1:16" x14ac:dyDescent="0.35">
      <c r="A1909" t="s">
        <v>270</v>
      </c>
      <c r="B1909" s="21" t="s">
        <v>98</v>
      </c>
      <c r="C1909" s="22">
        <v>44323</v>
      </c>
      <c r="D1909" t="s">
        <v>199</v>
      </c>
      <c r="E1909" t="s">
        <v>200</v>
      </c>
      <c r="F1909" s="21" t="s">
        <v>89</v>
      </c>
      <c r="G1909" s="3">
        <v>6.8900000000000006</v>
      </c>
      <c r="H1909" s="22">
        <v>44305</v>
      </c>
      <c r="I1909" s="23">
        <v>44318</v>
      </c>
      <c r="J1909">
        <f t="shared" si="116"/>
        <v>14</v>
      </c>
      <c r="K1909" s="2">
        <f t="shared" si="117"/>
        <v>44311.5</v>
      </c>
      <c r="L1909" s="22">
        <v>44323.5</v>
      </c>
      <c r="M1909" s="22">
        <v>44410.5</v>
      </c>
      <c r="N1909" s="22">
        <v>44407.5</v>
      </c>
      <c r="O1909">
        <f t="shared" si="118"/>
        <v>96</v>
      </c>
      <c r="P1909" s="3">
        <f t="shared" si="119"/>
        <v>661.44</v>
      </c>
    </row>
    <row r="1910" spans="1:16" x14ac:dyDescent="0.35">
      <c r="A1910" t="s">
        <v>270</v>
      </c>
      <c r="B1910" s="21" t="s">
        <v>98</v>
      </c>
      <c r="C1910" s="22">
        <v>44323</v>
      </c>
      <c r="D1910" t="s">
        <v>199</v>
      </c>
      <c r="E1910" t="s">
        <v>200</v>
      </c>
      <c r="F1910" s="21" t="s">
        <v>89</v>
      </c>
      <c r="G1910" s="3">
        <v>8.4700000000000006</v>
      </c>
      <c r="H1910" s="22">
        <v>44305</v>
      </c>
      <c r="I1910" s="23">
        <v>44318</v>
      </c>
      <c r="J1910">
        <f t="shared" si="116"/>
        <v>14</v>
      </c>
      <c r="K1910" s="2">
        <f t="shared" si="117"/>
        <v>44311.5</v>
      </c>
      <c r="L1910" s="22">
        <v>44323.5</v>
      </c>
      <c r="M1910" s="22">
        <v>44410.5</v>
      </c>
      <c r="N1910" s="22">
        <v>44407.5</v>
      </c>
      <c r="O1910">
        <f t="shared" si="118"/>
        <v>96</v>
      </c>
      <c r="P1910" s="3">
        <f t="shared" si="119"/>
        <v>813.12000000000012</v>
      </c>
    </row>
    <row r="1911" spans="1:16" x14ac:dyDescent="0.35">
      <c r="A1911" t="s">
        <v>270</v>
      </c>
      <c r="B1911" s="21" t="s">
        <v>98</v>
      </c>
      <c r="C1911" s="22">
        <v>44323</v>
      </c>
      <c r="D1911" t="s">
        <v>110</v>
      </c>
      <c r="E1911" t="s">
        <v>111</v>
      </c>
      <c r="F1911" s="21" t="s">
        <v>250</v>
      </c>
      <c r="G1911" s="3">
        <v>11.42</v>
      </c>
      <c r="H1911" s="22">
        <v>44305</v>
      </c>
      <c r="I1911" s="23">
        <v>44318</v>
      </c>
      <c r="J1911">
        <f t="shared" si="116"/>
        <v>14</v>
      </c>
      <c r="K1911" s="2">
        <f t="shared" si="117"/>
        <v>44311.5</v>
      </c>
      <c r="L1911" s="22">
        <v>44323.5</v>
      </c>
      <c r="M1911" s="22">
        <v>44410.5</v>
      </c>
      <c r="N1911" s="22">
        <v>44407.5</v>
      </c>
      <c r="O1911">
        <f t="shared" si="118"/>
        <v>96</v>
      </c>
      <c r="P1911" s="3">
        <f t="shared" si="119"/>
        <v>1096.32</v>
      </c>
    </row>
    <row r="1912" spans="1:16" x14ac:dyDescent="0.35">
      <c r="A1912" t="s">
        <v>270</v>
      </c>
      <c r="B1912" s="21" t="s">
        <v>98</v>
      </c>
      <c r="C1912" s="22">
        <v>44323</v>
      </c>
      <c r="D1912" t="s">
        <v>148</v>
      </c>
      <c r="E1912" t="s">
        <v>149</v>
      </c>
      <c r="F1912" s="21" t="s">
        <v>205</v>
      </c>
      <c r="G1912" s="3">
        <v>85.45</v>
      </c>
      <c r="H1912" s="22">
        <v>44305</v>
      </c>
      <c r="I1912" s="23">
        <v>44318</v>
      </c>
      <c r="J1912">
        <f t="shared" si="116"/>
        <v>14</v>
      </c>
      <c r="K1912" s="2">
        <f t="shared" si="117"/>
        <v>44311.5</v>
      </c>
      <c r="L1912" s="22">
        <v>44323.5</v>
      </c>
      <c r="M1912" s="22">
        <v>44410.5</v>
      </c>
      <c r="N1912" s="22">
        <v>44407.5</v>
      </c>
      <c r="O1912">
        <f t="shared" si="118"/>
        <v>96</v>
      </c>
      <c r="P1912" s="3">
        <f t="shared" si="119"/>
        <v>8203.2000000000007</v>
      </c>
    </row>
    <row r="1913" spans="1:16" x14ac:dyDescent="0.35">
      <c r="A1913" t="s">
        <v>270</v>
      </c>
      <c r="B1913" s="21" t="s">
        <v>98</v>
      </c>
      <c r="C1913" s="22">
        <v>44323</v>
      </c>
      <c r="D1913" t="s">
        <v>171</v>
      </c>
      <c r="E1913" t="s">
        <v>172</v>
      </c>
      <c r="F1913" s="21" t="s">
        <v>206</v>
      </c>
      <c r="G1913" s="3">
        <v>1185.6199999999997</v>
      </c>
      <c r="H1913" s="22">
        <v>44305</v>
      </c>
      <c r="I1913" s="23">
        <v>44318</v>
      </c>
      <c r="J1913">
        <f t="shared" si="116"/>
        <v>14</v>
      </c>
      <c r="K1913" s="2">
        <f t="shared" si="117"/>
        <v>44311.5</v>
      </c>
      <c r="L1913" s="22">
        <v>44323.5</v>
      </c>
      <c r="M1913" s="22">
        <v>44410.5</v>
      </c>
      <c r="N1913" s="22">
        <v>44407.5</v>
      </c>
      <c r="O1913">
        <f t="shared" si="118"/>
        <v>96</v>
      </c>
      <c r="P1913" s="3">
        <f t="shared" si="119"/>
        <v>113819.51999999996</v>
      </c>
    </row>
    <row r="1914" spans="1:16" x14ac:dyDescent="0.35">
      <c r="A1914" t="s">
        <v>270</v>
      </c>
      <c r="B1914" s="21" t="s">
        <v>98</v>
      </c>
      <c r="C1914" s="22">
        <v>44323</v>
      </c>
      <c r="D1914" t="s">
        <v>207</v>
      </c>
      <c r="E1914" t="s">
        <v>208</v>
      </c>
      <c r="F1914" s="21" t="s">
        <v>209</v>
      </c>
      <c r="G1914" s="3">
        <v>91.320000000000007</v>
      </c>
      <c r="H1914" s="22">
        <v>44305</v>
      </c>
      <c r="I1914" s="23">
        <v>44318</v>
      </c>
      <c r="J1914">
        <f t="shared" si="116"/>
        <v>14</v>
      </c>
      <c r="K1914" s="2">
        <f t="shared" si="117"/>
        <v>44311.5</v>
      </c>
      <c r="L1914" s="22">
        <v>44323.5</v>
      </c>
      <c r="M1914" s="22">
        <v>44410.5</v>
      </c>
      <c r="N1914" s="22">
        <v>44407.5</v>
      </c>
      <c r="O1914">
        <f t="shared" si="118"/>
        <v>96</v>
      </c>
      <c r="P1914" s="3">
        <f t="shared" si="119"/>
        <v>8766.7200000000012</v>
      </c>
    </row>
    <row r="1915" spans="1:16" x14ac:dyDescent="0.35">
      <c r="A1915" t="s">
        <v>270</v>
      </c>
      <c r="B1915" s="21" t="s">
        <v>98</v>
      </c>
      <c r="C1915" s="22">
        <v>44323</v>
      </c>
      <c r="D1915" t="s">
        <v>201</v>
      </c>
      <c r="E1915" t="s">
        <v>202</v>
      </c>
      <c r="F1915" s="21" t="s">
        <v>103</v>
      </c>
      <c r="G1915" s="3">
        <v>20.86</v>
      </c>
      <c r="H1915" s="22">
        <v>44305</v>
      </c>
      <c r="I1915" s="23">
        <v>44318</v>
      </c>
      <c r="J1915">
        <f t="shared" si="116"/>
        <v>14</v>
      </c>
      <c r="K1915" s="2">
        <f t="shared" si="117"/>
        <v>44311.5</v>
      </c>
      <c r="L1915" s="22">
        <v>44323.5</v>
      </c>
      <c r="M1915" s="22">
        <v>44410.5</v>
      </c>
      <c r="N1915" s="22">
        <v>44407.5</v>
      </c>
      <c r="O1915">
        <f t="shared" si="118"/>
        <v>96</v>
      </c>
      <c r="P1915" s="3">
        <f t="shared" si="119"/>
        <v>2002.56</v>
      </c>
    </row>
    <row r="1916" spans="1:16" x14ac:dyDescent="0.35">
      <c r="A1916" t="s">
        <v>270</v>
      </c>
      <c r="B1916" s="21" t="s">
        <v>98</v>
      </c>
      <c r="C1916" s="22">
        <v>44323</v>
      </c>
      <c r="D1916" t="s">
        <v>171</v>
      </c>
      <c r="E1916" t="s">
        <v>172</v>
      </c>
      <c r="F1916" s="21" t="s">
        <v>210</v>
      </c>
      <c r="G1916" s="3">
        <v>192.49</v>
      </c>
      <c r="H1916" s="22">
        <v>44305</v>
      </c>
      <c r="I1916" s="23">
        <v>44318</v>
      </c>
      <c r="J1916">
        <f t="shared" si="116"/>
        <v>14</v>
      </c>
      <c r="K1916" s="2">
        <f t="shared" si="117"/>
        <v>44311.5</v>
      </c>
      <c r="L1916" s="22">
        <v>44323.5</v>
      </c>
      <c r="M1916" s="22">
        <v>44410.5</v>
      </c>
      <c r="N1916" s="22">
        <v>44407.5</v>
      </c>
      <c r="O1916">
        <f t="shared" si="118"/>
        <v>96</v>
      </c>
      <c r="P1916" s="3">
        <f t="shared" si="119"/>
        <v>18479.04</v>
      </c>
    </row>
    <row r="1917" spans="1:16" x14ac:dyDescent="0.35">
      <c r="A1917" t="s">
        <v>270</v>
      </c>
      <c r="B1917" s="21" t="s">
        <v>98</v>
      </c>
      <c r="C1917" s="22">
        <v>44323</v>
      </c>
      <c r="D1917" t="s">
        <v>110</v>
      </c>
      <c r="E1917" t="s">
        <v>111</v>
      </c>
      <c r="F1917" s="21" t="s">
        <v>212</v>
      </c>
      <c r="G1917" s="3">
        <v>4.01</v>
      </c>
      <c r="H1917" s="22">
        <v>44305</v>
      </c>
      <c r="I1917" s="23">
        <v>44318</v>
      </c>
      <c r="J1917">
        <f t="shared" si="116"/>
        <v>14</v>
      </c>
      <c r="K1917" s="2">
        <f t="shared" si="117"/>
        <v>44311.5</v>
      </c>
      <c r="L1917" s="22">
        <v>44323.5</v>
      </c>
      <c r="M1917" s="22">
        <v>44410.5</v>
      </c>
      <c r="N1917" s="22">
        <v>44407.5</v>
      </c>
      <c r="O1917">
        <f t="shared" si="118"/>
        <v>96</v>
      </c>
      <c r="P1917" s="3">
        <f t="shared" si="119"/>
        <v>384.96</v>
      </c>
    </row>
    <row r="1918" spans="1:16" x14ac:dyDescent="0.35">
      <c r="A1918" t="s">
        <v>270</v>
      </c>
      <c r="B1918" s="21" t="s">
        <v>98</v>
      </c>
      <c r="C1918" s="22">
        <v>44323</v>
      </c>
      <c r="D1918" t="s">
        <v>110</v>
      </c>
      <c r="E1918" t="s">
        <v>111</v>
      </c>
      <c r="F1918" s="21" t="s">
        <v>213</v>
      </c>
      <c r="G1918" s="3">
        <v>1.68</v>
      </c>
      <c r="H1918" s="22">
        <v>44305</v>
      </c>
      <c r="I1918" s="23">
        <v>44318</v>
      </c>
      <c r="J1918">
        <f t="shared" si="116"/>
        <v>14</v>
      </c>
      <c r="K1918" s="2">
        <f t="shared" si="117"/>
        <v>44311.5</v>
      </c>
      <c r="L1918" s="22">
        <v>44323.5</v>
      </c>
      <c r="M1918" s="22">
        <v>44410.5</v>
      </c>
      <c r="N1918" s="22">
        <v>44407.5</v>
      </c>
      <c r="O1918">
        <f t="shared" si="118"/>
        <v>96</v>
      </c>
      <c r="P1918" s="3">
        <f t="shared" si="119"/>
        <v>161.28</v>
      </c>
    </row>
    <row r="1919" spans="1:16" x14ac:dyDescent="0.35">
      <c r="A1919" t="s">
        <v>270</v>
      </c>
      <c r="B1919" s="21" t="s">
        <v>98</v>
      </c>
      <c r="C1919" s="22">
        <v>44323</v>
      </c>
      <c r="D1919" t="s">
        <v>110</v>
      </c>
      <c r="E1919" t="s">
        <v>111</v>
      </c>
      <c r="F1919" s="21" t="s">
        <v>214</v>
      </c>
      <c r="G1919" s="3">
        <v>3.04</v>
      </c>
      <c r="H1919" s="22">
        <v>44305</v>
      </c>
      <c r="I1919" s="23">
        <v>44318</v>
      </c>
      <c r="J1919">
        <f t="shared" si="116"/>
        <v>14</v>
      </c>
      <c r="K1919" s="2">
        <f t="shared" si="117"/>
        <v>44311.5</v>
      </c>
      <c r="L1919" s="22">
        <v>44323.5</v>
      </c>
      <c r="M1919" s="22">
        <v>44410.5</v>
      </c>
      <c r="N1919" s="22">
        <v>44407.5</v>
      </c>
      <c r="O1919">
        <f t="shared" si="118"/>
        <v>96</v>
      </c>
      <c r="P1919" s="3">
        <f t="shared" si="119"/>
        <v>291.84000000000003</v>
      </c>
    </row>
    <row r="1920" spans="1:16" x14ac:dyDescent="0.35">
      <c r="A1920" t="s">
        <v>270</v>
      </c>
      <c r="B1920" s="21" t="s">
        <v>98</v>
      </c>
      <c r="C1920" s="22">
        <v>44323</v>
      </c>
      <c r="D1920" t="s">
        <v>110</v>
      </c>
      <c r="E1920" t="s">
        <v>111</v>
      </c>
      <c r="F1920" s="21" t="s">
        <v>220</v>
      </c>
      <c r="G1920" s="3">
        <v>2.27</v>
      </c>
      <c r="H1920" s="22">
        <v>44305</v>
      </c>
      <c r="I1920" s="23">
        <v>44318</v>
      </c>
      <c r="J1920">
        <f t="shared" si="116"/>
        <v>14</v>
      </c>
      <c r="K1920" s="2">
        <f t="shared" si="117"/>
        <v>44311.5</v>
      </c>
      <c r="L1920" s="22">
        <v>44323.5</v>
      </c>
      <c r="M1920" s="22">
        <v>44410.5</v>
      </c>
      <c r="N1920" s="22">
        <v>44407.5</v>
      </c>
      <c r="O1920">
        <f t="shared" si="118"/>
        <v>96</v>
      </c>
      <c r="P1920" s="3">
        <f t="shared" si="119"/>
        <v>217.92000000000002</v>
      </c>
    </row>
    <row r="1921" spans="1:16" x14ac:dyDescent="0.35">
      <c r="A1921" t="s">
        <v>270</v>
      </c>
      <c r="B1921" s="21" t="s">
        <v>98</v>
      </c>
      <c r="C1921" s="22">
        <v>44323</v>
      </c>
      <c r="D1921" t="s">
        <v>110</v>
      </c>
      <c r="E1921" t="s">
        <v>111</v>
      </c>
      <c r="F1921" s="21" t="s">
        <v>265</v>
      </c>
      <c r="G1921" s="3">
        <v>0.54</v>
      </c>
      <c r="H1921" s="22">
        <v>44305</v>
      </c>
      <c r="I1921" s="23">
        <v>44318</v>
      </c>
      <c r="J1921">
        <f t="shared" si="116"/>
        <v>14</v>
      </c>
      <c r="K1921" s="2">
        <f t="shared" si="117"/>
        <v>44311.5</v>
      </c>
      <c r="L1921" s="22">
        <v>44323.5</v>
      </c>
      <c r="M1921" s="22">
        <v>44410.5</v>
      </c>
      <c r="N1921" s="22">
        <v>44407.5</v>
      </c>
      <c r="O1921">
        <f t="shared" si="118"/>
        <v>96</v>
      </c>
      <c r="P1921" s="3">
        <f t="shared" si="119"/>
        <v>51.84</v>
      </c>
    </row>
    <row r="1922" spans="1:16" x14ac:dyDescent="0.35">
      <c r="A1922" t="s">
        <v>270</v>
      </c>
      <c r="B1922" s="21" t="s">
        <v>98</v>
      </c>
      <c r="C1922" s="22">
        <v>44323</v>
      </c>
      <c r="D1922" t="s">
        <v>110</v>
      </c>
      <c r="E1922" t="s">
        <v>111</v>
      </c>
      <c r="F1922" s="21" t="s">
        <v>221</v>
      </c>
      <c r="G1922" s="3">
        <v>27.7</v>
      </c>
      <c r="H1922" s="22">
        <v>44305</v>
      </c>
      <c r="I1922" s="23">
        <v>44318</v>
      </c>
      <c r="J1922">
        <f t="shared" si="116"/>
        <v>14</v>
      </c>
      <c r="K1922" s="2">
        <f t="shared" si="117"/>
        <v>44311.5</v>
      </c>
      <c r="L1922" s="22">
        <v>44323.5</v>
      </c>
      <c r="M1922" s="22">
        <v>44410.5</v>
      </c>
      <c r="N1922" s="22">
        <v>44407.5</v>
      </c>
      <c r="O1922">
        <f t="shared" si="118"/>
        <v>96</v>
      </c>
      <c r="P1922" s="3">
        <f t="shared" si="119"/>
        <v>2659.2</v>
      </c>
    </row>
    <row r="1923" spans="1:16" x14ac:dyDescent="0.35">
      <c r="A1923" t="s">
        <v>270</v>
      </c>
      <c r="B1923" s="21" t="s">
        <v>98</v>
      </c>
      <c r="C1923" s="22">
        <v>44323</v>
      </c>
      <c r="D1923" t="s">
        <v>199</v>
      </c>
      <c r="E1923" t="s">
        <v>200</v>
      </c>
      <c r="F1923" s="21" t="s">
        <v>89</v>
      </c>
      <c r="G1923" s="3">
        <v>537.08999999999992</v>
      </c>
      <c r="H1923" s="22">
        <v>44305</v>
      </c>
      <c r="I1923" s="23">
        <v>44318</v>
      </c>
      <c r="J1923">
        <f t="shared" si="116"/>
        <v>14</v>
      </c>
      <c r="K1923" s="2">
        <f t="shared" si="117"/>
        <v>44311.5</v>
      </c>
      <c r="L1923" s="22">
        <v>44323.5</v>
      </c>
      <c r="M1923" s="22">
        <v>44410.5</v>
      </c>
      <c r="N1923" s="22">
        <v>44407.5</v>
      </c>
      <c r="O1923">
        <f t="shared" si="118"/>
        <v>96</v>
      </c>
      <c r="P1923" s="3">
        <f t="shared" si="119"/>
        <v>51560.639999999992</v>
      </c>
    </row>
    <row r="1924" spans="1:16" x14ac:dyDescent="0.35">
      <c r="A1924" t="s">
        <v>270</v>
      </c>
      <c r="B1924" s="21" t="s">
        <v>98</v>
      </c>
      <c r="C1924" s="22">
        <v>44323</v>
      </c>
      <c r="D1924" t="s">
        <v>110</v>
      </c>
      <c r="E1924" t="s">
        <v>111</v>
      </c>
      <c r="F1924" s="21" t="s">
        <v>223</v>
      </c>
      <c r="G1924" s="3">
        <v>319.94000000000005</v>
      </c>
      <c r="H1924" s="22">
        <v>44305</v>
      </c>
      <c r="I1924" s="23">
        <v>44318</v>
      </c>
      <c r="J1924">
        <f t="shared" si="116"/>
        <v>14</v>
      </c>
      <c r="K1924" s="2">
        <f t="shared" si="117"/>
        <v>44311.5</v>
      </c>
      <c r="L1924" s="22">
        <v>44323.5</v>
      </c>
      <c r="M1924" s="22">
        <v>44410.5</v>
      </c>
      <c r="N1924" s="22">
        <v>44407.5</v>
      </c>
      <c r="O1924">
        <f t="shared" si="118"/>
        <v>96</v>
      </c>
      <c r="P1924" s="3">
        <f t="shared" si="119"/>
        <v>30714.240000000005</v>
      </c>
    </row>
    <row r="1925" spans="1:16" x14ac:dyDescent="0.35">
      <c r="A1925" t="s">
        <v>270</v>
      </c>
      <c r="B1925" s="21" t="s">
        <v>98</v>
      </c>
      <c r="C1925" s="22">
        <v>44323</v>
      </c>
      <c r="D1925" t="s">
        <v>110</v>
      </c>
      <c r="E1925" t="s">
        <v>111</v>
      </c>
      <c r="F1925" s="21" t="s">
        <v>224</v>
      </c>
      <c r="G1925" s="3">
        <v>1.62</v>
      </c>
      <c r="H1925" s="22">
        <v>44305</v>
      </c>
      <c r="I1925" s="23">
        <v>44318</v>
      </c>
      <c r="J1925">
        <f t="shared" si="116"/>
        <v>14</v>
      </c>
      <c r="K1925" s="2">
        <f t="shared" si="117"/>
        <v>44311.5</v>
      </c>
      <c r="L1925" s="22">
        <v>44323.5</v>
      </c>
      <c r="M1925" s="22">
        <v>44410.5</v>
      </c>
      <c r="N1925" s="22">
        <v>44407.5</v>
      </c>
      <c r="O1925">
        <f t="shared" si="118"/>
        <v>96</v>
      </c>
      <c r="P1925" s="3">
        <f t="shared" si="119"/>
        <v>155.52000000000001</v>
      </c>
    </row>
    <row r="1926" spans="1:16" x14ac:dyDescent="0.35">
      <c r="A1926" t="s">
        <v>270</v>
      </c>
      <c r="B1926" s="21" t="s">
        <v>98</v>
      </c>
      <c r="C1926" s="22">
        <v>44323</v>
      </c>
      <c r="D1926" t="s">
        <v>110</v>
      </c>
      <c r="E1926" t="s">
        <v>111</v>
      </c>
      <c r="F1926" s="21" t="s">
        <v>225</v>
      </c>
      <c r="G1926" s="3">
        <v>6.97</v>
      </c>
      <c r="H1926" s="22">
        <v>44305</v>
      </c>
      <c r="I1926" s="23">
        <v>44318</v>
      </c>
      <c r="J1926">
        <f t="shared" si="116"/>
        <v>14</v>
      </c>
      <c r="K1926" s="2">
        <f t="shared" si="117"/>
        <v>44311.5</v>
      </c>
      <c r="L1926" s="22">
        <v>44323.5</v>
      </c>
      <c r="M1926" s="22">
        <v>44410.5</v>
      </c>
      <c r="N1926" s="22">
        <v>44407.5</v>
      </c>
      <c r="O1926">
        <f t="shared" si="118"/>
        <v>96</v>
      </c>
      <c r="P1926" s="3">
        <f t="shared" si="119"/>
        <v>669.12</v>
      </c>
    </row>
    <row r="1927" spans="1:16" x14ac:dyDescent="0.35">
      <c r="A1927" t="s">
        <v>270</v>
      </c>
      <c r="B1927" s="21" t="s">
        <v>98</v>
      </c>
      <c r="C1927" s="22">
        <v>44323</v>
      </c>
      <c r="D1927" t="s">
        <v>110</v>
      </c>
      <c r="E1927" t="s">
        <v>111</v>
      </c>
      <c r="F1927" s="21" t="s">
        <v>230</v>
      </c>
      <c r="G1927" s="3">
        <v>16.11</v>
      </c>
      <c r="H1927" s="22">
        <v>44305</v>
      </c>
      <c r="I1927" s="23">
        <v>44318</v>
      </c>
      <c r="J1927">
        <f t="shared" si="116"/>
        <v>14</v>
      </c>
      <c r="K1927" s="2">
        <f t="shared" si="117"/>
        <v>44311.5</v>
      </c>
      <c r="L1927" s="22">
        <v>44323.5</v>
      </c>
      <c r="M1927" s="22">
        <v>44410.5</v>
      </c>
      <c r="N1927" s="22">
        <v>44407.5</v>
      </c>
      <c r="O1927">
        <f t="shared" si="118"/>
        <v>96</v>
      </c>
      <c r="P1927" s="3">
        <f t="shared" si="119"/>
        <v>1546.56</v>
      </c>
    </row>
    <row r="1928" spans="1:16" x14ac:dyDescent="0.35">
      <c r="A1928" t="s">
        <v>270</v>
      </c>
      <c r="B1928" s="21" t="s">
        <v>98</v>
      </c>
      <c r="C1928" s="22">
        <v>44323</v>
      </c>
      <c r="D1928" t="s">
        <v>171</v>
      </c>
      <c r="E1928" t="s">
        <v>172</v>
      </c>
      <c r="F1928" s="21" t="s">
        <v>231</v>
      </c>
      <c r="G1928" s="3">
        <v>128.39000000000004</v>
      </c>
      <c r="H1928" s="22">
        <v>44305</v>
      </c>
      <c r="I1928" s="23">
        <v>44318</v>
      </c>
      <c r="J1928">
        <f t="shared" si="116"/>
        <v>14</v>
      </c>
      <c r="K1928" s="2">
        <f t="shared" si="117"/>
        <v>44311.5</v>
      </c>
      <c r="L1928" s="22">
        <v>44323.5</v>
      </c>
      <c r="M1928" s="22">
        <v>44410.5</v>
      </c>
      <c r="N1928" s="22">
        <v>44407.5</v>
      </c>
      <c r="O1928">
        <f t="shared" si="118"/>
        <v>96</v>
      </c>
      <c r="P1928" s="3">
        <f t="shared" si="119"/>
        <v>12325.440000000004</v>
      </c>
    </row>
    <row r="1929" spans="1:16" x14ac:dyDescent="0.35">
      <c r="A1929" t="s">
        <v>270</v>
      </c>
      <c r="B1929" s="21" t="s">
        <v>98</v>
      </c>
      <c r="C1929" s="22">
        <v>44323</v>
      </c>
      <c r="D1929" t="s">
        <v>201</v>
      </c>
      <c r="E1929" t="s">
        <v>202</v>
      </c>
      <c r="F1929" s="21" t="s">
        <v>142</v>
      </c>
      <c r="G1929" s="3">
        <v>-154.23000000000002</v>
      </c>
      <c r="H1929" s="22">
        <v>44305</v>
      </c>
      <c r="I1929" s="23">
        <v>44318</v>
      </c>
      <c r="J1929">
        <f t="shared" si="116"/>
        <v>14</v>
      </c>
      <c r="K1929" s="2">
        <f t="shared" si="117"/>
        <v>44311.5</v>
      </c>
      <c r="L1929" s="22">
        <v>44323.5</v>
      </c>
      <c r="M1929" s="22">
        <v>44410.5</v>
      </c>
      <c r="N1929" s="22">
        <v>44407.5</v>
      </c>
      <c r="O1929">
        <f t="shared" si="118"/>
        <v>96</v>
      </c>
      <c r="P1929" s="3">
        <f t="shared" si="119"/>
        <v>-14806.080000000002</v>
      </c>
    </row>
    <row r="1930" spans="1:16" x14ac:dyDescent="0.35">
      <c r="A1930" t="s">
        <v>270</v>
      </c>
      <c r="B1930" s="21" t="s">
        <v>98</v>
      </c>
      <c r="C1930" s="22">
        <v>44323</v>
      </c>
      <c r="D1930" t="s">
        <v>110</v>
      </c>
      <c r="E1930" t="s">
        <v>111</v>
      </c>
      <c r="F1930" s="21" t="s">
        <v>236</v>
      </c>
      <c r="G1930" s="3">
        <v>90.899999999999991</v>
      </c>
      <c r="H1930" s="22">
        <v>44305</v>
      </c>
      <c r="I1930" s="23">
        <v>44318</v>
      </c>
      <c r="J1930">
        <f t="shared" si="116"/>
        <v>14</v>
      </c>
      <c r="K1930" s="2">
        <f t="shared" si="117"/>
        <v>44311.5</v>
      </c>
      <c r="L1930" s="22">
        <v>44323.5</v>
      </c>
      <c r="M1930" s="22">
        <v>44410.5</v>
      </c>
      <c r="N1930" s="22">
        <v>44407.5</v>
      </c>
      <c r="O1930">
        <f t="shared" si="118"/>
        <v>96</v>
      </c>
      <c r="P1930" s="3">
        <f t="shared" si="119"/>
        <v>8726.4</v>
      </c>
    </row>
    <row r="1931" spans="1:16" x14ac:dyDescent="0.35">
      <c r="A1931" t="s">
        <v>270</v>
      </c>
      <c r="B1931" s="21" t="s">
        <v>98</v>
      </c>
      <c r="C1931" s="22">
        <v>44323</v>
      </c>
      <c r="D1931" t="s">
        <v>201</v>
      </c>
      <c r="E1931" t="s">
        <v>202</v>
      </c>
      <c r="F1931" s="21" t="s">
        <v>101</v>
      </c>
      <c r="G1931" s="3">
        <v>253.20000000000002</v>
      </c>
      <c r="H1931" s="22">
        <v>44305</v>
      </c>
      <c r="I1931" s="23">
        <v>44318</v>
      </c>
      <c r="J1931">
        <f t="shared" ref="J1931:J1994" si="120">I1931-H1931+1</f>
        <v>14</v>
      </c>
      <c r="K1931" s="2">
        <f t="shared" ref="K1931:K1994" si="121">(H1931+I1931)/2</f>
        <v>44311.5</v>
      </c>
      <c r="L1931" s="22">
        <v>44323.5</v>
      </c>
      <c r="M1931" s="22">
        <v>44410.5</v>
      </c>
      <c r="N1931" s="22">
        <v>44407.5</v>
      </c>
      <c r="O1931">
        <f t="shared" ref="O1931:O1994" si="122">N1931-K1931</f>
        <v>96</v>
      </c>
      <c r="P1931" s="3">
        <f t="shared" ref="P1931:P1994" si="123">O1931*G1931</f>
        <v>24307.200000000001</v>
      </c>
    </row>
    <row r="1932" spans="1:16" x14ac:dyDescent="0.35">
      <c r="A1932" t="s">
        <v>270</v>
      </c>
      <c r="B1932" s="21" t="s">
        <v>98</v>
      </c>
      <c r="C1932" s="22">
        <v>44323</v>
      </c>
      <c r="D1932" t="s">
        <v>110</v>
      </c>
      <c r="E1932" t="s">
        <v>111</v>
      </c>
      <c r="F1932" s="21" t="s">
        <v>238</v>
      </c>
      <c r="G1932" s="3">
        <v>1.29</v>
      </c>
      <c r="H1932" s="22">
        <v>44305</v>
      </c>
      <c r="I1932" s="23">
        <v>44318</v>
      </c>
      <c r="J1932">
        <f t="shared" si="120"/>
        <v>14</v>
      </c>
      <c r="K1932" s="2">
        <f t="shared" si="121"/>
        <v>44311.5</v>
      </c>
      <c r="L1932" s="22">
        <v>44323.5</v>
      </c>
      <c r="M1932" s="22">
        <v>44410.5</v>
      </c>
      <c r="N1932" s="22">
        <v>44407.5</v>
      </c>
      <c r="O1932">
        <f t="shared" si="122"/>
        <v>96</v>
      </c>
      <c r="P1932" s="3">
        <f t="shared" si="123"/>
        <v>123.84</v>
      </c>
    </row>
    <row r="1933" spans="1:16" x14ac:dyDescent="0.35">
      <c r="A1933" t="s">
        <v>270</v>
      </c>
      <c r="B1933" s="21" t="s">
        <v>98</v>
      </c>
      <c r="C1933" s="22">
        <v>44323</v>
      </c>
      <c r="D1933" t="s">
        <v>110</v>
      </c>
      <c r="E1933" t="s">
        <v>111</v>
      </c>
      <c r="F1933" s="21" t="s">
        <v>251</v>
      </c>
      <c r="G1933" s="3">
        <v>4.2</v>
      </c>
      <c r="H1933" s="22">
        <v>44305</v>
      </c>
      <c r="I1933" s="23">
        <v>44318</v>
      </c>
      <c r="J1933">
        <f t="shared" si="120"/>
        <v>14</v>
      </c>
      <c r="K1933" s="2">
        <f t="shared" si="121"/>
        <v>44311.5</v>
      </c>
      <c r="L1933" s="22">
        <v>44323.5</v>
      </c>
      <c r="M1933" s="22">
        <v>44410.5</v>
      </c>
      <c r="N1933" s="22">
        <v>44407.5</v>
      </c>
      <c r="O1933">
        <f t="shared" si="122"/>
        <v>96</v>
      </c>
      <c r="P1933" s="3">
        <f t="shared" si="123"/>
        <v>403.20000000000005</v>
      </c>
    </row>
    <row r="1934" spans="1:16" x14ac:dyDescent="0.35">
      <c r="A1934" t="s">
        <v>270</v>
      </c>
      <c r="B1934" s="21" t="s">
        <v>98</v>
      </c>
      <c r="C1934" s="22">
        <v>44323</v>
      </c>
      <c r="D1934" t="s">
        <v>110</v>
      </c>
      <c r="E1934" t="s">
        <v>111</v>
      </c>
      <c r="F1934" s="21" t="s">
        <v>242</v>
      </c>
      <c r="G1934" s="3">
        <v>4.01</v>
      </c>
      <c r="H1934" s="22">
        <v>44305</v>
      </c>
      <c r="I1934" s="23">
        <v>44318</v>
      </c>
      <c r="J1934">
        <f t="shared" si="120"/>
        <v>14</v>
      </c>
      <c r="K1934" s="2">
        <f t="shared" si="121"/>
        <v>44311.5</v>
      </c>
      <c r="L1934" s="22">
        <v>44323.5</v>
      </c>
      <c r="M1934" s="22">
        <v>44410.5</v>
      </c>
      <c r="N1934" s="22">
        <v>44407.5</v>
      </c>
      <c r="O1934">
        <f t="shared" si="122"/>
        <v>96</v>
      </c>
      <c r="P1934" s="3">
        <f t="shared" si="123"/>
        <v>384.96</v>
      </c>
    </row>
    <row r="1935" spans="1:16" x14ac:dyDescent="0.35">
      <c r="A1935" t="s">
        <v>270</v>
      </c>
      <c r="B1935" s="21" t="s">
        <v>98</v>
      </c>
      <c r="C1935" s="22">
        <v>44323</v>
      </c>
      <c r="D1935" t="s">
        <v>110</v>
      </c>
      <c r="E1935" t="s">
        <v>111</v>
      </c>
      <c r="F1935" s="21" t="s">
        <v>243</v>
      </c>
      <c r="G1935" s="3">
        <v>114.96999999999998</v>
      </c>
      <c r="H1935" s="22">
        <v>44305</v>
      </c>
      <c r="I1935" s="23">
        <v>44318</v>
      </c>
      <c r="J1935">
        <f t="shared" si="120"/>
        <v>14</v>
      </c>
      <c r="K1935" s="2">
        <f t="shared" si="121"/>
        <v>44311.5</v>
      </c>
      <c r="L1935" s="22">
        <v>44323.5</v>
      </c>
      <c r="M1935" s="22">
        <v>44410.5</v>
      </c>
      <c r="N1935" s="22">
        <v>44407.5</v>
      </c>
      <c r="O1935">
        <f t="shared" si="122"/>
        <v>96</v>
      </c>
      <c r="P1935" s="3">
        <f t="shared" si="123"/>
        <v>11037.119999999999</v>
      </c>
    </row>
    <row r="1936" spans="1:16" x14ac:dyDescent="0.35">
      <c r="A1936" t="s">
        <v>271</v>
      </c>
      <c r="B1936" s="21" t="s">
        <v>98</v>
      </c>
      <c r="C1936" s="22">
        <v>44337</v>
      </c>
      <c r="D1936" t="s">
        <v>110</v>
      </c>
      <c r="E1936" t="s">
        <v>111</v>
      </c>
      <c r="F1936" s="21" t="s">
        <v>113</v>
      </c>
      <c r="G1936" s="3">
        <v>1.32</v>
      </c>
      <c r="H1936" s="22">
        <v>44319</v>
      </c>
      <c r="I1936" s="23">
        <v>44332</v>
      </c>
      <c r="J1936">
        <f t="shared" si="120"/>
        <v>14</v>
      </c>
      <c r="K1936" s="2">
        <f t="shared" si="121"/>
        <v>44325.5</v>
      </c>
      <c r="L1936" s="22">
        <v>44337.5</v>
      </c>
      <c r="M1936" s="22">
        <v>44335.5</v>
      </c>
      <c r="N1936" s="22">
        <v>44334.5</v>
      </c>
      <c r="O1936">
        <f t="shared" si="122"/>
        <v>9</v>
      </c>
      <c r="P1936" s="3">
        <f t="shared" si="123"/>
        <v>11.88</v>
      </c>
    </row>
    <row r="1937" spans="1:16" x14ac:dyDescent="0.35">
      <c r="A1937" t="s">
        <v>271</v>
      </c>
      <c r="B1937" s="21" t="s">
        <v>86</v>
      </c>
      <c r="C1937" s="22">
        <v>44337</v>
      </c>
      <c r="D1937" t="s">
        <v>87</v>
      </c>
      <c r="E1937" t="s">
        <v>88</v>
      </c>
      <c r="F1937" s="21" t="s">
        <v>89</v>
      </c>
      <c r="G1937" s="3">
        <v>44299.45</v>
      </c>
      <c r="H1937" s="22">
        <v>44318</v>
      </c>
      <c r="I1937" s="23">
        <v>44331</v>
      </c>
      <c r="J1937">
        <f t="shared" si="120"/>
        <v>14</v>
      </c>
      <c r="K1937" s="2">
        <f t="shared" si="121"/>
        <v>44324.5</v>
      </c>
      <c r="L1937" s="22">
        <v>44337.5</v>
      </c>
      <c r="M1937" s="22">
        <v>44340.5</v>
      </c>
      <c r="N1937" s="22">
        <v>44337.5</v>
      </c>
      <c r="O1937">
        <f t="shared" si="122"/>
        <v>13</v>
      </c>
      <c r="P1937" s="3">
        <f t="shared" si="123"/>
        <v>575892.85</v>
      </c>
    </row>
    <row r="1938" spans="1:16" x14ac:dyDescent="0.35">
      <c r="A1938" t="s">
        <v>271</v>
      </c>
      <c r="B1938" s="21" t="s">
        <v>86</v>
      </c>
      <c r="C1938" s="22">
        <v>44337</v>
      </c>
      <c r="D1938" t="s">
        <v>90</v>
      </c>
      <c r="E1938" t="s">
        <v>91</v>
      </c>
      <c r="F1938" s="21" t="s">
        <v>89</v>
      </c>
      <c r="G1938" s="3">
        <v>5866.6200000000026</v>
      </c>
      <c r="H1938" s="22">
        <v>44318</v>
      </c>
      <c r="I1938" s="23">
        <v>44331</v>
      </c>
      <c r="J1938">
        <f t="shared" si="120"/>
        <v>14</v>
      </c>
      <c r="K1938" s="2">
        <f t="shared" si="121"/>
        <v>44324.5</v>
      </c>
      <c r="L1938" s="22">
        <v>44337.5</v>
      </c>
      <c r="M1938" s="22">
        <v>44340.5</v>
      </c>
      <c r="N1938" s="22">
        <v>44337.5</v>
      </c>
      <c r="O1938">
        <f t="shared" si="122"/>
        <v>13</v>
      </c>
      <c r="P1938" s="3">
        <f t="shared" si="123"/>
        <v>76266.060000000027</v>
      </c>
    </row>
    <row r="1939" spans="1:16" x14ac:dyDescent="0.35">
      <c r="A1939" t="s">
        <v>271</v>
      </c>
      <c r="B1939" s="21" t="s">
        <v>86</v>
      </c>
      <c r="C1939" s="22">
        <v>44337</v>
      </c>
      <c r="D1939" t="s">
        <v>92</v>
      </c>
      <c r="E1939" t="s">
        <v>93</v>
      </c>
      <c r="F1939" s="21" t="s">
        <v>89</v>
      </c>
      <c r="G1939" s="3">
        <v>5866.5800000000027</v>
      </c>
      <c r="H1939" s="22">
        <v>44318</v>
      </c>
      <c r="I1939" s="23">
        <v>44331</v>
      </c>
      <c r="J1939">
        <f t="shared" si="120"/>
        <v>14</v>
      </c>
      <c r="K1939" s="2">
        <f t="shared" si="121"/>
        <v>44324.5</v>
      </c>
      <c r="L1939" s="22">
        <v>44337.5</v>
      </c>
      <c r="M1939" s="22">
        <v>44340.5</v>
      </c>
      <c r="N1939" s="22">
        <v>44337.5</v>
      </c>
      <c r="O1939">
        <f t="shared" si="122"/>
        <v>13</v>
      </c>
      <c r="P1939" s="3">
        <f t="shared" si="123"/>
        <v>76265.540000000037</v>
      </c>
    </row>
    <row r="1940" spans="1:16" x14ac:dyDescent="0.35">
      <c r="A1940" t="s">
        <v>271</v>
      </c>
      <c r="B1940" s="21" t="s">
        <v>86</v>
      </c>
      <c r="C1940" s="22">
        <v>44337</v>
      </c>
      <c r="D1940" t="s">
        <v>94</v>
      </c>
      <c r="E1940" t="s">
        <v>95</v>
      </c>
      <c r="F1940" s="21" t="s">
        <v>89</v>
      </c>
      <c r="G1940" s="3">
        <v>25085.210000000003</v>
      </c>
      <c r="H1940" s="22">
        <v>44318</v>
      </c>
      <c r="I1940" s="23">
        <v>44331</v>
      </c>
      <c r="J1940">
        <f t="shared" si="120"/>
        <v>14</v>
      </c>
      <c r="K1940" s="2">
        <f t="shared" si="121"/>
        <v>44324.5</v>
      </c>
      <c r="L1940" s="22">
        <v>44337.5</v>
      </c>
      <c r="M1940" s="22">
        <v>44340.5</v>
      </c>
      <c r="N1940" s="22">
        <v>44337.5</v>
      </c>
      <c r="O1940">
        <f t="shared" si="122"/>
        <v>13</v>
      </c>
      <c r="P1940" s="3">
        <f t="shared" si="123"/>
        <v>326107.73000000004</v>
      </c>
    </row>
    <row r="1941" spans="1:16" x14ac:dyDescent="0.35">
      <c r="A1941" t="s">
        <v>271</v>
      </c>
      <c r="B1941" s="21" t="s">
        <v>86</v>
      </c>
      <c r="C1941" s="22">
        <v>44337</v>
      </c>
      <c r="D1941" t="s">
        <v>96</v>
      </c>
      <c r="E1941" t="s">
        <v>97</v>
      </c>
      <c r="F1941" s="21" t="s">
        <v>89</v>
      </c>
      <c r="G1941" s="3">
        <v>25085.060000000005</v>
      </c>
      <c r="H1941" s="22">
        <v>44318</v>
      </c>
      <c r="I1941" s="23">
        <v>44331</v>
      </c>
      <c r="J1941">
        <f t="shared" si="120"/>
        <v>14</v>
      </c>
      <c r="K1941" s="2">
        <f t="shared" si="121"/>
        <v>44324.5</v>
      </c>
      <c r="L1941" s="22">
        <v>44337.5</v>
      </c>
      <c r="M1941" s="22">
        <v>44340.5</v>
      </c>
      <c r="N1941" s="22">
        <v>44337.5</v>
      </c>
      <c r="O1941">
        <f t="shared" si="122"/>
        <v>13</v>
      </c>
      <c r="P1941" s="3">
        <f t="shared" si="123"/>
        <v>326105.78000000009</v>
      </c>
    </row>
    <row r="1942" spans="1:16" x14ac:dyDescent="0.35">
      <c r="A1942" t="s">
        <v>271</v>
      </c>
      <c r="B1942" s="21" t="s">
        <v>98</v>
      </c>
      <c r="C1942" s="22">
        <v>44337</v>
      </c>
      <c r="D1942" t="s">
        <v>87</v>
      </c>
      <c r="E1942" t="s">
        <v>88</v>
      </c>
      <c r="F1942" s="21" t="s">
        <v>89</v>
      </c>
      <c r="G1942" s="3">
        <v>198.3</v>
      </c>
      <c r="H1942" s="22">
        <v>44319</v>
      </c>
      <c r="I1942" s="23">
        <v>44332</v>
      </c>
      <c r="J1942">
        <f t="shared" si="120"/>
        <v>14</v>
      </c>
      <c r="K1942" s="2">
        <f t="shared" si="121"/>
        <v>44325.5</v>
      </c>
      <c r="L1942" s="22">
        <v>44337.5</v>
      </c>
      <c r="M1942" s="22">
        <v>44340.5</v>
      </c>
      <c r="N1942" s="22">
        <v>44337.5</v>
      </c>
      <c r="O1942">
        <f t="shared" si="122"/>
        <v>12</v>
      </c>
      <c r="P1942" s="3">
        <f t="shared" si="123"/>
        <v>2379.6000000000004</v>
      </c>
    </row>
    <row r="1943" spans="1:16" x14ac:dyDescent="0.35">
      <c r="A1943" t="s">
        <v>271</v>
      </c>
      <c r="B1943" s="21" t="s">
        <v>98</v>
      </c>
      <c r="C1943" s="22">
        <v>44337</v>
      </c>
      <c r="D1943" t="s">
        <v>90</v>
      </c>
      <c r="E1943" t="s">
        <v>91</v>
      </c>
      <c r="F1943" s="21" t="s">
        <v>89</v>
      </c>
      <c r="G1943" s="3">
        <v>60.73</v>
      </c>
      <c r="H1943" s="22">
        <v>44319</v>
      </c>
      <c r="I1943" s="23">
        <v>44332</v>
      </c>
      <c r="J1943">
        <f t="shared" si="120"/>
        <v>14</v>
      </c>
      <c r="K1943" s="2">
        <f t="shared" si="121"/>
        <v>44325.5</v>
      </c>
      <c r="L1943" s="22">
        <v>44337.5</v>
      </c>
      <c r="M1943" s="22">
        <v>44340.5</v>
      </c>
      <c r="N1943" s="22">
        <v>44337.5</v>
      </c>
      <c r="O1943">
        <f t="shared" si="122"/>
        <v>12</v>
      </c>
      <c r="P1943" s="3">
        <f t="shared" si="123"/>
        <v>728.76</v>
      </c>
    </row>
    <row r="1944" spans="1:16" x14ac:dyDescent="0.35">
      <c r="A1944" t="s">
        <v>271</v>
      </c>
      <c r="B1944" s="21" t="s">
        <v>98</v>
      </c>
      <c r="C1944" s="22">
        <v>44337</v>
      </c>
      <c r="D1944" t="s">
        <v>92</v>
      </c>
      <c r="E1944" t="s">
        <v>93</v>
      </c>
      <c r="F1944" s="21" t="s">
        <v>89</v>
      </c>
      <c r="G1944" s="3">
        <v>60.73</v>
      </c>
      <c r="H1944" s="22">
        <v>44319</v>
      </c>
      <c r="I1944" s="23">
        <v>44332</v>
      </c>
      <c r="J1944">
        <f t="shared" si="120"/>
        <v>14</v>
      </c>
      <c r="K1944" s="2">
        <f t="shared" si="121"/>
        <v>44325.5</v>
      </c>
      <c r="L1944" s="22">
        <v>44337.5</v>
      </c>
      <c r="M1944" s="22">
        <v>44340.5</v>
      </c>
      <c r="N1944" s="22">
        <v>44337.5</v>
      </c>
      <c r="O1944">
        <f t="shared" si="122"/>
        <v>12</v>
      </c>
      <c r="P1944" s="3">
        <f t="shared" si="123"/>
        <v>728.76</v>
      </c>
    </row>
    <row r="1945" spans="1:16" x14ac:dyDescent="0.35">
      <c r="A1945" t="s">
        <v>271</v>
      </c>
      <c r="B1945" s="21" t="s">
        <v>98</v>
      </c>
      <c r="C1945" s="22">
        <v>44337</v>
      </c>
      <c r="D1945" t="s">
        <v>94</v>
      </c>
      <c r="E1945" t="s">
        <v>95</v>
      </c>
      <c r="F1945" s="21" t="s">
        <v>89</v>
      </c>
      <c r="G1945" s="3">
        <v>259.66000000000003</v>
      </c>
      <c r="H1945" s="22">
        <v>44319</v>
      </c>
      <c r="I1945" s="23">
        <v>44332</v>
      </c>
      <c r="J1945">
        <f t="shared" si="120"/>
        <v>14</v>
      </c>
      <c r="K1945" s="2">
        <f t="shared" si="121"/>
        <v>44325.5</v>
      </c>
      <c r="L1945" s="22">
        <v>44337.5</v>
      </c>
      <c r="M1945" s="22">
        <v>44340.5</v>
      </c>
      <c r="N1945" s="22">
        <v>44337.5</v>
      </c>
      <c r="O1945">
        <f t="shared" si="122"/>
        <v>12</v>
      </c>
      <c r="P1945" s="3">
        <f t="shared" si="123"/>
        <v>3115.92</v>
      </c>
    </row>
    <row r="1946" spans="1:16" x14ac:dyDescent="0.35">
      <c r="A1946" t="s">
        <v>271</v>
      </c>
      <c r="B1946" s="21" t="s">
        <v>98</v>
      </c>
      <c r="C1946" s="22">
        <v>44337</v>
      </c>
      <c r="D1946" t="s">
        <v>96</v>
      </c>
      <c r="E1946" t="s">
        <v>97</v>
      </c>
      <c r="F1946" s="21" t="s">
        <v>89</v>
      </c>
      <c r="G1946" s="3">
        <v>259.66000000000003</v>
      </c>
      <c r="H1946" s="22">
        <v>44319</v>
      </c>
      <c r="I1946" s="23">
        <v>44332</v>
      </c>
      <c r="J1946">
        <f t="shared" si="120"/>
        <v>14</v>
      </c>
      <c r="K1946" s="2">
        <f t="shared" si="121"/>
        <v>44325.5</v>
      </c>
      <c r="L1946" s="22">
        <v>44337.5</v>
      </c>
      <c r="M1946" s="22">
        <v>44340.5</v>
      </c>
      <c r="N1946" s="22">
        <v>44337.5</v>
      </c>
      <c r="O1946">
        <f t="shared" si="122"/>
        <v>12</v>
      </c>
      <c r="P1946" s="3">
        <f t="shared" si="123"/>
        <v>3115.92</v>
      </c>
    </row>
    <row r="1947" spans="1:16" x14ac:dyDescent="0.35">
      <c r="A1947" t="s">
        <v>271</v>
      </c>
      <c r="B1947" s="21" t="s">
        <v>98</v>
      </c>
      <c r="C1947" s="22">
        <v>44337</v>
      </c>
      <c r="D1947" t="s">
        <v>99</v>
      </c>
      <c r="E1947" t="s">
        <v>100</v>
      </c>
      <c r="F1947" s="21" t="s">
        <v>101</v>
      </c>
      <c r="G1947" s="3">
        <v>64.16</v>
      </c>
      <c r="H1947" s="22">
        <v>44319</v>
      </c>
      <c r="I1947" s="23">
        <v>44332</v>
      </c>
      <c r="J1947">
        <f t="shared" si="120"/>
        <v>14</v>
      </c>
      <c r="K1947" s="2">
        <f t="shared" si="121"/>
        <v>44325.5</v>
      </c>
      <c r="L1947" s="22">
        <v>44337.5</v>
      </c>
      <c r="M1947" s="22">
        <v>44340.5</v>
      </c>
      <c r="N1947" s="22">
        <v>44337.5</v>
      </c>
      <c r="O1947">
        <f t="shared" si="122"/>
        <v>12</v>
      </c>
      <c r="P1947" s="3">
        <f t="shared" si="123"/>
        <v>769.92</v>
      </c>
    </row>
    <row r="1948" spans="1:16" x14ac:dyDescent="0.35">
      <c r="A1948" t="s">
        <v>271</v>
      </c>
      <c r="B1948" s="21" t="s">
        <v>98</v>
      </c>
      <c r="C1948" s="22">
        <v>44337</v>
      </c>
      <c r="D1948" t="s">
        <v>87</v>
      </c>
      <c r="E1948" t="s">
        <v>88</v>
      </c>
      <c r="F1948" s="21" t="s">
        <v>89</v>
      </c>
      <c r="G1948" s="3">
        <v>627.06000000000006</v>
      </c>
      <c r="H1948" s="22">
        <v>44319</v>
      </c>
      <c r="I1948" s="23">
        <v>44332</v>
      </c>
      <c r="J1948">
        <f t="shared" si="120"/>
        <v>14</v>
      </c>
      <c r="K1948" s="2">
        <f t="shared" si="121"/>
        <v>44325.5</v>
      </c>
      <c r="L1948" s="22">
        <v>44337.5</v>
      </c>
      <c r="M1948" s="22">
        <v>44340.5</v>
      </c>
      <c r="N1948" s="22">
        <v>44337.5</v>
      </c>
      <c r="O1948">
        <f t="shared" si="122"/>
        <v>12</v>
      </c>
      <c r="P1948" s="3">
        <f t="shared" si="123"/>
        <v>7524.7200000000012</v>
      </c>
    </row>
    <row r="1949" spans="1:16" x14ac:dyDescent="0.35">
      <c r="A1949" t="s">
        <v>271</v>
      </c>
      <c r="B1949" s="21" t="s">
        <v>98</v>
      </c>
      <c r="C1949" s="22">
        <v>44337</v>
      </c>
      <c r="D1949" t="s">
        <v>90</v>
      </c>
      <c r="E1949" t="s">
        <v>91</v>
      </c>
      <c r="F1949" s="21" t="s">
        <v>89</v>
      </c>
      <c r="G1949" s="3">
        <v>106.7</v>
      </c>
      <c r="H1949" s="22">
        <v>44319</v>
      </c>
      <c r="I1949" s="23">
        <v>44332</v>
      </c>
      <c r="J1949">
        <f t="shared" si="120"/>
        <v>14</v>
      </c>
      <c r="K1949" s="2">
        <f t="shared" si="121"/>
        <v>44325.5</v>
      </c>
      <c r="L1949" s="22">
        <v>44337.5</v>
      </c>
      <c r="M1949" s="22">
        <v>44340.5</v>
      </c>
      <c r="N1949" s="22">
        <v>44337.5</v>
      </c>
      <c r="O1949">
        <f t="shared" si="122"/>
        <v>12</v>
      </c>
      <c r="P1949" s="3">
        <f t="shared" si="123"/>
        <v>1280.4000000000001</v>
      </c>
    </row>
    <row r="1950" spans="1:16" x14ac:dyDescent="0.35">
      <c r="A1950" t="s">
        <v>271</v>
      </c>
      <c r="B1950" s="21" t="s">
        <v>98</v>
      </c>
      <c r="C1950" s="22">
        <v>44337</v>
      </c>
      <c r="D1950" t="s">
        <v>92</v>
      </c>
      <c r="E1950" t="s">
        <v>93</v>
      </c>
      <c r="F1950" s="21" t="s">
        <v>89</v>
      </c>
      <c r="G1950" s="3">
        <v>106.7</v>
      </c>
      <c r="H1950" s="22">
        <v>44319</v>
      </c>
      <c r="I1950" s="23">
        <v>44332</v>
      </c>
      <c r="J1950">
        <f t="shared" si="120"/>
        <v>14</v>
      </c>
      <c r="K1950" s="2">
        <f t="shared" si="121"/>
        <v>44325.5</v>
      </c>
      <c r="L1950" s="22">
        <v>44337.5</v>
      </c>
      <c r="M1950" s="22">
        <v>44340.5</v>
      </c>
      <c r="N1950" s="22">
        <v>44337.5</v>
      </c>
      <c r="O1950">
        <f t="shared" si="122"/>
        <v>12</v>
      </c>
      <c r="P1950" s="3">
        <f t="shared" si="123"/>
        <v>1280.4000000000001</v>
      </c>
    </row>
    <row r="1951" spans="1:16" x14ac:dyDescent="0.35">
      <c r="A1951" t="s">
        <v>271</v>
      </c>
      <c r="B1951" s="21" t="s">
        <v>98</v>
      </c>
      <c r="C1951" s="22">
        <v>44337</v>
      </c>
      <c r="D1951" t="s">
        <v>94</v>
      </c>
      <c r="E1951" t="s">
        <v>95</v>
      </c>
      <c r="F1951" s="21" t="s">
        <v>89</v>
      </c>
      <c r="G1951" s="3">
        <v>456.22</v>
      </c>
      <c r="H1951" s="22">
        <v>44319</v>
      </c>
      <c r="I1951" s="23">
        <v>44332</v>
      </c>
      <c r="J1951">
        <f t="shared" si="120"/>
        <v>14</v>
      </c>
      <c r="K1951" s="2">
        <f t="shared" si="121"/>
        <v>44325.5</v>
      </c>
      <c r="L1951" s="22">
        <v>44337.5</v>
      </c>
      <c r="M1951" s="22">
        <v>44340.5</v>
      </c>
      <c r="N1951" s="22">
        <v>44337.5</v>
      </c>
      <c r="O1951">
        <f t="shared" si="122"/>
        <v>12</v>
      </c>
      <c r="P1951" s="3">
        <f t="shared" si="123"/>
        <v>5474.64</v>
      </c>
    </row>
    <row r="1952" spans="1:16" x14ac:dyDescent="0.35">
      <c r="A1952" t="s">
        <v>271</v>
      </c>
      <c r="B1952" s="21" t="s">
        <v>98</v>
      </c>
      <c r="C1952" s="22">
        <v>44337</v>
      </c>
      <c r="D1952" t="s">
        <v>96</v>
      </c>
      <c r="E1952" t="s">
        <v>97</v>
      </c>
      <c r="F1952" s="21" t="s">
        <v>89</v>
      </c>
      <c r="G1952" s="3">
        <v>456.22</v>
      </c>
      <c r="H1952" s="22">
        <v>44319</v>
      </c>
      <c r="I1952" s="23">
        <v>44332</v>
      </c>
      <c r="J1952">
        <f t="shared" si="120"/>
        <v>14</v>
      </c>
      <c r="K1952" s="2">
        <f t="shared" si="121"/>
        <v>44325.5</v>
      </c>
      <c r="L1952" s="22">
        <v>44337.5</v>
      </c>
      <c r="M1952" s="22">
        <v>44340.5</v>
      </c>
      <c r="N1952" s="22">
        <v>44337.5</v>
      </c>
      <c r="O1952">
        <f t="shared" si="122"/>
        <v>12</v>
      </c>
      <c r="P1952" s="3">
        <f t="shared" si="123"/>
        <v>5474.64</v>
      </c>
    </row>
    <row r="1953" spans="1:16" x14ac:dyDescent="0.35">
      <c r="A1953" t="s">
        <v>271</v>
      </c>
      <c r="B1953" s="21" t="s">
        <v>98</v>
      </c>
      <c r="C1953" s="22">
        <v>44337</v>
      </c>
      <c r="D1953" t="s">
        <v>87</v>
      </c>
      <c r="E1953" t="s">
        <v>88</v>
      </c>
      <c r="F1953" s="21" t="s">
        <v>89</v>
      </c>
      <c r="G1953" s="3">
        <v>690.1</v>
      </c>
      <c r="H1953" s="22">
        <v>44319</v>
      </c>
      <c r="I1953" s="23">
        <v>44332</v>
      </c>
      <c r="J1953">
        <f t="shared" si="120"/>
        <v>14</v>
      </c>
      <c r="K1953" s="2">
        <f t="shared" si="121"/>
        <v>44325.5</v>
      </c>
      <c r="L1953" s="22">
        <v>44337.5</v>
      </c>
      <c r="M1953" s="22">
        <v>44340.5</v>
      </c>
      <c r="N1953" s="22">
        <v>44337.5</v>
      </c>
      <c r="O1953">
        <f t="shared" si="122"/>
        <v>12</v>
      </c>
      <c r="P1953" s="3">
        <f t="shared" si="123"/>
        <v>8281.2000000000007</v>
      </c>
    </row>
    <row r="1954" spans="1:16" x14ac:dyDescent="0.35">
      <c r="A1954" t="s">
        <v>271</v>
      </c>
      <c r="B1954" s="21" t="s">
        <v>98</v>
      </c>
      <c r="C1954" s="22">
        <v>44337</v>
      </c>
      <c r="D1954" t="s">
        <v>90</v>
      </c>
      <c r="E1954" t="s">
        <v>91</v>
      </c>
      <c r="F1954" s="21" t="s">
        <v>89</v>
      </c>
      <c r="G1954" s="3">
        <v>137.22</v>
      </c>
      <c r="H1954" s="22">
        <v>44319</v>
      </c>
      <c r="I1954" s="23">
        <v>44332</v>
      </c>
      <c r="J1954">
        <f t="shared" si="120"/>
        <v>14</v>
      </c>
      <c r="K1954" s="2">
        <f t="shared" si="121"/>
        <v>44325.5</v>
      </c>
      <c r="L1954" s="22">
        <v>44337.5</v>
      </c>
      <c r="M1954" s="22">
        <v>44340.5</v>
      </c>
      <c r="N1954" s="22">
        <v>44337.5</v>
      </c>
      <c r="O1954">
        <f t="shared" si="122"/>
        <v>12</v>
      </c>
      <c r="P1954" s="3">
        <f t="shared" si="123"/>
        <v>1646.6399999999999</v>
      </c>
    </row>
    <row r="1955" spans="1:16" x14ac:dyDescent="0.35">
      <c r="A1955" t="s">
        <v>271</v>
      </c>
      <c r="B1955" s="21" t="s">
        <v>98</v>
      </c>
      <c r="C1955" s="22">
        <v>44337</v>
      </c>
      <c r="D1955" t="s">
        <v>92</v>
      </c>
      <c r="E1955" t="s">
        <v>93</v>
      </c>
      <c r="F1955" s="21" t="s">
        <v>89</v>
      </c>
      <c r="G1955" s="3">
        <v>137.22</v>
      </c>
      <c r="H1955" s="22">
        <v>44319</v>
      </c>
      <c r="I1955" s="23">
        <v>44332</v>
      </c>
      <c r="J1955">
        <f t="shared" si="120"/>
        <v>14</v>
      </c>
      <c r="K1955" s="2">
        <f t="shared" si="121"/>
        <v>44325.5</v>
      </c>
      <c r="L1955" s="22">
        <v>44337.5</v>
      </c>
      <c r="M1955" s="22">
        <v>44340.5</v>
      </c>
      <c r="N1955" s="22">
        <v>44337.5</v>
      </c>
      <c r="O1955">
        <f t="shared" si="122"/>
        <v>12</v>
      </c>
      <c r="P1955" s="3">
        <f t="shared" si="123"/>
        <v>1646.6399999999999</v>
      </c>
    </row>
    <row r="1956" spans="1:16" x14ac:dyDescent="0.35">
      <c r="A1956" t="s">
        <v>271</v>
      </c>
      <c r="B1956" s="21" t="s">
        <v>98</v>
      </c>
      <c r="C1956" s="22">
        <v>44337</v>
      </c>
      <c r="D1956" t="s">
        <v>94</v>
      </c>
      <c r="E1956" t="s">
        <v>95</v>
      </c>
      <c r="F1956" s="21" t="s">
        <v>89</v>
      </c>
      <c r="G1956" s="3">
        <v>586.66999999999996</v>
      </c>
      <c r="H1956" s="22">
        <v>44319</v>
      </c>
      <c r="I1956" s="23">
        <v>44332</v>
      </c>
      <c r="J1956">
        <f t="shared" si="120"/>
        <v>14</v>
      </c>
      <c r="K1956" s="2">
        <f t="shared" si="121"/>
        <v>44325.5</v>
      </c>
      <c r="L1956" s="22">
        <v>44337.5</v>
      </c>
      <c r="M1956" s="22">
        <v>44340.5</v>
      </c>
      <c r="N1956" s="22">
        <v>44337.5</v>
      </c>
      <c r="O1956">
        <f t="shared" si="122"/>
        <v>12</v>
      </c>
      <c r="P1956" s="3">
        <f t="shared" si="123"/>
        <v>7040.0399999999991</v>
      </c>
    </row>
    <row r="1957" spans="1:16" x14ac:dyDescent="0.35">
      <c r="A1957" t="s">
        <v>271</v>
      </c>
      <c r="B1957" s="21" t="s">
        <v>98</v>
      </c>
      <c r="C1957" s="22">
        <v>44337</v>
      </c>
      <c r="D1957" t="s">
        <v>96</v>
      </c>
      <c r="E1957" t="s">
        <v>97</v>
      </c>
      <c r="F1957" s="21" t="s">
        <v>89</v>
      </c>
      <c r="G1957" s="3">
        <v>586.66999999999996</v>
      </c>
      <c r="H1957" s="22">
        <v>44319</v>
      </c>
      <c r="I1957" s="23">
        <v>44332</v>
      </c>
      <c r="J1957">
        <f t="shared" si="120"/>
        <v>14</v>
      </c>
      <c r="K1957" s="2">
        <f t="shared" si="121"/>
        <v>44325.5</v>
      </c>
      <c r="L1957" s="22">
        <v>44337.5</v>
      </c>
      <c r="M1957" s="22">
        <v>44340.5</v>
      </c>
      <c r="N1957" s="22">
        <v>44337.5</v>
      </c>
      <c r="O1957">
        <f t="shared" si="122"/>
        <v>12</v>
      </c>
      <c r="P1957" s="3">
        <f t="shared" si="123"/>
        <v>7040.0399999999991</v>
      </c>
    </row>
    <row r="1958" spans="1:16" x14ac:dyDescent="0.35">
      <c r="A1958" t="s">
        <v>271</v>
      </c>
      <c r="B1958" s="21" t="s">
        <v>98</v>
      </c>
      <c r="C1958" s="22">
        <v>44337</v>
      </c>
      <c r="D1958" t="s">
        <v>99</v>
      </c>
      <c r="E1958" t="s">
        <v>100</v>
      </c>
      <c r="F1958" s="21" t="s">
        <v>101</v>
      </c>
      <c r="G1958" s="3">
        <v>113.9</v>
      </c>
      <c r="H1958" s="22">
        <v>44319</v>
      </c>
      <c r="I1958" s="23">
        <v>44332</v>
      </c>
      <c r="J1958">
        <f t="shared" si="120"/>
        <v>14</v>
      </c>
      <c r="K1958" s="2">
        <f t="shared" si="121"/>
        <v>44325.5</v>
      </c>
      <c r="L1958" s="22">
        <v>44337.5</v>
      </c>
      <c r="M1958" s="22">
        <v>44340.5</v>
      </c>
      <c r="N1958" s="22">
        <v>44337.5</v>
      </c>
      <c r="O1958">
        <f t="shared" si="122"/>
        <v>12</v>
      </c>
      <c r="P1958" s="3">
        <f t="shared" si="123"/>
        <v>1366.8000000000002</v>
      </c>
    </row>
    <row r="1959" spans="1:16" x14ac:dyDescent="0.35">
      <c r="A1959" t="s">
        <v>271</v>
      </c>
      <c r="B1959" s="21" t="s">
        <v>98</v>
      </c>
      <c r="C1959" s="22">
        <v>44337</v>
      </c>
      <c r="D1959" t="s">
        <v>99</v>
      </c>
      <c r="E1959" t="s">
        <v>100</v>
      </c>
      <c r="F1959" s="21" t="s">
        <v>102</v>
      </c>
      <c r="G1959" s="3">
        <v>154.52000000000001</v>
      </c>
      <c r="H1959" s="22">
        <v>44319</v>
      </c>
      <c r="I1959" s="23">
        <v>44332</v>
      </c>
      <c r="J1959">
        <f t="shared" si="120"/>
        <v>14</v>
      </c>
      <c r="K1959" s="2">
        <f t="shared" si="121"/>
        <v>44325.5</v>
      </c>
      <c r="L1959" s="22">
        <v>44337.5</v>
      </c>
      <c r="M1959" s="22">
        <v>44340.5</v>
      </c>
      <c r="N1959" s="22">
        <v>44337.5</v>
      </c>
      <c r="O1959">
        <f t="shared" si="122"/>
        <v>12</v>
      </c>
      <c r="P1959" s="3">
        <f t="shared" si="123"/>
        <v>1854.2400000000002</v>
      </c>
    </row>
    <row r="1960" spans="1:16" x14ac:dyDescent="0.35">
      <c r="A1960" t="s">
        <v>271</v>
      </c>
      <c r="B1960" s="21" t="s">
        <v>98</v>
      </c>
      <c r="C1960" s="22">
        <v>44337</v>
      </c>
      <c r="D1960" t="s">
        <v>87</v>
      </c>
      <c r="E1960" t="s">
        <v>88</v>
      </c>
      <c r="F1960" s="21" t="s">
        <v>89</v>
      </c>
      <c r="G1960" s="3">
        <v>434274.98999999982</v>
      </c>
      <c r="H1960" s="22">
        <v>44319</v>
      </c>
      <c r="I1960" s="23">
        <v>44332</v>
      </c>
      <c r="J1960">
        <f t="shared" si="120"/>
        <v>14</v>
      </c>
      <c r="K1960" s="2">
        <f t="shared" si="121"/>
        <v>44325.5</v>
      </c>
      <c r="L1960" s="22">
        <v>44337.5</v>
      </c>
      <c r="M1960" s="22">
        <v>44340.5</v>
      </c>
      <c r="N1960" s="22">
        <v>44337.5</v>
      </c>
      <c r="O1960">
        <f t="shared" si="122"/>
        <v>12</v>
      </c>
      <c r="P1960" s="3">
        <f t="shared" si="123"/>
        <v>5211299.879999998</v>
      </c>
    </row>
    <row r="1961" spans="1:16" x14ac:dyDescent="0.35">
      <c r="A1961" t="s">
        <v>271</v>
      </c>
      <c r="B1961" s="21" t="s">
        <v>98</v>
      </c>
      <c r="C1961" s="22">
        <v>44337</v>
      </c>
      <c r="D1961" t="s">
        <v>90</v>
      </c>
      <c r="E1961" t="s">
        <v>91</v>
      </c>
      <c r="F1961" s="21" t="s">
        <v>89</v>
      </c>
      <c r="G1961" s="3">
        <v>65019.73999999994</v>
      </c>
      <c r="H1961" s="22">
        <v>44319</v>
      </c>
      <c r="I1961" s="23">
        <v>44332</v>
      </c>
      <c r="J1961">
        <f t="shared" si="120"/>
        <v>14</v>
      </c>
      <c r="K1961" s="2">
        <f t="shared" si="121"/>
        <v>44325.5</v>
      </c>
      <c r="L1961" s="22">
        <v>44337.5</v>
      </c>
      <c r="M1961" s="22">
        <v>44340.5</v>
      </c>
      <c r="N1961" s="22">
        <v>44337.5</v>
      </c>
      <c r="O1961">
        <f t="shared" si="122"/>
        <v>12</v>
      </c>
      <c r="P1961" s="3">
        <f t="shared" si="123"/>
        <v>780236.87999999931</v>
      </c>
    </row>
    <row r="1962" spans="1:16" x14ac:dyDescent="0.35">
      <c r="A1962" t="s">
        <v>271</v>
      </c>
      <c r="B1962" s="21" t="s">
        <v>98</v>
      </c>
      <c r="C1962" s="22">
        <v>44337</v>
      </c>
      <c r="D1962" t="s">
        <v>92</v>
      </c>
      <c r="E1962" t="s">
        <v>93</v>
      </c>
      <c r="F1962" s="21" t="s">
        <v>89</v>
      </c>
      <c r="G1962" s="3">
        <v>65019.73999999994</v>
      </c>
      <c r="H1962" s="22">
        <v>44319</v>
      </c>
      <c r="I1962" s="23">
        <v>44332</v>
      </c>
      <c r="J1962">
        <f t="shared" si="120"/>
        <v>14</v>
      </c>
      <c r="K1962" s="2">
        <f t="shared" si="121"/>
        <v>44325.5</v>
      </c>
      <c r="L1962" s="22">
        <v>44337.5</v>
      </c>
      <c r="M1962" s="22">
        <v>44340.5</v>
      </c>
      <c r="N1962" s="22">
        <v>44337.5</v>
      </c>
      <c r="O1962">
        <f t="shared" si="122"/>
        <v>12</v>
      </c>
      <c r="P1962" s="3">
        <f t="shared" si="123"/>
        <v>780236.87999999931</v>
      </c>
    </row>
    <row r="1963" spans="1:16" x14ac:dyDescent="0.35">
      <c r="A1963" t="s">
        <v>271</v>
      </c>
      <c r="B1963" s="21" t="s">
        <v>98</v>
      </c>
      <c r="C1963" s="22">
        <v>44337</v>
      </c>
      <c r="D1963" t="s">
        <v>94</v>
      </c>
      <c r="E1963" t="s">
        <v>95</v>
      </c>
      <c r="F1963" s="21" t="s">
        <v>89</v>
      </c>
      <c r="G1963" s="3">
        <v>278014.99999999971</v>
      </c>
      <c r="H1963" s="22">
        <v>44319</v>
      </c>
      <c r="I1963" s="23">
        <v>44332</v>
      </c>
      <c r="J1963">
        <f t="shared" si="120"/>
        <v>14</v>
      </c>
      <c r="K1963" s="2">
        <f t="shared" si="121"/>
        <v>44325.5</v>
      </c>
      <c r="L1963" s="22">
        <v>44337.5</v>
      </c>
      <c r="M1963" s="22">
        <v>44340.5</v>
      </c>
      <c r="N1963" s="22">
        <v>44337.5</v>
      </c>
      <c r="O1963">
        <f t="shared" si="122"/>
        <v>12</v>
      </c>
      <c r="P1963" s="3">
        <f t="shared" si="123"/>
        <v>3336179.9999999963</v>
      </c>
    </row>
    <row r="1964" spans="1:16" x14ac:dyDescent="0.35">
      <c r="A1964" t="s">
        <v>271</v>
      </c>
      <c r="B1964" s="21" t="s">
        <v>98</v>
      </c>
      <c r="C1964" s="22">
        <v>44337</v>
      </c>
      <c r="D1964" t="s">
        <v>96</v>
      </c>
      <c r="E1964" t="s">
        <v>97</v>
      </c>
      <c r="F1964" s="21" t="s">
        <v>89</v>
      </c>
      <c r="G1964" s="3">
        <v>278014.99999999971</v>
      </c>
      <c r="H1964" s="22">
        <v>44319</v>
      </c>
      <c r="I1964" s="23">
        <v>44332</v>
      </c>
      <c r="J1964">
        <f t="shared" si="120"/>
        <v>14</v>
      </c>
      <c r="K1964" s="2">
        <f t="shared" si="121"/>
        <v>44325.5</v>
      </c>
      <c r="L1964" s="22">
        <v>44337.5</v>
      </c>
      <c r="M1964" s="22">
        <v>44340.5</v>
      </c>
      <c r="N1964" s="22">
        <v>44337.5</v>
      </c>
      <c r="O1964">
        <f t="shared" si="122"/>
        <v>12</v>
      </c>
      <c r="P1964" s="3">
        <f t="shared" si="123"/>
        <v>3336179.9999999963</v>
      </c>
    </row>
    <row r="1965" spans="1:16" x14ac:dyDescent="0.35">
      <c r="A1965" t="s">
        <v>271</v>
      </c>
      <c r="B1965" s="21" t="s">
        <v>98</v>
      </c>
      <c r="C1965" s="22">
        <v>44337</v>
      </c>
      <c r="D1965" t="s">
        <v>107</v>
      </c>
      <c r="E1965" t="s">
        <v>108</v>
      </c>
      <c r="F1965" s="21" t="s">
        <v>101</v>
      </c>
      <c r="G1965" s="3">
        <v>2462.2199999999998</v>
      </c>
      <c r="H1965" s="22">
        <v>44319</v>
      </c>
      <c r="I1965" s="23">
        <v>44332</v>
      </c>
      <c r="J1965">
        <f t="shared" si="120"/>
        <v>14</v>
      </c>
      <c r="K1965" s="2">
        <f t="shared" si="121"/>
        <v>44325.5</v>
      </c>
      <c r="L1965" s="22">
        <v>44337.5</v>
      </c>
      <c r="M1965" s="22">
        <v>44340.5</v>
      </c>
      <c r="N1965" s="22">
        <v>44337.5</v>
      </c>
      <c r="O1965">
        <f t="shared" si="122"/>
        <v>12</v>
      </c>
      <c r="P1965" s="3">
        <f t="shared" si="123"/>
        <v>29546.639999999999</v>
      </c>
    </row>
    <row r="1966" spans="1:16" x14ac:dyDescent="0.35">
      <c r="A1966" t="s">
        <v>271</v>
      </c>
      <c r="B1966" s="21" t="s">
        <v>98</v>
      </c>
      <c r="C1966" s="22">
        <v>44337</v>
      </c>
      <c r="D1966" t="s">
        <v>99</v>
      </c>
      <c r="E1966" t="s">
        <v>100</v>
      </c>
      <c r="F1966" s="21" t="s">
        <v>101</v>
      </c>
      <c r="G1966" s="3">
        <v>27821.14</v>
      </c>
      <c r="H1966" s="22">
        <v>44319</v>
      </c>
      <c r="I1966" s="23">
        <v>44332</v>
      </c>
      <c r="J1966">
        <f t="shared" si="120"/>
        <v>14</v>
      </c>
      <c r="K1966" s="2">
        <f t="shared" si="121"/>
        <v>44325.5</v>
      </c>
      <c r="L1966" s="22">
        <v>44337.5</v>
      </c>
      <c r="M1966" s="22">
        <v>44340.5</v>
      </c>
      <c r="N1966" s="22">
        <v>44337.5</v>
      </c>
      <c r="O1966">
        <f t="shared" si="122"/>
        <v>12</v>
      </c>
      <c r="P1966" s="3">
        <f t="shared" si="123"/>
        <v>333853.68</v>
      </c>
    </row>
    <row r="1967" spans="1:16" x14ac:dyDescent="0.35">
      <c r="A1967" t="s">
        <v>271</v>
      </c>
      <c r="B1967" s="21" t="s">
        <v>98</v>
      </c>
      <c r="C1967" s="22">
        <v>44337</v>
      </c>
      <c r="D1967" t="s">
        <v>99</v>
      </c>
      <c r="E1967" t="s">
        <v>100</v>
      </c>
      <c r="F1967" s="21" t="s">
        <v>102</v>
      </c>
      <c r="G1967" s="3">
        <v>20177.180000000004</v>
      </c>
      <c r="H1967" s="22">
        <v>44319</v>
      </c>
      <c r="I1967" s="23">
        <v>44332</v>
      </c>
      <c r="J1967">
        <f t="shared" si="120"/>
        <v>14</v>
      </c>
      <c r="K1967" s="2">
        <f t="shared" si="121"/>
        <v>44325.5</v>
      </c>
      <c r="L1967" s="22">
        <v>44337.5</v>
      </c>
      <c r="M1967" s="22">
        <v>44340.5</v>
      </c>
      <c r="N1967" s="22">
        <v>44337.5</v>
      </c>
      <c r="O1967">
        <f t="shared" si="122"/>
        <v>12</v>
      </c>
      <c r="P1967" s="3">
        <f t="shared" si="123"/>
        <v>242126.16000000003</v>
      </c>
    </row>
    <row r="1968" spans="1:16" x14ac:dyDescent="0.35">
      <c r="A1968" t="s">
        <v>271</v>
      </c>
      <c r="B1968" s="21" t="s">
        <v>98</v>
      </c>
      <c r="C1968" s="22">
        <v>44337</v>
      </c>
      <c r="D1968" t="s">
        <v>99</v>
      </c>
      <c r="E1968" t="s">
        <v>100</v>
      </c>
      <c r="F1968" s="21" t="s">
        <v>109</v>
      </c>
      <c r="G1968" s="3">
        <v>82</v>
      </c>
      <c r="H1968" s="22">
        <v>44319</v>
      </c>
      <c r="I1968" s="23">
        <v>44332</v>
      </c>
      <c r="J1968">
        <f t="shared" si="120"/>
        <v>14</v>
      </c>
      <c r="K1968" s="2">
        <f t="shared" si="121"/>
        <v>44325.5</v>
      </c>
      <c r="L1968" s="22">
        <v>44337.5</v>
      </c>
      <c r="M1968" s="22">
        <v>44342.5</v>
      </c>
      <c r="N1968" s="22">
        <v>44341.5</v>
      </c>
      <c r="O1968">
        <f t="shared" si="122"/>
        <v>16</v>
      </c>
      <c r="P1968" s="3">
        <f t="shared" si="123"/>
        <v>1312</v>
      </c>
    </row>
    <row r="1969" spans="1:16" x14ac:dyDescent="0.35">
      <c r="A1969" t="s">
        <v>271</v>
      </c>
      <c r="B1969" s="21" t="s">
        <v>98</v>
      </c>
      <c r="C1969" s="22">
        <v>44337</v>
      </c>
      <c r="D1969" t="s">
        <v>107</v>
      </c>
      <c r="E1969" t="s">
        <v>108</v>
      </c>
      <c r="F1969" s="21" t="s">
        <v>126</v>
      </c>
      <c r="G1969" s="3">
        <v>207.33</v>
      </c>
      <c r="H1969" s="22">
        <v>44319</v>
      </c>
      <c r="I1969" s="23">
        <v>44332</v>
      </c>
      <c r="J1969">
        <f t="shared" si="120"/>
        <v>14</v>
      </c>
      <c r="K1969" s="2">
        <f t="shared" si="121"/>
        <v>44325.5</v>
      </c>
      <c r="L1969" s="22">
        <v>44337.5</v>
      </c>
      <c r="M1969" s="22">
        <v>44342.5</v>
      </c>
      <c r="N1969" s="22">
        <v>44341.5</v>
      </c>
      <c r="O1969">
        <f t="shared" si="122"/>
        <v>16</v>
      </c>
      <c r="P1969" s="3">
        <f t="shared" si="123"/>
        <v>3317.28</v>
      </c>
    </row>
    <row r="1970" spans="1:16" x14ac:dyDescent="0.35">
      <c r="A1970" t="s">
        <v>271</v>
      </c>
      <c r="B1970" s="21" t="s">
        <v>98</v>
      </c>
      <c r="C1970" s="22">
        <v>44337</v>
      </c>
      <c r="D1970" t="s">
        <v>107</v>
      </c>
      <c r="E1970" t="s">
        <v>108</v>
      </c>
      <c r="F1970" s="21" t="s">
        <v>109</v>
      </c>
      <c r="G1970" s="3">
        <v>209</v>
      </c>
      <c r="H1970" s="22">
        <v>44319</v>
      </c>
      <c r="I1970" s="23">
        <v>44332</v>
      </c>
      <c r="J1970">
        <f t="shared" si="120"/>
        <v>14</v>
      </c>
      <c r="K1970" s="2">
        <f t="shared" si="121"/>
        <v>44325.5</v>
      </c>
      <c r="L1970" s="22">
        <v>44337.5</v>
      </c>
      <c r="M1970" s="22">
        <v>44342.5</v>
      </c>
      <c r="N1970" s="22">
        <v>44341.5</v>
      </c>
      <c r="O1970">
        <f t="shared" si="122"/>
        <v>16</v>
      </c>
      <c r="P1970" s="3">
        <f t="shared" si="123"/>
        <v>3344</v>
      </c>
    </row>
    <row r="1971" spans="1:16" x14ac:dyDescent="0.35">
      <c r="A1971" t="s">
        <v>271</v>
      </c>
      <c r="B1971" s="21" t="s">
        <v>98</v>
      </c>
      <c r="C1971" s="22">
        <v>44337</v>
      </c>
      <c r="D1971" t="s">
        <v>99</v>
      </c>
      <c r="E1971" t="s">
        <v>100</v>
      </c>
      <c r="F1971" s="21" t="s">
        <v>109</v>
      </c>
      <c r="G1971" s="3">
        <v>63057</v>
      </c>
      <c r="H1971" s="22">
        <v>44319</v>
      </c>
      <c r="I1971" s="23">
        <v>44332</v>
      </c>
      <c r="J1971">
        <f t="shared" si="120"/>
        <v>14</v>
      </c>
      <c r="K1971" s="2">
        <f t="shared" si="121"/>
        <v>44325.5</v>
      </c>
      <c r="L1971" s="22">
        <v>44337.5</v>
      </c>
      <c r="M1971" s="22">
        <v>44342.5</v>
      </c>
      <c r="N1971" s="22">
        <v>44341.5</v>
      </c>
      <c r="O1971">
        <f t="shared" si="122"/>
        <v>16</v>
      </c>
      <c r="P1971" s="3">
        <f t="shared" si="123"/>
        <v>1008912</v>
      </c>
    </row>
    <row r="1972" spans="1:16" x14ac:dyDescent="0.35">
      <c r="A1972" t="s">
        <v>271</v>
      </c>
      <c r="B1972" s="21" t="s">
        <v>98</v>
      </c>
      <c r="C1972" s="22">
        <v>44337</v>
      </c>
      <c r="D1972" t="s">
        <v>107</v>
      </c>
      <c r="E1972" t="s">
        <v>108</v>
      </c>
      <c r="F1972" s="21" t="s">
        <v>138</v>
      </c>
      <c r="G1972" s="3">
        <v>175.2</v>
      </c>
      <c r="H1972" s="22">
        <v>44319</v>
      </c>
      <c r="I1972" s="23">
        <v>44332</v>
      </c>
      <c r="J1972">
        <f t="shared" si="120"/>
        <v>14</v>
      </c>
      <c r="K1972" s="2">
        <f t="shared" si="121"/>
        <v>44325.5</v>
      </c>
      <c r="L1972" s="22">
        <v>44337.5</v>
      </c>
      <c r="M1972" s="22">
        <v>44342.5</v>
      </c>
      <c r="N1972" s="22">
        <v>44341.5</v>
      </c>
      <c r="O1972">
        <f t="shared" si="122"/>
        <v>16</v>
      </c>
      <c r="P1972" s="3">
        <f t="shared" si="123"/>
        <v>2803.2</v>
      </c>
    </row>
    <row r="1973" spans="1:16" x14ac:dyDescent="0.35">
      <c r="A1973" t="s">
        <v>271</v>
      </c>
      <c r="B1973" s="21" t="s">
        <v>98</v>
      </c>
      <c r="C1973" s="22">
        <v>44337</v>
      </c>
      <c r="D1973" t="s">
        <v>99</v>
      </c>
      <c r="E1973" t="s">
        <v>100</v>
      </c>
      <c r="F1973" s="21" t="s">
        <v>103</v>
      </c>
      <c r="G1973" s="3">
        <v>442.16</v>
      </c>
      <c r="H1973" s="22">
        <v>44319</v>
      </c>
      <c r="I1973" s="23">
        <v>44332</v>
      </c>
      <c r="J1973">
        <f t="shared" si="120"/>
        <v>14</v>
      </c>
      <c r="K1973" s="2">
        <f t="shared" si="121"/>
        <v>44325.5</v>
      </c>
      <c r="L1973" s="22">
        <v>44337.5</v>
      </c>
      <c r="M1973" s="22">
        <v>44348.5</v>
      </c>
      <c r="N1973" s="22">
        <v>44344.5</v>
      </c>
      <c r="O1973">
        <f t="shared" si="122"/>
        <v>19</v>
      </c>
      <c r="P1973" s="3">
        <f t="shared" si="123"/>
        <v>8401.0400000000009</v>
      </c>
    </row>
    <row r="1974" spans="1:16" x14ac:dyDescent="0.35">
      <c r="A1974" t="s">
        <v>271</v>
      </c>
      <c r="B1974" s="21" t="s">
        <v>98</v>
      </c>
      <c r="C1974" s="22">
        <v>44337</v>
      </c>
      <c r="D1974" t="s">
        <v>104</v>
      </c>
      <c r="E1974" t="s">
        <v>105</v>
      </c>
      <c r="F1974" s="21" t="s">
        <v>106</v>
      </c>
      <c r="G1974" s="3">
        <v>152.34</v>
      </c>
      <c r="H1974" s="22">
        <v>44319</v>
      </c>
      <c r="I1974" s="23">
        <v>44332</v>
      </c>
      <c r="J1974">
        <f t="shared" si="120"/>
        <v>14</v>
      </c>
      <c r="K1974" s="2">
        <f t="shared" si="121"/>
        <v>44325.5</v>
      </c>
      <c r="L1974" s="22">
        <v>44337.5</v>
      </c>
      <c r="M1974" s="22">
        <v>44348.5</v>
      </c>
      <c r="N1974" s="22">
        <v>44344.5</v>
      </c>
      <c r="O1974">
        <f t="shared" si="122"/>
        <v>19</v>
      </c>
      <c r="P1974" s="3">
        <f t="shared" si="123"/>
        <v>2894.46</v>
      </c>
    </row>
    <row r="1975" spans="1:16" x14ac:dyDescent="0.35">
      <c r="A1975" t="s">
        <v>271</v>
      </c>
      <c r="B1975" s="21" t="s">
        <v>98</v>
      </c>
      <c r="C1975" s="22">
        <v>44337</v>
      </c>
      <c r="D1975" t="s">
        <v>110</v>
      </c>
      <c r="E1975" t="s">
        <v>111</v>
      </c>
      <c r="F1975" s="21" t="s">
        <v>112</v>
      </c>
      <c r="G1975" s="3">
        <v>58.900000000000006</v>
      </c>
      <c r="H1975" s="22">
        <v>44319</v>
      </c>
      <c r="I1975" s="23">
        <v>44332</v>
      </c>
      <c r="J1975">
        <f t="shared" si="120"/>
        <v>14</v>
      </c>
      <c r="K1975" s="2">
        <f t="shared" si="121"/>
        <v>44325.5</v>
      </c>
      <c r="L1975" s="22">
        <v>44337.5</v>
      </c>
      <c r="M1975" s="22">
        <v>44350.5</v>
      </c>
      <c r="N1975" s="22">
        <v>44349.5</v>
      </c>
      <c r="O1975">
        <f t="shared" si="122"/>
        <v>24</v>
      </c>
      <c r="P1975" s="3">
        <f t="shared" si="123"/>
        <v>1413.6000000000001</v>
      </c>
    </row>
    <row r="1976" spans="1:16" x14ac:dyDescent="0.35">
      <c r="A1976" t="s">
        <v>271</v>
      </c>
      <c r="B1976" s="21" t="s">
        <v>98</v>
      </c>
      <c r="C1976" s="22">
        <v>44337</v>
      </c>
      <c r="D1976" t="s">
        <v>110</v>
      </c>
      <c r="E1976" t="s">
        <v>111</v>
      </c>
      <c r="F1976" s="21" t="s">
        <v>112</v>
      </c>
      <c r="G1976" s="3">
        <v>49.86</v>
      </c>
      <c r="H1976" s="22">
        <v>44319</v>
      </c>
      <c r="I1976" s="23">
        <v>44332</v>
      </c>
      <c r="J1976">
        <f t="shared" si="120"/>
        <v>14</v>
      </c>
      <c r="K1976" s="2">
        <f t="shared" si="121"/>
        <v>44325.5</v>
      </c>
      <c r="L1976" s="22">
        <v>44337.5</v>
      </c>
      <c r="M1976" s="22">
        <v>44350.5</v>
      </c>
      <c r="N1976" s="22">
        <v>44349.5</v>
      </c>
      <c r="O1976">
        <f t="shared" si="122"/>
        <v>24</v>
      </c>
      <c r="P1976" s="3">
        <f t="shared" si="123"/>
        <v>1196.6399999999999</v>
      </c>
    </row>
    <row r="1977" spans="1:16" x14ac:dyDescent="0.35">
      <c r="A1977" t="s">
        <v>271</v>
      </c>
      <c r="B1977" s="21" t="s">
        <v>98</v>
      </c>
      <c r="C1977" s="22">
        <v>44337</v>
      </c>
      <c r="D1977" t="s">
        <v>110</v>
      </c>
      <c r="E1977" t="s">
        <v>111</v>
      </c>
      <c r="F1977" s="21" t="s">
        <v>129</v>
      </c>
      <c r="G1977" s="3">
        <v>25.17</v>
      </c>
      <c r="H1977" s="22">
        <v>44319</v>
      </c>
      <c r="I1977" s="23">
        <v>44332</v>
      </c>
      <c r="J1977">
        <f t="shared" si="120"/>
        <v>14</v>
      </c>
      <c r="K1977" s="2">
        <f t="shared" si="121"/>
        <v>44325.5</v>
      </c>
      <c r="L1977" s="22">
        <v>44337.5</v>
      </c>
      <c r="M1977" s="22">
        <v>44350.5</v>
      </c>
      <c r="N1977" s="22">
        <v>44349.5</v>
      </c>
      <c r="O1977">
        <f t="shared" si="122"/>
        <v>24</v>
      </c>
      <c r="P1977" s="3">
        <f t="shared" si="123"/>
        <v>604.08000000000004</v>
      </c>
    </row>
    <row r="1978" spans="1:16" x14ac:dyDescent="0.35">
      <c r="A1978" t="s">
        <v>271</v>
      </c>
      <c r="B1978" s="21" t="s">
        <v>98</v>
      </c>
      <c r="C1978" s="22">
        <v>44337</v>
      </c>
      <c r="D1978" t="s">
        <v>114</v>
      </c>
      <c r="E1978" t="s">
        <v>115</v>
      </c>
      <c r="F1978" s="21" t="s">
        <v>112</v>
      </c>
      <c r="G1978" s="3">
        <v>983.77999999999986</v>
      </c>
      <c r="H1978" s="22">
        <v>44319</v>
      </c>
      <c r="I1978" s="23">
        <v>44332</v>
      </c>
      <c r="J1978">
        <f t="shared" si="120"/>
        <v>14</v>
      </c>
      <c r="K1978" s="2">
        <f t="shared" si="121"/>
        <v>44325.5</v>
      </c>
      <c r="L1978" s="22">
        <v>44337.5</v>
      </c>
      <c r="M1978" s="22">
        <v>44350.5</v>
      </c>
      <c r="N1978" s="22">
        <v>44349.5</v>
      </c>
      <c r="O1978">
        <f t="shared" si="122"/>
        <v>24</v>
      </c>
      <c r="P1978" s="3">
        <f t="shared" si="123"/>
        <v>23610.719999999998</v>
      </c>
    </row>
    <row r="1979" spans="1:16" x14ac:dyDescent="0.35">
      <c r="A1979" t="s">
        <v>271</v>
      </c>
      <c r="B1979" s="21" t="s">
        <v>98</v>
      </c>
      <c r="C1979" s="22">
        <v>44337</v>
      </c>
      <c r="D1979" t="s">
        <v>110</v>
      </c>
      <c r="E1979" t="s">
        <v>111</v>
      </c>
      <c r="F1979" s="21" t="s">
        <v>112</v>
      </c>
      <c r="G1979" s="3">
        <v>12710.320000000007</v>
      </c>
      <c r="H1979" s="22">
        <v>44319</v>
      </c>
      <c r="I1979" s="23">
        <v>44332</v>
      </c>
      <c r="J1979">
        <f t="shared" si="120"/>
        <v>14</v>
      </c>
      <c r="K1979" s="2">
        <f t="shared" si="121"/>
        <v>44325.5</v>
      </c>
      <c r="L1979" s="22">
        <v>44337.5</v>
      </c>
      <c r="M1979" s="22">
        <v>44350.5</v>
      </c>
      <c r="N1979" s="22">
        <v>44349.5</v>
      </c>
      <c r="O1979">
        <f t="shared" si="122"/>
        <v>24</v>
      </c>
      <c r="P1979" s="3">
        <f t="shared" si="123"/>
        <v>305047.68000000017</v>
      </c>
    </row>
    <row r="1980" spans="1:16" x14ac:dyDescent="0.35">
      <c r="A1980" t="s">
        <v>271</v>
      </c>
      <c r="B1980" s="21" t="s">
        <v>98</v>
      </c>
      <c r="C1980" s="22">
        <v>44337</v>
      </c>
      <c r="D1980" t="s">
        <v>110</v>
      </c>
      <c r="E1980" t="s">
        <v>111</v>
      </c>
      <c r="F1980" s="21" t="s">
        <v>116</v>
      </c>
      <c r="G1980" s="3">
        <v>101.56</v>
      </c>
      <c r="H1980" s="22">
        <v>44319</v>
      </c>
      <c r="I1980" s="23">
        <v>44332</v>
      </c>
      <c r="J1980">
        <f t="shared" si="120"/>
        <v>14</v>
      </c>
      <c r="K1980" s="2">
        <f t="shared" si="121"/>
        <v>44325.5</v>
      </c>
      <c r="L1980" s="22">
        <v>44337.5</v>
      </c>
      <c r="M1980" s="22">
        <v>44350.5</v>
      </c>
      <c r="N1980" s="22">
        <v>44349.5</v>
      </c>
      <c r="O1980">
        <f t="shared" si="122"/>
        <v>24</v>
      </c>
      <c r="P1980" s="3">
        <f t="shared" si="123"/>
        <v>2437.44</v>
      </c>
    </row>
    <row r="1981" spans="1:16" x14ac:dyDescent="0.35">
      <c r="A1981" t="s">
        <v>271</v>
      </c>
      <c r="B1981" s="21" t="s">
        <v>98</v>
      </c>
      <c r="C1981" s="22">
        <v>44337</v>
      </c>
      <c r="D1981" t="s">
        <v>110</v>
      </c>
      <c r="E1981" t="s">
        <v>111</v>
      </c>
      <c r="F1981" s="21" t="s">
        <v>117</v>
      </c>
      <c r="G1981" s="3">
        <v>4.6399999999999997</v>
      </c>
      <c r="H1981" s="22">
        <v>44319</v>
      </c>
      <c r="I1981" s="23">
        <v>44332</v>
      </c>
      <c r="J1981">
        <f t="shared" si="120"/>
        <v>14</v>
      </c>
      <c r="K1981" s="2">
        <f t="shared" si="121"/>
        <v>44325.5</v>
      </c>
      <c r="L1981" s="22">
        <v>44337.5</v>
      </c>
      <c r="M1981" s="22">
        <v>44350.5</v>
      </c>
      <c r="N1981" s="22">
        <v>44349.5</v>
      </c>
      <c r="O1981">
        <f t="shared" si="122"/>
        <v>24</v>
      </c>
      <c r="P1981" s="3">
        <f t="shared" si="123"/>
        <v>111.35999999999999</v>
      </c>
    </row>
    <row r="1982" spans="1:16" x14ac:dyDescent="0.35">
      <c r="A1982" t="s">
        <v>271</v>
      </c>
      <c r="B1982" s="21" t="s">
        <v>98</v>
      </c>
      <c r="C1982" s="22">
        <v>44337</v>
      </c>
      <c r="D1982" t="s">
        <v>110</v>
      </c>
      <c r="E1982" t="s">
        <v>111</v>
      </c>
      <c r="F1982" s="21" t="s">
        <v>118</v>
      </c>
      <c r="G1982" s="3">
        <v>12.709999999999999</v>
      </c>
      <c r="H1982" s="22">
        <v>44319</v>
      </c>
      <c r="I1982" s="23">
        <v>44332</v>
      </c>
      <c r="J1982">
        <f t="shared" si="120"/>
        <v>14</v>
      </c>
      <c r="K1982" s="2">
        <f t="shared" si="121"/>
        <v>44325.5</v>
      </c>
      <c r="L1982" s="22">
        <v>44337.5</v>
      </c>
      <c r="M1982" s="22">
        <v>44350.5</v>
      </c>
      <c r="N1982" s="22">
        <v>44349.5</v>
      </c>
      <c r="O1982">
        <f t="shared" si="122"/>
        <v>24</v>
      </c>
      <c r="P1982" s="3">
        <f t="shared" si="123"/>
        <v>305.03999999999996</v>
      </c>
    </row>
    <row r="1983" spans="1:16" x14ac:dyDescent="0.35">
      <c r="A1983" t="s">
        <v>271</v>
      </c>
      <c r="B1983" s="21" t="s">
        <v>98</v>
      </c>
      <c r="C1983" s="22">
        <v>44337</v>
      </c>
      <c r="D1983" t="s">
        <v>114</v>
      </c>
      <c r="E1983" t="s">
        <v>115</v>
      </c>
      <c r="F1983" s="21" t="s">
        <v>119</v>
      </c>
      <c r="G1983" s="3">
        <v>0.01</v>
      </c>
      <c r="H1983" s="22">
        <v>44319</v>
      </c>
      <c r="I1983" s="23">
        <v>44332</v>
      </c>
      <c r="J1983">
        <f t="shared" si="120"/>
        <v>14</v>
      </c>
      <c r="K1983" s="2">
        <f t="shared" si="121"/>
        <v>44325.5</v>
      </c>
      <c r="L1983" s="22">
        <v>44337.5</v>
      </c>
      <c r="M1983" s="22">
        <v>44350.5</v>
      </c>
      <c r="N1983" s="22">
        <v>44349.5</v>
      </c>
      <c r="O1983">
        <f t="shared" si="122"/>
        <v>24</v>
      </c>
      <c r="P1983" s="3">
        <f t="shared" si="123"/>
        <v>0.24</v>
      </c>
    </row>
    <row r="1984" spans="1:16" x14ac:dyDescent="0.35">
      <c r="A1984" t="s">
        <v>271</v>
      </c>
      <c r="B1984" s="21" t="s">
        <v>98</v>
      </c>
      <c r="C1984" s="22">
        <v>44337</v>
      </c>
      <c r="D1984" t="s">
        <v>110</v>
      </c>
      <c r="E1984" t="s">
        <v>111</v>
      </c>
      <c r="F1984" s="21" t="s">
        <v>119</v>
      </c>
      <c r="G1984" s="3">
        <v>218.13000000000002</v>
      </c>
      <c r="H1984" s="22">
        <v>44319</v>
      </c>
      <c r="I1984" s="23">
        <v>44332</v>
      </c>
      <c r="J1984">
        <f t="shared" si="120"/>
        <v>14</v>
      </c>
      <c r="K1984" s="2">
        <f t="shared" si="121"/>
        <v>44325.5</v>
      </c>
      <c r="L1984" s="22">
        <v>44337.5</v>
      </c>
      <c r="M1984" s="22">
        <v>44350.5</v>
      </c>
      <c r="N1984" s="22">
        <v>44349.5</v>
      </c>
      <c r="O1984">
        <f t="shared" si="122"/>
        <v>24</v>
      </c>
      <c r="P1984" s="3">
        <f t="shared" si="123"/>
        <v>5235.1200000000008</v>
      </c>
    </row>
    <row r="1985" spans="1:16" x14ac:dyDescent="0.35">
      <c r="A1985" t="s">
        <v>271</v>
      </c>
      <c r="B1985" s="21" t="s">
        <v>98</v>
      </c>
      <c r="C1985" s="22">
        <v>44337</v>
      </c>
      <c r="D1985" t="s">
        <v>114</v>
      </c>
      <c r="E1985" t="s">
        <v>115</v>
      </c>
      <c r="F1985" s="21" t="s">
        <v>120</v>
      </c>
      <c r="G1985" s="3">
        <v>228.69000000000003</v>
      </c>
      <c r="H1985" s="22">
        <v>44319</v>
      </c>
      <c r="I1985" s="23">
        <v>44332</v>
      </c>
      <c r="J1985">
        <f t="shared" si="120"/>
        <v>14</v>
      </c>
      <c r="K1985" s="2">
        <f t="shared" si="121"/>
        <v>44325.5</v>
      </c>
      <c r="L1985" s="22">
        <v>44337.5</v>
      </c>
      <c r="M1985" s="22">
        <v>44350.5</v>
      </c>
      <c r="N1985" s="22">
        <v>44349.5</v>
      </c>
      <c r="O1985">
        <f t="shared" si="122"/>
        <v>24</v>
      </c>
      <c r="P1985" s="3">
        <f t="shared" si="123"/>
        <v>5488.56</v>
      </c>
    </row>
    <row r="1986" spans="1:16" x14ac:dyDescent="0.35">
      <c r="A1986" t="s">
        <v>271</v>
      </c>
      <c r="B1986" s="21" t="s">
        <v>98</v>
      </c>
      <c r="C1986" s="22">
        <v>44337</v>
      </c>
      <c r="D1986" t="s">
        <v>110</v>
      </c>
      <c r="E1986" t="s">
        <v>111</v>
      </c>
      <c r="F1986" s="21" t="s">
        <v>120</v>
      </c>
      <c r="G1986" s="3">
        <v>31.759999999999994</v>
      </c>
      <c r="H1986" s="22">
        <v>44319</v>
      </c>
      <c r="I1986" s="23">
        <v>44332</v>
      </c>
      <c r="J1986">
        <f t="shared" si="120"/>
        <v>14</v>
      </c>
      <c r="K1986" s="2">
        <f t="shared" si="121"/>
        <v>44325.5</v>
      </c>
      <c r="L1986" s="22">
        <v>44337.5</v>
      </c>
      <c r="M1986" s="22">
        <v>44350.5</v>
      </c>
      <c r="N1986" s="22">
        <v>44349.5</v>
      </c>
      <c r="O1986">
        <f t="shared" si="122"/>
        <v>24</v>
      </c>
      <c r="P1986" s="3">
        <f t="shared" si="123"/>
        <v>762.2399999999999</v>
      </c>
    </row>
    <row r="1987" spans="1:16" x14ac:dyDescent="0.35">
      <c r="A1987" t="s">
        <v>271</v>
      </c>
      <c r="B1987" s="21" t="s">
        <v>98</v>
      </c>
      <c r="C1987" s="22">
        <v>44337</v>
      </c>
      <c r="D1987" t="s">
        <v>110</v>
      </c>
      <c r="E1987" t="s">
        <v>111</v>
      </c>
      <c r="F1987" s="21" t="s">
        <v>121</v>
      </c>
      <c r="G1987" s="3">
        <v>29.470000000000002</v>
      </c>
      <c r="H1987" s="22">
        <v>44319</v>
      </c>
      <c r="I1987" s="23">
        <v>44332</v>
      </c>
      <c r="J1987">
        <f t="shared" si="120"/>
        <v>14</v>
      </c>
      <c r="K1987" s="2">
        <f t="shared" si="121"/>
        <v>44325.5</v>
      </c>
      <c r="L1987" s="22">
        <v>44337.5</v>
      </c>
      <c r="M1987" s="22">
        <v>44350.5</v>
      </c>
      <c r="N1987" s="22">
        <v>44349.5</v>
      </c>
      <c r="O1987">
        <f t="shared" si="122"/>
        <v>24</v>
      </c>
      <c r="P1987" s="3">
        <f t="shared" si="123"/>
        <v>707.28000000000009</v>
      </c>
    </row>
    <row r="1988" spans="1:16" x14ac:dyDescent="0.35">
      <c r="A1988" t="s">
        <v>271</v>
      </c>
      <c r="B1988" s="21" t="s">
        <v>98</v>
      </c>
      <c r="C1988" s="22">
        <v>44337</v>
      </c>
      <c r="D1988" t="s">
        <v>110</v>
      </c>
      <c r="E1988" t="s">
        <v>111</v>
      </c>
      <c r="F1988" s="21" t="s">
        <v>245</v>
      </c>
      <c r="G1988" s="3">
        <v>3.7299999999999995</v>
      </c>
      <c r="H1988" s="22">
        <v>44319</v>
      </c>
      <c r="I1988" s="23">
        <v>44332</v>
      </c>
      <c r="J1988">
        <f t="shared" si="120"/>
        <v>14</v>
      </c>
      <c r="K1988" s="2">
        <f t="shared" si="121"/>
        <v>44325.5</v>
      </c>
      <c r="L1988" s="22">
        <v>44337.5</v>
      </c>
      <c r="M1988" s="22">
        <v>44350.5</v>
      </c>
      <c r="N1988" s="22">
        <v>44349.5</v>
      </c>
      <c r="O1988">
        <f t="shared" si="122"/>
        <v>24</v>
      </c>
      <c r="P1988" s="3">
        <f t="shared" si="123"/>
        <v>89.519999999999982</v>
      </c>
    </row>
    <row r="1989" spans="1:16" x14ac:dyDescent="0.35">
      <c r="A1989" t="s">
        <v>271</v>
      </c>
      <c r="B1989" s="21" t="s">
        <v>98</v>
      </c>
      <c r="C1989" s="22">
        <v>44337</v>
      </c>
      <c r="D1989" t="s">
        <v>114</v>
      </c>
      <c r="E1989" t="s">
        <v>115</v>
      </c>
      <c r="F1989" s="21" t="s">
        <v>122</v>
      </c>
      <c r="G1989" s="3">
        <v>172.72</v>
      </c>
      <c r="H1989" s="22">
        <v>44319</v>
      </c>
      <c r="I1989" s="23">
        <v>44332</v>
      </c>
      <c r="J1989">
        <f t="shared" si="120"/>
        <v>14</v>
      </c>
      <c r="K1989" s="2">
        <f t="shared" si="121"/>
        <v>44325.5</v>
      </c>
      <c r="L1989" s="22">
        <v>44337.5</v>
      </c>
      <c r="M1989" s="22">
        <v>44350.5</v>
      </c>
      <c r="N1989" s="22">
        <v>44349.5</v>
      </c>
      <c r="O1989">
        <f t="shared" si="122"/>
        <v>24</v>
      </c>
      <c r="P1989" s="3">
        <f t="shared" si="123"/>
        <v>4145.28</v>
      </c>
    </row>
    <row r="1990" spans="1:16" x14ac:dyDescent="0.35">
      <c r="A1990" t="s">
        <v>271</v>
      </c>
      <c r="B1990" s="21" t="s">
        <v>98</v>
      </c>
      <c r="C1990" s="22">
        <v>44337</v>
      </c>
      <c r="D1990" t="s">
        <v>110</v>
      </c>
      <c r="E1990" t="s">
        <v>111</v>
      </c>
      <c r="F1990" s="21" t="s">
        <v>122</v>
      </c>
      <c r="G1990" s="3">
        <v>4.1100000000000003</v>
      </c>
      <c r="H1990" s="22">
        <v>44319</v>
      </c>
      <c r="I1990" s="23">
        <v>44332</v>
      </c>
      <c r="J1990">
        <f t="shared" si="120"/>
        <v>14</v>
      </c>
      <c r="K1990" s="2">
        <f t="shared" si="121"/>
        <v>44325.5</v>
      </c>
      <c r="L1990" s="22">
        <v>44337.5</v>
      </c>
      <c r="M1990" s="22">
        <v>44350.5</v>
      </c>
      <c r="N1990" s="22">
        <v>44349.5</v>
      </c>
      <c r="O1990">
        <f t="shared" si="122"/>
        <v>24</v>
      </c>
      <c r="P1990" s="3">
        <f t="shared" si="123"/>
        <v>98.640000000000015</v>
      </c>
    </row>
    <row r="1991" spans="1:16" x14ac:dyDescent="0.35">
      <c r="A1991" t="s">
        <v>271</v>
      </c>
      <c r="B1991" s="21" t="s">
        <v>98</v>
      </c>
      <c r="C1991" s="22">
        <v>44337</v>
      </c>
      <c r="D1991" t="s">
        <v>114</v>
      </c>
      <c r="E1991" t="s">
        <v>115</v>
      </c>
      <c r="F1991" s="21" t="s">
        <v>123</v>
      </c>
      <c r="G1991" s="3">
        <v>94.09</v>
      </c>
      <c r="H1991" s="22">
        <v>44319</v>
      </c>
      <c r="I1991" s="23">
        <v>44332</v>
      </c>
      <c r="J1991">
        <f t="shared" si="120"/>
        <v>14</v>
      </c>
      <c r="K1991" s="2">
        <f t="shared" si="121"/>
        <v>44325.5</v>
      </c>
      <c r="L1991" s="22">
        <v>44337.5</v>
      </c>
      <c r="M1991" s="22">
        <v>44350.5</v>
      </c>
      <c r="N1991" s="22">
        <v>44349.5</v>
      </c>
      <c r="O1991">
        <f t="shared" si="122"/>
        <v>24</v>
      </c>
      <c r="P1991" s="3">
        <f t="shared" si="123"/>
        <v>2258.16</v>
      </c>
    </row>
    <row r="1992" spans="1:16" x14ac:dyDescent="0.35">
      <c r="A1992" t="s">
        <v>271</v>
      </c>
      <c r="B1992" s="21" t="s">
        <v>98</v>
      </c>
      <c r="C1992" s="22">
        <v>44337</v>
      </c>
      <c r="D1992" t="s">
        <v>110</v>
      </c>
      <c r="E1992" t="s">
        <v>111</v>
      </c>
      <c r="F1992" s="21" t="s">
        <v>123</v>
      </c>
      <c r="G1992" s="3">
        <v>24.07</v>
      </c>
      <c r="H1992" s="22">
        <v>44319</v>
      </c>
      <c r="I1992" s="23">
        <v>44332</v>
      </c>
      <c r="J1992">
        <f t="shared" si="120"/>
        <v>14</v>
      </c>
      <c r="K1992" s="2">
        <f t="shared" si="121"/>
        <v>44325.5</v>
      </c>
      <c r="L1992" s="22">
        <v>44337.5</v>
      </c>
      <c r="M1992" s="22">
        <v>44350.5</v>
      </c>
      <c r="N1992" s="22">
        <v>44349.5</v>
      </c>
      <c r="O1992">
        <f t="shared" si="122"/>
        <v>24</v>
      </c>
      <c r="P1992" s="3">
        <f t="shared" si="123"/>
        <v>577.68000000000006</v>
      </c>
    </row>
    <row r="1993" spans="1:16" x14ac:dyDescent="0.35">
      <c r="A1993" t="s">
        <v>271</v>
      </c>
      <c r="B1993" s="21" t="s">
        <v>98</v>
      </c>
      <c r="C1993" s="22">
        <v>44337</v>
      </c>
      <c r="D1993" t="s">
        <v>110</v>
      </c>
      <c r="E1993" t="s">
        <v>111</v>
      </c>
      <c r="F1993" s="21" t="s">
        <v>254</v>
      </c>
      <c r="G1993" s="3">
        <v>9.91</v>
      </c>
      <c r="H1993" s="22">
        <v>44319</v>
      </c>
      <c r="I1993" s="23">
        <v>44332</v>
      </c>
      <c r="J1993">
        <f t="shared" si="120"/>
        <v>14</v>
      </c>
      <c r="K1993" s="2">
        <f t="shared" si="121"/>
        <v>44325.5</v>
      </c>
      <c r="L1993" s="22">
        <v>44337.5</v>
      </c>
      <c r="M1993" s="22">
        <v>44350.5</v>
      </c>
      <c r="N1993" s="22">
        <v>44349.5</v>
      </c>
      <c r="O1993">
        <f t="shared" si="122"/>
        <v>24</v>
      </c>
      <c r="P1993" s="3">
        <f t="shared" si="123"/>
        <v>237.84</v>
      </c>
    </row>
    <row r="1994" spans="1:16" x14ac:dyDescent="0.35">
      <c r="A1994" t="s">
        <v>271</v>
      </c>
      <c r="B1994" s="21" t="s">
        <v>98</v>
      </c>
      <c r="C1994" s="22">
        <v>44337</v>
      </c>
      <c r="D1994" t="s">
        <v>110</v>
      </c>
      <c r="E1994" t="s">
        <v>111</v>
      </c>
      <c r="F1994" s="21" t="s">
        <v>124</v>
      </c>
      <c r="G1994" s="3">
        <v>14.01</v>
      </c>
      <c r="H1994" s="22">
        <v>44319</v>
      </c>
      <c r="I1994" s="23">
        <v>44332</v>
      </c>
      <c r="J1994">
        <f t="shared" si="120"/>
        <v>14</v>
      </c>
      <c r="K1994" s="2">
        <f t="shared" si="121"/>
        <v>44325.5</v>
      </c>
      <c r="L1994" s="22">
        <v>44337.5</v>
      </c>
      <c r="M1994" s="22">
        <v>44350.5</v>
      </c>
      <c r="N1994" s="22">
        <v>44349.5</v>
      </c>
      <c r="O1994">
        <f t="shared" si="122"/>
        <v>24</v>
      </c>
      <c r="P1994" s="3">
        <f t="shared" si="123"/>
        <v>336.24</v>
      </c>
    </row>
    <row r="1995" spans="1:16" x14ac:dyDescent="0.35">
      <c r="A1995" t="s">
        <v>271</v>
      </c>
      <c r="B1995" s="21" t="s">
        <v>98</v>
      </c>
      <c r="C1995" s="22">
        <v>44337</v>
      </c>
      <c r="D1995" t="s">
        <v>114</v>
      </c>
      <c r="E1995" t="s">
        <v>115</v>
      </c>
      <c r="F1995" s="21" t="s">
        <v>127</v>
      </c>
      <c r="G1995" s="3">
        <v>63.5</v>
      </c>
      <c r="H1995" s="22">
        <v>44319</v>
      </c>
      <c r="I1995" s="23">
        <v>44332</v>
      </c>
      <c r="J1995">
        <f t="shared" ref="J1995:J2058" si="124">I1995-H1995+1</f>
        <v>14</v>
      </c>
      <c r="K1995" s="2">
        <f t="shared" ref="K1995:K2058" si="125">(H1995+I1995)/2</f>
        <v>44325.5</v>
      </c>
      <c r="L1995" s="22">
        <v>44337.5</v>
      </c>
      <c r="M1995" s="22">
        <v>44350.5</v>
      </c>
      <c r="N1995" s="22">
        <v>44349.5</v>
      </c>
      <c r="O1995">
        <f t="shared" ref="O1995:O2058" si="126">N1995-K1995</f>
        <v>24</v>
      </c>
      <c r="P1995" s="3">
        <f t="shared" ref="P1995:P2058" si="127">O1995*G1995</f>
        <v>1524</v>
      </c>
    </row>
    <row r="1996" spans="1:16" x14ac:dyDescent="0.35">
      <c r="A1996" t="s">
        <v>271</v>
      </c>
      <c r="B1996" s="21" t="s">
        <v>98</v>
      </c>
      <c r="C1996" s="22">
        <v>44337</v>
      </c>
      <c r="D1996" t="s">
        <v>110</v>
      </c>
      <c r="E1996" t="s">
        <v>111</v>
      </c>
      <c r="F1996" s="21" t="s">
        <v>127</v>
      </c>
      <c r="G1996" s="3">
        <v>266.03000000000003</v>
      </c>
      <c r="H1996" s="22">
        <v>44319</v>
      </c>
      <c r="I1996" s="23">
        <v>44332</v>
      </c>
      <c r="J1996">
        <f t="shared" si="124"/>
        <v>14</v>
      </c>
      <c r="K1996" s="2">
        <f t="shared" si="125"/>
        <v>44325.5</v>
      </c>
      <c r="L1996" s="22">
        <v>44337.5</v>
      </c>
      <c r="M1996" s="22">
        <v>44350.5</v>
      </c>
      <c r="N1996" s="22">
        <v>44349.5</v>
      </c>
      <c r="O1996">
        <f t="shared" si="126"/>
        <v>24</v>
      </c>
      <c r="P1996" s="3">
        <f t="shared" si="127"/>
        <v>6384.7200000000012</v>
      </c>
    </row>
    <row r="1997" spans="1:16" x14ac:dyDescent="0.35">
      <c r="A1997" t="s">
        <v>271</v>
      </c>
      <c r="B1997" s="21" t="s">
        <v>98</v>
      </c>
      <c r="C1997" s="22">
        <v>44337</v>
      </c>
      <c r="D1997" t="s">
        <v>114</v>
      </c>
      <c r="E1997" t="s">
        <v>115</v>
      </c>
      <c r="F1997" s="21" t="s">
        <v>128</v>
      </c>
      <c r="G1997" s="3">
        <v>25.95</v>
      </c>
      <c r="H1997" s="22">
        <v>44319</v>
      </c>
      <c r="I1997" s="23">
        <v>44332</v>
      </c>
      <c r="J1997">
        <f t="shared" si="124"/>
        <v>14</v>
      </c>
      <c r="K1997" s="2">
        <f t="shared" si="125"/>
        <v>44325.5</v>
      </c>
      <c r="L1997" s="22">
        <v>44337.5</v>
      </c>
      <c r="M1997" s="22">
        <v>44350.5</v>
      </c>
      <c r="N1997" s="22">
        <v>44349.5</v>
      </c>
      <c r="O1997">
        <f t="shared" si="126"/>
        <v>24</v>
      </c>
      <c r="P1997" s="3">
        <f t="shared" si="127"/>
        <v>622.79999999999995</v>
      </c>
    </row>
    <row r="1998" spans="1:16" x14ac:dyDescent="0.35">
      <c r="A1998" t="s">
        <v>271</v>
      </c>
      <c r="B1998" s="21" t="s">
        <v>98</v>
      </c>
      <c r="C1998" s="22">
        <v>44337</v>
      </c>
      <c r="D1998" t="s">
        <v>110</v>
      </c>
      <c r="E1998" t="s">
        <v>111</v>
      </c>
      <c r="F1998" s="21" t="s">
        <v>128</v>
      </c>
      <c r="G1998" s="3">
        <v>11.879999999999999</v>
      </c>
      <c r="H1998" s="22">
        <v>44319</v>
      </c>
      <c r="I1998" s="23">
        <v>44332</v>
      </c>
      <c r="J1998">
        <f t="shared" si="124"/>
        <v>14</v>
      </c>
      <c r="K1998" s="2">
        <f t="shared" si="125"/>
        <v>44325.5</v>
      </c>
      <c r="L1998" s="22">
        <v>44337.5</v>
      </c>
      <c r="M1998" s="22">
        <v>44350.5</v>
      </c>
      <c r="N1998" s="22">
        <v>44349.5</v>
      </c>
      <c r="O1998">
        <f t="shared" si="126"/>
        <v>24</v>
      </c>
      <c r="P1998" s="3">
        <f t="shared" si="127"/>
        <v>285.12</v>
      </c>
    </row>
    <row r="1999" spans="1:16" x14ac:dyDescent="0.35">
      <c r="A1999" t="s">
        <v>271</v>
      </c>
      <c r="B1999" s="21" t="s">
        <v>98</v>
      </c>
      <c r="C1999" s="22">
        <v>44337</v>
      </c>
      <c r="D1999" t="s">
        <v>114</v>
      </c>
      <c r="E1999" t="s">
        <v>115</v>
      </c>
      <c r="F1999" s="21" t="s">
        <v>129</v>
      </c>
      <c r="G1999" s="3">
        <v>139.72</v>
      </c>
      <c r="H1999" s="22">
        <v>44319</v>
      </c>
      <c r="I1999" s="23">
        <v>44332</v>
      </c>
      <c r="J1999">
        <f t="shared" si="124"/>
        <v>14</v>
      </c>
      <c r="K1999" s="2">
        <f t="shared" si="125"/>
        <v>44325.5</v>
      </c>
      <c r="L1999" s="22">
        <v>44337.5</v>
      </c>
      <c r="M1999" s="22">
        <v>44350.5</v>
      </c>
      <c r="N1999" s="22">
        <v>44349.5</v>
      </c>
      <c r="O1999">
        <f t="shared" si="126"/>
        <v>24</v>
      </c>
      <c r="P1999" s="3">
        <f t="shared" si="127"/>
        <v>3353.2799999999997</v>
      </c>
    </row>
    <row r="2000" spans="1:16" x14ac:dyDescent="0.35">
      <c r="A2000" t="s">
        <v>271</v>
      </c>
      <c r="B2000" s="21" t="s">
        <v>98</v>
      </c>
      <c r="C2000" s="22">
        <v>44337</v>
      </c>
      <c r="D2000" t="s">
        <v>110</v>
      </c>
      <c r="E2000" t="s">
        <v>111</v>
      </c>
      <c r="F2000" s="21" t="s">
        <v>129</v>
      </c>
      <c r="G2000" s="3">
        <v>591.21</v>
      </c>
      <c r="H2000" s="22">
        <v>44319</v>
      </c>
      <c r="I2000" s="23">
        <v>44332</v>
      </c>
      <c r="J2000">
        <f t="shared" si="124"/>
        <v>14</v>
      </c>
      <c r="K2000" s="2">
        <f t="shared" si="125"/>
        <v>44325.5</v>
      </c>
      <c r="L2000" s="22">
        <v>44337.5</v>
      </c>
      <c r="M2000" s="22">
        <v>44350.5</v>
      </c>
      <c r="N2000" s="22">
        <v>44349.5</v>
      </c>
      <c r="O2000">
        <f t="shared" si="126"/>
        <v>24</v>
      </c>
      <c r="P2000" s="3">
        <f t="shared" si="127"/>
        <v>14189.04</v>
      </c>
    </row>
    <row r="2001" spans="1:16" x14ac:dyDescent="0.35">
      <c r="A2001" t="s">
        <v>271</v>
      </c>
      <c r="B2001" s="21" t="s">
        <v>98</v>
      </c>
      <c r="C2001" s="22">
        <v>44337</v>
      </c>
      <c r="D2001" t="s">
        <v>114</v>
      </c>
      <c r="E2001" t="s">
        <v>115</v>
      </c>
      <c r="F2001" s="21" t="s">
        <v>130</v>
      </c>
      <c r="G2001" s="3">
        <v>14.47</v>
      </c>
      <c r="H2001" s="22">
        <v>44319</v>
      </c>
      <c r="I2001" s="23">
        <v>44332</v>
      </c>
      <c r="J2001">
        <f t="shared" si="124"/>
        <v>14</v>
      </c>
      <c r="K2001" s="2">
        <f t="shared" si="125"/>
        <v>44325.5</v>
      </c>
      <c r="L2001" s="22">
        <v>44337.5</v>
      </c>
      <c r="M2001" s="22">
        <v>44350.5</v>
      </c>
      <c r="N2001" s="22">
        <v>44349.5</v>
      </c>
      <c r="O2001">
        <f t="shared" si="126"/>
        <v>24</v>
      </c>
      <c r="P2001" s="3">
        <f t="shared" si="127"/>
        <v>347.28000000000003</v>
      </c>
    </row>
    <row r="2002" spans="1:16" x14ac:dyDescent="0.35">
      <c r="A2002" t="s">
        <v>271</v>
      </c>
      <c r="B2002" s="21" t="s">
        <v>98</v>
      </c>
      <c r="C2002" s="22">
        <v>44337</v>
      </c>
      <c r="D2002" t="s">
        <v>110</v>
      </c>
      <c r="E2002" t="s">
        <v>111</v>
      </c>
      <c r="F2002" s="21" t="s">
        <v>130</v>
      </c>
      <c r="G2002" s="3">
        <v>3.6399999999999997</v>
      </c>
      <c r="H2002" s="22">
        <v>44319</v>
      </c>
      <c r="I2002" s="23">
        <v>44332</v>
      </c>
      <c r="J2002">
        <f t="shared" si="124"/>
        <v>14</v>
      </c>
      <c r="K2002" s="2">
        <f t="shared" si="125"/>
        <v>44325.5</v>
      </c>
      <c r="L2002" s="22">
        <v>44337.5</v>
      </c>
      <c r="M2002" s="22">
        <v>44350.5</v>
      </c>
      <c r="N2002" s="22">
        <v>44349.5</v>
      </c>
      <c r="O2002">
        <f t="shared" si="126"/>
        <v>24</v>
      </c>
      <c r="P2002" s="3">
        <f t="shared" si="127"/>
        <v>87.359999999999985</v>
      </c>
    </row>
    <row r="2003" spans="1:16" x14ac:dyDescent="0.35">
      <c r="A2003" t="s">
        <v>271</v>
      </c>
      <c r="B2003" s="21" t="s">
        <v>98</v>
      </c>
      <c r="C2003" s="22">
        <v>44337</v>
      </c>
      <c r="D2003" t="s">
        <v>114</v>
      </c>
      <c r="E2003" t="s">
        <v>115</v>
      </c>
      <c r="F2003" s="21" t="s">
        <v>131</v>
      </c>
      <c r="G2003" s="3">
        <v>40.96</v>
      </c>
      <c r="H2003" s="22">
        <v>44319</v>
      </c>
      <c r="I2003" s="23">
        <v>44332</v>
      </c>
      <c r="J2003">
        <f t="shared" si="124"/>
        <v>14</v>
      </c>
      <c r="K2003" s="2">
        <f t="shared" si="125"/>
        <v>44325.5</v>
      </c>
      <c r="L2003" s="22">
        <v>44337.5</v>
      </c>
      <c r="M2003" s="22">
        <v>44350.5</v>
      </c>
      <c r="N2003" s="22">
        <v>44349.5</v>
      </c>
      <c r="O2003">
        <f t="shared" si="126"/>
        <v>24</v>
      </c>
      <c r="P2003" s="3">
        <f t="shared" si="127"/>
        <v>983.04</v>
      </c>
    </row>
    <row r="2004" spans="1:16" x14ac:dyDescent="0.35">
      <c r="A2004" t="s">
        <v>271</v>
      </c>
      <c r="B2004" s="21" t="s">
        <v>98</v>
      </c>
      <c r="C2004" s="22">
        <v>44337</v>
      </c>
      <c r="D2004" t="s">
        <v>114</v>
      </c>
      <c r="E2004" t="s">
        <v>115</v>
      </c>
      <c r="F2004" s="21" t="s">
        <v>132</v>
      </c>
      <c r="G2004" s="3">
        <v>151.85999999999999</v>
      </c>
      <c r="H2004" s="22">
        <v>44319</v>
      </c>
      <c r="I2004" s="23">
        <v>44332</v>
      </c>
      <c r="J2004">
        <f t="shared" si="124"/>
        <v>14</v>
      </c>
      <c r="K2004" s="2">
        <f t="shared" si="125"/>
        <v>44325.5</v>
      </c>
      <c r="L2004" s="22">
        <v>44337.5</v>
      </c>
      <c r="M2004" s="22">
        <v>44350.5</v>
      </c>
      <c r="N2004" s="22">
        <v>44349.5</v>
      </c>
      <c r="O2004">
        <f t="shared" si="126"/>
        <v>24</v>
      </c>
      <c r="P2004" s="3">
        <f t="shared" si="127"/>
        <v>3644.6399999999994</v>
      </c>
    </row>
    <row r="2005" spans="1:16" x14ac:dyDescent="0.35">
      <c r="A2005" t="s">
        <v>271</v>
      </c>
      <c r="B2005" s="21" t="s">
        <v>98</v>
      </c>
      <c r="C2005" s="22">
        <v>44337</v>
      </c>
      <c r="D2005" t="s">
        <v>110</v>
      </c>
      <c r="E2005" t="s">
        <v>111</v>
      </c>
      <c r="F2005" s="21" t="s">
        <v>132</v>
      </c>
      <c r="G2005" s="3">
        <v>1.1299999999999999</v>
      </c>
      <c r="H2005" s="22">
        <v>44319</v>
      </c>
      <c r="I2005" s="23">
        <v>44332</v>
      </c>
      <c r="J2005">
        <f t="shared" si="124"/>
        <v>14</v>
      </c>
      <c r="K2005" s="2">
        <f t="shared" si="125"/>
        <v>44325.5</v>
      </c>
      <c r="L2005" s="22">
        <v>44337.5</v>
      </c>
      <c r="M2005" s="22">
        <v>44350.5</v>
      </c>
      <c r="N2005" s="22">
        <v>44349.5</v>
      </c>
      <c r="O2005">
        <f t="shared" si="126"/>
        <v>24</v>
      </c>
      <c r="P2005" s="3">
        <f t="shared" si="127"/>
        <v>27.119999999999997</v>
      </c>
    </row>
    <row r="2006" spans="1:16" x14ac:dyDescent="0.35">
      <c r="A2006" t="s">
        <v>271</v>
      </c>
      <c r="B2006" s="21" t="s">
        <v>98</v>
      </c>
      <c r="C2006" s="22">
        <v>44337</v>
      </c>
      <c r="D2006" t="s">
        <v>114</v>
      </c>
      <c r="E2006" t="s">
        <v>115</v>
      </c>
      <c r="F2006" s="21" t="s">
        <v>133</v>
      </c>
      <c r="G2006" s="3">
        <v>9.48</v>
      </c>
      <c r="H2006" s="22">
        <v>44319</v>
      </c>
      <c r="I2006" s="23">
        <v>44332</v>
      </c>
      <c r="J2006">
        <f t="shared" si="124"/>
        <v>14</v>
      </c>
      <c r="K2006" s="2">
        <f t="shared" si="125"/>
        <v>44325.5</v>
      </c>
      <c r="L2006" s="22">
        <v>44337.5</v>
      </c>
      <c r="M2006" s="22">
        <v>44350.5</v>
      </c>
      <c r="N2006" s="22">
        <v>44349.5</v>
      </c>
      <c r="O2006">
        <f t="shared" si="126"/>
        <v>24</v>
      </c>
      <c r="P2006" s="3">
        <f t="shared" si="127"/>
        <v>227.52</v>
      </c>
    </row>
    <row r="2007" spans="1:16" x14ac:dyDescent="0.35">
      <c r="A2007" t="s">
        <v>271</v>
      </c>
      <c r="B2007" s="21" t="s">
        <v>98</v>
      </c>
      <c r="C2007" s="22">
        <v>44337</v>
      </c>
      <c r="D2007" t="s">
        <v>110</v>
      </c>
      <c r="E2007" t="s">
        <v>111</v>
      </c>
      <c r="F2007" s="21" t="s">
        <v>133</v>
      </c>
      <c r="G2007" s="3">
        <v>0.78</v>
      </c>
      <c r="H2007" s="22">
        <v>44319</v>
      </c>
      <c r="I2007" s="23">
        <v>44332</v>
      </c>
      <c r="J2007">
        <f t="shared" si="124"/>
        <v>14</v>
      </c>
      <c r="K2007" s="2">
        <f t="shared" si="125"/>
        <v>44325.5</v>
      </c>
      <c r="L2007" s="22">
        <v>44337.5</v>
      </c>
      <c r="M2007" s="22">
        <v>44350.5</v>
      </c>
      <c r="N2007" s="22">
        <v>44349.5</v>
      </c>
      <c r="O2007">
        <f t="shared" si="126"/>
        <v>24</v>
      </c>
      <c r="P2007" s="3">
        <f t="shared" si="127"/>
        <v>18.72</v>
      </c>
    </row>
    <row r="2008" spans="1:16" x14ac:dyDescent="0.35">
      <c r="A2008" t="s">
        <v>271</v>
      </c>
      <c r="B2008" s="21" t="s">
        <v>98</v>
      </c>
      <c r="C2008" s="22">
        <v>44337</v>
      </c>
      <c r="D2008" t="s">
        <v>110</v>
      </c>
      <c r="E2008" t="s">
        <v>111</v>
      </c>
      <c r="F2008" s="21" t="s">
        <v>134</v>
      </c>
      <c r="G2008" s="3">
        <v>27.58</v>
      </c>
      <c r="H2008" s="22">
        <v>44319</v>
      </c>
      <c r="I2008" s="23">
        <v>44332</v>
      </c>
      <c r="J2008">
        <f t="shared" si="124"/>
        <v>14</v>
      </c>
      <c r="K2008" s="2">
        <f t="shared" si="125"/>
        <v>44325.5</v>
      </c>
      <c r="L2008" s="22">
        <v>44337.5</v>
      </c>
      <c r="M2008" s="22">
        <v>44350.5</v>
      </c>
      <c r="N2008" s="22">
        <v>44349.5</v>
      </c>
      <c r="O2008">
        <f t="shared" si="126"/>
        <v>24</v>
      </c>
      <c r="P2008" s="3">
        <f t="shared" si="127"/>
        <v>661.92</v>
      </c>
    </row>
    <row r="2009" spans="1:16" x14ac:dyDescent="0.35">
      <c r="A2009" t="s">
        <v>271</v>
      </c>
      <c r="B2009" s="21" t="s">
        <v>98</v>
      </c>
      <c r="C2009" s="22">
        <v>44337</v>
      </c>
      <c r="D2009" t="s">
        <v>114</v>
      </c>
      <c r="E2009" t="s">
        <v>115</v>
      </c>
      <c r="F2009" s="21" t="s">
        <v>135</v>
      </c>
      <c r="G2009" s="3">
        <v>43.12</v>
      </c>
      <c r="H2009" s="22">
        <v>44319</v>
      </c>
      <c r="I2009" s="23">
        <v>44332</v>
      </c>
      <c r="J2009">
        <f t="shared" si="124"/>
        <v>14</v>
      </c>
      <c r="K2009" s="2">
        <f t="shared" si="125"/>
        <v>44325.5</v>
      </c>
      <c r="L2009" s="22">
        <v>44337.5</v>
      </c>
      <c r="M2009" s="22">
        <v>44350.5</v>
      </c>
      <c r="N2009" s="22">
        <v>44349.5</v>
      </c>
      <c r="O2009">
        <f t="shared" si="126"/>
        <v>24</v>
      </c>
      <c r="P2009" s="3">
        <f t="shared" si="127"/>
        <v>1034.8799999999999</v>
      </c>
    </row>
    <row r="2010" spans="1:16" x14ac:dyDescent="0.35">
      <c r="A2010" t="s">
        <v>271</v>
      </c>
      <c r="B2010" s="21" t="s">
        <v>98</v>
      </c>
      <c r="C2010" s="22">
        <v>44337</v>
      </c>
      <c r="D2010" t="s">
        <v>110</v>
      </c>
      <c r="E2010" t="s">
        <v>111</v>
      </c>
      <c r="F2010" s="21" t="s">
        <v>135</v>
      </c>
      <c r="G2010" s="3">
        <v>31.61</v>
      </c>
      <c r="H2010" s="22">
        <v>44319</v>
      </c>
      <c r="I2010" s="23">
        <v>44332</v>
      </c>
      <c r="J2010">
        <f t="shared" si="124"/>
        <v>14</v>
      </c>
      <c r="K2010" s="2">
        <f t="shared" si="125"/>
        <v>44325.5</v>
      </c>
      <c r="L2010" s="22">
        <v>44337.5</v>
      </c>
      <c r="M2010" s="22">
        <v>44350.5</v>
      </c>
      <c r="N2010" s="22">
        <v>44349.5</v>
      </c>
      <c r="O2010">
        <f t="shared" si="126"/>
        <v>24</v>
      </c>
      <c r="P2010" s="3">
        <f t="shared" si="127"/>
        <v>758.64</v>
      </c>
    </row>
    <row r="2011" spans="1:16" x14ac:dyDescent="0.35">
      <c r="A2011" t="s">
        <v>271</v>
      </c>
      <c r="B2011" s="21" t="s">
        <v>98</v>
      </c>
      <c r="C2011" s="22">
        <v>44337</v>
      </c>
      <c r="D2011" t="s">
        <v>114</v>
      </c>
      <c r="E2011" t="s">
        <v>115</v>
      </c>
      <c r="F2011" s="21" t="s">
        <v>136</v>
      </c>
      <c r="G2011" s="3">
        <v>127.37</v>
      </c>
      <c r="H2011" s="22">
        <v>44319</v>
      </c>
      <c r="I2011" s="23">
        <v>44332</v>
      </c>
      <c r="J2011">
        <f t="shared" si="124"/>
        <v>14</v>
      </c>
      <c r="K2011" s="2">
        <f t="shared" si="125"/>
        <v>44325.5</v>
      </c>
      <c r="L2011" s="22">
        <v>44337.5</v>
      </c>
      <c r="M2011" s="22">
        <v>44350.5</v>
      </c>
      <c r="N2011" s="22">
        <v>44349.5</v>
      </c>
      <c r="O2011">
        <f t="shared" si="126"/>
        <v>24</v>
      </c>
      <c r="P2011" s="3">
        <f t="shared" si="127"/>
        <v>3056.88</v>
      </c>
    </row>
    <row r="2012" spans="1:16" x14ac:dyDescent="0.35">
      <c r="A2012" t="s">
        <v>271</v>
      </c>
      <c r="B2012" s="21" t="s">
        <v>98</v>
      </c>
      <c r="C2012" s="22">
        <v>44337</v>
      </c>
      <c r="D2012" t="s">
        <v>110</v>
      </c>
      <c r="E2012" t="s">
        <v>111</v>
      </c>
      <c r="F2012" s="21" t="s">
        <v>136</v>
      </c>
      <c r="G2012" s="3">
        <v>34.380000000000003</v>
      </c>
      <c r="H2012" s="22">
        <v>44319</v>
      </c>
      <c r="I2012" s="23">
        <v>44332</v>
      </c>
      <c r="J2012">
        <f t="shared" si="124"/>
        <v>14</v>
      </c>
      <c r="K2012" s="2">
        <f t="shared" si="125"/>
        <v>44325.5</v>
      </c>
      <c r="L2012" s="22">
        <v>44337.5</v>
      </c>
      <c r="M2012" s="22">
        <v>44350.5</v>
      </c>
      <c r="N2012" s="22">
        <v>44349.5</v>
      </c>
      <c r="O2012">
        <f t="shared" si="126"/>
        <v>24</v>
      </c>
      <c r="P2012" s="3">
        <f t="shared" si="127"/>
        <v>825.12000000000012</v>
      </c>
    </row>
    <row r="2013" spans="1:16" x14ac:dyDescent="0.35">
      <c r="A2013" t="s">
        <v>271</v>
      </c>
      <c r="B2013" s="21" t="s">
        <v>98</v>
      </c>
      <c r="C2013" s="22">
        <v>44337</v>
      </c>
      <c r="D2013" t="s">
        <v>110</v>
      </c>
      <c r="E2013" t="s">
        <v>111</v>
      </c>
      <c r="F2013" s="21" t="s">
        <v>137</v>
      </c>
      <c r="G2013" s="3">
        <v>234.59000000000003</v>
      </c>
      <c r="H2013" s="22">
        <v>44319</v>
      </c>
      <c r="I2013" s="23">
        <v>44332</v>
      </c>
      <c r="J2013">
        <f t="shared" si="124"/>
        <v>14</v>
      </c>
      <c r="K2013" s="2">
        <f t="shared" si="125"/>
        <v>44325.5</v>
      </c>
      <c r="L2013" s="22">
        <v>44337.5</v>
      </c>
      <c r="M2013" s="22">
        <v>44350.5</v>
      </c>
      <c r="N2013" s="22">
        <v>44349.5</v>
      </c>
      <c r="O2013">
        <f t="shared" si="126"/>
        <v>24</v>
      </c>
      <c r="P2013" s="3">
        <f t="shared" si="127"/>
        <v>5630.1600000000008</v>
      </c>
    </row>
    <row r="2014" spans="1:16" x14ac:dyDescent="0.35">
      <c r="A2014" t="s">
        <v>271</v>
      </c>
      <c r="B2014" s="21" t="s">
        <v>98</v>
      </c>
      <c r="C2014" s="22">
        <v>44337</v>
      </c>
      <c r="D2014" t="s">
        <v>114</v>
      </c>
      <c r="E2014" t="s">
        <v>115</v>
      </c>
      <c r="F2014" s="21" t="s">
        <v>139</v>
      </c>
      <c r="G2014" s="3">
        <v>19.809999999999999</v>
      </c>
      <c r="H2014" s="22">
        <v>44319</v>
      </c>
      <c r="I2014" s="23">
        <v>44332</v>
      </c>
      <c r="J2014">
        <f t="shared" si="124"/>
        <v>14</v>
      </c>
      <c r="K2014" s="2">
        <f t="shared" si="125"/>
        <v>44325.5</v>
      </c>
      <c r="L2014" s="22">
        <v>44337.5</v>
      </c>
      <c r="M2014" s="22">
        <v>44350.5</v>
      </c>
      <c r="N2014" s="22">
        <v>44349.5</v>
      </c>
      <c r="O2014">
        <f t="shared" si="126"/>
        <v>24</v>
      </c>
      <c r="P2014" s="3">
        <f t="shared" si="127"/>
        <v>475.43999999999994</v>
      </c>
    </row>
    <row r="2015" spans="1:16" x14ac:dyDescent="0.35">
      <c r="A2015" t="s">
        <v>271</v>
      </c>
      <c r="B2015" s="21" t="s">
        <v>98</v>
      </c>
      <c r="C2015" s="22">
        <v>44337</v>
      </c>
      <c r="D2015" t="s">
        <v>110</v>
      </c>
      <c r="E2015" t="s">
        <v>111</v>
      </c>
      <c r="F2015" s="21" t="s">
        <v>256</v>
      </c>
      <c r="G2015" s="3">
        <v>0.78</v>
      </c>
      <c r="H2015" s="22">
        <v>44319</v>
      </c>
      <c r="I2015" s="23">
        <v>44332</v>
      </c>
      <c r="J2015">
        <f t="shared" si="124"/>
        <v>14</v>
      </c>
      <c r="K2015" s="2">
        <f t="shared" si="125"/>
        <v>44325.5</v>
      </c>
      <c r="L2015" s="22">
        <v>44337.5</v>
      </c>
      <c r="M2015" s="22">
        <v>44350.5</v>
      </c>
      <c r="N2015" s="22">
        <v>44349.5</v>
      </c>
      <c r="O2015">
        <f t="shared" si="126"/>
        <v>24</v>
      </c>
      <c r="P2015" s="3">
        <f t="shared" si="127"/>
        <v>18.72</v>
      </c>
    </row>
    <row r="2016" spans="1:16" x14ac:dyDescent="0.35">
      <c r="A2016" t="s">
        <v>271</v>
      </c>
      <c r="B2016" s="21" t="s">
        <v>98</v>
      </c>
      <c r="C2016" s="22">
        <v>44337</v>
      </c>
      <c r="D2016" t="s">
        <v>114</v>
      </c>
      <c r="E2016" t="s">
        <v>115</v>
      </c>
      <c r="F2016" s="21" t="s">
        <v>140</v>
      </c>
      <c r="G2016" s="3">
        <v>26.94</v>
      </c>
      <c r="H2016" s="22">
        <v>44319</v>
      </c>
      <c r="I2016" s="23">
        <v>44332</v>
      </c>
      <c r="J2016">
        <f t="shared" si="124"/>
        <v>14</v>
      </c>
      <c r="K2016" s="2">
        <f t="shared" si="125"/>
        <v>44325.5</v>
      </c>
      <c r="L2016" s="22">
        <v>44337.5</v>
      </c>
      <c r="M2016" s="22">
        <v>44350.5</v>
      </c>
      <c r="N2016" s="22">
        <v>44349.5</v>
      </c>
      <c r="O2016">
        <f t="shared" si="126"/>
        <v>24</v>
      </c>
      <c r="P2016" s="3">
        <f t="shared" si="127"/>
        <v>646.56000000000006</v>
      </c>
    </row>
    <row r="2017" spans="1:16" x14ac:dyDescent="0.35">
      <c r="A2017" t="s">
        <v>271</v>
      </c>
      <c r="B2017" s="21" t="s">
        <v>98</v>
      </c>
      <c r="C2017" s="22">
        <v>44337</v>
      </c>
      <c r="D2017" t="s">
        <v>110</v>
      </c>
      <c r="E2017" t="s">
        <v>111</v>
      </c>
      <c r="F2017" s="21" t="s">
        <v>140</v>
      </c>
      <c r="G2017" s="3">
        <v>5.34</v>
      </c>
      <c r="H2017" s="22">
        <v>44319</v>
      </c>
      <c r="I2017" s="23">
        <v>44332</v>
      </c>
      <c r="J2017">
        <f t="shared" si="124"/>
        <v>14</v>
      </c>
      <c r="K2017" s="2">
        <f t="shared" si="125"/>
        <v>44325.5</v>
      </c>
      <c r="L2017" s="22">
        <v>44337.5</v>
      </c>
      <c r="M2017" s="22">
        <v>44350.5</v>
      </c>
      <c r="N2017" s="22">
        <v>44349.5</v>
      </c>
      <c r="O2017">
        <f t="shared" si="126"/>
        <v>24</v>
      </c>
      <c r="P2017" s="3">
        <f t="shared" si="127"/>
        <v>128.16</v>
      </c>
    </row>
    <row r="2018" spans="1:16" x14ac:dyDescent="0.35">
      <c r="A2018" t="s">
        <v>271</v>
      </c>
      <c r="B2018" s="21" t="s">
        <v>98</v>
      </c>
      <c r="C2018" s="22">
        <v>44337</v>
      </c>
      <c r="D2018" t="s">
        <v>110</v>
      </c>
      <c r="E2018" t="s">
        <v>111</v>
      </c>
      <c r="F2018" s="21" t="s">
        <v>141</v>
      </c>
      <c r="G2018" s="3">
        <v>1.53</v>
      </c>
      <c r="H2018" s="22">
        <v>44319</v>
      </c>
      <c r="I2018" s="23">
        <v>44332</v>
      </c>
      <c r="J2018">
        <f t="shared" si="124"/>
        <v>14</v>
      </c>
      <c r="K2018" s="2">
        <f t="shared" si="125"/>
        <v>44325.5</v>
      </c>
      <c r="L2018" s="22">
        <v>44337.5</v>
      </c>
      <c r="M2018" s="22">
        <v>44350.5</v>
      </c>
      <c r="N2018" s="22">
        <v>44349.5</v>
      </c>
      <c r="O2018">
        <f t="shared" si="126"/>
        <v>24</v>
      </c>
      <c r="P2018" s="3">
        <f t="shared" si="127"/>
        <v>36.72</v>
      </c>
    </row>
    <row r="2019" spans="1:16" x14ac:dyDescent="0.35">
      <c r="A2019" t="s">
        <v>271</v>
      </c>
      <c r="B2019" s="21" t="s">
        <v>98</v>
      </c>
      <c r="C2019" s="22">
        <v>44337</v>
      </c>
      <c r="D2019" t="s">
        <v>107</v>
      </c>
      <c r="E2019" t="s">
        <v>108</v>
      </c>
      <c r="F2019" s="21" t="s">
        <v>142</v>
      </c>
      <c r="G2019" s="3">
        <v>22379.009999999977</v>
      </c>
      <c r="H2019" s="22">
        <v>44319</v>
      </c>
      <c r="I2019" s="23">
        <v>44332</v>
      </c>
      <c r="J2019">
        <f t="shared" si="124"/>
        <v>14</v>
      </c>
      <c r="K2019" s="2">
        <f t="shared" si="125"/>
        <v>44325.5</v>
      </c>
      <c r="L2019" s="22">
        <v>44337.5</v>
      </c>
      <c r="M2019" s="22">
        <v>44357.5</v>
      </c>
      <c r="N2019" s="22">
        <v>44356.5</v>
      </c>
      <c r="O2019">
        <f t="shared" si="126"/>
        <v>31</v>
      </c>
      <c r="P2019" s="3">
        <f t="shared" si="127"/>
        <v>693749.30999999924</v>
      </c>
    </row>
    <row r="2020" spans="1:16" x14ac:dyDescent="0.35">
      <c r="A2020" t="s">
        <v>271</v>
      </c>
      <c r="B2020" s="21" t="s">
        <v>98</v>
      </c>
      <c r="C2020" s="22">
        <v>44337</v>
      </c>
      <c r="D2020" t="s">
        <v>99</v>
      </c>
      <c r="E2020" t="s">
        <v>100</v>
      </c>
      <c r="F2020" s="21" t="s">
        <v>142</v>
      </c>
      <c r="G2020" s="3">
        <v>6030.1700000000019</v>
      </c>
      <c r="H2020" s="22">
        <v>44319</v>
      </c>
      <c r="I2020" s="23">
        <v>44332</v>
      </c>
      <c r="J2020">
        <f t="shared" si="124"/>
        <v>14</v>
      </c>
      <c r="K2020" s="2">
        <f t="shared" si="125"/>
        <v>44325.5</v>
      </c>
      <c r="L2020" s="22">
        <v>44337.5</v>
      </c>
      <c r="M2020" s="22">
        <v>44357.5</v>
      </c>
      <c r="N2020" s="22">
        <v>44356.5</v>
      </c>
      <c r="O2020">
        <f t="shared" si="126"/>
        <v>31</v>
      </c>
      <c r="P2020" s="3">
        <f t="shared" si="127"/>
        <v>186935.27000000005</v>
      </c>
    </row>
    <row r="2021" spans="1:16" x14ac:dyDescent="0.35">
      <c r="A2021" t="s">
        <v>271</v>
      </c>
      <c r="B2021" s="21" t="s">
        <v>98</v>
      </c>
      <c r="C2021" s="22">
        <v>44337</v>
      </c>
      <c r="D2021" t="s">
        <v>148</v>
      </c>
      <c r="E2021" t="s">
        <v>149</v>
      </c>
      <c r="F2021" s="21" t="s">
        <v>152</v>
      </c>
      <c r="G2021" s="3">
        <v>4.12</v>
      </c>
      <c r="H2021" s="22">
        <v>44319</v>
      </c>
      <c r="I2021" s="23">
        <v>44332</v>
      </c>
      <c r="J2021">
        <f t="shared" si="124"/>
        <v>14</v>
      </c>
      <c r="K2021" s="2">
        <f t="shared" si="125"/>
        <v>44325.5</v>
      </c>
      <c r="L2021" s="22">
        <v>44337.5</v>
      </c>
      <c r="M2021" s="22">
        <v>44362.5</v>
      </c>
      <c r="N2021" s="22">
        <v>44361.5</v>
      </c>
      <c r="O2021">
        <f t="shared" si="126"/>
        <v>36</v>
      </c>
      <c r="P2021" s="3">
        <f t="shared" si="127"/>
        <v>148.32</v>
      </c>
    </row>
    <row r="2022" spans="1:16" x14ac:dyDescent="0.35">
      <c r="A2022" t="s">
        <v>271</v>
      </c>
      <c r="B2022" s="21" t="s">
        <v>98</v>
      </c>
      <c r="C2022" s="22">
        <v>44337</v>
      </c>
      <c r="D2022" t="s">
        <v>148</v>
      </c>
      <c r="E2022" t="s">
        <v>149</v>
      </c>
      <c r="F2022" s="21" t="s">
        <v>157</v>
      </c>
      <c r="G2022" s="3">
        <v>45.37</v>
      </c>
      <c r="H2022" s="22">
        <v>44319</v>
      </c>
      <c r="I2022" s="23">
        <v>44332</v>
      </c>
      <c r="J2022">
        <f t="shared" si="124"/>
        <v>14</v>
      </c>
      <c r="K2022" s="2">
        <f t="shared" si="125"/>
        <v>44325.5</v>
      </c>
      <c r="L2022" s="22">
        <v>44337.5</v>
      </c>
      <c r="M2022" s="22">
        <v>44362.5</v>
      </c>
      <c r="N2022" s="22">
        <v>44361.5</v>
      </c>
      <c r="O2022">
        <f t="shared" si="126"/>
        <v>36</v>
      </c>
      <c r="P2022" s="3">
        <f t="shared" si="127"/>
        <v>1633.32</v>
      </c>
    </row>
    <row r="2023" spans="1:16" x14ac:dyDescent="0.35">
      <c r="A2023" t="s">
        <v>271</v>
      </c>
      <c r="B2023" s="21" t="s">
        <v>98</v>
      </c>
      <c r="C2023" s="22">
        <v>44337</v>
      </c>
      <c r="D2023" t="s">
        <v>114</v>
      </c>
      <c r="E2023" t="s">
        <v>115</v>
      </c>
      <c r="F2023" s="21" t="s">
        <v>143</v>
      </c>
      <c r="G2023" s="3">
        <v>37.619999999999997</v>
      </c>
      <c r="H2023" s="22">
        <v>44319</v>
      </c>
      <c r="I2023" s="23">
        <v>44332</v>
      </c>
      <c r="J2023">
        <f t="shared" si="124"/>
        <v>14</v>
      </c>
      <c r="K2023" s="2">
        <f t="shared" si="125"/>
        <v>44325.5</v>
      </c>
      <c r="L2023" s="22">
        <v>44337.5</v>
      </c>
      <c r="M2023" s="22">
        <v>44362.5</v>
      </c>
      <c r="N2023" s="22">
        <v>44361.5</v>
      </c>
      <c r="O2023">
        <f t="shared" si="126"/>
        <v>36</v>
      </c>
      <c r="P2023" s="3">
        <f t="shared" si="127"/>
        <v>1354.32</v>
      </c>
    </row>
    <row r="2024" spans="1:16" x14ac:dyDescent="0.35">
      <c r="A2024" t="s">
        <v>271</v>
      </c>
      <c r="B2024" s="21" t="s">
        <v>98</v>
      </c>
      <c r="C2024" s="22">
        <v>44337</v>
      </c>
      <c r="D2024" t="s">
        <v>110</v>
      </c>
      <c r="E2024" t="s">
        <v>111</v>
      </c>
      <c r="F2024" s="21" t="s">
        <v>143</v>
      </c>
      <c r="G2024" s="3">
        <v>38.159999999999997</v>
      </c>
      <c r="H2024" s="22">
        <v>44319</v>
      </c>
      <c r="I2024" s="23">
        <v>44332</v>
      </c>
      <c r="J2024">
        <f t="shared" si="124"/>
        <v>14</v>
      </c>
      <c r="K2024" s="2">
        <f t="shared" si="125"/>
        <v>44325.5</v>
      </c>
      <c r="L2024" s="22">
        <v>44337.5</v>
      </c>
      <c r="M2024" s="22">
        <v>44362.5</v>
      </c>
      <c r="N2024" s="22">
        <v>44361.5</v>
      </c>
      <c r="O2024">
        <f t="shared" si="126"/>
        <v>36</v>
      </c>
      <c r="P2024" s="3">
        <f t="shared" si="127"/>
        <v>1373.7599999999998</v>
      </c>
    </row>
    <row r="2025" spans="1:16" x14ac:dyDescent="0.35">
      <c r="A2025" t="s">
        <v>271</v>
      </c>
      <c r="B2025" s="21" t="s">
        <v>98</v>
      </c>
      <c r="C2025" s="22">
        <v>44337</v>
      </c>
      <c r="D2025" t="s">
        <v>148</v>
      </c>
      <c r="E2025" t="s">
        <v>149</v>
      </c>
      <c r="F2025" s="21" t="s">
        <v>150</v>
      </c>
      <c r="G2025" s="3">
        <v>47.1</v>
      </c>
      <c r="H2025" s="22">
        <v>44319</v>
      </c>
      <c r="I2025" s="23">
        <v>44332</v>
      </c>
      <c r="J2025">
        <f t="shared" si="124"/>
        <v>14</v>
      </c>
      <c r="K2025" s="2">
        <f t="shared" si="125"/>
        <v>44325.5</v>
      </c>
      <c r="L2025" s="22">
        <v>44337.5</v>
      </c>
      <c r="M2025" s="22">
        <v>44362.5</v>
      </c>
      <c r="N2025" s="22">
        <v>44361.5</v>
      </c>
      <c r="O2025">
        <f t="shared" si="126"/>
        <v>36</v>
      </c>
      <c r="P2025" s="3">
        <f t="shared" si="127"/>
        <v>1695.6000000000001</v>
      </c>
    </row>
    <row r="2026" spans="1:16" x14ac:dyDescent="0.35">
      <c r="A2026" t="s">
        <v>271</v>
      </c>
      <c r="B2026" s="21" t="s">
        <v>98</v>
      </c>
      <c r="C2026" s="22">
        <v>44337</v>
      </c>
      <c r="D2026" t="s">
        <v>114</v>
      </c>
      <c r="E2026" t="s">
        <v>115</v>
      </c>
      <c r="F2026" s="21" t="s">
        <v>144</v>
      </c>
      <c r="G2026" s="3">
        <v>58.730000000000004</v>
      </c>
      <c r="H2026" s="22">
        <v>44319</v>
      </c>
      <c r="I2026" s="23">
        <v>44332</v>
      </c>
      <c r="J2026">
        <f t="shared" si="124"/>
        <v>14</v>
      </c>
      <c r="K2026" s="2">
        <f t="shared" si="125"/>
        <v>44325.5</v>
      </c>
      <c r="L2026" s="22">
        <v>44337.5</v>
      </c>
      <c r="M2026" s="22">
        <v>44362.5</v>
      </c>
      <c r="N2026" s="22">
        <v>44361.5</v>
      </c>
      <c r="O2026">
        <f t="shared" si="126"/>
        <v>36</v>
      </c>
      <c r="P2026" s="3">
        <f t="shared" si="127"/>
        <v>2114.2800000000002</v>
      </c>
    </row>
    <row r="2027" spans="1:16" x14ac:dyDescent="0.35">
      <c r="A2027" t="s">
        <v>271</v>
      </c>
      <c r="B2027" s="21" t="s">
        <v>98</v>
      </c>
      <c r="C2027" s="22">
        <v>44337</v>
      </c>
      <c r="D2027" t="s">
        <v>110</v>
      </c>
      <c r="E2027" t="s">
        <v>111</v>
      </c>
      <c r="F2027" s="21" t="s">
        <v>144</v>
      </c>
      <c r="G2027" s="3">
        <v>21.76</v>
      </c>
      <c r="H2027" s="22">
        <v>44319</v>
      </c>
      <c r="I2027" s="23">
        <v>44332</v>
      </c>
      <c r="J2027">
        <f t="shared" si="124"/>
        <v>14</v>
      </c>
      <c r="K2027" s="2">
        <f t="shared" si="125"/>
        <v>44325.5</v>
      </c>
      <c r="L2027" s="22">
        <v>44337.5</v>
      </c>
      <c r="M2027" s="22">
        <v>44362.5</v>
      </c>
      <c r="N2027" s="22">
        <v>44361.5</v>
      </c>
      <c r="O2027">
        <f t="shared" si="126"/>
        <v>36</v>
      </c>
      <c r="P2027" s="3">
        <f t="shared" si="127"/>
        <v>783.36</v>
      </c>
    </row>
    <row r="2028" spans="1:16" x14ac:dyDescent="0.35">
      <c r="A2028" t="s">
        <v>271</v>
      </c>
      <c r="B2028" s="21" t="s">
        <v>98</v>
      </c>
      <c r="C2028" s="22">
        <v>44337</v>
      </c>
      <c r="D2028" t="s">
        <v>148</v>
      </c>
      <c r="E2028" t="s">
        <v>149</v>
      </c>
      <c r="F2028" s="21" t="s">
        <v>151</v>
      </c>
      <c r="G2028" s="3">
        <v>69.88</v>
      </c>
      <c r="H2028" s="22">
        <v>44319</v>
      </c>
      <c r="I2028" s="23">
        <v>44332</v>
      </c>
      <c r="J2028">
        <f t="shared" si="124"/>
        <v>14</v>
      </c>
      <c r="K2028" s="2">
        <f t="shared" si="125"/>
        <v>44325.5</v>
      </c>
      <c r="L2028" s="22">
        <v>44337.5</v>
      </c>
      <c r="M2028" s="22">
        <v>44362.5</v>
      </c>
      <c r="N2028" s="22">
        <v>44361.5</v>
      </c>
      <c r="O2028">
        <f t="shared" si="126"/>
        <v>36</v>
      </c>
      <c r="P2028" s="3">
        <f t="shared" si="127"/>
        <v>2515.6799999999998</v>
      </c>
    </row>
    <row r="2029" spans="1:16" x14ac:dyDescent="0.35">
      <c r="A2029" t="s">
        <v>271</v>
      </c>
      <c r="B2029" s="21" t="s">
        <v>98</v>
      </c>
      <c r="C2029" s="22">
        <v>44337</v>
      </c>
      <c r="D2029" t="s">
        <v>148</v>
      </c>
      <c r="E2029" t="s">
        <v>149</v>
      </c>
      <c r="F2029" s="21" t="s">
        <v>152</v>
      </c>
      <c r="G2029" s="3">
        <v>60.65</v>
      </c>
      <c r="H2029" s="22">
        <v>44319</v>
      </c>
      <c r="I2029" s="23">
        <v>44332</v>
      </c>
      <c r="J2029">
        <f t="shared" si="124"/>
        <v>14</v>
      </c>
      <c r="K2029" s="2">
        <f t="shared" si="125"/>
        <v>44325.5</v>
      </c>
      <c r="L2029" s="22">
        <v>44337.5</v>
      </c>
      <c r="M2029" s="22">
        <v>44362.5</v>
      </c>
      <c r="N2029" s="22">
        <v>44361.5</v>
      </c>
      <c r="O2029">
        <f t="shared" si="126"/>
        <v>36</v>
      </c>
      <c r="P2029" s="3">
        <f t="shared" si="127"/>
        <v>2183.4</v>
      </c>
    </row>
    <row r="2030" spans="1:16" x14ac:dyDescent="0.35">
      <c r="A2030" t="s">
        <v>271</v>
      </c>
      <c r="B2030" s="21" t="s">
        <v>98</v>
      </c>
      <c r="C2030" s="22">
        <v>44337</v>
      </c>
      <c r="D2030" t="s">
        <v>110</v>
      </c>
      <c r="E2030" t="s">
        <v>111</v>
      </c>
      <c r="F2030" s="21" t="s">
        <v>153</v>
      </c>
      <c r="G2030" s="3">
        <v>400.34</v>
      </c>
      <c r="H2030" s="22">
        <v>44319</v>
      </c>
      <c r="I2030" s="23">
        <v>44332</v>
      </c>
      <c r="J2030">
        <f t="shared" si="124"/>
        <v>14</v>
      </c>
      <c r="K2030" s="2">
        <f t="shared" si="125"/>
        <v>44325.5</v>
      </c>
      <c r="L2030" s="22">
        <v>44337.5</v>
      </c>
      <c r="M2030" s="22">
        <v>44362.5</v>
      </c>
      <c r="N2030" s="22">
        <v>44361.5</v>
      </c>
      <c r="O2030">
        <f t="shared" si="126"/>
        <v>36</v>
      </c>
      <c r="P2030" s="3">
        <f t="shared" si="127"/>
        <v>14412.24</v>
      </c>
    </row>
    <row r="2031" spans="1:16" x14ac:dyDescent="0.35">
      <c r="A2031" t="s">
        <v>271</v>
      </c>
      <c r="B2031" s="21" t="s">
        <v>98</v>
      </c>
      <c r="C2031" s="22">
        <v>44337</v>
      </c>
      <c r="D2031" t="s">
        <v>148</v>
      </c>
      <c r="E2031" t="s">
        <v>149</v>
      </c>
      <c r="F2031" s="21" t="s">
        <v>154</v>
      </c>
      <c r="G2031" s="3">
        <v>98.99</v>
      </c>
      <c r="H2031" s="22">
        <v>44319</v>
      </c>
      <c r="I2031" s="23">
        <v>44332</v>
      </c>
      <c r="J2031">
        <f t="shared" si="124"/>
        <v>14</v>
      </c>
      <c r="K2031" s="2">
        <f t="shared" si="125"/>
        <v>44325.5</v>
      </c>
      <c r="L2031" s="22">
        <v>44337.5</v>
      </c>
      <c r="M2031" s="22">
        <v>44362.5</v>
      </c>
      <c r="N2031" s="22">
        <v>44361.5</v>
      </c>
      <c r="O2031">
        <f t="shared" si="126"/>
        <v>36</v>
      </c>
      <c r="P2031" s="3">
        <f t="shared" si="127"/>
        <v>3563.64</v>
      </c>
    </row>
    <row r="2032" spans="1:16" x14ac:dyDescent="0.35">
      <c r="A2032" t="s">
        <v>271</v>
      </c>
      <c r="B2032" s="21" t="s">
        <v>98</v>
      </c>
      <c r="C2032" s="22">
        <v>44337</v>
      </c>
      <c r="D2032" t="s">
        <v>148</v>
      </c>
      <c r="E2032" t="s">
        <v>149</v>
      </c>
      <c r="F2032" s="21" t="s">
        <v>155</v>
      </c>
      <c r="G2032" s="3">
        <v>32.07</v>
      </c>
      <c r="H2032" s="22">
        <v>44319</v>
      </c>
      <c r="I2032" s="23">
        <v>44332</v>
      </c>
      <c r="J2032">
        <f t="shared" si="124"/>
        <v>14</v>
      </c>
      <c r="K2032" s="2">
        <f t="shared" si="125"/>
        <v>44325.5</v>
      </c>
      <c r="L2032" s="22">
        <v>44337.5</v>
      </c>
      <c r="M2032" s="22">
        <v>44362.5</v>
      </c>
      <c r="N2032" s="22">
        <v>44361.5</v>
      </c>
      <c r="O2032">
        <f t="shared" si="126"/>
        <v>36</v>
      </c>
      <c r="P2032" s="3">
        <f t="shared" si="127"/>
        <v>1154.52</v>
      </c>
    </row>
    <row r="2033" spans="1:16" x14ac:dyDescent="0.35">
      <c r="A2033" t="s">
        <v>271</v>
      </c>
      <c r="B2033" s="21" t="s">
        <v>98</v>
      </c>
      <c r="C2033" s="22">
        <v>44337</v>
      </c>
      <c r="D2033" t="s">
        <v>114</v>
      </c>
      <c r="E2033" t="s">
        <v>115</v>
      </c>
      <c r="F2033" s="21" t="s">
        <v>145</v>
      </c>
      <c r="G2033" s="3">
        <v>34.06</v>
      </c>
      <c r="H2033" s="22">
        <v>44319</v>
      </c>
      <c r="I2033" s="23">
        <v>44332</v>
      </c>
      <c r="J2033">
        <f t="shared" si="124"/>
        <v>14</v>
      </c>
      <c r="K2033" s="2">
        <f t="shared" si="125"/>
        <v>44325.5</v>
      </c>
      <c r="L2033" s="22">
        <v>44337.5</v>
      </c>
      <c r="M2033" s="22">
        <v>44362.5</v>
      </c>
      <c r="N2033" s="22">
        <v>44361.5</v>
      </c>
      <c r="O2033">
        <f t="shared" si="126"/>
        <v>36</v>
      </c>
      <c r="P2033" s="3">
        <f t="shared" si="127"/>
        <v>1226.1600000000001</v>
      </c>
    </row>
    <row r="2034" spans="1:16" x14ac:dyDescent="0.35">
      <c r="A2034" t="s">
        <v>271</v>
      </c>
      <c r="B2034" s="21" t="s">
        <v>98</v>
      </c>
      <c r="C2034" s="22">
        <v>44337</v>
      </c>
      <c r="D2034" t="s">
        <v>110</v>
      </c>
      <c r="E2034" t="s">
        <v>111</v>
      </c>
      <c r="F2034" s="21" t="s">
        <v>145</v>
      </c>
      <c r="G2034" s="3">
        <v>5.35</v>
      </c>
      <c r="H2034" s="22">
        <v>44319</v>
      </c>
      <c r="I2034" s="23">
        <v>44332</v>
      </c>
      <c r="J2034">
        <f t="shared" si="124"/>
        <v>14</v>
      </c>
      <c r="K2034" s="2">
        <f t="shared" si="125"/>
        <v>44325.5</v>
      </c>
      <c r="L2034" s="22">
        <v>44337.5</v>
      </c>
      <c r="M2034" s="22">
        <v>44362.5</v>
      </c>
      <c r="N2034" s="22">
        <v>44361.5</v>
      </c>
      <c r="O2034">
        <f t="shared" si="126"/>
        <v>36</v>
      </c>
      <c r="P2034" s="3">
        <f t="shared" si="127"/>
        <v>192.6</v>
      </c>
    </row>
    <row r="2035" spans="1:16" x14ac:dyDescent="0.35">
      <c r="A2035" t="s">
        <v>271</v>
      </c>
      <c r="B2035" s="21" t="s">
        <v>98</v>
      </c>
      <c r="C2035" s="22">
        <v>44337</v>
      </c>
      <c r="D2035" t="s">
        <v>114</v>
      </c>
      <c r="E2035" t="s">
        <v>115</v>
      </c>
      <c r="F2035" s="21" t="s">
        <v>146</v>
      </c>
      <c r="G2035" s="3">
        <v>135.65</v>
      </c>
      <c r="H2035" s="22">
        <v>44319</v>
      </c>
      <c r="I2035" s="23">
        <v>44332</v>
      </c>
      <c r="J2035">
        <f t="shared" si="124"/>
        <v>14</v>
      </c>
      <c r="K2035" s="2">
        <f t="shared" si="125"/>
        <v>44325.5</v>
      </c>
      <c r="L2035" s="22">
        <v>44337.5</v>
      </c>
      <c r="M2035" s="22">
        <v>44362.5</v>
      </c>
      <c r="N2035" s="22">
        <v>44361.5</v>
      </c>
      <c r="O2035">
        <f t="shared" si="126"/>
        <v>36</v>
      </c>
      <c r="P2035" s="3">
        <f t="shared" si="127"/>
        <v>4883.4000000000005</v>
      </c>
    </row>
    <row r="2036" spans="1:16" x14ac:dyDescent="0.35">
      <c r="A2036" t="s">
        <v>271</v>
      </c>
      <c r="B2036" s="21" t="s">
        <v>98</v>
      </c>
      <c r="C2036" s="22">
        <v>44337</v>
      </c>
      <c r="D2036" t="s">
        <v>110</v>
      </c>
      <c r="E2036" t="s">
        <v>111</v>
      </c>
      <c r="F2036" s="21" t="s">
        <v>257</v>
      </c>
      <c r="G2036" s="3">
        <v>0.79</v>
      </c>
      <c r="H2036" s="22">
        <v>44319</v>
      </c>
      <c r="I2036" s="23">
        <v>44332</v>
      </c>
      <c r="J2036">
        <f t="shared" si="124"/>
        <v>14</v>
      </c>
      <c r="K2036" s="2">
        <f t="shared" si="125"/>
        <v>44325.5</v>
      </c>
      <c r="L2036" s="22">
        <v>44337.5</v>
      </c>
      <c r="M2036" s="22">
        <v>44362.5</v>
      </c>
      <c r="N2036" s="22">
        <v>44361.5</v>
      </c>
      <c r="O2036">
        <f t="shared" si="126"/>
        <v>36</v>
      </c>
      <c r="P2036" s="3">
        <f t="shared" si="127"/>
        <v>28.44</v>
      </c>
    </row>
    <row r="2037" spans="1:16" x14ac:dyDescent="0.35">
      <c r="A2037" t="s">
        <v>271</v>
      </c>
      <c r="B2037" s="21" t="s">
        <v>98</v>
      </c>
      <c r="C2037" s="22">
        <v>44337</v>
      </c>
      <c r="D2037" t="s">
        <v>110</v>
      </c>
      <c r="E2037" t="s">
        <v>111</v>
      </c>
      <c r="F2037" s="21" t="s">
        <v>247</v>
      </c>
      <c r="G2037" s="3">
        <v>18.68</v>
      </c>
      <c r="H2037" s="22">
        <v>44319</v>
      </c>
      <c r="I2037" s="23">
        <v>44332</v>
      </c>
      <c r="J2037">
        <f t="shared" si="124"/>
        <v>14</v>
      </c>
      <c r="K2037" s="2">
        <f t="shared" si="125"/>
        <v>44325.5</v>
      </c>
      <c r="L2037" s="22">
        <v>44337.5</v>
      </c>
      <c r="M2037" s="22">
        <v>44362.5</v>
      </c>
      <c r="N2037" s="22">
        <v>44361.5</v>
      </c>
      <c r="O2037">
        <f t="shared" si="126"/>
        <v>36</v>
      </c>
      <c r="P2037" s="3">
        <f t="shared" si="127"/>
        <v>672.48</v>
      </c>
    </row>
    <row r="2038" spans="1:16" x14ac:dyDescent="0.35">
      <c r="A2038" t="s">
        <v>271</v>
      </c>
      <c r="B2038" s="21" t="s">
        <v>98</v>
      </c>
      <c r="C2038" s="22">
        <v>44337</v>
      </c>
      <c r="D2038" t="s">
        <v>148</v>
      </c>
      <c r="E2038" t="s">
        <v>149</v>
      </c>
      <c r="F2038" s="21" t="s">
        <v>156</v>
      </c>
      <c r="G2038" s="3">
        <v>98.06</v>
      </c>
      <c r="H2038" s="22">
        <v>44319</v>
      </c>
      <c r="I2038" s="23">
        <v>44332</v>
      </c>
      <c r="J2038">
        <f t="shared" si="124"/>
        <v>14</v>
      </c>
      <c r="K2038" s="2">
        <f t="shared" si="125"/>
        <v>44325.5</v>
      </c>
      <c r="L2038" s="22">
        <v>44337.5</v>
      </c>
      <c r="M2038" s="22">
        <v>44362.5</v>
      </c>
      <c r="N2038" s="22">
        <v>44361.5</v>
      </c>
      <c r="O2038">
        <f t="shared" si="126"/>
        <v>36</v>
      </c>
      <c r="P2038" s="3">
        <f t="shared" si="127"/>
        <v>3530.16</v>
      </c>
    </row>
    <row r="2039" spans="1:16" x14ac:dyDescent="0.35">
      <c r="A2039" t="s">
        <v>271</v>
      </c>
      <c r="B2039" s="21" t="s">
        <v>98</v>
      </c>
      <c r="C2039" s="22">
        <v>44337</v>
      </c>
      <c r="D2039" t="s">
        <v>110</v>
      </c>
      <c r="E2039" t="s">
        <v>111</v>
      </c>
      <c r="F2039" s="21" t="s">
        <v>248</v>
      </c>
      <c r="G2039" s="3">
        <v>36.28</v>
      </c>
      <c r="H2039" s="22">
        <v>44319</v>
      </c>
      <c r="I2039" s="23">
        <v>44332</v>
      </c>
      <c r="J2039">
        <f t="shared" si="124"/>
        <v>14</v>
      </c>
      <c r="K2039" s="2">
        <f t="shared" si="125"/>
        <v>44325.5</v>
      </c>
      <c r="L2039" s="22">
        <v>44337.5</v>
      </c>
      <c r="M2039" s="22">
        <v>44362.5</v>
      </c>
      <c r="N2039" s="22">
        <v>44361.5</v>
      </c>
      <c r="O2039">
        <f t="shared" si="126"/>
        <v>36</v>
      </c>
      <c r="P2039" s="3">
        <f t="shared" si="127"/>
        <v>1306.08</v>
      </c>
    </row>
    <row r="2040" spans="1:16" x14ac:dyDescent="0.35">
      <c r="A2040" t="s">
        <v>271</v>
      </c>
      <c r="B2040" s="21" t="s">
        <v>98</v>
      </c>
      <c r="C2040" s="22">
        <v>44337</v>
      </c>
      <c r="D2040" t="s">
        <v>148</v>
      </c>
      <c r="E2040" t="s">
        <v>149</v>
      </c>
      <c r="F2040" s="21" t="s">
        <v>249</v>
      </c>
      <c r="G2040" s="3">
        <v>9.2100000000000009</v>
      </c>
      <c r="H2040" s="22">
        <v>44319</v>
      </c>
      <c r="I2040" s="23">
        <v>44332</v>
      </c>
      <c r="J2040">
        <f t="shared" si="124"/>
        <v>14</v>
      </c>
      <c r="K2040" s="2">
        <f t="shared" si="125"/>
        <v>44325.5</v>
      </c>
      <c r="L2040" s="22">
        <v>44337.5</v>
      </c>
      <c r="M2040" s="22">
        <v>44362.5</v>
      </c>
      <c r="N2040" s="22">
        <v>44361.5</v>
      </c>
      <c r="O2040">
        <f t="shared" si="126"/>
        <v>36</v>
      </c>
      <c r="P2040" s="3">
        <f t="shared" si="127"/>
        <v>331.56000000000006</v>
      </c>
    </row>
    <row r="2041" spans="1:16" x14ac:dyDescent="0.35">
      <c r="A2041" t="s">
        <v>271</v>
      </c>
      <c r="B2041" s="21" t="s">
        <v>98</v>
      </c>
      <c r="C2041" s="22">
        <v>44337</v>
      </c>
      <c r="D2041" t="s">
        <v>148</v>
      </c>
      <c r="E2041" t="s">
        <v>149</v>
      </c>
      <c r="F2041" s="21" t="s">
        <v>157</v>
      </c>
      <c r="G2041" s="3">
        <v>230.11</v>
      </c>
      <c r="H2041" s="22">
        <v>44319</v>
      </c>
      <c r="I2041" s="23">
        <v>44332</v>
      </c>
      <c r="J2041">
        <f t="shared" si="124"/>
        <v>14</v>
      </c>
      <c r="K2041" s="2">
        <f t="shared" si="125"/>
        <v>44325.5</v>
      </c>
      <c r="L2041" s="22">
        <v>44337.5</v>
      </c>
      <c r="M2041" s="22">
        <v>44362.5</v>
      </c>
      <c r="N2041" s="22">
        <v>44361.5</v>
      </c>
      <c r="O2041">
        <f t="shared" si="126"/>
        <v>36</v>
      </c>
      <c r="P2041" s="3">
        <f t="shared" si="127"/>
        <v>8283.9600000000009</v>
      </c>
    </row>
    <row r="2042" spans="1:16" x14ac:dyDescent="0.35">
      <c r="A2042" t="s">
        <v>271</v>
      </c>
      <c r="B2042" s="21" t="s">
        <v>98</v>
      </c>
      <c r="C2042" s="22">
        <v>44337</v>
      </c>
      <c r="D2042" t="s">
        <v>148</v>
      </c>
      <c r="E2042" t="s">
        <v>149</v>
      </c>
      <c r="F2042" s="21" t="s">
        <v>158</v>
      </c>
      <c r="G2042" s="3">
        <v>237.99</v>
      </c>
      <c r="H2042" s="22">
        <v>44319</v>
      </c>
      <c r="I2042" s="23">
        <v>44332</v>
      </c>
      <c r="J2042">
        <f t="shared" si="124"/>
        <v>14</v>
      </c>
      <c r="K2042" s="2">
        <f t="shared" si="125"/>
        <v>44325.5</v>
      </c>
      <c r="L2042" s="22">
        <v>44337.5</v>
      </c>
      <c r="M2042" s="22">
        <v>44362.5</v>
      </c>
      <c r="N2042" s="22">
        <v>44361.5</v>
      </c>
      <c r="O2042">
        <f t="shared" si="126"/>
        <v>36</v>
      </c>
      <c r="P2042" s="3">
        <f t="shared" si="127"/>
        <v>8567.64</v>
      </c>
    </row>
    <row r="2043" spans="1:16" x14ac:dyDescent="0.35">
      <c r="A2043" t="s">
        <v>271</v>
      </c>
      <c r="B2043" s="21" t="s">
        <v>98</v>
      </c>
      <c r="C2043" s="22">
        <v>44337</v>
      </c>
      <c r="D2043" t="s">
        <v>148</v>
      </c>
      <c r="E2043" t="s">
        <v>149</v>
      </c>
      <c r="F2043" s="21" t="s">
        <v>159</v>
      </c>
      <c r="G2043" s="3">
        <v>97.28</v>
      </c>
      <c r="H2043" s="22">
        <v>44319</v>
      </c>
      <c r="I2043" s="23">
        <v>44332</v>
      </c>
      <c r="J2043">
        <f t="shared" si="124"/>
        <v>14</v>
      </c>
      <c r="K2043" s="2">
        <f t="shared" si="125"/>
        <v>44325.5</v>
      </c>
      <c r="L2043" s="22">
        <v>44337.5</v>
      </c>
      <c r="M2043" s="22">
        <v>44362.5</v>
      </c>
      <c r="N2043" s="22">
        <v>44361.5</v>
      </c>
      <c r="O2043">
        <f t="shared" si="126"/>
        <v>36</v>
      </c>
      <c r="P2043" s="3">
        <f t="shared" si="127"/>
        <v>3502.08</v>
      </c>
    </row>
    <row r="2044" spans="1:16" x14ac:dyDescent="0.35">
      <c r="A2044" t="s">
        <v>271</v>
      </c>
      <c r="B2044" s="21" t="s">
        <v>98</v>
      </c>
      <c r="C2044" s="22">
        <v>44337</v>
      </c>
      <c r="D2044" t="s">
        <v>110</v>
      </c>
      <c r="E2044" t="s">
        <v>111</v>
      </c>
      <c r="F2044" s="21" t="s">
        <v>147</v>
      </c>
      <c r="G2044" s="3">
        <v>7.43</v>
      </c>
      <c r="H2044" s="22">
        <v>44319</v>
      </c>
      <c r="I2044" s="23">
        <v>44332</v>
      </c>
      <c r="J2044">
        <f t="shared" si="124"/>
        <v>14</v>
      </c>
      <c r="K2044" s="2">
        <f t="shared" si="125"/>
        <v>44325.5</v>
      </c>
      <c r="L2044" s="22">
        <v>44337.5</v>
      </c>
      <c r="M2044" s="22">
        <v>44362.5</v>
      </c>
      <c r="N2044" s="22">
        <v>44361.5</v>
      </c>
      <c r="O2044">
        <f t="shared" si="126"/>
        <v>36</v>
      </c>
      <c r="P2044" s="3">
        <f t="shared" si="127"/>
        <v>267.48</v>
      </c>
    </row>
    <row r="2045" spans="1:16" x14ac:dyDescent="0.35">
      <c r="A2045" t="s">
        <v>271</v>
      </c>
      <c r="B2045" s="21" t="s">
        <v>98</v>
      </c>
      <c r="C2045" s="22">
        <v>44337</v>
      </c>
      <c r="D2045" t="s">
        <v>148</v>
      </c>
      <c r="E2045" t="s">
        <v>149</v>
      </c>
      <c r="F2045" s="21" t="s">
        <v>160</v>
      </c>
      <c r="G2045" s="3">
        <v>64.11</v>
      </c>
      <c r="H2045" s="22">
        <v>44319</v>
      </c>
      <c r="I2045" s="23">
        <v>44332</v>
      </c>
      <c r="J2045">
        <f t="shared" si="124"/>
        <v>14</v>
      </c>
      <c r="K2045" s="2">
        <f t="shared" si="125"/>
        <v>44325.5</v>
      </c>
      <c r="L2045" s="22">
        <v>44337.5</v>
      </c>
      <c r="M2045" s="22">
        <v>44362.5</v>
      </c>
      <c r="N2045" s="22">
        <v>44361.5</v>
      </c>
      <c r="O2045">
        <f t="shared" si="126"/>
        <v>36</v>
      </c>
      <c r="P2045" s="3">
        <f t="shared" si="127"/>
        <v>2307.96</v>
      </c>
    </row>
    <row r="2046" spans="1:16" x14ac:dyDescent="0.35">
      <c r="A2046" t="s">
        <v>271</v>
      </c>
      <c r="B2046" s="21" t="s">
        <v>86</v>
      </c>
      <c r="C2046" s="22">
        <v>44337</v>
      </c>
      <c r="D2046" t="s">
        <v>161</v>
      </c>
      <c r="E2046" t="s">
        <v>162</v>
      </c>
      <c r="F2046" s="21" t="s">
        <v>165</v>
      </c>
      <c r="G2046" s="3">
        <v>130.76999999999998</v>
      </c>
      <c r="H2046" s="22">
        <v>44318</v>
      </c>
      <c r="I2046" s="23">
        <v>44331</v>
      </c>
      <c r="J2046">
        <f t="shared" si="124"/>
        <v>14</v>
      </c>
      <c r="K2046" s="2">
        <f t="shared" si="125"/>
        <v>44324.5</v>
      </c>
      <c r="L2046" s="22">
        <v>44337.5</v>
      </c>
      <c r="M2046" s="22">
        <v>44368.5</v>
      </c>
      <c r="N2046" s="22">
        <v>44365.5</v>
      </c>
      <c r="O2046">
        <f t="shared" si="126"/>
        <v>41</v>
      </c>
      <c r="P2046" s="3">
        <f t="shared" si="127"/>
        <v>5361.57</v>
      </c>
    </row>
    <row r="2047" spans="1:16" x14ac:dyDescent="0.35">
      <c r="A2047" t="s">
        <v>271</v>
      </c>
      <c r="B2047" s="21" t="s">
        <v>86</v>
      </c>
      <c r="C2047" s="22">
        <v>44337</v>
      </c>
      <c r="D2047" t="s">
        <v>161</v>
      </c>
      <c r="E2047" t="s">
        <v>162</v>
      </c>
      <c r="F2047" s="21" t="s">
        <v>163</v>
      </c>
      <c r="G2047" s="3">
        <v>240.17</v>
      </c>
      <c r="H2047" s="22">
        <v>44318</v>
      </c>
      <c r="I2047" s="23">
        <v>44331</v>
      </c>
      <c r="J2047">
        <f t="shared" si="124"/>
        <v>14</v>
      </c>
      <c r="K2047" s="2">
        <f t="shared" si="125"/>
        <v>44324.5</v>
      </c>
      <c r="L2047" s="22">
        <v>44337.5</v>
      </c>
      <c r="M2047" s="22">
        <v>44368.5</v>
      </c>
      <c r="N2047" s="22">
        <v>44365.5</v>
      </c>
      <c r="O2047">
        <f t="shared" si="126"/>
        <v>41</v>
      </c>
      <c r="P2047" s="3">
        <f t="shared" si="127"/>
        <v>9846.9699999999993</v>
      </c>
    </row>
    <row r="2048" spans="1:16" x14ac:dyDescent="0.35">
      <c r="A2048" t="s">
        <v>271</v>
      </c>
      <c r="B2048" s="21" t="s">
        <v>86</v>
      </c>
      <c r="C2048" s="22">
        <v>44337</v>
      </c>
      <c r="D2048" t="s">
        <v>161</v>
      </c>
      <c r="E2048" t="s">
        <v>162</v>
      </c>
      <c r="F2048" s="21" t="s">
        <v>166</v>
      </c>
      <c r="G2048" s="3">
        <v>124.46</v>
      </c>
      <c r="H2048" s="22">
        <v>44318</v>
      </c>
      <c r="I2048" s="23">
        <v>44331</v>
      </c>
      <c r="J2048">
        <f t="shared" si="124"/>
        <v>14</v>
      </c>
      <c r="K2048" s="2">
        <f t="shared" si="125"/>
        <v>44324.5</v>
      </c>
      <c r="L2048" s="22">
        <v>44337.5</v>
      </c>
      <c r="M2048" s="22">
        <v>44368.5</v>
      </c>
      <c r="N2048" s="22">
        <v>44365.5</v>
      </c>
      <c r="O2048">
        <f t="shared" si="126"/>
        <v>41</v>
      </c>
      <c r="P2048" s="3">
        <f t="shared" si="127"/>
        <v>5102.8599999999997</v>
      </c>
    </row>
    <row r="2049" spans="1:16" x14ac:dyDescent="0.35">
      <c r="A2049" t="s">
        <v>271</v>
      </c>
      <c r="B2049" s="21" t="s">
        <v>86</v>
      </c>
      <c r="C2049" s="22">
        <v>44337</v>
      </c>
      <c r="D2049" t="s">
        <v>161</v>
      </c>
      <c r="E2049" t="s">
        <v>162</v>
      </c>
      <c r="F2049" s="21" t="s">
        <v>167</v>
      </c>
      <c r="G2049" s="3">
        <v>348.24</v>
      </c>
      <c r="H2049" s="22">
        <v>44318</v>
      </c>
      <c r="I2049" s="23">
        <v>44331</v>
      </c>
      <c r="J2049">
        <f t="shared" si="124"/>
        <v>14</v>
      </c>
      <c r="K2049" s="2">
        <f t="shared" si="125"/>
        <v>44324.5</v>
      </c>
      <c r="L2049" s="22">
        <v>44337.5</v>
      </c>
      <c r="M2049" s="22">
        <v>44368.5</v>
      </c>
      <c r="N2049" s="22">
        <v>44365.5</v>
      </c>
      <c r="O2049">
        <f t="shared" si="126"/>
        <v>41</v>
      </c>
      <c r="P2049" s="3">
        <f t="shared" si="127"/>
        <v>14277.84</v>
      </c>
    </row>
    <row r="2050" spans="1:16" x14ac:dyDescent="0.35">
      <c r="A2050" t="s">
        <v>271</v>
      </c>
      <c r="B2050" s="21" t="s">
        <v>86</v>
      </c>
      <c r="C2050" s="22">
        <v>44337</v>
      </c>
      <c r="D2050" t="s">
        <v>161</v>
      </c>
      <c r="E2050" t="s">
        <v>162</v>
      </c>
      <c r="F2050" s="21" t="s">
        <v>168</v>
      </c>
      <c r="G2050" s="3">
        <v>100.82</v>
      </c>
      <c r="H2050" s="22">
        <v>44318</v>
      </c>
      <c r="I2050" s="23">
        <v>44331</v>
      </c>
      <c r="J2050">
        <f t="shared" si="124"/>
        <v>14</v>
      </c>
      <c r="K2050" s="2">
        <f t="shared" si="125"/>
        <v>44324.5</v>
      </c>
      <c r="L2050" s="22">
        <v>44337.5</v>
      </c>
      <c r="M2050" s="22">
        <v>44368.5</v>
      </c>
      <c r="N2050" s="22">
        <v>44365.5</v>
      </c>
      <c r="O2050">
        <f t="shared" si="126"/>
        <v>41</v>
      </c>
      <c r="P2050" s="3">
        <f t="shared" si="127"/>
        <v>4133.62</v>
      </c>
    </row>
    <row r="2051" spans="1:16" x14ac:dyDescent="0.35">
      <c r="A2051" t="s">
        <v>271</v>
      </c>
      <c r="B2051" s="21" t="s">
        <v>86</v>
      </c>
      <c r="C2051" s="22">
        <v>44337</v>
      </c>
      <c r="D2051" t="s">
        <v>161</v>
      </c>
      <c r="E2051" t="s">
        <v>162</v>
      </c>
      <c r="F2051" s="21" t="s">
        <v>169</v>
      </c>
      <c r="G2051" s="3">
        <v>168.94</v>
      </c>
      <c r="H2051" s="22">
        <v>44318</v>
      </c>
      <c r="I2051" s="23">
        <v>44331</v>
      </c>
      <c r="J2051">
        <f t="shared" si="124"/>
        <v>14</v>
      </c>
      <c r="K2051" s="2">
        <f t="shared" si="125"/>
        <v>44324.5</v>
      </c>
      <c r="L2051" s="22">
        <v>44337.5</v>
      </c>
      <c r="M2051" s="22">
        <v>44368.5</v>
      </c>
      <c r="N2051" s="22">
        <v>44365.5</v>
      </c>
      <c r="O2051">
        <f t="shared" si="126"/>
        <v>41</v>
      </c>
      <c r="P2051" s="3">
        <f t="shared" si="127"/>
        <v>6926.54</v>
      </c>
    </row>
    <row r="2052" spans="1:16" x14ac:dyDescent="0.35">
      <c r="A2052" t="s">
        <v>271</v>
      </c>
      <c r="B2052" s="21" t="s">
        <v>86</v>
      </c>
      <c r="C2052" s="22">
        <v>44337</v>
      </c>
      <c r="D2052" t="s">
        <v>161</v>
      </c>
      <c r="E2052" t="s">
        <v>162</v>
      </c>
      <c r="F2052" s="21" t="s">
        <v>170</v>
      </c>
      <c r="G2052" s="3">
        <v>86.23</v>
      </c>
      <c r="H2052" s="22">
        <v>44318</v>
      </c>
      <c r="I2052" s="23">
        <v>44331</v>
      </c>
      <c r="J2052">
        <f t="shared" si="124"/>
        <v>14</v>
      </c>
      <c r="K2052" s="2">
        <f t="shared" si="125"/>
        <v>44324.5</v>
      </c>
      <c r="L2052" s="22">
        <v>44337.5</v>
      </c>
      <c r="M2052" s="22">
        <v>44368.5</v>
      </c>
      <c r="N2052" s="22">
        <v>44365.5</v>
      </c>
      <c r="O2052">
        <f t="shared" si="126"/>
        <v>41</v>
      </c>
      <c r="P2052" s="3">
        <f t="shared" si="127"/>
        <v>3535.4300000000003</v>
      </c>
    </row>
    <row r="2053" spans="1:16" x14ac:dyDescent="0.35">
      <c r="A2053" t="s">
        <v>271</v>
      </c>
      <c r="B2053" s="21" t="s">
        <v>86</v>
      </c>
      <c r="C2053" s="22">
        <v>44337</v>
      </c>
      <c r="D2053" t="s">
        <v>171</v>
      </c>
      <c r="E2053" t="s">
        <v>172</v>
      </c>
      <c r="F2053" s="21" t="s">
        <v>173</v>
      </c>
      <c r="G2053" s="3">
        <v>207.26</v>
      </c>
      <c r="H2053" s="22">
        <v>44318</v>
      </c>
      <c r="I2053" s="23">
        <v>44331</v>
      </c>
      <c r="J2053">
        <f t="shared" si="124"/>
        <v>14</v>
      </c>
      <c r="K2053" s="2">
        <f t="shared" si="125"/>
        <v>44324.5</v>
      </c>
      <c r="L2053" s="22">
        <v>44337.5</v>
      </c>
      <c r="M2053" s="22">
        <v>44368.5</v>
      </c>
      <c r="N2053" s="22">
        <v>44365.5</v>
      </c>
      <c r="O2053">
        <f t="shared" si="126"/>
        <v>41</v>
      </c>
      <c r="P2053" s="3">
        <f t="shared" si="127"/>
        <v>8497.66</v>
      </c>
    </row>
    <row r="2054" spans="1:16" x14ac:dyDescent="0.35">
      <c r="A2054" t="s">
        <v>271</v>
      </c>
      <c r="B2054" s="21" t="s">
        <v>86</v>
      </c>
      <c r="C2054" s="22">
        <v>44337</v>
      </c>
      <c r="D2054" t="s">
        <v>161</v>
      </c>
      <c r="E2054" t="s">
        <v>162</v>
      </c>
      <c r="F2054" s="21" t="s">
        <v>174</v>
      </c>
      <c r="G2054" s="3">
        <v>83.21</v>
      </c>
      <c r="H2054" s="22">
        <v>44318</v>
      </c>
      <c r="I2054" s="23">
        <v>44331</v>
      </c>
      <c r="J2054">
        <f t="shared" si="124"/>
        <v>14</v>
      </c>
      <c r="K2054" s="2">
        <f t="shared" si="125"/>
        <v>44324.5</v>
      </c>
      <c r="L2054" s="22">
        <v>44337.5</v>
      </c>
      <c r="M2054" s="22">
        <v>44368.5</v>
      </c>
      <c r="N2054" s="22">
        <v>44365.5</v>
      </c>
      <c r="O2054">
        <f t="shared" si="126"/>
        <v>41</v>
      </c>
      <c r="P2054" s="3">
        <f t="shared" si="127"/>
        <v>3411.6099999999997</v>
      </c>
    </row>
    <row r="2055" spans="1:16" x14ac:dyDescent="0.35">
      <c r="A2055" t="s">
        <v>271</v>
      </c>
      <c r="B2055" s="21" t="s">
        <v>86</v>
      </c>
      <c r="C2055" s="22">
        <v>44337</v>
      </c>
      <c r="D2055" t="s">
        <v>161</v>
      </c>
      <c r="E2055" t="s">
        <v>162</v>
      </c>
      <c r="F2055" s="21" t="s">
        <v>175</v>
      </c>
      <c r="G2055" s="3">
        <v>225.46</v>
      </c>
      <c r="H2055" s="22">
        <v>44318</v>
      </c>
      <c r="I2055" s="23">
        <v>44331</v>
      </c>
      <c r="J2055">
        <f t="shared" si="124"/>
        <v>14</v>
      </c>
      <c r="K2055" s="2">
        <f t="shared" si="125"/>
        <v>44324.5</v>
      </c>
      <c r="L2055" s="22">
        <v>44337.5</v>
      </c>
      <c r="M2055" s="22">
        <v>44368.5</v>
      </c>
      <c r="N2055" s="22">
        <v>44365.5</v>
      </c>
      <c r="O2055">
        <f t="shared" si="126"/>
        <v>41</v>
      </c>
      <c r="P2055" s="3">
        <f t="shared" si="127"/>
        <v>9243.86</v>
      </c>
    </row>
    <row r="2056" spans="1:16" x14ac:dyDescent="0.35">
      <c r="A2056" t="s">
        <v>271</v>
      </c>
      <c r="B2056" s="21" t="s">
        <v>86</v>
      </c>
      <c r="C2056" s="22">
        <v>44337</v>
      </c>
      <c r="D2056" t="s">
        <v>161</v>
      </c>
      <c r="E2056" t="s">
        <v>162</v>
      </c>
      <c r="F2056" s="21" t="s">
        <v>176</v>
      </c>
      <c r="G2056" s="3">
        <v>1458.0900000000001</v>
      </c>
      <c r="H2056" s="22">
        <v>44318</v>
      </c>
      <c r="I2056" s="23">
        <v>44331</v>
      </c>
      <c r="J2056">
        <f t="shared" si="124"/>
        <v>14</v>
      </c>
      <c r="K2056" s="2">
        <f t="shared" si="125"/>
        <v>44324.5</v>
      </c>
      <c r="L2056" s="22">
        <v>44337.5</v>
      </c>
      <c r="M2056" s="22">
        <v>44368.5</v>
      </c>
      <c r="N2056" s="22">
        <v>44365.5</v>
      </c>
      <c r="O2056">
        <f t="shared" si="126"/>
        <v>41</v>
      </c>
      <c r="P2056" s="3">
        <f t="shared" si="127"/>
        <v>59781.69</v>
      </c>
    </row>
    <row r="2057" spans="1:16" x14ac:dyDescent="0.35">
      <c r="A2057" t="s">
        <v>271</v>
      </c>
      <c r="B2057" s="21" t="s">
        <v>86</v>
      </c>
      <c r="C2057" s="22">
        <v>44337</v>
      </c>
      <c r="D2057" t="s">
        <v>161</v>
      </c>
      <c r="E2057" t="s">
        <v>162</v>
      </c>
      <c r="F2057" s="21" t="s">
        <v>177</v>
      </c>
      <c r="G2057" s="3">
        <v>91.41</v>
      </c>
      <c r="H2057" s="22">
        <v>44318</v>
      </c>
      <c r="I2057" s="23">
        <v>44331</v>
      </c>
      <c r="J2057">
        <f t="shared" si="124"/>
        <v>14</v>
      </c>
      <c r="K2057" s="2">
        <f t="shared" si="125"/>
        <v>44324.5</v>
      </c>
      <c r="L2057" s="22">
        <v>44337.5</v>
      </c>
      <c r="M2057" s="22">
        <v>44368.5</v>
      </c>
      <c r="N2057" s="22">
        <v>44365.5</v>
      </c>
      <c r="O2057">
        <f t="shared" si="126"/>
        <v>41</v>
      </c>
      <c r="P2057" s="3">
        <f t="shared" si="127"/>
        <v>3747.81</v>
      </c>
    </row>
    <row r="2058" spans="1:16" x14ac:dyDescent="0.35">
      <c r="A2058" t="s">
        <v>271</v>
      </c>
      <c r="B2058" s="21" t="s">
        <v>86</v>
      </c>
      <c r="C2058" s="22">
        <v>44337</v>
      </c>
      <c r="D2058" t="s">
        <v>99</v>
      </c>
      <c r="E2058" t="s">
        <v>100</v>
      </c>
      <c r="F2058" s="21" t="s">
        <v>164</v>
      </c>
      <c r="G2058" s="3">
        <v>12090.529999999995</v>
      </c>
      <c r="H2058" s="22">
        <v>44318</v>
      </c>
      <c r="I2058" s="23">
        <v>44331</v>
      </c>
      <c r="J2058">
        <f t="shared" si="124"/>
        <v>14</v>
      </c>
      <c r="K2058" s="2">
        <f t="shared" si="125"/>
        <v>44324.5</v>
      </c>
      <c r="L2058" s="22">
        <v>44337.5</v>
      </c>
      <c r="M2058" s="22">
        <v>44368.5</v>
      </c>
      <c r="N2058" s="22">
        <v>44365.5</v>
      </c>
      <c r="O2058">
        <f t="shared" si="126"/>
        <v>41</v>
      </c>
      <c r="P2058" s="3">
        <f t="shared" si="127"/>
        <v>495711.72999999981</v>
      </c>
    </row>
    <row r="2059" spans="1:16" x14ac:dyDescent="0.35">
      <c r="A2059" t="s">
        <v>271</v>
      </c>
      <c r="B2059" s="21" t="s">
        <v>86</v>
      </c>
      <c r="C2059" s="22">
        <v>44337</v>
      </c>
      <c r="D2059" t="s">
        <v>161</v>
      </c>
      <c r="E2059" t="s">
        <v>162</v>
      </c>
      <c r="F2059" s="21" t="s">
        <v>178</v>
      </c>
      <c r="G2059" s="3">
        <v>116.5</v>
      </c>
      <c r="H2059" s="22">
        <v>44318</v>
      </c>
      <c r="I2059" s="23">
        <v>44331</v>
      </c>
      <c r="J2059">
        <f t="shared" ref="J2059:J2122" si="128">I2059-H2059+1</f>
        <v>14</v>
      </c>
      <c r="K2059" s="2">
        <f t="shared" ref="K2059:K2122" si="129">(H2059+I2059)/2</f>
        <v>44324.5</v>
      </c>
      <c r="L2059" s="22">
        <v>44337.5</v>
      </c>
      <c r="M2059" s="22">
        <v>44368.5</v>
      </c>
      <c r="N2059" s="22">
        <v>44365.5</v>
      </c>
      <c r="O2059">
        <f t="shared" ref="O2059:O2122" si="130">N2059-K2059</f>
        <v>41</v>
      </c>
      <c r="P2059" s="3">
        <f t="shared" ref="P2059:P2122" si="131">O2059*G2059</f>
        <v>4776.5</v>
      </c>
    </row>
    <row r="2060" spans="1:16" x14ac:dyDescent="0.35">
      <c r="A2060" t="s">
        <v>271</v>
      </c>
      <c r="B2060" s="21" t="s">
        <v>86</v>
      </c>
      <c r="C2060" s="22">
        <v>44337</v>
      </c>
      <c r="D2060" t="s">
        <v>161</v>
      </c>
      <c r="E2060" t="s">
        <v>162</v>
      </c>
      <c r="F2060" s="21" t="s">
        <v>179</v>
      </c>
      <c r="G2060" s="3">
        <v>190.88</v>
      </c>
      <c r="H2060" s="22">
        <v>44318</v>
      </c>
      <c r="I2060" s="23">
        <v>44331</v>
      </c>
      <c r="J2060">
        <f t="shared" si="128"/>
        <v>14</v>
      </c>
      <c r="K2060" s="2">
        <f t="shared" si="129"/>
        <v>44324.5</v>
      </c>
      <c r="L2060" s="22">
        <v>44337.5</v>
      </c>
      <c r="M2060" s="22">
        <v>44368.5</v>
      </c>
      <c r="N2060" s="22">
        <v>44365.5</v>
      </c>
      <c r="O2060">
        <f t="shared" si="130"/>
        <v>41</v>
      </c>
      <c r="P2060" s="3">
        <f t="shared" si="131"/>
        <v>7826.08</v>
      </c>
    </row>
    <row r="2061" spans="1:16" x14ac:dyDescent="0.35">
      <c r="A2061" t="s">
        <v>271</v>
      </c>
      <c r="B2061" s="21" t="s">
        <v>86</v>
      </c>
      <c r="C2061" s="22">
        <v>44337</v>
      </c>
      <c r="D2061" t="s">
        <v>161</v>
      </c>
      <c r="E2061" t="s">
        <v>162</v>
      </c>
      <c r="F2061" s="21" t="s">
        <v>180</v>
      </c>
      <c r="G2061" s="3">
        <v>180.43999999999997</v>
      </c>
      <c r="H2061" s="22">
        <v>44318</v>
      </c>
      <c r="I2061" s="23">
        <v>44331</v>
      </c>
      <c r="J2061">
        <f t="shared" si="128"/>
        <v>14</v>
      </c>
      <c r="K2061" s="2">
        <f t="shared" si="129"/>
        <v>44324.5</v>
      </c>
      <c r="L2061" s="22">
        <v>44337.5</v>
      </c>
      <c r="M2061" s="22">
        <v>44368.5</v>
      </c>
      <c r="N2061" s="22">
        <v>44365.5</v>
      </c>
      <c r="O2061">
        <f t="shared" si="130"/>
        <v>41</v>
      </c>
      <c r="P2061" s="3">
        <f t="shared" si="131"/>
        <v>7398.0399999999991</v>
      </c>
    </row>
    <row r="2062" spans="1:16" x14ac:dyDescent="0.35">
      <c r="A2062" t="s">
        <v>271</v>
      </c>
      <c r="B2062" s="21" t="s">
        <v>86</v>
      </c>
      <c r="C2062" s="22">
        <v>44337</v>
      </c>
      <c r="D2062" t="s">
        <v>171</v>
      </c>
      <c r="E2062" t="s">
        <v>172</v>
      </c>
      <c r="F2062" s="21" t="s">
        <v>180</v>
      </c>
      <c r="G2062" s="3">
        <v>31.09</v>
      </c>
      <c r="H2062" s="22">
        <v>44318</v>
      </c>
      <c r="I2062" s="23">
        <v>44331</v>
      </c>
      <c r="J2062">
        <f t="shared" si="128"/>
        <v>14</v>
      </c>
      <c r="K2062" s="2">
        <f t="shared" si="129"/>
        <v>44324.5</v>
      </c>
      <c r="L2062" s="22">
        <v>44337.5</v>
      </c>
      <c r="M2062" s="22">
        <v>44368.5</v>
      </c>
      <c r="N2062" s="22">
        <v>44365.5</v>
      </c>
      <c r="O2062">
        <f t="shared" si="130"/>
        <v>41</v>
      </c>
      <c r="P2062" s="3">
        <f t="shared" si="131"/>
        <v>1274.69</v>
      </c>
    </row>
    <row r="2063" spans="1:16" x14ac:dyDescent="0.35">
      <c r="A2063" t="s">
        <v>271</v>
      </c>
      <c r="B2063" s="21" t="s">
        <v>86</v>
      </c>
      <c r="C2063" s="22">
        <v>44337</v>
      </c>
      <c r="D2063" t="s">
        <v>161</v>
      </c>
      <c r="E2063" t="s">
        <v>162</v>
      </c>
      <c r="F2063" s="21" t="s">
        <v>181</v>
      </c>
      <c r="G2063" s="3">
        <v>57.03</v>
      </c>
      <c r="H2063" s="22">
        <v>44318</v>
      </c>
      <c r="I2063" s="23">
        <v>44331</v>
      </c>
      <c r="J2063">
        <f t="shared" si="128"/>
        <v>14</v>
      </c>
      <c r="K2063" s="2">
        <f t="shared" si="129"/>
        <v>44324.5</v>
      </c>
      <c r="L2063" s="22">
        <v>44337.5</v>
      </c>
      <c r="M2063" s="22">
        <v>44368.5</v>
      </c>
      <c r="N2063" s="22">
        <v>44365.5</v>
      </c>
      <c r="O2063">
        <f t="shared" si="130"/>
        <v>41</v>
      </c>
      <c r="P2063" s="3">
        <f t="shared" si="131"/>
        <v>2338.23</v>
      </c>
    </row>
    <row r="2064" spans="1:16" x14ac:dyDescent="0.35">
      <c r="A2064" t="s">
        <v>271</v>
      </c>
      <c r="B2064" s="21" t="s">
        <v>86</v>
      </c>
      <c r="C2064" s="22">
        <v>44337</v>
      </c>
      <c r="D2064" t="s">
        <v>161</v>
      </c>
      <c r="E2064" t="s">
        <v>162</v>
      </c>
      <c r="F2064" s="21" t="s">
        <v>182</v>
      </c>
      <c r="G2064" s="3">
        <v>42.73</v>
      </c>
      <c r="H2064" s="22">
        <v>44318</v>
      </c>
      <c r="I2064" s="23">
        <v>44331</v>
      </c>
      <c r="J2064">
        <f t="shared" si="128"/>
        <v>14</v>
      </c>
      <c r="K2064" s="2">
        <f t="shared" si="129"/>
        <v>44324.5</v>
      </c>
      <c r="L2064" s="22">
        <v>44337.5</v>
      </c>
      <c r="M2064" s="22">
        <v>44368.5</v>
      </c>
      <c r="N2064" s="22">
        <v>44365.5</v>
      </c>
      <c r="O2064">
        <f t="shared" si="130"/>
        <v>41</v>
      </c>
      <c r="P2064" s="3">
        <f t="shared" si="131"/>
        <v>1751.9299999999998</v>
      </c>
    </row>
    <row r="2065" spans="1:16" x14ac:dyDescent="0.35">
      <c r="A2065" t="s">
        <v>271</v>
      </c>
      <c r="B2065" s="21" t="s">
        <v>86</v>
      </c>
      <c r="C2065" s="22">
        <v>44337</v>
      </c>
      <c r="D2065" t="s">
        <v>161</v>
      </c>
      <c r="E2065" t="s">
        <v>162</v>
      </c>
      <c r="F2065" s="21" t="s">
        <v>183</v>
      </c>
      <c r="G2065" s="3">
        <v>826.36999999999989</v>
      </c>
      <c r="H2065" s="22">
        <v>44318</v>
      </c>
      <c r="I2065" s="23">
        <v>44331</v>
      </c>
      <c r="J2065">
        <f t="shared" si="128"/>
        <v>14</v>
      </c>
      <c r="K2065" s="2">
        <f t="shared" si="129"/>
        <v>44324.5</v>
      </c>
      <c r="L2065" s="22">
        <v>44337.5</v>
      </c>
      <c r="M2065" s="22">
        <v>44368.5</v>
      </c>
      <c r="N2065" s="22">
        <v>44365.5</v>
      </c>
      <c r="O2065">
        <f t="shared" si="130"/>
        <v>41</v>
      </c>
      <c r="P2065" s="3">
        <f t="shared" si="131"/>
        <v>33881.17</v>
      </c>
    </row>
    <row r="2066" spans="1:16" x14ac:dyDescent="0.35">
      <c r="A2066" t="s">
        <v>271</v>
      </c>
      <c r="B2066" s="21" t="s">
        <v>86</v>
      </c>
      <c r="C2066" s="22">
        <v>44337</v>
      </c>
      <c r="D2066" t="s">
        <v>161</v>
      </c>
      <c r="E2066" t="s">
        <v>162</v>
      </c>
      <c r="F2066" s="21" t="s">
        <v>184</v>
      </c>
      <c r="G2066" s="3">
        <v>43.46</v>
      </c>
      <c r="H2066" s="22">
        <v>44318</v>
      </c>
      <c r="I2066" s="23">
        <v>44331</v>
      </c>
      <c r="J2066">
        <f t="shared" si="128"/>
        <v>14</v>
      </c>
      <c r="K2066" s="2">
        <f t="shared" si="129"/>
        <v>44324.5</v>
      </c>
      <c r="L2066" s="22">
        <v>44337.5</v>
      </c>
      <c r="M2066" s="22">
        <v>44368.5</v>
      </c>
      <c r="N2066" s="22">
        <v>44365.5</v>
      </c>
      <c r="O2066">
        <f t="shared" si="130"/>
        <v>41</v>
      </c>
      <c r="P2066" s="3">
        <f t="shared" si="131"/>
        <v>1781.8600000000001</v>
      </c>
    </row>
    <row r="2067" spans="1:16" x14ac:dyDescent="0.35">
      <c r="A2067" t="s">
        <v>271</v>
      </c>
      <c r="B2067" s="21" t="s">
        <v>86</v>
      </c>
      <c r="C2067" s="22">
        <v>44337</v>
      </c>
      <c r="D2067" t="s">
        <v>161</v>
      </c>
      <c r="E2067" t="s">
        <v>162</v>
      </c>
      <c r="F2067" s="21" t="s">
        <v>185</v>
      </c>
      <c r="G2067" s="3">
        <v>859.99</v>
      </c>
      <c r="H2067" s="22">
        <v>44318</v>
      </c>
      <c r="I2067" s="23">
        <v>44331</v>
      </c>
      <c r="J2067">
        <f t="shared" si="128"/>
        <v>14</v>
      </c>
      <c r="K2067" s="2">
        <f t="shared" si="129"/>
        <v>44324.5</v>
      </c>
      <c r="L2067" s="22">
        <v>44337.5</v>
      </c>
      <c r="M2067" s="22">
        <v>44368.5</v>
      </c>
      <c r="N2067" s="22">
        <v>44365.5</v>
      </c>
      <c r="O2067">
        <f t="shared" si="130"/>
        <v>41</v>
      </c>
      <c r="P2067" s="3">
        <f t="shared" si="131"/>
        <v>35259.590000000004</v>
      </c>
    </row>
    <row r="2068" spans="1:16" x14ac:dyDescent="0.35">
      <c r="A2068" t="s">
        <v>271</v>
      </c>
      <c r="B2068" s="21" t="s">
        <v>86</v>
      </c>
      <c r="C2068" s="22">
        <v>44337</v>
      </c>
      <c r="D2068" t="s">
        <v>161</v>
      </c>
      <c r="E2068" t="s">
        <v>162</v>
      </c>
      <c r="F2068" s="21" t="s">
        <v>186</v>
      </c>
      <c r="G2068" s="3">
        <v>59.95</v>
      </c>
      <c r="H2068" s="22">
        <v>44318</v>
      </c>
      <c r="I2068" s="23">
        <v>44331</v>
      </c>
      <c r="J2068">
        <f t="shared" si="128"/>
        <v>14</v>
      </c>
      <c r="K2068" s="2">
        <f t="shared" si="129"/>
        <v>44324.5</v>
      </c>
      <c r="L2068" s="22">
        <v>44337.5</v>
      </c>
      <c r="M2068" s="22">
        <v>44368.5</v>
      </c>
      <c r="N2068" s="22">
        <v>44365.5</v>
      </c>
      <c r="O2068">
        <f t="shared" si="130"/>
        <v>41</v>
      </c>
      <c r="P2068" s="3">
        <f t="shared" si="131"/>
        <v>2457.9500000000003</v>
      </c>
    </row>
    <row r="2069" spans="1:16" x14ac:dyDescent="0.35">
      <c r="A2069" t="s">
        <v>271</v>
      </c>
      <c r="B2069" s="21" t="s">
        <v>86</v>
      </c>
      <c r="C2069" s="22">
        <v>44337</v>
      </c>
      <c r="D2069" t="s">
        <v>161</v>
      </c>
      <c r="E2069" t="s">
        <v>162</v>
      </c>
      <c r="F2069" s="21" t="s">
        <v>187</v>
      </c>
      <c r="G2069" s="3">
        <v>314.95000000000005</v>
      </c>
      <c r="H2069" s="22">
        <v>44318</v>
      </c>
      <c r="I2069" s="23">
        <v>44331</v>
      </c>
      <c r="J2069">
        <f t="shared" si="128"/>
        <v>14</v>
      </c>
      <c r="K2069" s="2">
        <f t="shared" si="129"/>
        <v>44324.5</v>
      </c>
      <c r="L2069" s="22">
        <v>44337.5</v>
      </c>
      <c r="M2069" s="22">
        <v>44368.5</v>
      </c>
      <c r="N2069" s="22">
        <v>44365.5</v>
      </c>
      <c r="O2069">
        <f t="shared" si="130"/>
        <v>41</v>
      </c>
      <c r="P2069" s="3">
        <f t="shared" si="131"/>
        <v>12912.950000000003</v>
      </c>
    </row>
    <row r="2070" spans="1:16" x14ac:dyDescent="0.35">
      <c r="A2070" t="s">
        <v>271</v>
      </c>
      <c r="B2070" s="21" t="s">
        <v>86</v>
      </c>
      <c r="C2070" s="22">
        <v>44337</v>
      </c>
      <c r="D2070" t="s">
        <v>161</v>
      </c>
      <c r="E2070" t="s">
        <v>162</v>
      </c>
      <c r="F2070" s="21" t="s">
        <v>188</v>
      </c>
      <c r="G2070" s="3">
        <v>39.79</v>
      </c>
      <c r="H2070" s="22">
        <v>44318</v>
      </c>
      <c r="I2070" s="23">
        <v>44331</v>
      </c>
      <c r="J2070">
        <f t="shared" si="128"/>
        <v>14</v>
      </c>
      <c r="K2070" s="2">
        <f t="shared" si="129"/>
        <v>44324.5</v>
      </c>
      <c r="L2070" s="22">
        <v>44337.5</v>
      </c>
      <c r="M2070" s="22">
        <v>44368.5</v>
      </c>
      <c r="N2070" s="22">
        <v>44365.5</v>
      </c>
      <c r="O2070">
        <f t="shared" si="130"/>
        <v>41</v>
      </c>
      <c r="P2070" s="3">
        <f t="shared" si="131"/>
        <v>1631.3899999999999</v>
      </c>
    </row>
    <row r="2071" spans="1:16" x14ac:dyDescent="0.35">
      <c r="A2071" t="s">
        <v>271</v>
      </c>
      <c r="B2071" s="21" t="s">
        <v>86</v>
      </c>
      <c r="C2071" s="22">
        <v>44337</v>
      </c>
      <c r="D2071" t="s">
        <v>161</v>
      </c>
      <c r="E2071" t="s">
        <v>162</v>
      </c>
      <c r="F2071" s="21" t="s">
        <v>189</v>
      </c>
      <c r="G2071" s="3">
        <v>55.64</v>
      </c>
      <c r="H2071" s="22">
        <v>44318</v>
      </c>
      <c r="I2071" s="23">
        <v>44331</v>
      </c>
      <c r="J2071">
        <f t="shared" si="128"/>
        <v>14</v>
      </c>
      <c r="K2071" s="2">
        <f t="shared" si="129"/>
        <v>44324.5</v>
      </c>
      <c r="L2071" s="22">
        <v>44337.5</v>
      </c>
      <c r="M2071" s="22">
        <v>44368.5</v>
      </c>
      <c r="N2071" s="22">
        <v>44365.5</v>
      </c>
      <c r="O2071">
        <f t="shared" si="130"/>
        <v>41</v>
      </c>
      <c r="P2071" s="3">
        <f t="shared" si="131"/>
        <v>2281.2400000000002</v>
      </c>
    </row>
    <row r="2072" spans="1:16" x14ac:dyDescent="0.35">
      <c r="A2072" t="s">
        <v>271</v>
      </c>
      <c r="B2072" s="21" t="s">
        <v>86</v>
      </c>
      <c r="C2072" s="22">
        <v>44337</v>
      </c>
      <c r="D2072" t="s">
        <v>161</v>
      </c>
      <c r="E2072" t="s">
        <v>162</v>
      </c>
      <c r="F2072" s="21" t="s">
        <v>190</v>
      </c>
      <c r="G2072" s="3">
        <v>31.18</v>
      </c>
      <c r="H2072" s="22">
        <v>44318</v>
      </c>
      <c r="I2072" s="23">
        <v>44331</v>
      </c>
      <c r="J2072">
        <f t="shared" si="128"/>
        <v>14</v>
      </c>
      <c r="K2072" s="2">
        <f t="shared" si="129"/>
        <v>44324.5</v>
      </c>
      <c r="L2072" s="22">
        <v>44337.5</v>
      </c>
      <c r="M2072" s="22">
        <v>44368.5</v>
      </c>
      <c r="N2072" s="22">
        <v>44365.5</v>
      </c>
      <c r="O2072">
        <f t="shared" si="130"/>
        <v>41</v>
      </c>
      <c r="P2072" s="3">
        <f t="shared" si="131"/>
        <v>1278.3799999999999</v>
      </c>
    </row>
    <row r="2073" spans="1:16" x14ac:dyDescent="0.35">
      <c r="A2073" t="s">
        <v>271</v>
      </c>
      <c r="B2073" s="21" t="s">
        <v>86</v>
      </c>
      <c r="C2073" s="22">
        <v>44337</v>
      </c>
      <c r="D2073" t="s">
        <v>161</v>
      </c>
      <c r="E2073" t="s">
        <v>162</v>
      </c>
      <c r="F2073" s="21" t="s">
        <v>191</v>
      </c>
      <c r="G2073" s="3">
        <v>33.65</v>
      </c>
      <c r="H2073" s="22">
        <v>44318</v>
      </c>
      <c r="I2073" s="23">
        <v>44331</v>
      </c>
      <c r="J2073">
        <f t="shared" si="128"/>
        <v>14</v>
      </c>
      <c r="K2073" s="2">
        <f t="shared" si="129"/>
        <v>44324.5</v>
      </c>
      <c r="L2073" s="22">
        <v>44337.5</v>
      </c>
      <c r="M2073" s="22">
        <v>44368.5</v>
      </c>
      <c r="N2073" s="22">
        <v>44365.5</v>
      </c>
      <c r="O2073">
        <f t="shared" si="130"/>
        <v>41</v>
      </c>
      <c r="P2073" s="3">
        <f t="shared" si="131"/>
        <v>1379.6499999999999</v>
      </c>
    </row>
    <row r="2074" spans="1:16" x14ac:dyDescent="0.35">
      <c r="A2074" t="s">
        <v>271</v>
      </c>
      <c r="B2074" s="21" t="s">
        <v>86</v>
      </c>
      <c r="C2074" s="22">
        <v>44337</v>
      </c>
      <c r="D2074" t="s">
        <v>161</v>
      </c>
      <c r="E2074" t="s">
        <v>162</v>
      </c>
      <c r="F2074" s="21" t="s">
        <v>192</v>
      </c>
      <c r="G2074" s="3">
        <v>57.48</v>
      </c>
      <c r="H2074" s="22">
        <v>44318</v>
      </c>
      <c r="I2074" s="23">
        <v>44331</v>
      </c>
      <c r="J2074">
        <f t="shared" si="128"/>
        <v>14</v>
      </c>
      <c r="K2074" s="2">
        <f t="shared" si="129"/>
        <v>44324.5</v>
      </c>
      <c r="L2074" s="22">
        <v>44337.5</v>
      </c>
      <c r="M2074" s="22">
        <v>44368.5</v>
      </c>
      <c r="N2074" s="22">
        <v>44365.5</v>
      </c>
      <c r="O2074">
        <f t="shared" si="130"/>
        <v>41</v>
      </c>
      <c r="P2074" s="3">
        <f t="shared" si="131"/>
        <v>2356.6799999999998</v>
      </c>
    </row>
    <row r="2075" spans="1:16" x14ac:dyDescent="0.35">
      <c r="A2075" t="s">
        <v>271</v>
      </c>
      <c r="B2075" s="21" t="s">
        <v>86</v>
      </c>
      <c r="C2075" s="22">
        <v>44337</v>
      </c>
      <c r="D2075" t="s">
        <v>161</v>
      </c>
      <c r="E2075" t="s">
        <v>162</v>
      </c>
      <c r="F2075" s="21" t="s">
        <v>193</v>
      </c>
      <c r="G2075" s="3">
        <v>209.32</v>
      </c>
      <c r="H2075" s="22">
        <v>44318</v>
      </c>
      <c r="I2075" s="23">
        <v>44331</v>
      </c>
      <c r="J2075">
        <f t="shared" si="128"/>
        <v>14</v>
      </c>
      <c r="K2075" s="2">
        <f t="shared" si="129"/>
        <v>44324.5</v>
      </c>
      <c r="L2075" s="22">
        <v>44337.5</v>
      </c>
      <c r="M2075" s="22">
        <v>44368.5</v>
      </c>
      <c r="N2075" s="22">
        <v>44365.5</v>
      </c>
      <c r="O2075">
        <f t="shared" si="130"/>
        <v>41</v>
      </c>
      <c r="P2075" s="3">
        <f t="shared" si="131"/>
        <v>8582.119999999999</v>
      </c>
    </row>
    <row r="2076" spans="1:16" x14ac:dyDescent="0.35">
      <c r="A2076" t="s">
        <v>271</v>
      </c>
      <c r="B2076" s="21" t="s">
        <v>86</v>
      </c>
      <c r="C2076" s="22">
        <v>44337</v>
      </c>
      <c r="D2076" t="s">
        <v>161</v>
      </c>
      <c r="E2076" t="s">
        <v>162</v>
      </c>
      <c r="F2076" s="21" t="s">
        <v>194</v>
      </c>
      <c r="G2076" s="3">
        <v>76.930000000000007</v>
      </c>
      <c r="H2076" s="22">
        <v>44318</v>
      </c>
      <c r="I2076" s="23">
        <v>44331</v>
      </c>
      <c r="J2076">
        <f t="shared" si="128"/>
        <v>14</v>
      </c>
      <c r="K2076" s="2">
        <f t="shared" si="129"/>
        <v>44324.5</v>
      </c>
      <c r="L2076" s="22">
        <v>44337.5</v>
      </c>
      <c r="M2076" s="22">
        <v>44368.5</v>
      </c>
      <c r="N2076" s="22">
        <v>44365.5</v>
      </c>
      <c r="O2076">
        <f t="shared" si="130"/>
        <v>41</v>
      </c>
      <c r="P2076" s="3">
        <f t="shared" si="131"/>
        <v>3154.13</v>
      </c>
    </row>
    <row r="2077" spans="1:16" x14ac:dyDescent="0.35">
      <c r="A2077" t="s">
        <v>271</v>
      </c>
      <c r="B2077" s="21" t="s">
        <v>98</v>
      </c>
      <c r="C2077" s="22">
        <v>44337</v>
      </c>
      <c r="D2077" t="s">
        <v>161</v>
      </c>
      <c r="E2077" t="s">
        <v>162</v>
      </c>
      <c r="F2077" s="21" t="s">
        <v>176</v>
      </c>
      <c r="G2077" s="3">
        <v>26</v>
      </c>
      <c r="H2077" s="22">
        <v>44319</v>
      </c>
      <c r="I2077" s="23">
        <v>44332</v>
      </c>
      <c r="J2077">
        <f t="shared" si="128"/>
        <v>14</v>
      </c>
      <c r="K2077" s="2">
        <f t="shared" si="129"/>
        <v>44325.5</v>
      </c>
      <c r="L2077" s="22">
        <v>44337.5</v>
      </c>
      <c r="M2077" s="22">
        <v>44368.5</v>
      </c>
      <c r="N2077" s="22">
        <v>44365.5</v>
      </c>
      <c r="O2077">
        <f t="shared" si="130"/>
        <v>40</v>
      </c>
      <c r="P2077" s="3">
        <f t="shared" si="131"/>
        <v>1040</v>
      </c>
    </row>
    <row r="2078" spans="1:16" x14ac:dyDescent="0.35">
      <c r="A2078" t="s">
        <v>271</v>
      </c>
      <c r="B2078" s="21" t="s">
        <v>98</v>
      </c>
      <c r="C2078" s="22">
        <v>44337</v>
      </c>
      <c r="D2078" t="s">
        <v>171</v>
      </c>
      <c r="E2078" t="s">
        <v>172</v>
      </c>
      <c r="F2078" s="21" t="s">
        <v>176</v>
      </c>
      <c r="G2078" s="3">
        <v>56.629999999999995</v>
      </c>
      <c r="H2078" s="22">
        <v>44319</v>
      </c>
      <c r="I2078" s="23">
        <v>44332</v>
      </c>
      <c r="J2078">
        <f t="shared" si="128"/>
        <v>14</v>
      </c>
      <c r="K2078" s="2">
        <f t="shared" si="129"/>
        <v>44325.5</v>
      </c>
      <c r="L2078" s="22">
        <v>44337.5</v>
      </c>
      <c r="M2078" s="22">
        <v>44368.5</v>
      </c>
      <c r="N2078" s="22">
        <v>44365.5</v>
      </c>
      <c r="O2078">
        <f t="shared" si="130"/>
        <v>40</v>
      </c>
      <c r="P2078" s="3">
        <f t="shared" si="131"/>
        <v>2265.1999999999998</v>
      </c>
    </row>
    <row r="2079" spans="1:16" x14ac:dyDescent="0.35">
      <c r="A2079" t="s">
        <v>271</v>
      </c>
      <c r="B2079" s="21" t="s">
        <v>98</v>
      </c>
      <c r="C2079" s="22">
        <v>44337</v>
      </c>
      <c r="D2079" t="s">
        <v>99</v>
      </c>
      <c r="E2079" t="s">
        <v>100</v>
      </c>
      <c r="F2079" s="21" t="s">
        <v>164</v>
      </c>
      <c r="G2079" s="3">
        <v>157</v>
      </c>
      <c r="H2079" s="22">
        <v>44319</v>
      </c>
      <c r="I2079" s="23">
        <v>44332</v>
      </c>
      <c r="J2079">
        <f t="shared" si="128"/>
        <v>14</v>
      </c>
      <c r="K2079" s="2">
        <f t="shared" si="129"/>
        <v>44325.5</v>
      </c>
      <c r="L2079" s="22">
        <v>44337.5</v>
      </c>
      <c r="M2079" s="22">
        <v>44368.5</v>
      </c>
      <c r="N2079" s="22">
        <v>44365.5</v>
      </c>
      <c r="O2079">
        <f t="shared" si="130"/>
        <v>40</v>
      </c>
      <c r="P2079" s="3">
        <f t="shared" si="131"/>
        <v>6280</v>
      </c>
    </row>
    <row r="2080" spans="1:16" x14ac:dyDescent="0.35">
      <c r="A2080" t="s">
        <v>271</v>
      </c>
      <c r="B2080" s="21" t="s">
        <v>98</v>
      </c>
      <c r="C2080" s="22">
        <v>44337</v>
      </c>
      <c r="D2080" t="s">
        <v>161</v>
      </c>
      <c r="E2080" t="s">
        <v>162</v>
      </c>
      <c r="F2080" s="21" t="s">
        <v>167</v>
      </c>
      <c r="G2080" s="3">
        <v>32.29</v>
      </c>
      <c r="H2080" s="22">
        <v>44319</v>
      </c>
      <c r="I2080" s="23">
        <v>44332</v>
      </c>
      <c r="J2080">
        <f t="shared" si="128"/>
        <v>14</v>
      </c>
      <c r="K2080" s="2">
        <f t="shared" si="129"/>
        <v>44325.5</v>
      </c>
      <c r="L2080" s="22">
        <v>44337.5</v>
      </c>
      <c r="M2080" s="22">
        <v>44368.5</v>
      </c>
      <c r="N2080" s="22">
        <v>44365.5</v>
      </c>
      <c r="O2080">
        <f t="shared" si="130"/>
        <v>40</v>
      </c>
      <c r="P2080" s="3">
        <f t="shared" si="131"/>
        <v>1291.5999999999999</v>
      </c>
    </row>
    <row r="2081" spans="1:16" x14ac:dyDescent="0.35">
      <c r="A2081" t="s">
        <v>271</v>
      </c>
      <c r="B2081" s="21" t="s">
        <v>98</v>
      </c>
      <c r="C2081" s="22">
        <v>44337</v>
      </c>
      <c r="D2081" t="s">
        <v>161</v>
      </c>
      <c r="E2081" t="s">
        <v>162</v>
      </c>
      <c r="F2081" s="21" t="s">
        <v>195</v>
      </c>
      <c r="G2081" s="3">
        <v>950.29</v>
      </c>
      <c r="H2081" s="22">
        <v>44319</v>
      </c>
      <c r="I2081" s="23">
        <v>44332</v>
      </c>
      <c r="J2081">
        <f t="shared" si="128"/>
        <v>14</v>
      </c>
      <c r="K2081" s="2">
        <f t="shared" si="129"/>
        <v>44325.5</v>
      </c>
      <c r="L2081" s="22">
        <v>44337.5</v>
      </c>
      <c r="M2081" s="22">
        <v>44368.5</v>
      </c>
      <c r="N2081" s="22">
        <v>44365.5</v>
      </c>
      <c r="O2081">
        <f t="shared" si="130"/>
        <v>40</v>
      </c>
      <c r="P2081" s="3">
        <f t="shared" si="131"/>
        <v>38011.599999999999</v>
      </c>
    </row>
    <row r="2082" spans="1:16" x14ac:dyDescent="0.35">
      <c r="A2082" t="s">
        <v>271</v>
      </c>
      <c r="B2082" s="21" t="s">
        <v>98</v>
      </c>
      <c r="C2082" s="22">
        <v>44337</v>
      </c>
      <c r="D2082" t="s">
        <v>161</v>
      </c>
      <c r="E2082" t="s">
        <v>162</v>
      </c>
      <c r="F2082" s="21" t="s">
        <v>169</v>
      </c>
      <c r="G2082" s="3">
        <v>84.16</v>
      </c>
      <c r="H2082" s="22">
        <v>44319</v>
      </c>
      <c r="I2082" s="23">
        <v>44332</v>
      </c>
      <c r="J2082">
        <f t="shared" si="128"/>
        <v>14</v>
      </c>
      <c r="K2082" s="2">
        <f t="shared" si="129"/>
        <v>44325.5</v>
      </c>
      <c r="L2082" s="22">
        <v>44337.5</v>
      </c>
      <c r="M2082" s="22">
        <v>44368.5</v>
      </c>
      <c r="N2082" s="22">
        <v>44365.5</v>
      </c>
      <c r="O2082">
        <f t="shared" si="130"/>
        <v>40</v>
      </c>
      <c r="P2082" s="3">
        <f t="shared" si="131"/>
        <v>3366.3999999999996</v>
      </c>
    </row>
    <row r="2083" spans="1:16" x14ac:dyDescent="0.35">
      <c r="A2083" t="s">
        <v>271</v>
      </c>
      <c r="B2083" s="21" t="s">
        <v>98</v>
      </c>
      <c r="C2083" s="22">
        <v>44337</v>
      </c>
      <c r="D2083" t="s">
        <v>161</v>
      </c>
      <c r="E2083" t="s">
        <v>162</v>
      </c>
      <c r="F2083" s="21" t="s">
        <v>170</v>
      </c>
      <c r="G2083" s="3">
        <v>31.93</v>
      </c>
      <c r="H2083" s="22">
        <v>44319</v>
      </c>
      <c r="I2083" s="23">
        <v>44332</v>
      </c>
      <c r="J2083">
        <f t="shared" si="128"/>
        <v>14</v>
      </c>
      <c r="K2083" s="2">
        <f t="shared" si="129"/>
        <v>44325.5</v>
      </c>
      <c r="L2083" s="22">
        <v>44337.5</v>
      </c>
      <c r="M2083" s="22">
        <v>44368.5</v>
      </c>
      <c r="N2083" s="22">
        <v>44365.5</v>
      </c>
      <c r="O2083">
        <f t="shared" si="130"/>
        <v>40</v>
      </c>
      <c r="P2083" s="3">
        <f t="shared" si="131"/>
        <v>1277.2</v>
      </c>
    </row>
    <row r="2084" spans="1:16" x14ac:dyDescent="0.35">
      <c r="A2084" t="s">
        <v>271</v>
      </c>
      <c r="B2084" s="21" t="s">
        <v>98</v>
      </c>
      <c r="C2084" s="22">
        <v>44337</v>
      </c>
      <c r="D2084" t="s">
        <v>161</v>
      </c>
      <c r="E2084" t="s">
        <v>162</v>
      </c>
      <c r="F2084" s="21" t="s">
        <v>196</v>
      </c>
      <c r="G2084" s="3">
        <v>246.38000000000002</v>
      </c>
      <c r="H2084" s="22">
        <v>44319</v>
      </c>
      <c r="I2084" s="23">
        <v>44332</v>
      </c>
      <c r="J2084">
        <f t="shared" si="128"/>
        <v>14</v>
      </c>
      <c r="K2084" s="2">
        <f t="shared" si="129"/>
        <v>44325.5</v>
      </c>
      <c r="L2084" s="22">
        <v>44337.5</v>
      </c>
      <c r="M2084" s="22">
        <v>44368.5</v>
      </c>
      <c r="N2084" s="22">
        <v>44365.5</v>
      </c>
      <c r="O2084">
        <f t="shared" si="130"/>
        <v>40</v>
      </c>
      <c r="P2084" s="3">
        <f t="shared" si="131"/>
        <v>9855.2000000000007</v>
      </c>
    </row>
    <row r="2085" spans="1:16" x14ac:dyDescent="0.35">
      <c r="A2085" t="s">
        <v>271</v>
      </c>
      <c r="B2085" s="21" t="s">
        <v>98</v>
      </c>
      <c r="C2085" s="22">
        <v>44337</v>
      </c>
      <c r="D2085" t="s">
        <v>161</v>
      </c>
      <c r="E2085" t="s">
        <v>162</v>
      </c>
      <c r="F2085" s="21" t="s">
        <v>175</v>
      </c>
      <c r="G2085" s="3">
        <v>28.86</v>
      </c>
      <c r="H2085" s="22">
        <v>44319</v>
      </c>
      <c r="I2085" s="23">
        <v>44332</v>
      </c>
      <c r="J2085">
        <f t="shared" si="128"/>
        <v>14</v>
      </c>
      <c r="K2085" s="2">
        <f t="shared" si="129"/>
        <v>44325.5</v>
      </c>
      <c r="L2085" s="22">
        <v>44337.5</v>
      </c>
      <c r="M2085" s="22">
        <v>44368.5</v>
      </c>
      <c r="N2085" s="22">
        <v>44365.5</v>
      </c>
      <c r="O2085">
        <f t="shared" si="130"/>
        <v>40</v>
      </c>
      <c r="P2085" s="3">
        <f t="shared" si="131"/>
        <v>1154.4000000000001</v>
      </c>
    </row>
    <row r="2086" spans="1:16" x14ac:dyDescent="0.35">
      <c r="A2086" t="s">
        <v>271</v>
      </c>
      <c r="B2086" s="21" t="s">
        <v>98</v>
      </c>
      <c r="C2086" s="22">
        <v>44337</v>
      </c>
      <c r="D2086" t="s">
        <v>161</v>
      </c>
      <c r="E2086" t="s">
        <v>162</v>
      </c>
      <c r="F2086" s="21" t="s">
        <v>197</v>
      </c>
      <c r="G2086" s="3">
        <v>73.66</v>
      </c>
      <c r="H2086" s="22">
        <v>44319</v>
      </c>
      <c r="I2086" s="23">
        <v>44332</v>
      </c>
      <c r="J2086">
        <f t="shared" si="128"/>
        <v>14</v>
      </c>
      <c r="K2086" s="2">
        <f t="shared" si="129"/>
        <v>44325.5</v>
      </c>
      <c r="L2086" s="22">
        <v>44337.5</v>
      </c>
      <c r="M2086" s="22">
        <v>44368.5</v>
      </c>
      <c r="N2086" s="22">
        <v>44365.5</v>
      </c>
      <c r="O2086">
        <f t="shared" si="130"/>
        <v>40</v>
      </c>
      <c r="P2086" s="3">
        <f t="shared" si="131"/>
        <v>2946.3999999999996</v>
      </c>
    </row>
    <row r="2087" spans="1:16" x14ac:dyDescent="0.35">
      <c r="A2087" t="s">
        <v>271</v>
      </c>
      <c r="B2087" s="21" t="s">
        <v>98</v>
      </c>
      <c r="C2087" s="22">
        <v>44337</v>
      </c>
      <c r="D2087" t="s">
        <v>161</v>
      </c>
      <c r="E2087" t="s">
        <v>162</v>
      </c>
      <c r="F2087" s="21" t="s">
        <v>176</v>
      </c>
      <c r="G2087" s="3">
        <v>2074.3300000000004</v>
      </c>
      <c r="H2087" s="22">
        <v>44319</v>
      </c>
      <c r="I2087" s="23">
        <v>44332</v>
      </c>
      <c r="J2087">
        <f t="shared" si="128"/>
        <v>14</v>
      </c>
      <c r="K2087" s="2">
        <f t="shared" si="129"/>
        <v>44325.5</v>
      </c>
      <c r="L2087" s="22">
        <v>44337.5</v>
      </c>
      <c r="M2087" s="22">
        <v>44368.5</v>
      </c>
      <c r="N2087" s="22">
        <v>44365.5</v>
      </c>
      <c r="O2087">
        <f t="shared" si="130"/>
        <v>40</v>
      </c>
      <c r="P2087" s="3">
        <f t="shared" si="131"/>
        <v>82973.200000000012</v>
      </c>
    </row>
    <row r="2088" spans="1:16" x14ac:dyDescent="0.35">
      <c r="A2088" t="s">
        <v>271</v>
      </c>
      <c r="B2088" s="21" t="s">
        <v>98</v>
      </c>
      <c r="C2088" s="22">
        <v>44337</v>
      </c>
      <c r="D2088" t="s">
        <v>161</v>
      </c>
      <c r="E2088" t="s">
        <v>162</v>
      </c>
      <c r="F2088" s="21" t="s">
        <v>177</v>
      </c>
      <c r="G2088" s="3">
        <v>57.74</v>
      </c>
      <c r="H2088" s="22">
        <v>44319</v>
      </c>
      <c r="I2088" s="23">
        <v>44332</v>
      </c>
      <c r="J2088">
        <f t="shared" si="128"/>
        <v>14</v>
      </c>
      <c r="K2088" s="2">
        <f t="shared" si="129"/>
        <v>44325.5</v>
      </c>
      <c r="L2088" s="22">
        <v>44337.5</v>
      </c>
      <c r="M2088" s="22">
        <v>44368.5</v>
      </c>
      <c r="N2088" s="22">
        <v>44365.5</v>
      </c>
      <c r="O2088">
        <f t="shared" si="130"/>
        <v>40</v>
      </c>
      <c r="P2088" s="3">
        <f t="shared" si="131"/>
        <v>2309.6</v>
      </c>
    </row>
    <row r="2089" spans="1:16" x14ac:dyDescent="0.35">
      <c r="A2089" t="s">
        <v>271</v>
      </c>
      <c r="B2089" s="21" t="s">
        <v>98</v>
      </c>
      <c r="C2089" s="22">
        <v>44337</v>
      </c>
      <c r="D2089" t="s">
        <v>107</v>
      </c>
      <c r="E2089" t="s">
        <v>108</v>
      </c>
      <c r="F2089" s="21" t="s">
        <v>164</v>
      </c>
      <c r="G2089" s="3">
        <v>3606.4400000000005</v>
      </c>
      <c r="H2089" s="22">
        <v>44319</v>
      </c>
      <c r="I2089" s="23">
        <v>44332</v>
      </c>
      <c r="J2089">
        <f t="shared" si="128"/>
        <v>14</v>
      </c>
      <c r="K2089" s="2">
        <f t="shared" si="129"/>
        <v>44325.5</v>
      </c>
      <c r="L2089" s="22">
        <v>44337.5</v>
      </c>
      <c r="M2089" s="22">
        <v>44368.5</v>
      </c>
      <c r="N2089" s="22">
        <v>44365.5</v>
      </c>
      <c r="O2089">
        <f t="shared" si="130"/>
        <v>40</v>
      </c>
      <c r="P2089" s="3">
        <f t="shared" si="131"/>
        <v>144257.60000000003</v>
      </c>
    </row>
    <row r="2090" spans="1:16" x14ac:dyDescent="0.35">
      <c r="A2090" t="s">
        <v>271</v>
      </c>
      <c r="B2090" s="21" t="s">
        <v>98</v>
      </c>
      <c r="C2090" s="22">
        <v>44337</v>
      </c>
      <c r="D2090" t="s">
        <v>99</v>
      </c>
      <c r="E2090" t="s">
        <v>100</v>
      </c>
      <c r="F2090" s="21" t="s">
        <v>164</v>
      </c>
      <c r="G2090" s="3">
        <v>9480.9599999999991</v>
      </c>
      <c r="H2090" s="22">
        <v>44319</v>
      </c>
      <c r="I2090" s="23">
        <v>44332</v>
      </c>
      <c r="J2090">
        <f t="shared" si="128"/>
        <v>14</v>
      </c>
      <c r="K2090" s="2">
        <f t="shared" si="129"/>
        <v>44325.5</v>
      </c>
      <c r="L2090" s="22">
        <v>44337.5</v>
      </c>
      <c r="M2090" s="22">
        <v>44368.5</v>
      </c>
      <c r="N2090" s="22">
        <v>44365.5</v>
      </c>
      <c r="O2090">
        <f t="shared" si="130"/>
        <v>40</v>
      </c>
      <c r="P2090" s="3">
        <f t="shared" si="131"/>
        <v>379238.39999999997</v>
      </c>
    </row>
    <row r="2091" spans="1:16" x14ac:dyDescent="0.35">
      <c r="A2091" t="s">
        <v>271</v>
      </c>
      <c r="B2091" s="21" t="s">
        <v>98</v>
      </c>
      <c r="C2091" s="22">
        <v>44337</v>
      </c>
      <c r="D2091" t="s">
        <v>161</v>
      </c>
      <c r="E2091" t="s">
        <v>162</v>
      </c>
      <c r="F2091" s="21" t="s">
        <v>179</v>
      </c>
      <c r="G2091" s="3">
        <v>139.98000000000002</v>
      </c>
      <c r="H2091" s="22">
        <v>44319</v>
      </c>
      <c r="I2091" s="23">
        <v>44332</v>
      </c>
      <c r="J2091">
        <f t="shared" si="128"/>
        <v>14</v>
      </c>
      <c r="K2091" s="2">
        <f t="shared" si="129"/>
        <v>44325.5</v>
      </c>
      <c r="L2091" s="22">
        <v>44337.5</v>
      </c>
      <c r="M2091" s="22">
        <v>44368.5</v>
      </c>
      <c r="N2091" s="22">
        <v>44365.5</v>
      </c>
      <c r="O2091">
        <f t="shared" si="130"/>
        <v>40</v>
      </c>
      <c r="P2091" s="3">
        <f t="shared" si="131"/>
        <v>5599.2000000000007</v>
      </c>
    </row>
    <row r="2092" spans="1:16" x14ac:dyDescent="0.35">
      <c r="A2092" t="s">
        <v>271</v>
      </c>
      <c r="B2092" s="21" t="s">
        <v>98</v>
      </c>
      <c r="C2092" s="22">
        <v>44337</v>
      </c>
      <c r="D2092" t="s">
        <v>161</v>
      </c>
      <c r="E2092" t="s">
        <v>162</v>
      </c>
      <c r="F2092" s="21" t="s">
        <v>182</v>
      </c>
      <c r="G2092" s="3">
        <v>28.41</v>
      </c>
      <c r="H2092" s="22">
        <v>44319</v>
      </c>
      <c r="I2092" s="23">
        <v>44332</v>
      </c>
      <c r="J2092">
        <f t="shared" si="128"/>
        <v>14</v>
      </c>
      <c r="K2092" s="2">
        <f t="shared" si="129"/>
        <v>44325.5</v>
      </c>
      <c r="L2092" s="22">
        <v>44337.5</v>
      </c>
      <c r="M2092" s="22">
        <v>44368.5</v>
      </c>
      <c r="N2092" s="22">
        <v>44365.5</v>
      </c>
      <c r="O2092">
        <f t="shared" si="130"/>
        <v>40</v>
      </c>
      <c r="P2092" s="3">
        <f t="shared" si="131"/>
        <v>1136.4000000000001</v>
      </c>
    </row>
    <row r="2093" spans="1:16" x14ac:dyDescent="0.35">
      <c r="A2093" t="s">
        <v>271</v>
      </c>
      <c r="B2093" s="21" t="s">
        <v>98</v>
      </c>
      <c r="C2093" s="22">
        <v>44337</v>
      </c>
      <c r="D2093" t="s">
        <v>161</v>
      </c>
      <c r="E2093" t="s">
        <v>162</v>
      </c>
      <c r="F2093" s="21" t="s">
        <v>183</v>
      </c>
      <c r="G2093" s="3">
        <v>1589.3299999999997</v>
      </c>
      <c r="H2093" s="22">
        <v>44319</v>
      </c>
      <c r="I2093" s="23">
        <v>44332</v>
      </c>
      <c r="J2093">
        <f t="shared" si="128"/>
        <v>14</v>
      </c>
      <c r="K2093" s="2">
        <f t="shared" si="129"/>
        <v>44325.5</v>
      </c>
      <c r="L2093" s="22">
        <v>44337.5</v>
      </c>
      <c r="M2093" s="22">
        <v>44368.5</v>
      </c>
      <c r="N2093" s="22">
        <v>44365.5</v>
      </c>
      <c r="O2093">
        <f t="shared" si="130"/>
        <v>40</v>
      </c>
      <c r="P2093" s="3">
        <f t="shared" si="131"/>
        <v>63573.19999999999</v>
      </c>
    </row>
    <row r="2094" spans="1:16" x14ac:dyDescent="0.35">
      <c r="A2094" t="s">
        <v>271</v>
      </c>
      <c r="B2094" s="21" t="s">
        <v>98</v>
      </c>
      <c r="C2094" s="22">
        <v>44337</v>
      </c>
      <c r="D2094" t="s">
        <v>161</v>
      </c>
      <c r="E2094" t="s">
        <v>162</v>
      </c>
      <c r="F2094" s="21" t="s">
        <v>184</v>
      </c>
      <c r="G2094" s="3">
        <v>28.9</v>
      </c>
      <c r="H2094" s="22">
        <v>44319</v>
      </c>
      <c r="I2094" s="23">
        <v>44332</v>
      </c>
      <c r="J2094">
        <f t="shared" si="128"/>
        <v>14</v>
      </c>
      <c r="K2094" s="2">
        <f t="shared" si="129"/>
        <v>44325.5</v>
      </c>
      <c r="L2094" s="22">
        <v>44337.5</v>
      </c>
      <c r="M2094" s="22">
        <v>44368.5</v>
      </c>
      <c r="N2094" s="22">
        <v>44365.5</v>
      </c>
      <c r="O2094">
        <f t="shared" si="130"/>
        <v>40</v>
      </c>
      <c r="P2094" s="3">
        <f t="shared" si="131"/>
        <v>1156</v>
      </c>
    </row>
    <row r="2095" spans="1:16" x14ac:dyDescent="0.35">
      <c r="A2095" t="s">
        <v>271</v>
      </c>
      <c r="B2095" s="21" t="s">
        <v>98</v>
      </c>
      <c r="C2095" s="22">
        <v>44337</v>
      </c>
      <c r="D2095" t="s">
        <v>161</v>
      </c>
      <c r="E2095" t="s">
        <v>162</v>
      </c>
      <c r="F2095" s="21" t="s">
        <v>185</v>
      </c>
      <c r="G2095" s="3">
        <v>906.60000000000014</v>
      </c>
      <c r="H2095" s="22">
        <v>44319</v>
      </c>
      <c r="I2095" s="23">
        <v>44332</v>
      </c>
      <c r="J2095">
        <f t="shared" si="128"/>
        <v>14</v>
      </c>
      <c r="K2095" s="2">
        <f t="shared" si="129"/>
        <v>44325.5</v>
      </c>
      <c r="L2095" s="22">
        <v>44337.5</v>
      </c>
      <c r="M2095" s="22">
        <v>44368.5</v>
      </c>
      <c r="N2095" s="22">
        <v>44365.5</v>
      </c>
      <c r="O2095">
        <f t="shared" si="130"/>
        <v>40</v>
      </c>
      <c r="P2095" s="3">
        <f t="shared" si="131"/>
        <v>36264.000000000007</v>
      </c>
    </row>
    <row r="2096" spans="1:16" x14ac:dyDescent="0.35">
      <c r="A2096" t="s">
        <v>271</v>
      </c>
      <c r="B2096" s="21" t="s">
        <v>98</v>
      </c>
      <c r="C2096" s="22">
        <v>44337</v>
      </c>
      <c r="D2096" t="s">
        <v>161</v>
      </c>
      <c r="E2096" t="s">
        <v>162</v>
      </c>
      <c r="F2096" s="21" t="s">
        <v>186</v>
      </c>
      <c r="G2096" s="3">
        <v>4.32</v>
      </c>
      <c r="H2096" s="22">
        <v>44319</v>
      </c>
      <c r="I2096" s="23">
        <v>44332</v>
      </c>
      <c r="J2096">
        <f t="shared" si="128"/>
        <v>14</v>
      </c>
      <c r="K2096" s="2">
        <f t="shared" si="129"/>
        <v>44325.5</v>
      </c>
      <c r="L2096" s="22">
        <v>44337.5</v>
      </c>
      <c r="M2096" s="22">
        <v>44368.5</v>
      </c>
      <c r="N2096" s="22">
        <v>44365.5</v>
      </c>
      <c r="O2096">
        <f t="shared" si="130"/>
        <v>40</v>
      </c>
      <c r="P2096" s="3">
        <f t="shared" si="131"/>
        <v>172.8</v>
      </c>
    </row>
    <row r="2097" spans="1:16" x14ac:dyDescent="0.35">
      <c r="A2097" t="s">
        <v>271</v>
      </c>
      <c r="B2097" s="21" t="s">
        <v>98</v>
      </c>
      <c r="C2097" s="22">
        <v>44337</v>
      </c>
      <c r="D2097" t="s">
        <v>161</v>
      </c>
      <c r="E2097" t="s">
        <v>162</v>
      </c>
      <c r="F2097" s="21" t="s">
        <v>272</v>
      </c>
      <c r="G2097" s="3">
        <v>10.37</v>
      </c>
      <c r="H2097" s="22">
        <v>44319</v>
      </c>
      <c r="I2097" s="23">
        <v>44332</v>
      </c>
      <c r="J2097">
        <f t="shared" si="128"/>
        <v>14</v>
      </c>
      <c r="K2097" s="2">
        <f t="shared" si="129"/>
        <v>44325.5</v>
      </c>
      <c r="L2097" s="22">
        <v>44337.5</v>
      </c>
      <c r="M2097" s="22">
        <v>44368.5</v>
      </c>
      <c r="N2097" s="22">
        <v>44365.5</v>
      </c>
      <c r="O2097">
        <f t="shared" si="130"/>
        <v>40</v>
      </c>
      <c r="P2097" s="3">
        <f t="shared" si="131"/>
        <v>414.79999999999995</v>
      </c>
    </row>
    <row r="2098" spans="1:16" x14ac:dyDescent="0.35">
      <c r="A2098" t="s">
        <v>271</v>
      </c>
      <c r="B2098" s="21" t="s">
        <v>98</v>
      </c>
      <c r="C2098" s="22">
        <v>44337</v>
      </c>
      <c r="D2098" t="s">
        <v>161</v>
      </c>
      <c r="E2098" t="s">
        <v>162</v>
      </c>
      <c r="F2098" s="21" t="s">
        <v>187</v>
      </c>
      <c r="G2098" s="3">
        <v>446.97000000000008</v>
      </c>
      <c r="H2098" s="22">
        <v>44319</v>
      </c>
      <c r="I2098" s="23">
        <v>44332</v>
      </c>
      <c r="J2098">
        <f t="shared" si="128"/>
        <v>14</v>
      </c>
      <c r="K2098" s="2">
        <f t="shared" si="129"/>
        <v>44325.5</v>
      </c>
      <c r="L2098" s="22">
        <v>44337.5</v>
      </c>
      <c r="M2098" s="22">
        <v>44368.5</v>
      </c>
      <c r="N2098" s="22">
        <v>44365.5</v>
      </c>
      <c r="O2098">
        <f t="shared" si="130"/>
        <v>40</v>
      </c>
      <c r="P2098" s="3">
        <f t="shared" si="131"/>
        <v>17878.800000000003</v>
      </c>
    </row>
    <row r="2099" spans="1:16" x14ac:dyDescent="0.35">
      <c r="A2099" t="s">
        <v>271</v>
      </c>
      <c r="B2099" s="21" t="s">
        <v>98</v>
      </c>
      <c r="C2099" s="22">
        <v>44337</v>
      </c>
      <c r="D2099" t="s">
        <v>161</v>
      </c>
      <c r="E2099" t="s">
        <v>162</v>
      </c>
      <c r="F2099" s="21" t="s">
        <v>188</v>
      </c>
      <c r="G2099" s="3">
        <v>192.42999999999998</v>
      </c>
      <c r="H2099" s="22">
        <v>44319</v>
      </c>
      <c r="I2099" s="23">
        <v>44332</v>
      </c>
      <c r="J2099">
        <f t="shared" si="128"/>
        <v>14</v>
      </c>
      <c r="K2099" s="2">
        <f t="shared" si="129"/>
        <v>44325.5</v>
      </c>
      <c r="L2099" s="22">
        <v>44337.5</v>
      </c>
      <c r="M2099" s="22">
        <v>44368.5</v>
      </c>
      <c r="N2099" s="22">
        <v>44365.5</v>
      </c>
      <c r="O2099">
        <f t="shared" si="130"/>
        <v>40</v>
      </c>
      <c r="P2099" s="3">
        <f t="shared" si="131"/>
        <v>7697.1999999999989</v>
      </c>
    </row>
    <row r="2100" spans="1:16" x14ac:dyDescent="0.35">
      <c r="A2100" t="s">
        <v>271</v>
      </c>
      <c r="B2100" s="21" t="s">
        <v>98</v>
      </c>
      <c r="C2100" s="22">
        <v>44337</v>
      </c>
      <c r="D2100" t="s">
        <v>161</v>
      </c>
      <c r="E2100" t="s">
        <v>162</v>
      </c>
      <c r="F2100" s="21" t="s">
        <v>198</v>
      </c>
      <c r="G2100" s="3">
        <v>25.8</v>
      </c>
      <c r="H2100" s="22">
        <v>44319</v>
      </c>
      <c r="I2100" s="23">
        <v>44332</v>
      </c>
      <c r="J2100">
        <f t="shared" si="128"/>
        <v>14</v>
      </c>
      <c r="K2100" s="2">
        <f t="shared" si="129"/>
        <v>44325.5</v>
      </c>
      <c r="L2100" s="22">
        <v>44337.5</v>
      </c>
      <c r="M2100" s="22">
        <v>44368.5</v>
      </c>
      <c r="N2100" s="22">
        <v>44365.5</v>
      </c>
      <c r="O2100">
        <f t="shared" si="130"/>
        <v>40</v>
      </c>
      <c r="P2100" s="3">
        <f t="shared" si="131"/>
        <v>1032</v>
      </c>
    </row>
    <row r="2101" spans="1:16" x14ac:dyDescent="0.35">
      <c r="A2101" t="s">
        <v>271</v>
      </c>
      <c r="B2101" s="21" t="s">
        <v>98</v>
      </c>
      <c r="C2101" s="22">
        <v>44337</v>
      </c>
      <c r="D2101" t="s">
        <v>161</v>
      </c>
      <c r="E2101" t="s">
        <v>162</v>
      </c>
      <c r="F2101" s="21" t="s">
        <v>193</v>
      </c>
      <c r="G2101" s="3">
        <v>26.29</v>
      </c>
      <c r="H2101" s="22">
        <v>44319</v>
      </c>
      <c r="I2101" s="23">
        <v>44332</v>
      </c>
      <c r="J2101">
        <f t="shared" si="128"/>
        <v>14</v>
      </c>
      <c r="K2101" s="2">
        <f t="shared" si="129"/>
        <v>44325.5</v>
      </c>
      <c r="L2101" s="22">
        <v>44337.5</v>
      </c>
      <c r="M2101" s="22">
        <v>44368.5</v>
      </c>
      <c r="N2101" s="22">
        <v>44365.5</v>
      </c>
      <c r="O2101">
        <f t="shared" si="130"/>
        <v>40</v>
      </c>
      <c r="P2101" s="3">
        <f t="shared" si="131"/>
        <v>1051.5999999999999</v>
      </c>
    </row>
    <row r="2102" spans="1:16" x14ac:dyDescent="0.35">
      <c r="A2102" t="s">
        <v>271</v>
      </c>
      <c r="B2102" s="21" t="s">
        <v>86</v>
      </c>
      <c r="C2102" s="22">
        <v>44337</v>
      </c>
      <c r="D2102" t="s">
        <v>201</v>
      </c>
      <c r="E2102" t="s">
        <v>202</v>
      </c>
      <c r="F2102" s="21" t="s">
        <v>164</v>
      </c>
      <c r="G2102" s="3">
        <v>24.4</v>
      </c>
      <c r="H2102" s="22">
        <v>44318</v>
      </c>
      <c r="I2102" s="23">
        <v>44331</v>
      </c>
      <c r="J2102">
        <f t="shared" si="128"/>
        <v>14</v>
      </c>
      <c r="K2102" s="2">
        <f t="shared" si="129"/>
        <v>44324.5</v>
      </c>
      <c r="L2102" s="22">
        <v>44337.5</v>
      </c>
      <c r="M2102" s="22">
        <v>44407.5</v>
      </c>
      <c r="N2102" s="22">
        <v>44406.5</v>
      </c>
      <c r="O2102">
        <f t="shared" si="130"/>
        <v>82</v>
      </c>
      <c r="P2102" s="3">
        <f t="shared" si="131"/>
        <v>2000.8</v>
      </c>
    </row>
    <row r="2103" spans="1:16" x14ac:dyDescent="0.35">
      <c r="A2103" t="s">
        <v>271</v>
      </c>
      <c r="B2103" s="21" t="s">
        <v>98</v>
      </c>
      <c r="C2103" s="22">
        <v>44337</v>
      </c>
      <c r="D2103" t="s">
        <v>201</v>
      </c>
      <c r="E2103" t="s">
        <v>202</v>
      </c>
      <c r="F2103" s="21" t="s">
        <v>109</v>
      </c>
      <c r="G2103" s="3">
        <v>2.59</v>
      </c>
      <c r="H2103" s="22">
        <v>44319</v>
      </c>
      <c r="I2103" s="23">
        <v>44332</v>
      </c>
      <c r="J2103">
        <f t="shared" si="128"/>
        <v>14</v>
      </c>
      <c r="K2103" s="2">
        <f t="shared" si="129"/>
        <v>44325.5</v>
      </c>
      <c r="L2103" s="22">
        <v>44337.5</v>
      </c>
      <c r="M2103" s="22">
        <v>44407.5</v>
      </c>
      <c r="N2103" s="22">
        <v>44406.5</v>
      </c>
      <c r="O2103">
        <f t="shared" si="130"/>
        <v>81</v>
      </c>
      <c r="P2103" s="3">
        <f t="shared" si="131"/>
        <v>209.79</v>
      </c>
    </row>
    <row r="2104" spans="1:16" x14ac:dyDescent="0.35">
      <c r="A2104" t="s">
        <v>271</v>
      </c>
      <c r="B2104" s="21" t="s">
        <v>98</v>
      </c>
      <c r="C2104" s="22">
        <v>44337</v>
      </c>
      <c r="D2104" t="s">
        <v>114</v>
      </c>
      <c r="E2104" t="s">
        <v>115</v>
      </c>
      <c r="F2104" s="21" t="s">
        <v>211</v>
      </c>
      <c r="G2104" s="3">
        <v>43.43</v>
      </c>
      <c r="H2104" s="22">
        <v>44319</v>
      </c>
      <c r="I2104" s="23">
        <v>44332</v>
      </c>
      <c r="J2104">
        <f t="shared" si="128"/>
        <v>14</v>
      </c>
      <c r="K2104" s="2">
        <f t="shared" si="129"/>
        <v>44325.5</v>
      </c>
      <c r="L2104" s="22">
        <v>44337.5</v>
      </c>
      <c r="M2104" s="22">
        <v>44407.5</v>
      </c>
      <c r="N2104" s="22">
        <v>44406.5</v>
      </c>
      <c r="O2104">
        <f t="shared" si="130"/>
        <v>81</v>
      </c>
      <c r="P2104" s="3">
        <f t="shared" si="131"/>
        <v>3517.83</v>
      </c>
    </row>
    <row r="2105" spans="1:16" x14ac:dyDescent="0.35">
      <c r="A2105" t="s">
        <v>271</v>
      </c>
      <c r="B2105" s="21" t="s">
        <v>98</v>
      </c>
      <c r="C2105" s="22">
        <v>44337</v>
      </c>
      <c r="D2105" t="s">
        <v>217</v>
      </c>
      <c r="E2105" t="s">
        <v>218</v>
      </c>
      <c r="F2105" s="21" t="s">
        <v>219</v>
      </c>
      <c r="G2105" s="3">
        <v>41.34</v>
      </c>
      <c r="H2105" s="22">
        <v>44319</v>
      </c>
      <c r="I2105" s="23">
        <v>44332</v>
      </c>
      <c r="J2105">
        <f t="shared" si="128"/>
        <v>14</v>
      </c>
      <c r="K2105" s="2">
        <f t="shared" si="129"/>
        <v>44325.5</v>
      </c>
      <c r="L2105" s="22">
        <v>44337.5</v>
      </c>
      <c r="M2105" s="22">
        <v>44407.5</v>
      </c>
      <c r="N2105" s="22">
        <v>44406.5</v>
      </c>
      <c r="O2105">
        <f t="shared" si="130"/>
        <v>81</v>
      </c>
      <c r="P2105" s="3">
        <f t="shared" si="131"/>
        <v>3348.5400000000004</v>
      </c>
    </row>
    <row r="2106" spans="1:16" x14ac:dyDescent="0.35">
      <c r="A2106" t="s">
        <v>271</v>
      </c>
      <c r="B2106" s="21" t="s">
        <v>98</v>
      </c>
      <c r="C2106" s="22">
        <v>44337</v>
      </c>
      <c r="D2106" t="s">
        <v>110</v>
      </c>
      <c r="E2106" t="s">
        <v>111</v>
      </c>
      <c r="F2106" s="21" t="s">
        <v>228</v>
      </c>
      <c r="G2106" s="3">
        <v>0.3</v>
      </c>
      <c r="H2106" s="22">
        <v>44319</v>
      </c>
      <c r="I2106" s="23">
        <v>44332</v>
      </c>
      <c r="J2106">
        <f t="shared" si="128"/>
        <v>14</v>
      </c>
      <c r="K2106" s="2">
        <f t="shared" si="129"/>
        <v>44325.5</v>
      </c>
      <c r="L2106" s="22">
        <v>44337.5</v>
      </c>
      <c r="M2106" s="22">
        <v>44407.5</v>
      </c>
      <c r="N2106" s="22">
        <v>44406.5</v>
      </c>
      <c r="O2106">
        <f t="shared" si="130"/>
        <v>81</v>
      </c>
      <c r="P2106" s="3">
        <f t="shared" si="131"/>
        <v>24.3</v>
      </c>
    </row>
    <row r="2107" spans="1:16" x14ac:dyDescent="0.35">
      <c r="A2107" t="s">
        <v>271</v>
      </c>
      <c r="B2107" s="21" t="s">
        <v>98</v>
      </c>
      <c r="C2107" s="22">
        <v>44337</v>
      </c>
      <c r="D2107" t="s">
        <v>201</v>
      </c>
      <c r="E2107" t="s">
        <v>202</v>
      </c>
      <c r="F2107" s="21" t="s">
        <v>164</v>
      </c>
      <c r="G2107" s="3">
        <v>109.65999999999998</v>
      </c>
      <c r="H2107" s="22">
        <v>44319</v>
      </c>
      <c r="I2107" s="23">
        <v>44332</v>
      </c>
      <c r="J2107">
        <f t="shared" si="128"/>
        <v>14</v>
      </c>
      <c r="K2107" s="2">
        <f t="shared" si="129"/>
        <v>44325.5</v>
      </c>
      <c r="L2107" s="22">
        <v>44337.5</v>
      </c>
      <c r="M2107" s="22">
        <v>44407.5</v>
      </c>
      <c r="N2107" s="22">
        <v>44406.5</v>
      </c>
      <c r="O2107">
        <f t="shared" si="130"/>
        <v>81</v>
      </c>
      <c r="P2107" s="3">
        <f t="shared" si="131"/>
        <v>8882.4599999999991</v>
      </c>
    </row>
    <row r="2108" spans="1:16" x14ac:dyDescent="0.35">
      <c r="A2108" t="s">
        <v>271</v>
      </c>
      <c r="B2108" s="21" t="s">
        <v>98</v>
      </c>
      <c r="C2108" s="22">
        <v>44337</v>
      </c>
      <c r="D2108" t="s">
        <v>110</v>
      </c>
      <c r="E2108" t="s">
        <v>111</v>
      </c>
      <c r="F2108" s="21" t="s">
        <v>232</v>
      </c>
      <c r="G2108" s="3">
        <v>15.74</v>
      </c>
      <c r="H2108" s="22">
        <v>44319</v>
      </c>
      <c r="I2108" s="23">
        <v>44332</v>
      </c>
      <c r="J2108">
        <f t="shared" si="128"/>
        <v>14</v>
      </c>
      <c r="K2108" s="2">
        <f t="shared" si="129"/>
        <v>44325.5</v>
      </c>
      <c r="L2108" s="22">
        <v>44337.5</v>
      </c>
      <c r="M2108" s="22">
        <v>44407.5</v>
      </c>
      <c r="N2108" s="22">
        <v>44406.5</v>
      </c>
      <c r="O2108">
        <f t="shared" si="130"/>
        <v>81</v>
      </c>
      <c r="P2108" s="3">
        <f t="shared" si="131"/>
        <v>1274.94</v>
      </c>
    </row>
    <row r="2109" spans="1:16" x14ac:dyDescent="0.35">
      <c r="A2109" t="s">
        <v>271</v>
      </c>
      <c r="B2109" s="21" t="s">
        <v>98</v>
      </c>
      <c r="C2109" s="22">
        <v>44337</v>
      </c>
      <c r="D2109" t="s">
        <v>110</v>
      </c>
      <c r="E2109" t="s">
        <v>111</v>
      </c>
      <c r="F2109" s="21" t="s">
        <v>233</v>
      </c>
      <c r="G2109" s="3">
        <v>3.06</v>
      </c>
      <c r="H2109" s="22">
        <v>44319</v>
      </c>
      <c r="I2109" s="23">
        <v>44332</v>
      </c>
      <c r="J2109">
        <f t="shared" si="128"/>
        <v>14</v>
      </c>
      <c r="K2109" s="2">
        <f t="shared" si="129"/>
        <v>44325.5</v>
      </c>
      <c r="L2109" s="22">
        <v>44337.5</v>
      </c>
      <c r="M2109" s="22">
        <v>44407.5</v>
      </c>
      <c r="N2109" s="22">
        <v>44406.5</v>
      </c>
      <c r="O2109">
        <f t="shared" si="130"/>
        <v>81</v>
      </c>
      <c r="P2109" s="3">
        <f t="shared" si="131"/>
        <v>247.86</v>
      </c>
    </row>
    <row r="2110" spans="1:16" x14ac:dyDescent="0.35">
      <c r="A2110" t="s">
        <v>271</v>
      </c>
      <c r="B2110" s="21" t="s">
        <v>98</v>
      </c>
      <c r="C2110" s="22">
        <v>44337</v>
      </c>
      <c r="D2110" t="s">
        <v>110</v>
      </c>
      <c r="E2110" t="s">
        <v>111</v>
      </c>
      <c r="F2110" s="21" t="s">
        <v>262</v>
      </c>
      <c r="G2110" s="3">
        <v>0.36</v>
      </c>
      <c r="H2110" s="22">
        <v>44319</v>
      </c>
      <c r="I2110" s="23">
        <v>44332</v>
      </c>
      <c r="J2110">
        <f t="shared" si="128"/>
        <v>14</v>
      </c>
      <c r="K2110" s="2">
        <f t="shared" si="129"/>
        <v>44325.5</v>
      </c>
      <c r="L2110" s="22">
        <v>44337.5</v>
      </c>
      <c r="M2110" s="22">
        <v>44407.5</v>
      </c>
      <c r="N2110" s="22">
        <v>44406.5</v>
      </c>
      <c r="O2110">
        <f t="shared" si="130"/>
        <v>81</v>
      </c>
      <c r="P2110" s="3">
        <f t="shared" si="131"/>
        <v>29.16</v>
      </c>
    </row>
    <row r="2111" spans="1:16" x14ac:dyDescent="0.35">
      <c r="A2111" t="s">
        <v>271</v>
      </c>
      <c r="B2111" s="21" t="s">
        <v>98</v>
      </c>
      <c r="C2111" s="22">
        <v>44337</v>
      </c>
      <c r="D2111" t="s">
        <v>114</v>
      </c>
      <c r="E2111" t="s">
        <v>115</v>
      </c>
      <c r="F2111" s="21" t="s">
        <v>234</v>
      </c>
      <c r="G2111" s="3">
        <v>48.83</v>
      </c>
      <c r="H2111" s="22">
        <v>44319</v>
      </c>
      <c r="I2111" s="23">
        <v>44332</v>
      </c>
      <c r="J2111">
        <f t="shared" si="128"/>
        <v>14</v>
      </c>
      <c r="K2111" s="2">
        <f t="shared" si="129"/>
        <v>44325.5</v>
      </c>
      <c r="L2111" s="22">
        <v>44337.5</v>
      </c>
      <c r="M2111" s="22">
        <v>44407.5</v>
      </c>
      <c r="N2111" s="22">
        <v>44406.5</v>
      </c>
      <c r="O2111">
        <f t="shared" si="130"/>
        <v>81</v>
      </c>
      <c r="P2111" s="3">
        <f t="shared" si="131"/>
        <v>3955.23</v>
      </c>
    </row>
    <row r="2112" spans="1:16" x14ac:dyDescent="0.35">
      <c r="A2112" t="s">
        <v>271</v>
      </c>
      <c r="B2112" s="21" t="s">
        <v>98</v>
      </c>
      <c r="C2112" s="22">
        <v>44337</v>
      </c>
      <c r="D2112" t="s">
        <v>110</v>
      </c>
      <c r="E2112" t="s">
        <v>111</v>
      </c>
      <c r="F2112" s="21" t="s">
        <v>234</v>
      </c>
      <c r="G2112" s="3">
        <v>3.97</v>
      </c>
      <c r="H2112" s="22">
        <v>44319</v>
      </c>
      <c r="I2112" s="23">
        <v>44332</v>
      </c>
      <c r="J2112">
        <f t="shared" si="128"/>
        <v>14</v>
      </c>
      <c r="K2112" s="2">
        <f t="shared" si="129"/>
        <v>44325.5</v>
      </c>
      <c r="L2112" s="22">
        <v>44337.5</v>
      </c>
      <c r="M2112" s="22">
        <v>44407.5</v>
      </c>
      <c r="N2112" s="22">
        <v>44406.5</v>
      </c>
      <c r="O2112">
        <f t="shared" si="130"/>
        <v>81</v>
      </c>
      <c r="P2112" s="3">
        <f t="shared" si="131"/>
        <v>321.57</v>
      </c>
    </row>
    <row r="2113" spans="1:16" x14ac:dyDescent="0.35">
      <c r="A2113" t="s">
        <v>271</v>
      </c>
      <c r="B2113" s="21" t="s">
        <v>98</v>
      </c>
      <c r="C2113" s="22">
        <v>44337</v>
      </c>
      <c r="D2113" t="s">
        <v>110</v>
      </c>
      <c r="E2113" t="s">
        <v>111</v>
      </c>
      <c r="F2113" s="21" t="s">
        <v>235</v>
      </c>
      <c r="G2113" s="3">
        <v>0.46</v>
      </c>
      <c r="H2113" s="22">
        <v>44319</v>
      </c>
      <c r="I2113" s="23">
        <v>44332</v>
      </c>
      <c r="J2113">
        <f t="shared" si="128"/>
        <v>14</v>
      </c>
      <c r="K2113" s="2">
        <f t="shared" si="129"/>
        <v>44325.5</v>
      </c>
      <c r="L2113" s="22">
        <v>44337.5</v>
      </c>
      <c r="M2113" s="22">
        <v>44407.5</v>
      </c>
      <c r="N2113" s="22">
        <v>44406.5</v>
      </c>
      <c r="O2113">
        <f t="shared" si="130"/>
        <v>81</v>
      </c>
      <c r="P2113" s="3">
        <f t="shared" si="131"/>
        <v>37.260000000000005</v>
      </c>
    </row>
    <row r="2114" spans="1:16" x14ac:dyDescent="0.35">
      <c r="A2114" t="s">
        <v>271</v>
      </c>
      <c r="B2114" s="21" t="s">
        <v>98</v>
      </c>
      <c r="C2114" s="22">
        <v>44337</v>
      </c>
      <c r="D2114" t="s">
        <v>201</v>
      </c>
      <c r="E2114" t="s">
        <v>202</v>
      </c>
      <c r="F2114" s="21" t="s">
        <v>109</v>
      </c>
      <c r="G2114" s="3">
        <v>481.67000000000019</v>
      </c>
      <c r="H2114" s="22">
        <v>44319</v>
      </c>
      <c r="I2114" s="23">
        <v>44332</v>
      </c>
      <c r="J2114">
        <f t="shared" si="128"/>
        <v>14</v>
      </c>
      <c r="K2114" s="2">
        <f t="shared" si="129"/>
        <v>44325.5</v>
      </c>
      <c r="L2114" s="22">
        <v>44337.5</v>
      </c>
      <c r="M2114" s="22">
        <v>44407.5</v>
      </c>
      <c r="N2114" s="22">
        <v>44406.5</v>
      </c>
      <c r="O2114">
        <f t="shared" si="130"/>
        <v>81</v>
      </c>
      <c r="P2114" s="3">
        <f t="shared" si="131"/>
        <v>39015.270000000019</v>
      </c>
    </row>
    <row r="2115" spans="1:16" x14ac:dyDescent="0.35">
      <c r="A2115" t="s">
        <v>271</v>
      </c>
      <c r="B2115" s="21" t="s">
        <v>98</v>
      </c>
      <c r="C2115" s="22">
        <v>44337</v>
      </c>
      <c r="D2115" t="s">
        <v>201</v>
      </c>
      <c r="E2115" t="s">
        <v>202</v>
      </c>
      <c r="F2115" s="21" t="s">
        <v>102</v>
      </c>
      <c r="G2115" s="3">
        <v>12.18</v>
      </c>
      <c r="H2115" s="22">
        <v>44319</v>
      </c>
      <c r="I2115" s="23">
        <v>44332</v>
      </c>
      <c r="J2115">
        <f t="shared" si="128"/>
        <v>14</v>
      </c>
      <c r="K2115" s="2">
        <f t="shared" si="129"/>
        <v>44325.5</v>
      </c>
      <c r="L2115" s="22">
        <v>44337.5</v>
      </c>
      <c r="M2115" s="22">
        <v>44407.5</v>
      </c>
      <c r="N2115" s="22">
        <v>44406.5</v>
      </c>
      <c r="O2115">
        <f t="shared" si="130"/>
        <v>81</v>
      </c>
      <c r="P2115" s="3">
        <f t="shared" si="131"/>
        <v>986.57999999999993</v>
      </c>
    </row>
    <row r="2116" spans="1:16" x14ac:dyDescent="0.35">
      <c r="A2116" t="s">
        <v>271</v>
      </c>
      <c r="B2116" s="21" t="s">
        <v>98</v>
      </c>
      <c r="C2116" s="22">
        <v>44337</v>
      </c>
      <c r="D2116" t="s">
        <v>114</v>
      </c>
      <c r="E2116" t="s">
        <v>115</v>
      </c>
      <c r="F2116" s="21" t="s">
        <v>239</v>
      </c>
      <c r="G2116" s="3">
        <v>19.38</v>
      </c>
      <c r="H2116" s="22">
        <v>44319</v>
      </c>
      <c r="I2116" s="23">
        <v>44332</v>
      </c>
      <c r="J2116">
        <f t="shared" si="128"/>
        <v>14</v>
      </c>
      <c r="K2116" s="2">
        <f t="shared" si="129"/>
        <v>44325.5</v>
      </c>
      <c r="L2116" s="22">
        <v>44337.5</v>
      </c>
      <c r="M2116" s="22">
        <v>44407.5</v>
      </c>
      <c r="N2116" s="22">
        <v>44406.5</v>
      </c>
      <c r="O2116">
        <f t="shared" si="130"/>
        <v>81</v>
      </c>
      <c r="P2116" s="3">
        <f t="shared" si="131"/>
        <v>1569.78</v>
      </c>
    </row>
    <row r="2117" spans="1:16" x14ac:dyDescent="0.35">
      <c r="A2117" t="s">
        <v>271</v>
      </c>
      <c r="B2117" s="21" t="s">
        <v>86</v>
      </c>
      <c r="C2117" s="22">
        <v>44337</v>
      </c>
      <c r="D2117" t="s">
        <v>199</v>
      </c>
      <c r="E2117" t="s">
        <v>200</v>
      </c>
      <c r="F2117" s="21" t="s">
        <v>89</v>
      </c>
      <c r="G2117" s="3">
        <v>29.28</v>
      </c>
      <c r="H2117" s="22">
        <v>44318</v>
      </c>
      <c r="I2117" s="23">
        <v>44331</v>
      </c>
      <c r="J2117">
        <f t="shared" si="128"/>
        <v>14</v>
      </c>
      <c r="K2117" s="2">
        <f t="shared" si="129"/>
        <v>44324.5</v>
      </c>
      <c r="L2117" s="22">
        <v>44337.5</v>
      </c>
      <c r="M2117" s="22">
        <v>44410.5</v>
      </c>
      <c r="N2117" s="22">
        <v>44407.5</v>
      </c>
      <c r="O2117">
        <f t="shared" si="130"/>
        <v>83</v>
      </c>
      <c r="P2117" s="3">
        <f t="shared" si="131"/>
        <v>2430.2400000000002</v>
      </c>
    </row>
    <row r="2118" spans="1:16" x14ac:dyDescent="0.35">
      <c r="A2118" t="s">
        <v>271</v>
      </c>
      <c r="B2118" s="21" t="s">
        <v>98</v>
      </c>
      <c r="C2118" s="22">
        <v>44337</v>
      </c>
      <c r="D2118" t="s">
        <v>110</v>
      </c>
      <c r="E2118" t="s">
        <v>111</v>
      </c>
      <c r="F2118" s="21" t="s">
        <v>250</v>
      </c>
      <c r="G2118" s="3">
        <v>18.34</v>
      </c>
      <c r="H2118" s="22">
        <v>44319</v>
      </c>
      <c r="I2118" s="23">
        <v>44332</v>
      </c>
      <c r="J2118">
        <f t="shared" si="128"/>
        <v>14</v>
      </c>
      <c r="K2118" s="2">
        <f t="shared" si="129"/>
        <v>44325.5</v>
      </c>
      <c r="L2118" s="22">
        <v>44337.5</v>
      </c>
      <c r="M2118" s="22">
        <v>44410.5</v>
      </c>
      <c r="N2118" s="22">
        <v>44407.5</v>
      </c>
      <c r="O2118">
        <f t="shared" si="130"/>
        <v>82</v>
      </c>
      <c r="P2118" s="3">
        <f t="shared" si="131"/>
        <v>1503.8799999999999</v>
      </c>
    </row>
    <row r="2119" spans="1:16" x14ac:dyDescent="0.35">
      <c r="A2119" t="s">
        <v>271</v>
      </c>
      <c r="B2119" s="21" t="s">
        <v>98</v>
      </c>
      <c r="C2119" s="22">
        <v>44337</v>
      </c>
      <c r="D2119" t="s">
        <v>148</v>
      </c>
      <c r="E2119" t="s">
        <v>149</v>
      </c>
      <c r="F2119" s="21" t="s">
        <v>205</v>
      </c>
      <c r="G2119" s="3">
        <v>89.660000000000011</v>
      </c>
      <c r="H2119" s="22">
        <v>44319</v>
      </c>
      <c r="I2119" s="23">
        <v>44332</v>
      </c>
      <c r="J2119">
        <f t="shared" si="128"/>
        <v>14</v>
      </c>
      <c r="K2119" s="2">
        <f t="shared" si="129"/>
        <v>44325.5</v>
      </c>
      <c r="L2119" s="22">
        <v>44337.5</v>
      </c>
      <c r="M2119" s="22">
        <v>44410.5</v>
      </c>
      <c r="N2119" s="22">
        <v>44407.5</v>
      </c>
      <c r="O2119">
        <f t="shared" si="130"/>
        <v>82</v>
      </c>
      <c r="P2119" s="3">
        <f t="shared" si="131"/>
        <v>7352.1200000000008</v>
      </c>
    </row>
    <row r="2120" spans="1:16" x14ac:dyDescent="0.35">
      <c r="A2120" t="s">
        <v>271</v>
      </c>
      <c r="B2120" s="21" t="s">
        <v>98</v>
      </c>
      <c r="C2120" s="22">
        <v>44337</v>
      </c>
      <c r="D2120" t="s">
        <v>171</v>
      </c>
      <c r="E2120" t="s">
        <v>172</v>
      </c>
      <c r="F2120" s="21" t="s">
        <v>206</v>
      </c>
      <c r="G2120" s="3">
        <v>1109.4199999999998</v>
      </c>
      <c r="H2120" s="22">
        <v>44319</v>
      </c>
      <c r="I2120" s="23">
        <v>44332</v>
      </c>
      <c r="J2120">
        <f t="shared" si="128"/>
        <v>14</v>
      </c>
      <c r="K2120" s="2">
        <f t="shared" si="129"/>
        <v>44325.5</v>
      </c>
      <c r="L2120" s="22">
        <v>44337.5</v>
      </c>
      <c r="M2120" s="22">
        <v>44410.5</v>
      </c>
      <c r="N2120" s="22">
        <v>44407.5</v>
      </c>
      <c r="O2120">
        <f t="shared" si="130"/>
        <v>82</v>
      </c>
      <c r="P2120" s="3">
        <f t="shared" si="131"/>
        <v>90972.439999999988</v>
      </c>
    </row>
    <row r="2121" spans="1:16" x14ac:dyDescent="0.35">
      <c r="A2121" t="s">
        <v>271</v>
      </c>
      <c r="B2121" s="21" t="s">
        <v>98</v>
      </c>
      <c r="C2121" s="22">
        <v>44337</v>
      </c>
      <c r="D2121" t="s">
        <v>207</v>
      </c>
      <c r="E2121" t="s">
        <v>208</v>
      </c>
      <c r="F2121" s="21" t="s">
        <v>209</v>
      </c>
      <c r="G2121" s="3">
        <v>62.259999999999991</v>
      </c>
      <c r="H2121" s="22">
        <v>44319</v>
      </c>
      <c r="I2121" s="23">
        <v>44332</v>
      </c>
      <c r="J2121">
        <f t="shared" si="128"/>
        <v>14</v>
      </c>
      <c r="K2121" s="2">
        <f t="shared" si="129"/>
        <v>44325.5</v>
      </c>
      <c r="L2121" s="22">
        <v>44337.5</v>
      </c>
      <c r="M2121" s="22">
        <v>44410.5</v>
      </c>
      <c r="N2121" s="22">
        <v>44407.5</v>
      </c>
      <c r="O2121">
        <f t="shared" si="130"/>
        <v>82</v>
      </c>
      <c r="P2121" s="3">
        <f t="shared" si="131"/>
        <v>5105.32</v>
      </c>
    </row>
    <row r="2122" spans="1:16" x14ac:dyDescent="0.35">
      <c r="A2122" t="s">
        <v>271</v>
      </c>
      <c r="B2122" s="21" t="s">
        <v>98</v>
      </c>
      <c r="C2122" s="22">
        <v>44337</v>
      </c>
      <c r="D2122" t="s">
        <v>201</v>
      </c>
      <c r="E2122" t="s">
        <v>202</v>
      </c>
      <c r="F2122" s="21" t="s">
        <v>103</v>
      </c>
      <c r="G2122" s="3">
        <v>10.67</v>
      </c>
      <c r="H2122" s="22">
        <v>44319</v>
      </c>
      <c r="I2122" s="23">
        <v>44332</v>
      </c>
      <c r="J2122">
        <f t="shared" si="128"/>
        <v>14</v>
      </c>
      <c r="K2122" s="2">
        <f t="shared" si="129"/>
        <v>44325.5</v>
      </c>
      <c r="L2122" s="22">
        <v>44337.5</v>
      </c>
      <c r="M2122" s="22">
        <v>44410.5</v>
      </c>
      <c r="N2122" s="22">
        <v>44407.5</v>
      </c>
      <c r="O2122">
        <f t="shared" si="130"/>
        <v>82</v>
      </c>
      <c r="P2122" s="3">
        <f t="shared" si="131"/>
        <v>874.93999999999994</v>
      </c>
    </row>
    <row r="2123" spans="1:16" x14ac:dyDescent="0.35">
      <c r="A2123" t="s">
        <v>271</v>
      </c>
      <c r="B2123" s="21" t="s">
        <v>98</v>
      </c>
      <c r="C2123" s="22">
        <v>44337</v>
      </c>
      <c r="D2123" t="s">
        <v>171</v>
      </c>
      <c r="E2123" t="s">
        <v>172</v>
      </c>
      <c r="F2123" s="21" t="s">
        <v>210</v>
      </c>
      <c r="G2123" s="3">
        <v>294.60000000000002</v>
      </c>
      <c r="H2123" s="22">
        <v>44319</v>
      </c>
      <c r="I2123" s="23">
        <v>44332</v>
      </c>
      <c r="J2123">
        <f t="shared" ref="J2123:J2186" si="132">I2123-H2123+1</f>
        <v>14</v>
      </c>
      <c r="K2123" s="2">
        <f t="shared" ref="K2123:K2186" si="133">(H2123+I2123)/2</f>
        <v>44325.5</v>
      </c>
      <c r="L2123" s="22">
        <v>44337.5</v>
      </c>
      <c r="M2123" s="22">
        <v>44410.5</v>
      </c>
      <c r="N2123" s="22">
        <v>44407.5</v>
      </c>
      <c r="O2123">
        <f t="shared" ref="O2123:O2186" si="134">N2123-K2123</f>
        <v>82</v>
      </c>
      <c r="P2123" s="3">
        <f t="shared" ref="P2123:P2186" si="135">O2123*G2123</f>
        <v>24157.200000000001</v>
      </c>
    </row>
    <row r="2124" spans="1:16" x14ac:dyDescent="0.35">
      <c r="A2124" t="s">
        <v>271</v>
      </c>
      <c r="B2124" s="21" t="s">
        <v>98</v>
      </c>
      <c r="C2124" s="22">
        <v>44337</v>
      </c>
      <c r="D2124" t="s">
        <v>110</v>
      </c>
      <c r="E2124" t="s">
        <v>111</v>
      </c>
      <c r="F2124" s="21" t="s">
        <v>212</v>
      </c>
      <c r="G2124" s="3">
        <v>61.5</v>
      </c>
      <c r="H2124" s="22">
        <v>44319</v>
      </c>
      <c r="I2124" s="23">
        <v>44332</v>
      </c>
      <c r="J2124">
        <f t="shared" si="132"/>
        <v>14</v>
      </c>
      <c r="K2124" s="2">
        <f t="shared" si="133"/>
        <v>44325.5</v>
      </c>
      <c r="L2124" s="22">
        <v>44337.5</v>
      </c>
      <c r="M2124" s="22">
        <v>44410.5</v>
      </c>
      <c r="N2124" s="22">
        <v>44407.5</v>
      </c>
      <c r="O2124">
        <f t="shared" si="134"/>
        <v>82</v>
      </c>
      <c r="P2124" s="3">
        <f t="shared" si="135"/>
        <v>5043</v>
      </c>
    </row>
    <row r="2125" spans="1:16" x14ac:dyDescent="0.35">
      <c r="A2125" t="s">
        <v>271</v>
      </c>
      <c r="B2125" s="21" t="s">
        <v>98</v>
      </c>
      <c r="C2125" s="22">
        <v>44337</v>
      </c>
      <c r="D2125" t="s">
        <v>110</v>
      </c>
      <c r="E2125" t="s">
        <v>111</v>
      </c>
      <c r="F2125" s="21" t="s">
        <v>214</v>
      </c>
      <c r="G2125" s="3">
        <v>8.870000000000001</v>
      </c>
      <c r="H2125" s="22">
        <v>44319</v>
      </c>
      <c r="I2125" s="23">
        <v>44332</v>
      </c>
      <c r="J2125">
        <f t="shared" si="132"/>
        <v>14</v>
      </c>
      <c r="K2125" s="2">
        <f t="shared" si="133"/>
        <v>44325.5</v>
      </c>
      <c r="L2125" s="22">
        <v>44337.5</v>
      </c>
      <c r="M2125" s="22">
        <v>44410.5</v>
      </c>
      <c r="N2125" s="22">
        <v>44407.5</v>
      </c>
      <c r="O2125">
        <f t="shared" si="134"/>
        <v>82</v>
      </c>
      <c r="P2125" s="3">
        <f t="shared" si="135"/>
        <v>727.34</v>
      </c>
    </row>
    <row r="2126" spans="1:16" x14ac:dyDescent="0.35">
      <c r="A2126" t="s">
        <v>271</v>
      </c>
      <c r="B2126" s="21" t="s">
        <v>98</v>
      </c>
      <c r="C2126" s="22">
        <v>44337</v>
      </c>
      <c r="D2126" t="s">
        <v>110</v>
      </c>
      <c r="E2126" t="s">
        <v>111</v>
      </c>
      <c r="F2126" s="21" t="s">
        <v>220</v>
      </c>
      <c r="G2126" s="3">
        <v>0.4</v>
      </c>
      <c r="H2126" s="22">
        <v>44319</v>
      </c>
      <c r="I2126" s="23">
        <v>44332</v>
      </c>
      <c r="J2126">
        <f t="shared" si="132"/>
        <v>14</v>
      </c>
      <c r="K2126" s="2">
        <f t="shared" si="133"/>
        <v>44325.5</v>
      </c>
      <c r="L2126" s="22">
        <v>44337.5</v>
      </c>
      <c r="M2126" s="22">
        <v>44410.5</v>
      </c>
      <c r="N2126" s="22">
        <v>44407.5</v>
      </c>
      <c r="O2126">
        <f t="shared" si="134"/>
        <v>82</v>
      </c>
      <c r="P2126" s="3">
        <f t="shared" si="135"/>
        <v>32.800000000000004</v>
      </c>
    </row>
    <row r="2127" spans="1:16" x14ac:dyDescent="0.35">
      <c r="A2127" t="s">
        <v>271</v>
      </c>
      <c r="B2127" s="21" t="s">
        <v>98</v>
      </c>
      <c r="C2127" s="22">
        <v>44337</v>
      </c>
      <c r="D2127" t="s">
        <v>110</v>
      </c>
      <c r="E2127" t="s">
        <v>111</v>
      </c>
      <c r="F2127" s="21" t="s">
        <v>221</v>
      </c>
      <c r="G2127" s="3">
        <v>7.1499999999999995</v>
      </c>
      <c r="H2127" s="22">
        <v>44319</v>
      </c>
      <c r="I2127" s="23">
        <v>44332</v>
      </c>
      <c r="J2127">
        <f t="shared" si="132"/>
        <v>14</v>
      </c>
      <c r="K2127" s="2">
        <f t="shared" si="133"/>
        <v>44325.5</v>
      </c>
      <c r="L2127" s="22">
        <v>44337.5</v>
      </c>
      <c r="M2127" s="22">
        <v>44410.5</v>
      </c>
      <c r="N2127" s="22">
        <v>44407.5</v>
      </c>
      <c r="O2127">
        <f t="shared" si="134"/>
        <v>82</v>
      </c>
      <c r="P2127" s="3">
        <f t="shared" si="135"/>
        <v>586.29999999999995</v>
      </c>
    </row>
    <row r="2128" spans="1:16" x14ac:dyDescent="0.35">
      <c r="A2128" t="s">
        <v>271</v>
      </c>
      <c r="B2128" s="21" t="s">
        <v>98</v>
      </c>
      <c r="C2128" s="22">
        <v>44337</v>
      </c>
      <c r="D2128" t="s">
        <v>199</v>
      </c>
      <c r="E2128" t="s">
        <v>200</v>
      </c>
      <c r="F2128" s="21" t="s">
        <v>89</v>
      </c>
      <c r="G2128" s="3">
        <v>466.47999999999996</v>
      </c>
      <c r="H2128" s="22">
        <v>44319</v>
      </c>
      <c r="I2128" s="23">
        <v>44332</v>
      </c>
      <c r="J2128">
        <f t="shared" si="132"/>
        <v>14</v>
      </c>
      <c r="K2128" s="2">
        <f t="shared" si="133"/>
        <v>44325.5</v>
      </c>
      <c r="L2128" s="22">
        <v>44337.5</v>
      </c>
      <c r="M2128" s="22">
        <v>44410.5</v>
      </c>
      <c r="N2128" s="22">
        <v>44407.5</v>
      </c>
      <c r="O2128">
        <f t="shared" si="134"/>
        <v>82</v>
      </c>
      <c r="P2128" s="3">
        <f t="shared" si="135"/>
        <v>38251.359999999993</v>
      </c>
    </row>
    <row r="2129" spans="1:16" x14ac:dyDescent="0.35">
      <c r="A2129" t="s">
        <v>271</v>
      </c>
      <c r="B2129" s="21" t="s">
        <v>98</v>
      </c>
      <c r="C2129" s="22">
        <v>44337</v>
      </c>
      <c r="D2129" t="s">
        <v>110</v>
      </c>
      <c r="E2129" t="s">
        <v>111</v>
      </c>
      <c r="F2129" s="21" t="s">
        <v>223</v>
      </c>
      <c r="G2129" s="3">
        <v>138.30999999999997</v>
      </c>
      <c r="H2129" s="22">
        <v>44319</v>
      </c>
      <c r="I2129" s="23">
        <v>44332</v>
      </c>
      <c r="J2129">
        <f t="shared" si="132"/>
        <v>14</v>
      </c>
      <c r="K2129" s="2">
        <f t="shared" si="133"/>
        <v>44325.5</v>
      </c>
      <c r="L2129" s="22">
        <v>44337.5</v>
      </c>
      <c r="M2129" s="22">
        <v>44410.5</v>
      </c>
      <c r="N2129" s="22">
        <v>44407.5</v>
      </c>
      <c r="O2129">
        <f t="shared" si="134"/>
        <v>82</v>
      </c>
      <c r="P2129" s="3">
        <f t="shared" si="135"/>
        <v>11341.419999999998</v>
      </c>
    </row>
    <row r="2130" spans="1:16" x14ac:dyDescent="0.35">
      <c r="A2130" t="s">
        <v>271</v>
      </c>
      <c r="B2130" s="21" t="s">
        <v>98</v>
      </c>
      <c r="C2130" s="22">
        <v>44337</v>
      </c>
      <c r="D2130" t="s">
        <v>201</v>
      </c>
      <c r="E2130" t="s">
        <v>202</v>
      </c>
      <c r="F2130" s="21" t="s">
        <v>203</v>
      </c>
      <c r="G2130" s="3">
        <v>11.95</v>
      </c>
      <c r="H2130" s="22">
        <v>44319</v>
      </c>
      <c r="I2130" s="23">
        <v>44332</v>
      </c>
      <c r="J2130">
        <f t="shared" si="132"/>
        <v>14</v>
      </c>
      <c r="K2130" s="2">
        <f t="shared" si="133"/>
        <v>44325.5</v>
      </c>
      <c r="L2130" s="22">
        <v>44337.5</v>
      </c>
      <c r="M2130" s="22">
        <v>44410.5</v>
      </c>
      <c r="N2130" s="22">
        <v>44407.5</v>
      </c>
      <c r="O2130">
        <f t="shared" si="134"/>
        <v>82</v>
      </c>
      <c r="P2130" s="3">
        <f t="shared" si="135"/>
        <v>979.9</v>
      </c>
    </row>
    <row r="2131" spans="1:16" x14ac:dyDescent="0.35">
      <c r="A2131" t="s">
        <v>271</v>
      </c>
      <c r="B2131" s="21" t="s">
        <v>98</v>
      </c>
      <c r="C2131" s="22">
        <v>44337</v>
      </c>
      <c r="D2131" t="s">
        <v>110</v>
      </c>
      <c r="E2131" t="s">
        <v>111</v>
      </c>
      <c r="F2131" s="21" t="s">
        <v>224</v>
      </c>
      <c r="G2131" s="3">
        <v>1.92</v>
      </c>
      <c r="H2131" s="22">
        <v>44319</v>
      </c>
      <c r="I2131" s="23">
        <v>44332</v>
      </c>
      <c r="J2131">
        <f t="shared" si="132"/>
        <v>14</v>
      </c>
      <c r="K2131" s="2">
        <f t="shared" si="133"/>
        <v>44325.5</v>
      </c>
      <c r="L2131" s="22">
        <v>44337.5</v>
      </c>
      <c r="M2131" s="22">
        <v>44410.5</v>
      </c>
      <c r="N2131" s="22">
        <v>44407.5</v>
      </c>
      <c r="O2131">
        <f t="shared" si="134"/>
        <v>82</v>
      </c>
      <c r="P2131" s="3">
        <f t="shared" si="135"/>
        <v>157.44</v>
      </c>
    </row>
    <row r="2132" spans="1:16" x14ac:dyDescent="0.35">
      <c r="A2132" t="s">
        <v>271</v>
      </c>
      <c r="B2132" s="21" t="s">
        <v>98</v>
      </c>
      <c r="C2132" s="22">
        <v>44337</v>
      </c>
      <c r="D2132" t="s">
        <v>110</v>
      </c>
      <c r="E2132" t="s">
        <v>111</v>
      </c>
      <c r="F2132" s="21" t="s">
        <v>225</v>
      </c>
      <c r="G2132" s="3">
        <v>4.54</v>
      </c>
      <c r="H2132" s="22">
        <v>44319</v>
      </c>
      <c r="I2132" s="23">
        <v>44332</v>
      </c>
      <c r="J2132">
        <f t="shared" si="132"/>
        <v>14</v>
      </c>
      <c r="K2132" s="2">
        <f t="shared" si="133"/>
        <v>44325.5</v>
      </c>
      <c r="L2132" s="22">
        <v>44337.5</v>
      </c>
      <c r="M2132" s="22">
        <v>44410.5</v>
      </c>
      <c r="N2132" s="22">
        <v>44407.5</v>
      </c>
      <c r="O2132">
        <f t="shared" si="134"/>
        <v>82</v>
      </c>
      <c r="P2132" s="3">
        <f t="shared" si="135"/>
        <v>372.28000000000003</v>
      </c>
    </row>
    <row r="2133" spans="1:16" x14ac:dyDescent="0.35">
      <c r="A2133" t="s">
        <v>271</v>
      </c>
      <c r="B2133" s="21" t="s">
        <v>98</v>
      </c>
      <c r="C2133" s="22">
        <v>44337</v>
      </c>
      <c r="D2133" t="s">
        <v>110</v>
      </c>
      <c r="E2133" t="s">
        <v>111</v>
      </c>
      <c r="F2133" s="21" t="s">
        <v>230</v>
      </c>
      <c r="G2133" s="3">
        <v>42.760000000000005</v>
      </c>
      <c r="H2133" s="22">
        <v>44319</v>
      </c>
      <c r="I2133" s="23">
        <v>44332</v>
      </c>
      <c r="J2133">
        <f t="shared" si="132"/>
        <v>14</v>
      </c>
      <c r="K2133" s="2">
        <f t="shared" si="133"/>
        <v>44325.5</v>
      </c>
      <c r="L2133" s="22">
        <v>44337.5</v>
      </c>
      <c r="M2133" s="22">
        <v>44410.5</v>
      </c>
      <c r="N2133" s="22">
        <v>44407.5</v>
      </c>
      <c r="O2133">
        <f t="shared" si="134"/>
        <v>82</v>
      </c>
      <c r="P2133" s="3">
        <f t="shared" si="135"/>
        <v>3506.3200000000006</v>
      </c>
    </row>
    <row r="2134" spans="1:16" x14ac:dyDescent="0.35">
      <c r="A2134" t="s">
        <v>271</v>
      </c>
      <c r="B2134" s="21" t="s">
        <v>98</v>
      </c>
      <c r="C2134" s="22">
        <v>44337</v>
      </c>
      <c r="D2134" t="s">
        <v>171</v>
      </c>
      <c r="E2134" t="s">
        <v>172</v>
      </c>
      <c r="F2134" s="21" t="s">
        <v>231</v>
      </c>
      <c r="G2134" s="3">
        <v>229.00000000000003</v>
      </c>
      <c r="H2134" s="22">
        <v>44319</v>
      </c>
      <c r="I2134" s="23">
        <v>44332</v>
      </c>
      <c r="J2134">
        <f t="shared" si="132"/>
        <v>14</v>
      </c>
      <c r="K2134" s="2">
        <f t="shared" si="133"/>
        <v>44325.5</v>
      </c>
      <c r="L2134" s="22">
        <v>44337.5</v>
      </c>
      <c r="M2134" s="22">
        <v>44410.5</v>
      </c>
      <c r="N2134" s="22">
        <v>44407.5</v>
      </c>
      <c r="O2134">
        <f t="shared" si="134"/>
        <v>82</v>
      </c>
      <c r="P2134" s="3">
        <f t="shared" si="135"/>
        <v>18778.000000000004</v>
      </c>
    </row>
    <row r="2135" spans="1:16" x14ac:dyDescent="0.35">
      <c r="A2135" t="s">
        <v>271</v>
      </c>
      <c r="B2135" s="21" t="s">
        <v>98</v>
      </c>
      <c r="C2135" s="22">
        <v>44337</v>
      </c>
      <c r="D2135" t="s">
        <v>201</v>
      </c>
      <c r="E2135" t="s">
        <v>202</v>
      </c>
      <c r="F2135" s="21" t="s">
        <v>142</v>
      </c>
      <c r="G2135" s="3">
        <v>58.14</v>
      </c>
      <c r="H2135" s="22">
        <v>44319</v>
      </c>
      <c r="I2135" s="23">
        <v>44332</v>
      </c>
      <c r="J2135">
        <f t="shared" si="132"/>
        <v>14</v>
      </c>
      <c r="K2135" s="2">
        <f t="shared" si="133"/>
        <v>44325.5</v>
      </c>
      <c r="L2135" s="22">
        <v>44337.5</v>
      </c>
      <c r="M2135" s="22">
        <v>44410.5</v>
      </c>
      <c r="N2135" s="22">
        <v>44407.5</v>
      </c>
      <c r="O2135">
        <f t="shared" si="134"/>
        <v>82</v>
      </c>
      <c r="P2135" s="3">
        <f t="shared" si="135"/>
        <v>4767.4800000000005</v>
      </c>
    </row>
    <row r="2136" spans="1:16" x14ac:dyDescent="0.35">
      <c r="A2136" t="s">
        <v>271</v>
      </c>
      <c r="B2136" s="21" t="s">
        <v>98</v>
      </c>
      <c r="C2136" s="22">
        <v>44337</v>
      </c>
      <c r="D2136" t="s">
        <v>110</v>
      </c>
      <c r="E2136" t="s">
        <v>111</v>
      </c>
      <c r="F2136" s="21" t="s">
        <v>236</v>
      </c>
      <c r="G2136" s="3">
        <v>91.3</v>
      </c>
      <c r="H2136" s="22">
        <v>44319</v>
      </c>
      <c r="I2136" s="23">
        <v>44332</v>
      </c>
      <c r="J2136">
        <f t="shared" si="132"/>
        <v>14</v>
      </c>
      <c r="K2136" s="2">
        <f t="shared" si="133"/>
        <v>44325.5</v>
      </c>
      <c r="L2136" s="22">
        <v>44337.5</v>
      </c>
      <c r="M2136" s="22">
        <v>44410.5</v>
      </c>
      <c r="N2136" s="22">
        <v>44407.5</v>
      </c>
      <c r="O2136">
        <f t="shared" si="134"/>
        <v>82</v>
      </c>
      <c r="P2136" s="3">
        <f t="shared" si="135"/>
        <v>7486.5999999999995</v>
      </c>
    </row>
    <row r="2137" spans="1:16" x14ac:dyDescent="0.35">
      <c r="A2137" t="s">
        <v>271</v>
      </c>
      <c r="B2137" s="21" t="s">
        <v>98</v>
      </c>
      <c r="C2137" s="22">
        <v>44337</v>
      </c>
      <c r="D2137" t="s">
        <v>201</v>
      </c>
      <c r="E2137" t="s">
        <v>202</v>
      </c>
      <c r="F2137" s="21" t="s">
        <v>101</v>
      </c>
      <c r="G2137" s="3">
        <v>246.64000000000001</v>
      </c>
      <c r="H2137" s="22">
        <v>44319</v>
      </c>
      <c r="I2137" s="23">
        <v>44332</v>
      </c>
      <c r="J2137">
        <f t="shared" si="132"/>
        <v>14</v>
      </c>
      <c r="K2137" s="2">
        <f t="shared" si="133"/>
        <v>44325.5</v>
      </c>
      <c r="L2137" s="22">
        <v>44337.5</v>
      </c>
      <c r="M2137" s="22">
        <v>44410.5</v>
      </c>
      <c r="N2137" s="22">
        <v>44407.5</v>
      </c>
      <c r="O2137">
        <f t="shared" si="134"/>
        <v>82</v>
      </c>
      <c r="P2137" s="3">
        <f t="shared" si="135"/>
        <v>20224.48</v>
      </c>
    </row>
    <row r="2138" spans="1:16" x14ac:dyDescent="0.35">
      <c r="A2138" t="s">
        <v>271</v>
      </c>
      <c r="B2138" s="21" t="s">
        <v>98</v>
      </c>
      <c r="C2138" s="22">
        <v>44337</v>
      </c>
      <c r="D2138" t="s">
        <v>110</v>
      </c>
      <c r="E2138" t="s">
        <v>111</v>
      </c>
      <c r="F2138" s="21" t="s">
        <v>238</v>
      </c>
      <c r="G2138" s="3">
        <v>5.5</v>
      </c>
      <c r="H2138" s="22">
        <v>44319</v>
      </c>
      <c r="I2138" s="23">
        <v>44332</v>
      </c>
      <c r="J2138">
        <f t="shared" si="132"/>
        <v>14</v>
      </c>
      <c r="K2138" s="2">
        <f t="shared" si="133"/>
        <v>44325.5</v>
      </c>
      <c r="L2138" s="22">
        <v>44337.5</v>
      </c>
      <c r="M2138" s="22">
        <v>44410.5</v>
      </c>
      <c r="N2138" s="22">
        <v>44407.5</v>
      </c>
      <c r="O2138">
        <f t="shared" si="134"/>
        <v>82</v>
      </c>
      <c r="P2138" s="3">
        <f t="shared" si="135"/>
        <v>451</v>
      </c>
    </row>
    <row r="2139" spans="1:16" x14ac:dyDescent="0.35">
      <c r="A2139" t="s">
        <v>271</v>
      </c>
      <c r="B2139" s="21" t="s">
        <v>98</v>
      </c>
      <c r="C2139" s="22">
        <v>44337</v>
      </c>
      <c r="D2139" t="s">
        <v>110</v>
      </c>
      <c r="E2139" t="s">
        <v>111</v>
      </c>
      <c r="F2139" s="21" t="s">
        <v>243</v>
      </c>
      <c r="G2139" s="3">
        <v>242.45000000000002</v>
      </c>
      <c r="H2139" s="22">
        <v>44319</v>
      </c>
      <c r="I2139" s="23">
        <v>44332</v>
      </c>
      <c r="J2139">
        <f t="shared" si="132"/>
        <v>14</v>
      </c>
      <c r="K2139" s="2">
        <f t="shared" si="133"/>
        <v>44325.5</v>
      </c>
      <c r="L2139" s="22">
        <v>44337.5</v>
      </c>
      <c r="M2139" s="22">
        <v>44410.5</v>
      </c>
      <c r="N2139" s="22">
        <v>44407.5</v>
      </c>
      <c r="O2139">
        <f t="shared" si="134"/>
        <v>82</v>
      </c>
      <c r="P2139" s="3">
        <f t="shared" si="135"/>
        <v>19880.900000000001</v>
      </c>
    </row>
    <row r="2140" spans="1:16" x14ac:dyDescent="0.35">
      <c r="A2140" t="s">
        <v>273</v>
      </c>
      <c r="B2140" s="21" t="s">
        <v>86</v>
      </c>
      <c r="C2140" s="22">
        <v>44351</v>
      </c>
      <c r="D2140" t="s">
        <v>87</v>
      </c>
      <c r="E2140" t="s">
        <v>88</v>
      </c>
      <c r="F2140" s="21" t="s">
        <v>89</v>
      </c>
      <c r="G2140" s="3">
        <v>41866.530000000013</v>
      </c>
      <c r="H2140" s="22">
        <v>44332</v>
      </c>
      <c r="I2140" s="23">
        <v>44345</v>
      </c>
      <c r="J2140">
        <f t="shared" si="132"/>
        <v>14</v>
      </c>
      <c r="K2140" s="2">
        <f t="shared" si="133"/>
        <v>44338.5</v>
      </c>
      <c r="L2140" s="22">
        <v>44351.5</v>
      </c>
      <c r="M2140" s="22">
        <v>44354.5</v>
      </c>
      <c r="N2140" s="22">
        <v>44351.5</v>
      </c>
      <c r="O2140">
        <f t="shared" si="134"/>
        <v>13</v>
      </c>
      <c r="P2140" s="3">
        <f t="shared" si="135"/>
        <v>544264.89000000013</v>
      </c>
    </row>
    <row r="2141" spans="1:16" x14ac:dyDescent="0.35">
      <c r="A2141" t="s">
        <v>273</v>
      </c>
      <c r="B2141" s="21" t="s">
        <v>86</v>
      </c>
      <c r="C2141" s="22">
        <v>44351</v>
      </c>
      <c r="D2141" t="s">
        <v>90</v>
      </c>
      <c r="E2141" t="s">
        <v>91</v>
      </c>
      <c r="F2141" s="21" t="s">
        <v>89</v>
      </c>
      <c r="G2141" s="3">
        <v>5583.47</v>
      </c>
      <c r="H2141" s="22">
        <v>44332</v>
      </c>
      <c r="I2141" s="23">
        <v>44345</v>
      </c>
      <c r="J2141">
        <f t="shared" si="132"/>
        <v>14</v>
      </c>
      <c r="K2141" s="2">
        <f t="shared" si="133"/>
        <v>44338.5</v>
      </c>
      <c r="L2141" s="22">
        <v>44351.5</v>
      </c>
      <c r="M2141" s="22">
        <v>44354.5</v>
      </c>
      <c r="N2141" s="22">
        <v>44351.5</v>
      </c>
      <c r="O2141">
        <f t="shared" si="134"/>
        <v>13</v>
      </c>
      <c r="P2141" s="3">
        <f t="shared" si="135"/>
        <v>72585.11</v>
      </c>
    </row>
    <row r="2142" spans="1:16" x14ac:dyDescent="0.35">
      <c r="A2142" t="s">
        <v>273</v>
      </c>
      <c r="B2142" s="21" t="s">
        <v>86</v>
      </c>
      <c r="C2142" s="22">
        <v>44351</v>
      </c>
      <c r="D2142" t="s">
        <v>92</v>
      </c>
      <c r="E2142" t="s">
        <v>93</v>
      </c>
      <c r="F2142" s="21" t="s">
        <v>89</v>
      </c>
      <c r="G2142" s="3">
        <v>5583.47</v>
      </c>
      <c r="H2142" s="22">
        <v>44332</v>
      </c>
      <c r="I2142" s="23">
        <v>44345</v>
      </c>
      <c r="J2142">
        <f t="shared" si="132"/>
        <v>14</v>
      </c>
      <c r="K2142" s="2">
        <f t="shared" si="133"/>
        <v>44338.5</v>
      </c>
      <c r="L2142" s="22">
        <v>44351.5</v>
      </c>
      <c r="M2142" s="22">
        <v>44354.5</v>
      </c>
      <c r="N2142" s="22">
        <v>44351.5</v>
      </c>
      <c r="O2142">
        <f t="shared" si="134"/>
        <v>13</v>
      </c>
      <c r="P2142" s="3">
        <f t="shared" si="135"/>
        <v>72585.11</v>
      </c>
    </row>
    <row r="2143" spans="1:16" x14ac:dyDescent="0.35">
      <c r="A2143" t="s">
        <v>273</v>
      </c>
      <c r="B2143" s="21" t="s">
        <v>86</v>
      </c>
      <c r="C2143" s="22">
        <v>44351</v>
      </c>
      <c r="D2143" t="s">
        <v>94</v>
      </c>
      <c r="E2143" t="s">
        <v>95</v>
      </c>
      <c r="F2143" s="21" t="s">
        <v>89</v>
      </c>
      <c r="G2143" s="3">
        <v>23873.920000000009</v>
      </c>
      <c r="H2143" s="22">
        <v>44332</v>
      </c>
      <c r="I2143" s="23">
        <v>44345</v>
      </c>
      <c r="J2143">
        <f t="shared" si="132"/>
        <v>14</v>
      </c>
      <c r="K2143" s="2">
        <f t="shared" si="133"/>
        <v>44338.5</v>
      </c>
      <c r="L2143" s="22">
        <v>44351.5</v>
      </c>
      <c r="M2143" s="22">
        <v>44354.5</v>
      </c>
      <c r="N2143" s="22">
        <v>44351.5</v>
      </c>
      <c r="O2143">
        <f t="shared" si="134"/>
        <v>13</v>
      </c>
      <c r="P2143" s="3">
        <f t="shared" si="135"/>
        <v>310360.96000000014</v>
      </c>
    </row>
    <row r="2144" spans="1:16" x14ac:dyDescent="0.35">
      <c r="A2144" t="s">
        <v>273</v>
      </c>
      <c r="B2144" s="21" t="s">
        <v>86</v>
      </c>
      <c r="C2144" s="22">
        <v>44351</v>
      </c>
      <c r="D2144" t="s">
        <v>96</v>
      </c>
      <c r="E2144" t="s">
        <v>97</v>
      </c>
      <c r="F2144" s="21" t="s">
        <v>89</v>
      </c>
      <c r="G2144" s="3">
        <v>23873.920000000009</v>
      </c>
      <c r="H2144" s="22">
        <v>44332</v>
      </c>
      <c r="I2144" s="23">
        <v>44345</v>
      </c>
      <c r="J2144">
        <f t="shared" si="132"/>
        <v>14</v>
      </c>
      <c r="K2144" s="2">
        <f t="shared" si="133"/>
        <v>44338.5</v>
      </c>
      <c r="L2144" s="22">
        <v>44351.5</v>
      </c>
      <c r="M2144" s="22">
        <v>44354.5</v>
      </c>
      <c r="N2144" s="22">
        <v>44351.5</v>
      </c>
      <c r="O2144">
        <f t="shared" si="134"/>
        <v>13</v>
      </c>
      <c r="P2144" s="3">
        <f t="shared" si="135"/>
        <v>310360.96000000014</v>
      </c>
    </row>
    <row r="2145" spans="1:16" x14ac:dyDescent="0.35">
      <c r="A2145" t="s">
        <v>273</v>
      </c>
      <c r="B2145" s="21" t="s">
        <v>98</v>
      </c>
      <c r="C2145" s="22">
        <v>44351</v>
      </c>
      <c r="D2145" t="s">
        <v>90</v>
      </c>
      <c r="E2145" t="s">
        <v>91</v>
      </c>
      <c r="F2145" s="21" t="s">
        <v>89</v>
      </c>
      <c r="G2145" s="3">
        <v>7.25</v>
      </c>
      <c r="H2145" s="22">
        <v>44333</v>
      </c>
      <c r="I2145" s="23">
        <v>44346</v>
      </c>
      <c r="J2145">
        <f t="shared" si="132"/>
        <v>14</v>
      </c>
      <c r="K2145" s="2">
        <f t="shared" si="133"/>
        <v>44339.5</v>
      </c>
      <c r="L2145" s="22">
        <v>44351.5</v>
      </c>
      <c r="M2145" s="22">
        <v>44354.5</v>
      </c>
      <c r="N2145" s="22">
        <v>44351.5</v>
      </c>
      <c r="O2145">
        <f t="shared" si="134"/>
        <v>12</v>
      </c>
      <c r="P2145" s="3">
        <f t="shared" si="135"/>
        <v>87</v>
      </c>
    </row>
    <row r="2146" spans="1:16" x14ac:dyDescent="0.35">
      <c r="A2146" t="s">
        <v>273</v>
      </c>
      <c r="B2146" s="21" t="s">
        <v>98</v>
      </c>
      <c r="C2146" s="22">
        <v>44351</v>
      </c>
      <c r="D2146" t="s">
        <v>92</v>
      </c>
      <c r="E2146" t="s">
        <v>93</v>
      </c>
      <c r="F2146" s="21" t="s">
        <v>89</v>
      </c>
      <c r="G2146" s="3">
        <v>7.25</v>
      </c>
      <c r="H2146" s="22">
        <v>44333</v>
      </c>
      <c r="I2146" s="23">
        <v>44346</v>
      </c>
      <c r="J2146">
        <f t="shared" si="132"/>
        <v>14</v>
      </c>
      <c r="K2146" s="2">
        <f t="shared" si="133"/>
        <v>44339.5</v>
      </c>
      <c r="L2146" s="22">
        <v>44351.5</v>
      </c>
      <c r="M2146" s="22">
        <v>44354.5</v>
      </c>
      <c r="N2146" s="22">
        <v>44351.5</v>
      </c>
      <c r="O2146">
        <f t="shared" si="134"/>
        <v>12</v>
      </c>
      <c r="P2146" s="3">
        <f t="shared" si="135"/>
        <v>87</v>
      </c>
    </row>
    <row r="2147" spans="1:16" x14ac:dyDescent="0.35">
      <c r="A2147" t="s">
        <v>273</v>
      </c>
      <c r="B2147" s="21" t="s">
        <v>98</v>
      </c>
      <c r="C2147" s="22">
        <v>44351</v>
      </c>
      <c r="D2147" t="s">
        <v>94</v>
      </c>
      <c r="E2147" t="s">
        <v>95</v>
      </c>
      <c r="F2147" s="21" t="s">
        <v>89</v>
      </c>
      <c r="G2147" s="3">
        <v>31.03</v>
      </c>
      <c r="H2147" s="22">
        <v>44333</v>
      </c>
      <c r="I2147" s="23">
        <v>44346</v>
      </c>
      <c r="J2147">
        <f t="shared" si="132"/>
        <v>14</v>
      </c>
      <c r="K2147" s="2">
        <f t="shared" si="133"/>
        <v>44339.5</v>
      </c>
      <c r="L2147" s="22">
        <v>44351.5</v>
      </c>
      <c r="M2147" s="22">
        <v>44354.5</v>
      </c>
      <c r="N2147" s="22">
        <v>44351.5</v>
      </c>
      <c r="O2147">
        <f t="shared" si="134"/>
        <v>12</v>
      </c>
      <c r="P2147" s="3">
        <f t="shared" si="135"/>
        <v>372.36</v>
      </c>
    </row>
    <row r="2148" spans="1:16" x14ac:dyDescent="0.35">
      <c r="A2148" t="s">
        <v>273</v>
      </c>
      <c r="B2148" s="21" t="s">
        <v>98</v>
      </c>
      <c r="C2148" s="22">
        <v>44351</v>
      </c>
      <c r="D2148" t="s">
        <v>96</v>
      </c>
      <c r="E2148" t="s">
        <v>97</v>
      </c>
      <c r="F2148" s="21" t="s">
        <v>89</v>
      </c>
      <c r="G2148" s="3">
        <v>31.03</v>
      </c>
      <c r="H2148" s="22">
        <v>44333</v>
      </c>
      <c r="I2148" s="23">
        <v>44346</v>
      </c>
      <c r="J2148">
        <f t="shared" si="132"/>
        <v>14</v>
      </c>
      <c r="K2148" s="2">
        <f t="shared" si="133"/>
        <v>44339.5</v>
      </c>
      <c r="L2148" s="22">
        <v>44351.5</v>
      </c>
      <c r="M2148" s="22">
        <v>44354.5</v>
      </c>
      <c r="N2148" s="22">
        <v>44351.5</v>
      </c>
      <c r="O2148">
        <f t="shared" si="134"/>
        <v>12</v>
      </c>
      <c r="P2148" s="3">
        <f t="shared" si="135"/>
        <v>372.36</v>
      </c>
    </row>
    <row r="2149" spans="1:16" x14ac:dyDescent="0.35">
      <c r="A2149" t="s">
        <v>273</v>
      </c>
      <c r="B2149" s="21" t="s">
        <v>98</v>
      </c>
      <c r="C2149" s="22">
        <v>44351</v>
      </c>
      <c r="D2149" t="s">
        <v>87</v>
      </c>
      <c r="E2149" t="s">
        <v>88</v>
      </c>
      <c r="F2149" s="21" t="s">
        <v>89</v>
      </c>
      <c r="G2149" s="3">
        <v>62.08</v>
      </c>
      <c r="H2149" s="22">
        <v>44333</v>
      </c>
      <c r="I2149" s="23">
        <v>44346</v>
      </c>
      <c r="J2149">
        <f t="shared" si="132"/>
        <v>14</v>
      </c>
      <c r="K2149" s="2">
        <f t="shared" si="133"/>
        <v>44339.5</v>
      </c>
      <c r="L2149" s="22">
        <v>44351.5</v>
      </c>
      <c r="M2149" s="22">
        <v>44354.5</v>
      </c>
      <c r="N2149" s="22">
        <v>44351.5</v>
      </c>
      <c r="O2149">
        <f t="shared" si="134"/>
        <v>12</v>
      </c>
      <c r="P2149" s="3">
        <f t="shared" si="135"/>
        <v>744.96</v>
      </c>
    </row>
    <row r="2150" spans="1:16" x14ac:dyDescent="0.35">
      <c r="A2150" t="s">
        <v>273</v>
      </c>
      <c r="B2150" s="21" t="s">
        <v>98</v>
      </c>
      <c r="C2150" s="22">
        <v>44351</v>
      </c>
      <c r="D2150" t="s">
        <v>90</v>
      </c>
      <c r="E2150" t="s">
        <v>91</v>
      </c>
      <c r="F2150" s="21" t="s">
        <v>89</v>
      </c>
      <c r="G2150" s="3">
        <v>21.509999999999998</v>
      </c>
      <c r="H2150" s="22">
        <v>44333</v>
      </c>
      <c r="I2150" s="23">
        <v>44346</v>
      </c>
      <c r="J2150">
        <f t="shared" si="132"/>
        <v>14</v>
      </c>
      <c r="K2150" s="2">
        <f t="shared" si="133"/>
        <v>44339.5</v>
      </c>
      <c r="L2150" s="22">
        <v>44351.5</v>
      </c>
      <c r="M2150" s="22">
        <v>44354.5</v>
      </c>
      <c r="N2150" s="22">
        <v>44351.5</v>
      </c>
      <c r="O2150">
        <f t="shared" si="134"/>
        <v>12</v>
      </c>
      <c r="P2150" s="3">
        <f t="shared" si="135"/>
        <v>258.12</v>
      </c>
    </row>
    <row r="2151" spans="1:16" x14ac:dyDescent="0.35">
      <c r="A2151" t="s">
        <v>273</v>
      </c>
      <c r="B2151" s="21" t="s">
        <v>98</v>
      </c>
      <c r="C2151" s="22">
        <v>44351</v>
      </c>
      <c r="D2151" t="s">
        <v>92</v>
      </c>
      <c r="E2151" t="s">
        <v>93</v>
      </c>
      <c r="F2151" s="21" t="s">
        <v>89</v>
      </c>
      <c r="G2151" s="3">
        <v>21.509999999999998</v>
      </c>
      <c r="H2151" s="22">
        <v>44333</v>
      </c>
      <c r="I2151" s="23">
        <v>44346</v>
      </c>
      <c r="J2151">
        <f t="shared" si="132"/>
        <v>14</v>
      </c>
      <c r="K2151" s="2">
        <f t="shared" si="133"/>
        <v>44339.5</v>
      </c>
      <c r="L2151" s="22">
        <v>44351.5</v>
      </c>
      <c r="M2151" s="22">
        <v>44354.5</v>
      </c>
      <c r="N2151" s="22">
        <v>44351.5</v>
      </c>
      <c r="O2151">
        <f t="shared" si="134"/>
        <v>12</v>
      </c>
      <c r="P2151" s="3">
        <f t="shared" si="135"/>
        <v>258.12</v>
      </c>
    </row>
    <row r="2152" spans="1:16" x14ac:dyDescent="0.35">
      <c r="A2152" t="s">
        <v>273</v>
      </c>
      <c r="B2152" s="21" t="s">
        <v>98</v>
      </c>
      <c r="C2152" s="22">
        <v>44351</v>
      </c>
      <c r="D2152" t="s">
        <v>94</v>
      </c>
      <c r="E2152" t="s">
        <v>95</v>
      </c>
      <c r="F2152" s="21" t="s">
        <v>89</v>
      </c>
      <c r="G2152" s="3">
        <v>91.97999999999999</v>
      </c>
      <c r="H2152" s="22">
        <v>44333</v>
      </c>
      <c r="I2152" s="23">
        <v>44346</v>
      </c>
      <c r="J2152">
        <f t="shared" si="132"/>
        <v>14</v>
      </c>
      <c r="K2152" s="2">
        <f t="shared" si="133"/>
        <v>44339.5</v>
      </c>
      <c r="L2152" s="22">
        <v>44351.5</v>
      </c>
      <c r="M2152" s="22">
        <v>44354.5</v>
      </c>
      <c r="N2152" s="22">
        <v>44351.5</v>
      </c>
      <c r="O2152">
        <f t="shared" si="134"/>
        <v>12</v>
      </c>
      <c r="P2152" s="3">
        <f t="shared" si="135"/>
        <v>1103.7599999999998</v>
      </c>
    </row>
    <row r="2153" spans="1:16" x14ac:dyDescent="0.35">
      <c r="A2153" t="s">
        <v>273</v>
      </c>
      <c r="B2153" s="21" t="s">
        <v>98</v>
      </c>
      <c r="C2153" s="22">
        <v>44351</v>
      </c>
      <c r="D2153" t="s">
        <v>96</v>
      </c>
      <c r="E2153" t="s">
        <v>97</v>
      </c>
      <c r="F2153" s="21" t="s">
        <v>89</v>
      </c>
      <c r="G2153" s="3">
        <v>91.97999999999999</v>
      </c>
      <c r="H2153" s="22">
        <v>44333</v>
      </c>
      <c r="I2153" s="23">
        <v>44346</v>
      </c>
      <c r="J2153">
        <f t="shared" si="132"/>
        <v>14</v>
      </c>
      <c r="K2153" s="2">
        <f t="shared" si="133"/>
        <v>44339.5</v>
      </c>
      <c r="L2153" s="22">
        <v>44351.5</v>
      </c>
      <c r="M2153" s="22">
        <v>44354.5</v>
      </c>
      <c r="N2153" s="22">
        <v>44351.5</v>
      </c>
      <c r="O2153">
        <f t="shared" si="134"/>
        <v>12</v>
      </c>
      <c r="P2153" s="3">
        <f t="shared" si="135"/>
        <v>1103.7599999999998</v>
      </c>
    </row>
    <row r="2154" spans="1:16" x14ac:dyDescent="0.35">
      <c r="A2154" t="s">
        <v>273</v>
      </c>
      <c r="B2154" s="21" t="s">
        <v>98</v>
      </c>
      <c r="C2154" s="22">
        <v>44351</v>
      </c>
      <c r="D2154" t="s">
        <v>87</v>
      </c>
      <c r="E2154" t="s">
        <v>88</v>
      </c>
      <c r="F2154" s="21" t="s">
        <v>89</v>
      </c>
      <c r="G2154" s="3">
        <v>432380.4300000004</v>
      </c>
      <c r="H2154" s="22">
        <v>44333</v>
      </c>
      <c r="I2154" s="23">
        <v>44346</v>
      </c>
      <c r="J2154">
        <f t="shared" si="132"/>
        <v>14</v>
      </c>
      <c r="K2154" s="2">
        <f t="shared" si="133"/>
        <v>44339.5</v>
      </c>
      <c r="L2154" s="22">
        <v>44351.5</v>
      </c>
      <c r="M2154" s="22">
        <v>44354.5</v>
      </c>
      <c r="N2154" s="22">
        <v>44351.5</v>
      </c>
      <c r="O2154">
        <f t="shared" si="134"/>
        <v>12</v>
      </c>
      <c r="P2154" s="3">
        <f t="shared" si="135"/>
        <v>5188565.1600000048</v>
      </c>
    </row>
    <row r="2155" spans="1:16" x14ac:dyDescent="0.35">
      <c r="A2155" t="s">
        <v>273</v>
      </c>
      <c r="B2155" s="21" t="s">
        <v>98</v>
      </c>
      <c r="C2155" s="22">
        <v>44351</v>
      </c>
      <c r="D2155" t="s">
        <v>90</v>
      </c>
      <c r="E2155" t="s">
        <v>91</v>
      </c>
      <c r="F2155" s="21" t="s">
        <v>89</v>
      </c>
      <c r="G2155" s="3">
        <v>64815.409999999909</v>
      </c>
      <c r="H2155" s="22">
        <v>44333</v>
      </c>
      <c r="I2155" s="23">
        <v>44346</v>
      </c>
      <c r="J2155">
        <f t="shared" si="132"/>
        <v>14</v>
      </c>
      <c r="K2155" s="2">
        <f t="shared" si="133"/>
        <v>44339.5</v>
      </c>
      <c r="L2155" s="22">
        <v>44351.5</v>
      </c>
      <c r="M2155" s="22">
        <v>44354.5</v>
      </c>
      <c r="N2155" s="22">
        <v>44351.5</v>
      </c>
      <c r="O2155">
        <f t="shared" si="134"/>
        <v>12</v>
      </c>
      <c r="P2155" s="3">
        <f t="shared" si="135"/>
        <v>777784.91999999888</v>
      </c>
    </row>
    <row r="2156" spans="1:16" x14ac:dyDescent="0.35">
      <c r="A2156" t="s">
        <v>273</v>
      </c>
      <c r="B2156" s="21" t="s">
        <v>98</v>
      </c>
      <c r="C2156" s="22">
        <v>44351</v>
      </c>
      <c r="D2156" t="s">
        <v>92</v>
      </c>
      <c r="E2156" t="s">
        <v>93</v>
      </c>
      <c r="F2156" s="21" t="s">
        <v>89</v>
      </c>
      <c r="G2156" s="3">
        <v>64815.439999999908</v>
      </c>
      <c r="H2156" s="22">
        <v>44333</v>
      </c>
      <c r="I2156" s="23">
        <v>44346</v>
      </c>
      <c r="J2156">
        <f t="shared" si="132"/>
        <v>14</v>
      </c>
      <c r="K2156" s="2">
        <f t="shared" si="133"/>
        <v>44339.5</v>
      </c>
      <c r="L2156" s="22">
        <v>44351.5</v>
      </c>
      <c r="M2156" s="22">
        <v>44354.5</v>
      </c>
      <c r="N2156" s="22">
        <v>44351.5</v>
      </c>
      <c r="O2156">
        <f t="shared" si="134"/>
        <v>12</v>
      </c>
      <c r="P2156" s="3">
        <f t="shared" si="135"/>
        <v>777785.27999999886</v>
      </c>
    </row>
    <row r="2157" spans="1:16" x14ac:dyDescent="0.35">
      <c r="A2157" t="s">
        <v>273</v>
      </c>
      <c r="B2157" s="21" t="s">
        <v>98</v>
      </c>
      <c r="C2157" s="22">
        <v>44351</v>
      </c>
      <c r="D2157" t="s">
        <v>94</v>
      </c>
      <c r="E2157" t="s">
        <v>95</v>
      </c>
      <c r="F2157" s="21" t="s">
        <v>89</v>
      </c>
      <c r="G2157" s="3">
        <v>277141.94999999995</v>
      </c>
      <c r="H2157" s="22">
        <v>44333</v>
      </c>
      <c r="I2157" s="23">
        <v>44346</v>
      </c>
      <c r="J2157">
        <f t="shared" si="132"/>
        <v>14</v>
      </c>
      <c r="K2157" s="2">
        <f t="shared" si="133"/>
        <v>44339.5</v>
      </c>
      <c r="L2157" s="22">
        <v>44351.5</v>
      </c>
      <c r="M2157" s="22">
        <v>44354.5</v>
      </c>
      <c r="N2157" s="22">
        <v>44351.5</v>
      </c>
      <c r="O2157">
        <f t="shared" si="134"/>
        <v>12</v>
      </c>
      <c r="P2157" s="3">
        <f t="shared" si="135"/>
        <v>3325703.3999999994</v>
      </c>
    </row>
    <row r="2158" spans="1:16" x14ac:dyDescent="0.35">
      <c r="A2158" t="s">
        <v>273</v>
      </c>
      <c r="B2158" s="21" t="s">
        <v>98</v>
      </c>
      <c r="C2158" s="22">
        <v>44351</v>
      </c>
      <c r="D2158" t="s">
        <v>96</v>
      </c>
      <c r="E2158" t="s">
        <v>97</v>
      </c>
      <c r="F2158" s="21" t="s">
        <v>89</v>
      </c>
      <c r="G2158" s="3">
        <v>277142.07999999996</v>
      </c>
      <c r="H2158" s="22">
        <v>44333</v>
      </c>
      <c r="I2158" s="23">
        <v>44346</v>
      </c>
      <c r="J2158">
        <f t="shared" si="132"/>
        <v>14</v>
      </c>
      <c r="K2158" s="2">
        <f t="shared" si="133"/>
        <v>44339.5</v>
      </c>
      <c r="L2158" s="22">
        <v>44351.5</v>
      </c>
      <c r="M2158" s="22">
        <v>44354.5</v>
      </c>
      <c r="N2158" s="22">
        <v>44351.5</v>
      </c>
      <c r="O2158">
        <f t="shared" si="134"/>
        <v>12</v>
      </c>
      <c r="P2158" s="3">
        <f t="shared" si="135"/>
        <v>3325704.9599999995</v>
      </c>
    </row>
    <row r="2159" spans="1:16" x14ac:dyDescent="0.35">
      <c r="A2159" t="s">
        <v>273</v>
      </c>
      <c r="B2159" s="21" t="s">
        <v>98</v>
      </c>
      <c r="C2159" s="22">
        <v>44351</v>
      </c>
      <c r="D2159" t="s">
        <v>107</v>
      </c>
      <c r="E2159" t="s">
        <v>108</v>
      </c>
      <c r="F2159" s="21" t="s">
        <v>101</v>
      </c>
      <c r="G2159" s="3">
        <v>2206.37</v>
      </c>
      <c r="H2159" s="22">
        <v>44333</v>
      </c>
      <c r="I2159" s="23">
        <v>44346</v>
      </c>
      <c r="J2159">
        <f t="shared" si="132"/>
        <v>14</v>
      </c>
      <c r="K2159" s="2">
        <f t="shared" si="133"/>
        <v>44339.5</v>
      </c>
      <c r="L2159" s="22">
        <v>44351.5</v>
      </c>
      <c r="M2159" s="22">
        <v>44354.5</v>
      </c>
      <c r="N2159" s="22">
        <v>44351.5</v>
      </c>
      <c r="O2159">
        <f t="shared" si="134"/>
        <v>12</v>
      </c>
      <c r="P2159" s="3">
        <f t="shared" si="135"/>
        <v>26476.44</v>
      </c>
    </row>
    <row r="2160" spans="1:16" x14ac:dyDescent="0.35">
      <c r="A2160" t="s">
        <v>273</v>
      </c>
      <c r="B2160" s="21" t="s">
        <v>98</v>
      </c>
      <c r="C2160" s="22">
        <v>44351</v>
      </c>
      <c r="D2160" t="s">
        <v>99</v>
      </c>
      <c r="E2160" t="s">
        <v>100</v>
      </c>
      <c r="F2160" s="21" t="s">
        <v>101</v>
      </c>
      <c r="G2160" s="3">
        <v>27709.110000000004</v>
      </c>
      <c r="H2160" s="22">
        <v>44333</v>
      </c>
      <c r="I2160" s="23">
        <v>44346</v>
      </c>
      <c r="J2160">
        <f t="shared" si="132"/>
        <v>14</v>
      </c>
      <c r="K2160" s="2">
        <f t="shared" si="133"/>
        <v>44339.5</v>
      </c>
      <c r="L2160" s="22">
        <v>44351.5</v>
      </c>
      <c r="M2160" s="22">
        <v>44354.5</v>
      </c>
      <c r="N2160" s="22">
        <v>44351.5</v>
      </c>
      <c r="O2160">
        <f t="shared" si="134"/>
        <v>12</v>
      </c>
      <c r="P2160" s="3">
        <f t="shared" si="135"/>
        <v>332509.32000000007</v>
      </c>
    </row>
    <row r="2161" spans="1:16" x14ac:dyDescent="0.35">
      <c r="A2161" t="s">
        <v>273</v>
      </c>
      <c r="B2161" s="21" t="s">
        <v>98</v>
      </c>
      <c r="C2161" s="22">
        <v>44351</v>
      </c>
      <c r="D2161" t="s">
        <v>99</v>
      </c>
      <c r="E2161" t="s">
        <v>100</v>
      </c>
      <c r="F2161" s="21" t="s">
        <v>102</v>
      </c>
      <c r="G2161" s="3">
        <v>20410.030000000002</v>
      </c>
      <c r="H2161" s="22">
        <v>44333</v>
      </c>
      <c r="I2161" s="23">
        <v>44346</v>
      </c>
      <c r="J2161">
        <f t="shared" si="132"/>
        <v>14</v>
      </c>
      <c r="K2161" s="2">
        <f t="shared" si="133"/>
        <v>44339.5</v>
      </c>
      <c r="L2161" s="22">
        <v>44351.5</v>
      </c>
      <c r="M2161" s="22">
        <v>44354.5</v>
      </c>
      <c r="N2161" s="22">
        <v>44351.5</v>
      </c>
      <c r="O2161">
        <f t="shared" si="134"/>
        <v>12</v>
      </c>
      <c r="P2161" s="3">
        <f t="shared" si="135"/>
        <v>244920.36000000004</v>
      </c>
    </row>
    <row r="2162" spans="1:16" x14ac:dyDescent="0.35">
      <c r="A2162" t="s">
        <v>273</v>
      </c>
      <c r="B2162" s="21" t="s">
        <v>98</v>
      </c>
      <c r="C2162" s="22">
        <v>44351</v>
      </c>
      <c r="D2162" t="s">
        <v>99</v>
      </c>
      <c r="E2162" t="s">
        <v>100</v>
      </c>
      <c r="F2162" s="21" t="s">
        <v>109</v>
      </c>
      <c r="G2162" s="3">
        <v>3</v>
      </c>
      <c r="H2162" s="22">
        <v>44333</v>
      </c>
      <c r="I2162" s="23">
        <v>44346</v>
      </c>
      <c r="J2162">
        <f t="shared" si="132"/>
        <v>14</v>
      </c>
      <c r="K2162" s="2">
        <f t="shared" si="133"/>
        <v>44339.5</v>
      </c>
      <c r="L2162" s="22">
        <v>44351.5</v>
      </c>
      <c r="M2162" s="22">
        <v>44356.5</v>
      </c>
      <c r="N2162" s="22">
        <v>44355.5</v>
      </c>
      <c r="O2162">
        <f t="shared" si="134"/>
        <v>16</v>
      </c>
      <c r="P2162" s="3">
        <f t="shared" si="135"/>
        <v>48</v>
      </c>
    </row>
    <row r="2163" spans="1:16" x14ac:dyDescent="0.35">
      <c r="A2163" t="s">
        <v>273</v>
      </c>
      <c r="B2163" s="21" t="s">
        <v>98</v>
      </c>
      <c r="C2163" s="22">
        <v>44351</v>
      </c>
      <c r="D2163" t="s">
        <v>99</v>
      </c>
      <c r="E2163" t="s">
        <v>100</v>
      </c>
      <c r="F2163" s="21" t="s">
        <v>109</v>
      </c>
      <c r="G2163" s="3">
        <v>24</v>
      </c>
      <c r="H2163" s="22">
        <v>44333</v>
      </c>
      <c r="I2163" s="23">
        <v>44346</v>
      </c>
      <c r="J2163">
        <f t="shared" si="132"/>
        <v>14</v>
      </c>
      <c r="K2163" s="2">
        <f t="shared" si="133"/>
        <v>44339.5</v>
      </c>
      <c r="L2163" s="22">
        <v>44351.5</v>
      </c>
      <c r="M2163" s="22">
        <v>44356.5</v>
      </c>
      <c r="N2163" s="22">
        <v>44355.5</v>
      </c>
      <c r="O2163">
        <f t="shared" si="134"/>
        <v>16</v>
      </c>
      <c r="P2163" s="3">
        <f t="shared" si="135"/>
        <v>384</v>
      </c>
    </row>
    <row r="2164" spans="1:16" x14ac:dyDescent="0.35">
      <c r="A2164" t="s">
        <v>273</v>
      </c>
      <c r="B2164" s="21" t="s">
        <v>98</v>
      </c>
      <c r="C2164" s="22">
        <v>44351</v>
      </c>
      <c r="D2164" t="s">
        <v>107</v>
      </c>
      <c r="E2164" t="s">
        <v>108</v>
      </c>
      <c r="F2164" s="21" t="s">
        <v>126</v>
      </c>
      <c r="G2164" s="3">
        <v>207.33</v>
      </c>
      <c r="H2164" s="22">
        <v>44333</v>
      </c>
      <c r="I2164" s="23">
        <v>44346</v>
      </c>
      <c r="J2164">
        <f t="shared" si="132"/>
        <v>14</v>
      </c>
      <c r="K2164" s="2">
        <f t="shared" si="133"/>
        <v>44339.5</v>
      </c>
      <c r="L2164" s="22">
        <v>44351.5</v>
      </c>
      <c r="M2164" s="22">
        <v>44356.5</v>
      </c>
      <c r="N2164" s="22">
        <v>44355.5</v>
      </c>
      <c r="O2164">
        <f t="shared" si="134"/>
        <v>16</v>
      </c>
      <c r="P2164" s="3">
        <f t="shared" si="135"/>
        <v>3317.28</v>
      </c>
    </row>
    <row r="2165" spans="1:16" x14ac:dyDescent="0.35">
      <c r="A2165" t="s">
        <v>273</v>
      </c>
      <c r="B2165" s="21" t="s">
        <v>98</v>
      </c>
      <c r="C2165" s="22">
        <v>44351</v>
      </c>
      <c r="D2165" t="s">
        <v>107</v>
      </c>
      <c r="E2165" t="s">
        <v>108</v>
      </c>
      <c r="F2165" s="21" t="s">
        <v>109</v>
      </c>
      <c r="G2165" s="3">
        <v>154</v>
      </c>
      <c r="H2165" s="22">
        <v>44333</v>
      </c>
      <c r="I2165" s="23">
        <v>44346</v>
      </c>
      <c r="J2165">
        <f t="shared" si="132"/>
        <v>14</v>
      </c>
      <c r="K2165" s="2">
        <f t="shared" si="133"/>
        <v>44339.5</v>
      </c>
      <c r="L2165" s="22">
        <v>44351.5</v>
      </c>
      <c r="M2165" s="22">
        <v>44356.5</v>
      </c>
      <c r="N2165" s="22">
        <v>44355.5</v>
      </c>
      <c r="O2165">
        <f t="shared" si="134"/>
        <v>16</v>
      </c>
      <c r="P2165" s="3">
        <f t="shared" si="135"/>
        <v>2464</v>
      </c>
    </row>
    <row r="2166" spans="1:16" x14ac:dyDescent="0.35">
      <c r="A2166" t="s">
        <v>273</v>
      </c>
      <c r="B2166" s="21" t="s">
        <v>98</v>
      </c>
      <c r="C2166" s="22">
        <v>44351</v>
      </c>
      <c r="D2166" t="s">
        <v>99</v>
      </c>
      <c r="E2166" t="s">
        <v>100</v>
      </c>
      <c r="F2166" s="21" t="s">
        <v>109</v>
      </c>
      <c r="G2166" s="3">
        <v>62290</v>
      </c>
      <c r="H2166" s="22">
        <v>44333</v>
      </c>
      <c r="I2166" s="23">
        <v>44346</v>
      </c>
      <c r="J2166">
        <f t="shared" si="132"/>
        <v>14</v>
      </c>
      <c r="K2166" s="2">
        <f t="shared" si="133"/>
        <v>44339.5</v>
      </c>
      <c r="L2166" s="22">
        <v>44351.5</v>
      </c>
      <c r="M2166" s="22">
        <v>44356.5</v>
      </c>
      <c r="N2166" s="22">
        <v>44355.5</v>
      </c>
      <c r="O2166">
        <f t="shared" si="134"/>
        <v>16</v>
      </c>
      <c r="P2166" s="3">
        <f t="shared" si="135"/>
        <v>996640</v>
      </c>
    </row>
    <row r="2167" spans="1:16" x14ac:dyDescent="0.35">
      <c r="A2167" t="s">
        <v>273</v>
      </c>
      <c r="B2167" s="21" t="s">
        <v>98</v>
      </c>
      <c r="C2167" s="22">
        <v>44351</v>
      </c>
      <c r="D2167" t="s">
        <v>107</v>
      </c>
      <c r="E2167" t="s">
        <v>108</v>
      </c>
      <c r="F2167" s="21" t="s">
        <v>138</v>
      </c>
      <c r="G2167" s="3">
        <v>175.2</v>
      </c>
      <c r="H2167" s="22">
        <v>44333</v>
      </c>
      <c r="I2167" s="23">
        <v>44346</v>
      </c>
      <c r="J2167">
        <f t="shared" si="132"/>
        <v>14</v>
      </c>
      <c r="K2167" s="2">
        <f t="shared" si="133"/>
        <v>44339.5</v>
      </c>
      <c r="L2167" s="22">
        <v>44351.5</v>
      </c>
      <c r="M2167" s="22">
        <v>44356.5</v>
      </c>
      <c r="N2167" s="22">
        <v>44355.5</v>
      </c>
      <c r="O2167">
        <f t="shared" si="134"/>
        <v>16</v>
      </c>
      <c r="P2167" s="3">
        <f t="shared" si="135"/>
        <v>2803.2</v>
      </c>
    </row>
    <row r="2168" spans="1:16" x14ac:dyDescent="0.35">
      <c r="A2168" t="s">
        <v>273</v>
      </c>
      <c r="B2168" s="21" t="s">
        <v>98</v>
      </c>
      <c r="C2168" s="22">
        <v>44351</v>
      </c>
      <c r="D2168" t="s">
        <v>107</v>
      </c>
      <c r="E2168" t="s">
        <v>108</v>
      </c>
      <c r="F2168" s="21" t="s">
        <v>142</v>
      </c>
      <c r="G2168" s="3">
        <v>22916.829999999984</v>
      </c>
      <c r="H2168" s="22">
        <v>44333</v>
      </c>
      <c r="I2168" s="23">
        <v>44346</v>
      </c>
      <c r="J2168">
        <f t="shared" si="132"/>
        <v>14</v>
      </c>
      <c r="K2168" s="2">
        <f t="shared" si="133"/>
        <v>44339.5</v>
      </c>
      <c r="L2168" s="22">
        <v>44351.5</v>
      </c>
      <c r="M2168" s="22">
        <v>44357.5</v>
      </c>
      <c r="N2168" s="22">
        <v>44356.5</v>
      </c>
      <c r="O2168">
        <f t="shared" si="134"/>
        <v>17</v>
      </c>
      <c r="P2168" s="3">
        <f t="shared" si="135"/>
        <v>389586.10999999969</v>
      </c>
    </row>
    <row r="2169" spans="1:16" x14ac:dyDescent="0.35">
      <c r="A2169" t="s">
        <v>273</v>
      </c>
      <c r="B2169" s="21" t="s">
        <v>98</v>
      </c>
      <c r="C2169" s="22">
        <v>44351</v>
      </c>
      <c r="D2169" t="s">
        <v>99</v>
      </c>
      <c r="E2169" t="s">
        <v>100</v>
      </c>
      <c r="F2169" s="21" t="s">
        <v>103</v>
      </c>
      <c r="G2169" s="3">
        <v>467.04999999999995</v>
      </c>
      <c r="H2169" s="22">
        <v>44333</v>
      </c>
      <c r="I2169" s="23">
        <v>44346</v>
      </c>
      <c r="J2169">
        <f t="shared" si="132"/>
        <v>14</v>
      </c>
      <c r="K2169" s="2">
        <f t="shared" si="133"/>
        <v>44339.5</v>
      </c>
      <c r="L2169" s="22">
        <v>44351.5</v>
      </c>
      <c r="M2169" s="22">
        <v>44358.5</v>
      </c>
      <c r="N2169" s="22">
        <v>44357.5</v>
      </c>
      <c r="O2169">
        <f t="shared" si="134"/>
        <v>18</v>
      </c>
      <c r="P2169" s="3">
        <f t="shared" si="135"/>
        <v>8406.9</v>
      </c>
    </row>
    <row r="2170" spans="1:16" x14ac:dyDescent="0.35">
      <c r="A2170" t="s">
        <v>273</v>
      </c>
      <c r="B2170" s="21" t="s">
        <v>98</v>
      </c>
      <c r="C2170" s="22">
        <v>44351</v>
      </c>
      <c r="D2170" t="s">
        <v>104</v>
      </c>
      <c r="E2170" t="s">
        <v>105</v>
      </c>
      <c r="F2170" s="21" t="s">
        <v>106</v>
      </c>
      <c r="G2170" s="3">
        <v>155.76</v>
      </c>
      <c r="H2170" s="22">
        <v>44333</v>
      </c>
      <c r="I2170" s="23">
        <v>44346</v>
      </c>
      <c r="J2170">
        <f t="shared" si="132"/>
        <v>14</v>
      </c>
      <c r="K2170" s="2">
        <f t="shared" si="133"/>
        <v>44339.5</v>
      </c>
      <c r="L2170" s="22">
        <v>44351.5</v>
      </c>
      <c r="M2170" s="22">
        <v>44358.5</v>
      </c>
      <c r="N2170" s="22">
        <v>44357.5</v>
      </c>
      <c r="O2170">
        <f t="shared" si="134"/>
        <v>18</v>
      </c>
      <c r="P2170" s="3">
        <f t="shared" si="135"/>
        <v>2803.68</v>
      </c>
    </row>
    <row r="2171" spans="1:16" x14ac:dyDescent="0.35">
      <c r="A2171" t="s">
        <v>273</v>
      </c>
      <c r="B2171" s="21" t="s">
        <v>98</v>
      </c>
      <c r="C2171" s="22">
        <v>44351</v>
      </c>
      <c r="D2171" t="s">
        <v>110</v>
      </c>
      <c r="E2171" t="s">
        <v>111</v>
      </c>
      <c r="F2171" s="21" t="s">
        <v>112</v>
      </c>
      <c r="G2171" s="3">
        <v>10</v>
      </c>
      <c r="H2171" s="22">
        <v>44333</v>
      </c>
      <c r="I2171" s="23">
        <v>44346</v>
      </c>
      <c r="J2171">
        <f t="shared" si="132"/>
        <v>14</v>
      </c>
      <c r="K2171" s="2">
        <f t="shared" si="133"/>
        <v>44339.5</v>
      </c>
      <c r="L2171" s="22">
        <v>44351.5</v>
      </c>
      <c r="M2171" s="22">
        <v>44365.5</v>
      </c>
      <c r="N2171" s="22">
        <v>44364.5</v>
      </c>
      <c r="O2171">
        <f t="shared" si="134"/>
        <v>25</v>
      </c>
      <c r="P2171" s="3">
        <f t="shared" si="135"/>
        <v>250</v>
      </c>
    </row>
    <row r="2172" spans="1:16" x14ac:dyDescent="0.35">
      <c r="A2172" t="s">
        <v>273</v>
      </c>
      <c r="B2172" s="21" t="s">
        <v>98</v>
      </c>
      <c r="C2172" s="22">
        <v>44351</v>
      </c>
      <c r="D2172" t="s">
        <v>110</v>
      </c>
      <c r="E2172" t="s">
        <v>111</v>
      </c>
      <c r="F2172" s="21" t="s">
        <v>113</v>
      </c>
      <c r="G2172" s="3">
        <v>28.56</v>
      </c>
      <c r="H2172" s="22">
        <v>44333</v>
      </c>
      <c r="I2172" s="23">
        <v>44346</v>
      </c>
      <c r="J2172">
        <f t="shared" si="132"/>
        <v>14</v>
      </c>
      <c r="K2172" s="2">
        <f t="shared" si="133"/>
        <v>44339.5</v>
      </c>
      <c r="L2172" s="22">
        <v>44351.5</v>
      </c>
      <c r="M2172" s="22">
        <v>44365.5</v>
      </c>
      <c r="N2172" s="22">
        <v>44364.5</v>
      </c>
      <c r="O2172">
        <f t="shared" si="134"/>
        <v>25</v>
      </c>
      <c r="P2172" s="3">
        <f t="shared" si="135"/>
        <v>714</v>
      </c>
    </row>
    <row r="2173" spans="1:16" x14ac:dyDescent="0.35">
      <c r="A2173" t="s">
        <v>273</v>
      </c>
      <c r="B2173" s="21" t="s">
        <v>98</v>
      </c>
      <c r="C2173" s="22">
        <v>44351</v>
      </c>
      <c r="D2173" t="s">
        <v>114</v>
      </c>
      <c r="E2173" t="s">
        <v>115</v>
      </c>
      <c r="F2173" s="21" t="s">
        <v>112</v>
      </c>
      <c r="G2173" s="3">
        <v>985.80999999999983</v>
      </c>
      <c r="H2173" s="22">
        <v>44333</v>
      </c>
      <c r="I2173" s="23">
        <v>44346</v>
      </c>
      <c r="J2173">
        <f t="shared" si="132"/>
        <v>14</v>
      </c>
      <c r="K2173" s="2">
        <f t="shared" si="133"/>
        <v>44339.5</v>
      </c>
      <c r="L2173" s="22">
        <v>44351.5</v>
      </c>
      <c r="M2173" s="22">
        <v>44365.5</v>
      </c>
      <c r="N2173" s="22">
        <v>44364.5</v>
      </c>
      <c r="O2173">
        <f t="shared" si="134"/>
        <v>25</v>
      </c>
      <c r="P2173" s="3">
        <f t="shared" si="135"/>
        <v>24645.249999999996</v>
      </c>
    </row>
    <row r="2174" spans="1:16" x14ac:dyDescent="0.35">
      <c r="A2174" t="s">
        <v>273</v>
      </c>
      <c r="B2174" s="21" t="s">
        <v>98</v>
      </c>
      <c r="C2174" s="22">
        <v>44351</v>
      </c>
      <c r="D2174" t="s">
        <v>110</v>
      </c>
      <c r="E2174" t="s">
        <v>111</v>
      </c>
      <c r="F2174" s="21" t="s">
        <v>112</v>
      </c>
      <c r="G2174" s="3">
        <v>13268.359999999995</v>
      </c>
      <c r="H2174" s="22">
        <v>44333</v>
      </c>
      <c r="I2174" s="23">
        <v>44346</v>
      </c>
      <c r="J2174">
        <f t="shared" si="132"/>
        <v>14</v>
      </c>
      <c r="K2174" s="2">
        <f t="shared" si="133"/>
        <v>44339.5</v>
      </c>
      <c r="L2174" s="22">
        <v>44351.5</v>
      </c>
      <c r="M2174" s="22">
        <v>44365.5</v>
      </c>
      <c r="N2174" s="22">
        <v>44364.5</v>
      </c>
      <c r="O2174">
        <f t="shared" si="134"/>
        <v>25</v>
      </c>
      <c r="P2174" s="3">
        <f t="shared" si="135"/>
        <v>331708.99999999988</v>
      </c>
    </row>
    <row r="2175" spans="1:16" x14ac:dyDescent="0.35">
      <c r="A2175" t="s">
        <v>273</v>
      </c>
      <c r="B2175" s="21" t="s">
        <v>98</v>
      </c>
      <c r="C2175" s="22">
        <v>44351</v>
      </c>
      <c r="D2175" t="s">
        <v>110</v>
      </c>
      <c r="E2175" t="s">
        <v>111</v>
      </c>
      <c r="F2175" s="21" t="s">
        <v>116</v>
      </c>
      <c r="G2175" s="3">
        <v>100.31</v>
      </c>
      <c r="H2175" s="22">
        <v>44333</v>
      </c>
      <c r="I2175" s="23">
        <v>44346</v>
      </c>
      <c r="J2175">
        <f t="shared" si="132"/>
        <v>14</v>
      </c>
      <c r="K2175" s="2">
        <f t="shared" si="133"/>
        <v>44339.5</v>
      </c>
      <c r="L2175" s="22">
        <v>44351.5</v>
      </c>
      <c r="M2175" s="22">
        <v>44365.5</v>
      </c>
      <c r="N2175" s="22">
        <v>44364.5</v>
      </c>
      <c r="O2175">
        <f t="shared" si="134"/>
        <v>25</v>
      </c>
      <c r="P2175" s="3">
        <f t="shared" si="135"/>
        <v>2507.75</v>
      </c>
    </row>
    <row r="2176" spans="1:16" x14ac:dyDescent="0.35">
      <c r="A2176" t="s">
        <v>273</v>
      </c>
      <c r="B2176" s="21" t="s">
        <v>98</v>
      </c>
      <c r="C2176" s="22">
        <v>44351</v>
      </c>
      <c r="D2176" t="s">
        <v>110</v>
      </c>
      <c r="E2176" t="s">
        <v>111</v>
      </c>
      <c r="F2176" s="21" t="s">
        <v>118</v>
      </c>
      <c r="G2176" s="3">
        <v>19.399999999999999</v>
      </c>
      <c r="H2176" s="22">
        <v>44333</v>
      </c>
      <c r="I2176" s="23">
        <v>44346</v>
      </c>
      <c r="J2176">
        <f t="shared" si="132"/>
        <v>14</v>
      </c>
      <c r="K2176" s="2">
        <f t="shared" si="133"/>
        <v>44339.5</v>
      </c>
      <c r="L2176" s="22">
        <v>44351.5</v>
      </c>
      <c r="M2176" s="22">
        <v>44365.5</v>
      </c>
      <c r="N2176" s="22">
        <v>44364.5</v>
      </c>
      <c r="O2176">
        <f t="shared" si="134"/>
        <v>25</v>
      </c>
      <c r="P2176" s="3">
        <f t="shared" si="135"/>
        <v>484.99999999999994</v>
      </c>
    </row>
    <row r="2177" spans="1:16" x14ac:dyDescent="0.35">
      <c r="A2177" t="s">
        <v>273</v>
      </c>
      <c r="B2177" s="21" t="s">
        <v>98</v>
      </c>
      <c r="C2177" s="22">
        <v>44351</v>
      </c>
      <c r="D2177" t="s">
        <v>114</v>
      </c>
      <c r="E2177" t="s">
        <v>115</v>
      </c>
      <c r="F2177" s="21" t="s">
        <v>119</v>
      </c>
      <c r="G2177" s="3">
        <v>24.52</v>
      </c>
      <c r="H2177" s="22">
        <v>44333</v>
      </c>
      <c r="I2177" s="23">
        <v>44346</v>
      </c>
      <c r="J2177">
        <f t="shared" si="132"/>
        <v>14</v>
      </c>
      <c r="K2177" s="2">
        <f t="shared" si="133"/>
        <v>44339.5</v>
      </c>
      <c r="L2177" s="22">
        <v>44351.5</v>
      </c>
      <c r="M2177" s="22">
        <v>44365.5</v>
      </c>
      <c r="N2177" s="22">
        <v>44364.5</v>
      </c>
      <c r="O2177">
        <f t="shared" si="134"/>
        <v>25</v>
      </c>
      <c r="P2177" s="3">
        <f t="shared" si="135"/>
        <v>613</v>
      </c>
    </row>
    <row r="2178" spans="1:16" x14ac:dyDescent="0.35">
      <c r="A2178" t="s">
        <v>273</v>
      </c>
      <c r="B2178" s="21" t="s">
        <v>98</v>
      </c>
      <c r="C2178" s="22">
        <v>44351</v>
      </c>
      <c r="D2178" t="s">
        <v>110</v>
      </c>
      <c r="E2178" t="s">
        <v>111</v>
      </c>
      <c r="F2178" s="21" t="s">
        <v>119</v>
      </c>
      <c r="G2178" s="3">
        <v>166.36</v>
      </c>
      <c r="H2178" s="22">
        <v>44333</v>
      </c>
      <c r="I2178" s="23">
        <v>44346</v>
      </c>
      <c r="J2178">
        <f t="shared" si="132"/>
        <v>14</v>
      </c>
      <c r="K2178" s="2">
        <f t="shared" si="133"/>
        <v>44339.5</v>
      </c>
      <c r="L2178" s="22">
        <v>44351.5</v>
      </c>
      <c r="M2178" s="22">
        <v>44365.5</v>
      </c>
      <c r="N2178" s="22">
        <v>44364.5</v>
      </c>
      <c r="O2178">
        <f t="shared" si="134"/>
        <v>25</v>
      </c>
      <c r="P2178" s="3">
        <f t="shared" si="135"/>
        <v>4159</v>
      </c>
    </row>
    <row r="2179" spans="1:16" x14ac:dyDescent="0.35">
      <c r="A2179" t="s">
        <v>273</v>
      </c>
      <c r="B2179" s="21" t="s">
        <v>98</v>
      </c>
      <c r="C2179" s="22">
        <v>44351</v>
      </c>
      <c r="D2179" t="s">
        <v>114</v>
      </c>
      <c r="E2179" t="s">
        <v>115</v>
      </c>
      <c r="F2179" s="21" t="s">
        <v>120</v>
      </c>
      <c r="G2179" s="3">
        <v>212.27999999999997</v>
      </c>
      <c r="H2179" s="22">
        <v>44333</v>
      </c>
      <c r="I2179" s="23">
        <v>44346</v>
      </c>
      <c r="J2179">
        <f t="shared" si="132"/>
        <v>14</v>
      </c>
      <c r="K2179" s="2">
        <f t="shared" si="133"/>
        <v>44339.5</v>
      </c>
      <c r="L2179" s="22">
        <v>44351.5</v>
      </c>
      <c r="M2179" s="22">
        <v>44365.5</v>
      </c>
      <c r="N2179" s="22">
        <v>44364.5</v>
      </c>
      <c r="O2179">
        <f t="shared" si="134"/>
        <v>25</v>
      </c>
      <c r="P2179" s="3">
        <f t="shared" si="135"/>
        <v>5306.9999999999991</v>
      </c>
    </row>
    <row r="2180" spans="1:16" x14ac:dyDescent="0.35">
      <c r="A2180" t="s">
        <v>273</v>
      </c>
      <c r="B2180" s="21" t="s">
        <v>98</v>
      </c>
      <c r="C2180" s="22">
        <v>44351</v>
      </c>
      <c r="D2180" t="s">
        <v>110</v>
      </c>
      <c r="E2180" t="s">
        <v>111</v>
      </c>
      <c r="F2180" s="21" t="s">
        <v>120</v>
      </c>
      <c r="G2180" s="3">
        <v>21.57</v>
      </c>
      <c r="H2180" s="22">
        <v>44333</v>
      </c>
      <c r="I2180" s="23">
        <v>44346</v>
      </c>
      <c r="J2180">
        <f t="shared" si="132"/>
        <v>14</v>
      </c>
      <c r="K2180" s="2">
        <f t="shared" si="133"/>
        <v>44339.5</v>
      </c>
      <c r="L2180" s="22">
        <v>44351.5</v>
      </c>
      <c r="M2180" s="22">
        <v>44365.5</v>
      </c>
      <c r="N2180" s="22">
        <v>44364.5</v>
      </c>
      <c r="O2180">
        <f t="shared" si="134"/>
        <v>25</v>
      </c>
      <c r="P2180" s="3">
        <f t="shared" si="135"/>
        <v>539.25</v>
      </c>
    </row>
    <row r="2181" spans="1:16" x14ac:dyDescent="0.35">
      <c r="A2181" t="s">
        <v>273</v>
      </c>
      <c r="B2181" s="21" t="s">
        <v>98</v>
      </c>
      <c r="C2181" s="22">
        <v>44351</v>
      </c>
      <c r="D2181" t="s">
        <v>110</v>
      </c>
      <c r="E2181" t="s">
        <v>111</v>
      </c>
      <c r="F2181" s="21" t="s">
        <v>121</v>
      </c>
      <c r="G2181" s="3">
        <v>1.41</v>
      </c>
      <c r="H2181" s="22">
        <v>44333</v>
      </c>
      <c r="I2181" s="23">
        <v>44346</v>
      </c>
      <c r="J2181">
        <f t="shared" si="132"/>
        <v>14</v>
      </c>
      <c r="K2181" s="2">
        <f t="shared" si="133"/>
        <v>44339.5</v>
      </c>
      <c r="L2181" s="22">
        <v>44351.5</v>
      </c>
      <c r="M2181" s="22">
        <v>44365.5</v>
      </c>
      <c r="N2181" s="22">
        <v>44364.5</v>
      </c>
      <c r="O2181">
        <f t="shared" si="134"/>
        <v>25</v>
      </c>
      <c r="P2181" s="3">
        <f t="shared" si="135"/>
        <v>35.25</v>
      </c>
    </row>
    <row r="2182" spans="1:16" x14ac:dyDescent="0.35">
      <c r="A2182" t="s">
        <v>273</v>
      </c>
      <c r="B2182" s="21" t="s">
        <v>98</v>
      </c>
      <c r="C2182" s="22">
        <v>44351</v>
      </c>
      <c r="D2182" t="s">
        <v>110</v>
      </c>
      <c r="E2182" t="s">
        <v>111</v>
      </c>
      <c r="F2182" s="21" t="s">
        <v>245</v>
      </c>
      <c r="G2182" s="3">
        <v>1.82</v>
      </c>
      <c r="H2182" s="22">
        <v>44333</v>
      </c>
      <c r="I2182" s="23">
        <v>44346</v>
      </c>
      <c r="J2182">
        <f t="shared" si="132"/>
        <v>14</v>
      </c>
      <c r="K2182" s="2">
        <f t="shared" si="133"/>
        <v>44339.5</v>
      </c>
      <c r="L2182" s="22">
        <v>44351.5</v>
      </c>
      <c r="M2182" s="22">
        <v>44365.5</v>
      </c>
      <c r="N2182" s="22">
        <v>44364.5</v>
      </c>
      <c r="O2182">
        <f t="shared" si="134"/>
        <v>25</v>
      </c>
      <c r="P2182" s="3">
        <f t="shared" si="135"/>
        <v>45.5</v>
      </c>
    </row>
    <row r="2183" spans="1:16" x14ac:dyDescent="0.35">
      <c r="A2183" t="s">
        <v>273</v>
      </c>
      <c r="B2183" s="21" t="s">
        <v>98</v>
      </c>
      <c r="C2183" s="22">
        <v>44351</v>
      </c>
      <c r="D2183" t="s">
        <v>114</v>
      </c>
      <c r="E2183" t="s">
        <v>115</v>
      </c>
      <c r="F2183" s="21" t="s">
        <v>122</v>
      </c>
      <c r="G2183" s="3">
        <v>118.32</v>
      </c>
      <c r="H2183" s="22">
        <v>44333</v>
      </c>
      <c r="I2183" s="23">
        <v>44346</v>
      </c>
      <c r="J2183">
        <f t="shared" si="132"/>
        <v>14</v>
      </c>
      <c r="K2183" s="2">
        <f t="shared" si="133"/>
        <v>44339.5</v>
      </c>
      <c r="L2183" s="22">
        <v>44351.5</v>
      </c>
      <c r="M2183" s="22">
        <v>44365.5</v>
      </c>
      <c r="N2183" s="22">
        <v>44364.5</v>
      </c>
      <c r="O2183">
        <f t="shared" si="134"/>
        <v>25</v>
      </c>
      <c r="P2183" s="3">
        <f t="shared" si="135"/>
        <v>2958</v>
      </c>
    </row>
    <row r="2184" spans="1:16" x14ac:dyDescent="0.35">
      <c r="A2184" t="s">
        <v>273</v>
      </c>
      <c r="B2184" s="21" t="s">
        <v>98</v>
      </c>
      <c r="C2184" s="22">
        <v>44351</v>
      </c>
      <c r="D2184" t="s">
        <v>110</v>
      </c>
      <c r="E2184" t="s">
        <v>111</v>
      </c>
      <c r="F2184" s="21" t="s">
        <v>122</v>
      </c>
      <c r="G2184" s="3">
        <v>7.08</v>
      </c>
      <c r="H2184" s="22">
        <v>44333</v>
      </c>
      <c r="I2184" s="23">
        <v>44346</v>
      </c>
      <c r="J2184">
        <f t="shared" si="132"/>
        <v>14</v>
      </c>
      <c r="K2184" s="2">
        <f t="shared" si="133"/>
        <v>44339.5</v>
      </c>
      <c r="L2184" s="22">
        <v>44351.5</v>
      </c>
      <c r="M2184" s="22">
        <v>44365.5</v>
      </c>
      <c r="N2184" s="22">
        <v>44364.5</v>
      </c>
      <c r="O2184">
        <f t="shared" si="134"/>
        <v>25</v>
      </c>
      <c r="P2184" s="3">
        <f t="shared" si="135"/>
        <v>177</v>
      </c>
    </row>
    <row r="2185" spans="1:16" x14ac:dyDescent="0.35">
      <c r="A2185" t="s">
        <v>273</v>
      </c>
      <c r="B2185" s="21" t="s">
        <v>98</v>
      </c>
      <c r="C2185" s="22">
        <v>44351</v>
      </c>
      <c r="D2185" t="s">
        <v>114</v>
      </c>
      <c r="E2185" t="s">
        <v>115</v>
      </c>
      <c r="F2185" s="21" t="s">
        <v>123</v>
      </c>
      <c r="G2185" s="3">
        <v>95.190000000000012</v>
      </c>
      <c r="H2185" s="22">
        <v>44333</v>
      </c>
      <c r="I2185" s="23">
        <v>44346</v>
      </c>
      <c r="J2185">
        <f t="shared" si="132"/>
        <v>14</v>
      </c>
      <c r="K2185" s="2">
        <f t="shared" si="133"/>
        <v>44339.5</v>
      </c>
      <c r="L2185" s="22">
        <v>44351.5</v>
      </c>
      <c r="M2185" s="22">
        <v>44365.5</v>
      </c>
      <c r="N2185" s="22">
        <v>44364.5</v>
      </c>
      <c r="O2185">
        <f t="shared" si="134"/>
        <v>25</v>
      </c>
      <c r="P2185" s="3">
        <f t="shared" si="135"/>
        <v>2379.7500000000005</v>
      </c>
    </row>
    <row r="2186" spans="1:16" x14ac:dyDescent="0.35">
      <c r="A2186" t="s">
        <v>273</v>
      </c>
      <c r="B2186" s="21" t="s">
        <v>98</v>
      </c>
      <c r="C2186" s="22">
        <v>44351</v>
      </c>
      <c r="D2186" t="s">
        <v>110</v>
      </c>
      <c r="E2186" t="s">
        <v>111</v>
      </c>
      <c r="F2186" s="21" t="s">
        <v>123</v>
      </c>
      <c r="G2186" s="3">
        <v>41.45</v>
      </c>
      <c r="H2186" s="22">
        <v>44333</v>
      </c>
      <c r="I2186" s="23">
        <v>44346</v>
      </c>
      <c r="J2186">
        <f t="shared" si="132"/>
        <v>14</v>
      </c>
      <c r="K2186" s="2">
        <f t="shared" si="133"/>
        <v>44339.5</v>
      </c>
      <c r="L2186" s="22">
        <v>44351.5</v>
      </c>
      <c r="M2186" s="22">
        <v>44365.5</v>
      </c>
      <c r="N2186" s="22">
        <v>44364.5</v>
      </c>
      <c r="O2186">
        <f t="shared" si="134"/>
        <v>25</v>
      </c>
      <c r="P2186" s="3">
        <f t="shared" si="135"/>
        <v>1036.25</v>
      </c>
    </row>
    <row r="2187" spans="1:16" x14ac:dyDescent="0.35">
      <c r="A2187" t="s">
        <v>273</v>
      </c>
      <c r="B2187" s="21" t="s">
        <v>98</v>
      </c>
      <c r="C2187" s="22">
        <v>44351</v>
      </c>
      <c r="D2187" t="s">
        <v>110</v>
      </c>
      <c r="E2187" t="s">
        <v>111</v>
      </c>
      <c r="F2187" s="21" t="s">
        <v>124</v>
      </c>
      <c r="G2187" s="3">
        <v>0.25</v>
      </c>
      <c r="H2187" s="22">
        <v>44333</v>
      </c>
      <c r="I2187" s="23">
        <v>44346</v>
      </c>
      <c r="J2187">
        <f t="shared" ref="J2187:J2250" si="136">I2187-H2187+1</f>
        <v>14</v>
      </c>
      <c r="K2187" s="2">
        <f t="shared" ref="K2187:K2250" si="137">(H2187+I2187)/2</f>
        <v>44339.5</v>
      </c>
      <c r="L2187" s="22">
        <v>44351.5</v>
      </c>
      <c r="M2187" s="22">
        <v>44365.5</v>
      </c>
      <c r="N2187" s="22">
        <v>44364.5</v>
      </c>
      <c r="O2187">
        <f t="shared" ref="O2187:O2250" si="138">N2187-K2187</f>
        <v>25</v>
      </c>
      <c r="P2187" s="3">
        <f t="shared" ref="P2187:P2250" si="139">O2187*G2187</f>
        <v>6.25</v>
      </c>
    </row>
    <row r="2188" spans="1:16" x14ac:dyDescent="0.35">
      <c r="A2188" t="s">
        <v>273</v>
      </c>
      <c r="B2188" s="21" t="s">
        <v>98</v>
      </c>
      <c r="C2188" s="22">
        <v>44351</v>
      </c>
      <c r="D2188" t="s">
        <v>110</v>
      </c>
      <c r="E2188" t="s">
        <v>111</v>
      </c>
      <c r="F2188" s="21" t="s">
        <v>125</v>
      </c>
      <c r="G2188" s="3">
        <v>3.32</v>
      </c>
      <c r="H2188" s="22">
        <v>44333</v>
      </c>
      <c r="I2188" s="23">
        <v>44346</v>
      </c>
      <c r="J2188">
        <f t="shared" si="136"/>
        <v>14</v>
      </c>
      <c r="K2188" s="2">
        <f t="shared" si="137"/>
        <v>44339.5</v>
      </c>
      <c r="L2188" s="22">
        <v>44351.5</v>
      </c>
      <c r="M2188" s="22">
        <v>44365.5</v>
      </c>
      <c r="N2188" s="22">
        <v>44364.5</v>
      </c>
      <c r="O2188">
        <f t="shared" si="138"/>
        <v>25</v>
      </c>
      <c r="P2188" s="3">
        <f t="shared" si="139"/>
        <v>83</v>
      </c>
    </row>
    <row r="2189" spans="1:16" x14ac:dyDescent="0.35">
      <c r="A2189" t="s">
        <v>273</v>
      </c>
      <c r="B2189" s="21" t="s">
        <v>98</v>
      </c>
      <c r="C2189" s="22">
        <v>44351</v>
      </c>
      <c r="D2189" t="s">
        <v>114</v>
      </c>
      <c r="E2189" t="s">
        <v>115</v>
      </c>
      <c r="F2189" s="21" t="s">
        <v>127</v>
      </c>
      <c r="G2189" s="3">
        <v>102.03</v>
      </c>
      <c r="H2189" s="22">
        <v>44333</v>
      </c>
      <c r="I2189" s="23">
        <v>44346</v>
      </c>
      <c r="J2189">
        <f t="shared" si="136"/>
        <v>14</v>
      </c>
      <c r="K2189" s="2">
        <f t="shared" si="137"/>
        <v>44339.5</v>
      </c>
      <c r="L2189" s="22">
        <v>44351.5</v>
      </c>
      <c r="M2189" s="22">
        <v>44365.5</v>
      </c>
      <c r="N2189" s="22">
        <v>44364.5</v>
      </c>
      <c r="O2189">
        <f t="shared" si="138"/>
        <v>25</v>
      </c>
      <c r="P2189" s="3">
        <f t="shared" si="139"/>
        <v>2550.75</v>
      </c>
    </row>
    <row r="2190" spans="1:16" x14ac:dyDescent="0.35">
      <c r="A2190" t="s">
        <v>273</v>
      </c>
      <c r="B2190" s="21" t="s">
        <v>98</v>
      </c>
      <c r="C2190" s="22">
        <v>44351</v>
      </c>
      <c r="D2190" t="s">
        <v>110</v>
      </c>
      <c r="E2190" t="s">
        <v>111</v>
      </c>
      <c r="F2190" s="21" t="s">
        <v>127</v>
      </c>
      <c r="G2190" s="3">
        <v>353.14</v>
      </c>
      <c r="H2190" s="22">
        <v>44333</v>
      </c>
      <c r="I2190" s="23">
        <v>44346</v>
      </c>
      <c r="J2190">
        <f t="shared" si="136"/>
        <v>14</v>
      </c>
      <c r="K2190" s="2">
        <f t="shared" si="137"/>
        <v>44339.5</v>
      </c>
      <c r="L2190" s="22">
        <v>44351.5</v>
      </c>
      <c r="M2190" s="22">
        <v>44365.5</v>
      </c>
      <c r="N2190" s="22">
        <v>44364.5</v>
      </c>
      <c r="O2190">
        <f t="shared" si="138"/>
        <v>25</v>
      </c>
      <c r="P2190" s="3">
        <f t="shared" si="139"/>
        <v>8828.5</v>
      </c>
    </row>
    <row r="2191" spans="1:16" x14ac:dyDescent="0.35">
      <c r="A2191" t="s">
        <v>273</v>
      </c>
      <c r="B2191" s="21" t="s">
        <v>98</v>
      </c>
      <c r="C2191" s="22">
        <v>44351</v>
      </c>
      <c r="D2191" t="s">
        <v>114</v>
      </c>
      <c r="E2191" t="s">
        <v>115</v>
      </c>
      <c r="F2191" s="21" t="s">
        <v>128</v>
      </c>
      <c r="G2191" s="3">
        <v>26.26</v>
      </c>
      <c r="H2191" s="22">
        <v>44333</v>
      </c>
      <c r="I2191" s="23">
        <v>44346</v>
      </c>
      <c r="J2191">
        <f t="shared" si="136"/>
        <v>14</v>
      </c>
      <c r="K2191" s="2">
        <f t="shared" si="137"/>
        <v>44339.5</v>
      </c>
      <c r="L2191" s="22">
        <v>44351.5</v>
      </c>
      <c r="M2191" s="22">
        <v>44365.5</v>
      </c>
      <c r="N2191" s="22">
        <v>44364.5</v>
      </c>
      <c r="O2191">
        <f t="shared" si="138"/>
        <v>25</v>
      </c>
      <c r="P2191" s="3">
        <f t="shared" si="139"/>
        <v>656.5</v>
      </c>
    </row>
    <row r="2192" spans="1:16" x14ac:dyDescent="0.35">
      <c r="A2192" t="s">
        <v>273</v>
      </c>
      <c r="B2192" s="21" t="s">
        <v>98</v>
      </c>
      <c r="C2192" s="22">
        <v>44351</v>
      </c>
      <c r="D2192" t="s">
        <v>110</v>
      </c>
      <c r="E2192" t="s">
        <v>111</v>
      </c>
      <c r="F2192" s="21" t="s">
        <v>128</v>
      </c>
      <c r="G2192" s="3">
        <v>16.29</v>
      </c>
      <c r="H2192" s="22">
        <v>44333</v>
      </c>
      <c r="I2192" s="23">
        <v>44346</v>
      </c>
      <c r="J2192">
        <f t="shared" si="136"/>
        <v>14</v>
      </c>
      <c r="K2192" s="2">
        <f t="shared" si="137"/>
        <v>44339.5</v>
      </c>
      <c r="L2192" s="22">
        <v>44351.5</v>
      </c>
      <c r="M2192" s="22">
        <v>44365.5</v>
      </c>
      <c r="N2192" s="22">
        <v>44364.5</v>
      </c>
      <c r="O2192">
        <f t="shared" si="138"/>
        <v>25</v>
      </c>
      <c r="P2192" s="3">
        <f t="shared" si="139"/>
        <v>407.25</v>
      </c>
    </row>
    <row r="2193" spans="1:16" x14ac:dyDescent="0.35">
      <c r="A2193" t="s">
        <v>273</v>
      </c>
      <c r="B2193" s="21" t="s">
        <v>98</v>
      </c>
      <c r="C2193" s="22">
        <v>44351</v>
      </c>
      <c r="D2193" t="s">
        <v>114</v>
      </c>
      <c r="E2193" t="s">
        <v>115</v>
      </c>
      <c r="F2193" s="21" t="s">
        <v>129</v>
      </c>
      <c r="G2193" s="3">
        <v>161.91999999999999</v>
      </c>
      <c r="H2193" s="22">
        <v>44333</v>
      </c>
      <c r="I2193" s="23">
        <v>44346</v>
      </c>
      <c r="J2193">
        <f t="shared" si="136"/>
        <v>14</v>
      </c>
      <c r="K2193" s="2">
        <f t="shared" si="137"/>
        <v>44339.5</v>
      </c>
      <c r="L2193" s="22">
        <v>44351.5</v>
      </c>
      <c r="M2193" s="22">
        <v>44365.5</v>
      </c>
      <c r="N2193" s="22">
        <v>44364.5</v>
      </c>
      <c r="O2193">
        <f t="shared" si="138"/>
        <v>25</v>
      </c>
      <c r="P2193" s="3">
        <f t="shared" si="139"/>
        <v>4047.9999999999995</v>
      </c>
    </row>
    <row r="2194" spans="1:16" x14ac:dyDescent="0.35">
      <c r="A2194" t="s">
        <v>273</v>
      </c>
      <c r="B2194" s="21" t="s">
        <v>98</v>
      </c>
      <c r="C2194" s="22">
        <v>44351</v>
      </c>
      <c r="D2194" t="s">
        <v>110</v>
      </c>
      <c r="E2194" t="s">
        <v>111</v>
      </c>
      <c r="F2194" s="21" t="s">
        <v>129</v>
      </c>
      <c r="G2194" s="3">
        <v>519.6</v>
      </c>
      <c r="H2194" s="22">
        <v>44333</v>
      </c>
      <c r="I2194" s="23">
        <v>44346</v>
      </c>
      <c r="J2194">
        <f t="shared" si="136"/>
        <v>14</v>
      </c>
      <c r="K2194" s="2">
        <f t="shared" si="137"/>
        <v>44339.5</v>
      </c>
      <c r="L2194" s="22">
        <v>44351.5</v>
      </c>
      <c r="M2194" s="22">
        <v>44365.5</v>
      </c>
      <c r="N2194" s="22">
        <v>44364.5</v>
      </c>
      <c r="O2194">
        <f t="shared" si="138"/>
        <v>25</v>
      </c>
      <c r="P2194" s="3">
        <f t="shared" si="139"/>
        <v>12990</v>
      </c>
    </row>
    <row r="2195" spans="1:16" x14ac:dyDescent="0.35">
      <c r="A2195" t="s">
        <v>273</v>
      </c>
      <c r="B2195" s="21" t="s">
        <v>98</v>
      </c>
      <c r="C2195" s="22">
        <v>44351</v>
      </c>
      <c r="D2195" t="s">
        <v>114</v>
      </c>
      <c r="E2195" t="s">
        <v>115</v>
      </c>
      <c r="F2195" s="21" t="s">
        <v>130</v>
      </c>
      <c r="G2195" s="3">
        <v>14.760000000000002</v>
      </c>
      <c r="H2195" s="22">
        <v>44333</v>
      </c>
      <c r="I2195" s="23">
        <v>44346</v>
      </c>
      <c r="J2195">
        <f t="shared" si="136"/>
        <v>14</v>
      </c>
      <c r="K2195" s="2">
        <f t="shared" si="137"/>
        <v>44339.5</v>
      </c>
      <c r="L2195" s="22">
        <v>44351.5</v>
      </c>
      <c r="M2195" s="22">
        <v>44365.5</v>
      </c>
      <c r="N2195" s="22">
        <v>44364.5</v>
      </c>
      <c r="O2195">
        <f t="shared" si="138"/>
        <v>25</v>
      </c>
      <c r="P2195" s="3">
        <f t="shared" si="139"/>
        <v>369.00000000000006</v>
      </c>
    </row>
    <row r="2196" spans="1:16" x14ac:dyDescent="0.35">
      <c r="A2196" t="s">
        <v>273</v>
      </c>
      <c r="B2196" s="21" t="s">
        <v>98</v>
      </c>
      <c r="C2196" s="22">
        <v>44351</v>
      </c>
      <c r="D2196" t="s">
        <v>110</v>
      </c>
      <c r="E2196" t="s">
        <v>111</v>
      </c>
      <c r="F2196" s="21" t="s">
        <v>130</v>
      </c>
      <c r="G2196" s="3">
        <v>16.45</v>
      </c>
      <c r="H2196" s="22">
        <v>44333</v>
      </c>
      <c r="I2196" s="23">
        <v>44346</v>
      </c>
      <c r="J2196">
        <f t="shared" si="136"/>
        <v>14</v>
      </c>
      <c r="K2196" s="2">
        <f t="shared" si="137"/>
        <v>44339.5</v>
      </c>
      <c r="L2196" s="22">
        <v>44351.5</v>
      </c>
      <c r="M2196" s="22">
        <v>44365.5</v>
      </c>
      <c r="N2196" s="22">
        <v>44364.5</v>
      </c>
      <c r="O2196">
        <f t="shared" si="138"/>
        <v>25</v>
      </c>
      <c r="P2196" s="3">
        <f t="shared" si="139"/>
        <v>411.25</v>
      </c>
    </row>
    <row r="2197" spans="1:16" x14ac:dyDescent="0.35">
      <c r="A2197" t="s">
        <v>273</v>
      </c>
      <c r="B2197" s="21" t="s">
        <v>98</v>
      </c>
      <c r="C2197" s="22">
        <v>44351</v>
      </c>
      <c r="D2197" t="s">
        <v>110</v>
      </c>
      <c r="E2197" t="s">
        <v>111</v>
      </c>
      <c r="F2197" s="21" t="s">
        <v>246</v>
      </c>
      <c r="G2197" s="3">
        <v>0.69</v>
      </c>
      <c r="H2197" s="22">
        <v>44333</v>
      </c>
      <c r="I2197" s="23">
        <v>44346</v>
      </c>
      <c r="J2197">
        <f t="shared" si="136"/>
        <v>14</v>
      </c>
      <c r="K2197" s="2">
        <f t="shared" si="137"/>
        <v>44339.5</v>
      </c>
      <c r="L2197" s="22">
        <v>44351.5</v>
      </c>
      <c r="M2197" s="22">
        <v>44365.5</v>
      </c>
      <c r="N2197" s="22">
        <v>44364.5</v>
      </c>
      <c r="O2197">
        <f t="shared" si="138"/>
        <v>25</v>
      </c>
      <c r="P2197" s="3">
        <f t="shared" si="139"/>
        <v>17.25</v>
      </c>
    </row>
    <row r="2198" spans="1:16" x14ac:dyDescent="0.35">
      <c r="A2198" t="s">
        <v>273</v>
      </c>
      <c r="B2198" s="21" t="s">
        <v>98</v>
      </c>
      <c r="C2198" s="22">
        <v>44351</v>
      </c>
      <c r="D2198" t="s">
        <v>114</v>
      </c>
      <c r="E2198" t="s">
        <v>115</v>
      </c>
      <c r="F2198" s="21" t="s">
        <v>131</v>
      </c>
      <c r="G2198" s="3">
        <v>43.02</v>
      </c>
      <c r="H2198" s="22">
        <v>44333</v>
      </c>
      <c r="I2198" s="23">
        <v>44346</v>
      </c>
      <c r="J2198">
        <f t="shared" si="136"/>
        <v>14</v>
      </c>
      <c r="K2198" s="2">
        <f t="shared" si="137"/>
        <v>44339.5</v>
      </c>
      <c r="L2198" s="22">
        <v>44351.5</v>
      </c>
      <c r="M2198" s="22">
        <v>44365.5</v>
      </c>
      <c r="N2198" s="22">
        <v>44364.5</v>
      </c>
      <c r="O2198">
        <f t="shared" si="138"/>
        <v>25</v>
      </c>
      <c r="P2198" s="3">
        <f t="shared" si="139"/>
        <v>1075.5</v>
      </c>
    </row>
    <row r="2199" spans="1:16" x14ac:dyDescent="0.35">
      <c r="A2199" t="s">
        <v>273</v>
      </c>
      <c r="B2199" s="21" t="s">
        <v>98</v>
      </c>
      <c r="C2199" s="22">
        <v>44351</v>
      </c>
      <c r="D2199" t="s">
        <v>110</v>
      </c>
      <c r="E2199" t="s">
        <v>111</v>
      </c>
      <c r="F2199" s="21" t="s">
        <v>131</v>
      </c>
      <c r="G2199" s="3">
        <v>0.12</v>
      </c>
      <c r="H2199" s="22">
        <v>44333</v>
      </c>
      <c r="I2199" s="23">
        <v>44346</v>
      </c>
      <c r="J2199">
        <f t="shared" si="136"/>
        <v>14</v>
      </c>
      <c r="K2199" s="2">
        <f t="shared" si="137"/>
        <v>44339.5</v>
      </c>
      <c r="L2199" s="22">
        <v>44351.5</v>
      </c>
      <c r="M2199" s="22">
        <v>44365.5</v>
      </c>
      <c r="N2199" s="22">
        <v>44364.5</v>
      </c>
      <c r="O2199">
        <f t="shared" si="138"/>
        <v>25</v>
      </c>
      <c r="P2199" s="3">
        <f t="shared" si="139"/>
        <v>3</v>
      </c>
    </row>
    <row r="2200" spans="1:16" x14ac:dyDescent="0.35">
      <c r="A2200" t="s">
        <v>273</v>
      </c>
      <c r="B2200" s="21" t="s">
        <v>98</v>
      </c>
      <c r="C2200" s="22">
        <v>44351</v>
      </c>
      <c r="D2200" t="s">
        <v>114</v>
      </c>
      <c r="E2200" t="s">
        <v>115</v>
      </c>
      <c r="F2200" s="21" t="s">
        <v>132</v>
      </c>
      <c r="G2200" s="3">
        <v>164.29000000000002</v>
      </c>
      <c r="H2200" s="22">
        <v>44333</v>
      </c>
      <c r="I2200" s="23">
        <v>44346</v>
      </c>
      <c r="J2200">
        <f t="shared" si="136"/>
        <v>14</v>
      </c>
      <c r="K2200" s="2">
        <f t="shared" si="137"/>
        <v>44339.5</v>
      </c>
      <c r="L2200" s="22">
        <v>44351.5</v>
      </c>
      <c r="M2200" s="22">
        <v>44365.5</v>
      </c>
      <c r="N2200" s="22">
        <v>44364.5</v>
      </c>
      <c r="O2200">
        <f t="shared" si="138"/>
        <v>25</v>
      </c>
      <c r="P2200" s="3">
        <f t="shared" si="139"/>
        <v>4107.2500000000009</v>
      </c>
    </row>
    <row r="2201" spans="1:16" x14ac:dyDescent="0.35">
      <c r="A2201" t="s">
        <v>273</v>
      </c>
      <c r="B2201" s="21" t="s">
        <v>98</v>
      </c>
      <c r="C2201" s="22">
        <v>44351</v>
      </c>
      <c r="D2201" t="s">
        <v>110</v>
      </c>
      <c r="E2201" t="s">
        <v>111</v>
      </c>
      <c r="F2201" s="21" t="s">
        <v>132</v>
      </c>
      <c r="G2201" s="3">
        <v>2.41</v>
      </c>
      <c r="H2201" s="22">
        <v>44333</v>
      </c>
      <c r="I2201" s="23">
        <v>44346</v>
      </c>
      <c r="J2201">
        <f t="shared" si="136"/>
        <v>14</v>
      </c>
      <c r="K2201" s="2">
        <f t="shared" si="137"/>
        <v>44339.5</v>
      </c>
      <c r="L2201" s="22">
        <v>44351.5</v>
      </c>
      <c r="M2201" s="22">
        <v>44365.5</v>
      </c>
      <c r="N2201" s="22">
        <v>44364.5</v>
      </c>
      <c r="O2201">
        <f t="shared" si="138"/>
        <v>25</v>
      </c>
      <c r="P2201" s="3">
        <f t="shared" si="139"/>
        <v>60.25</v>
      </c>
    </row>
    <row r="2202" spans="1:16" x14ac:dyDescent="0.35">
      <c r="A2202" t="s">
        <v>273</v>
      </c>
      <c r="B2202" s="21" t="s">
        <v>98</v>
      </c>
      <c r="C2202" s="22">
        <v>44351</v>
      </c>
      <c r="D2202" t="s">
        <v>114</v>
      </c>
      <c r="E2202" t="s">
        <v>115</v>
      </c>
      <c r="F2202" s="21" t="s">
        <v>133</v>
      </c>
      <c r="G2202" s="3">
        <v>9.34</v>
      </c>
      <c r="H2202" s="22">
        <v>44333</v>
      </c>
      <c r="I2202" s="23">
        <v>44346</v>
      </c>
      <c r="J2202">
        <f t="shared" si="136"/>
        <v>14</v>
      </c>
      <c r="K2202" s="2">
        <f t="shared" si="137"/>
        <v>44339.5</v>
      </c>
      <c r="L2202" s="22">
        <v>44351.5</v>
      </c>
      <c r="M2202" s="22">
        <v>44365.5</v>
      </c>
      <c r="N2202" s="22">
        <v>44364.5</v>
      </c>
      <c r="O2202">
        <f t="shared" si="138"/>
        <v>25</v>
      </c>
      <c r="P2202" s="3">
        <f t="shared" si="139"/>
        <v>233.5</v>
      </c>
    </row>
    <row r="2203" spans="1:16" x14ac:dyDescent="0.35">
      <c r="A2203" t="s">
        <v>273</v>
      </c>
      <c r="B2203" s="21" t="s">
        <v>98</v>
      </c>
      <c r="C2203" s="22">
        <v>44351</v>
      </c>
      <c r="D2203" t="s">
        <v>110</v>
      </c>
      <c r="E2203" t="s">
        <v>111</v>
      </c>
      <c r="F2203" s="21" t="s">
        <v>133</v>
      </c>
      <c r="G2203" s="3">
        <v>0.74</v>
      </c>
      <c r="H2203" s="22">
        <v>44333</v>
      </c>
      <c r="I2203" s="23">
        <v>44346</v>
      </c>
      <c r="J2203">
        <f t="shared" si="136"/>
        <v>14</v>
      </c>
      <c r="K2203" s="2">
        <f t="shared" si="137"/>
        <v>44339.5</v>
      </c>
      <c r="L2203" s="22">
        <v>44351.5</v>
      </c>
      <c r="M2203" s="22">
        <v>44365.5</v>
      </c>
      <c r="N2203" s="22">
        <v>44364.5</v>
      </c>
      <c r="O2203">
        <f t="shared" si="138"/>
        <v>25</v>
      </c>
      <c r="P2203" s="3">
        <f t="shared" si="139"/>
        <v>18.5</v>
      </c>
    </row>
    <row r="2204" spans="1:16" x14ac:dyDescent="0.35">
      <c r="A2204" t="s">
        <v>273</v>
      </c>
      <c r="B2204" s="21" t="s">
        <v>98</v>
      </c>
      <c r="C2204" s="22">
        <v>44351</v>
      </c>
      <c r="D2204" t="s">
        <v>110</v>
      </c>
      <c r="E2204" t="s">
        <v>111</v>
      </c>
      <c r="F2204" s="21" t="s">
        <v>134</v>
      </c>
      <c r="G2204" s="3">
        <v>8.7799999999999994</v>
      </c>
      <c r="H2204" s="22">
        <v>44333</v>
      </c>
      <c r="I2204" s="23">
        <v>44346</v>
      </c>
      <c r="J2204">
        <f t="shared" si="136"/>
        <v>14</v>
      </c>
      <c r="K2204" s="2">
        <f t="shared" si="137"/>
        <v>44339.5</v>
      </c>
      <c r="L2204" s="22">
        <v>44351.5</v>
      </c>
      <c r="M2204" s="22">
        <v>44365.5</v>
      </c>
      <c r="N2204" s="22">
        <v>44364.5</v>
      </c>
      <c r="O2204">
        <f t="shared" si="138"/>
        <v>25</v>
      </c>
      <c r="P2204" s="3">
        <f t="shared" si="139"/>
        <v>219.49999999999997</v>
      </c>
    </row>
    <row r="2205" spans="1:16" x14ac:dyDescent="0.35">
      <c r="A2205" t="s">
        <v>273</v>
      </c>
      <c r="B2205" s="21" t="s">
        <v>98</v>
      </c>
      <c r="C2205" s="22">
        <v>44351</v>
      </c>
      <c r="D2205" t="s">
        <v>114</v>
      </c>
      <c r="E2205" t="s">
        <v>115</v>
      </c>
      <c r="F2205" s="21" t="s">
        <v>135</v>
      </c>
      <c r="G2205" s="3">
        <v>42.38</v>
      </c>
      <c r="H2205" s="22">
        <v>44333</v>
      </c>
      <c r="I2205" s="23">
        <v>44346</v>
      </c>
      <c r="J2205">
        <f t="shared" si="136"/>
        <v>14</v>
      </c>
      <c r="K2205" s="2">
        <f t="shared" si="137"/>
        <v>44339.5</v>
      </c>
      <c r="L2205" s="22">
        <v>44351.5</v>
      </c>
      <c r="M2205" s="22">
        <v>44365.5</v>
      </c>
      <c r="N2205" s="22">
        <v>44364.5</v>
      </c>
      <c r="O2205">
        <f t="shared" si="138"/>
        <v>25</v>
      </c>
      <c r="P2205" s="3">
        <f t="shared" si="139"/>
        <v>1059.5</v>
      </c>
    </row>
    <row r="2206" spans="1:16" x14ac:dyDescent="0.35">
      <c r="A2206" t="s">
        <v>273</v>
      </c>
      <c r="B2206" s="21" t="s">
        <v>98</v>
      </c>
      <c r="C2206" s="22">
        <v>44351</v>
      </c>
      <c r="D2206" t="s">
        <v>110</v>
      </c>
      <c r="E2206" t="s">
        <v>111</v>
      </c>
      <c r="F2206" s="21" t="s">
        <v>135</v>
      </c>
      <c r="G2206" s="3">
        <v>27.58</v>
      </c>
      <c r="H2206" s="22">
        <v>44333</v>
      </c>
      <c r="I2206" s="23">
        <v>44346</v>
      </c>
      <c r="J2206">
        <f t="shared" si="136"/>
        <v>14</v>
      </c>
      <c r="K2206" s="2">
        <f t="shared" si="137"/>
        <v>44339.5</v>
      </c>
      <c r="L2206" s="22">
        <v>44351.5</v>
      </c>
      <c r="M2206" s="22">
        <v>44365.5</v>
      </c>
      <c r="N2206" s="22">
        <v>44364.5</v>
      </c>
      <c r="O2206">
        <f t="shared" si="138"/>
        <v>25</v>
      </c>
      <c r="P2206" s="3">
        <f t="shared" si="139"/>
        <v>689.5</v>
      </c>
    </row>
    <row r="2207" spans="1:16" x14ac:dyDescent="0.35">
      <c r="A2207" t="s">
        <v>273</v>
      </c>
      <c r="B2207" s="21" t="s">
        <v>98</v>
      </c>
      <c r="C2207" s="22">
        <v>44351</v>
      </c>
      <c r="D2207" t="s">
        <v>114</v>
      </c>
      <c r="E2207" t="s">
        <v>115</v>
      </c>
      <c r="F2207" s="21" t="s">
        <v>136</v>
      </c>
      <c r="G2207" s="3">
        <v>116.2</v>
      </c>
      <c r="H2207" s="22">
        <v>44333</v>
      </c>
      <c r="I2207" s="23">
        <v>44346</v>
      </c>
      <c r="J2207">
        <f t="shared" si="136"/>
        <v>14</v>
      </c>
      <c r="K2207" s="2">
        <f t="shared" si="137"/>
        <v>44339.5</v>
      </c>
      <c r="L2207" s="22">
        <v>44351.5</v>
      </c>
      <c r="M2207" s="22">
        <v>44365.5</v>
      </c>
      <c r="N2207" s="22">
        <v>44364.5</v>
      </c>
      <c r="O2207">
        <f t="shared" si="138"/>
        <v>25</v>
      </c>
      <c r="P2207" s="3">
        <f t="shared" si="139"/>
        <v>2905</v>
      </c>
    </row>
    <row r="2208" spans="1:16" x14ac:dyDescent="0.35">
      <c r="A2208" t="s">
        <v>273</v>
      </c>
      <c r="B2208" s="21" t="s">
        <v>98</v>
      </c>
      <c r="C2208" s="22">
        <v>44351</v>
      </c>
      <c r="D2208" t="s">
        <v>110</v>
      </c>
      <c r="E2208" t="s">
        <v>111</v>
      </c>
      <c r="F2208" s="21" t="s">
        <v>136</v>
      </c>
      <c r="G2208" s="3">
        <v>0.83</v>
      </c>
      <c r="H2208" s="22">
        <v>44333</v>
      </c>
      <c r="I2208" s="23">
        <v>44346</v>
      </c>
      <c r="J2208">
        <f t="shared" si="136"/>
        <v>14</v>
      </c>
      <c r="K2208" s="2">
        <f t="shared" si="137"/>
        <v>44339.5</v>
      </c>
      <c r="L2208" s="22">
        <v>44351.5</v>
      </c>
      <c r="M2208" s="22">
        <v>44365.5</v>
      </c>
      <c r="N2208" s="22">
        <v>44364.5</v>
      </c>
      <c r="O2208">
        <f t="shared" si="138"/>
        <v>25</v>
      </c>
      <c r="P2208" s="3">
        <f t="shared" si="139"/>
        <v>20.75</v>
      </c>
    </row>
    <row r="2209" spans="1:16" x14ac:dyDescent="0.35">
      <c r="A2209" t="s">
        <v>273</v>
      </c>
      <c r="B2209" s="21" t="s">
        <v>98</v>
      </c>
      <c r="C2209" s="22">
        <v>44351</v>
      </c>
      <c r="D2209" t="s">
        <v>110</v>
      </c>
      <c r="E2209" t="s">
        <v>111</v>
      </c>
      <c r="F2209" s="21" t="s">
        <v>137</v>
      </c>
      <c r="G2209" s="3">
        <v>251.03</v>
      </c>
      <c r="H2209" s="22">
        <v>44333</v>
      </c>
      <c r="I2209" s="23">
        <v>44346</v>
      </c>
      <c r="J2209">
        <f t="shared" si="136"/>
        <v>14</v>
      </c>
      <c r="K2209" s="2">
        <f t="shared" si="137"/>
        <v>44339.5</v>
      </c>
      <c r="L2209" s="22">
        <v>44351.5</v>
      </c>
      <c r="M2209" s="22">
        <v>44365.5</v>
      </c>
      <c r="N2209" s="22">
        <v>44364.5</v>
      </c>
      <c r="O2209">
        <f t="shared" si="138"/>
        <v>25</v>
      </c>
      <c r="P2209" s="3">
        <f t="shared" si="139"/>
        <v>6275.75</v>
      </c>
    </row>
    <row r="2210" spans="1:16" x14ac:dyDescent="0.35">
      <c r="A2210" t="s">
        <v>273</v>
      </c>
      <c r="B2210" s="21" t="s">
        <v>98</v>
      </c>
      <c r="C2210" s="22">
        <v>44351</v>
      </c>
      <c r="D2210" t="s">
        <v>114</v>
      </c>
      <c r="E2210" t="s">
        <v>115</v>
      </c>
      <c r="F2210" s="21" t="s">
        <v>139</v>
      </c>
      <c r="G2210" s="3">
        <v>20.95</v>
      </c>
      <c r="H2210" s="22">
        <v>44333</v>
      </c>
      <c r="I2210" s="23">
        <v>44346</v>
      </c>
      <c r="J2210">
        <f t="shared" si="136"/>
        <v>14</v>
      </c>
      <c r="K2210" s="2">
        <f t="shared" si="137"/>
        <v>44339.5</v>
      </c>
      <c r="L2210" s="22">
        <v>44351.5</v>
      </c>
      <c r="M2210" s="22">
        <v>44365.5</v>
      </c>
      <c r="N2210" s="22">
        <v>44364.5</v>
      </c>
      <c r="O2210">
        <f t="shared" si="138"/>
        <v>25</v>
      </c>
      <c r="P2210" s="3">
        <f t="shared" si="139"/>
        <v>523.75</v>
      </c>
    </row>
    <row r="2211" spans="1:16" x14ac:dyDescent="0.35">
      <c r="A2211" t="s">
        <v>273</v>
      </c>
      <c r="B2211" s="21" t="s">
        <v>98</v>
      </c>
      <c r="C2211" s="22">
        <v>44351</v>
      </c>
      <c r="D2211" t="s">
        <v>114</v>
      </c>
      <c r="E2211" t="s">
        <v>115</v>
      </c>
      <c r="F2211" s="21" t="s">
        <v>140</v>
      </c>
      <c r="G2211" s="3">
        <v>20.87</v>
      </c>
      <c r="H2211" s="22">
        <v>44333</v>
      </c>
      <c r="I2211" s="23">
        <v>44346</v>
      </c>
      <c r="J2211">
        <f t="shared" si="136"/>
        <v>14</v>
      </c>
      <c r="K2211" s="2">
        <f t="shared" si="137"/>
        <v>44339.5</v>
      </c>
      <c r="L2211" s="22">
        <v>44351.5</v>
      </c>
      <c r="M2211" s="22">
        <v>44365.5</v>
      </c>
      <c r="N2211" s="22">
        <v>44364.5</v>
      </c>
      <c r="O2211">
        <f t="shared" si="138"/>
        <v>25</v>
      </c>
      <c r="P2211" s="3">
        <f t="shared" si="139"/>
        <v>521.75</v>
      </c>
    </row>
    <row r="2212" spans="1:16" x14ac:dyDescent="0.35">
      <c r="A2212" t="s">
        <v>273</v>
      </c>
      <c r="B2212" s="21" t="s">
        <v>98</v>
      </c>
      <c r="C2212" s="22">
        <v>44351</v>
      </c>
      <c r="D2212" t="s">
        <v>110</v>
      </c>
      <c r="E2212" t="s">
        <v>111</v>
      </c>
      <c r="F2212" s="21" t="s">
        <v>140</v>
      </c>
      <c r="G2212" s="3">
        <v>1.64</v>
      </c>
      <c r="H2212" s="22">
        <v>44333</v>
      </c>
      <c r="I2212" s="23">
        <v>44346</v>
      </c>
      <c r="J2212">
        <f t="shared" si="136"/>
        <v>14</v>
      </c>
      <c r="K2212" s="2">
        <f t="shared" si="137"/>
        <v>44339.5</v>
      </c>
      <c r="L2212" s="22">
        <v>44351.5</v>
      </c>
      <c r="M2212" s="22">
        <v>44365.5</v>
      </c>
      <c r="N2212" s="22">
        <v>44364.5</v>
      </c>
      <c r="O2212">
        <f t="shared" si="138"/>
        <v>25</v>
      </c>
      <c r="P2212" s="3">
        <f t="shared" si="139"/>
        <v>41</v>
      </c>
    </row>
    <row r="2213" spans="1:16" x14ac:dyDescent="0.35">
      <c r="A2213" t="s">
        <v>273</v>
      </c>
      <c r="B2213" s="21" t="s">
        <v>98</v>
      </c>
      <c r="C2213" s="22">
        <v>44351</v>
      </c>
      <c r="D2213" t="s">
        <v>110</v>
      </c>
      <c r="E2213" t="s">
        <v>111</v>
      </c>
      <c r="F2213" s="21" t="s">
        <v>141</v>
      </c>
      <c r="G2213" s="3">
        <v>0.56000000000000005</v>
      </c>
      <c r="H2213" s="22">
        <v>44333</v>
      </c>
      <c r="I2213" s="23">
        <v>44346</v>
      </c>
      <c r="J2213">
        <f t="shared" si="136"/>
        <v>14</v>
      </c>
      <c r="K2213" s="2">
        <f t="shared" si="137"/>
        <v>44339.5</v>
      </c>
      <c r="L2213" s="22">
        <v>44351.5</v>
      </c>
      <c r="M2213" s="22">
        <v>44365.5</v>
      </c>
      <c r="N2213" s="22">
        <v>44364.5</v>
      </c>
      <c r="O2213">
        <f t="shared" si="138"/>
        <v>25</v>
      </c>
      <c r="P2213" s="3">
        <f t="shared" si="139"/>
        <v>14.000000000000002</v>
      </c>
    </row>
    <row r="2214" spans="1:16" x14ac:dyDescent="0.35">
      <c r="A2214" t="s">
        <v>273</v>
      </c>
      <c r="B2214" s="21" t="s">
        <v>98</v>
      </c>
      <c r="C2214" s="22">
        <v>44351</v>
      </c>
      <c r="D2214" t="s">
        <v>99</v>
      </c>
      <c r="E2214" t="s">
        <v>100</v>
      </c>
      <c r="F2214" s="21" t="s">
        <v>142</v>
      </c>
      <c r="G2214" s="3">
        <v>5847.11</v>
      </c>
      <c r="H2214" s="22">
        <v>44333</v>
      </c>
      <c r="I2214" s="23">
        <v>44346</v>
      </c>
      <c r="J2214">
        <f t="shared" si="136"/>
        <v>14</v>
      </c>
      <c r="K2214" s="2">
        <f t="shared" si="137"/>
        <v>44339.5</v>
      </c>
      <c r="L2214" s="22">
        <v>44351.5</v>
      </c>
      <c r="M2214" s="22">
        <v>44372.5</v>
      </c>
      <c r="N2214" s="22">
        <v>44371.5</v>
      </c>
      <c r="O2214">
        <f t="shared" si="138"/>
        <v>32</v>
      </c>
      <c r="P2214" s="3">
        <f t="shared" si="139"/>
        <v>187107.52</v>
      </c>
    </row>
    <row r="2215" spans="1:16" x14ac:dyDescent="0.35">
      <c r="A2215" t="s">
        <v>273</v>
      </c>
      <c r="B2215" s="21" t="s">
        <v>98</v>
      </c>
      <c r="C2215" s="22">
        <v>44351</v>
      </c>
      <c r="D2215" t="s">
        <v>114</v>
      </c>
      <c r="E2215" t="s">
        <v>115</v>
      </c>
      <c r="F2215" s="21" t="s">
        <v>143</v>
      </c>
      <c r="G2215" s="3">
        <v>37.619999999999997</v>
      </c>
      <c r="H2215" s="22">
        <v>44333</v>
      </c>
      <c r="I2215" s="23">
        <v>44346</v>
      </c>
      <c r="J2215">
        <f t="shared" si="136"/>
        <v>14</v>
      </c>
      <c r="K2215" s="2">
        <f t="shared" si="137"/>
        <v>44339.5</v>
      </c>
      <c r="L2215" s="22">
        <v>44351.5</v>
      </c>
      <c r="M2215" s="22">
        <v>44392.5</v>
      </c>
      <c r="N2215" s="22">
        <v>44391.5</v>
      </c>
      <c r="O2215">
        <f t="shared" si="138"/>
        <v>52</v>
      </c>
      <c r="P2215" s="3">
        <f t="shared" si="139"/>
        <v>1956.2399999999998</v>
      </c>
    </row>
    <row r="2216" spans="1:16" x14ac:dyDescent="0.35">
      <c r="A2216" t="s">
        <v>273</v>
      </c>
      <c r="B2216" s="21" t="s">
        <v>98</v>
      </c>
      <c r="C2216" s="22">
        <v>44351</v>
      </c>
      <c r="D2216" t="s">
        <v>110</v>
      </c>
      <c r="E2216" t="s">
        <v>111</v>
      </c>
      <c r="F2216" s="21" t="s">
        <v>143</v>
      </c>
      <c r="G2216" s="3">
        <v>30.06</v>
      </c>
      <c r="H2216" s="22">
        <v>44333</v>
      </c>
      <c r="I2216" s="23">
        <v>44346</v>
      </c>
      <c r="J2216">
        <f t="shared" si="136"/>
        <v>14</v>
      </c>
      <c r="K2216" s="2">
        <f t="shared" si="137"/>
        <v>44339.5</v>
      </c>
      <c r="L2216" s="22">
        <v>44351.5</v>
      </c>
      <c r="M2216" s="22">
        <v>44392.5</v>
      </c>
      <c r="N2216" s="22">
        <v>44391.5</v>
      </c>
      <c r="O2216">
        <f t="shared" si="138"/>
        <v>52</v>
      </c>
      <c r="P2216" s="3">
        <f t="shared" si="139"/>
        <v>1563.12</v>
      </c>
    </row>
    <row r="2217" spans="1:16" x14ac:dyDescent="0.35">
      <c r="A2217" t="s">
        <v>273</v>
      </c>
      <c r="B2217" s="21" t="s">
        <v>98</v>
      </c>
      <c r="C2217" s="22">
        <v>44351</v>
      </c>
      <c r="D2217" t="s">
        <v>148</v>
      </c>
      <c r="E2217" t="s">
        <v>149</v>
      </c>
      <c r="F2217" s="21" t="s">
        <v>274</v>
      </c>
      <c r="G2217" s="3">
        <v>4.6500000000000004</v>
      </c>
      <c r="H2217" s="22">
        <v>44333</v>
      </c>
      <c r="I2217" s="23">
        <v>44346</v>
      </c>
      <c r="J2217">
        <f t="shared" si="136"/>
        <v>14</v>
      </c>
      <c r="K2217" s="2">
        <f t="shared" si="137"/>
        <v>44339.5</v>
      </c>
      <c r="L2217" s="22">
        <v>44351.5</v>
      </c>
      <c r="M2217" s="22">
        <v>44392.5</v>
      </c>
      <c r="N2217" s="22">
        <v>44391.5</v>
      </c>
      <c r="O2217">
        <f t="shared" si="138"/>
        <v>52</v>
      </c>
      <c r="P2217" s="3">
        <f t="shared" si="139"/>
        <v>241.8</v>
      </c>
    </row>
    <row r="2218" spans="1:16" x14ac:dyDescent="0.35">
      <c r="A2218" t="s">
        <v>273</v>
      </c>
      <c r="B2218" s="21" t="s">
        <v>98</v>
      </c>
      <c r="C2218" s="22">
        <v>44351</v>
      </c>
      <c r="D2218" t="s">
        <v>148</v>
      </c>
      <c r="E2218" t="s">
        <v>149</v>
      </c>
      <c r="F2218" s="21" t="s">
        <v>275</v>
      </c>
      <c r="G2218" s="3">
        <v>8.52</v>
      </c>
      <c r="H2218" s="22">
        <v>44333</v>
      </c>
      <c r="I2218" s="23">
        <v>44346</v>
      </c>
      <c r="J2218">
        <f t="shared" si="136"/>
        <v>14</v>
      </c>
      <c r="K2218" s="2">
        <f t="shared" si="137"/>
        <v>44339.5</v>
      </c>
      <c r="L2218" s="22">
        <v>44351.5</v>
      </c>
      <c r="M2218" s="22">
        <v>44392.5</v>
      </c>
      <c r="N2218" s="22">
        <v>44391.5</v>
      </c>
      <c r="O2218">
        <f t="shared" si="138"/>
        <v>52</v>
      </c>
      <c r="P2218" s="3">
        <f t="shared" si="139"/>
        <v>443.03999999999996</v>
      </c>
    </row>
    <row r="2219" spans="1:16" x14ac:dyDescent="0.35">
      <c r="A2219" t="s">
        <v>273</v>
      </c>
      <c r="B2219" s="21" t="s">
        <v>98</v>
      </c>
      <c r="C2219" s="22">
        <v>44351</v>
      </c>
      <c r="D2219" t="s">
        <v>148</v>
      </c>
      <c r="E2219" t="s">
        <v>149</v>
      </c>
      <c r="F2219" s="21" t="s">
        <v>150</v>
      </c>
      <c r="G2219" s="3">
        <v>48.01</v>
      </c>
      <c r="H2219" s="22">
        <v>44333</v>
      </c>
      <c r="I2219" s="23">
        <v>44346</v>
      </c>
      <c r="J2219">
        <f t="shared" si="136"/>
        <v>14</v>
      </c>
      <c r="K2219" s="2">
        <f t="shared" si="137"/>
        <v>44339.5</v>
      </c>
      <c r="L2219" s="22">
        <v>44351.5</v>
      </c>
      <c r="M2219" s="22">
        <v>44392.5</v>
      </c>
      <c r="N2219" s="22">
        <v>44391.5</v>
      </c>
      <c r="O2219">
        <f t="shared" si="138"/>
        <v>52</v>
      </c>
      <c r="P2219" s="3">
        <f t="shared" si="139"/>
        <v>2496.52</v>
      </c>
    </row>
    <row r="2220" spans="1:16" x14ac:dyDescent="0.35">
      <c r="A2220" t="s">
        <v>273</v>
      </c>
      <c r="B2220" s="21" t="s">
        <v>98</v>
      </c>
      <c r="C2220" s="22">
        <v>44351</v>
      </c>
      <c r="D2220" t="s">
        <v>114</v>
      </c>
      <c r="E2220" t="s">
        <v>115</v>
      </c>
      <c r="F2220" s="21" t="s">
        <v>144</v>
      </c>
      <c r="G2220" s="3">
        <v>76.3</v>
      </c>
      <c r="H2220" s="22">
        <v>44333</v>
      </c>
      <c r="I2220" s="23">
        <v>44346</v>
      </c>
      <c r="J2220">
        <f t="shared" si="136"/>
        <v>14</v>
      </c>
      <c r="K2220" s="2">
        <f t="shared" si="137"/>
        <v>44339.5</v>
      </c>
      <c r="L2220" s="22">
        <v>44351.5</v>
      </c>
      <c r="M2220" s="22">
        <v>44392.5</v>
      </c>
      <c r="N2220" s="22">
        <v>44391.5</v>
      </c>
      <c r="O2220">
        <f t="shared" si="138"/>
        <v>52</v>
      </c>
      <c r="P2220" s="3">
        <f t="shared" si="139"/>
        <v>3967.6</v>
      </c>
    </row>
    <row r="2221" spans="1:16" x14ac:dyDescent="0.35">
      <c r="A2221" t="s">
        <v>273</v>
      </c>
      <c r="B2221" s="21" t="s">
        <v>98</v>
      </c>
      <c r="C2221" s="22">
        <v>44351</v>
      </c>
      <c r="D2221" t="s">
        <v>110</v>
      </c>
      <c r="E2221" t="s">
        <v>111</v>
      </c>
      <c r="F2221" s="21" t="s">
        <v>144</v>
      </c>
      <c r="G2221" s="3">
        <v>23.48</v>
      </c>
      <c r="H2221" s="22">
        <v>44333</v>
      </c>
      <c r="I2221" s="23">
        <v>44346</v>
      </c>
      <c r="J2221">
        <f t="shared" si="136"/>
        <v>14</v>
      </c>
      <c r="K2221" s="2">
        <f t="shared" si="137"/>
        <v>44339.5</v>
      </c>
      <c r="L2221" s="22">
        <v>44351.5</v>
      </c>
      <c r="M2221" s="22">
        <v>44392.5</v>
      </c>
      <c r="N2221" s="22">
        <v>44391.5</v>
      </c>
      <c r="O2221">
        <f t="shared" si="138"/>
        <v>52</v>
      </c>
      <c r="P2221" s="3">
        <f t="shared" si="139"/>
        <v>1220.96</v>
      </c>
    </row>
    <row r="2222" spans="1:16" x14ac:dyDescent="0.35">
      <c r="A2222" t="s">
        <v>273</v>
      </c>
      <c r="B2222" s="21" t="s">
        <v>98</v>
      </c>
      <c r="C2222" s="22">
        <v>44351</v>
      </c>
      <c r="D2222" t="s">
        <v>148</v>
      </c>
      <c r="E2222" t="s">
        <v>149</v>
      </c>
      <c r="F2222" s="21" t="s">
        <v>151</v>
      </c>
      <c r="G2222" s="3">
        <v>74.67</v>
      </c>
      <c r="H2222" s="22">
        <v>44333</v>
      </c>
      <c r="I2222" s="23">
        <v>44346</v>
      </c>
      <c r="J2222">
        <f t="shared" si="136"/>
        <v>14</v>
      </c>
      <c r="K2222" s="2">
        <f t="shared" si="137"/>
        <v>44339.5</v>
      </c>
      <c r="L2222" s="22">
        <v>44351.5</v>
      </c>
      <c r="M2222" s="22">
        <v>44392.5</v>
      </c>
      <c r="N2222" s="22">
        <v>44391.5</v>
      </c>
      <c r="O2222">
        <f t="shared" si="138"/>
        <v>52</v>
      </c>
      <c r="P2222" s="3">
        <f t="shared" si="139"/>
        <v>3882.84</v>
      </c>
    </row>
    <row r="2223" spans="1:16" x14ac:dyDescent="0.35">
      <c r="A2223" t="s">
        <v>273</v>
      </c>
      <c r="B2223" s="21" t="s">
        <v>98</v>
      </c>
      <c r="C2223" s="22">
        <v>44351</v>
      </c>
      <c r="D2223" t="s">
        <v>148</v>
      </c>
      <c r="E2223" t="s">
        <v>149</v>
      </c>
      <c r="F2223" s="21" t="s">
        <v>152</v>
      </c>
      <c r="G2223" s="3">
        <v>55.34</v>
      </c>
      <c r="H2223" s="22">
        <v>44333</v>
      </c>
      <c r="I2223" s="23">
        <v>44346</v>
      </c>
      <c r="J2223">
        <f t="shared" si="136"/>
        <v>14</v>
      </c>
      <c r="K2223" s="2">
        <f t="shared" si="137"/>
        <v>44339.5</v>
      </c>
      <c r="L2223" s="22">
        <v>44351.5</v>
      </c>
      <c r="M2223" s="22">
        <v>44392.5</v>
      </c>
      <c r="N2223" s="22">
        <v>44391.5</v>
      </c>
      <c r="O2223">
        <f t="shared" si="138"/>
        <v>52</v>
      </c>
      <c r="P2223" s="3">
        <f t="shared" si="139"/>
        <v>2877.6800000000003</v>
      </c>
    </row>
    <row r="2224" spans="1:16" x14ac:dyDescent="0.35">
      <c r="A2224" t="s">
        <v>273</v>
      </c>
      <c r="B2224" s="21" t="s">
        <v>98</v>
      </c>
      <c r="C2224" s="22">
        <v>44351</v>
      </c>
      <c r="D2224" t="s">
        <v>110</v>
      </c>
      <c r="E2224" t="s">
        <v>111</v>
      </c>
      <c r="F2224" s="21" t="s">
        <v>153</v>
      </c>
      <c r="G2224" s="3">
        <v>178.69</v>
      </c>
      <c r="H2224" s="22">
        <v>44333</v>
      </c>
      <c r="I2224" s="23">
        <v>44346</v>
      </c>
      <c r="J2224">
        <f t="shared" si="136"/>
        <v>14</v>
      </c>
      <c r="K2224" s="2">
        <f t="shared" si="137"/>
        <v>44339.5</v>
      </c>
      <c r="L2224" s="22">
        <v>44351.5</v>
      </c>
      <c r="M2224" s="22">
        <v>44392.5</v>
      </c>
      <c r="N2224" s="22">
        <v>44391.5</v>
      </c>
      <c r="O2224">
        <f t="shared" si="138"/>
        <v>52</v>
      </c>
      <c r="P2224" s="3">
        <f t="shared" si="139"/>
        <v>9291.8799999999992</v>
      </c>
    </row>
    <row r="2225" spans="1:16" x14ac:dyDescent="0.35">
      <c r="A2225" t="s">
        <v>273</v>
      </c>
      <c r="B2225" s="21" t="s">
        <v>98</v>
      </c>
      <c r="C2225" s="22">
        <v>44351</v>
      </c>
      <c r="D2225" t="s">
        <v>148</v>
      </c>
      <c r="E2225" t="s">
        <v>149</v>
      </c>
      <c r="F2225" s="21" t="s">
        <v>154</v>
      </c>
      <c r="G2225" s="3">
        <v>98.97999999999999</v>
      </c>
      <c r="H2225" s="22">
        <v>44333</v>
      </c>
      <c r="I2225" s="23">
        <v>44346</v>
      </c>
      <c r="J2225">
        <f t="shared" si="136"/>
        <v>14</v>
      </c>
      <c r="K2225" s="2">
        <f t="shared" si="137"/>
        <v>44339.5</v>
      </c>
      <c r="L2225" s="22">
        <v>44351.5</v>
      </c>
      <c r="M2225" s="22">
        <v>44392.5</v>
      </c>
      <c r="N2225" s="22">
        <v>44391.5</v>
      </c>
      <c r="O2225">
        <f t="shared" si="138"/>
        <v>52</v>
      </c>
      <c r="P2225" s="3">
        <f t="shared" si="139"/>
        <v>5146.9599999999991</v>
      </c>
    </row>
    <row r="2226" spans="1:16" x14ac:dyDescent="0.35">
      <c r="A2226" t="s">
        <v>273</v>
      </c>
      <c r="B2226" s="21" t="s">
        <v>98</v>
      </c>
      <c r="C2226" s="22">
        <v>44351</v>
      </c>
      <c r="D2226" t="s">
        <v>148</v>
      </c>
      <c r="E2226" t="s">
        <v>149</v>
      </c>
      <c r="F2226" s="21" t="s">
        <v>155</v>
      </c>
      <c r="G2226" s="3">
        <v>30</v>
      </c>
      <c r="H2226" s="22">
        <v>44333</v>
      </c>
      <c r="I2226" s="23">
        <v>44346</v>
      </c>
      <c r="J2226">
        <f t="shared" si="136"/>
        <v>14</v>
      </c>
      <c r="K2226" s="2">
        <f t="shared" si="137"/>
        <v>44339.5</v>
      </c>
      <c r="L2226" s="22">
        <v>44351.5</v>
      </c>
      <c r="M2226" s="22">
        <v>44392.5</v>
      </c>
      <c r="N2226" s="22">
        <v>44391.5</v>
      </c>
      <c r="O2226">
        <f t="shared" si="138"/>
        <v>52</v>
      </c>
      <c r="P2226" s="3">
        <f t="shared" si="139"/>
        <v>1560</v>
      </c>
    </row>
    <row r="2227" spans="1:16" x14ac:dyDescent="0.35">
      <c r="A2227" t="s">
        <v>273</v>
      </c>
      <c r="B2227" s="21" t="s">
        <v>98</v>
      </c>
      <c r="C2227" s="22">
        <v>44351</v>
      </c>
      <c r="D2227" t="s">
        <v>114</v>
      </c>
      <c r="E2227" t="s">
        <v>115</v>
      </c>
      <c r="F2227" s="21" t="s">
        <v>145</v>
      </c>
      <c r="G2227" s="3">
        <v>33.64</v>
      </c>
      <c r="H2227" s="22">
        <v>44333</v>
      </c>
      <c r="I2227" s="23">
        <v>44346</v>
      </c>
      <c r="J2227">
        <f t="shared" si="136"/>
        <v>14</v>
      </c>
      <c r="K2227" s="2">
        <f t="shared" si="137"/>
        <v>44339.5</v>
      </c>
      <c r="L2227" s="22">
        <v>44351.5</v>
      </c>
      <c r="M2227" s="22">
        <v>44392.5</v>
      </c>
      <c r="N2227" s="22">
        <v>44391.5</v>
      </c>
      <c r="O2227">
        <f t="shared" si="138"/>
        <v>52</v>
      </c>
      <c r="P2227" s="3">
        <f t="shared" si="139"/>
        <v>1749.28</v>
      </c>
    </row>
    <row r="2228" spans="1:16" x14ac:dyDescent="0.35">
      <c r="A2228" t="s">
        <v>273</v>
      </c>
      <c r="B2228" s="21" t="s">
        <v>98</v>
      </c>
      <c r="C2228" s="22">
        <v>44351</v>
      </c>
      <c r="D2228" t="s">
        <v>110</v>
      </c>
      <c r="E2228" t="s">
        <v>111</v>
      </c>
      <c r="F2228" s="21" t="s">
        <v>145</v>
      </c>
      <c r="G2228" s="3">
        <v>36.58</v>
      </c>
      <c r="H2228" s="22">
        <v>44333</v>
      </c>
      <c r="I2228" s="23">
        <v>44346</v>
      </c>
      <c r="J2228">
        <f t="shared" si="136"/>
        <v>14</v>
      </c>
      <c r="K2228" s="2">
        <f t="shared" si="137"/>
        <v>44339.5</v>
      </c>
      <c r="L2228" s="22">
        <v>44351.5</v>
      </c>
      <c r="M2228" s="22">
        <v>44392.5</v>
      </c>
      <c r="N2228" s="22">
        <v>44391.5</v>
      </c>
      <c r="O2228">
        <f t="shared" si="138"/>
        <v>52</v>
      </c>
      <c r="P2228" s="3">
        <f t="shared" si="139"/>
        <v>1902.1599999999999</v>
      </c>
    </row>
    <row r="2229" spans="1:16" x14ac:dyDescent="0.35">
      <c r="A2229" t="s">
        <v>273</v>
      </c>
      <c r="B2229" s="21" t="s">
        <v>98</v>
      </c>
      <c r="C2229" s="22">
        <v>44351</v>
      </c>
      <c r="D2229" t="s">
        <v>114</v>
      </c>
      <c r="E2229" t="s">
        <v>115</v>
      </c>
      <c r="F2229" s="21" t="s">
        <v>146</v>
      </c>
      <c r="G2229" s="3">
        <v>130.33000000000001</v>
      </c>
      <c r="H2229" s="22">
        <v>44333</v>
      </c>
      <c r="I2229" s="23">
        <v>44346</v>
      </c>
      <c r="J2229">
        <f t="shared" si="136"/>
        <v>14</v>
      </c>
      <c r="K2229" s="2">
        <f t="shared" si="137"/>
        <v>44339.5</v>
      </c>
      <c r="L2229" s="22">
        <v>44351.5</v>
      </c>
      <c r="M2229" s="22">
        <v>44392.5</v>
      </c>
      <c r="N2229" s="22">
        <v>44391.5</v>
      </c>
      <c r="O2229">
        <f t="shared" si="138"/>
        <v>52</v>
      </c>
      <c r="P2229" s="3">
        <f t="shared" si="139"/>
        <v>6777.1600000000008</v>
      </c>
    </row>
    <row r="2230" spans="1:16" x14ac:dyDescent="0.35">
      <c r="A2230" t="s">
        <v>273</v>
      </c>
      <c r="B2230" s="21" t="s">
        <v>98</v>
      </c>
      <c r="C2230" s="22">
        <v>44351</v>
      </c>
      <c r="D2230" t="s">
        <v>148</v>
      </c>
      <c r="E2230" t="s">
        <v>149</v>
      </c>
      <c r="F2230" s="21" t="s">
        <v>156</v>
      </c>
      <c r="G2230" s="3">
        <v>85.48</v>
      </c>
      <c r="H2230" s="22">
        <v>44333</v>
      </c>
      <c r="I2230" s="23">
        <v>44346</v>
      </c>
      <c r="J2230">
        <f t="shared" si="136"/>
        <v>14</v>
      </c>
      <c r="K2230" s="2">
        <f t="shared" si="137"/>
        <v>44339.5</v>
      </c>
      <c r="L2230" s="22">
        <v>44351.5</v>
      </c>
      <c r="M2230" s="22">
        <v>44392.5</v>
      </c>
      <c r="N2230" s="22">
        <v>44391.5</v>
      </c>
      <c r="O2230">
        <f t="shared" si="138"/>
        <v>52</v>
      </c>
      <c r="P2230" s="3">
        <f t="shared" si="139"/>
        <v>4444.96</v>
      </c>
    </row>
    <row r="2231" spans="1:16" x14ac:dyDescent="0.35">
      <c r="A2231" t="s">
        <v>273</v>
      </c>
      <c r="B2231" s="21" t="s">
        <v>98</v>
      </c>
      <c r="C2231" s="22">
        <v>44351</v>
      </c>
      <c r="D2231" t="s">
        <v>110</v>
      </c>
      <c r="E2231" t="s">
        <v>111</v>
      </c>
      <c r="F2231" s="21" t="s">
        <v>248</v>
      </c>
      <c r="G2231" s="3">
        <v>20.11</v>
      </c>
      <c r="H2231" s="22">
        <v>44333</v>
      </c>
      <c r="I2231" s="23">
        <v>44346</v>
      </c>
      <c r="J2231">
        <f t="shared" si="136"/>
        <v>14</v>
      </c>
      <c r="K2231" s="2">
        <f t="shared" si="137"/>
        <v>44339.5</v>
      </c>
      <c r="L2231" s="22">
        <v>44351.5</v>
      </c>
      <c r="M2231" s="22">
        <v>44392.5</v>
      </c>
      <c r="N2231" s="22">
        <v>44391.5</v>
      </c>
      <c r="O2231">
        <f t="shared" si="138"/>
        <v>52</v>
      </c>
      <c r="P2231" s="3">
        <f t="shared" si="139"/>
        <v>1045.72</v>
      </c>
    </row>
    <row r="2232" spans="1:16" x14ac:dyDescent="0.35">
      <c r="A2232" t="s">
        <v>273</v>
      </c>
      <c r="B2232" s="21" t="s">
        <v>98</v>
      </c>
      <c r="C2232" s="22">
        <v>44351</v>
      </c>
      <c r="D2232" t="s">
        <v>148</v>
      </c>
      <c r="E2232" t="s">
        <v>149</v>
      </c>
      <c r="F2232" s="21" t="s">
        <v>249</v>
      </c>
      <c r="G2232" s="3">
        <v>9.2100000000000009</v>
      </c>
      <c r="H2232" s="22">
        <v>44333</v>
      </c>
      <c r="I2232" s="23">
        <v>44346</v>
      </c>
      <c r="J2232">
        <f t="shared" si="136"/>
        <v>14</v>
      </c>
      <c r="K2232" s="2">
        <f t="shared" si="137"/>
        <v>44339.5</v>
      </c>
      <c r="L2232" s="22">
        <v>44351.5</v>
      </c>
      <c r="M2232" s="22">
        <v>44392.5</v>
      </c>
      <c r="N2232" s="22">
        <v>44391.5</v>
      </c>
      <c r="O2232">
        <f t="shared" si="138"/>
        <v>52</v>
      </c>
      <c r="P2232" s="3">
        <f t="shared" si="139"/>
        <v>478.92000000000007</v>
      </c>
    </row>
    <row r="2233" spans="1:16" x14ac:dyDescent="0.35">
      <c r="A2233" t="s">
        <v>273</v>
      </c>
      <c r="B2233" s="21" t="s">
        <v>98</v>
      </c>
      <c r="C2233" s="22">
        <v>44351</v>
      </c>
      <c r="D2233" t="s">
        <v>148</v>
      </c>
      <c r="E2233" t="s">
        <v>149</v>
      </c>
      <c r="F2233" s="21" t="s">
        <v>157</v>
      </c>
      <c r="G2233" s="3">
        <v>203.95999999999998</v>
      </c>
      <c r="H2233" s="22">
        <v>44333</v>
      </c>
      <c r="I2233" s="23">
        <v>44346</v>
      </c>
      <c r="J2233">
        <f t="shared" si="136"/>
        <v>14</v>
      </c>
      <c r="K2233" s="2">
        <f t="shared" si="137"/>
        <v>44339.5</v>
      </c>
      <c r="L2233" s="22">
        <v>44351.5</v>
      </c>
      <c r="M2233" s="22">
        <v>44392.5</v>
      </c>
      <c r="N2233" s="22">
        <v>44391.5</v>
      </c>
      <c r="O2233">
        <f t="shared" si="138"/>
        <v>52</v>
      </c>
      <c r="P2233" s="3">
        <f t="shared" si="139"/>
        <v>10605.919999999998</v>
      </c>
    </row>
    <row r="2234" spans="1:16" x14ac:dyDescent="0.35">
      <c r="A2234" t="s">
        <v>273</v>
      </c>
      <c r="B2234" s="21" t="s">
        <v>98</v>
      </c>
      <c r="C2234" s="22">
        <v>44351</v>
      </c>
      <c r="D2234" t="s">
        <v>148</v>
      </c>
      <c r="E2234" t="s">
        <v>149</v>
      </c>
      <c r="F2234" s="21" t="s">
        <v>158</v>
      </c>
      <c r="G2234" s="3">
        <v>265.45</v>
      </c>
      <c r="H2234" s="22">
        <v>44333</v>
      </c>
      <c r="I2234" s="23">
        <v>44346</v>
      </c>
      <c r="J2234">
        <f t="shared" si="136"/>
        <v>14</v>
      </c>
      <c r="K2234" s="2">
        <f t="shared" si="137"/>
        <v>44339.5</v>
      </c>
      <c r="L2234" s="22">
        <v>44351.5</v>
      </c>
      <c r="M2234" s="22">
        <v>44392.5</v>
      </c>
      <c r="N2234" s="22">
        <v>44391.5</v>
      </c>
      <c r="O2234">
        <f t="shared" si="138"/>
        <v>52</v>
      </c>
      <c r="P2234" s="3">
        <f t="shared" si="139"/>
        <v>13803.4</v>
      </c>
    </row>
    <row r="2235" spans="1:16" x14ac:dyDescent="0.35">
      <c r="A2235" t="s">
        <v>273</v>
      </c>
      <c r="B2235" s="21" t="s">
        <v>98</v>
      </c>
      <c r="C2235" s="22">
        <v>44351</v>
      </c>
      <c r="D2235" t="s">
        <v>148</v>
      </c>
      <c r="E2235" t="s">
        <v>149</v>
      </c>
      <c r="F2235" s="21" t="s">
        <v>159</v>
      </c>
      <c r="G2235" s="3">
        <v>96.1</v>
      </c>
      <c r="H2235" s="22">
        <v>44333</v>
      </c>
      <c r="I2235" s="23">
        <v>44346</v>
      </c>
      <c r="J2235">
        <f t="shared" si="136"/>
        <v>14</v>
      </c>
      <c r="K2235" s="2">
        <f t="shared" si="137"/>
        <v>44339.5</v>
      </c>
      <c r="L2235" s="22">
        <v>44351.5</v>
      </c>
      <c r="M2235" s="22">
        <v>44392.5</v>
      </c>
      <c r="N2235" s="22">
        <v>44391.5</v>
      </c>
      <c r="O2235">
        <f t="shared" si="138"/>
        <v>52</v>
      </c>
      <c r="P2235" s="3">
        <f t="shared" si="139"/>
        <v>4997.2</v>
      </c>
    </row>
    <row r="2236" spans="1:16" x14ac:dyDescent="0.35">
      <c r="A2236" t="s">
        <v>273</v>
      </c>
      <c r="B2236" s="21" t="s">
        <v>98</v>
      </c>
      <c r="C2236" s="22">
        <v>44351</v>
      </c>
      <c r="D2236" t="s">
        <v>148</v>
      </c>
      <c r="E2236" t="s">
        <v>149</v>
      </c>
      <c r="F2236" s="21" t="s">
        <v>160</v>
      </c>
      <c r="G2236" s="3">
        <v>59.849999999999994</v>
      </c>
      <c r="H2236" s="22">
        <v>44333</v>
      </c>
      <c r="I2236" s="23">
        <v>44346</v>
      </c>
      <c r="J2236">
        <f t="shared" si="136"/>
        <v>14</v>
      </c>
      <c r="K2236" s="2">
        <f t="shared" si="137"/>
        <v>44339.5</v>
      </c>
      <c r="L2236" s="22">
        <v>44351.5</v>
      </c>
      <c r="M2236" s="22">
        <v>44392.5</v>
      </c>
      <c r="N2236" s="22">
        <v>44391.5</v>
      </c>
      <c r="O2236">
        <f t="shared" si="138"/>
        <v>52</v>
      </c>
      <c r="P2236" s="3">
        <f t="shared" si="139"/>
        <v>3112.2</v>
      </c>
    </row>
    <row r="2237" spans="1:16" x14ac:dyDescent="0.35">
      <c r="A2237" t="s">
        <v>273</v>
      </c>
      <c r="B2237" s="21" t="s">
        <v>86</v>
      </c>
      <c r="C2237" s="22">
        <v>44351</v>
      </c>
      <c r="D2237" t="s">
        <v>161</v>
      </c>
      <c r="E2237" t="s">
        <v>162</v>
      </c>
      <c r="F2237" s="21" t="s">
        <v>165</v>
      </c>
      <c r="G2237" s="3">
        <v>142.57</v>
      </c>
      <c r="H2237" s="22">
        <v>44332</v>
      </c>
      <c r="I2237" s="23">
        <v>44345</v>
      </c>
      <c r="J2237">
        <f t="shared" si="136"/>
        <v>14</v>
      </c>
      <c r="K2237" s="2">
        <f t="shared" si="137"/>
        <v>44338.5</v>
      </c>
      <c r="L2237" s="22">
        <v>44351.5</v>
      </c>
      <c r="M2237" s="22">
        <v>44397.5</v>
      </c>
      <c r="N2237" s="22">
        <v>44396.5</v>
      </c>
      <c r="O2237">
        <f t="shared" si="138"/>
        <v>58</v>
      </c>
      <c r="P2237" s="3">
        <f t="shared" si="139"/>
        <v>8269.06</v>
      </c>
    </row>
    <row r="2238" spans="1:16" x14ac:dyDescent="0.35">
      <c r="A2238" t="s">
        <v>273</v>
      </c>
      <c r="B2238" s="21" t="s">
        <v>86</v>
      </c>
      <c r="C2238" s="22">
        <v>44351</v>
      </c>
      <c r="D2238" t="s">
        <v>161</v>
      </c>
      <c r="E2238" t="s">
        <v>162</v>
      </c>
      <c r="F2238" s="21" t="s">
        <v>163</v>
      </c>
      <c r="G2238" s="3">
        <v>264.43</v>
      </c>
      <c r="H2238" s="22">
        <v>44332</v>
      </c>
      <c r="I2238" s="23">
        <v>44345</v>
      </c>
      <c r="J2238">
        <f t="shared" si="136"/>
        <v>14</v>
      </c>
      <c r="K2238" s="2">
        <f t="shared" si="137"/>
        <v>44338.5</v>
      </c>
      <c r="L2238" s="22">
        <v>44351.5</v>
      </c>
      <c r="M2238" s="22">
        <v>44397.5</v>
      </c>
      <c r="N2238" s="22">
        <v>44396.5</v>
      </c>
      <c r="O2238">
        <f t="shared" si="138"/>
        <v>58</v>
      </c>
      <c r="P2238" s="3">
        <f t="shared" si="139"/>
        <v>15336.94</v>
      </c>
    </row>
    <row r="2239" spans="1:16" x14ac:dyDescent="0.35">
      <c r="A2239" t="s">
        <v>273</v>
      </c>
      <c r="B2239" s="21" t="s">
        <v>86</v>
      </c>
      <c r="C2239" s="22">
        <v>44351</v>
      </c>
      <c r="D2239" t="s">
        <v>161</v>
      </c>
      <c r="E2239" t="s">
        <v>162</v>
      </c>
      <c r="F2239" s="21" t="s">
        <v>166</v>
      </c>
      <c r="G2239" s="3">
        <v>106.75999999999999</v>
      </c>
      <c r="H2239" s="22">
        <v>44332</v>
      </c>
      <c r="I2239" s="23">
        <v>44345</v>
      </c>
      <c r="J2239">
        <f t="shared" si="136"/>
        <v>14</v>
      </c>
      <c r="K2239" s="2">
        <f t="shared" si="137"/>
        <v>44338.5</v>
      </c>
      <c r="L2239" s="22">
        <v>44351.5</v>
      </c>
      <c r="M2239" s="22">
        <v>44397.5</v>
      </c>
      <c r="N2239" s="22">
        <v>44396.5</v>
      </c>
      <c r="O2239">
        <f t="shared" si="138"/>
        <v>58</v>
      </c>
      <c r="P2239" s="3">
        <f t="shared" si="139"/>
        <v>6192.08</v>
      </c>
    </row>
    <row r="2240" spans="1:16" x14ac:dyDescent="0.35">
      <c r="A2240" t="s">
        <v>273</v>
      </c>
      <c r="B2240" s="21" t="s">
        <v>86</v>
      </c>
      <c r="C2240" s="22">
        <v>44351</v>
      </c>
      <c r="D2240" t="s">
        <v>161</v>
      </c>
      <c r="E2240" t="s">
        <v>162</v>
      </c>
      <c r="F2240" s="21" t="s">
        <v>167</v>
      </c>
      <c r="G2240" s="3">
        <v>342.3</v>
      </c>
      <c r="H2240" s="22">
        <v>44332</v>
      </c>
      <c r="I2240" s="23">
        <v>44345</v>
      </c>
      <c r="J2240">
        <f t="shared" si="136"/>
        <v>14</v>
      </c>
      <c r="K2240" s="2">
        <f t="shared" si="137"/>
        <v>44338.5</v>
      </c>
      <c r="L2240" s="22">
        <v>44351.5</v>
      </c>
      <c r="M2240" s="22">
        <v>44397.5</v>
      </c>
      <c r="N2240" s="22">
        <v>44396.5</v>
      </c>
      <c r="O2240">
        <f t="shared" si="138"/>
        <v>58</v>
      </c>
      <c r="P2240" s="3">
        <f t="shared" si="139"/>
        <v>19853.400000000001</v>
      </c>
    </row>
    <row r="2241" spans="1:16" x14ac:dyDescent="0.35">
      <c r="A2241" t="s">
        <v>273</v>
      </c>
      <c r="B2241" s="21" t="s">
        <v>86</v>
      </c>
      <c r="C2241" s="22">
        <v>44351</v>
      </c>
      <c r="D2241" t="s">
        <v>161</v>
      </c>
      <c r="E2241" t="s">
        <v>162</v>
      </c>
      <c r="F2241" s="21" t="s">
        <v>168</v>
      </c>
      <c r="G2241" s="3">
        <v>83.85</v>
      </c>
      <c r="H2241" s="22">
        <v>44332</v>
      </c>
      <c r="I2241" s="23">
        <v>44345</v>
      </c>
      <c r="J2241">
        <f t="shared" si="136"/>
        <v>14</v>
      </c>
      <c r="K2241" s="2">
        <f t="shared" si="137"/>
        <v>44338.5</v>
      </c>
      <c r="L2241" s="22">
        <v>44351.5</v>
      </c>
      <c r="M2241" s="22">
        <v>44397.5</v>
      </c>
      <c r="N2241" s="22">
        <v>44396.5</v>
      </c>
      <c r="O2241">
        <f t="shared" si="138"/>
        <v>58</v>
      </c>
      <c r="P2241" s="3">
        <f t="shared" si="139"/>
        <v>4863.2999999999993</v>
      </c>
    </row>
    <row r="2242" spans="1:16" x14ac:dyDescent="0.35">
      <c r="A2242" t="s">
        <v>273</v>
      </c>
      <c r="B2242" s="21" t="s">
        <v>86</v>
      </c>
      <c r="C2242" s="22">
        <v>44351</v>
      </c>
      <c r="D2242" t="s">
        <v>161</v>
      </c>
      <c r="E2242" t="s">
        <v>162</v>
      </c>
      <c r="F2242" s="21" t="s">
        <v>169</v>
      </c>
      <c r="G2242" s="3">
        <v>172.26</v>
      </c>
      <c r="H2242" s="22">
        <v>44332</v>
      </c>
      <c r="I2242" s="23">
        <v>44345</v>
      </c>
      <c r="J2242">
        <f t="shared" si="136"/>
        <v>14</v>
      </c>
      <c r="K2242" s="2">
        <f t="shared" si="137"/>
        <v>44338.5</v>
      </c>
      <c r="L2242" s="22">
        <v>44351.5</v>
      </c>
      <c r="M2242" s="22">
        <v>44397.5</v>
      </c>
      <c r="N2242" s="22">
        <v>44396.5</v>
      </c>
      <c r="O2242">
        <f t="shared" si="138"/>
        <v>58</v>
      </c>
      <c r="P2242" s="3">
        <f t="shared" si="139"/>
        <v>9991.08</v>
      </c>
    </row>
    <row r="2243" spans="1:16" x14ac:dyDescent="0.35">
      <c r="A2243" t="s">
        <v>273</v>
      </c>
      <c r="B2243" s="21" t="s">
        <v>86</v>
      </c>
      <c r="C2243" s="22">
        <v>44351</v>
      </c>
      <c r="D2243" t="s">
        <v>161</v>
      </c>
      <c r="E2243" t="s">
        <v>162</v>
      </c>
      <c r="F2243" s="21" t="s">
        <v>170</v>
      </c>
      <c r="G2243" s="3">
        <v>106.41999999999999</v>
      </c>
      <c r="H2243" s="22">
        <v>44332</v>
      </c>
      <c r="I2243" s="23">
        <v>44345</v>
      </c>
      <c r="J2243">
        <f t="shared" si="136"/>
        <v>14</v>
      </c>
      <c r="K2243" s="2">
        <f t="shared" si="137"/>
        <v>44338.5</v>
      </c>
      <c r="L2243" s="22">
        <v>44351.5</v>
      </c>
      <c r="M2243" s="22">
        <v>44397.5</v>
      </c>
      <c r="N2243" s="22">
        <v>44396.5</v>
      </c>
      <c r="O2243">
        <f t="shared" si="138"/>
        <v>58</v>
      </c>
      <c r="P2243" s="3">
        <f t="shared" si="139"/>
        <v>6172.36</v>
      </c>
    </row>
    <row r="2244" spans="1:16" x14ac:dyDescent="0.35">
      <c r="A2244" t="s">
        <v>273</v>
      </c>
      <c r="B2244" s="21" t="s">
        <v>86</v>
      </c>
      <c r="C2244" s="22">
        <v>44351</v>
      </c>
      <c r="D2244" t="s">
        <v>171</v>
      </c>
      <c r="E2244" t="s">
        <v>172</v>
      </c>
      <c r="F2244" s="21" t="s">
        <v>173</v>
      </c>
      <c r="G2244" s="3">
        <v>208.28</v>
      </c>
      <c r="H2244" s="22">
        <v>44332</v>
      </c>
      <c r="I2244" s="23">
        <v>44345</v>
      </c>
      <c r="J2244">
        <f t="shared" si="136"/>
        <v>14</v>
      </c>
      <c r="K2244" s="2">
        <f t="shared" si="137"/>
        <v>44338.5</v>
      </c>
      <c r="L2244" s="22">
        <v>44351.5</v>
      </c>
      <c r="M2244" s="22">
        <v>44397.5</v>
      </c>
      <c r="N2244" s="22">
        <v>44396.5</v>
      </c>
      <c r="O2244">
        <f t="shared" si="138"/>
        <v>58</v>
      </c>
      <c r="P2244" s="3">
        <f t="shared" si="139"/>
        <v>12080.24</v>
      </c>
    </row>
    <row r="2245" spans="1:16" x14ac:dyDescent="0.35">
      <c r="A2245" t="s">
        <v>273</v>
      </c>
      <c r="B2245" s="21" t="s">
        <v>86</v>
      </c>
      <c r="C2245" s="22">
        <v>44351</v>
      </c>
      <c r="D2245" t="s">
        <v>161</v>
      </c>
      <c r="E2245" t="s">
        <v>162</v>
      </c>
      <c r="F2245" s="21" t="s">
        <v>174</v>
      </c>
      <c r="G2245" s="3">
        <v>86.47</v>
      </c>
      <c r="H2245" s="22">
        <v>44332</v>
      </c>
      <c r="I2245" s="23">
        <v>44345</v>
      </c>
      <c r="J2245">
        <f t="shared" si="136"/>
        <v>14</v>
      </c>
      <c r="K2245" s="2">
        <f t="shared" si="137"/>
        <v>44338.5</v>
      </c>
      <c r="L2245" s="22">
        <v>44351.5</v>
      </c>
      <c r="M2245" s="22">
        <v>44397.5</v>
      </c>
      <c r="N2245" s="22">
        <v>44396.5</v>
      </c>
      <c r="O2245">
        <f t="shared" si="138"/>
        <v>58</v>
      </c>
      <c r="P2245" s="3">
        <f t="shared" si="139"/>
        <v>5015.26</v>
      </c>
    </row>
    <row r="2246" spans="1:16" x14ac:dyDescent="0.35">
      <c r="A2246" t="s">
        <v>273</v>
      </c>
      <c r="B2246" s="21" t="s">
        <v>86</v>
      </c>
      <c r="C2246" s="22">
        <v>44351</v>
      </c>
      <c r="D2246" t="s">
        <v>161</v>
      </c>
      <c r="E2246" t="s">
        <v>162</v>
      </c>
      <c r="F2246" s="21" t="s">
        <v>175</v>
      </c>
      <c r="G2246" s="3">
        <v>150.56</v>
      </c>
      <c r="H2246" s="22">
        <v>44332</v>
      </c>
      <c r="I2246" s="23">
        <v>44345</v>
      </c>
      <c r="J2246">
        <f t="shared" si="136"/>
        <v>14</v>
      </c>
      <c r="K2246" s="2">
        <f t="shared" si="137"/>
        <v>44338.5</v>
      </c>
      <c r="L2246" s="22">
        <v>44351.5</v>
      </c>
      <c r="M2246" s="22">
        <v>44397.5</v>
      </c>
      <c r="N2246" s="22">
        <v>44396.5</v>
      </c>
      <c r="O2246">
        <f t="shared" si="138"/>
        <v>58</v>
      </c>
      <c r="P2246" s="3">
        <f t="shared" si="139"/>
        <v>8732.48</v>
      </c>
    </row>
    <row r="2247" spans="1:16" x14ac:dyDescent="0.35">
      <c r="A2247" t="s">
        <v>273</v>
      </c>
      <c r="B2247" s="21" t="s">
        <v>86</v>
      </c>
      <c r="C2247" s="22">
        <v>44351</v>
      </c>
      <c r="D2247" t="s">
        <v>161</v>
      </c>
      <c r="E2247" t="s">
        <v>162</v>
      </c>
      <c r="F2247" s="21" t="s">
        <v>176</v>
      </c>
      <c r="G2247" s="3">
        <v>1335.9</v>
      </c>
      <c r="H2247" s="22">
        <v>44332</v>
      </c>
      <c r="I2247" s="23">
        <v>44345</v>
      </c>
      <c r="J2247">
        <f t="shared" si="136"/>
        <v>14</v>
      </c>
      <c r="K2247" s="2">
        <f t="shared" si="137"/>
        <v>44338.5</v>
      </c>
      <c r="L2247" s="22">
        <v>44351.5</v>
      </c>
      <c r="M2247" s="22">
        <v>44397.5</v>
      </c>
      <c r="N2247" s="22">
        <v>44396.5</v>
      </c>
      <c r="O2247">
        <f t="shared" si="138"/>
        <v>58</v>
      </c>
      <c r="P2247" s="3">
        <f t="shared" si="139"/>
        <v>77482.200000000012</v>
      </c>
    </row>
    <row r="2248" spans="1:16" x14ac:dyDescent="0.35">
      <c r="A2248" t="s">
        <v>273</v>
      </c>
      <c r="B2248" s="21" t="s">
        <v>86</v>
      </c>
      <c r="C2248" s="22">
        <v>44351</v>
      </c>
      <c r="D2248" t="s">
        <v>161</v>
      </c>
      <c r="E2248" t="s">
        <v>162</v>
      </c>
      <c r="F2248" s="21" t="s">
        <v>177</v>
      </c>
      <c r="G2248" s="3">
        <v>84.949999999999989</v>
      </c>
      <c r="H2248" s="22">
        <v>44332</v>
      </c>
      <c r="I2248" s="23">
        <v>44345</v>
      </c>
      <c r="J2248">
        <f t="shared" si="136"/>
        <v>14</v>
      </c>
      <c r="K2248" s="2">
        <f t="shared" si="137"/>
        <v>44338.5</v>
      </c>
      <c r="L2248" s="22">
        <v>44351.5</v>
      </c>
      <c r="M2248" s="22">
        <v>44397.5</v>
      </c>
      <c r="N2248" s="22">
        <v>44396.5</v>
      </c>
      <c r="O2248">
        <f t="shared" si="138"/>
        <v>58</v>
      </c>
      <c r="P2248" s="3">
        <f t="shared" si="139"/>
        <v>4927.0999999999995</v>
      </c>
    </row>
    <row r="2249" spans="1:16" x14ac:dyDescent="0.35">
      <c r="A2249" t="s">
        <v>273</v>
      </c>
      <c r="B2249" s="21" t="s">
        <v>86</v>
      </c>
      <c r="C2249" s="22">
        <v>44351</v>
      </c>
      <c r="D2249" t="s">
        <v>99</v>
      </c>
      <c r="E2249" t="s">
        <v>100</v>
      </c>
      <c r="F2249" s="21" t="s">
        <v>164</v>
      </c>
      <c r="G2249" s="3">
        <v>11523.309999999996</v>
      </c>
      <c r="H2249" s="22">
        <v>44332</v>
      </c>
      <c r="I2249" s="23">
        <v>44345</v>
      </c>
      <c r="J2249">
        <f t="shared" si="136"/>
        <v>14</v>
      </c>
      <c r="K2249" s="2">
        <f t="shared" si="137"/>
        <v>44338.5</v>
      </c>
      <c r="L2249" s="22">
        <v>44351.5</v>
      </c>
      <c r="M2249" s="22">
        <v>44397.5</v>
      </c>
      <c r="N2249" s="22">
        <v>44396.5</v>
      </c>
      <c r="O2249">
        <f t="shared" si="138"/>
        <v>58</v>
      </c>
      <c r="P2249" s="3">
        <f t="shared" si="139"/>
        <v>668351.97999999975</v>
      </c>
    </row>
    <row r="2250" spans="1:16" x14ac:dyDescent="0.35">
      <c r="A2250" t="s">
        <v>273</v>
      </c>
      <c r="B2250" s="21" t="s">
        <v>86</v>
      </c>
      <c r="C2250" s="22">
        <v>44351</v>
      </c>
      <c r="D2250" t="s">
        <v>161</v>
      </c>
      <c r="E2250" t="s">
        <v>162</v>
      </c>
      <c r="F2250" s="21" t="s">
        <v>178</v>
      </c>
      <c r="G2250" s="3">
        <v>126.16999999999999</v>
      </c>
      <c r="H2250" s="22">
        <v>44332</v>
      </c>
      <c r="I2250" s="23">
        <v>44345</v>
      </c>
      <c r="J2250">
        <f t="shared" si="136"/>
        <v>14</v>
      </c>
      <c r="K2250" s="2">
        <f t="shared" si="137"/>
        <v>44338.5</v>
      </c>
      <c r="L2250" s="22">
        <v>44351.5</v>
      </c>
      <c r="M2250" s="22">
        <v>44397.5</v>
      </c>
      <c r="N2250" s="22">
        <v>44396.5</v>
      </c>
      <c r="O2250">
        <f t="shared" si="138"/>
        <v>58</v>
      </c>
      <c r="P2250" s="3">
        <f t="shared" si="139"/>
        <v>7317.86</v>
      </c>
    </row>
    <row r="2251" spans="1:16" x14ac:dyDescent="0.35">
      <c r="A2251" t="s">
        <v>273</v>
      </c>
      <c r="B2251" s="21" t="s">
        <v>86</v>
      </c>
      <c r="C2251" s="22">
        <v>44351</v>
      </c>
      <c r="D2251" t="s">
        <v>161</v>
      </c>
      <c r="E2251" t="s">
        <v>162</v>
      </c>
      <c r="F2251" s="21" t="s">
        <v>179</v>
      </c>
      <c r="G2251" s="3">
        <v>200.89</v>
      </c>
      <c r="H2251" s="22">
        <v>44332</v>
      </c>
      <c r="I2251" s="23">
        <v>44345</v>
      </c>
      <c r="J2251">
        <f t="shared" ref="J2251:J2314" si="140">I2251-H2251+1</f>
        <v>14</v>
      </c>
      <c r="K2251" s="2">
        <f t="shared" ref="K2251:K2314" si="141">(H2251+I2251)/2</f>
        <v>44338.5</v>
      </c>
      <c r="L2251" s="22">
        <v>44351.5</v>
      </c>
      <c r="M2251" s="22">
        <v>44397.5</v>
      </c>
      <c r="N2251" s="22">
        <v>44396.5</v>
      </c>
      <c r="O2251">
        <f t="shared" ref="O2251:O2314" si="142">N2251-K2251</f>
        <v>58</v>
      </c>
      <c r="P2251" s="3">
        <f t="shared" ref="P2251:P2314" si="143">O2251*G2251</f>
        <v>11651.619999999999</v>
      </c>
    </row>
    <row r="2252" spans="1:16" x14ac:dyDescent="0.35">
      <c r="A2252" t="s">
        <v>273</v>
      </c>
      <c r="B2252" s="21" t="s">
        <v>86</v>
      </c>
      <c r="C2252" s="22">
        <v>44351</v>
      </c>
      <c r="D2252" t="s">
        <v>161</v>
      </c>
      <c r="E2252" t="s">
        <v>162</v>
      </c>
      <c r="F2252" s="21" t="s">
        <v>180</v>
      </c>
      <c r="G2252" s="3">
        <v>192.67</v>
      </c>
      <c r="H2252" s="22">
        <v>44332</v>
      </c>
      <c r="I2252" s="23">
        <v>44345</v>
      </c>
      <c r="J2252">
        <f t="shared" si="140"/>
        <v>14</v>
      </c>
      <c r="K2252" s="2">
        <f t="shared" si="141"/>
        <v>44338.5</v>
      </c>
      <c r="L2252" s="22">
        <v>44351.5</v>
      </c>
      <c r="M2252" s="22">
        <v>44397.5</v>
      </c>
      <c r="N2252" s="22">
        <v>44396.5</v>
      </c>
      <c r="O2252">
        <f t="shared" si="142"/>
        <v>58</v>
      </c>
      <c r="P2252" s="3">
        <f t="shared" si="143"/>
        <v>11174.859999999999</v>
      </c>
    </row>
    <row r="2253" spans="1:16" x14ac:dyDescent="0.35">
      <c r="A2253" t="s">
        <v>273</v>
      </c>
      <c r="B2253" s="21" t="s">
        <v>86</v>
      </c>
      <c r="C2253" s="22">
        <v>44351</v>
      </c>
      <c r="D2253" t="s">
        <v>171</v>
      </c>
      <c r="E2253" t="s">
        <v>172</v>
      </c>
      <c r="F2253" s="21" t="s">
        <v>180</v>
      </c>
      <c r="G2253" s="3">
        <v>28.97</v>
      </c>
      <c r="H2253" s="22">
        <v>44332</v>
      </c>
      <c r="I2253" s="23">
        <v>44345</v>
      </c>
      <c r="J2253">
        <f t="shared" si="140"/>
        <v>14</v>
      </c>
      <c r="K2253" s="2">
        <f t="shared" si="141"/>
        <v>44338.5</v>
      </c>
      <c r="L2253" s="22">
        <v>44351.5</v>
      </c>
      <c r="M2253" s="22">
        <v>44397.5</v>
      </c>
      <c r="N2253" s="22">
        <v>44396.5</v>
      </c>
      <c r="O2253">
        <f t="shared" si="142"/>
        <v>58</v>
      </c>
      <c r="P2253" s="3">
        <f t="shared" si="143"/>
        <v>1680.26</v>
      </c>
    </row>
    <row r="2254" spans="1:16" x14ac:dyDescent="0.35">
      <c r="A2254" t="s">
        <v>273</v>
      </c>
      <c r="B2254" s="21" t="s">
        <v>86</v>
      </c>
      <c r="C2254" s="22">
        <v>44351</v>
      </c>
      <c r="D2254" t="s">
        <v>161</v>
      </c>
      <c r="E2254" t="s">
        <v>162</v>
      </c>
      <c r="F2254" s="21" t="s">
        <v>181</v>
      </c>
      <c r="G2254" s="3">
        <v>54.7</v>
      </c>
      <c r="H2254" s="22">
        <v>44332</v>
      </c>
      <c r="I2254" s="23">
        <v>44345</v>
      </c>
      <c r="J2254">
        <f t="shared" si="140"/>
        <v>14</v>
      </c>
      <c r="K2254" s="2">
        <f t="shared" si="141"/>
        <v>44338.5</v>
      </c>
      <c r="L2254" s="22">
        <v>44351.5</v>
      </c>
      <c r="M2254" s="22">
        <v>44397.5</v>
      </c>
      <c r="N2254" s="22">
        <v>44396.5</v>
      </c>
      <c r="O2254">
        <f t="shared" si="142"/>
        <v>58</v>
      </c>
      <c r="P2254" s="3">
        <f t="shared" si="143"/>
        <v>3172.6000000000004</v>
      </c>
    </row>
    <row r="2255" spans="1:16" x14ac:dyDescent="0.35">
      <c r="A2255" t="s">
        <v>273</v>
      </c>
      <c r="B2255" s="21" t="s">
        <v>86</v>
      </c>
      <c r="C2255" s="22">
        <v>44351</v>
      </c>
      <c r="D2255" t="s">
        <v>161</v>
      </c>
      <c r="E2255" t="s">
        <v>162</v>
      </c>
      <c r="F2255" s="21" t="s">
        <v>182</v>
      </c>
      <c r="G2255" s="3">
        <v>35.71</v>
      </c>
      <c r="H2255" s="22">
        <v>44332</v>
      </c>
      <c r="I2255" s="23">
        <v>44345</v>
      </c>
      <c r="J2255">
        <f t="shared" si="140"/>
        <v>14</v>
      </c>
      <c r="K2255" s="2">
        <f t="shared" si="141"/>
        <v>44338.5</v>
      </c>
      <c r="L2255" s="22">
        <v>44351.5</v>
      </c>
      <c r="M2255" s="22">
        <v>44397.5</v>
      </c>
      <c r="N2255" s="22">
        <v>44396.5</v>
      </c>
      <c r="O2255">
        <f t="shared" si="142"/>
        <v>58</v>
      </c>
      <c r="P2255" s="3">
        <f t="shared" si="143"/>
        <v>2071.1799999999998</v>
      </c>
    </row>
    <row r="2256" spans="1:16" x14ac:dyDescent="0.35">
      <c r="A2256" t="s">
        <v>273</v>
      </c>
      <c r="B2256" s="21" t="s">
        <v>86</v>
      </c>
      <c r="C2256" s="22">
        <v>44351</v>
      </c>
      <c r="D2256" t="s">
        <v>161</v>
      </c>
      <c r="E2256" t="s">
        <v>162</v>
      </c>
      <c r="F2256" s="21" t="s">
        <v>183</v>
      </c>
      <c r="G2256" s="3">
        <v>748.27</v>
      </c>
      <c r="H2256" s="22">
        <v>44332</v>
      </c>
      <c r="I2256" s="23">
        <v>44345</v>
      </c>
      <c r="J2256">
        <f t="shared" si="140"/>
        <v>14</v>
      </c>
      <c r="K2256" s="2">
        <f t="shared" si="141"/>
        <v>44338.5</v>
      </c>
      <c r="L2256" s="22">
        <v>44351.5</v>
      </c>
      <c r="M2256" s="22">
        <v>44397.5</v>
      </c>
      <c r="N2256" s="22">
        <v>44396.5</v>
      </c>
      <c r="O2256">
        <f t="shared" si="142"/>
        <v>58</v>
      </c>
      <c r="P2256" s="3">
        <f t="shared" si="143"/>
        <v>43399.659999999996</v>
      </c>
    </row>
    <row r="2257" spans="1:16" x14ac:dyDescent="0.35">
      <c r="A2257" t="s">
        <v>273</v>
      </c>
      <c r="B2257" s="21" t="s">
        <v>86</v>
      </c>
      <c r="C2257" s="22">
        <v>44351</v>
      </c>
      <c r="D2257" t="s">
        <v>161</v>
      </c>
      <c r="E2257" t="s">
        <v>162</v>
      </c>
      <c r="F2257" s="21" t="s">
        <v>184</v>
      </c>
      <c r="G2257" s="3">
        <v>39.46</v>
      </c>
      <c r="H2257" s="22">
        <v>44332</v>
      </c>
      <c r="I2257" s="23">
        <v>44345</v>
      </c>
      <c r="J2257">
        <f t="shared" si="140"/>
        <v>14</v>
      </c>
      <c r="K2257" s="2">
        <f t="shared" si="141"/>
        <v>44338.5</v>
      </c>
      <c r="L2257" s="22">
        <v>44351.5</v>
      </c>
      <c r="M2257" s="22">
        <v>44397.5</v>
      </c>
      <c r="N2257" s="22">
        <v>44396.5</v>
      </c>
      <c r="O2257">
        <f t="shared" si="142"/>
        <v>58</v>
      </c>
      <c r="P2257" s="3">
        <f t="shared" si="143"/>
        <v>2288.6799999999998</v>
      </c>
    </row>
    <row r="2258" spans="1:16" x14ac:dyDescent="0.35">
      <c r="A2258" t="s">
        <v>273</v>
      </c>
      <c r="B2258" s="21" t="s">
        <v>86</v>
      </c>
      <c r="C2258" s="22">
        <v>44351</v>
      </c>
      <c r="D2258" t="s">
        <v>161</v>
      </c>
      <c r="E2258" t="s">
        <v>162</v>
      </c>
      <c r="F2258" s="21" t="s">
        <v>185</v>
      </c>
      <c r="G2258" s="3">
        <v>816.24</v>
      </c>
      <c r="H2258" s="22">
        <v>44332</v>
      </c>
      <c r="I2258" s="23">
        <v>44345</v>
      </c>
      <c r="J2258">
        <f t="shared" si="140"/>
        <v>14</v>
      </c>
      <c r="K2258" s="2">
        <f t="shared" si="141"/>
        <v>44338.5</v>
      </c>
      <c r="L2258" s="22">
        <v>44351.5</v>
      </c>
      <c r="M2258" s="22">
        <v>44397.5</v>
      </c>
      <c r="N2258" s="22">
        <v>44396.5</v>
      </c>
      <c r="O2258">
        <f t="shared" si="142"/>
        <v>58</v>
      </c>
      <c r="P2258" s="3">
        <f t="shared" si="143"/>
        <v>47341.919999999998</v>
      </c>
    </row>
    <row r="2259" spans="1:16" x14ac:dyDescent="0.35">
      <c r="A2259" t="s">
        <v>273</v>
      </c>
      <c r="B2259" s="21" t="s">
        <v>86</v>
      </c>
      <c r="C2259" s="22">
        <v>44351</v>
      </c>
      <c r="D2259" t="s">
        <v>161</v>
      </c>
      <c r="E2259" t="s">
        <v>162</v>
      </c>
      <c r="F2259" s="21" t="s">
        <v>186</v>
      </c>
      <c r="G2259" s="3">
        <v>61.98</v>
      </c>
      <c r="H2259" s="22">
        <v>44332</v>
      </c>
      <c r="I2259" s="23">
        <v>44345</v>
      </c>
      <c r="J2259">
        <f t="shared" si="140"/>
        <v>14</v>
      </c>
      <c r="K2259" s="2">
        <f t="shared" si="141"/>
        <v>44338.5</v>
      </c>
      <c r="L2259" s="22">
        <v>44351.5</v>
      </c>
      <c r="M2259" s="22">
        <v>44397.5</v>
      </c>
      <c r="N2259" s="22">
        <v>44396.5</v>
      </c>
      <c r="O2259">
        <f t="shared" si="142"/>
        <v>58</v>
      </c>
      <c r="P2259" s="3">
        <f t="shared" si="143"/>
        <v>3594.8399999999997</v>
      </c>
    </row>
    <row r="2260" spans="1:16" x14ac:dyDescent="0.35">
      <c r="A2260" t="s">
        <v>273</v>
      </c>
      <c r="B2260" s="21" t="s">
        <v>86</v>
      </c>
      <c r="C2260" s="22">
        <v>44351</v>
      </c>
      <c r="D2260" t="s">
        <v>161</v>
      </c>
      <c r="E2260" t="s">
        <v>162</v>
      </c>
      <c r="F2260" s="21" t="s">
        <v>187</v>
      </c>
      <c r="G2260" s="3">
        <v>266.65000000000003</v>
      </c>
      <c r="H2260" s="22">
        <v>44332</v>
      </c>
      <c r="I2260" s="23">
        <v>44345</v>
      </c>
      <c r="J2260">
        <f t="shared" si="140"/>
        <v>14</v>
      </c>
      <c r="K2260" s="2">
        <f t="shared" si="141"/>
        <v>44338.5</v>
      </c>
      <c r="L2260" s="22">
        <v>44351.5</v>
      </c>
      <c r="M2260" s="22">
        <v>44397.5</v>
      </c>
      <c r="N2260" s="22">
        <v>44396.5</v>
      </c>
      <c r="O2260">
        <f t="shared" si="142"/>
        <v>58</v>
      </c>
      <c r="P2260" s="3">
        <f t="shared" si="143"/>
        <v>15465.700000000003</v>
      </c>
    </row>
    <row r="2261" spans="1:16" x14ac:dyDescent="0.35">
      <c r="A2261" t="s">
        <v>273</v>
      </c>
      <c r="B2261" s="21" t="s">
        <v>86</v>
      </c>
      <c r="C2261" s="22">
        <v>44351</v>
      </c>
      <c r="D2261" t="s">
        <v>161</v>
      </c>
      <c r="E2261" t="s">
        <v>162</v>
      </c>
      <c r="F2261" s="21" t="s">
        <v>188</v>
      </c>
      <c r="G2261" s="3">
        <v>59.2</v>
      </c>
      <c r="H2261" s="22">
        <v>44332</v>
      </c>
      <c r="I2261" s="23">
        <v>44345</v>
      </c>
      <c r="J2261">
        <f t="shared" si="140"/>
        <v>14</v>
      </c>
      <c r="K2261" s="2">
        <f t="shared" si="141"/>
        <v>44338.5</v>
      </c>
      <c r="L2261" s="22">
        <v>44351.5</v>
      </c>
      <c r="M2261" s="22">
        <v>44397.5</v>
      </c>
      <c r="N2261" s="22">
        <v>44396.5</v>
      </c>
      <c r="O2261">
        <f t="shared" si="142"/>
        <v>58</v>
      </c>
      <c r="P2261" s="3">
        <f t="shared" si="143"/>
        <v>3433.6000000000004</v>
      </c>
    </row>
    <row r="2262" spans="1:16" x14ac:dyDescent="0.35">
      <c r="A2262" t="s">
        <v>273</v>
      </c>
      <c r="B2262" s="21" t="s">
        <v>86</v>
      </c>
      <c r="C2262" s="22">
        <v>44351</v>
      </c>
      <c r="D2262" t="s">
        <v>161</v>
      </c>
      <c r="E2262" t="s">
        <v>162</v>
      </c>
      <c r="F2262" s="21" t="s">
        <v>189</v>
      </c>
      <c r="G2262" s="3">
        <v>49.61</v>
      </c>
      <c r="H2262" s="22">
        <v>44332</v>
      </c>
      <c r="I2262" s="23">
        <v>44345</v>
      </c>
      <c r="J2262">
        <f t="shared" si="140"/>
        <v>14</v>
      </c>
      <c r="K2262" s="2">
        <f t="shared" si="141"/>
        <v>44338.5</v>
      </c>
      <c r="L2262" s="22">
        <v>44351.5</v>
      </c>
      <c r="M2262" s="22">
        <v>44397.5</v>
      </c>
      <c r="N2262" s="22">
        <v>44396.5</v>
      </c>
      <c r="O2262">
        <f t="shared" si="142"/>
        <v>58</v>
      </c>
      <c r="P2262" s="3">
        <f t="shared" si="143"/>
        <v>2877.38</v>
      </c>
    </row>
    <row r="2263" spans="1:16" x14ac:dyDescent="0.35">
      <c r="A2263" t="s">
        <v>273</v>
      </c>
      <c r="B2263" s="21" t="s">
        <v>86</v>
      </c>
      <c r="C2263" s="22">
        <v>44351</v>
      </c>
      <c r="D2263" t="s">
        <v>161</v>
      </c>
      <c r="E2263" t="s">
        <v>162</v>
      </c>
      <c r="F2263" s="21" t="s">
        <v>190</v>
      </c>
      <c r="G2263" s="3">
        <v>31.18</v>
      </c>
      <c r="H2263" s="22">
        <v>44332</v>
      </c>
      <c r="I2263" s="23">
        <v>44345</v>
      </c>
      <c r="J2263">
        <f t="shared" si="140"/>
        <v>14</v>
      </c>
      <c r="K2263" s="2">
        <f t="shared" si="141"/>
        <v>44338.5</v>
      </c>
      <c r="L2263" s="22">
        <v>44351.5</v>
      </c>
      <c r="M2263" s="22">
        <v>44397.5</v>
      </c>
      <c r="N2263" s="22">
        <v>44396.5</v>
      </c>
      <c r="O2263">
        <f t="shared" si="142"/>
        <v>58</v>
      </c>
      <c r="P2263" s="3">
        <f t="shared" si="143"/>
        <v>1808.44</v>
      </c>
    </row>
    <row r="2264" spans="1:16" x14ac:dyDescent="0.35">
      <c r="A2264" t="s">
        <v>273</v>
      </c>
      <c r="B2264" s="21" t="s">
        <v>86</v>
      </c>
      <c r="C2264" s="22">
        <v>44351</v>
      </c>
      <c r="D2264" t="s">
        <v>161</v>
      </c>
      <c r="E2264" t="s">
        <v>162</v>
      </c>
      <c r="F2264" s="21" t="s">
        <v>191</v>
      </c>
      <c r="G2264" s="3">
        <v>31.42</v>
      </c>
      <c r="H2264" s="22">
        <v>44332</v>
      </c>
      <c r="I2264" s="23">
        <v>44345</v>
      </c>
      <c r="J2264">
        <f t="shared" si="140"/>
        <v>14</v>
      </c>
      <c r="K2264" s="2">
        <f t="shared" si="141"/>
        <v>44338.5</v>
      </c>
      <c r="L2264" s="22">
        <v>44351.5</v>
      </c>
      <c r="M2264" s="22">
        <v>44397.5</v>
      </c>
      <c r="N2264" s="22">
        <v>44396.5</v>
      </c>
      <c r="O2264">
        <f t="shared" si="142"/>
        <v>58</v>
      </c>
      <c r="P2264" s="3">
        <f t="shared" si="143"/>
        <v>1822.3600000000001</v>
      </c>
    </row>
    <row r="2265" spans="1:16" x14ac:dyDescent="0.35">
      <c r="A2265" t="s">
        <v>273</v>
      </c>
      <c r="B2265" s="21" t="s">
        <v>86</v>
      </c>
      <c r="C2265" s="22">
        <v>44351</v>
      </c>
      <c r="D2265" t="s">
        <v>161</v>
      </c>
      <c r="E2265" t="s">
        <v>162</v>
      </c>
      <c r="F2265" s="21" t="s">
        <v>192</v>
      </c>
      <c r="G2265" s="3">
        <v>70.78</v>
      </c>
      <c r="H2265" s="22">
        <v>44332</v>
      </c>
      <c r="I2265" s="23">
        <v>44345</v>
      </c>
      <c r="J2265">
        <f t="shared" si="140"/>
        <v>14</v>
      </c>
      <c r="K2265" s="2">
        <f t="shared" si="141"/>
        <v>44338.5</v>
      </c>
      <c r="L2265" s="22">
        <v>44351.5</v>
      </c>
      <c r="M2265" s="22">
        <v>44397.5</v>
      </c>
      <c r="N2265" s="22">
        <v>44396.5</v>
      </c>
      <c r="O2265">
        <f t="shared" si="142"/>
        <v>58</v>
      </c>
      <c r="P2265" s="3">
        <f t="shared" si="143"/>
        <v>4105.24</v>
      </c>
    </row>
    <row r="2266" spans="1:16" x14ac:dyDescent="0.35">
      <c r="A2266" t="s">
        <v>273</v>
      </c>
      <c r="B2266" s="21" t="s">
        <v>86</v>
      </c>
      <c r="C2266" s="22">
        <v>44351</v>
      </c>
      <c r="D2266" t="s">
        <v>161</v>
      </c>
      <c r="E2266" t="s">
        <v>162</v>
      </c>
      <c r="F2266" s="21" t="s">
        <v>193</v>
      </c>
      <c r="G2266" s="3">
        <v>189.86</v>
      </c>
      <c r="H2266" s="22">
        <v>44332</v>
      </c>
      <c r="I2266" s="23">
        <v>44345</v>
      </c>
      <c r="J2266">
        <f t="shared" si="140"/>
        <v>14</v>
      </c>
      <c r="K2266" s="2">
        <f t="shared" si="141"/>
        <v>44338.5</v>
      </c>
      <c r="L2266" s="22">
        <v>44351.5</v>
      </c>
      <c r="M2266" s="22">
        <v>44397.5</v>
      </c>
      <c r="N2266" s="22">
        <v>44396.5</v>
      </c>
      <c r="O2266">
        <f t="shared" si="142"/>
        <v>58</v>
      </c>
      <c r="P2266" s="3">
        <f t="shared" si="143"/>
        <v>11011.880000000001</v>
      </c>
    </row>
    <row r="2267" spans="1:16" x14ac:dyDescent="0.35">
      <c r="A2267" t="s">
        <v>273</v>
      </c>
      <c r="B2267" s="21" t="s">
        <v>86</v>
      </c>
      <c r="C2267" s="22">
        <v>44351</v>
      </c>
      <c r="D2267" t="s">
        <v>161</v>
      </c>
      <c r="E2267" t="s">
        <v>162</v>
      </c>
      <c r="F2267" s="21" t="s">
        <v>194</v>
      </c>
      <c r="G2267" s="3">
        <v>76.930000000000007</v>
      </c>
      <c r="H2267" s="22">
        <v>44332</v>
      </c>
      <c r="I2267" s="23">
        <v>44345</v>
      </c>
      <c r="J2267">
        <f t="shared" si="140"/>
        <v>14</v>
      </c>
      <c r="K2267" s="2">
        <f t="shared" si="141"/>
        <v>44338.5</v>
      </c>
      <c r="L2267" s="22">
        <v>44351.5</v>
      </c>
      <c r="M2267" s="22">
        <v>44397.5</v>
      </c>
      <c r="N2267" s="22">
        <v>44396.5</v>
      </c>
      <c r="O2267">
        <f t="shared" si="142"/>
        <v>58</v>
      </c>
      <c r="P2267" s="3">
        <f t="shared" si="143"/>
        <v>4461.9400000000005</v>
      </c>
    </row>
    <row r="2268" spans="1:16" x14ac:dyDescent="0.35">
      <c r="A2268" t="s">
        <v>273</v>
      </c>
      <c r="B2268" s="21" t="s">
        <v>98</v>
      </c>
      <c r="C2268" s="22">
        <v>44351</v>
      </c>
      <c r="D2268" t="s">
        <v>161</v>
      </c>
      <c r="E2268" t="s">
        <v>162</v>
      </c>
      <c r="F2268" s="21" t="s">
        <v>196</v>
      </c>
      <c r="G2268" s="3">
        <v>7.79</v>
      </c>
      <c r="H2268" s="22">
        <v>44333</v>
      </c>
      <c r="I2268" s="23">
        <v>44346</v>
      </c>
      <c r="J2268">
        <f t="shared" si="140"/>
        <v>14</v>
      </c>
      <c r="K2268" s="2">
        <f t="shared" si="141"/>
        <v>44339.5</v>
      </c>
      <c r="L2268" s="22">
        <v>44351.5</v>
      </c>
      <c r="M2268" s="22">
        <v>44397.5</v>
      </c>
      <c r="N2268" s="22">
        <v>44396.5</v>
      </c>
      <c r="O2268">
        <f t="shared" si="142"/>
        <v>57</v>
      </c>
      <c r="P2268" s="3">
        <f t="shared" si="143"/>
        <v>444.03000000000003</v>
      </c>
    </row>
    <row r="2269" spans="1:16" x14ac:dyDescent="0.35">
      <c r="A2269" t="s">
        <v>273</v>
      </c>
      <c r="B2269" s="21" t="s">
        <v>98</v>
      </c>
      <c r="C2269" s="22">
        <v>44351</v>
      </c>
      <c r="D2269" t="s">
        <v>107</v>
      </c>
      <c r="E2269" t="s">
        <v>108</v>
      </c>
      <c r="F2269" s="21" t="s">
        <v>164</v>
      </c>
      <c r="G2269" s="3">
        <v>16.78</v>
      </c>
      <c r="H2269" s="22">
        <v>44333</v>
      </c>
      <c r="I2269" s="23">
        <v>44346</v>
      </c>
      <c r="J2269">
        <f t="shared" si="140"/>
        <v>14</v>
      </c>
      <c r="K2269" s="2">
        <f t="shared" si="141"/>
        <v>44339.5</v>
      </c>
      <c r="L2269" s="22">
        <v>44351.5</v>
      </c>
      <c r="M2269" s="22">
        <v>44397.5</v>
      </c>
      <c r="N2269" s="22">
        <v>44396.5</v>
      </c>
      <c r="O2269">
        <f t="shared" si="142"/>
        <v>57</v>
      </c>
      <c r="P2269" s="3">
        <f t="shared" si="143"/>
        <v>956.46</v>
      </c>
    </row>
    <row r="2270" spans="1:16" x14ac:dyDescent="0.35">
      <c r="A2270" t="s">
        <v>273</v>
      </c>
      <c r="B2270" s="21" t="s">
        <v>98</v>
      </c>
      <c r="C2270" s="22">
        <v>44351</v>
      </c>
      <c r="D2270" t="s">
        <v>161</v>
      </c>
      <c r="E2270" t="s">
        <v>162</v>
      </c>
      <c r="F2270" s="21" t="s">
        <v>167</v>
      </c>
      <c r="G2270" s="3">
        <v>36.340000000000003</v>
      </c>
      <c r="H2270" s="22">
        <v>44333</v>
      </c>
      <c r="I2270" s="23">
        <v>44346</v>
      </c>
      <c r="J2270">
        <f t="shared" si="140"/>
        <v>14</v>
      </c>
      <c r="K2270" s="2">
        <f t="shared" si="141"/>
        <v>44339.5</v>
      </c>
      <c r="L2270" s="22">
        <v>44351.5</v>
      </c>
      <c r="M2270" s="22">
        <v>44397.5</v>
      </c>
      <c r="N2270" s="22">
        <v>44396.5</v>
      </c>
      <c r="O2270">
        <f t="shared" si="142"/>
        <v>57</v>
      </c>
      <c r="P2270" s="3">
        <f t="shared" si="143"/>
        <v>2071.38</v>
      </c>
    </row>
    <row r="2271" spans="1:16" x14ac:dyDescent="0.35">
      <c r="A2271" t="s">
        <v>273</v>
      </c>
      <c r="B2271" s="21" t="s">
        <v>98</v>
      </c>
      <c r="C2271" s="22">
        <v>44351</v>
      </c>
      <c r="D2271" t="s">
        <v>161</v>
      </c>
      <c r="E2271" t="s">
        <v>162</v>
      </c>
      <c r="F2271" s="21" t="s">
        <v>195</v>
      </c>
      <c r="G2271" s="3">
        <v>942.61999999999978</v>
      </c>
      <c r="H2271" s="22">
        <v>44333</v>
      </c>
      <c r="I2271" s="23">
        <v>44346</v>
      </c>
      <c r="J2271">
        <f t="shared" si="140"/>
        <v>14</v>
      </c>
      <c r="K2271" s="2">
        <f t="shared" si="141"/>
        <v>44339.5</v>
      </c>
      <c r="L2271" s="22">
        <v>44351.5</v>
      </c>
      <c r="M2271" s="22">
        <v>44397.5</v>
      </c>
      <c r="N2271" s="22">
        <v>44396.5</v>
      </c>
      <c r="O2271">
        <f t="shared" si="142"/>
        <v>57</v>
      </c>
      <c r="P2271" s="3">
        <f t="shared" si="143"/>
        <v>53729.339999999989</v>
      </c>
    </row>
    <row r="2272" spans="1:16" x14ac:dyDescent="0.35">
      <c r="A2272" t="s">
        <v>273</v>
      </c>
      <c r="B2272" s="21" t="s">
        <v>98</v>
      </c>
      <c r="C2272" s="22">
        <v>44351</v>
      </c>
      <c r="D2272" t="s">
        <v>161</v>
      </c>
      <c r="E2272" t="s">
        <v>162</v>
      </c>
      <c r="F2272" s="21" t="s">
        <v>169</v>
      </c>
      <c r="G2272" s="3">
        <v>84.16</v>
      </c>
      <c r="H2272" s="22">
        <v>44333</v>
      </c>
      <c r="I2272" s="23">
        <v>44346</v>
      </c>
      <c r="J2272">
        <f t="shared" si="140"/>
        <v>14</v>
      </c>
      <c r="K2272" s="2">
        <f t="shared" si="141"/>
        <v>44339.5</v>
      </c>
      <c r="L2272" s="22">
        <v>44351.5</v>
      </c>
      <c r="M2272" s="22">
        <v>44397.5</v>
      </c>
      <c r="N2272" s="22">
        <v>44396.5</v>
      </c>
      <c r="O2272">
        <f t="shared" si="142"/>
        <v>57</v>
      </c>
      <c r="P2272" s="3">
        <f t="shared" si="143"/>
        <v>4797.12</v>
      </c>
    </row>
    <row r="2273" spans="1:16" x14ac:dyDescent="0.35">
      <c r="A2273" t="s">
        <v>273</v>
      </c>
      <c r="B2273" s="21" t="s">
        <v>98</v>
      </c>
      <c r="C2273" s="22">
        <v>44351</v>
      </c>
      <c r="D2273" t="s">
        <v>161</v>
      </c>
      <c r="E2273" t="s">
        <v>162</v>
      </c>
      <c r="F2273" s="21" t="s">
        <v>170</v>
      </c>
      <c r="G2273" s="3">
        <v>25.27</v>
      </c>
      <c r="H2273" s="22">
        <v>44333</v>
      </c>
      <c r="I2273" s="23">
        <v>44346</v>
      </c>
      <c r="J2273">
        <f t="shared" si="140"/>
        <v>14</v>
      </c>
      <c r="K2273" s="2">
        <f t="shared" si="141"/>
        <v>44339.5</v>
      </c>
      <c r="L2273" s="22">
        <v>44351.5</v>
      </c>
      <c r="M2273" s="22">
        <v>44397.5</v>
      </c>
      <c r="N2273" s="22">
        <v>44396.5</v>
      </c>
      <c r="O2273">
        <f t="shared" si="142"/>
        <v>57</v>
      </c>
      <c r="P2273" s="3">
        <f t="shared" si="143"/>
        <v>1440.3899999999999</v>
      </c>
    </row>
    <row r="2274" spans="1:16" x14ac:dyDescent="0.35">
      <c r="A2274" t="s">
        <v>273</v>
      </c>
      <c r="B2274" s="21" t="s">
        <v>98</v>
      </c>
      <c r="C2274" s="22">
        <v>44351</v>
      </c>
      <c r="D2274" t="s">
        <v>161</v>
      </c>
      <c r="E2274" t="s">
        <v>162</v>
      </c>
      <c r="F2274" s="21" t="s">
        <v>196</v>
      </c>
      <c r="G2274" s="3">
        <v>208.12</v>
      </c>
      <c r="H2274" s="22">
        <v>44333</v>
      </c>
      <c r="I2274" s="23">
        <v>44346</v>
      </c>
      <c r="J2274">
        <f t="shared" si="140"/>
        <v>14</v>
      </c>
      <c r="K2274" s="2">
        <f t="shared" si="141"/>
        <v>44339.5</v>
      </c>
      <c r="L2274" s="22">
        <v>44351.5</v>
      </c>
      <c r="M2274" s="22">
        <v>44397.5</v>
      </c>
      <c r="N2274" s="22">
        <v>44396.5</v>
      </c>
      <c r="O2274">
        <f t="shared" si="142"/>
        <v>57</v>
      </c>
      <c r="P2274" s="3">
        <f t="shared" si="143"/>
        <v>11862.84</v>
      </c>
    </row>
    <row r="2275" spans="1:16" x14ac:dyDescent="0.35">
      <c r="A2275" t="s">
        <v>273</v>
      </c>
      <c r="B2275" s="21" t="s">
        <v>98</v>
      </c>
      <c r="C2275" s="22">
        <v>44351</v>
      </c>
      <c r="D2275" t="s">
        <v>161</v>
      </c>
      <c r="E2275" t="s">
        <v>162</v>
      </c>
      <c r="F2275" s="21" t="s">
        <v>175</v>
      </c>
      <c r="G2275" s="3">
        <v>57.84</v>
      </c>
      <c r="H2275" s="22">
        <v>44333</v>
      </c>
      <c r="I2275" s="23">
        <v>44346</v>
      </c>
      <c r="J2275">
        <f t="shared" si="140"/>
        <v>14</v>
      </c>
      <c r="K2275" s="2">
        <f t="shared" si="141"/>
        <v>44339.5</v>
      </c>
      <c r="L2275" s="22">
        <v>44351.5</v>
      </c>
      <c r="M2275" s="22">
        <v>44397.5</v>
      </c>
      <c r="N2275" s="22">
        <v>44396.5</v>
      </c>
      <c r="O2275">
        <f t="shared" si="142"/>
        <v>57</v>
      </c>
      <c r="P2275" s="3">
        <f t="shared" si="143"/>
        <v>3296.88</v>
      </c>
    </row>
    <row r="2276" spans="1:16" x14ac:dyDescent="0.35">
      <c r="A2276" t="s">
        <v>273</v>
      </c>
      <c r="B2276" s="21" t="s">
        <v>98</v>
      </c>
      <c r="C2276" s="22">
        <v>44351</v>
      </c>
      <c r="D2276" t="s">
        <v>161</v>
      </c>
      <c r="E2276" t="s">
        <v>162</v>
      </c>
      <c r="F2276" s="21" t="s">
        <v>197</v>
      </c>
      <c r="G2276" s="3">
        <v>71.22</v>
      </c>
      <c r="H2276" s="22">
        <v>44333</v>
      </c>
      <c r="I2276" s="23">
        <v>44346</v>
      </c>
      <c r="J2276">
        <f t="shared" si="140"/>
        <v>14</v>
      </c>
      <c r="K2276" s="2">
        <f t="shared" si="141"/>
        <v>44339.5</v>
      </c>
      <c r="L2276" s="22">
        <v>44351.5</v>
      </c>
      <c r="M2276" s="22">
        <v>44397.5</v>
      </c>
      <c r="N2276" s="22">
        <v>44396.5</v>
      </c>
      <c r="O2276">
        <f t="shared" si="142"/>
        <v>57</v>
      </c>
      <c r="P2276" s="3">
        <f t="shared" si="143"/>
        <v>4059.54</v>
      </c>
    </row>
    <row r="2277" spans="1:16" x14ac:dyDescent="0.35">
      <c r="A2277" t="s">
        <v>273</v>
      </c>
      <c r="B2277" s="21" t="s">
        <v>98</v>
      </c>
      <c r="C2277" s="22">
        <v>44351</v>
      </c>
      <c r="D2277" t="s">
        <v>161</v>
      </c>
      <c r="E2277" t="s">
        <v>162</v>
      </c>
      <c r="F2277" s="21" t="s">
        <v>176</v>
      </c>
      <c r="G2277" s="3">
        <v>1906.3600000000004</v>
      </c>
      <c r="H2277" s="22">
        <v>44333</v>
      </c>
      <c r="I2277" s="23">
        <v>44346</v>
      </c>
      <c r="J2277">
        <f t="shared" si="140"/>
        <v>14</v>
      </c>
      <c r="K2277" s="2">
        <f t="shared" si="141"/>
        <v>44339.5</v>
      </c>
      <c r="L2277" s="22">
        <v>44351.5</v>
      </c>
      <c r="M2277" s="22">
        <v>44397.5</v>
      </c>
      <c r="N2277" s="22">
        <v>44396.5</v>
      </c>
      <c r="O2277">
        <f t="shared" si="142"/>
        <v>57</v>
      </c>
      <c r="P2277" s="3">
        <f t="shared" si="143"/>
        <v>108662.52000000002</v>
      </c>
    </row>
    <row r="2278" spans="1:16" x14ac:dyDescent="0.35">
      <c r="A2278" t="s">
        <v>273</v>
      </c>
      <c r="B2278" s="21" t="s">
        <v>98</v>
      </c>
      <c r="C2278" s="22">
        <v>44351</v>
      </c>
      <c r="D2278" t="s">
        <v>171</v>
      </c>
      <c r="E2278" t="s">
        <v>172</v>
      </c>
      <c r="F2278" s="21" t="s">
        <v>176</v>
      </c>
      <c r="G2278" s="3">
        <v>16.010000000000002</v>
      </c>
      <c r="H2278" s="22">
        <v>44333</v>
      </c>
      <c r="I2278" s="23">
        <v>44346</v>
      </c>
      <c r="J2278">
        <f t="shared" si="140"/>
        <v>14</v>
      </c>
      <c r="K2278" s="2">
        <f t="shared" si="141"/>
        <v>44339.5</v>
      </c>
      <c r="L2278" s="22">
        <v>44351.5</v>
      </c>
      <c r="M2278" s="22">
        <v>44397.5</v>
      </c>
      <c r="N2278" s="22">
        <v>44396.5</v>
      </c>
      <c r="O2278">
        <f t="shared" si="142"/>
        <v>57</v>
      </c>
      <c r="P2278" s="3">
        <f t="shared" si="143"/>
        <v>912.57</v>
      </c>
    </row>
    <row r="2279" spans="1:16" x14ac:dyDescent="0.35">
      <c r="A2279" t="s">
        <v>273</v>
      </c>
      <c r="B2279" s="21" t="s">
        <v>98</v>
      </c>
      <c r="C2279" s="22">
        <v>44351</v>
      </c>
      <c r="D2279" t="s">
        <v>161</v>
      </c>
      <c r="E2279" t="s">
        <v>162</v>
      </c>
      <c r="F2279" s="21" t="s">
        <v>177</v>
      </c>
      <c r="G2279" s="3">
        <v>57.74</v>
      </c>
      <c r="H2279" s="22">
        <v>44333</v>
      </c>
      <c r="I2279" s="23">
        <v>44346</v>
      </c>
      <c r="J2279">
        <f t="shared" si="140"/>
        <v>14</v>
      </c>
      <c r="K2279" s="2">
        <f t="shared" si="141"/>
        <v>44339.5</v>
      </c>
      <c r="L2279" s="22">
        <v>44351.5</v>
      </c>
      <c r="M2279" s="22">
        <v>44397.5</v>
      </c>
      <c r="N2279" s="22">
        <v>44396.5</v>
      </c>
      <c r="O2279">
        <f t="shared" si="142"/>
        <v>57</v>
      </c>
      <c r="P2279" s="3">
        <f t="shared" si="143"/>
        <v>3291.1800000000003</v>
      </c>
    </row>
    <row r="2280" spans="1:16" x14ac:dyDescent="0.35">
      <c r="A2280" t="s">
        <v>273</v>
      </c>
      <c r="B2280" s="21" t="s">
        <v>98</v>
      </c>
      <c r="C2280" s="22">
        <v>44351</v>
      </c>
      <c r="D2280" t="s">
        <v>107</v>
      </c>
      <c r="E2280" t="s">
        <v>108</v>
      </c>
      <c r="F2280" s="21" t="s">
        <v>164</v>
      </c>
      <c r="G2280" s="3">
        <v>3658.01</v>
      </c>
      <c r="H2280" s="22">
        <v>44333</v>
      </c>
      <c r="I2280" s="23">
        <v>44346</v>
      </c>
      <c r="J2280">
        <f t="shared" si="140"/>
        <v>14</v>
      </c>
      <c r="K2280" s="2">
        <f t="shared" si="141"/>
        <v>44339.5</v>
      </c>
      <c r="L2280" s="22">
        <v>44351.5</v>
      </c>
      <c r="M2280" s="22">
        <v>44397.5</v>
      </c>
      <c r="N2280" s="22">
        <v>44396.5</v>
      </c>
      <c r="O2280">
        <f t="shared" si="142"/>
        <v>57</v>
      </c>
      <c r="P2280" s="3">
        <f t="shared" si="143"/>
        <v>208506.57</v>
      </c>
    </row>
    <row r="2281" spans="1:16" x14ac:dyDescent="0.35">
      <c r="A2281" t="s">
        <v>273</v>
      </c>
      <c r="B2281" s="21" t="s">
        <v>98</v>
      </c>
      <c r="C2281" s="22">
        <v>44351</v>
      </c>
      <c r="D2281" t="s">
        <v>99</v>
      </c>
      <c r="E2281" t="s">
        <v>100</v>
      </c>
      <c r="F2281" s="21" t="s">
        <v>164</v>
      </c>
      <c r="G2281" s="3">
        <v>9037.3899999999921</v>
      </c>
      <c r="H2281" s="22">
        <v>44333</v>
      </c>
      <c r="I2281" s="23">
        <v>44346</v>
      </c>
      <c r="J2281">
        <f t="shared" si="140"/>
        <v>14</v>
      </c>
      <c r="K2281" s="2">
        <f t="shared" si="141"/>
        <v>44339.5</v>
      </c>
      <c r="L2281" s="22">
        <v>44351.5</v>
      </c>
      <c r="M2281" s="22">
        <v>44397.5</v>
      </c>
      <c r="N2281" s="22">
        <v>44396.5</v>
      </c>
      <c r="O2281">
        <f t="shared" si="142"/>
        <v>57</v>
      </c>
      <c r="P2281" s="3">
        <f t="shared" si="143"/>
        <v>515131.22999999957</v>
      </c>
    </row>
    <row r="2282" spans="1:16" x14ac:dyDescent="0.35">
      <c r="A2282" t="s">
        <v>273</v>
      </c>
      <c r="B2282" s="21" t="s">
        <v>98</v>
      </c>
      <c r="C2282" s="22">
        <v>44351</v>
      </c>
      <c r="D2282" t="s">
        <v>161</v>
      </c>
      <c r="E2282" t="s">
        <v>162</v>
      </c>
      <c r="F2282" s="21" t="s">
        <v>179</v>
      </c>
      <c r="G2282" s="3">
        <v>133.57000000000002</v>
      </c>
      <c r="H2282" s="22">
        <v>44333</v>
      </c>
      <c r="I2282" s="23">
        <v>44346</v>
      </c>
      <c r="J2282">
        <f t="shared" si="140"/>
        <v>14</v>
      </c>
      <c r="K2282" s="2">
        <f t="shared" si="141"/>
        <v>44339.5</v>
      </c>
      <c r="L2282" s="22">
        <v>44351.5</v>
      </c>
      <c r="M2282" s="22">
        <v>44397.5</v>
      </c>
      <c r="N2282" s="22">
        <v>44396.5</v>
      </c>
      <c r="O2282">
        <f t="shared" si="142"/>
        <v>57</v>
      </c>
      <c r="P2282" s="3">
        <f t="shared" si="143"/>
        <v>7613.4900000000016</v>
      </c>
    </row>
    <row r="2283" spans="1:16" x14ac:dyDescent="0.35">
      <c r="A2283" t="s">
        <v>273</v>
      </c>
      <c r="B2283" s="21" t="s">
        <v>98</v>
      </c>
      <c r="C2283" s="22">
        <v>44351</v>
      </c>
      <c r="D2283" t="s">
        <v>161</v>
      </c>
      <c r="E2283" t="s">
        <v>162</v>
      </c>
      <c r="F2283" s="21" t="s">
        <v>182</v>
      </c>
      <c r="G2283" s="3">
        <v>27.13</v>
      </c>
      <c r="H2283" s="22">
        <v>44333</v>
      </c>
      <c r="I2283" s="23">
        <v>44346</v>
      </c>
      <c r="J2283">
        <f t="shared" si="140"/>
        <v>14</v>
      </c>
      <c r="K2283" s="2">
        <f t="shared" si="141"/>
        <v>44339.5</v>
      </c>
      <c r="L2283" s="22">
        <v>44351.5</v>
      </c>
      <c r="M2283" s="22">
        <v>44397.5</v>
      </c>
      <c r="N2283" s="22">
        <v>44396.5</v>
      </c>
      <c r="O2283">
        <f t="shared" si="142"/>
        <v>57</v>
      </c>
      <c r="P2283" s="3">
        <f t="shared" si="143"/>
        <v>1546.4099999999999</v>
      </c>
    </row>
    <row r="2284" spans="1:16" x14ac:dyDescent="0.35">
      <c r="A2284" t="s">
        <v>273</v>
      </c>
      <c r="B2284" s="21" t="s">
        <v>98</v>
      </c>
      <c r="C2284" s="22">
        <v>44351</v>
      </c>
      <c r="D2284" t="s">
        <v>161</v>
      </c>
      <c r="E2284" t="s">
        <v>162</v>
      </c>
      <c r="F2284" s="21" t="s">
        <v>183</v>
      </c>
      <c r="G2284" s="3">
        <v>1472.6600000000003</v>
      </c>
      <c r="H2284" s="22">
        <v>44333</v>
      </c>
      <c r="I2284" s="23">
        <v>44346</v>
      </c>
      <c r="J2284">
        <f t="shared" si="140"/>
        <v>14</v>
      </c>
      <c r="K2284" s="2">
        <f t="shared" si="141"/>
        <v>44339.5</v>
      </c>
      <c r="L2284" s="22">
        <v>44351.5</v>
      </c>
      <c r="M2284" s="22">
        <v>44397.5</v>
      </c>
      <c r="N2284" s="22">
        <v>44396.5</v>
      </c>
      <c r="O2284">
        <f t="shared" si="142"/>
        <v>57</v>
      </c>
      <c r="P2284" s="3">
        <f t="shared" si="143"/>
        <v>83941.620000000024</v>
      </c>
    </row>
    <row r="2285" spans="1:16" x14ac:dyDescent="0.35">
      <c r="A2285" t="s">
        <v>273</v>
      </c>
      <c r="B2285" s="21" t="s">
        <v>98</v>
      </c>
      <c r="C2285" s="22">
        <v>44351</v>
      </c>
      <c r="D2285" t="s">
        <v>161</v>
      </c>
      <c r="E2285" t="s">
        <v>162</v>
      </c>
      <c r="F2285" s="21" t="s">
        <v>184</v>
      </c>
      <c r="G2285" s="3">
        <v>28.9</v>
      </c>
      <c r="H2285" s="22">
        <v>44333</v>
      </c>
      <c r="I2285" s="23">
        <v>44346</v>
      </c>
      <c r="J2285">
        <f t="shared" si="140"/>
        <v>14</v>
      </c>
      <c r="K2285" s="2">
        <f t="shared" si="141"/>
        <v>44339.5</v>
      </c>
      <c r="L2285" s="22">
        <v>44351.5</v>
      </c>
      <c r="M2285" s="22">
        <v>44397.5</v>
      </c>
      <c r="N2285" s="22">
        <v>44396.5</v>
      </c>
      <c r="O2285">
        <f t="shared" si="142"/>
        <v>57</v>
      </c>
      <c r="P2285" s="3">
        <f t="shared" si="143"/>
        <v>1647.3</v>
      </c>
    </row>
    <row r="2286" spans="1:16" x14ac:dyDescent="0.35">
      <c r="A2286" t="s">
        <v>273</v>
      </c>
      <c r="B2286" s="21" t="s">
        <v>98</v>
      </c>
      <c r="C2286" s="22">
        <v>44351</v>
      </c>
      <c r="D2286" t="s">
        <v>161</v>
      </c>
      <c r="E2286" t="s">
        <v>162</v>
      </c>
      <c r="F2286" s="21" t="s">
        <v>185</v>
      </c>
      <c r="G2286" s="3">
        <v>759.17000000000007</v>
      </c>
      <c r="H2286" s="22">
        <v>44333</v>
      </c>
      <c r="I2286" s="23">
        <v>44346</v>
      </c>
      <c r="J2286">
        <f t="shared" si="140"/>
        <v>14</v>
      </c>
      <c r="K2286" s="2">
        <f t="shared" si="141"/>
        <v>44339.5</v>
      </c>
      <c r="L2286" s="22">
        <v>44351.5</v>
      </c>
      <c r="M2286" s="22">
        <v>44397.5</v>
      </c>
      <c r="N2286" s="22">
        <v>44396.5</v>
      </c>
      <c r="O2286">
        <f t="shared" si="142"/>
        <v>57</v>
      </c>
      <c r="P2286" s="3">
        <f t="shared" si="143"/>
        <v>43272.69</v>
      </c>
    </row>
    <row r="2287" spans="1:16" x14ac:dyDescent="0.35">
      <c r="A2287" t="s">
        <v>273</v>
      </c>
      <c r="B2287" s="21" t="s">
        <v>98</v>
      </c>
      <c r="C2287" s="22">
        <v>44351</v>
      </c>
      <c r="D2287" t="s">
        <v>161</v>
      </c>
      <c r="E2287" t="s">
        <v>162</v>
      </c>
      <c r="F2287" s="21" t="s">
        <v>186</v>
      </c>
      <c r="G2287" s="3">
        <v>24.13</v>
      </c>
      <c r="H2287" s="22">
        <v>44333</v>
      </c>
      <c r="I2287" s="23">
        <v>44346</v>
      </c>
      <c r="J2287">
        <f t="shared" si="140"/>
        <v>14</v>
      </c>
      <c r="K2287" s="2">
        <f t="shared" si="141"/>
        <v>44339.5</v>
      </c>
      <c r="L2287" s="22">
        <v>44351.5</v>
      </c>
      <c r="M2287" s="22">
        <v>44397.5</v>
      </c>
      <c r="N2287" s="22">
        <v>44396.5</v>
      </c>
      <c r="O2287">
        <f t="shared" si="142"/>
        <v>57</v>
      </c>
      <c r="P2287" s="3">
        <f t="shared" si="143"/>
        <v>1375.4099999999999</v>
      </c>
    </row>
    <row r="2288" spans="1:16" x14ac:dyDescent="0.35">
      <c r="A2288" t="s">
        <v>273</v>
      </c>
      <c r="B2288" s="21" t="s">
        <v>98</v>
      </c>
      <c r="C2288" s="22">
        <v>44351</v>
      </c>
      <c r="D2288" t="s">
        <v>161</v>
      </c>
      <c r="E2288" t="s">
        <v>162</v>
      </c>
      <c r="F2288" s="21" t="s">
        <v>272</v>
      </c>
      <c r="G2288" s="3">
        <v>13</v>
      </c>
      <c r="H2288" s="22">
        <v>44333</v>
      </c>
      <c r="I2288" s="23">
        <v>44346</v>
      </c>
      <c r="J2288">
        <f t="shared" si="140"/>
        <v>14</v>
      </c>
      <c r="K2288" s="2">
        <f t="shared" si="141"/>
        <v>44339.5</v>
      </c>
      <c r="L2288" s="22">
        <v>44351.5</v>
      </c>
      <c r="M2288" s="22">
        <v>44397.5</v>
      </c>
      <c r="N2288" s="22">
        <v>44396.5</v>
      </c>
      <c r="O2288">
        <f t="shared" si="142"/>
        <v>57</v>
      </c>
      <c r="P2288" s="3">
        <f t="shared" si="143"/>
        <v>741</v>
      </c>
    </row>
    <row r="2289" spans="1:16" x14ac:dyDescent="0.35">
      <c r="A2289" t="s">
        <v>273</v>
      </c>
      <c r="B2289" s="21" t="s">
        <v>98</v>
      </c>
      <c r="C2289" s="22">
        <v>44351</v>
      </c>
      <c r="D2289" t="s">
        <v>161</v>
      </c>
      <c r="E2289" t="s">
        <v>162</v>
      </c>
      <c r="F2289" s="21" t="s">
        <v>187</v>
      </c>
      <c r="G2289" s="3">
        <v>441.53000000000003</v>
      </c>
      <c r="H2289" s="22">
        <v>44333</v>
      </c>
      <c r="I2289" s="23">
        <v>44346</v>
      </c>
      <c r="J2289">
        <f t="shared" si="140"/>
        <v>14</v>
      </c>
      <c r="K2289" s="2">
        <f t="shared" si="141"/>
        <v>44339.5</v>
      </c>
      <c r="L2289" s="22">
        <v>44351.5</v>
      </c>
      <c r="M2289" s="22">
        <v>44397.5</v>
      </c>
      <c r="N2289" s="22">
        <v>44396.5</v>
      </c>
      <c r="O2289">
        <f t="shared" si="142"/>
        <v>57</v>
      </c>
      <c r="P2289" s="3">
        <f t="shared" si="143"/>
        <v>25167.210000000003</v>
      </c>
    </row>
    <row r="2290" spans="1:16" x14ac:dyDescent="0.35">
      <c r="A2290" t="s">
        <v>273</v>
      </c>
      <c r="B2290" s="21" t="s">
        <v>98</v>
      </c>
      <c r="C2290" s="22">
        <v>44351</v>
      </c>
      <c r="D2290" t="s">
        <v>161</v>
      </c>
      <c r="E2290" t="s">
        <v>162</v>
      </c>
      <c r="F2290" s="21" t="s">
        <v>188</v>
      </c>
      <c r="G2290" s="3">
        <v>175.06</v>
      </c>
      <c r="H2290" s="22">
        <v>44333</v>
      </c>
      <c r="I2290" s="23">
        <v>44346</v>
      </c>
      <c r="J2290">
        <f t="shared" si="140"/>
        <v>14</v>
      </c>
      <c r="K2290" s="2">
        <f t="shared" si="141"/>
        <v>44339.5</v>
      </c>
      <c r="L2290" s="22">
        <v>44351.5</v>
      </c>
      <c r="M2290" s="22">
        <v>44397.5</v>
      </c>
      <c r="N2290" s="22">
        <v>44396.5</v>
      </c>
      <c r="O2290">
        <f t="shared" si="142"/>
        <v>57</v>
      </c>
      <c r="P2290" s="3">
        <f t="shared" si="143"/>
        <v>9978.42</v>
      </c>
    </row>
    <row r="2291" spans="1:16" x14ac:dyDescent="0.35">
      <c r="A2291" t="s">
        <v>273</v>
      </c>
      <c r="B2291" s="21" t="s">
        <v>98</v>
      </c>
      <c r="C2291" s="22">
        <v>44351</v>
      </c>
      <c r="D2291" t="s">
        <v>161</v>
      </c>
      <c r="E2291" t="s">
        <v>162</v>
      </c>
      <c r="F2291" s="21" t="s">
        <v>198</v>
      </c>
      <c r="G2291" s="3">
        <v>25.8</v>
      </c>
      <c r="H2291" s="22">
        <v>44333</v>
      </c>
      <c r="I2291" s="23">
        <v>44346</v>
      </c>
      <c r="J2291">
        <f t="shared" si="140"/>
        <v>14</v>
      </c>
      <c r="K2291" s="2">
        <f t="shared" si="141"/>
        <v>44339.5</v>
      </c>
      <c r="L2291" s="22">
        <v>44351.5</v>
      </c>
      <c r="M2291" s="22">
        <v>44397.5</v>
      </c>
      <c r="N2291" s="22">
        <v>44396.5</v>
      </c>
      <c r="O2291">
        <f t="shared" si="142"/>
        <v>57</v>
      </c>
      <c r="P2291" s="3">
        <f t="shared" si="143"/>
        <v>1470.6000000000001</v>
      </c>
    </row>
    <row r="2292" spans="1:16" x14ac:dyDescent="0.35">
      <c r="A2292" t="s">
        <v>273</v>
      </c>
      <c r="B2292" s="21" t="s">
        <v>98</v>
      </c>
      <c r="C2292" s="22">
        <v>44351</v>
      </c>
      <c r="D2292" t="s">
        <v>161</v>
      </c>
      <c r="E2292" t="s">
        <v>162</v>
      </c>
      <c r="F2292" s="21" t="s">
        <v>190</v>
      </c>
      <c r="G2292" s="3">
        <v>70.14</v>
      </c>
      <c r="H2292" s="22">
        <v>44333</v>
      </c>
      <c r="I2292" s="23">
        <v>44346</v>
      </c>
      <c r="J2292">
        <f t="shared" si="140"/>
        <v>14</v>
      </c>
      <c r="K2292" s="2">
        <f t="shared" si="141"/>
        <v>44339.5</v>
      </c>
      <c r="L2292" s="22">
        <v>44351.5</v>
      </c>
      <c r="M2292" s="22">
        <v>44397.5</v>
      </c>
      <c r="N2292" s="22">
        <v>44396.5</v>
      </c>
      <c r="O2292">
        <f t="shared" si="142"/>
        <v>57</v>
      </c>
      <c r="P2292" s="3">
        <f t="shared" si="143"/>
        <v>3997.98</v>
      </c>
    </row>
    <row r="2293" spans="1:16" x14ac:dyDescent="0.35">
      <c r="A2293" t="s">
        <v>273</v>
      </c>
      <c r="B2293" s="21" t="s">
        <v>98</v>
      </c>
      <c r="C2293" s="22">
        <v>44351</v>
      </c>
      <c r="D2293" t="s">
        <v>161</v>
      </c>
      <c r="E2293" t="s">
        <v>162</v>
      </c>
      <c r="F2293" s="21" t="s">
        <v>191</v>
      </c>
      <c r="G2293" s="3">
        <v>65.3</v>
      </c>
      <c r="H2293" s="22">
        <v>44333</v>
      </c>
      <c r="I2293" s="23">
        <v>44346</v>
      </c>
      <c r="J2293">
        <f t="shared" si="140"/>
        <v>14</v>
      </c>
      <c r="K2293" s="2">
        <f t="shared" si="141"/>
        <v>44339.5</v>
      </c>
      <c r="L2293" s="22">
        <v>44351.5</v>
      </c>
      <c r="M2293" s="22">
        <v>44397.5</v>
      </c>
      <c r="N2293" s="22">
        <v>44396.5</v>
      </c>
      <c r="O2293">
        <f t="shared" si="142"/>
        <v>57</v>
      </c>
      <c r="P2293" s="3">
        <f t="shared" si="143"/>
        <v>3722.1</v>
      </c>
    </row>
    <row r="2294" spans="1:16" x14ac:dyDescent="0.35">
      <c r="A2294" t="s">
        <v>273</v>
      </c>
      <c r="B2294" s="21" t="s">
        <v>98</v>
      </c>
      <c r="C2294" s="22">
        <v>44351</v>
      </c>
      <c r="D2294" t="s">
        <v>161</v>
      </c>
      <c r="E2294" t="s">
        <v>162</v>
      </c>
      <c r="F2294" s="21" t="s">
        <v>193</v>
      </c>
      <c r="G2294" s="3">
        <v>44.97</v>
      </c>
      <c r="H2294" s="22">
        <v>44333</v>
      </c>
      <c r="I2294" s="23">
        <v>44346</v>
      </c>
      <c r="J2294">
        <f t="shared" si="140"/>
        <v>14</v>
      </c>
      <c r="K2294" s="2">
        <f t="shared" si="141"/>
        <v>44339.5</v>
      </c>
      <c r="L2294" s="22">
        <v>44351.5</v>
      </c>
      <c r="M2294" s="22">
        <v>44397.5</v>
      </c>
      <c r="N2294" s="22">
        <v>44396.5</v>
      </c>
      <c r="O2294">
        <f t="shared" si="142"/>
        <v>57</v>
      </c>
      <c r="P2294" s="3">
        <f t="shared" si="143"/>
        <v>2563.29</v>
      </c>
    </row>
    <row r="2295" spans="1:16" x14ac:dyDescent="0.35">
      <c r="A2295" t="s">
        <v>273</v>
      </c>
      <c r="B2295" s="21" t="s">
        <v>86</v>
      </c>
      <c r="C2295" s="22">
        <v>44351</v>
      </c>
      <c r="D2295" t="s">
        <v>201</v>
      </c>
      <c r="E2295" t="s">
        <v>202</v>
      </c>
      <c r="F2295" s="21" t="s">
        <v>164</v>
      </c>
      <c r="G2295" s="3">
        <v>22.82</v>
      </c>
      <c r="H2295" s="22">
        <v>44332</v>
      </c>
      <c r="I2295" s="23">
        <v>44345</v>
      </c>
      <c r="J2295">
        <f t="shared" si="140"/>
        <v>14</v>
      </c>
      <c r="K2295" s="2">
        <f t="shared" si="141"/>
        <v>44338.5</v>
      </c>
      <c r="L2295" s="22">
        <v>44351.5</v>
      </c>
      <c r="M2295" s="22">
        <v>44407.5</v>
      </c>
      <c r="N2295" s="22">
        <v>44406.5</v>
      </c>
      <c r="O2295">
        <f t="shared" si="142"/>
        <v>68</v>
      </c>
      <c r="P2295" s="3">
        <f t="shared" si="143"/>
        <v>1551.76</v>
      </c>
    </row>
    <row r="2296" spans="1:16" x14ac:dyDescent="0.35">
      <c r="A2296" t="s">
        <v>273</v>
      </c>
      <c r="B2296" s="21" t="s">
        <v>98</v>
      </c>
      <c r="C2296" s="22">
        <v>44351</v>
      </c>
      <c r="D2296" t="s">
        <v>201</v>
      </c>
      <c r="E2296" t="s">
        <v>202</v>
      </c>
      <c r="F2296" s="21" t="s">
        <v>109</v>
      </c>
      <c r="G2296" s="3">
        <v>0.65</v>
      </c>
      <c r="H2296" s="22">
        <v>44333</v>
      </c>
      <c r="I2296" s="23">
        <v>44346</v>
      </c>
      <c r="J2296">
        <f t="shared" si="140"/>
        <v>14</v>
      </c>
      <c r="K2296" s="2">
        <f t="shared" si="141"/>
        <v>44339.5</v>
      </c>
      <c r="L2296" s="22">
        <v>44351.5</v>
      </c>
      <c r="M2296" s="22">
        <v>44407.5</v>
      </c>
      <c r="N2296" s="22">
        <v>44406.5</v>
      </c>
      <c r="O2296">
        <f t="shared" si="142"/>
        <v>67</v>
      </c>
      <c r="P2296" s="3">
        <f t="shared" si="143"/>
        <v>43.550000000000004</v>
      </c>
    </row>
    <row r="2297" spans="1:16" x14ac:dyDescent="0.35">
      <c r="A2297" t="s">
        <v>273</v>
      </c>
      <c r="B2297" s="21" t="s">
        <v>98</v>
      </c>
      <c r="C2297" s="22">
        <v>44351</v>
      </c>
      <c r="D2297" t="s">
        <v>201</v>
      </c>
      <c r="E2297" t="s">
        <v>202</v>
      </c>
      <c r="F2297" s="21" t="s">
        <v>109</v>
      </c>
      <c r="G2297" s="3">
        <v>1.21</v>
      </c>
      <c r="H2297" s="22">
        <v>44333</v>
      </c>
      <c r="I2297" s="23">
        <v>44346</v>
      </c>
      <c r="J2297">
        <f t="shared" si="140"/>
        <v>14</v>
      </c>
      <c r="K2297" s="2">
        <f t="shared" si="141"/>
        <v>44339.5</v>
      </c>
      <c r="L2297" s="22">
        <v>44351.5</v>
      </c>
      <c r="M2297" s="22">
        <v>44407.5</v>
      </c>
      <c r="N2297" s="22">
        <v>44406.5</v>
      </c>
      <c r="O2297">
        <f t="shared" si="142"/>
        <v>67</v>
      </c>
      <c r="P2297" s="3">
        <f t="shared" si="143"/>
        <v>81.069999999999993</v>
      </c>
    </row>
    <row r="2298" spans="1:16" x14ac:dyDescent="0.35">
      <c r="A2298" t="s">
        <v>273</v>
      </c>
      <c r="B2298" s="21" t="s">
        <v>98</v>
      </c>
      <c r="C2298" s="22">
        <v>44351</v>
      </c>
      <c r="D2298" t="s">
        <v>114</v>
      </c>
      <c r="E2298" t="s">
        <v>115</v>
      </c>
      <c r="F2298" s="21" t="s">
        <v>211</v>
      </c>
      <c r="G2298" s="3">
        <v>45.3</v>
      </c>
      <c r="H2298" s="22">
        <v>44333</v>
      </c>
      <c r="I2298" s="23">
        <v>44346</v>
      </c>
      <c r="J2298">
        <f t="shared" si="140"/>
        <v>14</v>
      </c>
      <c r="K2298" s="2">
        <f t="shared" si="141"/>
        <v>44339.5</v>
      </c>
      <c r="L2298" s="22">
        <v>44351.5</v>
      </c>
      <c r="M2298" s="22">
        <v>44407.5</v>
      </c>
      <c r="N2298" s="22">
        <v>44406.5</v>
      </c>
      <c r="O2298">
        <f t="shared" si="142"/>
        <v>67</v>
      </c>
      <c r="P2298" s="3">
        <f t="shared" si="143"/>
        <v>3035.1</v>
      </c>
    </row>
    <row r="2299" spans="1:16" x14ac:dyDescent="0.35">
      <c r="A2299" t="s">
        <v>273</v>
      </c>
      <c r="B2299" s="21" t="s">
        <v>98</v>
      </c>
      <c r="C2299" s="22">
        <v>44351</v>
      </c>
      <c r="D2299" t="s">
        <v>110</v>
      </c>
      <c r="E2299" t="s">
        <v>111</v>
      </c>
      <c r="F2299" s="21" t="s">
        <v>215</v>
      </c>
      <c r="G2299" s="3">
        <v>0.6</v>
      </c>
      <c r="H2299" s="22">
        <v>44333</v>
      </c>
      <c r="I2299" s="23">
        <v>44346</v>
      </c>
      <c r="J2299">
        <f t="shared" si="140"/>
        <v>14</v>
      </c>
      <c r="K2299" s="2">
        <f t="shared" si="141"/>
        <v>44339.5</v>
      </c>
      <c r="L2299" s="22">
        <v>44351.5</v>
      </c>
      <c r="M2299" s="22">
        <v>44407.5</v>
      </c>
      <c r="N2299" s="22">
        <v>44406.5</v>
      </c>
      <c r="O2299">
        <f t="shared" si="142"/>
        <v>67</v>
      </c>
      <c r="P2299" s="3">
        <f t="shared" si="143"/>
        <v>40.199999999999996</v>
      </c>
    </row>
    <row r="2300" spans="1:16" x14ac:dyDescent="0.35">
      <c r="A2300" t="s">
        <v>273</v>
      </c>
      <c r="B2300" s="21" t="s">
        <v>98</v>
      </c>
      <c r="C2300" s="22">
        <v>44351</v>
      </c>
      <c r="D2300" t="s">
        <v>217</v>
      </c>
      <c r="E2300" t="s">
        <v>218</v>
      </c>
      <c r="F2300" s="21" t="s">
        <v>219</v>
      </c>
      <c r="G2300" s="3">
        <v>41.349999999999994</v>
      </c>
      <c r="H2300" s="22">
        <v>44333</v>
      </c>
      <c r="I2300" s="23">
        <v>44346</v>
      </c>
      <c r="J2300">
        <f t="shared" si="140"/>
        <v>14</v>
      </c>
      <c r="K2300" s="2">
        <f t="shared" si="141"/>
        <v>44339.5</v>
      </c>
      <c r="L2300" s="22">
        <v>44351.5</v>
      </c>
      <c r="M2300" s="22">
        <v>44407.5</v>
      </c>
      <c r="N2300" s="22">
        <v>44406.5</v>
      </c>
      <c r="O2300">
        <f t="shared" si="142"/>
        <v>67</v>
      </c>
      <c r="P2300" s="3">
        <f t="shared" si="143"/>
        <v>2770.45</v>
      </c>
    </row>
    <row r="2301" spans="1:16" x14ac:dyDescent="0.35">
      <c r="A2301" t="s">
        <v>273</v>
      </c>
      <c r="B2301" s="21" t="s">
        <v>98</v>
      </c>
      <c r="C2301" s="22">
        <v>44351</v>
      </c>
      <c r="D2301" t="s">
        <v>110</v>
      </c>
      <c r="E2301" t="s">
        <v>111</v>
      </c>
      <c r="F2301" s="21" t="s">
        <v>227</v>
      </c>
      <c r="G2301" s="3">
        <v>11.94</v>
      </c>
      <c r="H2301" s="22">
        <v>44333</v>
      </c>
      <c r="I2301" s="23">
        <v>44346</v>
      </c>
      <c r="J2301">
        <f t="shared" si="140"/>
        <v>14</v>
      </c>
      <c r="K2301" s="2">
        <f t="shared" si="141"/>
        <v>44339.5</v>
      </c>
      <c r="L2301" s="22">
        <v>44351.5</v>
      </c>
      <c r="M2301" s="22">
        <v>44407.5</v>
      </c>
      <c r="N2301" s="22">
        <v>44406.5</v>
      </c>
      <c r="O2301">
        <f t="shared" si="142"/>
        <v>67</v>
      </c>
      <c r="P2301" s="3">
        <f t="shared" si="143"/>
        <v>799.98</v>
      </c>
    </row>
    <row r="2302" spans="1:16" x14ac:dyDescent="0.35">
      <c r="A2302" t="s">
        <v>273</v>
      </c>
      <c r="B2302" s="21" t="s">
        <v>98</v>
      </c>
      <c r="C2302" s="22">
        <v>44351</v>
      </c>
      <c r="D2302" t="s">
        <v>110</v>
      </c>
      <c r="E2302" t="s">
        <v>111</v>
      </c>
      <c r="F2302" s="21" t="s">
        <v>228</v>
      </c>
      <c r="G2302" s="3">
        <v>36.85</v>
      </c>
      <c r="H2302" s="22">
        <v>44333</v>
      </c>
      <c r="I2302" s="23">
        <v>44346</v>
      </c>
      <c r="J2302">
        <f t="shared" si="140"/>
        <v>14</v>
      </c>
      <c r="K2302" s="2">
        <f t="shared" si="141"/>
        <v>44339.5</v>
      </c>
      <c r="L2302" s="22">
        <v>44351.5</v>
      </c>
      <c r="M2302" s="22">
        <v>44407.5</v>
      </c>
      <c r="N2302" s="22">
        <v>44406.5</v>
      </c>
      <c r="O2302">
        <f t="shared" si="142"/>
        <v>67</v>
      </c>
      <c r="P2302" s="3">
        <f t="shared" si="143"/>
        <v>2468.9500000000003</v>
      </c>
    </row>
    <row r="2303" spans="1:16" x14ac:dyDescent="0.35">
      <c r="A2303" t="s">
        <v>273</v>
      </c>
      <c r="B2303" s="21" t="s">
        <v>98</v>
      </c>
      <c r="C2303" s="22">
        <v>44351</v>
      </c>
      <c r="D2303" t="s">
        <v>201</v>
      </c>
      <c r="E2303" t="s">
        <v>202</v>
      </c>
      <c r="F2303" s="21" t="s">
        <v>164</v>
      </c>
      <c r="G2303" s="3">
        <v>168.94000000000003</v>
      </c>
      <c r="H2303" s="22">
        <v>44333</v>
      </c>
      <c r="I2303" s="23">
        <v>44346</v>
      </c>
      <c r="J2303">
        <f t="shared" si="140"/>
        <v>14</v>
      </c>
      <c r="K2303" s="2">
        <f t="shared" si="141"/>
        <v>44339.5</v>
      </c>
      <c r="L2303" s="22">
        <v>44351.5</v>
      </c>
      <c r="M2303" s="22">
        <v>44407.5</v>
      </c>
      <c r="N2303" s="22">
        <v>44406.5</v>
      </c>
      <c r="O2303">
        <f t="shared" si="142"/>
        <v>67</v>
      </c>
      <c r="P2303" s="3">
        <f t="shared" si="143"/>
        <v>11318.980000000001</v>
      </c>
    </row>
    <row r="2304" spans="1:16" x14ac:dyDescent="0.35">
      <c r="A2304" t="s">
        <v>273</v>
      </c>
      <c r="B2304" s="21" t="s">
        <v>98</v>
      </c>
      <c r="C2304" s="22">
        <v>44351</v>
      </c>
      <c r="D2304" t="s">
        <v>110</v>
      </c>
      <c r="E2304" t="s">
        <v>111</v>
      </c>
      <c r="F2304" s="21" t="s">
        <v>232</v>
      </c>
      <c r="G2304" s="3">
        <v>9.9600000000000009</v>
      </c>
      <c r="H2304" s="22">
        <v>44333</v>
      </c>
      <c r="I2304" s="23">
        <v>44346</v>
      </c>
      <c r="J2304">
        <f t="shared" si="140"/>
        <v>14</v>
      </c>
      <c r="K2304" s="2">
        <f t="shared" si="141"/>
        <v>44339.5</v>
      </c>
      <c r="L2304" s="22">
        <v>44351.5</v>
      </c>
      <c r="M2304" s="22">
        <v>44407.5</v>
      </c>
      <c r="N2304" s="22">
        <v>44406.5</v>
      </c>
      <c r="O2304">
        <f t="shared" si="142"/>
        <v>67</v>
      </c>
      <c r="P2304" s="3">
        <f t="shared" si="143"/>
        <v>667.32</v>
      </c>
    </row>
    <row r="2305" spans="1:16" x14ac:dyDescent="0.35">
      <c r="A2305" t="s">
        <v>273</v>
      </c>
      <c r="B2305" s="21" t="s">
        <v>98</v>
      </c>
      <c r="C2305" s="22">
        <v>44351</v>
      </c>
      <c r="D2305" t="s">
        <v>110</v>
      </c>
      <c r="E2305" t="s">
        <v>111</v>
      </c>
      <c r="F2305" s="21" t="s">
        <v>262</v>
      </c>
      <c r="G2305" s="3">
        <v>5.7200000000000006</v>
      </c>
      <c r="H2305" s="22">
        <v>44333</v>
      </c>
      <c r="I2305" s="23">
        <v>44346</v>
      </c>
      <c r="J2305">
        <f t="shared" si="140"/>
        <v>14</v>
      </c>
      <c r="K2305" s="2">
        <f t="shared" si="141"/>
        <v>44339.5</v>
      </c>
      <c r="L2305" s="22">
        <v>44351.5</v>
      </c>
      <c r="M2305" s="22">
        <v>44407.5</v>
      </c>
      <c r="N2305" s="22">
        <v>44406.5</v>
      </c>
      <c r="O2305">
        <f t="shared" si="142"/>
        <v>67</v>
      </c>
      <c r="P2305" s="3">
        <f t="shared" si="143"/>
        <v>383.24000000000007</v>
      </c>
    </row>
    <row r="2306" spans="1:16" x14ac:dyDescent="0.35">
      <c r="A2306" t="s">
        <v>273</v>
      </c>
      <c r="B2306" s="21" t="s">
        <v>98</v>
      </c>
      <c r="C2306" s="22">
        <v>44351</v>
      </c>
      <c r="D2306" t="s">
        <v>114</v>
      </c>
      <c r="E2306" t="s">
        <v>115</v>
      </c>
      <c r="F2306" s="21" t="s">
        <v>234</v>
      </c>
      <c r="G2306" s="3">
        <v>66.290000000000006</v>
      </c>
      <c r="H2306" s="22">
        <v>44333</v>
      </c>
      <c r="I2306" s="23">
        <v>44346</v>
      </c>
      <c r="J2306">
        <f t="shared" si="140"/>
        <v>14</v>
      </c>
      <c r="K2306" s="2">
        <f t="shared" si="141"/>
        <v>44339.5</v>
      </c>
      <c r="L2306" s="22">
        <v>44351.5</v>
      </c>
      <c r="M2306" s="22">
        <v>44407.5</v>
      </c>
      <c r="N2306" s="22">
        <v>44406.5</v>
      </c>
      <c r="O2306">
        <f t="shared" si="142"/>
        <v>67</v>
      </c>
      <c r="P2306" s="3">
        <f t="shared" si="143"/>
        <v>4441.43</v>
      </c>
    </row>
    <row r="2307" spans="1:16" x14ac:dyDescent="0.35">
      <c r="A2307" t="s">
        <v>273</v>
      </c>
      <c r="B2307" s="21" t="s">
        <v>98</v>
      </c>
      <c r="C2307" s="22">
        <v>44351</v>
      </c>
      <c r="D2307" t="s">
        <v>110</v>
      </c>
      <c r="E2307" t="s">
        <v>111</v>
      </c>
      <c r="F2307" s="21" t="s">
        <v>234</v>
      </c>
      <c r="G2307" s="3">
        <v>1.47</v>
      </c>
      <c r="H2307" s="22">
        <v>44333</v>
      </c>
      <c r="I2307" s="23">
        <v>44346</v>
      </c>
      <c r="J2307">
        <f t="shared" si="140"/>
        <v>14</v>
      </c>
      <c r="K2307" s="2">
        <f t="shared" si="141"/>
        <v>44339.5</v>
      </c>
      <c r="L2307" s="22">
        <v>44351.5</v>
      </c>
      <c r="M2307" s="22">
        <v>44407.5</v>
      </c>
      <c r="N2307" s="22">
        <v>44406.5</v>
      </c>
      <c r="O2307">
        <f t="shared" si="142"/>
        <v>67</v>
      </c>
      <c r="P2307" s="3">
        <f t="shared" si="143"/>
        <v>98.49</v>
      </c>
    </row>
    <row r="2308" spans="1:16" x14ac:dyDescent="0.35">
      <c r="A2308" t="s">
        <v>273</v>
      </c>
      <c r="B2308" s="21" t="s">
        <v>98</v>
      </c>
      <c r="C2308" s="22">
        <v>44351</v>
      </c>
      <c r="D2308" t="s">
        <v>110</v>
      </c>
      <c r="E2308" t="s">
        <v>111</v>
      </c>
      <c r="F2308" s="21" t="s">
        <v>235</v>
      </c>
      <c r="G2308" s="3">
        <v>0.59</v>
      </c>
      <c r="H2308" s="22">
        <v>44333</v>
      </c>
      <c r="I2308" s="23">
        <v>44346</v>
      </c>
      <c r="J2308">
        <f t="shared" si="140"/>
        <v>14</v>
      </c>
      <c r="K2308" s="2">
        <f t="shared" si="141"/>
        <v>44339.5</v>
      </c>
      <c r="L2308" s="22">
        <v>44351.5</v>
      </c>
      <c r="M2308" s="22">
        <v>44407.5</v>
      </c>
      <c r="N2308" s="22">
        <v>44406.5</v>
      </c>
      <c r="O2308">
        <f t="shared" si="142"/>
        <v>67</v>
      </c>
      <c r="P2308" s="3">
        <f t="shared" si="143"/>
        <v>39.53</v>
      </c>
    </row>
    <row r="2309" spans="1:16" x14ac:dyDescent="0.35">
      <c r="A2309" t="s">
        <v>273</v>
      </c>
      <c r="B2309" s="21" t="s">
        <v>98</v>
      </c>
      <c r="C2309" s="22">
        <v>44351</v>
      </c>
      <c r="D2309" t="s">
        <v>201</v>
      </c>
      <c r="E2309" t="s">
        <v>202</v>
      </c>
      <c r="F2309" s="21" t="s">
        <v>109</v>
      </c>
      <c r="G2309" s="3">
        <v>397.94999999999953</v>
      </c>
      <c r="H2309" s="22">
        <v>44333</v>
      </c>
      <c r="I2309" s="23">
        <v>44346</v>
      </c>
      <c r="J2309">
        <f t="shared" si="140"/>
        <v>14</v>
      </c>
      <c r="K2309" s="2">
        <f t="shared" si="141"/>
        <v>44339.5</v>
      </c>
      <c r="L2309" s="22">
        <v>44351.5</v>
      </c>
      <c r="M2309" s="22">
        <v>44407.5</v>
      </c>
      <c r="N2309" s="22">
        <v>44406.5</v>
      </c>
      <c r="O2309">
        <f t="shared" si="142"/>
        <v>67</v>
      </c>
      <c r="P2309" s="3">
        <f t="shared" si="143"/>
        <v>26662.649999999969</v>
      </c>
    </row>
    <row r="2310" spans="1:16" x14ac:dyDescent="0.35">
      <c r="A2310" t="s">
        <v>273</v>
      </c>
      <c r="B2310" s="21" t="s">
        <v>98</v>
      </c>
      <c r="C2310" s="22">
        <v>44351</v>
      </c>
      <c r="D2310" t="s">
        <v>110</v>
      </c>
      <c r="E2310" t="s">
        <v>111</v>
      </c>
      <c r="F2310" s="21" t="s">
        <v>247</v>
      </c>
      <c r="G2310" s="3">
        <v>4.25</v>
      </c>
      <c r="H2310" s="22">
        <v>44333</v>
      </c>
      <c r="I2310" s="23">
        <v>44346</v>
      </c>
      <c r="J2310">
        <f t="shared" si="140"/>
        <v>14</v>
      </c>
      <c r="K2310" s="2">
        <f t="shared" si="141"/>
        <v>44339.5</v>
      </c>
      <c r="L2310" s="22">
        <v>44351.5</v>
      </c>
      <c r="M2310" s="22">
        <v>44407.5</v>
      </c>
      <c r="N2310" s="22">
        <v>44406.5</v>
      </c>
      <c r="O2310">
        <f t="shared" si="142"/>
        <v>67</v>
      </c>
      <c r="P2310" s="3">
        <f t="shared" si="143"/>
        <v>284.75</v>
      </c>
    </row>
    <row r="2311" spans="1:16" x14ac:dyDescent="0.35">
      <c r="A2311" t="s">
        <v>273</v>
      </c>
      <c r="B2311" s="21" t="s">
        <v>98</v>
      </c>
      <c r="C2311" s="22">
        <v>44351</v>
      </c>
      <c r="D2311" t="s">
        <v>201</v>
      </c>
      <c r="E2311" t="s">
        <v>202</v>
      </c>
      <c r="F2311" s="21" t="s">
        <v>102</v>
      </c>
      <c r="G2311" s="3">
        <v>20.83</v>
      </c>
      <c r="H2311" s="22">
        <v>44333</v>
      </c>
      <c r="I2311" s="23">
        <v>44346</v>
      </c>
      <c r="J2311">
        <f t="shared" si="140"/>
        <v>14</v>
      </c>
      <c r="K2311" s="2">
        <f t="shared" si="141"/>
        <v>44339.5</v>
      </c>
      <c r="L2311" s="22">
        <v>44351.5</v>
      </c>
      <c r="M2311" s="22">
        <v>44407.5</v>
      </c>
      <c r="N2311" s="22">
        <v>44406.5</v>
      </c>
      <c r="O2311">
        <f t="shared" si="142"/>
        <v>67</v>
      </c>
      <c r="P2311" s="3">
        <f t="shared" si="143"/>
        <v>1395.61</v>
      </c>
    </row>
    <row r="2312" spans="1:16" x14ac:dyDescent="0.35">
      <c r="A2312" t="s">
        <v>273</v>
      </c>
      <c r="B2312" s="21" t="s">
        <v>98</v>
      </c>
      <c r="C2312" s="22">
        <v>44351</v>
      </c>
      <c r="D2312" t="s">
        <v>114</v>
      </c>
      <c r="E2312" t="s">
        <v>115</v>
      </c>
      <c r="F2312" s="21" t="s">
        <v>239</v>
      </c>
      <c r="G2312" s="3">
        <v>19.38</v>
      </c>
      <c r="H2312" s="22">
        <v>44333</v>
      </c>
      <c r="I2312" s="23">
        <v>44346</v>
      </c>
      <c r="J2312">
        <f t="shared" si="140"/>
        <v>14</v>
      </c>
      <c r="K2312" s="2">
        <f t="shared" si="141"/>
        <v>44339.5</v>
      </c>
      <c r="L2312" s="22">
        <v>44351.5</v>
      </c>
      <c r="M2312" s="22">
        <v>44407.5</v>
      </c>
      <c r="N2312" s="22">
        <v>44406.5</v>
      </c>
      <c r="O2312">
        <f t="shared" si="142"/>
        <v>67</v>
      </c>
      <c r="P2312" s="3">
        <f t="shared" si="143"/>
        <v>1298.46</v>
      </c>
    </row>
    <row r="2313" spans="1:16" x14ac:dyDescent="0.35">
      <c r="A2313" t="s">
        <v>273</v>
      </c>
      <c r="B2313" s="21" t="s">
        <v>98</v>
      </c>
      <c r="C2313" s="22">
        <v>44351</v>
      </c>
      <c r="D2313" t="s">
        <v>110</v>
      </c>
      <c r="E2313" t="s">
        <v>111</v>
      </c>
      <c r="F2313" s="21" t="s">
        <v>240</v>
      </c>
      <c r="G2313" s="3">
        <v>1.17</v>
      </c>
      <c r="H2313" s="22">
        <v>44333</v>
      </c>
      <c r="I2313" s="23">
        <v>44346</v>
      </c>
      <c r="J2313">
        <f t="shared" si="140"/>
        <v>14</v>
      </c>
      <c r="K2313" s="2">
        <f t="shared" si="141"/>
        <v>44339.5</v>
      </c>
      <c r="L2313" s="22">
        <v>44351.5</v>
      </c>
      <c r="M2313" s="22">
        <v>44407.5</v>
      </c>
      <c r="N2313" s="22">
        <v>44406.5</v>
      </c>
      <c r="O2313">
        <f t="shared" si="142"/>
        <v>67</v>
      </c>
      <c r="P2313" s="3">
        <f t="shared" si="143"/>
        <v>78.39</v>
      </c>
    </row>
    <row r="2314" spans="1:16" x14ac:dyDescent="0.35">
      <c r="A2314" t="s">
        <v>273</v>
      </c>
      <c r="B2314" s="21" t="s">
        <v>86</v>
      </c>
      <c r="C2314" s="22">
        <v>44351</v>
      </c>
      <c r="D2314" t="s">
        <v>199</v>
      </c>
      <c r="E2314" t="s">
        <v>200</v>
      </c>
      <c r="F2314" s="21" t="s">
        <v>89</v>
      </c>
      <c r="G2314" s="3">
        <v>17.239999999999998</v>
      </c>
      <c r="H2314" s="22">
        <v>44332</v>
      </c>
      <c r="I2314" s="23">
        <v>44345</v>
      </c>
      <c r="J2314">
        <f t="shared" si="140"/>
        <v>14</v>
      </c>
      <c r="K2314" s="2">
        <f t="shared" si="141"/>
        <v>44338.5</v>
      </c>
      <c r="L2314" s="22">
        <v>44351.5</v>
      </c>
      <c r="M2314" s="22">
        <v>44410.5</v>
      </c>
      <c r="N2314" s="22">
        <v>44407.5</v>
      </c>
      <c r="O2314">
        <f t="shared" si="142"/>
        <v>69</v>
      </c>
      <c r="P2314" s="3">
        <f t="shared" si="143"/>
        <v>1189.56</v>
      </c>
    </row>
    <row r="2315" spans="1:16" x14ac:dyDescent="0.35">
      <c r="A2315" t="s">
        <v>273</v>
      </c>
      <c r="B2315" s="21" t="s">
        <v>98</v>
      </c>
      <c r="C2315" s="22">
        <v>44351</v>
      </c>
      <c r="D2315" t="s">
        <v>199</v>
      </c>
      <c r="E2315" t="s">
        <v>200</v>
      </c>
      <c r="F2315" s="21" t="s">
        <v>89</v>
      </c>
      <c r="G2315" s="3">
        <v>5.57</v>
      </c>
      <c r="H2315" s="22">
        <v>44333</v>
      </c>
      <c r="I2315" s="23">
        <v>44346</v>
      </c>
      <c r="J2315">
        <f t="shared" ref="J2315:J2378" si="144">I2315-H2315+1</f>
        <v>14</v>
      </c>
      <c r="K2315" s="2">
        <f t="shared" ref="K2315:K2378" si="145">(H2315+I2315)/2</f>
        <v>44339.5</v>
      </c>
      <c r="L2315" s="22">
        <v>44351.5</v>
      </c>
      <c r="M2315" s="22">
        <v>44410.5</v>
      </c>
      <c r="N2315" s="22">
        <v>44407.5</v>
      </c>
      <c r="O2315">
        <f t="shared" ref="O2315:O2378" si="146">N2315-K2315</f>
        <v>68</v>
      </c>
      <c r="P2315" s="3">
        <f t="shared" ref="P2315:P2378" si="147">O2315*G2315</f>
        <v>378.76</v>
      </c>
    </row>
    <row r="2316" spans="1:16" x14ac:dyDescent="0.35">
      <c r="A2316" t="s">
        <v>273</v>
      </c>
      <c r="B2316" s="21" t="s">
        <v>98</v>
      </c>
      <c r="C2316" s="22">
        <v>44351</v>
      </c>
      <c r="D2316" t="s">
        <v>110</v>
      </c>
      <c r="E2316" t="s">
        <v>111</v>
      </c>
      <c r="F2316" s="21" t="s">
        <v>250</v>
      </c>
      <c r="G2316" s="3">
        <v>37.15</v>
      </c>
      <c r="H2316" s="22">
        <v>44333</v>
      </c>
      <c r="I2316" s="23">
        <v>44346</v>
      </c>
      <c r="J2316">
        <f t="shared" si="144"/>
        <v>14</v>
      </c>
      <c r="K2316" s="2">
        <f t="shared" si="145"/>
        <v>44339.5</v>
      </c>
      <c r="L2316" s="22">
        <v>44351.5</v>
      </c>
      <c r="M2316" s="22">
        <v>44410.5</v>
      </c>
      <c r="N2316" s="22">
        <v>44407.5</v>
      </c>
      <c r="O2316">
        <f t="shared" si="146"/>
        <v>68</v>
      </c>
      <c r="P2316" s="3">
        <f t="shared" si="147"/>
        <v>2526.1999999999998</v>
      </c>
    </row>
    <row r="2317" spans="1:16" x14ac:dyDescent="0.35">
      <c r="A2317" t="s">
        <v>273</v>
      </c>
      <c r="B2317" s="21" t="s">
        <v>98</v>
      </c>
      <c r="C2317" s="22">
        <v>44351</v>
      </c>
      <c r="D2317" t="s">
        <v>110</v>
      </c>
      <c r="E2317" t="s">
        <v>111</v>
      </c>
      <c r="F2317" s="21" t="s">
        <v>276</v>
      </c>
      <c r="G2317" s="3">
        <v>10.81</v>
      </c>
      <c r="H2317" s="22">
        <v>44333</v>
      </c>
      <c r="I2317" s="23">
        <v>44346</v>
      </c>
      <c r="J2317">
        <f t="shared" si="144"/>
        <v>14</v>
      </c>
      <c r="K2317" s="2">
        <f t="shared" si="145"/>
        <v>44339.5</v>
      </c>
      <c r="L2317" s="22">
        <v>44351.5</v>
      </c>
      <c r="M2317" s="22">
        <v>44410.5</v>
      </c>
      <c r="N2317" s="22">
        <v>44407.5</v>
      </c>
      <c r="O2317">
        <f t="shared" si="146"/>
        <v>68</v>
      </c>
      <c r="P2317" s="3">
        <f t="shared" si="147"/>
        <v>735.08</v>
      </c>
    </row>
    <row r="2318" spans="1:16" x14ac:dyDescent="0.35">
      <c r="A2318" t="s">
        <v>273</v>
      </c>
      <c r="B2318" s="21" t="s">
        <v>98</v>
      </c>
      <c r="C2318" s="22">
        <v>44351</v>
      </c>
      <c r="D2318" t="s">
        <v>148</v>
      </c>
      <c r="E2318" t="s">
        <v>149</v>
      </c>
      <c r="F2318" s="21" t="s">
        <v>205</v>
      </c>
      <c r="G2318" s="3">
        <v>88.52000000000001</v>
      </c>
      <c r="H2318" s="22">
        <v>44333</v>
      </c>
      <c r="I2318" s="23">
        <v>44346</v>
      </c>
      <c r="J2318">
        <f t="shared" si="144"/>
        <v>14</v>
      </c>
      <c r="K2318" s="2">
        <f t="shared" si="145"/>
        <v>44339.5</v>
      </c>
      <c r="L2318" s="22">
        <v>44351.5</v>
      </c>
      <c r="M2318" s="22">
        <v>44410.5</v>
      </c>
      <c r="N2318" s="22">
        <v>44407.5</v>
      </c>
      <c r="O2318">
        <f t="shared" si="146"/>
        <v>68</v>
      </c>
      <c r="P2318" s="3">
        <f t="shared" si="147"/>
        <v>6019.3600000000006</v>
      </c>
    </row>
    <row r="2319" spans="1:16" x14ac:dyDescent="0.35">
      <c r="A2319" t="s">
        <v>273</v>
      </c>
      <c r="B2319" s="21" t="s">
        <v>98</v>
      </c>
      <c r="C2319" s="22">
        <v>44351</v>
      </c>
      <c r="D2319" t="s">
        <v>171</v>
      </c>
      <c r="E2319" t="s">
        <v>172</v>
      </c>
      <c r="F2319" s="21" t="s">
        <v>206</v>
      </c>
      <c r="G2319" s="3">
        <v>993.99</v>
      </c>
      <c r="H2319" s="22">
        <v>44333</v>
      </c>
      <c r="I2319" s="23">
        <v>44346</v>
      </c>
      <c r="J2319">
        <f t="shared" si="144"/>
        <v>14</v>
      </c>
      <c r="K2319" s="2">
        <f t="shared" si="145"/>
        <v>44339.5</v>
      </c>
      <c r="L2319" s="22">
        <v>44351.5</v>
      </c>
      <c r="M2319" s="22">
        <v>44410.5</v>
      </c>
      <c r="N2319" s="22">
        <v>44407.5</v>
      </c>
      <c r="O2319">
        <f t="shared" si="146"/>
        <v>68</v>
      </c>
      <c r="P2319" s="3">
        <f t="shared" si="147"/>
        <v>67591.320000000007</v>
      </c>
    </row>
    <row r="2320" spans="1:16" x14ac:dyDescent="0.35">
      <c r="A2320" t="s">
        <v>273</v>
      </c>
      <c r="B2320" s="21" t="s">
        <v>98</v>
      </c>
      <c r="C2320" s="22">
        <v>44351</v>
      </c>
      <c r="D2320" t="s">
        <v>207</v>
      </c>
      <c r="E2320" t="s">
        <v>208</v>
      </c>
      <c r="F2320" s="21" t="s">
        <v>209</v>
      </c>
      <c r="G2320" s="3">
        <v>54.91</v>
      </c>
      <c r="H2320" s="22">
        <v>44333</v>
      </c>
      <c r="I2320" s="23">
        <v>44346</v>
      </c>
      <c r="J2320">
        <f t="shared" si="144"/>
        <v>14</v>
      </c>
      <c r="K2320" s="2">
        <f t="shared" si="145"/>
        <v>44339.5</v>
      </c>
      <c r="L2320" s="22">
        <v>44351.5</v>
      </c>
      <c r="M2320" s="22">
        <v>44410.5</v>
      </c>
      <c r="N2320" s="22">
        <v>44407.5</v>
      </c>
      <c r="O2320">
        <f t="shared" si="146"/>
        <v>68</v>
      </c>
      <c r="P2320" s="3">
        <f t="shared" si="147"/>
        <v>3733.8799999999997</v>
      </c>
    </row>
    <row r="2321" spans="1:16" x14ac:dyDescent="0.35">
      <c r="A2321" t="s">
        <v>273</v>
      </c>
      <c r="B2321" s="21" t="s">
        <v>98</v>
      </c>
      <c r="C2321" s="22">
        <v>44351</v>
      </c>
      <c r="D2321" t="s">
        <v>201</v>
      </c>
      <c r="E2321" t="s">
        <v>202</v>
      </c>
      <c r="F2321" s="21" t="s">
        <v>103</v>
      </c>
      <c r="G2321" s="3">
        <v>12.260000000000002</v>
      </c>
      <c r="H2321" s="22">
        <v>44333</v>
      </c>
      <c r="I2321" s="23">
        <v>44346</v>
      </c>
      <c r="J2321">
        <f t="shared" si="144"/>
        <v>14</v>
      </c>
      <c r="K2321" s="2">
        <f t="shared" si="145"/>
        <v>44339.5</v>
      </c>
      <c r="L2321" s="22">
        <v>44351.5</v>
      </c>
      <c r="M2321" s="22">
        <v>44410.5</v>
      </c>
      <c r="N2321" s="22">
        <v>44407.5</v>
      </c>
      <c r="O2321">
        <f t="shared" si="146"/>
        <v>68</v>
      </c>
      <c r="P2321" s="3">
        <f t="shared" si="147"/>
        <v>833.68000000000006</v>
      </c>
    </row>
    <row r="2322" spans="1:16" x14ac:dyDescent="0.35">
      <c r="A2322" t="s">
        <v>273</v>
      </c>
      <c r="B2322" s="21" t="s">
        <v>98</v>
      </c>
      <c r="C2322" s="22">
        <v>44351</v>
      </c>
      <c r="D2322" t="s">
        <v>171</v>
      </c>
      <c r="E2322" t="s">
        <v>172</v>
      </c>
      <c r="F2322" s="21" t="s">
        <v>210</v>
      </c>
      <c r="G2322" s="3">
        <v>423.03</v>
      </c>
      <c r="H2322" s="22">
        <v>44333</v>
      </c>
      <c r="I2322" s="23">
        <v>44346</v>
      </c>
      <c r="J2322">
        <f t="shared" si="144"/>
        <v>14</v>
      </c>
      <c r="K2322" s="2">
        <f t="shared" si="145"/>
        <v>44339.5</v>
      </c>
      <c r="L2322" s="22">
        <v>44351.5</v>
      </c>
      <c r="M2322" s="22">
        <v>44410.5</v>
      </c>
      <c r="N2322" s="22">
        <v>44407.5</v>
      </c>
      <c r="O2322">
        <f t="shared" si="146"/>
        <v>68</v>
      </c>
      <c r="P2322" s="3">
        <f t="shared" si="147"/>
        <v>28766.039999999997</v>
      </c>
    </row>
    <row r="2323" spans="1:16" x14ac:dyDescent="0.35">
      <c r="A2323" t="s">
        <v>273</v>
      </c>
      <c r="B2323" s="21" t="s">
        <v>98</v>
      </c>
      <c r="C2323" s="22">
        <v>44351</v>
      </c>
      <c r="D2323" t="s">
        <v>110</v>
      </c>
      <c r="E2323" t="s">
        <v>111</v>
      </c>
      <c r="F2323" s="21" t="s">
        <v>212</v>
      </c>
      <c r="G2323" s="3">
        <v>59.36999999999999</v>
      </c>
      <c r="H2323" s="22">
        <v>44333</v>
      </c>
      <c r="I2323" s="23">
        <v>44346</v>
      </c>
      <c r="J2323">
        <f t="shared" si="144"/>
        <v>14</v>
      </c>
      <c r="K2323" s="2">
        <f t="shared" si="145"/>
        <v>44339.5</v>
      </c>
      <c r="L2323" s="22">
        <v>44351.5</v>
      </c>
      <c r="M2323" s="22">
        <v>44410.5</v>
      </c>
      <c r="N2323" s="22">
        <v>44407.5</v>
      </c>
      <c r="O2323">
        <f t="shared" si="146"/>
        <v>68</v>
      </c>
      <c r="P2323" s="3">
        <f t="shared" si="147"/>
        <v>4037.1599999999994</v>
      </c>
    </row>
    <row r="2324" spans="1:16" x14ac:dyDescent="0.35">
      <c r="A2324" t="s">
        <v>273</v>
      </c>
      <c r="B2324" s="21" t="s">
        <v>98</v>
      </c>
      <c r="C2324" s="22">
        <v>44351</v>
      </c>
      <c r="D2324" t="s">
        <v>110</v>
      </c>
      <c r="E2324" t="s">
        <v>111</v>
      </c>
      <c r="F2324" s="21" t="s">
        <v>213</v>
      </c>
      <c r="G2324" s="3">
        <v>0.38</v>
      </c>
      <c r="H2324" s="22">
        <v>44333</v>
      </c>
      <c r="I2324" s="23">
        <v>44346</v>
      </c>
      <c r="J2324">
        <f t="shared" si="144"/>
        <v>14</v>
      </c>
      <c r="K2324" s="2">
        <f t="shared" si="145"/>
        <v>44339.5</v>
      </c>
      <c r="L2324" s="22">
        <v>44351.5</v>
      </c>
      <c r="M2324" s="22">
        <v>44410.5</v>
      </c>
      <c r="N2324" s="22">
        <v>44407.5</v>
      </c>
      <c r="O2324">
        <f t="shared" si="146"/>
        <v>68</v>
      </c>
      <c r="P2324" s="3">
        <f t="shared" si="147"/>
        <v>25.84</v>
      </c>
    </row>
    <row r="2325" spans="1:16" x14ac:dyDescent="0.35">
      <c r="A2325" t="s">
        <v>273</v>
      </c>
      <c r="B2325" s="21" t="s">
        <v>98</v>
      </c>
      <c r="C2325" s="22">
        <v>44351</v>
      </c>
      <c r="D2325" t="s">
        <v>110</v>
      </c>
      <c r="E2325" t="s">
        <v>111</v>
      </c>
      <c r="F2325" s="21" t="s">
        <v>214</v>
      </c>
      <c r="G2325" s="3">
        <v>1.98</v>
      </c>
      <c r="H2325" s="22">
        <v>44333</v>
      </c>
      <c r="I2325" s="23">
        <v>44346</v>
      </c>
      <c r="J2325">
        <f t="shared" si="144"/>
        <v>14</v>
      </c>
      <c r="K2325" s="2">
        <f t="shared" si="145"/>
        <v>44339.5</v>
      </c>
      <c r="L2325" s="22">
        <v>44351.5</v>
      </c>
      <c r="M2325" s="22">
        <v>44410.5</v>
      </c>
      <c r="N2325" s="22">
        <v>44407.5</v>
      </c>
      <c r="O2325">
        <f t="shared" si="146"/>
        <v>68</v>
      </c>
      <c r="P2325" s="3">
        <f t="shared" si="147"/>
        <v>134.63999999999999</v>
      </c>
    </row>
    <row r="2326" spans="1:16" x14ac:dyDescent="0.35">
      <c r="A2326" t="s">
        <v>273</v>
      </c>
      <c r="B2326" s="21" t="s">
        <v>98</v>
      </c>
      <c r="C2326" s="22">
        <v>44351</v>
      </c>
      <c r="D2326" t="s">
        <v>110</v>
      </c>
      <c r="E2326" t="s">
        <v>111</v>
      </c>
      <c r="F2326" s="21" t="s">
        <v>221</v>
      </c>
      <c r="G2326" s="3">
        <v>7.67</v>
      </c>
      <c r="H2326" s="22">
        <v>44333</v>
      </c>
      <c r="I2326" s="23">
        <v>44346</v>
      </c>
      <c r="J2326">
        <f t="shared" si="144"/>
        <v>14</v>
      </c>
      <c r="K2326" s="2">
        <f t="shared" si="145"/>
        <v>44339.5</v>
      </c>
      <c r="L2326" s="22">
        <v>44351.5</v>
      </c>
      <c r="M2326" s="22">
        <v>44410.5</v>
      </c>
      <c r="N2326" s="22">
        <v>44407.5</v>
      </c>
      <c r="O2326">
        <f t="shared" si="146"/>
        <v>68</v>
      </c>
      <c r="P2326" s="3">
        <f t="shared" si="147"/>
        <v>521.55999999999995</v>
      </c>
    </row>
    <row r="2327" spans="1:16" x14ac:dyDescent="0.35">
      <c r="A2327" t="s">
        <v>273</v>
      </c>
      <c r="B2327" s="21" t="s">
        <v>98</v>
      </c>
      <c r="C2327" s="22">
        <v>44351</v>
      </c>
      <c r="D2327" t="s">
        <v>199</v>
      </c>
      <c r="E2327" t="s">
        <v>200</v>
      </c>
      <c r="F2327" s="21" t="s">
        <v>89</v>
      </c>
      <c r="G2327" s="3">
        <v>634.94000000000017</v>
      </c>
      <c r="H2327" s="22">
        <v>44333</v>
      </c>
      <c r="I2327" s="23">
        <v>44346</v>
      </c>
      <c r="J2327">
        <f t="shared" si="144"/>
        <v>14</v>
      </c>
      <c r="K2327" s="2">
        <f t="shared" si="145"/>
        <v>44339.5</v>
      </c>
      <c r="L2327" s="22">
        <v>44351.5</v>
      </c>
      <c r="M2327" s="22">
        <v>44410.5</v>
      </c>
      <c r="N2327" s="22">
        <v>44407.5</v>
      </c>
      <c r="O2327">
        <f t="shared" si="146"/>
        <v>68</v>
      </c>
      <c r="P2327" s="3">
        <f t="shared" si="147"/>
        <v>43175.920000000013</v>
      </c>
    </row>
    <row r="2328" spans="1:16" x14ac:dyDescent="0.35">
      <c r="A2328" t="s">
        <v>273</v>
      </c>
      <c r="B2328" s="21" t="s">
        <v>98</v>
      </c>
      <c r="C2328" s="22">
        <v>44351</v>
      </c>
      <c r="D2328" t="s">
        <v>110</v>
      </c>
      <c r="E2328" t="s">
        <v>111</v>
      </c>
      <c r="F2328" s="21" t="s">
        <v>223</v>
      </c>
      <c r="G2328" s="3">
        <v>123.38</v>
      </c>
      <c r="H2328" s="22">
        <v>44333</v>
      </c>
      <c r="I2328" s="23">
        <v>44346</v>
      </c>
      <c r="J2328">
        <f t="shared" si="144"/>
        <v>14</v>
      </c>
      <c r="K2328" s="2">
        <f t="shared" si="145"/>
        <v>44339.5</v>
      </c>
      <c r="L2328" s="22">
        <v>44351.5</v>
      </c>
      <c r="M2328" s="22">
        <v>44410.5</v>
      </c>
      <c r="N2328" s="22">
        <v>44407.5</v>
      </c>
      <c r="O2328">
        <f t="shared" si="146"/>
        <v>68</v>
      </c>
      <c r="P2328" s="3">
        <f t="shared" si="147"/>
        <v>8389.84</v>
      </c>
    </row>
    <row r="2329" spans="1:16" x14ac:dyDescent="0.35">
      <c r="A2329" t="s">
        <v>273</v>
      </c>
      <c r="B2329" s="21" t="s">
        <v>98</v>
      </c>
      <c r="C2329" s="22">
        <v>44351</v>
      </c>
      <c r="D2329" t="s">
        <v>201</v>
      </c>
      <c r="E2329" t="s">
        <v>202</v>
      </c>
      <c r="F2329" s="21" t="s">
        <v>203</v>
      </c>
      <c r="G2329" s="3">
        <v>-40.69</v>
      </c>
      <c r="H2329" s="22">
        <v>44333</v>
      </c>
      <c r="I2329" s="23">
        <v>44346</v>
      </c>
      <c r="J2329">
        <f t="shared" si="144"/>
        <v>14</v>
      </c>
      <c r="K2329" s="2">
        <f t="shared" si="145"/>
        <v>44339.5</v>
      </c>
      <c r="L2329" s="22">
        <v>44351.5</v>
      </c>
      <c r="M2329" s="22">
        <v>44410.5</v>
      </c>
      <c r="N2329" s="22">
        <v>44407.5</v>
      </c>
      <c r="O2329">
        <f t="shared" si="146"/>
        <v>68</v>
      </c>
      <c r="P2329" s="3">
        <f t="shared" si="147"/>
        <v>-2766.92</v>
      </c>
    </row>
    <row r="2330" spans="1:16" x14ac:dyDescent="0.35">
      <c r="A2330" t="s">
        <v>273</v>
      </c>
      <c r="B2330" s="21" t="s">
        <v>98</v>
      </c>
      <c r="C2330" s="22">
        <v>44351</v>
      </c>
      <c r="D2330" t="s">
        <v>110</v>
      </c>
      <c r="E2330" t="s">
        <v>111</v>
      </c>
      <c r="F2330" s="21" t="s">
        <v>224</v>
      </c>
      <c r="G2330" s="3">
        <v>13.4</v>
      </c>
      <c r="H2330" s="22">
        <v>44333</v>
      </c>
      <c r="I2330" s="23">
        <v>44346</v>
      </c>
      <c r="J2330">
        <f t="shared" si="144"/>
        <v>14</v>
      </c>
      <c r="K2330" s="2">
        <f t="shared" si="145"/>
        <v>44339.5</v>
      </c>
      <c r="L2330" s="22">
        <v>44351.5</v>
      </c>
      <c r="M2330" s="22">
        <v>44410.5</v>
      </c>
      <c r="N2330" s="22">
        <v>44407.5</v>
      </c>
      <c r="O2330">
        <f t="shared" si="146"/>
        <v>68</v>
      </c>
      <c r="P2330" s="3">
        <f t="shared" si="147"/>
        <v>911.2</v>
      </c>
    </row>
    <row r="2331" spans="1:16" x14ac:dyDescent="0.35">
      <c r="A2331" t="s">
        <v>273</v>
      </c>
      <c r="B2331" s="21" t="s">
        <v>98</v>
      </c>
      <c r="C2331" s="22">
        <v>44351</v>
      </c>
      <c r="D2331" t="s">
        <v>110</v>
      </c>
      <c r="E2331" t="s">
        <v>111</v>
      </c>
      <c r="F2331" s="21" t="s">
        <v>225</v>
      </c>
      <c r="G2331" s="3">
        <v>7.76</v>
      </c>
      <c r="H2331" s="22">
        <v>44333</v>
      </c>
      <c r="I2331" s="23">
        <v>44346</v>
      </c>
      <c r="J2331">
        <f t="shared" si="144"/>
        <v>14</v>
      </c>
      <c r="K2331" s="2">
        <f t="shared" si="145"/>
        <v>44339.5</v>
      </c>
      <c r="L2331" s="22">
        <v>44351.5</v>
      </c>
      <c r="M2331" s="22">
        <v>44410.5</v>
      </c>
      <c r="N2331" s="22">
        <v>44407.5</v>
      </c>
      <c r="O2331">
        <f t="shared" si="146"/>
        <v>68</v>
      </c>
      <c r="P2331" s="3">
        <f t="shared" si="147"/>
        <v>527.67999999999995</v>
      </c>
    </row>
    <row r="2332" spans="1:16" x14ac:dyDescent="0.35">
      <c r="A2332" t="s">
        <v>273</v>
      </c>
      <c r="B2332" s="21" t="s">
        <v>98</v>
      </c>
      <c r="C2332" s="22">
        <v>44351</v>
      </c>
      <c r="D2332" t="s">
        <v>110</v>
      </c>
      <c r="E2332" t="s">
        <v>111</v>
      </c>
      <c r="F2332" s="21" t="s">
        <v>226</v>
      </c>
      <c r="G2332" s="3">
        <v>30.79</v>
      </c>
      <c r="H2332" s="22">
        <v>44333</v>
      </c>
      <c r="I2332" s="23">
        <v>44346</v>
      </c>
      <c r="J2332">
        <f t="shared" si="144"/>
        <v>14</v>
      </c>
      <c r="K2332" s="2">
        <f t="shared" si="145"/>
        <v>44339.5</v>
      </c>
      <c r="L2332" s="22">
        <v>44351.5</v>
      </c>
      <c r="M2332" s="22">
        <v>44410.5</v>
      </c>
      <c r="N2332" s="22">
        <v>44407.5</v>
      </c>
      <c r="O2332">
        <f t="shared" si="146"/>
        <v>68</v>
      </c>
      <c r="P2332" s="3">
        <f t="shared" si="147"/>
        <v>2093.7199999999998</v>
      </c>
    </row>
    <row r="2333" spans="1:16" x14ac:dyDescent="0.35">
      <c r="A2333" t="s">
        <v>273</v>
      </c>
      <c r="B2333" s="21" t="s">
        <v>98</v>
      </c>
      <c r="C2333" s="22">
        <v>44351</v>
      </c>
      <c r="D2333" t="s">
        <v>110</v>
      </c>
      <c r="E2333" t="s">
        <v>111</v>
      </c>
      <c r="F2333" s="21" t="s">
        <v>229</v>
      </c>
      <c r="G2333" s="3">
        <v>4.09</v>
      </c>
      <c r="H2333" s="22">
        <v>44333</v>
      </c>
      <c r="I2333" s="23">
        <v>44346</v>
      </c>
      <c r="J2333">
        <f t="shared" si="144"/>
        <v>14</v>
      </c>
      <c r="K2333" s="2">
        <f t="shared" si="145"/>
        <v>44339.5</v>
      </c>
      <c r="L2333" s="22">
        <v>44351.5</v>
      </c>
      <c r="M2333" s="22">
        <v>44410.5</v>
      </c>
      <c r="N2333" s="22">
        <v>44407.5</v>
      </c>
      <c r="O2333">
        <f t="shared" si="146"/>
        <v>68</v>
      </c>
      <c r="P2333" s="3">
        <f t="shared" si="147"/>
        <v>278.12</v>
      </c>
    </row>
    <row r="2334" spans="1:16" x14ac:dyDescent="0.35">
      <c r="A2334" t="s">
        <v>273</v>
      </c>
      <c r="B2334" s="21" t="s">
        <v>98</v>
      </c>
      <c r="C2334" s="22">
        <v>44351</v>
      </c>
      <c r="D2334" t="s">
        <v>110</v>
      </c>
      <c r="E2334" t="s">
        <v>111</v>
      </c>
      <c r="F2334" s="21" t="s">
        <v>230</v>
      </c>
      <c r="G2334" s="3">
        <v>2.15</v>
      </c>
      <c r="H2334" s="22">
        <v>44333</v>
      </c>
      <c r="I2334" s="23">
        <v>44346</v>
      </c>
      <c r="J2334">
        <f t="shared" si="144"/>
        <v>14</v>
      </c>
      <c r="K2334" s="2">
        <f t="shared" si="145"/>
        <v>44339.5</v>
      </c>
      <c r="L2334" s="22">
        <v>44351.5</v>
      </c>
      <c r="M2334" s="22">
        <v>44410.5</v>
      </c>
      <c r="N2334" s="22">
        <v>44407.5</v>
      </c>
      <c r="O2334">
        <f t="shared" si="146"/>
        <v>68</v>
      </c>
      <c r="P2334" s="3">
        <f t="shared" si="147"/>
        <v>146.19999999999999</v>
      </c>
    </row>
    <row r="2335" spans="1:16" x14ac:dyDescent="0.35">
      <c r="A2335" t="s">
        <v>273</v>
      </c>
      <c r="B2335" s="21" t="s">
        <v>98</v>
      </c>
      <c r="C2335" s="22">
        <v>44351</v>
      </c>
      <c r="D2335" t="s">
        <v>171</v>
      </c>
      <c r="E2335" t="s">
        <v>172</v>
      </c>
      <c r="F2335" s="21" t="s">
        <v>231</v>
      </c>
      <c r="G2335" s="3">
        <v>130.80000000000001</v>
      </c>
      <c r="H2335" s="22">
        <v>44333</v>
      </c>
      <c r="I2335" s="23">
        <v>44346</v>
      </c>
      <c r="J2335">
        <f t="shared" si="144"/>
        <v>14</v>
      </c>
      <c r="K2335" s="2">
        <f t="shared" si="145"/>
        <v>44339.5</v>
      </c>
      <c r="L2335" s="22">
        <v>44351.5</v>
      </c>
      <c r="M2335" s="22">
        <v>44410.5</v>
      </c>
      <c r="N2335" s="22">
        <v>44407.5</v>
      </c>
      <c r="O2335">
        <f t="shared" si="146"/>
        <v>68</v>
      </c>
      <c r="P2335" s="3">
        <f t="shared" si="147"/>
        <v>8894.4000000000015</v>
      </c>
    </row>
    <row r="2336" spans="1:16" x14ac:dyDescent="0.35">
      <c r="A2336" t="s">
        <v>273</v>
      </c>
      <c r="B2336" s="21" t="s">
        <v>98</v>
      </c>
      <c r="C2336" s="22">
        <v>44351</v>
      </c>
      <c r="D2336" t="s">
        <v>201</v>
      </c>
      <c r="E2336" t="s">
        <v>202</v>
      </c>
      <c r="F2336" s="21" t="s">
        <v>142</v>
      </c>
      <c r="G2336" s="3">
        <v>48.01</v>
      </c>
      <c r="H2336" s="22">
        <v>44333</v>
      </c>
      <c r="I2336" s="23">
        <v>44346</v>
      </c>
      <c r="J2336">
        <f t="shared" si="144"/>
        <v>14</v>
      </c>
      <c r="K2336" s="2">
        <f t="shared" si="145"/>
        <v>44339.5</v>
      </c>
      <c r="L2336" s="22">
        <v>44351.5</v>
      </c>
      <c r="M2336" s="22">
        <v>44410.5</v>
      </c>
      <c r="N2336" s="22">
        <v>44407.5</v>
      </c>
      <c r="O2336">
        <f t="shared" si="146"/>
        <v>68</v>
      </c>
      <c r="P2336" s="3">
        <f t="shared" si="147"/>
        <v>3264.68</v>
      </c>
    </row>
    <row r="2337" spans="1:16" x14ac:dyDescent="0.35">
      <c r="A2337" t="s">
        <v>273</v>
      </c>
      <c r="B2337" s="21" t="s">
        <v>98</v>
      </c>
      <c r="C2337" s="22">
        <v>44351</v>
      </c>
      <c r="D2337" t="s">
        <v>110</v>
      </c>
      <c r="E2337" t="s">
        <v>111</v>
      </c>
      <c r="F2337" s="21" t="s">
        <v>236</v>
      </c>
      <c r="G2337" s="3">
        <v>270.48999999999995</v>
      </c>
      <c r="H2337" s="22">
        <v>44333</v>
      </c>
      <c r="I2337" s="23">
        <v>44346</v>
      </c>
      <c r="J2337">
        <f t="shared" si="144"/>
        <v>14</v>
      </c>
      <c r="K2337" s="2">
        <f t="shared" si="145"/>
        <v>44339.5</v>
      </c>
      <c r="L2337" s="22">
        <v>44351.5</v>
      </c>
      <c r="M2337" s="22">
        <v>44410.5</v>
      </c>
      <c r="N2337" s="22">
        <v>44407.5</v>
      </c>
      <c r="O2337">
        <f t="shared" si="146"/>
        <v>68</v>
      </c>
      <c r="P2337" s="3">
        <f t="shared" si="147"/>
        <v>18393.319999999996</v>
      </c>
    </row>
    <row r="2338" spans="1:16" x14ac:dyDescent="0.35">
      <c r="A2338" t="s">
        <v>273</v>
      </c>
      <c r="B2338" s="21" t="s">
        <v>98</v>
      </c>
      <c r="C2338" s="22">
        <v>44351</v>
      </c>
      <c r="D2338" t="s">
        <v>201</v>
      </c>
      <c r="E2338" t="s">
        <v>202</v>
      </c>
      <c r="F2338" s="21" t="s">
        <v>101</v>
      </c>
      <c r="G2338" s="3">
        <v>261.53000000000003</v>
      </c>
      <c r="H2338" s="22">
        <v>44333</v>
      </c>
      <c r="I2338" s="23">
        <v>44346</v>
      </c>
      <c r="J2338">
        <f t="shared" si="144"/>
        <v>14</v>
      </c>
      <c r="K2338" s="2">
        <f t="shared" si="145"/>
        <v>44339.5</v>
      </c>
      <c r="L2338" s="22">
        <v>44351.5</v>
      </c>
      <c r="M2338" s="22">
        <v>44410.5</v>
      </c>
      <c r="N2338" s="22">
        <v>44407.5</v>
      </c>
      <c r="O2338">
        <f t="shared" si="146"/>
        <v>68</v>
      </c>
      <c r="P2338" s="3">
        <f t="shared" si="147"/>
        <v>17784.04</v>
      </c>
    </row>
    <row r="2339" spans="1:16" x14ac:dyDescent="0.35">
      <c r="A2339" t="s">
        <v>273</v>
      </c>
      <c r="B2339" s="21" t="s">
        <v>98</v>
      </c>
      <c r="C2339" s="22">
        <v>44351</v>
      </c>
      <c r="D2339" t="s">
        <v>110</v>
      </c>
      <c r="E2339" t="s">
        <v>111</v>
      </c>
      <c r="F2339" s="21" t="s">
        <v>251</v>
      </c>
      <c r="G2339" s="3">
        <v>8.6199999999999992</v>
      </c>
      <c r="H2339" s="22">
        <v>44333</v>
      </c>
      <c r="I2339" s="23">
        <v>44346</v>
      </c>
      <c r="J2339">
        <f t="shared" si="144"/>
        <v>14</v>
      </c>
      <c r="K2339" s="2">
        <f t="shared" si="145"/>
        <v>44339.5</v>
      </c>
      <c r="L2339" s="22">
        <v>44351.5</v>
      </c>
      <c r="M2339" s="22">
        <v>44410.5</v>
      </c>
      <c r="N2339" s="22">
        <v>44407.5</v>
      </c>
      <c r="O2339">
        <f t="shared" si="146"/>
        <v>68</v>
      </c>
      <c r="P2339" s="3">
        <f t="shared" si="147"/>
        <v>586.16</v>
      </c>
    </row>
    <row r="2340" spans="1:16" x14ac:dyDescent="0.35">
      <c r="A2340" t="s">
        <v>273</v>
      </c>
      <c r="B2340" s="21" t="s">
        <v>98</v>
      </c>
      <c r="C2340" s="22">
        <v>44351</v>
      </c>
      <c r="D2340" t="s">
        <v>110</v>
      </c>
      <c r="E2340" t="s">
        <v>111</v>
      </c>
      <c r="F2340" s="21" t="s">
        <v>243</v>
      </c>
      <c r="G2340" s="3">
        <v>306.55</v>
      </c>
      <c r="H2340" s="22">
        <v>44333</v>
      </c>
      <c r="I2340" s="23">
        <v>44346</v>
      </c>
      <c r="J2340">
        <f t="shared" si="144"/>
        <v>14</v>
      </c>
      <c r="K2340" s="2">
        <f t="shared" si="145"/>
        <v>44339.5</v>
      </c>
      <c r="L2340" s="22">
        <v>44351.5</v>
      </c>
      <c r="M2340" s="22">
        <v>44410.5</v>
      </c>
      <c r="N2340" s="22">
        <v>44407.5</v>
      </c>
      <c r="O2340">
        <f t="shared" si="146"/>
        <v>68</v>
      </c>
      <c r="P2340" s="3">
        <f t="shared" si="147"/>
        <v>20845.400000000001</v>
      </c>
    </row>
    <row r="2341" spans="1:16" x14ac:dyDescent="0.35">
      <c r="A2341" t="s">
        <v>277</v>
      </c>
      <c r="B2341" s="21" t="s">
        <v>86</v>
      </c>
      <c r="C2341" s="22">
        <v>44365</v>
      </c>
      <c r="D2341" t="s">
        <v>87</v>
      </c>
      <c r="E2341" t="s">
        <v>88</v>
      </c>
      <c r="F2341" s="21" t="s">
        <v>89</v>
      </c>
      <c r="G2341" s="3">
        <v>39623.280000000006</v>
      </c>
      <c r="H2341" s="22">
        <v>44346</v>
      </c>
      <c r="I2341" s="23">
        <v>44359</v>
      </c>
      <c r="J2341">
        <f t="shared" si="144"/>
        <v>14</v>
      </c>
      <c r="K2341" s="2">
        <f t="shared" si="145"/>
        <v>44352.5</v>
      </c>
      <c r="L2341" s="22">
        <v>44365.5</v>
      </c>
      <c r="M2341" s="22">
        <v>44368.5</v>
      </c>
      <c r="N2341" s="22">
        <v>44365.5</v>
      </c>
      <c r="O2341">
        <f t="shared" si="146"/>
        <v>13</v>
      </c>
      <c r="P2341" s="3">
        <f t="shared" si="147"/>
        <v>515102.64000000007</v>
      </c>
    </row>
    <row r="2342" spans="1:16" x14ac:dyDescent="0.35">
      <c r="A2342" t="s">
        <v>277</v>
      </c>
      <c r="B2342" s="21" t="s">
        <v>86</v>
      </c>
      <c r="C2342" s="22">
        <v>44365</v>
      </c>
      <c r="D2342" t="s">
        <v>90</v>
      </c>
      <c r="E2342" t="s">
        <v>91</v>
      </c>
      <c r="F2342" s="21" t="s">
        <v>89</v>
      </c>
      <c r="G2342" s="3">
        <v>5438.420000000001</v>
      </c>
      <c r="H2342" s="22">
        <v>44346</v>
      </c>
      <c r="I2342" s="23">
        <v>44359</v>
      </c>
      <c r="J2342">
        <f t="shared" si="144"/>
        <v>14</v>
      </c>
      <c r="K2342" s="2">
        <f t="shared" si="145"/>
        <v>44352.5</v>
      </c>
      <c r="L2342" s="22">
        <v>44365.5</v>
      </c>
      <c r="M2342" s="22">
        <v>44368.5</v>
      </c>
      <c r="N2342" s="22">
        <v>44365.5</v>
      </c>
      <c r="O2342">
        <f t="shared" si="146"/>
        <v>13</v>
      </c>
      <c r="P2342" s="3">
        <f t="shared" si="147"/>
        <v>70699.460000000006</v>
      </c>
    </row>
    <row r="2343" spans="1:16" x14ac:dyDescent="0.35">
      <c r="A2343" t="s">
        <v>277</v>
      </c>
      <c r="B2343" s="21" t="s">
        <v>86</v>
      </c>
      <c r="C2343" s="22">
        <v>44365</v>
      </c>
      <c r="D2343" t="s">
        <v>92</v>
      </c>
      <c r="E2343" t="s">
        <v>93</v>
      </c>
      <c r="F2343" s="21" t="s">
        <v>89</v>
      </c>
      <c r="G2343" s="3">
        <v>5438.420000000001</v>
      </c>
      <c r="H2343" s="22">
        <v>44346</v>
      </c>
      <c r="I2343" s="23">
        <v>44359</v>
      </c>
      <c r="J2343">
        <f t="shared" si="144"/>
        <v>14</v>
      </c>
      <c r="K2343" s="2">
        <f t="shared" si="145"/>
        <v>44352.5</v>
      </c>
      <c r="L2343" s="22">
        <v>44365.5</v>
      </c>
      <c r="M2343" s="22">
        <v>44368.5</v>
      </c>
      <c r="N2343" s="22">
        <v>44365.5</v>
      </c>
      <c r="O2343">
        <f t="shared" si="146"/>
        <v>13</v>
      </c>
      <c r="P2343" s="3">
        <f t="shared" si="147"/>
        <v>70699.460000000006</v>
      </c>
    </row>
    <row r="2344" spans="1:16" x14ac:dyDescent="0.35">
      <c r="A2344" t="s">
        <v>277</v>
      </c>
      <c r="B2344" s="21" t="s">
        <v>86</v>
      </c>
      <c r="C2344" s="22">
        <v>44365</v>
      </c>
      <c r="D2344" t="s">
        <v>94</v>
      </c>
      <c r="E2344" t="s">
        <v>95</v>
      </c>
      <c r="F2344" s="21" t="s">
        <v>89</v>
      </c>
      <c r="G2344" s="3">
        <v>23253.989999999994</v>
      </c>
      <c r="H2344" s="22">
        <v>44346</v>
      </c>
      <c r="I2344" s="23">
        <v>44359</v>
      </c>
      <c r="J2344">
        <f t="shared" si="144"/>
        <v>14</v>
      </c>
      <c r="K2344" s="2">
        <f t="shared" si="145"/>
        <v>44352.5</v>
      </c>
      <c r="L2344" s="22">
        <v>44365.5</v>
      </c>
      <c r="M2344" s="22">
        <v>44368.5</v>
      </c>
      <c r="N2344" s="22">
        <v>44365.5</v>
      </c>
      <c r="O2344">
        <f t="shared" si="146"/>
        <v>13</v>
      </c>
      <c r="P2344" s="3">
        <f t="shared" si="147"/>
        <v>302301.86999999994</v>
      </c>
    </row>
    <row r="2345" spans="1:16" x14ac:dyDescent="0.35">
      <c r="A2345" t="s">
        <v>277</v>
      </c>
      <c r="B2345" s="21" t="s">
        <v>86</v>
      </c>
      <c r="C2345" s="22">
        <v>44365</v>
      </c>
      <c r="D2345" t="s">
        <v>96</v>
      </c>
      <c r="E2345" t="s">
        <v>97</v>
      </c>
      <c r="F2345" s="21" t="s">
        <v>89</v>
      </c>
      <c r="G2345" s="3">
        <v>23253.989999999994</v>
      </c>
      <c r="H2345" s="22">
        <v>44346</v>
      </c>
      <c r="I2345" s="23">
        <v>44359</v>
      </c>
      <c r="J2345">
        <f t="shared" si="144"/>
        <v>14</v>
      </c>
      <c r="K2345" s="2">
        <f t="shared" si="145"/>
        <v>44352.5</v>
      </c>
      <c r="L2345" s="22">
        <v>44365.5</v>
      </c>
      <c r="M2345" s="22">
        <v>44368.5</v>
      </c>
      <c r="N2345" s="22">
        <v>44365.5</v>
      </c>
      <c r="O2345">
        <f t="shared" si="146"/>
        <v>13</v>
      </c>
      <c r="P2345" s="3">
        <f t="shared" si="147"/>
        <v>302301.86999999994</v>
      </c>
    </row>
    <row r="2346" spans="1:16" x14ac:dyDescent="0.35">
      <c r="A2346" t="s">
        <v>277</v>
      </c>
      <c r="B2346" s="21" t="s">
        <v>98</v>
      </c>
      <c r="C2346" s="22">
        <v>44365</v>
      </c>
      <c r="D2346" t="s">
        <v>87</v>
      </c>
      <c r="E2346" t="s">
        <v>88</v>
      </c>
      <c r="F2346" s="21" t="s">
        <v>89</v>
      </c>
      <c r="G2346" s="3">
        <v>44.81</v>
      </c>
      <c r="H2346" s="22">
        <v>44347</v>
      </c>
      <c r="I2346" s="23">
        <v>44360</v>
      </c>
      <c r="J2346">
        <f t="shared" si="144"/>
        <v>14</v>
      </c>
      <c r="K2346" s="2">
        <f t="shared" si="145"/>
        <v>44353.5</v>
      </c>
      <c r="L2346" s="22">
        <v>44365.5</v>
      </c>
      <c r="M2346" s="22">
        <v>44368.5</v>
      </c>
      <c r="N2346" s="22">
        <v>44365.5</v>
      </c>
      <c r="O2346">
        <f t="shared" si="146"/>
        <v>12</v>
      </c>
      <c r="P2346" s="3">
        <f t="shared" si="147"/>
        <v>537.72</v>
      </c>
    </row>
    <row r="2347" spans="1:16" x14ac:dyDescent="0.35">
      <c r="A2347" t="s">
        <v>277</v>
      </c>
      <c r="B2347" s="21" t="s">
        <v>98</v>
      </c>
      <c r="C2347" s="22">
        <v>44365</v>
      </c>
      <c r="D2347" t="s">
        <v>90</v>
      </c>
      <c r="E2347" t="s">
        <v>91</v>
      </c>
      <c r="F2347" s="21" t="s">
        <v>89</v>
      </c>
      <c r="G2347" s="3">
        <v>29.13</v>
      </c>
      <c r="H2347" s="22">
        <v>44347</v>
      </c>
      <c r="I2347" s="23">
        <v>44360</v>
      </c>
      <c r="J2347">
        <f t="shared" si="144"/>
        <v>14</v>
      </c>
      <c r="K2347" s="2">
        <f t="shared" si="145"/>
        <v>44353.5</v>
      </c>
      <c r="L2347" s="22">
        <v>44365.5</v>
      </c>
      <c r="M2347" s="22">
        <v>44368.5</v>
      </c>
      <c r="N2347" s="22">
        <v>44365.5</v>
      </c>
      <c r="O2347">
        <f t="shared" si="146"/>
        <v>12</v>
      </c>
      <c r="P2347" s="3">
        <f t="shared" si="147"/>
        <v>349.56</v>
      </c>
    </row>
    <row r="2348" spans="1:16" x14ac:dyDescent="0.35">
      <c r="A2348" t="s">
        <v>277</v>
      </c>
      <c r="B2348" s="21" t="s">
        <v>98</v>
      </c>
      <c r="C2348" s="22">
        <v>44365</v>
      </c>
      <c r="D2348" t="s">
        <v>92</v>
      </c>
      <c r="E2348" t="s">
        <v>93</v>
      </c>
      <c r="F2348" s="21" t="s">
        <v>89</v>
      </c>
      <c r="G2348" s="3">
        <v>29.13</v>
      </c>
      <c r="H2348" s="22">
        <v>44347</v>
      </c>
      <c r="I2348" s="23">
        <v>44360</v>
      </c>
      <c r="J2348">
        <f t="shared" si="144"/>
        <v>14</v>
      </c>
      <c r="K2348" s="2">
        <f t="shared" si="145"/>
        <v>44353.5</v>
      </c>
      <c r="L2348" s="22">
        <v>44365.5</v>
      </c>
      <c r="M2348" s="22">
        <v>44368.5</v>
      </c>
      <c r="N2348" s="22">
        <v>44365.5</v>
      </c>
      <c r="O2348">
        <f t="shared" si="146"/>
        <v>12</v>
      </c>
      <c r="P2348" s="3">
        <f t="shared" si="147"/>
        <v>349.56</v>
      </c>
    </row>
    <row r="2349" spans="1:16" x14ac:dyDescent="0.35">
      <c r="A2349" t="s">
        <v>277</v>
      </c>
      <c r="B2349" s="21" t="s">
        <v>98</v>
      </c>
      <c r="C2349" s="22">
        <v>44365</v>
      </c>
      <c r="D2349" t="s">
        <v>94</v>
      </c>
      <c r="E2349" t="s">
        <v>95</v>
      </c>
      <c r="F2349" s="21" t="s">
        <v>89</v>
      </c>
      <c r="G2349" s="3">
        <v>124.57000000000001</v>
      </c>
      <c r="H2349" s="22">
        <v>44347</v>
      </c>
      <c r="I2349" s="23">
        <v>44360</v>
      </c>
      <c r="J2349">
        <f t="shared" si="144"/>
        <v>14</v>
      </c>
      <c r="K2349" s="2">
        <f t="shared" si="145"/>
        <v>44353.5</v>
      </c>
      <c r="L2349" s="22">
        <v>44365.5</v>
      </c>
      <c r="M2349" s="22">
        <v>44368.5</v>
      </c>
      <c r="N2349" s="22">
        <v>44365.5</v>
      </c>
      <c r="O2349">
        <f t="shared" si="146"/>
        <v>12</v>
      </c>
      <c r="P2349" s="3">
        <f t="shared" si="147"/>
        <v>1494.8400000000001</v>
      </c>
    </row>
    <row r="2350" spans="1:16" x14ac:dyDescent="0.35">
      <c r="A2350" t="s">
        <v>277</v>
      </c>
      <c r="B2350" s="21" t="s">
        <v>98</v>
      </c>
      <c r="C2350" s="22">
        <v>44365</v>
      </c>
      <c r="D2350" t="s">
        <v>96</v>
      </c>
      <c r="E2350" t="s">
        <v>97</v>
      </c>
      <c r="F2350" s="21" t="s">
        <v>89</v>
      </c>
      <c r="G2350" s="3">
        <v>124.57000000000001</v>
      </c>
      <c r="H2350" s="22">
        <v>44347</v>
      </c>
      <c r="I2350" s="23">
        <v>44360</v>
      </c>
      <c r="J2350">
        <f t="shared" si="144"/>
        <v>14</v>
      </c>
      <c r="K2350" s="2">
        <f t="shared" si="145"/>
        <v>44353.5</v>
      </c>
      <c r="L2350" s="22">
        <v>44365.5</v>
      </c>
      <c r="M2350" s="22">
        <v>44368.5</v>
      </c>
      <c r="N2350" s="22">
        <v>44365.5</v>
      </c>
      <c r="O2350">
        <f t="shared" si="146"/>
        <v>12</v>
      </c>
      <c r="P2350" s="3">
        <f t="shared" si="147"/>
        <v>1494.8400000000001</v>
      </c>
    </row>
    <row r="2351" spans="1:16" x14ac:dyDescent="0.35">
      <c r="A2351" t="s">
        <v>277</v>
      </c>
      <c r="B2351" s="21" t="s">
        <v>98</v>
      </c>
      <c r="C2351" s="22">
        <v>44365</v>
      </c>
      <c r="D2351" t="s">
        <v>99</v>
      </c>
      <c r="E2351" t="s">
        <v>100</v>
      </c>
      <c r="F2351" s="21" t="s">
        <v>101</v>
      </c>
      <c r="G2351" s="3">
        <v>4.17</v>
      </c>
      <c r="H2351" s="22">
        <v>44347</v>
      </c>
      <c r="I2351" s="23">
        <v>44360</v>
      </c>
      <c r="J2351">
        <f t="shared" si="144"/>
        <v>14</v>
      </c>
      <c r="K2351" s="2">
        <f t="shared" si="145"/>
        <v>44353.5</v>
      </c>
      <c r="L2351" s="22">
        <v>44365.5</v>
      </c>
      <c r="M2351" s="22">
        <v>44368.5</v>
      </c>
      <c r="N2351" s="22">
        <v>44365.5</v>
      </c>
      <c r="O2351">
        <f t="shared" si="146"/>
        <v>12</v>
      </c>
      <c r="P2351" s="3">
        <f t="shared" si="147"/>
        <v>50.04</v>
      </c>
    </row>
    <row r="2352" spans="1:16" x14ac:dyDescent="0.35">
      <c r="A2352" t="s">
        <v>277</v>
      </c>
      <c r="B2352" s="21" t="s">
        <v>98</v>
      </c>
      <c r="C2352" s="22">
        <v>44365</v>
      </c>
      <c r="D2352" t="s">
        <v>99</v>
      </c>
      <c r="E2352" t="s">
        <v>100</v>
      </c>
      <c r="F2352" s="21" t="s">
        <v>102</v>
      </c>
      <c r="G2352" s="3">
        <v>6.87</v>
      </c>
      <c r="H2352" s="22">
        <v>44347</v>
      </c>
      <c r="I2352" s="23">
        <v>44360</v>
      </c>
      <c r="J2352">
        <f t="shared" si="144"/>
        <v>14</v>
      </c>
      <c r="K2352" s="2">
        <f t="shared" si="145"/>
        <v>44353.5</v>
      </c>
      <c r="L2352" s="22">
        <v>44365.5</v>
      </c>
      <c r="M2352" s="22">
        <v>44368.5</v>
      </c>
      <c r="N2352" s="22">
        <v>44365.5</v>
      </c>
      <c r="O2352">
        <f t="shared" si="146"/>
        <v>12</v>
      </c>
      <c r="P2352" s="3">
        <f t="shared" si="147"/>
        <v>82.44</v>
      </c>
    </row>
    <row r="2353" spans="1:16" x14ac:dyDescent="0.35">
      <c r="A2353" t="s">
        <v>277</v>
      </c>
      <c r="B2353" s="21" t="s">
        <v>98</v>
      </c>
      <c r="C2353" s="22">
        <v>44365</v>
      </c>
      <c r="D2353" t="s">
        <v>90</v>
      </c>
      <c r="E2353" t="s">
        <v>91</v>
      </c>
      <c r="F2353" s="21" t="s">
        <v>89</v>
      </c>
      <c r="G2353" s="3">
        <v>11.280000000000001</v>
      </c>
      <c r="H2353" s="22">
        <v>44347</v>
      </c>
      <c r="I2353" s="23">
        <v>44360</v>
      </c>
      <c r="J2353">
        <f t="shared" si="144"/>
        <v>14</v>
      </c>
      <c r="K2353" s="2">
        <f t="shared" si="145"/>
        <v>44353.5</v>
      </c>
      <c r="L2353" s="22">
        <v>44365.5</v>
      </c>
      <c r="M2353" s="22">
        <v>44368.5</v>
      </c>
      <c r="N2353" s="22">
        <v>44365.5</v>
      </c>
      <c r="O2353">
        <f t="shared" si="146"/>
        <v>12</v>
      </c>
      <c r="P2353" s="3">
        <f t="shared" si="147"/>
        <v>135.36000000000001</v>
      </c>
    </row>
    <row r="2354" spans="1:16" x14ac:dyDescent="0.35">
      <c r="A2354" t="s">
        <v>277</v>
      </c>
      <c r="B2354" s="21" t="s">
        <v>98</v>
      </c>
      <c r="C2354" s="22">
        <v>44365</v>
      </c>
      <c r="D2354" t="s">
        <v>92</v>
      </c>
      <c r="E2354" t="s">
        <v>93</v>
      </c>
      <c r="F2354" s="21" t="s">
        <v>89</v>
      </c>
      <c r="G2354" s="3">
        <v>11.280000000000001</v>
      </c>
      <c r="H2354" s="22">
        <v>44347</v>
      </c>
      <c r="I2354" s="23">
        <v>44360</v>
      </c>
      <c r="J2354">
        <f t="shared" si="144"/>
        <v>14</v>
      </c>
      <c r="K2354" s="2">
        <f t="shared" si="145"/>
        <v>44353.5</v>
      </c>
      <c r="L2354" s="22">
        <v>44365.5</v>
      </c>
      <c r="M2354" s="22">
        <v>44368.5</v>
      </c>
      <c r="N2354" s="22">
        <v>44365.5</v>
      </c>
      <c r="O2354">
        <f t="shared" si="146"/>
        <v>12</v>
      </c>
      <c r="P2354" s="3">
        <f t="shared" si="147"/>
        <v>135.36000000000001</v>
      </c>
    </row>
    <row r="2355" spans="1:16" x14ac:dyDescent="0.35">
      <c r="A2355" t="s">
        <v>277</v>
      </c>
      <c r="B2355" s="21" t="s">
        <v>98</v>
      </c>
      <c r="C2355" s="22">
        <v>44365</v>
      </c>
      <c r="D2355" t="s">
        <v>94</v>
      </c>
      <c r="E2355" t="s">
        <v>95</v>
      </c>
      <c r="F2355" s="21" t="s">
        <v>89</v>
      </c>
      <c r="G2355" s="3">
        <v>48.23</v>
      </c>
      <c r="H2355" s="22">
        <v>44347</v>
      </c>
      <c r="I2355" s="23">
        <v>44360</v>
      </c>
      <c r="J2355">
        <f t="shared" si="144"/>
        <v>14</v>
      </c>
      <c r="K2355" s="2">
        <f t="shared" si="145"/>
        <v>44353.5</v>
      </c>
      <c r="L2355" s="22">
        <v>44365.5</v>
      </c>
      <c r="M2355" s="22">
        <v>44368.5</v>
      </c>
      <c r="N2355" s="22">
        <v>44365.5</v>
      </c>
      <c r="O2355">
        <f t="shared" si="146"/>
        <v>12</v>
      </c>
      <c r="P2355" s="3">
        <f t="shared" si="147"/>
        <v>578.76</v>
      </c>
    </row>
    <row r="2356" spans="1:16" x14ac:dyDescent="0.35">
      <c r="A2356" t="s">
        <v>277</v>
      </c>
      <c r="B2356" s="21" t="s">
        <v>98</v>
      </c>
      <c r="C2356" s="22">
        <v>44365</v>
      </c>
      <c r="D2356" t="s">
        <v>96</v>
      </c>
      <c r="E2356" t="s">
        <v>97</v>
      </c>
      <c r="F2356" s="21" t="s">
        <v>89</v>
      </c>
      <c r="G2356" s="3">
        <v>48.23</v>
      </c>
      <c r="H2356" s="22">
        <v>44347</v>
      </c>
      <c r="I2356" s="23">
        <v>44360</v>
      </c>
      <c r="J2356">
        <f t="shared" si="144"/>
        <v>14</v>
      </c>
      <c r="K2356" s="2">
        <f t="shared" si="145"/>
        <v>44353.5</v>
      </c>
      <c r="L2356" s="22">
        <v>44365.5</v>
      </c>
      <c r="M2356" s="22">
        <v>44368.5</v>
      </c>
      <c r="N2356" s="22">
        <v>44365.5</v>
      </c>
      <c r="O2356">
        <f t="shared" si="146"/>
        <v>12</v>
      </c>
      <c r="P2356" s="3">
        <f t="shared" si="147"/>
        <v>578.76</v>
      </c>
    </row>
    <row r="2357" spans="1:16" x14ac:dyDescent="0.35">
      <c r="A2357" t="s">
        <v>277</v>
      </c>
      <c r="B2357" s="21" t="s">
        <v>98</v>
      </c>
      <c r="C2357" s="22">
        <v>44365</v>
      </c>
      <c r="D2357" t="s">
        <v>90</v>
      </c>
      <c r="E2357" t="s">
        <v>91</v>
      </c>
      <c r="F2357" s="21" t="s">
        <v>89</v>
      </c>
      <c r="G2357" s="3">
        <v>9.7200000000000006</v>
      </c>
      <c r="H2357" s="22">
        <v>44347</v>
      </c>
      <c r="I2357" s="23">
        <v>44360</v>
      </c>
      <c r="J2357">
        <f t="shared" si="144"/>
        <v>14</v>
      </c>
      <c r="K2357" s="2">
        <f t="shared" si="145"/>
        <v>44353.5</v>
      </c>
      <c r="L2357" s="22">
        <v>44365.5</v>
      </c>
      <c r="M2357" s="22">
        <v>44368.5</v>
      </c>
      <c r="N2357" s="22">
        <v>44365.5</v>
      </c>
      <c r="O2357">
        <f t="shared" si="146"/>
        <v>12</v>
      </c>
      <c r="P2357" s="3">
        <f t="shared" si="147"/>
        <v>116.64000000000001</v>
      </c>
    </row>
    <row r="2358" spans="1:16" x14ac:dyDescent="0.35">
      <c r="A2358" t="s">
        <v>277</v>
      </c>
      <c r="B2358" s="21" t="s">
        <v>98</v>
      </c>
      <c r="C2358" s="22">
        <v>44365</v>
      </c>
      <c r="D2358" t="s">
        <v>92</v>
      </c>
      <c r="E2358" t="s">
        <v>93</v>
      </c>
      <c r="F2358" s="21" t="s">
        <v>89</v>
      </c>
      <c r="G2358" s="3">
        <v>9.7200000000000006</v>
      </c>
      <c r="H2358" s="22">
        <v>44347</v>
      </c>
      <c r="I2358" s="23">
        <v>44360</v>
      </c>
      <c r="J2358">
        <f t="shared" si="144"/>
        <v>14</v>
      </c>
      <c r="K2358" s="2">
        <f t="shared" si="145"/>
        <v>44353.5</v>
      </c>
      <c r="L2358" s="22">
        <v>44365.5</v>
      </c>
      <c r="M2358" s="22">
        <v>44368.5</v>
      </c>
      <c r="N2358" s="22">
        <v>44365.5</v>
      </c>
      <c r="O2358">
        <f t="shared" si="146"/>
        <v>12</v>
      </c>
      <c r="P2358" s="3">
        <f t="shared" si="147"/>
        <v>116.64000000000001</v>
      </c>
    </row>
    <row r="2359" spans="1:16" x14ac:dyDescent="0.35">
      <c r="A2359" t="s">
        <v>277</v>
      </c>
      <c r="B2359" s="21" t="s">
        <v>98</v>
      </c>
      <c r="C2359" s="22">
        <v>44365</v>
      </c>
      <c r="D2359" t="s">
        <v>94</v>
      </c>
      <c r="E2359" t="s">
        <v>95</v>
      </c>
      <c r="F2359" s="21" t="s">
        <v>89</v>
      </c>
      <c r="G2359" s="3">
        <v>41.58</v>
      </c>
      <c r="H2359" s="22">
        <v>44347</v>
      </c>
      <c r="I2359" s="23">
        <v>44360</v>
      </c>
      <c r="J2359">
        <f t="shared" si="144"/>
        <v>14</v>
      </c>
      <c r="K2359" s="2">
        <f t="shared" si="145"/>
        <v>44353.5</v>
      </c>
      <c r="L2359" s="22">
        <v>44365.5</v>
      </c>
      <c r="M2359" s="22">
        <v>44368.5</v>
      </c>
      <c r="N2359" s="22">
        <v>44365.5</v>
      </c>
      <c r="O2359">
        <f t="shared" si="146"/>
        <v>12</v>
      </c>
      <c r="P2359" s="3">
        <f t="shared" si="147"/>
        <v>498.96</v>
      </c>
    </row>
    <row r="2360" spans="1:16" x14ac:dyDescent="0.35">
      <c r="A2360" t="s">
        <v>277</v>
      </c>
      <c r="B2360" s="21" t="s">
        <v>98</v>
      </c>
      <c r="C2360" s="22">
        <v>44365</v>
      </c>
      <c r="D2360" t="s">
        <v>96</v>
      </c>
      <c r="E2360" t="s">
        <v>97</v>
      </c>
      <c r="F2360" s="21" t="s">
        <v>89</v>
      </c>
      <c r="G2360" s="3">
        <v>41.58</v>
      </c>
      <c r="H2360" s="22">
        <v>44347</v>
      </c>
      <c r="I2360" s="23">
        <v>44360</v>
      </c>
      <c r="J2360">
        <f t="shared" si="144"/>
        <v>14</v>
      </c>
      <c r="K2360" s="2">
        <f t="shared" si="145"/>
        <v>44353.5</v>
      </c>
      <c r="L2360" s="22">
        <v>44365.5</v>
      </c>
      <c r="M2360" s="22">
        <v>44368.5</v>
      </c>
      <c r="N2360" s="22">
        <v>44365.5</v>
      </c>
      <c r="O2360">
        <f t="shared" si="146"/>
        <v>12</v>
      </c>
      <c r="P2360" s="3">
        <f t="shared" si="147"/>
        <v>498.96</v>
      </c>
    </row>
    <row r="2361" spans="1:16" x14ac:dyDescent="0.35">
      <c r="A2361" t="s">
        <v>277</v>
      </c>
      <c r="B2361" s="21" t="s">
        <v>98</v>
      </c>
      <c r="C2361" s="22">
        <v>44365</v>
      </c>
      <c r="D2361" t="s">
        <v>87</v>
      </c>
      <c r="E2361" t="s">
        <v>88</v>
      </c>
      <c r="F2361" s="21" t="s">
        <v>89</v>
      </c>
      <c r="G2361" s="3">
        <v>43.25</v>
      </c>
      <c r="H2361" s="22">
        <v>44347</v>
      </c>
      <c r="I2361" s="23">
        <v>44360</v>
      </c>
      <c r="J2361">
        <f t="shared" si="144"/>
        <v>14</v>
      </c>
      <c r="K2361" s="2">
        <f t="shared" si="145"/>
        <v>44353.5</v>
      </c>
      <c r="L2361" s="22">
        <v>44365.5</v>
      </c>
      <c r="M2361" s="22">
        <v>44368.5</v>
      </c>
      <c r="N2361" s="22">
        <v>44365.5</v>
      </c>
      <c r="O2361">
        <f t="shared" si="146"/>
        <v>12</v>
      </c>
      <c r="P2361" s="3">
        <f t="shared" si="147"/>
        <v>519</v>
      </c>
    </row>
    <row r="2362" spans="1:16" x14ac:dyDescent="0.35">
      <c r="A2362" t="s">
        <v>277</v>
      </c>
      <c r="B2362" s="21" t="s">
        <v>98</v>
      </c>
      <c r="C2362" s="22">
        <v>44365</v>
      </c>
      <c r="D2362" t="s">
        <v>90</v>
      </c>
      <c r="E2362" t="s">
        <v>91</v>
      </c>
      <c r="F2362" s="21" t="s">
        <v>89</v>
      </c>
      <c r="G2362" s="3">
        <v>8.9499999999999993</v>
      </c>
      <c r="H2362" s="22">
        <v>44347</v>
      </c>
      <c r="I2362" s="23">
        <v>44360</v>
      </c>
      <c r="J2362">
        <f t="shared" si="144"/>
        <v>14</v>
      </c>
      <c r="K2362" s="2">
        <f t="shared" si="145"/>
        <v>44353.5</v>
      </c>
      <c r="L2362" s="22">
        <v>44365.5</v>
      </c>
      <c r="M2362" s="22">
        <v>44368.5</v>
      </c>
      <c r="N2362" s="22">
        <v>44365.5</v>
      </c>
      <c r="O2362">
        <f t="shared" si="146"/>
        <v>12</v>
      </c>
      <c r="P2362" s="3">
        <f t="shared" si="147"/>
        <v>107.39999999999999</v>
      </c>
    </row>
    <row r="2363" spans="1:16" x14ac:dyDescent="0.35">
      <c r="A2363" t="s">
        <v>277</v>
      </c>
      <c r="B2363" s="21" t="s">
        <v>98</v>
      </c>
      <c r="C2363" s="22">
        <v>44365</v>
      </c>
      <c r="D2363" t="s">
        <v>92</v>
      </c>
      <c r="E2363" t="s">
        <v>93</v>
      </c>
      <c r="F2363" s="21" t="s">
        <v>89</v>
      </c>
      <c r="G2363" s="3">
        <v>8.9499999999999993</v>
      </c>
      <c r="H2363" s="22">
        <v>44347</v>
      </c>
      <c r="I2363" s="23">
        <v>44360</v>
      </c>
      <c r="J2363">
        <f t="shared" si="144"/>
        <v>14</v>
      </c>
      <c r="K2363" s="2">
        <f t="shared" si="145"/>
        <v>44353.5</v>
      </c>
      <c r="L2363" s="22">
        <v>44365.5</v>
      </c>
      <c r="M2363" s="22">
        <v>44368.5</v>
      </c>
      <c r="N2363" s="22">
        <v>44365.5</v>
      </c>
      <c r="O2363">
        <f t="shared" si="146"/>
        <v>12</v>
      </c>
      <c r="P2363" s="3">
        <f t="shared" si="147"/>
        <v>107.39999999999999</v>
      </c>
    </row>
    <row r="2364" spans="1:16" x14ac:dyDescent="0.35">
      <c r="A2364" t="s">
        <v>277</v>
      </c>
      <c r="B2364" s="21" t="s">
        <v>98</v>
      </c>
      <c r="C2364" s="22">
        <v>44365</v>
      </c>
      <c r="D2364" t="s">
        <v>94</v>
      </c>
      <c r="E2364" t="s">
        <v>95</v>
      </c>
      <c r="F2364" s="21" t="s">
        <v>89</v>
      </c>
      <c r="G2364" s="3">
        <v>38.29</v>
      </c>
      <c r="H2364" s="22">
        <v>44347</v>
      </c>
      <c r="I2364" s="23">
        <v>44360</v>
      </c>
      <c r="J2364">
        <f t="shared" si="144"/>
        <v>14</v>
      </c>
      <c r="K2364" s="2">
        <f t="shared" si="145"/>
        <v>44353.5</v>
      </c>
      <c r="L2364" s="22">
        <v>44365.5</v>
      </c>
      <c r="M2364" s="22">
        <v>44368.5</v>
      </c>
      <c r="N2364" s="22">
        <v>44365.5</v>
      </c>
      <c r="O2364">
        <f t="shared" si="146"/>
        <v>12</v>
      </c>
      <c r="P2364" s="3">
        <f t="shared" si="147"/>
        <v>459.48</v>
      </c>
    </row>
    <row r="2365" spans="1:16" x14ac:dyDescent="0.35">
      <c r="A2365" t="s">
        <v>277</v>
      </c>
      <c r="B2365" s="21" t="s">
        <v>98</v>
      </c>
      <c r="C2365" s="22">
        <v>44365</v>
      </c>
      <c r="D2365" t="s">
        <v>96</v>
      </c>
      <c r="E2365" t="s">
        <v>97</v>
      </c>
      <c r="F2365" s="21" t="s">
        <v>89</v>
      </c>
      <c r="G2365" s="3">
        <v>38.29</v>
      </c>
      <c r="H2365" s="22">
        <v>44347</v>
      </c>
      <c r="I2365" s="23">
        <v>44360</v>
      </c>
      <c r="J2365">
        <f t="shared" si="144"/>
        <v>14</v>
      </c>
      <c r="K2365" s="2">
        <f t="shared" si="145"/>
        <v>44353.5</v>
      </c>
      <c r="L2365" s="22">
        <v>44365.5</v>
      </c>
      <c r="M2365" s="22">
        <v>44368.5</v>
      </c>
      <c r="N2365" s="22">
        <v>44365.5</v>
      </c>
      <c r="O2365">
        <f t="shared" si="146"/>
        <v>12</v>
      </c>
      <c r="P2365" s="3">
        <f t="shared" si="147"/>
        <v>459.48</v>
      </c>
    </row>
    <row r="2366" spans="1:16" x14ac:dyDescent="0.35">
      <c r="A2366" t="s">
        <v>277</v>
      </c>
      <c r="B2366" s="21" t="s">
        <v>98</v>
      </c>
      <c r="C2366" s="22">
        <v>44365</v>
      </c>
      <c r="D2366" t="s">
        <v>90</v>
      </c>
      <c r="E2366" t="s">
        <v>91</v>
      </c>
      <c r="F2366" s="21" t="s">
        <v>89</v>
      </c>
      <c r="G2366" s="3">
        <v>16.420000000000002</v>
      </c>
      <c r="H2366" s="22">
        <v>44347</v>
      </c>
      <c r="I2366" s="23">
        <v>44360</v>
      </c>
      <c r="J2366">
        <f t="shared" si="144"/>
        <v>14</v>
      </c>
      <c r="K2366" s="2">
        <f t="shared" si="145"/>
        <v>44353.5</v>
      </c>
      <c r="L2366" s="22">
        <v>44365.5</v>
      </c>
      <c r="M2366" s="22">
        <v>44368.5</v>
      </c>
      <c r="N2366" s="22">
        <v>44365.5</v>
      </c>
      <c r="O2366">
        <f t="shared" si="146"/>
        <v>12</v>
      </c>
      <c r="P2366" s="3">
        <f t="shared" si="147"/>
        <v>197.04000000000002</v>
      </c>
    </row>
    <row r="2367" spans="1:16" x14ac:dyDescent="0.35">
      <c r="A2367" t="s">
        <v>277</v>
      </c>
      <c r="B2367" s="21" t="s">
        <v>98</v>
      </c>
      <c r="C2367" s="22">
        <v>44365</v>
      </c>
      <c r="D2367" t="s">
        <v>92</v>
      </c>
      <c r="E2367" t="s">
        <v>93</v>
      </c>
      <c r="F2367" s="21" t="s">
        <v>89</v>
      </c>
      <c r="G2367" s="3">
        <v>16.420000000000002</v>
      </c>
      <c r="H2367" s="22">
        <v>44347</v>
      </c>
      <c r="I2367" s="23">
        <v>44360</v>
      </c>
      <c r="J2367">
        <f t="shared" si="144"/>
        <v>14</v>
      </c>
      <c r="K2367" s="2">
        <f t="shared" si="145"/>
        <v>44353.5</v>
      </c>
      <c r="L2367" s="22">
        <v>44365.5</v>
      </c>
      <c r="M2367" s="22">
        <v>44368.5</v>
      </c>
      <c r="N2367" s="22">
        <v>44365.5</v>
      </c>
      <c r="O2367">
        <f t="shared" si="146"/>
        <v>12</v>
      </c>
      <c r="P2367" s="3">
        <f t="shared" si="147"/>
        <v>197.04000000000002</v>
      </c>
    </row>
    <row r="2368" spans="1:16" x14ac:dyDescent="0.35">
      <c r="A2368" t="s">
        <v>277</v>
      </c>
      <c r="B2368" s="21" t="s">
        <v>98</v>
      </c>
      <c r="C2368" s="22">
        <v>44365</v>
      </c>
      <c r="D2368" t="s">
        <v>94</v>
      </c>
      <c r="E2368" t="s">
        <v>95</v>
      </c>
      <c r="F2368" s="21" t="s">
        <v>89</v>
      </c>
      <c r="G2368" s="3">
        <v>70.180000000000007</v>
      </c>
      <c r="H2368" s="22">
        <v>44347</v>
      </c>
      <c r="I2368" s="23">
        <v>44360</v>
      </c>
      <c r="J2368">
        <f t="shared" si="144"/>
        <v>14</v>
      </c>
      <c r="K2368" s="2">
        <f t="shared" si="145"/>
        <v>44353.5</v>
      </c>
      <c r="L2368" s="22">
        <v>44365.5</v>
      </c>
      <c r="M2368" s="22">
        <v>44368.5</v>
      </c>
      <c r="N2368" s="22">
        <v>44365.5</v>
      </c>
      <c r="O2368">
        <f t="shared" si="146"/>
        <v>12</v>
      </c>
      <c r="P2368" s="3">
        <f t="shared" si="147"/>
        <v>842.16000000000008</v>
      </c>
    </row>
    <row r="2369" spans="1:16" x14ac:dyDescent="0.35">
      <c r="A2369" t="s">
        <v>277</v>
      </c>
      <c r="B2369" s="21" t="s">
        <v>98</v>
      </c>
      <c r="C2369" s="22">
        <v>44365</v>
      </c>
      <c r="D2369" t="s">
        <v>96</v>
      </c>
      <c r="E2369" t="s">
        <v>97</v>
      </c>
      <c r="F2369" s="21" t="s">
        <v>89</v>
      </c>
      <c r="G2369" s="3">
        <v>70.180000000000007</v>
      </c>
      <c r="H2369" s="22">
        <v>44347</v>
      </c>
      <c r="I2369" s="23">
        <v>44360</v>
      </c>
      <c r="J2369">
        <f t="shared" si="144"/>
        <v>14</v>
      </c>
      <c r="K2369" s="2">
        <f t="shared" si="145"/>
        <v>44353.5</v>
      </c>
      <c r="L2369" s="22">
        <v>44365.5</v>
      </c>
      <c r="M2369" s="22">
        <v>44368.5</v>
      </c>
      <c r="N2369" s="22">
        <v>44365.5</v>
      </c>
      <c r="O2369">
        <f t="shared" si="146"/>
        <v>12</v>
      </c>
      <c r="P2369" s="3">
        <f t="shared" si="147"/>
        <v>842.16000000000008</v>
      </c>
    </row>
    <row r="2370" spans="1:16" x14ac:dyDescent="0.35">
      <c r="A2370" t="s">
        <v>277</v>
      </c>
      <c r="B2370" s="21" t="s">
        <v>98</v>
      </c>
      <c r="C2370" s="22">
        <v>44365</v>
      </c>
      <c r="D2370" t="s">
        <v>87</v>
      </c>
      <c r="E2370" t="s">
        <v>88</v>
      </c>
      <c r="F2370" s="21" t="s">
        <v>89</v>
      </c>
      <c r="G2370" s="3">
        <v>440017.62999999989</v>
      </c>
      <c r="H2370" s="22">
        <v>44347</v>
      </c>
      <c r="I2370" s="23">
        <v>44360</v>
      </c>
      <c r="J2370">
        <f t="shared" si="144"/>
        <v>14</v>
      </c>
      <c r="K2370" s="2">
        <f t="shared" si="145"/>
        <v>44353.5</v>
      </c>
      <c r="L2370" s="22">
        <v>44365.5</v>
      </c>
      <c r="M2370" s="22">
        <v>44368.5</v>
      </c>
      <c r="N2370" s="22">
        <v>44365.5</v>
      </c>
      <c r="O2370">
        <f t="shared" si="146"/>
        <v>12</v>
      </c>
      <c r="P2370" s="3">
        <f t="shared" si="147"/>
        <v>5280211.5599999987</v>
      </c>
    </row>
    <row r="2371" spans="1:16" x14ac:dyDescent="0.35">
      <c r="A2371" t="s">
        <v>277</v>
      </c>
      <c r="B2371" s="21" t="s">
        <v>98</v>
      </c>
      <c r="C2371" s="22">
        <v>44365</v>
      </c>
      <c r="D2371" t="s">
        <v>90</v>
      </c>
      <c r="E2371" t="s">
        <v>91</v>
      </c>
      <c r="F2371" s="21" t="s">
        <v>89</v>
      </c>
      <c r="G2371" s="3">
        <v>65742.069999999818</v>
      </c>
      <c r="H2371" s="22">
        <v>44347</v>
      </c>
      <c r="I2371" s="23">
        <v>44360</v>
      </c>
      <c r="J2371">
        <f t="shared" si="144"/>
        <v>14</v>
      </c>
      <c r="K2371" s="2">
        <f t="shared" si="145"/>
        <v>44353.5</v>
      </c>
      <c r="L2371" s="22">
        <v>44365.5</v>
      </c>
      <c r="M2371" s="22">
        <v>44368.5</v>
      </c>
      <c r="N2371" s="22">
        <v>44365.5</v>
      </c>
      <c r="O2371">
        <f t="shared" si="146"/>
        <v>12</v>
      </c>
      <c r="P2371" s="3">
        <f t="shared" si="147"/>
        <v>788904.83999999776</v>
      </c>
    </row>
    <row r="2372" spans="1:16" x14ac:dyDescent="0.35">
      <c r="A2372" t="s">
        <v>277</v>
      </c>
      <c r="B2372" s="21" t="s">
        <v>98</v>
      </c>
      <c r="C2372" s="22">
        <v>44365</v>
      </c>
      <c r="D2372" t="s">
        <v>92</v>
      </c>
      <c r="E2372" t="s">
        <v>93</v>
      </c>
      <c r="F2372" s="21" t="s">
        <v>89</v>
      </c>
      <c r="G2372" s="3">
        <v>65742.119999999806</v>
      </c>
      <c r="H2372" s="22">
        <v>44347</v>
      </c>
      <c r="I2372" s="23">
        <v>44360</v>
      </c>
      <c r="J2372">
        <f t="shared" si="144"/>
        <v>14</v>
      </c>
      <c r="K2372" s="2">
        <f t="shared" si="145"/>
        <v>44353.5</v>
      </c>
      <c r="L2372" s="22">
        <v>44365.5</v>
      </c>
      <c r="M2372" s="22">
        <v>44368.5</v>
      </c>
      <c r="N2372" s="22">
        <v>44365.5</v>
      </c>
      <c r="O2372">
        <f t="shared" si="146"/>
        <v>12</v>
      </c>
      <c r="P2372" s="3">
        <f t="shared" si="147"/>
        <v>788905.43999999762</v>
      </c>
    </row>
    <row r="2373" spans="1:16" x14ac:dyDescent="0.35">
      <c r="A2373" t="s">
        <v>277</v>
      </c>
      <c r="B2373" s="21" t="s">
        <v>98</v>
      </c>
      <c r="C2373" s="22">
        <v>44365</v>
      </c>
      <c r="D2373" t="s">
        <v>94</v>
      </c>
      <c r="E2373" t="s">
        <v>95</v>
      </c>
      <c r="F2373" s="21" t="s">
        <v>89</v>
      </c>
      <c r="G2373" s="3">
        <v>281104.21999999945</v>
      </c>
      <c r="H2373" s="22">
        <v>44347</v>
      </c>
      <c r="I2373" s="23">
        <v>44360</v>
      </c>
      <c r="J2373">
        <f t="shared" si="144"/>
        <v>14</v>
      </c>
      <c r="K2373" s="2">
        <f t="shared" si="145"/>
        <v>44353.5</v>
      </c>
      <c r="L2373" s="22">
        <v>44365.5</v>
      </c>
      <c r="M2373" s="22">
        <v>44368.5</v>
      </c>
      <c r="N2373" s="22">
        <v>44365.5</v>
      </c>
      <c r="O2373">
        <f t="shared" si="146"/>
        <v>12</v>
      </c>
      <c r="P2373" s="3">
        <f t="shared" si="147"/>
        <v>3373250.6399999931</v>
      </c>
    </row>
    <row r="2374" spans="1:16" x14ac:dyDescent="0.35">
      <c r="A2374" t="s">
        <v>277</v>
      </c>
      <c r="B2374" s="21" t="s">
        <v>98</v>
      </c>
      <c r="C2374" s="22">
        <v>44365</v>
      </c>
      <c r="D2374" t="s">
        <v>96</v>
      </c>
      <c r="E2374" t="s">
        <v>97</v>
      </c>
      <c r="F2374" s="21" t="s">
        <v>89</v>
      </c>
      <c r="G2374" s="3">
        <v>281104.42999999947</v>
      </c>
      <c r="H2374" s="22">
        <v>44347</v>
      </c>
      <c r="I2374" s="23">
        <v>44360</v>
      </c>
      <c r="J2374">
        <f t="shared" si="144"/>
        <v>14</v>
      </c>
      <c r="K2374" s="2">
        <f t="shared" si="145"/>
        <v>44353.5</v>
      </c>
      <c r="L2374" s="22">
        <v>44365.5</v>
      </c>
      <c r="M2374" s="22">
        <v>44368.5</v>
      </c>
      <c r="N2374" s="22">
        <v>44365.5</v>
      </c>
      <c r="O2374">
        <f t="shared" si="146"/>
        <v>12</v>
      </c>
      <c r="P2374" s="3">
        <f t="shared" si="147"/>
        <v>3373253.1599999936</v>
      </c>
    </row>
    <row r="2375" spans="1:16" x14ac:dyDescent="0.35">
      <c r="A2375" t="s">
        <v>277</v>
      </c>
      <c r="B2375" s="21" t="s">
        <v>98</v>
      </c>
      <c r="C2375" s="22">
        <v>44365</v>
      </c>
      <c r="D2375" t="s">
        <v>107</v>
      </c>
      <c r="E2375" t="s">
        <v>108</v>
      </c>
      <c r="F2375" s="21" t="s">
        <v>101</v>
      </c>
      <c r="G2375" s="3">
        <v>2412.71</v>
      </c>
      <c r="H2375" s="22">
        <v>44347</v>
      </c>
      <c r="I2375" s="23">
        <v>44360</v>
      </c>
      <c r="J2375">
        <f t="shared" si="144"/>
        <v>14</v>
      </c>
      <c r="K2375" s="2">
        <f t="shared" si="145"/>
        <v>44353.5</v>
      </c>
      <c r="L2375" s="22">
        <v>44365.5</v>
      </c>
      <c r="M2375" s="22">
        <v>44368.5</v>
      </c>
      <c r="N2375" s="22">
        <v>44365.5</v>
      </c>
      <c r="O2375">
        <f t="shared" si="146"/>
        <v>12</v>
      </c>
      <c r="P2375" s="3">
        <f t="shared" si="147"/>
        <v>28952.52</v>
      </c>
    </row>
    <row r="2376" spans="1:16" x14ac:dyDescent="0.35">
      <c r="A2376" t="s">
        <v>277</v>
      </c>
      <c r="B2376" s="21" t="s">
        <v>98</v>
      </c>
      <c r="C2376" s="22">
        <v>44365</v>
      </c>
      <c r="D2376" t="s">
        <v>99</v>
      </c>
      <c r="E2376" t="s">
        <v>100</v>
      </c>
      <c r="F2376" s="21" t="s">
        <v>101</v>
      </c>
      <c r="G2376" s="3">
        <v>28130.960000000032</v>
      </c>
      <c r="H2376" s="22">
        <v>44347</v>
      </c>
      <c r="I2376" s="23">
        <v>44360</v>
      </c>
      <c r="J2376">
        <f t="shared" si="144"/>
        <v>14</v>
      </c>
      <c r="K2376" s="2">
        <f t="shared" si="145"/>
        <v>44353.5</v>
      </c>
      <c r="L2376" s="22">
        <v>44365.5</v>
      </c>
      <c r="M2376" s="22">
        <v>44368.5</v>
      </c>
      <c r="N2376" s="22">
        <v>44365.5</v>
      </c>
      <c r="O2376">
        <f t="shared" si="146"/>
        <v>12</v>
      </c>
      <c r="P2376" s="3">
        <f t="shared" si="147"/>
        <v>337571.52000000037</v>
      </c>
    </row>
    <row r="2377" spans="1:16" x14ac:dyDescent="0.35">
      <c r="A2377" t="s">
        <v>277</v>
      </c>
      <c r="B2377" s="21" t="s">
        <v>98</v>
      </c>
      <c r="C2377" s="22">
        <v>44365</v>
      </c>
      <c r="D2377" t="s">
        <v>99</v>
      </c>
      <c r="E2377" t="s">
        <v>100</v>
      </c>
      <c r="F2377" s="21" t="s">
        <v>102</v>
      </c>
      <c r="G2377" s="3">
        <v>20371.780000000002</v>
      </c>
      <c r="H2377" s="22">
        <v>44347</v>
      </c>
      <c r="I2377" s="23">
        <v>44360</v>
      </c>
      <c r="J2377">
        <f t="shared" si="144"/>
        <v>14</v>
      </c>
      <c r="K2377" s="2">
        <f t="shared" si="145"/>
        <v>44353.5</v>
      </c>
      <c r="L2377" s="22">
        <v>44365.5</v>
      </c>
      <c r="M2377" s="22">
        <v>44368.5</v>
      </c>
      <c r="N2377" s="22">
        <v>44365.5</v>
      </c>
      <c r="O2377">
        <f t="shared" si="146"/>
        <v>12</v>
      </c>
      <c r="P2377" s="3">
        <f t="shared" si="147"/>
        <v>244461.36000000004</v>
      </c>
    </row>
    <row r="2378" spans="1:16" x14ac:dyDescent="0.35">
      <c r="A2378" t="s">
        <v>277</v>
      </c>
      <c r="B2378" s="21" t="s">
        <v>98</v>
      </c>
      <c r="C2378" s="22">
        <v>44365</v>
      </c>
      <c r="D2378" t="s">
        <v>99</v>
      </c>
      <c r="E2378" t="s">
        <v>100</v>
      </c>
      <c r="F2378" s="21" t="s">
        <v>109</v>
      </c>
      <c r="G2378" s="3">
        <v>2</v>
      </c>
      <c r="H2378" s="22">
        <v>44347</v>
      </c>
      <c r="I2378" s="23">
        <v>44360</v>
      </c>
      <c r="J2378">
        <f t="shared" si="144"/>
        <v>14</v>
      </c>
      <c r="K2378" s="2">
        <f t="shared" si="145"/>
        <v>44353.5</v>
      </c>
      <c r="L2378" s="22">
        <v>44365.5</v>
      </c>
      <c r="M2378" s="22">
        <v>44370.5</v>
      </c>
      <c r="N2378" s="22">
        <v>44369.5</v>
      </c>
      <c r="O2378">
        <f t="shared" si="146"/>
        <v>16</v>
      </c>
      <c r="P2378" s="3">
        <f t="shared" si="147"/>
        <v>32</v>
      </c>
    </row>
    <row r="2379" spans="1:16" x14ac:dyDescent="0.35">
      <c r="A2379" t="s">
        <v>277</v>
      </c>
      <c r="B2379" s="21" t="s">
        <v>98</v>
      </c>
      <c r="C2379" s="22">
        <v>44365</v>
      </c>
      <c r="D2379" t="s">
        <v>99</v>
      </c>
      <c r="E2379" t="s">
        <v>100</v>
      </c>
      <c r="F2379" s="21" t="s">
        <v>109</v>
      </c>
      <c r="G2379" s="3">
        <v>10</v>
      </c>
      <c r="H2379" s="22">
        <v>44347</v>
      </c>
      <c r="I2379" s="23">
        <v>44360</v>
      </c>
      <c r="J2379">
        <f t="shared" ref="J2379:J2442" si="148">I2379-H2379+1</f>
        <v>14</v>
      </c>
      <c r="K2379" s="2">
        <f t="shared" ref="K2379:K2442" si="149">(H2379+I2379)/2</f>
        <v>44353.5</v>
      </c>
      <c r="L2379" s="22">
        <v>44365.5</v>
      </c>
      <c r="M2379" s="22">
        <v>44370.5</v>
      </c>
      <c r="N2379" s="22">
        <v>44369.5</v>
      </c>
      <c r="O2379">
        <f t="shared" ref="O2379:O2442" si="150">N2379-K2379</f>
        <v>16</v>
      </c>
      <c r="P2379" s="3">
        <f t="shared" ref="P2379:P2442" si="151">O2379*G2379</f>
        <v>160</v>
      </c>
    </row>
    <row r="2380" spans="1:16" x14ac:dyDescent="0.35">
      <c r="A2380" t="s">
        <v>277</v>
      </c>
      <c r="B2380" s="21" t="s">
        <v>98</v>
      </c>
      <c r="C2380" s="22">
        <v>44365</v>
      </c>
      <c r="D2380" t="s">
        <v>107</v>
      </c>
      <c r="E2380" t="s">
        <v>108</v>
      </c>
      <c r="F2380" s="21" t="s">
        <v>126</v>
      </c>
      <c r="G2380" s="3">
        <v>207.33</v>
      </c>
      <c r="H2380" s="22">
        <v>44347</v>
      </c>
      <c r="I2380" s="23">
        <v>44360</v>
      </c>
      <c r="J2380">
        <f t="shared" si="148"/>
        <v>14</v>
      </c>
      <c r="K2380" s="2">
        <f t="shared" si="149"/>
        <v>44353.5</v>
      </c>
      <c r="L2380" s="22">
        <v>44365.5</v>
      </c>
      <c r="M2380" s="22">
        <v>44370.5</v>
      </c>
      <c r="N2380" s="22">
        <v>44369.5</v>
      </c>
      <c r="O2380">
        <f t="shared" si="150"/>
        <v>16</v>
      </c>
      <c r="P2380" s="3">
        <f t="shared" si="151"/>
        <v>3317.28</v>
      </c>
    </row>
    <row r="2381" spans="1:16" x14ac:dyDescent="0.35">
      <c r="A2381" t="s">
        <v>277</v>
      </c>
      <c r="B2381" s="21" t="s">
        <v>98</v>
      </c>
      <c r="C2381" s="22">
        <v>44365</v>
      </c>
      <c r="D2381" t="s">
        <v>107</v>
      </c>
      <c r="E2381" t="s">
        <v>108</v>
      </c>
      <c r="F2381" s="21" t="s">
        <v>109</v>
      </c>
      <c r="G2381" s="3">
        <v>177</v>
      </c>
      <c r="H2381" s="22">
        <v>44347</v>
      </c>
      <c r="I2381" s="23">
        <v>44360</v>
      </c>
      <c r="J2381">
        <f t="shared" si="148"/>
        <v>14</v>
      </c>
      <c r="K2381" s="2">
        <f t="shared" si="149"/>
        <v>44353.5</v>
      </c>
      <c r="L2381" s="22">
        <v>44365.5</v>
      </c>
      <c r="M2381" s="22">
        <v>44370.5</v>
      </c>
      <c r="N2381" s="22">
        <v>44369.5</v>
      </c>
      <c r="O2381">
        <f t="shared" si="150"/>
        <v>16</v>
      </c>
      <c r="P2381" s="3">
        <f t="shared" si="151"/>
        <v>2832</v>
      </c>
    </row>
    <row r="2382" spans="1:16" x14ac:dyDescent="0.35">
      <c r="A2382" t="s">
        <v>277</v>
      </c>
      <c r="B2382" s="21" t="s">
        <v>98</v>
      </c>
      <c r="C2382" s="22">
        <v>44365</v>
      </c>
      <c r="D2382" t="s">
        <v>99</v>
      </c>
      <c r="E2382" t="s">
        <v>100</v>
      </c>
      <c r="F2382" s="21" t="s">
        <v>109</v>
      </c>
      <c r="G2382" s="3">
        <v>64109</v>
      </c>
      <c r="H2382" s="22">
        <v>44347</v>
      </c>
      <c r="I2382" s="23">
        <v>44360</v>
      </c>
      <c r="J2382">
        <f t="shared" si="148"/>
        <v>14</v>
      </c>
      <c r="K2382" s="2">
        <f t="shared" si="149"/>
        <v>44353.5</v>
      </c>
      <c r="L2382" s="22">
        <v>44365.5</v>
      </c>
      <c r="M2382" s="22">
        <v>44370.5</v>
      </c>
      <c r="N2382" s="22">
        <v>44369.5</v>
      </c>
      <c r="O2382">
        <f t="shared" si="150"/>
        <v>16</v>
      </c>
      <c r="P2382" s="3">
        <f t="shared" si="151"/>
        <v>1025744</v>
      </c>
    </row>
    <row r="2383" spans="1:16" x14ac:dyDescent="0.35">
      <c r="A2383" t="s">
        <v>277</v>
      </c>
      <c r="B2383" s="21" t="s">
        <v>98</v>
      </c>
      <c r="C2383" s="22">
        <v>44365</v>
      </c>
      <c r="D2383" t="s">
        <v>107</v>
      </c>
      <c r="E2383" t="s">
        <v>108</v>
      </c>
      <c r="F2383" s="21" t="s">
        <v>138</v>
      </c>
      <c r="G2383" s="3">
        <v>175.2</v>
      </c>
      <c r="H2383" s="22">
        <v>44347</v>
      </c>
      <c r="I2383" s="23">
        <v>44360</v>
      </c>
      <c r="J2383">
        <f t="shared" si="148"/>
        <v>14</v>
      </c>
      <c r="K2383" s="2">
        <f t="shared" si="149"/>
        <v>44353.5</v>
      </c>
      <c r="L2383" s="22">
        <v>44365.5</v>
      </c>
      <c r="M2383" s="22">
        <v>44370.5</v>
      </c>
      <c r="N2383" s="22">
        <v>44369.5</v>
      </c>
      <c r="O2383">
        <f t="shared" si="150"/>
        <v>16</v>
      </c>
      <c r="P2383" s="3">
        <f t="shared" si="151"/>
        <v>2803.2</v>
      </c>
    </row>
    <row r="2384" spans="1:16" x14ac:dyDescent="0.35">
      <c r="A2384" t="s">
        <v>277</v>
      </c>
      <c r="B2384" s="21" t="s">
        <v>98</v>
      </c>
      <c r="C2384" s="22">
        <v>44365</v>
      </c>
      <c r="D2384" t="s">
        <v>99</v>
      </c>
      <c r="E2384" t="s">
        <v>100</v>
      </c>
      <c r="F2384" s="21" t="s">
        <v>103</v>
      </c>
      <c r="G2384" s="3">
        <v>452.73</v>
      </c>
      <c r="H2384" s="22">
        <v>44347</v>
      </c>
      <c r="I2384" s="23">
        <v>44360</v>
      </c>
      <c r="J2384">
        <f t="shared" si="148"/>
        <v>14</v>
      </c>
      <c r="K2384" s="2">
        <f t="shared" si="149"/>
        <v>44353.5</v>
      </c>
      <c r="L2384" s="22">
        <v>44365.5</v>
      </c>
      <c r="M2384" s="22">
        <v>44375.5</v>
      </c>
      <c r="N2384" s="22">
        <v>44372.5</v>
      </c>
      <c r="O2384">
        <f t="shared" si="150"/>
        <v>19</v>
      </c>
      <c r="P2384" s="3">
        <f t="shared" si="151"/>
        <v>8601.8700000000008</v>
      </c>
    </row>
    <row r="2385" spans="1:16" x14ac:dyDescent="0.35">
      <c r="A2385" t="s">
        <v>277</v>
      </c>
      <c r="B2385" s="21" t="s">
        <v>98</v>
      </c>
      <c r="C2385" s="22">
        <v>44365</v>
      </c>
      <c r="D2385" t="s">
        <v>104</v>
      </c>
      <c r="E2385" t="s">
        <v>105</v>
      </c>
      <c r="F2385" s="21" t="s">
        <v>106</v>
      </c>
      <c r="G2385" s="3">
        <v>153.29999999999998</v>
      </c>
      <c r="H2385" s="22">
        <v>44347</v>
      </c>
      <c r="I2385" s="23">
        <v>44360</v>
      </c>
      <c r="J2385">
        <f t="shared" si="148"/>
        <v>14</v>
      </c>
      <c r="K2385" s="2">
        <f t="shared" si="149"/>
        <v>44353.5</v>
      </c>
      <c r="L2385" s="22">
        <v>44365.5</v>
      </c>
      <c r="M2385" s="22">
        <v>44375.5</v>
      </c>
      <c r="N2385" s="22">
        <v>44372.5</v>
      </c>
      <c r="O2385">
        <f t="shared" si="150"/>
        <v>19</v>
      </c>
      <c r="P2385" s="3">
        <f t="shared" si="151"/>
        <v>2912.7</v>
      </c>
    </row>
    <row r="2386" spans="1:16" x14ac:dyDescent="0.35">
      <c r="A2386" t="s">
        <v>277</v>
      </c>
      <c r="B2386" s="21" t="s">
        <v>98</v>
      </c>
      <c r="C2386" s="22">
        <v>44365</v>
      </c>
      <c r="D2386" t="s">
        <v>110</v>
      </c>
      <c r="E2386" t="s">
        <v>111</v>
      </c>
      <c r="F2386" s="21" t="s">
        <v>112</v>
      </c>
      <c r="G2386" s="3">
        <v>12.77</v>
      </c>
      <c r="H2386" s="22">
        <v>44347</v>
      </c>
      <c r="I2386" s="23">
        <v>44360</v>
      </c>
      <c r="J2386">
        <f t="shared" si="148"/>
        <v>14</v>
      </c>
      <c r="K2386" s="2">
        <f t="shared" si="149"/>
        <v>44353.5</v>
      </c>
      <c r="L2386" s="22">
        <v>44365.5</v>
      </c>
      <c r="M2386" s="22">
        <v>44383.5</v>
      </c>
      <c r="N2386" s="22">
        <v>44379.5</v>
      </c>
      <c r="O2386">
        <f t="shared" si="150"/>
        <v>26</v>
      </c>
      <c r="P2386" s="3">
        <f t="shared" si="151"/>
        <v>332.02</v>
      </c>
    </row>
    <row r="2387" spans="1:16" x14ac:dyDescent="0.35">
      <c r="A2387" t="s">
        <v>277</v>
      </c>
      <c r="B2387" s="21" t="s">
        <v>98</v>
      </c>
      <c r="C2387" s="22">
        <v>44365</v>
      </c>
      <c r="D2387" t="s">
        <v>110</v>
      </c>
      <c r="E2387" t="s">
        <v>111</v>
      </c>
      <c r="F2387" s="21" t="s">
        <v>113</v>
      </c>
      <c r="G2387" s="3">
        <v>13.900000000000002</v>
      </c>
      <c r="H2387" s="22">
        <v>44347</v>
      </c>
      <c r="I2387" s="23">
        <v>44360</v>
      </c>
      <c r="J2387">
        <f t="shared" si="148"/>
        <v>14</v>
      </c>
      <c r="K2387" s="2">
        <f t="shared" si="149"/>
        <v>44353.5</v>
      </c>
      <c r="L2387" s="22">
        <v>44365.5</v>
      </c>
      <c r="M2387" s="22">
        <v>44383.5</v>
      </c>
      <c r="N2387" s="22">
        <v>44379.5</v>
      </c>
      <c r="O2387">
        <f t="shared" si="150"/>
        <v>26</v>
      </c>
      <c r="P2387" s="3">
        <f t="shared" si="151"/>
        <v>361.40000000000003</v>
      </c>
    </row>
    <row r="2388" spans="1:16" x14ac:dyDescent="0.35">
      <c r="A2388" t="s">
        <v>277</v>
      </c>
      <c r="B2388" s="21" t="s">
        <v>98</v>
      </c>
      <c r="C2388" s="22">
        <v>44365</v>
      </c>
      <c r="D2388" t="s">
        <v>114</v>
      </c>
      <c r="E2388" t="s">
        <v>115</v>
      </c>
      <c r="F2388" s="21" t="s">
        <v>112</v>
      </c>
      <c r="G2388" s="3">
        <v>898.18</v>
      </c>
      <c r="H2388" s="22">
        <v>44347</v>
      </c>
      <c r="I2388" s="23">
        <v>44360</v>
      </c>
      <c r="J2388">
        <f t="shared" si="148"/>
        <v>14</v>
      </c>
      <c r="K2388" s="2">
        <f t="shared" si="149"/>
        <v>44353.5</v>
      </c>
      <c r="L2388" s="22">
        <v>44365.5</v>
      </c>
      <c r="M2388" s="22">
        <v>44383.5</v>
      </c>
      <c r="N2388" s="22">
        <v>44379.5</v>
      </c>
      <c r="O2388">
        <f t="shared" si="150"/>
        <v>26</v>
      </c>
      <c r="P2388" s="3">
        <f t="shared" si="151"/>
        <v>23352.68</v>
      </c>
    </row>
    <row r="2389" spans="1:16" x14ac:dyDescent="0.35">
      <c r="A2389" t="s">
        <v>277</v>
      </c>
      <c r="B2389" s="21" t="s">
        <v>98</v>
      </c>
      <c r="C2389" s="22">
        <v>44365</v>
      </c>
      <c r="D2389" t="s">
        <v>110</v>
      </c>
      <c r="E2389" t="s">
        <v>111</v>
      </c>
      <c r="F2389" s="21" t="s">
        <v>112</v>
      </c>
      <c r="G2389" s="3">
        <v>13614.980000000012</v>
      </c>
      <c r="H2389" s="22">
        <v>44347</v>
      </c>
      <c r="I2389" s="23">
        <v>44360</v>
      </c>
      <c r="J2389">
        <f t="shared" si="148"/>
        <v>14</v>
      </c>
      <c r="K2389" s="2">
        <f t="shared" si="149"/>
        <v>44353.5</v>
      </c>
      <c r="L2389" s="22">
        <v>44365.5</v>
      </c>
      <c r="M2389" s="22">
        <v>44383.5</v>
      </c>
      <c r="N2389" s="22">
        <v>44379.5</v>
      </c>
      <c r="O2389">
        <f t="shared" si="150"/>
        <v>26</v>
      </c>
      <c r="P2389" s="3">
        <f t="shared" si="151"/>
        <v>353989.48000000033</v>
      </c>
    </row>
    <row r="2390" spans="1:16" x14ac:dyDescent="0.35">
      <c r="A2390" t="s">
        <v>277</v>
      </c>
      <c r="B2390" s="21" t="s">
        <v>98</v>
      </c>
      <c r="C2390" s="22">
        <v>44365</v>
      </c>
      <c r="D2390" t="s">
        <v>110</v>
      </c>
      <c r="E2390" t="s">
        <v>111</v>
      </c>
      <c r="F2390" s="21" t="s">
        <v>116</v>
      </c>
      <c r="G2390" s="3">
        <v>101.56</v>
      </c>
      <c r="H2390" s="22">
        <v>44347</v>
      </c>
      <c r="I2390" s="23">
        <v>44360</v>
      </c>
      <c r="J2390">
        <f t="shared" si="148"/>
        <v>14</v>
      </c>
      <c r="K2390" s="2">
        <f t="shared" si="149"/>
        <v>44353.5</v>
      </c>
      <c r="L2390" s="22">
        <v>44365.5</v>
      </c>
      <c r="M2390" s="22">
        <v>44383.5</v>
      </c>
      <c r="N2390" s="22">
        <v>44379.5</v>
      </c>
      <c r="O2390">
        <f t="shared" si="150"/>
        <v>26</v>
      </c>
      <c r="P2390" s="3">
        <f t="shared" si="151"/>
        <v>2640.56</v>
      </c>
    </row>
    <row r="2391" spans="1:16" x14ac:dyDescent="0.35">
      <c r="A2391" t="s">
        <v>277</v>
      </c>
      <c r="B2391" s="21" t="s">
        <v>98</v>
      </c>
      <c r="C2391" s="22">
        <v>44365</v>
      </c>
      <c r="D2391" t="s">
        <v>110</v>
      </c>
      <c r="E2391" t="s">
        <v>111</v>
      </c>
      <c r="F2391" s="21" t="s">
        <v>117</v>
      </c>
      <c r="G2391" s="3">
        <v>16.95</v>
      </c>
      <c r="H2391" s="22">
        <v>44347</v>
      </c>
      <c r="I2391" s="23">
        <v>44360</v>
      </c>
      <c r="J2391">
        <f t="shared" si="148"/>
        <v>14</v>
      </c>
      <c r="K2391" s="2">
        <f t="shared" si="149"/>
        <v>44353.5</v>
      </c>
      <c r="L2391" s="22">
        <v>44365.5</v>
      </c>
      <c r="M2391" s="22">
        <v>44383.5</v>
      </c>
      <c r="N2391" s="22">
        <v>44379.5</v>
      </c>
      <c r="O2391">
        <f t="shared" si="150"/>
        <v>26</v>
      </c>
      <c r="P2391" s="3">
        <f t="shared" si="151"/>
        <v>440.7</v>
      </c>
    </row>
    <row r="2392" spans="1:16" x14ac:dyDescent="0.35">
      <c r="A2392" t="s">
        <v>277</v>
      </c>
      <c r="B2392" s="21" t="s">
        <v>98</v>
      </c>
      <c r="C2392" s="22">
        <v>44365</v>
      </c>
      <c r="D2392" t="s">
        <v>110</v>
      </c>
      <c r="E2392" t="s">
        <v>111</v>
      </c>
      <c r="F2392" s="21" t="s">
        <v>118</v>
      </c>
      <c r="G2392" s="3">
        <v>42.11</v>
      </c>
      <c r="H2392" s="22">
        <v>44347</v>
      </c>
      <c r="I2392" s="23">
        <v>44360</v>
      </c>
      <c r="J2392">
        <f t="shared" si="148"/>
        <v>14</v>
      </c>
      <c r="K2392" s="2">
        <f t="shared" si="149"/>
        <v>44353.5</v>
      </c>
      <c r="L2392" s="22">
        <v>44365.5</v>
      </c>
      <c r="M2392" s="22">
        <v>44383.5</v>
      </c>
      <c r="N2392" s="22">
        <v>44379.5</v>
      </c>
      <c r="O2392">
        <f t="shared" si="150"/>
        <v>26</v>
      </c>
      <c r="P2392" s="3">
        <f t="shared" si="151"/>
        <v>1094.8599999999999</v>
      </c>
    </row>
    <row r="2393" spans="1:16" x14ac:dyDescent="0.35">
      <c r="A2393" t="s">
        <v>277</v>
      </c>
      <c r="B2393" s="21" t="s">
        <v>98</v>
      </c>
      <c r="C2393" s="22">
        <v>44365</v>
      </c>
      <c r="D2393" t="s">
        <v>114</v>
      </c>
      <c r="E2393" t="s">
        <v>115</v>
      </c>
      <c r="F2393" s="21" t="s">
        <v>119</v>
      </c>
      <c r="G2393" s="3">
        <v>31.22</v>
      </c>
      <c r="H2393" s="22">
        <v>44347</v>
      </c>
      <c r="I2393" s="23">
        <v>44360</v>
      </c>
      <c r="J2393">
        <f t="shared" si="148"/>
        <v>14</v>
      </c>
      <c r="K2393" s="2">
        <f t="shared" si="149"/>
        <v>44353.5</v>
      </c>
      <c r="L2393" s="22">
        <v>44365.5</v>
      </c>
      <c r="M2393" s="22">
        <v>44383.5</v>
      </c>
      <c r="N2393" s="22">
        <v>44379.5</v>
      </c>
      <c r="O2393">
        <f t="shared" si="150"/>
        <v>26</v>
      </c>
      <c r="P2393" s="3">
        <f t="shared" si="151"/>
        <v>811.72</v>
      </c>
    </row>
    <row r="2394" spans="1:16" x14ac:dyDescent="0.35">
      <c r="A2394" t="s">
        <v>277</v>
      </c>
      <c r="B2394" s="21" t="s">
        <v>98</v>
      </c>
      <c r="C2394" s="22">
        <v>44365</v>
      </c>
      <c r="D2394" t="s">
        <v>110</v>
      </c>
      <c r="E2394" t="s">
        <v>111</v>
      </c>
      <c r="F2394" s="21" t="s">
        <v>119</v>
      </c>
      <c r="G2394" s="3">
        <v>240.85</v>
      </c>
      <c r="H2394" s="22">
        <v>44347</v>
      </c>
      <c r="I2394" s="23">
        <v>44360</v>
      </c>
      <c r="J2394">
        <f t="shared" si="148"/>
        <v>14</v>
      </c>
      <c r="K2394" s="2">
        <f t="shared" si="149"/>
        <v>44353.5</v>
      </c>
      <c r="L2394" s="22">
        <v>44365.5</v>
      </c>
      <c r="M2394" s="22">
        <v>44383.5</v>
      </c>
      <c r="N2394" s="22">
        <v>44379.5</v>
      </c>
      <c r="O2394">
        <f t="shared" si="150"/>
        <v>26</v>
      </c>
      <c r="P2394" s="3">
        <f t="shared" si="151"/>
        <v>6262.0999999999995</v>
      </c>
    </row>
    <row r="2395" spans="1:16" x14ac:dyDescent="0.35">
      <c r="A2395" t="s">
        <v>277</v>
      </c>
      <c r="B2395" s="21" t="s">
        <v>98</v>
      </c>
      <c r="C2395" s="22">
        <v>44365</v>
      </c>
      <c r="D2395" t="s">
        <v>114</v>
      </c>
      <c r="E2395" t="s">
        <v>115</v>
      </c>
      <c r="F2395" s="21" t="s">
        <v>120</v>
      </c>
      <c r="G2395" s="3">
        <v>230.01000000000002</v>
      </c>
      <c r="H2395" s="22">
        <v>44347</v>
      </c>
      <c r="I2395" s="23">
        <v>44360</v>
      </c>
      <c r="J2395">
        <f t="shared" si="148"/>
        <v>14</v>
      </c>
      <c r="K2395" s="2">
        <f t="shared" si="149"/>
        <v>44353.5</v>
      </c>
      <c r="L2395" s="22">
        <v>44365.5</v>
      </c>
      <c r="M2395" s="22">
        <v>44383.5</v>
      </c>
      <c r="N2395" s="22">
        <v>44379.5</v>
      </c>
      <c r="O2395">
        <f t="shared" si="150"/>
        <v>26</v>
      </c>
      <c r="P2395" s="3">
        <f t="shared" si="151"/>
        <v>5980.26</v>
      </c>
    </row>
    <row r="2396" spans="1:16" x14ac:dyDescent="0.35">
      <c r="A2396" t="s">
        <v>277</v>
      </c>
      <c r="B2396" s="21" t="s">
        <v>98</v>
      </c>
      <c r="C2396" s="22">
        <v>44365</v>
      </c>
      <c r="D2396" t="s">
        <v>110</v>
      </c>
      <c r="E2396" t="s">
        <v>111</v>
      </c>
      <c r="F2396" s="21" t="s">
        <v>120</v>
      </c>
      <c r="G2396" s="3">
        <v>30.27</v>
      </c>
      <c r="H2396" s="22">
        <v>44347</v>
      </c>
      <c r="I2396" s="23">
        <v>44360</v>
      </c>
      <c r="J2396">
        <f t="shared" si="148"/>
        <v>14</v>
      </c>
      <c r="K2396" s="2">
        <f t="shared" si="149"/>
        <v>44353.5</v>
      </c>
      <c r="L2396" s="22">
        <v>44365.5</v>
      </c>
      <c r="M2396" s="22">
        <v>44383.5</v>
      </c>
      <c r="N2396" s="22">
        <v>44379.5</v>
      </c>
      <c r="O2396">
        <f t="shared" si="150"/>
        <v>26</v>
      </c>
      <c r="P2396" s="3">
        <f t="shared" si="151"/>
        <v>787.02</v>
      </c>
    </row>
    <row r="2397" spans="1:16" x14ac:dyDescent="0.35">
      <c r="A2397" t="s">
        <v>277</v>
      </c>
      <c r="B2397" s="21" t="s">
        <v>98</v>
      </c>
      <c r="C2397" s="22">
        <v>44365</v>
      </c>
      <c r="D2397" t="s">
        <v>110</v>
      </c>
      <c r="E2397" t="s">
        <v>111</v>
      </c>
      <c r="F2397" s="21" t="s">
        <v>121</v>
      </c>
      <c r="G2397" s="3">
        <v>10.61</v>
      </c>
      <c r="H2397" s="22">
        <v>44347</v>
      </c>
      <c r="I2397" s="23">
        <v>44360</v>
      </c>
      <c r="J2397">
        <f t="shared" si="148"/>
        <v>14</v>
      </c>
      <c r="K2397" s="2">
        <f t="shared" si="149"/>
        <v>44353.5</v>
      </c>
      <c r="L2397" s="22">
        <v>44365.5</v>
      </c>
      <c r="M2397" s="22">
        <v>44383.5</v>
      </c>
      <c r="N2397" s="22">
        <v>44379.5</v>
      </c>
      <c r="O2397">
        <f t="shared" si="150"/>
        <v>26</v>
      </c>
      <c r="P2397" s="3">
        <f t="shared" si="151"/>
        <v>275.86</v>
      </c>
    </row>
    <row r="2398" spans="1:16" x14ac:dyDescent="0.35">
      <c r="A2398" t="s">
        <v>277</v>
      </c>
      <c r="B2398" s="21" t="s">
        <v>98</v>
      </c>
      <c r="C2398" s="22">
        <v>44365</v>
      </c>
      <c r="D2398" t="s">
        <v>114</v>
      </c>
      <c r="E2398" t="s">
        <v>115</v>
      </c>
      <c r="F2398" s="21" t="s">
        <v>122</v>
      </c>
      <c r="G2398" s="3">
        <v>140.57999999999998</v>
      </c>
      <c r="H2398" s="22">
        <v>44347</v>
      </c>
      <c r="I2398" s="23">
        <v>44360</v>
      </c>
      <c r="J2398">
        <f t="shared" si="148"/>
        <v>14</v>
      </c>
      <c r="K2398" s="2">
        <f t="shared" si="149"/>
        <v>44353.5</v>
      </c>
      <c r="L2398" s="22">
        <v>44365.5</v>
      </c>
      <c r="M2398" s="22">
        <v>44383.5</v>
      </c>
      <c r="N2398" s="22">
        <v>44379.5</v>
      </c>
      <c r="O2398">
        <f t="shared" si="150"/>
        <v>26</v>
      </c>
      <c r="P2398" s="3">
        <f t="shared" si="151"/>
        <v>3655.0799999999995</v>
      </c>
    </row>
    <row r="2399" spans="1:16" x14ac:dyDescent="0.35">
      <c r="A2399" t="s">
        <v>277</v>
      </c>
      <c r="B2399" s="21" t="s">
        <v>98</v>
      </c>
      <c r="C2399" s="22">
        <v>44365</v>
      </c>
      <c r="D2399" t="s">
        <v>110</v>
      </c>
      <c r="E2399" t="s">
        <v>111</v>
      </c>
      <c r="F2399" s="21" t="s">
        <v>122</v>
      </c>
      <c r="G2399" s="3">
        <v>10.77</v>
      </c>
      <c r="H2399" s="22">
        <v>44347</v>
      </c>
      <c r="I2399" s="23">
        <v>44360</v>
      </c>
      <c r="J2399">
        <f t="shared" si="148"/>
        <v>14</v>
      </c>
      <c r="K2399" s="2">
        <f t="shared" si="149"/>
        <v>44353.5</v>
      </c>
      <c r="L2399" s="22">
        <v>44365.5</v>
      </c>
      <c r="M2399" s="22">
        <v>44383.5</v>
      </c>
      <c r="N2399" s="22">
        <v>44379.5</v>
      </c>
      <c r="O2399">
        <f t="shared" si="150"/>
        <v>26</v>
      </c>
      <c r="P2399" s="3">
        <f t="shared" si="151"/>
        <v>280.02</v>
      </c>
    </row>
    <row r="2400" spans="1:16" x14ac:dyDescent="0.35">
      <c r="A2400" t="s">
        <v>277</v>
      </c>
      <c r="B2400" s="21" t="s">
        <v>98</v>
      </c>
      <c r="C2400" s="22">
        <v>44365</v>
      </c>
      <c r="D2400" t="s">
        <v>114</v>
      </c>
      <c r="E2400" t="s">
        <v>115</v>
      </c>
      <c r="F2400" s="21" t="s">
        <v>123</v>
      </c>
      <c r="G2400" s="3">
        <v>66.100000000000009</v>
      </c>
      <c r="H2400" s="22">
        <v>44347</v>
      </c>
      <c r="I2400" s="23">
        <v>44360</v>
      </c>
      <c r="J2400">
        <f t="shared" si="148"/>
        <v>14</v>
      </c>
      <c r="K2400" s="2">
        <f t="shared" si="149"/>
        <v>44353.5</v>
      </c>
      <c r="L2400" s="22">
        <v>44365.5</v>
      </c>
      <c r="M2400" s="22">
        <v>44383.5</v>
      </c>
      <c r="N2400" s="22">
        <v>44379.5</v>
      </c>
      <c r="O2400">
        <f t="shared" si="150"/>
        <v>26</v>
      </c>
      <c r="P2400" s="3">
        <f t="shared" si="151"/>
        <v>1718.6000000000001</v>
      </c>
    </row>
    <row r="2401" spans="1:16" x14ac:dyDescent="0.35">
      <c r="A2401" t="s">
        <v>277</v>
      </c>
      <c r="B2401" s="21" t="s">
        <v>98</v>
      </c>
      <c r="C2401" s="22">
        <v>44365</v>
      </c>
      <c r="D2401" t="s">
        <v>110</v>
      </c>
      <c r="E2401" t="s">
        <v>111</v>
      </c>
      <c r="F2401" s="21" t="s">
        <v>123</v>
      </c>
      <c r="G2401" s="3">
        <v>52.71</v>
      </c>
      <c r="H2401" s="22">
        <v>44347</v>
      </c>
      <c r="I2401" s="23">
        <v>44360</v>
      </c>
      <c r="J2401">
        <f t="shared" si="148"/>
        <v>14</v>
      </c>
      <c r="K2401" s="2">
        <f t="shared" si="149"/>
        <v>44353.5</v>
      </c>
      <c r="L2401" s="22">
        <v>44365.5</v>
      </c>
      <c r="M2401" s="22">
        <v>44383.5</v>
      </c>
      <c r="N2401" s="22">
        <v>44379.5</v>
      </c>
      <c r="O2401">
        <f t="shared" si="150"/>
        <v>26</v>
      </c>
      <c r="P2401" s="3">
        <f t="shared" si="151"/>
        <v>1370.46</v>
      </c>
    </row>
    <row r="2402" spans="1:16" x14ac:dyDescent="0.35">
      <c r="A2402" t="s">
        <v>277</v>
      </c>
      <c r="B2402" s="21" t="s">
        <v>98</v>
      </c>
      <c r="C2402" s="22">
        <v>44365</v>
      </c>
      <c r="D2402" t="s">
        <v>110</v>
      </c>
      <c r="E2402" t="s">
        <v>111</v>
      </c>
      <c r="F2402" s="21" t="s">
        <v>254</v>
      </c>
      <c r="G2402" s="3">
        <v>5.67</v>
      </c>
      <c r="H2402" s="22">
        <v>44347</v>
      </c>
      <c r="I2402" s="23">
        <v>44360</v>
      </c>
      <c r="J2402">
        <f t="shared" si="148"/>
        <v>14</v>
      </c>
      <c r="K2402" s="2">
        <f t="shared" si="149"/>
        <v>44353.5</v>
      </c>
      <c r="L2402" s="22">
        <v>44365.5</v>
      </c>
      <c r="M2402" s="22">
        <v>44383.5</v>
      </c>
      <c r="N2402" s="22">
        <v>44379.5</v>
      </c>
      <c r="O2402">
        <f t="shared" si="150"/>
        <v>26</v>
      </c>
      <c r="P2402" s="3">
        <f t="shared" si="151"/>
        <v>147.41999999999999</v>
      </c>
    </row>
    <row r="2403" spans="1:16" x14ac:dyDescent="0.35">
      <c r="A2403" t="s">
        <v>277</v>
      </c>
      <c r="B2403" s="21" t="s">
        <v>98</v>
      </c>
      <c r="C2403" s="22">
        <v>44365</v>
      </c>
      <c r="D2403" t="s">
        <v>110</v>
      </c>
      <c r="E2403" t="s">
        <v>111</v>
      </c>
      <c r="F2403" s="21" t="s">
        <v>124</v>
      </c>
      <c r="G2403" s="3">
        <v>2.75</v>
      </c>
      <c r="H2403" s="22">
        <v>44347</v>
      </c>
      <c r="I2403" s="23">
        <v>44360</v>
      </c>
      <c r="J2403">
        <f t="shared" si="148"/>
        <v>14</v>
      </c>
      <c r="K2403" s="2">
        <f t="shared" si="149"/>
        <v>44353.5</v>
      </c>
      <c r="L2403" s="22">
        <v>44365.5</v>
      </c>
      <c r="M2403" s="22">
        <v>44383.5</v>
      </c>
      <c r="N2403" s="22">
        <v>44379.5</v>
      </c>
      <c r="O2403">
        <f t="shared" si="150"/>
        <v>26</v>
      </c>
      <c r="P2403" s="3">
        <f t="shared" si="151"/>
        <v>71.5</v>
      </c>
    </row>
    <row r="2404" spans="1:16" x14ac:dyDescent="0.35">
      <c r="A2404" t="s">
        <v>277</v>
      </c>
      <c r="B2404" s="21" t="s">
        <v>98</v>
      </c>
      <c r="C2404" s="22">
        <v>44365</v>
      </c>
      <c r="D2404" t="s">
        <v>110</v>
      </c>
      <c r="E2404" t="s">
        <v>111</v>
      </c>
      <c r="F2404" s="21" t="s">
        <v>125</v>
      </c>
      <c r="G2404" s="3">
        <v>0.38</v>
      </c>
      <c r="H2404" s="22">
        <v>44347</v>
      </c>
      <c r="I2404" s="23">
        <v>44360</v>
      </c>
      <c r="J2404">
        <f t="shared" si="148"/>
        <v>14</v>
      </c>
      <c r="K2404" s="2">
        <f t="shared" si="149"/>
        <v>44353.5</v>
      </c>
      <c r="L2404" s="22">
        <v>44365.5</v>
      </c>
      <c r="M2404" s="22">
        <v>44383.5</v>
      </c>
      <c r="N2404" s="22">
        <v>44379.5</v>
      </c>
      <c r="O2404">
        <f t="shared" si="150"/>
        <v>26</v>
      </c>
      <c r="P2404" s="3">
        <f t="shared" si="151"/>
        <v>9.8800000000000008</v>
      </c>
    </row>
    <row r="2405" spans="1:16" x14ac:dyDescent="0.35">
      <c r="A2405" t="s">
        <v>277</v>
      </c>
      <c r="B2405" s="21" t="s">
        <v>98</v>
      </c>
      <c r="C2405" s="22">
        <v>44365</v>
      </c>
      <c r="D2405" t="s">
        <v>114</v>
      </c>
      <c r="E2405" t="s">
        <v>115</v>
      </c>
      <c r="F2405" s="21" t="s">
        <v>127</v>
      </c>
      <c r="G2405" s="3">
        <v>150.96</v>
      </c>
      <c r="H2405" s="22">
        <v>44347</v>
      </c>
      <c r="I2405" s="23">
        <v>44360</v>
      </c>
      <c r="J2405">
        <f t="shared" si="148"/>
        <v>14</v>
      </c>
      <c r="K2405" s="2">
        <f t="shared" si="149"/>
        <v>44353.5</v>
      </c>
      <c r="L2405" s="22">
        <v>44365.5</v>
      </c>
      <c r="M2405" s="22">
        <v>44383.5</v>
      </c>
      <c r="N2405" s="22">
        <v>44379.5</v>
      </c>
      <c r="O2405">
        <f t="shared" si="150"/>
        <v>26</v>
      </c>
      <c r="P2405" s="3">
        <f t="shared" si="151"/>
        <v>3924.96</v>
      </c>
    </row>
    <row r="2406" spans="1:16" x14ac:dyDescent="0.35">
      <c r="A2406" t="s">
        <v>277</v>
      </c>
      <c r="B2406" s="21" t="s">
        <v>98</v>
      </c>
      <c r="C2406" s="22">
        <v>44365</v>
      </c>
      <c r="D2406" t="s">
        <v>110</v>
      </c>
      <c r="E2406" t="s">
        <v>111</v>
      </c>
      <c r="F2406" s="21" t="s">
        <v>127</v>
      </c>
      <c r="G2406" s="3">
        <v>195.72</v>
      </c>
      <c r="H2406" s="22">
        <v>44347</v>
      </c>
      <c r="I2406" s="23">
        <v>44360</v>
      </c>
      <c r="J2406">
        <f t="shared" si="148"/>
        <v>14</v>
      </c>
      <c r="K2406" s="2">
        <f t="shared" si="149"/>
        <v>44353.5</v>
      </c>
      <c r="L2406" s="22">
        <v>44365.5</v>
      </c>
      <c r="M2406" s="22">
        <v>44383.5</v>
      </c>
      <c r="N2406" s="22">
        <v>44379.5</v>
      </c>
      <c r="O2406">
        <f t="shared" si="150"/>
        <v>26</v>
      </c>
      <c r="P2406" s="3">
        <f t="shared" si="151"/>
        <v>5088.72</v>
      </c>
    </row>
    <row r="2407" spans="1:16" x14ac:dyDescent="0.35">
      <c r="A2407" t="s">
        <v>277</v>
      </c>
      <c r="B2407" s="21" t="s">
        <v>98</v>
      </c>
      <c r="C2407" s="22">
        <v>44365</v>
      </c>
      <c r="D2407" t="s">
        <v>114</v>
      </c>
      <c r="E2407" t="s">
        <v>115</v>
      </c>
      <c r="F2407" s="21" t="s">
        <v>128</v>
      </c>
      <c r="G2407" s="3">
        <v>25.63</v>
      </c>
      <c r="H2407" s="22">
        <v>44347</v>
      </c>
      <c r="I2407" s="23">
        <v>44360</v>
      </c>
      <c r="J2407">
        <f t="shared" si="148"/>
        <v>14</v>
      </c>
      <c r="K2407" s="2">
        <f t="shared" si="149"/>
        <v>44353.5</v>
      </c>
      <c r="L2407" s="22">
        <v>44365.5</v>
      </c>
      <c r="M2407" s="22">
        <v>44383.5</v>
      </c>
      <c r="N2407" s="22">
        <v>44379.5</v>
      </c>
      <c r="O2407">
        <f t="shared" si="150"/>
        <v>26</v>
      </c>
      <c r="P2407" s="3">
        <f t="shared" si="151"/>
        <v>666.38</v>
      </c>
    </row>
    <row r="2408" spans="1:16" x14ac:dyDescent="0.35">
      <c r="A2408" t="s">
        <v>277</v>
      </c>
      <c r="B2408" s="21" t="s">
        <v>98</v>
      </c>
      <c r="C2408" s="22">
        <v>44365</v>
      </c>
      <c r="D2408" t="s">
        <v>110</v>
      </c>
      <c r="E2408" t="s">
        <v>111</v>
      </c>
      <c r="F2408" s="21" t="s">
        <v>128</v>
      </c>
      <c r="G2408" s="3">
        <v>0.32</v>
      </c>
      <c r="H2408" s="22">
        <v>44347</v>
      </c>
      <c r="I2408" s="23">
        <v>44360</v>
      </c>
      <c r="J2408">
        <f t="shared" si="148"/>
        <v>14</v>
      </c>
      <c r="K2408" s="2">
        <f t="shared" si="149"/>
        <v>44353.5</v>
      </c>
      <c r="L2408" s="22">
        <v>44365.5</v>
      </c>
      <c r="M2408" s="22">
        <v>44383.5</v>
      </c>
      <c r="N2408" s="22">
        <v>44379.5</v>
      </c>
      <c r="O2408">
        <f t="shared" si="150"/>
        <v>26</v>
      </c>
      <c r="P2408" s="3">
        <f t="shared" si="151"/>
        <v>8.32</v>
      </c>
    </row>
    <row r="2409" spans="1:16" x14ac:dyDescent="0.35">
      <c r="A2409" t="s">
        <v>277</v>
      </c>
      <c r="B2409" s="21" t="s">
        <v>98</v>
      </c>
      <c r="C2409" s="22">
        <v>44365</v>
      </c>
      <c r="D2409" t="s">
        <v>114</v>
      </c>
      <c r="E2409" t="s">
        <v>115</v>
      </c>
      <c r="F2409" s="21" t="s">
        <v>129</v>
      </c>
      <c r="G2409" s="3">
        <v>154.61000000000001</v>
      </c>
      <c r="H2409" s="22">
        <v>44347</v>
      </c>
      <c r="I2409" s="23">
        <v>44360</v>
      </c>
      <c r="J2409">
        <f t="shared" si="148"/>
        <v>14</v>
      </c>
      <c r="K2409" s="2">
        <f t="shared" si="149"/>
        <v>44353.5</v>
      </c>
      <c r="L2409" s="22">
        <v>44365.5</v>
      </c>
      <c r="M2409" s="22">
        <v>44383.5</v>
      </c>
      <c r="N2409" s="22">
        <v>44379.5</v>
      </c>
      <c r="O2409">
        <f t="shared" si="150"/>
        <v>26</v>
      </c>
      <c r="P2409" s="3">
        <f t="shared" si="151"/>
        <v>4019.8600000000006</v>
      </c>
    </row>
    <row r="2410" spans="1:16" x14ac:dyDescent="0.35">
      <c r="A2410" t="s">
        <v>277</v>
      </c>
      <c r="B2410" s="21" t="s">
        <v>98</v>
      </c>
      <c r="C2410" s="22">
        <v>44365</v>
      </c>
      <c r="D2410" t="s">
        <v>110</v>
      </c>
      <c r="E2410" t="s">
        <v>111</v>
      </c>
      <c r="F2410" s="21" t="s">
        <v>129</v>
      </c>
      <c r="G2410" s="3">
        <v>680.22000000000014</v>
      </c>
      <c r="H2410" s="22">
        <v>44347</v>
      </c>
      <c r="I2410" s="23">
        <v>44360</v>
      </c>
      <c r="J2410">
        <f t="shared" si="148"/>
        <v>14</v>
      </c>
      <c r="K2410" s="2">
        <f t="shared" si="149"/>
        <v>44353.5</v>
      </c>
      <c r="L2410" s="22">
        <v>44365.5</v>
      </c>
      <c r="M2410" s="22">
        <v>44383.5</v>
      </c>
      <c r="N2410" s="22">
        <v>44379.5</v>
      </c>
      <c r="O2410">
        <f t="shared" si="150"/>
        <v>26</v>
      </c>
      <c r="P2410" s="3">
        <f t="shared" si="151"/>
        <v>17685.720000000005</v>
      </c>
    </row>
    <row r="2411" spans="1:16" x14ac:dyDescent="0.35">
      <c r="A2411" t="s">
        <v>277</v>
      </c>
      <c r="B2411" s="21" t="s">
        <v>98</v>
      </c>
      <c r="C2411" s="22">
        <v>44365</v>
      </c>
      <c r="D2411" t="s">
        <v>114</v>
      </c>
      <c r="E2411" t="s">
        <v>115</v>
      </c>
      <c r="F2411" s="21" t="s">
        <v>130</v>
      </c>
      <c r="G2411" s="3">
        <v>15.25</v>
      </c>
      <c r="H2411" s="22">
        <v>44347</v>
      </c>
      <c r="I2411" s="23">
        <v>44360</v>
      </c>
      <c r="J2411">
        <f t="shared" si="148"/>
        <v>14</v>
      </c>
      <c r="K2411" s="2">
        <f t="shared" si="149"/>
        <v>44353.5</v>
      </c>
      <c r="L2411" s="22">
        <v>44365.5</v>
      </c>
      <c r="M2411" s="22">
        <v>44383.5</v>
      </c>
      <c r="N2411" s="22">
        <v>44379.5</v>
      </c>
      <c r="O2411">
        <f t="shared" si="150"/>
        <v>26</v>
      </c>
      <c r="P2411" s="3">
        <f t="shared" si="151"/>
        <v>396.5</v>
      </c>
    </row>
    <row r="2412" spans="1:16" x14ac:dyDescent="0.35">
      <c r="A2412" t="s">
        <v>277</v>
      </c>
      <c r="B2412" s="21" t="s">
        <v>98</v>
      </c>
      <c r="C2412" s="22">
        <v>44365</v>
      </c>
      <c r="D2412" t="s">
        <v>110</v>
      </c>
      <c r="E2412" t="s">
        <v>111</v>
      </c>
      <c r="F2412" s="21" t="s">
        <v>130</v>
      </c>
      <c r="G2412" s="3">
        <v>3.18</v>
      </c>
      <c r="H2412" s="22">
        <v>44347</v>
      </c>
      <c r="I2412" s="23">
        <v>44360</v>
      </c>
      <c r="J2412">
        <f t="shared" si="148"/>
        <v>14</v>
      </c>
      <c r="K2412" s="2">
        <f t="shared" si="149"/>
        <v>44353.5</v>
      </c>
      <c r="L2412" s="22">
        <v>44365.5</v>
      </c>
      <c r="M2412" s="22">
        <v>44383.5</v>
      </c>
      <c r="N2412" s="22">
        <v>44379.5</v>
      </c>
      <c r="O2412">
        <f t="shared" si="150"/>
        <v>26</v>
      </c>
      <c r="P2412" s="3">
        <f t="shared" si="151"/>
        <v>82.68</v>
      </c>
    </row>
    <row r="2413" spans="1:16" x14ac:dyDescent="0.35">
      <c r="A2413" t="s">
        <v>277</v>
      </c>
      <c r="B2413" s="21" t="s">
        <v>98</v>
      </c>
      <c r="C2413" s="22">
        <v>44365</v>
      </c>
      <c r="D2413" t="s">
        <v>110</v>
      </c>
      <c r="E2413" t="s">
        <v>111</v>
      </c>
      <c r="F2413" s="21" t="s">
        <v>246</v>
      </c>
      <c r="G2413" s="3">
        <v>0.57999999999999996</v>
      </c>
      <c r="H2413" s="22">
        <v>44347</v>
      </c>
      <c r="I2413" s="23">
        <v>44360</v>
      </c>
      <c r="J2413">
        <f t="shared" si="148"/>
        <v>14</v>
      </c>
      <c r="K2413" s="2">
        <f t="shared" si="149"/>
        <v>44353.5</v>
      </c>
      <c r="L2413" s="22">
        <v>44365.5</v>
      </c>
      <c r="M2413" s="22">
        <v>44383.5</v>
      </c>
      <c r="N2413" s="22">
        <v>44379.5</v>
      </c>
      <c r="O2413">
        <f t="shared" si="150"/>
        <v>26</v>
      </c>
      <c r="P2413" s="3">
        <f t="shared" si="151"/>
        <v>15.079999999999998</v>
      </c>
    </row>
    <row r="2414" spans="1:16" x14ac:dyDescent="0.35">
      <c r="A2414" t="s">
        <v>277</v>
      </c>
      <c r="B2414" s="21" t="s">
        <v>98</v>
      </c>
      <c r="C2414" s="22">
        <v>44365</v>
      </c>
      <c r="D2414" t="s">
        <v>114</v>
      </c>
      <c r="E2414" t="s">
        <v>115</v>
      </c>
      <c r="F2414" s="21" t="s">
        <v>131</v>
      </c>
      <c r="G2414" s="3">
        <v>48.06</v>
      </c>
      <c r="H2414" s="22">
        <v>44347</v>
      </c>
      <c r="I2414" s="23">
        <v>44360</v>
      </c>
      <c r="J2414">
        <f t="shared" si="148"/>
        <v>14</v>
      </c>
      <c r="K2414" s="2">
        <f t="shared" si="149"/>
        <v>44353.5</v>
      </c>
      <c r="L2414" s="22">
        <v>44365.5</v>
      </c>
      <c r="M2414" s="22">
        <v>44383.5</v>
      </c>
      <c r="N2414" s="22">
        <v>44379.5</v>
      </c>
      <c r="O2414">
        <f t="shared" si="150"/>
        <v>26</v>
      </c>
      <c r="P2414" s="3">
        <f t="shared" si="151"/>
        <v>1249.56</v>
      </c>
    </row>
    <row r="2415" spans="1:16" x14ac:dyDescent="0.35">
      <c r="A2415" t="s">
        <v>277</v>
      </c>
      <c r="B2415" s="21" t="s">
        <v>98</v>
      </c>
      <c r="C2415" s="22">
        <v>44365</v>
      </c>
      <c r="D2415" t="s">
        <v>114</v>
      </c>
      <c r="E2415" t="s">
        <v>115</v>
      </c>
      <c r="F2415" s="21" t="s">
        <v>132</v>
      </c>
      <c r="G2415" s="3">
        <v>154.16999999999999</v>
      </c>
      <c r="H2415" s="22">
        <v>44347</v>
      </c>
      <c r="I2415" s="23">
        <v>44360</v>
      </c>
      <c r="J2415">
        <f t="shared" si="148"/>
        <v>14</v>
      </c>
      <c r="K2415" s="2">
        <f t="shared" si="149"/>
        <v>44353.5</v>
      </c>
      <c r="L2415" s="22">
        <v>44365.5</v>
      </c>
      <c r="M2415" s="22">
        <v>44383.5</v>
      </c>
      <c r="N2415" s="22">
        <v>44379.5</v>
      </c>
      <c r="O2415">
        <f t="shared" si="150"/>
        <v>26</v>
      </c>
      <c r="P2415" s="3">
        <f t="shared" si="151"/>
        <v>4008.4199999999996</v>
      </c>
    </row>
    <row r="2416" spans="1:16" x14ac:dyDescent="0.35">
      <c r="A2416" t="s">
        <v>277</v>
      </c>
      <c r="B2416" s="21" t="s">
        <v>98</v>
      </c>
      <c r="C2416" s="22">
        <v>44365</v>
      </c>
      <c r="D2416" t="s">
        <v>110</v>
      </c>
      <c r="E2416" t="s">
        <v>111</v>
      </c>
      <c r="F2416" s="21" t="s">
        <v>132</v>
      </c>
      <c r="G2416" s="3">
        <v>1.72</v>
      </c>
      <c r="H2416" s="22">
        <v>44347</v>
      </c>
      <c r="I2416" s="23">
        <v>44360</v>
      </c>
      <c r="J2416">
        <f t="shared" si="148"/>
        <v>14</v>
      </c>
      <c r="K2416" s="2">
        <f t="shared" si="149"/>
        <v>44353.5</v>
      </c>
      <c r="L2416" s="22">
        <v>44365.5</v>
      </c>
      <c r="M2416" s="22">
        <v>44383.5</v>
      </c>
      <c r="N2416" s="22">
        <v>44379.5</v>
      </c>
      <c r="O2416">
        <f t="shared" si="150"/>
        <v>26</v>
      </c>
      <c r="P2416" s="3">
        <f t="shared" si="151"/>
        <v>44.72</v>
      </c>
    </row>
    <row r="2417" spans="1:16" x14ac:dyDescent="0.35">
      <c r="A2417" t="s">
        <v>277</v>
      </c>
      <c r="B2417" s="21" t="s">
        <v>98</v>
      </c>
      <c r="C2417" s="22">
        <v>44365</v>
      </c>
      <c r="D2417" t="s">
        <v>110</v>
      </c>
      <c r="E2417" t="s">
        <v>111</v>
      </c>
      <c r="F2417" s="21" t="s">
        <v>255</v>
      </c>
      <c r="G2417" s="3">
        <v>1.1000000000000001</v>
      </c>
      <c r="H2417" s="22">
        <v>44347</v>
      </c>
      <c r="I2417" s="23">
        <v>44360</v>
      </c>
      <c r="J2417">
        <f t="shared" si="148"/>
        <v>14</v>
      </c>
      <c r="K2417" s="2">
        <f t="shared" si="149"/>
        <v>44353.5</v>
      </c>
      <c r="L2417" s="22">
        <v>44365.5</v>
      </c>
      <c r="M2417" s="22">
        <v>44383.5</v>
      </c>
      <c r="N2417" s="22">
        <v>44379.5</v>
      </c>
      <c r="O2417">
        <f t="shared" si="150"/>
        <v>26</v>
      </c>
      <c r="P2417" s="3">
        <f t="shared" si="151"/>
        <v>28.6</v>
      </c>
    </row>
    <row r="2418" spans="1:16" x14ac:dyDescent="0.35">
      <c r="A2418" t="s">
        <v>277</v>
      </c>
      <c r="B2418" s="21" t="s">
        <v>98</v>
      </c>
      <c r="C2418" s="22">
        <v>44365</v>
      </c>
      <c r="D2418" t="s">
        <v>114</v>
      </c>
      <c r="E2418" t="s">
        <v>115</v>
      </c>
      <c r="F2418" s="21" t="s">
        <v>133</v>
      </c>
      <c r="G2418" s="3">
        <v>11.25</v>
      </c>
      <c r="H2418" s="22">
        <v>44347</v>
      </c>
      <c r="I2418" s="23">
        <v>44360</v>
      </c>
      <c r="J2418">
        <f t="shared" si="148"/>
        <v>14</v>
      </c>
      <c r="K2418" s="2">
        <f t="shared" si="149"/>
        <v>44353.5</v>
      </c>
      <c r="L2418" s="22">
        <v>44365.5</v>
      </c>
      <c r="M2418" s="22">
        <v>44383.5</v>
      </c>
      <c r="N2418" s="22">
        <v>44379.5</v>
      </c>
      <c r="O2418">
        <f t="shared" si="150"/>
        <v>26</v>
      </c>
      <c r="P2418" s="3">
        <f t="shared" si="151"/>
        <v>292.5</v>
      </c>
    </row>
    <row r="2419" spans="1:16" x14ac:dyDescent="0.35">
      <c r="A2419" t="s">
        <v>277</v>
      </c>
      <c r="B2419" s="21" t="s">
        <v>98</v>
      </c>
      <c r="C2419" s="22">
        <v>44365</v>
      </c>
      <c r="D2419" t="s">
        <v>110</v>
      </c>
      <c r="E2419" t="s">
        <v>111</v>
      </c>
      <c r="F2419" s="21" t="s">
        <v>133</v>
      </c>
      <c r="G2419" s="3">
        <v>6.91</v>
      </c>
      <c r="H2419" s="22">
        <v>44347</v>
      </c>
      <c r="I2419" s="23">
        <v>44360</v>
      </c>
      <c r="J2419">
        <f t="shared" si="148"/>
        <v>14</v>
      </c>
      <c r="K2419" s="2">
        <f t="shared" si="149"/>
        <v>44353.5</v>
      </c>
      <c r="L2419" s="22">
        <v>44365.5</v>
      </c>
      <c r="M2419" s="22">
        <v>44383.5</v>
      </c>
      <c r="N2419" s="22">
        <v>44379.5</v>
      </c>
      <c r="O2419">
        <f t="shared" si="150"/>
        <v>26</v>
      </c>
      <c r="P2419" s="3">
        <f t="shared" si="151"/>
        <v>179.66</v>
      </c>
    </row>
    <row r="2420" spans="1:16" x14ac:dyDescent="0.35">
      <c r="A2420" t="s">
        <v>277</v>
      </c>
      <c r="B2420" s="21" t="s">
        <v>98</v>
      </c>
      <c r="C2420" s="22">
        <v>44365</v>
      </c>
      <c r="D2420" t="s">
        <v>110</v>
      </c>
      <c r="E2420" t="s">
        <v>111</v>
      </c>
      <c r="F2420" s="21" t="s">
        <v>134</v>
      </c>
      <c r="G2420" s="3">
        <v>9.17</v>
      </c>
      <c r="H2420" s="22">
        <v>44347</v>
      </c>
      <c r="I2420" s="23">
        <v>44360</v>
      </c>
      <c r="J2420">
        <f t="shared" si="148"/>
        <v>14</v>
      </c>
      <c r="K2420" s="2">
        <f t="shared" si="149"/>
        <v>44353.5</v>
      </c>
      <c r="L2420" s="22">
        <v>44365.5</v>
      </c>
      <c r="M2420" s="22">
        <v>44383.5</v>
      </c>
      <c r="N2420" s="22">
        <v>44379.5</v>
      </c>
      <c r="O2420">
        <f t="shared" si="150"/>
        <v>26</v>
      </c>
      <c r="P2420" s="3">
        <f t="shared" si="151"/>
        <v>238.42</v>
      </c>
    </row>
    <row r="2421" spans="1:16" x14ac:dyDescent="0.35">
      <c r="A2421" t="s">
        <v>277</v>
      </c>
      <c r="B2421" s="21" t="s">
        <v>98</v>
      </c>
      <c r="C2421" s="22">
        <v>44365</v>
      </c>
      <c r="D2421" t="s">
        <v>114</v>
      </c>
      <c r="E2421" t="s">
        <v>115</v>
      </c>
      <c r="F2421" s="21" t="s">
        <v>135</v>
      </c>
      <c r="G2421" s="3">
        <v>46.07</v>
      </c>
      <c r="H2421" s="22">
        <v>44347</v>
      </c>
      <c r="I2421" s="23">
        <v>44360</v>
      </c>
      <c r="J2421">
        <f t="shared" si="148"/>
        <v>14</v>
      </c>
      <c r="K2421" s="2">
        <f t="shared" si="149"/>
        <v>44353.5</v>
      </c>
      <c r="L2421" s="22">
        <v>44365.5</v>
      </c>
      <c r="M2421" s="22">
        <v>44383.5</v>
      </c>
      <c r="N2421" s="22">
        <v>44379.5</v>
      </c>
      <c r="O2421">
        <f t="shared" si="150"/>
        <v>26</v>
      </c>
      <c r="P2421" s="3">
        <f t="shared" si="151"/>
        <v>1197.82</v>
      </c>
    </row>
    <row r="2422" spans="1:16" x14ac:dyDescent="0.35">
      <c r="A2422" t="s">
        <v>277</v>
      </c>
      <c r="B2422" s="21" t="s">
        <v>98</v>
      </c>
      <c r="C2422" s="22">
        <v>44365</v>
      </c>
      <c r="D2422" t="s">
        <v>110</v>
      </c>
      <c r="E2422" t="s">
        <v>111</v>
      </c>
      <c r="F2422" s="21" t="s">
        <v>135</v>
      </c>
      <c r="G2422" s="3">
        <v>22.84</v>
      </c>
      <c r="H2422" s="22">
        <v>44347</v>
      </c>
      <c r="I2422" s="23">
        <v>44360</v>
      </c>
      <c r="J2422">
        <f t="shared" si="148"/>
        <v>14</v>
      </c>
      <c r="K2422" s="2">
        <f t="shared" si="149"/>
        <v>44353.5</v>
      </c>
      <c r="L2422" s="22">
        <v>44365.5</v>
      </c>
      <c r="M2422" s="22">
        <v>44383.5</v>
      </c>
      <c r="N2422" s="22">
        <v>44379.5</v>
      </c>
      <c r="O2422">
        <f t="shared" si="150"/>
        <v>26</v>
      </c>
      <c r="P2422" s="3">
        <f t="shared" si="151"/>
        <v>593.84</v>
      </c>
    </row>
    <row r="2423" spans="1:16" x14ac:dyDescent="0.35">
      <c r="A2423" t="s">
        <v>277</v>
      </c>
      <c r="B2423" s="21" t="s">
        <v>98</v>
      </c>
      <c r="C2423" s="22">
        <v>44365</v>
      </c>
      <c r="D2423" t="s">
        <v>114</v>
      </c>
      <c r="E2423" t="s">
        <v>115</v>
      </c>
      <c r="F2423" s="21" t="s">
        <v>136</v>
      </c>
      <c r="G2423" s="3">
        <v>160.42000000000002</v>
      </c>
      <c r="H2423" s="22">
        <v>44347</v>
      </c>
      <c r="I2423" s="23">
        <v>44360</v>
      </c>
      <c r="J2423">
        <f t="shared" si="148"/>
        <v>14</v>
      </c>
      <c r="K2423" s="2">
        <f t="shared" si="149"/>
        <v>44353.5</v>
      </c>
      <c r="L2423" s="22">
        <v>44365.5</v>
      </c>
      <c r="M2423" s="22">
        <v>44383.5</v>
      </c>
      <c r="N2423" s="22">
        <v>44379.5</v>
      </c>
      <c r="O2423">
        <f t="shared" si="150"/>
        <v>26</v>
      </c>
      <c r="P2423" s="3">
        <f t="shared" si="151"/>
        <v>4170.92</v>
      </c>
    </row>
    <row r="2424" spans="1:16" x14ac:dyDescent="0.35">
      <c r="A2424" t="s">
        <v>277</v>
      </c>
      <c r="B2424" s="21" t="s">
        <v>98</v>
      </c>
      <c r="C2424" s="22">
        <v>44365</v>
      </c>
      <c r="D2424" t="s">
        <v>110</v>
      </c>
      <c r="E2424" t="s">
        <v>111</v>
      </c>
      <c r="F2424" s="21" t="s">
        <v>136</v>
      </c>
      <c r="G2424" s="3">
        <v>6.6099999999999994</v>
      </c>
      <c r="H2424" s="22">
        <v>44347</v>
      </c>
      <c r="I2424" s="23">
        <v>44360</v>
      </c>
      <c r="J2424">
        <f t="shared" si="148"/>
        <v>14</v>
      </c>
      <c r="K2424" s="2">
        <f t="shared" si="149"/>
        <v>44353.5</v>
      </c>
      <c r="L2424" s="22">
        <v>44365.5</v>
      </c>
      <c r="M2424" s="22">
        <v>44383.5</v>
      </c>
      <c r="N2424" s="22">
        <v>44379.5</v>
      </c>
      <c r="O2424">
        <f t="shared" si="150"/>
        <v>26</v>
      </c>
      <c r="P2424" s="3">
        <f t="shared" si="151"/>
        <v>171.85999999999999</v>
      </c>
    </row>
    <row r="2425" spans="1:16" x14ac:dyDescent="0.35">
      <c r="A2425" t="s">
        <v>277</v>
      </c>
      <c r="B2425" s="21" t="s">
        <v>98</v>
      </c>
      <c r="C2425" s="22">
        <v>44365</v>
      </c>
      <c r="D2425" t="s">
        <v>110</v>
      </c>
      <c r="E2425" t="s">
        <v>111</v>
      </c>
      <c r="F2425" s="21" t="s">
        <v>137</v>
      </c>
      <c r="G2425" s="3">
        <v>400.43</v>
      </c>
      <c r="H2425" s="22">
        <v>44347</v>
      </c>
      <c r="I2425" s="23">
        <v>44360</v>
      </c>
      <c r="J2425">
        <f t="shared" si="148"/>
        <v>14</v>
      </c>
      <c r="K2425" s="2">
        <f t="shared" si="149"/>
        <v>44353.5</v>
      </c>
      <c r="L2425" s="22">
        <v>44365.5</v>
      </c>
      <c r="M2425" s="22">
        <v>44383.5</v>
      </c>
      <c r="N2425" s="22">
        <v>44379.5</v>
      </c>
      <c r="O2425">
        <f t="shared" si="150"/>
        <v>26</v>
      </c>
      <c r="P2425" s="3">
        <f t="shared" si="151"/>
        <v>10411.18</v>
      </c>
    </row>
    <row r="2426" spans="1:16" x14ac:dyDescent="0.35">
      <c r="A2426" t="s">
        <v>277</v>
      </c>
      <c r="B2426" s="21" t="s">
        <v>98</v>
      </c>
      <c r="C2426" s="22">
        <v>44365</v>
      </c>
      <c r="D2426" t="s">
        <v>114</v>
      </c>
      <c r="E2426" t="s">
        <v>115</v>
      </c>
      <c r="F2426" s="21" t="s">
        <v>139</v>
      </c>
      <c r="G2426" s="3">
        <v>19.489999999999998</v>
      </c>
      <c r="H2426" s="22">
        <v>44347</v>
      </c>
      <c r="I2426" s="23">
        <v>44360</v>
      </c>
      <c r="J2426">
        <f t="shared" si="148"/>
        <v>14</v>
      </c>
      <c r="K2426" s="2">
        <f t="shared" si="149"/>
        <v>44353.5</v>
      </c>
      <c r="L2426" s="22">
        <v>44365.5</v>
      </c>
      <c r="M2426" s="22">
        <v>44383.5</v>
      </c>
      <c r="N2426" s="22">
        <v>44379.5</v>
      </c>
      <c r="O2426">
        <f t="shared" si="150"/>
        <v>26</v>
      </c>
      <c r="P2426" s="3">
        <f t="shared" si="151"/>
        <v>506.73999999999995</v>
      </c>
    </row>
    <row r="2427" spans="1:16" x14ac:dyDescent="0.35">
      <c r="A2427" t="s">
        <v>277</v>
      </c>
      <c r="B2427" s="21" t="s">
        <v>98</v>
      </c>
      <c r="C2427" s="22">
        <v>44365</v>
      </c>
      <c r="D2427" t="s">
        <v>114</v>
      </c>
      <c r="E2427" t="s">
        <v>115</v>
      </c>
      <c r="F2427" s="21" t="s">
        <v>140</v>
      </c>
      <c r="G2427" s="3">
        <v>16.309999999999999</v>
      </c>
      <c r="H2427" s="22">
        <v>44347</v>
      </c>
      <c r="I2427" s="23">
        <v>44360</v>
      </c>
      <c r="J2427">
        <f t="shared" si="148"/>
        <v>14</v>
      </c>
      <c r="K2427" s="2">
        <f t="shared" si="149"/>
        <v>44353.5</v>
      </c>
      <c r="L2427" s="22">
        <v>44365.5</v>
      </c>
      <c r="M2427" s="22">
        <v>44383.5</v>
      </c>
      <c r="N2427" s="22">
        <v>44379.5</v>
      </c>
      <c r="O2427">
        <f t="shared" si="150"/>
        <v>26</v>
      </c>
      <c r="P2427" s="3">
        <f t="shared" si="151"/>
        <v>424.05999999999995</v>
      </c>
    </row>
    <row r="2428" spans="1:16" x14ac:dyDescent="0.35">
      <c r="A2428" t="s">
        <v>277</v>
      </c>
      <c r="B2428" s="21" t="s">
        <v>98</v>
      </c>
      <c r="C2428" s="22">
        <v>44365</v>
      </c>
      <c r="D2428" t="s">
        <v>110</v>
      </c>
      <c r="E2428" t="s">
        <v>111</v>
      </c>
      <c r="F2428" s="21" t="s">
        <v>141</v>
      </c>
      <c r="G2428" s="3">
        <v>1.1399999999999999</v>
      </c>
      <c r="H2428" s="22">
        <v>44347</v>
      </c>
      <c r="I2428" s="23">
        <v>44360</v>
      </c>
      <c r="J2428">
        <f t="shared" si="148"/>
        <v>14</v>
      </c>
      <c r="K2428" s="2">
        <f t="shared" si="149"/>
        <v>44353.5</v>
      </c>
      <c r="L2428" s="22">
        <v>44365.5</v>
      </c>
      <c r="M2428" s="22">
        <v>44383.5</v>
      </c>
      <c r="N2428" s="22">
        <v>44379.5</v>
      </c>
      <c r="O2428">
        <f t="shared" si="150"/>
        <v>26</v>
      </c>
      <c r="P2428" s="3">
        <f t="shared" si="151"/>
        <v>29.639999999999997</v>
      </c>
    </row>
    <row r="2429" spans="1:16" x14ac:dyDescent="0.35">
      <c r="A2429" t="s">
        <v>277</v>
      </c>
      <c r="B2429" s="21" t="s">
        <v>98</v>
      </c>
      <c r="C2429" s="22">
        <v>44365</v>
      </c>
      <c r="D2429" t="s">
        <v>107</v>
      </c>
      <c r="E2429" t="s">
        <v>108</v>
      </c>
      <c r="F2429" s="21" t="s">
        <v>142</v>
      </c>
      <c r="G2429" s="3">
        <v>24094.62999999999</v>
      </c>
      <c r="H2429" s="22">
        <v>44347</v>
      </c>
      <c r="I2429" s="23">
        <v>44360</v>
      </c>
      <c r="J2429">
        <f t="shared" si="148"/>
        <v>14</v>
      </c>
      <c r="K2429" s="2">
        <f t="shared" si="149"/>
        <v>44353.5</v>
      </c>
      <c r="L2429" s="22">
        <v>44365.5</v>
      </c>
      <c r="M2429" s="22">
        <v>44389.5</v>
      </c>
      <c r="N2429" s="22">
        <v>44386.5</v>
      </c>
      <c r="O2429">
        <f t="shared" si="150"/>
        <v>33</v>
      </c>
      <c r="P2429" s="3">
        <f t="shared" si="151"/>
        <v>795122.78999999969</v>
      </c>
    </row>
    <row r="2430" spans="1:16" x14ac:dyDescent="0.35">
      <c r="A2430" t="s">
        <v>277</v>
      </c>
      <c r="B2430" s="21" t="s">
        <v>98</v>
      </c>
      <c r="C2430" s="22">
        <v>44365</v>
      </c>
      <c r="D2430" t="s">
        <v>99</v>
      </c>
      <c r="E2430" t="s">
        <v>100</v>
      </c>
      <c r="F2430" s="21" t="s">
        <v>142</v>
      </c>
      <c r="G2430" s="3">
        <v>5655.2900000000018</v>
      </c>
      <c r="H2430" s="22">
        <v>44347</v>
      </c>
      <c r="I2430" s="23">
        <v>44360</v>
      </c>
      <c r="J2430">
        <f t="shared" si="148"/>
        <v>14</v>
      </c>
      <c r="K2430" s="2">
        <f t="shared" si="149"/>
        <v>44353.5</v>
      </c>
      <c r="L2430" s="22">
        <v>44365.5</v>
      </c>
      <c r="M2430" s="22">
        <v>44389.5</v>
      </c>
      <c r="N2430" s="22">
        <v>44386.5</v>
      </c>
      <c r="O2430">
        <f t="shared" si="150"/>
        <v>33</v>
      </c>
      <c r="P2430" s="3">
        <f t="shared" si="151"/>
        <v>186624.57000000007</v>
      </c>
    </row>
    <row r="2431" spans="1:16" x14ac:dyDescent="0.35">
      <c r="A2431" t="s">
        <v>277</v>
      </c>
      <c r="B2431" s="21" t="s">
        <v>98</v>
      </c>
      <c r="C2431" s="22">
        <v>44365</v>
      </c>
      <c r="D2431" t="s">
        <v>114</v>
      </c>
      <c r="E2431" t="s">
        <v>115</v>
      </c>
      <c r="F2431" s="21" t="s">
        <v>143</v>
      </c>
      <c r="G2431" s="3">
        <v>37.619999999999997</v>
      </c>
      <c r="H2431" s="22">
        <v>44347</v>
      </c>
      <c r="I2431" s="23">
        <v>44360</v>
      </c>
      <c r="J2431">
        <f t="shared" si="148"/>
        <v>14</v>
      </c>
      <c r="K2431" s="2">
        <f t="shared" si="149"/>
        <v>44353.5</v>
      </c>
      <c r="L2431" s="22">
        <v>44365.5</v>
      </c>
      <c r="M2431" s="22">
        <v>44392.5</v>
      </c>
      <c r="N2431" s="22">
        <v>44391.5</v>
      </c>
      <c r="O2431">
        <f t="shared" si="150"/>
        <v>38</v>
      </c>
      <c r="P2431" s="3">
        <f t="shared" si="151"/>
        <v>1429.56</v>
      </c>
    </row>
    <row r="2432" spans="1:16" x14ac:dyDescent="0.35">
      <c r="A2432" t="s">
        <v>277</v>
      </c>
      <c r="B2432" s="21" t="s">
        <v>98</v>
      </c>
      <c r="C2432" s="22">
        <v>44365</v>
      </c>
      <c r="D2432" t="s">
        <v>110</v>
      </c>
      <c r="E2432" t="s">
        <v>111</v>
      </c>
      <c r="F2432" s="21" t="s">
        <v>143</v>
      </c>
      <c r="G2432" s="3">
        <v>49.579999999999991</v>
      </c>
      <c r="H2432" s="22">
        <v>44347</v>
      </c>
      <c r="I2432" s="23">
        <v>44360</v>
      </c>
      <c r="J2432">
        <f t="shared" si="148"/>
        <v>14</v>
      </c>
      <c r="K2432" s="2">
        <f t="shared" si="149"/>
        <v>44353.5</v>
      </c>
      <c r="L2432" s="22">
        <v>44365.5</v>
      </c>
      <c r="M2432" s="22">
        <v>44392.5</v>
      </c>
      <c r="N2432" s="22">
        <v>44391.5</v>
      </c>
      <c r="O2432">
        <f t="shared" si="150"/>
        <v>38</v>
      </c>
      <c r="P2432" s="3">
        <f t="shared" si="151"/>
        <v>1884.0399999999997</v>
      </c>
    </row>
    <row r="2433" spans="1:16" x14ac:dyDescent="0.35">
      <c r="A2433" t="s">
        <v>277</v>
      </c>
      <c r="B2433" s="21" t="s">
        <v>98</v>
      </c>
      <c r="C2433" s="22">
        <v>44365</v>
      </c>
      <c r="D2433" t="s">
        <v>148</v>
      </c>
      <c r="E2433" t="s">
        <v>149</v>
      </c>
      <c r="F2433" s="21" t="s">
        <v>274</v>
      </c>
      <c r="G2433" s="3">
        <v>9.5500000000000007</v>
      </c>
      <c r="H2433" s="22">
        <v>44347</v>
      </c>
      <c r="I2433" s="23">
        <v>44360</v>
      </c>
      <c r="J2433">
        <f t="shared" si="148"/>
        <v>14</v>
      </c>
      <c r="K2433" s="2">
        <f t="shared" si="149"/>
        <v>44353.5</v>
      </c>
      <c r="L2433" s="22">
        <v>44365.5</v>
      </c>
      <c r="M2433" s="22">
        <v>44392.5</v>
      </c>
      <c r="N2433" s="22">
        <v>44391.5</v>
      </c>
      <c r="O2433">
        <f t="shared" si="150"/>
        <v>38</v>
      </c>
      <c r="P2433" s="3">
        <f t="shared" si="151"/>
        <v>362.90000000000003</v>
      </c>
    </row>
    <row r="2434" spans="1:16" x14ac:dyDescent="0.35">
      <c r="A2434" t="s">
        <v>277</v>
      </c>
      <c r="B2434" s="21" t="s">
        <v>98</v>
      </c>
      <c r="C2434" s="22">
        <v>44365</v>
      </c>
      <c r="D2434" t="s">
        <v>148</v>
      </c>
      <c r="E2434" t="s">
        <v>149</v>
      </c>
      <c r="F2434" s="21" t="s">
        <v>275</v>
      </c>
      <c r="G2434" s="3">
        <v>17.04</v>
      </c>
      <c r="H2434" s="22">
        <v>44347</v>
      </c>
      <c r="I2434" s="23">
        <v>44360</v>
      </c>
      <c r="J2434">
        <f t="shared" si="148"/>
        <v>14</v>
      </c>
      <c r="K2434" s="2">
        <f t="shared" si="149"/>
        <v>44353.5</v>
      </c>
      <c r="L2434" s="22">
        <v>44365.5</v>
      </c>
      <c r="M2434" s="22">
        <v>44392.5</v>
      </c>
      <c r="N2434" s="22">
        <v>44391.5</v>
      </c>
      <c r="O2434">
        <f t="shared" si="150"/>
        <v>38</v>
      </c>
      <c r="P2434" s="3">
        <f t="shared" si="151"/>
        <v>647.52</v>
      </c>
    </row>
    <row r="2435" spans="1:16" x14ac:dyDescent="0.35">
      <c r="A2435" t="s">
        <v>277</v>
      </c>
      <c r="B2435" s="21" t="s">
        <v>98</v>
      </c>
      <c r="C2435" s="22">
        <v>44365</v>
      </c>
      <c r="D2435" t="s">
        <v>148</v>
      </c>
      <c r="E2435" t="s">
        <v>149</v>
      </c>
      <c r="F2435" s="21" t="s">
        <v>150</v>
      </c>
      <c r="G2435" s="3">
        <v>47.03</v>
      </c>
      <c r="H2435" s="22">
        <v>44347</v>
      </c>
      <c r="I2435" s="23">
        <v>44360</v>
      </c>
      <c r="J2435">
        <f t="shared" si="148"/>
        <v>14</v>
      </c>
      <c r="K2435" s="2">
        <f t="shared" si="149"/>
        <v>44353.5</v>
      </c>
      <c r="L2435" s="22">
        <v>44365.5</v>
      </c>
      <c r="M2435" s="22">
        <v>44392.5</v>
      </c>
      <c r="N2435" s="22">
        <v>44391.5</v>
      </c>
      <c r="O2435">
        <f t="shared" si="150"/>
        <v>38</v>
      </c>
      <c r="P2435" s="3">
        <f t="shared" si="151"/>
        <v>1787.14</v>
      </c>
    </row>
    <row r="2436" spans="1:16" x14ac:dyDescent="0.35">
      <c r="A2436" t="s">
        <v>277</v>
      </c>
      <c r="B2436" s="21" t="s">
        <v>98</v>
      </c>
      <c r="C2436" s="22">
        <v>44365</v>
      </c>
      <c r="D2436" t="s">
        <v>114</v>
      </c>
      <c r="E2436" t="s">
        <v>115</v>
      </c>
      <c r="F2436" s="21" t="s">
        <v>144</v>
      </c>
      <c r="G2436" s="3">
        <v>77.72</v>
      </c>
      <c r="H2436" s="22">
        <v>44347</v>
      </c>
      <c r="I2436" s="23">
        <v>44360</v>
      </c>
      <c r="J2436">
        <f t="shared" si="148"/>
        <v>14</v>
      </c>
      <c r="K2436" s="2">
        <f t="shared" si="149"/>
        <v>44353.5</v>
      </c>
      <c r="L2436" s="22">
        <v>44365.5</v>
      </c>
      <c r="M2436" s="22">
        <v>44392.5</v>
      </c>
      <c r="N2436" s="22">
        <v>44391.5</v>
      </c>
      <c r="O2436">
        <f t="shared" si="150"/>
        <v>38</v>
      </c>
      <c r="P2436" s="3">
        <f t="shared" si="151"/>
        <v>2953.36</v>
      </c>
    </row>
    <row r="2437" spans="1:16" x14ac:dyDescent="0.35">
      <c r="A2437" t="s">
        <v>277</v>
      </c>
      <c r="B2437" s="21" t="s">
        <v>98</v>
      </c>
      <c r="C2437" s="22">
        <v>44365</v>
      </c>
      <c r="D2437" t="s">
        <v>110</v>
      </c>
      <c r="E2437" t="s">
        <v>111</v>
      </c>
      <c r="F2437" s="21" t="s">
        <v>144</v>
      </c>
      <c r="G2437" s="3">
        <v>11.44</v>
      </c>
      <c r="H2437" s="22">
        <v>44347</v>
      </c>
      <c r="I2437" s="23">
        <v>44360</v>
      </c>
      <c r="J2437">
        <f t="shared" si="148"/>
        <v>14</v>
      </c>
      <c r="K2437" s="2">
        <f t="shared" si="149"/>
        <v>44353.5</v>
      </c>
      <c r="L2437" s="22">
        <v>44365.5</v>
      </c>
      <c r="M2437" s="22">
        <v>44392.5</v>
      </c>
      <c r="N2437" s="22">
        <v>44391.5</v>
      </c>
      <c r="O2437">
        <f t="shared" si="150"/>
        <v>38</v>
      </c>
      <c r="P2437" s="3">
        <f t="shared" si="151"/>
        <v>434.71999999999997</v>
      </c>
    </row>
    <row r="2438" spans="1:16" x14ac:dyDescent="0.35">
      <c r="A2438" t="s">
        <v>277</v>
      </c>
      <c r="B2438" s="21" t="s">
        <v>98</v>
      </c>
      <c r="C2438" s="22">
        <v>44365</v>
      </c>
      <c r="D2438" t="s">
        <v>148</v>
      </c>
      <c r="E2438" t="s">
        <v>149</v>
      </c>
      <c r="F2438" s="21" t="s">
        <v>151</v>
      </c>
      <c r="G2438" s="3">
        <v>86.67</v>
      </c>
      <c r="H2438" s="22">
        <v>44347</v>
      </c>
      <c r="I2438" s="23">
        <v>44360</v>
      </c>
      <c r="J2438">
        <f t="shared" si="148"/>
        <v>14</v>
      </c>
      <c r="K2438" s="2">
        <f t="shared" si="149"/>
        <v>44353.5</v>
      </c>
      <c r="L2438" s="22">
        <v>44365.5</v>
      </c>
      <c r="M2438" s="22">
        <v>44392.5</v>
      </c>
      <c r="N2438" s="22">
        <v>44391.5</v>
      </c>
      <c r="O2438">
        <f t="shared" si="150"/>
        <v>38</v>
      </c>
      <c r="P2438" s="3">
        <f t="shared" si="151"/>
        <v>3293.46</v>
      </c>
    </row>
    <row r="2439" spans="1:16" x14ac:dyDescent="0.35">
      <c r="A2439" t="s">
        <v>277</v>
      </c>
      <c r="B2439" s="21" t="s">
        <v>98</v>
      </c>
      <c r="C2439" s="22">
        <v>44365</v>
      </c>
      <c r="D2439" t="s">
        <v>148</v>
      </c>
      <c r="E2439" t="s">
        <v>149</v>
      </c>
      <c r="F2439" s="21" t="s">
        <v>152</v>
      </c>
      <c r="G2439" s="3">
        <v>63.55</v>
      </c>
      <c r="H2439" s="22">
        <v>44347</v>
      </c>
      <c r="I2439" s="23">
        <v>44360</v>
      </c>
      <c r="J2439">
        <f t="shared" si="148"/>
        <v>14</v>
      </c>
      <c r="K2439" s="2">
        <f t="shared" si="149"/>
        <v>44353.5</v>
      </c>
      <c r="L2439" s="22">
        <v>44365.5</v>
      </c>
      <c r="M2439" s="22">
        <v>44392.5</v>
      </c>
      <c r="N2439" s="22">
        <v>44391.5</v>
      </c>
      <c r="O2439">
        <f t="shared" si="150"/>
        <v>38</v>
      </c>
      <c r="P2439" s="3">
        <f t="shared" si="151"/>
        <v>2414.9</v>
      </c>
    </row>
    <row r="2440" spans="1:16" x14ac:dyDescent="0.35">
      <c r="A2440" t="s">
        <v>277</v>
      </c>
      <c r="B2440" s="21" t="s">
        <v>98</v>
      </c>
      <c r="C2440" s="22">
        <v>44365</v>
      </c>
      <c r="D2440" t="s">
        <v>110</v>
      </c>
      <c r="E2440" t="s">
        <v>111</v>
      </c>
      <c r="F2440" s="21" t="s">
        <v>153</v>
      </c>
      <c r="G2440" s="3">
        <v>267.73000000000008</v>
      </c>
      <c r="H2440" s="22">
        <v>44347</v>
      </c>
      <c r="I2440" s="23">
        <v>44360</v>
      </c>
      <c r="J2440">
        <f t="shared" si="148"/>
        <v>14</v>
      </c>
      <c r="K2440" s="2">
        <f t="shared" si="149"/>
        <v>44353.5</v>
      </c>
      <c r="L2440" s="22">
        <v>44365.5</v>
      </c>
      <c r="M2440" s="22">
        <v>44392.5</v>
      </c>
      <c r="N2440" s="22">
        <v>44391.5</v>
      </c>
      <c r="O2440">
        <f t="shared" si="150"/>
        <v>38</v>
      </c>
      <c r="P2440" s="3">
        <f t="shared" si="151"/>
        <v>10173.740000000003</v>
      </c>
    </row>
    <row r="2441" spans="1:16" x14ac:dyDescent="0.35">
      <c r="A2441" t="s">
        <v>277</v>
      </c>
      <c r="B2441" s="21" t="s">
        <v>98</v>
      </c>
      <c r="C2441" s="22">
        <v>44365</v>
      </c>
      <c r="D2441" t="s">
        <v>148</v>
      </c>
      <c r="E2441" t="s">
        <v>149</v>
      </c>
      <c r="F2441" s="21" t="s">
        <v>154</v>
      </c>
      <c r="G2441" s="3">
        <v>100.94</v>
      </c>
      <c r="H2441" s="22">
        <v>44347</v>
      </c>
      <c r="I2441" s="23">
        <v>44360</v>
      </c>
      <c r="J2441">
        <f t="shared" si="148"/>
        <v>14</v>
      </c>
      <c r="K2441" s="2">
        <f t="shared" si="149"/>
        <v>44353.5</v>
      </c>
      <c r="L2441" s="22">
        <v>44365.5</v>
      </c>
      <c r="M2441" s="22">
        <v>44392.5</v>
      </c>
      <c r="N2441" s="22">
        <v>44391.5</v>
      </c>
      <c r="O2441">
        <f t="shared" si="150"/>
        <v>38</v>
      </c>
      <c r="P2441" s="3">
        <f t="shared" si="151"/>
        <v>3835.72</v>
      </c>
    </row>
    <row r="2442" spans="1:16" x14ac:dyDescent="0.35">
      <c r="A2442" t="s">
        <v>277</v>
      </c>
      <c r="B2442" s="21" t="s">
        <v>98</v>
      </c>
      <c r="C2442" s="22">
        <v>44365</v>
      </c>
      <c r="D2442" t="s">
        <v>148</v>
      </c>
      <c r="E2442" t="s">
        <v>149</v>
      </c>
      <c r="F2442" s="21" t="s">
        <v>155</v>
      </c>
      <c r="G2442" s="3">
        <v>30.130000000000003</v>
      </c>
      <c r="H2442" s="22">
        <v>44347</v>
      </c>
      <c r="I2442" s="23">
        <v>44360</v>
      </c>
      <c r="J2442">
        <f t="shared" si="148"/>
        <v>14</v>
      </c>
      <c r="K2442" s="2">
        <f t="shared" si="149"/>
        <v>44353.5</v>
      </c>
      <c r="L2442" s="22">
        <v>44365.5</v>
      </c>
      <c r="M2442" s="22">
        <v>44392.5</v>
      </c>
      <c r="N2442" s="22">
        <v>44391.5</v>
      </c>
      <c r="O2442">
        <f t="shared" si="150"/>
        <v>38</v>
      </c>
      <c r="P2442" s="3">
        <f t="shared" si="151"/>
        <v>1144.94</v>
      </c>
    </row>
    <row r="2443" spans="1:16" x14ac:dyDescent="0.35">
      <c r="A2443" t="s">
        <v>277</v>
      </c>
      <c r="B2443" s="21" t="s">
        <v>98</v>
      </c>
      <c r="C2443" s="22">
        <v>44365</v>
      </c>
      <c r="D2443" t="s">
        <v>114</v>
      </c>
      <c r="E2443" t="s">
        <v>115</v>
      </c>
      <c r="F2443" s="21" t="s">
        <v>145</v>
      </c>
      <c r="G2443" s="3">
        <v>31.05</v>
      </c>
      <c r="H2443" s="22">
        <v>44347</v>
      </c>
      <c r="I2443" s="23">
        <v>44360</v>
      </c>
      <c r="J2443">
        <f t="shared" ref="J2443:J2506" si="152">I2443-H2443+1</f>
        <v>14</v>
      </c>
      <c r="K2443" s="2">
        <f t="shared" ref="K2443:K2506" si="153">(H2443+I2443)/2</f>
        <v>44353.5</v>
      </c>
      <c r="L2443" s="22">
        <v>44365.5</v>
      </c>
      <c r="M2443" s="22">
        <v>44392.5</v>
      </c>
      <c r="N2443" s="22">
        <v>44391.5</v>
      </c>
      <c r="O2443">
        <f t="shared" ref="O2443:O2506" si="154">N2443-K2443</f>
        <v>38</v>
      </c>
      <c r="P2443" s="3">
        <f t="shared" ref="P2443:P2506" si="155">O2443*G2443</f>
        <v>1179.9000000000001</v>
      </c>
    </row>
    <row r="2444" spans="1:16" x14ac:dyDescent="0.35">
      <c r="A2444" t="s">
        <v>277</v>
      </c>
      <c r="B2444" s="21" t="s">
        <v>98</v>
      </c>
      <c r="C2444" s="22">
        <v>44365</v>
      </c>
      <c r="D2444" t="s">
        <v>110</v>
      </c>
      <c r="E2444" t="s">
        <v>111</v>
      </c>
      <c r="F2444" s="21" t="s">
        <v>145</v>
      </c>
      <c r="G2444" s="3">
        <v>28.46</v>
      </c>
      <c r="H2444" s="22">
        <v>44347</v>
      </c>
      <c r="I2444" s="23">
        <v>44360</v>
      </c>
      <c r="J2444">
        <f t="shared" si="152"/>
        <v>14</v>
      </c>
      <c r="K2444" s="2">
        <f t="shared" si="153"/>
        <v>44353.5</v>
      </c>
      <c r="L2444" s="22">
        <v>44365.5</v>
      </c>
      <c r="M2444" s="22">
        <v>44392.5</v>
      </c>
      <c r="N2444" s="22">
        <v>44391.5</v>
      </c>
      <c r="O2444">
        <f t="shared" si="154"/>
        <v>38</v>
      </c>
      <c r="P2444" s="3">
        <f t="shared" si="155"/>
        <v>1081.48</v>
      </c>
    </row>
    <row r="2445" spans="1:16" x14ac:dyDescent="0.35">
      <c r="A2445" t="s">
        <v>277</v>
      </c>
      <c r="B2445" s="21" t="s">
        <v>98</v>
      </c>
      <c r="C2445" s="22">
        <v>44365</v>
      </c>
      <c r="D2445" t="s">
        <v>114</v>
      </c>
      <c r="E2445" t="s">
        <v>115</v>
      </c>
      <c r="F2445" s="21" t="s">
        <v>146</v>
      </c>
      <c r="G2445" s="3">
        <v>91.19</v>
      </c>
      <c r="H2445" s="22">
        <v>44347</v>
      </c>
      <c r="I2445" s="23">
        <v>44360</v>
      </c>
      <c r="J2445">
        <f t="shared" si="152"/>
        <v>14</v>
      </c>
      <c r="K2445" s="2">
        <f t="shared" si="153"/>
        <v>44353.5</v>
      </c>
      <c r="L2445" s="22">
        <v>44365.5</v>
      </c>
      <c r="M2445" s="22">
        <v>44392.5</v>
      </c>
      <c r="N2445" s="22">
        <v>44391.5</v>
      </c>
      <c r="O2445">
        <f t="shared" si="154"/>
        <v>38</v>
      </c>
      <c r="P2445" s="3">
        <f t="shared" si="155"/>
        <v>3465.22</v>
      </c>
    </row>
    <row r="2446" spans="1:16" x14ac:dyDescent="0.35">
      <c r="A2446" t="s">
        <v>277</v>
      </c>
      <c r="B2446" s="21" t="s">
        <v>98</v>
      </c>
      <c r="C2446" s="22">
        <v>44365</v>
      </c>
      <c r="D2446" t="s">
        <v>110</v>
      </c>
      <c r="E2446" t="s">
        <v>111</v>
      </c>
      <c r="F2446" s="21" t="s">
        <v>257</v>
      </c>
      <c r="G2446" s="3">
        <v>6.47</v>
      </c>
      <c r="H2446" s="22">
        <v>44347</v>
      </c>
      <c r="I2446" s="23">
        <v>44360</v>
      </c>
      <c r="J2446">
        <f t="shared" si="152"/>
        <v>14</v>
      </c>
      <c r="K2446" s="2">
        <f t="shared" si="153"/>
        <v>44353.5</v>
      </c>
      <c r="L2446" s="22">
        <v>44365.5</v>
      </c>
      <c r="M2446" s="22">
        <v>44392.5</v>
      </c>
      <c r="N2446" s="22">
        <v>44391.5</v>
      </c>
      <c r="O2446">
        <f t="shared" si="154"/>
        <v>38</v>
      </c>
      <c r="P2446" s="3">
        <f t="shared" si="155"/>
        <v>245.85999999999999</v>
      </c>
    </row>
    <row r="2447" spans="1:16" x14ac:dyDescent="0.35">
      <c r="A2447" t="s">
        <v>277</v>
      </c>
      <c r="B2447" s="21" t="s">
        <v>98</v>
      </c>
      <c r="C2447" s="22">
        <v>44365</v>
      </c>
      <c r="D2447" t="s">
        <v>148</v>
      </c>
      <c r="E2447" t="s">
        <v>149</v>
      </c>
      <c r="F2447" s="21" t="s">
        <v>156</v>
      </c>
      <c r="G2447" s="3">
        <v>68.550000000000011</v>
      </c>
      <c r="H2447" s="22">
        <v>44347</v>
      </c>
      <c r="I2447" s="23">
        <v>44360</v>
      </c>
      <c r="J2447">
        <f t="shared" si="152"/>
        <v>14</v>
      </c>
      <c r="K2447" s="2">
        <f t="shared" si="153"/>
        <v>44353.5</v>
      </c>
      <c r="L2447" s="22">
        <v>44365.5</v>
      </c>
      <c r="M2447" s="22">
        <v>44392.5</v>
      </c>
      <c r="N2447" s="22">
        <v>44391.5</v>
      </c>
      <c r="O2447">
        <f t="shared" si="154"/>
        <v>38</v>
      </c>
      <c r="P2447" s="3">
        <f t="shared" si="155"/>
        <v>2604.9000000000005</v>
      </c>
    </row>
    <row r="2448" spans="1:16" x14ac:dyDescent="0.35">
      <c r="A2448" t="s">
        <v>277</v>
      </c>
      <c r="B2448" s="21" t="s">
        <v>98</v>
      </c>
      <c r="C2448" s="22">
        <v>44365</v>
      </c>
      <c r="D2448" t="s">
        <v>110</v>
      </c>
      <c r="E2448" t="s">
        <v>111</v>
      </c>
      <c r="F2448" s="21" t="s">
        <v>248</v>
      </c>
      <c r="G2448" s="3">
        <v>35.26</v>
      </c>
      <c r="H2448" s="22">
        <v>44347</v>
      </c>
      <c r="I2448" s="23">
        <v>44360</v>
      </c>
      <c r="J2448">
        <f t="shared" si="152"/>
        <v>14</v>
      </c>
      <c r="K2448" s="2">
        <f t="shared" si="153"/>
        <v>44353.5</v>
      </c>
      <c r="L2448" s="22">
        <v>44365.5</v>
      </c>
      <c r="M2448" s="22">
        <v>44392.5</v>
      </c>
      <c r="N2448" s="22">
        <v>44391.5</v>
      </c>
      <c r="O2448">
        <f t="shared" si="154"/>
        <v>38</v>
      </c>
      <c r="P2448" s="3">
        <f t="shared" si="155"/>
        <v>1339.8799999999999</v>
      </c>
    </row>
    <row r="2449" spans="1:16" x14ac:dyDescent="0.35">
      <c r="A2449" t="s">
        <v>277</v>
      </c>
      <c r="B2449" s="21" t="s">
        <v>98</v>
      </c>
      <c r="C2449" s="22">
        <v>44365</v>
      </c>
      <c r="D2449" t="s">
        <v>148</v>
      </c>
      <c r="E2449" t="s">
        <v>149</v>
      </c>
      <c r="F2449" s="21" t="s">
        <v>249</v>
      </c>
      <c r="G2449" s="3">
        <v>9.2100000000000009</v>
      </c>
      <c r="H2449" s="22">
        <v>44347</v>
      </c>
      <c r="I2449" s="23">
        <v>44360</v>
      </c>
      <c r="J2449">
        <f t="shared" si="152"/>
        <v>14</v>
      </c>
      <c r="K2449" s="2">
        <f t="shared" si="153"/>
        <v>44353.5</v>
      </c>
      <c r="L2449" s="22">
        <v>44365.5</v>
      </c>
      <c r="M2449" s="22">
        <v>44392.5</v>
      </c>
      <c r="N2449" s="22">
        <v>44391.5</v>
      </c>
      <c r="O2449">
        <f t="shared" si="154"/>
        <v>38</v>
      </c>
      <c r="P2449" s="3">
        <f t="shared" si="155"/>
        <v>349.98</v>
      </c>
    </row>
    <row r="2450" spans="1:16" x14ac:dyDescent="0.35">
      <c r="A2450" t="s">
        <v>277</v>
      </c>
      <c r="B2450" s="21" t="s">
        <v>98</v>
      </c>
      <c r="C2450" s="22">
        <v>44365</v>
      </c>
      <c r="D2450" t="s">
        <v>148</v>
      </c>
      <c r="E2450" t="s">
        <v>149</v>
      </c>
      <c r="F2450" s="21" t="s">
        <v>157</v>
      </c>
      <c r="G2450" s="3">
        <v>230.48</v>
      </c>
      <c r="H2450" s="22">
        <v>44347</v>
      </c>
      <c r="I2450" s="23">
        <v>44360</v>
      </c>
      <c r="J2450">
        <f t="shared" si="152"/>
        <v>14</v>
      </c>
      <c r="K2450" s="2">
        <f t="shared" si="153"/>
        <v>44353.5</v>
      </c>
      <c r="L2450" s="22">
        <v>44365.5</v>
      </c>
      <c r="M2450" s="22">
        <v>44392.5</v>
      </c>
      <c r="N2450" s="22">
        <v>44391.5</v>
      </c>
      <c r="O2450">
        <f t="shared" si="154"/>
        <v>38</v>
      </c>
      <c r="P2450" s="3">
        <f t="shared" si="155"/>
        <v>8758.24</v>
      </c>
    </row>
    <row r="2451" spans="1:16" x14ac:dyDescent="0.35">
      <c r="A2451" t="s">
        <v>277</v>
      </c>
      <c r="B2451" s="21" t="s">
        <v>98</v>
      </c>
      <c r="C2451" s="22">
        <v>44365</v>
      </c>
      <c r="D2451" t="s">
        <v>148</v>
      </c>
      <c r="E2451" t="s">
        <v>149</v>
      </c>
      <c r="F2451" s="21" t="s">
        <v>158</v>
      </c>
      <c r="G2451" s="3">
        <v>290.61</v>
      </c>
      <c r="H2451" s="22">
        <v>44347</v>
      </c>
      <c r="I2451" s="23">
        <v>44360</v>
      </c>
      <c r="J2451">
        <f t="shared" si="152"/>
        <v>14</v>
      </c>
      <c r="K2451" s="2">
        <f t="shared" si="153"/>
        <v>44353.5</v>
      </c>
      <c r="L2451" s="22">
        <v>44365.5</v>
      </c>
      <c r="M2451" s="22">
        <v>44392.5</v>
      </c>
      <c r="N2451" s="22">
        <v>44391.5</v>
      </c>
      <c r="O2451">
        <f t="shared" si="154"/>
        <v>38</v>
      </c>
      <c r="P2451" s="3">
        <f t="shared" si="155"/>
        <v>11043.18</v>
      </c>
    </row>
    <row r="2452" spans="1:16" x14ac:dyDescent="0.35">
      <c r="A2452" t="s">
        <v>277</v>
      </c>
      <c r="B2452" s="21" t="s">
        <v>98</v>
      </c>
      <c r="C2452" s="22">
        <v>44365</v>
      </c>
      <c r="D2452" t="s">
        <v>148</v>
      </c>
      <c r="E2452" t="s">
        <v>149</v>
      </c>
      <c r="F2452" s="21" t="s">
        <v>159</v>
      </c>
      <c r="G2452" s="3">
        <v>104.25</v>
      </c>
      <c r="H2452" s="22">
        <v>44347</v>
      </c>
      <c r="I2452" s="23">
        <v>44360</v>
      </c>
      <c r="J2452">
        <f t="shared" si="152"/>
        <v>14</v>
      </c>
      <c r="K2452" s="2">
        <f t="shared" si="153"/>
        <v>44353.5</v>
      </c>
      <c r="L2452" s="22">
        <v>44365.5</v>
      </c>
      <c r="M2452" s="22">
        <v>44392.5</v>
      </c>
      <c r="N2452" s="22">
        <v>44391.5</v>
      </c>
      <c r="O2452">
        <f t="shared" si="154"/>
        <v>38</v>
      </c>
      <c r="P2452" s="3">
        <f t="shared" si="155"/>
        <v>3961.5</v>
      </c>
    </row>
    <row r="2453" spans="1:16" x14ac:dyDescent="0.35">
      <c r="A2453" t="s">
        <v>277</v>
      </c>
      <c r="B2453" s="21" t="s">
        <v>98</v>
      </c>
      <c r="C2453" s="22">
        <v>44365</v>
      </c>
      <c r="D2453" t="s">
        <v>148</v>
      </c>
      <c r="E2453" t="s">
        <v>149</v>
      </c>
      <c r="F2453" s="21" t="s">
        <v>160</v>
      </c>
      <c r="G2453" s="3">
        <v>56.64</v>
      </c>
      <c r="H2453" s="22">
        <v>44347</v>
      </c>
      <c r="I2453" s="23">
        <v>44360</v>
      </c>
      <c r="J2453">
        <f t="shared" si="152"/>
        <v>14</v>
      </c>
      <c r="K2453" s="2">
        <f t="shared" si="153"/>
        <v>44353.5</v>
      </c>
      <c r="L2453" s="22">
        <v>44365.5</v>
      </c>
      <c r="M2453" s="22">
        <v>44392.5</v>
      </c>
      <c r="N2453" s="22">
        <v>44391.5</v>
      </c>
      <c r="O2453">
        <f t="shared" si="154"/>
        <v>38</v>
      </c>
      <c r="P2453" s="3">
        <f t="shared" si="155"/>
        <v>2152.3200000000002</v>
      </c>
    </row>
    <row r="2454" spans="1:16" x14ac:dyDescent="0.35">
      <c r="A2454" t="s">
        <v>277</v>
      </c>
      <c r="B2454" s="21" t="s">
        <v>86</v>
      </c>
      <c r="C2454" s="22">
        <v>44365</v>
      </c>
      <c r="D2454" t="s">
        <v>161</v>
      </c>
      <c r="E2454" t="s">
        <v>162</v>
      </c>
      <c r="F2454" s="21" t="s">
        <v>165</v>
      </c>
      <c r="G2454" s="3">
        <v>131.15</v>
      </c>
      <c r="H2454" s="22">
        <v>44346</v>
      </c>
      <c r="I2454" s="23">
        <v>44359</v>
      </c>
      <c r="J2454">
        <f t="shared" si="152"/>
        <v>14</v>
      </c>
      <c r="K2454" s="2">
        <f t="shared" si="153"/>
        <v>44352.5</v>
      </c>
      <c r="L2454" s="22">
        <v>44365.5</v>
      </c>
      <c r="M2454" s="22">
        <v>44397.5</v>
      </c>
      <c r="N2454" s="22">
        <v>44396.5</v>
      </c>
      <c r="O2454">
        <f t="shared" si="154"/>
        <v>44</v>
      </c>
      <c r="P2454" s="3">
        <f t="shared" si="155"/>
        <v>5770.6</v>
      </c>
    </row>
    <row r="2455" spans="1:16" x14ac:dyDescent="0.35">
      <c r="A2455" t="s">
        <v>277</v>
      </c>
      <c r="B2455" s="21" t="s">
        <v>86</v>
      </c>
      <c r="C2455" s="22">
        <v>44365</v>
      </c>
      <c r="D2455" t="s">
        <v>161</v>
      </c>
      <c r="E2455" t="s">
        <v>162</v>
      </c>
      <c r="F2455" s="21" t="s">
        <v>163</v>
      </c>
      <c r="G2455" s="3">
        <v>218.45</v>
      </c>
      <c r="H2455" s="22">
        <v>44346</v>
      </c>
      <c r="I2455" s="23">
        <v>44359</v>
      </c>
      <c r="J2455">
        <f t="shared" si="152"/>
        <v>14</v>
      </c>
      <c r="K2455" s="2">
        <f t="shared" si="153"/>
        <v>44352.5</v>
      </c>
      <c r="L2455" s="22">
        <v>44365.5</v>
      </c>
      <c r="M2455" s="22">
        <v>44397.5</v>
      </c>
      <c r="N2455" s="22">
        <v>44396.5</v>
      </c>
      <c r="O2455">
        <f t="shared" si="154"/>
        <v>44</v>
      </c>
      <c r="P2455" s="3">
        <f t="shared" si="155"/>
        <v>9611.7999999999993</v>
      </c>
    </row>
    <row r="2456" spans="1:16" x14ac:dyDescent="0.35">
      <c r="A2456" t="s">
        <v>277</v>
      </c>
      <c r="B2456" s="21" t="s">
        <v>86</v>
      </c>
      <c r="C2456" s="22">
        <v>44365</v>
      </c>
      <c r="D2456" t="s">
        <v>161</v>
      </c>
      <c r="E2456" t="s">
        <v>162</v>
      </c>
      <c r="F2456" s="21" t="s">
        <v>166</v>
      </c>
      <c r="G2456" s="3">
        <v>117.39</v>
      </c>
      <c r="H2456" s="22">
        <v>44346</v>
      </c>
      <c r="I2456" s="23">
        <v>44359</v>
      </c>
      <c r="J2456">
        <f t="shared" si="152"/>
        <v>14</v>
      </c>
      <c r="K2456" s="2">
        <f t="shared" si="153"/>
        <v>44352.5</v>
      </c>
      <c r="L2456" s="22">
        <v>44365.5</v>
      </c>
      <c r="M2456" s="22">
        <v>44397.5</v>
      </c>
      <c r="N2456" s="22">
        <v>44396.5</v>
      </c>
      <c r="O2456">
        <f t="shared" si="154"/>
        <v>44</v>
      </c>
      <c r="P2456" s="3">
        <f t="shared" si="155"/>
        <v>5165.16</v>
      </c>
    </row>
    <row r="2457" spans="1:16" x14ac:dyDescent="0.35">
      <c r="A2457" t="s">
        <v>277</v>
      </c>
      <c r="B2457" s="21" t="s">
        <v>86</v>
      </c>
      <c r="C2457" s="22">
        <v>44365</v>
      </c>
      <c r="D2457" t="s">
        <v>161</v>
      </c>
      <c r="E2457" t="s">
        <v>162</v>
      </c>
      <c r="F2457" s="21" t="s">
        <v>167</v>
      </c>
      <c r="G2457" s="3">
        <v>353.39</v>
      </c>
      <c r="H2457" s="22">
        <v>44346</v>
      </c>
      <c r="I2457" s="23">
        <v>44359</v>
      </c>
      <c r="J2457">
        <f t="shared" si="152"/>
        <v>14</v>
      </c>
      <c r="K2457" s="2">
        <f t="shared" si="153"/>
        <v>44352.5</v>
      </c>
      <c r="L2457" s="22">
        <v>44365.5</v>
      </c>
      <c r="M2457" s="22">
        <v>44397.5</v>
      </c>
      <c r="N2457" s="22">
        <v>44396.5</v>
      </c>
      <c r="O2457">
        <f t="shared" si="154"/>
        <v>44</v>
      </c>
      <c r="P2457" s="3">
        <f t="shared" si="155"/>
        <v>15549.16</v>
      </c>
    </row>
    <row r="2458" spans="1:16" x14ac:dyDescent="0.35">
      <c r="A2458" t="s">
        <v>277</v>
      </c>
      <c r="B2458" s="21" t="s">
        <v>86</v>
      </c>
      <c r="C2458" s="22">
        <v>44365</v>
      </c>
      <c r="D2458" t="s">
        <v>161</v>
      </c>
      <c r="E2458" t="s">
        <v>162</v>
      </c>
      <c r="F2458" s="21" t="s">
        <v>168</v>
      </c>
      <c r="G2458" s="3">
        <v>89.75</v>
      </c>
      <c r="H2458" s="22">
        <v>44346</v>
      </c>
      <c r="I2458" s="23">
        <v>44359</v>
      </c>
      <c r="J2458">
        <f t="shared" si="152"/>
        <v>14</v>
      </c>
      <c r="K2458" s="2">
        <f t="shared" si="153"/>
        <v>44352.5</v>
      </c>
      <c r="L2458" s="22">
        <v>44365.5</v>
      </c>
      <c r="M2458" s="22">
        <v>44397.5</v>
      </c>
      <c r="N2458" s="22">
        <v>44396.5</v>
      </c>
      <c r="O2458">
        <f t="shared" si="154"/>
        <v>44</v>
      </c>
      <c r="P2458" s="3">
        <f t="shared" si="155"/>
        <v>3949</v>
      </c>
    </row>
    <row r="2459" spans="1:16" x14ac:dyDescent="0.35">
      <c r="A2459" t="s">
        <v>277</v>
      </c>
      <c r="B2459" s="21" t="s">
        <v>86</v>
      </c>
      <c r="C2459" s="22">
        <v>44365</v>
      </c>
      <c r="D2459" t="s">
        <v>161</v>
      </c>
      <c r="E2459" t="s">
        <v>162</v>
      </c>
      <c r="F2459" s="21" t="s">
        <v>169</v>
      </c>
      <c r="G2459" s="3">
        <v>169.56</v>
      </c>
      <c r="H2459" s="22">
        <v>44346</v>
      </c>
      <c r="I2459" s="23">
        <v>44359</v>
      </c>
      <c r="J2459">
        <f t="shared" si="152"/>
        <v>14</v>
      </c>
      <c r="K2459" s="2">
        <f t="shared" si="153"/>
        <v>44352.5</v>
      </c>
      <c r="L2459" s="22">
        <v>44365.5</v>
      </c>
      <c r="M2459" s="22">
        <v>44397.5</v>
      </c>
      <c r="N2459" s="22">
        <v>44396.5</v>
      </c>
      <c r="O2459">
        <f t="shared" si="154"/>
        <v>44</v>
      </c>
      <c r="P2459" s="3">
        <f t="shared" si="155"/>
        <v>7460.64</v>
      </c>
    </row>
    <row r="2460" spans="1:16" x14ac:dyDescent="0.35">
      <c r="A2460" t="s">
        <v>277</v>
      </c>
      <c r="B2460" s="21" t="s">
        <v>86</v>
      </c>
      <c r="C2460" s="22">
        <v>44365</v>
      </c>
      <c r="D2460" t="s">
        <v>161</v>
      </c>
      <c r="E2460" t="s">
        <v>162</v>
      </c>
      <c r="F2460" s="21" t="s">
        <v>170</v>
      </c>
      <c r="G2460" s="3">
        <v>92.13</v>
      </c>
      <c r="H2460" s="22">
        <v>44346</v>
      </c>
      <c r="I2460" s="23">
        <v>44359</v>
      </c>
      <c r="J2460">
        <f t="shared" si="152"/>
        <v>14</v>
      </c>
      <c r="K2460" s="2">
        <f t="shared" si="153"/>
        <v>44352.5</v>
      </c>
      <c r="L2460" s="22">
        <v>44365.5</v>
      </c>
      <c r="M2460" s="22">
        <v>44397.5</v>
      </c>
      <c r="N2460" s="22">
        <v>44396.5</v>
      </c>
      <c r="O2460">
        <f t="shared" si="154"/>
        <v>44</v>
      </c>
      <c r="P2460" s="3">
        <f t="shared" si="155"/>
        <v>4053.72</v>
      </c>
    </row>
    <row r="2461" spans="1:16" x14ac:dyDescent="0.35">
      <c r="A2461" t="s">
        <v>277</v>
      </c>
      <c r="B2461" s="21" t="s">
        <v>86</v>
      </c>
      <c r="C2461" s="22">
        <v>44365</v>
      </c>
      <c r="D2461" t="s">
        <v>171</v>
      </c>
      <c r="E2461" t="s">
        <v>172</v>
      </c>
      <c r="F2461" s="21" t="s">
        <v>173</v>
      </c>
      <c r="G2461" s="3">
        <v>184.54</v>
      </c>
      <c r="H2461" s="22">
        <v>44346</v>
      </c>
      <c r="I2461" s="23">
        <v>44359</v>
      </c>
      <c r="J2461">
        <f t="shared" si="152"/>
        <v>14</v>
      </c>
      <c r="K2461" s="2">
        <f t="shared" si="153"/>
        <v>44352.5</v>
      </c>
      <c r="L2461" s="22">
        <v>44365.5</v>
      </c>
      <c r="M2461" s="22">
        <v>44397.5</v>
      </c>
      <c r="N2461" s="22">
        <v>44396.5</v>
      </c>
      <c r="O2461">
        <f t="shared" si="154"/>
        <v>44</v>
      </c>
      <c r="P2461" s="3">
        <f t="shared" si="155"/>
        <v>8119.7599999999993</v>
      </c>
    </row>
    <row r="2462" spans="1:16" x14ac:dyDescent="0.35">
      <c r="A2462" t="s">
        <v>277</v>
      </c>
      <c r="B2462" s="21" t="s">
        <v>86</v>
      </c>
      <c r="C2462" s="22">
        <v>44365</v>
      </c>
      <c r="D2462" t="s">
        <v>161</v>
      </c>
      <c r="E2462" t="s">
        <v>162</v>
      </c>
      <c r="F2462" s="21" t="s">
        <v>278</v>
      </c>
      <c r="G2462" s="3">
        <v>36.799999999999997</v>
      </c>
      <c r="H2462" s="22">
        <v>44346</v>
      </c>
      <c r="I2462" s="23">
        <v>44359</v>
      </c>
      <c r="J2462">
        <f t="shared" si="152"/>
        <v>14</v>
      </c>
      <c r="K2462" s="2">
        <f t="shared" si="153"/>
        <v>44352.5</v>
      </c>
      <c r="L2462" s="22">
        <v>44365.5</v>
      </c>
      <c r="M2462" s="22">
        <v>44397.5</v>
      </c>
      <c r="N2462" s="22">
        <v>44396.5</v>
      </c>
      <c r="O2462">
        <f t="shared" si="154"/>
        <v>44</v>
      </c>
      <c r="P2462" s="3">
        <f t="shared" si="155"/>
        <v>1619.1999999999998</v>
      </c>
    </row>
    <row r="2463" spans="1:16" x14ac:dyDescent="0.35">
      <c r="A2463" t="s">
        <v>277</v>
      </c>
      <c r="B2463" s="21" t="s">
        <v>86</v>
      </c>
      <c r="C2463" s="22">
        <v>44365</v>
      </c>
      <c r="D2463" t="s">
        <v>161</v>
      </c>
      <c r="E2463" t="s">
        <v>162</v>
      </c>
      <c r="F2463" s="21" t="s">
        <v>174</v>
      </c>
      <c r="G2463" s="3">
        <v>73.42</v>
      </c>
      <c r="H2463" s="22">
        <v>44346</v>
      </c>
      <c r="I2463" s="23">
        <v>44359</v>
      </c>
      <c r="J2463">
        <f t="shared" si="152"/>
        <v>14</v>
      </c>
      <c r="K2463" s="2">
        <f t="shared" si="153"/>
        <v>44352.5</v>
      </c>
      <c r="L2463" s="22">
        <v>44365.5</v>
      </c>
      <c r="M2463" s="22">
        <v>44397.5</v>
      </c>
      <c r="N2463" s="22">
        <v>44396.5</v>
      </c>
      <c r="O2463">
        <f t="shared" si="154"/>
        <v>44</v>
      </c>
      <c r="P2463" s="3">
        <f t="shared" si="155"/>
        <v>3230.48</v>
      </c>
    </row>
    <row r="2464" spans="1:16" x14ac:dyDescent="0.35">
      <c r="A2464" t="s">
        <v>277</v>
      </c>
      <c r="B2464" s="21" t="s">
        <v>86</v>
      </c>
      <c r="C2464" s="22">
        <v>44365</v>
      </c>
      <c r="D2464" t="s">
        <v>161</v>
      </c>
      <c r="E2464" t="s">
        <v>162</v>
      </c>
      <c r="F2464" s="21" t="s">
        <v>175</v>
      </c>
      <c r="G2464" s="3">
        <v>169.5</v>
      </c>
      <c r="H2464" s="22">
        <v>44346</v>
      </c>
      <c r="I2464" s="23">
        <v>44359</v>
      </c>
      <c r="J2464">
        <f t="shared" si="152"/>
        <v>14</v>
      </c>
      <c r="K2464" s="2">
        <f t="shared" si="153"/>
        <v>44352.5</v>
      </c>
      <c r="L2464" s="22">
        <v>44365.5</v>
      </c>
      <c r="M2464" s="22">
        <v>44397.5</v>
      </c>
      <c r="N2464" s="22">
        <v>44396.5</v>
      </c>
      <c r="O2464">
        <f t="shared" si="154"/>
        <v>44</v>
      </c>
      <c r="P2464" s="3">
        <f t="shared" si="155"/>
        <v>7458</v>
      </c>
    </row>
    <row r="2465" spans="1:16" x14ac:dyDescent="0.35">
      <c r="A2465" t="s">
        <v>277</v>
      </c>
      <c r="B2465" s="21" t="s">
        <v>86</v>
      </c>
      <c r="C2465" s="22">
        <v>44365</v>
      </c>
      <c r="D2465" t="s">
        <v>161</v>
      </c>
      <c r="E2465" t="s">
        <v>162</v>
      </c>
      <c r="F2465" s="21" t="s">
        <v>176</v>
      </c>
      <c r="G2465" s="3">
        <v>1328.2099999999998</v>
      </c>
      <c r="H2465" s="22">
        <v>44346</v>
      </c>
      <c r="I2465" s="23">
        <v>44359</v>
      </c>
      <c r="J2465">
        <f t="shared" si="152"/>
        <v>14</v>
      </c>
      <c r="K2465" s="2">
        <f t="shared" si="153"/>
        <v>44352.5</v>
      </c>
      <c r="L2465" s="22">
        <v>44365.5</v>
      </c>
      <c r="M2465" s="22">
        <v>44397.5</v>
      </c>
      <c r="N2465" s="22">
        <v>44396.5</v>
      </c>
      <c r="O2465">
        <f t="shared" si="154"/>
        <v>44</v>
      </c>
      <c r="P2465" s="3">
        <f t="shared" si="155"/>
        <v>58441.239999999991</v>
      </c>
    </row>
    <row r="2466" spans="1:16" x14ac:dyDescent="0.35">
      <c r="A2466" t="s">
        <v>277</v>
      </c>
      <c r="B2466" s="21" t="s">
        <v>86</v>
      </c>
      <c r="C2466" s="22">
        <v>44365</v>
      </c>
      <c r="D2466" t="s">
        <v>161</v>
      </c>
      <c r="E2466" t="s">
        <v>162</v>
      </c>
      <c r="F2466" s="21" t="s">
        <v>177</v>
      </c>
      <c r="G2466" s="3">
        <v>84.949999999999989</v>
      </c>
      <c r="H2466" s="22">
        <v>44346</v>
      </c>
      <c r="I2466" s="23">
        <v>44359</v>
      </c>
      <c r="J2466">
        <f t="shared" si="152"/>
        <v>14</v>
      </c>
      <c r="K2466" s="2">
        <f t="shared" si="153"/>
        <v>44352.5</v>
      </c>
      <c r="L2466" s="22">
        <v>44365.5</v>
      </c>
      <c r="M2466" s="22">
        <v>44397.5</v>
      </c>
      <c r="N2466" s="22">
        <v>44396.5</v>
      </c>
      <c r="O2466">
        <f t="shared" si="154"/>
        <v>44</v>
      </c>
      <c r="P2466" s="3">
        <f t="shared" si="155"/>
        <v>3737.7999999999993</v>
      </c>
    </row>
    <row r="2467" spans="1:16" x14ac:dyDescent="0.35">
      <c r="A2467" t="s">
        <v>277</v>
      </c>
      <c r="B2467" s="21" t="s">
        <v>86</v>
      </c>
      <c r="C2467" s="22">
        <v>44365</v>
      </c>
      <c r="D2467" t="s">
        <v>99</v>
      </c>
      <c r="E2467" t="s">
        <v>100</v>
      </c>
      <c r="F2467" s="21" t="s">
        <v>164</v>
      </c>
      <c r="G2467" s="3">
        <v>11219.800000000001</v>
      </c>
      <c r="H2467" s="22">
        <v>44346</v>
      </c>
      <c r="I2467" s="23">
        <v>44359</v>
      </c>
      <c r="J2467">
        <f t="shared" si="152"/>
        <v>14</v>
      </c>
      <c r="K2467" s="2">
        <f t="shared" si="153"/>
        <v>44352.5</v>
      </c>
      <c r="L2467" s="22">
        <v>44365.5</v>
      </c>
      <c r="M2467" s="22">
        <v>44397.5</v>
      </c>
      <c r="N2467" s="22">
        <v>44396.5</v>
      </c>
      <c r="O2467">
        <f t="shared" si="154"/>
        <v>44</v>
      </c>
      <c r="P2467" s="3">
        <f t="shared" si="155"/>
        <v>493671.20000000007</v>
      </c>
    </row>
    <row r="2468" spans="1:16" x14ac:dyDescent="0.35">
      <c r="A2468" t="s">
        <v>277</v>
      </c>
      <c r="B2468" s="21" t="s">
        <v>86</v>
      </c>
      <c r="C2468" s="22">
        <v>44365</v>
      </c>
      <c r="D2468" t="s">
        <v>161</v>
      </c>
      <c r="E2468" t="s">
        <v>162</v>
      </c>
      <c r="F2468" s="21" t="s">
        <v>178</v>
      </c>
      <c r="G2468" s="3">
        <v>129.01</v>
      </c>
      <c r="H2468" s="22">
        <v>44346</v>
      </c>
      <c r="I2468" s="23">
        <v>44359</v>
      </c>
      <c r="J2468">
        <f t="shared" si="152"/>
        <v>14</v>
      </c>
      <c r="K2468" s="2">
        <f t="shared" si="153"/>
        <v>44352.5</v>
      </c>
      <c r="L2468" s="22">
        <v>44365.5</v>
      </c>
      <c r="M2468" s="22">
        <v>44397.5</v>
      </c>
      <c r="N2468" s="22">
        <v>44396.5</v>
      </c>
      <c r="O2468">
        <f t="shared" si="154"/>
        <v>44</v>
      </c>
      <c r="P2468" s="3">
        <f t="shared" si="155"/>
        <v>5676.44</v>
      </c>
    </row>
    <row r="2469" spans="1:16" x14ac:dyDescent="0.35">
      <c r="A2469" t="s">
        <v>277</v>
      </c>
      <c r="B2469" s="21" t="s">
        <v>86</v>
      </c>
      <c r="C2469" s="22">
        <v>44365</v>
      </c>
      <c r="D2469" t="s">
        <v>161</v>
      </c>
      <c r="E2469" t="s">
        <v>162</v>
      </c>
      <c r="F2469" s="21" t="s">
        <v>179</v>
      </c>
      <c r="G2469" s="3">
        <v>191.96</v>
      </c>
      <c r="H2469" s="22">
        <v>44346</v>
      </c>
      <c r="I2469" s="23">
        <v>44359</v>
      </c>
      <c r="J2469">
        <f t="shared" si="152"/>
        <v>14</v>
      </c>
      <c r="K2469" s="2">
        <f t="shared" si="153"/>
        <v>44352.5</v>
      </c>
      <c r="L2469" s="22">
        <v>44365.5</v>
      </c>
      <c r="M2469" s="22">
        <v>44397.5</v>
      </c>
      <c r="N2469" s="22">
        <v>44396.5</v>
      </c>
      <c r="O2469">
        <f t="shared" si="154"/>
        <v>44</v>
      </c>
      <c r="P2469" s="3">
        <f t="shared" si="155"/>
        <v>8446.24</v>
      </c>
    </row>
    <row r="2470" spans="1:16" x14ac:dyDescent="0.35">
      <c r="A2470" t="s">
        <v>277</v>
      </c>
      <c r="B2470" s="21" t="s">
        <v>86</v>
      </c>
      <c r="C2470" s="22">
        <v>44365</v>
      </c>
      <c r="D2470" t="s">
        <v>161</v>
      </c>
      <c r="E2470" t="s">
        <v>162</v>
      </c>
      <c r="F2470" s="21" t="s">
        <v>180</v>
      </c>
      <c r="G2470" s="3">
        <v>187.77</v>
      </c>
      <c r="H2470" s="22">
        <v>44346</v>
      </c>
      <c r="I2470" s="23">
        <v>44359</v>
      </c>
      <c r="J2470">
        <f t="shared" si="152"/>
        <v>14</v>
      </c>
      <c r="K2470" s="2">
        <f t="shared" si="153"/>
        <v>44352.5</v>
      </c>
      <c r="L2470" s="22">
        <v>44365.5</v>
      </c>
      <c r="M2470" s="22">
        <v>44397.5</v>
      </c>
      <c r="N2470" s="22">
        <v>44396.5</v>
      </c>
      <c r="O2470">
        <f t="shared" si="154"/>
        <v>44</v>
      </c>
      <c r="P2470" s="3">
        <f t="shared" si="155"/>
        <v>8261.880000000001</v>
      </c>
    </row>
    <row r="2471" spans="1:16" x14ac:dyDescent="0.35">
      <c r="A2471" t="s">
        <v>277</v>
      </c>
      <c r="B2471" s="21" t="s">
        <v>86</v>
      </c>
      <c r="C2471" s="22">
        <v>44365</v>
      </c>
      <c r="D2471" t="s">
        <v>171</v>
      </c>
      <c r="E2471" t="s">
        <v>172</v>
      </c>
      <c r="F2471" s="21" t="s">
        <v>180</v>
      </c>
      <c r="G2471" s="3">
        <v>27.59</v>
      </c>
      <c r="H2471" s="22">
        <v>44346</v>
      </c>
      <c r="I2471" s="23">
        <v>44359</v>
      </c>
      <c r="J2471">
        <f t="shared" si="152"/>
        <v>14</v>
      </c>
      <c r="K2471" s="2">
        <f t="shared" si="153"/>
        <v>44352.5</v>
      </c>
      <c r="L2471" s="22">
        <v>44365.5</v>
      </c>
      <c r="M2471" s="22">
        <v>44397.5</v>
      </c>
      <c r="N2471" s="22">
        <v>44396.5</v>
      </c>
      <c r="O2471">
        <f t="shared" si="154"/>
        <v>44</v>
      </c>
      <c r="P2471" s="3">
        <f t="shared" si="155"/>
        <v>1213.96</v>
      </c>
    </row>
    <row r="2472" spans="1:16" x14ac:dyDescent="0.35">
      <c r="A2472" t="s">
        <v>277</v>
      </c>
      <c r="B2472" s="21" t="s">
        <v>86</v>
      </c>
      <c r="C2472" s="22">
        <v>44365</v>
      </c>
      <c r="D2472" t="s">
        <v>161</v>
      </c>
      <c r="E2472" t="s">
        <v>162</v>
      </c>
      <c r="F2472" s="21" t="s">
        <v>181</v>
      </c>
      <c r="G2472" s="3">
        <v>54.4</v>
      </c>
      <c r="H2472" s="22">
        <v>44346</v>
      </c>
      <c r="I2472" s="23">
        <v>44359</v>
      </c>
      <c r="J2472">
        <f t="shared" si="152"/>
        <v>14</v>
      </c>
      <c r="K2472" s="2">
        <f t="shared" si="153"/>
        <v>44352.5</v>
      </c>
      <c r="L2472" s="22">
        <v>44365.5</v>
      </c>
      <c r="M2472" s="22">
        <v>44397.5</v>
      </c>
      <c r="N2472" s="22">
        <v>44396.5</v>
      </c>
      <c r="O2472">
        <f t="shared" si="154"/>
        <v>44</v>
      </c>
      <c r="P2472" s="3">
        <f t="shared" si="155"/>
        <v>2393.6</v>
      </c>
    </row>
    <row r="2473" spans="1:16" x14ac:dyDescent="0.35">
      <c r="A2473" t="s">
        <v>277</v>
      </c>
      <c r="B2473" s="21" t="s">
        <v>86</v>
      </c>
      <c r="C2473" s="22">
        <v>44365</v>
      </c>
      <c r="D2473" t="s">
        <v>161</v>
      </c>
      <c r="E2473" t="s">
        <v>162</v>
      </c>
      <c r="F2473" s="21" t="s">
        <v>182</v>
      </c>
      <c r="G2473" s="3">
        <v>38.19</v>
      </c>
      <c r="H2473" s="22">
        <v>44346</v>
      </c>
      <c r="I2473" s="23">
        <v>44359</v>
      </c>
      <c r="J2473">
        <f t="shared" si="152"/>
        <v>14</v>
      </c>
      <c r="K2473" s="2">
        <f t="shared" si="153"/>
        <v>44352.5</v>
      </c>
      <c r="L2473" s="22">
        <v>44365.5</v>
      </c>
      <c r="M2473" s="22">
        <v>44397.5</v>
      </c>
      <c r="N2473" s="22">
        <v>44396.5</v>
      </c>
      <c r="O2473">
        <f t="shared" si="154"/>
        <v>44</v>
      </c>
      <c r="P2473" s="3">
        <f t="shared" si="155"/>
        <v>1680.36</v>
      </c>
    </row>
    <row r="2474" spans="1:16" x14ac:dyDescent="0.35">
      <c r="A2474" t="s">
        <v>277</v>
      </c>
      <c r="B2474" s="21" t="s">
        <v>86</v>
      </c>
      <c r="C2474" s="22">
        <v>44365</v>
      </c>
      <c r="D2474" t="s">
        <v>161</v>
      </c>
      <c r="E2474" t="s">
        <v>162</v>
      </c>
      <c r="F2474" s="21" t="s">
        <v>183</v>
      </c>
      <c r="G2474" s="3">
        <v>688.53</v>
      </c>
      <c r="H2474" s="22">
        <v>44346</v>
      </c>
      <c r="I2474" s="23">
        <v>44359</v>
      </c>
      <c r="J2474">
        <f t="shared" si="152"/>
        <v>14</v>
      </c>
      <c r="K2474" s="2">
        <f t="shared" si="153"/>
        <v>44352.5</v>
      </c>
      <c r="L2474" s="22">
        <v>44365.5</v>
      </c>
      <c r="M2474" s="22">
        <v>44397.5</v>
      </c>
      <c r="N2474" s="22">
        <v>44396.5</v>
      </c>
      <c r="O2474">
        <f t="shared" si="154"/>
        <v>44</v>
      </c>
      <c r="P2474" s="3">
        <f t="shared" si="155"/>
        <v>30295.32</v>
      </c>
    </row>
    <row r="2475" spans="1:16" x14ac:dyDescent="0.35">
      <c r="A2475" t="s">
        <v>277</v>
      </c>
      <c r="B2475" s="21" t="s">
        <v>86</v>
      </c>
      <c r="C2475" s="22">
        <v>44365</v>
      </c>
      <c r="D2475" t="s">
        <v>161</v>
      </c>
      <c r="E2475" t="s">
        <v>162</v>
      </c>
      <c r="F2475" s="21" t="s">
        <v>184</v>
      </c>
      <c r="G2475" s="3">
        <v>39.46</v>
      </c>
      <c r="H2475" s="22">
        <v>44346</v>
      </c>
      <c r="I2475" s="23">
        <v>44359</v>
      </c>
      <c r="J2475">
        <f t="shared" si="152"/>
        <v>14</v>
      </c>
      <c r="K2475" s="2">
        <f t="shared" si="153"/>
        <v>44352.5</v>
      </c>
      <c r="L2475" s="22">
        <v>44365.5</v>
      </c>
      <c r="M2475" s="22">
        <v>44397.5</v>
      </c>
      <c r="N2475" s="22">
        <v>44396.5</v>
      </c>
      <c r="O2475">
        <f t="shared" si="154"/>
        <v>44</v>
      </c>
      <c r="P2475" s="3">
        <f t="shared" si="155"/>
        <v>1736.24</v>
      </c>
    </row>
    <row r="2476" spans="1:16" x14ac:dyDescent="0.35">
      <c r="A2476" t="s">
        <v>277</v>
      </c>
      <c r="B2476" s="21" t="s">
        <v>86</v>
      </c>
      <c r="C2476" s="22">
        <v>44365</v>
      </c>
      <c r="D2476" t="s">
        <v>161</v>
      </c>
      <c r="E2476" t="s">
        <v>162</v>
      </c>
      <c r="F2476" s="21" t="s">
        <v>185</v>
      </c>
      <c r="G2476" s="3">
        <v>829.78</v>
      </c>
      <c r="H2476" s="22">
        <v>44346</v>
      </c>
      <c r="I2476" s="23">
        <v>44359</v>
      </c>
      <c r="J2476">
        <f t="shared" si="152"/>
        <v>14</v>
      </c>
      <c r="K2476" s="2">
        <f t="shared" si="153"/>
        <v>44352.5</v>
      </c>
      <c r="L2476" s="22">
        <v>44365.5</v>
      </c>
      <c r="M2476" s="22">
        <v>44397.5</v>
      </c>
      <c r="N2476" s="22">
        <v>44396.5</v>
      </c>
      <c r="O2476">
        <f t="shared" si="154"/>
        <v>44</v>
      </c>
      <c r="P2476" s="3">
        <f t="shared" si="155"/>
        <v>36510.32</v>
      </c>
    </row>
    <row r="2477" spans="1:16" x14ac:dyDescent="0.35">
      <c r="A2477" t="s">
        <v>277</v>
      </c>
      <c r="B2477" s="21" t="s">
        <v>86</v>
      </c>
      <c r="C2477" s="22">
        <v>44365</v>
      </c>
      <c r="D2477" t="s">
        <v>161</v>
      </c>
      <c r="E2477" t="s">
        <v>162</v>
      </c>
      <c r="F2477" s="21" t="s">
        <v>186</v>
      </c>
      <c r="G2477" s="3">
        <v>58.28</v>
      </c>
      <c r="H2477" s="22">
        <v>44346</v>
      </c>
      <c r="I2477" s="23">
        <v>44359</v>
      </c>
      <c r="J2477">
        <f t="shared" si="152"/>
        <v>14</v>
      </c>
      <c r="K2477" s="2">
        <f t="shared" si="153"/>
        <v>44352.5</v>
      </c>
      <c r="L2477" s="22">
        <v>44365.5</v>
      </c>
      <c r="M2477" s="22">
        <v>44397.5</v>
      </c>
      <c r="N2477" s="22">
        <v>44396.5</v>
      </c>
      <c r="O2477">
        <f t="shared" si="154"/>
        <v>44</v>
      </c>
      <c r="P2477" s="3">
        <f t="shared" si="155"/>
        <v>2564.3200000000002</v>
      </c>
    </row>
    <row r="2478" spans="1:16" x14ac:dyDescent="0.35">
      <c r="A2478" t="s">
        <v>277</v>
      </c>
      <c r="B2478" s="21" t="s">
        <v>86</v>
      </c>
      <c r="C2478" s="22">
        <v>44365</v>
      </c>
      <c r="D2478" t="s">
        <v>161</v>
      </c>
      <c r="E2478" t="s">
        <v>162</v>
      </c>
      <c r="F2478" s="21" t="s">
        <v>187</v>
      </c>
      <c r="G2478" s="3">
        <v>265.29999999999995</v>
      </c>
      <c r="H2478" s="22">
        <v>44346</v>
      </c>
      <c r="I2478" s="23">
        <v>44359</v>
      </c>
      <c r="J2478">
        <f t="shared" si="152"/>
        <v>14</v>
      </c>
      <c r="K2478" s="2">
        <f t="shared" si="153"/>
        <v>44352.5</v>
      </c>
      <c r="L2478" s="22">
        <v>44365.5</v>
      </c>
      <c r="M2478" s="22">
        <v>44397.5</v>
      </c>
      <c r="N2478" s="22">
        <v>44396.5</v>
      </c>
      <c r="O2478">
        <f t="shared" si="154"/>
        <v>44</v>
      </c>
      <c r="P2478" s="3">
        <f t="shared" si="155"/>
        <v>11673.199999999997</v>
      </c>
    </row>
    <row r="2479" spans="1:16" x14ac:dyDescent="0.35">
      <c r="A2479" t="s">
        <v>277</v>
      </c>
      <c r="B2479" s="21" t="s">
        <v>86</v>
      </c>
      <c r="C2479" s="22">
        <v>44365</v>
      </c>
      <c r="D2479" t="s">
        <v>161</v>
      </c>
      <c r="E2479" t="s">
        <v>162</v>
      </c>
      <c r="F2479" s="21" t="s">
        <v>188</v>
      </c>
      <c r="G2479" s="3">
        <v>44.64</v>
      </c>
      <c r="H2479" s="22">
        <v>44346</v>
      </c>
      <c r="I2479" s="23">
        <v>44359</v>
      </c>
      <c r="J2479">
        <f t="shared" si="152"/>
        <v>14</v>
      </c>
      <c r="K2479" s="2">
        <f t="shared" si="153"/>
        <v>44352.5</v>
      </c>
      <c r="L2479" s="22">
        <v>44365.5</v>
      </c>
      <c r="M2479" s="22">
        <v>44397.5</v>
      </c>
      <c r="N2479" s="22">
        <v>44396.5</v>
      </c>
      <c r="O2479">
        <f t="shared" si="154"/>
        <v>44</v>
      </c>
      <c r="P2479" s="3">
        <f t="shared" si="155"/>
        <v>1964.16</v>
      </c>
    </row>
    <row r="2480" spans="1:16" x14ac:dyDescent="0.35">
      <c r="A2480" t="s">
        <v>277</v>
      </c>
      <c r="B2480" s="21" t="s">
        <v>86</v>
      </c>
      <c r="C2480" s="22">
        <v>44365</v>
      </c>
      <c r="D2480" t="s">
        <v>161</v>
      </c>
      <c r="E2480" t="s">
        <v>162</v>
      </c>
      <c r="F2480" s="21" t="s">
        <v>189</v>
      </c>
      <c r="G2480" s="3">
        <v>40.380000000000003</v>
      </c>
      <c r="H2480" s="22">
        <v>44346</v>
      </c>
      <c r="I2480" s="23">
        <v>44359</v>
      </c>
      <c r="J2480">
        <f t="shared" si="152"/>
        <v>14</v>
      </c>
      <c r="K2480" s="2">
        <f t="shared" si="153"/>
        <v>44352.5</v>
      </c>
      <c r="L2480" s="22">
        <v>44365.5</v>
      </c>
      <c r="M2480" s="22">
        <v>44397.5</v>
      </c>
      <c r="N2480" s="22">
        <v>44396.5</v>
      </c>
      <c r="O2480">
        <f t="shared" si="154"/>
        <v>44</v>
      </c>
      <c r="P2480" s="3">
        <f t="shared" si="155"/>
        <v>1776.72</v>
      </c>
    </row>
    <row r="2481" spans="1:16" x14ac:dyDescent="0.35">
      <c r="A2481" t="s">
        <v>277</v>
      </c>
      <c r="B2481" s="21" t="s">
        <v>86</v>
      </c>
      <c r="C2481" s="22">
        <v>44365</v>
      </c>
      <c r="D2481" t="s">
        <v>161</v>
      </c>
      <c r="E2481" t="s">
        <v>162</v>
      </c>
      <c r="F2481" s="21" t="s">
        <v>190</v>
      </c>
      <c r="G2481" s="3">
        <v>31.18</v>
      </c>
      <c r="H2481" s="22">
        <v>44346</v>
      </c>
      <c r="I2481" s="23">
        <v>44359</v>
      </c>
      <c r="J2481">
        <f t="shared" si="152"/>
        <v>14</v>
      </c>
      <c r="K2481" s="2">
        <f t="shared" si="153"/>
        <v>44352.5</v>
      </c>
      <c r="L2481" s="22">
        <v>44365.5</v>
      </c>
      <c r="M2481" s="22">
        <v>44397.5</v>
      </c>
      <c r="N2481" s="22">
        <v>44396.5</v>
      </c>
      <c r="O2481">
        <f t="shared" si="154"/>
        <v>44</v>
      </c>
      <c r="P2481" s="3">
        <f t="shared" si="155"/>
        <v>1371.92</v>
      </c>
    </row>
    <row r="2482" spans="1:16" x14ac:dyDescent="0.35">
      <c r="A2482" t="s">
        <v>277</v>
      </c>
      <c r="B2482" s="21" t="s">
        <v>86</v>
      </c>
      <c r="C2482" s="22">
        <v>44365</v>
      </c>
      <c r="D2482" t="s">
        <v>161</v>
      </c>
      <c r="E2482" t="s">
        <v>162</v>
      </c>
      <c r="F2482" s="21" t="s">
        <v>191</v>
      </c>
      <c r="G2482" s="3">
        <v>31.42</v>
      </c>
      <c r="H2482" s="22">
        <v>44346</v>
      </c>
      <c r="I2482" s="23">
        <v>44359</v>
      </c>
      <c r="J2482">
        <f t="shared" si="152"/>
        <v>14</v>
      </c>
      <c r="K2482" s="2">
        <f t="shared" si="153"/>
        <v>44352.5</v>
      </c>
      <c r="L2482" s="22">
        <v>44365.5</v>
      </c>
      <c r="M2482" s="22">
        <v>44397.5</v>
      </c>
      <c r="N2482" s="22">
        <v>44396.5</v>
      </c>
      <c r="O2482">
        <f t="shared" si="154"/>
        <v>44</v>
      </c>
      <c r="P2482" s="3">
        <f t="shared" si="155"/>
        <v>1382.48</v>
      </c>
    </row>
    <row r="2483" spans="1:16" x14ac:dyDescent="0.35">
      <c r="A2483" t="s">
        <v>277</v>
      </c>
      <c r="B2483" s="21" t="s">
        <v>86</v>
      </c>
      <c r="C2483" s="22">
        <v>44365</v>
      </c>
      <c r="D2483" t="s">
        <v>161</v>
      </c>
      <c r="E2483" t="s">
        <v>162</v>
      </c>
      <c r="F2483" s="21" t="s">
        <v>192</v>
      </c>
      <c r="G2483" s="3">
        <v>68.63</v>
      </c>
      <c r="H2483" s="22">
        <v>44346</v>
      </c>
      <c r="I2483" s="23">
        <v>44359</v>
      </c>
      <c r="J2483">
        <f t="shared" si="152"/>
        <v>14</v>
      </c>
      <c r="K2483" s="2">
        <f t="shared" si="153"/>
        <v>44352.5</v>
      </c>
      <c r="L2483" s="22">
        <v>44365.5</v>
      </c>
      <c r="M2483" s="22">
        <v>44397.5</v>
      </c>
      <c r="N2483" s="22">
        <v>44396.5</v>
      </c>
      <c r="O2483">
        <f t="shared" si="154"/>
        <v>44</v>
      </c>
      <c r="P2483" s="3">
        <f t="shared" si="155"/>
        <v>3019.72</v>
      </c>
    </row>
    <row r="2484" spans="1:16" x14ac:dyDescent="0.35">
      <c r="A2484" t="s">
        <v>277</v>
      </c>
      <c r="B2484" s="28" t="s">
        <v>86</v>
      </c>
      <c r="C2484" s="22">
        <v>44365</v>
      </c>
      <c r="D2484" t="s">
        <v>161</v>
      </c>
      <c r="E2484" t="s">
        <v>162</v>
      </c>
      <c r="F2484" s="21" t="s">
        <v>193</v>
      </c>
      <c r="G2484" s="3">
        <v>194.62</v>
      </c>
      <c r="H2484" s="22">
        <v>44346</v>
      </c>
      <c r="I2484" s="23">
        <v>44359</v>
      </c>
      <c r="J2484">
        <f t="shared" si="152"/>
        <v>14</v>
      </c>
      <c r="K2484" s="2">
        <f t="shared" si="153"/>
        <v>44352.5</v>
      </c>
      <c r="L2484" s="22">
        <v>44365.5</v>
      </c>
      <c r="M2484" s="22">
        <v>44397.5</v>
      </c>
      <c r="N2484" s="22">
        <v>44396.5</v>
      </c>
      <c r="O2484">
        <f t="shared" si="154"/>
        <v>44</v>
      </c>
      <c r="P2484" s="3">
        <f t="shared" si="155"/>
        <v>8563.2800000000007</v>
      </c>
    </row>
    <row r="2485" spans="1:16" x14ac:dyDescent="0.35">
      <c r="A2485" t="s">
        <v>277</v>
      </c>
      <c r="B2485" s="21" t="s">
        <v>86</v>
      </c>
      <c r="C2485" s="22">
        <v>44365</v>
      </c>
      <c r="D2485" t="s">
        <v>161</v>
      </c>
      <c r="E2485" t="s">
        <v>162</v>
      </c>
      <c r="F2485" s="21" t="s">
        <v>194</v>
      </c>
      <c r="G2485" s="3">
        <v>79.89</v>
      </c>
      <c r="H2485" s="22">
        <v>44346</v>
      </c>
      <c r="I2485" s="23">
        <v>44359</v>
      </c>
      <c r="J2485">
        <f t="shared" si="152"/>
        <v>14</v>
      </c>
      <c r="K2485" s="2">
        <f t="shared" si="153"/>
        <v>44352.5</v>
      </c>
      <c r="L2485" s="22">
        <v>44365.5</v>
      </c>
      <c r="M2485" s="22">
        <v>44397.5</v>
      </c>
      <c r="N2485" s="22">
        <v>44396.5</v>
      </c>
      <c r="O2485">
        <f t="shared" si="154"/>
        <v>44</v>
      </c>
      <c r="P2485" s="3">
        <f t="shared" si="155"/>
        <v>3515.16</v>
      </c>
    </row>
    <row r="2486" spans="1:16" x14ac:dyDescent="0.35">
      <c r="A2486" t="s">
        <v>277</v>
      </c>
      <c r="B2486" s="21" t="s">
        <v>98</v>
      </c>
      <c r="C2486" s="22">
        <v>44365</v>
      </c>
      <c r="D2486" t="s">
        <v>161</v>
      </c>
      <c r="E2486" t="s">
        <v>162</v>
      </c>
      <c r="F2486" s="21" t="s">
        <v>195</v>
      </c>
      <c r="G2486" s="3">
        <v>1.19</v>
      </c>
      <c r="H2486" s="22">
        <v>44347</v>
      </c>
      <c r="I2486" s="23">
        <v>44360</v>
      </c>
      <c r="J2486">
        <f t="shared" si="152"/>
        <v>14</v>
      </c>
      <c r="K2486" s="2">
        <f t="shared" si="153"/>
        <v>44353.5</v>
      </c>
      <c r="L2486" s="22">
        <v>44365.5</v>
      </c>
      <c r="M2486" s="22">
        <v>44397.5</v>
      </c>
      <c r="N2486" s="22">
        <v>44396.5</v>
      </c>
      <c r="O2486">
        <f t="shared" si="154"/>
        <v>43</v>
      </c>
      <c r="P2486" s="3">
        <f t="shared" si="155"/>
        <v>51.169999999999995</v>
      </c>
    </row>
    <row r="2487" spans="1:16" x14ac:dyDescent="0.35">
      <c r="A2487" t="s">
        <v>277</v>
      </c>
      <c r="B2487" s="21" t="s">
        <v>98</v>
      </c>
      <c r="C2487" s="22">
        <v>44365</v>
      </c>
      <c r="D2487" t="s">
        <v>107</v>
      </c>
      <c r="E2487" t="s">
        <v>108</v>
      </c>
      <c r="F2487" s="21" t="s">
        <v>164</v>
      </c>
      <c r="G2487" s="3">
        <v>3.21</v>
      </c>
      <c r="H2487" s="22">
        <v>44347</v>
      </c>
      <c r="I2487" s="23">
        <v>44360</v>
      </c>
      <c r="J2487">
        <f t="shared" si="152"/>
        <v>14</v>
      </c>
      <c r="K2487" s="2">
        <f t="shared" si="153"/>
        <v>44353.5</v>
      </c>
      <c r="L2487" s="22">
        <v>44365.5</v>
      </c>
      <c r="M2487" s="22">
        <v>44397.5</v>
      </c>
      <c r="N2487" s="22">
        <v>44396.5</v>
      </c>
      <c r="O2487">
        <f t="shared" si="154"/>
        <v>43</v>
      </c>
      <c r="P2487" s="3">
        <f t="shared" si="155"/>
        <v>138.03</v>
      </c>
    </row>
    <row r="2488" spans="1:16" x14ac:dyDescent="0.35">
      <c r="A2488" t="s">
        <v>277</v>
      </c>
      <c r="B2488" s="21" t="s">
        <v>98</v>
      </c>
      <c r="C2488" s="22">
        <v>44365</v>
      </c>
      <c r="D2488" t="s">
        <v>161</v>
      </c>
      <c r="E2488" t="s">
        <v>162</v>
      </c>
      <c r="F2488" s="21" t="s">
        <v>176</v>
      </c>
      <c r="G2488" s="3">
        <v>9.7899999999999991</v>
      </c>
      <c r="H2488" s="22">
        <v>44347</v>
      </c>
      <c r="I2488" s="23">
        <v>44360</v>
      </c>
      <c r="J2488">
        <f t="shared" si="152"/>
        <v>14</v>
      </c>
      <c r="K2488" s="2">
        <f t="shared" si="153"/>
        <v>44353.5</v>
      </c>
      <c r="L2488" s="22">
        <v>44365.5</v>
      </c>
      <c r="M2488" s="22">
        <v>44397.5</v>
      </c>
      <c r="N2488" s="22">
        <v>44396.5</v>
      </c>
      <c r="O2488">
        <f t="shared" si="154"/>
        <v>43</v>
      </c>
      <c r="P2488" s="3">
        <f t="shared" si="155"/>
        <v>420.96999999999997</v>
      </c>
    </row>
    <row r="2489" spans="1:16" x14ac:dyDescent="0.35">
      <c r="A2489" t="s">
        <v>277</v>
      </c>
      <c r="B2489" s="21" t="s">
        <v>98</v>
      </c>
      <c r="C2489" s="22">
        <v>44365</v>
      </c>
      <c r="D2489" t="s">
        <v>99</v>
      </c>
      <c r="E2489" t="s">
        <v>100</v>
      </c>
      <c r="F2489" s="21" t="s">
        <v>164</v>
      </c>
      <c r="G2489" s="3">
        <v>18.61</v>
      </c>
      <c r="H2489" s="22">
        <v>44347</v>
      </c>
      <c r="I2489" s="23">
        <v>44360</v>
      </c>
      <c r="J2489">
        <f t="shared" si="152"/>
        <v>14</v>
      </c>
      <c r="K2489" s="2">
        <f t="shared" si="153"/>
        <v>44353.5</v>
      </c>
      <c r="L2489" s="22">
        <v>44365.5</v>
      </c>
      <c r="M2489" s="22">
        <v>44397.5</v>
      </c>
      <c r="N2489" s="22">
        <v>44396.5</v>
      </c>
      <c r="O2489">
        <f t="shared" si="154"/>
        <v>43</v>
      </c>
      <c r="P2489" s="3">
        <f t="shared" si="155"/>
        <v>800.23</v>
      </c>
    </row>
    <row r="2490" spans="1:16" x14ac:dyDescent="0.35">
      <c r="A2490" t="s">
        <v>277</v>
      </c>
      <c r="B2490" s="21" t="s">
        <v>98</v>
      </c>
      <c r="C2490" s="22">
        <v>44365</v>
      </c>
      <c r="D2490" t="s">
        <v>161</v>
      </c>
      <c r="E2490" t="s">
        <v>162</v>
      </c>
      <c r="F2490" s="21" t="s">
        <v>176</v>
      </c>
      <c r="G2490" s="3">
        <v>18.59</v>
      </c>
      <c r="H2490" s="22">
        <v>44347</v>
      </c>
      <c r="I2490" s="23">
        <v>44360</v>
      </c>
      <c r="J2490">
        <f t="shared" si="152"/>
        <v>14</v>
      </c>
      <c r="K2490" s="2">
        <f t="shared" si="153"/>
        <v>44353.5</v>
      </c>
      <c r="L2490" s="22">
        <v>44365.5</v>
      </c>
      <c r="M2490" s="22">
        <v>44397.5</v>
      </c>
      <c r="N2490" s="22">
        <v>44396.5</v>
      </c>
      <c r="O2490">
        <f t="shared" si="154"/>
        <v>43</v>
      </c>
      <c r="P2490" s="3">
        <f t="shared" si="155"/>
        <v>799.37</v>
      </c>
    </row>
    <row r="2491" spans="1:16" x14ac:dyDescent="0.35">
      <c r="A2491" t="s">
        <v>277</v>
      </c>
      <c r="B2491" s="21" t="s">
        <v>98</v>
      </c>
      <c r="C2491" s="22">
        <v>44365</v>
      </c>
      <c r="D2491" t="s">
        <v>99</v>
      </c>
      <c r="E2491" t="s">
        <v>100</v>
      </c>
      <c r="F2491" s="21" t="s">
        <v>164</v>
      </c>
      <c r="G2491" s="3">
        <v>35.32</v>
      </c>
      <c r="H2491" s="22">
        <v>44347</v>
      </c>
      <c r="I2491" s="23">
        <v>44360</v>
      </c>
      <c r="J2491">
        <f t="shared" si="152"/>
        <v>14</v>
      </c>
      <c r="K2491" s="2">
        <f t="shared" si="153"/>
        <v>44353.5</v>
      </c>
      <c r="L2491" s="22">
        <v>44365.5</v>
      </c>
      <c r="M2491" s="22">
        <v>44397.5</v>
      </c>
      <c r="N2491" s="22">
        <v>44396.5</v>
      </c>
      <c r="O2491">
        <f t="shared" si="154"/>
        <v>43</v>
      </c>
      <c r="P2491" s="3">
        <f t="shared" si="155"/>
        <v>1518.76</v>
      </c>
    </row>
    <row r="2492" spans="1:16" x14ac:dyDescent="0.35">
      <c r="A2492" t="s">
        <v>277</v>
      </c>
      <c r="B2492" s="21" t="s">
        <v>98</v>
      </c>
      <c r="C2492" s="22">
        <v>44365</v>
      </c>
      <c r="D2492" t="s">
        <v>161</v>
      </c>
      <c r="E2492" t="s">
        <v>162</v>
      </c>
      <c r="F2492" s="21" t="s">
        <v>167</v>
      </c>
      <c r="G2492" s="3">
        <v>40.5</v>
      </c>
      <c r="H2492" s="22">
        <v>44347</v>
      </c>
      <c r="I2492" s="23">
        <v>44360</v>
      </c>
      <c r="J2492">
        <f t="shared" si="152"/>
        <v>14</v>
      </c>
      <c r="K2492" s="2">
        <f t="shared" si="153"/>
        <v>44353.5</v>
      </c>
      <c r="L2492" s="22">
        <v>44365.5</v>
      </c>
      <c r="M2492" s="22">
        <v>44397.5</v>
      </c>
      <c r="N2492" s="22">
        <v>44396.5</v>
      </c>
      <c r="O2492">
        <f t="shared" si="154"/>
        <v>43</v>
      </c>
      <c r="P2492" s="3">
        <f t="shared" si="155"/>
        <v>1741.5</v>
      </c>
    </row>
    <row r="2493" spans="1:16" x14ac:dyDescent="0.35">
      <c r="A2493" t="s">
        <v>277</v>
      </c>
      <c r="B2493" s="21" t="s">
        <v>98</v>
      </c>
      <c r="C2493" s="22">
        <v>44365</v>
      </c>
      <c r="D2493" t="s">
        <v>161</v>
      </c>
      <c r="E2493" t="s">
        <v>162</v>
      </c>
      <c r="F2493" s="21" t="s">
        <v>195</v>
      </c>
      <c r="G2493" s="3">
        <v>889.08000000000015</v>
      </c>
      <c r="H2493" s="22">
        <v>44347</v>
      </c>
      <c r="I2493" s="23">
        <v>44360</v>
      </c>
      <c r="J2493">
        <f t="shared" si="152"/>
        <v>14</v>
      </c>
      <c r="K2493" s="2">
        <f t="shared" si="153"/>
        <v>44353.5</v>
      </c>
      <c r="L2493" s="22">
        <v>44365.5</v>
      </c>
      <c r="M2493" s="22">
        <v>44397.5</v>
      </c>
      <c r="N2493" s="22">
        <v>44396.5</v>
      </c>
      <c r="O2493">
        <f t="shared" si="154"/>
        <v>43</v>
      </c>
      <c r="P2493" s="3">
        <f t="shared" si="155"/>
        <v>38230.44000000001</v>
      </c>
    </row>
    <row r="2494" spans="1:16" x14ac:dyDescent="0.35">
      <c r="A2494" t="s">
        <v>277</v>
      </c>
      <c r="B2494" s="21" t="s">
        <v>98</v>
      </c>
      <c r="C2494" s="22">
        <v>44365</v>
      </c>
      <c r="D2494" t="s">
        <v>161</v>
      </c>
      <c r="E2494" t="s">
        <v>162</v>
      </c>
      <c r="F2494" s="21" t="s">
        <v>169</v>
      </c>
      <c r="G2494" s="3">
        <v>84.16</v>
      </c>
      <c r="H2494" s="22">
        <v>44347</v>
      </c>
      <c r="I2494" s="23">
        <v>44360</v>
      </c>
      <c r="J2494">
        <f t="shared" si="152"/>
        <v>14</v>
      </c>
      <c r="K2494" s="2">
        <f t="shared" si="153"/>
        <v>44353.5</v>
      </c>
      <c r="L2494" s="22">
        <v>44365.5</v>
      </c>
      <c r="M2494" s="22">
        <v>44397.5</v>
      </c>
      <c r="N2494" s="22">
        <v>44396.5</v>
      </c>
      <c r="O2494">
        <f t="shared" si="154"/>
        <v>43</v>
      </c>
      <c r="P2494" s="3">
        <f t="shared" si="155"/>
        <v>3618.8799999999997</v>
      </c>
    </row>
    <row r="2495" spans="1:16" x14ac:dyDescent="0.35">
      <c r="A2495" t="s">
        <v>277</v>
      </c>
      <c r="B2495" s="21" t="s">
        <v>98</v>
      </c>
      <c r="C2495" s="22">
        <v>44365</v>
      </c>
      <c r="D2495" t="s">
        <v>161</v>
      </c>
      <c r="E2495" t="s">
        <v>162</v>
      </c>
      <c r="F2495" s="21" t="s">
        <v>170</v>
      </c>
      <c r="G2495" s="3">
        <v>26.73</v>
      </c>
      <c r="H2495" s="22">
        <v>44347</v>
      </c>
      <c r="I2495" s="23">
        <v>44360</v>
      </c>
      <c r="J2495">
        <f t="shared" si="152"/>
        <v>14</v>
      </c>
      <c r="K2495" s="2">
        <f t="shared" si="153"/>
        <v>44353.5</v>
      </c>
      <c r="L2495" s="22">
        <v>44365.5</v>
      </c>
      <c r="M2495" s="22">
        <v>44397.5</v>
      </c>
      <c r="N2495" s="22">
        <v>44396.5</v>
      </c>
      <c r="O2495">
        <f t="shared" si="154"/>
        <v>43</v>
      </c>
      <c r="P2495" s="3">
        <f t="shared" si="155"/>
        <v>1149.3900000000001</v>
      </c>
    </row>
    <row r="2496" spans="1:16" x14ac:dyDescent="0.35">
      <c r="A2496" t="s">
        <v>277</v>
      </c>
      <c r="B2496" s="21" t="s">
        <v>98</v>
      </c>
      <c r="C2496" s="22">
        <v>44365</v>
      </c>
      <c r="D2496" t="s">
        <v>161</v>
      </c>
      <c r="E2496" t="s">
        <v>162</v>
      </c>
      <c r="F2496" s="21" t="s">
        <v>196</v>
      </c>
      <c r="G2496" s="3">
        <v>210.60000000000002</v>
      </c>
      <c r="H2496" s="22">
        <v>44347</v>
      </c>
      <c r="I2496" s="23">
        <v>44360</v>
      </c>
      <c r="J2496">
        <f t="shared" si="152"/>
        <v>14</v>
      </c>
      <c r="K2496" s="2">
        <f t="shared" si="153"/>
        <v>44353.5</v>
      </c>
      <c r="L2496" s="22">
        <v>44365.5</v>
      </c>
      <c r="M2496" s="22">
        <v>44397.5</v>
      </c>
      <c r="N2496" s="22">
        <v>44396.5</v>
      </c>
      <c r="O2496">
        <f t="shared" si="154"/>
        <v>43</v>
      </c>
      <c r="P2496" s="3">
        <f t="shared" si="155"/>
        <v>9055.8000000000011</v>
      </c>
    </row>
    <row r="2497" spans="1:16" x14ac:dyDescent="0.35">
      <c r="A2497" t="s">
        <v>277</v>
      </c>
      <c r="B2497" s="21" t="s">
        <v>98</v>
      </c>
      <c r="C2497" s="22">
        <v>44365</v>
      </c>
      <c r="D2497" t="s">
        <v>161</v>
      </c>
      <c r="E2497" t="s">
        <v>162</v>
      </c>
      <c r="F2497" s="21" t="s">
        <v>175</v>
      </c>
      <c r="G2497" s="3">
        <v>61.879999999999995</v>
      </c>
      <c r="H2497" s="22">
        <v>44347</v>
      </c>
      <c r="I2497" s="23">
        <v>44360</v>
      </c>
      <c r="J2497">
        <f t="shared" si="152"/>
        <v>14</v>
      </c>
      <c r="K2497" s="2">
        <f t="shared" si="153"/>
        <v>44353.5</v>
      </c>
      <c r="L2497" s="22">
        <v>44365.5</v>
      </c>
      <c r="M2497" s="22">
        <v>44397.5</v>
      </c>
      <c r="N2497" s="22">
        <v>44396.5</v>
      </c>
      <c r="O2497">
        <f t="shared" si="154"/>
        <v>43</v>
      </c>
      <c r="P2497" s="3">
        <f t="shared" si="155"/>
        <v>2660.8399999999997</v>
      </c>
    </row>
    <row r="2498" spans="1:16" x14ac:dyDescent="0.35">
      <c r="A2498" t="s">
        <v>277</v>
      </c>
      <c r="B2498" s="21" t="s">
        <v>98</v>
      </c>
      <c r="C2498" s="22">
        <v>44365</v>
      </c>
      <c r="D2498" t="s">
        <v>161</v>
      </c>
      <c r="E2498" t="s">
        <v>162</v>
      </c>
      <c r="F2498" s="21" t="s">
        <v>197</v>
      </c>
      <c r="G2498" s="3">
        <v>75.27000000000001</v>
      </c>
      <c r="H2498" s="22">
        <v>44347</v>
      </c>
      <c r="I2498" s="23">
        <v>44360</v>
      </c>
      <c r="J2498">
        <f t="shared" si="152"/>
        <v>14</v>
      </c>
      <c r="K2498" s="2">
        <f t="shared" si="153"/>
        <v>44353.5</v>
      </c>
      <c r="L2498" s="22">
        <v>44365.5</v>
      </c>
      <c r="M2498" s="22">
        <v>44397.5</v>
      </c>
      <c r="N2498" s="22">
        <v>44396.5</v>
      </c>
      <c r="O2498">
        <f t="shared" si="154"/>
        <v>43</v>
      </c>
      <c r="P2498" s="3">
        <f t="shared" si="155"/>
        <v>3236.6100000000006</v>
      </c>
    </row>
    <row r="2499" spans="1:16" x14ac:dyDescent="0.35">
      <c r="A2499" t="s">
        <v>277</v>
      </c>
      <c r="B2499" s="21" t="s">
        <v>98</v>
      </c>
      <c r="C2499" s="22">
        <v>44365</v>
      </c>
      <c r="D2499" t="s">
        <v>161</v>
      </c>
      <c r="E2499" t="s">
        <v>162</v>
      </c>
      <c r="F2499" s="21" t="s">
        <v>176</v>
      </c>
      <c r="G2499" s="3">
        <v>2024.6</v>
      </c>
      <c r="H2499" s="22">
        <v>44347</v>
      </c>
      <c r="I2499" s="23">
        <v>44360</v>
      </c>
      <c r="J2499">
        <f t="shared" si="152"/>
        <v>14</v>
      </c>
      <c r="K2499" s="2">
        <f t="shared" si="153"/>
        <v>44353.5</v>
      </c>
      <c r="L2499" s="22">
        <v>44365.5</v>
      </c>
      <c r="M2499" s="22">
        <v>44397.5</v>
      </c>
      <c r="N2499" s="22">
        <v>44396.5</v>
      </c>
      <c r="O2499">
        <f t="shared" si="154"/>
        <v>43</v>
      </c>
      <c r="P2499" s="3">
        <f t="shared" si="155"/>
        <v>87057.8</v>
      </c>
    </row>
    <row r="2500" spans="1:16" x14ac:dyDescent="0.35">
      <c r="A2500" t="s">
        <v>277</v>
      </c>
      <c r="B2500" s="21" t="s">
        <v>98</v>
      </c>
      <c r="C2500" s="22">
        <v>44365</v>
      </c>
      <c r="D2500" t="s">
        <v>171</v>
      </c>
      <c r="E2500" t="s">
        <v>172</v>
      </c>
      <c r="F2500" s="21" t="s">
        <v>176</v>
      </c>
      <c r="G2500" s="3">
        <v>32.67</v>
      </c>
      <c r="H2500" s="22">
        <v>44347</v>
      </c>
      <c r="I2500" s="23">
        <v>44360</v>
      </c>
      <c r="J2500">
        <f t="shared" si="152"/>
        <v>14</v>
      </c>
      <c r="K2500" s="2">
        <f t="shared" si="153"/>
        <v>44353.5</v>
      </c>
      <c r="L2500" s="22">
        <v>44365.5</v>
      </c>
      <c r="M2500" s="22">
        <v>44397.5</v>
      </c>
      <c r="N2500" s="22">
        <v>44396.5</v>
      </c>
      <c r="O2500">
        <f t="shared" si="154"/>
        <v>43</v>
      </c>
      <c r="P2500" s="3">
        <f t="shared" si="155"/>
        <v>1404.8100000000002</v>
      </c>
    </row>
    <row r="2501" spans="1:16" x14ac:dyDescent="0.35">
      <c r="A2501" t="s">
        <v>277</v>
      </c>
      <c r="B2501" s="21" t="s">
        <v>98</v>
      </c>
      <c r="C2501" s="22">
        <v>44365</v>
      </c>
      <c r="D2501" t="s">
        <v>161</v>
      </c>
      <c r="E2501" t="s">
        <v>162</v>
      </c>
      <c r="F2501" s="21" t="s">
        <v>177</v>
      </c>
      <c r="G2501" s="3">
        <v>50.15</v>
      </c>
      <c r="H2501" s="22">
        <v>44347</v>
      </c>
      <c r="I2501" s="23">
        <v>44360</v>
      </c>
      <c r="J2501">
        <f t="shared" si="152"/>
        <v>14</v>
      </c>
      <c r="K2501" s="2">
        <f t="shared" si="153"/>
        <v>44353.5</v>
      </c>
      <c r="L2501" s="22">
        <v>44365.5</v>
      </c>
      <c r="M2501" s="22">
        <v>44397.5</v>
      </c>
      <c r="N2501" s="22">
        <v>44396.5</v>
      </c>
      <c r="O2501">
        <f t="shared" si="154"/>
        <v>43</v>
      </c>
      <c r="P2501" s="3">
        <f t="shared" si="155"/>
        <v>2156.4499999999998</v>
      </c>
    </row>
    <row r="2502" spans="1:16" x14ac:dyDescent="0.35">
      <c r="A2502" t="s">
        <v>277</v>
      </c>
      <c r="B2502" s="21" t="s">
        <v>98</v>
      </c>
      <c r="C2502" s="22">
        <v>44365</v>
      </c>
      <c r="D2502" t="s">
        <v>107</v>
      </c>
      <c r="E2502" t="s">
        <v>108</v>
      </c>
      <c r="F2502" s="21" t="s">
        <v>164</v>
      </c>
      <c r="G2502" s="3">
        <v>3420.1200000000003</v>
      </c>
      <c r="H2502" s="22">
        <v>44347</v>
      </c>
      <c r="I2502" s="23">
        <v>44360</v>
      </c>
      <c r="J2502">
        <f t="shared" si="152"/>
        <v>14</v>
      </c>
      <c r="K2502" s="2">
        <f t="shared" si="153"/>
        <v>44353.5</v>
      </c>
      <c r="L2502" s="22">
        <v>44365.5</v>
      </c>
      <c r="M2502" s="22">
        <v>44397.5</v>
      </c>
      <c r="N2502" s="22">
        <v>44396.5</v>
      </c>
      <c r="O2502">
        <f t="shared" si="154"/>
        <v>43</v>
      </c>
      <c r="P2502" s="3">
        <f t="shared" si="155"/>
        <v>147065.16</v>
      </c>
    </row>
    <row r="2503" spans="1:16" x14ac:dyDescent="0.35">
      <c r="A2503" t="s">
        <v>277</v>
      </c>
      <c r="B2503" s="21" t="s">
        <v>98</v>
      </c>
      <c r="C2503" s="22">
        <v>44365</v>
      </c>
      <c r="D2503" t="s">
        <v>99</v>
      </c>
      <c r="E2503" t="s">
        <v>100</v>
      </c>
      <c r="F2503" s="21" t="s">
        <v>164</v>
      </c>
      <c r="G2503" s="3">
        <v>9643.6100000000079</v>
      </c>
      <c r="H2503" s="22">
        <v>44347</v>
      </c>
      <c r="I2503" s="23">
        <v>44360</v>
      </c>
      <c r="J2503">
        <f t="shared" si="152"/>
        <v>14</v>
      </c>
      <c r="K2503" s="2">
        <f t="shared" si="153"/>
        <v>44353.5</v>
      </c>
      <c r="L2503" s="22">
        <v>44365.5</v>
      </c>
      <c r="M2503" s="22">
        <v>44397.5</v>
      </c>
      <c r="N2503" s="22">
        <v>44396.5</v>
      </c>
      <c r="O2503">
        <f t="shared" si="154"/>
        <v>43</v>
      </c>
      <c r="P2503" s="3">
        <f t="shared" si="155"/>
        <v>414675.23000000033</v>
      </c>
    </row>
    <row r="2504" spans="1:16" x14ac:dyDescent="0.35">
      <c r="A2504" t="s">
        <v>277</v>
      </c>
      <c r="B2504" s="21" t="s">
        <v>98</v>
      </c>
      <c r="C2504" s="22">
        <v>44365</v>
      </c>
      <c r="D2504" t="s">
        <v>161</v>
      </c>
      <c r="E2504" t="s">
        <v>162</v>
      </c>
      <c r="F2504" s="21" t="s">
        <v>179</v>
      </c>
      <c r="G2504" s="3">
        <v>137.93</v>
      </c>
      <c r="H2504" s="22">
        <v>44347</v>
      </c>
      <c r="I2504" s="23">
        <v>44360</v>
      </c>
      <c r="J2504">
        <f t="shared" si="152"/>
        <v>14</v>
      </c>
      <c r="K2504" s="2">
        <f t="shared" si="153"/>
        <v>44353.5</v>
      </c>
      <c r="L2504" s="22">
        <v>44365.5</v>
      </c>
      <c r="M2504" s="22">
        <v>44397.5</v>
      </c>
      <c r="N2504" s="22">
        <v>44396.5</v>
      </c>
      <c r="O2504">
        <f t="shared" si="154"/>
        <v>43</v>
      </c>
      <c r="P2504" s="3">
        <f t="shared" si="155"/>
        <v>5930.9900000000007</v>
      </c>
    </row>
    <row r="2505" spans="1:16" x14ac:dyDescent="0.35">
      <c r="A2505" t="s">
        <v>277</v>
      </c>
      <c r="B2505" s="21" t="s">
        <v>98</v>
      </c>
      <c r="C2505" s="22">
        <v>44365</v>
      </c>
      <c r="D2505" t="s">
        <v>161</v>
      </c>
      <c r="E2505" t="s">
        <v>162</v>
      </c>
      <c r="F2505" s="21" t="s">
        <v>182</v>
      </c>
      <c r="G2505" s="3">
        <v>27.13</v>
      </c>
      <c r="H2505" s="22">
        <v>44347</v>
      </c>
      <c r="I2505" s="23">
        <v>44360</v>
      </c>
      <c r="J2505">
        <f t="shared" si="152"/>
        <v>14</v>
      </c>
      <c r="K2505" s="2">
        <f t="shared" si="153"/>
        <v>44353.5</v>
      </c>
      <c r="L2505" s="22">
        <v>44365.5</v>
      </c>
      <c r="M2505" s="22">
        <v>44397.5</v>
      </c>
      <c r="N2505" s="22">
        <v>44396.5</v>
      </c>
      <c r="O2505">
        <f t="shared" si="154"/>
        <v>43</v>
      </c>
      <c r="P2505" s="3">
        <f t="shared" si="155"/>
        <v>1166.5899999999999</v>
      </c>
    </row>
    <row r="2506" spans="1:16" x14ac:dyDescent="0.35">
      <c r="A2506" t="s">
        <v>277</v>
      </c>
      <c r="B2506" s="21" t="s">
        <v>98</v>
      </c>
      <c r="C2506" s="22">
        <v>44365</v>
      </c>
      <c r="D2506" t="s">
        <v>161</v>
      </c>
      <c r="E2506" t="s">
        <v>162</v>
      </c>
      <c r="F2506" s="21" t="s">
        <v>183</v>
      </c>
      <c r="G2506" s="3">
        <v>1553.38</v>
      </c>
      <c r="H2506" s="22">
        <v>44347</v>
      </c>
      <c r="I2506" s="23">
        <v>44360</v>
      </c>
      <c r="J2506">
        <f t="shared" si="152"/>
        <v>14</v>
      </c>
      <c r="K2506" s="2">
        <f t="shared" si="153"/>
        <v>44353.5</v>
      </c>
      <c r="L2506" s="22">
        <v>44365.5</v>
      </c>
      <c r="M2506" s="22">
        <v>44397.5</v>
      </c>
      <c r="N2506" s="22">
        <v>44396.5</v>
      </c>
      <c r="O2506">
        <f t="shared" si="154"/>
        <v>43</v>
      </c>
      <c r="P2506" s="3">
        <f t="shared" si="155"/>
        <v>66795.340000000011</v>
      </c>
    </row>
    <row r="2507" spans="1:16" x14ac:dyDescent="0.35">
      <c r="A2507" t="s">
        <v>277</v>
      </c>
      <c r="B2507" s="21" t="s">
        <v>98</v>
      </c>
      <c r="C2507" s="22">
        <v>44365</v>
      </c>
      <c r="D2507" t="s">
        <v>161</v>
      </c>
      <c r="E2507" t="s">
        <v>162</v>
      </c>
      <c r="F2507" s="21" t="s">
        <v>184</v>
      </c>
      <c r="G2507" s="3">
        <v>39.81</v>
      </c>
      <c r="H2507" s="22">
        <v>44347</v>
      </c>
      <c r="I2507" s="23">
        <v>44360</v>
      </c>
      <c r="J2507">
        <f t="shared" ref="J2507:J2570" si="156">I2507-H2507+1</f>
        <v>14</v>
      </c>
      <c r="K2507" s="2">
        <f t="shared" ref="K2507:K2570" si="157">(H2507+I2507)/2</f>
        <v>44353.5</v>
      </c>
      <c r="L2507" s="22">
        <v>44365.5</v>
      </c>
      <c r="M2507" s="22">
        <v>44397.5</v>
      </c>
      <c r="N2507" s="22">
        <v>44396.5</v>
      </c>
      <c r="O2507">
        <f t="shared" ref="O2507:O2570" si="158">N2507-K2507</f>
        <v>43</v>
      </c>
      <c r="P2507" s="3">
        <f t="shared" ref="P2507:P2570" si="159">O2507*G2507</f>
        <v>1711.8300000000002</v>
      </c>
    </row>
    <row r="2508" spans="1:16" x14ac:dyDescent="0.35">
      <c r="A2508" t="s">
        <v>277</v>
      </c>
      <c r="B2508" s="21" t="s">
        <v>98</v>
      </c>
      <c r="C2508" s="22">
        <v>44365</v>
      </c>
      <c r="D2508" t="s">
        <v>161</v>
      </c>
      <c r="E2508" t="s">
        <v>162</v>
      </c>
      <c r="F2508" s="21" t="s">
        <v>185</v>
      </c>
      <c r="G2508" s="3">
        <v>858.35</v>
      </c>
      <c r="H2508" s="22">
        <v>44347</v>
      </c>
      <c r="I2508" s="23">
        <v>44360</v>
      </c>
      <c r="J2508">
        <f t="shared" si="156"/>
        <v>14</v>
      </c>
      <c r="K2508" s="2">
        <f t="shared" si="157"/>
        <v>44353.5</v>
      </c>
      <c r="L2508" s="22">
        <v>44365.5</v>
      </c>
      <c r="M2508" s="22">
        <v>44397.5</v>
      </c>
      <c r="N2508" s="22">
        <v>44396.5</v>
      </c>
      <c r="O2508">
        <f t="shared" si="158"/>
        <v>43</v>
      </c>
      <c r="P2508" s="3">
        <f t="shared" si="159"/>
        <v>36909.050000000003</v>
      </c>
    </row>
    <row r="2509" spans="1:16" x14ac:dyDescent="0.35">
      <c r="A2509" t="s">
        <v>277</v>
      </c>
      <c r="B2509" s="21" t="s">
        <v>98</v>
      </c>
      <c r="C2509" s="22">
        <v>44365</v>
      </c>
      <c r="D2509" t="s">
        <v>161</v>
      </c>
      <c r="E2509" t="s">
        <v>162</v>
      </c>
      <c r="F2509" s="21" t="s">
        <v>186</v>
      </c>
      <c r="G2509" s="3">
        <v>23.22</v>
      </c>
      <c r="H2509" s="22">
        <v>44347</v>
      </c>
      <c r="I2509" s="23">
        <v>44360</v>
      </c>
      <c r="J2509">
        <f t="shared" si="156"/>
        <v>14</v>
      </c>
      <c r="K2509" s="2">
        <f t="shared" si="157"/>
        <v>44353.5</v>
      </c>
      <c r="L2509" s="22">
        <v>44365.5</v>
      </c>
      <c r="M2509" s="22">
        <v>44397.5</v>
      </c>
      <c r="N2509" s="22">
        <v>44396.5</v>
      </c>
      <c r="O2509">
        <f t="shared" si="158"/>
        <v>43</v>
      </c>
      <c r="P2509" s="3">
        <f t="shared" si="159"/>
        <v>998.45999999999992</v>
      </c>
    </row>
    <row r="2510" spans="1:16" x14ac:dyDescent="0.35">
      <c r="A2510" t="s">
        <v>277</v>
      </c>
      <c r="B2510" s="21" t="s">
        <v>98</v>
      </c>
      <c r="C2510" s="22">
        <v>44365</v>
      </c>
      <c r="D2510" t="s">
        <v>161</v>
      </c>
      <c r="E2510" t="s">
        <v>162</v>
      </c>
      <c r="F2510" s="21" t="s">
        <v>272</v>
      </c>
      <c r="G2510" s="3">
        <v>13</v>
      </c>
      <c r="H2510" s="22">
        <v>44347</v>
      </c>
      <c r="I2510" s="23">
        <v>44360</v>
      </c>
      <c r="J2510">
        <f t="shared" si="156"/>
        <v>14</v>
      </c>
      <c r="K2510" s="2">
        <f t="shared" si="157"/>
        <v>44353.5</v>
      </c>
      <c r="L2510" s="22">
        <v>44365.5</v>
      </c>
      <c r="M2510" s="22">
        <v>44397.5</v>
      </c>
      <c r="N2510" s="22">
        <v>44396.5</v>
      </c>
      <c r="O2510">
        <f t="shared" si="158"/>
        <v>43</v>
      </c>
      <c r="P2510" s="3">
        <f t="shared" si="159"/>
        <v>559</v>
      </c>
    </row>
    <row r="2511" spans="1:16" x14ac:dyDescent="0.35">
      <c r="A2511" t="s">
        <v>277</v>
      </c>
      <c r="B2511" s="21" t="s">
        <v>98</v>
      </c>
      <c r="C2511" s="22">
        <v>44365</v>
      </c>
      <c r="D2511" t="s">
        <v>161</v>
      </c>
      <c r="E2511" t="s">
        <v>162</v>
      </c>
      <c r="F2511" s="21" t="s">
        <v>187</v>
      </c>
      <c r="G2511" s="3">
        <v>522.50000000000011</v>
      </c>
      <c r="H2511" s="22">
        <v>44347</v>
      </c>
      <c r="I2511" s="23">
        <v>44360</v>
      </c>
      <c r="J2511">
        <f t="shared" si="156"/>
        <v>14</v>
      </c>
      <c r="K2511" s="2">
        <f t="shared" si="157"/>
        <v>44353.5</v>
      </c>
      <c r="L2511" s="22">
        <v>44365.5</v>
      </c>
      <c r="M2511" s="22">
        <v>44397.5</v>
      </c>
      <c r="N2511" s="22">
        <v>44396.5</v>
      </c>
      <c r="O2511">
        <f t="shared" si="158"/>
        <v>43</v>
      </c>
      <c r="P2511" s="3">
        <f t="shared" si="159"/>
        <v>22467.500000000004</v>
      </c>
    </row>
    <row r="2512" spans="1:16" x14ac:dyDescent="0.35">
      <c r="A2512" t="s">
        <v>277</v>
      </c>
      <c r="B2512" s="21" t="s">
        <v>98</v>
      </c>
      <c r="C2512" s="22">
        <v>44365</v>
      </c>
      <c r="D2512" t="s">
        <v>161</v>
      </c>
      <c r="E2512" t="s">
        <v>162</v>
      </c>
      <c r="F2512" s="21" t="s">
        <v>188</v>
      </c>
      <c r="G2512" s="3">
        <v>183.06</v>
      </c>
      <c r="H2512" s="22">
        <v>44347</v>
      </c>
      <c r="I2512" s="23">
        <v>44360</v>
      </c>
      <c r="J2512">
        <f t="shared" si="156"/>
        <v>14</v>
      </c>
      <c r="K2512" s="2">
        <f t="shared" si="157"/>
        <v>44353.5</v>
      </c>
      <c r="L2512" s="22">
        <v>44365.5</v>
      </c>
      <c r="M2512" s="22">
        <v>44397.5</v>
      </c>
      <c r="N2512" s="22">
        <v>44396.5</v>
      </c>
      <c r="O2512">
        <f t="shared" si="158"/>
        <v>43</v>
      </c>
      <c r="P2512" s="3">
        <f t="shared" si="159"/>
        <v>7871.58</v>
      </c>
    </row>
    <row r="2513" spans="1:16" x14ac:dyDescent="0.35">
      <c r="A2513" t="s">
        <v>277</v>
      </c>
      <c r="B2513" s="21" t="s">
        <v>98</v>
      </c>
      <c r="C2513" s="22">
        <v>44365</v>
      </c>
      <c r="D2513" t="s">
        <v>161</v>
      </c>
      <c r="E2513" t="s">
        <v>162</v>
      </c>
      <c r="F2513" s="21" t="s">
        <v>198</v>
      </c>
      <c r="G2513" s="3">
        <v>25.8</v>
      </c>
      <c r="H2513" s="22">
        <v>44347</v>
      </c>
      <c r="I2513" s="23">
        <v>44360</v>
      </c>
      <c r="J2513">
        <f t="shared" si="156"/>
        <v>14</v>
      </c>
      <c r="K2513" s="2">
        <f t="shared" si="157"/>
        <v>44353.5</v>
      </c>
      <c r="L2513" s="22">
        <v>44365.5</v>
      </c>
      <c r="M2513" s="22">
        <v>44397.5</v>
      </c>
      <c r="N2513" s="22">
        <v>44396.5</v>
      </c>
      <c r="O2513">
        <f t="shared" si="158"/>
        <v>43</v>
      </c>
      <c r="P2513" s="3">
        <f t="shared" si="159"/>
        <v>1109.4000000000001</v>
      </c>
    </row>
    <row r="2514" spans="1:16" x14ac:dyDescent="0.35">
      <c r="A2514" t="s">
        <v>277</v>
      </c>
      <c r="B2514" s="21" t="s">
        <v>98</v>
      </c>
      <c r="C2514" s="22">
        <v>44365</v>
      </c>
      <c r="D2514" t="s">
        <v>161</v>
      </c>
      <c r="E2514" t="s">
        <v>162</v>
      </c>
      <c r="F2514" s="21" t="s">
        <v>190</v>
      </c>
      <c r="G2514" s="3">
        <v>25.09</v>
      </c>
      <c r="H2514" s="22">
        <v>44347</v>
      </c>
      <c r="I2514" s="23">
        <v>44360</v>
      </c>
      <c r="J2514">
        <f t="shared" si="156"/>
        <v>14</v>
      </c>
      <c r="K2514" s="2">
        <f t="shared" si="157"/>
        <v>44353.5</v>
      </c>
      <c r="L2514" s="22">
        <v>44365.5</v>
      </c>
      <c r="M2514" s="22">
        <v>44397.5</v>
      </c>
      <c r="N2514" s="22">
        <v>44396.5</v>
      </c>
      <c r="O2514">
        <f t="shared" si="158"/>
        <v>43</v>
      </c>
      <c r="P2514" s="3">
        <f t="shared" si="159"/>
        <v>1078.8699999999999</v>
      </c>
    </row>
    <row r="2515" spans="1:16" x14ac:dyDescent="0.35">
      <c r="A2515" t="s">
        <v>277</v>
      </c>
      <c r="B2515" s="21" t="s">
        <v>98</v>
      </c>
      <c r="C2515" s="22">
        <v>44365</v>
      </c>
      <c r="D2515" t="s">
        <v>161</v>
      </c>
      <c r="E2515" t="s">
        <v>162</v>
      </c>
      <c r="F2515" s="21" t="s">
        <v>191</v>
      </c>
      <c r="G2515" s="3">
        <v>23.06</v>
      </c>
      <c r="H2515" s="22">
        <v>44347</v>
      </c>
      <c r="I2515" s="23">
        <v>44360</v>
      </c>
      <c r="J2515">
        <f t="shared" si="156"/>
        <v>14</v>
      </c>
      <c r="K2515" s="2">
        <f t="shared" si="157"/>
        <v>44353.5</v>
      </c>
      <c r="L2515" s="22">
        <v>44365.5</v>
      </c>
      <c r="M2515" s="22">
        <v>44397.5</v>
      </c>
      <c r="N2515" s="22">
        <v>44396.5</v>
      </c>
      <c r="O2515">
        <f t="shared" si="158"/>
        <v>43</v>
      </c>
      <c r="P2515" s="3">
        <f t="shared" si="159"/>
        <v>991.57999999999993</v>
      </c>
    </row>
    <row r="2516" spans="1:16" x14ac:dyDescent="0.35">
      <c r="A2516" t="s">
        <v>277</v>
      </c>
      <c r="B2516" s="21" t="s">
        <v>98</v>
      </c>
      <c r="C2516" s="22">
        <v>44365</v>
      </c>
      <c r="D2516" t="s">
        <v>161</v>
      </c>
      <c r="E2516" t="s">
        <v>162</v>
      </c>
      <c r="F2516" s="21" t="s">
        <v>193</v>
      </c>
      <c r="G2516" s="3">
        <v>49.870000000000005</v>
      </c>
      <c r="H2516" s="22">
        <v>44347</v>
      </c>
      <c r="I2516" s="23">
        <v>44360</v>
      </c>
      <c r="J2516">
        <f t="shared" si="156"/>
        <v>14</v>
      </c>
      <c r="K2516" s="2">
        <f t="shared" si="157"/>
        <v>44353.5</v>
      </c>
      <c r="L2516" s="22">
        <v>44365.5</v>
      </c>
      <c r="M2516" s="22">
        <v>44397.5</v>
      </c>
      <c r="N2516" s="22">
        <v>44396.5</v>
      </c>
      <c r="O2516">
        <f t="shared" si="158"/>
        <v>43</v>
      </c>
      <c r="P2516" s="3">
        <f t="shared" si="159"/>
        <v>2144.4100000000003</v>
      </c>
    </row>
    <row r="2517" spans="1:16" x14ac:dyDescent="0.35">
      <c r="A2517" t="s">
        <v>277</v>
      </c>
      <c r="B2517" s="21" t="s">
        <v>86</v>
      </c>
      <c r="C2517" s="22">
        <v>44365</v>
      </c>
      <c r="D2517" t="s">
        <v>201</v>
      </c>
      <c r="E2517" t="s">
        <v>202</v>
      </c>
      <c r="F2517" s="21" t="s">
        <v>164</v>
      </c>
      <c r="G2517" s="3">
        <v>23.72</v>
      </c>
      <c r="H2517" s="22">
        <v>44346</v>
      </c>
      <c r="I2517" s="23">
        <v>44359</v>
      </c>
      <c r="J2517">
        <f t="shared" si="156"/>
        <v>14</v>
      </c>
      <c r="K2517" s="2">
        <f t="shared" si="157"/>
        <v>44352.5</v>
      </c>
      <c r="L2517" s="22">
        <v>44365.5</v>
      </c>
      <c r="M2517" s="22">
        <v>44407.5</v>
      </c>
      <c r="N2517" s="22">
        <v>44406.5</v>
      </c>
      <c r="O2517">
        <f t="shared" si="158"/>
        <v>54</v>
      </c>
      <c r="P2517" s="3">
        <f t="shared" si="159"/>
        <v>1280.8799999999999</v>
      </c>
    </row>
    <row r="2518" spans="1:16" x14ac:dyDescent="0.35">
      <c r="A2518" t="s">
        <v>277</v>
      </c>
      <c r="B2518" s="21" t="s">
        <v>98</v>
      </c>
      <c r="C2518" s="22">
        <v>44365</v>
      </c>
      <c r="D2518" t="s">
        <v>201</v>
      </c>
      <c r="E2518" t="s">
        <v>202</v>
      </c>
      <c r="F2518" s="21" t="s">
        <v>109</v>
      </c>
      <c r="G2518" s="3">
        <v>0.88</v>
      </c>
      <c r="H2518" s="22">
        <v>44347</v>
      </c>
      <c r="I2518" s="23">
        <v>44360</v>
      </c>
      <c r="J2518">
        <f t="shared" si="156"/>
        <v>14</v>
      </c>
      <c r="K2518" s="2">
        <f t="shared" si="157"/>
        <v>44353.5</v>
      </c>
      <c r="L2518" s="22">
        <v>44365.5</v>
      </c>
      <c r="M2518" s="22">
        <v>44407.5</v>
      </c>
      <c r="N2518" s="22">
        <v>44406.5</v>
      </c>
      <c r="O2518">
        <f t="shared" si="158"/>
        <v>53</v>
      </c>
      <c r="P2518" s="3">
        <f t="shared" si="159"/>
        <v>46.64</v>
      </c>
    </row>
    <row r="2519" spans="1:16" x14ac:dyDescent="0.35">
      <c r="A2519" t="s">
        <v>277</v>
      </c>
      <c r="B2519" s="21" t="s">
        <v>98</v>
      </c>
      <c r="C2519" s="22">
        <v>44365</v>
      </c>
      <c r="D2519" t="s">
        <v>110</v>
      </c>
      <c r="E2519" t="s">
        <v>111</v>
      </c>
      <c r="F2519" s="21" t="s">
        <v>204</v>
      </c>
      <c r="G2519" s="3">
        <v>1.81</v>
      </c>
      <c r="H2519" s="22">
        <v>44347</v>
      </c>
      <c r="I2519" s="23">
        <v>44360</v>
      </c>
      <c r="J2519">
        <f t="shared" si="156"/>
        <v>14</v>
      </c>
      <c r="K2519" s="2">
        <f t="shared" si="157"/>
        <v>44353.5</v>
      </c>
      <c r="L2519" s="22">
        <v>44365.5</v>
      </c>
      <c r="M2519" s="22">
        <v>44407.5</v>
      </c>
      <c r="N2519" s="22">
        <v>44406.5</v>
      </c>
      <c r="O2519">
        <f t="shared" si="158"/>
        <v>53</v>
      </c>
      <c r="P2519" s="3">
        <f t="shared" si="159"/>
        <v>95.93</v>
      </c>
    </row>
    <row r="2520" spans="1:16" x14ac:dyDescent="0.35">
      <c r="A2520" t="s">
        <v>277</v>
      </c>
      <c r="B2520" s="21" t="s">
        <v>98</v>
      </c>
      <c r="C2520" s="22">
        <v>44365</v>
      </c>
      <c r="D2520" t="s">
        <v>114</v>
      </c>
      <c r="E2520" t="s">
        <v>115</v>
      </c>
      <c r="F2520" s="21" t="s">
        <v>211</v>
      </c>
      <c r="G2520" s="3">
        <v>28.03</v>
      </c>
      <c r="H2520" s="22">
        <v>44347</v>
      </c>
      <c r="I2520" s="23">
        <v>44360</v>
      </c>
      <c r="J2520">
        <f t="shared" si="156"/>
        <v>14</v>
      </c>
      <c r="K2520" s="2">
        <f t="shared" si="157"/>
        <v>44353.5</v>
      </c>
      <c r="L2520" s="22">
        <v>44365.5</v>
      </c>
      <c r="M2520" s="22">
        <v>44407.5</v>
      </c>
      <c r="N2520" s="22">
        <v>44406.5</v>
      </c>
      <c r="O2520">
        <f t="shared" si="158"/>
        <v>53</v>
      </c>
      <c r="P2520" s="3">
        <f t="shared" si="159"/>
        <v>1485.5900000000001</v>
      </c>
    </row>
    <row r="2521" spans="1:16" x14ac:dyDescent="0.35">
      <c r="A2521" t="s">
        <v>277</v>
      </c>
      <c r="B2521" s="21" t="s">
        <v>98</v>
      </c>
      <c r="C2521" s="22">
        <v>44365</v>
      </c>
      <c r="D2521" t="s">
        <v>110</v>
      </c>
      <c r="E2521" t="s">
        <v>111</v>
      </c>
      <c r="F2521" s="21" t="s">
        <v>211</v>
      </c>
      <c r="G2521" s="3">
        <v>6.96</v>
      </c>
      <c r="H2521" s="22">
        <v>44347</v>
      </c>
      <c r="I2521" s="23">
        <v>44360</v>
      </c>
      <c r="J2521">
        <f t="shared" si="156"/>
        <v>14</v>
      </c>
      <c r="K2521" s="2">
        <f t="shared" si="157"/>
        <v>44353.5</v>
      </c>
      <c r="L2521" s="22">
        <v>44365.5</v>
      </c>
      <c r="M2521" s="22">
        <v>44407.5</v>
      </c>
      <c r="N2521" s="22">
        <v>44406.5</v>
      </c>
      <c r="O2521">
        <f t="shared" si="158"/>
        <v>53</v>
      </c>
      <c r="P2521" s="3">
        <f t="shared" si="159"/>
        <v>368.88</v>
      </c>
    </row>
    <row r="2522" spans="1:16" x14ac:dyDescent="0.35">
      <c r="A2522" t="s">
        <v>277</v>
      </c>
      <c r="B2522" s="21" t="s">
        <v>98</v>
      </c>
      <c r="C2522" s="22">
        <v>44365</v>
      </c>
      <c r="D2522" t="s">
        <v>217</v>
      </c>
      <c r="E2522" t="s">
        <v>218</v>
      </c>
      <c r="F2522" s="21" t="s">
        <v>219</v>
      </c>
      <c r="G2522" s="3">
        <v>41.36</v>
      </c>
      <c r="H2522" s="22">
        <v>44347</v>
      </c>
      <c r="I2522" s="23">
        <v>44360</v>
      </c>
      <c r="J2522">
        <f t="shared" si="156"/>
        <v>14</v>
      </c>
      <c r="K2522" s="2">
        <f t="shared" si="157"/>
        <v>44353.5</v>
      </c>
      <c r="L2522" s="22">
        <v>44365.5</v>
      </c>
      <c r="M2522" s="22">
        <v>44407.5</v>
      </c>
      <c r="N2522" s="22">
        <v>44406.5</v>
      </c>
      <c r="O2522">
        <f t="shared" si="158"/>
        <v>53</v>
      </c>
      <c r="P2522" s="3">
        <f t="shared" si="159"/>
        <v>2192.08</v>
      </c>
    </row>
    <row r="2523" spans="1:16" x14ac:dyDescent="0.35">
      <c r="A2523" t="s">
        <v>277</v>
      </c>
      <c r="B2523" s="21" t="s">
        <v>98</v>
      </c>
      <c r="C2523" s="22">
        <v>44365</v>
      </c>
      <c r="D2523" t="s">
        <v>110</v>
      </c>
      <c r="E2523" t="s">
        <v>111</v>
      </c>
      <c r="F2523" s="21" t="s">
        <v>222</v>
      </c>
      <c r="G2523" s="3">
        <v>1.76</v>
      </c>
      <c r="H2523" s="22">
        <v>44347</v>
      </c>
      <c r="I2523" s="23">
        <v>44360</v>
      </c>
      <c r="J2523">
        <f t="shared" si="156"/>
        <v>14</v>
      </c>
      <c r="K2523" s="2">
        <f t="shared" si="157"/>
        <v>44353.5</v>
      </c>
      <c r="L2523" s="22">
        <v>44365.5</v>
      </c>
      <c r="M2523" s="22">
        <v>44407.5</v>
      </c>
      <c r="N2523" s="22">
        <v>44406.5</v>
      </c>
      <c r="O2523">
        <f t="shared" si="158"/>
        <v>53</v>
      </c>
      <c r="P2523" s="3">
        <f t="shared" si="159"/>
        <v>93.28</v>
      </c>
    </row>
    <row r="2524" spans="1:16" x14ac:dyDescent="0.35">
      <c r="A2524" t="s">
        <v>277</v>
      </c>
      <c r="B2524" s="21" t="s">
        <v>98</v>
      </c>
      <c r="C2524" s="22">
        <v>44365</v>
      </c>
      <c r="D2524" t="s">
        <v>110</v>
      </c>
      <c r="E2524" t="s">
        <v>111</v>
      </c>
      <c r="F2524" s="21" t="s">
        <v>227</v>
      </c>
      <c r="G2524" s="3">
        <v>54.559999999999995</v>
      </c>
      <c r="H2524" s="22">
        <v>44347</v>
      </c>
      <c r="I2524" s="23">
        <v>44360</v>
      </c>
      <c r="J2524">
        <f t="shared" si="156"/>
        <v>14</v>
      </c>
      <c r="K2524" s="2">
        <f t="shared" si="157"/>
        <v>44353.5</v>
      </c>
      <c r="L2524" s="22">
        <v>44365.5</v>
      </c>
      <c r="M2524" s="22">
        <v>44407.5</v>
      </c>
      <c r="N2524" s="22">
        <v>44406.5</v>
      </c>
      <c r="O2524">
        <f t="shared" si="158"/>
        <v>53</v>
      </c>
      <c r="P2524" s="3">
        <f t="shared" si="159"/>
        <v>2891.68</v>
      </c>
    </row>
    <row r="2525" spans="1:16" x14ac:dyDescent="0.35">
      <c r="A2525" t="s">
        <v>277</v>
      </c>
      <c r="B2525" s="21" t="s">
        <v>98</v>
      </c>
      <c r="C2525" s="22">
        <v>44365</v>
      </c>
      <c r="D2525" t="s">
        <v>110</v>
      </c>
      <c r="E2525" t="s">
        <v>111</v>
      </c>
      <c r="F2525" s="21" t="s">
        <v>228</v>
      </c>
      <c r="G2525" s="3">
        <v>1.68</v>
      </c>
      <c r="H2525" s="22">
        <v>44347</v>
      </c>
      <c r="I2525" s="23">
        <v>44360</v>
      </c>
      <c r="J2525">
        <f t="shared" si="156"/>
        <v>14</v>
      </c>
      <c r="K2525" s="2">
        <f t="shared" si="157"/>
        <v>44353.5</v>
      </c>
      <c r="L2525" s="22">
        <v>44365.5</v>
      </c>
      <c r="M2525" s="22">
        <v>44407.5</v>
      </c>
      <c r="N2525" s="22">
        <v>44406.5</v>
      </c>
      <c r="O2525">
        <f t="shared" si="158"/>
        <v>53</v>
      </c>
      <c r="P2525" s="3">
        <f t="shared" si="159"/>
        <v>89.039999999999992</v>
      </c>
    </row>
    <row r="2526" spans="1:16" x14ac:dyDescent="0.35">
      <c r="A2526" t="s">
        <v>277</v>
      </c>
      <c r="B2526" s="21" t="s">
        <v>98</v>
      </c>
      <c r="C2526" s="22">
        <v>44365</v>
      </c>
      <c r="D2526" t="s">
        <v>201</v>
      </c>
      <c r="E2526" t="s">
        <v>202</v>
      </c>
      <c r="F2526" s="21" t="s">
        <v>164</v>
      </c>
      <c r="G2526" s="3">
        <v>182.28000000000003</v>
      </c>
      <c r="H2526" s="22">
        <v>44347</v>
      </c>
      <c r="I2526" s="23">
        <v>44360</v>
      </c>
      <c r="J2526">
        <f t="shared" si="156"/>
        <v>14</v>
      </c>
      <c r="K2526" s="2">
        <f t="shared" si="157"/>
        <v>44353.5</v>
      </c>
      <c r="L2526" s="22">
        <v>44365.5</v>
      </c>
      <c r="M2526" s="22">
        <v>44407.5</v>
      </c>
      <c r="N2526" s="22">
        <v>44406.5</v>
      </c>
      <c r="O2526">
        <f t="shared" si="158"/>
        <v>53</v>
      </c>
      <c r="P2526" s="3">
        <f t="shared" si="159"/>
        <v>9660.840000000002</v>
      </c>
    </row>
    <row r="2527" spans="1:16" x14ac:dyDescent="0.35">
      <c r="A2527" t="s">
        <v>277</v>
      </c>
      <c r="B2527" s="21" t="s">
        <v>98</v>
      </c>
      <c r="C2527" s="22">
        <v>44365</v>
      </c>
      <c r="D2527" t="s">
        <v>110</v>
      </c>
      <c r="E2527" t="s">
        <v>111</v>
      </c>
      <c r="F2527" s="21" t="s">
        <v>232</v>
      </c>
      <c r="G2527" s="3">
        <v>34.770000000000003</v>
      </c>
      <c r="H2527" s="22">
        <v>44347</v>
      </c>
      <c r="I2527" s="23">
        <v>44360</v>
      </c>
      <c r="J2527">
        <f t="shared" si="156"/>
        <v>14</v>
      </c>
      <c r="K2527" s="2">
        <f t="shared" si="157"/>
        <v>44353.5</v>
      </c>
      <c r="L2527" s="22">
        <v>44365.5</v>
      </c>
      <c r="M2527" s="22">
        <v>44407.5</v>
      </c>
      <c r="N2527" s="22">
        <v>44406.5</v>
      </c>
      <c r="O2527">
        <f t="shared" si="158"/>
        <v>53</v>
      </c>
      <c r="P2527" s="3">
        <f t="shared" si="159"/>
        <v>1842.8100000000002</v>
      </c>
    </row>
    <row r="2528" spans="1:16" x14ac:dyDescent="0.35">
      <c r="A2528" t="s">
        <v>277</v>
      </c>
      <c r="B2528" s="21" t="s">
        <v>98</v>
      </c>
      <c r="C2528" s="22">
        <v>44365</v>
      </c>
      <c r="D2528" t="s">
        <v>114</v>
      </c>
      <c r="E2528" t="s">
        <v>115</v>
      </c>
      <c r="F2528" s="21" t="s">
        <v>234</v>
      </c>
      <c r="G2528" s="3">
        <v>51.12</v>
      </c>
      <c r="H2528" s="22">
        <v>44347</v>
      </c>
      <c r="I2528" s="23">
        <v>44360</v>
      </c>
      <c r="J2528">
        <f t="shared" si="156"/>
        <v>14</v>
      </c>
      <c r="K2528" s="2">
        <f t="shared" si="157"/>
        <v>44353.5</v>
      </c>
      <c r="L2528" s="22">
        <v>44365.5</v>
      </c>
      <c r="M2528" s="22">
        <v>44407.5</v>
      </c>
      <c r="N2528" s="22">
        <v>44406.5</v>
      </c>
      <c r="O2528">
        <f t="shared" si="158"/>
        <v>53</v>
      </c>
      <c r="P2528" s="3">
        <f t="shared" si="159"/>
        <v>2709.3599999999997</v>
      </c>
    </row>
    <row r="2529" spans="1:16" x14ac:dyDescent="0.35">
      <c r="A2529" t="s">
        <v>277</v>
      </c>
      <c r="B2529" s="21" t="s">
        <v>98</v>
      </c>
      <c r="C2529" s="22">
        <v>44365</v>
      </c>
      <c r="D2529" t="s">
        <v>110</v>
      </c>
      <c r="E2529" t="s">
        <v>111</v>
      </c>
      <c r="F2529" s="21" t="s">
        <v>234</v>
      </c>
      <c r="G2529" s="3">
        <v>2.08</v>
      </c>
      <c r="H2529" s="22">
        <v>44347</v>
      </c>
      <c r="I2529" s="23">
        <v>44360</v>
      </c>
      <c r="J2529">
        <f t="shared" si="156"/>
        <v>14</v>
      </c>
      <c r="K2529" s="2">
        <f t="shared" si="157"/>
        <v>44353.5</v>
      </c>
      <c r="L2529" s="22">
        <v>44365.5</v>
      </c>
      <c r="M2529" s="22">
        <v>44407.5</v>
      </c>
      <c r="N2529" s="22">
        <v>44406.5</v>
      </c>
      <c r="O2529">
        <f t="shared" si="158"/>
        <v>53</v>
      </c>
      <c r="P2529" s="3">
        <f t="shared" si="159"/>
        <v>110.24000000000001</v>
      </c>
    </row>
    <row r="2530" spans="1:16" x14ac:dyDescent="0.35">
      <c r="A2530" t="s">
        <v>277</v>
      </c>
      <c r="B2530" s="21" t="s">
        <v>98</v>
      </c>
      <c r="C2530" s="22">
        <v>44365</v>
      </c>
      <c r="D2530" t="s">
        <v>110</v>
      </c>
      <c r="E2530" t="s">
        <v>111</v>
      </c>
      <c r="F2530" s="21" t="s">
        <v>235</v>
      </c>
      <c r="G2530" s="3">
        <v>12.209999999999999</v>
      </c>
      <c r="H2530" s="22">
        <v>44347</v>
      </c>
      <c r="I2530" s="23">
        <v>44360</v>
      </c>
      <c r="J2530">
        <f t="shared" si="156"/>
        <v>14</v>
      </c>
      <c r="K2530" s="2">
        <f t="shared" si="157"/>
        <v>44353.5</v>
      </c>
      <c r="L2530" s="22">
        <v>44365.5</v>
      </c>
      <c r="M2530" s="22">
        <v>44407.5</v>
      </c>
      <c r="N2530" s="22">
        <v>44406.5</v>
      </c>
      <c r="O2530">
        <f t="shared" si="158"/>
        <v>53</v>
      </c>
      <c r="P2530" s="3">
        <f t="shared" si="159"/>
        <v>647.13</v>
      </c>
    </row>
    <row r="2531" spans="1:16" x14ac:dyDescent="0.35">
      <c r="A2531" t="s">
        <v>277</v>
      </c>
      <c r="B2531" s="21" t="s">
        <v>98</v>
      </c>
      <c r="C2531" s="22">
        <v>44365</v>
      </c>
      <c r="D2531" t="s">
        <v>201</v>
      </c>
      <c r="E2531" t="s">
        <v>202</v>
      </c>
      <c r="F2531" s="21" t="s">
        <v>109</v>
      </c>
      <c r="G2531" s="3">
        <v>350.99999999999989</v>
      </c>
      <c r="H2531" s="22">
        <v>44347</v>
      </c>
      <c r="I2531" s="23">
        <v>44360</v>
      </c>
      <c r="J2531">
        <f t="shared" si="156"/>
        <v>14</v>
      </c>
      <c r="K2531" s="2">
        <f t="shared" si="157"/>
        <v>44353.5</v>
      </c>
      <c r="L2531" s="22">
        <v>44365.5</v>
      </c>
      <c r="M2531" s="22">
        <v>44407.5</v>
      </c>
      <c r="N2531" s="22">
        <v>44406.5</v>
      </c>
      <c r="O2531">
        <f t="shared" si="158"/>
        <v>53</v>
      </c>
      <c r="P2531" s="3">
        <f t="shared" si="159"/>
        <v>18602.999999999993</v>
      </c>
    </row>
    <row r="2532" spans="1:16" x14ac:dyDescent="0.35">
      <c r="A2532" t="s">
        <v>277</v>
      </c>
      <c r="B2532" s="21" t="s">
        <v>98</v>
      </c>
      <c r="C2532" s="22">
        <v>44365</v>
      </c>
      <c r="D2532" t="s">
        <v>201</v>
      </c>
      <c r="E2532" t="s">
        <v>202</v>
      </c>
      <c r="F2532" s="21" t="s">
        <v>102</v>
      </c>
      <c r="G2532" s="3">
        <v>16.09</v>
      </c>
      <c r="H2532" s="22">
        <v>44347</v>
      </c>
      <c r="I2532" s="23">
        <v>44360</v>
      </c>
      <c r="J2532">
        <f t="shared" si="156"/>
        <v>14</v>
      </c>
      <c r="K2532" s="2">
        <f t="shared" si="157"/>
        <v>44353.5</v>
      </c>
      <c r="L2532" s="22">
        <v>44365.5</v>
      </c>
      <c r="M2532" s="22">
        <v>44407.5</v>
      </c>
      <c r="N2532" s="22">
        <v>44406.5</v>
      </c>
      <c r="O2532">
        <f t="shared" si="158"/>
        <v>53</v>
      </c>
      <c r="P2532" s="3">
        <f t="shared" si="159"/>
        <v>852.77</v>
      </c>
    </row>
    <row r="2533" spans="1:16" x14ac:dyDescent="0.35">
      <c r="A2533" t="s">
        <v>277</v>
      </c>
      <c r="B2533" s="21" t="s">
        <v>98</v>
      </c>
      <c r="C2533" s="22">
        <v>44365</v>
      </c>
      <c r="D2533" t="s">
        <v>114</v>
      </c>
      <c r="E2533" t="s">
        <v>115</v>
      </c>
      <c r="F2533" s="21" t="s">
        <v>239</v>
      </c>
      <c r="G2533" s="3">
        <v>19.38</v>
      </c>
      <c r="H2533" s="22">
        <v>44347</v>
      </c>
      <c r="I2533" s="23">
        <v>44360</v>
      </c>
      <c r="J2533">
        <f t="shared" si="156"/>
        <v>14</v>
      </c>
      <c r="K2533" s="2">
        <f t="shared" si="157"/>
        <v>44353.5</v>
      </c>
      <c r="L2533" s="22">
        <v>44365.5</v>
      </c>
      <c r="M2533" s="22">
        <v>44407.5</v>
      </c>
      <c r="N2533" s="22">
        <v>44406.5</v>
      </c>
      <c r="O2533">
        <f t="shared" si="158"/>
        <v>53</v>
      </c>
      <c r="P2533" s="3">
        <f t="shared" si="159"/>
        <v>1027.1399999999999</v>
      </c>
    </row>
    <row r="2534" spans="1:16" x14ac:dyDescent="0.35">
      <c r="A2534" t="s">
        <v>277</v>
      </c>
      <c r="B2534" s="21" t="s">
        <v>98</v>
      </c>
      <c r="C2534" s="22">
        <v>44365</v>
      </c>
      <c r="D2534" t="s">
        <v>110</v>
      </c>
      <c r="E2534" t="s">
        <v>111</v>
      </c>
      <c r="F2534" s="21" t="s">
        <v>240</v>
      </c>
      <c r="G2534" s="3">
        <v>1.95</v>
      </c>
      <c r="H2534" s="22">
        <v>44347</v>
      </c>
      <c r="I2534" s="23">
        <v>44360</v>
      </c>
      <c r="J2534">
        <f t="shared" si="156"/>
        <v>14</v>
      </c>
      <c r="K2534" s="2">
        <f t="shared" si="157"/>
        <v>44353.5</v>
      </c>
      <c r="L2534" s="22">
        <v>44365.5</v>
      </c>
      <c r="M2534" s="22">
        <v>44407.5</v>
      </c>
      <c r="N2534" s="22">
        <v>44406.5</v>
      </c>
      <c r="O2534">
        <f t="shared" si="158"/>
        <v>53</v>
      </c>
      <c r="P2534" s="3">
        <f t="shared" si="159"/>
        <v>103.35</v>
      </c>
    </row>
    <row r="2535" spans="1:16" x14ac:dyDescent="0.35">
      <c r="A2535" t="s">
        <v>277</v>
      </c>
      <c r="B2535" s="21" t="s">
        <v>86</v>
      </c>
      <c r="C2535" s="22">
        <v>44365</v>
      </c>
      <c r="D2535" t="s">
        <v>199</v>
      </c>
      <c r="E2535" t="s">
        <v>200</v>
      </c>
      <c r="F2535" s="21" t="s">
        <v>89</v>
      </c>
      <c r="G2535" s="3">
        <v>21.21</v>
      </c>
      <c r="H2535" s="22">
        <v>44346</v>
      </c>
      <c r="I2535" s="23">
        <v>44359</v>
      </c>
      <c r="J2535">
        <f t="shared" si="156"/>
        <v>14</v>
      </c>
      <c r="K2535" s="2">
        <f t="shared" si="157"/>
        <v>44352.5</v>
      </c>
      <c r="L2535" s="22">
        <v>44365.5</v>
      </c>
      <c r="M2535" s="22">
        <v>44410.5</v>
      </c>
      <c r="N2535" s="22">
        <v>44407.5</v>
      </c>
      <c r="O2535">
        <f t="shared" si="158"/>
        <v>55</v>
      </c>
      <c r="P2535" s="3">
        <f t="shared" si="159"/>
        <v>1166.55</v>
      </c>
    </row>
    <row r="2536" spans="1:16" x14ac:dyDescent="0.35">
      <c r="A2536" t="s">
        <v>277</v>
      </c>
      <c r="B2536" s="21" t="s">
        <v>98</v>
      </c>
      <c r="C2536" s="22">
        <v>44365</v>
      </c>
      <c r="D2536" t="s">
        <v>110</v>
      </c>
      <c r="E2536" t="s">
        <v>111</v>
      </c>
      <c r="F2536" s="21" t="s">
        <v>250</v>
      </c>
      <c r="G2536" s="3">
        <v>28.52</v>
      </c>
      <c r="H2536" s="22">
        <v>44347</v>
      </c>
      <c r="I2536" s="23">
        <v>44360</v>
      </c>
      <c r="J2536">
        <f t="shared" si="156"/>
        <v>14</v>
      </c>
      <c r="K2536" s="2">
        <f t="shared" si="157"/>
        <v>44353.5</v>
      </c>
      <c r="L2536" s="22">
        <v>44365.5</v>
      </c>
      <c r="M2536" s="22">
        <v>44410.5</v>
      </c>
      <c r="N2536" s="22">
        <v>44407.5</v>
      </c>
      <c r="O2536">
        <f t="shared" si="158"/>
        <v>54</v>
      </c>
      <c r="P2536" s="3">
        <f t="shared" si="159"/>
        <v>1540.08</v>
      </c>
    </row>
    <row r="2537" spans="1:16" x14ac:dyDescent="0.35">
      <c r="A2537" t="s">
        <v>277</v>
      </c>
      <c r="B2537" s="21" t="s">
        <v>98</v>
      </c>
      <c r="C2537" s="22">
        <v>44365</v>
      </c>
      <c r="D2537" t="s">
        <v>110</v>
      </c>
      <c r="E2537" t="s">
        <v>111</v>
      </c>
      <c r="F2537" s="21" t="s">
        <v>276</v>
      </c>
      <c r="G2537" s="3">
        <v>9.39</v>
      </c>
      <c r="H2537" s="22">
        <v>44347</v>
      </c>
      <c r="I2537" s="23">
        <v>44360</v>
      </c>
      <c r="J2537">
        <f t="shared" si="156"/>
        <v>14</v>
      </c>
      <c r="K2537" s="2">
        <f t="shared" si="157"/>
        <v>44353.5</v>
      </c>
      <c r="L2537" s="22">
        <v>44365.5</v>
      </c>
      <c r="M2537" s="22">
        <v>44410.5</v>
      </c>
      <c r="N2537" s="22">
        <v>44407.5</v>
      </c>
      <c r="O2537">
        <f t="shared" si="158"/>
        <v>54</v>
      </c>
      <c r="P2537" s="3">
        <f t="shared" si="159"/>
        <v>507.06000000000006</v>
      </c>
    </row>
    <row r="2538" spans="1:16" x14ac:dyDescent="0.35">
      <c r="A2538" t="s">
        <v>277</v>
      </c>
      <c r="B2538" s="21" t="s">
        <v>98</v>
      </c>
      <c r="C2538" s="22">
        <v>44365</v>
      </c>
      <c r="D2538" t="s">
        <v>148</v>
      </c>
      <c r="E2538" t="s">
        <v>149</v>
      </c>
      <c r="F2538" s="21" t="s">
        <v>205</v>
      </c>
      <c r="G2538" s="3">
        <v>100.36000000000001</v>
      </c>
      <c r="H2538" s="22">
        <v>44347</v>
      </c>
      <c r="I2538" s="23">
        <v>44360</v>
      </c>
      <c r="J2538">
        <f t="shared" si="156"/>
        <v>14</v>
      </c>
      <c r="K2538" s="2">
        <f t="shared" si="157"/>
        <v>44353.5</v>
      </c>
      <c r="L2538" s="22">
        <v>44365.5</v>
      </c>
      <c r="M2538" s="22">
        <v>44410.5</v>
      </c>
      <c r="N2538" s="22">
        <v>44407.5</v>
      </c>
      <c r="O2538">
        <f t="shared" si="158"/>
        <v>54</v>
      </c>
      <c r="P2538" s="3">
        <f t="shared" si="159"/>
        <v>5419.4400000000005</v>
      </c>
    </row>
    <row r="2539" spans="1:16" x14ac:dyDescent="0.35">
      <c r="A2539" t="s">
        <v>277</v>
      </c>
      <c r="B2539" s="21" t="s">
        <v>98</v>
      </c>
      <c r="C2539" s="22">
        <v>44365</v>
      </c>
      <c r="D2539" t="s">
        <v>171</v>
      </c>
      <c r="E2539" t="s">
        <v>172</v>
      </c>
      <c r="F2539" s="21" t="s">
        <v>206</v>
      </c>
      <c r="G2539" s="3">
        <v>1024.45</v>
      </c>
      <c r="H2539" s="22">
        <v>44347</v>
      </c>
      <c r="I2539" s="23">
        <v>44360</v>
      </c>
      <c r="J2539">
        <f t="shared" si="156"/>
        <v>14</v>
      </c>
      <c r="K2539" s="2">
        <f t="shared" si="157"/>
        <v>44353.5</v>
      </c>
      <c r="L2539" s="22">
        <v>44365.5</v>
      </c>
      <c r="M2539" s="22">
        <v>44410.5</v>
      </c>
      <c r="N2539" s="22">
        <v>44407.5</v>
      </c>
      <c r="O2539">
        <f t="shared" si="158"/>
        <v>54</v>
      </c>
      <c r="P2539" s="3">
        <f t="shared" si="159"/>
        <v>55320.3</v>
      </c>
    </row>
    <row r="2540" spans="1:16" x14ac:dyDescent="0.35">
      <c r="A2540" t="s">
        <v>277</v>
      </c>
      <c r="B2540" s="21" t="s">
        <v>98</v>
      </c>
      <c r="C2540" s="22">
        <v>44365</v>
      </c>
      <c r="D2540" t="s">
        <v>207</v>
      </c>
      <c r="E2540" t="s">
        <v>208</v>
      </c>
      <c r="F2540" s="21" t="s">
        <v>209</v>
      </c>
      <c r="G2540" s="3">
        <v>67.670000000000016</v>
      </c>
      <c r="H2540" s="22">
        <v>44347</v>
      </c>
      <c r="I2540" s="23">
        <v>44360</v>
      </c>
      <c r="J2540">
        <f t="shared" si="156"/>
        <v>14</v>
      </c>
      <c r="K2540" s="2">
        <f t="shared" si="157"/>
        <v>44353.5</v>
      </c>
      <c r="L2540" s="22">
        <v>44365.5</v>
      </c>
      <c r="M2540" s="22">
        <v>44410.5</v>
      </c>
      <c r="N2540" s="22">
        <v>44407.5</v>
      </c>
      <c r="O2540">
        <f t="shared" si="158"/>
        <v>54</v>
      </c>
      <c r="P2540" s="3">
        <f t="shared" si="159"/>
        <v>3654.1800000000007</v>
      </c>
    </row>
    <row r="2541" spans="1:16" x14ac:dyDescent="0.35">
      <c r="A2541" t="s">
        <v>277</v>
      </c>
      <c r="B2541" s="21" t="s">
        <v>98</v>
      </c>
      <c r="C2541" s="22">
        <v>44365</v>
      </c>
      <c r="D2541" t="s">
        <v>201</v>
      </c>
      <c r="E2541" t="s">
        <v>202</v>
      </c>
      <c r="F2541" s="21" t="s">
        <v>103</v>
      </c>
      <c r="G2541" s="3">
        <v>8.23</v>
      </c>
      <c r="H2541" s="22">
        <v>44347</v>
      </c>
      <c r="I2541" s="23">
        <v>44360</v>
      </c>
      <c r="J2541">
        <f t="shared" si="156"/>
        <v>14</v>
      </c>
      <c r="K2541" s="2">
        <f t="shared" si="157"/>
        <v>44353.5</v>
      </c>
      <c r="L2541" s="22">
        <v>44365.5</v>
      </c>
      <c r="M2541" s="22">
        <v>44410.5</v>
      </c>
      <c r="N2541" s="22">
        <v>44407.5</v>
      </c>
      <c r="O2541">
        <f t="shared" si="158"/>
        <v>54</v>
      </c>
      <c r="P2541" s="3">
        <f t="shared" si="159"/>
        <v>444.42</v>
      </c>
    </row>
    <row r="2542" spans="1:16" x14ac:dyDescent="0.35">
      <c r="A2542" t="s">
        <v>277</v>
      </c>
      <c r="B2542" s="21" t="s">
        <v>98</v>
      </c>
      <c r="C2542" s="22">
        <v>44365</v>
      </c>
      <c r="D2542" t="s">
        <v>110</v>
      </c>
      <c r="E2542" t="s">
        <v>111</v>
      </c>
      <c r="F2542" s="21" t="s">
        <v>279</v>
      </c>
      <c r="G2542" s="3">
        <v>6.84</v>
      </c>
      <c r="H2542" s="22">
        <v>44347</v>
      </c>
      <c r="I2542" s="23">
        <v>44360</v>
      </c>
      <c r="J2542">
        <f t="shared" si="156"/>
        <v>14</v>
      </c>
      <c r="K2542" s="2">
        <f t="shared" si="157"/>
        <v>44353.5</v>
      </c>
      <c r="L2542" s="22">
        <v>44365.5</v>
      </c>
      <c r="M2542" s="22">
        <v>44410.5</v>
      </c>
      <c r="N2542" s="22">
        <v>44407.5</v>
      </c>
      <c r="O2542">
        <f t="shared" si="158"/>
        <v>54</v>
      </c>
      <c r="P2542" s="3">
        <f t="shared" si="159"/>
        <v>369.36</v>
      </c>
    </row>
    <row r="2543" spans="1:16" x14ac:dyDescent="0.35">
      <c r="A2543" t="s">
        <v>277</v>
      </c>
      <c r="B2543" s="21" t="s">
        <v>98</v>
      </c>
      <c r="C2543" s="22">
        <v>44365</v>
      </c>
      <c r="D2543" t="s">
        <v>171</v>
      </c>
      <c r="E2543" t="s">
        <v>172</v>
      </c>
      <c r="F2543" s="21" t="s">
        <v>210</v>
      </c>
      <c r="G2543" s="3">
        <v>236.75999999999993</v>
      </c>
      <c r="H2543" s="22">
        <v>44347</v>
      </c>
      <c r="I2543" s="23">
        <v>44360</v>
      </c>
      <c r="J2543">
        <f t="shared" si="156"/>
        <v>14</v>
      </c>
      <c r="K2543" s="2">
        <f t="shared" si="157"/>
        <v>44353.5</v>
      </c>
      <c r="L2543" s="22">
        <v>44365.5</v>
      </c>
      <c r="M2543" s="22">
        <v>44410.5</v>
      </c>
      <c r="N2543" s="22">
        <v>44407.5</v>
      </c>
      <c r="O2543">
        <f t="shared" si="158"/>
        <v>54</v>
      </c>
      <c r="P2543" s="3">
        <f t="shared" si="159"/>
        <v>12785.039999999997</v>
      </c>
    </row>
    <row r="2544" spans="1:16" x14ac:dyDescent="0.35">
      <c r="A2544" t="s">
        <v>277</v>
      </c>
      <c r="B2544" s="21" t="s">
        <v>98</v>
      </c>
      <c r="C2544" s="22">
        <v>44365</v>
      </c>
      <c r="D2544" t="s">
        <v>110</v>
      </c>
      <c r="E2544" t="s">
        <v>111</v>
      </c>
      <c r="F2544" s="21" t="s">
        <v>212</v>
      </c>
      <c r="G2544" s="3">
        <v>6.49</v>
      </c>
      <c r="H2544" s="22">
        <v>44347</v>
      </c>
      <c r="I2544" s="23">
        <v>44360</v>
      </c>
      <c r="J2544">
        <f t="shared" si="156"/>
        <v>14</v>
      </c>
      <c r="K2544" s="2">
        <f t="shared" si="157"/>
        <v>44353.5</v>
      </c>
      <c r="L2544" s="22">
        <v>44365.5</v>
      </c>
      <c r="M2544" s="22">
        <v>44410.5</v>
      </c>
      <c r="N2544" s="22">
        <v>44407.5</v>
      </c>
      <c r="O2544">
        <f t="shared" si="158"/>
        <v>54</v>
      </c>
      <c r="P2544" s="3">
        <f t="shared" si="159"/>
        <v>350.46000000000004</v>
      </c>
    </row>
    <row r="2545" spans="1:16" x14ac:dyDescent="0.35">
      <c r="A2545" t="s">
        <v>277</v>
      </c>
      <c r="B2545" s="21" t="s">
        <v>98</v>
      </c>
      <c r="C2545" s="22">
        <v>44365</v>
      </c>
      <c r="D2545" t="s">
        <v>110</v>
      </c>
      <c r="E2545" t="s">
        <v>111</v>
      </c>
      <c r="F2545" s="21" t="s">
        <v>213</v>
      </c>
      <c r="G2545" s="3">
        <v>1.72</v>
      </c>
      <c r="H2545" s="22">
        <v>44347</v>
      </c>
      <c r="I2545" s="23">
        <v>44360</v>
      </c>
      <c r="J2545">
        <f t="shared" si="156"/>
        <v>14</v>
      </c>
      <c r="K2545" s="2">
        <f t="shared" si="157"/>
        <v>44353.5</v>
      </c>
      <c r="L2545" s="22">
        <v>44365.5</v>
      </c>
      <c r="M2545" s="22">
        <v>44410.5</v>
      </c>
      <c r="N2545" s="22">
        <v>44407.5</v>
      </c>
      <c r="O2545">
        <f t="shared" si="158"/>
        <v>54</v>
      </c>
      <c r="P2545" s="3">
        <f t="shared" si="159"/>
        <v>92.88</v>
      </c>
    </row>
    <row r="2546" spans="1:16" x14ac:dyDescent="0.35">
      <c r="A2546" t="s">
        <v>277</v>
      </c>
      <c r="B2546" s="21" t="s">
        <v>98</v>
      </c>
      <c r="C2546" s="22">
        <v>44365</v>
      </c>
      <c r="D2546" t="s">
        <v>110</v>
      </c>
      <c r="E2546" t="s">
        <v>111</v>
      </c>
      <c r="F2546" s="21" t="s">
        <v>214</v>
      </c>
      <c r="G2546" s="3">
        <v>1.85</v>
      </c>
      <c r="H2546" s="22">
        <v>44347</v>
      </c>
      <c r="I2546" s="23">
        <v>44360</v>
      </c>
      <c r="J2546">
        <f t="shared" si="156"/>
        <v>14</v>
      </c>
      <c r="K2546" s="2">
        <f t="shared" si="157"/>
        <v>44353.5</v>
      </c>
      <c r="L2546" s="22">
        <v>44365.5</v>
      </c>
      <c r="M2546" s="22">
        <v>44410.5</v>
      </c>
      <c r="N2546" s="22">
        <v>44407.5</v>
      </c>
      <c r="O2546">
        <f t="shared" si="158"/>
        <v>54</v>
      </c>
      <c r="P2546" s="3">
        <f t="shared" si="159"/>
        <v>99.9</v>
      </c>
    </row>
    <row r="2547" spans="1:16" x14ac:dyDescent="0.35">
      <c r="A2547" t="s">
        <v>277</v>
      </c>
      <c r="B2547" s="21" t="s">
        <v>98</v>
      </c>
      <c r="C2547" s="22">
        <v>44365</v>
      </c>
      <c r="D2547" t="s">
        <v>110</v>
      </c>
      <c r="E2547" t="s">
        <v>111</v>
      </c>
      <c r="F2547" s="21" t="s">
        <v>220</v>
      </c>
      <c r="G2547" s="3">
        <v>14.36</v>
      </c>
      <c r="H2547" s="22">
        <v>44347</v>
      </c>
      <c r="I2547" s="23">
        <v>44360</v>
      </c>
      <c r="J2547">
        <f t="shared" si="156"/>
        <v>14</v>
      </c>
      <c r="K2547" s="2">
        <f t="shared" si="157"/>
        <v>44353.5</v>
      </c>
      <c r="L2547" s="22">
        <v>44365.5</v>
      </c>
      <c r="M2547" s="22">
        <v>44410.5</v>
      </c>
      <c r="N2547" s="22">
        <v>44407.5</v>
      </c>
      <c r="O2547">
        <f t="shared" si="158"/>
        <v>54</v>
      </c>
      <c r="P2547" s="3">
        <f t="shared" si="159"/>
        <v>775.43999999999994</v>
      </c>
    </row>
    <row r="2548" spans="1:16" x14ac:dyDescent="0.35">
      <c r="A2548" t="s">
        <v>277</v>
      </c>
      <c r="B2548" s="21" t="s">
        <v>98</v>
      </c>
      <c r="C2548" s="22">
        <v>44365</v>
      </c>
      <c r="D2548" t="s">
        <v>110</v>
      </c>
      <c r="E2548" t="s">
        <v>111</v>
      </c>
      <c r="F2548" s="21" t="s">
        <v>221</v>
      </c>
      <c r="G2548" s="3">
        <v>17</v>
      </c>
      <c r="H2548" s="22">
        <v>44347</v>
      </c>
      <c r="I2548" s="23">
        <v>44360</v>
      </c>
      <c r="J2548">
        <f t="shared" si="156"/>
        <v>14</v>
      </c>
      <c r="K2548" s="2">
        <f t="shared" si="157"/>
        <v>44353.5</v>
      </c>
      <c r="L2548" s="22">
        <v>44365.5</v>
      </c>
      <c r="M2548" s="22">
        <v>44410.5</v>
      </c>
      <c r="N2548" s="22">
        <v>44407.5</v>
      </c>
      <c r="O2548">
        <f t="shared" si="158"/>
        <v>54</v>
      </c>
      <c r="P2548" s="3">
        <f t="shared" si="159"/>
        <v>918</v>
      </c>
    </row>
    <row r="2549" spans="1:16" x14ac:dyDescent="0.35">
      <c r="A2549" t="s">
        <v>277</v>
      </c>
      <c r="B2549" s="21" t="s">
        <v>98</v>
      </c>
      <c r="C2549" s="22">
        <v>44365</v>
      </c>
      <c r="D2549" t="s">
        <v>199</v>
      </c>
      <c r="E2549" t="s">
        <v>200</v>
      </c>
      <c r="F2549" s="21" t="s">
        <v>89</v>
      </c>
      <c r="G2549" s="3">
        <v>853.92999999999961</v>
      </c>
      <c r="H2549" s="22">
        <v>44347</v>
      </c>
      <c r="I2549" s="23">
        <v>44360</v>
      </c>
      <c r="J2549">
        <f t="shared" si="156"/>
        <v>14</v>
      </c>
      <c r="K2549" s="2">
        <f t="shared" si="157"/>
        <v>44353.5</v>
      </c>
      <c r="L2549" s="22">
        <v>44365.5</v>
      </c>
      <c r="M2549" s="22">
        <v>44410.5</v>
      </c>
      <c r="N2549" s="22">
        <v>44407.5</v>
      </c>
      <c r="O2549">
        <f t="shared" si="158"/>
        <v>54</v>
      </c>
      <c r="P2549" s="3">
        <f t="shared" si="159"/>
        <v>46112.219999999979</v>
      </c>
    </row>
    <row r="2550" spans="1:16" x14ac:dyDescent="0.35">
      <c r="A2550" t="s">
        <v>277</v>
      </c>
      <c r="B2550" s="21" t="s">
        <v>98</v>
      </c>
      <c r="C2550" s="22">
        <v>44365</v>
      </c>
      <c r="D2550" t="s">
        <v>110</v>
      </c>
      <c r="E2550" t="s">
        <v>111</v>
      </c>
      <c r="F2550" s="21" t="s">
        <v>223</v>
      </c>
      <c r="G2550" s="3">
        <v>196.98999999999998</v>
      </c>
      <c r="H2550" s="22">
        <v>44347</v>
      </c>
      <c r="I2550" s="23">
        <v>44360</v>
      </c>
      <c r="J2550">
        <f t="shared" si="156"/>
        <v>14</v>
      </c>
      <c r="K2550" s="2">
        <f t="shared" si="157"/>
        <v>44353.5</v>
      </c>
      <c r="L2550" s="22">
        <v>44365.5</v>
      </c>
      <c r="M2550" s="22">
        <v>44410.5</v>
      </c>
      <c r="N2550" s="22">
        <v>44407.5</v>
      </c>
      <c r="O2550">
        <f t="shared" si="158"/>
        <v>54</v>
      </c>
      <c r="P2550" s="3">
        <f t="shared" si="159"/>
        <v>10637.46</v>
      </c>
    </row>
    <row r="2551" spans="1:16" x14ac:dyDescent="0.35">
      <c r="A2551" t="s">
        <v>277</v>
      </c>
      <c r="B2551" s="21" t="s">
        <v>98</v>
      </c>
      <c r="C2551" s="22">
        <v>44365</v>
      </c>
      <c r="D2551" t="s">
        <v>201</v>
      </c>
      <c r="E2551" t="s">
        <v>202</v>
      </c>
      <c r="F2551" s="21" t="s">
        <v>203</v>
      </c>
      <c r="G2551" s="3">
        <v>2.19</v>
      </c>
      <c r="H2551" s="22">
        <v>44347</v>
      </c>
      <c r="I2551" s="23">
        <v>44360</v>
      </c>
      <c r="J2551">
        <f t="shared" si="156"/>
        <v>14</v>
      </c>
      <c r="K2551" s="2">
        <f t="shared" si="157"/>
        <v>44353.5</v>
      </c>
      <c r="L2551" s="22">
        <v>44365.5</v>
      </c>
      <c r="M2551" s="22">
        <v>44410.5</v>
      </c>
      <c r="N2551" s="22">
        <v>44407.5</v>
      </c>
      <c r="O2551">
        <f t="shared" si="158"/>
        <v>54</v>
      </c>
      <c r="P2551" s="3">
        <f t="shared" si="159"/>
        <v>118.25999999999999</v>
      </c>
    </row>
    <row r="2552" spans="1:16" x14ac:dyDescent="0.35">
      <c r="A2552" t="s">
        <v>277</v>
      </c>
      <c r="B2552" s="21" t="s">
        <v>98</v>
      </c>
      <c r="C2552" s="22">
        <v>44365</v>
      </c>
      <c r="D2552" t="s">
        <v>110</v>
      </c>
      <c r="E2552" t="s">
        <v>111</v>
      </c>
      <c r="F2552" s="21" t="s">
        <v>224</v>
      </c>
      <c r="G2552" s="3">
        <v>21.89</v>
      </c>
      <c r="H2552" s="22">
        <v>44347</v>
      </c>
      <c r="I2552" s="23">
        <v>44360</v>
      </c>
      <c r="J2552">
        <f t="shared" si="156"/>
        <v>14</v>
      </c>
      <c r="K2552" s="2">
        <f t="shared" si="157"/>
        <v>44353.5</v>
      </c>
      <c r="L2552" s="22">
        <v>44365.5</v>
      </c>
      <c r="M2552" s="22">
        <v>44410.5</v>
      </c>
      <c r="N2552" s="22">
        <v>44407.5</v>
      </c>
      <c r="O2552">
        <f t="shared" si="158"/>
        <v>54</v>
      </c>
      <c r="P2552" s="3">
        <f t="shared" si="159"/>
        <v>1182.06</v>
      </c>
    </row>
    <row r="2553" spans="1:16" x14ac:dyDescent="0.35">
      <c r="A2553" t="s">
        <v>277</v>
      </c>
      <c r="B2553" s="21" t="s">
        <v>98</v>
      </c>
      <c r="C2553" s="22">
        <v>44365</v>
      </c>
      <c r="D2553" t="s">
        <v>110</v>
      </c>
      <c r="E2553" t="s">
        <v>111</v>
      </c>
      <c r="F2553" s="21" t="s">
        <v>226</v>
      </c>
      <c r="G2553" s="3">
        <v>17.369999999999997</v>
      </c>
      <c r="H2553" s="22">
        <v>44347</v>
      </c>
      <c r="I2553" s="23">
        <v>44360</v>
      </c>
      <c r="J2553">
        <f t="shared" si="156"/>
        <v>14</v>
      </c>
      <c r="K2553" s="2">
        <f t="shared" si="157"/>
        <v>44353.5</v>
      </c>
      <c r="L2553" s="22">
        <v>44365.5</v>
      </c>
      <c r="M2553" s="22">
        <v>44410.5</v>
      </c>
      <c r="N2553" s="22">
        <v>44407.5</v>
      </c>
      <c r="O2553">
        <f t="shared" si="158"/>
        <v>54</v>
      </c>
      <c r="P2553" s="3">
        <f t="shared" si="159"/>
        <v>937.9799999999999</v>
      </c>
    </row>
    <row r="2554" spans="1:16" x14ac:dyDescent="0.35">
      <c r="A2554" t="s">
        <v>277</v>
      </c>
      <c r="B2554" s="21" t="s">
        <v>98</v>
      </c>
      <c r="C2554" s="22">
        <v>44365</v>
      </c>
      <c r="D2554" t="s">
        <v>110</v>
      </c>
      <c r="E2554" t="s">
        <v>111</v>
      </c>
      <c r="F2554" s="21" t="s">
        <v>229</v>
      </c>
      <c r="G2554" s="3">
        <v>7.31</v>
      </c>
      <c r="H2554" s="22">
        <v>44347</v>
      </c>
      <c r="I2554" s="23">
        <v>44360</v>
      </c>
      <c r="J2554">
        <f t="shared" si="156"/>
        <v>14</v>
      </c>
      <c r="K2554" s="2">
        <f t="shared" si="157"/>
        <v>44353.5</v>
      </c>
      <c r="L2554" s="22">
        <v>44365.5</v>
      </c>
      <c r="M2554" s="22">
        <v>44410.5</v>
      </c>
      <c r="N2554" s="22">
        <v>44407.5</v>
      </c>
      <c r="O2554">
        <f t="shared" si="158"/>
        <v>54</v>
      </c>
      <c r="P2554" s="3">
        <f t="shared" si="159"/>
        <v>394.73999999999995</v>
      </c>
    </row>
    <row r="2555" spans="1:16" x14ac:dyDescent="0.35">
      <c r="A2555" t="s">
        <v>277</v>
      </c>
      <c r="B2555" s="21" t="s">
        <v>98</v>
      </c>
      <c r="C2555" s="22">
        <v>44365</v>
      </c>
      <c r="D2555" t="s">
        <v>110</v>
      </c>
      <c r="E2555" t="s">
        <v>111</v>
      </c>
      <c r="F2555" s="21" t="s">
        <v>230</v>
      </c>
      <c r="G2555" s="3">
        <v>4.3099999999999996</v>
      </c>
      <c r="H2555" s="22">
        <v>44347</v>
      </c>
      <c r="I2555" s="23">
        <v>44360</v>
      </c>
      <c r="J2555">
        <f t="shared" si="156"/>
        <v>14</v>
      </c>
      <c r="K2555" s="2">
        <f t="shared" si="157"/>
        <v>44353.5</v>
      </c>
      <c r="L2555" s="22">
        <v>44365.5</v>
      </c>
      <c r="M2555" s="22">
        <v>44410.5</v>
      </c>
      <c r="N2555" s="22">
        <v>44407.5</v>
      </c>
      <c r="O2555">
        <f t="shared" si="158"/>
        <v>54</v>
      </c>
      <c r="P2555" s="3">
        <f t="shared" si="159"/>
        <v>232.73999999999998</v>
      </c>
    </row>
    <row r="2556" spans="1:16" x14ac:dyDescent="0.35">
      <c r="A2556" t="s">
        <v>277</v>
      </c>
      <c r="B2556" s="21" t="s">
        <v>98</v>
      </c>
      <c r="C2556" s="22">
        <v>44365</v>
      </c>
      <c r="D2556" t="s">
        <v>171</v>
      </c>
      <c r="E2556" t="s">
        <v>172</v>
      </c>
      <c r="F2556" s="21" t="s">
        <v>231</v>
      </c>
      <c r="G2556" s="3">
        <v>160.95999999999995</v>
      </c>
      <c r="H2556" s="22">
        <v>44347</v>
      </c>
      <c r="I2556" s="23">
        <v>44360</v>
      </c>
      <c r="J2556">
        <f t="shared" si="156"/>
        <v>14</v>
      </c>
      <c r="K2556" s="2">
        <f t="shared" si="157"/>
        <v>44353.5</v>
      </c>
      <c r="L2556" s="22">
        <v>44365.5</v>
      </c>
      <c r="M2556" s="22">
        <v>44410.5</v>
      </c>
      <c r="N2556" s="22">
        <v>44407.5</v>
      </c>
      <c r="O2556">
        <f t="shared" si="158"/>
        <v>54</v>
      </c>
      <c r="P2556" s="3">
        <f t="shared" si="159"/>
        <v>8691.8399999999965</v>
      </c>
    </row>
    <row r="2557" spans="1:16" x14ac:dyDescent="0.35">
      <c r="A2557" t="s">
        <v>277</v>
      </c>
      <c r="B2557" s="21" t="s">
        <v>98</v>
      </c>
      <c r="C2557" s="22">
        <v>44365</v>
      </c>
      <c r="D2557" t="s">
        <v>201</v>
      </c>
      <c r="E2557" t="s">
        <v>202</v>
      </c>
      <c r="F2557" s="21" t="s">
        <v>142</v>
      </c>
      <c r="G2557" s="3">
        <v>18.28</v>
      </c>
      <c r="H2557" s="22">
        <v>44347</v>
      </c>
      <c r="I2557" s="23">
        <v>44360</v>
      </c>
      <c r="J2557">
        <f t="shared" si="156"/>
        <v>14</v>
      </c>
      <c r="K2557" s="2">
        <f t="shared" si="157"/>
        <v>44353.5</v>
      </c>
      <c r="L2557" s="22">
        <v>44365.5</v>
      </c>
      <c r="M2557" s="22">
        <v>44410.5</v>
      </c>
      <c r="N2557" s="22">
        <v>44407.5</v>
      </c>
      <c r="O2557">
        <f t="shared" si="158"/>
        <v>54</v>
      </c>
      <c r="P2557" s="3">
        <f t="shared" si="159"/>
        <v>987.12000000000012</v>
      </c>
    </row>
    <row r="2558" spans="1:16" x14ac:dyDescent="0.35">
      <c r="A2558" t="s">
        <v>277</v>
      </c>
      <c r="B2558" s="21" t="s">
        <v>98</v>
      </c>
      <c r="C2558" s="22">
        <v>44365</v>
      </c>
      <c r="D2558" t="s">
        <v>110</v>
      </c>
      <c r="E2558" t="s">
        <v>111</v>
      </c>
      <c r="F2558" s="21" t="s">
        <v>280</v>
      </c>
      <c r="G2558" s="3">
        <v>0.6</v>
      </c>
      <c r="H2558" s="22">
        <v>44347</v>
      </c>
      <c r="I2558" s="23">
        <v>44360</v>
      </c>
      <c r="J2558">
        <f t="shared" si="156"/>
        <v>14</v>
      </c>
      <c r="K2558" s="2">
        <f t="shared" si="157"/>
        <v>44353.5</v>
      </c>
      <c r="L2558" s="22">
        <v>44365.5</v>
      </c>
      <c r="M2558" s="22">
        <v>44410.5</v>
      </c>
      <c r="N2558" s="22">
        <v>44407.5</v>
      </c>
      <c r="O2558">
        <f t="shared" si="158"/>
        <v>54</v>
      </c>
      <c r="P2558" s="3">
        <f t="shared" si="159"/>
        <v>32.4</v>
      </c>
    </row>
    <row r="2559" spans="1:16" x14ac:dyDescent="0.35">
      <c r="A2559" t="s">
        <v>277</v>
      </c>
      <c r="B2559" s="21" t="s">
        <v>98</v>
      </c>
      <c r="C2559" s="22">
        <v>44365</v>
      </c>
      <c r="D2559" t="s">
        <v>171</v>
      </c>
      <c r="E2559" t="s">
        <v>172</v>
      </c>
      <c r="F2559" s="21" t="s">
        <v>281</v>
      </c>
      <c r="G2559" s="3">
        <v>13.67</v>
      </c>
      <c r="H2559" s="22">
        <v>44347</v>
      </c>
      <c r="I2559" s="23">
        <v>44360</v>
      </c>
      <c r="J2559">
        <f t="shared" si="156"/>
        <v>14</v>
      </c>
      <c r="K2559" s="2">
        <f t="shared" si="157"/>
        <v>44353.5</v>
      </c>
      <c r="L2559" s="22">
        <v>44365.5</v>
      </c>
      <c r="M2559" s="22">
        <v>44410.5</v>
      </c>
      <c r="N2559" s="22">
        <v>44407.5</v>
      </c>
      <c r="O2559">
        <f t="shared" si="158"/>
        <v>54</v>
      </c>
      <c r="P2559" s="3">
        <f t="shared" si="159"/>
        <v>738.18</v>
      </c>
    </row>
    <row r="2560" spans="1:16" x14ac:dyDescent="0.35">
      <c r="A2560" t="s">
        <v>277</v>
      </c>
      <c r="B2560" s="21" t="s">
        <v>98</v>
      </c>
      <c r="C2560" s="22">
        <v>44365</v>
      </c>
      <c r="D2560" t="s">
        <v>110</v>
      </c>
      <c r="E2560" t="s">
        <v>111</v>
      </c>
      <c r="F2560" s="21" t="s">
        <v>236</v>
      </c>
      <c r="G2560" s="3">
        <v>91.92</v>
      </c>
      <c r="H2560" s="22">
        <v>44347</v>
      </c>
      <c r="I2560" s="23">
        <v>44360</v>
      </c>
      <c r="J2560">
        <f t="shared" si="156"/>
        <v>14</v>
      </c>
      <c r="K2560" s="2">
        <f t="shared" si="157"/>
        <v>44353.5</v>
      </c>
      <c r="L2560" s="22">
        <v>44365.5</v>
      </c>
      <c r="M2560" s="22">
        <v>44410.5</v>
      </c>
      <c r="N2560" s="22">
        <v>44407.5</v>
      </c>
      <c r="O2560">
        <f t="shared" si="158"/>
        <v>54</v>
      </c>
      <c r="P2560" s="3">
        <f t="shared" si="159"/>
        <v>4963.68</v>
      </c>
    </row>
    <row r="2561" spans="1:16" x14ac:dyDescent="0.35">
      <c r="A2561" t="s">
        <v>277</v>
      </c>
      <c r="B2561" s="21" t="s">
        <v>98</v>
      </c>
      <c r="C2561" s="22">
        <v>44365</v>
      </c>
      <c r="D2561" t="s">
        <v>201</v>
      </c>
      <c r="E2561" t="s">
        <v>202</v>
      </c>
      <c r="F2561" s="21" t="s">
        <v>101</v>
      </c>
      <c r="G2561" s="3">
        <v>382.63</v>
      </c>
      <c r="H2561" s="22">
        <v>44347</v>
      </c>
      <c r="I2561" s="23">
        <v>44360</v>
      </c>
      <c r="J2561">
        <f t="shared" si="156"/>
        <v>14</v>
      </c>
      <c r="K2561" s="2">
        <f t="shared" si="157"/>
        <v>44353.5</v>
      </c>
      <c r="L2561" s="22">
        <v>44365.5</v>
      </c>
      <c r="M2561" s="22">
        <v>44410.5</v>
      </c>
      <c r="N2561" s="22">
        <v>44407.5</v>
      </c>
      <c r="O2561">
        <f t="shared" si="158"/>
        <v>54</v>
      </c>
      <c r="P2561" s="3">
        <f t="shared" si="159"/>
        <v>20662.02</v>
      </c>
    </row>
    <row r="2562" spans="1:16" x14ac:dyDescent="0.35">
      <c r="A2562" t="s">
        <v>277</v>
      </c>
      <c r="B2562" s="21" t="s">
        <v>98</v>
      </c>
      <c r="C2562" s="22">
        <v>44365</v>
      </c>
      <c r="D2562" t="s">
        <v>110</v>
      </c>
      <c r="E2562" t="s">
        <v>111</v>
      </c>
      <c r="F2562" s="21" t="s">
        <v>238</v>
      </c>
      <c r="G2562" s="3">
        <v>3.24</v>
      </c>
      <c r="H2562" s="22">
        <v>44347</v>
      </c>
      <c r="I2562" s="23">
        <v>44360</v>
      </c>
      <c r="J2562">
        <f t="shared" si="156"/>
        <v>14</v>
      </c>
      <c r="K2562" s="2">
        <f t="shared" si="157"/>
        <v>44353.5</v>
      </c>
      <c r="L2562" s="22">
        <v>44365.5</v>
      </c>
      <c r="M2562" s="22">
        <v>44410.5</v>
      </c>
      <c r="N2562" s="22">
        <v>44407.5</v>
      </c>
      <c r="O2562">
        <f t="shared" si="158"/>
        <v>54</v>
      </c>
      <c r="P2562" s="3">
        <f t="shared" si="159"/>
        <v>174.96</v>
      </c>
    </row>
    <row r="2563" spans="1:16" x14ac:dyDescent="0.35">
      <c r="A2563" t="s">
        <v>277</v>
      </c>
      <c r="B2563" s="21" t="s">
        <v>98</v>
      </c>
      <c r="C2563" s="22">
        <v>44365</v>
      </c>
      <c r="D2563" t="s">
        <v>110</v>
      </c>
      <c r="E2563" t="s">
        <v>111</v>
      </c>
      <c r="F2563" s="21" t="s">
        <v>252</v>
      </c>
      <c r="G2563" s="3">
        <v>31.67</v>
      </c>
      <c r="H2563" s="22">
        <v>44347</v>
      </c>
      <c r="I2563" s="23">
        <v>44360</v>
      </c>
      <c r="J2563">
        <f t="shared" si="156"/>
        <v>14</v>
      </c>
      <c r="K2563" s="2">
        <f t="shared" si="157"/>
        <v>44353.5</v>
      </c>
      <c r="L2563" s="22">
        <v>44365.5</v>
      </c>
      <c r="M2563" s="22">
        <v>44410.5</v>
      </c>
      <c r="N2563" s="22">
        <v>44407.5</v>
      </c>
      <c r="O2563">
        <f t="shared" si="158"/>
        <v>54</v>
      </c>
      <c r="P2563" s="3">
        <f t="shared" si="159"/>
        <v>1710.18</v>
      </c>
    </row>
    <row r="2564" spans="1:16" x14ac:dyDescent="0.35">
      <c r="A2564" t="s">
        <v>277</v>
      </c>
      <c r="B2564" s="21" t="s">
        <v>98</v>
      </c>
      <c r="C2564" s="22">
        <v>44365</v>
      </c>
      <c r="D2564" t="s">
        <v>110</v>
      </c>
      <c r="E2564" t="s">
        <v>111</v>
      </c>
      <c r="F2564" s="21" t="s">
        <v>242</v>
      </c>
      <c r="G2564" s="3">
        <v>1.83</v>
      </c>
      <c r="H2564" s="22">
        <v>44347</v>
      </c>
      <c r="I2564" s="23">
        <v>44360</v>
      </c>
      <c r="J2564">
        <f t="shared" si="156"/>
        <v>14</v>
      </c>
      <c r="K2564" s="2">
        <f t="shared" si="157"/>
        <v>44353.5</v>
      </c>
      <c r="L2564" s="22">
        <v>44365.5</v>
      </c>
      <c r="M2564" s="22">
        <v>44410.5</v>
      </c>
      <c r="N2564" s="22">
        <v>44407.5</v>
      </c>
      <c r="O2564">
        <f t="shared" si="158"/>
        <v>54</v>
      </c>
      <c r="P2564" s="3">
        <f t="shared" si="159"/>
        <v>98.820000000000007</v>
      </c>
    </row>
    <row r="2565" spans="1:16" x14ac:dyDescent="0.35">
      <c r="A2565" t="s">
        <v>277</v>
      </c>
      <c r="B2565" s="21" t="s">
        <v>98</v>
      </c>
      <c r="C2565" s="22">
        <v>44365</v>
      </c>
      <c r="D2565" t="s">
        <v>110</v>
      </c>
      <c r="E2565" t="s">
        <v>111</v>
      </c>
      <c r="F2565" s="21" t="s">
        <v>243</v>
      </c>
      <c r="G2565" s="3">
        <v>241.54</v>
      </c>
      <c r="H2565" s="22">
        <v>44347</v>
      </c>
      <c r="I2565" s="23">
        <v>44360</v>
      </c>
      <c r="J2565">
        <f t="shared" si="156"/>
        <v>14</v>
      </c>
      <c r="K2565" s="2">
        <f t="shared" si="157"/>
        <v>44353.5</v>
      </c>
      <c r="L2565" s="22">
        <v>44365.5</v>
      </c>
      <c r="M2565" s="22">
        <v>44410.5</v>
      </c>
      <c r="N2565" s="22">
        <v>44407.5</v>
      </c>
      <c r="O2565">
        <f t="shared" si="158"/>
        <v>54</v>
      </c>
      <c r="P2565" s="3">
        <f t="shared" si="159"/>
        <v>13043.16</v>
      </c>
    </row>
    <row r="2566" spans="1:16" x14ac:dyDescent="0.35">
      <c r="A2566" t="s">
        <v>282</v>
      </c>
      <c r="B2566" s="29" t="s">
        <v>86</v>
      </c>
      <c r="C2566" s="22">
        <v>44379</v>
      </c>
      <c r="D2566" s="30" t="s">
        <v>90</v>
      </c>
      <c r="E2566" s="30" t="s">
        <v>91</v>
      </c>
      <c r="F2566" s="29" t="s">
        <v>89</v>
      </c>
      <c r="G2566" s="3">
        <v>53.07</v>
      </c>
      <c r="H2566" s="22">
        <v>44360</v>
      </c>
      <c r="I2566" s="23">
        <v>44373</v>
      </c>
      <c r="J2566">
        <f t="shared" si="156"/>
        <v>14</v>
      </c>
      <c r="K2566" s="2">
        <f t="shared" si="157"/>
        <v>44366.5</v>
      </c>
      <c r="L2566" s="22">
        <v>44379.5</v>
      </c>
      <c r="M2566" s="22">
        <v>44383.5</v>
      </c>
      <c r="N2566" s="22">
        <v>44379.5</v>
      </c>
      <c r="O2566">
        <f t="shared" si="158"/>
        <v>13</v>
      </c>
      <c r="P2566" s="3">
        <f t="shared" si="159"/>
        <v>689.91</v>
      </c>
    </row>
    <row r="2567" spans="1:16" x14ac:dyDescent="0.35">
      <c r="A2567" t="s">
        <v>282</v>
      </c>
      <c r="B2567" s="29" t="s">
        <v>86</v>
      </c>
      <c r="C2567" s="22">
        <v>44379</v>
      </c>
      <c r="D2567" s="30" t="s">
        <v>92</v>
      </c>
      <c r="E2567" s="30" t="s">
        <v>93</v>
      </c>
      <c r="F2567" s="29" t="s">
        <v>89</v>
      </c>
      <c r="G2567" s="3">
        <v>53.07</v>
      </c>
      <c r="H2567" s="22">
        <v>44360</v>
      </c>
      <c r="I2567" s="23">
        <v>44373</v>
      </c>
      <c r="J2567">
        <f t="shared" si="156"/>
        <v>14</v>
      </c>
      <c r="K2567" s="2">
        <f t="shared" si="157"/>
        <v>44366.5</v>
      </c>
      <c r="L2567" s="22">
        <v>44379.5</v>
      </c>
      <c r="M2567" s="22">
        <v>44383.5</v>
      </c>
      <c r="N2567" s="22">
        <v>44379.5</v>
      </c>
      <c r="O2567">
        <f t="shared" si="158"/>
        <v>13</v>
      </c>
      <c r="P2567" s="3">
        <f t="shared" si="159"/>
        <v>689.91</v>
      </c>
    </row>
    <row r="2568" spans="1:16" x14ac:dyDescent="0.35">
      <c r="A2568" t="s">
        <v>282</v>
      </c>
      <c r="B2568" s="29" t="s">
        <v>86</v>
      </c>
      <c r="C2568" s="22">
        <v>44379</v>
      </c>
      <c r="D2568" s="30" t="s">
        <v>94</v>
      </c>
      <c r="E2568" s="30" t="s">
        <v>95</v>
      </c>
      <c r="F2568" s="29" t="s">
        <v>89</v>
      </c>
      <c r="G2568" s="3">
        <v>226.93</v>
      </c>
      <c r="H2568" s="22">
        <v>44360</v>
      </c>
      <c r="I2568" s="23">
        <v>44373</v>
      </c>
      <c r="J2568">
        <f t="shared" si="156"/>
        <v>14</v>
      </c>
      <c r="K2568" s="2">
        <f t="shared" si="157"/>
        <v>44366.5</v>
      </c>
      <c r="L2568" s="22">
        <v>44379.5</v>
      </c>
      <c r="M2568" s="22">
        <v>44383.5</v>
      </c>
      <c r="N2568" s="22">
        <v>44379.5</v>
      </c>
      <c r="O2568">
        <f t="shared" si="158"/>
        <v>13</v>
      </c>
      <c r="P2568" s="3">
        <f t="shared" si="159"/>
        <v>2950.09</v>
      </c>
    </row>
    <row r="2569" spans="1:16" x14ac:dyDescent="0.35">
      <c r="A2569" t="s">
        <v>282</v>
      </c>
      <c r="B2569" s="29" t="s">
        <v>86</v>
      </c>
      <c r="C2569" s="22">
        <v>44379</v>
      </c>
      <c r="D2569" s="30" t="s">
        <v>96</v>
      </c>
      <c r="E2569" s="30" t="s">
        <v>97</v>
      </c>
      <c r="F2569" s="29" t="s">
        <v>89</v>
      </c>
      <c r="G2569" s="3">
        <v>226.93</v>
      </c>
      <c r="H2569" s="22">
        <v>44360</v>
      </c>
      <c r="I2569" s="23">
        <v>44373</v>
      </c>
      <c r="J2569">
        <f t="shared" si="156"/>
        <v>14</v>
      </c>
      <c r="K2569" s="2">
        <f t="shared" si="157"/>
        <v>44366.5</v>
      </c>
      <c r="L2569" s="22">
        <v>44379.5</v>
      </c>
      <c r="M2569" s="22">
        <v>44383.5</v>
      </c>
      <c r="N2569" s="22">
        <v>44379.5</v>
      </c>
      <c r="O2569">
        <f t="shared" si="158"/>
        <v>13</v>
      </c>
      <c r="P2569" s="3">
        <f t="shared" si="159"/>
        <v>2950.09</v>
      </c>
    </row>
    <row r="2570" spans="1:16" x14ac:dyDescent="0.35">
      <c r="A2570" t="s">
        <v>282</v>
      </c>
      <c r="B2570" s="29" t="s">
        <v>86</v>
      </c>
      <c r="C2570" s="22">
        <v>44379</v>
      </c>
      <c r="D2570" s="30" t="s">
        <v>87</v>
      </c>
      <c r="E2570" s="30" t="s">
        <v>88</v>
      </c>
      <c r="F2570" s="29" t="s">
        <v>89</v>
      </c>
      <c r="G2570" s="3">
        <v>42726.19999999999</v>
      </c>
      <c r="H2570" s="22">
        <v>44360</v>
      </c>
      <c r="I2570" s="23">
        <v>44373</v>
      </c>
      <c r="J2570">
        <f t="shared" si="156"/>
        <v>14</v>
      </c>
      <c r="K2570" s="2">
        <f t="shared" si="157"/>
        <v>44366.5</v>
      </c>
      <c r="L2570" s="22">
        <v>44379.5</v>
      </c>
      <c r="M2570" s="22">
        <v>44383.5</v>
      </c>
      <c r="N2570" s="22">
        <v>44379.5</v>
      </c>
      <c r="O2570">
        <f t="shared" si="158"/>
        <v>13</v>
      </c>
      <c r="P2570" s="3">
        <f t="shared" si="159"/>
        <v>555440.59999999986</v>
      </c>
    </row>
    <row r="2571" spans="1:16" x14ac:dyDescent="0.35">
      <c r="A2571" t="s">
        <v>282</v>
      </c>
      <c r="B2571" s="29" t="s">
        <v>86</v>
      </c>
      <c r="C2571" s="22">
        <v>44379</v>
      </c>
      <c r="D2571" s="30" t="s">
        <v>90</v>
      </c>
      <c r="E2571" s="30" t="s">
        <v>91</v>
      </c>
      <c r="F2571" s="29" t="s">
        <v>89</v>
      </c>
      <c r="G2571" s="3">
        <v>5667.6899999999969</v>
      </c>
      <c r="H2571" s="22">
        <v>44360</v>
      </c>
      <c r="I2571" s="23">
        <v>44373</v>
      </c>
      <c r="J2571">
        <f t="shared" ref="J2571:J2634" si="160">I2571-H2571+1</f>
        <v>14</v>
      </c>
      <c r="K2571" s="2">
        <f t="shared" ref="K2571:K2634" si="161">(H2571+I2571)/2</f>
        <v>44366.5</v>
      </c>
      <c r="L2571" s="22">
        <v>44379.5</v>
      </c>
      <c r="M2571" s="22">
        <v>44383.5</v>
      </c>
      <c r="N2571" s="22">
        <v>44379.5</v>
      </c>
      <c r="O2571">
        <f t="shared" ref="O2571:O2634" si="162">N2571-K2571</f>
        <v>13</v>
      </c>
      <c r="P2571" s="3">
        <f t="shared" ref="P2571:P2634" si="163">O2571*G2571</f>
        <v>73679.969999999958</v>
      </c>
    </row>
    <row r="2572" spans="1:16" x14ac:dyDescent="0.35">
      <c r="A2572" t="s">
        <v>282</v>
      </c>
      <c r="B2572" s="29" t="s">
        <v>86</v>
      </c>
      <c r="C2572" s="22">
        <v>44379</v>
      </c>
      <c r="D2572" s="30" t="s">
        <v>92</v>
      </c>
      <c r="E2572" s="30" t="s">
        <v>93</v>
      </c>
      <c r="F2572" s="29" t="s">
        <v>89</v>
      </c>
      <c r="G2572" s="3">
        <v>5667.6899999999969</v>
      </c>
      <c r="H2572" s="22">
        <v>44360</v>
      </c>
      <c r="I2572" s="23">
        <v>44373</v>
      </c>
      <c r="J2572">
        <f t="shared" si="160"/>
        <v>14</v>
      </c>
      <c r="K2572" s="2">
        <f t="shared" si="161"/>
        <v>44366.5</v>
      </c>
      <c r="L2572" s="22">
        <v>44379.5</v>
      </c>
      <c r="M2572" s="22">
        <v>44383.5</v>
      </c>
      <c r="N2572" s="22">
        <v>44379.5</v>
      </c>
      <c r="O2572">
        <f t="shared" si="162"/>
        <v>13</v>
      </c>
      <c r="P2572" s="3">
        <f t="shared" si="163"/>
        <v>73679.969999999958</v>
      </c>
    </row>
    <row r="2573" spans="1:16" x14ac:dyDescent="0.35">
      <c r="A2573" t="s">
        <v>282</v>
      </c>
      <c r="B2573" s="29" t="s">
        <v>86</v>
      </c>
      <c r="C2573" s="22">
        <v>44379</v>
      </c>
      <c r="D2573" s="30" t="s">
        <v>94</v>
      </c>
      <c r="E2573" s="30" t="s">
        <v>95</v>
      </c>
      <c r="F2573" s="29" t="s">
        <v>89</v>
      </c>
      <c r="G2573" s="3">
        <v>24234.129999999994</v>
      </c>
      <c r="H2573" s="22">
        <v>44360</v>
      </c>
      <c r="I2573" s="23">
        <v>44373</v>
      </c>
      <c r="J2573">
        <f t="shared" si="160"/>
        <v>14</v>
      </c>
      <c r="K2573" s="2">
        <f t="shared" si="161"/>
        <v>44366.5</v>
      </c>
      <c r="L2573" s="22">
        <v>44379.5</v>
      </c>
      <c r="M2573" s="22">
        <v>44383.5</v>
      </c>
      <c r="N2573" s="22">
        <v>44379.5</v>
      </c>
      <c r="O2573">
        <f t="shared" si="162"/>
        <v>13</v>
      </c>
      <c r="P2573" s="3">
        <f t="shared" si="163"/>
        <v>315043.68999999994</v>
      </c>
    </row>
    <row r="2574" spans="1:16" x14ac:dyDescent="0.35">
      <c r="A2574" t="s">
        <v>282</v>
      </c>
      <c r="B2574" s="29" t="s">
        <v>86</v>
      </c>
      <c r="C2574" s="22">
        <v>44379</v>
      </c>
      <c r="D2574" s="30" t="s">
        <v>96</v>
      </c>
      <c r="E2574" s="30" t="s">
        <v>97</v>
      </c>
      <c r="F2574" s="29" t="s">
        <v>89</v>
      </c>
      <c r="G2574" s="3">
        <v>24234.129999999994</v>
      </c>
      <c r="H2574" s="22">
        <v>44360</v>
      </c>
      <c r="I2574" s="23">
        <v>44373</v>
      </c>
      <c r="J2574">
        <f t="shared" si="160"/>
        <v>14</v>
      </c>
      <c r="K2574" s="2">
        <f t="shared" si="161"/>
        <v>44366.5</v>
      </c>
      <c r="L2574" s="22">
        <v>44379.5</v>
      </c>
      <c r="M2574" s="22">
        <v>44383.5</v>
      </c>
      <c r="N2574" s="22">
        <v>44379.5</v>
      </c>
      <c r="O2574">
        <f t="shared" si="162"/>
        <v>13</v>
      </c>
      <c r="P2574" s="3">
        <f t="shared" si="163"/>
        <v>315043.68999999994</v>
      </c>
    </row>
    <row r="2575" spans="1:16" x14ac:dyDescent="0.35">
      <c r="A2575" t="s">
        <v>282</v>
      </c>
      <c r="B2575" s="29" t="s">
        <v>98</v>
      </c>
      <c r="C2575" s="22">
        <v>44379</v>
      </c>
      <c r="D2575" s="30" t="s">
        <v>87</v>
      </c>
      <c r="E2575" s="30" t="s">
        <v>88</v>
      </c>
      <c r="F2575" s="29" t="s">
        <v>89</v>
      </c>
      <c r="G2575" s="3">
        <v>8.08</v>
      </c>
      <c r="H2575" s="22">
        <v>44361</v>
      </c>
      <c r="I2575" s="23">
        <v>44374</v>
      </c>
      <c r="J2575">
        <f t="shared" si="160"/>
        <v>14</v>
      </c>
      <c r="K2575" s="2">
        <f t="shared" si="161"/>
        <v>44367.5</v>
      </c>
      <c r="L2575" s="22">
        <v>44379.5</v>
      </c>
      <c r="M2575" s="22">
        <v>44383.5</v>
      </c>
      <c r="N2575" s="22">
        <v>44379.5</v>
      </c>
      <c r="O2575">
        <f t="shared" si="162"/>
        <v>12</v>
      </c>
      <c r="P2575" s="3">
        <f t="shared" si="163"/>
        <v>96.960000000000008</v>
      </c>
    </row>
    <row r="2576" spans="1:16" x14ac:dyDescent="0.35">
      <c r="A2576" t="s">
        <v>282</v>
      </c>
      <c r="B2576" s="29" t="s">
        <v>98</v>
      </c>
      <c r="C2576" s="22">
        <v>44379</v>
      </c>
      <c r="D2576" s="30" t="s">
        <v>90</v>
      </c>
      <c r="E2576" s="30" t="s">
        <v>91</v>
      </c>
      <c r="F2576" s="29" t="s">
        <v>89</v>
      </c>
      <c r="G2576" s="3">
        <v>23.91</v>
      </c>
      <c r="H2576" s="22">
        <v>44361</v>
      </c>
      <c r="I2576" s="23">
        <v>44374</v>
      </c>
      <c r="J2576">
        <f t="shared" si="160"/>
        <v>14</v>
      </c>
      <c r="K2576" s="2">
        <f t="shared" si="161"/>
        <v>44367.5</v>
      </c>
      <c r="L2576" s="22">
        <v>44379.5</v>
      </c>
      <c r="M2576" s="22">
        <v>44383.5</v>
      </c>
      <c r="N2576" s="22">
        <v>44379.5</v>
      </c>
      <c r="O2576">
        <f t="shared" si="162"/>
        <v>12</v>
      </c>
      <c r="P2576" s="3">
        <f t="shared" si="163"/>
        <v>286.92</v>
      </c>
    </row>
    <row r="2577" spans="1:16" x14ac:dyDescent="0.35">
      <c r="A2577" t="s">
        <v>282</v>
      </c>
      <c r="B2577" s="29" t="s">
        <v>98</v>
      </c>
      <c r="C2577" s="22">
        <v>44379</v>
      </c>
      <c r="D2577" s="30" t="s">
        <v>92</v>
      </c>
      <c r="E2577" s="30" t="s">
        <v>93</v>
      </c>
      <c r="F2577" s="29" t="s">
        <v>89</v>
      </c>
      <c r="G2577" s="3">
        <v>23.91</v>
      </c>
      <c r="H2577" s="22">
        <v>44361</v>
      </c>
      <c r="I2577" s="23">
        <v>44374</v>
      </c>
      <c r="J2577">
        <f t="shared" si="160"/>
        <v>14</v>
      </c>
      <c r="K2577" s="2">
        <f t="shared" si="161"/>
        <v>44367.5</v>
      </c>
      <c r="L2577" s="22">
        <v>44379.5</v>
      </c>
      <c r="M2577" s="22">
        <v>44383.5</v>
      </c>
      <c r="N2577" s="22">
        <v>44379.5</v>
      </c>
      <c r="O2577">
        <f t="shared" si="162"/>
        <v>12</v>
      </c>
      <c r="P2577" s="3">
        <f t="shared" si="163"/>
        <v>286.92</v>
      </c>
    </row>
    <row r="2578" spans="1:16" x14ac:dyDescent="0.35">
      <c r="A2578" t="s">
        <v>282</v>
      </c>
      <c r="B2578" s="29" t="s">
        <v>98</v>
      </c>
      <c r="C2578" s="22">
        <v>44379</v>
      </c>
      <c r="D2578" s="30" t="s">
        <v>94</v>
      </c>
      <c r="E2578" s="30" t="s">
        <v>95</v>
      </c>
      <c r="F2578" s="29" t="s">
        <v>89</v>
      </c>
      <c r="G2578" s="3">
        <v>102.30000000000001</v>
      </c>
      <c r="H2578" s="22">
        <v>44361</v>
      </c>
      <c r="I2578" s="23">
        <v>44374</v>
      </c>
      <c r="J2578">
        <f t="shared" si="160"/>
        <v>14</v>
      </c>
      <c r="K2578" s="2">
        <f t="shared" si="161"/>
        <v>44367.5</v>
      </c>
      <c r="L2578" s="22">
        <v>44379.5</v>
      </c>
      <c r="M2578" s="22">
        <v>44383.5</v>
      </c>
      <c r="N2578" s="22">
        <v>44379.5</v>
      </c>
      <c r="O2578">
        <f t="shared" si="162"/>
        <v>12</v>
      </c>
      <c r="P2578" s="3">
        <f t="shared" si="163"/>
        <v>1227.6000000000001</v>
      </c>
    </row>
    <row r="2579" spans="1:16" x14ac:dyDescent="0.35">
      <c r="A2579" t="s">
        <v>282</v>
      </c>
      <c r="B2579" s="29" t="s">
        <v>98</v>
      </c>
      <c r="C2579" s="22">
        <v>44379</v>
      </c>
      <c r="D2579" s="30" t="s">
        <v>96</v>
      </c>
      <c r="E2579" s="30" t="s">
        <v>97</v>
      </c>
      <c r="F2579" s="29" t="s">
        <v>89</v>
      </c>
      <c r="G2579" s="3">
        <v>102.30000000000001</v>
      </c>
      <c r="H2579" s="22">
        <v>44361</v>
      </c>
      <c r="I2579" s="23">
        <v>44374</v>
      </c>
      <c r="J2579">
        <f t="shared" si="160"/>
        <v>14</v>
      </c>
      <c r="K2579" s="2">
        <f t="shared" si="161"/>
        <v>44367.5</v>
      </c>
      <c r="L2579" s="22">
        <v>44379.5</v>
      </c>
      <c r="M2579" s="22">
        <v>44383.5</v>
      </c>
      <c r="N2579" s="22">
        <v>44379.5</v>
      </c>
      <c r="O2579">
        <f t="shared" si="162"/>
        <v>12</v>
      </c>
      <c r="P2579" s="3">
        <f t="shared" si="163"/>
        <v>1227.6000000000001</v>
      </c>
    </row>
    <row r="2580" spans="1:16" x14ac:dyDescent="0.35">
      <c r="A2580" t="s">
        <v>282</v>
      </c>
      <c r="B2580" s="29" t="s">
        <v>98</v>
      </c>
      <c r="C2580" s="22">
        <v>44379</v>
      </c>
      <c r="D2580" s="30" t="s">
        <v>90</v>
      </c>
      <c r="E2580" s="30" t="s">
        <v>91</v>
      </c>
      <c r="F2580" s="29" t="s">
        <v>89</v>
      </c>
      <c r="G2580" s="3">
        <v>4.0599999999999996</v>
      </c>
      <c r="H2580" s="22">
        <v>44361</v>
      </c>
      <c r="I2580" s="23">
        <v>44374</v>
      </c>
      <c r="J2580">
        <f t="shared" si="160"/>
        <v>14</v>
      </c>
      <c r="K2580" s="2">
        <f t="shared" si="161"/>
        <v>44367.5</v>
      </c>
      <c r="L2580" s="22">
        <v>44379.5</v>
      </c>
      <c r="M2580" s="22">
        <v>44383.5</v>
      </c>
      <c r="N2580" s="22">
        <v>44379.5</v>
      </c>
      <c r="O2580">
        <f t="shared" si="162"/>
        <v>12</v>
      </c>
      <c r="P2580" s="3">
        <f t="shared" si="163"/>
        <v>48.72</v>
      </c>
    </row>
    <row r="2581" spans="1:16" x14ac:dyDescent="0.35">
      <c r="A2581" t="s">
        <v>282</v>
      </c>
      <c r="B2581" s="29" t="s">
        <v>98</v>
      </c>
      <c r="C2581" s="22">
        <v>44379</v>
      </c>
      <c r="D2581" s="30" t="s">
        <v>92</v>
      </c>
      <c r="E2581" s="30" t="s">
        <v>93</v>
      </c>
      <c r="F2581" s="29" t="s">
        <v>89</v>
      </c>
      <c r="G2581" s="3">
        <v>4.0599999999999996</v>
      </c>
      <c r="H2581" s="22">
        <v>44361</v>
      </c>
      <c r="I2581" s="23">
        <v>44374</v>
      </c>
      <c r="J2581">
        <f t="shared" si="160"/>
        <v>14</v>
      </c>
      <c r="K2581" s="2">
        <f t="shared" si="161"/>
        <v>44367.5</v>
      </c>
      <c r="L2581" s="22">
        <v>44379.5</v>
      </c>
      <c r="M2581" s="22">
        <v>44383.5</v>
      </c>
      <c r="N2581" s="22">
        <v>44379.5</v>
      </c>
      <c r="O2581">
        <f t="shared" si="162"/>
        <v>12</v>
      </c>
      <c r="P2581" s="3">
        <f t="shared" si="163"/>
        <v>48.72</v>
      </c>
    </row>
    <row r="2582" spans="1:16" x14ac:dyDescent="0.35">
      <c r="A2582" t="s">
        <v>282</v>
      </c>
      <c r="B2582" s="29" t="s">
        <v>98</v>
      </c>
      <c r="C2582" s="22">
        <v>44379</v>
      </c>
      <c r="D2582" s="30" t="s">
        <v>94</v>
      </c>
      <c r="E2582" s="30" t="s">
        <v>95</v>
      </c>
      <c r="F2582" s="29" t="s">
        <v>89</v>
      </c>
      <c r="G2582" s="3">
        <v>17.36</v>
      </c>
      <c r="H2582" s="22">
        <v>44361</v>
      </c>
      <c r="I2582" s="23">
        <v>44374</v>
      </c>
      <c r="J2582">
        <f t="shared" si="160"/>
        <v>14</v>
      </c>
      <c r="K2582" s="2">
        <f t="shared" si="161"/>
        <v>44367.5</v>
      </c>
      <c r="L2582" s="22">
        <v>44379.5</v>
      </c>
      <c r="M2582" s="22">
        <v>44383.5</v>
      </c>
      <c r="N2582" s="22">
        <v>44379.5</v>
      </c>
      <c r="O2582">
        <f t="shared" si="162"/>
        <v>12</v>
      </c>
      <c r="P2582" s="3">
        <f t="shared" si="163"/>
        <v>208.32</v>
      </c>
    </row>
    <row r="2583" spans="1:16" x14ac:dyDescent="0.35">
      <c r="A2583" t="s">
        <v>282</v>
      </c>
      <c r="B2583" s="29" t="s">
        <v>98</v>
      </c>
      <c r="C2583" s="22">
        <v>44379</v>
      </c>
      <c r="D2583" s="30" t="s">
        <v>96</v>
      </c>
      <c r="E2583" s="30" t="s">
        <v>97</v>
      </c>
      <c r="F2583" s="29" t="s">
        <v>89</v>
      </c>
      <c r="G2583" s="3">
        <v>17.36</v>
      </c>
      <c r="H2583" s="22">
        <v>44361</v>
      </c>
      <c r="I2583" s="23">
        <v>44374</v>
      </c>
      <c r="J2583">
        <f t="shared" si="160"/>
        <v>14</v>
      </c>
      <c r="K2583" s="2">
        <f t="shared" si="161"/>
        <v>44367.5</v>
      </c>
      <c r="L2583" s="22">
        <v>44379.5</v>
      </c>
      <c r="M2583" s="22">
        <v>44383.5</v>
      </c>
      <c r="N2583" s="22">
        <v>44379.5</v>
      </c>
      <c r="O2583">
        <f t="shared" si="162"/>
        <v>12</v>
      </c>
      <c r="P2583" s="3">
        <f t="shared" si="163"/>
        <v>208.32</v>
      </c>
    </row>
    <row r="2584" spans="1:16" x14ac:dyDescent="0.35">
      <c r="A2584" t="s">
        <v>282</v>
      </c>
      <c r="B2584" s="29" t="s">
        <v>98</v>
      </c>
      <c r="C2584" s="22">
        <v>44379</v>
      </c>
      <c r="D2584" s="30" t="s">
        <v>99</v>
      </c>
      <c r="E2584" s="30" t="s">
        <v>100</v>
      </c>
      <c r="F2584" s="29" t="s">
        <v>101</v>
      </c>
      <c r="G2584" s="3">
        <v>1.19</v>
      </c>
      <c r="H2584" s="22">
        <v>44361</v>
      </c>
      <c r="I2584" s="23">
        <v>44374</v>
      </c>
      <c r="J2584">
        <f t="shared" si="160"/>
        <v>14</v>
      </c>
      <c r="K2584" s="2">
        <f t="shared" si="161"/>
        <v>44367.5</v>
      </c>
      <c r="L2584" s="22">
        <v>44379.5</v>
      </c>
      <c r="M2584" s="22">
        <v>44383.5</v>
      </c>
      <c r="N2584" s="22">
        <v>44379.5</v>
      </c>
      <c r="O2584">
        <f t="shared" si="162"/>
        <v>12</v>
      </c>
      <c r="P2584" s="3">
        <f t="shared" si="163"/>
        <v>14.28</v>
      </c>
    </row>
    <row r="2585" spans="1:16" x14ac:dyDescent="0.35">
      <c r="A2585" t="s">
        <v>282</v>
      </c>
      <c r="B2585" s="29" t="s">
        <v>98</v>
      </c>
      <c r="C2585" s="22">
        <v>44379</v>
      </c>
      <c r="D2585" s="30" t="s">
        <v>87</v>
      </c>
      <c r="E2585" s="30" t="s">
        <v>88</v>
      </c>
      <c r="F2585" s="29" t="s">
        <v>89</v>
      </c>
      <c r="G2585" s="3">
        <v>14.76</v>
      </c>
      <c r="H2585" s="22">
        <v>44361</v>
      </c>
      <c r="I2585" s="23">
        <v>44374</v>
      </c>
      <c r="J2585">
        <f t="shared" si="160"/>
        <v>14</v>
      </c>
      <c r="K2585" s="2">
        <f t="shared" si="161"/>
        <v>44367.5</v>
      </c>
      <c r="L2585" s="22">
        <v>44379.5</v>
      </c>
      <c r="M2585" s="22">
        <v>44383.5</v>
      </c>
      <c r="N2585" s="22">
        <v>44379.5</v>
      </c>
      <c r="O2585">
        <f t="shared" si="162"/>
        <v>12</v>
      </c>
      <c r="P2585" s="3">
        <f t="shared" si="163"/>
        <v>177.12</v>
      </c>
    </row>
    <row r="2586" spans="1:16" x14ac:dyDescent="0.35">
      <c r="A2586" t="s">
        <v>282</v>
      </c>
      <c r="B2586" s="29" t="s">
        <v>98</v>
      </c>
      <c r="C2586" s="22">
        <v>44379</v>
      </c>
      <c r="D2586" s="30" t="s">
        <v>90</v>
      </c>
      <c r="E2586" s="30" t="s">
        <v>91</v>
      </c>
      <c r="F2586" s="29" t="s">
        <v>89</v>
      </c>
      <c r="G2586" s="3">
        <v>9.73</v>
      </c>
      <c r="H2586" s="22">
        <v>44361</v>
      </c>
      <c r="I2586" s="23">
        <v>44374</v>
      </c>
      <c r="J2586">
        <f t="shared" si="160"/>
        <v>14</v>
      </c>
      <c r="K2586" s="2">
        <f t="shared" si="161"/>
        <v>44367.5</v>
      </c>
      <c r="L2586" s="22">
        <v>44379.5</v>
      </c>
      <c r="M2586" s="22">
        <v>44383.5</v>
      </c>
      <c r="N2586" s="22">
        <v>44379.5</v>
      </c>
      <c r="O2586">
        <f t="shared" si="162"/>
        <v>12</v>
      </c>
      <c r="P2586" s="3">
        <f t="shared" si="163"/>
        <v>116.76</v>
      </c>
    </row>
    <row r="2587" spans="1:16" x14ac:dyDescent="0.35">
      <c r="A2587" t="s">
        <v>282</v>
      </c>
      <c r="B2587" s="29" t="s">
        <v>98</v>
      </c>
      <c r="C2587" s="22">
        <v>44379</v>
      </c>
      <c r="D2587" s="30" t="s">
        <v>92</v>
      </c>
      <c r="E2587" s="30" t="s">
        <v>93</v>
      </c>
      <c r="F2587" s="29" t="s">
        <v>89</v>
      </c>
      <c r="G2587" s="3">
        <v>9.73</v>
      </c>
      <c r="H2587" s="22">
        <v>44361</v>
      </c>
      <c r="I2587" s="23">
        <v>44374</v>
      </c>
      <c r="J2587">
        <f t="shared" si="160"/>
        <v>14</v>
      </c>
      <c r="K2587" s="2">
        <f t="shared" si="161"/>
        <v>44367.5</v>
      </c>
      <c r="L2587" s="22">
        <v>44379.5</v>
      </c>
      <c r="M2587" s="22">
        <v>44383.5</v>
      </c>
      <c r="N2587" s="22">
        <v>44379.5</v>
      </c>
      <c r="O2587">
        <f t="shared" si="162"/>
        <v>12</v>
      </c>
      <c r="P2587" s="3">
        <f t="shared" si="163"/>
        <v>116.76</v>
      </c>
    </row>
    <row r="2588" spans="1:16" x14ac:dyDescent="0.35">
      <c r="A2588" t="s">
        <v>282</v>
      </c>
      <c r="B2588" s="29" t="s">
        <v>98</v>
      </c>
      <c r="C2588" s="22">
        <v>44379</v>
      </c>
      <c r="D2588" s="30" t="s">
        <v>94</v>
      </c>
      <c r="E2588" s="30" t="s">
        <v>95</v>
      </c>
      <c r="F2588" s="29" t="s">
        <v>89</v>
      </c>
      <c r="G2588" s="3">
        <v>41.61</v>
      </c>
      <c r="H2588" s="22">
        <v>44361</v>
      </c>
      <c r="I2588" s="23">
        <v>44374</v>
      </c>
      <c r="J2588">
        <f t="shared" si="160"/>
        <v>14</v>
      </c>
      <c r="K2588" s="2">
        <f t="shared" si="161"/>
        <v>44367.5</v>
      </c>
      <c r="L2588" s="22">
        <v>44379.5</v>
      </c>
      <c r="M2588" s="22">
        <v>44383.5</v>
      </c>
      <c r="N2588" s="22">
        <v>44379.5</v>
      </c>
      <c r="O2588">
        <f t="shared" si="162"/>
        <v>12</v>
      </c>
      <c r="P2588" s="3">
        <f t="shared" si="163"/>
        <v>499.32</v>
      </c>
    </row>
    <row r="2589" spans="1:16" x14ac:dyDescent="0.35">
      <c r="A2589" t="s">
        <v>282</v>
      </c>
      <c r="B2589" s="29" t="s">
        <v>98</v>
      </c>
      <c r="C2589" s="22">
        <v>44379</v>
      </c>
      <c r="D2589" s="30" t="s">
        <v>96</v>
      </c>
      <c r="E2589" s="30" t="s">
        <v>97</v>
      </c>
      <c r="F2589" s="29" t="s">
        <v>89</v>
      </c>
      <c r="G2589" s="3">
        <v>41.61</v>
      </c>
      <c r="H2589" s="22">
        <v>44361</v>
      </c>
      <c r="I2589" s="23">
        <v>44374</v>
      </c>
      <c r="J2589">
        <f t="shared" si="160"/>
        <v>14</v>
      </c>
      <c r="K2589" s="2">
        <f t="shared" si="161"/>
        <v>44367.5</v>
      </c>
      <c r="L2589" s="22">
        <v>44379.5</v>
      </c>
      <c r="M2589" s="22">
        <v>44383.5</v>
      </c>
      <c r="N2589" s="22">
        <v>44379.5</v>
      </c>
      <c r="O2589">
        <f t="shared" si="162"/>
        <v>12</v>
      </c>
      <c r="P2589" s="3">
        <f t="shared" si="163"/>
        <v>499.32</v>
      </c>
    </row>
    <row r="2590" spans="1:16" x14ac:dyDescent="0.35">
      <c r="A2590" t="s">
        <v>282</v>
      </c>
      <c r="B2590" s="29" t="s">
        <v>98</v>
      </c>
      <c r="C2590" s="22">
        <v>44379</v>
      </c>
      <c r="D2590" s="30" t="s">
        <v>87</v>
      </c>
      <c r="E2590" s="30" t="s">
        <v>88</v>
      </c>
      <c r="F2590" s="29" t="s">
        <v>89</v>
      </c>
      <c r="G2590" s="3">
        <v>29.8</v>
      </c>
      <c r="H2590" s="22">
        <v>44361</v>
      </c>
      <c r="I2590" s="23">
        <v>44374</v>
      </c>
      <c r="J2590">
        <f t="shared" si="160"/>
        <v>14</v>
      </c>
      <c r="K2590" s="2">
        <f t="shared" si="161"/>
        <v>44367.5</v>
      </c>
      <c r="L2590" s="22">
        <v>44379.5</v>
      </c>
      <c r="M2590" s="22">
        <v>44383.5</v>
      </c>
      <c r="N2590" s="22">
        <v>44379.5</v>
      </c>
      <c r="O2590">
        <f t="shared" si="162"/>
        <v>12</v>
      </c>
      <c r="P2590" s="3">
        <f t="shared" si="163"/>
        <v>357.6</v>
      </c>
    </row>
    <row r="2591" spans="1:16" x14ac:dyDescent="0.35">
      <c r="A2591" t="s">
        <v>282</v>
      </c>
      <c r="B2591" s="29" t="s">
        <v>98</v>
      </c>
      <c r="C2591" s="22">
        <v>44379</v>
      </c>
      <c r="D2591" s="30" t="s">
        <v>90</v>
      </c>
      <c r="E2591" s="30" t="s">
        <v>91</v>
      </c>
      <c r="F2591" s="29" t="s">
        <v>89</v>
      </c>
      <c r="G2591" s="3">
        <v>12.4</v>
      </c>
      <c r="H2591" s="22">
        <v>44361</v>
      </c>
      <c r="I2591" s="23">
        <v>44374</v>
      </c>
      <c r="J2591">
        <f t="shared" si="160"/>
        <v>14</v>
      </c>
      <c r="K2591" s="2">
        <f t="shared" si="161"/>
        <v>44367.5</v>
      </c>
      <c r="L2591" s="22">
        <v>44379.5</v>
      </c>
      <c r="M2591" s="22">
        <v>44383.5</v>
      </c>
      <c r="N2591" s="22">
        <v>44379.5</v>
      </c>
      <c r="O2591">
        <f t="shared" si="162"/>
        <v>12</v>
      </c>
      <c r="P2591" s="3">
        <f t="shared" si="163"/>
        <v>148.80000000000001</v>
      </c>
    </row>
    <row r="2592" spans="1:16" x14ac:dyDescent="0.35">
      <c r="A2592" t="s">
        <v>282</v>
      </c>
      <c r="B2592" s="29" t="s">
        <v>98</v>
      </c>
      <c r="C2592" s="22">
        <v>44379</v>
      </c>
      <c r="D2592" s="30" t="s">
        <v>92</v>
      </c>
      <c r="E2592" s="30" t="s">
        <v>93</v>
      </c>
      <c r="F2592" s="29" t="s">
        <v>89</v>
      </c>
      <c r="G2592" s="3">
        <v>12.4</v>
      </c>
      <c r="H2592" s="22">
        <v>44361</v>
      </c>
      <c r="I2592" s="23">
        <v>44374</v>
      </c>
      <c r="J2592">
        <f t="shared" si="160"/>
        <v>14</v>
      </c>
      <c r="K2592" s="2">
        <f t="shared" si="161"/>
        <v>44367.5</v>
      </c>
      <c r="L2592" s="22">
        <v>44379.5</v>
      </c>
      <c r="M2592" s="22">
        <v>44383.5</v>
      </c>
      <c r="N2592" s="22">
        <v>44379.5</v>
      </c>
      <c r="O2592">
        <f t="shared" si="162"/>
        <v>12</v>
      </c>
      <c r="P2592" s="3">
        <f t="shared" si="163"/>
        <v>148.80000000000001</v>
      </c>
    </row>
    <row r="2593" spans="1:16" x14ac:dyDescent="0.35">
      <c r="A2593" t="s">
        <v>282</v>
      </c>
      <c r="B2593" s="29" t="s">
        <v>98</v>
      </c>
      <c r="C2593" s="22">
        <v>44379</v>
      </c>
      <c r="D2593" s="30" t="s">
        <v>94</v>
      </c>
      <c r="E2593" s="30" t="s">
        <v>95</v>
      </c>
      <c r="F2593" s="29" t="s">
        <v>89</v>
      </c>
      <c r="G2593" s="3">
        <v>53.02</v>
      </c>
      <c r="H2593" s="22">
        <v>44361</v>
      </c>
      <c r="I2593" s="23">
        <v>44374</v>
      </c>
      <c r="J2593">
        <f t="shared" si="160"/>
        <v>14</v>
      </c>
      <c r="K2593" s="2">
        <f t="shared" si="161"/>
        <v>44367.5</v>
      </c>
      <c r="L2593" s="22">
        <v>44379.5</v>
      </c>
      <c r="M2593" s="22">
        <v>44383.5</v>
      </c>
      <c r="N2593" s="22">
        <v>44379.5</v>
      </c>
      <c r="O2593">
        <f t="shared" si="162"/>
        <v>12</v>
      </c>
      <c r="P2593" s="3">
        <f t="shared" si="163"/>
        <v>636.24</v>
      </c>
    </row>
    <row r="2594" spans="1:16" x14ac:dyDescent="0.35">
      <c r="A2594" t="s">
        <v>282</v>
      </c>
      <c r="B2594" s="29" t="s">
        <v>98</v>
      </c>
      <c r="C2594" s="22">
        <v>44379</v>
      </c>
      <c r="D2594" s="30" t="s">
        <v>96</v>
      </c>
      <c r="E2594" s="30" t="s">
        <v>97</v>
      </c>
      <c r="F2594" s="29" t="s">
        <v>89</v>
      </c>
      <c r="G2594" s="3">
        <v>53.02</v>
      </c>
      <c r="H2594" s="22">
        <v>44361</v>
      </c>
      <c r="I2594" s="23">
        <v>44374</v>
      </c>
      <c r="J2594">
        <f t="shared" si="160"/>
        <v>14</v>
      </c>
      <c r="K2594" s="2">
        <f t="shared" si="161"/>
        <v>44367.5</v>
      </c>
      <c r="L2594" s="22">
        <v>44379.5</v>
      </c>
      <c r="M2594" s="22">
        <v>44383.5</v>
      </c>
      <c r="N2594" s="22">
        <v>44379.5</v>
      </c>
      <c r="O2594">
        <f t="shared" si="162"/>
        <v>12</v>
      </c>
      <c r="P2594" s="3">
        <f t="shared" si="163"/>
        <v>636.24</v>
      </c>
    </row>
    <row r="2595" spans="1:16" x14ac:dyDescent="0.35">
      <c r="A2595" t="s">
        <v>282</v>
      </c>
      <c r="B2595" s="29" t="s">
        <v>98</v>
      </c>
      <c r="C2595" s="22">
        <v>44379</v>
      </c>
      <c r="D2595" s="30" t="s">
        <v>87</v>
      </c>
      <c r="E2595" s="30" t="s">
        <v>88</v>
      </c>
      <c r="F2595" s="29" t="s">
        <v>89</v>
      </c>
      <c r="G2595" s="3">
        <v>56.67</v>
      </c>
      <c r="H2595" s="22">
        <v>44361</v>
      </c>
      <c r="I2595" s="23">
        <v>44374</v>
      </c>
      <c r="J2595">
        <f t="shared" si="160"/>
        <v>14</v>
      </c>
      <c r="K2595" s="2">
        <f t="shared" si="161"/>
        <v>44367.5</v>
      </c>
      <c r="L2595" s="22">
        <v>44379.5</v>
      </c>
      <c r="M2595" s="22">
        <v>44383.5</v>
      </c>
      <c r="N2595" s="22">
        <v>44379.5</v>
      </c>
      <c r="O2595">
        <f t="shared" si="162"/>
        <v>12</v>
      </c>
      <c r="P2595" s="3">
        <f t="shared" si="163"/>
        <v>680.04</v>
      </c>
    </row>
    <row r="2596" spans="1:16" x14ac:dyDescent="0.35">
      <c r="A2596" t="s">
        <v>282</v>
      </c>
      <c r="B2596" s="29" t="s">
        <v>98</v>
      </c>
      <c r="C2596" s="22">
        <v>44379</v>
      </c>
      <c r="D2596" s="30" t="s">
        <v>90</v>
      </c>
      <c r="E2596" s="30" t="s">
        <v>91</v>
      </c>
      <c r="F2596" s="29" t="s">
        <v>89</v>
      </c>
      <c r="G2596" s="3">
        <v>15.08</v>
      </c>
      <c r="H2596" s="22">
        <v>44361</v>
      </c>
      <c r="I2596" s="23">
        <v>44374</v>
      </c>
      <c r="J2596">
        <f t="shared" si="160"/>
        <v>14</v>
      </c>
      <c r="K2596" s="2">
        <f t="shared" si="161"/>
        <v>44367.5</v>
      </c>
      <c r="L2596" s="22">
        <v>44379.5</v>
      </c>
      <c r="M2596" s="22">
        <v>44383.5</v>
      </c>
      <c r="N2596" s="22">
        <v>44379.5</v>
      </c>
      <c r="O2596">
        <f t="shared" si="162"/>
        <v>12</v>
      </c>
      <c r="P2596" s="3">
        <f t="shared" si="163"/>
        <v>180.96</v>
      </c>
    </row>
    <row r="2597" spans="1:16" x14ac:dyDescent="0.35">
      <c r="A2597" t="s">
        <v>282</v>
      </c>
      <c r="B2597" s="29" t="s">
        <v>98</v>
      </c>
      <c r="C2597" s="22">
        <v>44379</v>
      </c>
      <c r="D2597" s="30" t="s">
        <v>92</v>
      </c>
      <c r="E2597" s="30" t="s">
        <v>93</v>
      </c>
      <c r="F2597" s="29" t="s">
        <v>89</v>
      </c>
      <c r="G2597" s="3">
        <v>15.08</v>
      </c>
      <c r="H2597" s="22">
        <v>44361</v>
      </c>
      <c r="I2597" s="23">
        <v>44374</v>
      </c>
      <c r="J2597">
        <f t="shared" si="160"/>
        <v>14</v>
      </c>
      <c r="K2597" s="2">
        <f t="shared" si="161"/>
        <v>44367.5</v>
      </c>
      <c r="L2597" s="22">
        <v>44379.5</v>
      </c>
      <c r="M2597" s="22">
        <v>44383.5</v>
      </c>
      <c r="N2597" s="22">
        <v>44379.5</v>
      </c>
      <c r="O2597">
        <f t="shared" si="162"/>
        <v>12</v>
      </c>
      <c r="P2597" s="3">
        <f t="shared" si="163"/>
        <v>180.96</v>
      </c>
    </row>
    <row r="2598" spans="1:16" x14ac:dyDescent="0.35">
      <c r="A2598" t="s">
        <v>282</v>
      </c>
      <c r="B2598" s="29" t="s">
        <v>98</v>
      </c>
      <c r="C2598" s="22">
        <v>44379</v>
      </c>
      <c r="D2598" s="30" t="s">
        <v>94</v>
      </c>
      <c r="E2598" s="30" t="s">
        <v>95</v>
      </c>
      <c r="F2598" s="29" t="s">
        <v>89</v>
      </c>
      <c r="G2598" s="3">
        <v>64.459999999999994</v>
      </c>
      <c r="H2598" s="22">
        <v>44361</v>
      </c>
      <c r="I2598" s="23">
        <v>44374</v>
      </c>
      <c r="J2598">
        <f t="shared" si="160"/>
        <v>14</v>
      </c>
      <c r="K2598" s="2">
        <f t="shared" si="161"/>
        <v>44367.5</v>
      </c>
      <c r="L2598" s="22">
        <v>44379.5</v>
      </c>
      <c r="M2598" s="22">
        <v>44383.5</v>
      </c>
      <c r="N2598" s="22">
        <v>44379.5</v>
      </c>
      <c r="O2598">
        <f t="shared" si="162"/>
        <v>12</v>
      </c>
      <c r="P2598" s="3">
        <f t="shared" si="163"/>
        <v>773.52</v>
      </c>
    </row>
    <row r="2599" spans="1:16" x14ac:dyDescent="0.35">
      <c r="A2599" t="s">
        <v>282</v>
      </c>
      <c r="B2599" s="29" t="s">
        <v>98</v>
      </c>
      <c r="C2599" s="22">
        <v>44379</v>
      </c>
      <c r="D2599" s="30" t="s">
        <v>96</v>
      </c>
      <c r="E2599" s="30" t="s">
        <v>97</v>
      </c>
      <c r="F2599" s="29" t="s">
        <v>89</v>
      </c>
      <c r="G2599" s="3">
        <v>64.459999999999994</v>
      </c>
      <c r="H2599" s="22">
        <v>44361</v>
      </c>
      <c r="I2599" s="23">
        <v>44374</v>
      </c>
      <c r="J2599">
        <f t="shared" si="160"/>
        <v>14</v>
      </c>
      <c r="K2599" s="2">
        <f t="shared" si="161"/>
        <v>44367.5</v>
      </c>
      <c r="L2599" s="22">
        <v>44379.5</v>
      </c>
      <c r="M2599" s="22">
        <v>44383.5</v>
      </c>
      <c r="N2599" s="22">
        <v>44379.5</v>
      </c>
      <c r="O2599">
        <f t="shared" si="162"/>
        <v>12</v>
      </c>
      <c r="P2599" s="3">
        <f t="shared" si="163"/>
        <v>773.52</v>
      </c>
    </row>
    <row r="2600" spans="1:16" x14ac:dyDescent="0.35">
      <c r="A2600" t="s">
        <v>282</v>
      </c>
      <c r="B2600" s="29" t="s">
        <v>98</v>
      </c>
      <c r="C2600" s="22">
        <v>44379</v>
      </c>
      <c r="D2600" s="30" t="s">
        <v>87</v>
      </c>
      <c r="E2600" s="30" t="s">
        <v>88</v>
      </c>
      <c r="F2600" s="29" t="s">
        <v>89</v>
      </c>
      <c r="G2600" s="3">
        <v>459855.16999999987</v>
      </c>
      <c r="H2600" s="22">
        <v>44361</v>
      </c>
      <c r="I2600" s="23">
        <v>44374</v>
      </c>
      <c r="J2600">
        <f t="shared" si="160"/>
        <v>14</v>
      </c>
      <c r="K2600" s="2">
        <f t="shared" si="161"/>
        <v>44367.5</v>
      </c>
      <c r="L2600" s="22">
        <v>44379.5</v>
      </c>
      <c r="M2600" s="22">
        <v>44383.5</v>
      </c>
      <c r="N2600" s="22">
        <v>44379.5</v>
      </c>
      <c r="O2600">
        <f t="shared" si="162"/>
        <v>12</v>
      </c>
      <c r="P2600" s="3">
        <f t="shared" si="163"/>
        <v>5518262.0399999982</v>
      </c>
    </row>
    <row r="2601" spans="1:16" x14ac:dyDescent="0.35">
      <c r="A2601" t="s">
        <v>282</v>
      </c>
      <c r="B2601" s="29" t="s">
        <v>98</v>
      </c>
      <c r="C2601" s="22">
        <v>44379</v>
      </c>
      <c r="D2601" s="30" t="s">
        <v>90</v>
      </c>
      <c r="E2601" s="30" t="s">
        <v>91</v>
      </c>
      <c r="F2601" s="29" t="s">
        <v>89</v>
      </c>
      <c r="G2601" s="3">
        <v>67636.709999999919</v>
      </c>
      <c r="H2601" s="22">
        <v>44361</v>
      </c>
      <c r="I2601" s="23">
        <v>44374</v>
      </c>
      <c r="J2601">
        <f t="shared" si="160"/>
        <v>14</v>
      </c>
      <c r="K2601" s="2">
        <f t="shared" si="161"/>
        <v>44367.5</v>
      </c>
      <c r="L2601" s="22">
        <v>44379.5</v>
      </c>
      <c r="M2601" s="22">
        <v>44383.5</v>
      </c>
      <c r="N2601" s="22">
        <v>44379.5</v>
      </c>
      <c r="O2601">
        <f t="shared" si="162"/>
        <v>12</v>
      </c>
      <c r="P2601" s="3">
        <f t="shared" si="163"/>
        <v>811640.51999999909</v>
      </c>
    </row>
    <row r="2602" spans="1:16" x14ac:dyDescent="0.35">
      <c r="A2602" t="s">
        <v>282</v>
      </c>
      <c r="B2602" s="29" t="s">
        <v>98</v>
      </c>
      <c r="C2602" s="22">
        <v>44379</v>
      </c>
      <c r="D2602" s="30" t="s">
        <v>92</v>
      </c>
      <c r="E2602" s="30" t="s">
        <v>93</v>
      </c>
      <c r="F2602" s="29" t="s">
        <v>89</v>
      </c>
      <c r="G2602" s="3">
        <v>67636.749999999927</v>
      </c>
      <c r="H2602" s="22">
        <v>44361</v>
      </c>
      <c r="I2602" s="23">
        <v>44374</v>
      </c>
      <c r="J2602">
        <f t="shared" si="160"/>
        <v>14</v>
      </c>
      <c r="K2602" s="2">
        <f t="shared" si="161"/>
        <v>44367.5</v>
      </c>
      <c r="L2602" s="22">
        <v>44379.5</v>
      </c>
      <c r="M2602" s="22">
        <v>44383.5</v>
      </c>
      <c r="N2602" s="22">
        <v>44379.5</v>
      </c>
      <c r="O2602">
        <f t="shared" si="162"/>
        <v>12</v>
      </c>
      <c r="P2602" s="3">
        <f t="shared" si="163"/>
        <v>811640.99999999907</v>
      </c>
    </row>
    <row r="2603" spans="1:16" x14ac:dyDescent="0.35">
      <c r="A2603" t="s">
        <v>282</v>
      </c>
      <c r="B2603" s="29" t="s">
        <v>98</v>
      </c>
      <c r="C2603" s="22">
        <v>44379</v>
      </c>
      <c r="D2603" s="30" t="s">
        <v>94</v>
      </c>
      <c r="E2603" s="30" t="s">
        <v>95</v>
      </c>
      <c r="F2603" s="29" t="s">
        <v>89</v>
      </c>
      <c r="G2603" s="3">
        <v>289205.12000000005</v>
      </c>
      <c r="H2603" s="22">
        <v>44361</v>
      </c>
      <c r="I2603" s="23">
        <v>44374</v>
      </c>
      <c r="J2603">
        <f t="shared" si="160"/>
        <v>14</v>
      </c>
      <c r="K2603" s="2">
        <f t="shared" si="161"/>
        <v>44367.5</v>
      </c>
      <c r="L2603" s="22">
        <v>44379.5</v>
      </c>
      <c r="M2603" s="22">
        <v>44383.5</v>
      </c>
      <c r="N2603" s="22">
        <v>44379.5</v>
      </c>
      <c r="O2603">
        <f t="shared" si="162"/>
        <v>12</v>
      </c>
      <c r="P2603" s="3">
        <f t="shared" si="163"/>
        <v>3470461.4400000004</v>
      </c>
    </row>
    <row r="2604" spans="1:16" x14ac:dyDescent="0.35">
      <c r="A2604" t="s">
        <v>282</v>
      </c>
      <c r="B2604" s="29" t="s">
        <v>98</v>
      </c>
      <c r="C2604" s="22">
        <v>44379</v>
      </c>
      <c r="D2604" s="30" t="s">
        <v>96</v>
      </c>
      <c r="E2604" s="30" t="s">
        <v>97</v>
      </c>
      <c r="F2604" s="29" t="s">
        <v>89</v>
      </c>
      <c r="G2604" s="3">
        <v>289205.26000000007</v>
      </c>
      <c r="H2604" s="22">
        <v>44361</v>
      </c>
      <c r="I2604" s="23">
        <v>44374</v>
      </c>
      <c r="J2604">
        <f t="shared" si="160"/>
        <v>14</v>
      </c>
      <c r="K2604" s="2">
        <f t="shared" si="161"/>
        <v>44367.5</v>
      </c>
      <c r="L2604" s="22">
        <v>44379.5</v>
      </c>
      <c r="M2604" s="22">
        <v>44383.5</v>
      </c>
      <c r="N2604" s="22">
        <v>44379.5</v>
      </c>
      <c r="O2604">
        <f t="shared" si="162"/>
        <v>12</v>
      </c>
      <c r="P2604" s="3">
        <f t="shared" si="163"/>
        <v>3470463.120000001</v>
      </c>
    </row>
    <row r="2605" spans="1:16" x14ac:dyDescent="0.35">
      <c r="A2605" t="s">
        <v>282</v>
      </c>
      <c r="B2605" s="29" t="s">
        <v>98</v>
      </c>
      <c r="C2605" s="22">
        <v>44379</v>
      </c>
      <c r="D2605" s="30" t="s">
        <v>107</v>
      </c>
      <c r="E2605" s="30" t="s">
        <v>108</v>
      </c>
      <c r="F2605" s="29" t="s">
        <v>101</v>
      </c>
      <c r="G2605" s="3">
        <v>2457.3700000000008</v>
      </c>
      <c r="H2605" s="22">
        <v>44361</v>
      </c>
      <c r="I2605" s="23">
        <v>44374</v>
      </c>
      <c r="J2605">
        <f t="shared" si="160"/>
        <v>14</v>
      </c>
      <c r="K2605" s="2">
        <f t="shared" si="161"/>
        <v>44367.5</v>
      </c>
      <c r="L2605" s="22">
        <v>44379.5</v>
      </c>
      <c r="M2605" s="22">
        <v>44383.5</v>
      </c>
      <c r="N2605" s="22">
        <v>44379.5</v>
      </c>
      <c r="O2605">
        <f t="shared" si="162"/>
        <v>12</v>
      </c>
      <c r="P2605" s="3">
        <f t="shared" si="163"/>
        <v>29488.44000000001</v>
      </c>
    </row>
    <row r="2606" spans="1:16" x14ac:dyDescent="0.35">
      <c r="A2606" t="s">
        <v>282</v>
      </c>
      <c r="B2606" s="29" t="s">
        <v>98</v>
      </c>
      <c r="C2606" s="22">
        <v>44379</v>
      </c>
      <c r="D2606" s="30" t="s">
        <v>99</v>
      </c>
      <c r="E2606" s="30" t="s">
        <v>100</v>
      </c>
      <c r="F2606" s="29" t="s">
        <v>101</v>
      </c>
      <c r="G2606" s="3">
        <v>30545.95</v>
      </c>
      <c r="H2606" s="22">
        <v>44361</v>
      </c>
      <c r="I2606" s="23">
        <v>44374</v>
      </c>
      <c r="J2606">
        <f t="shared" si="160"/>
        <v>14</v>
      </c>
      <c r="K2606" s="2">
        <f t="shared" si="161"/>
        <v>44367.5</v>
      </c>
      <c r="L2606" s="22">
        <v>44379.5</v>
      </c>
      <c r="M2606" s="22">
        <v>44383.5</v>
      </c>
      <c r="N2606" s="22">
        <v>44379.5</v>
      </c>
      <c r="O2606">
        <f t="shared" si="162"/>
        <v>12</v>
      </c>
      <c r="P2606" s="3">
        <f t="shared" si="163"/>
        <v>366551.4</v>
      </c>
    </row>
    <row r="2607" spans="1:16" x14ac:dyDescent="0.35">
      <c r="A2607" t="s">
        <v>282</v>
      </c>
      <c r="B2607" s="29" t="s">
        <v>98</v>
      </c>
      <c r="C2607" s="22">
        <v>44379</v>
      </c>
      <c r="D2607" s="30" t="s">
        <v>99</v>
      </c>
      <c r="E2607" s="30" t="s">
        <v>100</v>
      </c>
      <c r="F2607" s="29" t="s">
        <v>102</v>
      </c>
      <c r="G2607" s="3">
        <v>21322.719999999998</v>
      </c>
      <c r="H2607" s="22">
        <v>44361</v>
      </c>
      <c r="I2607" s="23">
        <v>44374</v>
      </c>
      <c r="J2607">
        <f t="shared" si="160"/>
        <v>14</v>
      </c>
      <c r="K2607" s="2">
        <f t="shared" si="161"/>
        <v>44367.5</v>
      </c>
      <c r="L2607" s="22">
        <v>44379.5</v>
      </c>
      <c r="M2607" s="22">
        <v>44383.5</v>
      </c>
      <c r="N2607" s="22">
        <v>44379.5</v>
      </c>
      <c r="O2607">
        <f t="shared" si="162"/>
        <v>12</v>
      </c>
      <c r="P2607" s="3">
        <f t="shared" si="163"/>
        <v>255872.63999999996</v>
      </c>
    </row>
    <row r="2608" spans="1:16" x14ac:dyDescent="0.35">
      <c r="A2608" t="s">
        <v>282</v>
      </c>
      <c r="B2608" s="29" t="s">
        <v>98</v>
      </c>
      <c r="C2608" s="22">
        <v>44379</v>
      </c>
      <c r="D2608" s="30" t="s">
        <v>110</v>
      </c>
      <c r="E2608" s="30" t="s">
        <v>111</v>
      </c>
      <c r="F2608" s="29" t="s">
        <v>141</v>
      </c>
      <c r="G2608" s="3">
        <v>6.4700000000000006</v>
      </c>
      <c r="H2608" s="22">
        <v>44361</v>
      </c>
      <c r="I2608" s="23">
        <v>44374</v>
      </c>
      <c r="J2608">
        <f t="shared" si="160"/>
        <v>14</v>
      </c>
      <c r="K2608" s="2">
        <f t="shared" si="161"/>
        <v>44367.5</v>
      </c>
      <c r="L2608" s="22">
        <v>44379.5</v>
      </c>
      <c r="M2608" s="22">
        <v>44383.5</v>
      </c>
      <c r="N2608" s="22">
        <v>44379.5</v>
      </c>
      <c r="O2608">
        <f t="shared" si="162"/>
        <v>12</v>
      </c>
      <c r="P2608" s="3">
        <f t="shared" si="163"/>
        <v>77.640000000000015</v>
      </c>
    </row>
    <row r="2609" spans="1:16" x14ac:dyDescent="0.35">
      <c r="A2609" t="s">
        <v>282</v>
      </c>
      <c r="B2609" s="29" t="s">
        <v>98</v>
      </c>
      <c r="C2609" s="22">
        <v>44379</v>
      </c>
      <c r="D2609" s="30" t="s">
        <v>99</v>
      </c>
      <c r="E2609" s="30" t="s">
        <v>100</v>
      </c>
      <c r="F2609" s="29" t="s">
        <v>109</v>
      </c>
      <c r="G2609" s="3">
        <v>12</v>
      </c>
      <c r="H2609" s="22">
        <v>44361</v>
      </c>
      <c r="I2609" s="23">
        <v>44374</v>
      </c>
      <c r="J2609">
        <f t="shared" si="160"/>
        <v>14</v>
      </c>
      <c r="K2609" s="2">
        <f t="shared" si="161"/>
        <v>44367.5</v>
      </c>
      <c r="L2609" s="22">
        <v>44379.5</v>
      </c>
      <c r="M2609" s="22">
        <v>44384.5</v>
      </c>
      <c r="N2609" s="22">
        <v>44383.5</v>
      </c>
      <c r="O2609">
        <f t="shared" si="162"/>
        <v>16</v>
      </c>
      <c r="P2609" s="3">
        <f t="shared" si="163"/>
        <v>192</v>
      </c>
    </row>
    <row r="2610" spans="1:16" x14ac:dyDescent="0.35">
      <c r="A2610" t="s">
        <v>282</v>
      </c>
      <c r="B2610" s="29" t="s">
        <v>98</v>
      </c>
      <c r="C2610" s="22">
        <v>44379</v>
      </c>
      <c r="D2610" s="30" t="s">
        <v>107</v>
      </c>
      <c r="E2610" s="30" t="s">
        <v>108</v>
      </c>
      <c r="F2610" s="29" t="s">
        <v>109</v>
      </c>
      <c r="G2610" s="3">
        <v>197</v>
      </c>
      <c r="H2610" s="22">
        <v>44361</v>
      </c>
      <c r="I2610" s="23">
        <v>44374</v>
      </c>
      <c r="J2610">
        <f t="shared" si="160"/>
        <v>14</v>
      </c>
      <c r="K2610" s="2">
        <f t="shared" si="161"/>
        <v>44367.5</v>
      </c>
      <c r="L2610" s="22">
        <v>44379.5</v>
      </c>
      <c r="M2610" s="22">
        <v>44384.5</v>
      </c>
      <c r="N2610" s="22">
        <v>44383.5</v>
      </c>
      <c r="O2610">
        <f t="shared" si="162"/>
        <v>16</v>
      </c>
      <c r="P2610" s="3">
        <f t="shared" si="163"/>
        <v>3152</v>
      </c>
    </row>
    <row r="2611" spans="1:16" x14ac:dyDescent="0.35">
      <c r="A2611" t="s">
        <v>282</v>
      </c>
      <c r="B2611" s="29" t="s">
        <v>98</v>
      </c>
      <c r="C2611" s="22">
        <v>44379</v>
      </c>
      <c r="D2611" s="30" t="s">
        <v>99</v>
      </c>
      <c r="E2611" s="30" t="s">
        <v>100</v>
      </c>
      <c r="F2611" s="29" t="s">
        <v>109</v>
      </c>
      <c r="G2611" s="3">
        <v>63470</v>
      </c>
      <c r="H2611" s="22">
        <v>44361</v>
      </c>
      <c r="I2611" s="23">
        <v>44374</v>
      </c>
      <c r="J2611">
        <f t="shared" si="160"/>
        <v>14</v>
      </c>
      <c r="K2611" s="2">
        <f t="shared" si="161"/>
        <v>44367.5</v>
      </c>
      <c r="L2611" s="22">
        <v>44379.5</v>
      </c>
      <c r="M2611" s="22">
        <v>44384.5</v>
      </c>
      <c r="N2611" s="22">
        <v>44383.5</v>
      </c>
      <c r="O2611">
        <f t="shared" si="162"/>
        <v>16</v>
      </c>
      <c r="P2611" s="3">
        <f t="shared" si="163"/>
        <v>1015520</v>
      </c>
    </row>
    <row r="2612" spans="1:16" x14ac:dyDescent="0.35">
      <c r="A2612" t="s">
        <v>282</v>
      </c>
      <c r="B2612" s="29" t="s">
        <v>98</v>
      </c>
      <c r="C2612" s="22">
        <v>44379</v>
      </c>
      <c r="D2612" s="30" t="s">
        <v>107</v>
      </c>
      <c r="E2612" s="30" t="s">
        <v>108</v>
      </c>
      <c r="F2612" s="29" t="s">
        <v>126</v>
      </c>
      <c r="G2612" s="3">
        <v>207.33</v>
      </c>
      <c r="H2612" s="22">
        <v>44361</v>
      </c>
      <c r="I2612" s="23">
        <v>44374</v>
      </c>
      <c r="J2612">
        <f t="shared" si="160"/>
        <v>14</v>
      </c>
      <c r="K2612" s="2">
        <f t="shared" si="161"/>
        <v>44367.5</v>
      </c>
      <c r="L2612" s="22">
        <v>44379.5</v>
      </c>
      <c r="M2612" s="22">
        <v>44385.5</v>
      </c>
      <c r="N2612" s="22">
        <v>44384.5</v>
      </c>
      <c r="O2612">
        <f t="shared" si="162"/>
        <v>17</v>
      </c>
      <c r="P2612" s="3">
        <f t="shared" si="163"/>
        <v>3524.61</v>
      </c>
    </row>
    <row r="2613" spans="1:16" x14ac:dyDescent="0.35">
      <c r="A2613" t="s">
        <v>282</v>
      </c>
      <c r="B2613" s="29" t="s">
        <v>98</v>
      </c>
      <c r="C2613" s="22">
        <v>44379</v>
      </c>
      <c r="D2613" s="30" t="s">
        <v>107</v>
      </c>
      <c r="E2613" s="30" t="s">
        <v>108</v>
      </c>
      <c r="F2613" s="29" t="s">
        <v>138</v>
      </c>
      <c r="G2613" s="3">
        <v>171.08</v>
      </c>
      <c r="H2613" s="22">
        <v>44361</v>
      </c>
      <c r="I2613" s="23">
        <v>44374</v>
      </c>
      <c r="J2613">
        <f t="shared" si="160"/>
        <v>14</v>
      </c>
      <c r="K2613" s="2">
        <f t="shared" si="161"/>
        <v>44367.5</v>
      </c>
      <c r="L2613" s="22">
        <v>44379.5</v>
      </c>
      <c r="M2613" s="22">
        <v>44385.5</v>
      </c>
      <c r="N2613" s="22">
        <v>44384.5</v>
      </c>
      <c r="O2613">
        <f t="shared" si="162"/>
        <v>17</v>
      </c>
      <c r="P2613" s="3">
        <f t="shared" si="163"/>
        <v>2908.36</v>
      </c>
    </row>
    <row r="2614" spans="1:16" x14ac:dyDescent="0.35">
      <c r="A2614" t="s">
        <v>282</v>
      </c>
      <c r="B2614" s="29" t="s">
        <v>98</v>
      </c>
      <c r="C2614" s="22">
        <v>44379</v>
      </c>
      <c r="D2614" s="30" t="s">
        <v>99</v>
      </c>
      <c r="E2614" s="30" t="s">
        <v>100</v>
      </c>
      <c r="F2614" s="29" t="s">
        <v>103</v>
      </c>
      <c r="G2614" s="3">
        <v>453.95</v>
      </c>
      <c r="H2614" s="22">
        <v>44361</v>
      </c>
      <c r="I2614" s="23">
        <v>44374</v>
      </c>
      <c r="J2614">
        <f t="shared" si="160"/>
        <v>14</v>
      </c>
      <c r="K2614" s="2">
        <f t="shared" si="161"/>
        <v>44367.5</v>
      </c>
      <c r="L2614" s="22">
        <v>44379.5</v>
      </c>
      <c r="M2614" s="22">
        <v>44393.5</v>
      </c>
      <c r="N2614" s="22">
        <v>44392.5</v>
      </c>
      <c r="O2614">
        <f t="shared" si="162"/>
        <v>25</v>
      </c>
      <c r="P2614" s="3">
        <f t="shared" si="163"/>
        <v>11348.75</v>
      </c>
    </row>
    <row r="2615" spans="1:16" x14ac:dyDescent="0.35">
      <c r="A2615" t="s">
        <v>282</v>
      </c>
      <c r="B2615" s="29" t="s">
        <v>98</v>
      </c>
      <c r="C2615" s="22">
        <v>44379</v>
      </c>
      <c r="D2615" s="30" t="s">
        <v>104</v>
      </c>
      <c r="E2615" s="30" t="s">
        <v>105</v>
      </c>
      <c r="F2615" s="29" t="s">
        <v>106</v>
      </c>
      <c r="G2615" s="3">
        <v>154.4</v>
      </c>
      <c r="H2615" s="22">
        <v>44361</v>
      </c>
      <c r="I2615" s="23">
        <v>44374</v>
      </c>
      <c r="J2615">
        <f t="shared" si="160"/>
        <v>14</v>
      </c>
      <c r="K2615" s="2">
        <f t="shared" si="161"/>
        <v>44367.5</v>
      </c>
      <c r="L2615" s="22">
        <v>44379.5</v>
      </c>
      <c r="M2615" s="22">
        <v>44393.5</v>
      </c>
      <c r="N2615" s="22">
        <v>44392.5</v>
      </c>
      <c r="O2615">
        <f t="shared" si="162"/>
        <v>25</v>
      </c>
      <c r="P2615" s="3">
        <f t="shared" si="163"/>
        <v>3860</v>
      </c>
    </row>
    <row r="2616" spans="1:16" x14ac:dyDescent="0.35">
      <c r="A2616" t="s">
        <v>282</v>
      </c>
      <c r="B2616" s="29" t="s">
        <v>98</v>
      </c>
      <c r="C2616" s="22">
        <v>44379</v>
      </c>
      <c r="D2616" s="30" t="s">
        <v>110</v>
      </c>
      <c r="E2616" s="30" t="s">
        <v>111</v>
      </c>
      <c r="F2616" s="29" t="s">
        <v>112</v>
      </c>
      <c r="G2616" s="3">
        <v>5.04</v>
      </c>
      <c r="H2616" s="22">
        <v>44361</v>
      </c>
      <c r="I2616" s="23">
        <v>44374</v>
      </c>
      <c r="J2616">
        <f t="shared" si="160"/>
        <v>14</v>
      </c>
      <c r="K2616" s="2">
        <f t="shared" si="161"/>
        <v>44367.5</v>
      </c>
      <c r="L2616" s="22">
        <v>44379.5</v>
      </c>
      <c r="M2616" s="22">
        <v>44397.5</v>
      </c>
      <c r="N2616" s="22">
        <v>44396.5</v>
      </c>
      <c r="O2616">
        <f t="shared" si="162"/>
        <v>29</v>
      </c>
      <c r="P2616" s="3">
        <f t="shared" si="163"/>
        <v>146.16</v>
      </c>
    </row>
    <row r="2617" spans="1:16" x14ac:dyDescent="0.35">
      <c r="A2617" t="s">
        <v>282</v>
      </c>
      <c r="B2617" s="29" t="s">
        <v>98</v>
      </c>
      <c r="C2617" s="22">
        <v>44379</v>
      </c>
      <c r="D2617" s="30" t="s">
        <v>114</v>
      </c>
      <c r="E2617" s="30" t="s">
        <v>115</v>
      </c>
      <c r="F2617" s="29" t="s">
        <v>120</v>
      </c>
      <c r="G2617" s="3">
        <v>3.15</v>
      </c>
      <c r="H2617" s="22">
        <v>44361</v>
      </c>
      <c r="I2617" s="23">
        <v>44374</v>
      </c>
      <c r="J2617">
        <f t="shared" si="160"/>
        <v>14</v>
      </c>
      <c r="K2617" s="2">
        <f t="shared" si="161"/>
        <v>44367.5</v>
      </c>
      <c r="L2617" s="22">
        <v>44379.5</v>
      </c>
      <c r="M2617" s="22">
        <v>44397.5</v>
      </c>
      <c r="N2617" s="22">
        <v>44396.5</v>
      </c>
      <c r="O2617">
        <f t="shared" si="162"/>
        <v>29</v>
      </c>
      <c r="P2617" s="3">
        <f t="shared" si="163"/>
        <v>91.35</v>
      </c>
    </row>
    <row r="2618" spans="1:16" x14ac:dyDescent="0.35">
      <c r="A2618" t="s">
        <v>282</v>
      </c>
      <c r="B2618" s="29" t="s">
        <v>98</v>
      </c>
      <c r="C2618" s="22">
        <v>44379</v>
      </c>
      <c r="D2618" s="30" t="s">
        <v>110</v>
      </c>
      <c r="E2618" s="30" t="s">
        <v>111</v>
      </c>
      <c r="F2618" s="29" t="s">
        <v>113</v>
      </c>
      <c r="G2618" s="3">
        <v>35.76</v>
      </c>
      <c r="H2618" s="22">
        <v>44361</v>
      </c>
      <c r="I2618" s="23">
        <v>44374</v>
      </c>
      <c r="J2618">
        <f t="shared" si="160"/>
        <v>14</v>
      </c>
      <c r="K2618" s="2">
        <f t="shared" si="161"/>
        <v>44367.5</v>
      </c>
      <c r="L2618" s="22">
        <v>44379.5</v>
      </c>
      <c r="M2618" s="22">
        <v>44397.5</v>
      </c>
      <c r="N2618" s="22">
        <v>44396.5</v>
      </c>
      <c r="O2618">
        <f t="shared" si="162"/>
        <v>29</v>
      </c>
      <c r="P2618" s="3">
        <f t="shared" si="163"/>
        <v>1037.04</v>
      </c>
    </row>
    <row r="2619" spans="1:16" x14ac:dyDescent="0.35">
      <c r="A2619" t="s">
        <v>282</v>
      </c>
      <c r="B2619" s="29" t="s">
        <v>98</v>
      </c>
      <c r="C2619" s="22">
        <v>44379</v>
      </c>
      <c r="D2619" s="30" t="s">
        <v>114</v>
      </c>
      <c r="E2619" s="30" t="s">
        <v>115</v>
      </c>
      <c r="F2619" s="29" t="s">
        <v>112</v>
      </c>
      <c r="G2619" s="3">
        <v>930.8</v>
      </c>
      <c r="H2619" s="22">
        <v>44361</v>
      </c>
      <c r="I2619" s="23">
        <v>44374</v>
      </c>
      <c r="J2619">
        <f t="shared" si="160"/>
        <v>14</v>
      </c>
      <c r="K2619" s="2">
        <f t="shared" si="161"/>
        <v>44367.5</v>
      </c>
      <c r="L2619" s="22">
        <v>44379.5</v>
      </c>
      <c r="M2619" s="22">
        <v>44397.5</v>
      </c>
      <c r="N2619" s="22">
        <v>44396.5</v>
      </c>
      <c r="O2619">
        <f t="shared" si="162"/>
        <v>29</v>
      </c>
      <c r="P2619" s="3">
        <f t="shared" si="163"/>
        <v>26993.199999999997</v>
      </c>
    </row>
    <row r="2620" spans="1:16" x14ac:dyDescent="0.35">
      <c r="A2620" t="s">
        <v>282</v>
      </c>
      <c r="B2620" s="29" t="s">
        <v>98</v>
      </c>
      <c r="C2620" s="22">
        <v>44379</v>
      </c>
      <c r="D2620" s="30" t="s">
        <v>110</v>
      </c>
      <c r="E2620" s="30" t="s">
        <v>111</v>
      </c>
      <c r="F2620" s="29" t="s">
        <v>112</v>
      </c>
      <c r="G2620" s="3">
        <v>14253.300000000008</v>
      </c>
      <c r="H2620" s="22">
        <v>44361</v>
      </c>
      <c r="I2620" s="23">
        <v>44374</v>
      </c>
      <c r="J2620">
        <f t="shared" si="160"/>
        <v>14</v>
      </c>
      <c r="K2620" s="2">
        <f t="shared" si="161"/>
        <v>44367.5</v>
      </c>
      <c r="L2620" s="22">
        <v>44379.5</v>
      </c>
      <c r="M2620" s="22">
        <v>44397.5</v>
      </c>
      <c r="N2620" s="22">
        <v>44396.5</v>
      </c>
      <c r="O2620">
        <f t="shared" si="162"/>
        <v>29</v>
      </c>
      <c r="P2620" s="3">
        <f t="shared" si="163"/>
        <v>413345.70000000024</v>
      </c>
    </row>
    <row r="2621" spans="1:16" x14ac:dyDescent="0.35">
      <c r="A2621" t="s">
        <v>282</v>
      </c>
      <c r="B2621" s="29" t="s">
        <v>98</v>
      </c>
      <c r="C2621" s="22">
        <v>44379</v>
      </c>
      <c r="D2621" s="30" t="s">
        <v>110</v>
      </c>
      <c r="E2621" s="30" t="s">
        <v>111</v>
      </c>
      <c r="F2621" s="29" t="s">
        <v>116</v>
      </c>
      <c r="G2621" s="3">
        <v>100.31</v>
      </c>
      <c r="H2621" s="22">
        <v>44361</v>
      </c>
      <c r="I2621" s="23">
        <v>44374</v>
      </c>
      <c r="J2621">
        <f t="shared" si="160"/>
        <v>14</v>
      </c>
      <c r="K2621" s="2">
        <f t="shared" si="161"/>
        <v>44367.5</v>
      </c>
      <c r="L2621" s="22">
        <v>44379.5</v>
      </c>
      <c r="M2621" s="22">
        <v>44397.5</v>
      </c>
      <c r="N2621" s="22">
        <v>44396.5</v>
      </c>
      <c r="O2621">
        <f t="shared" si="162"/>
        <v>29</v>
      </c>
      <c r="P2621" s="3">
        <f t="shared" si="163"/>
        <v>2908.9900000000002</v>
      </c>
    </row>
    <row r="2622" spans="1:16" x14ac:dyDescent="0.35">
      <c r="A2622" t="s">
        <v>282</v>
      </c>
      <c r="B2622" s="29" t="s">
        <v>98</v>
      </c>
      <c r="C2622" s="22">
        <v>44379</v>
      </c>
      <c r="D2622" s="30" t="s">
        <v>110</v>
      </c>
      <c r="E2622" s="30" t="s">
        <v>111</v>
      </c>
      <c r="F2622" s="29" t="s">
        <v>117</v>
      </c>
      <c r="G2622" s="3">
        <v>1.78</v>
      </c>
      <c r="H2622" s="22">
        <v>44361</v>
      </c>
      <c r="I2622" s="23">
        <v>44374</v>
      </c>
      <c r="J2622">
        <f t="shared" si="160"/>
        <v>14</v>
      </c>
      <c r="K2622" s="2">
        <f t="shared" si="161"/>
        <v>44367.5</v>
      </c>
      <c r="L2622" s="22">
        <v>44379.5</v>
      </c>
      <c r="M2622" s="22">
        <v>44397.5</v>
      </c>
      <c r="N2622" s="22">
        <v>44396.5</v>
      </c>
      <c r="O2622">
        <f t="shared" si="162"/>
        <v>29</v>
      </c>
      <c r="P2622" s="3">
        <f t="shared" si="163"/>
        <v>51.62</v>
      </c>
    </row>
    <row r="2623" spans="1:16" x14ac:dyDescent="0.35">
      <c r="A2623" t="s">
        <v>282</v>
      </c>
      <c r="B2623" s="29" t="s">
        <v>98</v>
      </c>
      <c r="C2623" s="22">
        <v>44379</v>
      </c>
      <c r="D2623" s="30" t="s">
        <v>110</v>
      </c>
      <c r="E2623" s="30" t="s">
        <v>111</v>
      </c>
      <c r="F2623" s="29" t="s">
        <v>118</v>
      </c>
      <c r="G2623" s="3">
        <v>37.17</v>
      </c>
      <c r="H2623" s="22">
        <v>44361</v>
      </c>
      <c r="I2623" s="23">
        <v>44374</v>
      </c>
      <c r="J2623">
        <f t="shared" si="160"/>
        <v>14</v>
      </c>
      <c r="K2623" s="2">
        <f t="shared" si="161"/>
        <v>44367.5</v>
      </c>
      <c r="L2623" s="22">
        <v>44379.5</v>
      </c>
      <c r="M2623" s="22">
        <v>44397.5</v>
      </c>
      <c r="N2623" s="22">
        <v>44396.5</v>
      </c>
      <c r="O2623">
        <f t="shared" si="162"/>
        <v>29</v>
      </c>
      <c r="P2623" s="3">
        <f t="shared" si="163"/>
        <v>1077.93</v>
      </c>
    </row>
    <row r="2624" spans="1:16" x14ac:dyDescent="0.35">
      <c r="A2624" t="s">
        <v>282</v>
      </c>
      <c r="B2624" s="29" t="s">
        <v>98</v>
      </c>
      <c r="C2624" s="22">
        <v>44379</v>
      </c>
      <c r="D2624" s="30" t="s">
        <v>114</v>
      </c>
      <c r="E2624" s="30" t="s">
        <v>115</v>
      </c>
      <c r="F2624" s="29" t="s">
        <v>119</v>
      </c>
      <c r="G2624" s="3">
        <v>18.93</v>
      </c>
      <c r="H2624" s="22">
        <v>44361</v>
      </c>
      <c r="I2624" s="23">
        <v>44374</v>
      </c>
      <c r="J2624">
        <f t="shared" si="160"/>
        <v>14</v>
      </c>
      <c r="K2624" s="2">
        <f t="shared" si="161"/>
        <v>44367.5</v>
      </c>
      <c r="L2624" s="22">
        <v>44379.5</v>
      </c>
      <c r="M2624" s="22">
        <v>44397.5</v>
      </c>
      <c r="N2624" s="22">
        <v>44396.5</v>
      </c>
      <c r="O2624">
        <f t="shared" si="162"/>
        <v>29</v>
      </c>
      <c r="P2624" s="3">
        <f t="shared" si="163"/>
        <v>548.97</v>
      </c>
    </row>
    <row r="2625" spans="1:16" x14ac:dyDescent="0.35">
      <c r="A2625" t="s">
        <v>282</v>
      </c>
      <c r="B2625" s="29" t="s">
        <v>98</v>
      </c>
      <c r="C2625" s="22">
        <v>44379</v>
      </c>
      <c r="D2625" s="30" t="s">
        <v>110</v>
      </c>
      <c r="E2625" s="30" t="s">
        <v>111</v>
      </c>
      <c r="F2625" s="29" t="s">
        <v>119</v>
      </c>
      <c r="G2625" s="3">
        <v>206.86</v>
      </c>
      <c r="H2625" s="22">
        <v>44361</v>
      </c>
      <c r="I2625" s="23">
        <v>44374</v>
      </c>
      <c r="J2625">
        <f t="shared" si="160"/>
        <v>14</v>
      </c>
      <c r="K2625" s="2">
        <f t="shared" si="161"/>
        <v>44367.5</v>
      </c>
      <c r="L2625" s="22">
        <v>44379.5</v>
      </c>
      <c r="M2625" s="22">
        <v>44397.5</v>
      </c>
      <c r="N2625" s="22">
        <v>44396.5</v>
      </c>
      <c r="O2625">
        <f t="shared" si="162"/>
        <v>29</v>
      </c>
      <c r="P2625" s="3">
        <f t="shared" si="163"/>
        <v>5998.9400000000005</v>
      </c>
    </row>
    <row r="2626" spans="1:16" x14ac:dyDescent="0.35">
      <c r="A2626" t="s">
        <v>282</v>
      </c>
      <c r="B2626" s="29" t="s">
        <v>98</v>
      </c>
      <c r="C2626" s="22">
        <v>44379</v>
      </c>
      <c r="D2626" s="30" t="s">
        <v>114</v>
      </c>
      <c r="E2626" s="30" t="s">
        <v>115</v>
      </c>
      <c r="F2626" s="29" t="s">
        <v>120</v>
      </c>
      <c r="G2626" s="3">
        <v>175.92000000000002</v>
      </c>
      <c r="H2626" s="22">
        <v>44361</v>
      </c>
      <c r="I2626" s="23">
        <v>44374</v>
      </c>
      <c r="J2626">
        <f t="shared" si="160"/>
        <v>14</v>
      </c>
      <c r="K2626" s="2">
        <f t="shared" si="161"/>
        <v>44367.5</v>
      </c>
      <c r="L2626" s="22">
        <v>44379.5</v>
      </c>
      <c r="M2626" s="22">
        <v>44397.5</v>
      </c>
      <c r="N2626" s="22">
        <v>44396.5</v>
      </c>
      <c r="O2626">
        <f t="shared" si="162"/>
        <v>29</v>
      </c>
      <c r="P2626" s="3">
        <f t="shared" si="163"/>
        <v>5101.68</v>
      </c>
    </row>
    <row r="2627" spans="1:16" x14ac:dyDescent="0.35">
      <c r="A2627" t="s">
        <v>282</v>
      </c>
      <c r="B2627" s="29" t="s">
        <v>98</v>
      </c>
      <c r="C2627" s="22">
        <v>44379</v>
      </c>
      <c r="D2627" s="30" t="s">
        <v>110</v>
      </c>
      <c r="E2627" s="30" t="s">
        <v>111</v>
      </c>
      <c r="F2627" s="29" t="s">
        <v>120</v>
      </c>
      <c r="G2627" s="3">
        <v>44.81</v>
      </c>
      <c r="H2627" s="22">
        <v>44361</v>
      </c>
      <c r="I2627" s="23">
        <v>44374</v>
      </c>
      <c r="J2627">
        <f t="shared" si="160"/>
        <v>14</v>
      </c>
      <c r="K2627" s="2">
        <f t="shared" si="161"/>
        <v>44367.5</v>
      </c>
      <c r="L2627" s="22">
        <v>44379.5</v>
      </c>
      <c r="M2627" s="22">
        <v>44397.5</v>
      </c>
      <c r="N2627" s="22">
        <v>44396.5</v>
      </c>
      <c r="O2627">
        <f t="shared" si="162"/>
        <v>29</v>
      </c>
      <c r="P2627" s="3">
        <f t="shared" si="163"/>
        <v>1299.49</v>
      </c>
    </row>
    <row r="2628" spans="1:16" x14ac:dyDescent="0.35">
      <c r="A2628" t="s">
        <v>282</v>
      </c>
      <c r="B2628" s="29" t="s">
        <v>98</v>
      </c>
      <c r="C2628" s="22">
        <v>44379</v>
      </c>
      <c r="D2628" s="30" t="s">
        <v>114</v>
      </c>
      <c r="E2628" s="30" t="s">
        <v>115</v>
      </c>
      <c r="F2628" s="29" t="s">
        <v>122</v>
      </c>
      <c r="G2628" s="3">
        <v>112.85</v>
      </c>
      <c r="H2628" s="22">
        <v>44361</v>
      </c>
      <c r="I2628" s="23">
        <v>44374</v>
      </c>
      <c r="J2628">
        <f t="shared" si="160"/>
        <v>14</v>
      </c>
      <c r="K2628" s="2">
        <f t="shared" si="161"/>
        <v>44367.5</v>
      </c>
      <c r="L2628" s="22">
        <v>44379.5</v>
      </c>
      <c r="M2628" s="22">
        <v>44397.5</v>
      </c>
      <c r="N2628" s="22">
        <v>44396.5</v>
      </c>
      <c r="O2628">
        <f t="shared" si="162"/>
        <v>29</v>
      </c>
      <c r="P2628" s="3">
        <f t="shared" si="163"/>
        <v>3272.6499999999996</v>
      </c>
    </row>
    <row r="2629" spans="1:16" x14ac:dyDescent="0.35">
      <c r="A2629" t="s">
        <v>282</v>
      </c>
      <c r="B2629" s="29" t="s">
        <v>98</v>
      </c>
      <c r="C2629" s="22">
        <v>44379</v>
      </c>
      <c r="D2629" s="30" t="s">
        <v>110</v>
      </c>
      <c r="E2629" s="30" t="s">
        <v>111</v>
      </c>
      <c r="F2629" s="29" t="s">
        <v>122</v>
      </c>
      <c r="G2629" s="3">
        <v>26.63</v>
      </c>
      <c r="H2629" s="22">
        <v>44361</v>
      </c>
      <c r="I2629" s="23">
        <v>44374</v>
      </c>
      <c r="J2629">
        <f t="shared" si="160"/>
        <v>14</v>
      </c>
      <c r="K2629" s="2">
        <f t="shared" si="161"/>
        <v>44367.5</v>
      </c>
      <c r="L2629" s="22">
        <v>44379.5</v>
      </c>
      <c r="M2629" s="22">
        <v>44397.5</v>
      </c>
      <c r="N2629" s="22">
        <v>44396.5</v>
      </c>
      <c r="O2629">
        <f t="shared" si="162"/>
        <v>29</v>
      </c>
      <c r="P2629" s="3">
        <f t="shared" si="163"/>
        <v>772.27</v>
      </c>
    </row>
    <row r="2630" spans="1:16" x14ac:dyDescent="0.35">
      <c r="A2630" t="s">
        <v>282</v>
      </c>
      <c r="B2630" s="29" t="s">
        <v>98</v>
      </c>
      <c r="C2630" s="22">
        <v>44379</v>
      </c>
      <c r="D2630" s="30" t="s">
        <v>114</v>
      </c>
      <c r="E2630" s="30" t="s">
        <v>115</v>
      </c>
      <c r="F2630" s="29" t="s">
        <v>123</v>
      </c>
      <c r="G2630" s="3">
        <v>80.14</v>
      </c>
      <c r="H2630" s="22">
        <v>44361</v>
      </c>
      <c r="I2630" s="23">
        <v>44374</v>
      </c>
      <c r="J2630">
        <f t="shared" si="160"/>
        <v>14</v>
      </c>
      <c r="K2630" s="2">
        <f t="shared" si="161"/>
        <v>44367.5</v>
      </c>
      <c r="L2630" s="22">
        <v>44379.5</v>
      </c>
      <c r="M2630" s="22">
        <v>44397.5</v>
      </c>
      <c r="N2630" s="22">
        <v>44396.5</v>
      </c>
      <c r="O2630">
        <f t="shared" si="162"/>
        <v>29</v>
      </c>
      <c r="P2630" s="3">
        <f t="shared" si="163"/>
        <v>2324.06</v>
      </c>
    </row>
    <row r="2631" spans="1:16" x14ac:dyDescent="0.35">
      <c r="A2631" t="s">
        <v>282</v>
      </c>
      <c r="B2631" s="29" t="s">
        <v>98</v>
      </c>
      <c r="C2631" s="22">
        <v>44379</v>
      </c>
      <c r="D2631" s="30" t="s">
        <v>110</v>
      </c>
      <c r="E2631" s="30" t="s">
        <v>111</v>
      </c>
      <c r="F2631" s="29" t="s">
        <v>123</v>
      </c>
      <c r="G2631" s="3">
        <v>28.27</v>
      </c>
      <c r="H2631" s="22">
        <v>44361</v>
      </c>
      <c r="I2631" s="23">
        <v>44374</v>
      </c>
      <c r="J2631">
        <f t="shared" si="160"/>
        <v>14</v>
      </c>
      <c r="K2631" s="2">
        <f t="shared" si="161"/>
        <v>44367.5</v>
      </c>
      <c r="L2631" s="22">
        <v>44379.5</v>
      </c>
      <c r="M2631" s="22">
        <v>44397.5</v>
      </c>
      <c r="N2631" s="22">
        <v>44396.5</v>
      </c>
      <c r="O2631">
        <f t="shared" si="162"/>
        <v>29</v>
      </c>
      <c r="P2631" s="3">
        <f t="shared" si="163"/>
        <v>819.83</v>
      </c>
    </row>
    <row r="2632" spans="1:16" x14ac:dyDescent="0.35">
      <c r="A2632" t="s">
        <v>282</v>
      </c>
      <c r="B2632" s="29" t="s">
        <v>98</v>
      </c>
      <c r="C2632" s="22">
        <v>44379</v>
      </c>
      <c r="D2632" s="30" t="s">
        <v>110</v>
      </c>
      <c r="E2632" s="30" t="s">
        <v>111</v>
      </c>
      <c r="F2632" s="29" t="s">
        <v>254</v>
      </c>
      <c r="G2632" s="3">
        <v>3.66</v>
      </c>
      <c r="H2632" s="22">
        <v>44361</v>
      </c>
      <c r="I2632" s="23">
        <v>44374</v>
      </c>
      <c r="J2632">
        <f t="shared" si="160"/>
        <v>14</v>
      </c>
      <c r="K2632" s="2">
        <f t="shared" si="161"/>
        <v>44367.5</v>
      </c>
      <c r="L2632" s="22">
        <v>44379.5</v>
      </c>
      <c r="M2632" s="22">
        <v>44397.5</v>
      </c>
      <c r="N2632" s="22">
        <v>44396.5</v>
      </c>
      <c r="O2632">
        <f t="shared" si="162"/>
        <v>29</v>
      </c>
      <c r="P2632" s="3">
        <f t="shared" si="163"/>
        <v>106.14</v>
      </c>
    </row>
    <row r="2633" spans="1:16" x14ac:dyDescent="0.35">
      <c r="A2633" t="s">
        <v>282</v>
      </c>
      <c r="B2633" s="29" t="s">
        <v>98</v>
      </c>
      <c r="C2633" s="22">
        <v>44379</v>
      </c>
      <c r="D2633" s="30" t="s">
        <v>110</v>
      </c>
      <c r="E2633" s="30" t="s">
        <v>111</v>
      </c>
      <c r="F2633" s="29" t="s">
        <v>124</v>
      </c>
      <c r="G2633" s="3">
        <v>3.12</v>
      </c>
      <c r="H2633" s="22">
        <v>44361</v>
      </c>
      <c r="I2633" s="23">
        <v>44374</v>
      </c>
      <c r="J2633">
        <f t="shared" si="160"/>
        <v>14</v>
      </c>
      <c r="K2633" s="2">
        <f t="shared" si="161"/>
        <v>44367.5</v>
      </c>
      <c r="L2633" s="22">
        <v>44379.5</v>
      </c>
      <c r="M2633" s="22">
        <v>44397.5</v>
      </c>
      <c r="N2633" s="22">
        <v>44396.5</v>
      </c>
      <c r="O2633">
        <f t="shared" si="162"/>
        <v>29</v>
      </c>
      <c r="P2633" s="3">
        <f t="shared" si="163"/>
        <v>90.48</v>
      </c>
    </row>
    <row r="2634" spans="1:16" x14ac:dyDescent="0.35">
      <c r="A2634" t="s">
        <v>282</v>
      </c>
      <c r="B2634" s="29" t="s">
        <v>98</v>
      </c>
      <c r="C2634" s="22">
        <v>44379</v>
      </c>
      <c r="D2634" s="30" t="s">
        <v>114</v>
      </c>
      <c r="E2634" s="30" t="s">
        <v>115</v>
      </c>
      <c r="F2634" s="29" t="s">
        <v>127</v>
      </c>
      <c r="G2634" s="3">
        <v>201.45</v>
      </c>
      <c r="H2634" s="22">
        <v>44361</v>
      </c>
      <c r="I2634" s="23">
        <v>44374</v>
      </c>
      <c r="J2634">
        <f t="shared" si="160"/>
        <v>14</v>
      </c>
      <c r="K2634" s="2">
        <f t="shared" si="161"/>
        <v>44367.5</v>
      </c>
      <c r="L2634" s="22">
        <v>44379.5</v>
      </c>
      <c r="M2634" s="22">
        <v>44397.5</v>
      </c>
      <c r="N2634" s="22">
        <v>44396.5</v>
      </c>
      <c r="O2634">
        <f t="shared" si="162"/>
        <v>29</v>
      </c>
      <c r="P2634" s="3">
        <f t="shared" si="163"/>
        <v>5842.0499999999993</v>
      </c>
    </row>
    <row r="2635" spans="1:16" x14ac:dyDescent="0.35">
      <c r="A2635" t="s">
        <v>282</v>
      </c>
      <c r="B2635" s="29" t="s">
        <v>98</v>
      </c>
      <c r="C2635" s="22">
        <v>44379</v>
      </c>
      <c r="D2635" s="30" t="s">
        <v>110</v>
      </c>
      <c r="E2635" s="30" t="s">
        <v>111</v>
      </c>
      <c r="F2635" s="29" t="s">
        <v>127</v>
      </c>
      <c r="G2635" s="3">
        <v>157.51999999999998</v>
      </c>
      <c r="H2635" s="22">
        <v>44361</v>
      </c>
      <c r="I2635" s="23">
        <v>44374</v>
      </c>
      <c r="J2635">
        <f t="shared" ref="J2635:J2698" si="164">I2635-H2635+1</f>
        <v>14</v>
      </c>
      <c r="K2635" s="2">
        <f t="shared" ref="K2635:K2698" si="165">(H2635+I2635)/2</f>
        <v>44367.5</v>
      </c>
      <c r="L2635" s="22">
        <v>44379.5</v>
      </c>
      <c r="M2635" s="22">
        <v>44397.5</v>
      </c>
      <c r="N2635" s="22">
        <v>44396.5</v>
      </c>
      <c r="O2635">
        <f t="shared" ref="O2635:O2698" si="166">N2635-K2635</f>
        <v>29</v>
      </c>
      <c r="P2635" s="3">
        <f t="shared" ref="P2635:P2698" si="167">O2635*G2635</f>
        <v>4568.08</v>
      </c>
    </row>
    <row r="2636" spans="1:16" x14ac:dyDescent="0.35">
      <c r="A2636" t="s">
        <v>282</v>
      </c>
      <c r="B2636" s="29" t="s">
        <v>98</v>
      </c>
      <c r="C2636" s="22">
        <v>44379</v>
      </c>
      <c r="D2636" s="30" t="s">
        <v>114</v>
      </c>
      <c r="E2636" s="30" t="s">
        <v>115</v>
      </c>
      <c r="F2636" s="29" t="s">
        <v>128</v>
      </c>
      <c r="G2636" s="3">
        <v>26.87</v>
      </c>
      <c r="H2636" s="22">
        <v>44361</v>
      </c>
      <c r="I2636" s="23">
        <v>44374</v>
      </c>
      <c r="J2636">
        <f t="shared" si="164"/>
        <v>14</v>
      </c>
      <c r="K2636" s="2">
        <f t="shared" si="165"/>
        <v>44367.5</v>
      </c>
      <c r="L2636" s="22">
        <v>44379.5</v>
      </c>
      <c r="M2636" s="22">
        <v>44397.5</v>
      </c>
      <c r="N2636" s="22">
        <v>44396.5</v>
      </c>
      <c r="O2636">
        <f t="shared" si="166"/>
        <v>29</v>
      </c>
      <c r="P2636" s="3">
        <f t="shared" si="167"/>
        <v>779.23</v>
      </c>
    </row>
    <row r="2637" spans="1:16" x14ac:dyDescent="0.35">
      <c r="A2637" t="s">
        <v>282</v>
      </c>
      <c r="B2637" s="29" t="s">
        <v>98</v>
      </c>
      <c r="C2637" s="22">
        <v>44379</v>
      </c>
      <c r="D2637" s="30" t="s">
        <v>110</v>
      </c>
      <c r="E2637" s="30" t="s">
        <v>111</v>
      </c>
      <c r="F2637" s="29" t="s">
        <v>128</v>
      </c>
      <c r="G2637" s="3">
        <v>15.88</v>
      </c>
      <c r="H2637" s="22">
        <v>44361</v>
      </c>
      <c r="I2637" s="23">
        <v>44374</v>
      </c>
      <c r="J2637">
        <f t="shared" si="164"/>
        <v>14</v>
      </c>
      <c r="K2637" s="2">
        <f t="shared" si="165"/>
        <v>44367.5</v>
      </c>
      <c r="L2637" s="22">
        <v>44379.5</v>
      </c>
      <c r="M2637" s="22">
        <v>44397.5</v>
      </c>
      <c r="N2637" s="22">
        <v>44396.5</v>
      </c>
      <c r="O2637">
        <f t="shared" si="166"/>
        <v>29</v>
      </c>
      <c r="P2637" s="3">
        <f t="shared" si="167"/>
        <v>460.52000000000004</v>
      </c>
    </row>
    <row r="2638" spans="1:16" x14ac:dyDescent="0.35">
      <c r="A2638" t="s">
        <v>282</v>
      </c>
      <c r="B2638" s="29" t="s">
        <v>98</v>
      </c>
      <c r="C2638" s="22">
        <v>44379</v>
      </c>
      <c r="D2638" s="30" t="s">
        <v>114</v>
      </c>
      <c r="E2638" s="30" t="s">
        <v>115</v>
      </c>
      <c r="F2638" s="29" t="s">
        <v>129</v>
      </c>
      <c r="G2638" s="3">
        <v>156.08999999999997</v>
      </c>
      <c r="H2638" s="22">
        <v>44361</v>
      </c>
      <c r="I2638" s="23">
        <v>44374</v>
      </c>
      <c r="J2638">
        <f t="shared" si="164"/>
        <v>14</v>
      </c>
      <c r="K2638" s="2">
        <f t="shared" si="165"/>
        <v>44367.5</v>
      </c>
      <c r="L2638" s="22">
        <v>44379.5</v>
      </c>
      <c r="M2638" s="22">
        <v>44397.5</v>
      </c>
      <c r="N2638" s="22">
        <v>44396.5</v>
      </c>
      <c r="O2638">
        <f t="shared" si="166"/>
        <v>29</v>
      </c>
      <c r="P2638" s="3">
        <f t="shared" si="167"/>
        <v>4526.6099999999997</v>
      </c>
    </row>
    <row r="2639" spans="1:16" x14ac:dyDescent="0.35">
      <c r="A2639" t="s">
        <v>282</v>
      </c>
      <c r="B2639" s="29" t="s">
        <v>98</v>
      </c>
      <c r="C2639" s="22">
        <v>44379</v>
      </c>
      <c r="D2639" s="30" t="s">
        <v>110</v>
      </c>
      <c r="E2639" s="30" t="s">
        <v>111</v>
      </c>
      <c r="F2639" s="29" t="s">
        <v>129</v>
      </c>
      <c r="G2639" s="3">
        <v>622.38000000000011</v>
      </c>
      <c r="H2639" s="22">
        <v>44361</v>
      </c>
      <c r="I2639" s="23">
        <v>44374</v>
      </c>
      <c r="J2639">
        <f t="shared" si="164"/>
        <v>14</v>
      </c>
      <c r="K2639" s="2">
        <f t="shared" si="165"/>
        <v>44367.5</v>
      </c>
      <c r="L2639" s="22">
        <v>44379.5</v>
      </c>
      <c r="M2639" s="22">
        <v>44397.5</v>
      </c>
      <c r="N2639" s="22">
        <v>44396.5</v>
      </c>
      <c r="O2639">
        <f t="shared" si="166"/>
        <v>29</v>
      </c>
      <c r="P2639" s="3">
        <f t="shared" si="167"/>
        <v>18049.020000000004</v>
      </c>
    </row>
    <row r="2640" spans="1:16" x14ac:dyDescent="0.35">
      <c r="A2640" t="s">
        <v>282</v>
      </c>
      <c r="B2640" s="29" t="s">
        <v>98</v>
      </c>
      <c r="C2640" s="22">
        <v>44379</v>
      </c>
      <c r="D2640" s="30" t="s">
        <v>114</v>
      </c>
      <c r="E2640" s="30" t="s">
        <v>115</v>
      </c>
      <c r="F2640" s="29" t="s">
        <v>130</v>
      </c>
      <c r="G2640" s="3">
        <v>20.09</v>
      </c>
      <c r="H2640" s="22">
        <v>44361</v>
      </c>
      <c r="I2640" s="23">
        <v>44374</v>
      </c>
      <c r="J2640">
        <f t="shared" si="164"/>
        <v>14</v>
      </c>
      <c r="K2640" s="2">
        <f t="shared" si="165"/>
        <v>44367.5</v>
      </c>
      <c r="L2640" s="22">
        <v>44379.5</v>
      </c>
      <c r="M2640" s="22">
        <v>44397.5</v>
      </c>
      <c r="N2640" s="22">
        <v>44396.5</v>
      </c>
      <c r="O2640">
        <f t="shared" si="166"/>
        <v>29</v>
      </c>
      <c r="P2640" s="3">
        <f t="shared" si="167"/>
        <v>582.61</v>
      </c>
    </row>
    <row r="2641" spans="1:16" x14ac:dyDescent="0.35">
      <c r="A2641" t="s">
        <v>282</v>
      </c>
      <c r="B2641" s="29" t="s">
        <v>98</v>
      </c>
      <c r="C2641" s="22">
        <v>44379</v>
      </c>
      <c r="D2641" s="30" t="s">
        <v>110</v>
      </c>
      <c r="E2641" s="30" t="s">
        <v>111</v>
      </c>
      <c r="F2641" s="29" t="s">
        <v>130</v>
      </c>
      <c r="G2641" s="3">
        <v>23.76</v>
      </c>
      <c r="H2641" s="22">
        <v>44361</v>
      </c>
      <c r="I2641" s="23">
        <v>44374</v>
      </c>
      <c r="J2641">
        <f t="shared" si="164"/>
        <v>14</v>
      </c>
      <c r="K2641" s="2">
        <f t="shared" si="165"/>
        <v>44367.5</v>
      </c>
      <c r="L2641" s="22">
        <v>44379.5</v>
      </c>
      <c r="M2641" s="22">
        <v>44397.5</v>
      </c>
      <c r="N2641" s="22">
        <v>44396.5</v>
      </c>
      <c r="O2641">
        <f t="shared" si="166"/>
        <v>29</v>
      </c>
      <c r="P2641" s="3">
        <f t="shared" si="167"/>
        <v>689.04000000000008</v>
      </c>
    </row>
    <row r="2642" spans="1:16" x14ac:dyDescent="0.35">
      <c r="A2642" t="s">
        <v>282</v>
      </c>
      <c r="B2642" s="29" t="s">
        <v>98</v>
      </c>
      <c r="C2642" s="22">
        <v>44379</v>
      </c>
      <c r="D2642" s="30" t="s">
        <v>110</v>
      </c>
      <c r="E2642" s="30" t="s">
        <v>111</v>
      </c>
      <c r="F2642" s="29" t="s">
        <v>246</v>
      </c>
      <c r="G2642" s="3">
        <v>0.18</v>
      </c>
      <c r="H2642" s="22">
        <v>44361</v>
      </c>
      <c r="I2642" s="23">
        <v>44374</v>
      </c>
      <c r="J2642">
        <f t="shared" si="164"/>
        <v>14</v>
      </c>
      <c r="K2642" s="2">
        <f t="shared" si="165"/>
        <v>44367.5</v>
      </c>
      <c r="L2642" s="22">
        <v>44379.5</v>
      </c>
      <c r="M2642" s="22">
        <v>44397.5</v>
      </c>
      <c r="N2642" s="22">
        <v>44396.5</v>
      </c>
      <c r="O2642">
        <f t="shared" si="166"/>
        <v>29</v>
      </c>
      <c r="P2642" s="3">
        <f t="shared" si="167"/>
        <v>5.22</v>
      </c>
    </row>
    <row r="2643" spans="1:16" x14ac:dyDescent="0.35">
      <c r="A2643" t="s">
        <v>282</v>
      </c>
      <c r="B2643" s="29" t="s">
        <v>98</v>
      </c>
      <c r="C2643" s="22">
        <v>44379</v>
      </c>
      <c r="D2643" s="30" t="s">
        <v>114</v>
      </c>
      <c r="E2643" s="30" t="s">
        <v>115</v>
      </c>
      <c r="F2643" s="29" t="s">
        <v>131</v>
      </c>
      <c r="G2643" s="3">
        <v>37.54</v>
      </c>
      <c r="H2643" s="22">
        <v>44361</v>
      </c>
      <c r="I2643" s="23">
        <v>44374</v>
      </c>
      <c r="J2643">
        <f t="shared" si="164"/>
        <v>14</v>
      </c>
      <c r="K2643" s="2">
        <f t="shared" si="165"/>
        <v>44367.5</v>
      </c>
      <c r="L2643" s="22">
        <v>44379.5</v>
      </c>
      <c r="M2643" s="22">
        <v>44397.5</v>
      </c>
      <c r="N2643" s="22">
        <v>44396.5</v>
      </c>
      <c r="O2643">
        <f t="shared" si="166"/>
        <v>29</v>
      </c>
      <c r="P2643" s="3">
        <f t="shared" si="167"/>
        <v>1088.6600000000001</v>
      </c>
    </row>
    <row r="2644" spans="1:16" x14ac:dyDescent="0.35">
      <c r="A2644" t="s">
        <v>282</v>
      </c>
      <c r="B2644" s="29" t="s">
        <v>98</v>
      </c>
      <c r="C2644" s="22">
        <v>44379</v>
      </c>
      <c r="D2644" s="30" t="s">
        <v>110</v>
      </c>
      <c r="E2644" s="30" t="s">
        <v>111</v>
      </c>
      <c r="F2644" s="29" t="s">
        <v>131</v>
      </c>
      <c r="G2644" s="3">
        <v>0.36</v>
      </c>
      <c r="H2644" s="22">
        <v>44361</v>
      </c>
      <c r="I2644" s="23">
        <v>44374</v>
      </c>
      <c r="J2644">
        <f t="shared" si="164"/>
        <v>14</v>
      </c>
      <c r="K2644" s="2">
        <f t="shared" si="165"/>
        <v>44367.5</v>
      </c>
      <c r="L2644" s="22">
        <v>44379.5</v>
      </c>
      <c r="M2644" s="22">
        <v>44397.5</v>
      </c>
      <c r="N2644" s="22">
        <v>44396.5</v>
      </c>
      <c r="O2644">
        <f t="shared" si="166"/>
        <v>29</v>
      </c>
      <c r="P2644" s="3">
        <f t="shared" si="167"/>
        <v>10.44</v>
      </c>
    </row>
    <row r="2645" spans="1:16" x14ac:dyDescent="0.35">
      <c r="A2645" t="s">
        <v>282</v>
      </c>
      <c r="B2645" s="29" t="s">
        <v>98</v>
      </c>
      <c r="C2645" s="22">
        <v>44379</v>
      </c>
      <c r="D2645" s="30" t="s">
        <v>114</v>
      </c>
      <c r="E2645" s="30" t="s">
        <v>115</v>
      </c>
      <c r="F2645" s="29" t="s">
        <v>132</v>
      </c>
      <c r="G2645" s="3">
        <v>168.60999999999999</v>
      </c>
      <c r="H2645" s="22">
        <v>44361</v>
      </c>
      <c r="I2645" s="23">
        <v>44374</v>
      </c>
      <c r="J2645">
        <f t="shared" si="164"/>
        <v>14</v>
      </c>
      <c r="K2645" s="2">
        <f t="shared" si="165"/>
        <v>44367.5</v>
      </c>
      <c r="L2645" s="22">
        <v>44379.5</v>
      </c>
      <c r="M2645" s="22">
        <v>44397.5</v>
      </c>
      <c r="N2645" s="22">
        <v>44396.5</v>
      </c>
      <c r="O2645">
        <f t="shared" si="166"/>
        <v>29</v>
      </c>
      <c r="P2645" s="3">
        <f t="shared" si="167"/>
        <v>4889.6899999999996</v>
      </c>
    </row>
    <row r="2646" spans="1:16" x14ac:dyDescent="0.35">
      <c r="A2646" t="s">
        <v>282</v>
      </c>
      <c r="B2646" s="29" t="s">
        <v>98</v>
      </c>
      <c r="C2646" s="22">
        <v>44379</v>
      </c>
      <c r="D2646" s="30" t="s">
        <v>110</v>
      </c>
      <c r="E2646" s="30" t="s">
        <v>111</v>
      </c>
      <c r="F2646" s="29" t="s">
        <v>132</v>
      </c>
      <c r="G2646" s="3">
        <v>7.88</v>
      </c>
      <c r="H2646" s="22">
        <v>44361</v>
      </c>
      <c r="I2646" s="23">
        <v>44374</v>
      </c>
      <c r="J2646">
        <f t="shared" si="164"/>
        <v>14</v>
      </c>
      <c r="K2646" s="2">
        <f t="shared" si="165"/>
        <v>44367.5</v>
      </c>
      <c r="L2646" s="22">
        <v>44379.5</v>
      </c>
      <c r="M2646" s="22">
        <v>44397.5</v>
      </c>
      <c r="N2646" s="22">
        <v>44396.5</v>
      </c>
      <c r="O2646">
        <f t="shared" si="166"/>
        <v>29</v>
      </c>
      <c r="P2646" s="3">
        <f t="shared" si="167"/>
        <v>228.52</v>
      </c>
    </row>
    <row r="2647" spans="1:16" x14ac:dyDescent="0.35">
      <c r="A2647" t="s">
        <v>282</v>
      </c>
      <c r="B2647" s="29" t="s">
        <v>98</v>
      </c>
      <c r="C2647" s="22">
        <v>44379</v>
      </c>
      <c r="D2647" s="30" t="s">
        <v>110</v>
      </c>
      <c r="E2647" s="30" t="s">
        <v>111</v>
      </c>
      <c r="F2647" s="29" t="s">
        <v>268</v>
      </c>
      <c r="G2647" s="3">
        <v>6.77</v>
      </c>
      <c r="H2647" s="22">
        <v>44361</v>
      </c>
      <c r="I2647" s="23">
        <v>44374</v>
      </c>
      <c r="J2647">
        <f t="shared" si="164"/>
        <v>14</v>
      </c>
      <c r="K2647" s="2">
        <f t="shared" si="165"/>
        <v>44367.5</v>
      </c>
      <c r="L2647" s="22">
        <v>44379.5</v>
      </c>
      <c r="M2647" s="22">
        <v>44397.5</v>
      </c>
      <c r="N2647" s="22">
        <v>44396.5</v>
      </c>
      <c r="O2647">
        <f t="shared" si="166"/>
        <v>29</v>
      </c>
      <c r="P2647" s="3">
        <f t="shared" si="167"/>
        <v>196.32999999999998</v>
      </c>
    </row>
    <row r="2648" spans="1:16" x14ac:dyDescent="0.35">
      <c r="A2648" t="s">
        <v>282</v>
      </c>
      <c r="B2648" s="29" t="s">
        <v>98</v>
      </c>
      <c r="C2648" s="22">
        <v>44379</v>
      </c>
      <c r="D2648" s="30" t="s">
        <v>114</v>
      </c>
      <c r="E2648" s="30" t="s">
        <v>115</v>
      </c>
      <c r="F2648" s="29" t="s">
        <v>133</v>
      </c>
      <c r="G2648" s="3">
        <v>11.37</v>
      </c>
      <c r="H2648" s="22">
        <v>44361</v>
      </c>
      <c r="I2648" s="23">
        <v>44374</v>
      </c>
      <c r="J2648">
        <f t="shared" si="164"/>
        <v>14</v>
      </c>
      <c r="K2648" s="2">
        <f t="shared" si="165"/>
        <v>44367.5</v>
      </c>
      <c r="L2648" s="22">
        <v>44379.5</v>
      </c>
      <c r="M2648" s="22">
        <v>44397.5</v>
      </c>
      <c r="N2648" s="22">
        <v>44396.5</v>
      </c>
      <c r="O2648">
        <f t="shared" si="166"/>
        <v>29</v>
      </c>
      <c r="P2648" s="3">
        <f t="shared" si="167"/>
        <v>329.72999999999996</v>
      </c>
    </row>
    <row r="2649" spans="1:16" x14ac:dyDescent="0.35">
      <c r="A2649" t="s">
        <v>282</v>
      </c>
      <c r="B2649" s="29" t="s">
        <v>98</v>
      </c>
      <c r="C2649" s="22">
        <v>44379</v>
      </c>
      <c r="D2649" s="30" t="s">
        <v>110</v>
      </c>
      <c r="E2649" s="30" t="s">
        <v>111</v>
      </c>
      <c r="F2649" s="29" t="s">
        <v>134</v>
      </c>
      <c r="G2649" s="3">
        <v>14.83</v>
      </c>
      <c r="H2649" s="22">
        <v>44361</v>
      </c>
      <c r="I2649" s="23">
        <v>44374</v>
      </c>
      <c r="J2649">
        <f t="shared" si="164"/>
        <v>14</v>
      </c>
      <c r="K2649" s="2">
        <f t="shared" si="165"/>
        <v>44367.5</v>
      </c>
      <c r="L2649" s="22">
        <v>44379.5</v>
      </c>
      <c r="M2649" s="22">
        <v>44397.5</v>
      </c>
      <c r="N2649" s="22">
        <v>44396.5</v>
      </c>
      <c r="O2649">
        <f t="shared" si="166"/>
        <v>29</v>
      </c>
      <c r="P2649" s="3">
        <f t="shared" si="167"/>
        <v>430.07</v>
      </c>
    </row>
    <row r="2650" spans="1:16" x14ac:dyDescent="0.35">
      <c r="A2650" t="s">
        <v>282</v>
      </c>
      <c r="B2650" s="29" t="s">
        <v>98</v>
      </c>
      <c r="C2650" s="22">
        <v>44379</v>
      </c>
      <c r="D2650" s="30" t="s">
        <v>114</v>
      </c>
      <c r="E2650" s="30" t="s">
        <v>115</v>
      </c>
      <c r="F2650" s="29" t="s">
        <v>135</v>
      </c>
      <c r="G2650" s="3">
        <v>40.17</v>
      </c>
      <c r="H2650" s="22">
        <v>44361</v>
      </c>
      <c r="I2650" s="23">
        <v>44374</v>
      </c>
      <c r="J2650">
        <f t="shared" si="164"/>
        <v>14</v>
      </c>
      <c r="K2650" s="2">
        <f t="shared" si="165"/>
        <v>44367.5</v>
      </c>
      <c r="L2650" s="22">
        <v>44379.5</v>
      </c>
      <c r="M2650" s="22">
        <v>44397.5</v>
      </c>
      <c r="N2650" s="22">
        <v>44396.5</v>
      </c>
      <c r="O2650">
        <f t="shared" si="166"/>
        <v>29</v>
      </c>
      <c r="P2650" s="3">
        <f t="shared" si="167"/>
        <v>1164.93</v>
      </c>
    </row>
    <row r="2651" spans="1:16" x14ac:dyDescent="0.35">
      <c r="A2651" t="s">
        <v>282</v>
      </c>
      <c r="B2651" s="29" t="s">
        <v>98</v>
      </c>
      <c r="C2651" s="22">
        <v>44379</v>
      </c>
      <c r="D2651" s="30" t="s">
        <v>110</v>
      </c>
      <c r="E2651" s="30" t="s">
        <v>111</v>
      </c>
      <c r="F2651" s="29" t="s">
        <v>135</v>
      </c>
      <c r="G2651" s="3">
        <v>35.479999999999997</v>
      </c>
      <c r="H2651" s="22">
        <v>44361</v>
      </c>
      <c r="I2651" s="23">
        <v>44374</v>
      </c>
      <c r="J2651">
        <f t="shared" si="164"/>
        <v>14</v>
      </c>
      <c r="K2651" s="2">
        <f t="shared" si="165"/>
        <v>44367.5</v>
      </c>
      <c r="L2651" s="22">
        <v>44379.5</v>
      </c>
      <c r="M2651" s="22">
        <v>44397.5</v>
      </c>
      <c r="N2651" s="22">
        <v>44396.5</v>
      </c>
      <c r="O2651">
        <f t="shared" si="166"/>
        <v>29</v>
      </c>
      <c r="P2651" s="3">
        <f t="shared" si="167"/>
        <v>1028.9199999999998</v>
      </c>
    </row>
    <row r="2652" spans="1:16" x14ac:dyDescent="0.35">
      <c r="A2652" t="s">
        <v>282</v>
      </c>
      <c r="B2652" s="29" t="s">
        <v>98</v>
      </c>
      <c r="C2652" s="22">
        <v>44379</v>
      </c>
      <c r="D2652" s="30" t="s">
        <v>114</v>
      </c>
      <c r="E2652" s="30" t="s">
        <v>115</v>
      </c>
      <c r="F2652" s="29" t="s">
        <v>136</v>
      </c>
      <c r="G2652" s="3">
        <v>127.53999999999999</v>
      </c>
      <c r="H2652" s="22">
        <v>44361</v>
      </c>
      <c r="I2652" s="23">
        <v>44374</v>
      </c>
      <c r="J2652">
        <f t="shared" si="164"/>
        <v>14</v>
      </c>
      <c r="K2652" s="2">
        <f t="shared" si="165"/>
        <v>44367.5</v>
      </c>
      <c r="L2652" s="22">
        <v>44379.5</v>
      </c>
      <c r="M2652" s="22">
        <v>44397.5</v>
      </c>
      <c r="N2652" s="22">
        <v>44396.5</v>
      </c>
      <c r="O2652">
        <f t="shared" si="166"/>
        <v>29</v>
      </c>
      <c r="P2652" s="3">
        <f t="shared" si="167"/>
        <v>3698.66</v>
      </c>
    </row>
    <row r="2653" spans="1:16" x14ac:dyDescent="0.35">
      <c r="A2653" t="s">
        <v>282</v>
      </c>
      <c r="B2653" s="29" t="s">
        <v>98</v>
      </c>
      <c r="C2653" s="22">
        <v>44379</v>
      </c>
      <c r="D2653" s="30" t="s">
        <v>110</v>
      </c>
      <c r="E2653" s="30" t="s">
        <v>111</v>
      </c>
      <c r="F2653" s="29" t="s">
        <v>136</v>
      </c>
      <c r="G2653" s="3">
        <v>62.95</v>
      </c>
      <c r="H2653" s="22">
        <v>44361</v>
      </c>
      <c r="I2653" s="23">
        <v>44374</v>
      </c>
      <c r="J2653">
        <f t="shared" si="164"/>
        <v>14</v>
      </c>
      <c r="K2653" s="2">
        <f t="shared" si="165"/>
        <v>44367.5</v>
      </c>
      <c r="L2653" s="22">
        <v>44379.5</v>
      </c>
      <c r="M2653" s="22">
        <v>44397.5</v>
      </c>
      <c r="N2653" s="22">
        <v>44396.5</v>
      </c>
      <c r="O2653">
        <f t="shared" si="166"/>
        <v>29</v>
      </c>
      <c r="P2653" s="3">
        <f t="shared" si="167"/>
        <v>1825.5500000000002</v>
      </c>
    </row>
    <row r="2654" spans="1:16" x14ac:dyDescent="0.35">
      <c r="A2654" t="s">
        <v>282</v>
      </c>
      <c r="B2654" s="29" t="s">
        <v>98</v>
      </c>
      <c r="C2654" s="22">
        <v>44379</v>
      </c>
      <c r="D2654" s="30" t="s">
        <v>110</v>
      </c>
      <c r="E2654" s="30" t="s">
        <v>111</v>
      </c>
      <c r="F2654" s="29" t="s">
        <v>137</v>
      </c>
      <c r="G2654" s="3">
        <v>379.12999999999994</v>
      </c>
      <c r="H2654" s="22">
        <v>44361</v>
      </c>
      <c r="I2654" s="23">
        <v>44374</v>
      </c>
      <c r="J2654">
        <f t="shared" si="164"/>
        <v>14</v>
      </c>
      <c r="K2654" s="2">
        <f t="shared" si="165"/>
        <v>44367.5</v>
      </c>
      <c r="L2654" s="22">
        <v>44379.5</v>
      </c>
      <c r="M2654" s="22">
        <v>44397.5</v>
      </c>
      <c r="N2654" s="22">
        <v>44396.5</v>
      </c>
      <c r="O2654">
        <f t="shared" si="166"/>
        <v>29</v>
      </c>
      <c r="P2654" s="3">
        <f t="shared" si="167"/>
        <v>10994.769999999999</v>
      </c>
    </row>
    <row r="2655" spans="1:16" x14ac:dyDescent="0.35">
      <c r="A2655" t="s">
        <v>282</v>
      </c>
      <c r="B2655" s="29" t="s">
        <v>98</v>
      </c>
      <c r="C2655" s="22">
        <v>44379</v>
      </c>
      <c r="D2655" s="30" t="s">
        <v>114</v>
      </c>
      <c r="E2655" s="30" t="s">
        <v>115</v>
      </c>
      <c r="F2655" s="29" t="s">
        <v>139</v>
      </c>
      <c r="G2655" s="3">
        <v>19.809999999999999</v>
      </c>
      <c r="H2655" s="22">
        <v>44361</v>
      </c>
      <c r="I2655" s="23">
        <v>44374</v>
      </c>
      <c r="J2655">
        <f t="shared" si="164"/>
        <v>14</v>
      </c>
      <c r="K2655" s="2">
        <f t="shared" si="165"/>
        <v>44367.5</v>
      </c>
      <c r="L2655" s="22">
        <v>44379.5</v>
      </c>
      <c r="M2655" s="22">
        <v>44397.5</v>
      </c>
      <c r="N2655" s="22">
        <v>44396.5</v>
      </c>
      <c r="O2655">
        <f t="shared" si="166"/>
        <v>29</v>
      </c>
      <c r="P2655" s="3">
        <f t="shared" si="167"/>
        <v>574.49</v>
      </c>
    </row>
    <row r="2656" spans="1:16" x14ac:dyDescent="0.35">
      <c r="A2656" t="s">
        <v>282</v>
      </c>
      <c r="B2656" s="29" t="s">
        <v>98</v>
      </c>
      <c r="C2656" s="22">
        <v>44379</v>
      </c>
      <c r="D2656" s="30" t="s">
        <v>114</v>
      </c>
      <c r="E2656" s="30" t="s">
        <v>115</v>
      </c>
      <c r="F2656" s="29" t="s">
        <v>140</v>
      </c>
      <c r="G2656" s="3">
        <v>18.3</v>
      </c>
      <c r="H2656" s="22">
        <v>44361</v>
      </c>
      <c r="I2656" s="23">
        <v>44374</v>
      </c>
      <c r="J2656">
        <f t="shared" si="164"/>
        <v>14</v>
      </c>
      <c r="K2656" s="2">
        <f t="shared" si="165"/>
        <v>44367.5</v>
      </c>
      <c r="L2656" s="22">
        <v>44379.5</v>
      </c>
      <c r="M2656" s="22">
        <v>44397.5</v>
      </c>
      <c r="N2656" s="22">
        <v>44396.5</v>
      </c>
      <c r="O2656">
        <f t="shared" si="166"/>
        <v>29</v>
      </c>
      <c r="P2656" s="3">
        <f t="shared" si="167"/>
        <v>530.70000000000005</v>
      </c>
    </row>
    <row r="2657" spans="1:16" x14ac:dyDescent="0.35">
      <c r="A2657" t="s">
        <v>282</v>
      </c>
      <c r="B2657" s="29" t="s">
        <v>98</v>
      </c>
      <c r="C2657" s="22">
        <v>44379</v>
      </c>
      <c r="D2657" s="30" t="s">
        <v>107</v>
      </c>
      <c r="E2657" s="30" t="s">
        <v>108</v>
      </c>
      <c r="F2657" s="29" t="s">
        <v>142</v>
      </c>
      <c r="G2657" s="3">
        <v>25693.789999999986</v>
      </c>
      <c r="H2657" s="22">
        <v>44361</v>
      </c>
      <c r="I2657" s="23">
        <v>44374</v>
      </c>
      <c r="J2657">
        <f t="shared" si="164"/>
        <v>14</v>
      </c>
      <c r="K2657" s="2">
        <f t="shared" si="165"/>
        <v>44367.5</v>
      </c>
      <c r="L2657" s="22">
        <v>44379.5</v>
      </c>
      <c r="M2657" s="22">
        <v>44403.5</v>
      </c>
      <c r="N2657" s="22">
        <v>44400.5</v>
      </c>
      <c r="O2657">
        <f t="shared" si="166"/>
        <v>33</v>
      </c>
      <c r="P2657" s="3">
        <f t="shared" si="167"/>
        <v>847895.0699999996</v>
      </c>
    </row>
    <row r="2658" spans="1:16" x14ac:dyDescent="0.35">
      <c r="A2658" t="s">
        <v>282</v>
      </c>
      <c r="B2658" s="29" t="s">
        <v>98</v>
      </c>
      <c r="C2658" s="22">
        <v>44379</v>
      </c>
      <c r="D2658" s="30" t="s">
        <v>99</v>
      </c>
      <c r="E2658" s="30" t="s">
        <v>100</v>
      </c>
      <c r="F2658" s="29" t="s">
        <v>142</v>
      </c>
      <c r="G2658" s="3">
        <v>5494.7900000000009</v>
      </c>
      <c r="H2658" s="22">
        <v>44361</v>
      </c>
      <c r="I2658" s="23">
        <v>44374</v>
      </c>
      <c r="J2658">
        <f t="shared" si="164"/>
        <v>14</v>
      </c>
      <c r="K2658" s="2">
        <f t="shared" si="165"/>
        <v>44367.5</v>
      </c>
      <c r="L2658" s="22">
        <v>44379.5</v>
      </c>
      <c r="M2658" s="22">
        <v>44403.5</v>
      </c>
      <c r="N2658" s="22">
        <v>44400.5</v>
      </c>
      <c r="O2658">
        <f t="shared" si="166"/>
        <v>33</v>
      </c>
      <c r="P2658" s="3">
        <f t="shared" si="167"/>
        <v>181328.07000000004</v>
      </c>
    </row>
    <row r="2659" spans="1:16" x14ac:dyDescent="0.35">
      <c r="A2659" t="s">
        <v>282</v>
      </c>
      <c r="B2659" s="29" t="s">
        <v>98</v>
      </c>
      <c r="C2659" s="22">
        <v>44379</v>
      </c>
      <c r="D2659" s="30" t="s">
        <v>148</v>
      </c>
      <c r="E2659" s="30" t="s">
        <v>149</v>
      </c>
      <c r="F2659" s="29" t="s">
        <v>274</v>
      </c>
      <c r="G2659" s="3">
        <v>9.5500000000000007</v>
      </c>
      <c r="H2659" s="22">
        <v>44361</v>
      </c>
      <c r="I2659" s="23">
        <v>44374</v>
      </c>
      <c r="J2659">
        <f t="shared" si="164"/>
        <v>14</v>
      </c>
      <c r="K2659" s="2">
        <f t="shared" si="165"/>
        <v>44367.5</v>
      </c>
      <c r="L2659" s="22">
        <v>44379.5</v>
      </c>
      <c r="M2659" s="22">
        <v>44424.5</v>
      </c>
      <c r="N2659" s="22">
        <v>44421.5</v>
      </c>
      <c r="O2659">
        <f t="shared" si="166"/>
        <v>54</v>
      </c>
      <c r="P2659" s="3">
        <f t="shared" si="167"/>
        <v>515.70000000000005</v>
      </c>
    </row>
    <row r="2660" spans="1:16" x14ac:dyDescent="0.35">
      <c r="A2660" t="s">
        <v>282</v>
      </c>
      <c r="B2660" s="29" t="s">
        <v>98</v>
      </c>
      <c r="C2660" s="22">
        <v>44379</v>
      </c>
      <c r="D2660" s="30" t="s">
        <v>148</v>
      </c>
      <c r="E2660" s="30" t="s">
        <v>149</v>
      </c>
      <c r="F2660" s="29" t="s">
        <v>275</v>
      </c>
      <c r="G2660" s="3">
        <v>17.04</v>
      </c>
      <c r="H2660" s="22">
        <v>44361</v>
      </c>
      <c r="I2660" s="23">
        <v>44374</v>
      </c>
      <c r="J2660">
        <f t="shared" si="164"/>
        <v>14</v>
      </c>
      <c r="K2660" s="2">
        <f t="shared" si="165"/>
        <v>44367.5</v>
      </c>
      <c r="L2660" s="22">
        <v>44379.5</v>
      </c>
      <c r="M2660" s="22">
        <v>44424.5</v>
      </c>
      <c r="N2660" s="22">
        <v>44421.5</v>
      </c>
      <c r="O2660">
        <f t="shared" si="166"/>
        <v>54</v>
      </c>
      <c r="P2660" s="3">
        <f t="shared" si="167"/>
        <v>920.16</v>
      </c>
    </row>
    <row r="2661" spans="1:16" x14ac:dyDescent="0.35">
      <c r="A2661" t="s">
        <v>282</v>
      </c>
      <c r="B2661" s="29" t="s">
        <v>98</v>
      </c>
      <c r="C2661" s="22">
        <v>44379</v>
      </c>
      <c r="D2661" s="30" t="s">
        <v>148</v>
      </c>
      <c r="E2661" s="30" t="s">
        <v>149</v>
      </c>
      <c r="F2661" s="29" t="s">
        <v>150</v>
      </c>
      <c r="G2661" s="3">
        <v>77.22</v>
      </c>
      <c r="H2661" s="22">
        <v>44361</v>
      </c>
      <c r="I2661" s="23">
        <v>44374</v>
      </c>
      <c r="J2661">
        <f t="shared" si="164"/>
        <v>14</v>
      </c>
      <c r="K2661" s="2">
        <f t="shared" si="165"/>
        <v>44367.5</v>
      </c>
      <c r="L2661" s="22">
        <v>44379.5</v>
      </c>
      <c r="M2661" s="22">
        <v>44424.5</v>
      </c>
      <c r="N2661" s="22">
        <v>44421.5</v>
      </c>
      <c r="O2661">
        <f t="shared" si="166"/>
        <v>54</v>
      </c>
      <c r="P2661" s="3">
        <f t="shared" si="167"/>
        <v>4169.88</v>
      </c>
    </row>
    <row r="2662" spans="1:16" x14ac:dyDescent="0.35">
      <c r="A2662" t="s">
        <v>282</v>
      </c>
      <c r="B2662" s="29" t="s">
        <v>98</v>
      </c>
      <c r="C2662" s="22">
        <v>44379</v>
      </c>
      <c r="D2662" s="30" t="s">
        <v>148</v>
      </c>
      <c r="E2662" s="30" t="s">
        <v>149</v>
      </c>
      <c r="F2662" s="29" t="s">
        <v>151</v>
      </c>
      <c r="G2662" s="3">
        <v>71.56</v>
      </c>
      <c r="H2662" s="22">
        <v>44361</v>
      </c>
      <c r="I2662" s="23">
        <v>44374</v>
      </c>
      <c r="J2662">
        <f t="shared" si="164"/>
        <v>14</v>
      </c>
      <c r="K2662" s="2">
        <f t="shared" si="165"/>
        <v>44367.5</v>
      </c>
      <c r="L2662" s="22">
        <v>44379.5</v>
      </c>
      <c r="M2662" s="22">
        <v>44424.5</v>
      </c>
      <c r="N2662" s="22">
        <v>44421.5</v>
      </c>
      <c r="O2662">
        <f t="shared" si="166"/>
        <v>54</v>
      </c>
      <c r="P2662" s="3">
        <f t="shared" si="167"/>
        <v>3864.2400000000002</v>
      </c>
    </row>
    <row r="2663" spans="1:16" x14ac:dyDescent="0.35">
      <c r="A2663" t="s">
        <v>282</v>
      </c>
      <c r="B2663" s="29" t="s">
        <v>98</v>
      </c>
      <c r="C2663" s="22">
        <v>44379</v>
      </c>
      <c r="D2663" s="30" t="s">
        <v>148</v>
      </c>
      <c r="E2663" s="30" t="s">
        <v>149</v>
      </c>
      <c r="F2663" s="29" t="s">
        <v>152</v>
      </c>
      <c r="G2663" s="3">
        <v>62.31</v>
      </c>
      <c r="H2663" s="22">
        <v>44361</v>
      </c>
      <c r="I2663" s="23">
        <v>44374</v>
      </c>
      <c r="J2663">
        <f t="shared" si="164"/>
        <v>14</v>
      </c>
      <c r="K2663" s="2">
        <f t="shared" si="165"/>
        <v>44367.5</v>
      </c>
      <c r="L2663" s="22">
        <v>44379.5</v>
      </c>
      <c r="M2663" s="22">
        <v>44424.5</v>
      </c>
      <c r="N2663" s="22">
        <v>44421.5</v>
      </c>
      <c r="O2663">
        <f t="shared" si="166"/>
        <v>54</v>
      </c>
      <c r="P2663" s="3">
        <f t="shared" si="167"/>
        <v>3364.7400000000002</v>
      </c>
    </row>
    <row r="2664" spans="1:16" x14ac:dyDescent="0.35">
      <c r="A2664" t="s">
        <v>282</v>
      </c>
      <c r="B2664" s="29" t="s">
        <v>98</v>
      </c>
      <c r="C2664" s="22">
        <v>44379</v>
      </c>
      <c r="D2664" s="30" t="s">
        <v>110</v>
      </c>
      <c r="E2664" s="30" t="s">
        <v>111</v>
      </c>
      <c r="F2664" s="29" t="s">
        <v>153</v>
      </c>
      <c r="G2664" s="3">
        <v>351.79999999999995</v>
      </c>
      <c r="H2664" s="22">
        <v>44361</v>
      </c>
      <c r="I2664" s="23">
        <v>44374</v>
      </c>
      <c r="J2664">
        <f t="shared" si="164"/>
        <v>14</v>
      </c>
      <c r="K2664" s="2">
        <f t="shared" si="165"/>
        <v>44367.5</v>
      </c>
      <c r="L2664" s="22">
        <v>44379.5</v>
      </c>
      <c r="M2664" s="22">
        <v>44424.5</v>
      </c>
      <c r="N2664" s="22">
        <v>44421.5</v>
      </c>
      <c r="O2664">
        <f t="shared" si="166"/>
        <v>54</v>
      </c>
      <c r="P2664" s="3">
        <f t="shared" si="167"/>
        <v>18997.199999999997</v>
      </c>
    </row>
    <row r="2665" spans="1:16" x14ac:dyDescent="0.35">
      <c r="A2665" t="s">
        <v>282</v>
      </c>
      <c r="B2665" s="29" t="s">
        <v>98</v>
      </c>
      <c r="C2665" s="22">
        <v>44379</v>
      </c>
      <c r="D2665" s="30" t="s">
        <v>148</v>
      </c>
      <c r="E2665" s="30" t="s">
        <v>149</v>
      </c>
      <c r="F2665" s="29" t="s">
        <v>154</v>
      </c>
      <c r="G2665" s="3">
        <v>139.91000000000003</v>
      </c>
      <c r="H2665" s="22">
        <v>44361</v>
      </c>
      <c r="I2665" s="23">
        <v>44374</v>
      </c>
      <c r="J2665">
        <f t="shared" si="164"/>
        <v>14</v>
      </c>
      <c r="K2665" s="2">
        <f t="shared" si="165"/>
        <v>44367.5</v>
      </c>
      <c r="L2665" s="22">
        <v>44379.5</v>
      </c>
      <c r="M2665" s="22">
        <v>44424.5</v>
      </c>
      <c r="N2665" s="22">
        <v>44421.5</v>
      </c>
      <c r="O2665">
        <f t="shared" si="166"/>
        <v>54</v>
      </c>
      <c r="P2665" s="3">
        <f t="shared" si="167"/>
        <v>7555.1400000000012</v>
      </c>
    </row>
    <row r="2666" spans="1:16" x14ac:dyDescent="0.35">
      <c r="A2666" t="s">
        <v>282</v>
      </c>
      <c r="B2666" s="29" t="s">
        <v>98</v>
      </c>
      <c r="C2666" s="22">
        <v>44379</v>
      </c>
      <c r="D2666" s="30" t="s">
        <v>148</v>
      </c>
      <c r="E2666" s="30" t="s">
        <v>149</v>
      </c>
      <c r="F2666" s="29" t="s">
        <v>155</v>
      </c>
      <c r="G2666" s="3">
        <v>39.299999999999997</v>
      </c>
      <c r="H2666" s="22">
        <v>44361</v>
      </c>
      <c r="I2666" s="23">
        <v>44374</v>
      </c>
      <c r="J2666">
        <f t="shared" si="164"/>
        <v>14</v>
      </c>
      <c r="K2666" s="2">
        <f t="shared" si="165"/>
        <v>44367.5</v>
      </c>
      <c r="L2666" s="22">
        <v>44379.5</v>
      </c>
      <c r="M2666" s="22">
        <v>44424.5</v>
      </c>
      <c r="N2666" s="22">
        <v>44421.5</v>
      </c>
      <c r="O2666">
        <f t="shared" si="166"/>
        <v>54</v>
      </c>
      <c r="P2666" s="3">
        <f t="shared" si="167"/>
        <v>2122.1999999999998</v>
      </c>
    </row>
    <row r="2667" spans="1:16" x14ac:dyDescent="0.35">
      <c r="A2667" t="s">
        <v>282</v>
      </c>
      <c r="B2667" s="29" t="s">
        <v>98</v>
      </c>
      <c r="C2667" s="22">
        <v>44379</v>
      </c>
      <c r="D2667" s="30" t="s">
        <v>148</v>
      </c>
      <c r="E2667" s="30" t="s">
        <v>149</v>
      </c>
      <c r="F2667" s="29" t="s">
        <v>156</v>
      </c>
      <c r="G2667" s="3">
        <v>89.580000000000013</v>
      </c>
      <c r="H2667" s="22">
        <v>44361</v>
      </c>
      <c r="I2667" s="23">
        <v>44374</v>
      </c>
      <c r="J2667">
        <f t="shared" si="164"/>
        <v>14</v>
      </c>
      <c r="K2667" s="2">
        <f t="shared" si="165"/>
        <v>44367.5</v>
      </c>
      <c r="L2667" s="22">
        <v>44379.5</v>
      </c>
      <c r="M2667" s="22">
        <v>44424.5</v>
      </c>
      <c r="N2667" s="22">
        <v>44421.5</v>
      </c>
      <c r="O2667">
        <f t="shared" si="166"/>
        <v>54</v>
      </c>
      <c r="P2667" s="3">
        <f t="shared" si="167"/>
        <v>4837.3200000000006</v>
      </c>
    </row>
    <row r="2668" spans="1:16" x14ac:dyDescent="0.35">
      <c r="A2668" t="s">
        <v>282</v>
      </c>
      <c r="B2668" s="29" t="s">
        <v>98</v>
      </c>
      <c r="C2668" s="22">
        <v>44379</v>
      </c>
      <c r="D2668" s="30" t="s">
        <v>148</v>
      </c>
      <c r="E2668" s="30" t="s">
        <v>149</v>
      </c>
      <c r="F2668" s="29" t="s">
        <v>249</v>
      </c>
      <c r="G2668" s="3">
        <v>9.2100000000000009</v>
      </c>
      <c r="H2668" s="22">
        <v>44361</v>
      </c>
      <c r="I2668" s="23">
        <v>44374</v>
      </c>
      <c r="J2668">
        <f t="shared" si="164"/>
        <v>14</v>
      </c>
      <c r="K2668" s="2">
        <f t="shared" si="165"/>
        <v>44367.5</v>
      </c>
      <c r="L2668" s="22">
        <v>44379.5</v>
      </c>
      <c r="M2668" s="22">
        <v>44424.5</v>
      </c>
      <c r="N2668" s="22">
        <v>44421.5</v>
      </c>
      <c r="O2668">
        <f t="shared" si="166"/>
        <v>54</v>
      </c>
      <c r="P2668" s="3">
        <f t="shared" si="167"/>
        <v>497.34000000000003</v>
      </c>
    </row>
    <row r="2669" spans="1:16" x14ac:dyDescent="0.35">
      <c r="A2669" t="s">
        <v>282</v>
      </c>
      <c r="B2669" s="29" t="s">
        <v>98</v>
      </c>
      <c r="C2669" s="22">
        <v>44379</v>
      </c>
      <c r="D2669" s="30" t="s">
        <v>148</v>
      </c>
      <c r="E2669" s="30" t="s">
        <v>149</v>
      </c>
      <c r="F2669" s="29" t="s">
        <v>157</v>
      </c>
      <c r="G2669" s="3">
        <v>225.72999999999996</v>
      </c>
      <c r="H2669" s="22">
        <v>44361</v>
      </c>
      <c r="I2669" s="23">
        <v>44374</v>
      </c>
      <c r="J2669">
        <f t="shared" si="164"/>
        <v>14</v>
      </c>
      <c r="K2669" s="2">
        <f t="shared" si="165"/>
        <v>44367.5</v>
      </c>
      <c r="L2669" s="22">
        <v>44379.5</v>
      </c>
      <c r="M2669" s="22">
        <v>44424.5</v>
      </c>
      <c r="N2669" s="22">
        <v>44421.5</v>
      </c>
      <c r="O2669">
        <f t="shared" si="166"/>
        <v>54</v>
      </c>
      <c r="P2669" s="3">
        <f t="shared" si="167"/>
        <v>12189.419999999998</v>
      </c>
    </row>
    <row r="2670" spans="1:16" x14ac:dyDescent="0.35">
      <c r="A2670" t="s">
        <v>282</v>
      </c>
      <c r="B2670" s="29" t="s">
        <v>98</v>
      </c>
      <c r="C2670" s="22">
        <v>44379</v>
      </c>
      <c r="D2670" s="30" t="s">
        <v>148</v>
      </c>
      <c r="E2670" s="30" t="s">
        <v>149</v>
      </c>
      <c r="F2670" s="29" t="s">
        <v>158</v>
      </c>
      <c r="G2670" s="3">
        <v>266.96000000000004</v>
      </c>
      <c r="H2670" s="22">
        <v>44361</v>
      </c>
      <c r="I2670" s="23">
        <v>44374</v>
      </c>
      <c r="J2670">
        <f t="shared" si="164"/>
        <v>14</v>
      </c>
      <c r="K2670" s="2">
        <f t="shared" si="165"/>
        <v>44367.5</v>
      </c>
      <c r="L2670" s="22">
        <v>44379.5</v>
      </c>
      <c r="M2670" s="22">
        <v>44424.5</v>
      </c>
      <c r="N2670" s="22">
        <v>44421.5</v>
      </c>
      <c r="O2670">
        <f t="shared" si="166"/>
        <v>54</v>
      </c>
      <c r="P2670" s="3">
        <f t="shared" si="167"/>
        <v>14415.840000000002</v>
      </c>
    </row>
    <row r="2671" spans="1:16" x14ac:dyDescent="0.35">
      <c r="A2671" t="s">
        <v>282</v>
      </c>
      <c r="B2671" s="29" t="s">
        <v>98</v>
      </c>
      <c r="C2671" s="22">
        <v>44379</v>
      </c>
      <c r="D2671" s="30" t="s">
        <v>148</v>
      </c>
      <c r="E2671" s="30" t="s">
        <v>149</v>
      </c>
      <c r="F2671" s="29" t="s">
        <v>159</v>
      </c>
      <c r="G2671" s="3">
        <v>90.68</v>
      </c>
      <c r="H2671" s="22">
        <v>44361</v>
      </c>
      <c r="I2671" s="23">
        <v>44374</v>
      </c>
      <c r="J2671">
        <f t="shared" si="164"/>
        <v>14</v>
      </c>
      <c r="K2671" s="2">
        <f t="shared" si="165"/>
        <v>44367.5</v>
      </c>
      <c r="L2671" s="22">
        <v>44379.5</v>
      </c>
      <c r="M2671" s="22">
        <v>44424.5</v>
      </c>
      <c r="N2671" s="22">
        <v>44421.5</v>
      </c>
      <c r="O2671">
        <f t="shared" si="166"/>
        <v>54</v>
      </c>
      <c r="P2671" s="3">
        <f t="shared" si="167"/>
        <v>4896.72</v>
      </c>
    </row>
    <row r="2672" spans="1:16" x14ac:dyDescent="0.35">
      <c r="A2672" t="s">
        <v>282</v>
      </c>
      <c r="B2672" s="29" t="s">
        <v>98</v>
      </c>
      <c r="C2672" s="22">
        <v>44379</v>
      </c>
      <c r="D2672" s="30" t="s">
        <v>148</v>
      </c>
      <c r="E2672" s="30" t="s">
        <v>149</v>
      </c>
      <c r="F2672" s="29" t="s">
        <v>160</v>
      </c>
      <c r="G2672" s="3">
        <v>56.84</v>
      </c>
      <c r="H2672" s="22">
        <v>44361</v>
      </c>
      <c r="I2672" s="23">
        <v>44374</v>
      </c>
      <c r="J2672">
        <f t="shared" si="164"/>
        <v>14</v>
      </c>
      <c r="K2672" s="2">
        <f t="shared" si="165"/>
        <v>44367.5</v>
      </c>
      <c r="L2672" s="22">
        <v>44379.5</v>
      </c>
      <c r="M2672" s="22">
        <v>44424.5</v>
      </c>
      <c r="N2672" s="22">
        <v>44421.5</v>
      </c>
      <c r="O2672">
        <f t="shared" si="166"/>
        <v>54</v>
      </c>
      <c r="P2672" s="3">
        <f t="shared" si="167"/>
        <v>3069.36</v>
      </c>
    </row>
    <row r="2673" spans="1:16" x14ac:dyDescent="0.35">
      <c r="A2673" t="s">
        <v>282</v>
      </c>
      <c r="B2673" s="29" t="s">
        <v>86</v>
      </c>
      <c r="C2673" s="22">
        <v>44379</v>
      </c>
      <c r="D2673" s="30" t="s">
        <v>161</v>
      </c>
      <c r="E2673" s="30" t="s">
        <v>162</v>
      </c>
      <c r="F2673" s="29" t="s">
        <v>176</v>
      </c>
      <c r="G2673" s="3">
        <v>62.22</v>
      </c>
      <c r="H2673" s="22">
        <v>44360</v>
      </c>
      <c r="I2673" s="23">
        <v>44373</v>
      </c>
      <c r="J2673">
        <f t="shared" si="164"/>
        <v>14</v>
      </c>
      <c r="K2673" s="2">
        <f t="shared" si="165"/>
        <v>44366.5</v>
      </c>
      <c r="L2673" s="22">
        <v>44379.5</v>
      </c>
      <c r="M2673" s="22">
        <v>44428.5</v>
      </c>
      <c r="N2673" s="22">
        <v>44427.5</v>
      </c>
      <c r="O2673">
        <f t="shared" si="166"/>
        <v>61</v>
      </c>
      <c r="P2673" s="3">
        <f t="shared" si="167"/>
        <v>3795.42</v>
      </c>
    </row>
    <row r="2674" spans="1:16" x14ac:dyDescent="0.35">
      <c r="A2674" t="s">
        <v>282</v>
      </c>
      <c r="B2674" s="29" t="s">
        <v>86</v>
      </c>
      <c r="C2674" s="22">
        <v>44379</v>
      </c>
      <c r="D2674" s="30" t="s">
        <v>99</v>
      </c>
      <c r="E2674" s="30" t="s">
        <v>100</v>
      </c>
      <c r="F2674" s="29" t="s">
        <v>164</v>
      </c>
      <c r="G2674" s="3">
        <v>118.22</v>
      </c>
      <c r="H2674" s="22">
        <v>44360</v>
      </c>
      <c r="I2674" s="23">
        <v>44373</v>
      </c>
      <c r="J2674">
        <f t="shared" si="164"/>
        <v>14</v>
      </c>
      <c r="K2674" s="2">
        <f t="shared" si="165"/>
        <v>44366.5</v>
      </c>
      <c r="L2674" s="22">
        <v>44379.5</v>
      </c>
      <c r="M2674" s="22">
        <v>44428.5</v>
      </c>
      <c r="N2674" s="22">
        <v>44427.5</v>
      </c>
      <c r="O2674">
        <f t="shared" si="166"/>
        <v>61</v>
      </c>
      <c r="P2674" s="3">
        <f t="shared" si="167"/>
        <v>7211.42</v>
      </c>
    </row>
    <row r="2675" spans="1:16" x14ac:dyDescent="0.35">
      <c r="A2675" t="s">
        <v>282</v>
      </c>
      <c r="B2675" s="29" t="s">
        <v>86</v>
      </c>
      <c r="C2675" s="22">
        <v>44379</v>
      </c>
      <c r="D2675" s="30" t="s">
        <v>161</v>
      </c>
      <c r="E2675" s="30" t="s">
        <v>162</v>
      </c>
      <c r="F2675" s="29" t="s">
        <v>165</v>
      </c>
      <c r="G2675" s="3">
        <v>122.66</v>
      </c>
      <c r="H2675" s="22">
        <v>44360</v>
      </c>
      <c r="I2675" s="23">
        <v>44373</v>
      </c>
      <c r="J2675">
        <f t="shared" si="164"/>
        <v>14</v>
      </c>
      <c r="K2675" s="2">
        <f t="shared" si="165"/>
        <v>44366.5</v>
      </c>
      <c r="L2675" s="22">
        <v>44379.5</v>
      </c>
      <c r="M2675" s="22">
        <v>44428.5</v>
      </c>
      <c r="N2675" s="22">
        <v>44427.5</v>
      </c>
      <c r="O2675">
        <f t="shared" si="166"/>
        <v>61</v>
      </c>
      <c r="P2675" s="3">
        <f t="shared" si="167"/>
        <v>7482.26</v>
      </c>
    </row>
    <row r="2676" spans="1:16" x14ac:dyDescent="0.35">
      <c r="A2676" t="s">
        <v>282</v>
      </c>
      <c r="B2676" s="29" t="s">
        <v>86</v>
      </c>
      <c r="C2676" s="22">
        <v>44379</v>
      </c>
      <c r="D2676" s="30" t="s">
        <v>161</v>
      </c>
      <c r="E2676" s="30" t="s">
        <v>162</v>
      </c>
      <c r="F2676" s="29" t="s">
        <v>163</v>
      </c>
      <c r="G2676" s="3">
        <v>199.18</v>
      </c>
      <c r="H2676" s="22">
        <v>44360</v>
      </c>
      <c r="I2676" s="23">
        <v>44373</v>
      </c>
      <c r="J2676">
        <f t="shared" si="164"/>
        <v>14</v>
      </c>
      <c r="K2676" s="2">
        <f t="shared" si="165"/>
        <v>44366.5</v>
      </c>
      <c r="L2676" s="22">
        <v>44379.5</v>
      </c>
      <c r="M2676" s="22">
        <v>44428.5</v>
      </c>
      <c r="N2676" s="22">
        <v>44427.5</v>
      </c>
      <c r="O2676">
        <f t="shared" si="166"/>
        <v>61</v>
      </c>
      <c r="P2676" s="3">
        <f t="shared" si="167"/>
        <v>12149.98</v>
      </c>
    </row>
    <row r="2677" spans="1:16" x14ac:dyDescent="0.35">
      <c r="A2677" t="s">
        <v>282</v>
      </c>
      <c r="B2677" s="29" t="s">
        <v>86</v>
      </c>
      <c r="C2677" s="22">
        <v>44379</v>
      </c>
      <c r="D2677" s="30" t="s">
        <v>161</v>
      </c>
      <c r="E2677" s="30" t="s">
        <v>162</v>
      </c>
      <c r="F2677" s="29" t="s">
        <v>166</v>
      </c>
      <c r="G2677" s="3">
        <v>162.62</v>
      </c>
      <c r="H2677" s="22">
        <v>44360</v>
      </c>
      <c r="I2677" s="23">
        <v>44373</v>
      </c>
      <c r="J2677">
        <f t="shared" si="164"/>
        <v>14</v>
      </c>
      <c r="K2677" s="2">
        <f t="shared" si="165"/>
        <v>44366.5</v>
      </c>
      <c r="L2677" s="22">
        <v>44379.5</v>
      </c>
      <c r="M2677" s="22">
        <v>44428.5</v>
      </c>
      <c r="N2677" s="22">
        <v>44427.5</v>
      </c>
      <c r="O2677">
        <f t="shared" si="166"/>
        <v>61</v>
      </c>
      <c r="P2677" s="3">
        <f t="shared" si="167"/>
        <v>9919.82</v>
      </c>
    </row>
    <row r="2678" spans="1:16" x14ac:dyDescent="0.35">
      <c r="A2678" t="s">
        <v>282</v>
      </c>
      <c r="B2678" s="29" t="s">
        <v>86</v>
      </c>
      <c r="C2678" s="22">
        <v>44379</v>
      </c>
      <c r="D2678" s="30" t="s">
        <v>161</v>
      </c>
      <c r="E2678" s="30" t="s">
        <v>162</v>
      </c>
      <c r="F2678" s="29" t="s">
        <v>167</v>
      </c>
      <c r="G2678" s="3">
        <v>378.52</v>
      </c>
      <c r="H2678" s="22">
        <v>44360</v>
      </c>
      <c r="I2678" s="23">
        <v>44373</v>
      </c>
      <c r="J2678">
        <f t="shared" si="164"/>
        <v>14</v>
      </c>
      <c r="K2678" s="2">
        <f t="shared" si="165"/>
        <v>44366.5</v>
      </c>
      <c r="L2678" s="22">
        <v>44379.5</v>
      </c>
      <c r="M2678" s="22">
        <v>44428.5</v>
      </c>
      <c r="N2678" s="22">
        <v>44427.5</v>
      </c>
      <c r="O2678">
        <f t="shared" si="166"/>
        <v>61</v>
      </c>
      <c r="P2678" s="3">
        <f t="shared" si="167"/>
        <v>23089.719999999998</v>
      </c>
    </row>
    <row r="2679" spans="1:16" x14ac:dyDescent="0.35">
      <c r="A2679" t="s">
        <v>282</v>
      </c>
      <c r="B2679" s="29" t="s">
        <v>86</v>
      </c>
      <c r="C2679" s="22">
        <v>44379</v>
      </c>
      <c r="D2679" s="30" t="s">
        <v>161</v>
      </c>
      <c r="E2679" s="30" t="s">
        <v>162</v>
      </c>
      <c r="F2679" s="29" t="s">
        <v>168</v>
      </c>
      <c r="G2679" s="3">
        <v>106.8</v>
      </c>
      <c r="H2679" s="22">
        <v>44360</v>
      </c>
      <c r="I2679" s="23">
        <v>44373</v>
      </c>
      <c r="J2679">
        <f t="shared" si="164"/>
        <v>14</v>
      </c>
      <c r="K2679" s="2">
        <f t="shared" si="165"/>
        <v>44366.5</v>
      </c>
      <c r="L2679" s="22">
        <v>44379.5</v>
      </c>
      <c r="M2679" s="22">
        <v>44428.5</v>
      </c>
      <c r="N2679" s="22">
        <v>44427.5</v>
      </c>
      <c r="O2679">
        <f t="shared" si="166"/>
        <v>61</v>
      </c>
      <c r="P2679" s="3">
        <f t="shared" si="167"/>
        <v>6514.8</v>
      </c>
    </row>
    <row r="2680" spans="1:16" x14ac:dyDescent="0.35">
      <c r="A2680" t="s">
        <v>282</v>
      </c>
      <c r="B2680" s="29" t="s">
        <v>86</v>
      </c>
      <c r="C2680" s="22">
        <v>44379</v>
      </c>
      <c r="D2680" s="30" t="s">
        <v>161</v>
      </c>
      <c r="E2680" s="30" t="s">
        <v>162</v>
      </c>
      <c r="F2680" s="29" t="s">
        <v>169</v>
      </c>
      <c r="G2680" s="3">
        <v>192.45999999999998</v>
      </c>
      <c r="H2680" s="22">
        <v>44360</v>
      </c>
      <c r="I2680" s="23">
        <v>44373</v>
      </c>
      <c r="J2680">
        <f t="shared" si="164"/>
        <v>14</v>
      </c>
      <c r="K2680" s="2">
        <f t="shared" si="165"/>
        <v>44366.5</v>
      </c>
      <c r="L2680" s="22">
        <v>44379.5</v>
      </c>
      <c r="M2680" s="22">
        <v>44428.5</v>
      </c>
      <c r="N2680" s="22">
        <v>44427.5</v>
      </c>
      <c r="O2680">
        <f t="shared" si="166"/>
        <v>61</v>
      </c>
      <c r="P2680" s="3">
        <f t="shared" si="167"/>
        <v>11740.06</v>
      </c>
    </row>
    <row r="2681" spans="1:16" x14ac:dyDescent="0.35">
      <c r="A2681" t="s">
        <v>282</v>
      </c>
      <c r="B2681" s="29" t="s">
        <v>86</v>
      </c>
      <c r="C2681" s="22">
        <v>44379</v>
      </c>
      <c r="D2681" s="30" t="s">
        <v>161</v>
      </c>
      <c r="E2681" s="30" t="s">
        <v>162</v>
      </c>
      <c r="F2681" s="29" t="s">
        <v>170</v>
      </c>
      <c r="G2681" s="3">
        <v>93.64</v>
      </c>
      <c r="H2681" s="22">
        <v>44360</v>
      </c>
      <c r="I2681" s="23">
        <v>44373</v>
      </c>
      <c r="J2681">
        <f t="shared" si="164"/>
        <v>14</v>
      </c>
      <c r="K2681" s="2">
        <f t="shared" si="165"/>
        <v>44366.5</v>
      </c>
      <c r="L2681" s="22">
        <v>44379.5</v>
      </c>
      <c r="M2681" s="22">
        <v>44428.5</v>
      </c>
      <c r="N2681" s="22">
        <v>44427.5</v>
      </c>
      <c r="O2681">
        <f t="shared" si="166"/>
        <v>61</v>
      </c>
      <c r="P2681" s="3">
        <f t="shared" si="167"/>
        <v>5712.04</v>
      </c>
    </row>
    <row r="2682" spans="1:16" x14ac:dyDescent="0.35">
      <c r="A2682" t="s">
        <v>282</v>
      </c>
      <c r="B2682" s="29" t="s">
        <v>86</v>
      </c>
      <c r="C2682" s="22">
        <v>44379</v>
      </c>
      <c r="D2682" s="30" t="s">
        <v>171</v>
      </c>
      <c r="E2682" s="30" t="s">
        <v>172</v>
      </c>
      <c r="F2682" s="29" t="s">
        <v>173</v>
      </c>
      <c r="G2682" s="3">
        <v>170.4</v>
      </c>
      <c r="H2682" s="22">
        <v>44360</v>
      </c>
      <c r="I2682" s="23">
        <v>44373</v>
      </c>
      <c r="J2682">
        <f t="shared" si="164"/>
        <v>14</v>
      </c>
      <c r="K2682" s="2">
        <f t="shared" si="165"/>
        <v>44366.5</v>
      </c>
      <c r="L2682" s="22">
        <v>44379.5</v>
      </c>
      <c r="M2682" s="22">
        <v>44428.5</v>
      </c>
      <c r="N2682" s="22">
        <v>44427.5</v>
      </c>
      <c r="O2682">
        <f t="shared" si="166"/>
        <v>61</v>
      </c>
      <c r="P2682" s="3">
        <f t="shared" si="167"/>
        <v>10394.4</v>
      </c>
    </row>
    <row r="2683" spans="1:16" x14ac:dyDescent="0.35">
      <c r="A2683" t="s">
        <v>282</v>
      </c>
      <c r="B2683" s="29" t="s">
        <v>86</v>
      </c>
      <c r="C2683" s="22">
        <v>44379</v>
      </c>
      <c r="D2683" s="30" t="s">
        <v>161</v>
      </c>
      <c r="E2683" s="30" t="s">
        <v>162</v>
      </c>
      <c r="F2683" s="29" t="s">
        <v>278</v>
      </c>
      <c r="G2683" s="3">
        <v>92.59</v>
      </c>
      <c r="H2683" s="22">
        <v>44360</v>
      </c>
      <c r="I2683" s="23">
        <v>44373</v>
      </c>
      <c r="J2683">
        <f t="shared" si="164"/>
        <v>14</v>
      </c>
      <c r="K2683" s="2">
        <f t="shared" si="165"/>
        <v>44366.5</v>
      </c>
      <c r="L2683" s="22">
        <v>44379.5</v>
      </c>
      <c r="M2683" s="22">
        <v>44428.5</v>
      </c>
      <c r="N2683" s="22">
        <v>44427.5</v>
      </c>
      <c r="O2683">
        <f t="shared" si="166"/>
        <v>61</v>
      </c>
      <c r="P2683" s="3">
        <f t="shared" si="167"/>
        <v>5647.99</v>
      </c>
    </row>
    <row r="2684" spans="1:16" x14ac:dyDescent="0.35">
      <c r="A2684" t="s">
        <v>282</v>
      </c>
      <c r="B2684" s="29" t="s">
        <v>86</v>
      </c>
      <c r="C2684" s="22">
        <v>44379</v>
      </c>
      <c r="D2684" s="30" t="s">
        <v>161</v>
      </c>
      <c r="E2684" s="30" t="s">
        <v>162</v>
      </c>
      <c r="F2684" s="29" t="s">
        <v>174</v>
      </c>
      <c r="G2684" s="3">
        <v>80.22</v>
      </c>
      <c r="H2684" s="22">
        <v>44360</v>
      </c>
      <c r="I2684" s="23">
        <v>44373</v>
      </c>
      <c r="J2684">
        <f t="shared" si="164"/>
        <v>14</v>
      </c>
      <c r="K2684" s="2">
        <f t="shared" si="165"/>
        <v>44366.5</v>
      </c>
      <c r="L2684" s="22">
        <v>44379.5</v>
      </c>
      <c r="M2684" s="22">
        <v>44428.5</v>
      </c>
      <c r="N2684" s="22">
        <v>44427.5</v>
      </c>
      <c r="O2684">
        <f t="shared" si="166"/>
        <v>61</v>
      </c>
      <c r="P2684" s="3">
        <f t="shared" si="167"/>
        <v>4893.42</v>
      </c>
    </row>
    <row r="2685" spans="1:16" x14ac:dyDescent="0.35">
      <c r="A2685" t="s">
        <v>282</v>
      </c>
      <c r="B2685" s="29" t="s">
        <v>86</v>
      </c>
      <c r="C2685" s="22">
        <v>44379</v>
      </c>
      <c r="D2685" s="30" t="s">
        <v>161</v>
      </c>
      <c r="E2685" s="30" t="s">
        <v>162</v>
      </c>
      <c r="F2685" s="29" t="s">
        <v>175</v>
      </c>
      <c r="G2685" s="3">
        <v>155.70999999999998</v>
      </c>
      <c r="H2685" s="22">
        <v>44360</v>
      </c>
      <c r="I2685" s="23">
        <v>44373</v>
      </c>
      <c r="J2685">
        <f t="shared" si="164"/>
        <v>14</v>
      </c>
      <c r="K2685" s="2">
        <f t="shared" si="165"/>
        <v>44366.5</v>
      </c>
      <c r="L2685" s="22">
        <v>44379.5</v>
      </c>
      <c r="M2685" s="22">
        <v>44428.5</v>
      </c>
      <c r="N2685" s="22">
        <v>44427.5</v>
      </c>
      <c r="O2685">
        <f t="shared" si="166"/>
        <v>61</v>
      </c>
      <c r="P2685" s="3">
        <f t="shared" si="167"/>
        <v>9498.31</v>
      </c>
    </row>
    <row r="2686" spans="1:16" x14ac:dyDescent="0.35">
      <c r="A2686" t="s">
        <v>282</v>
      </c>
      <c r="B2686" s="29" t="s">
        <v>86</v>
      </c>
      <c r="C2686" s="22">
        <v>44379</v>
      </c>
      <c r="D2686" s="30" t="s">
        <v>161</v>
      </c>
      <c r="E2686" s="30" t="s">
        <v>162</v>
      </c>
      <c r="F2686" s="29" t="s">
        <v>176</v>
      </c>
      <c r="G2686" s="3">
        <v>1306.5399999999997</v>
      </c>
      <c r="H2686" s="22">
        <v>44360</v>
      </c>
      <c r="I2686" s="23">
        <v>44373</v>
      </c>
      <c r="J2686">
        <f t="shared" si="164"/>
        <v>14</v>
      </c>
      <c r="K2686" s="2">
        <f t="shared" si="165"/>
        <v>44366.5</v>
      </c>
      <c r="L2686" s="22">
        <v>44379.5</v>
      </c>
      <c r="M2686" s="22">
        <v>44428.5</v>
      </c>
      <c r="N2686" s="22">
        <v>44427.5</v>
      </c>
      <c r="O2686">
        <f t="shared" si="166"/>
        <v>61</v>
      </c>
      <c r="P2686" s="3">
        <f t="shared" si="167"/>
        <v>79698.939999999988</v>
      </c>
    </row>
    <row r="2687" spans="1:16" x14ac:dyDescent="0.35">
      <c r="A2687" t="s">
        <v>282</v>
      </c>
      <c r="B2687" s="29" t="s">
        <v>86</v>
      </c>
      <c r="C2687" s="22">
        <v>44379</v>
      </c>
      <c r="D2687" s="30" t="s">
        <v>161</v>
      </c>
      <c r="E2687" s="30" t="s">
        <v>162</v>
      </c>
      <c r="F2687" s="29" t="s">
        <v>177</v>
      </c>
      <c r="G2687" s="3">
        <v>91.03</v>
      </c>
      <c r="H2687" s="22">
        <v>44360</v>
      </c>
      <c r="I2687" s="23">
        <v>44373</v>
      </c>
      <c r="J2687">
        <f t="shared" si="164"/>
        <v>14</v>
      </c>
      <c r="K2687" s="2">
        <f t="shared" si="165"/>
        <v>44366.5</v>
      </c>
      <c r="L2687" s="22">
        <v>44379.5</v>
      </c>
      <c r="M2687" s="22">
        <v>44428.5</v>
      </c>
      <c r="N2687" s="22">
        <v>44427.5</v>
      </c>
      <c r="O2687">
        <f t="shared" si="166"/>
        <v>61</v>
      </c>
      <c r="P2687" s="3">
        <f t="shared" si="167"/>
        <v>5552.83</v>
      </c>
    </row>
    <row r="2688" spans="1:16" x14ac:dyDescent="0.35">
      <c r="A2688" t="s">
        <v>282</v>
      </c>
      <c r="B2688" s="29" t="s">
        <v>86</v>
      </c>
      <c r="C2688" s="22">
        <v>44379</v>
      </c>
      <c r="D2688" s="30" t="s">
        <v>99</v>
      </c>
      <c r="E2688" s="30" t="s">
        <v>100</v>
      </c>
      <c r="F2688" s="29" t="s">
        <v>164</v>
      </c>
      <c r="G2688" s="3">
        <v>11705.840000000004</v>
      </c>
      <c r="H2688" s="22">
        <v>44360</v>
      </c>
      <c r="I2688" s="23">
        <v>44373</v>
      </c>
      <c r="J2688">
        <f t="shared" si="164"/>
        <v>14</v>
      </c>
      <c r="K2688" s="2">
        <f t="shared" si="165"/>
        <v>44366.5</v>
      </c>
      <c r="L2688" s="22">
        <v>44379.5</v>
      </c>
      <c r="M2688" s="22">
        <v>44428.5</v>
      </c>
      <c r="N2688" s="22">
        <v>44427.5</v>
      </c>
      <c r="O2688">
        <f t="shared" si="166"/>
        <v>61</v>
      </c>
      <c r="P2688" s="3">
        <f t="shared" si="167"/>
        <v>714056.24000000022</v>
      </c>
    </row>
    <row r="2689" spans="1:16" x14ac:dyDescent="0.35">
      <c r="A2689" t="s">
        <v>282</v>
      </c>
      <c r="B2689" s="29" t="s">
        <v>86</v>
      </c>
      <c r="C2689" s="22">
        <v>44379</v>
      </c>
      <c r="D2689" s="30" t="s">
        <v>161</v>
      </c>
      <c r="E2689" s="30" t="s">
        <v>162</v>
      </c>
      <c r="F2689" s="29" t="s">
        <v>178</v>
      </c>
      <c r="G2689" s="3">
        <v>181.25</v>
      </c>
      <c r="H2689" s="22">
        <v>44360</v>
      </c>
      <c r="I2689" s="23">
        <v>44373</v>
      </c>
      <c r="J2689">
        <f t="shared" si="164"/>
        <v>14</v>
      </c>
      <c r="K2689" s="2">
        <f t="shared" si="165"/>
        <v>44366.5</v>
      </c>
      <c r="L2689" s="22">
        <v>44379.5</v>
      </c>
      <c r="M2689" s="22">
        <v>44428.5</v>
      </c>
      <c r="N2689" s="22">
        <v>44427.5</v>
      </c>
      <c r="O2689">
        <f t="shared" si="166"/>
        <v>61</v>
      </c>
      <c r="P2689" s="3">
        <f t="shared" si="167"/>
        <v>11056.25</v>
      </c>
    </row>
    <row r="2690" spans="1:16" x14ac:dyDescent="0.35">
      <c r="A2690" t="s">
        <v>282</v>
      </c>
      <c r="B2690" s="29" t="s">
        <v>86</v>
      </c>
      <c r="C2690" s="22">
        <v>44379</v>
      </c>
      <c r="D2690" s="30" t="s">
        <v>161</v>
      </c>
      <c r="E2690" s="30" t="s">
        <v>162</v>
      </c>
      <c r="F2690" s="29" t="s">
        <v>179</v>
      </c>
      <c r="G2690" s="3">
        <v>208.54000000000002</v>
      </c>
      <c r="H2690" s="22">
        <v>44360</v>
      </c>
      <c r="I2690" s="23">
        <v>44373</v>
      </c>
      <c r="J2690">
        <f t="shared" si="164"/>
        <v>14</v>
      </c>
      <c r="K2690" s="2">
        <f t="shared" si="165"/>
        <v>44366.5</v>
      </c>
      <c r="L2690" s="22">
        <v>44379.5</v>
      </c>
      <c r="M2690" s="22">
        <v>44428.5</v>
      </c>
      <c r="N2690" s="22">
        <v>44427.5</v>
      </c>
      <c r="O2690">
        <f t="shared" si="166"/>
        <v>61</v>
      </c>
      <c r="P2690" s="3">
        <f t="shared" si="167"/>
        <v>12720.94</v>
      </c>
    </row>
    <row r="2691" spans="1:16" x14ac:dyDescent="0.35">
      <c r="A2691" t="s">
        <v>282</v>
      </c>
      <c r="B2691" s="29" t="s">
        <v>86</v>
      </c>
      <c r="C2691" s="22">
        <v>44379</v>
      </c>
      <c r="D2691" s="30" t="s">
        <v>161</v>
      </c>
      <c r="E2691" s="30" t="s">
        <v>162</v>
      </c>
      <c r="F2691" s="29" t="s">
        <v>180</v>
      </c>
      <c r="G2691" s="3">
        <v>186.32</v>
      </c>
      <c r="H2691" s="22">
        <v>44360</v>
      </c>
      <c r="I2691" s="23">
        <v>44373</v>
      </c>
      <c r="J2691">
        <f t="shared" si="164"/>
        <v>14</v>
      </c>
      <c r="K2691" s="2">
        <f t="shared" si="165"/>
        <v>44366.5</v>
      </c>
      <c r="L2691" s="22">
        <v>44379.5</v>
      </c>
      <c r="M2691" s="22">
        <v>44428.5</v>
      </c>
      <c r="N2691" s="22">
        <v>44427.5</v>
      </c>
      <c r="O2691">
        <f t="shared" si="166"/>
        <v>61</v>
      </c>
      <c r="P2691" s="3">
        <f t="shared" si="167"/>
        <v>11365.52</v>
      </c>
    </row>
    <row r="2692" spans="1:16" x14ac:dyDescent="0.35">
      <c r="A2692" t="s">
        <v>282</v>
      </c>
      <c r="B2692" s="29" t="s">
        <v>86</v>
      </c>
      <c r="C2692" s="22">
        <v>44379</v>
      </c>
      <c r="D2692" s="30" t="s">
        <v>171</v>
      </c>
      <c r="E2692" s="30" t="s">
        <v>172</v>
      </c>
      <c r="F2692" s="29" t="s">
        <v>180</v>
      </c>
      <c r="G2692" s="3">
        <v>26.99</v>
      </c>
      <c r="H2692" s="22">
        <v>44360</v>
      </c>
      <c r="I2692" s="23">
        <v>44373</v>
      </c>
      <c r="J2692">
        <f t="shared" si="164"/>
        <v>14</v>
      </c>
      <c r="K2692" s="2">
        <f t="shared" si="165"/>
        <v>44366.5</v>
      </c>
      <c r="L2692" s="22">
        <v>44379.5</v>
      </c>
      <c r="M2692" s="22">
        <v>44428.5</v>
      </c>
      <c r="N2692" s="22">
        <v>44427.5</v>
      </c>
      <c r="O2692">
        <f t="shared" si="166"/>
        <v>61</v>
      </c>
      <c r="P2692" s="3">
        <f t="shared" si="167"/>
        <v>1646.3899999999999</v>
      </c>
    </row>
    <row r="2693" spans="1:16" x14ac:dyDescent="0.35">
      <c r="A2693" t="s">
        <v>282</v>
      </c>
      <c r="B2693" s="29" t="s">
        <v>86</v>
      </c>
      <c r="C2693" s="22">
        <v>44379</v>
      </c>
      <c r="D2693" s="30" t="s">
        <v>161</v>
      </c>
      <c r="E2693" s="30" t="s">
        <v>162</v>
      </c>
      <c r="F2693" s="29" t="s">
        <v>181</v>
      </c>
      <c r="G2693" s="3">
        <v>54.4</v>
      </c>
      <c r="H2693" s="22">
        <v>44360</v>
      </c>
      <c r="I2693" s="23">
        <v>44373</v>
      </c>
      <c r="J2693">
        <f t="shared" si="164"/>
        <v>14</v>
      </c>
      <c r="K2693" s="2">
        <f t="shared" si="165"/>
        <v>44366.5</v>
      </c>
      <c r="L2693" s="22">
        <v>44379.5</v>
      </c>
      <c r="M2693" s="22">
        <v>44428.5</v>
      </c>
      <c r="N2693" s="22">
        <v>44427.5</v>
      </c>
      <c r="O2693">
        <f t="shared" si="166"/>
        <v>61</v>
      </c>
      <c r="P2693" s="3">
        <f t="shared" si="167"/>
        <v>3318.4</v>
      </c>
    </row>
    <row r="2694" spans="1:16" x14ac:dyDescent="0.35">
      <c r="A2694" t="s">
        <v>282</v>
      </c>
      <c r="B2694" s="29" t="s">
        <v>86</v>
      </c>
      <c r="C2694" s="22">
        <v>44379</v>
      </c>
      <c r="D2694" s="30" t="s">
        <v>161</v>
      </c>
      <c r="E2694" s="30" t="s">
        <v>162</v>
      </c>
      <c r="F2694" s="29" t="s">
        <v>182</v>
      </c>
      <c r="G2694" s="3">
        <v>35.71</v>
      </c>
      <c r="H2694" s="22">
        <v>44360</v>
      </c>
      <c r="I2694" s="23">
        <v>44373</v>
      </c>
      <c r="J2694">
        <f t="shared" si="164"/>
        <v>14</v>
      </c>
      <c r="K2694" s="2">
        <f t="shared" si="165"/>
        <v>44366.5</v>
      </c>
      <c r="L2694" s="22">
        <v>44379.5</v>
      </c>
      <c r="M2694" s="22">
        <v>44428.5</v>
      </c>
      <c r="N2694" s="22">
        <v>44427.5</v>
      </c>
      <c r="O2694">
        <f t="shared" si="166"/>
        <v>61</v>
      </c>
      <c r="P2694" s="3">
        <f t="shared" si="167"/>
        <v>2178.31</v>
      </c>
    </row>
    <row r="2695" spans="1:16" x14ac:dyDescent="0.35">
      <c r="A2695" t="s">
        <v>282</v>
      </c>
      <c r="B2695" s="29" t="s">
        <v>86</v>
      </c>
      <c r="C2695" s="22">
        <v>44379</v>
      </c>
      <c r="D2695" s="30" t="s">
        <v>161</v>
      </c>
      <c r="E2695" s="30" t="s">
        <v>162</v>
      </c>
      <c r="F2695" s="29" t="s">
        <v>183</v>
      </c>
      <c r="G2695" s="3">
        <v>738.68</v>
      </c>
      <c r="H2695" s="22">
        <v>44360</v>
      </c>
      <c r="I2695" s="23">
        <v>44373</v>
      </c>
      <c r="J2695">
        <f t="shared" si="164"/>
        <v>14</v>
      </c>
      <c r="K2695" s="2">
        <f t="shared" si="165"/>
        <v>44366.5</v>
      </c>
      <c r="L2695" s="22">
        <v>44379.5</v>
      </c>
      <c r="M2695" s="22">
        <v>44428.5</v>
      </c>
      <c r="N2695" s="22">
        <v>44427.5</v>
      </c>
      <c r="O2695">
        <f t="shared" si="166"/>
        <v>61</v>
      </c>
      <c r="P2695" s="3">
        <f t="shared" si="167"/>
        <v>45059.479999999996</v>
      </c>
    </row>
    <row r="2696" spans="1:16" x14ac:dyDescent="0.35">
      <c r="A2696" t="s">
        <v>282</v>
      </c>
      <c r="B2696" s="29" t="s">
        <v>86</v>
      </c>
      <c r="C2696" s="22">
        <v>44379</v>
      </c>
      <c r="D2696" s="30" t="s">
        <v>161</v>
      </c>
      <c r="E2696" s="30" t="s">
        <v>162</v>
      </c>
      <c r="F2696" s="29" t="s">
        <v>184</v>
      </c>
      <c r="G2696" s="3">
        <v>41.86</v>
      </c>
      <c r="H2696" s="22">
        <v>44360</v>
      </c>
      <c r="I2696" s="23">
        <v>44373</v>
      </c>
      <c r="J2696">
        <f t="shared" si="164"/>
        <v>14</v>
      </c>
      <c r="K2696" s="2">
        <f t="shared" si="165"/>
        <v>44366.5</v>
      </c>
      <c r="L2696" s="22">
        <v>44379.5</v>
      </c>
      <c r="M2696" s="22">
        <v>44428.5</v>
      </c>
      <c r="N2696" s="22">
        <v>44427.5</v>
      </c>
      <c r="O2696">
        <f t="shared" si="166"/>
        <v>61</v>
      </c>
      <c r="P2696" s="3">
        <f t="shared" si="167"/>
        <v>2553.46</v>
      </c>
    </row>
    <row r="2697" spans="1:16" x14ac:dyDescent="0.35">
      <c r="A2697" t="s">
        <v>282</v>
      </c>
      <c r="B2697" s="29" t="s">
        <v>86</v>
      </c>
      <c r="C2697" s="22">
        <v>44379</v>
      </c>
      <c r="D2697" s="30" t="s">
        <v>161</v>
      </c>
      <c r="E2697" s="30" t="s">
        <v>162</v>
      </c>
      <c r="F2697" s="29" t="s">
        <v>185</v>
      </c>
      <c r="G2697" s="3">
        <v>837.93999999999994</v>
      </c>
      <c r="H2697" s="22">
        <v>44360</v>
      </c>
      <c r="I2697" s="23">
        <v>44373</v>
      </c>
      <c r="J2697">
        <f t="shared" si="164"/>
        <v>14</v>
      </c>
      <c r="K2697" s="2">
        <f t="shared" si="165"/>
        <v>44366.5</v>
      </c>
      <c r="L2697" s="22">
        <v>44379.5</v>
      </c>
      <c r="M2697" s="22">
        <v>44428.5</v>
      </c>
      <c r="N2697" s="22">
        <v>44427.5</v>
      </c>
      <c r="O2697">
        <f t="shared" si="166"/>
        <v>61</v>
      </c>
      <c r="P2697" s="3">
        <f t="shared" si="167"/>
        <v>51114.34</v>
      </c>
    </row>
    <row r="2698" spans="1:16" x14ac:dyDescent="0.35">
      <c r="A2698" t="s">
        <v>282</v>
      </c>
      <c r="B2698" s="29" t="s">
        <v>86</v>
      </c>
      <c r="C2698" s="22">
        <v>44379</v>
      </c>
      <c r="D2698" s="30" t="s">
        <v>161</v>
      </c>
      <c r="E2698" s="30" t="s">
        <v>162</v>
      </c>
      <c r="F2698" s="29" t="s">
        <v>186</v>
      </c>
      <c r="G2698" s="3">
        <v>64.569999999999993</v>
      </c>
      <c r="H2698" s="22">
        <v>44360</v>
      </c>
      <c r="I2698" s="23">
        <v>44373</v>
      </c>
      <c r="J2698">
        <f t="shared" si="164"/>
        <v>14</v>
      </c>
      <c r="K2698" s="2">
        <f t="shared" si="165"/>
        <v>44366.5</v>
      </c>
      <c r="L2698" s="22">
        <v>44379.5</v>
      </c>
      <c r="M2698" s="22">
        <v>44428.5</v>
      </c>
      <c r="N2698" s="22">
        <v>44427.5</v>
      </c>
      <c r="O2698">
        <f t="shared" si="166"/>
        <v>61</v>
      </c>
      <c r="P2698" s="3">
        <f t="shared" si="167"/>
        <v>3938.7699999999995</v>
      </c>
    </row>
    <row r="2699" spans="1:16" x14ac:dyDescent="0.35">
      <c r="A2699" t="s">
        <v>282</v>
      </c>
      <c r="B2699" s="29" t="s">
        <v>86</v>
      </c>
      <c r="C2699" s="22">
        <v>44379</v>
      </c>
      <c r="D2699" s="30" t="s">
        <v>161</v>
      </c>
      <c r="E2699" s="30" t="s">
        <v>162</v>
      </c>
      <c r="F2699" s="29" t="s">
        <v>187</v>
      </c>
      <c r="G2699" s="3">
        <v>279.74</v>
      </c>
      <c r="H2699" s="22">
        <v>44360</v>
      </c>
      <c r="I2699" s="23">
        <v>44373</v>
      </c>
      <c r="J2699">
        <f t="shared" ref="J2699:J2762" si="168">I2699-H2699+1</f>
        <v>14</v>
      </c>
      <c r="K2699" s="2">
        <f t="shared" ref="K2699:K2762" si="169">(H2699+I2699)/2</f>
        <v>44366.5</v>
      </c>
      <c r="L2699" s="22">
        <v>44379.5</v>
      </c>
      <c r="M2699" s="22">
        <v>44428.5</v>
      </c>
      <c r="N2699" s="22">
        <v>44427.5</v>
      </c>
      <c r="O2699">
        <f t="shared" ref="O2699:O2762" si="170">N2699-K2699</f>
        <v>61</v>
      </c>
      <c r="P2699" s="3">
        <f t="shared" ref="P2699:P2762" si="171">O2699*G2699</f>
        <v>17064.14</v>
      </c>
    </row>
    <row r="2700" spans="1:16" x14ac:dyDescent="0.35">
      <c r="A2700" t="s">
        <v>282</v>
      </c>
      <c r="B2700" s="29" t="s">
        <v>86</v>
      </c>
      <c r="C2700" s="22">
        <v>44379</v>
      </c>
      <c r="D2700" s="30" t="s">
        <v>161</v>
      </c>
      <c r="E2700" s="30" t="s">
        <v>162</v>
      </c>
      <c r="F2700" s="29" t="s">
        <v>188</v>
      </c>
      <c r="G2700" s="3">
        <v>47.46</v>
      </c>
      <c r="H2700" s="22">
        <v>44360</v>
      </c>
      <c r="I2700" s="23">
        <v>44373</v>
      </c>
      <c r="J2700">
        <f t="shared" si="168"/>
        <v>14</v>
      </c>
      <c r="K2700" s="2">
        <f t="shared" si="169"/>
        <v>44366.5</v>
      </c>
      <c r="L2700" s="22">
        <v>44379.5</v>
      </c>
      <c r="M2700" s="22">
        <v>44428.5</v>
      </c>
      <c r="N2700" s="22">
        <v>44427.5</v>
      </c>
      <c r="O2700">
        <f t="shared" si="170"/>
        <v>61</v>
      </c>
      <c r="P2700" s="3">
        <f t="shared" si="171"/>
        <v>2895.06</v>
      </c>
    </row>
    <row r="2701" spans="1:16" x14ac:dyDescent="0.35">
      <c r="A2701" t="s">
        <v>282</v>
      </c>
      <c r="B2701" s="29" t="s">
        <v>86</v>
      </c>
      <c r="C2701" s="22">
        <v>44379</v>
      </c>
      <c r="D2701" s="30" t="s">
        <v>161</v>
      </c>
      <c r="E2701" s="30" t="s">
        <v>162</v>
      </c>
      <c r="F2701" s="29" t="s">
        <v>189</v>
      </c>
      <c r="G2701" s="3">
        <v>59.85</v>
      </c>
      <c r="H2701" s="22">
        <v>44360</v>
      </c>
      <c r="I2701" s="23">
        <v>44373</v>
      </c>
      <c r="J2701">
        <f t="shared" si="168"/>
        <v>14</v>
      </c>
      <c r="K2701" s="2">
        <f t="shared" si="169"/>
        <v>44366.5</v>
      </c>
      <c r="L2701" s="22">
        <v>44379.5</v>
      </c>
      <c r="M2701" s="22">
        <v>44428.5</v>
      </c>
      <c r="N2701" s="22">
        <v>44427.5</v>
      </c>
      <c r="O2701">
        <f t="shared" si="170"/>
        <v>61</v>
      </c>
      <c r="P2701" s="3">
        <f t="shared" si="171"/>
        <v>3650.85</v>
      </c>
    </row>
    <row r="2702" spans="1:16" x14ac:dyDescent="0.35">
      <c r="A2702" t="s">
        <v>282</v>
      </c>
      <c r="B2702" s="29" t="s">
        <v>86</v>
      </c>
      <c r="C2702" s="22">
        <v>44379</v>
      </c>
      <c r="D2702" s="30" t="s">
        <v>161</v>
      </c>
      <c r="E2702" s="30" t="s">
        <v>162</v>
      </c>
      <c r="F2702" s="29" t="s">
        <v>190</v>
      </c>
      <c r="G2702" s="3">
        <v>43.32</v>
      </c>
      <c r="H2702" s="22">
        <v>44360</v>
      </c>
      <c r="I2702" s="23">
        <v>44373</v>
      </c>
      <c r="J2702">
        <f t="shared" si="168"/>
        <v>14</v>
      </c>
      <c r="K2702" s="2">
        <f t="shared" si="169"/>
        <v>44366.5</v>
      </c>
      <c r="L2702" s="22">
        <v>44379.5</v>
      </c>
      <c r="M2702" s="22">
        <v>44428.5</v>
      </c>
      <c r="N2702" s="22">
        <v>44427.5</v>
      </c>
      <c r="O2702">
        <f t="shared" si="170"/>
        <v>61</v>
      </c>
      <c r="P2702" s="3">
        <f t="shared" si="171"/>
        <v>2642.52</v>
      </c>
    </row>
    <row r="2703" spans="1:16" x14ac:dyDescent="0.35">
      <c r="A2703" t="s">
        <v>282</v>
      </c>
      <c r="B2703" s="29" t="s">
        <v>86</v>
      </c>
      <c r="C2703" s="22">
        <v>44379</v>
      </c>
      <c r="D2703" s="30" t="s">
        <v>161</v>
      </c>
      <c r="E2703" s="30" t="s">
        <v>162</v>
      </c>
      <c r="F2703" s="29" t="s">
        <v>191</v>
      </c>
      <c r="G2703" s="3">
        <v>41.79</v>
      </c>
      <c r="H2703" s="22">
        <v>44360</v>
      </c>
      <c r="I2703" s="23">
        <v>44373</v>
      </c>
      <c r="J2703">
        <f t="shared" si="168"/>
        <v>14</v>
      </c>
      <c r="K2703" s="2">
        <f t="shared" si="169"/>
        <v>44366.5</v>
      </c>
      <c r="L2703" s="22">
        <v>44379.5</v>
      </c>
      <c r="M2703" s="22">
        <v>44428.5</v>
      </c>
      <c r="N2703" s="22">
        <v>44427.5</v>
      </c>
      <c r="O2703">
        <f t="shared" si="170"/>
        <v>61</v>
      </c>
      <c r="P2703" s="3">
        <f t="shared" si="171"/>
        <v>2549.19</v>
      </c>
    </row>
    <row r="2704" spans="1:16" x14ac:dyDescent="0.35">
      <c r="A2704" t="s">
        <v>282</v>
      </c>
      <c r="B2704" s="29" t="s">
        <v>86</v>
      </c>
      <c r="C2704" s="22">
        <v>44379</v>
      </c>
      <c r="D2704" s="30" t="s">
        <v>161</v>
      </c>
      <c r="E2704" s="30" t="s">
        <v>162</v>
      </c>
      <c r="F2704" s="29" t="s">
        <v>192</v>
      </c>
      <c r="G2704" s="3">
        <v>70.400000000000006</v>
      </c>
      <c r="H2704" s="22">
        <v>44360</v>
      </c>
      <c r="I2704" s="23">
        <v>44373</v>
      </c>
      <c r="J2704">
        <f t="shared" si="168"/>
        <v>14</v>
      </c>
      <c r="K2704" s="2">
        <f t="shared" si="169"/>
        <v>44366.5</v>
      </c>
      <c r="L2704" s="22">
        <v>44379.5</v>
      </c>
      <c r="M2704" s="22">
        <v>44428.5</v>
      </c>
      <c r="N2704" s="22">
        <v>44427.5</v>
      </c>
      <c r="O2704">
        <f t="shared" si="170"/>
        <v>61</v>
      </c>
      <c r="P2704" s="3">
        <f t="shared" si="171"/>
        <v>4294.4000000000005</v>
      </c>
    </row>
    <row r="2705" spans="1:16" x14ac:dyDescent="0.35">
      <c r="A2705" t="s">
        <v>282</v>
      </c>
      <c r="B2705" s="29" t="s">
        <v>86</v>
      </c>
      <c r="C2705" s="22">
        <v>44379</v>
      </c>
      <c r="D2705" s="30" t="s">
        <v>161</v>
      </c>
      <c r="E2705" s="30" t="s">
        <v>162</v>
      </c>
      <c r="F2705" s="29" t="s">
        <v>193</v>
      </c>
      <c r="G2705" s="3">
        <v>199.07</v>
      </c>
      <c r="H2705" s="22">
        <v>44360</v>
      </c>
      <c r="I2705" s="23">
        <v>44373</v>
      </c>
      <c r="J2705">
        <f t="shared" si="168"/>
        <v>14</v>
      </c>
      <c r="K2705" s="2">
        <f t="shared" si="169"/>
        <v>44366.5</v>
      </c>
      <c r="L2705" s="22">
        <v>44379.5</v>
      </c>
      <c r="M2705" s="22">
        <v>44428.5</v>
      </c>
      <c r="N2705" s="22">
        <v>44427.5</v>
      </c>
      <c r="O2705">
        <f t="shared" si="170"/>
        <v>61</v>
      </c>
      <c r="P2705" s="3">
        <f t="shared" si="171"/>
        <v>12143.27</v>
      </c>
    </row>
    <row r="2706" spans="1:16" x14ac:dyDescent="0.35">
      <c r="A2706" t="s">
        <v>282</v>
      </c>
      <c r="B2706" s="29" t="s">
        <v>86</v>
      </c>
      <c r="C2706" s="22">
        <v>44379</v>
      </c>
      <c r="D2706" s="30" t="s">
        <v>161</v>
      </c>
      <c r="E2706" s="30" t="s">
        <v>162</v>
      </c>
      <c r="F2706" s="29" t="s">
        <v>194</v>
      </c>
      <c r="G2706" s="3">
        <v>75.45</v>
      </c>
      <c r="H2706" s="22">
        <v>44360</v>
      </c>
      <c r="I2706" s="23">
        <v>44373</v>
      </c>
      <c r="J2706">
        <f t="shared" si="168"/>
        <v>14</v>
      </c>
      <c r="K2706" s="2">
        <f t="shared" si="169"/>
        <v>44366.5</v>
      </c>
      <c r="L2706" s="22">
        <v>44379.5</v>
      </c>
      <c r="M2706" s="22">
        <v>44428.5</v>
      </c>
      <c r="N2706" s="22">
        <v>44427.5</v>
      </c>
      <c r="O2706">
        <f t="shared" si="170"/>
        <v>61</v>
      </c>
      <c r="P2706" s="3">
        <f t="shared" si="171"/>
        <v>4602.45</v>
      </c>
    </row>
    <row r="2707" spans="1:16" x14ac:dyDescent="0.35">
      <c r="A2707" t="s">
        <v>282</v>
      </c>
      <c r="B2707" s="29" t="s">
        <v>98</v>
      </c>
      <c r="C2707" s="22">
        <v>44379</v>
      </c>
      <c r="D2707" s="30" t="s">
        <v>161</v>
      </c>
      <c r="E2707" s="30" t="s">
        <v>162</v>
      </c>
      <c r="F2707" s="29" t="s">
        <v>167</v>
      </c>
      <c r="G2707" s="3">
        <v>3.93</v>
      </c>
      <c r="H2707" s="22">
        <v>44361</v>
      </c>
      <c r="I2707" s="23">
        <v>44374</v>
      </c>
      <c r="J2707">
        <f t="shared" si="168"/>
        <v>14</v>
      </c>
      <c r="K2707" s="2">
        <f t="shared" si="169"/>
        <v>44367.5</v>
      </c>
      <c r="L2707" s="22">
        <v>44379.5</v>
      </c>
      <c r="M2707" s="22">
        <v>44428.5</v>
      </c>
      <c r="N2707" s="22">
        <v>44427.5</v>
      </c>
      <c r="O2707">
        <f t="shared" si="170"/>
        <v>60</v>
      </c>
      <c r="P2707" s="3">
        <f t="shared" si="171"/>
        <v>235.8</v>
      </c>
    </row>
    <row r="2708" spans="1:16" x14ac:dyDescent="0.35">
      <c r="A2708" t="s">
        <v>282</v>
      </c>
      <c r="B2708" s="29" t="s">
        <v>98</v>
      </c>
      <c r="C2708" s="22">
        <v>44379</v>
      </c>
      <c r="D2708" s="30" t="s">
        <v>99</v>
      </c>
      <c r="E2708" s="30" t="s">
        <v>100</v>
      </c>
      <c r="F2708" s="29" t="s">
        <v>164</v>
      </c>
      <c r="G2708" s="3">
        <v>15.41</v>
      </c>
      <c r="H2708" s="22">
        <v>44361</v>
      </c>
      <c r="I2708" s="23">
        <v>44374</v>
      </c>
      <c r="J2708">
        <f t="shared" si="168"/>
        <v>14</v>
      </c>
      <c r="K2708" s="2">
        <f t="shared" si="169"/>
        <v>44367.5</v>
      </c>
      <c r="L2708" s="22">
        <v>44379.5</v>
      </c>
      <c r="M2708" s="22">
        <v>44428.5</v>
      </c>
      <c r="N2708" s="22">
        <v>44427.5</v>
      </c>
      <c r="O2708">
        <f t="shared" si="170"/>
        <v>60</v>
      </c>
      <c r="P2708" s="3">
        <f t="shared" si="171"/>
        <v>924.6</v>
      </c>
    </row>
    <row r="2709" spans="1:16" x14ac:dyDescent="0.35">
      <c r="A2709" t="s">
        <v>282</v>
      </c>
      <c r="B2709" s="29" t="s">
        <v>98</v>
      </c>
      <c r="C2709" s="22">
        <v>44379</v>
      </c>
      <c r="D2709" s="30" t="s">
        <v>161</v>
      </c>
      <c r="E2709" s="30" t="s">
        <v>162</v>
      </c>
      <c r="F2709" s="29" t="s">
        <v>176</v>
      </c>
      <c r="G2709" s="3">
        <v>10.71</v>
      </c>
      <c r="H2709" s="22">
        <v>44361</v>
      </c>
      <c r="I2709" s="23">
        <v>44374</v>
      </c>
      <c r="J2709">
        <f t="shared" si="168"/>
        <v>14</v>
      </c>
      <c r="K2709" s="2">
        <f t="shared" si="169"/>
        <v>44367.5</v>
      </c>
      <c r="L2709" s="22">
        <v>44379.5</v>
      </c>
      <c r="M2709" s="22">
        <v>44428.5</v>
      </c>
      <c r="N2709" s="22">
        <v>44427.5</v>
      </c>
      <c r="O2709">
        <f t="shared" si="170"/>
        <v>60</v>
      </c>
      <c r="P2709" s="3">
        <f t="shared" si="171"/>
        <v>642.6</v>
      </c>
    </row>
    <row r="2710" spans="1:16" x14ac:dyDescent="0.35">
      <c r="A2710" t="s">
        <v>282</v>
      </c>
      <c r="B2710" s="29" t="s">
        <v>98</v>
      </c>
      <c r="C2710" s="22">
        <v>44379</v>
      </c>
      <c r="D2710" s="30" t="s">
        <v>99</v>
      </c>
      <c r="E2710" s="30" t="s">
        <v>100</v>
      </c>
      <c r="F2710" s="29" t="s">
        <v>164</v>
      </c>
      <c r="G2710" s="3">
        <v>20.36</v>
      </c>
      <c r="H2710" s="22">
        <v>44361</v>
      </c>
      <c r="I2710" s="23">
        <v>44374</v>
      </c>
      <c r="J2710">
        <f t="shared" si="168"/>
        <v>14</v>
      </c>
      <c r="K2710" s="2">
        <f t="shared" si="169"/>
        <v>44367.5</v>
      </c>
      <c r="L2710" s="22">
        <v>44379.5</v>
      </c>
      <c r="M2710" s="22">
        <v>44428.5</v>
      </c>
      <c r="N2710" s="22">
        <v>44427.5</v>
      </c>
      <c r="O2710">
        <f t="shared" si="170"/>
        <v>60</v>
      </c>
      <c r="P2710" s="3">
        <f t="shared" si="171"/>
        <v>1221.5999999999999</v>
      </c>
    </row>
    <row r="2711" spans="1:16" x14ac:dyDescent="0.35">
      <c r="A2711" t="s">
        <v>282</v>
      </c>
      <c r="B2711" s="29" t="s">
        <v>98</v>
      </c>
      <c r="C2711" s="22">
        <v>44379</v>
      </c>
      <c r="D2711" s="30" t="s">
        <v>99</v>
      </c>
      <c r="E2711" s="30" t="s">
        <v>100</v>
      </c>
      <c r="F2711" s="29" t="s">
        <v>164</v>
      </c>
      <c r="G2711" s="3">
        <v>25.22</v>
      </c>
      <c r="H2711" s="22">
        <v>44361</v>
      </c>
      <c r="I2711" s="23">
        <v>44374</v>
      </c>
      <c r="J2711">
        <f t="shared" si="168"/>
        <v>14</v>
      </c>
      <c r="K2711" s="2">
        <f t="shared" si="169"/>
        <v>44367.5</v>
      </c>
      <c r="L2711" s="22">
        <v>44379.5</v>
      </c>
      <c r="M2711" s="22">
        <v>44428.5</v>
      </c>
      <c r="N2711" s="22">
        <v>44427.5</v>
      </c>
      <c r="O2711">
        <f t="shared" si="170"/>
        <v>60</v>
      </c>
      <c r="P2711" s="3">
        <f t="shared" si="171"/>
        <v>1513.1999999999998</v>
      </c>
    </row>
    <row r="2712" spans="1:16" x14ac:dyDescent="0.35">
      <c r="A2712" t="s">
        <v>282</v>
      </c>
      <c r="B2712" s="29" t="s">
        <v>98</v>
      </c>
      <c r="C2712" s="22">
        <v>44379</v>
      </c>
      <c r="D2712" s="30" t="s">
        <v>161</v>
      </c>
      <c r="E2712" s="30" t="s">
        <v>162</v>
      </c>
      <c r="F2712" s="29" t="s">
        <v>187</v>
      </c>
      <c r="G2712" s="3">
        <v>16.39</v>
      </c>
      <c r="H2712" s="22">
        <v>44361</v>
      </c>
      <c r="I2712" s="23">
        <v>44374</v>
      </c>
      <c r="J2712">
        <f t="shared" si="168"/>
        <v>14</v>
      </c>
      <c r="K2712" s="2">
        <f t="shared" si="169"/>
        <v>44367.5</v>
      </c>
      <c r="L2712" s="22">
        <v>44379.5</v>
      </c>
      <c r="M2712" s="22">
        <v>44428.5</v>
      </c>
      <c r="N2712" s="22">
        <v>44427.5</v>
      </c>
      <c r="O2712">
        <f t="shared" si="170"/>
        <v>60</v>
      </c>
      <c r="P2712" s="3">
        <f t="shared" si="171"/>
        <v>983.40000000000009</v>
      </c>
    </row>
    <row r="2713" spans="1:16" x14ac:dyDescent="0.35">
      <c r="A2713" t="s">
        <v>282</v>
      </c>
      <c r="B2713" s="29" t="s">
        <v>98</v>
      </c>
      <c r="C2713" s="22">
        <v>44379</v>
      </c>
      <c r="D2713" s="30" t="s">
        <v>99</v>
      </c>
      <c r="E2713" s="30" t="s">
        <v>100</v>
      </c>
      <c r="F2713" s="29" t="s">
        <v>164</v>
      </c>
      <c r="G2713" s="3">
        <v>32.909999999999997</v>
      </c>
      <c r="H2713" s="22">
        <v>44361</v>
      </c>
      <c r="I2713" s="23">
        <v>44374</v>
      </c>
      <c r="J2713">
        <f t="shared" si="168"/>
        <v>14</v>
      </c>
      <c r="K2713" s="2">
        <f t="shared" si="169"/>
        <v>44367.5</v>
      </c>
      <c r="L2713" s="22">
        <v>44379.5</v>
      </c>
      <c r="M2713" s="22">
        <v>44428.5</v>
      </c>
      <c r="N2713" s="22">
        <v>44427.5</v>
      </c>
      <c r="O2713">
        <f t="shared" si="170"/>
        <v>60</v>
      </c>
      <c r="P2713" s="3">
        <f t="shared" si="171"/>
        <v>1974.6</v>
      </c>
    </row>
    <row r="2714" spans="1:16" x14ac:dyDescent="0.35">
      <c r="A2714" t="s">
        <v>282</v>
      </c>
      <c r="B2714" s="29" t="s">
        <v>98</v>
      </c>
      <c r="C2714" s="22">
        <v>44379</v>
      </c>
      <c r="D2714" s="30" t="s">
        <v>161</v>
      </c>
      <c r="E2714" s="30" t="s">
        <v>162</v>
      </c>
      <c r="F2714" s="29" t="s">
        <v>183</v>
      </c>
      <c r="G2714" s="3">
        <v>20.58</v>
      </c>
      <c r="H2714" s="22">
        <v>44361</v>
      </c>
      <c r="I2714" s="23">
        <v>44374</v>
      </c>
      <c r="J2714">
        <f t="shared" si="168"/>
        <v>14</v>
      </c>
      <c r="K2714" s="2">
        <f t="shared" si="169"/>
        <v>44367.5</v>
      </c>
      <c r="L2714" s="22">
        <v>44379.5</v>
      </c>
      <c r="M2714" s="22">
        <v>44428.5</v>
      </c>
      <c r="N2714" s="22">
        <v>44427.5</v>
      </c>
      <c r="O2714">
        <f t="shared" si="170"/>
        <v>60</v>
      </c>
      <c r="P2714" s="3">
        <f t="shared" si="171"/>
        <v>1234.8</v>
      </c>
    </row>
    <row r="2715" spans="1:16" x14ac:dyDescent="0.35">
      <c r="A2715" t="s">
        <v>282</v>
      </c>
      <c r="B2715" s="29" t="s">
        <v>98</v>
      </c>
      <c r="C2715" s="22">
        <v>44379</v>
      </c>
      <c r="D2715" s="30" t="s">
        <v>161</v>
      </c>
      <c r="E2715" s="30" t="s">
        <v>162</v>
      </c>
      <c r="F2715" s="29" t="s">
        <v>195</v>
      </c>
      <c r="G2715" s="3">
        <v>942.3</v>
      </c>
      <c r="H2715" s="22">
        <v>44361</v>
      </c>
      <c r="I2715" s="23">
        <v>44374</v>
      </c>
      <c r="J2715">
        <f t="shared" si="168"/>
        <v>14</v>
      </c>
      <c r="K2715" s="2">
        <f t="shared" si="169"/>
        <v>44367.5</v>
      </c>
      <c r="L2715" s="22">
        <v>44379.5</v>
      </c>
      <c r="M2715" s="22">
        <v>44428.5</v>
      </c>
      <c r="N2715" s="22">
        <v>44427.5</v>
      </c>
      <c r="O2715">
        <f t="shared" si="170"/>
        <v>60</v>
      </c>
      <c r="P2715" s="3">
        <f t="shared" si="171"/>
        <v>56538</v>
      </c>
    </row>
    <row r="2716" spans="1:16" x14ac:dyDescent="0.35">
      <c r="A2716" t="s">
        <v>282</v>
      </c>
      <c r="B2716" s="29" t="s">
        <v>98</v>
      </c>
      <c r="C2716" s="22">
        <v>44379</v>
      </c>
      <c r="D2716" s="30" t="s">
        <v>161</v>
      </c>
      <c r="E2716" s="30" t="s">
        <v>162</v>
      </c>
      <c r="F2716" s="29" t="s">
        <v>169</v>
      </c>
      <c r="G2716" s="3">
        <v>84.16</v>
      </c>
      <c r="H2716" s="22">
        <v>44361</v>
      </c>
      <c r="I2716" s="23">
        <v>44374</v>
      </c>
      <c r="J2716">
        <f t="shared" si="168"/>
        <v>14</v>
      </c>
      <c r="K2716" s="2">
        <f t="shared" si="169"/>
        <v>44367.5</v>
      </c>
      <c r="L2716" s="22">
        <v>44379.5</v>
      </c>
      <c r="M2716" s="22">
        <v>44428.5</v>
      </c>
      <c r="N2716" s="22">
        <v>44427.5</v>
      </c>
      <c r="O2716">
        <f t="shared" si="170"/>
        <v>60</v>
      </c>
      <c r="P2716" s="3">
        <f t="shared" si="171"/>
        <v>5049.5999999999995</v>
      </c>
    </row>
    <row r="2717" spans="1:16" x14ac:dyDescent="0.35">
      <c r="A2717" t="s">
        <v>282</v>
      </c>
      <c r="B2717" s="29" t="s">
        <v>98</v>
      </c>
      <c r="C2717" s="22">
        <v>44379</v>
      </c>
      <c r="D2717" s="30" t="s">
        <v>161</v>
      </c>
      <c r="E2717" s="30" t="s">
        <v>162</v>
      </c>
      <c r="F2717" s="29" t="s">
        <v>170</v>
      </c>
      <c r="G2717" s="3">
        <v>30.85</v>
      </c>
      <c r="H2717" s="22">
        <v>44361</v>
      </c>
      <c r="I2717" s="23">
        <v>44374</v>
      </c>
      <c r="J2717">
        <f t="shared" si="168"/>
        <v>14</v>
      </c>
      <c r="K2717" s="2">
        <f t="shared" si="169"/>
        <v>44367.5</v>
      </c>
      <c r="L2717" s="22">
        <v>44379.5</v>
      </c>
      <c r="M2717" s="22">
        <v>44428.5</v>
      </c>
      <c r="N2717" s="22">
        <v>44427.5</v>
      </c>
      <c r="O2717">
        <f t="shared" si="170"/>
        <v>60</v>
      </c>
      <c r="P2717" s="3">
        <f t="shared" si="171"/>
        <v>1851</v>
      </c>
    </row>
    <row r="2718" spans="1:16" x14ac:dyDescent="0.35">
      <c r="A2718" t="s">
        <v>282</v>
      </c>
      <c r="B2718" s="29" t="s">
        <v>98</v>
      </c>
      <c r="C2718" s="22">
        <v>44379</v>
      </c>
      <c r="D2718" s="30" t="s">
        <v>161</v>
      </c>
      <c r="E2718" s="30" t="s">
        <v>162</v>
      </c>
      <c r="F2718" s="29" t="s">
        <v>196</v>
      </c>
      <c r="G2718" s="3">
        <v>256.16999999999996</v>
      </c>
      <c r="H2718" s="22">
        <v>44361</v>
      </c>
      <c r="I2718" s="23">
        <v>44374</v>
      </c>
      <c r="J2718">
        <f t="shared" si="168"/>
        <v>14</v>
      </c>
      <c r="K2718" s="2">
        <f t="shared" si="169"/>
        <v>44367.5</v>
      </c>
      <c r="L2718" s="22">
        <v>44379.5</v>
      </c>
      <c r="M2718" s="22">
        <v>44428.5</v>
      </c>
      <c r="N2718" s="22">
        <v>44427.5</v>
      </c>
      <c r="O2718">
        <f t="shared" si="170"/>
        <v>60</v>
      </c>
      <c r="P2718" s="3">
        <f t="shared" si="171"/>
        <v>15370.199999999997</v>
      </c>
    </row>
    <row r="2719" spans="1:16" x14ac:dyDescent="0.35">
      <c r="A2719" t="s">
        <v>282</v>
      </c>
      <c r="B2719" s="29" t="s">
        <v>98</v>
      </c>
      <c r="C2719" s="22">
        <v>44379</v>
      </c>
      <c r="D2719" s="30" t="s">
        <v>161</v>
      </c>
      <c r="E2719" s="30" t="s">
        <v>162</v>
      </c>
      <c r="F2719" s="29" t="s">
        <v>175</v>
      </c>
      <c r="G2719" s="3">
        <v>65.17</v>
      </c>
      <c r="H2719" s="22">
        <v>44361</v>
      </c>
      <c r="I2719" s="23">
        <v>44374</v>
      </c>
      <c r="J2719">
        <f t="shared" si="168"/>
        <v>14</v>
      </c>
      <c r="K2719" s="2">
        <f t="shared" si="169"/>
        <v>44367.5</v>
      </c>
      <c r="L2719" s="22">
        <v>44379.5</v>
      </c>
      <c r="M2719" s="22">
        <v>44428.5</v>
      </c>
      <c r="N2719" s="22">
        <v>44427.5</v>
      </c>
      <c r="O2719">
        <f t="shared" si="170"/>
        <v>60</v>
      </c>
      <c r="P2719" s="3">
        <f t="shared" si="171"/>
        <v>3910.2000000000003</v>
      </c>
    </row>
    <row r="2720" spans="1:16" x14ac:dyDescent="0.35">
      <c r="A2720" t="s">
        <v>282</v>
      </c>
      <c r="B2720" s="29" t="s">
        <v>98</v>
      </c>
      <c r="C2720" s="22">
        <v>44379</v>
      </c>
      <c r="D2720" s="30" t="s">
        <v>161</v>
      </c>
      <c r="E2720" s="30" t="s">
        <v>162</v>
      </c>
      <c r="F2720" s="29" t="s">
        <v>197</v>
      </c>
      <c r="G2720" s="3">
        <v>82.85</v>
      </c>
      <c r="H2720" s="22">
        <v>44361</v>
      </c>
      <c r="I2720" s="23">
        <v>44374</v>
      </c>
      <c r="J2720">
        <f t="shared" si="168"/>
        <v>14</v>
      </c>
      <c r="K2720" s="2">
        <f t="shared" si="169"/>
        <v>44367.5</v>
      </c>
      <c r="L2720" s="22">
        <v>44379.5</v>
      </c>
      <c r="M2720" s="22">
        <v>44428.5</v>
      </c>
      <c r="N2720" s="22">
        <v>44427.5</v>
      </c>
      <c r="O2720">
        <f t="shared" si="170"/>
        <v>60</v>
      </c>
      <c r="P2720" s="3">
        <f t="shared" si="171"/>
        <v>4971</v>
      </c>
    </row>
    <row r="2721" spans="1:16" x14ac:dyDescent="0.35">
      <c r="A2721" t="s">
        <v>282</v>
      </c>
      <c r="B2721" s="29" t="s">
        <v>98</v>
      </c>
      <c r="C2721" s="22">
        <v>44379</v>
      </c>
      <c r="D2721" s="30" t="s">
        <v>161</v>
      </c>
      <c r="E2721" s="30" t="s">
        <v>162</v>
      </c>
      <c r="F2721" s="29" t="s">
        <v>176</v>
      </c>
      <c r="G2721" s="3">
        <v>2070.6999999999998</v>
      </c>
      <c r="H2721" s="22">
        <v>44361</v>
      </c>
      <c r="I2721" s="23">
        <v>44374</v>
      </c>
      <c r="J2721">
        <f t="shared" si="168"/>
        <v>14</v>
      </c>
      <c r="K2721" s="2">
        <f t="shared" si="169"/>
        <v>44367.5</v>
      </c>
      <c r="L2721" s="22">
        <v>44379.5</v>
      </c>
      <c r="M2721" s="22">
        <v>44428.5</v>
      </c>
      <c r="N2721" s="22">
        <v>44427.5</v>
      </c>
      <c r="O2721">
        <f t="shared" si="170"/>
        <v>60</v>
      </c>
      <c r="P2721" s="3">
        <f t="shared" si="171"/>
        <v>124241.99999999999</v>
      </c>
    </row>
    <row r="2722" spans="1:16" x14ac:dyDescent="0.35">
      <c r="A2722" t="s">
        <v>282</v>
      </c>
      <c r="B2722" s="29" t="s">
        <v>98</v>
      </c>
      <c r="C2722" s="22">
        <v>44379</v>
      </c>
      <c r="D2722" s="30" t="s">
        <v>171</v>
      </c>
      <c r="E2722" s="30" t="s">
        <v>172</v>
      </c>
      <c r="F2722" s="29" t="s">
        <v>176</v>
      </c>
      <c r="G2722" s="3">
        <v>32.67</v>
      </c>
      <c r="H2722" s="22">
        <v>44361</v>
      </c>
      <c r="I2722" s="23">
        <v>44374</v>
      </c>
      <c r="J2722">
        <f t="shared" si="168"/>
        <v>14</v>
      </c>
      <c r="K2722" s="2">
        <f t="shared" si="169"/>
        <v>44367.5</v>
      </c>
      <c r="L2722" s="22">
        <v>44379.5</v>
      </c>
      <c r="M2722" s="22">
        <v>44428.5</v>
      </c>
      <c r="N2722" s="22">
        <v>44427.5</v>
      </c>
      <c r="O2722">
        <f t="shared" si="170"/>
        <v>60</v>
      </c>
      <c r="P2722" s="3">
        <f t="shared" si="171"/>
        <v>1960.2</v>
      </c>
    </row>
    <row r="2723" spans="1:16" x14ac:dyDescent="0.35">
      <c r="A2723" t="s">
        <v>282</v>
      </c>
      <c r="B2723" s="29" t="s">
        <v>98</v>
      </c>
      <c r="C2723" s="22">
        <v>44379</v>
      </c>
      <c r="D2723" s="30" t="s">
        <v>161</v>
      </c>
      <c r="E2723" s="30" t="s">
        <v>162</v>
      </c>
      <c r="F2723" s="29" t="s">
        <v>177</v>
      </c>
      <c r="G2723" s="3">
        <v>57.74</v>
      </c>
      <c r="H2723" s="22">
        <v>44361</v>
      </c>
      <c r="I2723" s="23">
        <v>44374</v>
      </c>
      <c r="J2723">
        <f t="shared" si="168"/>
        <v>14</v>
      </c>
      <c r="K2723" s="2">
        <f t="shared" si="169"/>
        <v>44367.5</v>
      </c>
      <c r="L2723" s="22">
        <v>44379.5</v>
      </c>
      <c r="M2723" s="22">
        <v>44428.5</v>
      </c>
      <c r="N2723" s="22">
        <v>44427.5</v>
      </c>
      <c r="O2723">
        <f t="shared" si="170"/>
        <v>60</v>
      </c>
      <c r="P2723" s="3">
        <f t="shared" si="171"/>
        <v>3464.4</v>
      </c>
    </row>
    <row r="2724" spans="1:16" x14ac:dyDescent="0.35">
      <c r="A2724" t="s">
        <v>282</v>
      </c>
      <c r="B2724" s="29" t="s">
        <v>98</v>
      </c>
      <c r="C2724" s="22">
        <v>44379</v>
      </c>
      <c r="D2724" s="30" t="s">
        <v>107</v>
      </c>
      <c r="E2724" s="30" t="s">
        <v>108</v>
      </c>
      <c r="F2724" s="29" t="s">
        <v>164</v>
      </c>
      <c r="G2724" s="3">
        <v>3663.0300000000011</v>
      </c>
      <c r="H2724" s="22">
        <v>44361</v>
      </c>
      <c r="I2724" s="23">
        <v>44374</v>
      </c>
      <c r="J2724">
        <f t="shared" si="168"/>
        <v>14</v>
      </c>
      <c r="K2724" s="2">
        <f t="shared" si="169"/>
        <v>44367.5</v>
      </c>
      <c r="L2724" s="22">
        <v>44379.5</v>
      </c>
      <c r="M2724" s="22">
        <v>44428.5</v>
      </c>
      <c r="N2724" s="22">
        <v>44427.5</v>
      </c>
      <c r="O2724">
        <f t="shared" si="170"/>
        <v>60</v>
      </c>
      <c r="P2724" s="3">
        <f t="shared" si="171"/>
        <v>219781.80000000008</v>
      </c>
    </row>
    <row r="2725" spans="1:16" x14ac:dyDescent="0.35">
      <c r="A2725" t="s">
        <v>282</v>
      </c>
      <c r="B2725" s="29" t="s">
        <v>98</v>
      </c>
      <c r="C2725" s="22">
        <v>44379</v>
      </c>
      <c r="D2725" s="30" t="s">
        <v>99</v>
      </c>
      <c r="E2725" s="30" t="s">
        <v>100</v>
      </c>
      <c r="F2725" s="29" t="s">
        <v>164</v>
      </c>
      <c r="G2725" s="3">
        <v>10201.329999999996</v>
      </c>
      <c r="H2725" s="22">
        <v>44361</v>
      </c>
      <c r="I2725" s="23">
        <v>44374</v>
      </c>
      <c r="J2725">
        <f t="shared" si="168"/>
        <v>14</v>
      </c>
      <c r="K2725" s="2">
        <f t="shared" si="169"/>
        <v>44367.5</v>
      </c>
      <c r="L2725" s="22">
        <v>44379.5</v>
      </c>
      <c r="M2725" s="22">
        <v>44428.5</v>
      </c>
      <c r="N2725" s="22">
        <v>44427.5</v>
      </c>
      <c r="O2725">
        <f t="shared" si="170"/>
        <v>60</v>
      </c>
      <c r="P2725" s="3">
        <f t="shared" si="171"/>
        <v>612079.79999999981</v>
      </c>
    </row>
    <row r="2726" spans="1:16" x14ac:dyDescent="0.35">
      <c r="A2726" t="s">
        <v>282</v>
      </c>
      <c r="B2726" s="29" t="s">
        <v>98</v>
      </c>
      <c r="C2726" s="22">
        <v>44379</v>
      </c>
      <c r="D2726" s="30" t="s">
        <v>161</v>
      </c>
      <c r="E2726" s="30" t="s">
        <v>162</v>
      </c>
      <c r="F2726" s="29" t="s">
        <v>179</v>
      </c>
      <c r="G2726" s="3">
        <v>151.82000000000002</v>
      </c>
      <c r="H2726" s="22">
        <v>44361</v>
      </c>
      <c r="I2726" s="23">
        <v>44374</v>
      </c>
      <c r="J2726">
        <f t="shared" si="168"/>
        <v>14</v>
      </c>
      <c r="K2726" s="2">
        <f t="shared" si="169"/>
        <v>44367.5</v>
      </c>
      <c r="L2726" s="22">
        <v>44379.5</v>
      </c>
      <c r="M2726" s="22">
        <v>44428.5</v>
      </c>
      <c r="N2726" s="22">
        <v>44427.5</v>
      </c>
      <c r="O2726">
        <f t="shared" si="170"/>
        <v>60</v>
      </c>
      <c r="P2726" s="3">
        <f t="shared" si="171"/>
        <v>9109.2000000000007</v>
      </c>
    </row>
    <row r="2727" spans="1:16" x14ac:dyDescent="0.35">
      <c r="A2727" t="s">
        <v>282</v>
      </c>
      <c r="B2727" s="29" t="s">
        <v>98</v>
      </c>
      <c r="C2727" s="22">
        <v>44379</v>
      </c>
      <c r="D2727" s="30" t="s">
        <v>161</v>
      </c>
      <c r="E2727" s="30" t="s">
        <v>162</v>
      </c>
      <c r="F2727" s="29" t="s">
        <v>182</v>
      </c>
      <c r="G2727" s="3">
        <v>27.13</v>
      </c>
      <c r="H2727" s="22">
        <v>44361</v>
      </c>
      <c r="I2727" s="23">
        <v>44374</v>
      </c>
      <c r="J2727">
        <f t="shared" si="168"/>
        <v>14</v>
      </c>
      <c r="K2727" s="2">
        <f t="shared" si="169"/>
        <v>44367.5</v>
      </c>
      <c r="L2727" s="22">
        <v>44379.5</v>
      </c>
      <c r="M2727" s="22">
        <v>44428.5</v>
      </c>
      <c r="N2727" s="22">
        <v>44427.5</v>
      </c>
      <c r="O2727">
        <f t="shared" si="170"/>
        <v>60</v>
      </c>
      <c r="P2727" s="3">
        <f t="shared" si="171"/>
        <v>1627.8</v>
      </c>
    </row>
    <row r="2728" spans="1:16" x14ac:dyDescent="0.35">
      <c r="A2728" t="s">
        <v>282</v>
      </c>
      <c r="B2728" s="29" t="s">
        <v>98</v>
      </c>
      <c r="C2728" s="22">
        <v>44379</v>
      </c>
      <c r="D2728" s="30" t="s">
        <v>161</v>
      </c>
      <c r="E2728" s="30" t="s">
        <v>162</v>
      </c>
      <c r="F2728" s="29" t="s">
        <v>183</v>
      </c>
      <c r="G2728" s="3">
        <v>1653.5200000000002</v>
      </c>
      <c r="H2728" s="22">
        <v>44361</v>
      </c>
      <c r="I2728" s="23">
        <v>44374</v>
      </c>
      <c r="J2728">
        <f t="shared" si="168"/>
        <v>14</v>
      </c>
      <c r="K2728" s="2">
        <f t="shared" si="169"/>
        <v>44367.5</v>
      </c>
      <c r="L2728" s="22">
        <v>44379.5</v>
      </c>
      <c r="M2728" s="22">
        <v>44428.5</v>
      </c>
      <c r="N2728" s="22">
        <v>44427.5</v>
      </c>
      <c r="O2728">
        <f t="shared" si="170"/>
        <v>60</v>
      </c>
      <c r="P2728" s="3">
        <f t="shared" si="171"/>
        <v>99211.200000000012</v>
      </c>
    </row>
    <row r="2729" spans="1:16" x14ac:dyDescent="0.35">
      <c r="A2729" t="s">
        <v>282</v>
      </c>
      <c r="B2729" s="29" t="s">
        <v>98</v>
      </c>
      <c r="C2729" s="22">
        <v>44379</v>
      </c>
      <c r="D2729" s="30" t="s">
        <v>161</v>
      </c>
      <c r="E2729" s="30" t="s">
        <v>162</v>
      </c>
      <c r="F2729" s="29" t="s">
        <v>184</v>
      </c>
      <c r="G2729" s="3">
        <v>28.9</v>
      </c>
      <c r="H2729" s="22">
        <v>44361</v>
      </c>
      <c r="I2729" s="23">
        <v>44374</v>
      </c>
      <c r="J2729">
        <f t="shared" si="168"/>
        <v>14</v>
      </c>
      <c r="K2729" s="2">
        <f t="shared" si="169"/>
        <v>44367.5</v>
      </c>
      <c r="L2729" s="22">
        <v>44379.5</v>
      </c>
      <c r="M2729" s="22">
        <v>44428.5</v>
      </c>
      <c r="N2729" s="22">
        <v>44427.5</v>
      </c>
      <c r="O2729">
        <f t="shared" si="170"/>
        <v>60</v>
      </c>
      <c r="P2729" s="3">
        <f t="shared" si="171"/>
        <v>1734</v>
      </c>
    </row>
    <row r="2730" spans="1:16" x14ac:dyDescent="0.35">
      <c r="A2730" t="s">
        <v>282</v>
      </c>
      <c r="B2730" s="29" t="s">
        <v>98</v>
      </c>
      <c r="C2730" s="22">
        <v>44379</v>
      </c>
      <c r="D2730" s="30" t="s">
        <v>161</v>
      </c>
      <c r="E2730" s="30" t="s">
        <v>162</v>
      </c>
      <c r="F2730" s="29" t="s">
        <v>185</v>
      </c>
      <c r="G2730" s="3">
        <v>911.09999999999991</v>
      </c>
      <c r="H2730" s="22">
        <v>44361</v>
      </c>
      <c r="I2730" s="23">
        <v>44374</v>
      </c>
      <c r="J2730">
        <f t="shared" si="168"/>
        <v>14</v>
      </c>
      <c r="K2730" s="2">
        <f t="shared" si="169"/>
        <v>44367.5</v>
      </c>
      <c r="L2730" s="22">
        <v>44379.5</v>
      </c>
      <c r="M2730" s="22">
        <v>44428.5</v>
      </c>
      <c r="N2730" s="22">
        <v>44427.5</v>
      </c>
      <c r="O2730">
        <f t="shared" si="170"/>
        <v>60</v>
      </c>
      <c r="P2730" s="3">
        <f t="shared" si="171"/>
        <v>54665.999999999993</v>
      </c>
    </row>
    <row r="2731" spans="1:16" x14ac:dyDescent="0.35">
      <c r="A2731" t="s">
        <v>282</v>
      </c>
      <c r="B2731" s="29" t="s">
        <v>98</v>
      </c>
      <c r="C2731" s="22">
        <v>44379</v>
      </c>
      <c r="D2731" s="30" t="s">
        <v>161</v>
      </c>
      <c r="E2731" s="30" t="s">
        <v>162</v>
      </c>
      <c r="F2731" s="29" t="s">
        <v>186</v>
      </c>
      <c r="G2731" s="3">
        <v>42.989999999999995</v>
      </c>
      <c r="H2731" s="22">
        <v>44361</v>
      </c>
      <c r="I2731" s="23">
        <v>44374</v>
      </c>
      <c r="J2731">
        <f t="shared" si="168"/>
        <v>14</v>
      </c>
      <c r="K2731" s="2">
        <f t="shared" si="169"/>
        <v>44367.5</v>
      </c>
      <c r="L2731" s="22">
        <v>44379.5</v>
      </c>
      <c r="M2731" s="22">
        <v>44428.5</v>
      </c>
      <c r="N2731" s="22">
        <v>44427.5</v>
      </c>
      <c r="O2731">
        <f t="shared" si="170"/>
        <v>60</v>
      </c>
      <c r="P2731" s="3">
        <f t="shared" si="171"/>
        <v>2579.3999999999996</v>
      </c>
    </row>
    <row r="2732" spans="1:16" x14ac:dyDescent="0.35">
      <c r="A2732" t="s">
        <v>282</v>
      </c>
      <c r="B2732" s="29" t="s">
        <v>98</v>
      </c>
      <c r="C2732" s="22">
        <v>44379</v>
      </c>
      <c r="D2732" s="30" t="s">
        <v>161</v>
      </c>
      <c r="E2732" s="30" t="s">
        <v>162</v>
      </c>
      <c r="F2732" s="29" t="s">
        <v>272</v>
      </c>
      <c r="G2732" s="3">
        <v>13</v>
      </c>
      <c r="H2732" s="22">
        <v>44361</v>
      </c>
      <c r="I2732" s="23">
        <v>44374</v>
      </c>
      <c r="J2732">
        <f t="shared" si="168"/>
        <v>14</v>
      </c>
      <c r="K2732" s="2">
        <f t="shared" si="169"/>
        <v>44367.5</v>
      </c>
      <c r="L2732" s="22">
        <v>44379.5</v>
      </c>
      <c r="M2732" s="22">
        <v>44428.5</v>
      </c>
      <c r="N2732" s="22">
        <v>44427.5</v>
      </c>
      <c r="O2732">
        <f t="shared" si="170"/>
        <v>60</v>
      </c>
      <c r="P2732" s="3">
        <f t="shared" si="171"/>
        <v>780</v>
      </c>
    </row>
    <row r="2733" spans="1:16" x14ac:dyDescent="0.35">
      <c r="A2733" t="s">
        <v>282</v>
      </c>
      <c r="B2733" s="29" t="s">
        <v>98</v>
      </c>
      <c r="C2733" s="22">
        <v>44379</v>
      </c>
      <c r="D2733" s="30" t="s">
        <v>161</v>
      </c>
      <c r="E2733" s="30" t="s">
        <v>162</v>
      </c>
      <c r="F2733" s="29" t="s">
        <v>187</v>
      </c>
      <c r="G2733" s="3">
        <v>575.31000000000006</v>
      </c>
      <c r="H2733" s="22">
        <v>44361</v>
      </c>
      <c r="I2733" s="23">
        <v>44374</v>
      </c>
      <c r="J2733">
        <f t="shared" si="168"/>
        <v>14</v>
      </c>
      <c r="K2733" s="2">
        <f t="shared" si="169"/>
        <v>44367.5</v>
      </c>
      <c r="L2733" s="22">
        <v>44379.5</v>
      </c>
      <c r="M2733" s="22">
        <v>44428.5</v>
      </c>
      <c r="N2733" s="22">
        <v>44427.5</v>
      </c>
      <c r="O2733">
        <f t="shared" si="170"/>
        <v>60</v>
      </c>
      <c r="P2733" s="3">
        <f t="shared" si="171"/>
        <v>34518.600000000006</v>
      </c>
    </row>
    <row r="2734" spans="1:16" x14ac:dyDescent="0.35">
      <c r="A2734" t="s">
        <v>282</v>
      </c>
      <c r="B2734" s="29" t="s">
        <v>98</v>
      </c>
      <c r="C2734" s="22">
        <v>44379</v>
      </c>
      <c r="D2734" s="30" t="s">
        <v>161</v>
      </c>
      <c r="E2734" s="30" t="s">
        <v>162</v>
      </c>
      <c r="F2734" s="29" t="s">
        <v>188</v>
      </c>
      <c r="G2734" s="3">
        <v>181.01</v>
      </c>
      <c r="H2734" s="22">
        <v>44361</v>
      </c>
      <c r="I2734" s="23">
        <v>44374</v>
      </c>
      <c r="J2734">
        <f t="shared" si="168"/>
        <v>14</v>
      </c>
      <c r="K2734" s="2">
        <f t="shared" si="169"/>
        <v>44367.5</v>
      </c>
      <c r="L2734" s="22">
        <v>44379.5</v>
      </c>
      <c r="M2734" s="22">
        <v>44428.5</v>
      </c>
      <c r="N2734" s="22">
        <v>44427.5</v>
      </c>
      <c r="O2734">
        <f t="shared" si="170"/>
        <v>60</v>
      </c>
      <c r="P2734" s="3">
        <f t="shared" si="171"/>
        <v>10860.599999999999</v>
      </c>
    </row>
    <row r="2735" spans="1:16" x14ac:dyDescent="0.35">
      <c r="A2735" t="s">
        <v>282</v>
      </c>
      <c r="B2735" s="29" t="s">
        <v>98</v>
      </c>
      <c r="C2735" s="22">
        <v>44379</v>
      </c>
      <c r="D2735" s="30" t="s">
        <v>161</v>
      </c>
      <c r="E2735" s="30" t="s">
        <v>162</v>
      </c>
      <c r="F2735" s="29" t="s">
        <v>198</v>
      </c>
      <c r="G2735" s="3">
        <v>25.8</v>
      </c>
      <c r="H2735" s="22">
        <v>44361</v>
      </c>
      <c r="I2735" s="23">
        <v>44374</v>
      </c>
      <c r="J2735">
        <f t="shared" si="168"/>
        <v>14</v>
      </c>
      <c r="K2735" s="2">
        <f t="shared" si="169"/>
        <v>44367.5</v>
      </c>
      <c r="L2735" s="22">
        <v>44379.5</v>
      </c>
      <c r="M2735" s="22">
        <v>44428.5</v>
      </c>
      <c r="N2735" s="22">
        <v>44427.5</v>
      </c>
      <c r="O2735">
        <f t="shared" si="170"/>
        <v>60</v>
      </c>
      <c r="P2735" s="3">
        <f t="shared" si="171"/>
        <v>1548</v>
      </c>
    </row>
    <row r="2736" spans="1:16" x14ac:dyDescent="0.35">
      <c r="A2736" t="s">
        <v>282</v>
      </c>
      <c r="B2736" s="29" t="s">
        <v>98</v>
      </c>
      <c r="C2736" s="22">
        <v>44379</v>
      </c>
      <c r="D2736" s="30" t="s">
        <v>161</v>
      </c>
      <c r="E2736" s="30" t="s">
        <v>162</v>
      </c>
      <c r="F2736" s="29" t="s">
        <v>190</v>
      </c>
      <c r="G2736" s="3">
        <v>25.09</v>
      </c>
      <c r="H2736" s="22">
        <v>44361</v>
      </c>
      <c r="I2736" s="23">
        <v>44374</v>
      </c>
      <c r="J2736">
        <f t="shared" si="168"/>
        <v>14</v>
      </c>
      <c r="K2736" s="2">
        <f t="shared" si="169"/>
        <v>44367.5</v>
      </c>
      <c r="L2736" s="22">
        <v>44379.5</v>
      </c>
      <c r="M2736" s="22">
        <v>44428.5</v>
      </c>
      <c r="N2736" s="22">
        <v>44427.5</v>
      </c>
      <c r="O2736">
        <f t="shared" si="170"/>
        <v>60</v>
      </c>
      <c r="P2736" s="3">
        <f t="shared" si="171"/>
        <v>1505.4</v>
      </c>
    </row>
    <row r="2737" spans="1:16" x14ac:dyDescent="0.35">
      <c r="A2737" t="s">
        <v>282</v>
      </c>
      <c r="B2737" s="29" t="s">
        <v>98</v>
      </c>
      <c r="C2737" s="22">
        <v>44379</v>
      </c>
      <c r="D2737" s="30" t="s">
        <v>161</v>
      </c>
      <c r="E2737" s="30" t="s">
        <v>162</v>
      </c>
      <c r="F2737" s="29" t="s">
        <v>191</v>
      </c>
      <c r="G2737" s="3">
        <v>23.06</v>
      </c>
      <c r="H2737" s="22">
        <v>44361</v>
      </c>
      <c r="I2737" s="23">
        <v>44374</v>
      </c>
      <c r="J2737">
        <f t="shared" si="168"/>
        <v>14</v>
      </c>
      <c r="K2737" s="2">
        <f t="shared" si="169"/>
        <v>44367.5</v>
      </c>
      <c r="L2737" s="22">
        <v>44379.5</v>
      </c>
      <c r="M2737" s="22">
        <v>44428.5</v>
      </c>
      <c r="N2737" s="22">
        <v>44427.5</v>
      </c>
      <c r="O2737">
        <f t="shared" si="170"/>
        <v>60</v>
      </c>
      <c r="P2737" s="3">
        <f t="shared" si="171"/>
        <v>1383.6</v>
      </c>
    </row>
    <row r="2738" spans="1:16" x14ac:dyDescent="0.35">
      <c r="A2738" t="s">
        <v>282</v>
      </c>
      <c r="B2738" s="29" t="s">
        <v>98</v>
      </c>
      <c r="C2738" s="22">
        <v>44379</v>
      </c>
      <c r="D2738" s="30" t="s">
        <v>161</v>
      </c>
      <c r="E2738" s="30" t="s">
        <v>162</v>
      </c>
      <c r="F2738" s="29" t="s">
        <v>193</v>
      </c>
      <c r="G2738" s="3">
        <v>54.8</v>
      </c>
      <c r="H2738" s="22">
        <v>44361</v>
      </c>
      <c r="I2738" s="23">
        <v>44374</v>
      </c>
      <c r="J2738">
        <f t="shared" si="168"/>
        <v>14</v>
      </c>
      <c r="K2738" s="2">
        <f t="shared" si="169"/>
        <v>44367.5</v>
      </c>
      <c r="L2738" s="22">
        <v>44379.5</v>
      </c>
      <c r="M2738" s="22">
        <v>44428.5</v>
      </c>
      <c r="N2738" s="22">
        <v>44427.5</v>
      </c>
      <c r="O2738">
        <f t="shared" si="170"/>
        <v>60</v>
      </c>
      <c r="P2738" s="3">
        <f t="shared" si="171"/>
        <v>3288</v>
      </c>
    </row>
    <row r="2739" spans="1:16" x14ac:dyDescent="0.35">
      <c r="A2739" t="s">
        <v>282</v>
      </c>
      <c r="B2739" s="29" t="s">
        <v>86</v>
      </c>
      <c r="C2739" s="22">
        <v>44379</v>
      </c>
      <c r="D2739" s="30" t="s">
        <v>201</v>
      </c>
      <c r="E2739" s="30" t="s">
        <v>202</v>
      </c>
      <c r="F2739" s="29" t="s">
        <v>164</v>
      </c>
      <c r="G2739" s="3">
        <v>48.789999999999992</v>
      </c>
      <c r="H2739" s="22">
        <v>44360</v>
      </c>
      <c r="I2739" s="23">
        <v>44373</v>
      </c>
      <c r="J2739">
        <f t="shared" si="168"/>
        <v>14</v>
      </c>
      <c r="K2739" s="2">
        <f t="shared" si="169"/>
        <v>44366.5</v>
      </c>
      <c r="L2739" s="22">
        <v>44379.5</v>
      </c>
      <c r="M2739" s="22">
        <v>44498.5</v>
      </c>
      <c r="N2739" s="22">
        <v>44497.5</v>
      </c>
      <c r="O2739">
        <f t="shared" si="170"/>
        <v>131</v>
      </c>
      <c r="P2739" s="3">
        <f t="shared" si="171"/>
        <v>6391.4899999999989</v>
      </c>
    </row>
    <row r="2740" spans="1:16" x14ac:dyDescent="0.35">
      <c r="A2740" t="s">
        <v>282</v>
      </c>
      <c r="B2740" s="29" t="s">
        <v>98</v>
      </c>
      <c r="C2740" s="22">
        <v>44379</v>
      </c>
      <c r="D2740" s="30" t="s">
        <v>201</v>
      </c>
      <c r="E2740" s="30" t="s">
        <v>202</v>
      </c>
      <c r="F2740" s="29" t="s">
        <v>109</v>
      </c>
      <c r="G2740" s="3">
        <v>0.21</v>
      </c>
      <c r="H2740" s="22">
        <v>44361</v>
      </c>
      <c r="I2740" s="23">
        <v>44374</v>
      </c>
      <c r="J2740">
        <f t="shared" si="168"/>
        <v>14</v>
      </c>
      <c r="K2740" s="2">
        <f t="shared" si="169"/>
        <v>44367.5</v>
      </c>
      <c r="L2740" s="22">
        <v>44379.5</v>
      </c>
      <c r="M2740" s="22">
        <v>44498.5</v>
      </c>
      <c r="N2740" s="22">
        <v>44497.5</v>
      </c>
      <c r="O2740">
        <f t="shared" si="170"/>
        <v>130</v>
      </c>
      <c r="P2740" s="3">
        <f t="shared" si="171"/>
        <v>27.3</v>
      </c>
    </row>
    <row r="2741" spans="1:16" x14ac:dyDescent="0.35">
      <c r="A2741" t="s">
        <v>282</v>
      </c>
      <c r="B2741" s="29" t="s">
        <v>98</v>
      </c>
      <c r="C2741" s="22">
        <v>44379</v>
      </c>
      <c r="D2741" s="30" t="s">
        <v>201</v>
      </c>
      <c r="E2741" s="30" t="s">
        <v>202</v>
      </c>
      <c r="F2741" s="29" t="s">
        <v>164</v>
      </c>
      <c r="G2741" s="3">
        <v>4.28</v>
      </c>
      <c r="H2741" s="22">
        <v>44361</v>
      </c>
      <c r="I2741" s="23">
        <v>44374</v>
      </c>
      <c r="J2741">
        <f t="shared" si="168"/>
        <v>14</v>
      </c>
      <c r="K2741" s="2">
        <f t="shared" si="169"/>
        <v>44367.5</v>
      </c>
      <c r="L2741" s="22">
        <v>44379.5</v>
      </c>
      <c r="M2741" s="22">
        <v>44498.5</v>
      </c>
      <c r="N2741" s="22">
        <v>44497.5</v>
      </c>
      <c r="O2741">
        <f t="shared" si="170"/>
        <v>130</v>
      </c>
      <c r="P2741" s="3">
        <f t="shared" si="171"/>
        <v>556.4</v>
      </c>
    </row>
    <row r="2742" spans="1:16" x14ac:dyDescent="0.35">
      <c r="A2742" t="s">
        <v>282</v>
      </c>
      <c r="B2742" s="29" t="s">
        <v>98</v>
      </c>
      <c r="C2742" s="22">
        <v>44379</v>
      </c>
      <c r="D2742" s="30" t="s">
        <v>110</v>
      </c>
      <c r="E2742" s="30" t="s">
        <v>111</v>
      </c>
      <c r="F2742" s="29" t="s">
        <v>204</v>
      </c>
      <c r="G2742" s="3">
        <v>29.05</v>
      </c>
      <c r="H2742" s="22">
        <v>44361</v>
      </c>
      <c r="I2742" s="23">
        <v>44374</v>
      </c>
      <c r="J2742">
        <f t="shared" si="168"/>
        <v>14</v>
      </c>
      <c r="K2742" s="2">
        <f t="shared" si="169"/>
        <v>44367.5</v>
      </c>
      <c r="L2742" s="22">
        <v>44379.5</v>
      </c>
      <c r="M2742" s="22">
        <v>44498.5</v>
      </c>
      <c r="N2742" s="22">
        <v>44497.5</v>
      </c>
      <c r="O2742">
        <f t="shared" si="170"/>
        <v>130</v>
      </c>
      <c r="P2742" s="3">
        <f t="shared" si="171"/>
        <v>3776.5</v>
      </c>
    </row>
    <row r="2743" spans="1:16" x14ac:dyDescent="0.35">
      <c r="A2743" t="s">
        <v>282</v>
      </c>
      <c r="B2743" s="29" t="s">
        <v>98</v>
      </c>
      <c r="C2743" s="22">
        <v>44379</v>
      </c>
      <c r="D2743" s="30" t="s">
        <v>114</v>
      </c>
      <c r="E2743" s="30" t="s">
        <v>115</v>
      </c>
      <c r="F2743" s="29" t="s">
        <v>143</v>
      </c>
      <c r="G2743" s="3">
        <v>37.619999999999997</v>
      </c>
      <c r="H2743" s="22">
        <v>44361</v>
      </c>
      <c r="I2743" s="23">
        <v>44374</v>
      </c>
      <c r="J2743">
        <f t="shared" si="168"/>
        <v>14</v>
      </c>
      <c r="K2743" s="2">
        <f t="shared" si="169"/>
        <v>44367.5</v>
      </c>
      <c r="L2743" s="22">
        <v>44379.5</v>
      </c>
      <c r="M2743" s="22">
        <v>44498.5</v>
      </c>
      <c r="N2743" s="22">
        <v>44497.5</v>
      </c>
      <c r="O2743">
        <f t="shared" si="170"/>
        <v>130</v>
      </c>
      <c r="P2743" s="3">
        <f t="shared" si="171"/>
        <v>4890.5999999999995</v>
      </c>
    </row>
    <row r="2744" spans="1:16" x14ac:dyDescent="0.35">
      <c r="A2744" t="s">
        <v>282</v>
      </c>
      <c r="B2744" s="29" t="s">
        <v>98</v>
      </c>
      <c r="C2744" s="22">
        <v>44379</v>
      </c>
      <c r="D2744" s="30" t="s">
        <v>110</v>
      </c>
      <c r="E2744" s="30" t="s">
        <v>111</v>
      </c>
      <c r="F2744" s="29" t="s">
        <v>143</v>
      </c>
      <c r="G2744" s="3">
        <v>57.5</v>
      </c>
      <c r="H2744" s="22">
        <v>44361</v>
      </c>
      <c r="I2744" s="23">
        <v>44374</v>
      </c>
      <c r="J2744">
        <f t="shared" si="168"/>
        <v>14</v>
      </c>
      <c r="K2744" s="2">
        <f t="shared" si="169"/>
        <v>44367.5</v>
      </c>
      <c r="L2744" s="22">
        <v>44379.5</v>
      </c>
      <c r="M2744" s="22">
        <v>44498.5</v>
      </c>
      <c r="N2744" s="22">
        <v>44497.5</v>
      </c>
      <c r="O2744">
        <f t="shared" si="170"/>
        <v>130</v>
      </c>
      <c r="P2744" s="3">
        <f t="shared" si="171"/>
        <v>7475</v>
      </c>
    </row>
    <row r="2745" spans="1:16" x14ac:dyDescent="0.35">
      <c r="A2745" t="s">
        <v>282</v>
      </c>
      <c r="B2745" s="29" t="s">
        <v>98</v>
      </c>
      <c r="C2745" s="22">
        <v>44379</v>
      </c>
      <c r="D2745" s="30" t="s">
        <v>114</v>
      </c>
      <c r="E2745" s="30" t="s">
        <v>115</v>
      </c>
      <c r="F2745" s="29" t="s">
        <v>211</v>
      </c>
      <c r="G2745" s="3">
        <v>57.36</v>
      </c>
      <c r="H2745" s="22">
        <v>44361</v>
      </c>
      <c r="I2745" s="23">
        <v>44374</v>
      </c>
      <c r="J2745">
        <f t="shared" si="168"/>
        <v>14</v>
      </c>
      <c r="K2745" s="2">
        <f t="shared" si="169"/>
        <v>44367.5</v>
      </c>
      <c r="L2745" s="22">
        <v>44379.5</v>
      </c>
      <c r="M2745" s="22">
        <v>44498.5</v>
      </c>
      <c r="N2745" s="22">
        <v>44497.5</v>
      </c>
      <c r="O2745">
        <f t="shared" si="170"/>
        <v>130</v>
      </c>
      <c r="P2745" s="3">
        <f t="shared" si="171"/>
        <v>7456.8</v>
      </c>
    </row>
    <row r="2746" spans="1:16" x14ac:dyDescent="0.35">
      <c r="A2746" t="s">
        <v>282</v>
      </c>
      <c r="B2746" s="29" t="s">
        <v>98</v>
      </c>
      <c r="C2746" s="22">
        <v>44379</v>
      </c>
      <c r="D2746" s="30" t="s">
        <v>114</v>
      </c>
      <c r="E2746" s="30" t="s">
        <v>115</v>
      </c>
      <c r="F2746" s="29" t="s">
        <v>144</v>
      </c>
      <c r="G2746" s="3">
        <v>90.19</v>
      </c>
      <c r="H2746" s="22">
        <v>44361</v>
      </c>
      <c r="I2746" s="23">
        <v>44374</v>
      </c>
      <c r="J2746">
        <f t="shared" si="168"/>
        <v>14</v>
      </c>
      <c r="K2746" s="2">
        <f t="shared" si="169"/>
        <v>44367.5</v>
      </c>
      <c r="L2746" s="22">
        <v>44379.5</v>
      </c>
      <c r="M2746" s="22">
        <v>44498.5</v>
      </c>
      <c r="N2746" s="22">
        <v>44497.5</v>
      </c>
      <c r="O2746">
        <f t="shared" si="170"/>
        <v>130</v>
      </c>
      <c r="P2746" s="3">
        <f t="shared" si="171"/>
        <v>11724.699999999999</v>
      </c>
    </row>
    <row r="2747" spans="1:16" x14ac:dyDescent="0.35">
      <c r="A2747" t="s">
        <v>282</v>
      </c>
      <c r="B2747" s="29" t="s">
        <v>98</v>
      </c>
      <c r="C2747" s="22">
        <v>44379</v>
      </c>
      <c r="D2747" s="30" t="s">
        <v>110</v>
      </c>
      <c r="E2747" s="30" t="s">
        <v>111</v>
      </c>
      <c r="F2747" s="29" t="s">
        <v>144</v>
      </c>
      <c r="G2747" s="3">
        <v>14.52</v>
      </c>
      <c r="H2747" s="22">
        <v>44361</v>
      </c>
      <c r="I2747" s="23">
        <v>44374</v>
      </c>
      <c r="J2747">
        <f t="shared" si="168"/>
        <v>14</v>
      </c>
      <c r="K2747" s="2">
        <f t="shared" si="169"/>
        <v>44367.5</v>
      </c>
      <c r="L2747" s="22">
        <v>44379.5</v>
      </c>
      <c r="M2747" s="22">
        <v>44498.5</v>
      </c>
      <c r="N2747" s="22">
        <v>44497.5</v>
      </c>
      <c r="O2747">
        <f t="shared" si="170"/>
        <v>130</v>
      </c>
      <c r="P2747" s="3">
        <f t="shared" si="171"/>
        <v>1887.6</v>
      </c>
    </row>
    <row r="2748" spans="1:16" x14ac:dyDescent="0.35">
      <c r="A2748" t="s">
        <v>282</v>
      </c>
      <c r="B2748" s="29" t="s">
        <v>98</v>
      </c>
      <c r="C2748" s="22">
        <v>44379</v>
      </c>
      <c r="D2748" s="30" t="s">
        <v>110</v>
      </c>
      <c r="E2748" s="30" t="s">
        <v>111</v>
      </c>
      <c r="F2748" s="29" t="s">
        <v>215</v>
      </c>
      <c r="G2748" s="3">
        <v>3.18</v>
      </c>
      <c r="H2748" s="22">
        <v>44361</v>
      </c>
      <c r="I2748" s="23">
        <v>44374</v>
      </c>
      <c r="J2748">
        <f t="shared" si="168"/>
        <v>14</v>
      </c>
      <c r="K2748" s="2">
        <f t="shared" si="169"/>
        <v>44367.5</v>
      </c>
      <c r="L2748" s="22">
        <v>44379.5</v>
      </c>
      <c r="M2748" s="22">
        <v>44498.5</v>
      </c>
      <c r="N2748" s="22">
        <v>44497.5</v>
      </c>
      <c r="O2748">
        <f t="shared" si="170"/>
        <v>130</v>
      </c>
      <c r="P2748" s="3">
        <f t="shared" si="171"/>
        <v>413.40000000000003</v>
      </c>
    </row>
    <row r="2749" spans="1:16" x14ac:dyDescent="0.35">
      <c r="A2749" t="s">
        <v>282</v>
      </c>
      <c r="B2749" s="29" t="s">
        <v>98</v>
      </c>
      <c r="C2749" s="22">
        <v>44379</v>
      </c>
      <c r="D2749" s="30" t="s">
        <v>217</v>
      </c>
      <c r="E2749" s="30" t="s">
        <v>218</v>
      </c>
      <c r="F2749" s="29" t="s">
        <v>219</v>
      </c>
      <c r="G2749" s="3">
        <v>41.349999999999994</v>
      </c>
      <c r="H2749" s="22">
        <v>44361</v>
      </c>
      <c r="I2749" s="23">
        <v>44374</v>
      </c>
      <c r="J2749">
        <f t="shared" si="168"/>
        <v>14</v>
      </c>
      <c r="K2749" s="2">
        <f t="shared" si="169"/>
        <v>44367.5</v>
      </c>
      <c r="L2749" s="22">
        <v>44379.5</v>
      </c>
      <c r="M2749" s="22">
        <v>44498.5</v>
      </c>
      <c r="N2749" s="22">
        <v>44497.5</v>
      </c>
      <c r="O2749">
        <f t="shared" si="170"/>
        <v>130</v>
      </c>
      <c r="P2749" s="3">
        <f t="shared" si="171"/>
        <v>5375.4999999999991</v>
      </c>
    </row>
    <row r="2750" spans="1:16" x14ac:dyDescent="0.35">
      <c r="A2750" t="s">
        <v>282</v>
      </c>
      <c r="B2750" s="29" t="s">
        <v>98</v>
      </c>
      <c r="C2750" s="22">
        <v>44379</v>
      </c>
      <c r="D2750" s="30" t="s">
        <v>110</v>
      </c>
      <c r="E2750" s="30" t="s">
        <v>111</v>
      </c>
      <c r="F2750" s="29" t="s">
        <v>227</v>
      </c>
      <c r="G2750" s="3">
        <v>15.14</v>
      </c>
      <c r="H2750" s="22">
        <v>44361</v>
      </c>
      <c r="I2750" s="23">
        <v>44374</v>
      </c>
      <c r="J2750">
        <f t="shared" si="168"/>
        <v>14</v>
      </c>
      <c r="K2750" s="2">
        <f t="shared" si="169"/>
        <v>44367.5</v>
      </c>
      <c r="L2750" s="22">
        <v>44379.5</v>
      </c>
      <c r="M2750" s="22">
        <v>44498.5</v>
      </c>
      <c r="N2750" s="22">
        <v>44497.5</v>
      </c>
      <c r="O2750">
        <f t="shared" si="170"/>
        <v>130</v>
      </c>
      <c r="P2750" s="3">
        <f t="shared" si="171"/>
        <v>1968.2</v>
      </c>
    </row>
    <row r="2751" spans="1:16" x14ac:dyDescent="0.35">
      <c r="A2751" t="s">
        <v>282</v>
      </c>
      <c r="B2751" s="29" t="s">
        <v>98</v>
      </c>
      <c r="C2751" s="22">
        <v>44379</v>
      </c>
      <c r="D2751" s="30" t="s">
        <v>110</v>
      </c>
      <c r="E2751" s="30" t="s">
        <v>111</v>
      </c>
      <c r="F2751" s="29" t="s">
        <v>228</v>
      </c>
      <c r="G2751" s="3">
        <v>1.0900000000000001</v>
      </c>
      <c r="H2751" s="22">
        <v>44361</v>
      </c>
      <c r="I2751" s="23">
        <v>44374</v>
      </c>
      <c r="J2751">
        <f t="shared" si="168"/>
        <v>14</v>
      </c>
      <c r="K2751" s="2">
        <f t="shared" si="169"/>
        <v>44367.5</v>
      </c>
      <c r="L2751" s="22">
        <v>44379.5</v>
      </c>
      <c r="M2751" s="22">
        <v>44498.5</v>
      </c>
      <c r="N2751" s="22">
        <v>44497.5</v>
      </c>
      <c r="O2751">
        <f t="shared" si="170"/>
        <v>130</v>
      </c>
      <c r="P2751" s="3">
        <f t="shared" si="171"/>
        <v>141.70000000000002</v>
      </c>
    </row>
    <row r="2752" spans="1:16" x14ac:dyDescent="0.35">
      <c r="A2752" t="s">
        <v>282</v>
      </c>
      <c r="B2752" s="29" t="s">
        <v>98</v>
      </c>
      <c r="C2752" s="22">
        <v>44379</v>
      </c>
      <c r="D2752" s="30" t="s">
        <v>201</v>
      </c>
      <c r="E2752" s="30" t="s">
        <v>202</v>
      </c>
      <c r="F2752" s="29" t="s">
        <v>164</v>
      </c>
      <c r="G2752" s="3">
        <v>229.06000000000006</v>
      </c>
      <c r="H2752" s="22">
        <v>44361</v>
      </c>
      <c r="I2752" s="23">
        <v>44374</v>
      </c>
      <c r="J2752">
        <f t="shared" si="168"/>
        <v>14</v>
      </c>
      <c r="K2752" s="2">
        <f t="shared" si="169"/>
        <v>44367.5</v>
      </c>
      <c r="L2752" s="22">
        <v>44379.5</v>
      </c>
      <c r="M2752" s="22">
        <v>44498.5</v>
      </c>
      <c r="N2752" s="22">
        <v>44497.5</v>
      </c>
      <c r="O2752">
        <f t="shared" si="170"/>
        <v>130</v>
      </c>
      <c r="P2752" s="3">
        <f t="shared" si="171"/>
        <v>29777.800000000007</v>
      </c>
    </row>
    <row r="2753" spans="1:16" x14ac:dyDescent="0.35">
      <c r="A2753" t="s">
        <v>282</v>
      </c>
      <c r="B2753" s="29" t="s">
        <v>98</v>
      </c>
      <c r="C2753" s="22">
        <v>44379</v>
      </c>
      <c r="D2753" s="30" t="s">
        <v>110</v>
      </c>
      <c r="E2753" s="30" t="s">
        <v>111</v>
      </c>
      <c r="F2753" s="29" t="s">
        <v>232</v>
      </c>
      <c r="G2753" s="3">
        <v>31.54</v>
      </c>
      <c r="H2753" s="22">
        <v>44361</v>
      </c>
      <c r="I2753" s="23">
        <v>44374</v>
      </c>
      <c r="J2753">
        <f t="shared" si="168"/>
        <v>14</v>
      </c>
      <c r="K2753" s="2">
        <f t="shared" si="169"/>
        <v>44367.5</v>
      </c>
      <c r="L2753" s="22">
        <v>44379.5</v>
      </c>
      <c r="M2753" s="22">
        <v>44498.5</v>
      </c>
      <c r="N2753" s="22">
        <v>44497.5</v>
      </c>
      <c r="O2753">
        <f t="shared" si="170"/>
        <v>130</v>
      </c>
      <c r="P2753" s="3">
        <f t="shared" si="171"/>
        <v>4100.2</v>
      </c>
    </row>
    <row r="2754" spans="1:16" x14ac:dyDescent="0.35">
      <c r="A2754" t="s">
        <v>282</v>
      </c>
      <c r="B2754" s="29" t="s">
        <v>98</v>
      </c>
      <c r="C2754" s="22">
        <v>44379</v>
      </c>
      <c r="D2754" s="30" t="s">
        <v>110</v>
      </c>
      <c r="E2754" s="30" t="s">
        <v>111</v>
      </c>
      <c r="F2754" s="29" t="s">
        <v>233</v>
      </c>
      <c r="G2754" s="3">
        <v>1.86</v>
      </c>
      <c r="H2754" s="22">
        <v>44361</v>
      </c>
      <c r="I2754" s="23">
        <v>44374</v>
      </c>
      <c r="J2754">
        <f t="shared" si="168"/>
        <v>14</v>
      </c>
      <c r="K2754" s="2">
        <f t="shared" si="169"/>
        <v>44367.5</v>
      </c>
      <c r="L2754" s="22">
        <v>44379.5</v>
      </c>
      <c r="M2754" s="22">
        <v>44498.5</v>
      </c>
      <c r="N2754" s="22">
        <v>44497.5</v>
      </c>
      <c r="O2754">
        <f t="shared" si="170"/>
        <v>130</v>
      </c>
      <c r="P2754" s="3">
        <f t="shared" si="171"/>
        <v>241.8</v>
      </c>
    </row>
    <row r="2755" spans="1:16" x14ac:dyDescent="0.35">
      <c r="A2755" t="s">
        <v>282</v>
      </c>
      <c r="B2755" s="29" t="s">
        <v>98</v>
      </c>
      <c r="C2755" s="22">
        <v>44379</v>
      </c>
      <c r="D2755" s="30" t="s">
        <v>114</v>
      </c>
      <c r="E2755" s="30" t="s">
        <v>115</v>
      </c>
      <c r="F2755" s="29" t="s">
        <v>145</v>
      </c>
      <c r="G2755" s="3">
        <v>32.54</v>
      </c>
      <c r="H2755" s="22">
        <v>44361</v>
      </c>
      <c r="I2755" s="23">
        <v>44374</v>
      </c>
      <c r="J2755">
        <f t="shared" si="168"/>
        <v>14</v>
      </c>
      <c r="K2755" s="2">
        <f t="shared" si="169"/>
        <v>44367.5</v>
      </c>
      <c r="L2755" s="22">
        <v>44379.5</v>
      </c>
      <c r="M2755" s="22">
        <v>44498.5</v>
      </c>
      <c r="N2755" s="22">
        <v>44497.5</v>
      </c>
      <c r="O2755">
        <f t="shared" si="170"/>
        <v>130</v>
      </c>
      <c r="P2755" s="3">
        <f t="shared" si="171"/>
        <v>4230.2</v>
      </c>
    </row>
    <row r="2756" spans="1:16" x14ac:dyDescent="0.35">
      <c r="A2756" t="s">
        <v>282</v>
      </c>
      <c r="B2756" s="29" t="s">
        <v>98</v>
      </c>
      <c r="C2756" s="22">
        <v>44379</v>
      </c>
      <c r="D2756" s="30" t="s">
        <v>110</v>
      </c>
      <c r="E2756" s="30" t="s">
        <v>111</v>
      </c>
      <c r="F2756" s="29" t="s">
        <v>145</v>
      </c>
      <c r="G2756" s="3">
        <v>28.020000000000003</v>
      </c>
      <c r="H2756" s="22">
        <v>44361</v>
      </c>
      <c r="I2756" s="23">
        <v>44374</v>
      </c>
      <c r="J2756">
        <f t="shared" si="168"/>
        <v>14</v>
      </c>
      <c r="K2756" s="2">
        <f t="shared" si="169"/>
        <v>44367.5</v>
      </c>
      <c r="L2756" s="22">
        <v>44379.5</v>
      </c>
      <c r="M2756" s="22">
        <v>44498.5</v>
      </c>
      <c r="N2756" s="22">
        <v>44497.5</v>
      </c>
      <c r="O2756">
        <f t="shared" si="170"/>
        <v>130</v>
      </c>
      <c r="P2756" s="3">
        <f t="shared" si="171"/>
        <v>3642.6000000000004</v>
      </c>
    </row>
    <row r="2757" spans="1:16" x14ac:dyDescent="0.35">
      <c r="A2757" t="s">
        <v>282</v>
      </c>
      <c r="B2757" s="29" t="s">
        <v>98</v>
      </c>
      <c r="C2757" s="22">
        <v>44379</v>
      </c>
      <c r="D2757" s="30" t="s">
        <v>114</v>
      </c>
      <c r="E2757" s="30" t="s">
        <v>115</v>
      </c>
      <c r="F2757" s="29" t="s">
        <v>146</v>
      </c>
      <c r="G2757" s="3">
        <v>170.25</v>
      </c>
      <c r="H2757" s="22">
        <v>44361</v>
      </c>
      <c r="I2757" s="23">
        <v>44374</v>
      </c>
      <c r="J2757">
        <f t="shared" si="168"/>
        <v>14</v>
      </c>
      <c r="K2757" s="2">
        <f t="shared" si="169"/>
        <v>44367.5</v>
      </c>
      <c r="L2757" s="22">
        <v>44379.5</v>
      </c>
      <c r="M2757" s="22">
        <v>44498.5</v>
      </c>
      <c r="N2757" s="22">
        <v>44497.5</v>
      </c>
      <c r="O2757">
        <f t="shared" si="170"/>
        <v>130</v>
      </c>
      <c r="P2757" s="3">
        <f t="shared" si="171"/>
        <v>22132.5</v>
      </c>
    </row>
    <row r="2758" spans="1:16" x14ac:dyDescent="0.35">
      <c r="A2758" t="s">
        <v>282</v>
      </c>
      <c r="B2758" s="29" t="s">
        <v>98</v>
      </c>
      <c r="C2758" s="22">
        <v>44379</v>
      </c>
      <c r="D2758" s="30" t="s">
        <v>114</v>
      </c>
      <c r="E2758" s="30" t="s">
        <v>115</v>
      </c>
      <c r="F2758" s="29" t="s">
        <v>234</v>
      </c>
      <c r="G2758" s="3">
        <v>65.95</v>
      </c>
      <c r="H2758" s="22">
        <v>44361</v>
      </c>
      <c r="I2758" s="23">
        <v>44374</v>
      </c>
      <c r="J2758">
        <f t="shared" si="168"/>
        <v>14</v>
      </c>
      <c r="K2758" s="2">
        <f t="shared" si="169"/>
        <v>44367.5</v>
      </c>
      <c r="L2758" s="22">
        <v>44379.5</v>
      </c>
      <c r="M2758" s="22">
        <v>44498.5</v>
      </c>
      <c r="N2758" s="22">
        <v>44497.5</v>
      </c>
      <c r="O2758">
        <f t="shared" si="170"/>
        <v>130</v>
      </c>
      <c r="P2758" s="3">
        <f t="shared" si="171"/>
        <v>8573.5</v>
      </c>
    </row>
    <row r="2759" spans="1:16" x14ac:dyDescent="0.35">
      <c r="A2759" t="s">
        <v>282</v>
      </c>
      <c r="B2759" s="29" t="s">
        <v>98</v>
      </c>
      <c r="C2759" s="22">
        <v>44379</v>
      </c>
      <c r="D2759" s="30" t="s">
        <v>110</v>
      </c>
      <c r="E2759" s="30" t="s">
        <v>111</v>
      </c>
      <c r="F2759" s="29" t="s">
        <v>234</v>
      </c>
      <c r="G2759" s="3">
        <v>1.03</v>
      </c>
      <c r="H2759" s="22">
        <v>44361</v>
      </c>
      <c r="I2759" s="23">
        <v>44374</v>
      </c>
      <c r="J2759">
        <f t="shared" si="168"/>
        <v>14</v>
      </c>
      <c r="K2759" s="2">
        <f t="shared" si="169"/>
        <v>44367.5</v>
      </c>
      <c r="L2759" s="22">
        <v>44379.5</v>
      </c>
      <c r="M2759" s="22">
        <v>44498.5</v>
      </c>
      <c r="N2759" s="22">
        <v>44497.5</v>
      </c>
      <c r="O2759">
        <f t="shared" si="170"/>
        <v>130</v>
      </c>
      <c r="P2759" s="3">
        <f t="shared" si="171"/>
        <v>133.9</v>
      </c>
    </row>
    <row r="2760" spans="1:16" x14ac:dyDescent="0.35">
      <c r="A2760" t="s">
        <v>282</v>
      </c>
      <c r="B2760" s="29" t="s">
        <v>98</v>
      </c>
      <c r="C2760" s="22">
        <v>44379</v>
      </c>
      <c r="D2760" s="30" t="s">
        <v>110</v>
      </c>
      <c r="E2760" s="30" t="s">
        <v>111</v>
      </c>
      <c r="F2760" s="29" t="s">
        <v>257</v>
      </c>
      <c r="G2760" s="3">
        <v>19.91</v>
      </c>
      <c r="H2760" s="22">
        <v>44361</v>
      </c>
      <c r="I2760" s="23">
        <v>44374</v>
      </c>
      <c r="J2760">
        <f t="shared" si="168"/>
        <v>14</v>
      </c>
      <c r="K2760" s="2">
        <f t="shared" si="169"/>
        <v>44367.5</v>
      </c>
      <c r="L2760" s="22">
        <v>44379.5</v>
      </c>
      <c r="M2760" s="22">
        <v>44498.5</v>
      </c>
      <c r="N2760" s="22">
        <v>44497.5</v>
      </c>
      <c r="O2760">
        <f t="shared" si="170"/>
        <v>130</v>
      </c>
      <c r="P2760" s="3">
        <f t="shared" si="171"/>
        <v>2588.3000000000002</v>
      </c>
    </row>
    <row r="2761" spans="1:16" x14ac:dyDescent="0.35">
      <c r="A2761" t="s">
        <v>282</v>
      </c>
      <c r="B2761" s="29" t="s">
        <v>98</v>
      </c>
      <c r="C2761" s="22">
        <v>44379</v>
      </c>
      <c r="D2761" s="30" t="s">
        <v>201</v>
      </c>
      <c r="E2761" s="30" t="s">
        <v>202</v>
      </c>
      <c r="F2761" s="29" t="s">
        <v>109</v>
      </c>
      <c r="G2761" s="3">
        <v>279.28999999999996</v>
      </c>
      <c r="H2761" s="22">
        <v>44361</v>
      </c>
      <c r="I2761" s="23">
        <v>44374</v>
      </c>
      <c r="J2761">
        <f t="shared" si="168"/>
        <v>14</v>
      </c>
      <c r="K2761" s="2">
        <f t="shared" si="169"/>
        <v>44367.5</v>
      </c>
      <c r="L2761" s="22">
        <v>44379.5</v>
      </c>
      <c r="M2761" s="22">
        <v>44498.5</v>
      </c>
      <c r="N2761" s="22">
        <v>44497.5</v>
      </c>
      <c r="O2761">
        <f t="shared" si="170"/>
        <v>130</v>
      </c>
      <c r="P2761" s="3">
        <f t="shared" si="171"/>
        <v>36307.699999999997</v>
      </c>
    </row>
    <row r="2762" spans="1:16" x14ac:dyDescent="0.35">
      <c r="A2762" t="s">
        <v>282</v>
      </c>
      <c r="B2762" s="29" t="s">
        <v>98</v>
      </c>
      <c r="C2762" s="22">
        <v>44379</v>
      </c>
      <c r="D2762" s="30" t="s">
        <v>110</v>
      </c>
      <c r="E2762" s="30" t="s">
        <v>111</v>
      </c>
      <c r="F2762" s="29" t="s">
        <v>247</v>
      </c>
      <c r="G2762" s="3">
        <v>6.49</v>
      </c>
      <c r="H2762" s="22">
        <v>44361</v>
      </c>
      <c r="I2762" s="23">
        <v>44374</v>
      </c>
      <c r="J2762">
        <f t="shared" si="168"/>
        <v>14</v>
      </c>
      <c r="K2762" s="2">
        <f t="shared" si="169"/>
        <v>44367.5</v>
      </c>
      <c r="L2762" s="22">
        <v>44379.5</v>
      </c>
      <c r="M2762" s="22">
        <v>44498.5</v>
      </c>
      <c r="N2762" s="22">
        <v>44497.5</v>
      </c>
      <c r="O2762">
        <f t="shared" si="170"/>
        <v>130</v>
      </c>
      <c r="P2762" s="3">
        <f t="shared" si="171"/>
        <v>843.7</v>
      </c>
    </row>
    <row r="2763" spans="1:16" x14ac:dyDescent="0.35">
      <c r="A2763" t="s">
        <v>282</v>
      </c>
      <c r="B2763" s="29" t="s">
        <v>98</v>
      </c>
      <c r="C2763" s="22">
        <v>44379</v>
      </c>
      <c r="D2763" s="30" t="s">
        <v>110</v>
      </c>
      <c r="E2763" s="30" t="s">
        <v>111</v>
      </c>
      <c r="F2763" s="29" t="s">
        <v>248</v>
      </c>
      <c r="G2763" s="3">
        <v>25.92</v>
      </c>
      <c r="H2763" s="22">
        <v>44361</v>
      </c>
      <c r="I2763" s="23">
        <v>44374</v>
      </c>
      <c r="J2763">
        <f t="shared" ref="J2763:J2826" si="172">I2763-H2763+1</f>
        <v>14</v>
      </c>
      <c r="K2763" s="2">
        <f t="shared" ref="K2763:K2826" si="173">(H2763+I2763)/2</f>
        <v>44367.5</v>
      </c>
      <c r="L2763" s="22">
        <v>44379.5</v>
      </c>
      <c r="M2763" s="22">
        <v>44498.5</v>
      </c>
      <c r="N2763" s="22">
        <v>44497.5</v>
      </c>
      <c r="O2763">
        <f t="shared" ref="O2763:O2826" si="174">N2763-K2763</f>
        <v>130</v>
      </c>
      <c r="P2763" s="3">
        <f t="shared" ref="P2763:P2826" si="175">O2763*G2763</f>
        <v>3369.6000000000004</v>
      </c>
    </row>
    <row r="2764" spans="1:16" x14ac:dyDescent="0.35">
      <c r="A2764" t="s">
        <v>282</v>
      </c>
      <c r="B2764" s="29" t="s">
        <v>98</v>
      </c>
      <c r="C2764" s="22">
        <v>44379</v>
      </c>
      <c r="D2764" s="30" t="s">
        <v>201</v>
      </c>
      <c r="E2764" s="30" t="s">
        <v>202</v>
      </c>
      <c r="F2764" s="29" t="s">
        <v>102</v>
      </c>
      <c r="G2764" s="3">
        <v>11.45</v>
      </c>
      <c r="H2764" s="22">
        <v>44361</v>
      </c>
      <c r="I2764" s="23">
        <v>44374</v>
      </c>
      <c r="J2764">
        <f t="shared" si="172"/>
        <v>14</v>
      </c>
      <c r="K2764" s="2">
        <f t="shared" si="173"/>
        <v>44367.5</v>
      </c>
      <c r="L2764" s="22">
        <v>44379.5</v>
      </c>
      <c r="M2764" s="22">
        <v>44498.5</v>
      </c>
      <c r="N2764" s="22">
        <v>44497.5</v>
      </c>
      <c r="O2764">
        <f t="shared" si="174"/>
        <v>130</v>
      </c>
      <c r="P2764" s="3">
        <f t="shared" si="175"/>
        <v>1488.5</v>
      </c>
    </row>
    <row r="2765" spans="1:16" x14ac:dyDescent="0.35">
      <c r="A2765" t="s">
        <v>282</v>
      </c>
      <c r="B2765" s="29" t="s">
        <v>98</v>
      </c>
      <c r="C2765" s="22">
        <v>44379</v>
      </c>
      <c r="D2765" s="30" t="s">
        <v>114</v>
      </c>
      <c r="E2765" s="30" t="s">
        <v>115</v>
      </c>
      <c r="F2765" s="29" t="s">
        <v>239</v>
      </c>
      <c r="G2765" s="3">
        <v>19.38</v>
      </c>
      <c r="H2765" s="22">
        <v>44361</v>
      </c>
      <c r="I2765" s="23">
        <v>44374</v>
      </c>
      <c r="J2765">
        <f t="shared" si="172"/>
        <v>14</v>
      </c>
      <c r="K2765" s="2">
        <f t="shared" si="173"/>
        <v>44367.5</v>
      </c>
      <c r="L2765" s="22">
        <v>44379.5</v>
      </c>
      <c r="M2765" s="22">
        <v>44498.5</v>
      </c>
      <c r="N2765" s="22">
        <v>44497.5</v>
      </c>
      <c r="O2765">
        <f t="shared" si="174"/>
        <v>130</v>
      </c>
      <c r="P2765" s="3">
        <f t="shared" si="175"/>
        <v>2519.4</v>
      </c>
    </row>
    <row r="2766" spans="1:16" x14ac:dyDescent="0.35">
      <c r="A2766" t="s">
        <v>282</v>
      </c>
      <c r="B2766" s="29" t="s">
        <v>98</v>
      </c>
      <c r="C2766" s="22">
        <v>44379</v>
      </c>
      <c r="D2766" s="30" t="s">
        <v>110</v>
      </c>
      <c r="E2766" s="30" t="s">
        <v>111</v>
      </c>
      <c r="F2766" s="29" t="s">
        <v>240</v>
      </c>
      <c r="G2766" s="3">
        <v>20.94</v>
      </c>
      <c r="H2766" s="22">
        <v>44361</v>
      </c>
      <c r="I2766" s="23">
        <v>44374</v>
      </c>
      <c r="J2766">
        <f t="shared" si="172"/>
        <v>14</v>
      </c>
      <c r="K2766" s="2">
        <f t="shared" si="173"/>
        <v>44367.5</v>
      </c>
      <c r="L2766" s="22">
        <v>44379.5</v>
      </c>
      <c r="M2766" s="22">
        <v>44498.5</v>
      </c>
      <c r="N2766" s="22">
        <v>44497.5</v>
      </c>
      <c r="O2766">
        <f t="shared" si="174"/>
        <v>130</v>
      </c>
      <c r="P2766" s="3">
        <f t="shared" si="175"/>
        <v>2722.2000000000003</v>
      </c>
    </row>
    <row r="2767" spans="1:16" x14ac:dyDescent="0.35">
      <c r="A2767" t="s">
        <v>282</v>
      </c>
      <c r="B2767" s="29" t="s">
        <v>98</v>
      </c>
      <c r="C2767" s="22">
        <v>44379</v>
      </c>
      <c r="D2767" s="30" t="s">
        <v>110</v>
      </c>
      <c r="E2767" s="30" t="s">
        <v>111</v>
      </c>
      <c r="F2767" s="29" t="s">
        <v>147</v>
      </c>
      <c r="G2767" s="3">
        <v>7.47</v>
      </c>
      <c r="H2767" s="22">
        <v>44361</v>
      </c>
      <c r="I2767" s="23">
        <v>44374</v>
      </c>
      <c r="J2767">
        <f t="shared" si="172"/>
        <v>14</v>
      </c>
      <c r="K2767" s="2">
        <f t="shared" si="173"/>
        <v>44367.5</v>
      </c>
      <c r="L2767" s="22">
        <v>44379.5</v>
      </c>
      <c r="M2767" s="22">
        <v>44498.5</v>
      </c>
      <c r="N2767" s="22">
        <v>44497.5</v>
      </c>
      <c r="O2767">
        <f t="shared" si="174"/>
        <v>130</v>
      </c>
      <c r="P2767" s="3">
        <f t="shared" si="175"/>
        <v>971.1</v>
      </c>
    </row>
    <row r="2768" spans="1:16" x14ac:dyDescent="0.35">
      <c r="A2768" t="s">
        <v>282</v>
      </c>
      <c r="B2768" s="29" t="s">
        <v>86</v>
      </c>
      <c r="C2768" s="22">
        <v>44379</v>
      </c>
      <c r="D2768" s="30" t="s">
        <v>199</v>
      </c>
      <c r="E2768" s="30" t="s">
        <v>200</v>
      </c>
      <c r="F2768" s="29" t="s">
        <v>89</v>
      </c>
      <c r="G2768" s="3">
        <v>45.940000000000005</v>
      </c>
      <c r="H2768" s="22">
        <v>44360</v>
      </c>
      <c r="I2768" s="23">
        <v>44373</v>
      </c>
      <c r="J2768">
        <f t="shared" si="172"/>
        <v>14</v>
      </c>
      <c r="K2768" s="2">
        <f t="shared" si="173"/>
        <v>44366.5</v>
      </c>
      <c r="L2768" s="22">
        <v>44379.5</v>
      </c>
      <c r="M2768" s="22">
        <v>44501.5</v>
      </c>
      <c r="N2768" s="22">
        <v>44498.5</v>
      </c>
      <c r="O2768">
        <f t="shared" si="174"/>
        <v>132</v>
      </c>
      <c r="P2768" s="3">
        <f t="shared" si="175"/>
        <v>6064.0800000000008</v>
      </c>
    </row>
    <row r="2769" spans="1:16" x14ac:dyDescent="0.35">
      <c r="A2769" t="s">
        <v>282</v>
      </c>
      <c r="B2769" s="29" t="s">
        <v>98</v>
      </c>
      <c r="C2769" s="22">
        <v>44379</v>
      </c>
      <c r="D2769" s="30" t="s">
        <v>199</v>
      </c>
      <c r="E2769" s="30" t="s">
        <v>200</v>
      </c>
      <c r="F2769" s="29" t="s">
        <v>89</v>
      </c>
      <c r="G2769" s="3">
        <v>0.66</v>
      </c>
      <c r="H2769" s="22">
        <v>44361</v>
      </c>
      <c r="I2769" s="23">
        <v>44374</v>
      </c>
      <c r="J2769">
        <f t="shared" si="172"/>
        <v>14</v>
      </c>
      <c r="K2769" s="2">
        <f t="shared" si="173"/>
        <v>44367.5</v>
      </c>
      <c r="L2769" s="22">
        <v>44379.5</v>
      </c>
      <c r="M2769" s="22">
        <v>44501.5</v>
      </c>
      <c r="N2769" s="22">
        <v>44498.5</v>
      </c>
      <c r="O2769">
        <f t="shared" si="174"/>
        <v>131</v>
      </c>
      <c r="P2769" s="3">
        <f t="shared" si="175"/>
        <v>86.460000000000008</v>
      </c>
    </row>
    <row r="2770" spans="1:16" x14ac:dyDescent="0.35">
      <c r="A2770" t="s">
        <v>282</v>
      </c>
      <c r="B2770" s="29" t="s">
        <v>98</v>
      </c>
      <c r="C2770" s="22">
        <v>44379</v>
      </c>
      <c r="D2770" s="30" t="s">
        <v>110</v>
      </c>
      <c r="E2770" s="30" t="s">
        <v>111</v>
      </c>
      <c r="F2770" s="29" t="s">
        <v>250</v>
      </c>
      <c r="G2770" s="3">
        <v>19.52</v>
      </c>
      <c r="H2770" s="22">
        <v>44361</v>
      </c>
      <c r="I2770" s="23">
        <v>44374</v>
      </c>
      <c r="J2770">
        <f t="shared" si="172"/>
        <v>14</v>
      </c>
      <c r="K2770" s="2">
        <f t="shared" si="173"/>
        <v>44367.5</v>
      </c>
      <c r="L2770" s="22">
        <v>44379.5</v>
      </c>
      <c r="M2770" s="22">
        <v>44501.5</v>
      </c>
      <c r="N2770" s="22">
        <v>44498.5</v>
      </c>
      <c r="O2770">
        <f t="shared" si="174"/>
        <v>131</v>
      </c>
      <c r="P2770" s="3">
        <f t="shared" si="175"/>
        <v>2557.12</v>
      </c>
    </row>
    <row r="2771" spans="1:16" x14ac:dyDescent="0.35">
      <c r="A2771" t="s">
        <v>282</v>
      </c>
      <c r="B2771" s="29" t="s">
        <v>98</v>
      </c>
      <c r="C2771" s="22">
        <v>44379</v>
      </c>
      <c r="D2771" s="30" t="s">
        <v>148</v>
      </c>
      <c r="E2771" s="30" t="s">
        <v>149</v>
      </c>
      <c r="F2771" s="29" t="s">
        <v>205</v>
      </c>
      <c r="G2771" s="3">
        <v>84.69</v>
      </c>
      <c r="H2771" s="22">
        <v>44361</v>
      </c>
      <c r="I2771" s="23">
        <v>44374</v>
      </c>
      <c r="J2771">
        <f t="shared" si="172"/>
        <v>14</v>
      </c>
      <c r="K2771" s="2">
        <f t="shared" si="173"/>
        <v>44367.5</v>
      </c>
      <c r="L2771" s="22">
        <v>44379.5</v>
      </c>
      <c r="M2771" s="22">
        <v>44501.5</v>
      </c>
      <c r="N2771" s="22">
        <v>44498.5</v>
      </c>
      <c r="O2771">
        <f t="shared" si="174"/>
        <v>131</v>
      </c>
      <c r="P2771" s="3">
        <f t="shared" si="175"/>
        <v>11094.39</v>
      </c>
    </row>
    <row r="2772" spans="1:16" x14ac:dyDescent="0.35">
      <c r="A2772" t="s">
        <v>282</v>
      </c>
      <c r="B2772" s="29" t="s">
        <v>98</v>
      </c>
      <c r="C2772" s="22">
        <v>44379</v>
      </c>
      <c r="D2772" s="30" t="s">
        <v>171</v>
      </c>
      <c r="E2772" s="30" t="s">
        <v>172</v>
      </c>
      <c r="F2772" s="29" t="s">
        <v>206</v>
      </c>
      <c r="G2772" s="3">
        <v>933.31000000000029</v>
      </c>
      <c r="H2772" s="22">
        <v>44361</v>
      </c>
      <c r="I2772" s="23">
        <v>44374</v>
      </c>
      <c r="J2772">
        <f t="shared" si="172"/>
        <v>14</v>
      </c>
      <c r="K2772" s="2">
        <f t="shared" si="173"/>
        <v>44367.5</v>
      </c>
      <c r="L2772" s="22">
        <v>44379.5</v>
      </c>
      <c r="M2772" s="22">
        <v>44501.5</v>
      </c>
      <c r="N2772" s="22">
        <v>44498.5</v>
      </c>
      <c r="O2772">
        <f t="shared" si="174"/>
        <v>131</v>
      </c>
      <c r="P2772" s="3">
        <f t="shared" si="175"/>
        <v>122263.61000000004</v>
      </c>
    </row>
    <row r="2773" spans="1:16" x14ac:dyDescent="0.35">
      <c r="A2773" t="s">
        <v>282</v>
      </c>
      <c r="B2773" s="29" t="s">
        <v>98</v>
      </c>
      <c r="C2773" s="22">
        <v>44379</v>
      </c>
      <c r="D2773" s="30" t="s">
        <v>207</v>
      </c>
      <c r="E2773" s="30" t="s">
        <v>208</v>
      </c>
      <c r="F2773" s="29" t="s">
        <v>209</v>
      </c>
      <c r="G2773" s="3">
        <v>74.790000000000006</v>
      </c>
      <c r="H2773" s="22">
        <v>44361</v>
      </c>
      <c r="I2773" s="23">
        <v>44374</v>
      </c>
      <c r="J2773">
        <f t="shared" si="172"/>
        <v>14</v>
      </c>
      <c r="K2773" s="2">
        <f t="shared" si="173"/>
        <v>44367.5</v>
      </c>
      <c r="L2773" s="22">
        <v>44379.5</v>
      </c>
      <c r="M2773" s="22">
        <v>44501.5</v>
      </c>
      <c r="N2773" s="22">
        <v>44498.5</v>
      </c>
      <c r="O2773">
        <f t="shared" si="174"/>
        <v>131</v>
      </c>
      <c r="P2773" s="3">
        <f t="shared" si="175"/>
        <v>9797.4900000000016</v>
      </c>
    </row>
    <row r="2774" spans="1:16" x14ac:dyDescent="0.35">
      <c r="A2774" t="s">
        <v>282</v>
      </c>
      <c r="B2774" s="29" t="s">
        <v>98</v>
      </c>
      <c r="C2774" s="22">
        <v>44379</v>
      </c>
      <c r="D2774" s="30" t="s">
        <v>201</v>
      </c>
      <c r="E2774" s="30" t="s">
        <v>202</v>
      </c>
      <c r="F2774" s="29" t="s">
        <v>103</v>
      </c>
      <c r="G2774" s="3">
        <v>11.83</v>
      </c>
      <c r="H2774" s="22">
        <v>44361</v>
      </c>
      <c r="I2774" s="23">
        <v>44374</v>
      </c>
      <c r="J2774">
        <f t="shared" si="172"/>
        <v>14</v>
      </c>
      <c r="K2774" s="2">
        <f t="shared" si="173"/>
        <v>44367.5</v>
      </c>
      <c r="L2774" s="22">
        <v>44379.5</v>
      </c>
      <c r="M2774" s="22">
        <v>44501.5</v>
      </c>
      <c r="N2774" s="22">
        <v>44498.5</v>
      </c>
      <c r="O2774">
        <f t="shared" si="174"/>
        <v>131</v>
      </c>
      <c r="P2774" s="3">
        <f t="shared" si="175"/>
        <v>1549.73</v>
      </c>
    </row>
    <row r="2775" spans="1:16" x14ac:dyDescent="0.35">
      <c r="A2775" t="s">
        <v>282</v>
      </c>
      <c r="B2775" s="29" t="s">
        <v>98</v>
      </c>
      <c r="C2775" s="22">
        <v>44379</v>
      </c>
      <c r="D2775" s="30" t="s">
        <v>171</v>
      </c>
      <c r="E2775" s="30" t="s">
        <v>172</v>
      </c>
      <c r="F2775" s="29" t="s">
        <v>210</v>
      </c>
      <c r="G2775" s="3">
        <v>262.93</v>
      </c>
      <c r="H2775" s="22">
        <v>44361</v>
      </c>
      <c r="I2775" s="23">
        <v>44374</v>
      </c>
      <c r="J2775">
        <f t="shared" si="172"/>
        <v>14</v>
      </c>
      <c r="K2775" s="2">
        <f t="shared" si="173"/>
        <v>44367.5</v>
      </c>
      <c r="L2775" s="22">
        <v>44379.5</v>
      </c>
      <c r="M2775" s="22">
        <v>44501.5</v>
      </c>
      <c r="N2775" s="22">
        <v>44498.5</v>
      </c>
      <c r="O2775">
        <f t="shared" si="174"/>
        <v>131</v>
      </c>
      <c r="P2775" s="3">
        <f t="shared" si="175"/>
        <v>34443.83</v>
      </c>
    </row>
    <row r="2776" spans="1:16" x14ac:dyDescent="0.35">
      <c r="A2776" t="s">
        <v>282</v>
      </c>
      <c r="B2776" s="29" t="s">
        <v>98</v>
      </c>
      <c r="C2776" s="22">
        <v>44379</v>
      </c>
      <c r="D2776" s="30" t="s">
        <v>110</v>
      </c>
      <c r="E2776" s="30" t="s">
        <v>111</v>
      </c>
      <c r="F2776" s="29" t="s">
        <v>212</v>
      </c>
      <c r="G2776" s="3">
        <v>68.45</v>
      </c>
      <c r="H2776" s="22">
        <v>44361</v>
      </c>
      <c r="I2776" s="23">
        <v>44374</v>
      </c>
      <c r="J2776">
        <f t="shared" si="172"/>
        <v>14</v>
      </c>
      <c r="K2776" s="2">
        <f t="shared" si="173"/>
        <v>44367.5</v>
      </c>
      <c r="L2776" s="22">
        <v>44379.5</v>
      </c>
      <c r="M2776" s="22">
        <v>44501.5</v>
      </c>
      <c r="N2776" s="22">
        <v>44498.5</v>
      </c>
      <c r="O2776">
        <f t="shared" si="174"/>
        <v>131</v>
      </c>
      <c r="P2776" s="3">
        <f t="shared" si="175"/>
        <v>8966.9500000000007</v>
      </c>
    </row>
    <row r="2777" spans="1:16" x14ac:dyDescent="0.35">
      <c r="A2777" t="s">
        <v>282</v>
      </c>
      <c r="B2777" s="29" t="s">
        <v>98</v>
      </c>
      <c r="C2777" s="22">
        <v>44379</v>
      </c>
      <c r="D2777" s="30" t="s">
        <v>110</v>
      </c>
      <c r="E2777" s="30" t="s">
        <v>111</v>
      </c>
      <c r="F2777" s="29" t="s">
        <v>214</v>
      </c>
      <c r="G2777" s="3">
        <v>24.830000000000002</v>
      </c>
      <c r="H2777" s="22">
        <v>44361</v>
      </c>
      <c r="I2777" s="23">
        <v>44374</v>
      </c>
      <c r="J2777">
        <f t="shared" si="172"/>
        <v>14</v>
      </c>
      <c r="K2777" s="2">
        <f t="shared" si="173"/>
        <v>44367.5</v>
      </c>
      <c r="L2777" s="22">
        <v>44379.5</v>
      </c>
      <c r="M2777" s="22">
        <v>44501.5</v>
      </c>
      <c r="N2777" s="22">
        <v>44498.5</v>
      </c>
      <c r="O2777">
        <f t="shared" si="174"/>
        <v>131</v>
      </c>
      <c r="P2777" s="3">
        <f t="shared" si="175"/>
        <v>3252.73</v>
      </c>
    </row>
    <row r="2778" spans="1:16" x14ac:dyDescent="0.35">
      <c r="A2778" t="s">
        <v>282</v>
      </c>
      <c r="B2778" s="29" t="s">
        <v>98</v>
      </c>
      <c r="C2778" s="22">
        <v>44379</v>
      </c>
      <c r="D2778" s="30" t="s">
        <v>110</v>
      </c>
      <c r="E2778" s="30" t="s">
        <v>111</v>
      </c>
      <c r="F2778" s="29" t="s">
        <v>220</v>
      </c>
      <c r="G2778" s="3">
        <v>9.07</v>
      </c>
      <c r="H2778" s="22">
        <v>44361</v>
      </c>
      <c r="I2778" s="23">
        <v>44374</v>
      </c>
      <c r="J2778">
        <f t="shared" si="172"/>
        <v>14</v>
      </c>
      <c r="K2778" s="2">
        <f t="shared" si="173"/>
        <v>44367.5</v>
      </c>
      <c r="L2778" s="22">
        <v>44379.5</v>
      </c>
      <c r="M2778" s="22">
        <v>44501.5</v>
      </c>
      <c r="N2778" s="22">
        <v>44498.5</v>
      </c>
      <c r="O2778">
        <f t="shared" si="174"/>
        <v>131</v>
      </c>
      <c r="P2778" s="3">
        <f t="shared" si="175"/>
        <v>1188.17</v>
      </c>
    </row>
    <row r="2779" spans="1:16" x14ac:dyDescent="0.35">
      <c r="A2779" t="s">
        <v>282</v>
      </c>
      <c r="B2779" s="29" t="s">
        <v>98</v>
      </c>
      <c r="C2779" s="22">
        <v>44379</v>
      </c>
      <c r="D2779" s="30" t="s">
        <v>110</v>
      </c>
      <c r="E2779" s="30" t="s">
        <v>111</v>
      </c>
      <c r="F2779" s="29" t="s">
        <v>221</v>
      </c>
      <c r="G2779" s="3">
        <v>18.95</v>
      </c>
      <c r="H2779" s="22">
        <v>44361</v>
      </c>
      <c r="I2779" s="23">
        <v>44374</v>
      </c>
      <c r="J2779">
        <f t="shared" si="172"/>
        <v>14</v>
      </c>
      <c r="K2779" s="2">
        <f t="shared" si="173"/>
        <v>44367.5</v>
      </c>
      <c r="L2779" s="22">
        <v>44379.5</v>
      </c>
      <c r="M2779" s="22">
        <v>44501.5</v>
      </c>
      <c r="N2779" s="22">
        <v>44498.5</v>
      </c>
      <c r="O2779">
        <f t="shared" si="174"/>
        <v>131</v>
      </c>
      <c r="P2779" s="3">
        <f t="shared" si="175"/>
        <v>2482.4499999999998</v>
      </c>
    </row>
    <row r="2780" spans="1:16" x14ac:dyDescent="0.35">
      <c r="A2780" t="s">
        <v>282</v>
      </c>
      <c r="B2780" s="29" t="s">
        <v>98</v>
      </c>
      <c r="C2780" s="22">
        <v>44379</v>
      </c>
      <c r="D2780" s="30" t="s">
        <v>199</v>
      </c>
      <c r="E2780" s="30" t="s">
        <v>200</v>
      </c>
      <c r="F2780" s="29" t="s">
        <v>89</v>
      </c>
      <c r="G2780" s="3">
        <v>721.57999999999959</v>
      </c>
      <c r="H2780" s="22">
        <v>44361</v>
      </c>
      <c r="I2780" s="23">
        <v>44374</v>
      </c>
      <c r="J2780">
        <f t="shared" si="172"/>
        <v>14</v>
      </c>
      <c r="K2780" s="2">
        <f t="shared" si="173"/>
        <v>44367.5</v>
      </c>
      <c r="L2780" s="22">
        <v>44379.5</v>
      </c>
      <c r="M2780" s="22">
        <v>44501.5</v>
      </c>
      <c r="N2780" s="22">
        <v>44498.5</v>
      </c>
      <c r="O2780">
        <f t="shared" si="174"/>
        <v>131</v>
      </c>
      <c r="P2780" s="3">
        <f t="shared" si="175"/>
        <v>94526.979999999952</v>
      </c>
    </row>
    <row r="2781" spans="1:16" x14ac:dyDescent="0.35">
      <c r="A2781" t="s">
        <v>282</v>
      </c>
      <c r="B2781" s="29" t="s">
        <v>98</v>
      </c>
      <c r="C2781" s="22">
        <v>44379</v>
      </c>
      <c r="D2781" s="30" t="s">
        <v>110</v>
      </c>
      <c r="E2781" s="30" t="s">
        <v>111</v>
      </c>
      <c r="F2781" s="29" t="s">
        <v>223</v>
      </c>
      <c r="G2781" s="3">
        <v>283.94</v>
      </c>
      <c r="H2781" s="22">
        <v>44361</v>
      </c>
      <c r="I2781" s="23">
        <v>44374</v>
      </c>
      <c r="J2781">
        <f t="shared" si="172"/>
        <v>14</v>
      </c>
      <c r="K2781" s="2">
        <f t="shared" si="173"/>
        <v>44367.5</v>
      </c>
      <c r="L2781" s="22">
        <v>44379.5</v>
      </c>
      <c r="M2781" s="22">
        <v>44501.5</v>
      </c>
      <c r="N2781" s="22">
        <v>44498.5</v>
      </c>
      <c r="O2781">
        <f t="shared" si="174"/>
        <v>131</v>
      </c>
      <c r="P2781" s="3">
        <f t="shared" si="175"/>
        <v>37196.14</v>
      </c>
    </row>
    <row r="2782" spans="1:16" x14ac:dyDescent="0.35">
      <c r="A2782" t="s">
        <v>282</v>
      </c>
      <c r="B2782" s="29" t="s">
        <v>98</v>
      </c>
      <c r="C2782" s="22">
        <v>44379</v>
      </c>
      <c r="D2782" s="30" t="s">
        <v>201</v>
      </c>
      <c r="E2782" s="30" t="s">
        <v>202</v>
      </c>
      <c r="F2782" s="29" t="s">
        <v>203</v>
      </c>
      <c r="G2782" s="3">
        <v>2.0099999999999998</v>
      </c>
      <c r="H2782" s="22">
        <v>44361</v>
      </c>
      <c r="I2782" s="23">
        <v>44374</v>
      </c>
      <c r="J2782">
        <f t="shared" si="172"/>
        <v>14</v>
      </c>
      <c r="K2782" s="2">
        <f t="shared" si="173"/>
        <v>44367.5</v>
      </c>
      <c r="L2782" s="22">
        <v>44379.5</v>
      </c>
      <c r="M2782" s="22">
        <v>44501.5</v>
      </c>
      <c r="N2782" s="22">
        <v>44498.5</v>
      </c>
      <c r="O2782">
        <f t="shared" si="174"/>
        <v>131</v>
      </c>
      <c r="P2782" s="3">
        <f t="shared" si="175"/>
        <v>263.30999999999995</v>
      </c>
    </row>
    <row r="2783" spans="1:16" x14ac:dyDescent="0.35">
      <c r="A2783" t="s">
        <v>282</v>
      </c>
      <c r="B2783" s="29" t="s">
        <v>98</v>
      </c>
      <c r="C2783" s="22">
        <v>44379</v>
      </c>
      <c r="D2783" s="30" t="s">
        <v>110</v>
      </c>
      <c r="E2783" s="30" t="s">
        <v>111</v>
      </c>
      <c r="F2783" s="29" t="s">
        <v>224</v>
      </c>
      <c r="G2783" s="3">
        <v>3.4299999999999997</v>
      </c>
      <c r="H2783" s="22">
        <v>44361</v>
      </c>
      <c r="I2783" s="23">
        <v>44374</v>
      </c>
      <c r="J2783">
        <f t="shared" si="172"/>
        <v>14</v>
      </c>
      <c r="K2783" s="2">
        <f t="shared" si="173"/>
        <v>44367.5</v>
      </c>
      <c r="L2783" s="22">
        <v>44379.5</v>
      </c>
      <c r="M2783" s="22">
        <v>44501.5</v>
      </c>
      <c r="N2783" s="22">
        <v>44498.5</v>
      </c>
      <c r="O2783">
        <f t="shared" si="174"/>
        <v>131</v>
      </c>
      <c r="P2783" s="3">
        <f t="shared" si="175"/>
        <v>449.33</v>
      </c>
    </row>
    <row r="2784" spans="1:16" x14ac:dyDescent="0.35">
      <c r="A2784" t="s">
        <v>282</v>
      </c>
      <c r="B2784" s="29" t="s">
        <v>98</v>
      </c>
      <c r="C2784" s="22">
        <v>44379</v>
      </c>
      <c r="D2784" s="30" t="s">
        <v>110</v>
      </c>
      <c r="E2784" s="30" t="s">
        <v>111</v>
      </c>
      <c r="F2784" s="29" t="s">
        <v>229</v>
      </c>
      <c r="G2784" s="3">
        <v>2.2599999999999998</v>
      </c>
      <c r="H2784" s="22">
        <v>44361</v>
      </c>
      <c r="I2784" s="23">
        <v>44374</v>
      </c>
      <c r="J2784">
        <f t="shared" si="172"/>
        <v>14</v>
      </c>
      <c r="K2784" s="2">
        <f t="shared" si="173"/>
        <v>44367.5</v>
      </c>
      <c r="L2784" s="22">
        <v>44379.5</v>
      </c>
      <c r="M2784" s="22">
        <v>44501.5</v>
      </c>
      <c r="N2784" s="22">
        <v>44498.5</v>
      </c>
      <c r="O2784">
        <f t="shared" si="174"/>
        <v>131</v>
      </c>
      <c r="P2784" s="3">
        <f t="shared" si="175"/>
        <v>296.05999999999995</v>
      </c>
    </row>
    <row r="2785" spans="1:16" x14ac:dyDescent="0.35">
      <c r="A2785" t="s">
        <v>282</v>
      </c>
      <c r="B2785" s="29" t="s">
        <v>98</v>
      </c>
      <c r="C2785" s="22">
        <v>44379</v>
      </c>
      <c r="D2785" s="30" t="s">
        <v>110</v>
      </c>
      <c r="E2785" s="30" t="s">
        <v>111</v>
      </c>
      <c r="F2785" s="29" t="s">
        <v>230</v>
      </c>
      <c r="G2785" s="3">
        <v>35.559999999999995</v>
      </c>
      <c r="H2785" s="22">
        <v>44361</v>
      </c>
      <c r="I2785" s="23">
        <v>44374</v>
      </c>
      <c r="J2785">
        <f t="shared" si="172"/>
        <v>14</v>
      </c>
      <c r="K2785" s="2">
        <f t="shared" si="173"/>
        <v>44367.5</v>
      </c>
      <c r="L2785" s="22">
        <v>44379.5</v>
      </c>
      <c r="M2785" s="22">
        <v>44501.5</v>
      </c>
      <c r="N2785" s="22">
        <v>44498.5</v>
      </c>
      <c r="O2785">
        <f t="shared" si="174"/>
        <v>131</v>
      </c>
      <c r="P2785" s="3">
        <f t="shared" si="175"/>
        <v>4658.3599999999997</v>
      </c>
    </row>
    <row r="2786" spans="1:16" x14ac:dyDescent="0.35">
      <c r="A2786" t="s">
        <v>282</v>
      </c>
      <c r="B2786" s="29" t="s">
        <v>98</v>
      </c>
      <c r="C2786" s="22">
        <v>44379</v>
      </c>
      <c r="D2786" s="30" t="s">
        <v>171</v>
      </c>
      <c r="E2786" s="30" t="s">
        <v>172</v>
      </c>
      <c r="F2786" s="29" t="s">
        <v>231</v>
      </c>
      <c r="G2786" s="3">
        <v>254.92</v>
      </c>
      <c r="H2786" s="22">
        <v>44361</v>
      </c>
      <c r="I2786" s="23">
        <v>44374</v>
      </c>
      <c r="J2786">
        <f t="shared" si="172"/>
        <v>14</v>
      </c>
      <c r="K2786" s="2">
        <f t="shared" si="173"/>
        <v>44367.5</v>
      </c>
      <c r="L2786" s="22">
        <v>44379.5</v>
      </c>
      <c r="M2786" s="22">
        <v>44501.5</v>
      </c>
      <c r="N2786" s="22">
        <v>44498.5</v>
      </c>
      <c r="O2786">
        <f t="shared" si="174"/>
        <v>131</v>
      </c>
      <c r="P2786" s="3">
        <f t="shared" si="175"/>
        <v>33394.519999999997</v>
      </c>
    </row>
    <row r="2787" spans="1:16" x14ac:dyDescent="0.35">
      <c r="A2787" t="s">
        <v>282</v>
      </c>
      <c r="B2787" s="29" t="s">
        <v>98</v>
      </c>
      <c r="C2787" s="22">
        <v>44379</v>
      </c>
      <c r="D2787" s="30" t="s">
        <v>110</v>
      </c>
      <c r="E2787" s="30" t="s">
        <v>111</v>
      </c>
      <c r="F2787" s="29" t="s">
        <v>259</v>
      </c>
      <c r="G2787" s="3">
        <v>20.7</v>
      </c>
      <c r="H2787" s="22">
        <v>44361</v>
      </c>
      <c r="I2787" s="23">
        <v>44374</v>
      </c>
      <c r="J2787">
        <f t="shared" si="172"/>
        <v>14</v>
      </c>
      <c r="K2787" s="2">
        <f t="shared" si="173"/>
        <v>44367.5</v>
      </c>
      <c r="L2787" s="22">
        <v>44379.5</v>
      </c>
      <c r="M2787" s="22">
        <v>44501.5</v>
      </c>
      <c r="N2787" s="22">
        <v>44498.5</v>
      </c>
      <c r="O2787">
        <f t="shared" si="174"/>
        <v>131</v>
      </c>
      <c r="P2787" s="3">
        <f t="shared" si="175"/>
        <v>2711.7</v>
      </c>
    </row>
    <row r="2788" spans="1:16" x14ac:dyDescent="0.35">
      <c r="A2788" t="s">
        <v>282</v>
      </c>
      <c r="B2788" s="29" t="s">
        <v>98</v>
      </c>
      <c r="C2788" s="22">
        <v>44379</v>
      </c>
      <c r="D2788" s="30" t="s">
        <v>110</v>
      </c>
      <c r="E2788" s="30" t="s">
        <v>111</v>
      </c>
      <c r="F2788" s="29" t="s">
        <v>236</v>
      </c>
      <c r="G2788" s="3">
        <v>89.63000000000001</v>
      </c>
      <c r="H2788" s="22">
        <v>44361</v>
      </c>
      <c r="I2788" s="23">
        <v>44374</v>
      </c>
      <c r="J2788">
        <f t="shared" si="172"/>
        <v>14</v>
      </c>
      <c r="K2788" s="2">
        <f t="shared" si="173"/>
        <v>44367.5</v>
      </c>
      <c r="L2788" s="22">
        <v>44379.5</v>
      </c>
      <c r="M2788" s="22">
        <v>44501.5</v>
      </c>
      <c r="N2788" s="22">
        <v>44498.5</v>
      </c>
      <c r="O2788">
        <f t="shared" si="174"/>
        <v>131</v>
      </c>
      <c r="P2788" s="3">
        <f t="shared" si="175"/>
        <v>11741.53</v>
      </c>
    </row>
    <row r="2789" spans="1:16" x14ac:dyDescent="0.35">
      <c r="A2789" t="s">
        <v>282</v>
      </c>
      <c r="B2789" s="29" t="s">
        <v>98</v>
      </c>
      <c r="C2789" s="22">
        <v>44379</v>
      </c>
      <c r="D2789" s="30" t="s">
        <v>201</v>
      </c>
      <c r="E2789" s="30" t="s">
        <v>202</v>
      </c>
      <c r="F2789" s="29" t="s">
        <v>101</v>
      </c>
      <c r="G2789" s="3">
        <v>400.44</v>
      </c>
      <c r="H2789" s="22">
        <v>44361</v>
      </c>
      <c r="I2789" s="23">
        <v>44374</v>
      </c>
      <c r="J2789">
        <f t="shared" si="172"/>
        <v>14</v>
      </c>
      <c r="K2789" s="2">
        <f t="shared" si="173"/>
        <v>44367.5</v>
      </c>
      <c r="L2789" s="22">
        <v>44379.5</v>
      </c>
      <c r="M2789" s="22">
        <v>44501.5</v>
      </c>
      <c r="N2789" s="22">
        <v>44498.5</v>
      </c>
      <c r="O2789">
        <f t="shared" si="174"/>
        <v>131</v>
      </c>
      <c r="P2789" s="3">
        <f t="shared" si="175"/>
        <v>52457.64</v>
      </c>
    </row>
    <row r="2790" spans="1:16" x14ac:dyDescent="0.35">
      <c r="A2790" t="s">
        <v>282</v>
      </c>
      <c r="B2790" s="29" t="s">
        <v>98</v>
      </c>
      <c r="C2790" s="22">
        <v>44379</v>
      </c>
      <c r="D2790" s="30" t="s">
        <v>110</v>
      </c>
      <c r="E2790" s="30" t="s">
        <v>111</v>
      </c>
      <c r="F2790" s="29" t="s">
        <v>238</v>
      </c>
      <c r="G2790" s="3">
        <v>1.35</v>
      </c>
      <c r="H2790" s="22">
        <v>44361</v>
      </c>
      <c r="I2790" s="23">
        <v>44374</v>
      </c>
      <c r="J2790">
        <f t="shared" si="172"/>
        <v>14</v>
      </c>
      <c r="K2790" s="2">
        <f t="shared" si="173"/>
        <v>44367.5</v>
      </c>
      <c r="L2790" s="22">
        <v>44379.5</v>
      </c>
      <c r="M2790" s="22">
        <v>44501.5</v>
      </c>
      <c r="N2790" s="22">
        <v>44498.5</v>
      </c>
      <c r="O2790">
        <f t="shared" si="174"/>
        <v>131</v>
      </c>
      <c r="P2790" s="3">
        <f t="shared" si="175"/>
        <v>176.85000000000002</v>
      </c>
    </row>
    <row r="2791" spans="1:16" x14ac:dyDescent="0.35">
      <c r="A2791" t="s">
        <v>282</v>
      </c>
      <c r="B2791" s="29" t="s">
        <v>98</v>
      </c>
      <c r="C2791" s="22">
        <v>44379</v>
      </c>
      <c r="D2791" s="30" t="s">
        <v>110</v>
      </c>
      <c r="E2791" s="30" t="s">
        <v>111</v>
      </c>
      <c r="F2791" s="29" t="s">
        <v>251</v>
      </c>
      <c r="G2791" s="3">
        <v>4.3099999999999996</v>
      </c>
      <c r="H2791" s="22">
        <v>44361</v>
      </c>
      <c r="I2791" s="23">
        <v>44374</v>
      </c>
      <c r="J2791">
        <f t="shared" si="172"/>
        <v>14</v>
      </c>
      <c r="K2791" s="2">
        <f t="shared" si="173"/>
        <v>44367.5</v>
      </c>
      <c r="L2791" s="22">
        <v>44379.5</v>
      </c>
      <c r="M2791" s="22">
        <v>44501.5</v>
      </c>
      <c r="N2791" s="22">
        <v>44498.5</v>
      </c>
      <c r="O2791">
        <f t="shared" si="174"/>
        <v>131</v>
      </c>
      <c r="P2791" s="3">
        <f t="shared" si="175"/>
        <v>564.6099999999999</v>
      </c>
    </row>
    <row r="2792" spans="1:16" x14ac:dyDescent="0.35">
      <c r="A2792" t="s">
        <v>282</v>
      </c>
      <c r="B2792" s="29" t="s">
        <v>98</v>
      </c>
      <c r="C2792" s="22">
        <v>44379</v>
      </c>
      <c r="D2792" s="30" t="s">
        <v>110</v>
      </c>
      <c r="E2792" s="30" t="s">
        <v>111</v>
      </c>
      <c r="F2792" s="29" t="s">
        <v>252</v>
      </c>
      <c r="G2792" s="3">
        <v>57.9</v>
      </c>
      <c r="H2792" s="22">
        <v>44361</v>
      </c>
      <c r="I2792" s="23">
        <v>44374</v>
      </c>
      <c r="J2792">
        <f t="shared" si="172"/>
        <v>14</v>
      </c>
      <c r="K2792" s="2">
        <f t="shared" si="173"/>
        <v>44367.5</v>
      </c>
      <c r="L2792" s="22">
        <v>44379.5</v>
      </c>
      <c r="M2792" s="22">
        <v>44501.5</v>
      </c>
      <c r="N2792" s="22">
        <v>44498.5</v>
      </c>
      <c r="O2792">
        <f t="shared" si="174"/>
        <v>131</v>
      </c>
      <c r="P2792" s="3">
        <f t="shared" si="175"/>
        <v>7584.9</v>
      </c>
    </row>
    <row r="2793" spans="1:16" x14ac:dyDescent="0.35">
      <c r="A2793" t="s">
        <v>282</v>
      </c>
      <c r="B2793" s="29" t="s">
        <v>98</v>
      </c>
      <c r="C2793" s="22">
        <v>44379</v>
      </c>
      <c r="D2793" s="30" t="s">
        <v>110</v>
      </c>
      <c r="E2793" s="30" t="s">
        <v>111</v>
      </c>
      <c r="F2793" s="29" t="s">
        <v>243</v>
      </c>
      <c r="G2793" s="3">
        <v>82.57</v>
      </c>
      <c r="H2793" s="22">
        <v>44361</v>
      </c>
      <c r="I2793" s="23">
        <v>44374</v>
      </c>
      <c r="J2793">
        <f t="shared" si="172"/>
        <v>14</v>
      </c>
      <c r="K2793" s="2">
        <f t="shared" si="173"/>
        <v>44367.5</v>
      </c>
      <c r="L2793" s="22">
        <v>44379.5</v>
      </c>
      <c r="M2793" s="22">
        <v>44501.5</v>
      </c>
      <c r="N2793" s="22">
        <v>44498.5</v>
      </c>
      <c r="O2793">
        <f t="shared" si="174"/>
        <v>131</v>
      </c>
      <c r="P2793" s="3">
        <f t="shared" si="175"/>
        <v>10816.669999999998</v>
      </c>
    </row>
    <row r="2794" spans="1:16" x14ac:dyDescent="0.35">
      <c r="A2794" t="s">
        <v>283</v>
      </c>
      <c r="B2794" s="29" t="s">
        <v>86</v>
      </c>
      <c r="C2794" s="22">
        <v>44393</v>
      </c>
      <c r="D2794" s="30" t="s">
        <v>87</v>
      </c>
      <c r="E2794" s="30" t="s">
        <v>88</v>
      </c>
      <c r="F2794" s="29" t="s">
        <v>89</v>
      </c>
      <c r="G2794" s="3">
        <v>40802.530000000006</v>
      </c>
      <c r="H2794" s="22">
        <v>44374</v>
      </c>
      <c r="I2794" s="23">
        <v>44387</v>
      </c>
      <c r="J2794">
        <f t="shared" si="172"/>
        <v>14</v>
      </c>
      <c r="K2794" s="2">
        <f t="shared" si="173"/>
        <v>44380.5</v>
      </c>
      <c r="L2794" s="22">
        <v>44393.5</v>
      </c>
      <c r="M2794" s="22">
        <v>44396.5</v>
      </c>
      <c r="N2794" s="22">
        <v>44393.5</v>
      </c>
      <c r="O2794">
        <f t="shared" si="174"/>
        <v>13</v>
      </c>
      <c r="P2794" s="3">
        <f t="shared" si="175"/>
        <v>530432.89000000013</v>
      </c>
    </row>
    <row r="2795" spans="1:16" x14ac:dyDescent="0.35">
      <c r="A2795" t="s">
        <v>283</v>
      </c>
      <c r="B2795" s="29" t="s">
        <v>86</v>
      </c>
      <c r="C2795" s="22">
        <v>44393</v>
      </c>
      <c r="D2795" s="30" t="s">
        <v>90</v>
      </c>
      <c r="E2795" s="30" t="s">
        <v>91</v>
      </c>
      <c r="F2795" s="29" t="s">
        <v>89</v>
      </c>
      <c r="G2795" s="3">
        <v>5554.8999999999987</v>
      </c>
      <c r="H2795" s="22">
        <v>44374</v>
      </c>
      <c r="I2795" s="23">
        <v>44387</v>
      </c>
      <c r="J2795">
        <f t="shared" si="172"/>
        <v>14</v>
      </c>
      <c r="K2795" s="2">
        <f t="shared" si="173"/>
        <v>44380.5</v>
      </c>
      <c r="L2795" s="22">
        <v>44393.5</v>
      </c>
      <c r="M2795" s="22">
        <v>44396.5</v>
      </c>
      <c r="N2795" s="22">
        <v>44393.5</v>
      </c>
      <c r="O2795">
        <f t="shared" si="174"/>
        <v>13</v>
      </c>
      <c r="P2795" s="3">
        <f t="shared" si="175"/>
        <v>72213.699999999983</v>
      </c>
    </row>
    <row r="2796" spans="1:16" x14ac:dyDescent="0.35">
      <c r="A2796" t="s">
        <v>283</v>
      </c>
      <c r="B2796" s="29" t="s">
        <v>86</v>
      </c>
      <c r="C2796" s="22">
        <v>44393</v>
      </c>
      <c r="D2796" s="30" t="s">
        <v>92</v>
      </c>
      <c r="E2796" s="30" t="s">
        <v>93</v>
      </c>
      <c r="F2796" s="29" t="s">
        <v>89</v>
      </c>
      <c r="G2796" s="3">
        <v>5554.9099999999989</v>
      </c>
      <c r="H2796" s="22">
        <v>44374</v>
      </c>
      <c r="I2796" s="23">
        <v>44387</v>
      </c>
      <c r="J2796">
        <f t="shared" si="172"/>
        <v>14</v>
      </c>
      <c r="K2796" s="2">
        <f t="shared" si="173"/>
        <v>44380.5</v>
      </c>
      <c r="L2796" s="22">
        <v>44393.5</v>
      </c>
      <c r="M2796" s="22">
        <v>44396.5</v>
      </c>
      <c r="N2796" s="22">
        <v>44393.5</v>
      </c>
      <c r="O2796">
        <f t="shared" si="174"/>
        <v>13</v>
      </c>
      <c r="P2796" s="3">
        <f t="shared" si="175"/>
        <v>72213.829999999987</v>
      </c>
    </row>
    <row r="2797" spans="1:16" x14ac:dyDescent="0.35">
      <c r="A2797" t="s">
        <v>283</v>
      </c>
      <c r="B2797" s="29" t="s">
        <v>86</v>
      </c>
      <c r="C2797" s="22">
        <v>44393</v>
      </c>
      <c r="D2797" s="30" t="s">
        <v>94</v>
      </c>
      <c r="E2797" s="30" t="s">
        <v>95</v>
      </c>
      <c r="F2797" s="29" t="s">
        <v>89</v>
      </c>
      <c r="G2797" s="3">
        <v>23752.229999999985</v>
      </c>
      <c r="H2797" s="22">
        <v>44374</v>
      </c>
      <c r="I2797" s="23">
        <v>44387</v>
      </c>
      <c r="J2797">
        <f t="shared" si="172"/>
        <v>14</v>
      </c>
      <c r="K2797" s="2">
        <f t="shared" si="173"/>
        <v>44380.5</v>
      </c>
      <c r="L2797" s="22">
        <v>44393.5</v>
      </c>
      <c r="M2797" s="22">
        <v>44396.5</v>
      </c>
      <c r="N2797" s="22">
        <v>44393.5</v>
      </c>
      <c r="O2797">
        <f t="shared" si="174"/>
        <v>13</v>
      </c>
      <c r="P2797" s="3">
        <f t="shared" si="175"/>
        <v>308778.98999999982</v>
      </c>
    </row>
    <row r="2798" spans="1:16" x14ac:dyDescent="0.35">
      <c r="A2798" t="s">
        <v>283</v>
      </c>
      <c r="B2798" s="29" t="s">
        <v>86</v>
      </c>
      <c r="C2798" s="22">
        <v>44393</v>
      </c>
      <c r="D2798" s="30" t="s">
        <v>96</v>
      </c>
      <c r="E2798" s="30" t="s">
        <v>97</v>
      </c>
      <c r="F2798" s="29" t="s">
        <v>89</v>
      </c>
      <c r="G2798" s="3">
        <v>23752.299999999985</v>
      </c>
      <c r="H2798" s="22">
        <v>44374</v>
      </c>
      <c r="I2798" s="23">
        <v>44387</v>
      </c>
      <c r="J2798">
        <f t="shared" si="172"/>
        <v>14</v>
      </c>
      <c r="K2798" s="2">
        <f t="shared" si="173"/>
        <v>44380.5</v>
      </c>
      <c r="L2798" s="22">
        <v>44393.5</v>
      </c>
      <c r="M2798" s="22">
        <v>44396.5</v>
      </c>
      <c r="N2798" s="22">
        <v>44393.5</v>
      </c>
      <c r="O2798">
        <f t="shared" si="174"/>
        <v>13</v>
      </c>
      <c r="P2798" s="3">
        <f t="shared" si="175"/>
        <v>308779.89999999979</v>
      </c>
    </row>
    <row r="2799" spans="1:16" x14ac:dyDescent="0.35">
      <c r="A2799" t="s">
        <v>283</v>
      </c>
      <c r="B2799" s="29" t="s">
        <v>98</v>
      </c>
      <c r="C2799" s="22">
        <v>44393</v>
      </c>
      <c r="D2799" s="30" t="s">
        <v>87</v>
      </c>
      <c r="E2799" s="30" t="s">
        <v>88</v>
      </c>
      <c r="F2799" s="29" t="s">
        <v>89</v>
      </c>
      <c r="G2799" s="3">
        <v>767.6</v>
      </c>
      <c r="H2799" s="22">
        <v>44375</v>
      </c>
      <c r="I2799" s="23">
        <v>44388</v>
      </c>
      <c r="J2799">
        <f t="shared" si="172"/>
        <v>14</v>
      </c>
      <c r="K2799" s="2">
        <f t="shared" si="173"/>
        <v>44381.5</v>
      </c>
      <c r="L2799" s="22">
        <v>44393.5</v>
      </c>
      <c r="M2799" s="22">
        <v>44396.5</v>
      </c>
      <c r="N2799" s="22">
        <v>44393.5</v>
      </c>
      <c r="O2799">
        <f t="shared" si="174"/>
        <v>12</v>
      </c>
      <c r="P2799" s="3">
        <f t="shared" si="175"/>
        <v>9211.2000000000007</v>
      </c>
    </row>
    <row r="2800" spans="1:16" x14ac:dyDescent="0.35">
      <c r="A2800" t="s">
        <v>283</v>
      </c>
      <c r="B2800" s="29" t="s">
        <v>98</v>
      </c>
      <c r="C2800" s="22">
        <v>44393</v>
      </c>
      <c r="D2800" s="30" t="s">
        <v>90</v>
      </c>
      <c r="E2800" s="30" t="s">
        <v>91</v>
      </c>
      <c r="F2800" s="29" t="s">
        <v>89</v>
      </c>
      <c r="G2800" s="3">
        <v>133.74</v>
      </c>
      <c r="H2800" s="22">
        <v>44375</v>
      </c>
      <c r="I2800" s="23">
        <v>44388</v>
      </c>
      <c r="J2800">
        <f t="shared" si="172"/>
        <v>14</v>
      </c>
      <c r="K2800" s="2">
        <f t="shared" si="173"/>
        <v>44381.5</v>
      </c>
      <c r="L2800" s="22">
        <v>44393.5</v>
      </c>
      <c r="M2800" s="22">
        <v>44396.5</v>
      </c>
      <c r="N2800" s="22">
        <v>44393.5</v>
      </c>
      <c r="O2800">
        <f t="shared" si="174"/>
        <v>12</v>
      </c>
      <c r="P2800" s="3">
        <f t="shared" si="175"/>
        <v>1604.88</v>
      </c>
    </row>
    <row r="2801" spans="1:16" x14ac:dyDescent="0.35">
      <c r="A2801" t="s">
        <v>283</v>
      </c>
      <c r="B2801" s="29" t="s">
        <v>98</v>
      </c>
      <c r="C2801" s="22">
        <v>44393</v>
      </c>
      <c r="D2801" s="30" t="s">
        <v>92</v>
      </c>
      <c r="E2801" s="30" t="s">
        <v>93</v>
      </c>
      <c r="F2801" s="29" t="s">
        <v>89</v>
      </c>
      <c r="G2801" s="3">
        <v>133.74</v>
      </c>
      <c r="H2801" s="22">
        <v>44375</v>
      </c>
      <c r="I2801" s="23">
        <v>44388</v>
      </c>
      <c r="J2801">
        <f t="shared" si="172"/>
        <v>14</v>
      </c>
      <c r="K2801" s="2">
        <f t="shared" si="173"/>
        <v>44381.5</v>
      </c>
      <c r="L2801" s="22">
        <v>44393.5</v>
      </c>
      <c r="M2801" s="22">
        <v>44396.5</v>
      </c>
      <c r="N2801" s="22">
        <v>44393.5</v>
      </c>
      <c r="O2801">
        <f t="shared" si="174"/>
        <v>12</v>
      </c>
      <c r="P2801" s="3">
        <f t="shared" si="175"/>
        <v>1604.88</v>
      </c>
    </row>
    <row r="2802" spans="1:16" x14ac:dyDescent="0.35">
      <c r="A2802" t="s">
        <v>283</v>
      </c>
      <c r="B2802" s="29" t="s">
        <v>98</v>
      </c>
      <c r="C2802" s="22">
        <v>44393</v>
      </c>
      <c r="D2802" s="30" t="s">
        <v>94</v>
      </c>
      <c r="E2802" s="30" t="s">
        <v>95</v>
      </c>
      <c r="F2802" s="29" t="s">
        <v>89</v>
      </c>
      <c r="G2802" s="3">
        <v>571.79000000000008</v>
      </c>
      <c r="H2802" s="22">
        <v>44375</v>
      </c>
      <c r="I2802" s="23">
        <v>44388</v>
      </c>
      <c r="J2802">
        <f t="shared" si="172"/>
        <v>14</v>
      </c>
      <c r="K2802" s="2">
        <f t="shared" si="173"/>
        <v>44381.5</v>
      </c>
      <c r="L2802" s="22">
        <v>44393.5</v>
      </c>
      <c r="M2802" s="22">
        <v>44396.5</v>
      </c>
      <c r="N2802" s="22">
        <v>44393.5</v>
      </c>
      <c r="O2802">
        <f t="shared" si="174"/>
        <v>12</v>
      </c>
      <c r="P2802" s="3">
        <f t="shared" si="175"/>
        <v>6861.4800000000014</v>
      </c>
    </row>
    <row r="2803" spans="1:16" x14ac:dyDescent="0.35">
      <c r="A2803" t="s">
        <v>283</v>
      </c>
      <c r="B2803" s="29" t="s">
        <v>98</v>
      </c>
      <c r="C2803" s="22">
        <v>44393</v>
      </c>
      <c r="D2803" s="30" t="s">
        <v>96</v>
      </c>
      <c r="E2803" s="30" t="s">
        <v>97</v>
      </c>
      <c r="F2803" s="29" t="s">
        <v>89</v>
      </c>
      <c r="G2803" s="3">
        <v>571.79000000000008</v>
      </c>
      <c r="H2803" s="22">
        <v>44375</v>
      </c>
      <c r="I2803" s="23">
        <v>44388</v>
      </c>
      <c r="J2803">
        <f t="shared" si="172"/>
        <v>14</v>
      </c>
      <c r="K2803" s="2">
        <f t="shared" si="173"/>
        <v>44381.5</v>
      </c>
      <c r="L2803" s="22">
        <v>44393.5</v>
      </c>
      <c r="M2803" s="22">
        <v>44396.5</v>
      </c>
      <c r="N2803" s="22">
        <v>44393.5</v>
      </c>
      <c r="O2803">
        <f t="shared" si="174"/>
        <v>12</v>
      </c>
      <c r="P2803" s="3">
        <f t="shared" si="175"/>
        <v>6861.4800000000014</v>
      </c>
    </row>
    <row r="2804" spans="1:16" x14ac:dyDescent="0.35">
      <c r="A2804" t="s">
        <v>283</v>
      </c>
      <c r="B2804" s="29" t="s">
        <v>98</v>
      </c>
      <c r="C2804" s="22">
        <v>44393</v>
      </c>
      <c r="D2804" s="30" t="s">
        <v>99</v>
      </c>
      <c r="E2804" s="30" t="s">
        <v>100</v>
      </c>
      <c r="F2804" s="29" t="s">
        <v>101</v>
      </c>
      <c r="G2804" s="3">
        <v>23.21</v>
      </c>
      <c r="H2804" s="22">
        <v>44375</v>
      </c>
      <c r="I2804" s="23">
        <v>44388</v>
      </c>
      <c r="J2804">
        <f t="shared" si="172"/>
        <v>14</v>
      </c>
      <c r="K2804" s="2">
        <f t="shared" si="173"/>
        <v>44381.5</v>
      </c>
      <c r="L2804" s="22">
        <v>44393.5</v>
      </c>
      <c r="M2804" s="22">
        <v>44396.5</v>
      </c>
      <c r="N2804" s="22">
        <v>44393.5</v>
      </c>
      <c r="O2804">
        <f t="shared" si="174"/>
        <v>12</v>
      </c>
      <c r="P2804" s="3">
        <f t="shared" si="175"/>
        <v>278.52</v>
      </c>
    </row>
    <row r="2805" spans="1:16" x14ac:dyDescent="0.35">
      <c r="A2805" t="s">
        <v>283</v>
      </c>
      <c r="B2805" s="29" t="s">
        <v>98</v>
      </c>
      <c r="C2805" s="22">
        <v>44393</v>
      </c>
      <c r="D2805" s="30" t="s">
        <v>99</v>
      </c>
      <c r="E2805" s="30" t="s">
        <v>100</v>
      </c>
      <c r="F2805" s="29" t="s">
        <v>102</v>
      </c>
      <c r="G2805" s="3">
        <v>66.69</v>
      </c>
      <c r="H2805" s="22">
        <v>44375</v>
      </c>
      <c r="I2805" s="23">
        <v>44388</v>
      </c>
      <c r="J2805">
        <f t="shared" si="172"/>
        <v>14</v>
      </c>
      <c r="K2805" s="2">
        <f t="shared" si="173"/>
        <v>44381.5</v>
      </c>
      <c r="L2805" s="22">
        <v>44393.5</v>
      </c>
      <c r="M2805" s="22">
        <v>44396.5</v>
      </c>
      <c r="N2805" s="22">
        <v>44393.5</v>
      </c>
      <c r="O2805">
        <f t="shared" si="174"/>
        <v>12</v>
      </c>
      <c r="P2805" s="3">
        <f t="shared" si="175"/>
        <v>800.28</v>
      </c>
    </row>
    <row r="2806" spans="1:16" x14ac:dyDescent="0.35">
      <c r="A2806" t="s">
        <v>283</v>
      </c>
      <c r="B2806" s="29" t="s">
        <v>98</v>
      </c>
      <c r="C2806" s="22">
        <v>44393</v>
      </c>
      <c r="D2806" s="30" t="s">
        <v>90</v>
      </c>
      <c r="E2806" s="30" t="s">
        <v>91</v>
      </c>
      <c r="F2806" s="29" t="s">
        <v>89</v>
      </c>
      <c r="G2806" s="3">
        <v>8.77</v>
      </c>
      <c r="H2806" s="22">
        <v>44375</v>
      </c>
      <c r="I2806" s="23">
        <v>44388</v>
      </c>
      <c r="J2806">
        <f t="shared" si="172"/>
        <v>14</v>
      </c>
      <c r="K2806" s="2">
        <f t="shared" si="173"/>
        <v>44381.5</v>
      </c>
      <c r="L2806" s="22">
        <v>44393.5</v>
      </c>
      <c r="M2806" s="22">
        <v>44396.5</v>
      </c>
      <c r="N2806" s="22">
        <v>44393.5</v>
      </c>
      <c r="O2806">
        <f t="shared" si="174"/>
        <v>12</v>
      </c>
      <c r="P2806" s="3">
        <f t="shared" si="175"/>
        <v>105.24</v>
      </c>
    </row>
    <row r="2807" spans="1:16" x14ac:dyDescent="0.35">
      <c r="A2807" t="s">
        <v>283</v>
      </c>
      <c r="B2807" s="29" t="s">
        <v>98</v>
      </c>
      <c r="C2807" s="22">
        <v>44393</v>
      </c>
      <c r="D2807" s="30" t="s">
        <v>92</v>
      </c>
      <c r="E2807" s="30" t="s">
        <v>93</v>
      </c>
      <c r="F2807" s="29" t="s">
        <v>89</v>
      </c>
      <c r="G2807" s="3">
        <v>8.77</v>
      </c>
      <c r="H2807" s="22">
        <v>44375</v>
      </c>
      <c r="I2807" s="23">
        <v>44388</v>
      </c>
      <c r="J2807">
        <f t="shared" si="172"/>
        <v>14</v>
      </c>
      <c r="K2807" s="2">
        <f t="shared" si="173"/>
        <v>44381.5</v>
      </c>
      <c r="L2807" s="22">
        <v>44393.5</v>
      </c>
      <c r="M2807" s="22">
        <v>44396.5</v>
      </c>
      <c r="N2807" s="22">
        <v>44393.5</v>
      </c>
      <c r="O2807">
        <f t="shared" si="174"/>
        <v>12</v>
      </c>
      <c r="P2807" s="3">
        <f t="shared" si="175"/>
        <v>105.24</v>
      </c>
    </row>
    <row r="2808" spans="1:16" x14ac:dyDescent="0.35">
      <c r="A2808" t="s">
        <v>283</v>
      </c>
      <c r="B2808" s="29" t="s">
        <v>98</v>
      </c>
      <c r="C2808" s="22">
        <v>44393</v>
      </c>
      <c r="D2808" s="30" t="s">
        <v>94</v>
      </c>
      <c r="E2808" s="30" t="s">
        <v>95</v>
      </c>
      <c r="F2808" s="29" t="s">
        <v>89</v>
      </c>
      <c r="G2808" s="3">
        <v>37.51</v>
      </c>
      <c r="H2808" s="22">
        <v>44375</v>
      </c>
      <c r="I2808" s="23">
        <v>44388</v>
      </c>
      <c r="J2808">
        <f t="shared" si="172"/>
        <v>14</v>
      </c>
      <c r="K2808" s="2">
        <f t="shared" si="173"/>
        <v>44381.5</v>
      </c>
      <c r="L2808" s="22">
        <v>44393.5</v>
      </c>
      <c r="M2808" s="22">
        <v>44396.5</v>
      </c>
      <c r="N2808" s="22">
        <v>44393.5</v>
      </c>
      <c r="O2808">
        <f t="shared" si="174"/>
        <v>12</v>
      </c>
      <c r="P2808" s="3">
        <f t="shared" si="175"/>
        <v>450.12</v>
      </c>
    </row>
    <row r="2809" spans="1:16" x14ac:dyDescent="0.35">
      <c r="A2809" t="s">
        <v>283</v>
      </c>
      <c r="B2809" s="29" t="s">
        <v>98</v>
      </c>
      <c r="C2809" s="22">
        <v>44393</v>
      </c>
      <c r="D2809" s="30" t="s">
        <v>96</v>
      </c>
      <c r="E2809" s="30" t="s">
        <v>97</v>
      </c>
      <c r="F2809" s="29" t="s">
        <v>89</v>
      </c>
      <c r="G2809" s="3">
        <v>37.51</v>
      </c>
      <c r="H2809" s="22">
        <v>44375</v>
      </c>
      <c r="I2809" s="23">
        <v>44388</v>
      </c>
      <c r="J2809">
        <f t="shared" si="172"/>
        <v>14</v>
      </c>
      <c r="K2809" s="2">
        <f t="shared" si="173"/>
        <v>44381.5</v>
      </c>
      <c r="L2809" s="22">
        <v>44393.5</v>
      </c>
      <c r="M2809" s="22">
        <v>44396.5</v>
      </c>
      <c r="N2809" s="22">
        <v>44393.5</v>
      </c>
      <c r="O2809">
        <f t="shared" si="174"/>
        <v>12</v>
      </c>
      <c r="P2809" s="3">
        <f t="shared" si="175"/>
        <v>450.12</v>
      </c>
    </row>
    <row r="2810" spans="1:16" x14ac:dyDescent="0.35">
      <c r="A2810" t="s">
        <v>283</v>
      </c>
      <c r="B2810" s="29" t="s">
        <v>98</v>
      </c>
      <c r="C2810" s="22">
        <v>44393</v>
      </c>
      <c r="D2810" s="30" t="s">
        <v>87</v>
      </c>
      <c r="E2810" s="30" t="s">
        <v>88</v>
      </c>
      <c r="F2810" s="29" t="s">
        <v>89</v>
      </c>
      <c r="G2810" s="3">
        <v>435811.45999999985</v>
      </c>
      <c r="H2810" s="22">
        <v>44375</v>
      </c>
      <c r="I2810" s="23">
        <v>44388</v>
      </c>
      <c r="J2810">
        <f t="shared" si="172"/>
        <v>14</v>
      </c>
      <c r="K2810" s="2">
        <f t="shared" si="173"/>
        <v>44381.5</v>
      </c>
      <c r="L2810" s="22">
        <v>44393.5</v>
      </c>
      <c r="M2810" s="22">
        <v>44396.5</v>
      </c>
      <c r="N2810" s="22">
        <v>44393.5</v>
      </c>
      <c r="O2810">
        <f t="shared" si="174"/>
        <v>12</v>
      </c>
      <c r="P2810" s="3">
        <f t="shared" si="175"/>
        <v>5229737.5199999977</v>
      </c>
    </row>
    <row r="2811" spans="1:16" x14ac:dyDescent="0.35">
      <c r="A2811" t="s">
        <v>283</v>
      </c>
      <c r="B2811" s="29" t="s">
        <v>98</v>
      </c>
      <c r="C2811" s="22">
        <v>44393</v>
      </c>
      <c r="D2811" s="30" t="s">
        <v>90</v>
      </c>
      <c r="E2811" s="30" t="s">
        <v>91</v>
      </c>
      <c r="F2811" s="29" t="s">
        <v>89</v>
      </c>
      <c r="G2811" s="3">
        <v>65982.099999999889</v>
      </c>
      <c r="H2811" s="22">
        <v>44375</v>
      </c>
      <c r="I2811" s="23">
        <v>44388</v>
      </c>
      <c r="J2811">
        <f t="shared" si="172"/>
        <v>14</v>
      </c>
      <c r="K2811" s="2">
        <f t="shared" si="173"/>
        <v>44381.5</v>
      </c>
      <c r="L2811" s="22">
        <v>44393.5</v>
      </c>
      <c r="M2811" s="22">
        <v>44396.5</v>
      </c>
      <c r="N2811" s="22">
        <v>44393.5</v>
      </c>
      <c r="O2811">
        <f t="shared" si="174"/>
        <v>12</v>
      </c>
      <c r="P2811" s="3">
        <f t="shared" si="175"/>
        <v>791785.19999999867</v>
      </c>
    </row>
    <row r="2812" spans="1:16" x14ac:dyDescent="0.35">
      <c r="A2812" t="s">
        <v>283</v>
      </c>
      <c r="B2812" s="29" t="s">
        <v>98</v>
      </c>
      <c r="C2812" s="22">
        <v>44393</v>
      </c>
      <c r="D2812" s="30" t="s">
        <v>92</v>
      </c>
      <c r="E2812" s="30" t="s">
        <v>93</v>
      </c>
      <c r="F2812" s="29" t="s">
        <v>89</v>
      </c>
      <c r="G2812" s="3">
        <v>65982.129999999888</v>
      </c>
      <c r="H2812" s="22">
        <v>44375</v>
      </c>
      <c r="I2812" s="23">
        <v>44388</v>
      </c>
      <c r="J2812">
        <f t="shared" si="172"/>
        <v>14</v>
      </c>
      <c r="K2812" s="2">
        <f t="shared" si="173"/>
        <v>44381.5</v>
      </c>
      <c r="L2812" s="22">
        <v>44393.5</v>
      </c>
      <c r="M2812" s="22">
        <v>44396.5</v>
      </c>
      <c r="N2812" s="22">
        <v>44393.5</v>
      </c>
      <c r="O2812">
        <f t="shared" si="174"/>
        <v>12</v>
      </c>
      <c r="P2812" s="3">
        <f t="shared" si="175"/>
        <v>791785.55999999866</v>
      </c>
    </row>
    <row r="2813" spans="1:16" x14ac:dyDescent="0.35">
      <c r="A2813" t="s">
        <v>283</v>
      </c>
      <c r="B2813" s="29" t="s">
        <v>98</v>
      </c>
      <c r="C2813" s="22">
        <v>44393</v>
      </c>
      <c r="D2813" s="30" t="s">
        <v>94</v>
      </c>
      <c r="E2813" s="30" t="s">
        <v>95</v>
      </c>
      <c r="F2813" s="29" t="s">
        <v>89</v>
      </c>
      <c r="G2813" s="3">
        <v>282131.42000000004</v>
      </c>
      <c r="H2813" s="22">
        <v>44375</v>
      </c>
      <c r="I2813" s="23">
        <v>44388</v>
      </c>
      <c r="J2813">
        <f t="shared" si="172"/>
        <v>14</v>
      </c>
      <c r="K2813" s="2">
        <f t="shared" si="173"/>
        <v>44381.5</v>
      </c>
      <c r="L2813" s="22">
        <v>44393.5</v>
      </c>
      <c r="M2813" s="22">
        <v>44396.5</v>
      </c>
      <c r="N2813" s="22">
        <v>44393.5</v>
      </c>
      <c r="O2813">
        <f t="shared" si="174"/>
        <v>12</v>
      </c>
      <c r="P2813" s="3">
        <f t="shared" si="175"/>
        <v>3385577.0400000005</v>
      </c>
    </row>
    <row r="2814" spans="1:16" x14ac:dyDescent="0.35">
      <c r="A2814" t="s">
        <v>283</v>
      </c>
      <c r="B2814" s="29" t="s">
        <v>98</v>
      </c>
      <c r="C2814" s="22">
        <v>44393</v>
      </c>
      <c r="D2814" s="30" t="s">
        <v>96</v>
      </c>
      <c r="E2814" s="30" t="s">
        <v>97</v>
      </c>
      <c r="F2814" s="29" t="s">
        <v>89</v>
      </c>
      <c r="G2814" s="3">
        <v>282131.55000000005</v>
      </c>
      <c r="H2814" s="22">
        <v>44375</v>
      </c>
      <c r="I2814" s="23">
        <v>44388</v>
      </c>
      <c r="J2814">
        <f t="shared" si="172"/>
        <v>14</v>
      </c>
      <c r="K2814" s="2">
        <f t="shared" si="173"/>
        <v>44381.5</v>
      </c>
      <c r="L2814" s="22">
        <v>44393.5</v>
      </c>
      <c r="M2814" s="22">
        <v>44396.5</v>
      </c>
      <c r="N2814" s="22">
        <v>44393.5</v>
      </c>
      <c r="O2814">
        <f t="shared" si="174"/>
        <v>12</v>
      </c>
      <c r="P2814" s="3">
        <f t="shared" si="175"/>
        <v>3385578.6000000006</v>
      </c>
    </row>
    <row r="2815" spans="1:16" x14ac:dyDescent="0.35">
      <c r="A2815" t="s">
        <v>283</v>
      </c>
      <c r="B2815" s="29" t="s">
        <v>98</v>
      </c>
      <c r="C2815" s="22">
        <v>44393</v>
      </c>
      <c r="D2815" s="30" t="s">
        <v>107</v>
      </c>
      <c r="E2815" s="30" t="s">
        <v>108</v>
      </c>
      <c r="F2815" s="29" t="s">
        <v>101</v>
      </c>
      <c r="G2815" s="3">
        <v>2322.9500000000003</v>
      </c>
      <c r="H2815" s="22">
        <v>44375</v>
      </c>
      <c r="I2815" s="23">
        <v>44388</v>
      </c>
      <c r="J2815">
        <f t="shared" si="172"/>
        <v>14</v>
      </c>
      <c r="K2815" s="2">
        <f t="shared" si="173"/>
        <v>44381.5</v>
      </c>
      <c r="L2815" s="22">
        <v>44393.5</v>
      </c>
      <c r="M2815" s="22">
        <v>44396.5</v>
      </c>
      <c r="N2815" s="22">
        <v>44393.5</v>
      </c>
      <c r="O2815">
        <f t="shared" si="174"/>
        <v>12</v>
      </c>
      <c r="P2815" s="3">
        <f t="shared" si="175"/>
        <v>27875.4</v>
      </c>
    </row>
    <row r="2816" spans="1:16" x14ac:dyDescent="0.35">
      <c r="A2816" t="s">
        <v>283</v>
      </c>
      <c r="B2816" s="29" t="s">
        <v>98</v>
      </c>
      <c r="C2816" s="22">
        <v>44393</v>
      </c>
      <c r="D2816" s="30" t="s">
        <v>99</v>
      </c>
      <c r="E2816" s="30" t="s">
        <v>100</v>
      </c>
      <c r="F2816" s="29" t="s">
        <v>101</v>
      </c>
      <c r="G2816" s="3">
        <v>28343.209999999977</v>
      </c>
      <c r="H2816" s="22">
        <v>44375</v>
      </c>
      <c r="I2816" s="23">
        <v>44388</v>
      </c>
      <c r="J2816">
        <f t="shared" si="172"/>
        <v>14</v>
      </c>
      <c r="K2816" s="2">
        <f t="shared" si="173"/>
        <v>44381.5</v>
      </c>
      <c r="L2816" s="22">
        <v>44393.5</v>
      </c>
      <c r="M2816" s="22">
        <v>44396.5</v>
      </c>
      <c r="N2816" s="22">
        <v>44393.5</v>
      </c>
      <c r="O2816">
        <f t="shared" si="174"/>
        <v>12</v>
      </c>
      <c r="P2816" s="3">
        <f t="shared" si="175"/>
        <v>340118.51999999973</v>
      </c>
    </row>
    <row r="2817" spans="1:16" x14ac:dyDescent="0.35">
      <c r="A2817" t="s">
        <v>283</v>
      </c>
      <c r="B2817" s="29" t="s">
        <v>98</v>
      </c>
      <c r="C2817" s="22">
        <v>44393</v>
      </c>
      <c r="D2817" s="30" t="s">
        <v>99</v>
      </c>
      <c r="E2817" s="30" t="s">
        <v>100</v>
      </c>
      <c r="F2817" s="29" t="s">
        <v>102</v>
      </c>
      <c r="G2817" s="3">
        <v>20836.199999999997</v>
      </c>
      <c r="H2817" s="22">
        <v>44375</v>
      </c>
      <c r="I2817" s="23">
        <v>44388</v>
      </c>
      <c r="J2817">
        <f t="shared" si="172"/>
        <v>14</v>
      </c>
      <c r="K2817" s="2">
        <f t="shared" si="173"/>
        <v>44381.5</v>
      </c>
      <c r="L2817" s="22">
        <v>44393.5</v>
      </c>
      <c r="M2817" s="22">
        <v>44396.5</v>
      </c>
      <c r="N2817" s="22">
        <v>44393.5</v>
      </c>
      <c r="O2817">
        <f t="shared" si="174"/>
        <v>12</v>
      </c>
      <c r="P2817" s="3">
        <f t="shared" si="175"/>
        <v>250034.39999999997</v>
      </c>
    </row>
    <row r="2818" spans="1:16" x14ac:dyDescent="0.35">
      <c r="A2818" t="s">
        <v>283</v>
      </c>
      <c r="B2818" s="29" t="s">
        <v>98</v>
      </c>
      <c r="C2818" s="22">
        <v>44393</v>
      </c>
      <c r="D2818" s="30" t="s">
        <v>99</v>
      </c>
      <c r="E2818" s="30" t="s">
        <v>100</v>
      </c>
      <c r="F2818" s="29" t="s">
        <v>109</v>
      </c>
      <c r="G2818" s="3">
        <v>50</v>
      </c>
      <c r="H2818" s="22">
        <v>44375</v>
      </c>
      <c r="I2818" s="23">
        <v>44388</v>
      </c>
      <c r="J2818">
        <f t="shared" si="172"/>
        <v>14</v>
      </c>
      <c r="K2818" s="2">
        <f t="shared" si="173"/>
        <v>44381.5</v>
      </c>
      <c r="L2818" s="22">
        <v>44393.5</v>
      </c>
      <c r="M2818" s="22">
        <v>44398.5</v>
      </c>
      <c r="N2818" s="22">
        <v>44397.5</v>
      </c>
      <c r="O2818">
        <f t="shared" si="174"/>
        <v>16</v>
      </c>
      <c r="P2818" s="3">
        <f t="shared" si="175"/>
        <v>800</v>
      </c>
    </row>
    <row r="2819" spans="1:16" x14ac:dyDescent="0.35">
      <c r="A2819" t="s">
        <v>283</v>
      </c>
      <c r="B2819" s="29" t="s">
        <v>98</v>
      </c>
      <c r="C2819" s="22">
        <v>44393</v>
      </c>
      <c r="D2819" s="30" t="s">
        <v>107</v>
      </c>
      <c r="E2819" s="30" t="s">
        <v>108</v>
      </c>
      <c r="F2819" s="29" t="s">
        <v>126</v>
      </c>
      <c r="G2819" s="3">
        <v>207.33</v>
      </c>
      <c r="H2819" s="22">
        <v>44375</v>
      </c>
      <c r="I2819" s="23">
        <v>44388</v>
      </c>
      <c r="J2819">
        <f t="shared" si="172"/>
        <v>14</v>
      </c>
      <c r="K2819" s="2">
        <f t="shared" si="173"/>
        <v>44381.5</v>
      </c>
      <c r="L2819" s="22">
        <v>44393.5</v>
      </c>
      <c r="M2819" s="22">
        <v>44398.5</v>
      </c>
      <c r="N2819" s="22">
        <v>44397.5</v>
      </c>
      <c r="O2819">
        <f t="shared" si="174"/>
        <v>16</v>
      </c>
      <c r="P2819" s="3">
        <f t="shared" si="175"/>
        <v>3317.28</v>
      </c>
    </row>
    <row r="2820" spans="1:16" x14ac:dyDescent="0.35">
      <c r="A2820" t="s">
        <v>283</v>
      </c>
      <c r="B2820" s="29" t="s">
        <v>98</v>
      </c>
      <c r="C2820" s="22">
        <v>44393</v>
      </c>
      <c r="D2820" s="30" t="s">
        <v>107</v>
      </c>
      <c r="E2820" s="30" t="s">
        <v>108</v>
      </c>
      <c r="F2820" s="29" t="s">
        <v>109</v>
      </c>
      <c r="G2820" s="3">
        <v>180</v>
      </c>
      <c r="H2820" s="22">
        <v>44375</v>
      </c>
      <c r="I2820" s="23">
        <v>44388</v>
      </c>
      <c r="J2820">
        <f t="shared" si="172"/>
        <v>14</v>
      </c>
      <c r="K2820" s="2">
        <f t="shared" si="173"/>
        <v>44381.5</v>
      </c>
      <c r="L2820" s="22">
        <v>44393.5</v>
      </c>
      <c r="M2820" s="22">
        <v>44398.5</v>
      </c>
      <c r="N2820" s="22">
        <v>44397.5</v>
      </c>
      <c r="O2820">
        <f t="shared" si="174"/>
        <v>16</v>
      </c>
      <c r="P2820" s="3">
        <f t="shared" si="175"/>
        <v>2880</v>
      </c>
    </row>
    <row r="2821" spans="1:16" x14ac:dyDescent="0.35">
      <c r="A2821" t="s">
        <v>283</v>
      </c>
      <c r="B2821" s="29" t="s">
        <v>98</v>
      </c>
      <c r="C2821" s="22">
        <v>44393</v>
      </c>
      <c r="D2821" s="30" t="s">
        <v>99</v>
      </c>
      <c r="E2821" s="30" t="s">
        <v>100</v>
      </c>
      <c r="F2821" s="29" t="s">
        <v>109</v>
      </c>
      <c r="G2821" s="3">
        <v>63039</v>
      </c>
      <c r="H2821" s="22">
        <v>44375</v>
      </c>
      <c r="I2821" s="23">
        <v>44388</v>
      </c>
      <c r="J2821">
        <f t="shared" si="172"/>
        <v>14</v>
      </c>
      <c r="K2821" s="2">
        <f t="shared" si="173"/>
        <v>44381.5</v>
      </c>
      <c r="L2821" s="22">
        <v>44393.5</v>
      </c>
      <c r="M2821" s="22">
        <v>44398.5</v>
      </c>
      <c r="N2821" s="22">
        <v>44397.5</v>
      </c>
      <c r="O2821">
        <f t="shared" si="174"/>
        <v>16</v>
      </c>
      <c r="P2821" s="3">
        <f t="shared" si="175"/>
        <v>1008624</v>
      </c>
    </row>
    <row r="2822" spans="1:16" x14ac:dyDescent="0.35">
      <c r="A2822" t="s">
        <v>283</v>
      </c>
      <c r="B2822" s="29" t="s">
        <v>98</v>
      </c>
      <c r="C2822" s="22">
        <v>44393</v>
      </c>
      <c r="D2822" s="30" t="s">
        <v>107</v>
      </c>
      <c r="E2822" s="30" t="s">
        <v>108</v>
      </c>
      <c r="F2822" s="29" t="s">
        <v>138</v>
      </c>
      <c r="G2822" s="3">
        <v>171.08</v>
      </c>
      <c r="H2822" s="22">
        <v>44375</v>
      </c>
      <c r="I2822" s="23">
        <v>44388</v>
      </c>
      <c r="J2822">
        <f t="shared" si="172"/>
        <v>14</v>
      </c>
      <c r="K2822" s="2">
        <f t="shared" si="173"/>
        <v>44381.5</v>
      </c>
      <c r="L2822" s="22">
        <v>44393.5</v>
      </c>
      <c r="M2822" s="22">
        <v>44398.5</v>
      </c>
      <c r="N2822" s="22">
        <v>44397.5</v>
      </c>
      <c r="O2822">
        <f t="shared" si="174"/>
        <v>16</v>
      </c>
      <c r="P2822" s="3">
        <f t="shared" si="175"/>
        <v>2737.28</v>
      </c>
    </row>
    <row r="2823" spans="1:16" x14ac:dyDescent="0.35">
      <c r="A2823" t="s">
        <v>283</v>
      </c>
      <c r="B2823" s="29" t="s">
        <v>98</v>
      </c>
      <c r="C2823" s="22">
        <v>44393</v>
      </c>
      <c r="D2823" s="30" t="s">
        <v>99</v>
      </c>
      <c r="E2823" s="30" t="s">
        <v>100</v>
      </c>
      <c r="F2823" s="29" t="s">
        <v>103</v>
      </c>
      <c r="G2823" s="3">
        <v>451.37999999999994</v>
      </c>
      <c r="H2823" s="22">
        <v>44375</v>
      </c>
      <c r="I2823" s="23">
        <v>44388</v>
      </c>
      <c r="J2823">
        <f t="shared" si="172"/>
        <v>14</v>
      </c>
      <c r="K2823" s="2">
        <f t="shared" si="173"/>
        <v>44381.5</v>
      </c>
      <c r="L2823" s="22">
        <v>44393.5</v>
      </c>
      <c r="M2823" s="22">
        <v>44405.5</v>
      </c>
      <c r="N2823" s="22">
        <v>44404.5</v>
      </c>
      <c r="O2823">
        <f t="shared" si="174"/>
        <v>23</v>
      </c>
      <c r="P2823" s="3">
        <f t="shared" si="175"/>
        <v>10381.739999999998</v>
      </c>
    </row>
    <row r="2824" spans="1:16" x14ac:dyDescent="0.35">
      <c r="A2824" t="s">
        <v>283</v>
      </c>
      <c r="B2824" s="29" t="s">
        <v>98</v>
      </c>
      <c r="C2824" s="22">
        <v>44393</v>
      </c>
      <c r="D2824" s="30" t="s">
        <v>104</v>
      </c>
      <c r="E2824" s="30" t="s">
        <v>105</v>
      </c>
      <c r="F2824" s="29" t="s">
        <v>106</v>
      </c>
      <c r="G2824" s="3">
        <v>165.61</v>
      </c>
      <c r="H2824" s="22">
        <v>44375</v>
      </c>
      <c r="I2824" s="23">
        <v>44388</v>
      </c>
      <c r="J2824">
        <f t="shared" si="172"/>
        <v>14</v>
      </c>
      <c r="K2824" s="2">
        <f t="shared" si="173"/>
        <v>44381.5</v>
      </c>
      <c r="L2824" s="22">
        <v>44393.5</v>
      </c>
      <c r="M2824" s="22">
        <v>44405.5</v>
      </c>
      <c r="N2824" s="22">
        <v>44404.5</v>
      </c>
      <c r="O2824">
        <f t="shared" si="174"/>
        <v>23</v>
      </c>
      <c r="P2824" s="3">
        <f t="shared" si="175"/>
        <v>3809.03</v>
      </c>
    </row>
    <row r="2825" spans="1:16" x14ac:dyDescent="0.35">
      <c r="A2825" t="s">
        <v>283</v>
      </c>
      <c r="B2825" s="29" t="s">
        <v>98</v>
      </c>
      <c r="C2825" s="22">
        <v>44393</v>
      </c>
      <c r="D2825" s="30" t="s">
        <v>107</v>
      </c>
      <c r="E2825" s="30" t="s">
        <v>108</v>
      </c>
      <c r="F2825" s="29" t="s">
        <v>142</v>
      </c>
      <c r="G2825" s="3">
        <v>114.02000000000001</v>
      </c>
      <c r="H2825" s="22">
        <v>44375</v>
      </c>
      <c r="I2825" s="23">
        <v>44388</v>
      </c>
      <c r="J2825">
        <f t="shared" si="172"/>
        <v>14</v>
      </c>
      <c r="K2825" s="2">
        <f t="shared" si="173"/>
        <v>44381.5</v>
      </c>
      <c r="L2825" s="22">
        <v>44393.5</v>
      </c>
      <c r="M2825" s="22">
        <v>44410.5</v>
      </c>
      <c r="N2825" s="22">
        <v>44407.5</v>
      </c>
      <c r="O2825">
        <f t="shared" si="174"/>
        <v>26</v>
      </c>
      <c r="P2825" s="3">
        <f t="shared" si="175"/>
        <v>2964.5200000000004</v>
      </c>
    </row>
    <row r="2826" spans="1:16" x14ac:dyDescent="0.35">
      <c r="A2826" t="s">
        <v>283</v>
      </c>
      <c r="B2826" s="29" t="s">
        <v>98</v>
      </c>
      <c r="C2826" s="22">
        <v>44393</v>
      </c>
      <c r="D2826" s="30" t="s">
        <v>107</v>
      </c>
      <c r="E2826" s="30" t="s">
        <v>108</v>
      </c>
      <c r="F2826" s="29" t="s">
        <v>142</v>
      </c>
      <c r="G2826" s="3">
        <v>24112.919999999987</v>
      </c>
      <c r="H2826" s="22">
        <v>44375</v>
      </c>
      <c r="I2826" s="23">
        <v>44388</v>
      </c>
      <c r="J2826">
        <f t="shared" si="172"/>
        <v>14</v>
      </c>
      <c r="K2826" s="2">
        <f t="shared" si="173"/>
        <v>44381.5</v>
      </c>
      <c r="L2826" s="22">
        <v>44393.5</v>
      </c>
      <c r="M2826" s="22">
        <v>44410.5</v>
      </c>
      <c r="N2826" s="22">
        <v>44407.5</v>
      </c>
      <c r="O2826">
        <f t="shared" si="174"/>
        <v>26</v>
      </c>
      <c r="P2826" s="3">
        <f t="shared" si="175"/>
        <v>626935.91999999969</v>
      </c>
    </row>
    <row r="2827" spans="1:16" x14ac:dyDescent="0.35">
      <c r="A2827" t="s">
        <v>283</v>
      </c>
      <c r="B2827" s="29" t="s">
        <v>98</v>
      </c>
      <c r="C2827" s="22">
        <v>44393</v>
      </c>
      <c r="D2827" s="30" t="s">
        <v>99</v>
      </c>
      <c r="E2827" s="30" t="s">
        <v>100</v>
      </c>
      <c r="F2827" s="29" t="s">
        <v>142</v>
      </c>
      <c r="G2827" s="3">
        <v>5068.4999999999991</v>
      </c>
      <c r="H2827" s="22">
        <v>44375</v>
      </c>
      <c r="I2827" s="23">
        <v>44388</v>
      </c>
      <c r="J2827">
        <f t="shared" ref="J2827:J2890" si="176">I2827-H2827+1</f>
        <v>14</v>
      </c>
      <c r="K2827" s="2">
        <f t="shared" ref="K2827:K2890" si="177">(H2827+I2827)/2</f>
        <v>44381.5</v>
      </c>
      <c r="L2827" s="22">
        <v>44393.5</v>
      </c>
      <c r="M2827" s="22">
        <v>44410.5</v>
      </c>
      <c r="N2827" s="22">
        <v>44407.5</v>
      </c>
      <c r="O2827">
        <f t="shared" ref="O2827:O2890" si="178">N2827-K2827</f>
        <v>26</v>
      </c>
      <c r="P2827" s="3">
        <f t="shared" ref="P2827:P2890" si="179">O2827*G2827</f>
        <v>131780.99999999997</v>
      </c>
    </row>
    <row r="2828" spans="1:16" x14ac:dyDescent="0.35">
      <c r="A2828" t="s">
        <v>283</v>
      </c>
      <c r="B2828" s="29" t="s">
        <v>98</v>
      </c>
      <c r="C2828" s="22">
        <v>44393</v>
      </c>
      <c r="D2828" s="30" t="s">
        <v>110</v>
      </c>
      <c r="E2828" s="30" t="s">
        <v>111</v>
      </c>
      <c r="F2828" s="29" t="s">
        <v>112</v>
      </c>
      <c r="G2828" s="3">
        <v>26.87</v>
      </c>
      <c r="H2828" s="22">
        <v>44375</v>
      </c>
      <c r="I2828" s="23">
        <v>44388</v>
      </c>
      <c r="J2828">
        <f t="shared" si="176"/>
        <v>14</v>
      </c>
      <c r="K2828" s="2">
        <f t="shared" si="177"/>
        <v>44381.5</v>
      </c>
      <c r="L2828" s="22">
        <v>44393.5</v>
      </c>
      <c r="M2828" s="22">
        <v>44412.5</v>
      </c>
      <c r="N2828" s="22">
        <v>44411.5</v>
      </c>
      <c r="O2828">
        <f t="shared" si="178"/>
        <v>30</v>
      </c>
      <c r="P2828" s="3">
        <f t="shared" si="179"/>
        <v>806.1</v>
      </c>
    </row>
    <row r="2829" spans="1:16" x14ac:dyDescent="0.35">
      <c r="A2829" t="s">
        <v>283</v>
      </c>
      <c r="B2829" s="29" t="s">
        <v>98</v>
      </c>
      <c r="C2829" s="22">
        <v>44393</v>
      </c>
      <c r="D2829" s="30" t="s">
        <v>114</v>
      </c>
      <c r="E2829" s="30" t="s">
        <v>115</v>
      </c>
      <c r="F2829" s="29" t="s">
        <v>112</v>
      </c>
      <c r="G2829" s="3">
        <v>887.78999999999985</v>
      </c>
      <c r="H2829" s="22">
        <v>44375</v>
      </c>
      <c r="I2829" s="23">
        <v>44388</v>
      </c>
      <c r="J2829">
        <f t="shared" si="176"/>
        <v>14</v>
      </c>
      <c r="K2829" s="2">
        <f t="shared" si="177"/>
        <v>44381.5</v>
      </c>
      <c r="L2829" s="22">
        <v>44393.5</v>
      </c>
      <c r="M2829" s="22">
        <v>44412.5</v>
      </c>
      <c r="N2829" s="22">
        <v>44411.5</v>
      </c>
      <c r="O2829">
        <f t="shared" si="178"/>
        <v>30</v>
      </c>
      <c r="P2829" s="3">
        <f t="shared" si="179"/>
        <v>26633.699999999997</v>
      </c>
    </row>
    <row r="2830" spans="1:16" x14ac:dyDescent="0.35">
      <c r="A2830" t="s">
        <v>283</v>
      </c>
      <c r="B2830" s="29" t="s">
        <v>98</v>
      </c>
      <c r="C2830" s="22">
        <v>44393</v>
      </c>
      <c r="D2830" s="30" t="s">
        <v>110</v>
      </c>
      <c r="E2830" s="30" t="s">
        <v>111</v>
      </c>
      <c r="F2830" s="29" t="s">
        <v>112</v>
      </c>
      <c r="G2830" s="3">
        <v>14400.390000000012</v>
      </c>
      <c r="H2830" s="22">
        <v>44375</v>
      </c>
      <c r="I2830" s="23">
        <v>44388</v>
      </c>
      <c r="J2830">
        <f t="shared" si="176"/>
        <v>14</v>
      </c>
      <c r="K2830" s="2">
        <f t="shared" si="177"/>
        <v>44381.5</v>
      </c>
      <c r="L2830" s="22">
        <v>44393.5</v>
      </c>
      <c r="M2830" s="22">
        <v>44412.5</v>
      </c>
      <c r="N2830" s="22">
        <v>44411.5</v>
      </c>
      <c r="O2830">
        <f t="shared" si="178"/>
        <v>30</v>
      </c>
      <c r="P2830" s="3">
        <f t="shared" si="179"/>
        <v>432011.70000000036</v>
      </c>
    </row>
    <row r="2831" spans="1:16" x14ac:dyDescent="0.35">
      <c r="A2831" t="s">
        <v>283</v>
      </c>
      <c r="B2831" s="29" t="s">
        <v>98</v>
      </c>
      <c r="C2831" s="22">
        <v>44393</v>
      </c>
      <c r="D2831" s="30" t="s">
        <v>110</v>
      </c>
      <c r="E2831" s="30" t="s">
        <v>111</v>
      </c>
      <c r="F2831" s="29" t="s">
        <v>116</v>
      </c>
      <c r="G2831" s="3">
        <v>101.56</v>
      </c>
      <c r="H2831" s="22">
        <v>44375</v>
      </c>
      <c r="I2831" s="23">
        <v>44388</v>
      </c>
      <c r="J2831">
        <f t="shared" si="176"/>
        <v>14</v>
      </c>
      <c r="K2831" s="2">
        <f t="shared" si="177"/>
        <v>44381.5</v>
      </c>
      <c r="L2831" s="22">
        <v>44393.5</v>
      </c>
      <c r="M2831" s="22">
        <v>44412.5</v>
      </c>
      <c r="N2831" s="22">
        <v>44411.5</v>
      </c>
      <c r="O2831">
        <f t="shared" si="178"/>
        <v>30</v>
      </c>
      <c r="P2831" s="3">
        <f t="shared" si="179"/>
        <v>3046.8</v>
      </c>
    </row>
    <row r="2832" spans="1:16" x14ac:dyDescent="0.35">
      <c r="A2832" t="s">
        <v>283</v>
      </c>
      <c r="B2832" s="29" t="s">
        <v>98</v>
      </c>
      <c r="C2832" s="22">
        <v>44393</v>
      </c>
      <c r="D2832" s="30" t="s">
        <v>110</v>
      </c>
      <c r="E2832" s="30" t="s">
        <v>111</v>
      </c>
      <c r="F2832" s="29" t="s">
        <v>117</v>
      </c>
      <c r="G2832" s="3">
        <v>70.59</v>
      </c>
      <c r="H2832" s="22">
        <v>44375</v>
      </c>
      <c r="I2832" s="23">
        <v>44388</v>
      </c>
      <c r="J2832">
        <f t="shared" si="176"/>
        <v>14</v>
      </c>
      <c r="K2832" s="2">
        <f t="shared" si="177"/>
        <v>44381.5</v>
      </c>
      <c r="L2832" s="22">
        <v>44393.5</v>
      </c>
      <c r="M2832" s="22">
        <v>44412.5</v>
      </c>
      <c r="N2832" s="22">
        <v>44411.5</v>
      </c>
      <c r="O2832">
        <f t="shared" si="178"/>
        <v>30</v>
      </c>
      <c r="P2832" s="3">
        <f t="shared" si="179"/>
        <v>2117.7000000000003</v>
      </c>
    </row>
    <row r="2833" spans="1:16" x14ac:dyDescent="0.35">
      <c r="A2833" t="s">
        <v>283</v>
      </c>
      <c r="B2833" s="29" t="s">
        <v>98</v>
      </c>
      <c r="C2833" s="22">
        <v>44393</v>
      </c>
      <c r="D2833" s="30" t="s">
        <v>110</v>
      </c>
      <c r="E2833" s="30" t="s">
        <v>111</v>
      </c>
      <c r="F2833" s="29" t="s">
        <v>118</v>
      </c>
      <c r="G2833" s="3">
        <v>23.2</v>
      </c>
      <c r="H2833" s="22">
        <v>44375</v>
      </c>
      <c r="I2833" s="23">
        <v>44388</v>
      </c>
      <c r="J2833">
        <f t="shared" si="176"/>
        <v>14</v>
      </c>
      <c r="K2833" s="2">
        <f t="shared" si="177"/>
        <v>44381.5</v>
      </c>
      <c r="L2833" s="22">
        <v>44393.5</v>
      </c>
      <c r="M2833" s="22">
        <v>44412.5</v>
      </c>
      <c r="N2833" s="22">
        <v>44411.5</v>
      </c>
      <c r="O2833">
        <f t="shared" si="178"/>
        <v>30</v>
      </c>
      <c r="P2833" s="3">
        <f t="shared" si="179"/>
        <v>696</v>
      </c>
    </row>
    <row r="2834" spans="1:16" x14ac:dyDescent="0.35">
      <c r="A2834" t="s">
        <v>283</v>
      </c>
      <c r="B2834" s="29" t="s">
        <v>98</v>
      </c>
      <c r="C2834" s="22">
        <v>44393</v>
      </c>
      <c r="D2834" s="30" t="s">
        <v>114</v>
      </c>
      <c r="E2834" s="30" t="s">
        <v>115</v>
      </c>
      <c r="F2834" s="29" t="s">
        <v>119</v>
      </c>
      <c r="G2834" s="3">
        <v>24.52</v>
      </c>
      <c r="H2834" s="22">
        <v>44375</v>
      </c>
      <c r="I2834" s="23">
        <v>44388</v>
      </c>
      <c r="J2834">
        <f t="shared" si="176"/>
        <v>14</v>
      </c>
      <c r="K2834" s="2">
        <f t="shared" si="177"/>
        <v>44381.5</v>
      </c>
      <c r="L2834" s="22">
        <v>44393.5</v>
      </c>
      <c r="M2834" s="22">
        <v>44412.5</v>
      </c>
      <c r="N2834" s="22">
        <v>44411.5</v>
      </c>
      <c r="O2834">
        <f t="shared" si="178"/>
        <v>30</v>
      </c>
      <c r="P2834" s="3">
        <f t="shared" si="179"/>
        <v>735.6</v>
      </c>
    </row>
    <row r="2835" spans="1:16" x14ac:dyDescent="0.35">
      <c r="A2835" t="s">
        <v>283</v>
      </c>
      <c r="B2835" s="29" t="s">
        <v>98</v>
      </c>
      <c r="C2835" s="22">
        <v>44393</v>
      </c>
      <c r="D2835" s="30" t="s">
        <v>110</v>
      </c>
      <c r="E2835" s="30" t="s">
        <v>111</v>
      </c>
      <c r="F2835" s="29" t="s">
        <v>119</v>
      </c>
      <c r="G2835" s="3">
        <v>203.51</v>
      </c>
      <c r="H2835" s="22">
        <v>44375</v>
      </c>
      <c r="I2835" s="23">
        <v>44388</v>
      </c>
      <c r="J2835">
        <f t="shared" si="176"/>
        <v>14</v>
      </c>
      <c r="K2835" s="2">
        <f t="shared" si="177"/>
        <v>44381.5</v>
      </c>
      <c r="L2835" s="22">
        <v>44393.5</v>
      </c>
      <c r="M2835" s="22">
        <v>44412.5</v>
      </c>
      <c r="N2835" s="22">
        <v>44411.5</v>
      </c>
      <c r="O2835">
        <f t="shared" si="178"/>
        <v>30</v>
      </c>
      <c r="P2835" s="3">
        <f t="shared" si="179"/>
        <v>6105.2999999999993</v>
      </c>
    </row>
    <row r="2836" spans="1:16" x14ac:dyDescent="0.35">
      <c r="A2836" t="s">
        <v>283</v>
      </c>
      <c r="B2836" s="29" t="s">
        <v>98</v>
      </c>
      <c r="C2836" s="22">
        <v>44393</v>
      </c>
      <c r="D2836" s="30" t="s">
        <v>114</v>
      </c>
      <c r="E2836" s="30" t="s">
        <v>115</v>
      </c>
      <c r="F2836" s="29" t="s">
        <v>120</v>
      </c>
      <c r="G2836" s="3">
        <v>181.67</v>
      </c>
      <c r="H2836" s="22">
        <v>44375</v>
      </c>
      <c r="I2836" s="23">
        <v>44388</v>
      </c>
      <c r="J2836">
        <f t="shared" si="176"/>
        <v>14</v>
      </c>
      <c r="K2836" s="2">
        <f t="shared" si="177"/>
        <v>44381.5</v>
      </c>
      <c r="L2836" s="22">
        <v>44393.5</v>
      </c>
      <c r="M2836" s="22">
        <v>44412.5</v>
      </c>
      <c r="N2836" s="22">
        <v>44411.5</v>
      </c>
      <c r="O2836">
        <f t="shared" si="178"/>
        <v>30</v>
      </c>
      <c r="P2836" s="3">
        <f t="shared" si="179"/>
        <v>5450.0999999999995</v>
      </c>
    </row>
    <row r="2837" spans="1:16" x14ac:dyDescent="0.35">
      <c r="A2837" t="s">
        <v>283</v>
      </c>
      <c r="B2837" s="29" t="s">
        <v>98</v>
      </c>
      <c r="C2837" s="22">
        <v>44393</v>
      </c>
      <c r="D2837" s="30" t="s">
        <v>110</v>
      </c>
      <c r="E2837" s="30" t="s">
        <v>111</v>
      </c>
      <c r="F2837" s="29" t="s">
        <v>120</v>
      </c>
      <c r="G2837" s="3">
        <v>26.69</v>
      </c>
      <c r="H2837" s="22">
        <v>44375</v>
      </c>
      <c r="I2837" s="23">
        <v>44388</v>
      </c>
      <c r="J2837">
        <f t="shared" si="176"/>
        <v>14</v>
      </c>
      <c r="K2837" s="2">
        <f t="shared" si="177"/>
        <v>44381.5</v>
      </c>
      <c r="L2837" s="22">
        <v>44393.5</v>
      </c>
      <c r="M2837" s="22">
        <v>44412.5</v>
      </c>
      <c r="N2837" s="22">
        <v>44411.5</v>
      </c>
      <c r="O2837">
        <f t="shared" si="178"/>
        <v>30</v>
      </c>
      <c r="P2837" s="3">
        <f t="shared" si="179"/>
        <v>800.7</v>
      </c>
    </row>
    <row r="2838" spans="1:16" x14ac:dyDescent="0.35">
      <c r="A2838" t="s">
        <v>283</v>
      </c>
      <c r="B2838" s="29" t="s">
        <v>98</v>
      </c>
      <c r="C2838" s="22">
        <v>44393</v>
      </c>
      <c r="D2838" s="30" t="s">
        <v>110</v>
      </c>
      <c r="E2838" s="30" t="s">
        <v>111</v>
      </c>
      <c r="F2838" s="29" t="s">
        <v>245</v>
      </c>
      <c r="G2838" s="3">
        <v>0.6</v>
      </c>
      <c r="H2838" s="22">
        <v>44375</v>
      </c>
      <c r="I2838" s="23">
        <v>44388</v>
      </c>
      <c r="J2838">
        <f t="shared" si="176"/>
        <v>14</v>
      </c>
      <c r="K2838" s="2">
        <f t="shared" si="177"/>
        <v>44381.5</v>
      </c>
      <c r="L2838" s="22">
        <v>44393.5</v>
      </c>
      <c r="M2838" s="22">
        <v>44412.5</v>
      </c>
      <c r="N2838" s="22">
        <v>44411.5</v>
      </c>
      <c r="O2838">
        <f t="shared" si="178"/>
        <v>30</v>
      </c>
      <c r="P2838" s="3">
        <f t="shared" si="179"/>
        <v>18</v>
      </c>
    </row>
    <row r="2839" spans="1:16" x14ac:dyDescent="0.35">
      <c r="A2839" t="s">
        <v>283</v>
      </c>
      <c r="B2839" s="29" t="s">
        <v>98</v>
      </c>
      <c r="C2839" s="22">
        <v>44393</v>
      </c>
      <c r="D2839" s="30" t="s">
        <v>114</v>
      </c>
      <c r="E2839" s="30" t="s">
        <v>115</v>
      </c>
      <c r="F2839" s="29" t="s">
        <v>122</v>
      </c>
      <c r="G2839" s="3">
        <v>181.3</v>
      </c>
      <c r="H2839" s="22">
        <v>44375</v>
      </c>
      <c r="I2839" s="23">
        <v>44388</v>
      </c>
      <c r="J2839">
        <f t="shared" si="176"/>
        <v>14</v>
      </c>
      <c r="K2839" s="2">
        <f t="shared" si="177"/>
        <v>44381.5</v>
      </c>
      <c r="L2839" s="22">
        <v>44393.5</v>
      </c>
      <c r="M2839" s="22">
        <v>44412.5</v>
      </c>
      <c r="N2839" s="22">
        <v>44411.5</v>
      </c>
      <c r="O2839">
        <f t="shared" si="178"/>
        <v>30</v>
      </c>
      <c r="P2839" s="3">
        <f t="shared" si="179"/>
        <v>5439</v>
      </c>
    </row>
    <row r="2840" spans="1:16" x14ac:dyDescent="0.35">
      <c r="A2840" t="s">
        <v>283</v>
      </c>
      <c r="B2840" s="29" t="s">
        <v>98</v>
      </c>
      <c r="C2840" s="22">
        <v>44393</v>
      </c>
      <c r="D2840" s="30" t="s">
        <v>110</v>
      </c>
      <c r="E2840" s="30" t="s">
        <v>111</v>
      </c>
      <c r="F2840" s="29" t="s">
        <v>122</v>
      </c>
      <c r="G2840" s="3">
        <v>4.91</v>
      </c>
      <c r="H2840" s="22">
        <v>44375</v>
      </c>
      <c r="I2840" s="23">
        <v>44388</v>
      </c>
      <c r="J2840">
        <f t="shared" si="176"/>
        <v>14</v>
      </c>
      <c r="K2840" s="2">
        <f t="shared" si="177"/>
        <v>44381.5</v>
      </c>
      <c r="L2840" s="22">
        <v>44393.5</v>
      </c>
      <c r="M2840" s="22">
        <v>44412.5</v>
      </c>
      <c r="N2840" s="22">
        <v>44411.5</v>
      </c>
      <c r="O2840">
        <f t="shared" si="178"/>
        <v>30</v>
      </c>
      <c r="P2840" s="3">
        <f t="shared" si="179"/>
        <v>147.30000000000001</v>
      </c>
    </row>
    <row r="2841" spans="1:16" x14ac:dyDescent="0.35">
      <c r="A2841" t="s">
        <v>283</v>
      </c>
      <c r="B2841" s="29" t="s">
        <v>98</v>
      </c>
      <c r="C2841" s="22">
        <v>44393</v>
      </c>
      <c r="D2841" s="30" t="s">
        <v>114</v>
      </c>
      <c r="E2841" s="30" t="s">
        <v>115</v>
      </c>
      <c r="F2841" s="29" t="s">
        <v>123</v>
      </c>
      <c r="G2841" s="3">
        <v>52.43</v>
      </c>
      <c r="H2841" s="22">
        <v>44375</v>
      </c>
      <c r="I2841" s="23">
        <v>44388</v>
      </c>
      <c r="J2841">
        <f t="shared" si="176"/>
        <v>14</v>
      </c>
      <c r="K2841" s="2">
        <f t="shared" si="177"/>
        <v>44381.5</v>
      </c>
      <c r="L2841" s="22">
        <v>44393.5</v>
      </c>
      <c r="M2841" s="22">
        <v>44412.5</v>
      </c>
      <c r="N2841" s="22">
        <v>44411.5</v>
      </c>
      <c r="O2841">
        <f t="shared" si="178"/>
        <v>30</v>
      </c>
      <c r="P2841" s="3">
        <f t="shared" si="179"/>
        <v>1572.9</v>
      </c>
    </row>
    <row r="2842" spans="1:16" x14ac:dyDescent="0.35">
      <c r="A2842" t="s">
        <v>283</v>
      </c>
      <c r="B2842" s="29" t="s">
        <v>98</v>
      </c>
      <c r="C2842" s="22">
        <v>44393</v>
      </c>
      <c r="D2842" s="30" t="s">
        <v>110</v>
      </c>
      <c r="E2842" s="30" t="s">
        <v>111</v>
      </c>
      <c r="F2842" s="29" t="s">
        <v>123</v>
      </c>
      <c r="G2842" s="3">
        <v>24.85</v>
      </c>
      <c r="H2842" s="22">
        <v>44375</v>
      </c>
      <c r="I2842" s="23">
        <v>44388</v>
      </c>
      <c r="J2842">
        <f t="shared" si="176"/>
        <v>14</v>
      </c>
      <c r="K2842" s="2">
        <f t="shared" si="177"/>
        <v>44381.5</v>
      </c>
      <c r="L2842" s="22">
        <v>44393.5</v>
      </c>
      <c r="M2842" s="22">
        <v>44412.5</v>
      </c>
      <c r="N2842" s="22">
        <v>44411.5</v>
      </c>
      <c r="O2842">
        <f t="shared" si="178"/>
        <v>30</v>
      </c>
      <c r="P2842" s="3">
        <f t="shared" si="179"/>
        <v>745.5</v>
      </c>
    </row>
    <row r="2843" spans="1:16" x14ac:dyDescent="0.35">
      <c r="A2843" t="s">
        <v>283</v>
      </c>
      <c r="B2843" s="29" t="s">
        <v>98</v>
      </c>
      <c r="C2843" s="22">
        <v>44393</v>
      </c>
      <c r="D2843" s="30" t="s">
        <v>110</v>
      </c>
      <c r="E2843" s="30" t="s">
        <v>111</v>
      </c>
      <c r="F2843" s="29" t="s">
        <v>254</v>
      </c>
      <c r="G2843" s="3">
        <v>3.19</v>
      </c>
      <c r="H2843" s="22">
        <v>44375</v>
      </c>
      <c r="I2843" s="23">
        <v>44388</v>
      </c>
      <c r="J2843">
        <f t="shared" si="176"/>
        <v>14</v>
      </c>
      <c r="K2843" s="2">
        <f t="shared" si="177"/>
        <v>44381.5</v>
      </c>
      <c r="L2843" s="22">
        <v>44393.5</v>
      </c>
      <c r="M2843" s="22">
        <v>44412.5</v>
      </c>
      <c r="N2843" s="22">
        <v>44411.5</v>
      </c>
      <c r="O2843">
        <f t="shared" si="178"/>
        <v>30</v>
      </c>
      <c r="P2843" s="3">
        <f t="shared" si="179"/>
        <v>95.7</v>
      </c>
    </row>
    <row r="2844" spans="1:16" x14ac:dyDescent="0.35">
      <c r="A2844" t="s">
        <v>283</v>
      </c>
      <c r="B2844" s="29" t="s">
        <v>98</v>
      </c>
      <c r="C2844" s="22">
        <v>44393</v>
      </c>
      <c r="D2844" s="30" t="s">
        <v>110</v>
      </c>
      <c r="E2844" s="30" t="s">
        <v>111</v>
      </c>
      <c r="F2844" s="29" t="s">
        <v>124</v>
      </c>
      <c r="G2844" s="3">
        <v>1.22</v>
      </c>
      <c r="H2844" s="22">
        <v>44375</v>
      </c>
      <c r="I2844" s="23">
        <v>44388</v>
      </c>
      <c r="J2844">
        <f t="shared" si="176"/>
        <v>14</v>
      </c>
      <c r="K2844" s="2">
        <f t="shared" si="177"/>
        <v>44381.5</v>
      </c>
      <c r="L2844" s="22">
        <v>44393.5</v>
      </c>
      <c r="M2844" s="22">
        <v>44412.5</v>
      </c>
      <c r="N2844" s="22">
        <v>44411.5</v>
      </c>
      <c r="O2844">
        <f t="shared" si="178"/>
        <v>30</v>
      </c>
      <c r="P2844" s="3">
        <f t="shared" si="179"/>
        <v>36.6</v>
      </c>
    </row>
    <row r="2845" spans="1:16" x14ac:dyDescent="0.35">
      <c r="A2845" t="s">
        <v>283</v>
      </c>
      <c r="B2845" s="29" t="s">
        <v>98</v>
      </c>
      <c r="C2845" s="22">
        <v>44393</v>
      </c>
      <c r="D2845" s="30" t="s">
        <v>114</v>
      </c>
      <c r="E2845" s="30" t="s">
        <v>115</v>
      </c>
      <c r="F2845" s="29" t="s">
        <v>127</v>
      </c>
      <c r="G2845" s="3">
        <v>123.44999999999999</v>
      </c>
      <c r="H2845" s="22">
        <v>44375</v>
      </c>
      <c r="I2845" s="23">
        <v>44388</v>
      </c>
      <c r="J2845">
        <f t="shared" si="176"/>
        <v>14</v>
      </c>
      <c r="K2845" s="2">
        <f t="shared" si="177"/>
        <v>44381.5</v>
      </c>
      <c r="L2845" s="22">
        <v>44393.5</v>
      </c>
      <c r="M2845" s="22">
        <v>44412.5</v>
      </c>
      <c r="N2845" s="22">
        <v>44411.5</v>
      </c>
      <c r="O2845">
        <f t="shared" si="178"/>
        <v>30</v>
      </c>
      <c r="P2845" s="3">
        <f t="shared" si="179"/>
        <v>3703.4999999999995</v>
      </c>
    </row>
    <row r="2846" spans="1:16" x14ac:dyDescent="0.35">
      <c r="A2846" t="s">
        <v>283</v>
      </c>
      <c r="B2846" s="29" t="s">
        <v>98</v>
      </c>
      <c r="C2846" s="22">
        <v>44393</v>
      </c>
      <c r="D2846" s="30" t="s">
        <v>110</v>
      </c>
      <c r="E2846" s="30" t="s">
        <v>111</v>
      </c>
      <c r="F2846" s="29" t="s">
        <v>127</v>
      </c>
      <c r="G2846" s="3">
        <v>83.52000000000001</v>
      </c>
      <c r="H2846" s="22">
        <v>44375</v>
      </c>
      <c r="I2846" s="23">
        <v>44388</v>
      </c>
      <c r="J2846">
        <f t="shared" si="176"/>
        <v>14</v>
      </c>
      <c r="K2846" s="2">
        <f t="shared" si="177"/>
        <v>44381.5</v>
      </c>
      <c r="L2846" s="22">
        <v>44393.5</v>
      </c>
      <c r="M2846" s="22">
        <v>44412.5</v>
      </c>
      <c r="N2846" s="22">
        <v>44411.5</v>
      </c>
      <c r="O2846">
        <f t="shared" si="178"/>
        <v>30</v>
      </c>
      <c r="P2846" s="3">
        <f t="shared" si="179"/>
        <v>2505.6000000000004</v>
      </c>
    </row>
    <row r="2847" spans="1:16" x14ac:dyDescent="0.35">
      <c r="A2847" t="s">
        <v>283</v>
      </c>
      <c r="B2847" s="29" t="s">
        <v>98</v>
      </c>
      <c r="C2847" s="22">
        <v>44393</v>
      </c>
      <c r="D2847" s="30" t="s">
        <v>114</v>
      </c>
      <c r="E2847" s="30" t="s">
        <v>115</v>
      </c>
      <c r="F2847" s="29" t="s">
        <v>128</v>
      </c>
      <c r="G2847" s="3">
        <v>30.33</v>
      </c>
      <c r="H2847" s="22">
        <v>44375</v>
      </c>
      <c r="I2847" s="23">
        <v>44388</v>
      </c>
      <c r="J2847">
        <f t="shared" si="176"/>
        <v>14</v>
      </c>
      <c r="K2847" s="2">
        <f t="shared" si="177"/>
        <v>44381.5</v>
      </c>
      <c r="L2847" s="22">
        <v>44393.5</v>
      </c>
      <c r="M2847" s="22">
        <v>44412.5</v>
      </c>
      <c r="N2847" s="22">
        <v>44411.5</v>
      </c>
      <c r="O2847">
        <f t="shared" si="178"/>
        <v>30</v>
      </c>
      <c r="P2847" s="3">
        <f t="shared" si="179"/>
        <v>909.9</v>
      </c>
    </row>
    <row r="2848" spans="1:16" x14ac:dyDescent="0.35">
      <c r="A2848" t="s">
        <v>283</v>
      </c>
      <c r="B2848" s="29" t="s">
        <v>98</v>
      </c>
      <c r="C2848" s="22">
        <v>44393</v>
      </c>
      <c r="D2848" s="30" t="s">
        <v>110</v>
      </c>
      <c r="E2848" s="30" t="s">
        <v>111</v>
      </c>
      <c r="F2848" s="29" t="s">
        <v>128</v>
      </c>
      <c r="G2848" s="3">
        <v>1.21</v>
      </c>
      <c r="H2848" s="22">
        <v>44375</v>
      </c>
      <c r="I2848" s="23">
        <v>44388</v>
      </c>
      <c r="J2848">
        <f t="shared" si="176"/>
        <v>14</v>
      </c>
      <c r="K2848" s="2">
        <f t="shared" si="177"/>
        <v>44381.5</v>
      </c>
      <c r="L2848" s="22">
        <v>44393.5</v>
      </c>
      <c r="M2848" s="22">
        <v>44412.5</v>
      </c>
      <c r="N2848" s="22">
        <v>44411.5</v>
      </c>
      <c r="O2848">
        <f t="shared" si="178"/>
        <v>30</v>
      </c>
      <c r="P2848" s="3">
        <f t="shared" si="179"/>
        <v>36.299999999999997</v>
      </c>
    </row>
    <row r="2849" spans="1:16" x14ac:dyDescent="0.35">
      <c r="A2849" t="s">
        <v>283</v>
      </c>
      <c r="B2849" s="29" t="s">
        <v>98</v>
      </c>
      <c r="C2849" s="22">
        <v>44393</v>
      </c>
      <c r="D2849" s="30" t="s">
        <v>114</v>
      </c>
      <c r="E2849" s="30" t="s">
        <v>115</v>
      </c>
      <c r="F2849" s="29" t="s">
        <v>129</v>
      </c>
      <c r="G2849" s="3">
        <v>164.61</v>
      </c>
      <c r="H2849" s="22">
        <v>44375</v>
      </c>
      <c r="I2849" s="23">
        <v>44388</v>
      </c>
      <c r="J2849">
        <f t="shared" si="176"/>
        <v>14</v>
      </c>
      <c r="K2849" s="2">
        <f t="shared" si="177"/>
        <v>44381.5</v>
      </c>
      <c r="L2849" s="22">
        <v>44393.5</v>
      </c>
      <c r="M2849" s="22">
        <v>44412.5</v>
      </c>
      <c r="N2849" s="22">
        <v>44411.5</v>
      </c>
      <c r="O2849">
        <f t="shared" si="178"/>
        <v>30</v>
      </c>
      <c r="P2849" s="3">
        <f t="shared" si="179"/>
        <v>4938.3</v>
      </c>
    </row>
    <row r="2850" spans="1:16" x14ac:dyDescent="0.35">
      <c r="A2850" t="s">
        <v>283</v>
      </c>
      <c r="B2850" s="29" t="s">
        <v>98</v>
      </c>
      <c r="C2850" s="22">
        <v>44393</v>
      </c>
      <c r="D2850" s="30" t="s">
        <v>110</v>
      </c>
      <c r="E2850" s="30" t="s">
        <v>111</v>
      </c>
      <c r="F2850" s="29" t="s">
        <v>129</v>
      </c>
      <c r="G2850" s="3">
        <v>613.05999999999995</v>
      </c>
      <c r="H2850" s="22">
        <v>44375</v>
      </c>
      <c r="I2850" s="23">
        <v>44388</v>
      </c>
      <c r="J2850">
        <f t="shared" si="176"/>
        <v>14</v>
      </c>
      <c r="K2850" s="2">
        <f t="shared" si="177"/>
        <v>44381.5</v>
      </c>
      <c r="L2850" s="22">
        <v>44393.5</v>
      </c>
      <c r="M2850" s="22">
        <v>44412.5</v>
      </c>
      <c r="N2850" s="22">
        <v>44411.5</v>
      </c>
      <c r="O2850">
        <f t="shared" si="178"/>
        <v>30</v>
      </c>
      <c r="P2850" s="3">
        <f t="shared" si="179"/>
        <v>18391.8</v>
      </c>
    </row>
    <row r="2851" spans="1:16" x14ac:dyDescent="0.35">
      <c r="A2851" t="s">
        <v>283</v>
      </c>
      <c r="B2851" s="29" t="s">
        <v>98</v>
      </c>
      <c r="C2851" s="22">
        <v>44393</v>
      </c>
      <c r="D2851" s="30" t="s">
        <v>114</v>
      </c>
      <c r="E2851" s="30" t="s">
        <v>115</v>
      </c>
      <c r="F2851" s="29" t="s">
        <v>130</v>
      </c>
      <c r="G2851" s="3">
        <v>19.18</v>
      </c>
      <c r="H2851" s="22">
        <v>44375</v>
      </c>
      <c r="I2851" s="23">
        <v>44388</v>
      </c>
      <c r="J2851">
        <f t="shared" si="176"/>
        <v>14</v>
      </c>
      <c r="K2851" s="2">
        <f t="shared" si="177"/>
        <v>44381.5</v>
      </c>
      <c r="L2851" s="22">
        <v>44393.5</v>
      </c>
      <c r="M2851" s="22">
        <v>44412.5</v>
      </c>
      <c r="N2851" s="22">
        <v>44411.5</v>
      </c>
      <c r="O2851">
        <f t="shared" si="178"/>
        <v>30</v>
      </c>
      <c r="P2851" s="3">
        <f t="shared" si="179"/>
        <v>575.4</v>
      </c>
    </row>
    <row r="2852" spans="1:16" x14ac:dyDescent="0.35">
      <c r="A2852" t="s">
        <v>283</v>
      </c>
      <c r="B2852" s="29" t="s">
        <v>98</v>
      </c>
      <c r="C2852" s="22">
        <v>44393</v>
      </c>
      <c r="D2852" s="30" t="s">
        <v>110</v>
      </c>
      <c r="E2852" s="30" t="s">
        <v>111</v>
      </c>
      <c r="F2852" s="29" t="s">
        <v>130</v>
      </c>
      <c r="G2852" s="3">
        <v>42.279999999999994</v>
      </c>
      <c r="H2852" s="22">
        <v>44375</v>
      </c>
      <c r="I2852" s="23">
        <v>44388</v>
      </c>
      <c r="J2852">
        <f t="shared" si="176"/>
        <v>14</v>
      </c>
      <c r="K2852" s="2">
        <f t="shared" si="177"/>
        <v>44381.5</v>
      </c>
      <c r="L2852" s="22">
        <v>44393.5</v>
      </c>
      <c r="M2852" s="22">
        <v>44412.5</v>
      </c>
      <c r="N2852" s="22">
        <v>44411.5</v>
      </c>
      <c r="O2852">
        <f t="shared" si="178"/>
        <v>30</v>
      </c>
      <c r="P2852" s="3">
        <f t="shared" si="179"/>
        <v>1268.3999999999999</v>
      </c>
    </row>
    <row r="2853" spans="1:16" x14ac:dyDescent="0.35">
      <c r="A2853" t="s">
        <v>283</v>
      </c>
      <c r="B2853" s="29" t="s">
        <v>98</v>
      </c>
      <c r="C2853" s="22">
        <v>44393</v>
      </c>
      <c r="D2853" s="30" t="s">
        <v>114</v>
      </c>
      <c r="E2853" s="30" t="s">
        <v>115</v>
      </c>
      <c r="F2853" s="29" t="s">
        <v>131</v>
      </c>
      <c r="G2853" s="3">
        <v>45.92</v>
      </c>
      <c r="H2853" s="22">
        <v>44375</v>
      </c>
      <c r="I2853" s="23">
        <v>44388</v>
      </c>
      <c r="J2853">
        <f t="shared" si="176"/>
        <v>14</v>
      </c>
      <c r="K2853" s="2">
        <f t="shared" si="177"/>
        <v>44381.5</v>
      </c>
      <c r="L2853" s="22">
        <v>44393.5</v>
      </c>
      <c r="M2853" s="22">
        <v>44412.5</v>
      </c>
      <c r="N2853" s="22">
        <v>44411.5</v>
      </c>
      <c r="O2853">
        <f t="shared" si="178"/>
        <v>30</v>
      </c>
      <c r="P2853" s="3">
        <f t="shared" si="179"/>
        <v>1377.6000000000001</v>
      </c>
    </row>
    <row r="2854" spans="1:16" x14ac:dyDescent="0.35">
      <c r="A2854" t="s">
        <v>283</v>
      </c>
      <c r="B2854" s="29" t="s">
        <v>98</v>
      </c>
      <c r="C2854" s="22">
        <v>44393</v>
      </c>
      <c r="D2854" s="30" t="s">
        <v>114</v>
      </c>
      <c r="E2854" s="30" t="s">
        <v>115</v>
      </c>
      <c r="F2854" s="29" t="s">
        <v>132</v>
      </c>
      <c r="G2854" s="3">
        <v>156.85999999999999</v>
      </c>
      <c r="H2854" s="22">
        <v>44375</v>
      </c>
      <c r="I2854" s="23">
        <v>44388</v>
      </c>
      <c r="J2854">
        <f t="shared" si="176"/>
        <v>14</v>
      </c>
      <c r="K2854" s="2">
        <f t="shared" si="177"/>
        <v>44381.5</v>
      </c>
      <c r="L2854" s="22">
        <v>44393.5</v>
      </c>
      <c r="M2854" s="22">
        <v>44412.5</v>
      </c>
      <c r="N2854" s="22">
        <v>44411.5</v>
      </c>
      <c r="O2854">
        <f t="shared" si="178"/>
        <v>30</v>
      </c>
      <c r="P2854" s="3">
        <f t="shared" si="179"/>
        <v>4705.7999999999993</v>
      </c>
    </row>
    <row r="2855" spans="1:16" x14ac:dyDescent="0.35">
      <c r="A2855" t="s">
        <v>283</v>
      </c>
      <c r="B2855" s="29" t="s">
        <v>98</v>
      </c>
      <c r="C2855" s="22">
        <v>44393</v>
      </c>
      <c r="D2855" s="30" t="s">
        <v>110</v>
      </c>
      <c r="E2855" s="30" t="s">
        <v>111</v>
      </c>
      <c r="F2855" s="29" t="s">
        <v>132</v>
      </c>
      <c r="G2855" s="3">
        <v>0.6</v>
      </c>
      <c r="H2855" s="22">
        <v>44375</v>
      </c>
      <c r="I2855" s="23">
        <v>44388</v>
      </c>
      <c r="J2855">
        <f t="shared" si="176"/>
        <v>14</v>
      </c>
      <c r="K2855" s="2">
        <f t="shared" si="177"/>
        <v>44381.5</v>
      </c>
      <c r="L2855" s="22">
        <v>44393.5</v>
      </c>
      <c r="M2855" s="22">
        <v>44412.5</v>
      </c>
      <c r="N2855" s="22">
        <v>44411.5</v>
      </c>
      <c r="O2855">
        <f t="shared" si="178"/>
        <v>30</v>
      </c>
      <c r="P2855" s="3">
        <f t="shared" si="179"/>
        <v>18</v>
      </c>
    </row>
    <row r="2856" spans="1:16" x14ac:dyDescent="0.35">
      <c r="A2856" t="s">
        <v>283</v>
      </c>
      <c r="B2856" s="29" t="s">
        <v>98</v>
      </c>
      <c r="C2856" s="22">
        <v>44393</v>
      </c>
      <c r="D2856" s="30" t="s">
        <v>114</v>
      </c>
      <c r="E2856" s="30" t="s">
        <v>115</v>
      </c>
      <c r="F2856" s="29" t="s">
        <v>133</v>
      </c>
      <c r="G2856" s="3">
        <v>10.11</v>
      </c>
      <c r="H2856" s="22">
        <v>44375</v>
      </c>
      <c r="I2856" s="23">
        <v>44388</v>
      </c>
      <c r="J2856">
        <f t="shared" si="176"/>
        <v>14</v>
      </c>
      <c r="K2856" s="2">
        <f t="shared" si="177"/>
        <v>44381.5</v>
      </c>
      <c r="L2856" s="22">
        <v>44393.5</v>
      </c>
      <c r="M2856" s="22">
        <v>44412.5</v>
      </c>
      <c r="N2856" s="22">
        <v>44411.5</v>
      </c>
      <c r="O2856">
        <f t="shared" si="178"/>
        <v>30</v>
      </c>
      <c r="P2856" s="3">
        <f t="shared" si="179"/>
        <v>303.29999999999995</v>
      </c>
    </row>
    <row r="2857" spans="1:16" x14ac:dyDescent="0.35">
      <c r="A2857" t="s">
        <v>283</v>
      </c>
      <c r="B2857" s="29" t="s">
        <v>98</v>
      </c>
      <c r="C2857" s="22">
        <v>44393</v>
      </c>
      <c r="D2857" s="30" t="s">
        <v>110</v>
      </c>
      <c r="E2857" s="30" t="s">
        <v>111</v>
      </c>
      <c r="F2857" s="29" t="s">
        <v>133</v>
      </c>
      <c r="G2857" s="3">
        <v>18.920000000000002</v>
      </c>
      <c r="H2857" s="22">
        <v>44375</v>
      </c>
      <c r="I2857" s="23">
        <v>44388</v>
      </c>
      <c r="J2857">
        <f t="shared" si="176"/>
        <v>14</v>
      </c>
      <c r="K2857" s="2">
        <f t="shared" si="177"/>
        <v>44381.5</v>
      </c>
      <c r="L2857" s="22">
        <v>44393.5</v>
      </c>
      <c r="M2857" s="22">
        <v>44412.5</v>
      </c>
      <c r="N2857" s="22">
        <v>44411.5</v>
      </c>
      <c r="O2857">
        <f t="shared" si="178"/>
        <v>30</v>
      </c>
      <c r="P2857" s="3">
        <f t="shared" si="179"/>
        <v>567.6</v>
      </c>
    </row>
    <row r="2858" spans="1:16" x14ac:dyDescent="0.35">
      <c r="A2858" t="s">
        <v>283</v>
      </c>
      <c r="B2858" s="29" t="s">
        <v>98</v>
      </c>
      <c r="C2858" s="22">
        <v>44393</v>
      </c>
      <c r="D2858" s="30" t="s">
        <v>110</v>
      </c>
      <c r="E2858" s="30" t="s">
        <v>111</v>
      </c>
      <c r="F2858" s="29" t="s">
        <v>134</v>
      </c>
      <c r="G2858" s="3">
        <v>13.01</v>
      </c>
      <c r="H2858" s="22">
        <v>44375</v>
      </c>
      <c r="I2858" s="23">
        <v>44388</v>
      </c>
      <c r="J2858">
        <f t="shared" si="176"/>
        <v>14</v>
      </c>
      <c r="K2858" s="2">
        <f t="shared" si="177"/>
        <v>44381.5</v>
      </c>
      <c r="L2858" s="22">
        <v>44393.5</v>
      </c>
      <c r="M2858" s="22">
        <v>44412.5</v>
      </c>
      <c r="N2858" s="22">
        <v>44411.5</v>
      </c>
      <c r="O2858">
        <f t="shared" si="178"/>
        <v>30</v>
      </c>
      <c r="P2858" s="3">
        <f t="shared" si="179"/>
        <v>390.3</v>
      </c>
    </row>
    <row r="2859" spans="1:16" x14ac:dyDescent="0.35">
      <c r="A2859" t="s">
        <v>283</v>
      </c>
      <c r="B2859" s="29" t="s">
        <v>98</v>
      </c>
      <c r="C2859" s="22">
        <v>44393</v>
      </c>
      <c r="D2859" s="30" t="s">
        <v>114</v>
      </c>
      <c r="E2859" s="30" t="s">
        <v>115</v>
      </c>
      <c r="F2859" s="29" t="s">
        <v>135</v>
      </c>
      <c r="G2859" s="3">
        <v>49.019999999999996</v>
      </c>
      <c r="H2859" s="22">
        <v>44375</v>
      </c>
      <c r="I2859" s="23">
        <v>44388</v>
      </c>
      <c r="J2859">
        <f t="shared" si="176"/>
        <v>14</v>
      </c>
      <c r="K2859" s="2">
        <f t="shared" si="177"/>
        <v>44381.5</v>
      </c>
      <c r="L2859" s="22">
        <v>44393.5</v>
      </c>
      <c r="M2859" s="22">
        <v>44412.5</v>
      </c>
      <c r="N2859" s="22">
        <v>44411.5</v>
      </c>
      <c r="O2859">
        <f t="shared" si="178"/>
        <v>30</v>
      </c>
      <c r="P2859" s="3">
        <f t="shared" si="179"/>
        <v>1470.6</v>
      </c>
    </row>
    <row r="2860" spans="1:16" x14ac:dyDescent="0.35">
      <c r="A2860" t="s">
        <v>283</v>
      </c>
      <c r="B2860" s="29" t="s">
        <v>98</v>
      </c>
      <c r="C2860" s="22">
        <v>44393</v>
      </c>
      <c r="D2860" s="30" t="s">
        <v>110</v>
      </c>
      <c r="E2860" s="30" t="s">
        <v>111</v>
      </c>
      <c r="F2860" s="29" t="s">
        <v>135</v>
      </c>
      <c r="G2860" s="3">
        <v>19.89</v>
      </c>
      <c r="H2860" s="22">
        <v>44375</v>
      </c>
      <c r="I2860" s="23">
        <v>44388</v>
      </c>
      <c r="J2860">
        <f t="shared" si="176"/>
        <v>14</v>
      </c>
      <c r="K2860" s="2">
        <f t="shared" si="177"/>
        <v>44381.5</v>
      </c>
      <c r="L2860" s="22">
        <v>44393.5</v>
      </c>
      <c r="M2860" s="22">
        <v>44412.5</v>
      </c>
      <c r="N2860" s="22">
        <v>44411.5</v>
      </c>
      <c r="O2860">
        <f t="shared" si="178"/>
        <v>30</v>
      </c>
      <c r="P2860" s="3">
        <f t="shared" si="179"/>
        <v>596.70000000000005</v>
      </c>
    </row>
    <row r="2861" spans="1:16" x14ac:dyDescent="0.35">
      <c r="A2861" t="s">
        <v>283</v>
      </c>
      <c r="B2861" s="29" t="s">
        <v>98</v>
      </c>
      <c r="C2861" s="22">
        <v>44393</v>
      </c>
      <c r="D2861" s="30" t="s">
        <v>114</v>
      </c>
      <c r="E2861" s="30" t="s">
        <v>115</v>
      </c>
      <c r="F2861" s="29" t="s">
        <v>136</v>
      </c>
      <c r="G2861" s="3">
        <v>114.66</v>
      </c>
      <c r="H2861" s="22">
        <v>44375</v>
      </c>
      <c r="I2861" s="23">
        <v>44388</v>
      </c>
      <c r="J2861">
        <f t="shared" si="176"/>
        <v>14</v>
      </c>
      <c r="K2861" s="2">
        <f t="shared" si="177"/>
        <v>44381.5</v>
      </c>
      <c r="L2861" s="22">
        <v>44393.5</v>
      </c>
      <c r="M2861" s="22">
        <v>44412.5</v>
      </c>
      <c r="N2861" s="22">
        <v>44411.5</v>
      </c>
      <c r="O2861">
        <f t="shared" si="178"/>
        <v>30</v>
      </c>
      <c r="P2861" s="3">
        <f t="shared" si="179"/>
        <v>3439.7999999999997</v>
      </c>
    </row>
    <row r="2862" spans="1:16" x14ac:dyDescent="0.35">
      <c r="A2862" t="s">
        <v>283</v>
      </c>
      <c r="B2862" s="29" t="s">
        <v>98</v>
      </c>
      <c r="C2862" s="22">
        <v>44393</v>
      </c>
      <c r="D2862" s="30" t="s">
        <v>110</v>
      </c>
      <c r="E2862" s="30" t="s">
        <v>111</v>
      </c>
      <c r="F2862" s="29" t="s">
        <v>137</v>
      </c>
      <c r="G2862" s="3">
        <v>304.83000000000004</v>
      </c>
      <c r="H2862" s="22">
        <v>44375</v>
      </c>
      <c r="I2862" s="23">
        <v>44388</v>
      </c>
      <c r="J2862">
        <f t="shared" si="176"/>
        <v>14</v>
      </c>
      <c r="K2862" s="2">
        <f t="shared" si="177"/>
        <v>44381.5</v>
      </c>
      <c r="L2862" s="22">
        <v>44393.5</v>
      </c>
      <c r="M2862" s="22">
        <v>44412.5</v>
      </c>
      <c r="N2862" s="22">
        <v>44411.5</v>
      </c>
      <c r="O2862">
        <f t="shared" si="178"/>
        <v>30</v>
      </c>
      <c r="P2862" s="3">
        <f t="shared" si="179"/>
        <v>9144.9000000000015</v>
      </c>
    </row>
    <row r="2863" spans="1:16" x14ac:dyDescent="0.35">
      <c r="A2863" t="s">
        <v>283</v>
      </c>
      <c r="B2863" s="29" t="s">
        <v>98</v>
      </c>
      <c r="C2863" s="22">
        <v>44393</v>
      </c>
      <c r="D2863" s="30" t="s">
        <v>114</v>
      </c>
      <c r="E2863" s="30" t="s">
        <v>115</v>
      </c>
      <c r="F2863" s="29" t="s">
        <v>139</v>
      </c>
      <c r="G2863" s="3">
        <v>19.170000000000002</v>
      </c>
      <c r="H2863" s="22">
        <v>44375</v>
      </c>
      <c r="I2863" s="23">
        <v>44388</v>
      </c>
      <c r="J2863">
        <f t="shared" si="176"/>
        <v>14</v>
      </c>
      <c r="K2863" s="2">
        <f t="shared" si="177"/>
        <v>44381.5</v>
      </c>
      <c r="L2863" s="22">
        <v>44393.5</v>
      </c>
      <c r="M2863" s="22">
        <v>44412.5</v>
      </c>
      <c r="N2863" s="22">
        <v>44411.5</v>
      </c>
      <c r="O2863">
        <f t="shared" si="178"/>
        <v>30</v>
      </c>
      <c r="P2863" s="3">
        <f t="shared" si="179"/>
        <v>575.1</v>
      </c>
    </row>
    <row r="2864" spans="1:16" x14ac:dyDescent="0.35">
      <c r="A2864" t="s">
        <v>283</v>
      </c>
      <c r="B2864" s="29" t="s">
        <v>98</v>
      </c>
      <c r="C2864" s="22">
        <v>44393</v>
      </c>
      <c r="D2864" s="30" t="s">
        <v>114</v>
      </c>
      <c r="E2864" s="30" t="s">
        <v>115</v>
      </c>
      <c r="F2864" s="29" t="s">
        <v>140</v>
      </c>
      <c r="G2864" s="3">
        <v>24.52</v>
      </c>
      <c r="H2864" s="22">
        <v>44375</v>
      </c>
      <c r="I2864" s="23">
        <v>44388</v>
      </c>
      <c r="J2864">
        <f t="shared" si="176"/>
        <v>14</v>
      </c>
      <c r="K2864" s="2">
        <f t="shared" si="177"/>
        <v>44381.5</v>
      </c>
      <c r="L2864" s="22">
        <v>44393.5</v>
      </c>
      <c r="M2864" s="22">
        <v>44412.5</v>
      </c>
      <c r="N2864" s="22">
        <v>44411.5</v>
      </c>
      <c r="O2864">
        <f t="shared" si="178"/>
        <v>30</v>
      </c>
      <c r="P2864" s="3">
        <f t="shared" si="179"/>
        <v>735.6</v>
      </c>
    </row>
    <row r="2865" spans="1:16" x14ac:dyDescent="0.35">
      <c r="A2865" t="s">
        <v>283</v>
      </c>
      <c r="B2865" s="29" t="s">
        <v>98</v>
      </c>
      <c r="C2865" s="22">
        <v>44393</v>
      </c>
      <c r="D2865" s="30" t="s">
        <v>110</v>
      </c>
      <c r="E2865" s="30" t="s">
        <v>111</v>
      </c>
      <c r="F2865" s="29" t="s">
        <v>141</v>
      </c>
      <c r="G2865" s="3">
        <v>0.63</v>
      </c>
      <c r="H2865" s="22">
        <v>44375</v>
      </c>
      <c r="I2865" s="23">
        <v>44388</v>
      </c>
      <c r="J2865">
        <f t="shared" si="176"/>
        <v>14</v>
      </c>
      <c r="K2865" s="2">
        <f t="shared" si="177"/>
        <v>44381.5</v>
      </c>
      <c r="L2865" s="22">
        <v>44393.5</v>
      </c>
      <c r="M2865" s="22">
        <v>44412.5</v>
      </c>
      <c r="N2865" s="22">
        <v>44411.5</v>
      </c>
      <c r="O2865">
        <f t="shared" si="178"/>
        <v>30</v>
      </c>
      <c r="P2865" s="3">
        <f t="shared" si="179"/>
        <v>18.899999999999999</v>
      </c>
    </row>
    <row r="2866" spans="1:16" x14ac:dyDescent="0.35">
      <c r="A2866" t="s">
        <v>283</v>
      </c>
      <c r="B2866" s="29" t="s">
        <v>98</v>
      </c>
      <c r="C2866" s="22">
        <v>44393</v>
      </c>
      <c r="D2866" s="30" t="s">
        <v>148</v>
      </c>
      <c r="E2866" s="30" t="s">
        <v>149</v>
      </c>
      <c r="F2866" s="29" t="s">
        <v>274</v>
      </c>
      <c r="G2866" s="3">
        <v>9.5500000000000007</v>
      </c>
      <c r="H2866" s="22">
        <v>44375</v>
      </c>
      <c r="I2866" s="23">
        <v>44388</v>
      </c>
      <c r="J2866">
        <f t="shared" si="176"/>
        <v>14</v>
      </c>
      <c r="K2866" s="2">
        <f t="shared" si="177"/>
        <v>44381.5</v>
      </c>
      <c r="L2866" s="22">
        <v>44393.5</v>
      </c>
      <c r="M2866" s="22">
        <v>44424.5</v>
      </c>
      <c r="N2866" s="22">
        <v>44421.5</v>
      </c>
      <c r="O2866">
        <f t="shared" si="178"/>
        <v>40</v>
      </c>
      <c r="P2866" s="3">
        <f t="shared" si="179"/>
        <v>382</v>
      </c>
    </row>
    <row r="2867" spans="1:16" x14ac:dyDescent="0.35">
      <c r="A2867" t="s">
        <v>283</v>
      </c>
      <c r="B2867" s="29" t="s">
        <v>98</v>
      </c>
      <c r="C2867" s="22">
        <v>44393</v>
      </c>
      <c r="D2867" s="30" t="s">
        <v>148</v>
      </c>
      <c r="E2867" s="30" t="s">
        <v>149</v>
      </c>
      <c r="F2867" s="29" t="s">
        <v>275</v>
      </c>
      <c r="G2867" s="3">
        <v>17.04</v>
      </c>
      <c r="H2867" s="22">
        <v>44375</v>
      </c>
      <c r="I2867" s="23">
        <v>44388</v>
      </c>
      <c r="J2867">
        <f t="shared" si="176"/>
        <v>14</v>
      </c>
      <c r="K2867" s="2">
        <f t="shared" si="177"/>
        <v>44381.5</v>
      </c>
      <c r="L2867" s="22">
        <v>44393.5</v>
      </c>
      <c r="M2867" s="22">
        <v>44424.5</v>
      </c>
      <c r="N2867" s="22">
        <v>44421.5</v>
      </c>
      <c r="O2867">
        <f t="shared" si="178"/>
        <v>40</v>
      </c>
      <c r="P2867" s="3">
        <f t="shared" si="179"/>
        <v>681.59999999999991</v>
      </c>
    </row>
    <row r="2868" spans="1:16" x14ac:dyDescent="0.35">
      <c r="A2868" t="s">
        <v>283</v>
      </c>
      <c r="B2868" s="29" t="s">
        <v>98</v>
      </c>
      <c r="C2868" s="22">
        <v>44393</v>
      </c>
      <c r="D2868" s="30" t="s">
        <v>148</v>
      </c>
      <c r="E2868" s="30" t="s">
        <v>149</v>
      </c>
      <c r="F2868" s="29" t="s">
        <v>150</v>
      </c>
      <c r="G2868" s="3">
        <v>29.28</v>
      </c>
      <c r="H2868" s="22">
        <v>44375</v>
      </c>
      <c r="I2868" s="23">
        <v>44388</v>
      </c>
      <c r="J2868">
        <f t="shared" si="176"/>
        <v>14</v>
      </c>
      <c r="K2868" s="2">
        <f t="shared" si="177"/>
        <v>44381.5</v>
      </c>
      <c r="L2868" s="22">
        <v>44393.5</v>
      </c>
      <c r="M2868" s="22">
        <v>44424.5</v>
      </c>
      <c r="N2868" s="22">
        <v>44421.5</v>
      </c>
      <c r="O2868">
        <f t="shared" si="178"/>
        <v>40</v>
      </c>
      <c r="P2868" s="3">
        <f t="shared" si="179"/>
        <v>1171.2</v>
      </c>
    </row>
    <row r="2869" spans="1:16" x14ac:dyDescent="0.35">
      <c r="A2869" t="s">
        <v>283</v>
      </c>
      <c r="B2869" s="29" t="s">
        <v>98</v>
      </c>
      <c r="C2869" s="22">
        <v>44393</v>
      </c>
      <c r="D2869" s="30" t="s">
        <v>148</v>
      </c>
      <c r="E2869" s="30" t="s">
        <v>149</v>
      </c>
      <c r="F2869" s="29" t="s">
        <v>151</v>
      </c>
      <c r="G2869" s="3">
        <v>68.989999999999995</v>
      </c>
      <c r="H2869" s="22">
        <v>44375</v>
      </c>
      <c r="I2869" s="23">
        <v>44388</v>
      </c>
      <c r="J2869">
        <f t="shared" si="176"/>
        <v>14</v>
      </c>
      <c r="K2869" s="2">
        <f t="shared" si="177"/>
        <v>44381.5</v>
      </c>
      <c r="L2869" s="22">
        <v>44393.5</v>
      </c>
      <c r="M2869" s="22">
        <v>44424.5</v>
      </c>
      <c r="N2869" s="22">
        <v>44421.5</v>
      </c>
      <c r="O2869">
        <f t="shared" si="178"/>
        <v>40</v>
      </c>
      <c r="P2869" s="3">
        <f t="shared" si="179"/>
        <v>2759.6</v>
      </c>
    </row>
    <row r="2870" spans="1:16" x14ac:dyDescent="0.35">
      <c r="A2870" t="s">
        <v>283</v>
      </c>
      <c r="B2870" s="29" t="s">
        <v>98</v>
      </c>
      <c r="C2870" s="22">
        <v>44393</v>
      </c>
      <c r="D2870" s="30" t="s">
        <v>148</v>
      </c>
      <c r="E2870" s="30" t="s">
        <v>149</v>
      </c>
      <c r="F2870" s="29" t="s">
        <v>152</v>
      </c>
      <c r="G2870" s="3">
        <v>59.17</v>
      </c>
      <c r="H2870" s="22">
        <v>44375</v>
      </c>
      <c r="I2870" s="23">
        <v>44388</v>
      </c>
      <c r="J2870">
        <f t="shared" si="176"/>
        <v>14</v>
      </c>
      <c r="K2870" s="2">
        <f t="shared" si="177"/>
        <v>44381.5</v>
      </c>
      <c r="L2870" s="22">
        <v>44393.5</v>
      </c>
      <c r="M2870" s="22">
        <v>44424.5</v>
      </c>
      <c r="N2870" s="22">
        <v>44421.5</v>
      </c>
      <c r="O2870">
        <f t="shared" si="178"/>
        <v>40</v>
      </c>
      <c r="P2870" s="3">
        <f t="shared" si="179"/>
        <v>2366.8000000000002</v>
      </c>
    </row>
    <row r="2871" spans="1:16" x14ac:dyDescent="0.35">
      <c r="A2871" t="s">
        <v>283</v>
      </c>
      <c r="B2871" s="29" t="s">
        <v>98</v>
      </c>
      <c r="C2871" s="22">
        <v>44393</v>
      </c>
      <c r="D2871" s="30" t="s">
        <v>110</v>
      </c>
      <c r="E2871" s="30" t="s">
        <v>111</v>
      </c>
      <c r="F2871" s="29" t="s">
        <v>153</v>
      </c>
      <c r="G2871" s="3">
        <v>301.63</v>
      </c>
      <c r="H2871" s="22">
        <v>44375</v>
      </c>
      <c r="I2871" s="23">
        <v>44388</v>
      </c>
      <c r="J2871">
        <f t="shared" si="176"/>
        <v>14</v>
      </c>
      <c r="K2871" s="2">
        <f t="shared" si="177"/>
        <v>44381.5</v>
      </c>
      <c r="L2871" s="22">
        <v>44393.5</v>
      </c>
      <c r="M2871" s="22">
        <v>44424.5</v>
      </c>
      <c r="N2871" s="22">
        <v>44421.5</v>
      </c>
      <c r="O2871">
        <f t="shared" si="178"/>
        <v>40</v>
      </c>
      <c r="P2871" s="3">
        <f t="shared" si="179"/>
        <v>12065.2</v>
      </c>
    </row>
    <row r="2872" spans="1:16" x14ac:dyDescent="0.35">
      <c r="A2872" t="s">
        <v>283</v>
      </c>
      <c r="B2872" s="29" t="s">
        <v>98</v>
      </c>
      <c r="C2872" s="22">
        <v>44393</v>
      </c>
      <c r="D2872" s="30" t="s">
        <v>148</v>
      </c>
      <c r="E2872" s="30" t="s">
        <v>149</v>
      </c>
      <c r="F2872" s="29" t="s">
        <v>154</v>
      </c>
      <c r="G2872" s="3">
        <v>132.43</v>
      </c>
      <c r="H2872" s="22">
        <v>44375</v>
      </c>
      <c r="I2872" s="23">
        <v>44388</v>
      </c>
      <c r="J2872">
        <f t="shared" si="176"/>
        <v>14</v>
      </c>
      <c r="K2872" s="2">
        <f t="shared" si="177"/>
        <v>44381.5</v>
      </c>
      <c r="L2872" s="22">
        <v>44393.5</v>
      </c>
      <c r="M2872" s="22">
        <v>44424.5</v>
      </c>
      <c r="N2872" s="22">
        <v>44421.5</v>
      </c>
      <c r="O2872">
        <f t="shared" si="178"/>
        <v>40</v>
      </c>
      <c r="P2872" s="3">
        <f t="shared" si="179"/>
        <v>5297.2000000000007</v>
      </c>
    </row>
    <row r="2873" spans="1:16" x14ac:dyDescent="0.35">
      <c r="A2873" t="s">
        <v>283</v>
      </c>
      <c r="B2873" s="29" t="s">
        <v>98</v>
      </c>
      <c r="C2873" s="22">
        <v>44393</v>
      </c>
      <c r="D2873" s="30" t="s">
        <v>148</v>
      </c>
      <c r="E2873" s="30" t="s">
        <v>149</v>
      </c>
      <c r="F2873" s="29" t="s">
        <v>155</v>
      </c>
      <c r="G2873" s="3">
        <v>28.35</v>
      </c>
      <c r="H2873" s="22">
        <v>44375</v>
      </c>
      <c r="I2873" s="23">
        <v>44388</v>
      </c>
      <c r="J2873">
        <f t="shared" si="176"/>
        <v>14</v>
      </c>
      <c r="K2873" s="2">
        <f t="shared" si="177"/>
        <v>44381.5</v>
      </c>
      <c r="L2873" s="22">
        <v>44393.5</v>
      </c>
      <c r="M2873" s="22">
        <v>44424.5</v>
      </c>
      <c r="N2873" s="22">
        <v>44421.5</v>
      </c>
      <c r="O2873">
        <f t="shared" si="178"/>
        <v>40</v>
      </c>
      <c r="P2873" s="3">
        <f t="shared" si="179"/>
        <v>1134</v>
      </c>
    </row>
    <row r="2874" spans="1:16" x14ac:dyDescent="0.35">
      <c r="A2874" t="s">
        <v>283</v>
      </c>
      <c r="B2874" s="29" t="s">
        <v>98</v>
      </c>
      <c r="C2874" s="22">
        <v>44393</v>
      </c>
      <c r="D2874" s="30" t="s">
        <v>148</v>
      </c>
      <c r="E2874" s="30" t="s">
        <v>149</v>
      </c>
      <c r="F2874" s="29" t="s">
        <v>156</v>
      </c>
      <c r="G2874" s="3">
        <v>74.37</v>
      </c>
      <c r="H2874" s="22">
        <v>44375</v>
      </c>
      <c r="I2874" s="23">
        <v>44388</v>
      </c>
      <c r="J2874">
        <f t="shared" si="176"/>
        <v>14</v>
      </c>
      <c r="K2874" s="2">
        <f t="shared" si="177"/>
        <v>44381.5</v>
      </c>
      <c r="L2874" s="22">
        <v>44393.5</v>
      </c>
      <c r="M2874" s="22">
        <v>44424.5</v>
      </c>
      <c r="N2874" s="22">
        <v>44421.5</v>
      </c>
      <c r="O2874">
        <f t="shared" si="178"/>
        <v>40</v>
      </c>
      <c r="P2874" s="3">
        <f t="shared" si="179"/>
        <v>2974.8</v>
      </c>
    </row>
    <row r="2875" spans="1:16" x14ac:dyDescent="0.35">
      <c r="A2875" t="s">
        <v>283</v>
      </c>
      <c r="B2875" s="29" t="s">
        <v>98</v>
      </c>
      <c r="C2875" s="22">
        <v>44393</v>
      </c>
      <c r="D2875" s="30" t="s">
        <v>148</v>
      </c>
      <c r="E2875" s="30" t="s">
        <v>149</v>
      </c>
      <c r="F2875" s="29" t="s">
        <v>249</v>
      </c>
      <c r="G2875" s="3">
        <v>9.2100000000000009</v>
      </c>
      <c r="H2875" s="22">
        <v>44375</v>
      </c>
      <c r="I2875" s="23">
        <v>44388</v>
      </c>
      <c r="J2875">
        <f t="shared" si="176"/>
        <v>14</v>
      </c>
      <c r="K2875" s="2">
        <f t="shared" si="177"/>
        <v>44381.5</v>
      </c>
      <c r="L2875" s="22">
        <v>44393.5</v>
      </c>
      <c r="M2875" s="22">
        <v>44424.5</v>
      </c>
      <c r="N2875" s="22">
        <v>44421.5</v>
      </c>
      <c r="O2875">
        <f t="shared" si="178"/>
        <v>40</v>
      </c>
      <c r="P2875" s="3">
        <f t="shared" si="179"/>
        <v>368.40000000000003</v>
      </c>
    </row>
    <row r="2876" spans="1:16" x14ac:dyDescent="0.35">
      <c r="A2876" t="s">
        <v>283</v>
      </c>
      <c r="B2876" s="29" t="s">
        <v>98</v>
      </c>
      <c r="C2876" s="22">
        <v>44393</v>
      </c>
      <c r="D2876" s="30" t="s">
        <v>148</v>
      </c>
      <c r="E2876" s="30" t="s">
        <v>149</v>
      </c>
      <c r="F2876" s="29" t="s">
        <v>157</v>
      </c>
      <c r="G2876" s="3">
        <v>203.21999999999997</v>
      </c>
      <c r="H2876" s="22">
        <v>44375</v>
      </c>
      <c r="I2876" s="23">
        <v>44388</v>
      </c>
      <c r="J2876">
        <f t="shared" si="176"/>
        <v>14</v>
      </c>
      <c r="K2876" s="2">
        <f t="shared" si="177"/>
        <v>44381.5</v>
      </c>
      <c r="L2876" s="22">
        <v>44393.5</v>
      </c>
      <c r="M2876" s="22">
        <v>44424.5</v>
      </c>
      <c r="N2876" s="22">
        <v>44421.5</v>
      </c>
      <c r="O2876">
        <f t="shared" si="178"/>
        <v>40</v>
      </c>
      <c r="P2876" s="3">
        <f t="shared" si="179"/>
        <v>8128.7999999999993</v>
      </c>
    </row>
    <row r="2877" spans="1:16" x14ac:dyDescent="0.35">
      <c r="A2877" t="s">
        <v>283</v>
      </c>
      <c r="B2877" s="29" t="s">
        <v>98</v>
      </c>
      <c r="C2877" s="22">
        <v>44393</v>
      </c>
      <c r="D2877" s="30" t="s">
        <v>148</v>
      </c>
      <c r="E2877" s="30" t="s">
        <v>149</v>
      </c>
      <c r="F2877" s="29" t="s">
        <v>158</v>
      </c>
      <c r="G2877" s="3">
        <v>266.18</v>
      </c>
      <c r="H2877" s="22">
        <v>44375</v>
      </c>
      <c r="I2877" s="23">
        <v>44388</v>
      </c>
      <c r="J2877">
        <f t="shared" si="176"/>
        <v>14</v>
      </c>
      <c r="K2877" s="2">
        <f t="shared" si="177"/>
        <v>44381.5</v>
      </c>
      <c r="L2877" s="22">
        <v>44393.5</v>
      </c>
      <c r="M2877" s="22">
        <v>44424.5</v>
      </c>
      <c r="N2877" s="22">
        <v>44421.5</v>
      </c>
      <c r="O2877">
        <f t="shared" si="178"/>
        <v>40</v>
      </c>
      <c r="P2877" s="3">
        <f t="shared" si="179"/>
        <v>10647.2</v>
      </c>
    </row>
    <row r="2878" spans="1:16" x14ac:dyDescent="0.35">
      <c r="A2878" t="s">
        <v>283</v>
      </c>
      <c r="B2878" s="29" t="s">
        <v>98</v>
      </c>
      <c r="C2878" s="22">
        <v>44393</v>
      </c>
      <c r="D2878" s="30" t="s">
        <v>148</v>
      </c>
      <c r="E2878" s="30" t="s">
        <v>149</v>
      </c>
      <c r="F2878" s="29" t="s">
        <v>159</v>
      </c>
      <c r="G2878" s="3">
        <v>93.35</v>
      </c>
      <c r="H2878" s="22">
        <v>44375</v>
      </c>
      <c r="I2878" s="23">
        <v>44388</v>
      </c>
      <c r="J2878">
        <f t="shared" si="176"/>
        <v>14</v>
      </c>
      <c r="K2878" s="2">
        <f t="shared" si="177"/>
        <v>44381.5</v>
      </c>
      <c r="L2878" s="22">
        <v>44393.5</v>
      </c>
      <c r="M2878" s="22">
        <v>44424.5</v>
      </c>
      <c r="N2878" s="22">
        <v>44421.5</v>
      </c>
      <c r="O2878">
        <f t="shared" si="178"/>
        <v>40</v>
      </c>
      <c r="P2878" s="3">
        <f t="shared" si="179"/>
        <v>3734</v>
      </c>
    </row>
    <row r="2879" spans="1:16" x14ac:dyDescent="0.35">
      <c r="A2879" t="s">
        <v>283</v>
      </c>
      <c r="B2879" s="29" t="s">
        <v>98</v>
      </c>
      <c r="C2879" s="22">
        <v>44393</v>
      </c>
      <c r="D2879" s="30" t="s">
        <v>148</v>
      </c>
      <c r="E2879" s="30" t="s">
        <v>149</v>
      </c>
      <c r="F2879" s="29" t="s">
        <v>160</v>
      </c>
      <c r="G2879" s="3">
        <v>61.67</v>
      </c>
      <c r="H2879" s="22">
        <v>44375</v>
      </c>
      <c r="I2879" s="23">
        <v>44388</v>
      </c>
      <c r="J2879">
        <f t="shared" si="176"/>
        <v>14</v>
      </c>
      <c r="K2879" s="2">
        <f t="shared" si="177"/>
        <v>44381.5</v>
      </c>
      <c r="L2879" s="22">
        <v>44393.5</v>
      </c>
      <c r="M2879" s="22">
        <v>44424.5</v>
      </c>
      <c r="N2879" s="22">
        <v>44421.5</v>
      </c>
      <c r="O2879">
        <f t="shared" si="178"/>
        <v>40</v>
      </c>
      <c r="P2879" s="3">
        <f t="shared" si="179"/>
        <v>2466.8000000000002</v>
      </c>
    </row>
    <row r="2880" spans="1:16" x14ac:dyDescent="0.35">
      <c r="A2880" t="s">
        <v>283</v>
      </c>
      <c r="B2880" s="29" t="s">
        <v>86</v>
      </c>
      <c r="C2880" s="22">
        <v>44393</v>
      </c>
      <c r="D2880" s="30" t="s">
        <v>161</v>
      </c>
      <c r="E2880" s="30" t="s">
        <v>162</v>
      </c>
      <c r="F2880" s="29" t="s">
        <v>165</v>
      </c>
      <c r="G2880" s="3">
        <v>130.88</v>
      </c>
      <c r="H2880" s="22">
        <v>44374</v>
      </c>
      <c r="I2880" s="23">
        <v>44387</v>
      </c>
      <c r="J2880">
        <f t="shared" si="176"/>
        <v>14</v>
      </c>
      <c r="K2880" s="2">
        <f t="shared" si="177"/>
        <v>44380.5</v>
      </c>
      <c r="L2880" s="22">
        <v>44393.5</v>
      </c>
      <c r="M2880" s="22">
        <v>44428.5</v>
      </c>
      <c r="N2880" s="22">
        <v>44427.5</v>
      </c>
      <c r="O2880">
        <f t="shared" si="178"/>
        <v>47</v>
      </c>
      <c r="P2880" s="3">
        <f t="shared" si="179"/>
        <v>6151.36</v>
      </c>
    </row>
    <row r="2881" spans="1:16" x14ac:dyDescent="0.35">
      <c r="A2881" t="s">
        <v>283</v>
      </c>
      <c r="B2881" s="29" t="s">
        <v>86</v>
      </c>
      <c r="C2881" s="22">
        <v>44393</v>
      </c>
      <c r="D2881" s="30" t="s">
        <v>161</v>
      </c>
      <c r="E2881" s="30" t="s">
        <v>162</v>
      </c>
      <c r="F2881" s="29" t="s">
        <v>163</v>
      </c>
      <c r="G2881" s="3">
        <v>218.57999999999998</v>
      </c>
      <c r="H2881" s="22">
        <v>44374</v>
      </c>
      <c r="I2881" s="23">
        <v>44387</v>
      </c>
      <c r="J2881">
        <f t="shared" si="176"/>
        <v>14</v>
      </c>
      <c r="K2881" s="2">
        <f t="shared" si="177"/>
        <v>44380.5</v>
      </c>
      <c r="L2881" s="22">
        <v>44393.5</v>
      </c>
      <c r="M2881" s="22">
        <v>44428.5</v>
      </c>
      <c r="N2881" s="22">
        <v>44427.5</v>
      </c>
      <c r="O2881">
        <f t="shared" si="178"/>
        <v>47</v>
      </c>
      <c r="P2881" s="3">
        <f t="shared" si="179"/>
        <v>10273.259999999998</v>
      </c>
    </row>
    <row r="2882" spans="1:16" x14ac:dyDescent="0.35">
      <c r="A2882" t="s">
        <v>283</v>
      </c>
      <c r="B2882" s="29" t="s">
        <v>86</v>
      </c>
      <c r="C2882" s="22">
        <v>44393</v>
      </c>
      <c r="D2882" s="30" t="s">
        <v>161</v>
      </c>
      <c r="E2882" s="30" t="s">
        <v>162</v>
      </c>
      <c r="F2882" s="29" t="s">
        <v>166</v>
      </c>
      <c r="G2882" s="3">
        <v>128.92000000000002</v>
      </c>
      <c r="H2882" s="22">
        <v>44374</v>
      </c>
      <c r="I2882" s="23">
        <v>44387</v>
      </c>
      <c r="J2882">
        <f t="shared" si="176"/>
        <v>14</v>
      </c>
      <c r="K2882" s="2">
        <f t="shared" si="177"/>
        <v>44380.5</v>
      </c>
      <c r="L2882" s="22">
        <v>44393.5</v>
      </c>
      <c r="M2882" s="22">
        <v>44428.5</v>
      </c>
      <c r="N2882" s="22">
        <v>44427.5</v>
      </c>
      <c r="O2882">
        <f t="shared" si="178"/>
        <v>47</v>
      </c>
      <c r="P2882" s="3">
        <f t="shared" si="179"/>
        <v>6059.2400000000007</v>
      </c>
    </row>
    <row r="2883" spans="1:16" x14ac:dyDescent="0.35">
      <c r="A2883" t="s">
        <v>283</v>
      </c>
      <c r="B2883" s="29" t="s">
        <v>86</v>
      </c>
      <c r="C2883" s="22">
        <v>44393</v>
      </c>
      <c r="D2883" s="30" t="s">
        <v>161</v>
      </c>
      <c r="E2883" s="30" t="s">
        <v>162</v>
      </c>
      <c r="F2883" s="29" t="s">
        <v>167</v>
      </c>
      <c r="G2883" s="3">
        <v>374.42</v>
      </c>
      <c r="H2883" s="22">
        <v>44374</v>
      </c>
      <c r="I2883" s="23">
        <v>44387</v>
      </c>
      <c r="J2883">
        <f t="shared" si="176"/>
        <v>14</v>
      </c>
      <c r="K2883" s="2">
        <f t="shared" si="177"/>
        <v>44380.5</v>
      </c>
      <c r="L2883" s="22">
        <v>44393.5</v>
      </c>
      <c r="M2883" s="22">
        <v>44428.5</v>
      </c>
      <c r="N2883" s="22">
        <v>44427.5</v>
      </c>
      <c r="O2883">
        <f t="shared" si="178"/>
        <v>47</v>
      </c>
      <c r="P2883" s="3">
        <f t="shared" si="179"/>
        <v>17597.740000000002</v>
      </c>
    </row>
    <row r="2884" spans="1:16" x14ac:dyDescent="0.35">
      <c r="A2884" t="s">
        <v>283</v>
      </c>
      <c r="B2884" s="29" t="s">
        <v>86</v>
      </c>
      <c r="C2884" s="22">
        <v>44393</v>
      </c>
      <c r="D2884" s="30" t="s">
        <v>161</v>
      </c>
      <c r="E2884" s="30" t="s">
        <v>162</v>
      </c>
      <c r="F2884" s="29" t="s">
        <v>168</v>
      </c>
      <c r="G2884" s="3">
        <v>115.49</v>
      </c>
      <c r="H2884" s="22">
        <v>44374</v>
      </c>
      <c r="I2884" s="23">
        <v>44387</v>
      </c>
      <c r="J2884">
        <f t="shared" si="176"/>
        <v>14</v>
      </c>
      <c r="K2884" s="2">
        <f t="shared" si="177"/>
        <v>44380.5</v>
      </c>
      <c r="L2884" s="22">
        <v>44393.5</v>
      </c>
      <c r="M2884" s="22">
        <v>44428.5</v>
      </c>
      <c r="N2884" s="22">
        <v>44427.5</v>
      </c>
      <c r="O2884">
        <f t="shared" si="178"/>
        <v>47</v>
      </c>
      <c r="P2884" s="3">
        <f t="shared" si="179"/>
        <v>5428.03</v>
      </c>
    </row>
    <row r="2885" spans="1:16" x14ac:dyDescent="0.35">
      <c r="A2885" t="s">
        <v>283</v>
      </c>
      <c r="B2885" s="29" t="s">
        <v>86</v>
      </c>
      <c r="C2885" s="22">
        <v>44393</v>
      </c>
      <c r="D2885" s="30" t="s">
        <v>161</v>
      </c>
      <c r="E2885" s="30" t="s">
        <v>162</v>
      </c>
      <c r="F2885" s="29" t="s">
        <v>169</v>
      </c>
      <c r="G2885" s="3">
        <v>194.76999999999998</v>
      </c>
      <c r="H2885" s="22">
        <v>44374</v>
      </c>
      <c r="I2885" s="23">
        <v>44387</v>
      </c>
      <c r="J2885">
        <f t="shared" si="176"/>
        <v>14</v>
      </c>
      <c r="K2885" s="2">
        <f t="shared" si="177"/>
        <v>44380.5</v>
      </c>
      <c r="L2885" s="22">
        <v>44393.5</v>
      </c>
      <c r="M2885" s="22">
        <v>44428.5</v>
      </c>
      <c r="N2885" s="22">
        <v>44427.5</v>
      </c>
      <c r="O2885">
        <f t="shared" si="178"/>
        <v>47</v>
      </c>
      <c r="P2885" s="3">
        <f t="shared" si="179"/>
        <v>9154.1899999999987</v>
      </c>
    </row>
    <row r="2886" spans="1:16" x14ac:dyDescent="0.35">
      <c r="A2886" t="s">
        <v>283</v>
      </c>
      <c r="B2886" s="29" t="s">
        <v>86</v>
      </c>
      <c r="C2886" s="22">
        <v>44393</v>
      </c>
      <c r="D2886" s="30" t="s">
        <v>161</v>
      </c>
      <c r="E2886" s="30" t="s">
        <v>162</v>
      </c>
      <c r="F2886" s="29" t="s">
        <v>170</v>
      </c>
      <c r="G2886" s="3">
        <v>83.710000000000008</v>
      </c>
      <c r="H2886" s="22">
        <v>44374</v>
      </c>
      <c r="I2886" s="23">
        <v>44387</v>
      </c>
      <c r="J2886">
        <f t="shared" si="176"/>
        <v>14</v>
      </c>
      <c r="K2886" s="2">
        <f t="shared" si="177"/>
        <v>44380.5</v>
      </c>
      <c r="L2886" s="22">
        <v>44393.5</v>
      </c>
      <c r="M2886" s="22">
        <v>44428.5</v>
      </c>
      <c r="N2886" s="22">
        <v>44427.5</v>
      </c>
      <c r="O2886">
        <f t="shared" si="178"/>
        <v>47</v>
      </c>
      <c r="P2886" s="3">
        <f t="shared" si="179"/>
        <v>3934.3700000000003</v>
      </c>
    </row>
    <row r="2887" spans="1:16" x14ac:dyDescent="0.35">
      <c r="A2887" t="s">
        <v>283</v>
      </c>
      <c r="B2887" s="29" t="s">
        <v>86</v>
      </c>
      <c r="C2887" s="22">
        <v>44393</v>
      </c>
      <c r="D2887" s="30" t="s">
        <v>171</v>
      </c>
      <c r="E2887" s="30" t="s">
        <v>172</v>
      </c>
      <c r="F2887" s="29" t="s">
        <v>173</v>
      </c>
      <c r="G2887" s="3">
        <v>186.03000000000003</v>
      </c>
      <c r="H2887" s="22">
        <v>44374</v>
      </c>
      <c r="I2887" s="23">
        <v>44387</v>
      </c>
      <c r="J2887">
        <f t="shared" si="176"/>
        <v>14</v>
      </c>
      <c r="K2887" s="2">
        <f t="shared" si="177"/>
        <v>44380.5</v>
      </c>
      <c r="L2887" s="22">
        <v>44393.5</v>
      </c>
      <c r="M2887" s="22">
        <v>44428.5</v>
      </c>
      <c r="N2887" s="22">
        <v>44427.5</v>
      </c>
      <c r="O2887">
        <f t="shared" si="178"/>
        <v>47</v>
      </c>
      <c r="P2887" s="3">
        <f t="shared" si="179"/>
        <v>8743.4100000000017</v>
      </c>
    </row>
    <row r="2888" spans="1:16" x14ac:dyDescent="0.35">
      <c r="A2888" t="s">
        <v>283</v>
      </c>
      <c r="B2888" s="29" t="s">
        <v>86</v>
      </c>
      <c r="C2888" s="22">
        <v>44393</v>
      </c>
      <c r="D2888" s="30" t="s">
        <v>161</v>
      </c>
      <c r="E2888" s="30" t="s">
        <v>162</v>
      </c>
      <c r="F2888" s="29" t="s">
        <v>278</v>
      </c>
      <c r="G2888" s="3">
        <v>62.41</v>
      </c>
      <c r="H2888" s="22">
        <v>44374</v>
      </c>
      <c r="I2888" s="23">
        <v>44387</v>
      </c>
      <c r="J2888">
        <f t="shared" si="176"/>
        <v>14</v>
      </c>
      <c r="K2888" s="2">
        <f t="shared" si="177"/>
        <v>44380.5</v>
      </c>
      <c r="L2888" s="22">
        <v>44393.5</v>
      </c>
      <c r="M2888" s="22">
        <v>44428.5</v>
      </c>
      <c r="N2888" s="22">
        <v>44427.5</v>
      </c>
      <c r="O2888">
        <f t="shared" si="178"/>
        <v>47</v>
      </c>
      <c r="P2888" s="3">
        <f t="shared" si="179"/>
        <v>2933.27</v>
      </c>
    </row>
    <row r="2889" spans="1:16" x14ac:dyDescent="0.35">
      <c r="A2889" t="s">
        <v>283</v>
      </c>
      <c r="B2889" s="29" t="s">
        <v>86</v>
      </c>
      <c r="C2889" s="22">
        <v>44393</v>
      </c>
      <c r="D2889" s="30" t="s">
        <v>161</v>
      </c>
      <c r="E2889" s="30" t="s">
        <v>162</v>
      </c>
      <c r="F2889" s="29" t="s">
        <v>174</v>
      </c>
      <c r="G2889" s="3">
        <v>75.599999999999994</v>
      </c>
      <c r="H2889" s="22">
        <v>44374</v>
      </c>
      <c r="I2889" s="23">
        <v>44387</v>
      </c>
      <c r="J2889">
        <f t="shared" si="176"/>
        <v>14</v>
      </c>
      <c r="K2889" s="2">
        <f t="shared" si="177"/>
        <v>44380.5</v>
      </c>
      <c r="L2889" s="22">
        <v>44393.5</v>
      </c>
      <c r="M2889" s="22">
        <v>44428.5</v>
      </c>
      <c r="N2889" s="22">
        <v>44427.5</v>
      </c>
      <c r="O2889">
        <f t="shared" si="178"/>
        <v>47</v>
      </c>
      <c r="P2889" s="3">
        <f t="shared" si="179"/>
        <v>3553.2</v>
      </c>
    </row>
    <row r="2890" spans="1:16" x14ac:dyDescent="0.35">
      <c r="A2890" t="s">
        <v>283</v>
      </c>
      <c r="B2890" s="29" t="s">
        <v>86</v>
      </c>
      <c r="C2890" s="22">
        <v>44393</v>
      </c>
      <c r="D2890" s="30" t="s">
        <v>161</v>
      </c>
      <c r="E2890" s="30" t="s">
        <v>162</v>
      </c>
      <c r="F2890" s="29" t="s">
        <v>175</v>
      </c>
      <c r="G2890" s="3">
        <v>167.17000000000002</v>
      </c>
      <c r="H2890" s="22">
        <v>44374</v>
      </c>
      <c r="I2890" s="23">
        <v>44387</v>
      </c>
      <c r="J2890">
        <f t="shared" si="176"/>
        <v>14</v>
      </c>
      <c r="K2890" s="2">
        <f t="shared" si="177"/>
        <v>44380.5</v>
      </c>
      <c r="L2890" s="22">
        <v>44393.5</v>
      </c>
      <c r="M2890" s="22">
        <v>44428.5</v>
      </c>
      <c r="N2890" s="22">
        <v>44427.5</v>
      </c>
      <c r="O2890">
        <f t="shared" si="178"/>
        <v>47</v>
      </c>
      <c r="P2890" s="3">
        <f t="shared" si="179"/>
        <v>7856.9900000000007</v>
      </c>
    </row>
    <row r="2891" spans="1:16" x14ac:dyDescent="0.35">
      <c r="A2891" t="s">
        <v>283</v>
      </c>
      <c r="B2891" s="29" t="s">
        <v>86</v>
      </c>
      <c r="C2891" s="22">
        <v>44393</v>
      </c>
      <c r="D2891" s="30" t="s">
        <v>161</v>
      </c>
      <c r="E2891" s="30" t="s">
        <v>162</v>
      </c>
      <c r="F2891" s="29" t="s">
        <v>197</v>
      </c>
      <c r="G2891" s="3">
        <v>33.04</v>
      </c>
      <c r="H2891" s="22">
        <v>44374</v>
      </c>
      <c r="I2891" s="23">
        <v>44387</v>
      </c>
      <c r="J2891">
        <f t="shared" ref="J2891:J2954" si="180">I2891-H2891+1</f>
        <v>14</v>
      </c>
      <c r="K2891" s="2">
        <f t="shared" ref="K2891:K2954" si="181">(H2891+I2891)/2</f>
        <v>44380.5</v>
      </c>
      <c r="L2891" s="22">
        <v>44393.5</v>
      </c>
      <c r="M2891" s="22">
        <v>44428.5</v>
      </c>
      <c r="N2891" s="22">
        <v>44427.5</v>
      </c>
      <c r="O2891">
        <f t="shared" ref="O2891:O2954" si="182">N2891-K2891</f>
        <v>47</v>
      </c>
      <c r="P2891" s="3">
        <f t="shared" ref="P2891:P2954" si="183">O2891*G2891</f>
        <v>1552.8799999999999</v>
      </c>
    </row>
    <row r="2892" spans="1:16" x14ac:dyDescent="0.35">
      <c r="A2892" t="s">
        <v>283</v>
      </c>
      <c r="B2892" s="29" t="s">
        <v>86</v>
      </c>
      <c r="C2892" s="22">
        <v>44393</v>
      </c>
      <c r="D2892" s="30" t="s">
        <v>161</v>
      </c>
      <c r="E2892" s="30" t="s">
        <v>162</v>
      </c>
      <c r="F2892" s="29" t="s">
        <v>176</v>
      </c>
      <c r="G2892" s="3">
        <v>1312.5800000000004</v>
      </c>
      <c r="H2892" s="22">
        <v>44374</v>
      </c>
      <c r="I2892" s="23">
        <v>44387</v>
      </c>
      <c r="J2892">
        <f t="shared" si="180"/>
        <v>14</v>
      </c>
      <c r="K2892" s="2">
        <f t="shared" si="181"/>
        <v>44380.5</v>
      </c>
      <c r="L2892" s="22">
        <v>44393.5</v>
      </c>
      <c r="M2892" s="22">
        <v>44428.5</v>
      </c>
      <c r="N2892" s="22">
        <v>44427.5</v>
      </c>
      <c r="O2892">
        <f t="shared" si="182"/>
        <v>47</v>
      </c>
      <c r="P2892" s="3">
        <f t="shared" si="183"/>
        <v>61691.260000000017</v>
      </c>
    </row>
    <row r="2893" spans="1:16" x14ac:dyDescent="0.35">
      <c r="A2893" t="s">
        <v>283</v>
      </c>
      <c r="B2893" s="29" t="s">
        <v>86</v>
      </c>
      <c r="C2893" s="22">
        <v>44393</v>
      </c>
      <c r="D2893" s="30" t="s">
        <v>161</v>
      </c>
      <c r="E2893" s="30" t="s">
        <v>162</v>
      </c>
      <c r="F2893" s="29" t="s">
        <v>177</v>
      </c>
      <c r="G2893" s="3">
        <v>93.52</v>
      </c>
      <c r="H2893" s="22">
        <v>44374</v>
      </c>
      <c r="I2893" s="23">
        <v>44387</v>
      </c>
      <c r="J2893">
        <f t="shared" si="180"/>
        <v>14</v>
      </c>
      <c r="K2893" s="2">
        <f t="shared" si="181"/>
        <v>44380.5</v>
      </c>
      <c r="L2893" s="22">
        <v>44393.5</v>
      </c>
      <c r="M2893" s="22">
        <v>44428.5</v>
      </c>
      <c r="N2893" s="22">
        <v>44427.5</v>
      </c>
      <c r="O2893">
        <f t="shared" si="182"/>
        <v>47</v>
      </c>
      <c r="P2893" s="3">
        <f t="shared" si="183"/>
        <v>4395.4399999999996</v>
      </c>
    </row>
    <row r="2894" spans="1:16" x14ac:dyDescent="0.35">
      <c r="A2894" t="s">
        <v>283</v>
      </c>
      <c r="B2894" s="29" t="s">
        <v>86</v>
      </c>
      <c r="C2894" s="22">
        <v>44393</v>
      </c>
      <c r="D2894" s="30" t="s">
        <v>99</v>
      </c>
      <c r="E2894" s="30" t="s">
        <v>100</v>
      </c>
      <c r="F2894" s="29" t="s">
        <v>164</v>
      </c>
      <c r="G2894" s="3">
        <v>11468.500000000002</v>
      </c>
      <c r="H2894" s="22">
        <v>44374</v>
      </c>
      <c r="I2894" s="23">
        <v>44387</v>
      </c>
      <c r="J2894">
        <f t="shared" si="180"/>
        <v>14</v>
      </c>
      <c r="K2894" s="2">
        <f t="shared" si="181"/>
        <v>44380.5</v>
      </c>
      <c r="L2894" s="22">
        <v>44393.5</v>
      </c>
      <c r="M2894" s="22">
        <v>44428.5</v>
      </c>
      <c r="N2894" s="22">
        <v>44427.5</v>
      </c>
      <c r="O2894">
        <f t="shared" si="182"/>
        <v>47</v>
      </c>
      <c r="P2894" s="3">
        <f t="shared" si="183"/>
        <v>539019.50000000012</v>
      </c>
    </row>
    <row r="2895" spans="1:16" x14ac:dyDescent="0.35">
      <c r="A2895" t="s">
        <v>283</v>
      </c>
      <c r="B2895" s="29" t="s">
        <v>86</v>
      </c>
      <c r="C2895" s="22">
        <v>44393</v>
      </c>
      <c r="D2895" s="30" t="s">
        <v>161</v>
      </c>
      <c r="E2895" s="30" t="s">
        <v>162</v>
      </c>
      <c r="F2895" s="29" t="s">
        <v>178</v>
      </c>
      <c r="G2895" s="3">
        <v>132.63999999999999</v>
      </c>
      <c r="H2895" s="22">
        <v>44374</v>
      </c>
      <c r="I2895" s="23">
        <v>44387</v>
      </c>
      <c r="J2895">
        <f t="shared" si="180"/>
        <v>14</v>
      </c>
      <c r="K2895" s="2">
        <f t="shared" si="181"/>
        <v>44380.5</v>
      </c>
      <c r="L2895" s="22">
        <v>44393.5</v>
      </c>
      <c r="M2895" s="22">
        <v>44428.5</v>
      </c>
      <c r="N2895" s="22">
        <v>44427.5</v>
      </c>
      <c r="O2895">
        <f t="shared" si="182"/>
        <v>47</v>
      </c>
      <c r="P2895" s="3">
        <f t="shared" si="183"/>
        <v>6234.079999999999</v>
      </c>
    </row>
    <row r="2896" spans="1:16" x14ac:dyDescent="0.35">
      <c r="A2896" t="s">
        <v>283</v>
      </c>
      <c r="B2896" s="29" t="s">
        <v>86</v>
      </c>
      <c r="C2896" s="22">
        <v>44393</v>
      </c>
      <c r="D2896" s="30" t="s">
        <v>161</v>
      </c>
      <c r="E2896" s="30" t="s">
        <v>162</v>
      </c>
      <c r="F2896" s="29" t="s">
        <v>179</v>
      </c>
      <c r="G2896" s="3">
        <v>211</v>
      </c>
      <c r="H2896" s="22">
        <v>44374</v>
      </c>
      <c r="I2896" s="23">
        <v>44387</v>
      </c>
      <c r="J2896">
        <f t="shared" si="180"/>
        <v>14</v>
      </c>
      <c r="K2896" s="2">
        <f t="shared" si="181"/>
        <v>44380.5</v>
      </c>
      <c r="L2896" s="22">
        <v>44393.5</v>
      </c>
      <c r="M2896" s="22">
        <v>44428.5</v>
      </c>
      <c r="N2896" s="22">
        <v>44427.5</v>
      </c>
      <c r="O2896">
        <f t="shared" si="182"/>
        <v>47</v>
      </c>
      <c r="P2896" s="3">
        <f t="shared" si="183"/>
        <v>9917</v>
      </c>
    </row>
    <row r="2897" spans="1:16" x14ac:dyDescent="0.35">
      <c r="A2897" t="s">
        <v>283</v>
      </c>
      <c r="B2897" s="29" t="s">
        <v>86</v>
      </c>
      <c r="C2897" s="22">
        <v>44393</v>
      </c>
      <c r="D2897" s="30" t="s">
        <v>161</v>
      </c>
      <c r="E2897" s="30" t="s">
        <v>162</v>
      </c>
      <c r="F2897" s="29" t="s">
        <v>180</v>
      </c>
      <c r="G2897" s="3">
        <v>197.3</v>
      </c>
      <c r="H2897" s="22">
        <v>44374</v>
      </c>
      <c r="I2897" s="23">
        <v>44387</v>
      </c>
      <c r="J2897">
        <f t="shared" si="180"/>
        <v>14</v>
      </c>
      <c r="K2897" s="2">
        <f t="shared" si="181"/>
        <v>44380.5</v>
      </c>
      <c r="L2897" s="22">
        <v>44393.5</v>
      </c>
      <c r="M2897" s="22">
        <v>44428.5</v>
      </c>
      <c r="N2897" s="22">
        <v>44427.5</v>
      </c>
      <c r="O2897">
        <f t="shared" si="182"/>
        <v>47</v>
      </c>
      <c r="P2897" s="3">
        <f t="shared" si="183"/>
        <v>9273.1</v>
      </c>
    </row>
    <row r="2898" spans="1:16" x14ac:dyDescent="0.35">
      <c r="A2898" t="s">
        <v>283</v>
      </c>
      <c r="B2898" s="29" t="s">
        <v>86</v>
      </c>
      <c r="C2898" s="22">
        <v>44393</v>
      </c>
      <c r="D2898" s="30" t="s">
        <v>171</v>
      </c>
      <c r="E2898" s="30" t="s">
        <v>172</v>
      </c>
      <c r="F2898" s="29" t="s">
        <v>180</v>
      </c>
      <c r="G2898" s="3">
        <v>30.62</v>
      </c>
      <c r="H2898" s="22">
        <v>44374</v>
      </c>
      <c r="I2898" s="23">
        <v>44387</v>
      </c>
      <c r="J2898">
        <f t="shared" si="180"/>
        <v>14</v>
      </c>
      <c r="K2898" s="2">
        <f t="shared" si="181"/>
        <v>44380.5</v>
      </c>
      <c r="L2898" s="22">
        <v>44393.5</v>
      </c>
      <c r="M2898" s="22">
        <v>44428.5</v>
      </c>
      <c r="N2898" s="22">
        <v>44427.5</v>
      </c>
      <c r="O2898">
        <f t="shared" si="182"/>
        <v>47</v>
      </c>
      <c r="P2898" s="3">
        <f t="shared" si="183"/>
        <v>1439.14</v>
      </c>
    </row>
    <row r="2899" spans="1:16" x14ac:dyDescent="0.35">
      <c r="A2899" t="s">
        <v>283</v>
      </c>
      <c r="B2899" s="29" t="s">
        <v>86</v>
      </c>
      <c r="C2899" s="22">
        <v>44393</v>
      </c>
      <c r="D2899" s="30" t="s">
        <v>161</v>
      </c>
      <c r="E2899" s="30" t="s">
        <v>162</v>
      </c>
      <c r="F2899" s="29" t="s">
        <v>181</v>
      </c>
      <c r="G2899" s="3">
        <v>54.4</v>
      </c>
      <c r="H2899" s="22">
        <v>44374</v>
      </c>
      <c r="I2899" s="23">
        <v>44387</v>
      </c>
      <c r="J2899">
        <f t="shared" si="180"/>
        <v>14</v>
      </c>
      <c r="K2899" s="2">
        <f t="shared" si="181"/>
        <v>44380.5</v>
      </c>
      <c r="L2899" s="22">
        <v>44393.5</v>
      </c>
      <c r="M2899" s="22">
        <v>44428.5</v>
      </c>
      <c r="N2899" s="22">
        <v>44427.5</v>
      </c>
      <c r="O2899">
        <f t="shared" si="182"/>
        <v>47</v>
      </c>
      <c r="P2899" s="3">
        <f t="shared" si="183"/>
        <v>2556.7999999999997</v>
      </c>
    </row>
    <row r="2900" spans="1:16" x14ac:dyDescent="0.35">
      <c r="A2900" t="s">
        <v>283</v>
      </c>
      <c r="B2900" s="29" t="s">
        <v>86</v>
      </c>
      <c r="C2900" s="22">
        <v>44393</v>
      </c>
      <c r="D2900" s="30" t="s">
        <v>161</v>
      </c>
      <c r="E2900" s="30" t="s">
        <v>162</v>
      </c>
      <c r="F2900" s="29" t="s">
        <v>182</v>
      </c>
      <c r="G2900" s="3">
        <v>35.71</v>
      </c>
      <c r="H2900" s="22">
        <v>44374</v>
      </c>
      <c r="I2900" s="23">
        <v>44387</v>
      </c>
      <c r="J2900">
        <f t="shared" si="180"/>
        <v>14</v>
      </c>
      <c r="K2900" s="2">
        <f t="shared" si="181"/>
        <v>44380.5</v>
      </c>
      <c r="L2900" s="22">
        <v>44393.5</v>
      </c>
      <c r="M2900" s="22">
        <v>44428.5</v>
      </c>
      <c r="N2900" s="22">
        <v>44427.5</v>
      </c>
      <c r="O2900">
        <f t="shared" si="182"/>
        <v>47</v>
      </c>
      <c r="P2900" s="3">
        <f t="shared" si="183"/>
        <v>1678.3700000000001</v>
      </c>
    </row>
    <row r="2901" spans="1:16" x14ac:dyDescent="0.35">
      <c r="A2901" t="s">
        <v>283</v>
      </c>
      <c r="B2901" s="29" t="s">
        <v>86</v>
      </c>
      <c r="C2901" s="22">
        <v>44393</v>
      </c>
      <c r="D2901" s="30" t="s">
        <v>161</v>
      </c>
      <c r="E2901" s="30" t="s">
        <v>162</v>
      </c>
      <c r="F2901" s="29" t="s">
        <v>183</v>
      </c>
      <c r="G2901" s="3">
        <v>678.1</v>
      </c>
      <c r="H2901" s="22">
        <v>44374</v>
      </c>
      <c r="I2901" s="23">
        <v>44387</v>
      </c>
      <c r="J2901">
        <f t="shared" si="180"/>
        <v>14</v>
      </c>
      <c r="K2901" s="2">
        <f t="shared" si="181"/>
        <v>44380.5</v>
      </c>
      <c r="L2901" s="22">
        <v>44393.5</v>
      </c>
      <c r="M2901" s="22">
        <v>44428.5</v>
      </c>
      <c r="N2901" s="22">
        <v>44427.5</v>
      </c>
      <c r="O2901">
        <f t="shared" si="182"/>
        <v>47</v>
      </c>
      <c r="P2901" s="3">
        <f t="shared" si="183"/>
        <v>31870.7</v>
      </c>
    </row>
    <row r="2902" spans="1:16" x14ac:dyDescent="0.35">
      <c r="A2902" t="s">
        <v>283</v>
      </c>
      <c r="B2902" s="29" t="s">
        <v>86</v>
      </c>
      <c r="C2902" s="22">
        <v>44393</v>
      </c>
      <c r="D2902" s="30" t="s">
        <v>161</v>
      </c>
      <c r="E2902" s="30" t="s">
        <v>162</v>
      </c>
      <c r="F2902" s="29" t="s">
        <v>184</v>
      </c>
      <c r="G2902" s="3">
        <v>39.46</v>
      </c>
      <c r="H2902" s="22">
        <v>44374</v>
      </c>
      <c r="I2902" s="23">
        <v>44387</v>
      </c>
      <c r="J2902">
        <f t="shared" si="180"/>
        <v>14</v>
      </c>
      <c r="K2902" s="2">
        <f t="shared" si="181"/>
        <v>44380.5</v>
      </c>
      <c r="L2902" s="22">
        <v>44393.5</v>
      </c>
      <c r="M2902" s="22">
        <v>44428.5</v>
      </c>
      <c r="N2902" s="22">
        <v>44427.5</v>
      </c>
      <c r="O2902">
        <f t="shared" si="182"/>
        <v>47</v>
      </c>
      <c r="P2902" s="3">
        <f t="shared" si="183"/>
        <v>1854.6200000000001</v>
      </c>
    </row>
    <row r="2903" spans="1:16" x14ac:dyDescent="0.35">
      <c r="A2903" t="s">
        <v>283</v>
      </c>
      <c r="B2903" s="29" t="s">
        <v>86</v>
      </c>
      <c r="C2903" s="22">
        <v>44393</v>
      </c>
      <c r="D2903" s="30" t="s">
        <v>161</v>
      </c>
      <c r="E2903" s="30" t="s">
        <v>162</v>
      </c>
      <c r="F2903" s="29" t="s">
        <v>185</v>
      </c>
      <c r="G2903" s="3">
        <v>759.66</v>
      </c>
      <c r="H2903" s="22">
        <v>44374</v>
      </c>
      <c r="I2903" s="23">
        <v>44387</v>
      </c>
      <c r="J2903">
        <f t="shared" si="180"/>
        <v>14</v>
      </c>
      <c r="K2903" s="2">
        <f t="shared" si="181"/>
        <v>44380.5</v>
      </c>
      <c r="L2903" s="22">
        <v>44393.5</v>
      </c>
      <c r="M2903" s="22">
        <v>44428.5</v>
      </c>
      <c r="N2903" s="22">
        <v>44427.5</v>
      </c>
      <c r="O2903">
        <f t="shared" si="182"/>
        <v>47</v>
      </c>
      <c r="P2903" s="3">
        <f t="shared" si="183"/>
        <v>35704.019999999997</v>
      </c>
    </row>
    <row r="2904" spans="1:16" x14ac:dyDescent="0.35">
      <c r="A2904" t="s">
        <v>283</v>
      </c>
      <c r="B2904" s="29" t="s">
        <v>86</v>
      </c>
      <c r="C2904" s="22">
        <v>44393</v>
      </c>
      <c r="D2904" s="30" t="s">
        <v>161</v>
      </c>
      <c r="E2904" s="30" t="s">
        <v>162</v>
      </c>
      <c r="F2904" s="29" t="s">
        <v>186</v>
      </c>
      <c r="G2904" s="3">
        <v>64.39</v>
      </c>
      <c r="H2904" s="22">
        <v>44374</v>
      </c>
      <c r="I2904" s="23">
        <v>44387</v>
      </c>
      <c r="J2904">
        <f t="shared" si="180"/>
        <v>14</v>
      </c>
      <c r="K2904" s="2">
        <f t="shared" si="181"/>
        <v>44380.5</v>
      </c>
      <c r="L2904" s="22">
        <v>44393.5</v>
      </c>
      <c r="M2904" s="22">
        <v>44428.5</v>
      </c>
      <c r="N2904" s="22">
        <v>44427.5</v>
      </c>
      <c r="O2904">
        <f t="shared" si="182"/>
        <v>47</v>
      </c>
      <c r="P2904" s="3">
        <f t="shared" si="183"/>
        <v>3026.33</v>
      </c>
    </row>
    <row r="2905" spans="1:16" x14ac:dyDescent="0.35">
      <c r="A2905" t="s">
        <v>283</v>
      </c>
      <c r="B2905" s="29" t="s">
        <v>86</v>
      </c>
      <c r="C2905" s="22">
        <v>44393</v>
      </c>
      <c r="D2905" s="30" t="s">
        <v>161</v>
      </c>
      <c r="E2905" s="30" t="s">
        <v>162</v>
      </c>
      <c r="F2905" s="29" t="s">
        <v>187</v>
      </c>
      <c r="G2905" s="3">
        <v>272.23</v>
      </c>
      <c r="H2905" s="22">
        <v>44374</v>
      </c>
      <c r="I2905" s="23">
        <v>44387</v>
      </c>
      <c r="J2905">
        <f t="shared" si="180"/>
        <v>14</v>
      </c>
      <c r="K2905" s="2">
        <f t="shared" si="181"/>
        <v>44380.5</v>
      </c>
      <c r="L2905" s="22">
        <v>44393.5</v>
      </c>
      <c r="M2905" s="22">
        <v>44428.5</v>
      </c>
      <c r="N2905" s="22">
        <v>44427.5</v>
      </c>
      <c r="O2905">
        <f t="shared" si="182"/>
        <v>47</v>
      </c>
      <c r="P2905" s="3">
        <f t="shared" si="183"/>
        <v>12794.810000000001</v>
      </c>
    </row>
    <row r="2906" spans="1:16" x14ac:dyDescent="0.35">
      <c r="A2906" t="s">
        <v>283</v>
      </c>
      <c r="B2906" s="29" t="s">
        <v>86</v>
      </c>
      <c r="C2906" s="22">
        <v>44393</v>
      </c>
      <c r="D2906" s="30" t="s">
        <v>161</v>
      </c>
      <c r="E2906" s="30" t="s">
        <v>162</v>
      </c>
      <c r="F2906" s="29" t="s">
        <v>188</v>
      </c>
      <c r="G2906" s="3">
        <v>44.64</v>
      </c>
      <c r="H2906" s="22">
        <v>44374</v>
      </c>
      <c r="I2906" s="23">
        <v>44387</v>
      </c>
      <c r="J2906">
        <f t="shared" si="180"/>
        <v>14</v>
      </c>
      <c r="K2906" s="2">
        <f t="shared" si="181"/>
        <v>44380.5</v>
      </c>
      <c r="L2906" s="22">
        <v>44393.5</v>
      </c>
      <c r="M2906" s="22">
        <v>44428.5</v>
      </c>
      <c r="N2906" s="22">
        <v>44427.5</v>
      </c>
      <c r="O2906">
        <f t="shared" si="182"/>
        <v>47</v>
      </c>
      <c r="P2906" s="3">
        <f t="shared" si="183"/>
        <v>2098.08</v>
      </c>
    </row>
    <row r="2907" spans="1:16" x14ac:dyDescent="0.35">
      <c r="A2907" t="s">
        <v>283</v>
      </c>
      <c r="B2907" s="29" t="s">
        <v>86</v>
      </c>
      <c r="C2907" s="22">
        <v>44393</v>
      </c>
      <c r="D2907" s="30" t="s">
        <v>161</v>
      </c>
      <c r="E2907" s="30" t="s">
        <v>162</v>
      </c>
      <c r="F2907" s="29" t="s">
        <v>189</v>
      </c>
      <c r="G2907" s="3">
        <v>58.91</v>
      </c>
      <c r="H2907" s="22">
        <v>44374</v>
      </c>
      <c r="I2907" s="23">
        <v>44387</v>
      </c>
      <c r="J2907">
        <f t="shared" si="180"/>
        <v>14</v>
      </c>
      <c r="K2907" s="2">
        <f t="shared" si="181"/>
        <v>44380.5</v>
      </c>
      <c r="L2907" s="22">
        <v>44393.5</v>
      </c>
      <c r="M2907" s="22">
        <v>44428.5</v>
      </c>
      <c r="N2907" s="22">
        <v>44427.5</v>
      </c>
      <c r="O2907">
        <f t="shared" si="182"/>
        <v>47</v>
      </c>
      <c r="P2907" s="3">
        <f t="shared" si="183"/>
        <v>2768.77</v>
      </c>
    </row>
    <row r="2908" spans="1:16" x14ac:dyDescent="0.35">
      <c r="A2908" t="s">
        <v>283</v>
      </c>
      <c r="B2908" s="29" t="s">
        <v>86</v>
      </c>
      <c r="C2908" s="22">
        <v>44393</v>
      </c>
      <c r="D2908" s="30" t="s">
        <v>161</v>
      </c>
      <c r="E2908" s="30" t="s">
        <v>162</v>
      </c>
      <c r="F2908" s="29" t="s">
        <v>190</v>
      </c>
      <c r="G2908" s="3">
        <v>31.18</v>
      </c>
      <c r="H2908" s="22">
        <v>44374</v>
      </c>
      <c r="I2908" s="23">
        <v>44387</v>
      </c>
      <c r="J2908">
        <f t="shared" si="180"/>
        <v>14</v>
      </c>
      <c r="K2908" s="2">
        <f t="shared" si="181"/>
        <v>44380.5</v>
      </c>
      <c r="L2908" s="22">
        <v>44393.5</v>
      </c>
      <c r="M2908" s="22">
        <v>44428.5</v>
      </c>
      <c r="N2908" s="22">
        <v>44427.5</v>
      </c>
      <c r="O2908">
        <f t="shared" si="182"/>
        <v>47</v>
      </c>
      <c r="P2908" s="3">
        <f t="shared" si="183"/>
        <v>1465.46</v>
      </c>
    </row>
    <row r="2909" spans="1:16" x14ac:dyDescent="0.35">
      <c r="A2909" t="s">
        <v>283</v>
      </c>
      <c r="B2909" s="29" t="s">
        <v>86</v>
      </c>
      <c r="C2909" s="22">
        <v>44393</v>
      </c>
      <c r="D2909" s="30" t="s">
        <v>161</v>
      </c>
      <c r="E2909" s="30" t="s">
        <v>162</v>
      </c>
      <c r="F2909" s="29" t="s">
        <v>191</v>
      </c>
      <c r="G2909" s="3">
        <v>39.39</v>
      </c>
      <c r="H2909" s="22">
        <v>44374</v>
      </c>
      <c r="I2909" s="23">
        <v>44387</v>
      </c>
      <c r="J2909">
        <f t="shared" si="180"/>
        <v>14</v>
      </c>
      <c r="K2909" s="2">
        <f t="shared" si="181"/>
        <v>44380.5</v>
      </c>
      <c r="L2909" s="22">
        <v>44393.5</v>
      </c>
      <c r="M2909" s="22">
        <v>44428.5</v>
      </c>
      <c r="N2909" s="22">
        <v>44427.5</v>
      </c>
      <c r="O2909">
        <f t="shared" si="182"/>
        <v>47</v>
      </c>
      <c r="P2909" s="3">
        <f t="shared" si="183"/>
        <v>1851.33</v>
      </c>
    </row>
    <row r="2910" spans="1:16" x14ac:dyDescent="0.35">
      <c r="A2910" t="s">
        <v>283</v>
      </c>
      <c r="B2910" s="29" t="s">
        <v>86</v>
      </c>
      <c r="C2910" s="22">
        <v>44393</v>
      </c>
      <c r="D2910" s="30" t="s">
        <v>161</v>
      </c>
      <c r="E2910" s="30" t="s">
        <v>162</v>
      </c>
      <c r="F2910" s="29" t="s">
        <v>192</v>
      </c>
      <c r="G2910" s="3">
        <v>75.2</v>
      </c>
      <c r="H2910" s="22">
        <v>44374</v>
      </c>
      <c r="I2910" s="23">
        <v>44387</v>
      </c>
      <c r="J2910">
        <f t="shared" si="180"/>
        <v>14</v>
      </c>
      <c r="K2910" s="2">
        <f t="shared" si="181"/>
        <v>44380.5</v>
      </c>
      <c r="L2910" s="22">
        <v>44393.5</v>
      </c>
      <c r="M2910" s="22">
        <v>44428.5</v>
      </c>
      <c r="N2910" s="22">
        <v>44427.5</v>
      </c>
      <c r="O2910">
        <f t="shared" si="182"/>
        <v>47</v>
      </c>
      <c r="P2910" s="3">
        <f t="shared" si="183"/>
        <v>3534.4</v>
      </c>
    </row>
    <row r="2911" spans="1:16" x14ac:dyDescent="0.35">
      <c r="A2911" t="s">
        <v>283</v>
      </c>
      <c r="B2911" s="29" t="s">
        <v>86</v>
      </c>
      <c r="C2911" s="22">
        <v>44393</v>
      </c>
      <c r="D2911" s="30" t="s">
        <v>161</v>
      </c>
      <c r="E2911" s="30" t="s">
        <v>162</v>
      </c>
      <c r="F2911" s="29" t="s">
        <v>193</v>
      </c>
      <c r="G2911" s="3">
        <v>197.89</v>
      </c>
      <c r="H2911" s="22">
        <v>44374</v>
      </c>
      <c r="I2911" s="23">
        <v>44387</v>
      </c>
      <c r="J2911">
        <f t="shared" si="180"/>
        <v>14</v>
      </c>
      <c r="K2911" s="2">
        <f t="shared" si="181"/>
        <v>44380.5</v>
      </c>
      <c r="L2911" s="22">
        <v>44393.5</v>
      </c>
      <c r="M2911" s="22">
        <v>44428.5</v>
      </c>
      <c r="N2911" s="22">
        <v>44427.5</v>
      </c>
      <c r="O2911">
        <f t="shared" si="182"/>
        <v>47</v>
      </c>
      <c r="P2911" s="3">
        <f t="shared" si="183"/>
        <v>9300.83</v>
      </c>
    </row>
    <row r="2912" spans="1:16" x14ac:dyDescent="0.35">
      <c r="A2912" t="s">
        <v>283</v>
      </c>
      <c r="B2912" s="29" t="s">
        <v>86</v>
      </c>
      <c r="C2912" s="22">
        <v>44393</v>
      </c>
      <c r="D2912" s="30" t="s">
        <v>161</v>
      </c>
      <c r="E2912" s="30" t="s">
        <v>162</v>
      </c>
      <c r="F2912" s="29" t="s">
        <v>194</v>
      </c>
      <c r="G2912" s="3">
        <v>75.45</v>
      </c>
      <c r="H2912" s="22">
        <v>44374</v>
      </c>
      <c r="I2912" s="23">
        <v>44387</v>
      </c>
      <c r="J2912">
        <f t="shared" si="180"/>
        <v>14</v>
      </c>
      <c r="K2912" s="2">
        <f t="shared" si="181"/>
        <v>44380.5</v>
      </c>
      <c r="L2912" s="22">
        <v>44393.5</v>
      </c>
      <c r="M2912" s="22">
        <v>44428.5</v>
      </c>
      <c r="N2912" s="22">
        <v>44427.5</v>
      </c>
      <c r="O2912">
        <f t="shared" si="182"/>
        <v>47</v>
      </c>
      <c r="P2912" s="3">
        <f t="shared" si="183"/>
        <v>3546.15</v>
      </c>
    </row>
    <row r="2913" spans="1:16" x14ac:dyDescent="0.35">
      <c r="A2913" t="s">
        <v>283</v>
      </c>
      <c r="B2913" s="29" t="s">
        <v>98</v>
      </c>
      <c r="C2913" s="22">
        <v>44393</v>
      </c>
      <c r="D2913" s="30" t="s">
        <v>161</v>
      </c>
      <c r="E2913" s="30" t="s">
        <v>162</v>
      </c>
      <c r="F2913" s="29" t="s">
        <v>195</v>
      </c>
      <c r="G2913" s="3">
        <v>33.64</v>
      </c>
      <c r="H2913" s="22">
        <v>44375</v>
      </c>
      <c r="I2913" s="23">
        <v>44388</v>
      </c>
      <c r="J2913">
        <f t="shared" si="180"/>
        <v>14</v>
      </c>
      <c r="K2913" s="2">
        <f t="shared" si="181"/>
        <v>44381.5</v>
      </c>
      <c r="L2913" s="22">
        <v>44393.5</v>
      </c>
      <c r="M2913" s="22">
        <v>44428.5</v>
      </c>
      <c r="N2913" s="22">
        <v>44427.5</v>
      </c>
      <c r="O2913">
        <f t="shared" si="182"/>
        <v>46</v>
      </c>
      <c r="P2913" s="3">
        <f t="shared" si="183"/>
        <v>1547.44</v>
      </c>
    </row>
    <row r="2914" spans="1:16" x14ac:dyDescent="0.35">
      <c r="A2914" t="s">
        <v>283</v>
      </c>
      <c r="B2914" s="29" t="s">
        <v>98</v>
      </c>
      <c r="C2914" s="22">
        <v>44393</v>
      </c>
      <c r="D2914" s="30" t="s">
        <v>107</v>
      </c>
      <c r="E2914" s="30" t="s">
        <v>108</v>
      </c>
      <c r="F2914" s="29" t="s">
        <v>164</v>
      </c>
      <c r="G2914" s="3">
        <v>73.260000000000005</v>
      </c>
      <c r="H2914" s="22">
        <v>44375</v>
      </c>
      <c r="I2914" s="23">
        <v>44388</v>
      </c>
      <c r="J2914">
        <f t="shared" si="180"/>
        <v>14</v>
      </c>
      <c r="K2914" s="2">
        <f t="shared" si="181"/>
        <v>44381.5</v>
      </c>
      <c r="L2914" s="22">
        <v>44393.5</v>
      </c>
      <c r="M2914" s="22">
        <v>44428.5</v>
      </c>
      <c r="N2914" s="22">
        <v>44427.5</v>
      </c>
      <c r="O2914">
        <f t="shared" si="182"/>
        <v>46</v>
      </c>
      <c r="P2914" s="3">
        <f t="shared" si="183"/>
        <v>3369.96</v>
      </c>
    </row>
    <row r="2915" spans="1:16" x14ac:dyDescent="0.35">
      <c r="A2915" t="s">
        <v>283</v>
      </c>
      <c r="B2915" s="29" t="s">
        <v>98</v>
      </c>
      <c r="C2915" s="22">
        <v>44393</v>
      </c>
      <c r="D2915" s="30" t="s">
        <v>99</v>
      </c>
      <c r="E2915" s="30" t="s">
        <v>100</v>
      </c>
      <c r="F2915" s="29" t="s">
        <v>164</v>
      </c>
      <c r="G2915" s="3">
        <v>14.22</v>
      </c>
      <c r="H2915" s="22">
        <v>44375</v>
      </c>
      <c r="I2915" s="23">
        <v>44388</v>
      </c>
      <c r="J2915">
        <f t="shared" si="180"/>
        <v>14</v>
      </c>
      <c r="K2915" s="2">
        <f t="shared" si="181"/>
        <v>44381.5</v>
      </c>
      <c r="L2915" s="22">
        <v>44393.5</v>
      </c>
      <c r="M2915" s="22">
        <v>44428.5</v>
      </c>
      <c r="N2915" s="22">
        <v>44427.5</v>
      </c>
      <c r="O2915">
        <f t="shared" si="182"/>
        <v>46</v>
      </c>
      <c r="P2915" s="3">
        <f t="shared" si="183"/>
        <v>654.12</v>
      </c>
    </row>
    <row r="2916" spans="1:16" x14ac:dyDescent="0.35">
      <c r="A2916" t="s">
        <v>283</v>
      </c>
      <c r="B2916" s="29" t="s">
        <v>98</v>
      </c>
      <c r="C2916" s="22">
        <v>44393</v>
      </c>
      <c r="D2916" s="30" t="s">
        <v>161</v>
      </c>
      <c r="E2916" s="30" t="s">
        <v>162</v>
      </c>
      <c r="F2916" s="29" t="s">
        <v>185</v>
      </c>
      <c r="G2916" s="3">
        <v>11.97</v>
      </c>
      <c r="H2916" s="22">
        <v>44375</v>
      </c>
      <c r="I2916" s="23">
        <v>44388</v>
      </c>
      <c r="J2916">
        <f t="shared" si="180"/>
        <v>14</v>
      </c>
      <c r="K2916" s="2">
        <f t="shared" si="181"/>
        <v>44381.5</v>
      </c>
      <c r="L2916" s="22">
        <v>44393.5</v>
      </c>
      <c r="M2916" s="22">
        <v>44428.5</v>
      </c>
      <c r="N2916" s="22">
        <v>44427.5</v>
      </c>
      <c r="O2916">
        <f t="shared" si="182"/>
        <v>46</v>
      </c>
      <c r="P2916" s="3">
        <f t="shared" si="183"/>
        <v>550.62</v>
      </c>
    </row>
    <row r="2917" spans="1:16" x14ac:dyDescent="0.35">
      <c r="A2917" t="s">
        <v>283</v>
      </c>
      <c r="B2917" s="29" t="s">
        <v>98</v>
      </c>
      <c r="C2917" s="22">
        <v>44393</v>
      </c>
      <c r="D2917" s="30" t="s">
        <v>161</v>
      </c>
      <c r="E2917" s="30" t="s">
        <v>162</v>
      </c>
      <c r="F2917" s="29" t="s">
        <v>195</v>
      </c>
      <c r="G2917" s="3">
        <v>787.07000000000016</v>
      </c>
      <c r="H2917" s="22">
        <v>44375</v>
      </c>
      <c r="I2917" s="23">
        <v>44388</v>
      </c>
      <c r="J2917">
        <f t="shared" si="180"/>
        <v>14</v>
      </c>
      <c r="K2917" s="2">
        <f t="shared" si="181"/>
        <v>44381.5</v>
      </c>
      <c r="L2917" s="22">
        <v>44393.5</v>
      </c>
      <c r="M2917" s="22">
        <v>44428.5</v>
      </c>
      <c r="N2917" s="22">
        <v>44427.5</v>
      </c>
      <c r="O2917">
        <f t="shared" si="182"/>
        <v>46</v>
      </c>
      <c r="P2917" s="3">
        <f t="shared" si="183"/>
        <v>36205.220000000008</v>
      </c>
    </row>
    <row r="2918" spans="1:16" x14ac:dyDescent="0.35">
      <c r="A2918" t="s">
        <v>283</v>
      </c>
      <c r="B2918" s="29" t="s">
        <v>98</v>
      </c>
      <c r="C2918" s="22">
        <v>44393</v>
      </c>
      <c r="D2918" s="30" t="s">
        <v>161</v>
      </c>
      <c r="E2918" s="30" t="s">
        <v>162</v>
      </c>
      <c r="F2918" s="29" t="s">
        <v>169</v>
      </c>
      <c r="G2918" s="3">
        <v>84.16</v>
      </c>
      <c r="H2918" s="22">
        <v>44375</v>
      </c>
      <c r="I2918" s="23">
        <v>44388</v>
      </c>
      <c r="J2918">
        <f t="shared" si="180"/>
        <v>14</v>
      </c>
      <c r="K2918" s="2">
        <f t="shared" si="181"/>
        <v>44381.5</v>
      </c>
      <c r="L2918" s="22">
        <v>44393.5</v>
      </c>
      <c r="M2918" s="22">
        <v>44428.5</v>
      </c>
      <c r="N2918" s="22">
        <v>44427.5</v>
      </c>
      <c r="O2918">
        <f t="shared" si="182"/>
        <v>46</v>
      </c>
      <c r="P2918" s="3">
        <f t="shared" si="183"/>
        <v>3871.3599999999997</v>
      </c>
    </row>
    <row r="2919" spans="1:16" x14ac:dyDescent="0.35">
      <c r="A2919" t="s">
        <v>283</v>
      </c>
      <c r="B2919" s="29" t="s">
        <v>98</v>
      </c>
      <c r="C2919" s="22">
        <v>44393</v>
      </c>
      <c r="D2919" s="30" t="s">
        <v>161</v>
      </c>
      <c r="E2919" s="30" t="s">
        <v>162</v>
      </c>
      <c r="F2919" s="29" t="s">
        <v>170</v>
      </c>
      <c r="G2919" s="3">
        <v>39.79</v>
      </c>
      <c r="H2919" s="22">
        <v>44375</v>
      </c>
      <c r="I2919" s="23">
        <v>44388</v>
      </c>
      <c r="J2919">
        <f t="shared" si="180"/>
        <v>14</v>
      </c>
      <c r="K2919" s="2">
        <f t="shared" si="181"/>
        <v>44381.5</v>
      </c>
      <c r="L2919" s="22">
        <v>44393.5</v>
      </c>
      <c r="M2919" s="22">
        <v>44428.5</v>
      </c>
      <c r="N2919" s="22">
        <v>44427.5</v>
      </c>
      <c r="O2919">
        <f t="shared" si="182"/>
        <v>46</v>
      </c>
      <c r="P2919" s="3">
        <f t="shared" si="183"/>
        <v>1830.34</v>
      </c>
    </row>
    <row r="2920" spans="1:16" x14ac:dyDescent="0.35">
      <c r="A2920" t="s">
        <v>283</v>
      </c>
      <c r="B2920" s="29" t="s">
        <v>98</v>
      </c>
      <c r="C2920" s="22">
        <v>44393</v>
      </c>
      <c r="D2920" s="30" t="s">
        <v>161</v>
      </c>
      <c r="E2920" s="30" t="s">
        <v>162</v>
      </c>
      <c r="F2920" s="29" t="s">
        <v>196</v>
      </c>
      <c r="G2920" s="3">
        <v>261.67999999999995</v>
      </c>
      <c r="H2920" s="22">
        <v>44375</v>
      </c>
      <c r="I2920" s="23">
        <v>44388</v>
      </c>
      <c r="J2920">
        <f t="shared" si="180"/>
        <v>14</v>
      </c>
      <c r="K2920" s="2">
        <f t="shared" si="181"/>
        <v>44381.5</v>
      </c>
      <c r="L2920" s="22">
        <v>44393.5</v>
      </c>
      <c r="M2920" s="22">
        <v>44428.5</v>
      </c>
      <c r="N2920" s="22">
        <v>44427.5</v>
      </c>
      <c r="O2920">
        <f t="shared" si="182"/>
        <v>46</v>
      </c>
      <c r="P2920" s="3">
        <f t="shared" si="183"/>
        <v>12037.279999999997</v>
      </c>
    </row>
    <row r="2921" spans="1:16" x14ac:dyDescent="0.35">
      <c r="A2921" t="s">
        <v>283</v>
      </c>
      <c r="B2921" s="29" t="s">
        <v>98</v>
      </c>
      <c r="C2921" s="22">
        <v>44393</v>
      </c>
      <c r="D2921" s="30" t="s">
        <v>161</v>
      </c>
      <c r="E2921" s="30" t="s">
        <v>162</v>
      </c>
      <c r="F2921" s="29" t="s">
        <v>175</v>
      </c>
      <c r="G2921" s="3">
        <v>49.929999999999993</v>
      </c>
      <c r="H2921" s="22">
        <v>44375</v>
      </c>
      <c r="I2921" s="23">
        <v>44388</v>
      </c>
      <c r="J2921">
        <f t="shared" si="180"/>
        <v>14</v>
      </c>
      <c r="K2921" s="2">
        <f t="shared" si="181"/>
        <v>44381.5</v>
      </c>
      <c r="L2921" s="22">
        <v>44393.5</v>
      </c>
      <c r="M2921" s="22">
        <v>44428.5</v>
      </c>
      <c r="N2921" s="22">
        <v>44427.5</v>
      </c>
      <c r="O2921">
        <f t="shared" si="182"/>
        <v>46</v>
      </c>
      <c r="P2921" s="3">
        <f t="shared" si="183"/>
        <v>2296.7799999999997</v>
      </c>
    </row>
    <row r="2922" spans="1:16" x14ac:dyDescent="0.35">
      <c r="A2922" t="s">
        <v>283</v>
      </c>
      <c r="B2922" s="29" t="s">
        <v>98</v>
      </c>
      <c r="C2922" s="22">
        <v>44393</v>
      </c>
      <c r="D2922" s="30" t="s">
        <v>161</v>
      </c>
      <c r="E2922" s="30" t="s">
        <v>162</v>
      </c>
      <c r="F2922" s="29" t="s">
        <v>197</v>
      </c>
      <c r="G2922" s="3">
        <v>73.22</v>
      </c>
      <c r="H2922" s="22">
        <v>44375</v>
      </c>
      <c r="I2922" s="23">
        <v>44388</v>
      </c>
      <c r="J2922">
        <f t="shared" si="180"/>
        <v>14</v>
      </c>
      <c r="K2922" s="2">
        <f t="shared" si="181"/>
        <v>44381.5</v>
      </c>
      <c r="L2922" s="22">
        <v>44393.5</v>
      </c>
      <c r="M2922" s="22">
        <v>44428.5</v>
      </c>
      <c r="N2922" s="22">
        <v>44427.5</v>
      </c>
      <c r="O2922">
        <f t="shared" si="182"/>
        <v>46</v>
      </c>
      <c r="P2922" s="3">
        <f t="shared" si="183"/>
        <v>3368.12</v>
      </c>
    </row>
    <row r="2923" spans="1:16" x14ac:dyDescent="0.35">
      <c r="A2923" t="s">
        <v>283</v>
      </c>
      <c r="B2923" s="29" t="s">
        <v>98</v>
      </c>
      <c r="C2923" s="22">
        <v>44393</v>
      </c>
      <c r="D2923" s="30" t="s">
        <v>161</v>
      </c>
      <c r="E2923" s="30" t="s">
        <v>162</v>
      </c>
      <c r="F2923" s="29" t="s">
        <v>176</v>
      </c>
      <c r="G2923" s="3">
        <v>2079.5100000000002</v>
      </c>
      <c r="H2923" s="22">
        <v>44375</v>
      </c>
      <c r="I2923" s="23">
        <v>44388</v>
      </c>
      <c r="J2923">
        <f t="shared" si="180"/>
        <v>14</v>
      </c>
      <c r="K2923" s="2">
        <f t="shared" si="181"/>
        <v>44381.5</v>
      </c>
      <c r="L2923" s="22">
        <v>44393.5</v>
      </c>
      <c r="M2923" s="22">
        <v>44428.5</v>
      </c>
      <c r="N2923" s="22">
        <v>44427.5</v>
      </c>
      <c r="O2923">
        <f t="shared" si="182"/>
        <v>46</v>
      </c>
      <c r="P2923" s="3">
        <f t="shared" si="183"/>
        <v>95657.46</v>
      </c>
    </row>
    <row r="2924" spans="1:16" x14ac:dyDescent="0.35">
      <c r="A2924" t="s">
        <v>283</v>
      </c>
      <c r="B2924" s="29" t="s">
        <v>98</v>
      </c>
      <c r="C2924" s="22">
        <v>44393</v>
      </c>
      <c r="D2924" s="30" t="s">
        <v>171</v>
      </c>
      <c r="E2924" s="30" t="s">
        <v>172</v>
      </c>
      <c r="F2924" s="29" t="s">
        <v>176</v>
      </c>
      <c r="G2924" s="3">
        <v>32.67</v>
      </c>
      <c r="H2924" s="22">
        <v>44375</v>
      </c>
      <c r="I2924" s="23">
        <v>44388</v>
      </c>
      <c r="J2924">
        <f t="shared" si="180"/>
        <v>14</v>
      </c>
      <c r="K2924" s="2">
        <f t="shared" si="181"/>
        <v>44381.5</v>
      </c>
      <c r="L2924" s="22">
        <v>44393.5</v>
      </c>
      <c r="M2924" s="22">
        <v>44428.5</v>
      </c>
      <c r="N2924" s="22">
        <v>44427.5</v>
      </c>
      <c r="O2924">
        <f t="shared" si="182"/>
        <v>46</v>
      </c>
      <c r="P2924" s="3">
        <f t="shared" si="183"/>
        <v>1502.8200000000002</v>
      </c>
    </row>
    <row r="2925" spans="1:16" x14ac:dyDescent="0.35">
      <c r="A2925" t="s">
        <v>283</v>
      </c>
      <c r="B2925" s="29" t="s">
        <v>98</v>
      </c>
      <c r="C2925" s="22">
        <v>44393</v>
      </c>
      <c r="D2925" s="30" t="s">
        <v>161</v>
      </c>
      <c r="E2925" s="30" t="s">
        <v>162</v>
      </c>
      <c r="F2925" s="29" t="s">
        <v>177</v>
      </c>
      <c r="G2925" s="3">
        <v>48.3</v>
      </c>
      <c r="H2925" s="22">
        <v>44375</v>
      </c>
      <c r="I2925" s="23">
        <v>44388</v>
      </c>
      <c r="J2925">
        <f t="shared" si="180"/>
        <v>14</v>
      </c>
      <c r="K2925" s="2">
        <f t="shared" si="181"/>
        <v>44381.5</v>
      </c>
      <c r="L2925" s="22">
        <v>44393.5</v>
      </c>
      <c r="M2925" s="22">
        <v>44428.5</v>
      </c>
      <c r="N2925" s="22">
        <v>44427.5</v>
      </c>
      <c r="O2925">
        <f t="shared" si="182"/>
        <v>46</v>
      </c>
      <c r="P2925" s="3">
        <f t="shared" si="183"/>
        <v>2221.7999999999997</v>
      </c>
    </row>
    <row r="2926" spans="1:16" x14ac:dyDescent="0.35">
      <c r="A2926" t="s">
        <v>283</v>
      </c>
      <c r="B2926" s="29" t="s">
        <v>98</v>
      </c>
      <c r="C2926" s="22">
        <v>44393</v>
      </c>
      <c r="D2926" s="30" t="s">
        <v>107</v>
      </c>
      <c r="E2926" s="30" t="s">
        <v>108</v>
      </c>
      <c r="F2926" s="29" t="s">
        <v>164</v>
      </c>
      <c r="G2926" s="3">
        <v>3261.84</v>
      </c>
      <c r="H2926" s="22">
        <v>44375</v>
      </c>
      <c r="I2926" s="23">
        <v>44388</v>
      </c>
      <c r="J2926">
        <f t="shared" si="180"/>
        <v>14</v>
      </c>
      <c r="K2926" s="2">
        <f t="shared" si="181"/>
        <v>44381.5</v>
      </c>
      <c r="L2926" s="22">
        <v>44393.5</v>
      </c>
      <c r="M2926" s="22">
        <v>44428.5</v>
      </c>
      <c r="N2926" s="22">
        <v>44427.5</v>
      </c>
      <c r="O2926">
        <f t="shared" si="182"/>
        <v>46</v>
      </c>
      <c r="P2926" s="3">
        <f t="shared" si="183"/>
        <v>150044.64000000001</v>
      </c>
    </row>
    <row r="2927" spans="1:16" x14ac:dyDescent="0.35">
      <c r="A2927" t="s">
        <v>283</v>
      </c>
      <c r="B2927" s="29" t="s">
        <v>98</v>
      </c>
      <c r="C2927" s="22">
        <v>44393</v>
      </c>
      <c r="D2927" s="30" t="s">
        <v>99</v>
      </c>
      <c r="E2927" s="30" t="s">
        <v>100</v>
      </c>
      <c r="F2927" s="29" t="s">
        <v>164</v>
      </c>
      <c r="G2927" s="3">
        <v>10052.82</v>
      </c>
      <c r="H2927" s="22">
        <v>44375</v>
      </c>
      <c r="I2927" s="23">
        <v>44388</v>
      </c>
      <c r="J2927">
        <f t="shared" si="180"/>
        <v>14</v>
      </c>
      <c r="K2927" s="2">
        <f t="shared" si="181"/>
        <v>44381.5</v>
      </c>
      <c r="L2927" s="22">
        <v>44393.5</v>
      </c>
      <c r="M2927" s="22">
        <v>44428.5</v>
      </c>
      <c r="N2927" s="22">
        <v>44427.5</v>
      </c>
      <c r="O2927">
        <f t="shared" si="182"/>
        <v>46</v>
      </c>
      <c r="P2927" s="3">
        <f t="shared" si="183"/>
        <v>462429.72</v>
      </c>
    </row>
    <row r="2928" spans="1:16" x14ac:dyDescent="0.35">
      <c r="A2928" t="s">
        <v>283</v>
      </c>
      <c r="B2928" s="29" t="s">
        <v>98</v>
      </c>
      <c r="C2928" s="22">
        <v>44393</v>
      </c>
      <c r="D2928" s="30" t="s">
        <v>161</v>
      </c>
      <c r="E2928" s="30" t="s">
        <v>162</v>
      </c>
      <c r="F2928" s="29" t="s">
        <v>179</v>
      </c>
      <c r="G2928" s="3">
        <v>154.69</v>
      </c>
      <c r="H2928" s="22">
        <v>44375</v>
      </c>
      <c r="I2928" s="23">
        <v>44388</v>
      </c>
      <c r="J2928">
        <f t="shared" si="180"/>
        <v>14</v>
      </c>
      <c r="K2928" s="2">
        <f t="shared" si="181"/>
        <v>44381.5</v>
      </c>
      <c r="L2928" s="22">
        <v>44393.5</v>
      </c>
      <c r="M2928" s="22">
        <v>44428.5</v>
      </c>
      <c r="N2928" s="22">
        <v>44427.5</v>
      </c>
      <c r="O2928">
        <f t="shared" si="182"/>
        <v>46</v>
      </c>
      <c r="P2928" s="3">
        <f t="shared" si="183"/>
        <v>7115.74</v>
      </c>
    </row>
    <row r="2929" spans="1:16" x14ac:dyDescent="0.35">
      <c r="A2929" t="s">
        <v>283</v>
      </c>
      <c r="B2929" s="29" t="s">
        <v>98</v>
      </c>
      <c r="C2929" s="22">
        <v>44393</v>
      </c>
      <c r="D2929" s="30" t="s">
        <v>161</v>
      </c>
      <c r="E2929" s="30" t="s">
        <v>162</v>
      </c>
      <c r="F2929" s="29" t="s">
        <v>182</v>
      </c>
      <c r="G2929" s="3">
        <v>27.13</v>
      </c>
      <c r="H2929" s="22">
        <v>44375</v>
      </c>
      <c r="I2929" s="23">
        <v>44388</v>
      </c>
      <c r="J2929">
        <f t="shared" si="180"/>
        <v>14</v>
      </c>
      <c r="K2929" s="2">
        <f t="shared" si="181"/>
        <v>44381.5</v>
      </c>
      <c r="L2929" s="22">
        <v>44393.5</v>
      </c>
      <c r="M2929" s="22">
        <v>44428.5</v>
      </c>
      <c r="N2929" s="22">
        <v>44427.5</v>
      </c>
      <c r="O2929">
        <f t="shared" si="182"/>
        <v>46</v>
      </c>
      <c r="P2929" s="3">
        <f t="shared" si="183"/>
        <v>1247.98</v>
      </c>
    </row>
    <row r="2930" spans="1:16" x14ac:dyDescent="0.35">
      <c r="A2930" t="s">
        <v>283</v>
      </c>
      <c r="B2930" s="29" t="s">
        <v>98</v>
      </c>
      <c r="C2930" s="22">
        <v>44393</v>
      </c>
      <c r="D2930" s="30" t="s">
        <v>161</v>
      </c>
      <c r="E2930" s="30" t="s">
        <v>162</v>
      </c>
      <c r="F2930" s="29" t="s">
        <v>183</v>
      </c>
      <c r="G2930" s="3">
        <v>1601.0800000000004</v>
      </c>
      <c r="H2930" s="22">
        <v>44375</v>
      </c>
      <c r="I2930" s="23">
        <v>44388</v>
      </c>
      <c r="J2930">
        <f t="shared" si="180"/>
        <v>14</v>
      </c>
      <c r="K2930" s="2">
        <f t="shared" si="181"/>
        <v>44381.5</v>
      </c>
      <c r="L2930" s="22">
        <v>44393.5</v>
      </c>
      <c r="M2930" s="22">
        <v>44428.5</v>
      </c>
      <c r="N2930" s="22">
        <v>44427.5</v>
      </c>
      <c r="O2930">
        <f t="shared" si="182"/>
        <v>46</v>
      </c>
      <c r="P2930" s="3">
        <f t="shared" si="183"/>
        <v>73649.680000000022</v>
      </c>
    </row>
    <row r="2931" spans="1:16" x14ac:dyDescent="0.35">
      <c r="A2931" t="s">
        <v>283</v>
      </c>
      <c r="B2931" s="29" t="s">
        <v>98</v>
      </c>
      <c r="C2931" s="22">
        <v>44393</v>
      </c>
      <c r="D2931" s="30" t="s">
        <v>161</v>
      </c>
      <c r="E2931" s="30" t="s">
        <v>162</v>
      </c>
      <c r="F2931" s="29" t="s">
        <v>184</v>
      </c>
      <c r="G2931" s="3">
        <v>28.9</v>
      </c>
      <c r="H2931" s="22">
        <v>44375</v>
      </c>
      <c r="I2931" s="23">
        <v>44388</v>
      </c>
      <c r="J2931">
        <f t="shared" si="180"/>
        <v>14</v>
      </c>
      <c r="K2931" s="2">
        <f t="shared" si="181"/>
        <v>44381.5</v>
      </c>
      <c r="L2931" s="22">
        <v>44393.5</v>
      </c>
      <c r="M2931" s="22">
        <v>44428.5</v>
      </c>
      <c r="N2931" s="22">
        <v>44427.5</v>
      </c>
      <c r="O2931">
        <f t="shared" si="182"/>
        <v>46</v>
      </c>
      <c r="P2931" s="3">
        <f t="shared" si="183"/>
        <v>1329.3999999999999</v>
      </c>
    </row>
    <row r="2932" spans="1:16" x14ac:dyDescent="0.35">
      <c r="A2932" t="s">
        <v>283</v>
      </c>
      <c r="B2932" s="29" t="s">
        <v>98</v>
      </c>
      <c r="C2932" s="22">
        <v>44393</v>
      </c>
      <c r="D2932" s="30" t="s">
        <v>161</v>
      </c>
      <c r="E2932" s="30" t="s">
        <v>162</v>
      </c>
      <c r="F2932" s="29" t="s">
        <v>185</v>
      </c>
      <c r="G2932" s="3">
        <v>871.6</v>
      </c>
      <c r="H2932" s="22">
        <v>44375</v>
      </c>
      <c r="I2932" s="23">
        <v>44388</v>
      </c>
      <c r="J2932">
        <f t="shared" si="180"/>
        <v>14</v>
      </c>
      <c r="K2932" s="2">
        <f t="shared" si="181"/>
        <v>44381.5</v>
      </c>
      <c r="L2932" s="22">
        <v>44393.5</v>
      </c>
      <c r="M2932" s="22">
        <v>44428.5</v>
      </c>
      <c r="N2932" s="22">
        <v>44427.5</v>
      </c>
      <c r="O2932">
        <f t="shared" si="182"/>
        <v>46</v>
      </c>
      <c r="P2932" s="3">
        <f t="shared" si="183"/>
        <v>40093.599999999999</v>
      </c>
    </row>
    <row r="2933" spans="1:16" x14ac:dyDescent="0.35">
      <c r="A2933" t="s">
        <v>283</v>
      </c>
      <c r="B2933" s="29" t="s">
        <v>98</v>
      </c>
      <c r="C2933" s="22">
        <v>44393</v>
      </c>
      <c r="D2933" s="30" t="s">
        <v>161</v>
      </c>
      <c r="E2933" s="30" t="s">
        <v>162</v>
      </c>
      <c r="F2933" s="29" t="s">
        <v>186</v>
      </c>
      <c r="G2933" s="3">
        <v>41.349999999999994</v>
      </c>
      <c r="H2933" s="22">
        <v>44375</v>
      </c>
      <c r="I2933" s="23">
        <v>44388</v>
      </c>
      <c r="J2933">
        <f t="shared" si="180"/>
        <v>14</v>
      </c>
      <c r="K2933" s="2">
        <f t="shared" si="181"/>
        <v>44381.5</v>
      </c>
      <c r="L2933" s="22">
        <v>44393.5</v>
      </c>
      <c r="M2933" s="22">
        <v>44428.5</v>
      </c>
      <c r="N2933" s="22">
        <v>44427.5</v>
      </c>
      <c r="O2933">
        <f t="shared" si="182"/>
        <v>46</v>
      </c>
      <c r="P2933" s="3">
        <f t="shared" si="183"/>
        <v>1902.0999999999997</v>
      </c>
    </row>
    <row r="2934" spans="1:16" x14ac:dyDescent="0.35">
      <c r="A2934" t="s">
        <v>283</v>
      </c>
      <c r="B2934" s="29" t="s">
        <v>98</v>
      </c>
      <c r="C2934" s="22">
        <v>44393</v>
      </c>
      <c r="D2934" s="30" t="s">
        <v>161</v>
      </c>
      <c r="E2934" s="30" t="s">
        <v>162</v>
      </c>
      <c r="F2934" s="29" t="s">
        <v>272</v>
      </c>
      <c r="G2934" s="3">
        <v>13</v>
      </c>
      <c r="H2934" s="22">
        <v>44375</v>
      </c>
      <c r="I2934" s="23">
        <v>44388</v>
      </c>
      <c r="J2934">
        <f t="shared" si="180"/>
        <v>14</v>
      </c>
      <c r="K2934" s="2">
        <f t="shared" si="181"/>
        <v>44381.5</v>
      </c>
      <c r="L2934" s="22">
        <v>44393.5</v>
      </c>
      <c r="M2934" s="22">
        <v>44428.5</v>
      </c>
      <c r="N2934" s="22">
        <v>44427.5</v>
      </c>
      <c r="O2934">
        <f t="shared" si="182"/>
        <v>46</v>
      </c>
      <c r="P2934" s="3">
        <f t="shared" si="183"/>
        <v>598</v>
      </c>
    </row>
    <row r="2935" spans="1:16" x14ac:dyDescent="0.35">
      <c r="A2935" t="s">
        <v>283</v>
      </c>
      <c r="B2935" s="29" t="s">
        <v>98</v>
      </c>
      <c r="C2935" s="22">
        <v>44393</v>
      </c>
      <c r="D2935" s="30" t="s">
        <v>161</v>
      </c>
      <c r="E2935" s="30" t="s">
        <v>162</v>
      </c>
      <c r="F2935" s="29" t="s">
        <v>187</v>
      </c>
      <c r="G2935" s="3">
        <v>566.07000000000005</v>
      </c>
      <c r="H2935" s="22">
        <v>44375</v>
      </c>
      <c r="I2935" s="23">
        <v>44388</v>
      </c>
      <c r="J2935">
        <f t="shared" si="180"/>
        <v>14</v>
      </c>
      <c r="K2935" s="2">
        <f t="shared" si="181"/>
        <v>44381.5</v>
      </c>
      <c r="L2935" s="22">
        <v>44393.5</v>
      </c>
      <c r="M2935" s="22">
        <v>44428.5</v>
      </c>
      <c r="N2935" s="22">
        <v>44427.5</v>
      </c>
      <c r="O2935">
        <f t="shared" si="182"/>
        <v>46</v>
      </c>
      <c r="P2935" s="3">
        <f t="shared" si="183"/>
        <v>26039.22</v>
      </c>
    </row>
    <row r="2936" spans="1:16" x14ac:dyDescent="0.35">
      <c r="A2936" t="s">
        <v>283</v>
      </c>
      <c r="B2936" s="29" t="s">
        <v>98</v>
      </c>
      <c r="C2936" s="22">
        <v>44393</v>
      </c>
      <c r="D2936" s="30" t="s">
        <v>161</v>
      </c>
      <c r="E2936" s="30" t="s">
        <v>162</v>
      </c>
      <c r="F2936" s="29" t="s">
        <v>188</v>
      </c>
      <c r="G2936" s="3">
        <v>178.24</v>
      </c>
      <c r="H2936" s="22">
        <v>44375</v>
      </c>
      <c r="I2936" s="23">
        <v>44388</v>
      </c>
      <c r="J2936">
        <f t="shared" si="180"/>
        <v>14</v>
      </c>
      <c r="K2936" s="2">
        <f t="shared" si="181"/>
        <v>44381.5</v>
      </c>
      <c r="L2936" s="22">
        <v>44393.5</v>
      </c>
      <c r="M2936" s="22">
        <v>44428.5</v>
      </c>
      <c r="N2936" s="22">
        <v>44427.5</v>
      </c>
      <c r="O2936">
        <f t="shared" si="182"/>
        <v>46</v>
      </c>
      <c r="P2936" s="3">
        <f t="shared" si="183"/>
        <v>8199.0400000000009</v>
      </c>
    </row>
    <row r="2937" spans="1:16" x14ac:dyDescent="0.35">
      <c r="A2937" t="s">
        <v>283</v>
      </c>
      <c r="B2937" s="29" t="s">
        <v>98</v>
      </c>
      <c r="C2937" s="22">
        <v>44393</v>
      </c>
      <c r="D2937" s="30" t="s">
        <v>161</v>
      </c>
      <c r="E2937" s="30" t="s">
        <v>162</v>
      </c>
      <c r="F2937" s="29" t="s">
        <v>198</v>
      </c>
      <c r="G2937" s="3">
        <v>25.89</v>
      </c>
      <c r="H2937" s="22">
        <v>44375</v>
      </c>
      <c r="I2937" s="23">
        <v>44388</v>
      </c>
      <c r="J2937">
        <f t="shared" si="180"/>
        <v>14</v>
      </c>
      <c r="K2937" s="2">
        <f t="shared" si="181"/>
        <v>44381.5</v>
      </c>
      <c r="L2937" s="22">
        <v>44393.5</v>
      </c>
      <c r="M2937" s="22">
        <v>44428.5</v>
      </c>
      <c r="N2937" s="22">
        <v>44427.5</v>
      </c>
      <c r="O2937">
        <f t="shared" si="182"/>
        <v>46</v>
      </c>
      <c r="P2937" s="3">
        <f t="shared" si="183"/>
        <v>1190.94</v>
      </c>
    </row>
    <row r="2938" spans="1:16" x14ac:dyDescent="0.35">
      <c r="A2938" t="s">
        <v>283</v>
      </c>
      <c r="B2938" s="29" t="s">
        <v>98</v>
      </c>
      <c r="C2938" s="22">
        <v>44393</v>
      </c>
      <c r="D2938" s="30" t="s">
        <v>161</v>
      </c>
      <c r="E2938" s="30" t="s">
        <v>162</v>
      </c>
      <c r="F2938" s="29" t="s">
        <v>190</v>
      </c>
      <c r="G2938" s="3">
        <v>25.09</v>
      </c>
      <c r="H2938" s="22">
        <v>44375</v>
      </c>
      <c r="I2938" s="23">
        <v>44388</v>
      </c>
      <c r="J2938">
        <f t="shared" si="180"/>
        <v>14</v>
      </c>
      <c r="K2938" s="2">
        <f t="shared" si="181"/>
        <v>44381.5</v>
      </c>
      <c r="L2938" s="22">
        <v>44393.5</v>
      </c>
      <c r="M2938" s="22">
        <v>44428.5</v>
      </c>
      <c r="N2938" s="22">
        <v>44427.5</v>
      </c>
      <c r="O2938">
        <f t="shared" si="182"/>
        <v>46</v>
      </c>
      <c r="P2938" s="3">
        <f t="shared" si="183"/>
        <v>1154.1400000000001</v>
      </c>
    </row>
    <row r="2939" spans="1:16" x14ac:dyDescent="0.35">
      <c r="A2939" t="s">
        <v>283</v>
      </c>
      <c r="B2939" s="29" t="s">
        <v>98</v>
      </c>
      <c r="C2939" s="22">
        <v>44393</v>
      </c>
      <c r="D2939" s="30" t="s">
        <v>161</v>
      </c>
      <c r="E2939" s="30" t="s">
        <v>162</v>
      </c>
      <c r="F2939" s="29" t="s">
        <v>191</v>
      </c>
      <c r="G2939" s="3">
        <v>23.06</v>
      </c>
      <c r="H2939" s="22">
        <v>44375</v>
      </c>
      <c r="I2939" s="23">
        <v>44388</v>
      </c>
      <c r="J2939">
        <f t="shared" si="180"/>
        <v>14</v>
      </c>
      <c r="K2939" s="2">
        <f t="shared" si="181"/>
        <v>44381.5</v>
      </c>
      <c r="L2939" s="22">
        <v>44393.5</v>
      </c>
      <c r="M2939" s="22">
        <v>44428.5</v>
      </c>
      <c r="N2939" s="22">
        <v>44427.5</v>
      </c>
      <c r="O2939">
        <f t="shared" si="182"/>
        <v>46</v>
      </c>
      <c r="P2939" s="3">
        <f t="shared" si="183"/>
        <v>1060.76</v>
      </c>
    </row>
    <row r="2940" spans="1:16" x14ac:dyDescent="0.35">
      <c r="A2940" t="s">
        <v>283</v>
      </c>
      <c r="B2940" s="29" t="s">
        <v>98</v>
      </c>
      <c r="C2940" s="22">
        <v>44393</v>
      </c>
      <c r="D2940" s="30" t="s">
        <v>161</v>
      </c>
      <c r="E2940" s="30" t="s">
        <v>162</v>
      </c>
      <c r="F2940" s="29" t="s">
        <v>193</v>
      </c>
      <c r="G2940" s="3">
        <v>65.08</v>
      </c>
      <c r="H2940" s="22">
        <v>44375</v>
      </c>
      <c r="I2940" s="23">
        <v>44388</v>
      </c>
      <c r="J2940">
        <f t="shared" si="180"/>
        <v>14</v>
      </c>
      <c r="K2940" s="2">
        <f t="shared" si="181"/>
        <v>44381.5</v>
      </c>
      <c r="L2940" s="22">
        <v>44393.5</v>
      </c>
      <c r="M2940" s="22">
        <v>44428.5</v>
      </c>
      <c r="N2940" s="22">
        <v>44427.5</v>
      </c>
      <c r="O2940">
        <f t="shared" si="182"/>
        <v>46</v>
      </c>
      <c r="P2940" s="3">
        <f t="shared" si="183"/>
        <v>2993.68</v>
      </c>
    </row>
    <row r="2941" spans="1:16" x14ac:dyDescent="0.35">
      <c r="A2941" t="s">
        <v>283</v>
      </c>
      <c r="B2941" s="29" t="s">
        <v>86</v>
      </c>
      <c r="C2941" s="22">
        <v>44393</v>
      </c>
      <c r="D2941" s="30" t="s">
        <v>201</v>
      </c>
      <c r="E2941" s="30" t="s">
        <v>202</v>
      </c>
      <c r="F2941" s="29" t="s">
        <v>164</v>
      </c>
      <c r="G2941" s="3">
        <v>62.290000000000006</v>
      </c>
      <c r="H2941" s="22">
        <v>44374</v>
      </c>
      <c r="I2941" s="23">
        <v>44387</v>
      </c>
      <c r="J2941">
        <f t="shared" si="180"/>
        <v>14</v>
      </c>
      <c r="K2941" s="2">
        <f t="shared" si="181"/>
        <v>44380.5</v>
      </c>
      <c r="L2941" s="22">
        <v>44393.5</v>
      </c>
      <c r="M2941" s="22">
        <v>44498.5</v>
      </c>
      <c r="N2941" s="22">
        <v>44497.5</v>
      </c>
      <c r="O2941">
        <f t="shared" si="182"/>
        <v>117</v>
      </c>
      <c r="P2941" s="3">
        <f t="shared" si="183"/>
        <v>7287.93</v>
      </c>
    </row>
    <row r="2942" spans="1:16" x14ac:dyDescent="0.35">
      <c r="A2942" t="s">
        <v>283</v>
      </c>
      <c r="B2942" s="29" t="s">
        <v>98</v>
      </c>
      <c r="C2942" s="22">
        <v>44393</v>
      </c>
      <c r="D2942" s="30" t="s">
        <v>114</v>
      </c>
      <c r="E2942" s="30" t="s">
        <v>115</v>
      </c>
      <c r="F2942" s="29" t="s">
        <v>143</v>
      </c>
      <c r="G2942" s="3">
        <v>37.619999999999997</v>
      </c>
      <c r="H2942" s="22">
        <v>44375</v>
      </c>
      <c r="I2942" s="23">
        <v>44388</v>
      </c>
      <c r="J2942">
        <f t="shared" si="180"/>
        <v>14</v>
      </c>
      <c r="K2942" s="2">
        <f t="shared" si="181"/>
        <v>44381.5</v>
      </c>
      <c r="L2942" s="22">
        <v>44393.5</v>
      </c>
      <c r="M2942" s="22">
        <v>44498.5</v>
      </c>
      <c r="N2942" s="22">
        <v>44497.5</v>
      </c>
      <c r="O2942">
        <f t="shared" si="182"/>
        <v>116</v>
      </c>
      <c r="P2942" s="3">
        <f t="shared" si="183"/>
        <v>4363.92</v>
      </c>
    </row>
    <row r="2943" spans="1:16" x14ac:dyDescent="0.35">
      <c r="A2943" t="s">
        <v>283</v>
      </c>
      <c r="B2943" s="29" t="s">
        <v>98</v>
      </c>
      <c r="C2943" s="22">
        <v>44393</v>
      </c>
      <c r="D2943" s="30" t="s">
        <v>110</v>
      </c>
      <c r="E2943" s="30" t="s">
        <v>111</v>
      </c>
      <c r="F2943" s="29" t="s">
        <v>143</v>
      </c>
      <c r="G2943" s="3">
        <v>45.82</v>
      </c>
      <c r="H2943" s="22">
        <v>44375</v>
      </c>
      <c r="I2943" s="23">
        <v>44388</v>
      </c>
      <c r="J2943">
        <f t="shared" si="180"/>
        <v>14</v>
      </c>
      <c r="K2943" s="2">
        <f t="shared" si="181"/>
        <v>44381.5</v>
      </c>
      <c r="L2943" s="22">
        <v>44393.5</v>
      </c>
      <c r="M2943" s="22">
        <v>44498.5</v>
      </c>
      <c r="N2943" s="22">
        <v>44497.5</v>
      </c>
      <c r="O2943">
        <f t="shared" si="182"/>
        <v>116</v>
      </c>
      <c r="P2943" s="3">
        <f t="shared" si="183"/>
        <v>5315.12</v>
      </c>
    </row>
    <row r="2944" spans="1:16" x14ac:dyDescent="0.35">
      <c r="A2944" t="s">
        <v>283</v>
      </c>
      <c r="B2944" s="29" t="s">
        <v>98</v>
      </c>
      <c r="C2944" s="22">
        <v>44393</v>
      </c>
      <c r="D2944" s="30" t="s">
        <v>114</v>
      </c>
      <c r="E2944" s="30" t="s">
        <v>115</v>
      </c>
      <c r="F2944" s="29" t="s">
        <v>144</v>
      </c>
      <c r="G2944" s="3">
        <v>91.71</v>
      </c>
      <c r="H2944" s="22">
        <v>44375</v>
      </c>
      <c r="I2944" s="23">
        <v>44388</v>
      </c>
      <c r="J2944">
        <f t="shared" si="180"/>
        <v>14</v>
      </c>
      <c r="K2944" s="2">
        <f t="shared" si="181"/>
        <v>44381.5</v>
      </c>
      <c r="L2944" s="22">
        <v>44393.5</v>
      </c>
      <c r="M2944" s="22">
        <v>44498.5</v>
      </c>
      <c r="N2944" s="22">
        <v>44497.5</v>
      </c>
      <c r="O2944">
        <f t="shared" si="182"/>
        <v>116</v>
      </c>
      <c r="P2944" s="3">
        <f t="shared" si="183"/>
        <v>10638.359999999999</v>
      </c>
    </row>
    <row r="2945" spans="1:16" x14ac:dyDescent="0.35">
      <c r="A2945" t="s">
        <v>283</v>
      </c>
      <c r="B2945" s="29" t="s">
        <v>98</v>
      </c>
      <c r="C2945" s="22">
        <v>44393</v>
      </c>
      <c r="D2945" s="30" t="s">
        <v>110</v>
      </c>
      <c r="E2945" s="30" t="s">
        <v>111</v>
      </c>
      <c r="F2945" s="29" t="s">
        <v>144</v>
      </c>
      <c r="G2945" s="3">
        <v>7.2200000000000006</v>
      </c>
      <c r="H2945" s="22">
        <v>44375</v>
      </c>
      <c r="I2945" s="23">
        <v>44388</v>
      </c>
      <c r="J2945">
        <f t="shared" si="180"/>
        <v>14</v>
      </c>
      <c r="K2945" s="2">
        <f t="shared" si="181"/>
        <v>44381.5</v>
      </c>
      <c r="L2945" s="22">
        <v>44393.5</v>
      </c>
      <c r="M2945" s="22">
        <v>44498.5</v>
      </c>
      <c r="N2945" s="22">
        <v>44497.5</v>
      </c>
      <c r="O2945">
        <f t="shared" si="182"/>
        <v>116</v>
      </c>
      <c r="P2945" s="3">
        <f t="shared" si="183"/>
        <v>837.5200000000001</v>
      </c>
    </row>
    <row r="2946" spans="1:16" x14ac:dyDescent="0.35">
      <c r="A2946" t="s">
        <v>283</v>
      </c>
      <c r="B2946" s="29" t="s">
        <v>98</v>
      </c>
      <c r="C2946" s="22">
        <v>44393</v>
      </c>
      <c r="D2946" s="30" t="s">
        <v>110</v>
      </c>
      <c r="E2946" s="30" t="s">
        <v>111</v>
      </c>
      <c r="F2946" s="29" t="s">
        <v>215</v>
      </c>
      <c r="G2946" s="3">
        <v>6.78</v>
      </c>
      <c r="H2946" s="22">
        <v>44375</v>
      </c>
      <c r="I2946" s="23">
        <v>44388</v>
      </c>
      <c r="J2946">
        <f t="shared" si="180"/>
        <v>14</v>
      </c>
      <c r="K2946" s="2">
        <f t="shared" si="181"/>
        <v>44381.5</v>
      </c>
      <c r="L2946" s="22">
        <v>44393.5</v>
      </c>
      <c r="M2946" s="22">
        <v>44498.5</v>
      </c>
      <c r="N2946" s="22">
        <v>44497.5</v>
      </c>
      <c r="O2946">
        <f t="shared" si="182"/>
        <v>116</v>
      </c>
      <c r="P2946" s="3">
        <f t="shared" si="183"/>
        <v>786.48</v>
      </c>
    </row>
    <row r="2947" spans="1:16" x14ac:dyDescent="0.35">
      <c r="A2947" t="s">
        <v>283</v>
      </c>
      <c r="B2947" s="29" t="s">
        <v>98</v>
      </c>
      <c r="C2947" s="22">
        <v>44393</v>
      </c>
      <c r="D2947" s="30" t="s">
        <v>217</v>
      </c>
      <c r="E2947" s="30" t="s">
        <v>218</v>
      </c>
      <c r="F2947" s="29" t="s">
        <v>219</v>
      </c>
      <c r="G2947" s="3">
        <v>41.36</v>
      </c>
      <c r="H2947" s="22">
        <v>44375</v>
      </c>
      <c r="I2947" s="23">
        <v>44388</v>
      </c>
      <c r="J2947">
        <f t="shared" si="180"/>
        <v>14</v>
      </c>
      <c r="K2947" s="2">
        <f t="shared" si="181"/>
        <v>44381.5</v>
      </c>
      <c r="L2947" s="22">
        <v>44393.5</v>
      </c>
      <c r="M2947" s="22">
        <v>44498.5</v>
      </c>
      <c r="N2947" s="22">
        <v>44497.5</v>
      </c>
      <c r="O2947">
        <f t="shared" si="182"/>
        <v>116</v>
      </c>
      <c r="P2947" s="3">
        <f t="shared" si="183"/>
        <v>4797.76</v>
      </c>
    </row>
    <row r="2948" spans="1:16" x14ac:dyDescent="0.35">
      <c r="A2948" t="s">
        <v>283</v>
      </c>
      <c r="B2948" s="29" t="s">
        <v>98</v>
      </c>
      <c r="C2948" s="22">
        <v>44393</v>
      </c>
      <c r="D2948" s="30" t="s">
        <v>110</v>
      </c>
      <c r="E2948" s="30" t="s">
        <v>111</v>
      </c>
      <c r="F2948" s="29" t="s">
        <v>284</v>
      </c>
      <c r="G2948" s="3">
        <v>55.81</v>
      </c>
      <c r="H2948" s="22">
        <v>44375</v>
      </c>
      <c r="I2948" s="23">
        <v>44388</v>
      </c>
      <c r="J2948">
        <f t="shared" si="180"/>
        <v>14</v>
      </c>
      <c r="K2948" s="2">
        <f t="shared" si="181"/>
        <v>44381.5</v>
      </c>
      <c r="L2948" s="22">
        <v>44393.5</v>
      </c>
      <c r="M2948" s="22">
        <v>44498.5</v>
      </c>
      <c r="N2948" s="22">
        <v>44497.5</v>
      </c>
      <c r="O2948">
        <f t="shared" si="182"/>
        <v>116</v>
      </c>
      <c r="P2948" s="3">
        <f t="shared" si="183"/>
        <v>6473.96</v>
      </c>
    </row>
    <row r="2949" spans="1:16" x14ac:dyDescent="0.35">
      <c r="A2949" t="s">
        <v>283</v>
      </c>
      <c r="B2949" s="29" t="s">
        <v>98</v>
      </c>
      <c r="C2949" s="22">
        <v>44393</v>
      </c>
      <c r="D2949" s="30" t="s">
        <v>110</v>
      </c>
      <c r="E2949" s="30" t="s">
        <v>111</v>
      </c>
      <c r="F2949" s="29" t="s">
        <v>222</v>
      </c>
      <c r="G2949" s="3">
        <v>5.88</v>
      </c>
      <c r="H2949" s="22">
        <v>44375</v>
      </c>
      <c r="I2949" s="23">
        <v>44388</v>
      </c>
      <c r="J2949">
        <f t="shared" si="180"/>
        <v>14</v>
      </c>
      <c r="K2949" s="2">
        <f t="shared" si="181"/>
        <v>44381.5</v>
      </c>
      <c r="L2949" s="22">
        <v>44393.5</v>
      </c>
      <c r="M2949" s="22">
        <v>44498.5</v>
      </c>
      <c r="N2949" s="22">
        <v>44497.5</v>
      </c>
      <c r="O2949">
        <f t="shared" si="182"/>
        <v>116</v>
      </c>
      <c r="P2949" s="3">
        <f t="shared" si="183"/>
        <v>682.08</v>
      </c>
    </row>
    <row r="2950" spans="1:16" x14ac:dyDescent="0.35">
      <c r="A2950" t="s">
        <v>283</v>
      </c>
      <c r="B2950" s="29" t="s">
        <v>98</v>
      </c>
      <c r="C2950" s="22">
        <v>44393</v>
      </c>
      <c r="D2950" s="30" t="s">
        <v>110</v>
      </c>
      <c r="E2950" s="30" t="s">
        <v>111</v>
      </c>
      <c r="F2950" s="29" t="s">
        <v>228</v>
      </c>
      <c r="G2950" s="3">
        <v>0.66</v>
      </c>
      <c r="H2950" s="22">
        <v>44375</v>
      </c>
      <c r="I2950" s="23">
        <v>44388</v>
      </c>
      <c r="J2950">
        <f t="shared" si="180"/>
        <v>14</v>
      </c>
      <c r="K2950" s="2">
        <f t="shared" si="181"/>
        <v>44381.5</v>
      </c>
      <c r="L2950" s="22">
        <v>44393.5</v>
      </c>
      <c r="M2950" s="22">
        <v>44498.5</v>
      </c>
      <c r="N2950" s="22">
        <v>44497.5</v>
      </c>
      <c r="O2950">
        <f t="shared" si="182"/>
        <v>116</v>
      </c>
      <c r="P2950" s="3">
        <f t="shared" si="183"/>
        <v>76.56</v>
      </c>
    </row>
    <row r="2951" spans="1:16" x14ac:dyDescent="0.35">
      <c r="A2951" t="s">
        <v>283</v>
      </c>
      <c r="B2951" s="29" t="s">
        <v>98</v>
      </c>
      <c r="C2951" s="22">
        <v>44393</v>
      </c>
      <c r="D2951" s="30" t="s">
        <v>201</v>
      </c>
      <c r="E2951" s="30" t="s">
        <v>202</v>
      </c>
      <c r="F2951" s="29" t="s">
        <v>164</v>
      </c>
      <c r="G2951" s="3">
        <v>164.54999999999998</v>
      </c>
      <c r="H2951" s="22">
        <v>44375</v>
      </c>
      <c r="I2951" s="23">
        <v>44388</v>
      </c>
      <c r="J2951">
        <f t="shared" si="180"/>
        <v>14</v>
      </c>
      <c r="K2951" s="2">
        <f t="shared" si="181"/>
        <v>44381.5</v>
      </c>
      <c r="L2951" s="22">
        <v>44393.5</v>
      </c>
      <c r="M2951" s="22">
        <v>44498.5</v>
      </c>
      <c r="N2951" s="22">
        <v>44497.5</v>
      </c>
      <c r="O2951">
        <f t="shared" si="182"/>
        <v>116</v>
      </c>
      <c r="P2951" s="3">
        <f t="shared" si="183"/>
        <v>19087.8</v>
      </c>
    </row>
    <row r="2952" spans="1:16" x14ac:dyDescent="0.35">
      <c r="A2952" t="s">
        <v>283</v>
      </c>
      <c r="B2952" s="29" t="s">
        <v>98</v>
      </c>
      <c r="C2952" s="22">
        <v>44393</v>
      </c>
      <c r="D2952" s="30" t="s">
        <v>114</v>
      </c>
      <c r="E2952" s="30" t="s">
        <v>115</v>
      </c>
      <c r="F2952" s="29" t="s">
        <v>145</v>
      </c>
      <c r="G2952" s="3">
        <v>32.75</v>
      </c>
      <c r="H2952" s="22">
        <v>44375</v>
      </c>
      <c r="I2952" s="23">
        <v>44388</v>
      </c>
      <c r="J2952">
        <f t="shared" si="180"/>
        <v>14</v>
      </c>
      <c r="K2952" s="2">
        <f t="shared" si="181"/>
        <v>44381.5</v>
      </c>
      <c r="L2952" s="22">
        <v>44393.5</v>
      </c>
      <c r="M2952" s="22">
        <v>44498.5</v>
      </c>
      <c r="N2952" s="22">
        <v>44497.5</v>
      </c>
      <c r="O2952">
        <f t="shared" si="182"/>
        <v>116</v>
      </c>
      <c r="P2952" s="3">
        <f t="shared" si="183"/>
        <v>3799</v>
      </c>
    </row>
    <row r="2953" spans="1:16" x14ac:dyDescent="0.35">
      <c r="A2953" t="s">
        <v>283</v>
      </c>
      <c r="B2953" s="29" t="s">
        <v>98</v>
      </c>
      <c r="C2953" s="22">
        <v>44393</v>
      </c>
      <c r="D2953" s="30" t="s">
        <v>110</v>
      </c>
      <c r="E2953" s="30" t="s">
        <v>111</v>
      </c>
      <c r="F2953" s="29" t="s">
        <v>145</v>
      </c>
      <c r="G2953" s="3">
        <v>103.56</v>
      </c>
      <c r="H2953" s="22">
        <v>44375</v>
      </c>
      <c r="I2953" s="23">
        <v>44388</v>
      </c>
      <c r="J2953">
        <f t="shared" si="180"/>
        <v>14</v>
      </c>
      <c r="K2953" s="2">
        <f t="shared" si="181"/>
        <v>44381.5</v>
      </c>
      <c r="L2953" s="22">
        <v>44393.5</v>
      </c>
      <c r="M2953" s="22">
        <v>44498.5</v>
      </c>
      <c r="N2953" s="22">
        <v>44497.5</v>
      </c>
      <c r="O2953">
        <f t="shared" si="182"/>
        <v>116</v>
      </c>
      <c r="P2953" s="3">
        <f t="shared" si="183"/>
        <v>12012.960000000001</v>
      </c>
    </row>
    <row r="2954" spans="1:16" x14ac:dyDescent="0.35">
      <c r="A2954" t="s">
        <v>283</v>
      </c>
      <c r="B2954" s="29" t="s">
        <v>98</v>
      </c>
      <c r="C2954" s="22">
        <v>44393</v>
      </c>
      <c r="D2954" s="30" t="s">
        <v>114</v>
      </c>
      <c r="E2954" s="30" t="s">
        <v>115</v>
      </c>
      <c r="F2954" s="29" t="s">
        <v>146</v>
      </c>
      <c r="G2954" s="3">
        <v>181.32</v>
      </c>
      <c r="H2954" s="22">
        <v>44375</v>
      </c>
      <c r="I2954" s="23">
        <v>44388</v>
      </c>
      <c r="J2954">
        <f t="shared" si="180"/>
        <v>14</v>
      </c>
      <c r="K2954" s="2">
        <f t="shared" si="181"/>
        <v>44381.5</v>
      </c>
      <c r="L2954" s="22">
        <v>44393.5</v>
      </c>
      <c r="M2954" s="22">
        <v>44498.5</v>
      </c>
      <c r="N2954" s="22">
        <v>44497.5</v>
      </c>
      <c r="O2954">
        <f t="shared" si="182"/>
        <v>116</v>
      </c>
      <c r="P2954" s="3">
        <f t="shared" si="183"/>
        <v>21033.119999999999</v>
      </c>
    </row>
    <row r="2955" spans="1:16" x14ac:dyDescent="0.35">
      <c r="A2955" t="s">
        <v>283</v>
      </c>
      <c r="B2955" s="29" t="s">
        <v>98</v>
      </c>
      <c r="C2955" s="22">
        <v>44393</v>
      </c>
      <c r="D2955" s="30" t="s">
        <v>114</v>
      </c>
      <c r="E2955" s="30" t="s">
        <v>115</v>
      </c>
      <c r="F2955" s="29" t="s">
        <v>234</v>
      </c>
      <c r="G2955" s="3">
        <v>64.61</v>
      </c>
      <c r="H2955" s="22">
        <v>44375</v>
      </c>
      <c r="I2955" s="23">
        <v>44388</v>
      </c>
      <c r="J2955">
        <f t="shared" ref="J2955:J3018" si="184">I2955-H2955+1</f>
        <v>14</v>
      </c>
      <c r="K2955" s="2">
        <f t="shared" ref="K2955:K3018" si="185">(H2955+I2955)/2</f>
        <v>44381.5</v>
      </c>
      <c r="L2955" s="22">
        <v>44393.5</v>
      </c>
      <c r="M2955" s="22">
        <v>44498.5</v>
      </c>
      <c r="N2955" s="22">
        <v>44497.5</v>
      </c>
      <c r="O2955">
        <f t="shared" ref="O2955:O3018" si="186">N2955-K2955</f>
        <v>116</v>
      </c>
      <c r="P2955" s="3">
        <f t="shared" ref="P2955:P3018" si="187">O2955*G2955</f>
        <v>7494.76</v>
      </c>
    </row>
    <row r="2956" spans="1:16" x14ac:dyDescent="0.35">
      <c r="A2956" t="s">
        <v>283</v>
      </c>
      <c r="B2956" s="29" t="s">
        <v>98</v>
      </c>
      <c r="C2956" s="22">
        <v>44393</v>
      </c>
      <c r="D2956" s="30" t="s">
        <v>110</v>
      </c>
      <c r="E2956" s="30" t="s">
        <v>111</v>
      </c>
      <c r="F2956" s="29" t="s">
        <v>235</v>
      </c>
      <c r="G2956" s="3">
        <v>0.38</v>
      </c>
      <c r="H2956" s="22">
        <v>44375</v>
      </c>
      <c r="I2956" s="23">
        <v>44388</v>
      </c>
      <c r="J2956">
        <f t="shared" si="184"/>
        <v>14</v>
      </c>
      <c r="K2956" s="2">
        <f t="shared" si="185"/>
        <v>44381.5</v>
      </c>
      <c r="L2956" s="22">
        <v>44393.5</v>
      </c>
      <c r="M2956" s="22">
        <v>44498.5</v>
      </c>
      <c r="N2956" s="22">
        <v>44497.5</v>
      </c>
      <c r="O2956">
        <f t="shared" si="186"/>
        <v>116</v>
      </c>
      <c r="P2956" s="3">
        <f t="shared" si="187"/>
        <v>44.08</v>
      </c>
    </row>
    <row r="2957" spans="1:16" x14ac:dyDescent="0.35">
      <c r="A2957" t="s">
        <v>283</v>
      </c>
      <c r="B2957" s="29" t="s">
        <v>98</v>
      </c>
      <c r="C2957" s="22">
        <v>44393</v>
      </c>
      <c r="D2957" s="30" t="s">
        <v>201</v>
      </c>
      <c r="E2957" s="30" t="s">
        <v>202</v>
      </c>
      <c r="F2957" s="29" t="s">
        <v>109</v>
      </c>
      <c r="G2957" s="3">
        <v>220.28999999999994</v>
      </c>
      <c r="H2957" s="22">
        <v>44375</v>
      </c>
      <c r="I2957" s="23">
        <v>44388</v>
      </c>
      <c r="J2957">
        <f t="shared" si="184"/>
        <v>14</v>
      </c>
      <c r="K2957" s="2">
        <f t="shared" si="185"/>
        <v>44381.5</v>
      </c>
      <c r="L2957" s="22">
        <v>44393.5</v>
      </c>
      <c r="M2957" s="22">
        <v>44498.5</v>
      </c>
      <c r="N2957" s="22">
        <v>44497.5</v>
      </c>
      <c r="O2957">
        <f t="shared" si="186"/>
        <v>116</v>
      </c>
      <c r="P2957" s="3">
        <f t="shared" si="187"/>
        <v>25553.639999999992</v>
      </c>
    </row>
    <row r="2958" spans="1:16" x14ac:dyDescent="0.35">
      <c r="A2958" t="s">
        <v>283</v>
      </c>
      <c r="B2958" s="29" t="s">
        <v>98</v>
      </c>
      <c r="C2958" s="22">
        <v>44393</v>
      </c>
      <c r="D2958" s="30" t="s">
        <v>110</v>
      </c>
      <c r="E2958" s="30" t="s">
        <v>111</v>
      </c>
      <c r="F2958" s="29" t="s">
        <v>247</v>
      </c>
      <c r="G2958" s="3">
        <v>34.799999999999997</v>
      </c>
      <c r="H2958" s="22">
        <v>44375</v>
      </c>
      <c r="I2958" s="23">
        <v>44388</v>
      </c>
      <c r="J2958">
        <f t="shared" si="184"/>
        <v>14</v>
      </c>
      <c r="K2958" s="2">
        <f t="shared" si="185"/>
        <v>44381.5</v>
      </c>
      <c r="L2958" s="22">
        <v>44393.5</v>
      </c>
      <c r="M2958" s="22">
        <v>44498.5</v>
      </c>
      <c r="N2958" s="22">
        <v>44497.5</v>
      </c>
      <c r="O2958">
        <f t="shared" si="186"/>
        <v>116</v>
      </c>
      <c r="P2958" s="3">
        <f t="shared" si="187"/>
        <v>4036.7999999999997</v>
      </c>
    </row>
    <row r="2959" spans="1:16" x14ac:dyDescent="0.35">
      <c r="A2959" t="s">
        <v>283</v>
      </c>
      <c r="B2959" s="29" t="s">
        <v>98</v>
      </c>
      <c r="C2959" s="22">
        <v>44393</v>
      </c>
      <c r="D2959" s="30" t="s">
        <v>110</v>
      </c>
      <c r="E2959" s="30" t="s">
        <v>111</v>
      </c>
      <c r="F2959" s="29" t="s">
        <v>248</v>
      </c>
      <c r="G2959" s="3">
        <v>17.61</v>
      </c>
      <c r="H2959" s="22">
        <v>44375</v>
      </c>
      <c r="I2959" s="23">
        <v>44388</v>
      </c>
      <c r="J2959">
        <f t="shared" si="184"/>
        <v>14</v>
      </c>
      <c r="K2959" s="2">
        <f t="shared" si="185"/>
        <v>44381.5</v>
      </c>
      <c r="L2959" s="22">
        <v>44393.5</v>
      </c>
      <c r="M2959" s="22">
        <v>44498.5</v>
      </c>
      <c r="N2959" s="22">
        <v>44497.5</v>
      </c>
      <c r="O2959">
        <f t="shared" si="186"/>
        <v>116</v>
      </c>
      <c r="P2959" s="3">
        <f t="shared" si="187"/>
        <v>2042.76</v>
      </c>
    </row>
    <row r="2960" spans="1:16" x14ac:dyDescent="0.35">
      <c r="A2960" t="s">
        <v>283</v>
      </c>
      <c r="B2960" s="29" t="s">
        <v>98</v>
      </c>
      <c r="C2960" s="22">
        <v>44393</v>
      </c>
      <c r="D2960" s="30" t="s">
        <v>201</v>
      </c>
      <c r="E2960" s="30" t="s">
        <v>202</v>
      </c>
      <c r="F2960" s="29" t="s">
        <v>102</v>
      </c>
      <c r="G2960" s="3">
        <v>5.94</v>
      </c>
      <c r="H2960" s="22">
        <v>44375</v>
      </c>
      <c r="I2960" s="23">
        <v>44388</v>
      </c>
      <c r="J2960">
        <f t="shared" si="184"/>
        <v>14</v>
      </c>
      <c r="K2960" s="2">
        <f t="shared" si="185"/>
        <v>44381.5</v>
      </c>
      <c r="L2960" s="22">
        <v>44393.5</v>
      </c>
      <c r="M2960" s="22">
        <v>44498.5</v>
      </c>
      <c r="N2960" s="22">
        <v>44497.5</v>
      </c>
      <c r="O2960">
        <f t="shared" si="186"/>
        <v>116</v>
      </c>
      <c r="P2960" s="3">
        <f t="shared" si="187"/>
        <v>689.04000000000008</v>
      </c>
    </row>
    <row r="2961" spans="1:16" x14ac:dyDescent="0.35">
      <c r="A2961" t="s">
        <v>283</v>
      </c>
      <c r="B2961" s="29" t="s">
        <v>98</v>
      </c>
      <c r="C2961" s="22">
        <v>44393</v>
      </c>
      <c r="D2961" s="30" t="s">
        <v>114</v>
      </c>
      <c r="E2961" s="30" t="s">
        <v>115</v>
      </c>
      <c r="F2961" s="29" t="s">
        <v>239</v>
      </c>
      <c r="G2961" s="3">
        <v>19.38</v>
      </c>
      <c r="H2961" s="22">
        <v>44375</v>
      </c>
      <c r="I2961" s="23">
        <v>44388</v>
      </c>
      <c r="J2961">
        <f t="shared" si="184"/>
        <v>14</v>
      </c>
      <c r="K2961" s="2">
        <f t="shared" si="185"/>
        <v>44381.5</v>
      </c>
      <c r="L2961" s="22">
        <v>44393.5</v>
      </c>
      <c r="M2961" s="22">
        <v>44498.5</v>
      </c>
      <c r="N2961" s="22">
        <v>44497.5</v>
      </c>
      <c r="O2961">
        <f t="shared" si="186"/>
        <v>116</v>
      </c>
      <c r="P2961" s="3">
        <f t="shared" si="187"/>
        <v>2248.08</v>
      </c>
    </row>
    <row r="2962" spans="1:16" x14ac:dyDescent="0.35">
      <c r="A2962" t="s">
        <v>283</v>
      </c>
      <c r="B2962" s="29" t="s">
        <v>98</v>
      </c>
      <c r="C2962" s="22">
        <v>44393</v>
      </c>
      <c r="D2962" s="30" t="s">
        <v>110</v>
      </c>
      <c r="E2962" s="30" t="s">
        <v>111</v>
      </c>
      <c r="F2962" s="29" t="s">
        <v>147</v>
      </c>
      <c r="G2962" s="3">
        <v>11.13</v>
      </c>
      <c r="H2962" s="22">
        <v>44375</v>
      </c>
      <c r="I2962" s="23">
        <v>44388</v>
      </c>
      <c r="J2962">
        <f t="shared" si="184"/>
        <v>14</v>
      </c>
      <c r="K2962" s="2">
        <f t="shared" si="185"/>
        <v>44381.5</v>
      </c>
      <c r="L2962" s="22">
        <v>44393.5</v>
      </c>
      <c r="M2962" s="22">
        <v>44498.5</v>
      </c>
      <c r="N2962" s="22">
        <v>44497.5</v>
      </c>
      <c r="O2962">
        <f t="shared" si="186"/>
        <v>116</v>
      </c>
      <c r="P2962" s="3">
        <f t="shared" si="187"/>
        <v>1291.0800000000002</v>
      </c>
    </row>
    <row r="2963" spans="1:16" x14ac:dyDescent="0.35">
      <c r="A2963" t="s">
        <v>283</v>
      </c>
      <c r="B2963" s="29" t="s">
        <v>86</v>
      </c>
      <c r="C2963" s="22">
        <v>44393</v>
      </c>
      <c r="D2963" s="30" t="s">
        <v>199</v>
      </c>
      <c r="E2963" s="30" t="s">
        <v>200</v>
      </c>
      <c r="F2963" s="29" t="s">
        <v>89</v>
      </c>
      <c r="G2963" s="3">
        <v>71.64</v>
      </c>
      <c r="H2963" s="22">
        <v>44374</v>
      </c>
      <c r="I2963" s="23">
        <v>44387</v>
      </c>
      <c r="J2963">
        <f t="shared" si="184"/>
        <v>14</v>
      </c>
      <c r="K2963" s="2">
        <f t="shared" si="185"/>
        <v>44380.5</v>
      </c>
      <c r="L2963" s="22">
        <v>44393.5</v>
      </c>
      <c r="M2963" s="22">
        <v>44501.5</v>
      </c>
      <c r="N2963" s="22">
        <v>44498.5</v>
      </c>
      <c r="O2963">
        <f t="shared" si="186"/>
        <v>118</v>
      </c>
      <c r="P2963" s="3">
        <f t="shared" si="187"/>
        <v>8453.52</v>
      </c>
    </row>
    <row r="2964" spans="1:16" x14ac:dyDescent="0.35">
      <c r="A2964" t="s">
        <v>283</v>
      </c>
      <c r="B2964" s="29" t="s">
        <v>98</v>
      </c>
      <c r="C2964" s="22">
        <v>44393</v>
      </c>
      <c r="D2964" s="30" t="s">
        <v>110</v>
      </c>
      <c r="E2964" s="30" t="s">
        <v>111</v>
      </c>
      <c r="F2964" s="29" t="s">
        <v>250</v>
      </c>
      <c r="G2964" s="3">
        <v>5.12</v>
      </c>
      <c r="H2964" s="22">
        <v>44375</v>
      </c>
      <c r="I2964" s="23">
        <v>44388</v>
      </c>
      <c r="J2964">
        <f t="shared" si="184"/>
        <v>14</v>
      </c>
      <c r="K2964" s="2">
        <f t="shared" si="185"/>
        <v>44381.5</v>
      </c>
      <c r="L2964" s="22">
        <v>44393.5</v>
      </c>
      <c r="M2964" s="22">
        <v>44501.5</v>
      </c>
      <c r="N2964" s="22">
        <v>44498.5</v>
      </c>
      <c r="O2964">
        <f t="shared" si="186"/>
        <v>117</v>
      </c>
      <c r="P2964" s="3">
        <f t="shared" si="187"/>
        <v>599.04</v>
      </c>
    </row>
    <row r="2965" spans="1:16" x14ac:dyDescent="0.35">
      <c r="A2965" t="s">
        <v>283</v>
      </c>
      <c r="B2965" s="29" t="s">
        <v>98</v>
      </c>
      <c r="C2965" s="22">
        <v>44393</v>
      </c>
      <c r="D2965" s="30" t="s">
        <v>148</v>
      </c>
      <c r="E2965" s="30" t="s">
        <v>149</v>
      </c>
      <c r="F2965" s="29" t="s">
        <v>205</v>
      </c>
      <c r="G2965" s="3">
        <v>89.980000000000018</v>
      </c>
      <c r="H2965" s="22">
        <v>44375</v>
      </c>
      <c r="I2965" s="23">
        <v>44388</v>
      </c>
      <c r="J2965">
        <f t="shared" si="184"/>
        <v>14</v>
      </c>
      <c r="K2965" s="2">
        <f t="shared" si="185"/>
        <v>44381.5</v>
      </c>
      <c r="L2965" s="22">
        <v>44393.5</v>
      </c>
      <c r="M2965" s="22">
        <v>44501.5</v>
      </c>
      <c r="N2965" s="22">
        <v>44498.5</v>
      </c>
      <c r="O2965">
        <f t="shared" si="186"/>
        <v>117</v>
      </c>
      <c r="P2965" s="3">
        <f t="shared" si="187"/>
        <v>10527.660000000002</v>
      </c>
    </row>
    <row r="2966" spans="1:16" x14ac:dyDescent="0.35">
      <c r="A2966" t="s">
        <v>283</v>
      </c>
      <c r="B2966" s="29" t="s">
        <v>98</v>
      </c>
      <c r="C2966" s="22">
        <v>44393</v>
      </c>
      <c r="D2966" s="30" t="s">
        <v>171</v>
      </c>
      <c r="E2966" s="30" t="s">
        <v>172</v>
      </c>
      <c r="F2966" s="29" t="s">
        <v>206</v>
      </c>
      <c r="G2966" s="3">
        <v>887.2</v>
      </c>
      <c r="H2966" s="22">
        <v>44375</v>
      </c>
      <c r="I2966" s="23">
        <v>44388</v>
      </c>
      <c r="J2966">
        <f t="shared" si="184"/>
        <v>14</v>
      </c>
      <c r="K2966" s="2">
        <f t="shared" si="185"/>
        <v>44381.5</v>
      </c>
      <c r="L2966" s="22">
        <v>44393.5</v>
      </c>
      <c r="M2966" s="22">
        <v>44501.5</v>
      </c>
      <c r="N2966" s="22">
        <v>44498.5</v>
      </c>
      <c r="O2966">
        <f t="shared" si="186"/>
        <v>117</v>
      </c>
      <c r="P2966" s="3">
        <f t="shared" si="187"/>
        <v>103802.40000000001</v>
      </c>
    </row>
    <row r="2967" spans="1:16" x14ac:dyDescent="0.35">
      <c r="A2967" t="s">
        <v>283</v>
      </c>
      <c r="B2967" s="29" t="s">
        <v>98</v>
      </c>
      <c r="C2967" s="22">
        <v>44393</v>
      </c>
      <c r="D2967" s="30" t="s">
        <v>207</v>
      </c>
      <c r="E2967" s="30" t="s">
        <v>208</v>
      </c>
      <c r="F2967" s="29" t="s">
        <v>209</v>
      </c>
      <c r="G2967" s="3">
        <v>67.28</v>
      </c>
      <c r="H2967" s="22">
        <v>44375</v>
      </c>
      <c r="I2967" s="23">
        <v>44388</v>
      </c>
      <c r="J2967">
        <f t="shared" si="184"/>
        <v>14</v>
      </c>
      <c r="K2967" s="2">
        <f t="shared" si="185"/>
        <v>44381.5</v>
      </c>
      <c r="L2967" s="22">
        <v>44393.5</v>
      </c>
      <c r="M2967" s="22">
        <v>44501.5</v>
      </c>
      <c r="N2967" s="22">
        <v>44498.5</v>
      </c>
      <c r="O2967">
        <f t="shared" si="186"/>
        <v>117</v>
      </c>
      <c r="P2967" s="3">
        <f t="shared" si="187"/>
        <v>7871.76</v>
      </c>
    </row>
    <row r="2968" spans="1:16" x14ac:dyDescent="0.35">
      <c r="A2968" t="s">
        <v>283</v>
      </c>
      <c r="B2968" s="29" t="s">
        <v>98</v>
      </c>
      <c r="C2968" s="22">
        <v>44393</v>
      </c>
      <c r="D2968" s="30" t="s">
        <v>201</v>
      </c>
      <c r="E2968" s="30" t="s">
        <v>202</v>
      </c>
      <c r="F2968" s="29" t="s">
        <v>103</v>
      </c>
      <c r="G2968" s="3">
        <v>43.739999999999995</v>
      </c>
      <c r="H2968" s="22">
        <v>44375</v>
      </c>
      <c r="I2968" s="23">
        <v>44388</v>
      </c>
      <c r="J2968">
        <f t="shared" si="184"/>
        <v>14</v>
      </c>
      <c r="K2968" s="2">
        <f t="shared" si="185"/>
        <v>44381.5</v>
      </c>
      <c r="L2968" s="22">
        <v>44393.5</v>
      </c>
      <c r="M2968" s="22">
        <v>44501.5</v>
      </c>
      <c r="N2968" s="22">
        <v>44498.5</v>
      </c>
      <c r="O2968">
        <f t="shared" si="186"/>
        <v>117</v>
      </c>
      <c r="P2968" s="3">
        <f t="shared" si="187"/>
        <v>5117.579999999999</v>
      </c>
    </row>
    <row r="2969" spans="1:16" x14ac:dyDescent="0.35">
      <c r="A2969" t="s">
        <v>283</v>
      </c>
      <c r="B2969" s="29" t="s">
        <v>98</v>
      </c>
      <c r="C2969" s="22">
        <v>44393</v>
      </c>
      <c r="D2969" s="30" t="s">
        <v>171</v>
      </c>
      <c r="E2969" s="30" t="s">
        <v>172</v>
      </c>
      <c r="F2969" s="29" t="s">
        <v>210</v>
      </c>
      <c r="G2969" s="3">
        <v>174.42000000000004</v>
      </c>
      <c r="H2969" s="22">
        <v>44375</v>
      </c>
      <c r="I2969" s="23">
        <v>44388</v>
      </c>
      <c r="J2969">
        <f t="shared" si="184"/>
        <v>14</v>
      </c>
      <c r="K2969" s="2">
        <f t="shared" si="185"/>
        <v>44381.5</v>
      </c>
      <c r="L2969" s="22">
        <v>44393.5</v>
      </c>
      <c r="M2969" s="22">
        <v>44501.5</v>
      </c>
      <c r="N2969" s="22">
        <v>44498.5</v>
      </c>
      <c r="O2969">
        <f t="shared" si="186"/>
        <v>117</v>
      </c>
      <c r="P2969" s="3">
        <f t="shared" si="187"/>
        <v>20407.140000000007</v>
      </c>
    </row>
    <row r="2970" spans="1:16" x14ac:dyDescent="0.35">
      <c r="A2970" t="s">
        <v>283</v>
      </c>
      <c r="B2970" s="29" t="s">
        <v>98</v>
      </c>
      <c r="C2970" s="22">
        <v>44393</v>
      </c>
      <c r="D2970" s="30" t="s">
        <v>110</v>
      </c>
      <c r="E2970" s="30" t="s">
        <v>111</v>
      </c>
      <c r="F2970" s="29" t="s">
        <v>212</v>
      </c>
      <c r="G2970" s="3">
        <v>26.23</v>
      </c>
      <c r="H2970" s="22">
        <v>44375</v>
      </c>
      <c r="I2970" s="23">
        <v>44388</v>
      </c>
      <c r="J2970">
        <f t="shared" si="184"/>
        <v>14</v>
      </c>
      <c r="K2970" s="2">
        <f t="shared" si="185"/>
        <v>44381.5</v>
      </c>
      <c r="L2970" s="22">
        <v>44393.5</v>
      </c>
      <c r="M2970" s="22">
        <v>44501.5</v>
      </c>
      <c r="N2970" s="22">
        <v>44498.5</v>
      </c>
      <c r="O2970">
        <f t="shared" si="186"/>
        <v>117</v>
      </c>
      <c r="P2970" s="3">
        <f t="shared" si="187"/>
        <v>3068.91</v>
      </c>
    </row>
    <row r="2971" spans="1:16" x14ac:dyDescent="0.35">
      <c r="A2971" t="s">
        <v>283</v>
      </c>
      <c r="B2971" s="29" t="s">
        <v>98</v>
      </c>
      <c r="C2971" s="22">
        <v>44393</v>
      </c>
      <c r="D2971" s="30" t="s">
        <v>110</v>
      </c>
      <c r="E2971" s="30" t="s">
        <v>111</v>
      </c>
      <c r="F2971" s="29" t="s">
        <v>213</v>
      </c>
      <c r="G2971" s="3">
        <v>3.45</v>
      </c>
      <c r="H2971" s="22">
        <v>44375</v>
      </c>
      <c r="I2971" s="23">
        <v>44388</v>
      </c>
      <c r="J2971">
        <f t="shared" si="184"/>
        <v>14</v>
      </c>
      <c r="K2971" s="2">
        <f t="shared" si="185"/>
        <v>44381.5</v>
      </c>
      <c r="L2971" s="22">
        <v>44393.5</v>
      </c>
      <c r="M2971" s="22">
        <v>44501.5</v>
      </c>
      <c r="N2971" s="22">
        <v>44498.5</v>
      </c>
      <c r="O2971">
        <f t="shared" si="186"/>
        <v>117</v>
      </c>
      <c r="P2971" s="3">
        <f t="shared" si="187"/>
        <v>403.65000000000003</v>
      </c>
    </row>
    <row r="2972" spans="1:16" x14ac:dyDescent="0.35">
      <c r="A2972" t="s">
        <v>283</v>
      </c>
      <c r="B2972" s="29" t="s">
        <v>98</v>
      </c>
      <c r="C2972" s="22">
        <v>44393</v>
      </c>
      <c r="D2972" s="30" t="s">
        <v>110</v>
      </c>
      <c r="E2972" s="30" t="s">
        <v>111</v>
      </c>
      <c r="F2972" s="29" t="s">
        <v>214</v>
      </c>
      <c r="G2972" s="3">
        <v>14.89</v>
      </c>
      <c r="H2972" s="22">
        <v>44375</v>
      </c>
      <c r="I2972" s="23">
        <v>44388</v>
      </c>
      <c r="J2972">
        <f t="shared" si="184"/>
        <v>14</v>
      </c>
      <c r="K2972" s="2">
        <f t="shared" si="185"/>
        <v>44381.5</v>
      </c>
      <c r="L2972" s="22">
        <v>44393.5</v>
      </c>
      <c r="M2972" s="22">
        <v>44501.5</v>
      </c>
      <c r="N2972" s="22">
        <v>44498.5</v>
      </c>
      <c r="O2972">
        <f t="shared" si="186"/>
        <v>117</v>
      </c>
      <c r="P2972" s="3">
        <f t="shared" si="187"/>
        <v>1742.13</v>
      </c>
    </row>
    <row r="2973" spans="1:16" x14ac:dyDescent="0.35">
      <c r="A2973" t="s">
        <v>283</v>
      </c>
      <c r="B2973" s="29" t="s">
        <v>98</v>
      </c>
      <c r="C2973" s="22">
        <v>44393</v>
      </c>
      <c r="D2973" s="30" t="s">
        <v>110</v>
      </c>
      <c r="E2973" s="30" t="s">
        <v>111</v>
      </c>
      <c r="F2973" s="29" t="s">
        <v>265</v>
      </c>
      <c r="G2973" s="3">
        <v>0.48</v>
      </c>
      <c r="H2973" s="22">
        <v>44375</v>
      </c>
      <c r="I2973" s="23">
        <v>44388</v>
      </c>
      <c r="J2973">
        <f t="shared" si="184"/>
        <v>14</v>
      </c>
      <c r="K2973" s="2">
        <f t="shared" si="185"/>
        <v>44381.5</v>
      </c>
      <c r="L2973" s="22">
        <v>44393.5</v>
      </c>
      <c r="M2973" s="22">
        <v>44501.5</v>
      </c>
      <c r="N2973" s="22">
        <v>44498.5</v>
      </c>
      <c r="O2973">
        <f t="shared" si="186"/>
        <v>117</v>
      </c>
      <c r="P2973" s="3">
        <f t="shared" si="187"/>
        <v>56.16</v>
      </c>
    </row>
    <row r="2974" spans="1:16" x14ac:dyDescent="0.35">
      <c r="A2974" t="s">
        <v>283</v>
      </c>
      <c r="B2974" s="29" t="s">
        <v>98</v>
      </c>
      <c r="C2974" s="22">
        <v>44393</v>
      </c>
      <c r="D2974" s="30" t="s">
        <v>110</v>
      </c>
      <c r="E2974" s="30" t="s">
        <v>111</v>
      </c>
      <c r="F2974" s="29" t="s">
        <v>221</v>
      </c>
      <c r="G2974" s="3">
        <v>48.74</v>
      </c>
      <c r="H2974" s="22">
        <v>44375</v>
      </c>
      <c r="I2974" s="23">
        <v>44388</v>
      </c>
      <c r="J2974">
        <f t="shared" si="184"/>
        <v>14</v>
      </c>
      <c r="K2974" s="2">
        <f t="shared" si="185"/>
        <v>44381.5</v>
      </c>
      <c r="L2974" s="22">
        <v>44393.5</v>
      </c>
      <c r="M2974" s="22">
        <v>44501.5</v>
      </c>
      <c r="N2974" s="22">
        <v>44498.5</v>
      </c>
      <c r="O2974">
        <f t="shared" si="186"/>
        <v>117</v>
      </c>
      <c r="P2974" s="3">
        <f t="shared" si="187"/>
        <v>5702.58</v>
      </c>
    </row>
    <row r="2975" spans="1:16" x14ac:dyDescent="0.35">
      <c r="A2975" t="s">
        <v>283</v>
      </c>
      <c r="B2975" s="29" t="s">
        <v>98</v>
      </c>
      <c r="C2975" s="22">
        <v>44393</v>
      </c>
      <c r="D2975" s="30" t="s">
        <v>199</v>
      </c>
      <c r="E2975" s="30" t="s">
        <v>200</v>
      </c>
      <c r="F2975" s="29" t="s">
        <v>89</v>
      </c>
      <c r="G2975" s="3">
        <v>786.42999999999972</v>
      </c>
      <c r="H2975" s="22">
        <v>44375</v>
      </c>
      <c r="I2975" s="23">
        <v>44388</v>
      </c>
      <c r="J2975">
        <f t="shared" si="184"/>
        <v>14</v>
      </c>
      <c r="K2975" s="2">
        <f t="shared" si="185"/>
        <v>44381.5</v>
      </c>
      <c r="L2975" s="22">
        <v>44393.5</v>
      </c>
      <c r="M2975" s="22">
        <v>44501.5</v>
      </c>
      <c r="N2975" s="22">
        <v>44498.5</v>
      </c>
      <c r="O2975">
        <f t="shared" si="186"/>
        <v>117</v>
      </c>
      <c r="P2975" s="3">
        <f t="shared" si="187"/>
        <v>92012.309999999969</v>
      </c>
    </row>
    <row r="2976" spans="1:16" x14ac:dyDescent="0.35">
      <c r="A2976" t="s">
        <v>283</v>
      </c>
      <c r="B2976" s="29" t="s">
        <v>98</v>
      </c>
      <c r="C2976" s="22">
        <v>44393</v>
      </c>
      <c r="D2976" s="30" t="s">
        <v>110</v>
      </c>
      <c r="E2976" s="30" t="s">
        <v>111</v>
      </c>
      <c r="F2976" s="29" t="s">
        <v>223</v>
      </c>
      <c r="G2976" s="3">
        <v>308.58</v>
      </c>
      <c r="H2976" s="22">
        <v>44375</v>
      </c>
      <c r="I2976" s="23">
        <v>44388</v>
      </c>
      <c r="J2976">
        <f t="shared" si="184"/>
        <v>14</v>
      </c>
      <c r="K2976" s="2">
        <f t="shared" si="185"/>
        <v>44381.5</v>
      </c>
      <c r="L2976" s="22">
        <v>44393.5</v>
      </c>
      <c r="M2976" s="22">
        <v>44501.5</v>
      </c>
      <c r="N2976" s="22">
        <v>44498.5</v>
      </c>
      <c r="O2976">
        <f t="shared" si="186"/>
        <v>117</v>
      </c>
      <c r="P2976" s="3">
        <f t="shared" si="187"/>
        <v>36103.86</v>
      </c>
    </row>
    <row r="2977" spans="1:16" x14ac:dyDescent="0.35">
      <c r="A2977" t="s">
        <v>283</v>
      </c>
      <c r="B2977" s="29" t="s">
        <v>98</v>
      </c>
      <c r="C2977" s="22">
        <v>44393</v>
      </c>
      <c r="D2977" s="30" t="s">
        <v>201</v>
      </c>
      <c r="E2977" s="30" t="s">
        <v>202</v>
      </c>
      <c r="F2977" s="29" t="s">
        <v>203</v>
      </c>
      <c r="G2977" s="3">
        <v>0.15</v>
      </c>
      <c r="H2977" s="22">
        <v>44375</v>
      </c>
      <c r="I2977" s="23">
        <v>44388</v>
      </c>
      <c r="J2977">
        <f t="shared" si="184"/>
        <v>14</v>
      </c>
      <c r="K2977" s="2">
        <f t="shared" si="185"/>
        <v>44381.5</v>
      </c>
      <c r="L2977" s="22">
        <v>44393.5</v>
      </c>
      <c r="M2977" s="22">
        <v>44501.5</v>
      </c>
      <c r="N2977" s="22">
        <v>44498.5</v>
      </c>
      <c r="O2977">
        <f t="shared" si="186"/>
        <v>117</v>
      </c>
      <c r="P2977" s="3">
        <f t="shared" si="187"/>
        <v>17.55</v>
      </c>
    </row>
    <row r="2978" spans="1:16" x14ac:dyDescent="0.35">
      <c r="A2978" t="s">
        <v>283</v>
      </c>
      <c r="B2978" s="29" t="s">
        <v>98</v>
      </c>
      <c r="C2978" s="22">
        <v>44393</v>
      </c>
      <c r="D2978" s="30" t="s">
        <v>110</v>
      </c>
      <c r="E2978" s="30" t="s">
        <v>111</v>
      </c>
      <c r="F2978" s="29" t="s">
        <v>224</v>
      </c>
      <c r="G2978" s="3">
        <v>4.26</v>
      </c>
      <c r="H2978" s="22">
        <v>44375</v>
      </c>
      <c r="I2978" s="23">
        <v>44388</v>
      </c>
      <c r="J2978">
        <f t="shared" si="184"/>
        <v>14</v>
      </c>
      <c r="K2978" s="2">
        <f t="shared" si="185"/>
        <v>44381.5</v>
      </c>
      <c r="L2978" s="22">
        <v>44393.5</v>
      </c>
      <c r="M2978" s="22">
        <v>44501.5</v>
      </c>
      <c r="N2978" s="22">
        <v>44498.5</v>
      </c>
      <c r="O2978">
        <f t="shared" si="186"/>
        <v>117</v>
      </c>
      <c r="P2978" s="3">
        <f t="shared" si="187"/>
        <v>498.41999999999996</v>
      </c>
    </row>
    <row r="2979" spans="1:16" x14ac:dyDescent="0.35">
      <c r="A2979" t="s">
        <v>283</v>
      </c>
      <c r="B2979" s="29" t="s">
        <v>98</v>
      </c>
      <c r="C2979" s="22">
        <v>44393</v>
      </c>
      <c r="D2979" s="30" t="s">
        <v>110</v>
      </c>
      <c r="E2979" s="30" t="s">
        <v>111</v>
      </c>
      <c r="F2979" s="29" t="s">
        <v>225</v>
      </c>
      <c r="G2979" s="3">
        <v>4.92</v>
      </c>
      <c r="H2979" s="22">
        <v>44375</v>
      </c>
      <c r="I2979" s="23">
        <v>44388</v>
      </c>
      <c r="J2979">
        <f t="shared" si="184"/>
        <v>14</v>
      </c>
      <c r="K2979" s="2">
        <f t="shared" si="185"/>
        <v>44381.5</v>
      </c>
      <c r="L2979" s="22">
        <v>44393.5</v>
      </c>
      <c r="M2979" s="22">
        <v>44501.5</v>
      </c>
      <c r="N2979" s="22">
        <v>44498.5</v>
      </c>
      <c r="O2979">
        <f t="shared" si="186"/>
        <v>117</v>
      </c>
      <c r="P2979" s="3">
        <f t="shared" si="187"/>
        <v>575.64</v>
      </c>
    </row>
    <row r="2980" spans="1:16" x14ac:dyDescent="0.35">
      <c r="A2980" t="s">
        <v>283</v>
      </c>
      <c r="B2980" s="29" t="s">
        <v>98</v>
      </c>
      <c r="C2980" s="22">
        <v>44393</v>
      </c>
      <c r="D2980" s="30" t="s">
        <v>110</v>
      </c>
      <c r="E2980" s="30" t="s">
        <v>111</v>
      </c>
      <c r="F2980" s="29" t="s">
        <v>226</v>
      </c>
      <c r="G2980" s="3">
        <v>0.44</v>
      </c>
      <c r="H2980" s="22">
        <v>44375</v>
      </c>
      <c r="I2980" s="23">
        <v>44388</v>
      </c>
      <c r="J2980">
        <f t="shared" si="184"/>
        <v>14</v>
      </c>
      <c r="K2980" s="2">
        <f t="shared" si="185"/>
        <v>44381.5</v>
      </c>
      <c r="L2980" s="22">
        <v>44393.5</v>
      </c>
      <c r="M2980" s="22">
        <v>44501.5</v>
      </c>
      <c r="N2980" s="22">
        <v>44498.5</v>
      </c>
      <c r="O2980">
        <f t="shared" si="186"/>
        <v>117</v>
      </c>
      <c r="P2980" s="3">
        <f t="shared" si="187"/>
        <v>51.48</v>
      </c>
    </row>
    <row r="2981" spans="1:16" x14ac:dyDescent="0.35">
      <c r="A2981" t="s">
        <v>283</v>
      </c>
      <c r="B2981" s="29" t="s">
        <v>98</v>
      </c>
      <c r="C2981" s="22">
        <v>44393</v>
      </c>
      <c r="D2981" s="30" t="s">
        <v>171</v>
      </c>
      <c r="E2981" s="30" t="s">
        <v>172</v>
      </c>
      <c r="F2981" s="29" t="s">
        <v>285</v>
      </c>
      <c r="G2981" s="3">
        <v>66.97</v>
      </c>
      <c r="H2981" s="22">
        <v>44375</v>
      </c>
      <c r="I2981" s="23">
        <v>44388</v>
      </c>
      <c r="J2981">
        <f t="shared" si="184"/>
        <v>14</v>
      </c>
      <c r="K2981" s="2">
        <f t="shared" si="185"/>
        <v>44381.5</v>
      </c>
      <c r="L2981" s="22">
        <v>44393.5</v>
      </c>
      <c r="M2981" s="22">
        <v>44501.5</v>
      </c>
      <c r="N2981" s="22">
        <v>44498.5</v>
      </c>
      <c r="O2981">
        <f t="shared" si="186"/>
        <v>117</v>
      </c>
      <c r="P2981" s="3">
        <f t="shared" si="187"/>
        <v>7835.49</v>
      </c>
    </row>
    <row r="2982" spans="1:16" x14ac:dyDescent="0.35">
      <c r="A2982" t="s">
        <v>283</v>
      </c>
      <c r="B2982" s="29" t="s">
        <v>98</v>
      </c>
      <c r="C2982" s="22">
        <v>44393</v>
      </c>
      <c r="D2982" s="30" t="s">
        <v>110</v>
      </c>
      <c r="E2982" s="30" t="s">
        <v>111</v>
      </c>
      <c r="F2982" s="29" t="s">
        <v>229</v>
      </c>
      <c r="G2982" s="3">
        <v>3.8400000000000003</v>
      </c>
      <c r="H2982" s="22">
        <v>44375</v>
      </c>
      <c r="I2982" s="23">
        <v>44388</v>
      </c>
      <c r="J2982">
        <f t="shared" si="184"/>
        <v>14</v>
      </c>
      <c r="K2982" s="2">
        <f t="shared" si="185"/>
        <v>44381.5</v>
      </c>
      <c r="L2982" s="22">
        <v>44393.5</v>
      </c>
      <c r="M2982" s="22">
        <v>44501.5</v>
      </c>
      <c r="N2982" s="22">
        <v>44498.5</v>
      </c>
      <c r="O2982">
        <f t="shared" si="186"/>
        <v>117</v>
      </c>
      <c r="P2982" s="3">
        <f t="shared" si="187"/>
        <v>449.28000000000003</v>
      </c>
    </row>
    <row r="2983" spans="1:16" x14ac:dyDescent="0.35">
      <c r="A2983" t="s">
        <v>283</v>
      </c>
      <c r="B2983" s="29" t="s">
        <v>98</v>
      </c>
      <c r="C2983" s="22">
        <v>44393</v>
      </c>
      <c r="D2983" s="30" t="s">
        <v>110</v>
      </c>
      <c r="E2983" s="30" t="s">
        <v>111</v>
      </c>
      <c r="F2983" s="29" t="s">
        <v>230</v>
      </c>
      <c r="G2983" s="3">
        <v>68.45</v>
      </c>
      <c r="H2983" s="22">
        <v>44375</v>
      </c>
      <c r="I2983" s="23">
        <v>44388</v>
      </c>
      <c r="J2983">
        <f t="shared" si="184"/>
        <v>14</v>
      </c>
      <c r="K2983" s="2">
        <f t="shared" si="185"/>
        <v>44381.5</v>
      </c>
      <c r="L2983" s="22">
        <v>44393.5</v>
      </c>
      <c r="M2983" s="22">
        <v>44501.5</v>
      </c>
      <c r="N2983" s="22">
        <v>44498.5</v>
      </c>
      <c r="O2983">
        <f t="shared" si="186"/>
        <v>117</v>
      </c>
      <c r="P2983" s="3">
        <f t="shared" si="187"/>
        <v>8008.6500000000005</v>
      </c>
    </row>
    <row r="2984" spans="1:16" x14ac:dyDescent="0.35">
      <c r="A2984" t="s">
        <v>283</v>
      </c>
      <c r="B2984" s="29" t="s">
        <v>98</v>
      </c>
      <c r="C2984" s="22">
        <v>44393</v>
      </c>
      <c r="D2984" s="30" t="s">
        <v>171</v>
      </c>
      <c r="E2984" s="30" t="s">
        <v>172</v>
      </c>
      <c r="F2984" s="29" t="s">
        <v>231</v>
      </c>
      <c r="G2984" s="3">
        <v>236.65</v>
      </c>
      <c r="H2984" s="22">
        <v>44375</v>
      </c>
      <c r="I2984" s="23">
        <v>44388</v>
      </c>
      <c r="J2984">
        <f t="shared" si="184"/>
        <v>14</v>
      </c>
      <c r="K2984" s="2">
        <f t="shared" si="185"/>
        <v>44381.5</v>
      </c>
      <c r="L2984" s="22">
        <v>44393.5</v>
      </c>
      <c r="M2984" s="22">
        <v>44501.5</v>
      </c>
      <c r="N2984" s="22">
        <v>44498.5</v>
      </c>
      <c r="O2984">
        <f t="shared" si="186"/>
        <v>117</v>
      </c>
      <c r="P2984" s="3">
        <f t="shared" si="187"/>
        <v>27688.05</v>
      </c>
    </row>
    <row r="2985" spans="1:16" x14ac:dyDescent="0.35">
      <c r="A2985" t="s">
        <v>283</v>
      </c>
      <c r="B2985" s="29" t="s">
        <v>98</v>
      </c>
      <c r="C2985" s="22">
        <v>44393</v>
      </c>
      <c r="D2985" s="30" t="s">
        <v>201</v>
      </c>
      <c r="E2985" s="30" t="s">
        <v>202</v>
      </c>
      <c r="F2985" s="29" t="s">
        <v>142</v>
      </c>
      <c r="G2985" s="3">
        <v>10.56</v>
      </c>
      <c r="H2985" s="22">
        <v>44375</v>
      </c>
      <c r="I2985" s="23">
        <v>44388</v>
      </c>
      <c r="J2985">
        <f t="shared" si="184"/>
        <v>14</v>
      </c>
      <c r="K2985" s="2">
        <f t="shared" si="185"/>
        <v>44381.5</v>
      </c>
      <c r="L2985" s="22">
        <v>44393.5</v>
      </c>
      <c r="M2985" s="22">
        <v>44501.5</v>
      </c>
      <c r="N2985" s="22">
        <v>44498.5</v>
      </c>
      <c r="O2985">
        <f t="shared" si="186"/>
        <v>117</v>
      </c>
      <c r="P2985" s="3">
        <f t="shared" si="187"/>
        <v>1235.52</v>
      </c>
    </row>
    <row r="2986" spans="1:16" x14ac:dyDescent="0.35">
      <c r="A2986" t="s">
        <v>283</v>
      </c>
      <c r="B2986" s="29" t="s">
        <v>98</v>
      </c>
      <c r="C2986" s="22">
        <v>44393</v>
      </c>
      <c r="D2986" s="30" t="s">
        <v>110</v>
      </c>
      <c r="E2986" s="30" t="s">
        <v>111</v>
      </c>
      <c r="F2986" s="29" t="s">
        <v>259</v>
      </c>
      <c r="G2986" s="3">
        <v>16.82</v>
      </c>
      <c r="H2986" s="22">
        <v>44375</v>
      </c>
      <c r="I2986" s="23">
        <v>44388</v>
      </c>
      <c r="J2986">
        <f t="shared" si="184"/>
        <v>14</v>
      </c>
      <c r="K2986" s="2">
        <f t="shared" si="185"/>
        <v>44381.5</v>
      </c>
      <c r="L2986" s="22">
        <v>44393.5</v>
      </c>
      <c r="M2986" s="22">
        <v>44501.5</v>
      </c>
      <c r="N2986" s="22">
        <v>44498.5</v>
      </c>
      <c r="O2986">
        <f t="shared" si="186"/>
        <v>117</v>
      </c>
      <c r="P2986" s="3">
        <f t="shared" si="187"/>
        <v>1967.94</v>
      </c>
    </row>
    <row r="2987" spans="1:16" x14ac:dyDescent="0.35">
      <c r="A2987" t="s">
        <v>283</v>
      </c>
      <c r="B2987" s="29" t="s">
        <v>98</v>
      </c>
      <c r="C2987" s="22">
        <v>44393</v>
      </c>
      <c r="D2987" s="30" t="s">
        <v>110</v>
      </c>
      <c r="E2987" s="30" t="s">
        <v>111</v>
      </c>
      <c r="F2987" s="29" t="s">
        <v>236</v>
      </c>
      <c r="G2987" s="3">
        <v>83.05</v>
      </c>
      <c r="H2987" s="22">
        <v>44375</v>
      </c>
      <c r="I2987" s="23">
        <v>44388</v>
      </c>
      <c r="J2987">
        <f t="shared" si="184"/>
        <v>14</v>
      </c>
      <c r="K2987" s="2">
        <f t="shared" si="185"/>
        <v>44381.5</v>
      </c>
      <c r="L2987" s="22">
        <v>44393.5</v>
      </c>
      <c r="M2987" s="22">
        <v>44501.5</v>
      </c>
      <c r="N2987" s="22">
        <v>44498.5</v>
      </c>
      <c r="O2987">
        <f t="shared" si="186"/>
        <v>117</v>
      </c>
      <c r="P2987" s="3">
        <f t="shared" si="187"/>
        <v>9716.85</v>
      </c>
    </row>
    <row r="2988" spans="1:16" x14ac:dyDescent="0.35">
      <c r="A2988" t="s">
        <v>283</v>
      </c>
      <c r="B2988" s="29" t="s">
        <v>98</v>
      </c>
      <c r="C2988" s="22">
        <v>44393</v>
      </c>
      <c r="D2988" s="30" t="s">
        <v>201</v>
      </c>
      <c r="E2988" s="30" t="s">
        <v>202</v>
      </c>
      <c r="F2988" s="29" t="s">
        <v>101</v>
      </c>
      <c r="G2988" s="3">
        <v>454.61999999999995</v>
      </c>
      <c r="H2988" s="22">
        <v>44375</v>
      </c>
      <c r="I2988" s="23">
        <v>44388</v>
      </c>
      <c r="J2988">
        <f t="shared" si="184"/>
        <v>14</v>
      </c>
      <c r="K2988" s="2">
        <f t="shared" si="185"/>
        <v>44381.5</v>
      </c>
      <c r="L2988" s="22">
        <v>44393.5</v>
      </c>
      <c r="M2988" s="22">
        <v>44501.5</v>
      </c>
      <c r="N2988" s="22">
        <v>44498.5</v>
      </c>
      <c r="O2988">
        <f t="shared" si="186"/>
        <v>117</v>
      </c>
      <c r="P2988" s="3">
        <f t="shared" si="187"/>
        <v>53190.539999999994</v>
      </c>
    </row>
    <row r="2989" spans="1:16" x14ac:dyDescent="0.35">
      <c r="A2989" t="s">
        <v>283</v>
      </c>
      <c r="B2989" s="29" t="s">
        <v>98</v>
      </c>
      <c r="C2989" s="22">
        <v>44393</v>
      </c>
      <c r="D2989" s="30" t="s">
        <v>110</v>
      </c>
      <c r="E2989" s="30" t="s">
        <v>111</v>
      </c>
      <c r="F2989" s="29" t="s">
        <v>238</v>
      </c>
      <c r="G2989" s="3">
        <v>0.56999999999999995</v>
      </c>
      <c r="H2989" s="22">
        <v>44375</v>
      </c>
      <c r="I2989" s="23">
        <v>44388</v>
      </c>
      <c r="J2989">
        <f t="shared" si="184"/>
        <v>14</v>
      </c>
      <c r="K2989" s="2">
        <f t="shared" si="185"/>
        <v>44381.5</v>
      </c>
      <c r="L2989" s="22">
        <v>44393.5</v>
      </c>
      <c r="M2989" s="22">
        <v>44501.5</v>
      </c>
      <c r="N2989" s="22">
        <v>44498.5</v>
      </c>
      <c r="O2989">
        <f t="shared" si="186"/>
        <v>117</v>
      </c>
      <c r="P2989" s="3">
        <f t="shared" si="187"/>
        <v>66.69</v>
      </c>
    </row>
    <row r="2990" spans="1:16" x14ac:dyDescent="0.35">
      <c r="A2990" t="s">
        <v>283</v>
      </c>
      <c r="B2990" s="29" t="s">
        <v>98</v>
      </c>
      <c r="C2990" s="22">
        <v>44393</v>
      </c>
      <c r="D2990" s="30" t="s">
        <v>110</v>
      </c>
      <c r="E2990" s="30" t="s">
        <v>111</v>
      </c>
      <c r="F2990" s="29" t="s">
        <v>252</v>
      </c>
      <c r="G2990" s="3">
        <v>25.04</v>
      </c>
      <c r="H2990" s="22">
        <v>44375</v>
      </c>
      <c r="I2990" s="23">
        <v>44388</v>
      </c>
      <c r="J2990">
        <f t="shared" si="184"/>
        <v>14</v>
      </c>
      <c r="K2990" s="2">
        <f t="shared" si="185"/>
        <v>44381.5</v>
      </c>
      <c r="L2990" s="22">
        <v>44393.5</v>
      </c>
      <c r="M2990" s="22">
        <v>44501.5</v>
      </c>
      <c r="N2990" s="22">
        <v>44498.5</v>
      </c>
      <c r="O2990">
        <f t="shared" si="186"/>
        <v>117</v>
      </c>
      <c r="P2990" s="3">
        <f t="shared" si="187"/>
        <v>2929.68</v>
      </c>
    </row>
    <row r="2991" spans="1:16" x14ac:dyDescent="0.35">
      <c r="A2991" t="s">
        <v>283</v>
      </c>
      <c r="B2991" s="29" t="s">
        <v>98</v>
      </c>
      <c r="C2991" s="22">
        <v>44393</v>
      </c>
      <c r="D2991" s="30" t="s">
        <v>110</v>
      </c>
      <c r="E2991" s="30" t="s">
        <v>111</v>
      </c>
      <c r="F2991" s="29" t="s">
        <v>242</v>
      </c>
      <c r="G2991" s="3">
        <v>3.88</v>
      </c>
      <c r="H2991" s="22">
        <v>44375</v>
      </c>
      <c r="I2991" s="23">
        <v>44388</v>
      </c>
      <c r="J2991">
        <f t="shared" si="184"/>
        <v>14</v>
      </c>
      <c r="K2991" s="2">
        <f t="shared" si="185"/>
        <v>44381.5</v>
      </c>
      <c r="L2991" s="22">
        <v>44393.5</v>
      </c>
      <c r="M2991" s="22">
        <v>44501.5</v>
      </c>
      <c r="N2991" s="22">
        <v>44498.5</v>
      </c>
      <c r="O2991">
        <f t="shared" si="186"/>
        <v>117</v>
      </c>
      <c r="P2991" s="3">
        <f t="shared" si="187"/>
        <v>453.96</v>
      </c>
    </row>
    <row r="2992" spans="1:16" x14ac:dyDescent="0.35">
      <c r="A2992" t="s">
        <v>283</v>
      </c>
      <c r="B2992" s="29" t="s">
        <v>98</v>
      </c>
      <c r="C2992" s="22">
        <v>44393</v>
      </c>
      <c r="D2992" s="30" t="s">
        <v>110</v>
      </c>
      <c r="E2992" s="30" t="s">
        <v>111</v>
      </c>
      <c r="F2992" s="29" t="s">
        <v>243</v>
      </c>
      <c r="G2992" s="3">
        <v>11.74</v>
      </c>
      <c r="H2992" s="22">
        <v>44375</v>
      </c>
      <c r="I2992" s="23">
        <v>44388</v>
      </c>
      <c r="J2992">
        <f t="shared" si="184"/>
        <v>14</v>
      </c>
      <c r="K2992" s="2">
        <f t="shared" si="185"/>
        <v>44381.5</v>
      </c>
      <c r="L2992" s="22">
        <v>44393.5</v>
      </c>
      <c r="M2992" s="22">
        <v>44501.5</v>
      </c>
      <c r="N2992" s="22">
        <v>44498.5</v>
      </c>
      <c r="O2992">
        <f t="shared" si="186"/>
        <v>117</v>
      </c>
      <c r="P2992" s="3">
        <f t="shared" si="187"/>
        <v>1373.58</v>
      </c>
    </row>
    <row r="2993" spans="1:16" x14ac:dyDescent="0.35">
      <c r="A2993" t="s">
        <v>286</v>
      </c>
      <c r="B2993" s="29" t="s">
        <v>86</v>
      </c>
      <c r="C2993" s="22">
        <v>44407</v>
      </c>
      <c r="D2993" s="30" t="s">
        <v>87</v>
      </c>
      <c r="E2993" s="30" t="s">
        <v>88</v>
      </c>
      <c r="F2993" s="29" t="s">
        <v>89</v>
      </c>
      <c r="G2993" s="3">
        <v>43097.749999999985</v>
      </c>
      <c r="H2993" s="22">
        <v>44388</v>
      </c>
      <c r="I2993" s="23">
        <v>44401</v>
      </c>
      <c r="J2993">
        <f t="shared" si="184"/>
        <v>14</v>
      </c>
      <c r="K2993" s="2">
        <f t="shared" si="185"/>
        <v>44394.5</v>
      </c>
      <c r="L2993" s="22">
        <v>44407.5</v>
      </c>
      <c r="M2993" s="22">
        <v>44410.5</v>
      </c>
      <c r="N2993" s="22">
        <v>44407.5</v>
      </c>
      <c r="O2993">
        <f t="shared" si="186"/>
        <v>13</v>
      </c>
      <c r="P2993" s="3">
        <f t="shared" si="187"/>
        <v>560270.74999999977</v>
      </c>
    </row>
    <row r="2994" spans="1:16" x14ac:dyDescent="0.35">
      <c r="A2994" t="s">
        <v>286</v>
      </c>
      <c r="B2994" s="29" t="s">
        <v>86</v>
      </c>
      <c r="C2994" s="22">
        <v>44407</v>
      </c>
      <c r="D2994" s="30" t="s">
        <v>90</v>
      </c>
      <c r="E2994" s="30" t="s">
        <v>91</v>
      </c>
      <c r="F2994" s="29" t="s">
        <v>89</v>
      </c>
      <c r="G2994" s="3">
        <v>5717.8800000000019</v>
      </c>
      <c r="H2994" s="22">
        <v>44388</v>
      </c>
      <c r="I2994" s="23">
        <v>44401</v>
      </c>
      <c r="J2994">
        <f t="shared" si="184"/>
        <v>14</v>
      </c>
      <c r="K2994" s="2">
        <f t="shared" si="185"/>
        <v>44394.5</v>
      </c>
      <c r="L2994" s="22">
        <v>44407.5</v>
      </c>
      <c r="M2994" s="22">
        <v>44410.5</v>
      </c>
      <c r="N2994" s="22">
        <v>44407.5</v>
      </c>
      <c r="O2994">
        <f t="shared" si="186"/>
        <v>13</v>
      </c>
      <c r="P2994" s="3">
        <f t="shared" si="187"/>
        <v>74332.440000000031</v>
      </c>
    </row>
    <row r="2995" spans="1:16" x14ac:dyDescent="0.35">
      <c r="A2995" t="s">
        <v>286</v>
      </c>
      <c r="B2995" s="29" t="s">
        <v>86</v>
      </c>
      <c r="C2995" s="22">
        <v>44407</v>
      </c>
      <c r="D2995" s="30" t="s">
        <v>92</v>
      </c>
      <c r="E2995" s="30" t="s">
        <v>93</v>
      </c>
      <c r="F2995" s="29" t="s">
        <v>89</v>
      </c>
      <c r="G2995" s="3">
        <v>5717.8800000000019</v>
      </c>
      <c r="H2995" s="22">
        <v>44388</v>
      </c>
      <c r="I2995" s="23">
        <v>44401</v>
      </c>
      <c r="J2995">
        <f t="shared" si="184"/>
        <v>14</v>
      </c>
      <c r="K2995" s="2">
        <f t="shared" si="185"/>
        <v>44394.5</v>
      </c>
      <c r="L2995" s="22">
        <v>44407.5</v>
      </c>
      <c r="M2995" s="22">
        <v>44410.5</v>
      </c>
      <c r="N2995" s="22">
        <v>44407.5</v>
      </c>
      <c r="O2995">
        <f t="shared" si="186"/>
        <v>13</v>
      </c>
      <c r="P2995" s="3">
        <f t="shared" si="187"/>
        <v>74332.440000000031</v>
      </c>
    </row>
    <row r="2996" spans="1:16" x14ac:dyDescent="0.35">
      <c r="A2996" t="s">
        <v>286</v>
      </c>
      <c r="B2996" s="29" t="s">
        <v>86</v>
      </c>
      <c r="C2996" s="22">
        <v>44407</v>
      </c>
      <c r="D2996" s="30" t="s">
        <v>94</v>
      </c>
      <c r="E2996" s="30" t="s">
        <v>95</v>
      </c>
      <c r="F2996" s="29" t="s">
        <v>89</v>
      </c>
      <c r="G2996" s="3">
        <v>24448.589999999997</v>
      </c>
      <c r="H2996" s="22">
        <v>44388</v>
      </c>
      <c r="I2996" s="23">
        <v>44401</v>
      </c>
      <c r="J2996">
        <f t="shared" si="184"/>
        <v>14</v>
      </c>
      <c r="K2996" s="2">
        <f t="shared" si="185"/>
        <v>44394.5</v>
      </c>
      <c r="L2996" s="22">
        <v>44407.5</v>
      </c>
      <c r="M2996" s="22">
        <v>44410.5</v>
      </c>
      <c r="N2996" s="22">
        <v>44407.5</v>
      </c>
      <c r="O2996">
        <f t="shared" si="186"/>
        <v>13</v>
      </c>
      <c r="P2996" s="3">
        <f t="shared" si="187"/>
        <v>317831.66999999993</v>
      </c>
    </row>
    <row r="2997" spans="1:16" x14ac:dyDescent="0.35">
      <c r="A2997" t="s">
        <v>286</v>
      </c>
      <c r="B2997" s="29" t="s">
        <v>86</v>
      </c>
      <c r="C2997" s="22">
        <v>44407</v>
      </c>
      <c r="D2997" s="30" t="s">
        <v>96</v>
      </c>
      <c r="E2997" s="30" t="s">
        <v>97</v>
      </c>
      <c r="F2997" s="29" t="s">
        <v>89</v>
      </c>
      <c r="G2997" s="3">
        <v>24448.589999999997</v>
      </c>
      <c r="H2997" s="22">
        <v>44388</v>
      </c>
      <c r="I2997" s="23">
        <v>44401</v>
      </c>
      <c r="J2997">
        <f t="shared" si="184"/>
        <v>14</v>
      </c>
      <c r="K2997" s="2">
        <f t="shared" si="185"/>
        <v>44394.5</v>
      </c>
      <c r="L2997" s="22">
        <v>44407.5</v>
      </c>
      <c r="M2997" s="22">
        <v>44410.5</v>
      </c>
      <c r="N2997" s="22">
        <v>44407.5</v>
      </c>
      <c r="O2997">
        <f t="shared" si="186"/>
        <v>13</v>
      </c>
      <c r="P2997" s="3">
        <f t="shared" si="187"/>
        <v>317831.66999999993</v>
      </c>
    </row>
    <row r="2998" spans="1:16" x14ac:dyDescent="0.35">
      <c r="A2998" t="s">
        <v>286</v>
      </c>
      <c r="B2998" s="29" t="s">
        <v>98</v>
      </c>
      <c r="C2998" s="22">
        <v>44407</v>
      </c>
      <c r="D2998" s="30" t="s">
        <v>99</v>
      </c>
      <c r="E2998" s="30" t="s">
        <v>100</v>
      </c>
      <c r="F2998" s="29" t="s">
        <v>103</v>
      </c>
      <c r="G2998" s="3">
        <v>5.61</v>
      </c>
      <c r="H2998" s="22">
        <v>44389</v>
      </c>
      <c r="I2998" s="23">
        <v>44402</v>
      </c>
      <c r="J2998">
        <f t="shared" si="184"/>
        <v>14</v>
      </c>
      <c r="K2998" s="2">
        <f t="shared" si="185"/>
        <v>44395.5</v>
      </c>
      <c r="L2998" s="22">
        <v>44407.5</v>
      </c>
      <c r="M2998" s="22">
        <v>44410.5</v>
      </c>
      <c r="N2998" s="22">
        <v>44407.5</v>
      </c>
      <c r="O2998">
        <f t="shared" si="186"/>
        <v>12</v>
      </c>
      <c r="P2998" s="3">
        <f t="shared" si="187"/>
        <v>67.320000000000007</v>
      </c>
    </row>
    <row r="2999" spans="1:16" x14ac:dyDescent="0.35">
      <c r="A2999" t="s">
        <v>286</v>
      </c>
      <c r="B2999" s="29" t="s">
        <v>98</v>
      </c>
      <c r="C2999" s="22">
        <v>44407</v>
      </c>
      <c r="D2999" s="30" t="s">
        <v>104</v>
      </c>
      <c r="E2999" s="30" t="s">
        <v>105</v>
      </c>
      <c r="F2999" s="29" t="s">
        <v>106</v>
      </c>
      <c r="G2999" s="3">
        <v>11.23</v>
      </c>
      <c r="H2999" s="22">
        <v>44389</v>
      </c>
      <c r="I2999" s="23">
        <v>44402</v>
      </c>
      <c r="J2999">
        <f t="shared" si="184"/>
        <v>14</v>
      </c>
      <c r="K2999" s="2">
        <f t="shared" si="185"/>
        <v>44395.5</v>
      </c>
      <c r="L2999" s="22">
        <v>44407.5</v>
      </c>
      <c r="M2999" s="22">
        <v>44410.5</v>
      </c>
      <c r="N2999" s="22">
        <v>44407.5</v>
      </c>
      <c r="O2999">
        <f t="shared" si="186"/>
        <v>12</v>
      </c>
      <c r="P2999" s="3">
        <f t="shared" si="187"/>
        <v>134.76</v>
      </c>
    </row>
    <row r="3000" spans="1:16" x14ac:dyDescent="0.35">
      <c r="A3000" t="s">
        <v>286</v>
      </c>
      <c r="B3000" s="29" t="s">
        <v>98</v>
      </c>
      <c r="C3000" s="22">
        <v>44407</v>
      </c>
      <c r="D3000" s="30" t="s">
        <v>87</v>
      </c>
      <c r="E3000" s="30" t="s">
        <v>88</v>
      </c>
      <c r="F3000" s="29" t="s">
        <v>89</v>
      </c>
      <c r="G3000" s="3">
        <v>445.05999999999995</v>
      </c>
      <c r="H3000" s="22">
        <v>44389</v>
      </c>
      <c r="I3000" s="23">
        <v>44402</v>
      </c>
      <c r="J3000">
        <f t="shared" si="184"/>
        <v>14</v>
      </c>
      <c r="K3000" s="2">
        <f t="shared" si="185"/>
        <v>44395.5</v>
      </c>
      <c r="L3000" s="22">
        <v>44407.5</v>
      </c>
      <c r="M3000" s="22">
        <v>44410.5</v>
      </c>
      <c r="N3000" s="22">
        <v>44407.5</v>
      </c>
      <c r="O3000">
        <f t="shared" si="186"/>
        <v>12</v>
      </c>
      <c r="P3000" s="3">
        <f t="shared" si="187"/>
        <v>5340.7199999999993</v>
      </c>
    </row>
    <row r="3001" spans="1:16" x14ac:dyDescent="0.35">
      <c r="A3001" t="s">
        <v>286</v>
      </c>
      <c r="B3001" s="29" t="s">
        <v>98</v>
      </c>
      <c r="C3001" s="22">
        <v>44407</v>
      </c>
      <c r="D3001" s="30" t="s">
        <v>90</v>
      </c>
      <c r="E3001" s="30" t="s">
        <v>91</v>
      </c>
      <c r="F3001" s="29" t="s">
        <v>89</v>
      </c>
      <c r="G3001" s="3">
        <v>139.82000000000002</v>
      </c>
      <c r="H3001" s="22">
        <v>44389</v>
      </c>
      <c r="I3001" s="23">
        <v>44402</v>
      </c>
      <c r="J3001">
        <f t="shared" si="184"/>
        <v>14</v>
      </c>
      <c r="K3001" s="2">
        <f t="shared" si="185"/>
        <v>44395.5</v>
      </c>
      <c r="L3001" s="22">
        <v>44407.5</v>
      </c>
      <c r="M3001" s="22">
        <v>44410.5</v>
      </c>
      <c r="N3001" s="22">
        <v>44407.5</v>
      </c>
      <c r="O3001">
        <f t="shared" si="186"/>
        <v>12</v>
      </c>
      <c r="P3001" s="3">
        <f t="shared" si="187"/>
        <v>1677.8400000000001</v>
      </c>
    </row>
    <row r="3002" spans="1:16" x14ac:dyDescent="0.35">
      <c r="A3002" t="s">
        <v>286</v>
      </c>
      <c r="B3002" s="29" t="s">
        <v>98</v>
      </c>
      <c r="C3002" s="22">
        <v>44407</v>
      </c>
      <c r="D3002" s="30" t="s">
        <v>92</v>
      </c>
      <c r="E3002" s="30" t="s">
        <v>93</v>
      </c>
      <c r="F3002" s="29" t="s">
        <v>89</v>
      </c>
      <c r="G3002" s="3">
        <v>139.82000000000002</v>
      </c>
      <c r="H3002" s="22">
        <v>44389</v>
      </c>
      <c r="I3002" s="23">
        <v>44402</v>
      </c>
      <c r="J3002">
        <f t="shared" si="184"/>
        <v>14</v>
      </c>
      <c r="K3002" s="2">
        <f t="shared" si="185"/>
        <v>44395.5</v>
      </c>
      <c r="L3002" s="22">
        <v>44407.5</v>
      </c>
      <c r="M3002" s="22">
        <v>44410.5</v>
      </c>
      <c r="N3002" s="22">
        <v>44407.5</v>
      </c>
      <c r="O3002">
        <f t="shared" si="186"/>
        <v>12</v>
      </c>
      <c r="P3002" s="3">
        <f t="shared" si="187"/>
        <v>1677.8400000000001</v>
      </c>
    </row>
    <row r="3003" spans="1:16" x14ac:dyDescent="0.35">
      <c r="A3003" t="s">
        <v>286</v>
      </c>
      <c r="B3003" s="29" t="s">
        <v>98</v>
      </c>
      <c r="C3003" s="22">
        <v>44407</v>
      </c>
      <c r="D3003" s="30" t="s">
        <v>94</v>
      </c>
      <c r="E3003" s="30" t="s">
        <v>95</v>
      </c>
      <c r="F3003" s="29" t="s">
        <v>89</v>
      </c>
      <c r="G3003" s="3">
        <v>597.84</v>
      </c>
      <c r="H3003" s="22">
        <v>44389</v>
      </c>
      <c r="I3003" s="23">
        <v>44402</v>
      </c>
      <c r="J3003">
        <f t="shared" si="184"/>
        <v>14</v>
      </c>
      <c r="K3003" s="2">
        <f t="shared" si="185"/>
        <v>44395.5</v>
      </c>
      <c r="L3003" s="22">
        <v>44407.5</v>
      </c>
      <c r="M3003" s="22">
        <v>44410.5</v>
      </c>
      <c r="N3003" s="22">
        <v>44407.5</v>
      </c>
      <c r="O3003">
        <f t="shared" si="186"/>
        <v>12</v>
      </c>
      <c r="P3003" s="3">
        <f t="shared" si="187"/>
        <v>7174.08</v>
      </c>
    </row>
    <row r="3004" spans="1:16" x14ac:dyDescent="0.35">
      <c r="A3004" t="s">
        <v>286</v>
      </c>
      <c r="B3004" s="29" t="s">
        <v>98</v>
      </c>
      <c r="C3004" s="22">
        <v>44407</v>
      </c>
      <c r="D3004" s="30" t="s">
        <v>96</v>
      </c>
      <c r="E3004" s="30" t="s">
        <v>97</v>
      </c>
      <c r="F3004" s="29" t="s">
        <v>89</v>
      </c>
      <c r="G3004" s="3">
        <v>597.84</v>
      </c>
      <c r="H3004" s="22">
        <v>44389</v>
      </c>
      <c r="I3004" s="23">
        <v>44402</v>
      </c>
      <c r="J3004">
        <f t="shared" si="184"/>
        <v>14</v>
      </c>
      <c r="K3004" s="2">
        <f t="shared" si="185"/>
        <v>44395.5</v>
      </c>
      <c r="L3004" s="22">
        <v>44407.5</v>
      </c>
      <c r="M3004" s="22">
        <v>44410.5</v>
      </c>
      <c r="N3004" s="22">
        <v>44407.5</v>
      </c>
      <c r="O3004">
        <f t="shared" si="186"/>
        <v>12</v>
      </c>
      <c r="P3004" s="3">
        <f t="shared" si="187"/>
        <v>7174.08</v>
      </c>
    </row>
    <row r="3005" spans="1:16" x14ac:dyDescent="0.35">
      <c r="A3005" t="s">
        <v>286</v>
      </c>
      <c r="B3005" s="29" t="s">
        <v>98</v>
      </c>
      <c r="C3005" s="22">
        <v>44407</v>
      </c>
      <c r="D3005" s="30" t="s">
        <v>107</v>
      </c>
      <c r="E3005" s="30" t="s">
        <v>108</v>
      </c>
      <c r="F3005" s="29" t="s">
        <v>142</v>
      </c>
      <c r="G3005" s="3">
        <v>180.92000000000002</v>
      </c>
      <c r="H3005" s="22">
        <v>44389</v>
      </c>
      <c r="I3005" s="23">
        <v>44402</v>
      </c>
      <c r="J3005">
        <f t="shared" si="184"/>
        <v>14</v>
      </c>
      <c r="K3005" s="2">
        <f t="shared" si="185"/>
        <v>44395.5</v>
      </c>
      <c r="L3005" s="22">
        <v>44407.5</v>
      </c>
      <c r="M3005" s="22">
        <v>44410.5</v>
      </c>
      <c r="N3005" s="22">
        <v>44407.5</v>
      </c>
      <c r="O3005">
        <f t="shared" si="186"/>
        <v>12</v>
      </c>
      <c r="P3005" s="3">
        <f t="shared" si="187"/>
        <v>2171.04</v>
      </c>
    </row>
    <row r="3006" spans="1:16" x14ac:dyDescent="0.35">
      <c r="A3006" t="s">
        <v>286</v>
      </c>
      <c r="B3006" s="29" t="s">
        <v>98</v>
      </c>
      <c r="C3006" s="22">
        <v>44407</v>
      </c>
      <c r="D3006" s="30" t="s">
        <v>107</v>
      </c>
      <c r="E3006" s="30" t="s">
        <v>108</v>
      </c>
      <c r="F3006" s="29" t="s">
        <v>101</v>
      </c>
      <c r="G3006" s="3">
        <v>16.690000000000001</v>
      </c>
      <c r="H3006" s="22">
        <v>44389</v>
      </c>
      <c r="I3006" s="23">
        <v>44402</v>
      </c>
      <c r="J3006">
        <f t="shared" si="184"/>
        <v>14</v>
      </c>
      <c r="K3006" s="2">
        <f t="shared" si="185"/>
        <v>44395.5</v>
      </c>
      <c r="L3006" s="22">
        <v>44407.5</v>
      </c>
      <c r="M3006" s="22">
        <v>44410.5</v>
      </c>
      <c r="N3006" s="22">
        <v>44407.5</v>
      </c>
      <c r="O3006">
        <f t="shared" si="186"/>
        <v>12</v>
      </c>
      <c r="P3006" s="3">
        <f t="shared" si="187"/>
        <v>200.28000000000003</v>
      </c>
    </row>
    <row r="3007" spans="1:16" x14ac:dyDescent="0.35">
      <c r="A3007" t="s">
        <v>286</v>
      </c>
      <c r="B3007" s="29" t="s">
        <v>98</v>
      </c>
      <c r="C3007" s="22">
        <v>44407</v>
      </c>
      <c r="D3007" s="30" t="s">
        <v>99</v>
      </c>
      <c r="E3007" s="30" t="s">
        <v>100</v>
      </c>
      <c r="F3007" s="29" t="s">
        <v>101</v>
      </c>
      <c r="G3007" s="3">
        <v>7.94</v>
      </c>
      <c r="H3007" s="22">
        <v>44389</v>
      </c>
      <c r="I3007" s="23">
        <v>44402</v>
      </c>
      <c r="J3007">
        <f t="shared" si="184"/>
        <v>14</v>
      </c>
      <c r="K3007" s="2">
        <f t="shared" si="185"/>
        <v>44395.5</v>
      </c>
      <c r="L3007" s="22">
        <v>44407.5</v>
      </c>
      <c r="M3007" s="22">
        <v>44410.5</v>
      </c>
      <c r="N3007" s="22">
        <v>44407.5</v>
      </c>
      <c r="O3007">
        <f t="shared" si="186"/>
        <v>12</v>
      </c>
      <c r="P3007" s="3">
        <f t="shared" si="187"/>
        <v>95.28</v>
      </c>
    </row>
    <row r="3008" spans="1:16" x14ac:dyDescent="0.35">
      <c r="A3008" t="s">
        <v>286</v>
      </c>
      <c r="B3008" s="29" t="s">
        <v>98</v>
      </c>
      <c r="C3008" s="22">
        <v>44407</v>
      </c>
      <c r="D3008" s="30" t="s">
        <v>90</v>
      </c>
      <c r="E3008" s="30" t="s">
        <v>91</v>
      </c>
      <c r="F3008" s="29" t="s">
        <v>89</v>
      </c>
      <c r="G3008" s="3">
        <v>12.3</v>
      </c>
      <c r="H3008" s="22">
        <v>44389</v>
      </c>
      <c r="I3008" s="23">
        <v>44402</v>
      </c>
      <c r="J3008">
        <f t="shared" si="184"/>
        <v>14</v>
      </c>
      <c r="K3008" s="2">
        <f t="shared" si="185"/>
        <v>44395.5</v>
      </c>
      <c r="L3008" s="22">
        <v>44407.5</v>
      </c>
      <c r="M3008" s="22">
        <v>44410.5</v>
      </c>
      <c r="N3008" s="22">
        <v>44407.5</v>
      </c>
      <c r="O3008">
        <f t="shared" si="186"/>
        <v>12</v>
      </c>
      <c r="P3008" s="3">
        <f t="shared" si="187"/>
        <v>147.60000000000002</v>
      </c>
    </row>
    <row r="3009" spans="1:16" x14ac:dyDescent="0.35">
      <c r="A3009" t="s">
        <v>286</v>
      </c>
      <c r="B3009" s="29" t="s">
        <v>98</v>
      </c>
      <c r="C3009" s="22">
        <v>44407</v>
      </c>
      <c r="D3009" s="30" t="s">
        <v>92</v>
      </c>
      <c r="E3009" s="30" t="s">
        <v>93</v>
      </c>
      <c r="F3009" s="29" t="s">
        <v>89</v>
      </c>
      <c r="G3009" s="3">
        <v>12.3</v>
      </c>
      <c r="H3009" s="22">
        <v>44389</v>
      </c>
      <c r="I3009" s="23">
        <v>44402</v>
      </c>
      <c r="J3009">
        <f t="shared" si="184"/>
        <v>14</v>
      </c>
      <c r="K3009" s="2">
        <f t="shared" si="185"/>
        <v>44395.5</v>
      </c>
      <c r="L3009" s="22">
        <v>44407.5</v>
      </c>
      <c r="M3009" s="22">
        <v>44410.5</v>
      </c>
      <c r="N3009" s="22">
        <v>44407.5</v>
      </c>
      <c r="O3009">
        <f t="shared" si="186"/>
        <v>12</v>
      </c>
      <c r="P3009" s="3">
        <f t="shared" si="187"/>
        <v>147.60000000000002</v>
      </c>
    </row>
    <row r="3010" spans="1:16" x14ac:dyDescent="0.35">
      <c r="A3010" t="s">
        <v>286</v>
      </c>
      <c r="B3010" s="29" t="s">
        <v>98</v>
      </c>
      <c r="C3010" s="22">
        <v>44407</v>
      </c>
      <c r="D3010" s="30" t="s">
        <v>94</v>
      </c>
      <c r="E3010" s="30" t="s">
        <v>95</v>
      </c>
      <c r="F3010" s="29" t="s">
        <v>89</v>
      </c>
      <c r="G3010" s="3">
        <v>52.58</v>
      </c>
      <c r="H3010" s="22">
        <v>44389</v>
      </c>
      <c r="I3010" s="23">
        <v>44402</v>
      </c>
      <c r="J3010">
        <f t="shared" si="184"/>
        <v>14</v>
      </c>
      <c r="K3010" s="2">
        <f t="shared" si="185"/>
        <v>44395.5</v>
      </c>
      <c r="L3010" s="22">
        <v>44407.5</v>
      </c>
      <c r="M3010" s="22">
        <v>44410.5</v>
      </c>
      <c r="N3010" s="22">
        <v>44407.5</v>
      </c>
      <c r="O3010">
        <f t="shared" si="186"/>
        <v>12</v>
      </c>
      <c r="P3010" s="3">
        <f t="shared" si="187"/>
        <v>630.96</v>
      </c>
    </row>
    <row r="3011" spans="1:16" x14ac:dyDescent="0.35">
      <c r="A3011" t="s">
        <v>286</v>
      </c>
      <c r="B3011" s="29" t="s">
        <v>98</v>
      </c>
      <c r="C3011" s="22">
        <v>44407</v>
      </c>
      <c r="D3011" s="30" t="s">
        <v>96</v>
      </c>
      <c r="E3011" s="30" t="s">
        <v>97</v>
      </c>
      <c r="F3011" s="29" t="s">
        <v>89</v>
      </c>
      <c r="G3011" s="3">
        <v>52.58</v>
      </c>
      <c r="H3011" s="22">
        <v>44389</v>
      </c>
      <c r="I3011" s="23">
        <v>44402</v>
      </c>
      <c r="J3011">
        <f t="shared" si="184"/>
        <v>14</v>
      </c>
      <c r="K3011" s="2">
        <f t="shared" si="185"/>
        <v>44395.5</v>
      </c>
      <c r="L3011" s="22">
        <v>44407.5</v>
      </c>
      <c r="M3011" s="22">
        <v>44410.5</v>
      </c>
      <c r="N3011" s="22">
        <v>44407.5</v>
      </c>
      <c r="O3011">
        <f t="shared" si="186"/>
        <v>12</v>
      </c>
      <c r="P3011" s="3">
        <f t="shared" si="187"/>
        <v>630.96</v>
      </c>
    </row>
    <row r="3012" spans="1:16" x14ac:dyDescent="0.35">
      <c r="A3012" t="s">
        <v>286</v>
      </c>
      <c r="B3012" s="29" t="s">
        <v>98</v>
      </c>
      <c r="C3012" s="22">
        <v>44407</v>
      </c>
      <c r="D3012" s="30" t="s">
        <v>90</v>
      </c>
      <c r="E3012" s="30" t="s">
        <v>91</v>
      </c>
      <c r="F3012" s="29" t="s">
        <v>89</v>
      </c>
      <c r="G3012" s="3">
        <v>23.32</v>
      </c>
      <c r="H3012" s="22">
        <v>44389</v>
      </c>
      <c r="I3012" s="23">
        <v>44402</v>
      </c>
      <c r="J3012">
        <f t="shared" si="184"/>
        <v>14</v>
      </c>
      <c r="K3012" s="2">
        <f t="shared" si="185"/>
        <v>44395.5</v>
      </c>
      <c r="L3012" s="22">
        <v>44407.5</v>
      </c>
      <c r="M3012" s="22">
        <v>44410.5</v>
      </c>
      <c r="N3012" s="22">
        <v>44407.5</v>
      </c>
      <c r="O3012">
        <f t="shared" si="186"/>
        <v>12</v>
      </c>
      <c r="P3012" s="3">
        <f t="shared" si="187"/>
        <v>279.84000000000003</v>
      </c>
    </row>
    <row r="3013" spans="1:16" x14ac:dyDescent="0.35">
      <c r="A3013" t="s">
        <v>286</v>
      </c>
      <c r="B3013" s="29" t="s">
        <v>98</v>
      </c>
      <c r="C3013" s="22">
        <v>44407</v>
      </c>
      <c r="D3013" s="30" t="s">
        <v>92</v>
      </c>
      <c r="E3013" s="30" t="s">
        <v>93</v>
      </c>
      <c r="F3013" s="29" t="s">
        <v>89</v>
      </c>
      <c r="G3013" s="3">
        <v>23.32</v>
      </c>
      <c r="H3013" s="22">
        <v>44389</v>
      </c>
      <c r="I3013" s="23">
        <v>44402</v>
      </c>
      <c r="J3013">
        <f t="shared" si="184"/>
        <v>14</v>
      </c>
      <c r="K3013" s="2">
        <f t="shared" si="185"/>
        <v>44395.5</v>
      </c>
      <c r="L3013" s="22">
        <v>44407.5</v>
      </c>
      <c r="M3013" s="22">
        <v>44410.5</v>
      </c>
      <c r="N3013" s="22">
        <v>44407.5</v>
      </c>
      <c r="O3013">
        <f t="shared" si="186"/>
        <v>12</v>
      </c>
      <c r="P3013" s="3">
        <f t="shared" si="187"/>
        <v>279.84000000000003</v>
      </c>
    </row>
    <row r="3014" spans="1:16" x14ac:dyDescent="0.35">
      <c r="A3014" t="s">
        <v>286</v>
      </c>
      <c r="B3014" s="29" t="s">
        <v>98</v>
      </c>
      <c r="C3014" s="22">
        <v>44407</v>
      </c>
      <c r="D3014" s="30" t="s">
        <v>94</v>
      </c>
      <c r="E3014" s="30" t="s">
        <v>95</v>
      </c>
      <c r="F3014" s="29" t="s">
        <v>89</v>
      </c>
      <c r="G3014" s="3">
        <v>99.7</v>
      </c>
      <c r="H3014" s="22">
        <v>44389</v>
      </c>
      <c r="I3014" s="23">
        <v>44402</v>
      </c>
      <c r="J3014">
        <f t="shared" si="184"/>
        <v>14</v>
      </c>
      <c r="K3014" s="2">
        <f t="shared" si="185"/>
        <v>44395.5</v>
      </c>
      <c r="L3014" s="22">
        <v>44407.5</v>
      </c>
      <c r="M3014" s="22">
        <v>44410.5</v>
      </c>
      <c r="N3014" s="22">
        <v>44407.5</v>
      </c>
      <c r="O3014">
        <f t="shared" si="186"/>
        <v>12</v>
      </c>
      <c r="P3014" s="3">
        <f t="shared" si="187"/>
        <v>1196.4000000000001</v>
      </c>
    </row>
    <row r="3015" spans="1:16" x14ac:dyDescent="0.35">
      <c r="A3015" t="s">
        <v>286</v>
      </c>
      <c r="B3015" s="29" t="s">
        <v>98</v>
      </c>
      <c r="C3015" s="22">
        <v>44407</v>
      </c>
      <c r="D3015" s="30" t="s">
        <v>96</v>
      </c>
      <c r="E3015" s="30" t="s">
        <v>97</v>
      </c>
      <c r="F3015" s="29" t="s">
        <v>89</v>
      </c>
      <c r="G3015" s="3">
        <v>99.7</v>
      </c>
      <c r="H3015" s="22">
        <v>44389</v>
      </c>
      <c r="I3015" s="23">
        <v>44402</v>
      </c>
      <c r="J3015">
        <f t="shared" si="184"/>
        <v>14</v>
      </c>
      <c r="K3015" s="2">
        <f t="shared" si="185"/>
        <v>44395.5</v>
      </c>
      <c r="L3015" s="22">
        <v>44407.5</v>
      </c>
      <c r="M3015" s="22">
        <v>44410.5</v>
      </c>
      <c r="N3015" s="22">
        <v>44407.5</v>
      </c>
      <c r="O3015">
        <f t="shared" si="186"/>
        <v>12</v>
      </c>
      <c r="P3015" s="3">
        <f t="shared" si="187"/>
        <v>1196.4000000000001</v>
      </c>
    </row>
    <row r="3016" spans="1:16" x14ac:dyDescent="0.35">
      <c r="A3016" t="s">
        <v>286</v>
      </c>
      <c r="B3016" s="29" t="s">
        <v>98</v>
      </c>
      <c r="C3016" s="22">
        <v>44407</v>
      </c>
      <c r="D3016" s="30" t="s">
        <v>87</v>
      </c>
      <c r="E3016" s="30" t="s">
        <v>88</v>
      </c>
      <c r="F3016" s="29" t="s">
        <v>89</v>
      </c>
      <c r="G3016" s="3">
        <v>67.53</v>
      </c>
      <c r="H3016" s="22">
        <v>44389</v>
      </c>
      <c r="I3016" s="23">
        <v>44402</v>
      </c>
      <c r="J3016">
        <f t="shared" si="184"/>
        <v>14</v>
      </c>
      <c r="K3016" s="2">
        <f t="shared" si="185"/>
        <v>44395.5</v>
      </c>
      <c r="L3016" s="22">
        <v>44407.5</v>
      </c>
      <c r="M3016" s="22">
        <v>44410.5</v>
      </c>
      <c r="N3016" s="22">
        <v>44407.5</v>
      </c>
      <c r="O3016">
        <f t="shared" si="186"/>
        <v>12</v>
      </c>
      <c r="P3016" s="3">
        <f t="shared" si="187"/>
        <v>810.36</v>
      </c>
    </row>
    <row r="3017" spans="1:16" x14ac:dyDescent="0.35">
      <c r="A3017" t="s">
        <v>286</v>
      </c>
      <c r="B3017" s="29" t="s">
        <v>98</v>
      </c>
      <c r="C3017" s="22">
        <v>44407</v>
      </c>
      <c r="D3017" s="30" t="s">
        <v>90</v>
      </c>
      <c r="E3017" s="30" t="s">
        <v>91</v>
      </c>
      <c r="F3017" s="29" t="s">
        <v>89</v>
      </c>
      <c r="G3017" s="3">
        <v>16.079999999999998</v>
      </c>
      <c r="H3017" s="22">
        <v>44389</v>
      </c>
      <c r="I3017" s="23">
        <v>44402</v>
      </c>
      <c r="J3017">
        <f t="shared" si="184"/>
        <v>14</v>
      </c>
      <c r="K3017" s="2">
        <f t="shared" si="185"/>
        <v>44395.5</v>
      </c>
      <c r="L3017" s="22">
        <v>44407.5</v>
      </c>
      <c r="M3017" s="22">
        <v>44410.5</v>
      </c>
      <c r="N3017" s="22">
        <v>44407.5</v>
      </c>
      <c r="O3017">
        <f t="shared" si="186"/>
        <v>12</v>
      </c>
      <c r="P3017" s="3">
        <f t="shared" si="187"/>
        <v>192.95999999999998</v>
      </c>
    </row>
    <row r="3018" spans="1:16" x14ac:dyDescent="0.35">
      <c r="A3018" t="s">
        <v>286</v>
      </c>
      <c r="B3018" s="29" t="s">
        <v>98</v>
      </c>
      <c r="C3018" s="22">
        <v>44407</v>
      </c>
      <c r="D3018" s="30" t="s">
        <v>92</v>
      </c>
      <c r="E3018" s="30" t="s">
        <v>93</v>
      </c>
      <c r="F3018" s="29" t="s">
        <v>89</v>
      </c>
      <c r="G3018" s="3">
        <v>16.079999999999998</v>
      </c>
      <c r="H3018" s="22">
        <v>44389</v>
      </c>
      <c r="I3018" s="23">
        <v>44402</v>
      </c>
      <c r="J3018">
        <f t="shared" si="184"/>
        <v>14</v>
      </c>
      <c r="K3018" s="2">
        <f t="shared" si="185"/>
        <v>44395.5</v>
      </c>
      <c r="L3018" s="22">
        <v>44407.5</v>
      </c>
      <c r="M3018" s="22">
        <v>44410.5</v>
      </c>
      <c r="N3018" s="22">
        <v>44407.5</v>
      </c>
      <c r="O3018">
        <f t="shared" si="186"/>
        <v>12</v>
      </c>
      <c r="P3018" s="3">
        <f t="shared" si="187"/>
        <v>192.95999999999998</v>
      </c>
    </row>
    <row r="3019" spans="1:16" x14ac:dyDescent="0.35">
      <c r="A3019" t="s">
        <v>286</v>
      </c>
      <c r="B3019" s="29" t="s">
        <v>98</v>
      </c>
      <c r="C3019" s="22">
        <v>44407</v>
      </c>
      <c r="D3019" s="30" t="s">
        <v>94</v>
      </c>
      <c r="E3019" s="30" t="s">
        <v>95</v>
      </c>
      <c r="F3019" s="29" t="s">
        <v>89</v>
      </c>
      <c r="G3019" s="3">
        <v>68.77</v>
      </c>
      <c r="H3019" s="22">
        <v>44389</v>
      </c>
      <c r="I3019" s="23">
        <v>44402</v>
      </c>
      <c r="J3019">
        <f t="shared" ref="J3019:J3082" si="188">I3019-H3019+1</f>
        <v>14</v>
      </c>
      <c r="K3019" s="2">
        <f t="shared" ref="K3019:K3082" si="189">(H3019+I3019)/2</f>
        <v>44395.5</v>
      </c>
      <c r="L3019" s="22">
        <v>44407.5</v>
      </c>
      <c r="M3019" s="22">
        <v>44410.5</v>
      </c>
      <c r="N3019" s="22">
        <v>44407.5</v>
      </c>
      <c r="O3019">
        <f t="shared" ref="O3019:O3082" si="190">N3019-K3019</f>
        <v>12</v>
      </c>
      <c r="P3019" s="3">
        <f t="shared" ref="P3019:P3082" si="191">O3019*G3019</f>
        <v>825.24</v>
      </c>
    </row>
    <row r="3020" spans="1:16" x14ac:dyDescent="0.35">
      <c r="A3020" t="s">
        <v>286</v>
      </c>
      <c r="B3020" s="29" t="s">
        <v>98</v>
      </c>
      <c r="C3020" s="22">
        <v>44407</v>
      </c>
      <c r="D3020" s="30" t="s">
        <v>96</v>
      </c>
      <c r="E3020" s="30" t="s">
        <v>97</v>
      </c>
      <c r="F3020" s="29" t="s">
        <v>89</v>
      </c>
      <c r="G3020" s="3">
        <v>68.77</v>
      </c>
      <c r="H3020" s="22">
        <v>44389</v>
      </c>
      <c r="I3020" s="23">
        <v>44402</v>
      </c>
      <c r="J3020">
        <f t="shared" si="188"/>
        <v>14</v>
      </c>
      <c r="K3020" s="2">
        <f t="shared" si="189"/>
        <v>44395.5</v>
      </c>
      <c r="L3020" s="22">
        <v>44407.5</v>
      </c>
      <c r="M3020" s="22">
        <v>44410.5</v>
      </c>
      <c r="N3020" s="22">
        <v>44407.5</v>
      </c>
      <c r="O3020">
        <f t="shared" si="190"/>
        <v>12</v>
      </c>
      <c r="P3020" s="3">
        <f t="shared" si="191"/>
        <v>825.24</v>
      </c>
    </row>
    <row r="3021" spans="1:16" x14ac:dyDescent="0.35">
      <c r="A3021" t="s">
        <v>286</v>
      </c>
      <c r="B3021" s="29" t="s">
        <v>98</v>
      </c>
      <c r="C3021" s="22">
        <v>44407</v>
      </c>
      <c r="D3021" s="30" t="s">
        <v>99</v>
      </c>
      <c r="E3021" s="30" t="s">
        <v>100</v>
      </c>
      <c r="F3021" s="29" t="s">
        <v>101</v>
      </c>
      <c r="G3021" s="3">
        <v>22.43</v>
      </c>
      <c r="H3021" s="22">
        <v>44389</v>
      </c>
      <c r="I3021" s="23">
        <v>44402</v>
      </c>
      <c r="J3021">
        <f t="shared" si="188"/>
        <v>14</v>
      </c>
      <c r="K3021" s="2">
        <f t="shared" si="189"/>
        <v>44395.5</v>
      </c>
      <c r="L3021" s="22">
        <v>44407.5</v>
      </c>
      <c r="M3021" s="22">
        <v>44410.5</v>
      </c>
      <c r="N3021" s="22">
        <v>44407.5</v>
      </c>
      <c r="O3021">
        <f t="shared" si="190"/>
        <v>12</v>
      </c>
      <c r="P3021" s="3">
        <f t="shared" si="191"/>
        <v>269.15999999999997</v>
      </c>
    </row>
    <row r="3022" spans="1:16" x14ac:dyDescent="0.35">
      <c r="A3022" t="s">
        <v>286</v>
      </c>
      <c r="B3022" s="29" t="s">
        <v>98</v>
      </c>
      <c r="C3022" s="22">
        <v>44407</v>
      </c>
      <c r="D3022" s="30" t="s">
        <v>99</v>
      </c>
      <c r="E3022" s="30" t="s">
        <v>100</v>
      </c>
      <c r="F3022" s="29" t="s">
        <v>103</v>
      </c>
      <c r="G3022" s="3">
        <v>369.89</v>
      </c>
      <c r="H3022" s="22">
        <v>44389</v>
      </c>
      <c r="I3022" s="23">
        <v>44402</v>
      </c>
      <c r="J3022">
        <f t="shared" si="188"/>
        <v>14</v>
      </c>
      <c r="K3022" s="2">
        <f t="shared" si="189"/>
        <v>44395.5</v>
      </c>
      <c r="L3022" s="22">
        <v>44407.5</v>
      </c>
      <c r="M3022" s="22">
        <v>44410.5</v>
      </c>
      <c r="N3022" s="22">
        <v>44407.5</v>
      </c>
      <c r="O3022">
        <f t="shared" si="190"/>
        <v>12</v>
      </c>
      <c r="P3022" s="3">
        <f t="shared" si="191"/>
        <v>4438.68</v>
      </c>
    </row>
    <row r="3023" spans="1:16" x14ac:dyDescent="0.35">
      <c r="A3023" t="s">
        <v>286</v>
      </c>
      <c r="B3023" s="29" t="s">
        <v>98</v>
      </c>
      <c r="C3023" s="22">
        <v>44407</v>
      </c>
      <c r="D3023" s="30" t="s">
        <v>104</v>
      </c>
      <c r="E3023" s="30" t="s">
        <v>105</v>
      </c>
      <c r="F3023" s="29" t="s">
        <v>106</v>
      </c>
      <c r="G3023" s="3">
        <v>133.88</v>
      </c>
      <c r="H3023" s="22">
        <v>44389</v>
      </c>
      <c r="I3023" s="23">
        <v>44402</v>
      </c>
      <c r="J3023">
        <f t="shared" si="188"/>
        <v>14</v>
      </c>
      <c r="K3023" s="2">
        <f t="shared" si="189"/>
        <v>44395.5</v>
      </c>
      <c r="L3023" s="22">
        <v>44407.5</v>
      </c>
      <c r="M3023" s="22">
        <v>44410.5</v>
      </c>
      <c r="N3023" s="22">
        <v>44407.5</v>
      </c>
      <c r="O3023">
        <f t="shared" si="190"/>
        <v>12</v>
      </c>
      <c r="P3023" s="3">
        <f t="shared" si="191"/>
        <v>1606.56</v>
      </c>
    </row>
    <row r="3024" spans="1:16" x14ac:dyDescent="0.35">
      <c r="A3024" t="s">
        <v>286</v>
      </c>
      <c r="B3024" s="29" t="s">
        <v>98</v>
      </c>
      <c r="C3024" s="22">
        <v>44407</v>
      </c>
      <c r="D3024" s="30" t="s">
        <v>87</v>
      </c>
      <c r="E3024" s="30" t="s">
        <v>88</v>
      </c>
      <c r="F3024" s="29" t="s">
        <v>89</v>
      </c>
      <c r="G3024" s="3">
        <v>447164.81000000029</v>
      </c>
      <c r="H3024" s="22">
        <v>44389</v>
      </c>
      <c r="I3024" s="23">
        <v>44402</v>
      </c>
      <c r="J3024">
        <f t="shared" si="188"/>
        <v>14</v>
      </c>
      <c r="K3024" s="2">
        <f t="shared" si="189"/>
        <v>44395.5</v>
      </c>
      <c r="L3024" s="22">
        <v>44407.5</v>
      </c>
      <c r="M3024" s="22">
        <v>44410.5</v>
      </c>
      <c r="N3024" s="22">
        <v>44407.5</v>
      </c>
      <c r="O3024">
        <f t="shared" si="190"/>
        <v>12</v>
      </c>
      <c r="P3024" s="3">
        <f t="shared" si="191"/>
        <v>5365977.7200000035</v>
      </c>
    </row>
    <row r="3025" spans="1:16" x14ac:dyDescent="0.35">
      <c r="A3025" t="s">
        <v>286</v>
      </c>
      <c r="B3025" s="29" t="s">
        <v>98</v>
      </c>
      <c r="C3025" s="22">
        <v>44407</v>
      </c>
      <c r="D3025" s="30" t="s">
        <v>90</v>
      </c>
      <c r="E3025" s="30" t="s">
        <v>91</v>
      </c>
      <c r="F3025" s="29" t="s">
        <v>89</v>
      </c>
      <c r="G3025" s="3">
        <v>66515.079999999885</v>
      </c>
      <c r="H3025" s="22">
        <v>44389</v>
      </c>
      <c r="I3025" s="23">
        <v>44402</v>
      </c>
      <c r="J3025">
        <f t="shared" si="188"/>
        <v>14</v>
      </c>
      <c r="K3025" s="2">
        <f t="shared" si="189"/>
        <v>44395.5</v>
      </c>
      <c r="L3025" s="22">
        <v>44407.5</v>
      </c>
      <c r="M3025" s="22">
        <v>44410.5</v>
      </c>
      <c r="N3025" s="22">
        <v>44407.5</v>
      </c>
      <c r="O3025">
        <f t="shared" si="190"/>
        <v>12</v>
      </c>
      <c r="P3025" s="3">
        <f t="shared" si="191"/>
        <v>798180.95999999857</v>
      </c>
    </row>
    <row r="3026" spans="1:16" x14ac:dyDescent="0.35">
      <c r="A3026" t="s">
        <v>286</v>
      </c>
      <c r="B3026" s="29" t="s">
        <v>98</v>
      </c>
      <c r="C3026" s="22">
        <v>44407</v>
      </c>
      <c r="D3026" s="30" t="s">
        <v>92</v>
      </c>
      <c r="E3026" s="30" t="s">
        <v>93</v>
      </c>
      <c r="F3026" s="29" t="s">
        <v>89</v>
      </c>
      <c r="G3026" s="3">
        <v>66525.749999999884</v>
      </c>
      <c r="H3026" s="22">
        <v>44389</v>
      </c>
      <c r="I3026" s="23">
        <v>44402</v>
      </c>
      <c r="J3026">
        <f t="shared" si="188"/>
        <v>14</v>
      </c>
      <c r="K3026" s="2">
        <f t="shared" si="189"/>
        <v>44395.5</v>
      </c>
      <c r="L3026" s="22">
        <v>44407.5</v>
      </c>
      <c r="M3026" s="22">
        <v>44410.5</v>
      </c>
      <c r="N3026" s="22">
        <v>44407.5</v>
      </c>
      <c r="O3026">
        <f t="shared" si="190"/>
        <v>12</v>
      </c>
      <c r="P3026" s="3">
        <f t="shared" si="191"/>
        <v>798308.9999999986</v>
      </c>
    </row>
    <row r="3027" spans="1:16" x14ac:dyDescent="0.35">
      <c r="A3027" t="s">
        <v>286</v>
      </c>
      <c r="B3027" s="29" t="s">
        <v>98</v>
      </c>
      <c r="C3027" s="22">
        <v>44407</v>
      </c>
      <c r="D3027" s="30" t="s">
        <v>94</v>
      </c>
      <c r="E3027" s="30" t="s">
        <v>95</v>
      </c>
      <c r="F3027" s="29" t="s">
        <v>89</v>
      </c>
      <c r="G3027" s="3">
        <v>284409.37999999971</v>
      </c>
      <c r="H3027" s="22">
        <v>44389</v>
      </c>
      <c r="I3027" s="23">
        <v>44402</v>
      </c>
      <c r="J3027">
        <f t="shared" si="188"/>
        <v>14</v>
      </c>
      <c r="K3027" s="2">
        <f t="shared" si="189"/>
        <v>44395.5</v>
      </c>
      <c r="L3027" s="22">
        <v>44407.5</v>
      </c>
      <c r="M3027" s="22">
        <v>44410.5</v>
      </c>
      <c r="N3027" s="22">
        <v>44407.5</v>
      </c>
      <c r="O3027">
        <f t="shared" si="190"/>
        <v>12</v>
      </c>
      <c r="P3027" s="3">
        <f t="shared" si="191"/>
        <v>3412912.5599999968</v>
      </c>
    </row>
    <row r="3028" spans="1:16" x14ac:dyDescent="0.35">
      <c r="A3028" t="s">
        <v>286</v>
      </c>
      <c r="B3028" s="29" t="s">
        <v>98</v>
      </c>
      <c r="C3028" s="22">
        <v>44407</v>
      </c>
      <c r="D3028" s="30" t="s">
        <v>96</v>
      </c>
      <c r="E3028" s="30" t="s">
        <v>97</v>
      </c>
      <c r="F3028" s="29" t="s">
        <v>89</v>
      </c>
      <c r="G3028" s="3">
        <v>284454.9899999997</v>
      </c>
      <c r="H3028" s="22">
        <v>44389</v>
      </c>
      <c r="I3028" s="23">
        <v>44402</v>
      </c>
      <c r="J3028">
        <f t="shared" si="188"/>
        <v>14</v>
      </c>
      <c r="K3028" s="2">
        <f t="shared" si="189"/>
        <v>44395.5</v>
      </c>
      <c r="L3028" s="22">
        <v>44407.5</v>
      </c>
      <c r="M3028" s="22">
        <v>44410.5</v>
      </c>
      <c r="N3028" s="22">
        <v>44407.5</v>
      </c>
      <c r="O3028">
        <f t="shared" si="190"/>
        <v>12</v>
      </c>
      <c r="P3028" s="3">
        <f t="shared" si="191"/>
        <v>3413459.8799999962</v>
      </c>
    </row>
    <row r="3029" spans="1:16" x14ac:dyDescent="0.35">
      <c r="A3029" t="s">
        <v>286</v>
      </c>
      <c r="B3029" s="29" t="s">
        <v>98</v>
      </c>
      <c r="C3029" s="22">
        <v>44407</v>
      </c>
      <c r="D3029" s="30" t="s">
        <v>107</v>
      </c>
      <c r="E3029" s="30" t="s">
        <v>108</v>
      </c>
      <c r="F3029" s="29" t="s">
        <v>142</v>
      </c>
      <c r="G3029" s="3">
        <v>23228.139999999989</v>
      </c>
      <c r="H3029" s="22">
        <v>44389</v>
      </c>
      <c r="I3029" s="23">
        <v>44402</v>
      </c>
      <c r="J3029">
        <f t="shared" si="188"/>
        <v>14</v>
      </c>
      <c r="K3029" s="2">
        <f t="shared" si="189"/>
        <v>44395.5</v>
      </c>
      <c r="L3029" s="22">
        <v>44407.5</v>
      </c>
      <c r="M3029" s="22">
        <v>44410.5</v>
      </c>
      <c r="N3029" s="22">
        <v>44407.5</v>
      </c>
      <c r="O3029">
        <f t="shared" si="190"/>
        <v>12</v>
      </c>
      <c r="P3029" s="3">
        <f t="shared" si="191"/>
        <v>278737.67999999988</v>
      </c>
    </row>
    <row r="3030" spans="1:16" x14ac:dyDescent="0.35">
      <c r="A3030" t="s">
        <v>286</v>
      </c>
      <c r="B3030" s="29" t="s">
        <v>98</v>
      </c>
      <c r="C3030" s="22">
        <v>44407</v>
      </c>
      <c r="D3030" s="30" t="s">
        <v>99</v>
      </c>
      <c r="E3030" s="30" t="s">
        <v>100</v>
      </c>
      <c r="F3030" s="29" t="s">
        <v>142</v>
      </c>
      <c r="G3030" s="3">
        <v>6004.0100000000011</v>
      </c>
      <c r="H3030" s="22">
        <v>44389</v>
      </c>
      <c r="I3030" s="23">
        <v>44402</v>
      </c>
      <c r="J3030">
        <f t="shared" si="188"/>
        <v>14</v>
      </c>
      <c r="K3030" s="2">
        <f t="shared" si="189"/>
        <v>44395.5</v>
      </c>
      <c r="L3030" s="22">
        <v>44407.5</v>
      </c>
      <c r="M3030" s="22">
        <v>44410.5</v>
      </c>
      <c r="N3030" s="22">
        <v>44407.5</v>
      </c>
      <c r="O3030">
        <f t="shared" si="190"/>
        <v>12</v>
      </c>
      <c r="P3030" s="3">
        <f t="shared" si="191"/>
        <v>72048.12000000001</v>
      </c>
    </row>
    <row r="3031" spans="1:16" x14ac:dyDescent="0.35">
      <c r="A3031" t="s">
        <v>286</v>
      </c>
      <c r="B3031" s="29" t="s">
        <v>98</v>
      </c>
      <c r="C3031" s="22">
        <v>44407</v>
      </c>
      <c r="D3031" s="30" t="s">
        <v>107</v>
      </c>
      <c r="E3031" s="30" t="s">
        <v>108</v>
      </c>
      <c r="F3031" s="29" t="s">
        <v>101</v>
      </c>
      <c r="G3031" s="3">
        <v>2537.71</v>
      </c>
      <c r="H3031" s="22">
        <v>44389</v>
      </c>
      <c r="I3031" s="23">
        <v>44402</v>
      </c>
      <c r="J3031">
        <f t="shared" si="188"/>
        <v>14</v>
      </c>
      <c r="K3031" s="2">
        <f t="shared" si="189"/>
        <v>44395.5</v>
      </c>
      <c r="L3031" s="22">
        <v>44407.5</v>
      </c>
      <c r="M3031" s="22">
        <v>44410.5</v>
      </c>
      <c r="N3031" s="22">
        <v>44407.5</v>
      </c>
      <c r="O3031">
        <f t="shared" si="190"/>
        <v>12</v>
      </c>
      <c r="P3031" s="3">
        <f t="shared" si="191"/>
        <v>30452.52</v>
      </c>
    </row>
    <row r="3032" spans="1:16" x14ac:dyDescent="0.35">
      <c r="A3032" t="s">
        <v>286</v>
      </c>
      <c r="B3032" s="29" t="s">
        <v>98</v>
      </c>
      <c r="C3032" s="22">
        <v>44407</v>
      </c>
      <c r="D3032" s="30" t="s">
        <v>99</v>
      </c>
      <c r="E3032" s="30" t="s">
        <v>100</v>
      </c>
      <c r="F3032" s="29" t="s">
        <v>101</v>
      </c>
      <c r="G3032" s="3">
        <v>28530.839999999986</v>
      </c>
      <c r="H3032" s="22">
        <v>44389</v>
      </c>
      <c r="I3032" s="23">
        <v>44402</v>
      </c>
      <c r="J3032">
        <f t="shared" si="188"/>
        <v>14</v>
      </c>
      <c r="K3032" s="2">
        <f t="shared" si="189"/>
        <v>44395.5</v>
      </c>
      <c r="L3032" s="22">
        <v>44407.5</v>
      </c>
      <c r="M3032" s="22">
        <v>44410.5</v>
      </c>
      <c r="N3032" s="22">
        <v>44407.5</v>
      </c>
      <c r="O3032">
        <f t="shared" si="190"/>
        <v>12</v>
      </c>
      <c r="P3032" s="3">
        <f t="shared" si="191"/>
        <v>342370.07999999984</v>
      </c>
    </row>
    <row r="3033" spans="1:16" x14ac:dyDescent="0.35">
      <c r="A3033" t="s">
        <v>286</v>
      </c>
      <c r="B3033" s="29" t="s">
        <v>98</v>
      </c>
      <c r="C3033" s="22">
        <v>44407</v>
      </c>
      <c r="D3033" s="30" t="s">
        <v>99</v>
      </c>
      <c r="E3033" s="30" t="s">
        <v>100</v>
      </c>
      <c r="F3033" s="29" t="s">
        <v>102</v>
      </c>
      <c r="G3033" s="3">
        <v>20968.150000000009</v>
      </c>
      <c r="H3033" s="22">
        <v>44389</v>
      </c>
      <c r="I3033" s="23">
        <v>44402</v>
      </c>
      <c r="J3033">
        <f t="shared" si="188"/>
        <v>14</v>
      </c>
      <c r="K3033" s="2">
        <f t="shared" si="189"/>
        <v>44395.5</v>
      </c>
      <c r="L3033" s="22">
        <v>44407.5</v>
      </c>
      <c r="M3033" s="22">
        <v>44410.5</v>
      </c>
      <c r="N3033" s="22">
        <v>44407.5</v>
      </c>
      <c r="O3033">
        <f t="shared" si="190"/>
        <v>12</v>
      </c>
      <c r="P3033" s="3">
        <f t="shared" si="191"/>
        <v>251617.8000000001</v>
      </c>
    </row>
    <row r="3034" spans="1:16" x14ac:dyDescent="0.35">
      <c r="A3034" t="s">
        <v>286</v>
      </c>
      <c r="B3034" s="29" t="s">
        <v>98</v>
      </c>
      <c r="C3034" s="22">
        <v>44407</v>
      </c>
      <c r="D3034" s="30" t="s">
        <v>110</v>
      </c>
      <c r="E3034" s="30" t="s">
        <v>111</v>
      </c>
      <c r="F3034" s="29" t="s">
        <v>112</v>
      </c>
      <c r="G3034" s="3">
        <v>83.53</v>
      </c>
      <c r="H3034" s="22">
        <v>44389</v>
      </c>
      <c r="I3034" s="23">
        <v>44402</v>
      </c>
      <c r="J3034">
        <f t="shared" si="188"/>
        <v>14</v>
      </c>
      <c r="K3034" s="2">
        <f t="shared" si="189"/>
        <v>44395.5</v>
      </c>
      <c r="L3034" s="22">
        <v>44407.5</v>
      </c>
      <c r="M3034" s="22">
        <v>44412.5</v>
      </c>
      <c r="N3034" s="22">
        <v>44411.5</v>
      </c>
      <c r="O3034">
        <f t="shared" si="190"/>
        <v>16</v>
      </c>
      <c r="P3034" s="3">
        <f t="shared" si="191"/>
        <v>1336.48</v>
      </c>
    </row>
    <row r="3035" spans="1:16" x14ac:dyDescent="0.35">
      <c r="A3035" t="s">
        <v>286</v>
      </c>
      <c r="B3035" s="29" t="s">
        <v>98</v>
      </c>
      <c r="C3035" s="22">
        <v>44407</v>
      </c>
      <c r="D3035" s="30" t="s">
        <v>114</v>
      </c>
      <c r="E3035" s="30" t="s">
        <v>115</v>
      </c>
      <c r="F3035" s="29" t="s">
        <v>120</v>
      </c>
      <c r="G3035" s="3">
        <v>16.89</v>
      </c>
      <c r="H3035" s="22">
        <v>44389</v>
      </c>
      <c r="I3035" s="23">
        <v>44402</v>
      </c>
      <c r="J3035">
        <f t="shared" si="188"/>
        <v>14</v>
      </c>
      <c r="K3035" s="2">
        <f t="shared" si="189"/>
        <v>44395.5</v>
      </c>
      <c r="L3035" s="22">
        <v>44407.5</v>
      </c>
      <c r="M3035" s="22">
        <v>44412.5</v>
      </c>
      <c r="N3035" s="22">
        <v>44411.5</v>
      </c>
      <c r="O3035">
        <f t="shared" si="190"/>
        <v>16</v>
      </c>
      <c r="P3035" s="3">
        <f t="shared" si="191"/>
        <v>270.24</v>
      </c>
    </row>
    <row r="3036" spans="1:16" x14ac:dyDescent="0.35">
      <c r="A3036" t="s">
        <v>286</v>
      </c>
      <c r="B3036" s="29" t="s">
        <v>98</v>
      </c>
      <c r="C3036" s="22">
        <v>44407</v>
      </c>
      <c r="D3036" s="30" t="s">
        <v>99</v>
      </c>
      <c r="E3036" s="30" t="s">
        <v>100</v>
      </c>
      <c r="F3036" s="29" t="s">
        <v>109</v>
      </c>
      <c r="G3036" s="3">
        <v>38</v>
      </c>
      <c r="H3036" s="22">
        <v>44389</v>
      </c>
      <c r="I3036" s="23">
        <v>44402</v>
      </c>
      <c r="J3036">
        <f t="shared" si="188"/>
        <v>14</v>
      </c>
      <c r="K3036" s="2">
        <f t="shared" si="189"/>
        <v>44395.5</v>
      </c>
      <c r="L3036" s="22">
        <v>44407.5</v>
      </c>
      <c r="M3036" s="22">
        <v>44412.5</v>
      </c>
      <c r="N3036" s="22">
        <v>44411.5</v>
      </c>
      <c r="O3036">
        <f t="shared" si="190"/>
        <v>16</v>
      </c>
      <c r="P3036" s="3">
        <f t="shared" si="191"/>
        <v>608</v>
      </c>
    </row>
    <row r="3037" spans="1:16" x14ac:dyDescent="0.35">
      <c r="A3037" t="s">
        <v>286</v>
      </c>
      <c r="B3037" s="29" t="s">
        <v>98</v>
      </c>
      <c r="C3037" s="22">
        <v>44407</v>
      </c>
      <c r="D3037" s="30" t="s">
        <v>110</v>
      </c>
      <c r="E3037" s="30" t="s">
        <v>111</v>
      </c>
      <c r="F3037" s="29" t="s">
        <v>112</v>
      </c>
      <c r="G3037" s="3">
        <v>19.97</v>
      </c>
      <c r="H3037" s="22">
        <v>44389</v>
      </c>
      <c r="I3037" s="23">
        <v>44402</v>
      </c>
      <c r="J3037">
        <f t="shared" si="188"/>
        <v>14</v>
      </c>
      <c r="K3037" s="2">
        <f t="shared" si="189"/>
        <v>44395.5</v>
      </c>
      <c r="L3037" s="22">
        <v>44407.5</v>
      </c>
      <c r="M3037" s="22">
        <v>44412.5</v>
      </c>
      <c r="N3037" s="22">
        <v>44411.5</v>
      </c>
      <c r="O3037">
        <f t="shared" si="190"/>
        <v>16</v>
      </c>
      <c r="P3037" s="3">
        <f t="shared" si="191"/>
        <v>319.52</v>
      </c>
    </row>
    <row r="3038" spans="1:16" x14ac:dyDescent="0.35">
      <c r="A3038" t="s">
        <v>286</v>
      </c>
      <c r="B3038" s="29" t="s">
        <v>98</v>
      </c>
      <c r="C3038" s="22">
        <v>44407</v>
      </c>
      <c r="D3038" s="30" t="s">
        <v>110</v>
      </c>
      <c r="E3038" s="30" t="s">
        <v>111</v>
      </c>
      <c r="F3038" s="29" t="s">
        <v>264</v>
      </c>
      <c r="G3038" s="3">
        <v>1.27</v>
      </c>
      <c r="H3038" s="22">
        <v>44389</v>
      </c>
      <c r="I3038" s="23">
        <v>44402</v>
      </c>
      <c r="J3038">
        <f t="shared" si="188"/>
        <v>14</v>
      </c>
      <c r="K3038" s="2">
        <f t="shared" si="189"/>
        <v>44395.5</v>
      </c>
      <c r="L3038" s="22">
        <v>44407.5</v>
      </c>
      <c r="M3038" s="22">
        <v>44412.5</v>
      </c>
      <c r="N3038" s="22">
        <v>44411.5</v>
      </c>
      <c r="O3038">
        <f t="shared" si="190"/>
        <v>16</v>
      </c>
      <c r="P3038" s="3">
        <f t="shared" si="191"/>
        <v>20.32</v>
      </c>
    </row>
    <row r="3039" spans="1:16" x14ac:dyDescent="0.35">
      <c r="A3039" t="s">
        <v>286</v>
      </c>
      <c r="B3039" s="29" t="s">
        <v>98</v>
      </c>
      <c r="C3039" s="22">
        <v>44407</v>
      </c>
      <c r="D3039" s="30" t="s">
        <v>110</v>
      </c>
      <c r="E3039" s="30" t="s">
        <v>111</v>
      </c>
      <c r="F3039" s="29" t="s">
        <v>113</v>
      </c>
      <c r="G3039" s="3">
        <v>10.45</v>
      </c>
      <c r="H3039" s="22">
        <v>44389</v>
      </c>
      <c r="I3039" s="23">
        <v>44402</v>
      </c>
      <c r="J3039">
        <f t="shared" si="188"/>
        <v>14</v>
      </c>
      <c r="K3039" s="2">
        <f t="shared" si="189"/>
        <v>44395.5</v>
      </c>
      <c r="L3039" s="22">
        <v>44407.5</v>
      </c>
      <c r="M3039" s="22">
        <v>44412.5</v>
      </c>
      <c r="N3039" s="22">
        <v>44411.5</v>
      </c>
      <c r="O3039">
        <f t="shared" si="190"/>
        <v>16</v>
      </c>
      <c r="P3039" s="3">
        <f t="shared" si="191"/>
        <v>167.2</v>
      </c>
    </row>
    <row r="3040" spans="1:16" x14ac:dyDescent="0.35">
      <c r="A3040" t="s">
        <v>286</v>
      </c>
      <c r="B3040" s="29" t="s">
        <v>98</v>
      </c>
      <c r="C3040" s="22">
        <v>44407</v>
      </c>
      <c r="D3040" s="30" t="s">
        <v>114</v>
      </c>
      <c r="E3040" s="30" t="s">
        <v>115</v>
      </c>
      <c r="F3040" s="29" t="s">
        <v>112</v>
      </c>
      <c r="G3040" s="3">
        <v>872.75999999999976</v>
      </c>
      <c r="H3040" s="22">
        <v>44389</v>
      </c>
      <c r="I3040" s="23">
        <v>44402</v>
      </c>
      <c r="J3040">
        <f t="shared" si="188"/>
        <v>14</v>
      </c>
      <c r="K3040" s="2">
        <f t="shared" si="189"/>
        <v>44395.5</v>
      </c>
      <c r="L3040" s="22">
        <v>44407.5</v>
      </c>
      <c r="M3040" s="22">
        <v>44412.5</v>
      </c>
      <c r="N3040" s="22">
        <v>44411.5</v>
      </c>
      <c r="O3040">
        <f t="shared" si="190"/>
        <v>16</v>
      </c>
      <c r="P3040" s="3">
        <f t="shared" si="191"/>
        <v>13964.159999999996</v>
      </c>
    </row>
    <row r="3041" spans="1:16" x14ac:dyDescent="0.35">
      <c r="A3041" t="s">
        <v>286</v>
      </c>
      <c r="B3041" s="29" t="s">
        <v>98</v>
      </c>
      <c r="C3041" s="22">
        <v>44407</v>
      </c>
      <c r="D3041" s="30" t="s">
        <v>110</v>
      </c>
      <c r="E3041" s="30" t="s">
        <v>111</v>
      </c>
      <c r="F3041" s="29" t="s">
        <v>112</v>
      </c>
      <c r="G3041" s="3">
        <v>13237.670000000011</v>
      </c>
      <c r="H3041" s="22">
        <v>44389</v>
      </c>
      <c r="I3041" s="23">
        <v>44402</v>
      </c>
      <c r="J3041">
        <f t="shared" si="188"/>
        <v>14</v>
      </c>
      <c r="K3041" s="2">
        <f t="shared" si="189"/>
        <v>44395.5</v>
      </c>
      <c r="L3041" s="22">
        <v>44407.5</v>
      </c>
      <c r="M3041" s="22">
        <v>44412.5</v>
      </c>
      <c r="N3041" s="22">
        <v>44411.5</v>
      </c>
      <c r="O3041">
        <f t="shared" si="190"/>
        <v>16</v>
      </c>
      <c r="P3041" s="3">
        <f t="shared" si="191"/>
        <v>211802.72000000018</v>
      </c>
    </row>
    <row r="3042" spans="1:16" x14ac:dyDescent="0.35">
      <c r="A3042" t="s">
        <v>286</v>
      </c>
      <c r="B3042" s="29" t="s">
        <v>98</v>
      </c>
      <c r="C3042" s="22">
        <v>44407</v>
      </c>
      <c r="D3042" s="30" t="s">
        <v>110</v>
      </c>
      <c r="E3042" s="30" t="s">
        <v>111</v>
      </c>
      <c r="F3042" s="29" t="s">
        <v>116</v>
      </c>
      <c r="G3042" s="3">
        <v>101.56</v>
      </c>
      <c r="H3042" s="22">
        <v>44389</v>
      </c>
      <c r="I3042" s="23">
        <v>44402</v>
      </c>
      <c r="J3042">
        <f t="shared" si="188"/>
        <v>14</v>
      </c>
      <c r="K3042" s="2">
        <f t="shared" si="189"/>
        <v>44395.5</v>
      </c>
      <c r="L3042" s="22">
        <v>44407.5</v>
      </c>
      <c r="M3042" s="22">
        <v>44412.5</v>
      </c>
      <c r="N3042" s="22">
        <v>44411.5</v>
      </c>
      <c r="O3042">
        <f t="shared" si="190"/>
        <v>16</v>
      </c>
      <c r="P3042" s="3">
        <f t="shared" si="191"/>
        <v>1624.96</v>
      </c>
    </row>
    <row r="3043" spans="1:16" x14ac:dyDescent="0.35">
      <c r="A3043" t="s">
        <v>286</v>
      </c>
      <c r="B3043" s="29" t="s">
        <v>98</v>
      </c>
      <c r="C3043" s="22">
        <v>44407</v>
      </c>
      <c r="D3043" s="30" t="s">
        <v>110</v>
      </c>
      <c r="E3043" s="30" t="s">
        <v>111</v>
      </c>
      <c r="F3043" s="29" t="s">
        <v>117</v>
      </c>
      <c r="G3043" s="3">
        <v>7.6800000000000006</v>
      </c>
      <c r="H3043" s="22">
        <v>44389</v>
      </c>
      <c r="I3043" s="23">
        <v>44402</v>
      </c>
      <c r="J3043">
        <f t="shared" si="188"/>
        <v>14</v>
      </c>
      <c r="K3043" s="2">
        <f t="shared" si="189"/>
        <v>44395.5</v>
      </c>
      <c r="L3043" s="22">
        <v>44407.5</v>
      </c>
      <c r="M3043" s="22">
        <v>44412.5</v>
      </c>
      <c r="N3043" s="22">
        <v>44411.5</v>
      </c>
      <c r="O3043">
        <f t="shared" si="190"/>
        <v>16</v>
      </c>
      <c r="P3043" s="3">
        <f t="shared" si="191"/>
        <v>122.88000000000001</v>
      </c>
    </row>
    <row r="3044" spans="1:16" x14ac:dyDescent="0.35">
      <c r="A3044" t="s">
        <v>286</v>
      </c>
      <c r="B3044" s="29" t="s">
        <v>98</v>
      </c>
      <c r="C3044" s="22">
        <v>44407</v>
      </c>
      <c r="D3044" s="30" t="s">
        <v>110</v>
      </c>
      <c r="E3044" s="30" t="s">
        <v>111</v>
      </c>
      <c r="F3044" s="29" t="s">
        <v>118</v>
      </c>
      <c r="G3044" s="3">
        <v>70.02</v>
      </c>
      <c r="H3044" s="22">
        <v>44389</v>
      </c>
      <c r="I3044" s="23">
        <v>44402</v>
      </c>
      <c r="J3044">
        <f t="shared" si="188"/>
        <v>14</v>
      </c>
      <c r="K3044" s="2">
        <f t="shared" si="189"/>
        <v>44395.5</v>
      </c>
      <c r="L3044" s="22">
        <v>44407.5</v>
      </c>
      <c r="M3044" s="22">
        <v>44412.5</v>
      </c>
      <c r="N3044" s="22">
        <v>44411.5</v>
      </c>
      <c r="O3044">
        <f t="shared" si="190"/>
        <v>16</v>
      </c>
      <c r="P3044" s="3">
        <f t="shared" si="191"/>
        <v>1120.32</v>
      </c>
    </row>
    <row r="3045" spans="1:16" x14ac:dyDescent="0.35">
      <c r="A3045" t="s">
        <v>286</v>
      </c>
      <c r="B3045" s="29" t="s">
        <v>98</v>
      </c>
      <c r="C3045" s="22">
        <v>44407</v>
      </c>
      <c r="D3045" s="30" t="s">
        <v>114</v>
      </c>
      <c r="E3045" s="30" t="s">
        <v>115</v>
      </c>
      <c r="F3045" s="29" t="s">
        <v>119</v>
      </c>
      <c r="G3045" s="3">
        <v>14.02</v>
      </c>
      <c r="H3045" s="22">
        <v>44389</v>
      </c>
      <c r="I3045" s="23">
        <v>44402</v>
      </c>
      <c r="J3045">
        <f t="shared" si="188"/>
        <v>14</v>
      </c>
      <c r="K3045" s="2">
        <f t="shared" si="189"/>
        <v>44395.5</v>
      </c>
      <c r="L3045" s="22">
        <v>44407.5</v>
      </c>
      <c r="M3045" s="22">
        <v>44412.5</v>
      </c>
      <c r="N3045" s="22">
        <v>44411.5</v>
      </c>
      <c r="O3045">
        <f t="shared" si="190"/>
        <v>16</v>
      </c>
      <c r="P3045" s="3">
        <f t="shared" si="191"/>
        <v>224.32</v>
      </c>
    </row>
    <row r="3046" spans="1:16" x14ac:dyDescent="0.35">
      <c r="A3046" t="s">
        <v>286</v>
      </c>
      <c r="B3046" s="29" t="s">
        <v>98</v>
      </c>
      <c r="C3046" s="22">
        <v>44407</v>
      </c>
      <c r="D3046" s="30" t="s">
        <v>110</v>
      </c>
      <c r="E3046" s="30" t="s">
        <v>111</v>
      </c>
      <c r="F3046" s="29" t="s">
        <v>119</v>
      </c>
      <c r="G3046" s="3">
        <v>332.14999999999992</v>
      </c>
      <c r="H3046" s="22">
        <v>44389</v>
      </c>
      <c r="I3046" s="23">
        <v>44402</v>
      </c>
      <c r="J3046">
        <f t="shared" si="188"/>
        <v>14</v>
      </c>
      <c r="K3046" s="2">
        <f t="shared" si="189"/>
        <v>44395.5</v>
      </c>
      <c r="L3046" s="22">
        <v>44407.5</v>
      </c>
      <c r="M3046" s="22">
        <v>44412.5</v>
      </c>
      <c r="N3046" s="22">
        <v>44411.5</v>
      </c>
      <c r="O3046">
        <f t="shared" si="190"/>
        <v>16</v>
      </c>
      <c r="P3046" s="3">
        <f t="shared" si="191"/>
        <v>5314.3999999999987</v>
      </c>
    </row>
    <row r="3047" spans="1:16" x14ac:dyDescent="0.35">
      <c r="A3047" t="s">
        <v>286</v>
      </c>
      <c r="B3047" s="29" t="s">
        <v>98</v>
      </c>
      <c r="C3047" s="22">
        <v>44407</v>
      </c>
      <c r="D3047" s="30" t="s">
        <v>114</v>
      </c>
      <c r="E3047" s="30" t="s">
        <v>115</v>
      </c>
      <c r="F3047" s="29" t="s">
        <v>120</v>
      </c>
      <c r="G3047" s="3">
        <v>120.73</v>
      </c>
      <c r="H3047" s="22">
        <v>44389</v>
      </c>
      <c r="I3047" s="23">
        <v>44402</v>
      </c>
      <c r="J3047">
        <f t="shared" si="188"/>
        <v>14</v>
      </c>
      <c r="K3047" s="2">
        <f t="shared" si="189"/>
        <v>44395.5</v>
      </c>
      <c r="L3047" s="22">
        <v>44407.5</v>
      </c>
      <c r="M3047" s="22">
        <v>44412.5</v>
      </c>
      <c r="N3047" s="22">
        <v>44411.5</v>
      </c>
      <c r="O3047">
        <f t="shared" si="190"/>
        <v>16</v>
      </c>
      <c r="P3047" s="3">
        <f t="shared" si="191"/>
        <v>1931.68</v>
      </c>
    </row>
    <row r="3048" spans="1:16" x14ac:dyDescent="0.35">
      <c r="A3048" t="s">
        <v>286</v>
      </c>
      <c r="B3048" s="29" t="s">
        <v>98</v>
      </c>
      <c r="C3048" s="22">
        <v>44407</v>
      </c>
      <c r="D3048" s="30" t="s">
        <v>110</v>
      </c>
      <c r="E3048" s="30" t="s">
        <v>111</v>
      </c>
      <c r="F3048" s="29" t="s">
        <v>120</v>
      </c>
      <c r="G3048" s="3">
        <v>40.15</v>
      </c>
      <c r="H3048" s="22">
        <v>44389</v>
      </c>
      <c r="I3048" s="23">
        <v>44402</v>
      </c>
      <c r="J3048">
        <f t="shared" si="188"/>
        <v>14</v>
      </c>
      <c r="K3048" s="2">
        <f t="shared" si="189"/>
        <v>44395.5</v>
      </c>
      <c r="L3048" s="22">
        <v>44407.5</v>
      </c>
      <c r="M3048" s="22">
        <v>44412.5</v>
      </c>
      <c r="N3048" s="22">
        <v>44411.5</v>
      </c>
      <c r="O3048">
        <f t="shared" si="190"/>
        <v>16</v>
      </c>
      <c r="P3048" s="3">
        <f t="shared" si="191"/>
        <v>642.4</v>
      </c>
    </row>
    <row r="3049" spans="1:16" x14ac:dyDescent="0.35">
      <c r="A3049" t="s">
        <v>286</v>
      </c>
      <c r="B3049" s="29" t="s">
        <v>98</v>
      </c>
      <c r="C3049" s="22">
        <v>44407</v>
      </c>
      <c r="D3049" s="30" t="s">
        <v>110</v>
      </c>
      <c r="E3049" s="30" t="s">
        <v>111</v>
      </c>
      <c r="F3049" s="29" t="s">
        <v>121</v>
      </c>
      <c r="G3049" s="3">
        <v>0.72</v>
      </c>
      <c r="H3049" s="22">
        <v>44389</v>
      </c>
      <c r="I3049" s="23">
        <v>44402</v>
      </c>
      <c r="J3049">
        <f t="shared" si="188"/>
        <v>14</v>
      </c>
      <c r="K3049" s="2">
        <f t="shared" si="189"/>
        <v>44395.5</v>
      </c>
      <c r="L3049" s="22">
        <v>44407.5</v>
      </c>
      <c r="M3049" s="22">
        <v>44412.5</v>
      </c>
      <c r="N3049" s="22">
        <v>44411.5</v>
      </c>
      <c r="O3049">
        <f t="shared" si="190"/>
        <v>16</v>
      </c>
      <c r="P3049" s="3">
        <f t="shared" si="191"/>
        <v>11.52</v>
      </c>
    </row>
    <row r="3050" spans="1:16" x14ac:dyDescent="0.35">
      <c r="A3050" t="s">
        <v>286</v>
      </c>
      <c r="B3050" s="29" t="s">
        <v>98</v>
      </c>
      <c r="C3050" s="22">
        <v>44407</v>
      </c>
      <c r="D3050" s="30" t="s">
        <v>110</v>
      </c>
      <c r="E3050" s="30" t="s">
        <v>111</v>
      </c>
      <c r="F3050" s="29" t="s">
        <v>245</v>
      </c>
      <c r="G3050" s="3">
        <v>1.18</v>
      </c>
      <c r="H3050" s="22">
        <v>44389</v>
      </c>
      <c r="I3050" s="23">
        <v>44402</v>
      </c>
      <c r="J3050">
        <f t="shared" si="188"/>
        <v>14</v>
      </c>
      <c r="K3050" s="2">
        <f t="shared" si="189"/>
        <v>44395.5</v>
      </c>
      <c r="L3050" s="22">
        <v>44407.5</v>
      </c>
      <c r="M3050" s="22">
        <v>44412.5</v>
      </c>
      <c r="N3050" s="22">
        <v>44411.5</v>
      </c>
      <c r="O3050">
        <f t="shared" si="190"/>
        <v>16</v>
      </c>
      <c r="P3050" s="3">
        <f t="shared" si="191"/>
        <v>18.88</v>
      </c>
    </row>
    <row r="3051" spans="1:16" x14ac:dyDescent="0.35">
      <c r="A3051" t="s">
        <v>286</v>
      </c>
      <c r="B3051" s="29" t="s">
        <v>98</v>
      </c>
      <c r="C3051" s="22">
        <v>44407</v>
      </c>
      <c r="D3051" s="30" t="s">
        <v>114</v>
      </c>
      <c r="E3051" s="30" t="s">
        <v>115</v>
      </c>
      <c r="F3051" s="29" t="s">
        <v>122</v>
      </c>
      <c r="G3051" s="3">
        <v>144.47999999999999</v>
      </c>
      <c r="H3051" s="22">
        <v>44389</v>
      </c>
      <c r="I3051" s="23">
        <v>44402</v>
      </c>
      <c r="J3051">
        <f t="shared" si="188"/>
        <v>14</v>
      </c>
      <c r="K3051" s="2">
        <f t="shared" si="189"/>
        <v>44395.5</v>
      </c>
      <c r="L3051" s="22">
        <v>44407.5</v>
      </c>
      <c r="M3051" s="22">
        <v>44412.5</v>
      </c>
      <c r="N3051" s="22">
        <v>44411.5</v>
      </c>
      <c r="O3051">
        <f t="shared" si="190"/>
        <v>16</v>
      </c>
      <c r="P3051" s="3">
        <f t="shared" si="191"/>
        <v>2311.6799999999998</v>
      </c>
    </row>
    <row r="3052" spans="1:16" x14ac:dyDescent="0.35">
      <c r="A3052" t="s">
        <v>286</v>
      </c>
      <c r="B3052" s="29" t="s">
        <v>98</v>
      </c>
      <c r="C3052" s="22">
        <v>44407</v>
      </c>
      <c r="D3052" s="30" t="s">
        <v>114</v>
      </c>
      <c r="E3052" s="30" t="s">
        <v>115</v>
      </c>
      <c r="F3052" s="29" t="s">
        <v>123</v>
      </c>
      <c r="G3052" s="3">
        <v>49.04</v>
      </c>
      <c r="H3052" s="22">
        <v>44389</v>
      </c>
      <c r="I3052" s="23">
        <v>44402</v>
      </c>
      <c r="J3052">
        <f t="shared" si="188"/>
        <v>14</v>
      </c>
      <c r="K3052" s="2">
        <f t="shared" si="189"/>
        <v>44395.5</v>
      </c>
      <c r="L3052" s="22">
        <v>44407.5</v>
      </c>
      <c r="M3052" s="22">
        <v>44412.5</v>
      </c>
      <c r="N3052" s="22">
        <v>44411.5</v>
      </c>
      <c r="O3052">
        <f t="shared" si="190"/>
        <v>16</v>
      </c>
      <c r="P3052" s="3">
        <f t="shared" si="191"/>
        <v>784.64</v>
      </c>
    </row>
    <row r="3053" spans="1:16" x14ac:dyDescent="0.35">
      <c r="A3053" t="s">
        <v>286</v>
      </c>
      <c r="B3053" s="29" t="s">
        <v>98</v>
      </c>
      <c r="C3053" s="22">
        <v>44407</v>
      </c>
      <c r="D3053" s="30" t="s">
        <v>110</v>
      </c>
      <c r="E3053" s="30" t="s">
        <v>111</v>
      </c>
      <c r="F3053" s="29" t="s">
        <v>123</v>
      </c>
      <c r="G3053" s="3">
        <v>12.88</v>
      </c>
      <c r="H3053" s="22">
        <v>44389</v>
      </c>
      <c r="I3053" s="23">
        <v>44402</v>
      </c>
      <c r="J3053">
        <f t="shared" si="188"/>
        <v>14</v>
      </c>
      <c r="K3053" s="2">
        <f t="shared" si="189"/>
        <v>44395.5</v>
      </c>
      <c r="L3053" s="22">
        <v>44407.5</v>
      </c>
      <c r="M3053" s="22">
        <v>44412.5</v>
      </c>
      <c r="N3053" s="22">
        <v>44411.5</v>
      </c>
      <c r="O3053">
        <f t="shared" si="190"/>
        <v>16</v>
      </c>
      <c r="P3053" s="3">
        <f t="shared" si="191"/>
        <v>206.08</v>
      </c>
    </row>
    <row r="3054" spans="1:16" x14ac:dyDescent="0.35">
      <c r="A3054" t="s">
        <v>286</v>
      </c>
      <c r="B3054" s="29" t="s">
        <v>98</v>
      </c>
      <c r="C3054" s="22">
        <v>44407</v>
      </c>
      <c r="D3054" s="30" t="s">
        <v>110</v>
      </c>
      <c r="E3054" s="30" t="s">
        <v>111</v>
      </c>
      <c r="F3054" s="29" t="s">
        <v>254</v>
      </c>
      <c r="G3054" s="3">
        <v>2.4300000000000002</v>
      </c>
      <c r="H3054" s="22">
        <v>44389</v>
      </c>
      <c r="I3054" s="23">
        <v>44402</v>
      </c>
      <c r="J3054">
        <f t="shared" si="188"/>
        <v>14</v>
      </c>
      <c r="K3054" s="2">
        <f t="shared" si="189"/>
        <v>44395.5</v>
      </c>
      <c r="L3054" s="22">
        <v>44407.5</v>
      </c>
      <c r="M3054" s="22">
        <v>44412.5</v>
      </c>
      <c r="N3054" s="22">
        <v>44411.5</v>
      </c>
      <c r="O3054">
        <f t="shared" si="190"/>
        <v>16</v>
      </c>
      <c r="P3054" s="3">
        <f t="shared" si="191"/>
        <v>38.880000000000003</v>
      </c>
    </row>
    <row r="3055" spans="1:16" x14ac:dyDescent="0.35">
      <c r="A3055" t="s">
        <v>286</v>
      </c>
      <c r="B3055" s="29" t="s">
        <v>98</v>
      </c>
      <c r="C3055" s="22">
        <v>44407</v>
      </c>
      <c r="D3055" s="30" t="s">
        <v>110</v>
      </c>
      <c r="E3055" s="30" t="s">
        <v>111</v>
      </c>
      <c r="F3055" s="29" t="s">
        <v>124</v>
      </c>
      <c r="G3055" s="3">
        <v>0.38</v>
      </c>
      <c r="H3055" s="22">
        <v>44389</v>
      </c>
      <c r="I3055" s="23">
        <v>44402</v>
      </c>
      <c r="J3055">
        <f t="shared" si="188"/>
        <v>14</v>
      </c>
      <c r="K3055" s="2">
        <f t="shared" si="189"/>
        <v>44395.5</v>
      </c>
      <c r="L3055" s="22">
        <v>44407.5</v>
      </c>
      <c r="M3055" s="22">
        <v>44412.5</v>
      </c>
      <c r="N3055" s="22">
        <v>44411.5</v>
      </c>
      <c r="O3055">
        <f t="shared" si="190"/>
        <v>16</v>
      </c>
      <c r="P3055" s="3">
        <f t="shared" si="191"/>
        <v>6.08</v>
      </c>
    </row>
    <row r="3056" spans="1:16" x14ac:dyDescent="0.35">
      <c r="A3056" t="s">
        <v>286</v>
      </c>
      <c r="B3056" s="29" t="s">
        <v>98</v>
      </c>
      <c r="C3056" s="22">
        <v>44407</v>
      </c>
      <c r="D3056" s="30" t="s">
        <v>110</v>
      </c>
      <c r="E3056" s="30" t="s">
        <v>111</v>
      </c>
      <c r="F3056" s="29" t="s">
        <v>125</v>
      </c>
      <c r="G3056" s="3">
        <v>2.2799999999999998</v>
      </c>
      <c r="H3056" s="22">
        <v>44389</v>
      </c>
      <c r="I3056" s="23">
        <v>44402</v>
      </c>
      <c r="J3056">
        <f t="shared" si="188"/>
        <v>14</v>
      </c>
      <c r="K3056" s="2">
        <f t="shared" si="189"/>
        <v>44395.5</v>
      </c>
      <c r="L3056" s="22">
        <v>44407.5</v>
      </c>
      <c r="M3056" s="22">
        <v>44412.5</v>
      </c>
      <c r="N3056" s="22">
        <v>44411.5</v>
      </c>
      <c r="O3056">
        <f t="shared" si="190"/>
        <v>16</v>
      </c>
      <c r="P3056" s="3">
        <f t="shared" si="191"/>
        <v>36.479999999999997</v>
      </c>
    </row>
    <row r="3057" spans="1:16" x14ac:dyDescent="0.35">
      <c r="A3057" t="s">
        <v>286</v>
      </c>
      <c r="B3057" s="29" t="s">
        <v>98</v>
      </c>
      <c r="C3057" s="22">
        <v>44407</v>
      </c>
      <c r="D3057" s="30" t="s">
        <v>107</v>
      </c>
      <c r="E3057" s="30" t="s">
        <v>108</v>
      </c>
      <c r="F3057" s="29" t="s">
        <v>126</v>
      </c>
      <c r="G3057" s="3">
        <v>207.33</v>
      </c>
      <c r="H3057" s="22">
        <v>44389</v>
      </c>
      <c r="I3057" s="23">
        <v>44402</v>
      </c>
      <c r="J3057">
        <f t="shared" si="188"/>
        <v>14</v>
      </c>
      <c r="K3057" s="2">
        <f t="shared" si="189"/>
        <v>44395.5</v>
      </c>
      <c r="L3057" s="22">
        <v>44407.5</v>
      </c>
      <c r="M3057" s="22">
        <v>44412.5</v>
      </c>
      <c r="N3057" s="22">
        <v>44411.5</v>
      </c>
      <c r="O3057">
        <f t="shared" si="190"/>
        <v>16</v>
      </c>
      <c r="P3057" s="3">
        <f t="shared" si="191"/>
        <v>3317.28</v>
      </c>
    </row>
    <row r="3058" spans="1:16" x14ac:dyDescent="0.35">
      <c r="A3058" t="s">
        <v>286</v>
      </c>
      <c r="B3058" s="29" t="s">
        <v>98</v>
      </c>
      <c r="C3058" s="22">
        <v>44407</v>
      </c>
      <c r="D3058" s="30" t="s">
        <v>114</v>
      </c>
      <c r="E3058" s="30" t="s">
        <v>115</v>
      </c>
      <c r="F3058" s="29" t="s">
        <v>127</v>
      </c>
      <c r="G3058" s="3">
        <v>131.04000000000002</v>
      </c>
      <c r="H3058" s="22">
        <v>44389</v>
      </c>
      <c r="I3058" s="23">
        <v>44402</v>
      </c>
      <c r="J3058">
        <f t="shared" si="188"/>
        <v>14</v>
      </c>
      <c r="K3058" s="2">
        <f t="shared" si="189"/>
        <v>44395.5</v>
      </c>
      <c r="L3058" s="22">
        <v>44407.5</v>
      </c>
      <c r="M3058" s="22">
        <v>44412.5</v>
      </c>
      <c r="N3058" s="22">
        <v>44411.5</v>
      </c>
      <c r="O3058">
        <f t="shared" si="190"/>
        <v>16</v>
      </c>
      <c r="P3058" s="3">
        <f t="shared" si="191"/>
        <v>2096.6400000000003</v>
      </c>
    </row>
    <row r="3059" spans="1:16" x14ac:dyDescent="0.35">
      <c r="A3059" t="s">
        <v>286</v>
      </c>
      <c r="B3059" s="29" t="s">
        <v>98</v>
      </c>
      <c r="C3059" s="22">
        <v>44407</v>
      </c>
      <c r="D3059" s="30" t="s">
        <v>110</v>
      </c>
      <c r="E3059" s="30" t="s">
        <v>111</v>
      </c>
      <c r="F3059" s="29" t="s">
        <v>127</v>
      </c>
      <c r="G3059" s="3">
        <v>109.18</v>
      </c>
      <c r="H3059" s="22">
        <v>44389</v>
      </c>
      <c r="I3059" s="23">
        <v>44402</v>
      </c>
      <c r="J3059">
        <f t="shared" si="188"/>
        <v>14</v>
      </c>
      <c r="K3059" s="2">
        <f t="shared" si="189"/>
        <v>44395.5</v>
      </c>
      <c r="L3059" s="22">
        <v>44407.5</v>
      </c>
      <c r="M3059" s="22">
        <v>44412.5</v>
      </c>
      <c r="N3059" s="22">
        <v>44411.5</v>
      </c>
      <c r="O3059">
        <f t="shared" si="190"/>
        <v>16</v>
      </c>
      <c r="P3059" s="3">
        <f t="shared" si="191"/>
        <v>1746.88</v>
      </c>
    </row>
    <row r="3060" spans="1:16" x14ac:dyDescent="0.35">
      <c r="A3060" t="s">
        <v>286</v>
      </c>
      <c r="B3060" s="29" t="s">
        <v>98</v>
      </c>
      <c r="C3060" s="22">
        <v>44407</v>
      </c>
      <c r="D3060" s="30" t="s">
        <v>114</v>
      </c>
      <c r="E3060" s="30" t="s">
        <v>115</v>
      </c>
      <c r="F3060" s="29" t="s">
        <v>128</v>
      </c>
      <c r="G3060" s="3">
        <v>31.74</v>
      </c>
      <c r="H3060" s="22">
        <v>44389</v>
      </c>
      <c r="I3060" s="23">
        <v>44402</v>
      </c>
      <c r="J3060">
        <f t="shared" si="188"/>
        <v>14</v>
      </c>
      <c r="K3060" s="2">
        <f t="shared" si="189"/>
        <v>44395.5</v>
      </c>
      <c r="L3060" s="22">
        <v>44407.5</v>
      </c>
      <c r="M3060" s="22">
        <v>44412.5</v>
      </c>
      <c r="N3060" s="22">
        <v>44411.5</v>
      </c>
      <c r="O3060">
        <f t="shared" si="190"/>
        <v>16</v>
      </c>
      <c r="P3060" s="3">
        <f t="shared" si="191"/>
        <v>507.84</v>
      </c>
    </row>
    <row r="3061" spans="1:16" x14ac:dyDescent="0.35">
      <c r="A3061" t="s">
        <v>286</v>
      </c>
      <c r="B3061" s="29" t="s">
        <v>98</v>
      </c>
      <c r="C3061" s="22">
        <v>44407</v>
      </c>
      <c r="D3061" s="30" t="s">
        <v>110</v>
      </c>
      <c r="E3061" s="30" t="s">
        <v>111</v>
      </c>
      <c r="F3061" s="29" t="s">
        <v>128</v>
      </c>
      <c r="G3061" s="3">
        <v>28.630000000000003</v>
      </c>
      <c r="H3061" s="22">
        <v>44389</v>
      </c>
      <c r="I3061" s="23">
        <v>44402</v>
      </c>
      <c r="J3061">
        <f t="shared" si="188"/>
        <v>14</v>
      </c>
      <c r="K3061" s="2">
        <f t="shared" si="189"/>
        <v>44395.5</v>
      </c>
      <c r="L3061" s="22">
        <v>44407.5</v>
      </c>
      <c r="M3061" s="22">
        <v>44412.5</v>
      </c>
      <c r="N3061" s="22">
        <v>44411.5</v>
      </c>
      <c r="O3061">
        <f t="shared" si="190"/>
        <v>16</v>
      </c>
      <c r="P3061" s="3">
        <f t="shared" si="191"/>
        <v>458.08000000000004</v>
      </c>
    </row>
    <row r="3062" spans="1:16" x14ac:dyDescent="0.35">
      <c r="A3062" t="s">
        <v>286</v>
      </c>
      <c r="B3062" s="29" t="s">
        <v>98</v>
      </c>
      <c r="C3062" s="22">
        <v>44407</v>
      </c>
      <c r="D3062" s="30" t="s">
        <v>114</v>
      </c>
      <c r="E3062" s="30" t="s">
        <v>115</v>
      </c>
      <c r="F3062" s="29" t="s">
        <v>129</v>
      </c>
      <c r="G3062" s="3">
        <v>148.88</v>
      </c>
      <c r="H3062" s="22">
        <v>44389</v>
      </c>
      <c r="I3062" s="23">
        <v>44402</v>
      </c>
      <c r="J3062">
        <f t="shared" si="188"/>
        <v>14</v>
      </c>
      <c r="K3062" s="2">
        <f t="shared" si="189"/>
        <v>44395.5</v>
      </c>
      <c r="L3062" s="22">
        <v>44407.5</v>
      </c>
      <c r="M3062" s="22">
        <v>44412.5</v>
      </c>
      <c r="N3062" s="22">
        <v>44411.5</v>
      </c>
      <c r="O3062">
        <f t="shared" si="190"/>
        <v>16</v>
      </c>
      <c r="P3062" s="3">
        <f t="shared" si="191"/>
        <v>2382.08</v>
      </c>
    </row>
    <row r="3063" spans="1:16" x14ac:dyDescent="0.35">
      <c r="A3063" t="s">
        <v>286</v>
      </c>
      <c r="B3063" s="29" t="s">
        <v>98</v>
      </c>
      <c r="C3063" s="22">
        <v>44407</v>
      </c>
      <c r="D3063" s="30" t="s">
        <v>110</v>
      </c>
      <c r="E3063" s="30" t="s">
        <v>111</v>
      </c>
      <c r="F3063" s="29" t="s">
        <v>129</v>
      </c>
      <c r="G3063" s="3">
        <v>581.82000000000005</v>
      </c>
      <c r="H3063" s="22">
        <v>44389</v>
      </c>
      <c r="I3063" s="23">
        <v>44402</v>
      </c>
      <c r="J3063">
        <f t="shared" si="188"/>
        <v>14</v>
      </c>
      <c r="K3063" s="2">
        <f t="shared" si="189"/>
        <v>44395.5</v>
      </c>
      <c r="L3063" s="22">
        <v>44407.5</v>
      </c>
      <c r="M3063" s="22">
        <v>44412.5</v>
      </c>
      <c r="N3063" s="22">
        <v>44411.5</v>
      </c>
      <c r="O3063">
        <f t="shared" si="190"/>
        <v>16</v>
      </c>
      <c r="P3063" s="3">
        <f t="shared" si="191"/>
        <v>9309.1200000000008</v>
      </c>
    </row>
    <row r="3064" spans="1:16" x14ac:dyDescent="0.35">
      <c r="A3064" t="s">
        <v>286</v>
      </c>
      <c r="B3064" s="29" t="s">
        <v>98</v>
      </c>
      <c r="C3064" s="22">
        <v>44407</v>
      </c>
      <c r="D3064" s="30" t="s">
        <v>114</v>
      </c>
      <c r="E3064" s="30" t="s">
        <v>115</v>
      </c>
      <c r="F3064" s="29" t="s">
        <v>130</v>
      </c>
      <c r="G3064" s="3">
        <v>19.39</v>
      </c>
      <c r="H3064" s="22">
        <v>44389</v>
      </c>
      <c r="I3064" s="23">
        <v>44402</v>
      </c>
      <c r="J3064">
        <f t="shared" si="188"/>
        <v>14</v>
      </c>
      <c r="K3064" s="2">
        <f t="shared" si="189"/>
        <v>44395.5</v>
      </c>
      <c r="L3064" s="22">
        <v>44407.5</v>
      </c>
      <c r="M3064" s="22">
        <v>44412.5</v>
      </c>
      <c r="N3064" s="22">
        <v>44411.5</v>
      </c>
      <c r="O3064">
        <f t="shared" si="190"/>
        <v>16</v>
      </c>
      <c r="P3064" s="3">
        <f t="shared" si="191"/>
        <v>310.24</v>
      </c>
    </row>
    <row r="3065" spans="1:16" x14ac:dyDescent="0.35">
      <c r="A3065" t="s">
        <v>286</v>
      </c>
      <c r="B3065" s="29" t="s">
        <v>98</v>
      </c>
      <c r="C3065" s="22">
        <v>44407</v>
      </c>
      <c r="D3065" s="30" t="s">
        <v>110</v>
      </c>
      <c r="E3065" s="30" t="s">
        <v>111</v>
      </c>
      <c r="F3065" s="29" t="s">
        <v>130</v>
      </c>
      <c r="G3065" s="3">
        <v>6.31</v>
      </c>
      <c r="H3065" s="22">
        <v>44389</v>
      </c>
      <c r="I3065" s="23">
        <v>44402</v>
      </c>
      <c r="J3065">
        <f t="shared" si="188"/>
        <v>14</v>
      </c>
      <c r="K3065" s="2">
        <f t="shared" si="189"/>
        <v>44395.5</v>
      </c>
      <c r="L3065" s="22">
        <v>44407.5</v>
      </c>
      <c r="M3065" s="22">
        <v>44412.5</v>
      </c>
      <c r="N3065" s="22">
        <v>44411.5</v>
      </c>
      <c r="O3065">
        <f t="shared" si="190"/>
        <v>16</v>
      </c>
      <c r="P3065" s="3">
        <f t="shared" si="191"/>
        <v>100.96</v>
      </c>
    </row>
    <row r="3066" spans="1:16" x14ac:dyDescent="0.35">
      <c r="A3066" t="s">
        <v>286</v>
      </c>
      <c r="B3066" s="29" t="s">
        <v>98</v>
      </c>
      <c r="C3066" s="22">
        <v>44407</v>
      </c>
      <c r="D3066" s="30" t="s">
        <v>110</v>
      </c>
      <c r="E3066" s="30" t="s">
        <v>111</v>
      </c>
      <c r="F3066" s="29" t="s">
        <v>246</v>
      </c>
      <c r="G3066" s="3">
        <v>0.32</v>
      </c>
      <c r="H3066" s="22">
        <v>44389</v>
      </c>
      <c r="I3066" s="23">
        <v>44402</v>
      </c>
      <c r="J3066">
        <f t="shared" si="188"/>
        <v>14</v>
      </c>
      <c r="K3066" s="2">
        <f t="shared" si="189"/>
        <v>44395.5</v>
      </c>
      <c r="L3066" s="22">
        <v>44407.5</v>
      </c>
      <c r="M3066" s="22">
        <v>44412.5</v>
      </c>
      <c r="N3066" s="22">
        <v>44411.5</v>
      </c>
      <c r="O3066">
        <f t="shared" si="190"/>
        <v>16</v>
      </c>
      <c r="P3066" s="3">
        <f t="shared" si="191"/>
        <v>5.12</v>
      </c>
    </row>
    <row r="3067" spans="1:16" x14ac:dyDescent="0.35">
      <c r="A3067" t="s">
        <v>286</v>
      </c>
      <c r="B3067" s="29" t="s">
        <v>98</v>
      </c>
      <c r="C3067" s="22">
        <v>44407</v>
      </c>
      <c r="D3067" s="30" t="s">
        <v>114</v>
      </c>
      <c r="E3067" s="30" t="s">
        <v>115</v>
      </c>
      <c r="F3067" s="29" t="s">
        <v>131</v>
      </c>
      <c r="G3067" s="3">
        <v>34.28</v>
      </c>
      <c r="H3067" s="22">
        <v>44389</v>
      </c>
      <c r="I3067" s="23">
        <v>44402</v>
      </c>
      <c r="J3067">
        <f t="shared" si="188"/>
        <v>14</v>
      </c>
      <c r="K3067" s="2">
        <f t="shared" si="189"/>
        <v>44395.5</v>
      </c>
      <c r="L3067" s="22">
        <v>44407.5</v>
      </c>
      <c r="M3067" s="22">
        <v>44412.5</v>
      </c>
      <c r="N3067" s="22">
        <v>44411.5</v>
      </c>
      <c r="O3067">
        <f t="shared" si="190"/>
        <v>16</v>
      </c>
      <c r="P3067" s="3">
        <f t="shared" si="191"/>
        <v>548.48</v>
      </c>
    </row>
    <row r="3068" spans="1:16" x14ac:dyDescent="0.35">
      <c r="A3068" t="s">
        <v>286</v>
      </c>
      <c r="B3068" s="29" t="s">
        <v>98</v>
      </c>
      <c r="C3068" s="22">
        <v>44407</v>
      </c>
      <c r="D3068" s="30" t="s">
        <v>107</v>
      </c>
      <c r="E3068" s="30" t="s">
        <v>108</v>
      </c>
      <c r="F3068" s="29" t="s">
        <v>109</v>
      </c>
      <c r="G3068" s="3">
        <v>214</v>
      </c>
      <c r="H3068" s="22">
        <v>44389</v>
      </c>
      <c r="I3068" s="23">
        <v>44402</v>
      </c>
      <c r="J3068">
        <f t="shared" si="188"/>
        <v>14</v>
      </c>
      <c r="K3068" s="2">
        <f t="shared" si="189"/>
        <v>44395.5</v>
      </c>
      <c r="L3068" s="22">
        <v>44407.5</v>
      </c>
      <c r="M3068" s="22">
        <v>44412.5</v>
      </c>
      <c r="N3068" s="22">
        <v>44411.5</v>
      </c>
      <c r="O3068">
        <f t="shared" si="190"/>
        <v>16</v>
      </c>
      <c r="P3068" s="3">
        <f t="shared" si="191"/>
        <v>3424</v>
      </c>
    </row>
    <row r="3069" spans="1:16" x14ac:dyDescent="0.35">
      <c r="A3069" t="s">
        <v>286</v>
      </c>
      <c r="B3069" s="29" t="s">
        <v>98</v>
      </c>
      <c r="C3069" s="22">
        <v>44407</v>
      </c>
      <c r="D3069" s="30" t="s">
        <v>99</v>
      </c>
      <c r="E3069" s="30" t="s">
        <v>100</v>
      </c>
      <c r="F3069" s="29" t="s">
        <v>109</v>
      </c>
      <c r="G3069" s="3">
        <v>64324</v>
      </c>
      <c r="H3069" s="22">
        <v>44389</v>
      </c>
      <c r="I3069" s="23">
        <v>44402</v>
      </c>
      <c r="J3069">
        <f t="shared" si="188"/>
        <v>14</v>
      </c>
      <c r="K3069" s="2">
        <f t="shared" si="189"/>
        <v>44395.5</v>
      </c>
      <c r="L3069" s="22">
        <v>44407.5</v>
      </c>
      <c r="M3069" s="22">
        <v>44412.5</v>
      </c>
      <c r="N3069" s="22">
        <v>44411.5</v>
      </c>
      <c r="O3069">
        <f t="shared" si="190"/>
        <v>16</v>
      </c>
      <c r="P3069" s="3">
        <f t="shared" si="191"/>
        <v>1029184</v>
      </c>
    </row>
    <row r="3070" spans="1:16" x14ac:dyDescent="0.35">
      <c r="A3070" t="s">
        <v>286</v>
      </c>
      <c r="B3070" s="29" t="s">
        <v>98</v>
      </c>
      <c r="C3070" s="22">
        <v>44407</v>
      </c>
      <c r="D3070" s="30" t="s">
        <v>114</v>
      </c>
      <c r="E3070" s="30" t="s">
        <v>115</v>
      </c>
      <c r="F3070" s="29" t="s">
        <v>132</v>
      </c>
      <c r="G3070" s="3">
        <v>164.73000000000002</v>
      </c>
      <c r="H3070" s="22">
        <v>44389</v>
      </c>
      <c r="I3070" s="23">
        <v>44402</v>
      </c>
      <c r="J3070">
        <f t="shared" si="188"/>
        <v>14</v>
      </c>
      <c r="K3070" s="2">
        <f t="shared" si="189"/>
        <v>44395.5</v>
      </c>
      <c r="L3070" s="22">
        <v>44407.5</v>
      </c>
      <c r="M3070" s="22">
        <v>44412.5</v>
      </c>
      <c r="N3070" s="22">
        <v>44411.5</v>
      </c>
      <c r="O3070">
        <f t="shared" si="190"/>
        <v>16</v>
      </c>
      <c r="P3070" s="3">
        <f t="shared" si="191"/>
        <v>2635.6800000000003</v>
      </c>
    </row>
    <row r="3071" spans="1:16" x14ac:dyDescent="0.35">
      <c r="A3071" t="s">
        <v>286</v>
      </c>
      <c r="B3071" s="29" t="s">
        <v>98</v>
      </c>
      <c r="C3071" s="22">
        <v>44407</v>
      </c>
      <c r="D3071" s="30" t="s">
        <v>110</v>
      </c>
      <c r="E3071" s="30" t="s">
        <v>111</v>
      </c>
      <c r="F3071" s="29" t="s">
        <v>132</v>
      </c>
      <c r="G3071" s="3">
        <v>2.0099999999999998</v>
      </c>
      <c r="H3071" s="22">
        <v>44389</v>
      </c>
      <c r="I3071" s="23">
        <v>44402</v>
      </c>
      <c r="J3071">
        <f t="shared" si="188"/>
        <v>14</v>
      </c>
      <c r="K3071" s="2">
        <f t="shared" si="189"/>
        <v>44395.5</v>
      </c>
      <c r="L3071" s="22">
        <v>44407.5</v>
      </c>
      <c r="M3071" s="22">
        <v>44412.5</v>
      </c>
      <c r="N3071" s="22">
        <v>44411.5</v>
      </c>
      <c r="O3071">
        <f t="shared" si="190"/>
        <v>16</v>
      </c>
      <c r="P3071" s="3">
        <f t="shared" si="191"/>
        <v>32.159999999999997</v>
      </c>
    </row>
    <row r="3072" spans="1:16" x14ac:dyDescent="0.35">
      <c r="A3072" t="s">
        <v>286</v>
      </c>
      <c r="B3072" s="29" t="s">
        <v>98</v>
      </c>
      <c r="C3072" s="22">
        <v>44407</v>
      </c>
      <c r="D3072" s="30" t="s">
        <v>110</v>
      </c>
      <c r="E3072" s="30" t="s">
        <v>111</v>
      </c>
      <c r="F3072" s="29" t="s">
        <v>268</v>
      </c>
      <c r="G3072" s="3">
        <v>2.66</v>
      </c>
      <c r="H3072" s="22">
        <v>44389</v>
      </c>
      <c r="I3072" s="23">
        <v>44402</v>
      </c>
      <c r="J3072">
        <f t="shared" si="188"/>
        <v>14</v>
      </c>
      <c r="K3072" s="2">
        <f t="shared" si="189"/>
        <v>44395.5</v>
      </c>
      <c r="L3072" s="22">
        <v>44407.5</v>
      </c>
      <c r="M3072" s="22">
        <v>44412.5</v>
      </c>
      <c r="N3072" s="22">
        <v>44411.5</v>
      </c>
      <c r="O3072">
        <f t="shared" si="190"/>
        <v>16</v>
      </c>
      <c r="P3072" s="3">
        <f t="shared" si="191"/>
        <v>42.56</v>
      </c>
    </row>
    <row r="3073" spans="1:16" x14ac:dyDescent="0.35">
      <c r="A3073" t="s">
        <v>286</v>
      </c>
      <c r="B3073" s="29" t="s">
        <v>98</v>
      </c>
      <c r="C3073" s="22">
        <v>44407</v>
      </c>
      <c r="D3073" s="30" t="s">
        <v>114</v>
      </c>
      <c r="E3073" s="30" t="s">
        <v>115</v>
      </c>
      <c r="F3073" s="29" t="s">
        <v>133</v>
      </c>
      <c r="G3073" s="3">
        <v>12.23</v>
      </c>
      <c r="H3073" s="22">
        <v>44389</v>
      </c>
      <c r="I3073" s="23">
        <v>44402</v>
      </c>
      <c r="J3073">
        <f t="shared" si="188"/>
        <v>14</v>
      </c>
      <c r="K3073" s="2">
        <f t="shared" si="189"/>
        <v>44395.5</v>
      </c>
      <c r="L3073" s="22">
        <v>44407.5</v>
      </c>
      <c r="M3073" s="22">
        <v>44412.5</v>
      </c>
      <c r="N3073" s="22">
        <v>44411.5</v>
      </c>
      <c r="O3073">
        <f t="shared" si="190"/>
        <v>16</v>
      </c>
      <c r="P3073" s="3">
        <f t="shared" si="191"/>
        <v>195.68</v>
      </c>
    </row>
    <row r="3074" spans="1:16" x14ac:dyDescent="0.35">
      <c r="A3074" t="s">
        <v>286</v>
      </c>
      <c r="B3074" s="29" t="s">
        <v>98</v>
      </c>
      <c r="C3074" s="22">
        <v>44407</v>
      </c>
      <c r="D3074" s="30" t="s">
        <v>110</v>
      </c>
      <c r="E3074" s="30" t="s">
        <v>111</v>
      </c>
      <c r="F3074" s="29" t="s">
        <v>133</v>
      </c>
      <c r="G3074" s="3">
        <v>3.95</v>
      </c>
      <c r="H3074" s="22">
        <v>44389</v>
      </c>
      <c r="I3074" s="23">
        <v>44402</v>
      </c>
      <c r="J3074">
        <f t="shared" si="188"/>
        <v>14</v>
      </c>
      <c r="K3074" s="2">
        <f t="shared" si="189"/>
        <v>44395.5</v>
      </c>
      <c r="L3074" s="22">
        <v>44407.5</v>
      </c>
      <c r="M3074" s="22">
        <v>44412.5</v>
      </c>
      <c r="N3074" s="22">
        <v>44411.5</v>
      </c>
      <c r="O3074">
        <f t="shared" si="190"/>
        <v>16</v>
      </c>
      <c r="P3074" s="3">
        <f t="shared" si="191"/>
        <v>63.2</v>
      </c>
    </row>
    <row r="3075" spans="1:16" x14ac:dyDescent="0.35">
      <c r="A3075" t="s">
        <v>286</v>
      </c>
      <c r="B3075" s="29" t="s">
        <v>98</v>
      </c>
      <c r="C3075" s="22">
        <v>44407</v>
      </c>
      <c r="D3075" s="30" t="s">
        <v>110</v>
      </c>
      <c r="E3075" s="30" t="s">
        <v>111</v>
      </c>
      <c r="F3075" s="29" t="s">
        <v>134</v>
      </c>
      <c r="G3075" s="3">
        <v>41.45</v>
      </c>
      <c r="H3075" s="22">
        <v>44389</v>
      </c>
      <c r="I3075" s="23">
        <v>44402</v>
      </c>
      <c r="J3075">
        <f t="shared" si="188"/>
        <v>14</v>
      </c>
      <c r="K3075" s="2">
        <f t="shared" si="189"/>
        <v>44395.5</v>
      </c>
      <c r="L3075" s="22">
        <v>44407.5</v>
      </c>
      <c r="M3075" s="22">
        <v>44412.5</v>
      </c>
      <c r="N3075" s="22">
        <v>44411.5</v>
      </c>
      <c r="O3075">
        <f t="shared" si="190"/>
        <v>16</v>
      </c>
      <c r="P3075" s="3">
        <f t="shared" si="191"/>
        <v>663.2</v>
      </c>
    </row>
    <row r="3076" spans="1:16" x14ac:dyDescent="0.35">
      <c r="A3076" t="s">
        <v>286</v>
      </c>
      <c r="B3076" s="29" t="s">
        <v>98</v>
      </c>
      <c r="C3076" s="22">
        <v>44407</v>
      </c>
      <c r="D3076" s="30" t="s">
        <v>114</v>
      </c>
      <c r="E3076" s="30" t="s">
        <v>115</v>
      </c>
      <c r="F3076" s="29" t="s">
        <v>135</v>
      </c>
      <c r="G3076" s="3">
        <v>46.11</v>
      </c>
      <c r="H3076" s="22">
        <v>44389</v>
      </c>
      <c r="I3076" s="23">
        <v>44402</v>
      </c>
      <c r="J3076">
        <f t="shared" si="188"/>
        <v>14</v>
      </c>
      <c r="K3076" s="2">
        <f t="shared" si="189"/>
        <v>44395.5</v>
      </c>
      <c r="L3076" s="22">
        <v>44407.5</v>
      </c>
      <c r="M3076" s="22">
        <v>44412.5</v>
      </c>
      <c r="N3076" s="22">
        <v>44411.5</v>
      </c>
      <c r="O3076">
        <f t="shared" si="190"/>
        <v>16</v>
      </c>
      <c r="P3076" s="3">
        <f t="shared" si="191"/>
        <v>737.76</v>
      </c>
    </row>
    <row r="3077" spans="1:16" x14ac:dyDescent="0.35">
      <c r="A3077" t="s">
        <v>286</v>
      </c>
      <c r="B3077" s="29" t="s">
        <v>98</v>
      </c>
      <c r="C3077" s="22">
        <v>44407</v>
      </c>
      <c r="D3077" s="30" t="s">
        <v>110</v>
      </c>
      <c r="E3077" s="30" t="s">
        <v>111</v>
      </c>
      <c r="F3077" s="29" t="s">
        <v>135</v>
      </c>
      <c r="G3077" s="3">
        <v>29.3</v>
      </c>
      <c r="H3077" s="22">
        <v>44389</v>
      </c>
      <c r="I3077" s="23">
        <v>44402</v>
      </c>
      <c r="J3077">
        <f t="shared" si="188"/>
        <v>14</v>
      </c>
      <c r="K3077" s="2">
        <f t="shared" si="189"/>
        <v>44395.5</v>
      </c>
      <c r="L3077" s="22">
        <v>44407.5</v>
      </c>
      <c r="M3077" s="22">
        <v>44412.5</v>
      </c>
      <c r="N3077" s="22">
        <v>44411.5</v>
      </c>
      <c r="O3077">
        <f t="shared" si="190"/>
        <v>16</v>
      </c>
      <c r="P3077" s="3">
        <f t="shared" si="191"/>
        <v>468.8</v>
      </c>
    </row>
    <row r="3078" spans="1:16" x14ac:dyDescent="0.35">
      <c r="A3078" t="s">
        <v>286</v>
      </c>
      <c r="B3078" s="29" t="s">
        <v>98</v>
      </c>
      <c r="C3078" s="22">
        <v>44407</v>
      </c>
      <c r="D3078" s="30" t="s">
        <v>114</v>
      </c>
      <c r="E3078" s="30" t="s">
        <v>115</v>
      </c>
      <c r="F3078" s="29" t="s">
        <v>136</v>
      </c>
      <c r="G3078" s="3">
        <v>141.91</v>
      </c>
      <c r="H3078" s="22">
        <v>44389</v>
      </c>
      <c r="I3078" s="23">
        <v>44402</v>
      </c>
      <c r="J3078">
        <f t="shared" si="188"/>
        <v>14</v>
      </c>
      <c r="K3078" s="2">
        <f t="shared" si="189"/>
        <v>44395.5</v>
      </c>
      <c r="L3078" s="22">
        <v>44407.5</v>
      </c>
      <c r="M3078" s="22">
        <v>44412.5</v>
      </c>
      <c r="N3078" s="22">
        <v>44411.5</v>
      </c>
      <c r="O3078">
        <f t="shared" si="190"/>
        <v>16</v>
      </c>
      <c r="P3078" s="3">
        <f t="shared" si="191"/>
        <v>2270.56</v>
      </c>
    </row>
    <row r="3079" spans="1:16" x14ac:dyDescent="0.35">
      <c r="A3079" t="s">
        <v>286</v>
      </c>
      <c r="B3079" s="29" t="s">
        <v>98</v>
      </c>
      <c r="C3079" s="22">
        <v>44407</v>
      </c>
      <c r="D3079" s="30" t="s">
        <v>110</v>
      </c>
      <c r="E3079" s="30" t="s">
        <v>111</v>
      </c>
      <c r="F3079" s="29" t="s">
        <v>136</v>
      </c>
      <c r="G3079" s="3">
        <v>6.72</v>
      </c>
      <c r="H3079" s="22">
        <v>44389</v>
      </c>
      <c r="I3079" s="23">
        <v>44402</v>
      </c>
      <c r="J3079">
        <f t="shared" si="188"/>
        <v>14</v>
      </c>
      <c r="K3079" s="2">
        <f t="shared" si="189"/>
        <v>44395.5</v>
      </c>
      <c r="L3079" s="22">
        <v>44407.5</v>
      </c>
      <c r="M3079" s="22">
        <v>44412.5</v>
      </c>
      <c r="N3079" s="22">
        <v>44411.5</v>
      </c>
      <c r="O3079">
        <f t="shared" si="190"/>
        <v>16</v>
      </c>
      <c r="P3079" s="3">
        <f t="shared" si="191"/>
        <v>107.52</v>
      </c>
    </row>
    <row r="3080" spans="1:16" x14ac:dyDescent="0.35">
      <c r="A3080" t="s">
        <v>286</v>
      </c>
      <c r="B3080" s="29" t="s">
        <v>98</v>
      </c>
      <c r="C3080" s="22">
        <v>44407</v>
      </c>
      <c r="D3080" s="30" t="s">
        <v>110</v>
      </c>
      <c r="E3080" s="30" t="s">
        <v>111</v>
      </c>
      <c r="F3080" s="29" t="s">
        <v>137</v>
      </c>
      <c r="G3080" s="3">
        <v>255.68</v>
      </c>
      <c r="H3080" s="22">
        <v>44389</v>
      </c>
      <c r="I3080" s="23">
        <v>44402</v>
      </c>
      <c r="J3080">
        <f t="shared" si="188"/>
        <v>14</v>
      </c>
      <c r="K3080" s="2">
        <f t="shared" si="189"/>
        <v>44395.5</v>
      </c>
      <c r="L3080" s="22">
        <v>44407.5</v>
      </c>
      <c r="M3080" s="22">
        <v>44412.5</v>
      </c>
      <c r="N3080" s="22">
        <v>44411.5</v>
      </c>
      <c r="O3080">
        <f t="shared" si="190"/>
        <v>16</v>
      </c>
      <c r="P3080" s="3">
        <f t="shared" si="191"/>
        <v>4090.88</v>
      </c>
    </row>
    <row r="3081" spans="1:16" x14ac:dyDescent="0.35">
      <c r="A3081" t="s">
        <v>286</v>
      </c>
      <c r="B3081" s="29" t="s">
        <v>98</v>
      </c>
      <c r="C3081" s="22">
        <v>44407</v>
      </c>
      <c r="D3081" s="30" t="s">
        <v>107</v>
      </c>
      <c r="E3081" s="30" t="s">
        <v>108</v>
      </c>
      <c r="F3081" s="29" t="s">
        <v>138</v>
      </c>
      <c r="G3081" s="3">
        <v>171.08</v>
      </c>
      <c r="H3081" s="22">
        <v>44389</v>
      </c>
      <c r="I3081" s="23">
        <v>44402</v>
      </c>
      <c r="J3081">
        <f t="shared" si="188"/>
        <v>14</v>
      </c>
      <c r="K3081" s="2">
        <f t="shared" si="189"/>
        <v>44395.5</v>
      </c>
      <c r="L3081" s="22">
        <v>44407.5</v>
      </c>
      <c r="M3081" s="22">
        <v>44412.5</v>
      </c>
      <c r="N3081" s="22">
        <v>44411.5</v>
      </c>
      <c r="O3081">
        <f t="shared" si="190"/>
        <v>16</v>
      </c>
      <c r="P3081" s="3">
        <f t="shared" si="191"/>
        <v>2737.28</v>
      </c>
    </row>
    <row r="3082" spans="1:16" x14ac:dyDescent="0.35">
      <c r="A3082" t="s">
        <v>286</v>
      </c>
      <c r="B3082" s="29" t="s">
        <v>98</v>
      </c>
      <c r="C3082" s="22">
        <v>44407</v>
      </c>
      <c r="D3082" s="30" t="s">
        <v>114</v>
      </c>
      <c r="E3082" s="30" t="s">
        <v>115</v>
      </c>
      <c r="F3082" s="29" t="s">
        <v>139</v>
      </c>
      <c r="G3082" s="3">
        <v>19.87</v>
      </c>
      <c r="H3082" s="22">
        <v>44389</v>
      </c>
      <c r="I3082" s="23">
        <v>44402</v>
      </c>
      <c r="J3082">
        <f t="shared" si="188"/>
        <v>14</v>
      </c>
      <c r="K3082" s="2">
        <f t="shared" si="189"/>
        <v>44395.5</v>
      </c>
      <c r="L3082" s="22">
        <v>44407.5</v>
      </c>
      <c r="M3082" s="22">
        <v>44412.5</v>
      </c>
      <c r="N3082" s="22">
        <v>44411.5</v>
      </c>
      <c r="O3082">
        <f t="shared" si="190"/>
        <v>16</v>
      </c>
      <c r="P3082" s="3">
        <f t="shared" si="191"/>
        <v>317.92</v>
      </c>
    </row>
    <row r="3083" spans="1:16" x14ac:dyDescent="0.35">
      <c r="A3083" t="s">
        <v>286</v>
      </c>
      <c r="B3083" s="29" t="s">
        <v>98</v>
      </c>
      <c r="C3083" s="22">
        <v>44407</v>
      </c>
      <c r="D3083" s="30" t="s">
        <v>110</v>
      </c>
      <c r="E3083" s="30" t="s">
        <v>111</v>
      </c>
      <c r="F3083" s="29" t="s">
        <v>256</v>
      </c>
      <c r="G3083" s="3">
        <v>0.38</v>
      </c>
      <c r="H3083" s="22">
        <v>44389</v>
      </c>
      <c r="I3083" s="23">
        <v>44402</v>
      </c>
      <c r="J3083">
        <f t="shared" ref="J3083:J3146" si="192">I3083-H3083+1</f>
        <v>14</v>
      </c>
      <c r="K3083" s="2">
        <f t="shared" ref="K3083:K3146" si="193">(H3083+I3083)/2</f>
        <v>44395.5</v>
      </c>
      <c r="L3083" s="22">
        <v>44407.5</v>
      </c>
      <c r="M3083" s="22">
        <v>44412.5</v>
      </c>
      <c r="N3083" s="22">
        <v>44411.5</v>
      </c>
      <c r="O3083">
        <f t="shared" ref="O3083:O3146" si="194">N3083-K3083</f>
        <v>16</v>
      </c>
      <c r="P3083" s="3">
        <f t="shared" ref="P3083:P3146" si="195">O3083*G3083</f>
        <v>6.08</v>
      </c>
    </row>
    <row r="3084" spans="1:16" x14ac:dyDescent="0.35">
      <c r="A3084" t="s">
        <v>286</v>
      </c>
      <c r="B3084" s="29" t="s">
        <v>98</v>
      </c>
      <c r="C3084" s="22">
        <v>44407</v>
      </c>
      <c r="D3084" s="30" t="s">
        <v>114</v>
      </c>
      <c r="E3084" s="30" t="s">
        <v>115</v>
      </c>
      <c r="F3084" s="29" t="s">
        <v>140</v>
      </c>
      <c r="G3084" s="3">
        <v>18.86</v>
      </c>
      <c r="H3084" s="22">
        <v>44389</v>
      </c>
      <c r="I3084" s="23">
        <v>44402</v>
      </c>
      <c r="J3084">
        <f t="shared" si="192"/>
        <v>14</v>
      </c>
      <c r="K3084" s="2">
        <f t="shared" si="193"/>
        <v>44395.5</v>
      </c>
      <c r="L3084" s="22">
        <v>44407.5</v>
      </c>
      <c r="M3084" s="22">
        <v>44412.5</v>
      </c>
      <c r="N3084" s="22">
        <v>44411.5</v>
      </c>
      <c r="O3084">
        <f t="shared" si="194"/>
        <v>16</v>
      </c>
      <c r="P3084" s="3">
        <f t="shared" si="195"/>
        <v>301.76</v>
      </c>
    </row>
    <row r="3085" spans="1:16" x14ac:dyDescent="0.35">
      <c r="A3085" t="s">
        <v>286</v>
      </c>
      <c r="B3085" s="29" t="s">
        <v>98</v>
      </c>
      <c r="C3085" s="22">
        <v>44407</v>
      </c>
      <c r="D3085" s="30" t="s">
        <v>110</v>
      </c>
      <c r="E3085" s="30" t="s">
        <v>111</v>
      </c>
      <c r="F3085" s="29" t="s">
        <v>140</v>
      </c>
      <c r="G3085" s="3">
        <v>4.53</v>
      </c>
      <c r="H3085" s="22">
        <v>44389</v>
      </c>
      <c r="I3085" s="23">
        <v>44402</v>
      </c>
      <c r="J3085">
        <f t="shared" si="192"/>
        <v>14</v>
      </c>
      <c r="K3085" s="2">
        <f t="shared" si="193"/>
        <v>44395.5</v>
      </c>
      <c r="L3085" s="22">
        <v>44407.5</v>
      </c>
      <c r="M3085" s="22">
        <v>44412.5</v>
      </c>
      <c r="N3085" s="22">
        <v>44411.5</v>
      </c>
      <c r="O3085">
        <f t="shared" si="194"/>
        <v>16</v>
      </c>
      <c r="P3085" s="3">
        <f t="shared" si="195"/>
        <v>72.48</v>
      </c>
    </row>
    <row r="3086" spans="1:16" x14ac:dyDescent="0.35">
      <c r="A3086" t="s">
        <v>286</v>
      </c>
      <c r="B3086" s="29" t="s">
        <v>98</v>
      </c>
      <c r="C3086" s="22">
        <v>44407</v>
      </c>
      <c r="D3086" s="30" t="s">
        <v>110</v>
      </c>
      <c r="E3086" s="30" t="s">
        <v>111</v>
      </c>
      <c r="F3086" s="29" t="s">
        <v>141</v>
      </c>
      <c r="G3086" s="3">
        <v>2.17</v>
      </c>
      <c r="H3086" s="22">
        <v>44389</v>
      </c>
      <c r="I3086" s="23">
        <v>44402</v>
      </c>
      <c r="J3086">
        <f t="shared" si="192"/>
        <v>14</v>
      </c>
      <c r="K3086" s="2">
        <f t="shared" si="193"/>
        <v>44395.5</v>
      </c>
      <c r="L3086" s="22">
        <v>44407.5</v>
      </c>
      <c r="M3086" s="22">
        <v>44412.5</v>
      </c>
      <c r="N3086" s="22">
        <v>44411.5</v>
      </c>
      <c r="O3086">
        <f t="shared" si="194"/>
        <v>16</v>
      </c>
      <c r="P3086" s="3">
        <f t="shared" si="195"/>
        <v>34.72</v>
      </c>
    </row>
    <row r="3087" spans="1:16" x14ac:dyDescent="0.35">
      <c r="A3087" t="s">
        <v>286</v>
      </c>
      <c r="B3087" s="29" t="s">
        <v>98</v>
      </c>
      <c r="C3087" s="22">
        <v>44407</v>
      </c>
      <c r="D3087" s="30" t="s">
        <v>148</v>
      </c>
      <c r="E3087" s="30" t="s">
        <v>149</v>
      </c>
      <c r="F3087" s="29" t="s">
        <v>274</v>
      </c>
      <c r="G3087" s="3">
        <v>9.5500000000000007</v>
      </c>
      <c r="H3087" s="22">
        <v>44389</v>
      </c>
      <c r="I3087" s="23">
        <v>44402</v>
      </c>
      <c r="J3087">
        <f t="shared" si="192"/>
        <v>14</v>
      </c>
      <c r="K3087" s="2">
        <f t="shared" si="193"/>
        <v>44395.5</v>
      </c>
      <c r="L3087" s="22">
        <v>44407.5</v>
      </c>
      <c r="M3087" s="22">
        <v>44424.5</v>
      </c>
      <c r="N3087" s="22">
        <v>44421.5</v>
      </c>
      <c r="O3087">
        <f t="shared" si="194"/>
        <v>26</v>
      </c>
      <c r="P3087" s="3">
        <f t="shared" si="195"/>
        <v>248.3</v>
      </c>
    </row>
    <row r="3088" spans="1:16" x14ac:dyDescent="0.35">
      <c r="A3088" t="s">
        <v>286</v>
      </c>
      <c r="B3088" s="29" t="s">
        <v>98</v>
      </c>
      <c r="C3088" s="22">
        <v>44407</v>
      </c>
      <c r="D3088" s="30" t="s">
        <v>148</v>
      </c>
      <c r="E3088" s="30" t="s">
        <v>149</v>
      </c>
      <c r="F3088" s="29" t="s">
        <v>275</v>
      </c>
      <c r="G3088" s="3">
        <v>16.02</v>
      </c>
      <c r="H3088" s="22">
        <v>44389</v>
      </c>
      <c r="I3088" s="23">
        <v>44402</v>
      </c>
      <c r="J3088">
        <f t="shared" si="192"/>
        <v>14</v>
      </c>
      <c r="K3088" s="2">
        <f t="shared" si="193"/>
        <v>44395.5</v>
      </c>
      <c r="L3088" s="22">
        <v>44407.5</v>
      </c>
      <c r="M3088" s="22">
        <v>44424.5</v>
      </c>
      <c r="N3088" s="22">
        <v>44421.5</v>
      </c>
      <c r="O3088">
        <f t="shared" si="194"/>
        <v>26</v>
      </c>
      <c r="P3088" s="3">
        <f t="shared" si="195"/>
        <v>416.52</v>
      </c>
    </row>
    <row r="3089" spans="1:16" x14ac:dyDescent="0.35">
      <c r="A3089" t="s">
        <v>286</v>
      </c>
      <c r="B3089" s="29" t="s">
        <v>98</v>
      </c>
      <c r="C3089" s="22">
        <v>44407</v>
      </c>
      <c r="D3089" s="30" t="s">
        <v>148</v>
      </c>
      <c r="E3089" s="30" t="s">
        <v>149</v>
      </c>
      <c r="F3089" s="29" t="s">
        <v>150</v>
      </c>
      <c r="G3089" s="3">
        <v>29.69</v>
      </c>
      <c r="H3089" s="22">
        <v>44389</v>
      </c>
      <c r="I3089" s="23">
        <v>44402</v>
      </c>
      <c r="J3089">
        <f t="shared" si="192"/>
        <v>14</v>
      </c>
      <c r="K3089" s="2">
        <f t="shared" si="193"/>
        <v>44395.5</v>
      </c>
      <c r="L3089" s="22">
        <v>44407.5</v>
      </c>
      <c r="M3089" s="22">
        <v>44424.5</v>
      </c>
      <c r="N3089" s="22">
        <v>44421.5</v>
      </c>
      <c r="O3089">
        <f t="shared" si="194"/>
        <v>26</v>
      </c>
      <c r="P3089" s="3">
        <f t="shared" si="195"/>
        <v>771.94</v>
      </c>
    </row>
    <row r="3090" spans="1:16" x14ac:dyDescent="0.35">
      <c r="A3090" t="s">
        <v>286</v>
      </c>
      <c r="B3090" s="29" t="s">
        <v>98</v>
      </c>
      <c r="C3090" s="22">
        <v>44407</v>
      </c>
      <c r="D3090" s="30" t="s">
        <v>148</v>
      </c>
      <c r="E3090" s="30" t="s">
        <v>149</v>
      </c>
      <c r="F3090" s="29" t="s">
        <v>151</v>
      </c>
      <c r="G3090" s="3">
        <v>74.989999999999995</v>
      </c>
      <c r="H3090" s="22">
        <v>44389</v>
      </c>
      <c r="I3090" s="23">
        <v>44402</v>
      </c>
      <c r="J3090">
        <f t="shared" si="192"/>
        <v>14</v>
      </c>
      <c r="K3090" s="2">
        <f t="shared" si="193"/>
        <v>44395.5</v>
      </c>
      <c r="L3090" s="22">
        <v>44407.5</v>
      </c>
      <c r="M3090" s="22">
        <v>44424.5</v>
      </c>
      <c r="N3090" s="22">
        <v>44421.5</v>
      </c>
      <c r="O3090">
        <f t="shared" si="194"/>
        <v>26</v>
      </c>
      <c r="P3090" s="3">
        <f t="shared" si="195"/>
        <v>1949.7399999999998</v>
      </c>
    </row>
    <row r="3091" spans="1:16" x14ac:dyDescent="0.35">
      <c r="A3091" t="s">
        <v>286</v>
      </c>
      <c r="B3091" s="29" t="s">
        <v>98</v>
      </c>
      <c r="C3091" s="22">
        <v>44407</v>
      </c>
      <c r="D3091" s="30" t="s">
        <v>148</v>
      </c>
      <c r="E3091" s="30" t="s">
        <v>149</v>
      </c>
      <c r="F3091" s="29" t="s">
        <v>152</v>
      </c>
      <c r="G3091" s="3">
        <v>66.83</v>
      </c>
      <c r="H3091" s="22">
        <v>44389</v>
      </c>
      <c r="I3091" s="23">
        <v>44402</v>
      </c>
      <c r="J3091">
        <f t="shared" si="192"/>
        <v>14</v>
      </c>
      <c r="K3091" s="2">
        <f t="shared" si="193"/>
        <v>44395.5</v>
      </c>
      <c r="L3091" s="22">
        <v>44407.5</v>
      </c>
      <c r="M3091" s="22">
        <v>44424.5</v>
      </c>
      <c r="N3091" s="22">
        <v>44421.5</v>
      </c>
      <c r="O3091">
        <f t="shared" si="194"/>
        <v>26</v>
      </c>
      <c r="P3091" s="3">
        <f t="shared" si="195"/>
        <v>1737.58</v>
      </c>
    </row>
    <row r="3092" spans="1:16" x14ac:dyDescent="0.35">
      <c r="A3092" t="s">
        <v>286</v>
      </c>
      <c r="B3092" s="29" t="s">
        <v>98</v>
      </c>
      <c r="C3092" s="22">
        <v>44407</v>
      </c>
      <c r="D3092" s="30" t="s">
        <v>110</v>
      </c>
      <c r="E3092" s="30" t="s">
        <v>111</v>
      </c>
      <c r="F3092" s="29" t="s">
        <v>153</v>
      </c>
      <c r="G3092" s="3">
        <v>233.5</v>
      </c>
      <c r="H3092" s="22">
        <v>44389</v>
      </c>
      <c r="I3092" s="23">
        <v>44402</v>
      </c>
      <c r="J3092">
        <f t="shared" si="192"/>
        <v>14</v>
      </c>
      <c r="K3092" s="2">
        <f t="shared" si="193"/>
        <v>44395.5</v>
      </c>
      <c r="L3092" s="22">
        <v>44407.5</v>
      </c>
      <c r="M3092" s="22">
        <v>44424.5</v>
      </c>
      <c r="N3092" s="22">
        <v>44421.5</v>
      </c>
      <c r="O3092">
        <f t="shared" si="194"/>
        <v>26</v>
      </c>
      <c r="P3092" s="3">
        <f t="shared" si="195"/>
        <v>6071</v>
      </c>
    </row>
    <row r="3093" spans="1:16" x14ac:dyDescent="0.35">
      <c r="A3093" t="s">
        <v>286</v>
      </c>
      <c r="B3093" s="29" t="s">
        <v>98</v>
      </c>
      <c r="C3093" s="22">
        <v>44407</v>
      </c>
      <c r="D3093" s="30" t="s">
        <v>148</v>
      </c>
      <c r="E3093" s="30" t="s">
        <v>149</v>
      </c>
      <c r="F3093" s="29" t="s">
        <v>154</v>
      </c>
      <c r="G3093" s="3">
        <v>119.4</v>
      </c>
      <c r="H3093" s="22">
        <v>44389</v>
      </c>
      <c r="I3093" s="23">
        <v>44402</v>
      </c>
      <c r="J3093">
        <f t="shared" si="192"/>
        <v>14</v>
      </c>
      <c r="K3093" s="2">
        <f t="shared" si="193"/>
        <v>44395.5</v>
      </c>
      <c r="L3093" s="22">
        <v>44407.5</v>
      </c>
      <c r="M3093" s="22">
        <v>44424.5</v>
      </c>
      <c r="N3093" s="22">
        <v>44421.5</v>
      </c>
      <c r="O3093">
        <f t="shared" si="194"/>
        <v>26</v>
      </c>
      <c r="P3093" s="3">
        <f t="shared" si="195"/>
        <v>3104.4</v>
      </c>
    </row>
    <row r="3094" spans="1:16" x14ac:dyDescent="0.35">
      <c r="A3094" t="s">
        <v>286</v>
      </c>
      <c r="B3094" s="29" t="s">
        <v>98</v>
      </c>
      <c r="C3094" s="22">
        <v>44407</v>
      </c>
      <c r="D3094" s="30" t="s">
        <v>148</v>
      </c>
      <c r="E3094" s="30" t="s">
        <v>149</v>
      </c>
      <c r="F3094" s="29" t="s">
        <v>155</v>
      </c>
      <c r="G3094" s="3">
        <v>28.5</v>
      </c>
      <c r="H3094" s="22">
        <v>44389</v>
      </c>
      <c r="I3094" s="23">
        <v>44402</v>
      </c>
      <c r="J3094">
        <f t="shared" si="192"/>
        <v>14</v>
      </c>
      <c r="K3094" s="2">
        <f t="shared" si="193"/>
        <v>44395.5</v>
      </c>
      <c r="L3094" s="22">
        <v>44407.5</v>
      </c>
      <c r="M3094" s="22">
        <v>44424.5</v>
      </c>
      <c r="N3094" s="22">
        <v>44421.5</v>
      </c>
      <c r="O3094">
        <f t="shared" si="194"/>
        <v>26</v>
      </c>
      <c r="P3094" s="3">
        <f t="shared" si="195"/>
        <v>741</v>
      </c>
    </row>
    <row r="3095" spans="1:16" x14ac:dyDescent="0.35">
      <c r="A3095" t="s">
        <v>286</v>
      </c>
      <c r="B3095" s="29" t="s">
        <v>98</v>
      </c>
      <c r="C3095" s="22">
        <v>44407</v>
      </c>
      <c r="D3095" s="30" t="s">
        <v>148</v>
      </c>
      <c r="E3095" s="30" t="s">
        <v>149</v>
      </c>
      <c r="F3095" s="29" t="s">
        <v>156</v>
      </c>
      <c r="G3095" s="3">
        <v>87.03</v>
      </c>
      <c r="H3095" s="22">
        <v>44389</v>
      </c>
      <c r="I3095" s="23">
        <v>44402</v>
      </c>
      <c r="J3095">
        <f t="shared" si="192"/>
        <v>14</v>
      </c>
      <c r="K3095" s="2">
        <f t="shared" si="193"/>
        <v>44395.5</v>
      </c>
      <c r="L3095" s="22">
        <v>44407.5</v>
      </c>
      <c r="M3095" s="22">
        <v>44424.5</v>
      </c>
      <c r="N3095" s="22">
        <v>44421.5</v>
      </c>
      <c r="O3095">
        <f t="shared" si="194"/>
        <v>26</v>
      </c>
      <c r="P3095" s="3">
        <f t="shared" si="195"/>
        <v>2262.7800000000002</v>
      </c>
    </row>
    <row r="3096" spans="1:16" x14ac:dyDescent="0.35">
      <c r="A3096" t="s">
        <v>286</v>
      </c>
      <c r="B3096" s="29" t="s">
        <v>98</v>
      </c>
      <c r="C3096" s="22">
        <v>44407</v>
      </c>
      <c r="D3096" s="30" t="s">
        <v>148</v>
      </c>
      <c r="E3096" s="30" t="s">
        <v>149</v>
      </c>
      <c r="F3096" s="29" t="s">
        <v>249</v>
      </c>
      <c r="G3096" s="3">
        <v>9.2100000000000009</v>
      </c>
      <c r="H3096" s="22">
        <v>44389</v>
      </c>
      <c r="I3096" s="23">
        <v>44402</v>
      </c>
      <c r="J3096">
        <f t="shared" si="192"/>
        <v>14</v>
      </c>
      <c r="K3096" s="2">
        <f t="shared" si="193"/>
        <v>44395.5</v>
      </c>
      <c r="L3096" s="22">
        <v>44407.5</v>
      </c>
      <c r="M3096" s="22">
        <v>44424.5</v>
      </c>
      <c r="N3096" s="22">
        <v>44421.5</v>
      </c>
      <c r="O3096">
        <f t="shared" si="194"/>
        <v>26</v>
      </c>
      <c r="P3096" s="3">
        <f t="shared" si="195"/>
        <v>239.46000000000004</v>
      </c>
    </row>
    <row r="3097" spans="1:16" x14ac:dyDescent="0.35">
      <c r="A3097" t="s">
        <v>286</v>
      </c>
      <c r="B3097" s="29" t="s">
        <v>98</v>
      </c>
      <c r="C3097" s="22">
        <v>44407</v>
      </c>
      <c r="D3097" s="30" t="s">
        <v>148</v>
      </c>
      <c r="E3097" s="30" t="s">
        <v>149</v>
      </c>
      <c r="F3097" s="29" t="s">
        <v>157</v>
      </c>
      <c r="G3097" s="3">
        <v>222.07000000000002</v>
      </c>
      <c r="H3097" s="22">
        <v>44389</v>
      </c>
      <c r="I3097" s="23">
        <v>44402</v>
      </c>
      <c r="J3097">
        <f t="shared" si="192"/>
        <v>14</v>
      </c>
      <c r="K3097" s="2">
        <f t="shared" si="193"/>
        <v>44395.5</v>
      </c>
      <c r="L3097" s="22">
        <v>44407.5</v>
      </c>
      <c r="M3097" s="22">
        <v>44424.5</v>
      </c>
      <c r="N3097" s="22">
        <v>44421.5</v>
      </c>
      <c r="O3097">
        <f t="shared" si="194"/>
        <v>26</v>
      </c>
      <c r="P3097" s="3">
        <f t="shared" si="195"/>
        <v>5773.8200000000006</v>
      </c>
    </row>
    <row r="3098" spans="1:16" x14ac:dyDescent="0.35">
      <c r="A3098" t="s">
        <v>286</v>
      </c>
      <c r="B3098" s="29" t="s">
        <v>98</v>
      </c>
      <c r="C3098" s="22">
        <v>44407</v>
      </c>
      <c r="D3098" s="30" t="s">
        <v>148</v>
      </c>
      <c r="E3098" s="30" t="s">
        <v>149</v>
      </c>
      <c r="F3098" s="29" t="s">
        <v>158</v>
      </c>
      <c r="G3098" s="3">
        <v>281.01</v>
      </c>
      <c r="H3098" s="22">
        <v>44389</v>
      </c>
      <c r="I3098" s="23">
        <v>44402</v>
      </c>
      <c r="J3098">
        <f t="shared" si="192"/>
        <v>14</v>
      </c>
      <c r="K3098" s="2">
        <f t="shared" si="193"/>
        <v>44395.5</v>
      </c>
      <c r="L3098" s="22">
        <v>44407.5</v>
      </c>
      <c r="M3098" s="22">
        <v>44424.5</v>
      </c>
      <c r="N3098" s="22">
        <v>44421.5</v>
      </c>
      <c r="O3098">
        <f t="shared" si="194"/>
        <v>26</v>
      </c>
      <c r="P3098" s="3">
        <f t="shared" si="195"/>
        <v>7306.26</v>
      </c>
    </row>
    <row r="3099" spans="1:16" x14ac:dyDescent="0.35">
      <c r="A3099" t="s">
        <v>286</v>
      </c>
      <c r="B3099" s="29" t="s">
        <v>98</v>
      </c>
      <c r="C3099" s="22">
        <v>44407</v>
      </c>
      <c r="D3099" s="30" t="s">
        <v>148</v>
      </c>
      <c r="E3099" s="30" t="s">
        <v>149</v>
      </c>
      <c r="F3099" s="29" t="s">
        <v>159</v>
      </c>
      <c r="G3099" s="3">
        <v>97.169999999999987</v>
      </c>
      <c r="H3099" s="22">
        <v>44389</v>
      </c>
      <c r="I3099" s="23">
        <v>44402</v>
      </c>
      <c r="J3099">
        <f t="shared" si="192"/>
        <v>14</v>
      </c>
      <c r="K3099" s="2">
        <f t="shared" si="193"/>
        <v>44395.5</v>
      </c>
      <c r="L3099" s="22">
        <v>44407.5</v>
      </c>
      <c r="M3099" s="22">
        <v>44424.5</v>
      </c>
      <c r="N3099" s="22">
        <v>44421.5</v>
      </c>
      <c r="O3099">
        <f t="shared" si="194"/>
        <v>26</v>
      </c>
      <c r="P3099" s="3">
        <f t="shared" si="195"/>
        <v>2526.4199999999996</v>
      </c>
    </row>
    <row r="3100" spans="1:16" x14ac:dyDescent="0.35">
      <c r="A3100" t="s">
        <v>286</v>
      </c>
      <c r="B3100" s="29" t="s">
        <v>98</v>
      </c>
      <c r="C3100" s="22">
        <v>44407</v>
      </c>
      <c r="D3100" s="30" t="s">
        <v>148</v>
      </c>
      <c r="E3100" s="30" t="s">
        <v>149</v>
      </c>
      <c r="F3100" s="29" t="s">
        <v>160</v>
      </c>
      <c r="G3100" s="3">
        <v>57.7</v>
      </c>
      <c r="H3100" s="22">
        <v>44389</v>
      </c>
      <c r="I3100" s="23">
        <v>44402</v>
      </c>
      <c r="J3100">
        <f t="shared" si="192"/>
        <v>14</v>
      </c>
      <c r="K3100" s="2">
        <f t="shared" si="193"/>
        <v>44395.5</v>
      </c>
      <c r="L3100" s="22">
        <v>44407.5</v>
      </c>
      <c r="M3100" s="22">
        <v>44424.5</v>
      </c>
      <c r="N3100" s="22">
        <v>44421.5</v>
      </c>
      <c r="O3100">
        <f t="shared" si="194"/>
        <v>26</v>
      </c>
      <c r="P3100" s="3">
        <f t="shared" si="195"/>
        <v>1500.2</v>
      </c>
    </row>
    <row r="3101" spans="1:16" x14ac:dyDescent="0.35">
      <c r="A3101" t="s">
        <v>286</v>
      </c>
      <c r="B3101" s="29" t="s">
        <v>86</v>
      </c>
      <c r="C3101" s="22">
        <v>44407</v>
      </c>
      <c r="D3101" s="30" t="s">
        <v>161</v>
      </c>
      <c r="E3101" s="30" t="s">
        <v>162</v>
      </c>
      <c r="F3101" s="29" t="s">
        <v>165</v>
      </c>
      <c r="G3101" s="3">
        <v>121.37</v>
      </c>
      <c r="H3101" s="22">
        <v>44388</v>
      </c>
      <c r="I3101" s="23">
        <v>44401</v>
      </c>
      <c r="J3101">
        <f t="shared" si="192"/>
        <v>14</v>
      </c>
      <c r="K3101" s="2">
        <f t="shared" si="193"/>
        <v>44394.5</v>
      </c>
      <c r="L3101" s="22">
        <v>44407.5</v>
      </c>
      <c r="M3101" s="22">
        <v>44428.5</v>
      </c>
      <c r="N3101" s="22">
        <v>44427.5</v>
      </c>
      <c r="O3101">
        <f t="shared" si="194"/>
        <v>33</v>
      </c>
      <c r="P3101" s="3">
        <f t="shared" si="195"/>
        <v>4005.21</v>
      </c>
    </row>
    <row r="3102" spans="1:16" x14ac:dyDescent="0.35">
      <c r="A3102" t="s">
        <v>286</v>
      </c>
      <c r="B3102" s="29" t="s">
        <v>86</v>
      </c>
      <c r="C3102" s="22">
        <v>44407</v>
      </c>
      <c r="D3102" s="30" t="s">
        <v>161</v>
      </c>
      <c r="E3102" s="30" t="s">
        <v>162</v>
      </c>
      <c r="F3102" s="29" t="s">
        <v>163</v>
      </c>
      <c r="G3102" s="3">
        <v>181.28</v>
      </c>
      <c r="H3102" s="22">
        <v>44388</v>
      </c>
      <c r="I3102" s="23">
        <v>44401</v>
      </c>
      <c r="J3102">
        <f t="shared" si="192"/>
        <v>14</v>
      </c>
      <c r="K3102" s="2">
        <f t="shared" si="193"/>
        <v>44394.5</v>
      </c>
      <c r="L3102" s="22">
        <v>44407.5</v>
      </c>
      <c r="M3102" s="22">
        <v>44428.5</v>
      </c>
      <c r="N3102" s="22">
        <v>44427.5</v>
      </c>
      <c r="O3102">
        <f t="shared" si="194"/>
        <v>33</v>
      </c>
      <c r="P3102" s="3">
        <f t="shared" si="195"/>
        <v>5982.24</v>
      </c>
    </row>
    <row r="3103" spans="1:16" x14ac:dyDescent="0.35">
      <c r="A3103" t="s">
        <v>286</v>
      </c>
      <c r="B3103" s="29" t="s">
        <v>86</v>
      </c>
      <c r="C3103" s="22">
        <v>44407</v>
      </c>
      <c r="D3103" s="30" t="s">
        <v>161</v>
      </c>
      <c r="E3103" s="30" t="s">
        <v>162</v>
      </c>
      <c r="F3103" s="29" t="s">
        <v>166</v>
      </c>
      <c r="G3103" s="3">
        <v>133.91</v>
      </c>
      <c r="H3103" s="22">
        <v>44388</v>
      </c>
      <c r="I3103" s="23">
        <v>44401</v>
      </c>
      <c r="J3103">
        <f t="shared" si="192"/>
        <v>14</v>
      </c>
      <c r="K3103" s="2">
        <f t="shared" si="193"/>
        <v>44394.5</v>
      </c>
      <c r="L3103" s="22">
        <v>44407.5</v>
      </c>
      <c r="M3103" s="22">
        <v>44428.5</v>
      </c>
      <c r="N3103" s="22">
        <v>44427.5</v>
      </c>
      <c r="O3103">
        <f t="shared" si="194"/>
        <v>33</v>
      </c>
      <c r="P3103" s="3">
        <f t="shared" si="195"/>
        <v>4419.03</v>
      </c>
    </row>
    <row r="3104" spans="1:16" x14ac:dyDescent="0.35">
      <c r="A3104" t="s">
        <v>286</v>
      </c>
      <c r="B3104" s="29" t="s">
        <v>86</v>
      </c>
      <c r="C3104" s="22">
        <v>44407</v>
      </c>
      <c r="D3104" s="30" t="s">
        <v>161</v>
      </c>
      <c r="E3104" s="30" t="s">
        <v>162</v>
      </c>
      <c r="F3104" s="29" t="s">
        <v>167</v>
      </c>
      <c r="G3104" s="3">
        <v>350.53</v>
      </c>
      <c r="H3104" s="22">
        <v>44388</v>
      </c>
      <c r="I3104" s="23">
        <v>44401</v>
      </c>
      <c r="J3104">
        <f t="shared" si="192"/>
        <v>14</v>
      </c>
      <c r="K3104" s="2">
        <f t="shared" si="193"/>
        <v>44394.5</v>
      </c>
      <c r="L3104" s="22">
        <v>44407.5</v>
      </c>
      <c r="M3104" s="22">
        <v>44428.5</v>
      </c>
      <c r="N3104" s="22">
        <v>44427.5</v>
      </c>
      <c r="O3104">
        <f t="shared" si="194"/>
        <v>33</v>
      </c>
      <c r="P3104" s="3">
        <f t="shared" si="195"/>
        <v>11567.49</v>
      </c>
    </row>
    <row r="3105" spans="1:16" x14ac:dyDescent="0.35">
      <c r="A3105" t="s">
        <v>286</v>
      </c>
      <c r="B3105" s="29" t="s">
        <v>86</v>
      </c>
      <c r="C3105" s="22">
        <v>44407</v>
      </c>
      <c r="D3105" s="30" t="s">
        <v>161</v>
      </c>
      <c r="E3105" s="30" t="s">
        <v>162</v>
      </c>
      <c r="F3105" s="29" t="s">
        <v>168</v>
      </c>
      <c r="G3105" s="3">
        <v>92.76</v>
      </c>
      <c r="H3105" s="22">
        <v>44388</v>
      </c>
      <c r="I3105" s="23">
        <v>44401</v>
      </c>
      <c r="J3105">
        <f t="shared" si="192"/>
        <v>14</v>
      </c>
      <c r="K3105" s="2">
        <f t="shared" si="193"/>
        <v>44394.5</v>
      </c>
      <c r="L3105" s="22">
        <v>44407.5</v>
      </c>
      <c r="M3105" s="22">
        <v>44428.5</v>
      </c>
      <c r="N3105" s="22">
        <v>44427.5</v>
      </c>
      <c r="O3105">
        <f t="shared" si="194"/>
        <v>33</v>
      </c>
      <c r="P3105" s="3">
        <f t="shared" si="195"/>
        <v>3061.0800000000004</v>
      </c>
    </row>
    <row r="3106" spans="1:16" x14ac:dyDescent="0.35">
      <c r="A3106" t="s">
        <v>286</v>
      </c>
      <c r="B3106" s="29" t="s">
        <v>86</v>
      </c>
      <c r="C3106" s="22">
        <v>44407</v>
      </c>
      <c r="D3106" s="30" t="s">
        <v>161</v>
      </c>
      <c r="E3106" s="30" t="s">
        <v>162</v>
      </c>
      <c r="F3106" s="29" t="s">
        <v>169</v>
      </c>
      <c r="G3106" s="3">
        <v>183.68</v>
      </c>
      <c r="H3106" s="22">
        <v>44388</v>
      </c>
      <c r="I3106" s="23">
        <v>44401</v>
      </c>
      <c r="J3106">
        <f t="shared" si="192"/>
        <v>14</v>
      </c>
      <c r="K3106" s="2">
        <f t="shared" si="193"/>
        <v>44394.5</v>
      </c>
      <c r="L3106" s="22">
        <v>44407.5</v>
      </c>
      <c r="M3106" s="22">
        <v>44428.5</v>
      </c>
      <c r="N3106" s="22">
        <v>44427.5</v>
      </c>
      <c r="O3106">
        <f t="shared" si="194"/>
        <v>33</v>
      </c>
      <c r="P3106" s="3">
        <f t="shared" si="195"/>
        <v>6061.4400000000005</v>
      </c>
    </row>
    <row r="3107" spans="1:16" x14ac:dyDescent="0.35">
      <c r="A3107" t="s">
        <v>286</v>
      </c>
      <c r="B3107" s="29" t="s">
        <v>86</v>
      </c>
      <c r="C3107" s="22">
        <v>44407</v>
      </c>
      <c r="D3107" s="30" t="s">
        <v>161</v>
      </c>
      <c r="E3107" s="30" t="s">
        <v>162</v>
      </c>
      <c r="F3107" s="29" t="s">
        <v>170</v>
      </c>
      <c r="G3107" s="3">
        <v>107.78</v>
      </c>
      <c r="H3107" s="22">
        <v>44388</v>
      </c>
      <c r="I3107" s="23">
        <v>44401</v>
      </c>
      <c r="J3107">
        <f t="shared" si="192"/>
        <v>14</v>
      </c>
      <c r="K3107" s="2">
        <f t="shared" si="193"/>
        <v>44394.5</v>
      </c>
      <c r="L3107" s="22">
        <v>44407.5</v>
      </c>
      <c r="M3107" s="22">
        <v>44428.5</v>
      </c>
      <c r="N3107" s="22">
        <v>44427.5</v>
      </c>
      <c r="O3107">
        <f t="shared" si="194"/>
        <v>33</v>
      </c>
      <c r="P3107" s="3">
        <f t="shared" si="195"/>
        <v>3556.7400000000002</v>
      </c>
    </row>
    <row r="3108" spans="1:16" x14ac:dyDescent="0.35">
      <c r="A3108" t="s">
        <v>286</v>
      </c>
      <c r="B3108" s="29" t="s">
        <v>86</v>
      </c>
      <c r="C3108" s="22">
        <v>44407</v>
      </c>
      <c r="D3108" s="30" t="s">
        <v>171</v>
      </c>
      <c r="E3108" s="30" t="s">
        <v>172</v>
      </c>
      <c r="F3108" s="29" t="s">
        <v>173</v>
      </c>
      <c r="G3108" s="3">
        <v>175.86</v>
      </c>
      <c r="H3108" s="22">
        <v>44388</v>
      </c>
      <c r="I3108" s="23">
        <v>44401</v>
      </c>
      <c r="J3108">
        <f t="shared" si="192"/>
        <v>14</v>
      </c>
      <c r="K3108" s="2">
        <f t="shared" si="193"/>
        <v>44394.5</v>
      </c>
      <c r="L3108" s="22">
        <v>44407.5</v>
      </c>
      <c r="M3108" s="22">
        <v>44428.5</v>
      </c>
      <c r="N3108" s="22">
        <v>44427.5</v>
      </c>
      <c r="O3108">
        <f t="shared" si="194"/>
        <v>33</v>
      </c>
      <c r="P3108" s="3">
        <f t="shared" si="195"/>
        <v>5803.38</v>
      </c>
    </row>
    <row r="3109" spans="1:16" x14ac:dyDescent="0.35">
      <c r="A3109" t="s">
        <v>286</v>
      </c>
      <c r="B3109" s="29" t="s">
        <v>86</v>
      </c>
      <c r="C3109" s="22">
        <v>44407</v>
      </c>
      <c r="D3109" s="30" t="s">
        <v>161</v>
      </c>
      <c r="E3109" s="30" t="s">
        <v>162</v>
      </c>
      <c r="F3109" s="29" t="s">
        <v>278</v>
      </c>
      <c r="G3109" s="3">
        <v>96.58</v>
      </c>
      <c r="H3109" s="22">
        <v>44388</v>
      </c>
      <c r="I3109" s="23">
        <v>44401</v>
      </c>
      <c r="J3109">
        <f t="shared" si="192"/>
        <v>14</v>
      </c>
      <c r="K3109" s="2">
        <f t="shared" si="193"/>
        <v>44394.5</v>
      </c>
      <c r="L3109" s="22">
        <v>44407.5</v>
      </c>
      <c r="M3109" s="22">
        <v>44428.5</v>
      </c>
      <c r="N3109" s="22">
        <v>44427.5</v>
      </c>
      <c r="O3109">
        <f t="shared" si="194"/>
        <v>33</v>
      </c>
      <c r="P3109" s="3">
        <f t="shared" si="195"/>
        <v>3187.14</v>
      </c>
    </row>
    <row r="3110" spans="1:16" x14ac:dyDescent="0.35">
      <c r="A3110" t="s">
        <v>286</v>
      </c>
      <c r="B3110" s="29" t="s">
        <v>86</v>
      </c>
      <c r="C3110" s="22">
        <v>44407</v>
      </c>
      <c r="D3110" s="30" t="s">
        <v>161</v>
      </c>
      <c r="E3110" s="30" t="s">
        <v>162</v>
      </c>
      <c r="F3110" s="29" t="s">
        <v>174</v>
      </c>
      <c r="G3110" s="3">
        <v>75.319999999999993</v>
      </c>
      <c r="H3110" s="22">
        <v>44388</v>
      </c>
      <c r="I3110" s="23">
        <v>44401</v>
      </c>
      <c r="J3110">
        <f t="shared" si="192"/>
        <v>14</v>
      </c>
      <c r="K3110" s="2">
        <f t="shared" si="193"/>
        <v>44394.5</v>
      </c>
      <c r="L3110" s="22">
        <v>44407.5</v>
      </c>
      <c r="M3110" s="22">
        <v>44428.5</v>
      </c>
      <c r="N3110" s="22">
        <v>44427.5</v>
      </c>
      <c r="O3110">
        <f t="shared" si="194"/>
        <v>33</v>
      </c>
      <c r="P3110" s="3">
        <f t="shared" si="195"/>
        <v>2485.56</v>
      </c>
    </row>
    <row r="3111" spans="1:16" x14ac:dyDescent="0.35">
      <c r="A3111" t="s">
        <v>286</v>
      </c>
      <c r="B3111" s="29" t="s">
        <v>86</v>
      </c>
      <c r="C3111" s="22">
        <v>44407</v>
      </c>
      <c r="D3111" s="30" t="s">
        <v>161</v>
      </c>
      <c r="E3111" s="30" t="s">
        <v>162</v>
      </c>
      <c r="F3111" s="29" t="s">
        <v>175</v>
      </c>
      <c r="G3111" s="3">
        <v>168.16</v>
      </c>
      <c r="H3111" s="22">
        <v>44388</v>
      </c>
      <c r="I3111" s="23">
        <v>44401</v>
      </c>
      <c r="J3111">
        <f t="shared" si="192"/>
        <v>14</v>
      </c>
      <c r="K3111" s="2">
        <f t="shared" si="193"/>
        <v>44394.5</v>
      </c>
      <c r="L3111" s="22">
        <v>44407.5</v>
      </c>
      <c r="M3111" s="22">
        <v>44428.5</v>
      </c>
      <c r="N3111" s="22">
        <v>44427.5</v>
      </c>
      <c r="O3111">
        <f t="shared" si="194"/>
        <v>33</v>
      </c>
      <c r="P3111" s="3">
        <f t="shared" si="195"/>
        <v>5549.28</v>
      </c>
    </row>
    <row r="3112" spans="1:16" x14ac:dyDescent="0.35">
      <c r="A3112" t="s">
        <v>286</v>
      </c>
      <c r="B3112" s="29" t="s">
        <v>86</v>
      </c>
      <c r="C3112" s="22">
        <v>44407</v>
      </c>
      <c r="D3112" s="30" t="s">
        <v>161</v>
      </c>
      <c r="E3112" s="30" t="s">
        <v>162</v>
      </c>
      <c r="F3112" s="29" t="s">
        <v>197</v>
      </c>
      <c r="G3112" s="3">
        <v>118.66</v>
      </c>
      <c r="H3112" s="22">
        <v>44388</v>
      </c>
      <c r="I3112" s="23">
        <v>44401</v>
      </c>
      <c r="J3112">
        <f t="shared" si="192"/>
        <v>14</v>
      </c>
      <c r="K3112" s="2">
        <f t="shared" si="193"/>
        <v>44394.5</v>
      </c>
      <c r="L3112" s="22">
        <v>44407.5</v>
      </c>
      <c r="M3112" s="22">
        <v>44428.5</v>
      </c>
      <c r="N3112" s="22">
        <v>44427.5</v>
      </c>
      <c r="O3112">
        <f t="shared" si="194"/>
        <v>33</v>
      </c>
      <c r="P3112" s="3">
        <f t="shared" si="195"/>
        <v>3915.7799999999997</v>
      </c>
    </row>
    <row r="3113" spans="1:16" x14ac:dyDescent="0.35">
      <c r="A3113" t="s">
        <v>286</v>
      </c>
      <c r="B3113" s="29" t="s">
        <v>86</v>
      </c>
      <c r="C3113" s="22">
        <v>44407</v>
      </c>
      <c r="D3113" s="30" t="s">
        <v>161</v>
      </c>
      <c r="E3113" s="30" t="s">
        <v>162</v>
      </c>
      <c r="F3113" s="29" t="s">
        <v>176</v>
      </c>
      <c r="G3113" s="3">
        <v>1355.8599999999997</v>
      </c>
      <c r="H3113" s="22">
        <v>44388</v>
      </c>
      <c r="I3113" s="23">
        <v>44401</v>
      </c>
      <c r="J3113">
        <f t="shared" si="192"/>
        <v>14</v>
      </c>
      <c r="K3113" s="2">
        <f t="shared" si="193"/>
        <v>44394.5</v>
      </c>
      <c r="L3113" s="22">
        <v>44407.5</v>
      </c>
      <c r="M3113" s="22">
        <v>44428.5</v>
      </c>
      <c r="N3113" s="22">
        <v>44427.5</v>
      </c>
      <c r="O3113">
        <f t="shared" si="194"/>
        <v>33</v>
      </c>
      <c r="P3113" s="3">
        <f t="shared" si="195"/>
        <v>44743.37999999999</v>
      </c>
    </row>
    <row r="3114" spans="1:16" x14ac:dyDescent="0.35">
      <c r="A3114" t="s">
        <v>286</v>
      </c>
      <c r="B3114" s="29" t="s">
        <v>86</v>
      </c>
      <c r="C3114" s="22">
        <v>44407</v>
      </c>
      <c r="D3114" s="30" t="s">
        <v>161</v>
      </c>
      <c r="E3114" s="30" t="s">
        <v>162</v>
      </c>
      <c r="F3114" s="29" t="s">
        <v>177</v>
      </c>
      <c r="G3114" s="3">
        <v>108.31</v>
      </c>
      <c r="H3114" s="22">
        <v>44388</v>
      </c>
      <c r="I3114" s="23">
        <v>44401</v>
      </c>
      <c r="J3114">
        <f t="shared" si="192"/>
        <v>14</v>
      </c>
      <c r="K3114" s="2">
        <f t="shared" si="193"/>
        <v>44394.5</v>
      </c>
      <c r="L3114" s="22">
        <v>44407.5</v>
      </c>
      <c r="M3114" s="22">
        <v>44428.5</v>
      </c>
      <c r="N3114" s="22">
        <v>44427.5</v>
      </c>
      <c r="O3114">
        <f t="shared" si="194"/>
        <v>33</v>
      </c>
      <c r="P3114" s="3">
        <f t="shared" si="195"/>
        <v>3574.23</v>
      </c>
    </row>
    <row r="3115" spans="1:16" x14ac:dyDescent="0.35">
      <c r="A3115" t="s">
        <v>286</v>
      </c>
      <c r="B3115" s="29" t="s">
        <v>86</v>
      </c>
      <c r="C3115" s="22">
        <v>44407</v>
      </c>
      <c r="D3115" s="30" t="s">
        <v>99</v>
      </c>
      <c r="E3115" s="30" t="s">
        <v>100</v>
      </c>
      <c r="F3115" s="29" t="s">
        <v>164</v>
      </c>
      <c r="G3115" s="3">
        <v>11841.270000000006</v>
      </c>
      <c r="H3115" s="22">
        <v>44388</v>
      </c>
      <c r="I3115" s="23">
        <v>44401</v>
      </c>
      <c r="J3115">
        <f t="shared" si="192"/>
        <v>14</v>
      </c>
      <c r="K3115" s="2">
        <f t="shared" si="193"/>
        <v>44394.5</v>
      </c>
      <c r="L3115" s="22">
        <v>44407.5</v>
      </c>
      <c r="M3115" s="22">
        <v>44428.5</v>
      </c>
      <c r="N3115" s="22">
        <v>44427.5</v>
      </c>
      <c r="O3115">
        <f t="shared" si="194"/>
        <v>33</v>
      </c>
      <c r="P3115" s="3">
        <f t="shared" si="195"/>
        <v>390761.91000000021</v>
      </c>
    </row>
    <row r="3116" spans="1:16" x14ac:dyDescent="0.35">
      <c r="A3116" t="s">
        <v>286</v>
      </c>
      <c r="B3116" s="29" t="s">
        <v>86</v>
      </c>
      <c r="C3116" s="22">
        <v>44407</v>
      </c>
      <c r="D3116" s="30" t="s">
        <v>161</v>
      </c>
      <c r="E3116" s="30" t="s">
        <v>162</v>
      </c>
      <c r="F3116" s="29" t="s">
        <v>178</v>
      </c>
      <c r="G3116" s="3">
        <v>143.97</v>
      </c>
      <c r="H3116" s="22">
        <v>44388</v>
      </c>
      <c r="I3116" s="23">
        <v>44401</v>
      </c>
      <c r="J3116">
        <f t="shared" si="192"/>
        <v>14</v>
      </c>
      <c r="K3116" s="2">
        <f t="shared" si="193"/>
        <v>44394.5</v>
      </c>
      <c r="L3116" s="22">
        <v>44407.5</v>
      </c>
      <c r="M3116" s="22">
        <v>44428.5</v>
      </c>
      <c r="N3116" s="22">
        <v>44427.5</v>
      </c>
      <c r="O3116">
        <f t="shared" si="194"/>
        <v>33</v>
      </c>
      <c r="P3116" s="3">
        <f t="shared" si="195"/>
        <v>4751.01</v>
      </c>
    </row>
    <row r="3117" spans="1:16" x14ac:dyDescent="0.35">
      <c r="A3117" t="s">
        <v>286</v>
      </c>
      <c r="B3117" s="29" t="s">
        <v>86</v>
      </c>
      <c r="C3117" s="22">
        <v>44407</v>
      </c>
      <c r="D3117" s="30" t="s">
        <v>161</v>
      </c>
      <c r="E3117" s="30" t="s">
        <v>162</v>
      </c>
      <c r="F3117" s="29" t="s">
        <v>179</v>
      </c>
      <c r="G3117" s="3">
        <v>224.1</v>
      </c>
      <c r="H3117" s="22">
        <v>44388</v>
      </c>
      <c r="I3117" s="23">
        <v>44401</v>
      </c>
      <c r="J3117">
        <f t="shared" si="192"/>
        <v>14</v>
      </c>
      <c r="K3117" s="2">
        <f t="shared" si="193"/>
        <v>44394.5</v>
      </c>
      <c r="L3117" s="22">
        <v>44407.5</v>
      </c>
      <c r="M3117" s="22">
        <v>44428.5</v>
      </c>
      <c r="N3117" s="22">
        <v>44427.5</v>
      </c>
      <c r="O3117">
        <f t="shared" si="194"/>
        <v>33</v>
      </c>
      <c r="P3117" s="3">
        <f t="shared" si="195"/>
        <v>7395.3</v>
      </c>
    </row>
    <row r="3118" spans="1:16" x14ac:dyDescent="0.35">
      <c r="A3118" t="s">
        <v>286</v>
      </c>
      <c r="B3118" s="29" t="s">
        <v>86</v>
      </c>
      <c r="C3118" s="22">
        <v>44407</v>
      </c>
      <c r="D3118" s="30" t="s">
        <v>161</v>
      </c>
      <c r="E3118" s="30" t="s">
        <v>162</v>
      </c>
      <c r="F3118" s="29" t="s">
        <v>180</v>
      </c>
      <c r="G3118" s="3">
        <v>178.32</v>
      </c>
      <c r="H3118" s="22">
        <v>44388</v>
      </c>
      <c r="I3118" s="23">
        <v>44401</v>
      </c>
      <c r="J3118">
        <f t="shared" si="192"/>
        <v>14</v>
      </c>
      <c r="K3118" s="2">
        <f t="shared" si="193"/>
        <v>44394.5</v>
      </c>
      <c r="L3118" s="22">
        <v>44407.5</v>
      </c>
      <c r="M3118" s="22">
        <v>44428.5</v>
      </c>
      <c r="N3118" s="22">
        <v>44427.5</v>
      </c>
      <c r="O3118">
        <f t="shared" si="194"/>
        <v>33</v>
      </c>
      <c r="P3118" s="3">
        <f t="shared" si="195"/>
        <v>5884.5599999999995</v>
      </c>
    </row>
    <row r="3119" spans="1:16" x14ac:dyDescent="0.35">
      <c r="A3119" t="s">
        <v>286</v>
      </c>
      <c r="B3119" s="29" t="s">
        <v>86</v>
      </c>
      <c r="C3119" s="22">
        <v>44407</v>
      </c>
      <c r="D3119" s="30" t="s">
        <v>171</v>
      </c>
      <c r="E3119" s="30" t="s">
        <v>172</v>
      </c>
      <c r="F3119" s="29" t="s">
        <v>180</v>
      </c>
      <c r="G3119" s="3">
        <v>26.99</v>
      </c>
      <c r="H3119" s="22">
        <v>44388</v>
      </c>
      <c r="I3119" s="23">
        <v>44401</v>
      </c>
      <c r="J3119">
        <f t="shared" si="192"/>
        <v>14</v>
      </c>
      <c r="K3119" s="2">
        <f t="shared" si="193"/>
        <v>44394.5</v>
      </c>
      <c r="L3119" s="22">
        <v>44407.5</v>
      </c>
      <c r="M3119" s="22">
        <v>44428.5</v>
      </c>
      <c r="N3119" s="22">
        <v>44427.5</v>
      </c>
      <c r="O3119">
        <f t="shared" si="194"/>
        <v>33</v>
      </c>
      <c r="P3119" s="3">
        <f t="shared" si="195"/>
        <v>890.67</v>
      </c>
    </row>
    <row r="3120" spans="1:16" x14ac:dyDescent="0.35">
      <c r="A3120" t="s">
        <v>286</v>
      </c>
      <c r="B3120" s="29" t="s">
        <v>86</v>
      </c>
      <c r="C3120" s="22">
        <v>44407</v>
      </c>
      <c r="D3120" s="30" t="s">
        <v>161</v>
      </c>
      <c r="E3120" s="30" t="s">
        <v>162</v>
      </c>
      <c r="F3120" s="29" t="s">
        <v>181</v>
      </c>
      <c r="G3120" s="3">
        <v>54.4</v>
      </c>
      <c r="H3120" s="22">
        <v>44388</v>
      </c>
      <c r="I3120" s="23">
        <v>44401</v>
      </c>
      <c r="J3120">
        <f t="shared" si="192"/>
        <v>14</v>
      </c>
      <c r="K3120" s="2">
        <f t="shared" si="193"/>
        <v>44394.5</v>
      </c>
      <c r="L3120" s="22">
        <v>44407.5</v>
      </c>
      <c r="M3120" s="22">
        <v>44428.5</v>
      </c>
      <c r="N3120" s="22">
        <v>44427.5</v>
      </c>
      <c r="O3120">
        <f t="shared" si="194"/>
        <v>33</v>
      </c>
      <c r="P3120" s="3">
        <f t="shared" si="195"/>
        <v>1795.2</v>
      </c>
    </row>
    <row r="3121" spans="1:16" x14ac:dyDescent="0.35">
      <c r="A3121" t="s">
        <v>286</v>
      </c>
      <c r="B3121" s="29" t="s">
        <v>86</v>
      </c>
      <c r="C3121" s="22">
        <v>44407</v>
      </c>
      <c r="D3121" s="30" t="s">
        <v>161</v>
      </c>
      <c r="E3121" s="30" t="s">
        <v>162</v>
      </c>
      <c r="F3121" s="29" t="s">
        <v>182</v>
      </c>
      <c r="G3121" s="3">
        <v>35.71</v>
      </c>
      <c r="H3121" s="22">
        <v>44388</v>
      </c>
      <c r="I3121" s="23">
        <v>44401</v>
      </c>
      <c r="J3121">
        <f t="shared" si="192"/>
        <v>14</v>
      </c>
      <c r="K3121" s="2">
        <f t="shared" si="193"/>
        <v>44394.5</v>
      </c>
      <c r="L3121" s="22">
        <v>44407.5</v>
      </c>
      <c r="M3121" s="22">
        <v>44428.5</v>
      </c>
      <c r="N3121" s="22">
        <v>44427.5</v>
      </c>
      <c r="O3121">
        <f t="shared" si="194"/>
        <v>33</v>
      </c>
      <c r="P3121" s="3">
        <f t="shared" si="195"/>
        <v>1178.43</v>
      </c>
    </row>
    <row r="3122" spans="1:16" x14ac:dyDescent="0.35">
      <c r="A3122" t="s">
        <v>286</v>
      </c>
      <c r="B3122" s="29" t="s">
        <v>86</v>
      </c>
      <c r="C3122" s="22">
        <v>44407</v>
      </c>
      <c r="D3122" s="30" t="s">
        <v>161</v>
      </c>
      <c r="E3122" s="30" t="s">
        <v>162</v>
      </c>
      <c r="F3122" s="29" t="s">
        <v>183</v>
      </c>
      <c r="G3122" s="3">
        <v>726.53</v>
      </c>
      <c r="H3122" s="22">
        <v>44388</v>
      </c>
      <c r="I3122" s="23">
        <v>44401</v>
      </c>
      <c r="J3122">
        <f t="shared" si="192"/>
        <v>14</v>
      </c>
      <c r="K3122" s="2">
        <f t="shared" si="193"/>
        <v>44394.5</v>
      </c>
      <c r="L3122" s="22">
        <v>44407.5</v>
      </c>
      <c r="M3122" s="22">
        <v>44428.5</v>
      </c>
      <c r="N3122" s="22">
        <v>44427.5</v>
      </c>
      <c r="O3122">
        <f t="shared" si="194"/>
        <v>33</v>
      </c>
      <c r="P3122" s="3">
        <f t="shared" si="195"/>
        <v>23975.489999999998</v>
      </c>
    </row>
    <row r="3123" spans="1:16" x14ac:dyDescent="0.35">
      <c r="A3123" t="s">
        <v>286</v>
      </c>
      <c r="B3123" s="29" t="s">
        <v>86</v>
      </c>
      <c r="C3123" s="22">
        <v>44407</v>
      </c>
      <c r="D3123" s="30" t="s">
        <v>161</v>
      </c>
      <c r="E3123" s="30" t="s">
        <v>162</v>
      </c>
      <c r="F3123" s="29" t="s">
        <v>184</v>
      </c>
      <c r="G3123" s="3">
        <v>39.46</v>
      </c>
      <c r="H3123" s="22">
        <v>44388</v>
      </c>
      <c r="I3123" s="23">
        <v>44401</v>
      </c>
      <c r="J3123">
        <f t="shared" si="192"/>
        <v>14</v>
      </c>
      <c r="K3123" s="2">
        <f t="shared" si="193"/>
        <v>44394.5</v>
      </c>
      <c r="L3123" s="22">
        <v>44407.5</v>
      </c>
      <c r="M3123" s="22">
        <v>44428.5</v>
      </c>
      <c r="N3123" s="22">
        <v>44427.5</v>
      </c>
      <c r="O3123">
        <f t="shared" si="194"/>
        <v>33</v>
      </c>
      <c r="P3123" s="3">
        <f t="shared" si="195"/>
        <v>1302.18</v>
      </c>
    </row>
    <row r="3124" spans="1:16" x14ac:dyDescent="0.35">
      <c r="A3124" t="s">
        <v>286</v>
      </c>
      <c r="B3124" s="29" t="s">
        <v>86</v>
      </c>
      <c r="C3124" s="22">
        <v>44407</v>
      </c>
      <c r="D3124" s="30" t="s">
        <v>161</v>
      </c>
      <c r="E3124" s="30" t="s">
        <v>162</v>
      </c>
      <c r="F3124" s="29" t="s">
        <v>185</v>
      </c>
      <c r="G3124" s="3">
        <v>807.71999999999991</v>
      </c>
      <c r="H3124" s="22">
        <v>44388</v>
      </c>
      <c r="I3124" s="23">
        <v>44401</v>
      </c>
      <c r="J3124">
        <f t="shared" si="192"/>
        <v>14</v>
      </c>
      <c r="K3124" s="2">
        <f t="shared" si="193"/>
        <v>44394.5</v>
      </c>
      <c r="L3124" s="22">
        <v>44407.5</v>
      </c>
      <c r="M3124" s="22">
        <v>44428.5</v>
      </c>
      <c r="N3124" s="22">
        <v>44427.5</v>
      </c>
      <c r="O3124">
        <f t="shared" si="194"/>
        <v>33</v>
      </c>
      <c r="P3124" s="3">
        <f t="shared" si="195"/>
        <v>26654.76</v>
      </c>
    </row>
    <row r="3125" spans="1:16" x14ac:dyDescent="0.35">
      <c r="A3125" t="s">
        <v>286</v>
      </c>
      <c r="B3125" s="29" t="s">
        <v>86</v>
      </c>
      <c r="C3125" s="22">
        <v>44407</v>
      </c>
      <c r="D3125" s="30" t="s">
        <v>161</v>
      </c>
      <c r="E3125" s="30" t="s">
        <v>162</v>
      </c>
      <c r="F3125" s="29" t="s">
        <v>186</v>
      </c>
      <c r="G3125" s="3">
        <v>62.76</v>
      </c>
      <c r="H3125" s="22">
        <v>44388</v>
      </c>
      <c r="I3125" s="23">
        <v>44401</v>
      </c>
      <c r="J3125">
        <f t="shared" si="192"/>
        <v>14</v>
      </c>
      <c r="K3125" s="2">
        <f t="shared" si="193"/>
        <v>44394.5</v>
      </c>
      <c r="L3125" s="22">
        <v>44407.5</v>
      </c>
      <c r="M3125" s="22">
        <v>44428.5</v>
      </c>
      <c r="N3125" s="22">
        <v>44427.5</v>
      </c>
      <c r="O3125">
        <f t="shared" si="194"/>
        <v>33</v>
      </c>
      <c r="P3125" s="3">
        <f t="shared" si="195"/>
        <v>2071.08</v>
      </c>
    </row>
    <row r="3126" spans="1:16" x14ac:dyDescent="0.35">
      <c r="A3126" t="s">
        <v>286</v>
      </c>
      <c r="B3126" s="29" t="s">
        <v>86</v>
      </c>
      <c r="C3126" s="22">
        <v>44407</v>
      </c>
      <c r="D3126" s="30" t="s">
        <v>161</v>
      </c>
      <c r="E3126" s="30" t="s">
        <v>162</v>
      </c>
      <c r="F3126" s="29" t="s">
        <v>187</v>
      </c>
      <c r="G3126" s="3">
        <v>252.44</v>
      </c>
      <c r="H3126" s="22">
        <v>44388</v>
      </c>
      <c r="I3126" s="23">
        <v>44401</v>
      </c>
      <c r="J3126">
        <f t="shared" si="192"/>
        <v>14</v>
      </c>
      <c r="K3126" s="2">
        <f t="shared" si="193"/>
        <v>44394.5</v>
      </c>
      <c r="L3126" s="22">
        <v>44407.5</v>
      </c>
      <c r="M3126" s="22">
        <v>44428.5</v>
      </c>
      <c r="N3126" s="22">
        <v>44427.5</v>
      </c>
      <c r="O3126">
        <f t="shared" si="194"/>
        <v>33</v>
      </c>
      <c r="P3126" s="3">
        <f t="shared" si="195"/>
        <v>8330.52</v>
      </c>
    </row>
    <row r="3127" spans="1:16" x14ac:dyDescent="0.35">
      <c r="A3127" t="s">
        <v>286</v>
      </c>
      <c r="B3127" s="29" t="s">
        <v>86</v>
      </c>
      <c r="C3127" s="22">
        <v>44407</v>
      </c>
      <c r="D3127" s="30" t="s">
        <v>161</v>
      </c>
      <c r="E3127" s="30" t="s">
        <v>162</v>
      </c>
      <c r="F3127" s="29" t="s">
        <v>188</v>
      </c>
      <c r="G3127" s="3">
        <v>47.93</v>
      </c>
      <c r="H3127" s="22">
        <v>44388</v>
      </c>
      <c r="I3127" s="23">
        <v>44401</v>
      </c>
      <c r="J3127">
        <f t="shared" si="192"/>
        <v>14</v>
      </c>
      <c r="K3127" s="2">
        <f t="shared" si="193"/>
        <v>44394.5</v>
      </c>
      <c r="L3127" s="22">
        <v>44407.5</v>
      </c>
      <c r="M3127" s="22">
        <v>44428.5</v>
      </c>
      <c r="N3127" s="22">
        <v>44427.5</v>
      </c>
      <c r="O3127">
        <f t="shared" si="194"/>
        <v>33</v>
      </c>
      <c r="P3127" s="3">
        <f t="shared" si="195"/>
        <v>1581.69</v>
      </c>
    </row>
    <row r="3128" spans="1:16" x14ac:dyDescent="0.35">
      <c r="A3128" t="s">
        <v>286</v>
      </c>
      <c r="B3128" s="29" t="s">
        <v>86</v>
      </c>
      <c r="C3128" s="22">
        <v>44407</v>
      </c>
      <c r="D3128" s="30" t="s">
        <v>161</v>
      </c>
      <c r="E3128" s="30" t="s">
        <v>162</v>
      </c>
      <c r="F3128" s="29" t="s">
        <v>189</v>
      </c>
      <c r="G3128" s="3">
        <v>61.4</v>
      </c>
      <c r="H3128" s="22">
        <v>44388</v>
      </c>
      <c r="I3128" s="23">
        <v>44401</v>
      </c>
      <c r="J3128">
        <f t="shared" si="192"/>
        <v>14</v>
      </c>
      <c r="K3128" s="2">
        <f t="shared" si="193"/>
        <v>44394.5</v>
      </c>
      <c r="L3128" s="22">
        <v>44407.5</v>
      </c>
      <c r="M3128" s="22">
        <v>44428.5</v>
      </c>
      <c r="N3128" s="22">
        <v>44427.5</v>
      </c>
      <c r="O3128">
        <f t="shared" si="194"/>
        <v>33</v>
      </c>
      <c r="P3128" s="3">
        <f t="shared" si="195"/>
        <v>2026.2</v>
      </c>
    </row>
    <row r="3129" spans="1:16" x14ac:dyDescent="0.35">
      <c r="A3129" t="s">
        <v>286</v>
      </c>
      <c r="B3129" s="29" t="s">
        <v>86</v>
      </c>
      <c r="C3129" s="22">
        <v>44407</v>
      </c>
      <c r="D3129" s="30" t="s">
        <v>161</v>
      </c>
      <c r="E3129" s="30" t="s">
        <v>162</v>
      </c>
      <c r="F3129" s="29" t="s">
        <v>190</v>
      </c>
      <c r="G3129" s="3">
        <v>36.29</v>
      </c>
      <c r="H3129" s="22">
        <v>44388</v>
      </c>
      <c r="I3129" s="23">
        <v>44401</v>
      </c>
      <c r="J3129">
        <f t="shared" si="192"/>
        <v>14</v>
      </c>
      <c r="K3129" s="2">
        <f t="shared" si="193"/>
        <v>44394.5</v>
      </c>
      <c r="L3129" s="22">
        <v>44407.5</v>
      </c>
      <c r="M3129" s="22">
        <v>44428.5</v>
      </c>
      <c r="N3129" s="22">
        <v>44427.5</v>
      </c>
      <c r="O3129">
        <f t="shared" si="194"/>
        <v>33</v>
      </c>
      <c r="P3129" s="3">
        <f t="shared" si="195"/>
        <v>1197.57</v>
      </c>
    </row>
    <row r="3130" spans="1:16" x14ac:dyDescent="0.35">
      <c r="A3130" t="s">
        <v>286</v>
      </c>
      <c r="B3130" s="29" t="s">
        <v>86</v>
      </c>
      <c r="C3130" s="22">
        <v>44407</v>
      </c>
      <c r="D3130" s="30" t="s">
        <v>161</v>
      </c>
      <c r="E3130" s="30" t="s">
        <v>162</v>
      </c>
      <c r="F3130" s="29" t="s">
        <v>191</v>
      </c>
      <c r="G3130" s="3">
        <v>47.21</v>
      </c>
      <c r="H3130" s="22">
        <v>44388</v>
      </c>
      <c r="I3130" s="23">
        <v>44401</v>
      </c>
      <c r="J3130">
        <f t="shared" si="192"/>
        <v>14</v>
      </c>
      <c r="K3130" s="2">
        <f t="shared" si="193"/>
        <v>44394.5</v>
      </c>
      <c r="L3130" s="22">
        <v>44407.5</v>
      </c>
      <c r="M3130" s="22">
        <v>44428.5</v>
      </c>
      <c r="N3130" s="22">
        <v>44427.5</v>
      </c>
      <c r="O3130">
        <f t="shared" si="194"/>
        <v>33</v>
      </c>
      <c r="P3130" s="3">
        <f t="shared" si="195"/>
        <v>1557.93</v>
      </c>
    </row>
    <row r="3131" spans="1:16" x14ac:dyDescent="0.35">
      <c r="A3131" t="s">
        <v>286</v>
      </c>
      <c r="B3131" s="29" t="s">
        <v>86</v>
      </c>
      <c r="C3131" s="22">
        <v>44407</v>
      </c>
      <c r="D3131" s="30" t="s">
        <v>161</v>
      </c>
      <c r="E3131" s="30" t="s">
        <v>162</v>
      </c>
      <c r="F3131" s="29" t="s">
        <v>192</v>
      </c>
      <c r="G3131" s="3">
        <v>62.519999999999996</v>
      </c>
      <c r="H3131" s="22">
        <v>44388</v>
      </c>
      <c r="I3131" s="23">
        <v>44401</v>
      </c>
      <c r="J3131">
        <f t="shared" si="192"/>
        <v>14</v>
      </c>
      <c r="K3131" s="2">
        <f t="shared" si="193"/>
        <v>44394.5</v>
      </c>
      <c r="L3131" s="22">
        <v>44407.5</v>
      </c>
      <c r="M3131" s="22">
        <v>44428.5</v>
      </c>
      <c r="N3131" s="22">
        <v>44427.5</v>
      </c>
      <c r="O3131">
        <f t="shared" si="194"/>
        <v>33</v>
      </c>
      <c r="P3131" s="3">
        <f t="shared" si="195"/>
        <v>2063.16</v>
      </c>
    </row>
    <row r="3132" spans="1:16" x14ac:dyDescent="0.35">
      <c r="A3132" t="s">
        <v>286</v>
      </c>
      <c r="B3132" s="29" t="s">
        <v>86</v>
      </c>
      <c r="C3132" s="22">
        <v>44407</v>
      </c>
      <c r="D3132" s="30" t="s">
        <v>161</v>
      </c>
      <c r="E3132" s="30" t="s">
        <v>162</v>
      </c>
      <c r="F3132" s="29" t="s">
        <v>193</v>
      </c>
      <c r="G3132" s="3">
        <v>189.74</v>
      </c>
      <c r="H3132" s="22">
        <v>44388</v>
      </c>
      <c r="I3132" s="23">
        <v>44401</v>
      </c>
      <c r="J3132">
        <f t="shared" si="192"/>
        <v>14</v>
      </c>
      <c r="K3132" s="2">
        <f t="shared" si="193"/>
        <v>44394.5</v>
      </c>
      <c r="L3132" s="22">
        <v>44407.5</v>
      </c>
      <c r="M3132" s="22">
        <v>44428.5</v>
      </c>
      <c r="N3132" s="22">
        <v>44427.5</v>
      </c>
      <c r="O3132">
        <f t="shared" si="194"/>
        <v>33</v>
      </c>
      <c r="P3132" s="3">
        <f t="shared" si="195"/>
        <v>6261.42</v>
      </c>
    </row>
    <row r="3133" spans="1:16" x14ac:dyDescent="0.35">
      <c r="A3133" t="s">
        <v>286</v>
      </c>
      <c r="B3133" s="29" t="s">
        <v>86</v>
      </c>
      <c r="C3133" s="22">
        <v>44407</v>
      </c>
      <c r="D3133" s="30" t="s">
        <v>161</v>
      </c>
      <c r="E3133" s="30" t="s">
        <v>162</v>
      </c>
      <c r="F3133" s="29" t="s">
        <v>194</v>
      </c>
      <c r="G3133" s="3">
        <v>75.45</v>
      </c>
      <c r="H3133" s="22">
        <v>44388</v>
      </c>
      <c r="I3133" s="23">
        <v>44401</v>
      </c>
      <c r="J3133">
        <f t="shared" si="192"/>
        <v>14</v>
      </c>
      <c r="K3133" s="2">
        <f t="shared" si="193"/>
        <v>44394.5</v>
      </c>
      <c r="L3133" s="22">
        <v>44407.5</v>
      </c>
      <c r="M3133" s="22">
        <v>44428.5</v>
      </c>
      <c r="N3133" s="22">
        <v>44427.5</v>
      </c>
      <c r="O3133">
        <f t="shared" si="194"/>
        <v>33</v>
      </c>
      <c r="P3133" s="3">
        <f t="shared" si="195"/>
        <v>2489.85</v>
      </c>
    </row>
    <row r="3134" spans="1:16" x14ac:dyDescent="0.35">
      <c r="A3134" t="s">
        <v>286</v>
      </c>
      <c r="B3134" s="29" t="s">
        <v>98</v>
      </c>
      <c r="C3134" s="22">
        <v>44407</v>
      </c>
      <c r="D3134" s="30" t="s">
        <v>161</v>
      </c>
      <c r="E3134" s="30" t="s">
        <v>162</v>
      </c>
      <c r="F3134" s="29" t="s">
        <v>195</v>
      </c>
      <c r="G3134" s="3">
        <v>5.85</v>
      </c>
      <c r="H3134" s="22">
        <v>44389</v>
      </c>
      <c r="I3134" s="23">
        <v>44402</v>
      </c>
      <c r="J3134">
        <f t="shared" si="192"/>
        <v>14</v>
      </c>
      <c r="K3134" s="2">
        <f t="shared" si="193"/>
        <v>44395.5</v>
      </c>
      <c r="L3134" s="22">
        <v>44407.5</v>
      </c>
      <c r="M3134" s="22">
        <v>44428.5</v>
      </c>
      <c r="N3134" s="22">
        <v>44427.5</v>
      </c>
      <c r="O3134">
        <f t="shared" si="194"/>
        <v>32</v>
      </c>
      <c r="P3134" s="3">
        <f t="shared" si="195"/>
        <v>187.2</v>
      </c>
    </row>
    <row r="3135" spans="1:16" x14ac:dyDescent="0.35">
      <c r="A3135" t="s">
        <v>286</v>
      </c>
      <c r="B3135" s="29" t="s">
        <v>98</v>
      </c>
      <c r="C3135" s="22">
        <v>44407</v>
      </c>
      <c r="D3135" s="30" t="s">
        <v>107</v>
      </c>
      <c r="E3135" s="30" t="s">
        <v>108</v>
      </c>
      <c r="F3135" s="29" t="s">
        <v>164</v>
      </c>
      <c r="G3135" s="3">
        <v>15.75</v>
      </c>
      <c r="H3135" s="22">
        <v>44389</v>
      </c>
      <c r="I3135" s="23">
        <v>44402</v>
      </c>
      <c r="J3135">
        <f t="shared" si="192"/>
        <v>14</v>
      </c>
      <c r="K3135" s="2">
        <f t="shared" si="193"/>
        <v>44395.5</v>
      </c>
      <c r="L3135" s="22">
        <v>44407.5</v>
      </c>
      <c r="M3135" s="22">
        <v>44428.5</v>
      </c>
      <c r="N3135" s="22">
        <v>44427.5</v>
      </c>
      <c r="O3135">
        <f t="shared" si="194"/>
        <v>32</v>
      </c>
      <c r="P3135" s="3">
        <f t="shared" si="195"/>
        <v>504</v>
      </c>
    </row>
    <row r="3136" spans="1:16" x14ac:dyDescent="0.35">
      <c r="A3136" t="s">
        <v>286</v>
      </c>
      <c r="B3136" s="29" t="s">
        <v>98</v>
      </c>
      <c r="C3136" s="22">
        <v>44407</v>
      </c>
      <c r="D3136" s="30" t="s">
        <v>99</v>
      </c>
      <c r="E3136" s="30" t="s">
        <v>100</v>
      </c>
      <c r="F3136" s="29" t="s">
        <v>164</v>
      </c>
      <c r="G3136" s="3">
        <v>16.259999999999998</v>
      </c>
      <c r="H3136" s="22">
        <v>44389</v>
      </c>
      <c r="I3136" s="23">
        <v>44402</v>
      </c>
      <c r="J3136">
        <f t="shared" si="192"/>
        <v>14</v>
      </c>
      <c r="K3136" s="2">
        <f t="shared" si="193"/>
        <v>44395.5</v>
      </c>
      <c r="L3136" s="22">
        <v>44407.5</v>
      </c>
      <c r="M3136" s="22">
        <v>44428.5</v>
      </c>
      <c r="N3136" s="22">
        <v>44427.5</v>
      </c>
      <c r="O3136">
        <f t="shared" si="194"/>
        <v>32</v>
      </c>
      <c r="P3136" s="3">
        <f t="shared" si="195"/>
        <v>520.31999999999994</v>
      </c>
    </row>
    <row r="3137" spans="1:16" x14ac:dyDescent="0.35">
      <c r="A3137" t="s">
        <v>286</v>
      </c>
      <c r="B3137" s="29" t="s">
        <v>98</v>
      </c>
      <c r="C3137" s="22">
        <v>44407</v>
      </c>
      <c r="D3137" s="30" t="s">
        <v>161</v>
      </c>
      <c r="E3137" s="30" t="s">
        <v>162</v>
      </c>
      <c r="F3137" s="29" t="s">
        <v>183</v>
      </c>
      <c r="G3137" s="3">
        <v>4.49</v>
      </c>
      <c r="H3137" s="22">
        <v>44389</v>
      </c>
      <c r="I3137" s="23">
        <v>44402</v>
      </c>
      <c r="J3137">
        <f t="shared" si="192"/>
        <v>14</v>
      </c>
      <c r="K3137" s="2">
        <f t="shared" si="193"/>
        <v>44395.5</v>
      </c>
      <c r="L3137" s="22">
        <v>44407.5</v>
      </c>
      <c r="M3137" s="22">
        <v>44428.5</v>
      </c>
      <c r="N3137" s="22">
        <v>44427.5</v>
      </c>
      <c r="O3137">
        <f t="shared" si="194"/>
        <v>32</v>
      </c>
      <c r="P3137" s="3">
        <f t="shared" si="195"/>
        <v>143.68</v>
      </c>
    </row>
    <row r="3138" spans="1:16" x14ac:dyDescent="0.35">
      <c r="A3138" t="s">
        <v>286</v>
      </c>
      <c r="B3138" s="29" t="s">
        <v>98</v>
      </c>
      <c r="C3138" s="22">
        <v>44407</v>
      </c>
      <c r="D3138" s="30" t="s">
        <v>161</v>
      </c>
      <c r="E3138" s="30" t="s">
        <v>162</v>
      </c>
      <c r="F3138" s="29" t="s">
        <v>163</v>
      </c>
      <c r="G3138" s="3">
        <v>5.18</v>
      </c>
      <c r="H3138" s="22">
        <v>44389</v>
      </c>
      <c r="I3138" s="23">
        <v>44402</v>
      </c>
      <c r="J3138">
        <f t="shared" si="192"/>
        <v>14</v>
      </c>
      <c r="K3138" s="2">
        <f t="shared" si="193"/>
        <v>44395.5</v>
      </c>
      <c r="L3138" s="22">
        <v>44407.5</v>
      </c>
      <c r="M3138" s="22">
        <v>44428.5</v>
      </c>
      <c r="N3138" s="22">
        <v>44427.5</v>
      </c>
      <c r="O3138">
        <f t="shared" si="194"/>
        <v>32</v>
      </c>
      <c r="P3138" s="3">
        <f t="shared" si="195"/>
        <v>165.76</v>
      </c>
    </row>
    <row r="3139" spans="1:16" x14ac:dyDescent="0.35">
      <c r="A3139" t="s">
        <v>286</v>
      </c>
      <c r="B3139" s="29" t="s">
        <v>98</v>
      </c>
      <c r="C3139" s="22">
        <v>44407</v>
      </c>
      <c r="D3139" s="30" t="s">
        <v>99</v>
      </c>
      <c r="E3139" s="30" t="s">
        <v>100</v>
      </c>
      <c r="F3139" s="29" t="s">
        <v>164</v>
      </c>
      <c r="G3139" s="3">
        <v>26.15</v>
      </c>
      <c r="H3139" s="22">
        <v>44389</v>
      </c>
      <c r="I3139" s="23">
        <v>44402</v>
      </c>
      <c r="J3139">
        <f t="shared" si="192"/>
        <v>14</v>
      </c>
      <c r="K3139" s="2">
        <f t="shared" si="193"/>
        <v>44395.5</v>
      </c>
      <c r="L3139" s="22">
        <v>44407.5</v>
      </c>
      <c r="M3139" s="22">
        <v>44428.5</v>
      </c>
      <c r="N3139" s="22">
        <v>44427.5</v>
      </c>
      <c r="O3139">
        <f t="shared" si="194"/>
        <v>32</v>
      </c>
      <c r="P3139" s="3">
        <f t="shared" si="195"/>
        <v>836.8</v>
      </c>
    </row>
    <row r="3140" spans="1:16" x14ac:dyDescent="0.35">
      <c r="A3140" t="s">
        <v>286</v>
      </c>
      <c r="B3140" s="29" t="s">
        <v>98</v>
      </c>
      <c r="C3140" s="22">
        <v>44407</v>
      </c>
      <c r="D3140" s="30" t="s">
        <v>99</v>
      </c>
      <c r="E3140" s="30" t="s">
        <v>100</v>
      </c>
      <c r="F3140" s="29" t="s">
        <v>164</v>
      </c>
      <c r="G3140" s="3">
        <v>43.24</v>
      </c>
      <c r="H3140" s="22">
        <v>44389</v>
      </c>
      <c r="I3140" s="23">
        <v>44402</v>
      </c>
      <c r="J3140">
        <f t="shared" si="192"/>
        <v>14</v>
      </c>
      <c r="K3140" s="2">
        <f t="shared" si="193"/>
        <v>44395.5</v>
      </c>
      <c r="L3140" s="22">
        <v>44407.5</v>
      </c>
      <c r="M3140" s="22">
        <v>44428.5</v>
      </c>
      <c r="N3140" s="22">
        <v>44427.5</v>
      </c>
      <c r="O3140">
        <f t="shared" si="194"/>
        <v>32</v>
      </c>
      <c r="P3140" s="3">
        <f t="shared" si="195"/>
        <v>1383.68</v>
      </c>
    </row>
    <row r="3141" spans="1:16" x14ac:dyDescent="0.35">
      <c r="A3141" t="s">
        <v>286</v>
      </c>
      <c r="B3141" s="29" t="s">
        <v>98</v>
      </c>
      <c r="C3141" s="22">
        <v>44407</v>
      </c>
      <c r="D3141" s="30" t="s">
        <v>161</v>
      </c>
      <c r="E3141" s="30" t="s">
        <v>162</v>
      </c>
      <c r="F3141" s="29" t="s">
        <v>183</v>
      </c>
      <c r="G3141" s="3">
        <v>27.04</v>
      </c>
      <c r="H3141" s="22">
        <v>44389</v>
      </c>
      <c r="I3141" s="23">
        <v>44402</v>
      </c>
      <c r="J3141">
        <f t="shared" si="192"/>
        <v>14</v>
      </c>
      <c r="K3141" s="2">
        <f t="shared" si="193"/>
        <v>44395.5</v>
      </c>
      <c r="L3141" s="22">
        <v>44407.5</v>
      </c>
      <c r="M3141" s="22">
        <v>44428.5</v>
      </c>
      <c r="N3141" s="22">
        <v>44427.5</v>
      </c>
      <c r="O3141">
        <f t="shared" si="194"/>
        <v>32</v>
      </c>
      <c r="P3141" s="3">
        <f t="shared" si="195"/>
        <v>865.28</v>
      </c>
    </row>
    <row r="3142" spans="1:16" x14ac:dyDescent="0.35">
      <c r="A3142" t="s">
        <v>286</v>
      </c>
      <c r="B3142" s="29" t="s">
        <v>98</v>
      </c>
      <c r="C3142" s="22">
        <v>44407</v>
      </c>
      <c r="D3142" s="30" t="s">
        <v>161</v>
      </c>
      <c r="E3142" s="30" t="s">
        <v>162</v>
      </c>
      <c r="F3142" s="29" t="s">
        <v>195</v>
      </c>
      <c r="G3142" s="3">
        <v>801.36</v>
      </c>
      <c r="H3142" s="22">
        <v>44389</v>
      </c>
      <c r="I3142" s="23">
        <v>44402</v>
      </c>
      <c r="J3142">
        <f t="shared" si="192"/>
        <v>14</v>
      </c>
      <c r="K3142" s="2">
        <f t="shared" si="193"/>
        <v>44395.5</v>
      </c>
      <c r="L3142" s="22">
        <v>44407.5</v>
      </c>
      <c r="M3142" s="22">
        <v>44428.5</v>
      </c>
      <c r="N3142" s="22">
        <v>44427.5</v>
      </c>
      <c r="O3142">
        <f t="shared" si="194"/>
        <v>32</v>
      </c>
      <c r="P3142" s="3">
        <f t="shared" si="195"/>
        <v>25643.52</v>
      </c>
    </row>
    <row r="3143" spans="1:16" x14ac:dyDescent="0.35">
      <c r="A3143" t="s">
        <v>286</v>
      </c>
      <c r="B3143" s="29" t="s">
        <v>98</v>
      </c>
      <c r="C3143" s="22">
        <v>44407</v>
      </c>
      <c r="D3143" s="30" t="s">
        <v>161</v>
      </c>
      <c r="E3143" s="30" t="s">
        <v>162</v>
      </c>
      <c r="F3143" s="29" t="s">
        <v>169</v>
      </c>
      <c r="G3143" s="3">
        <v>84.16</v>
      </c>
      <c r="H3143" s="22">
        <v>44389</v>
      </c>
      <c r="I3143" s="23">
        <v>44402</v>
      </c>
      <c r="J3143">
        <f t="shared" si="192"/>
        <v>14</v>
      </c>
      <c r="K3143" s="2">
        <f t="shared" si="193"/>
        <v>44395.5</v>
      </c>
      <c r="L3143" s="22">
        <v>44407.5</v>
      </c>
      <c r="M3143" s="22">
        <v>44428.5</v>
      </c>
      <c r="N3143" s="22">
        <v>44427.5</v>
      </c>
      <c r="O3143">
        <f t="shared" si="194"/>
        <v>32</v>
      </c>
      <c r="P3143" s="3">
        <f t="shared" si="195"/>
        <v>2693.12</v>
      </c>
    </row>
    <row r="3144" spans="1:16" x14ac:dyDescent="0.35">
      <c r="A3144" t="s">
        <v>286</v>
      </c>
      <c r="B3144" s="29" t="s">
        <v>98</v>
      </c>
      <c r="C3144" s="22">
        <v>44407</v>
      </c>
      <c r="D3144" s="30" t="s">
        <v>161</v>
      </c>
      <c r="E3144" s="30" t="s">
        <v>162</v>
      </c>
      <c r="F3144" s="29" t="s">
        <v>170</v>
      </c>
      <c r="G3144" s="3">
        <v>26.32</v>
      </c>
      <c r="H3144" s="22">
        <v>44389</v>
      </c>
      <c r="I3144" s="23">
        <v>44402</v>
      </c>
      <c r="J3144">
        <f t="shared" si="192"/>
        <v>14</v>
      </c>
      <c r="K3144" s="2">
        <f t="shared" si="193"/>
        <v>44395.5</v>
      </c>
      <c r="L3144" s="22">
        <v>44407.5</v>
      </c>
      <c r="M3144" s="22">
        <v>44428.5</v>
      </c>
      <c r="N3144" s="22">
        <v>44427.5</v>
      </c>
      <c r="O3144">
        <f t="shared" si="194"/>
        <v>32</v>
      </c>
      <c r="P3144" s="3">
        <f t="shared" si="195"/>
        <v>842.24</v>
      </c>
    </row>
    <row r="3145" spans="1:16" x14ac:dyDescent="0.35">
      <c r="A3145" t="s">
        <v>286</v>
      </c>
      <c r="B3145" s="29" t="s">
        <v>98</v>
      </c>
      <c r="C3145" s="22">
        <v>44407</v>
      </c>
      <c r="D3145" s="30" t="s">
        <v>161</v>
      </c>
      <c r="E3145" s="30" t="s">
        <v>162</v>
      </c>
      <c r="F3145" s="29" t="s">
        <v>196</v>
      </c>
      <c r="G3145" s="3">
        <v>256.49</v>
      </c>
      <c r="H3145" s="22">
        <v>44389</v>
      </c>
      <c r="I3145" s="23">
        <v>44402</v>
      </c>
      <c r="J3145">
        <f t="shared" si="192"/>
        <v>14</v>
      </c>
      <c r="K3145" s="2">
        <f t="shared" si="193"/>
        <v>44395.5</v>
      </c>
      <c r="L3145" s="22">
        <v>44407.5</v>
      </c>
      <c r="M3145" s="22">
        <v>44428.5</v>
      </c>
      <c r="N3145" s="22">
        <v>44427.5</v>
      </c>
      <c r="O3145">
        <f t="shared" si="194"/>
        <v>32</v>
      </c>
      <c r="P3145" s="3">
        <f t="shared" si="195"/>
        <v>8207.68</v>
      </c>
    </row>
    <row r="3146" spans="1:16" x14ac:dyDescent="0.35">
      <c r="A3146" t="s">
        <v>286</v>
      </c>
      <c r="B3146" s="29" t="s">
        <v>98</v>
      </c>
      <c r="C3146" s="22">
        <v>44407</v>
      </c>
      <c r="D3146" s="30" t="s">
        <v>161</v>
      </c>
      <c r="E3146" s="30" t="s">
        <v>162</v>
      </c>
      <c r="F3146" s="29" t="s">
        <v>175</v>
      </c>
      <c r="G3146" s="3">
        <v>64.850000000000009</v>
      </c>
      <c r="H3146" s="22">
        <v>44389</v>
      </c>
      <c r="I3146" s="23">
        <v>44402</v>
      </c>
      <c r="J3146">
        <f t="shared" si="192"/>
        <v>14</v>
      </c>
      <c r="K3146" s="2">
        <f t="shared" si="193"/>
        <v>44395.5</v>
      </c>
      <c r="L3146" s="22">
        <v>44407.5</v>
      </c>
      <c r="M3146" s="22">
        <v>44428.5</v>
      </c>
      <c r="N3146" s="22">
        <v>44427.5</v>
      </c>
      <c r="O3146">
        <f t="shared" si="194"/>
        <v>32</v>
      </c>
      <c r="P3146" s="3">
        <f t="shared" si="195"/>
        <v>2075.2000000000003</v>
      </c>
    </row>
    <row r="3147" spans="1:16" x14ac:dyDescent="0.35">
      <c r="A3147" t="s">
        <v>286</v>
      </c>
      <c r="B3147" s="29" t="s">
        <v>98</v>
      </c>
      <c r="C3147" s="22">
        <v>44407</v>
      </c>
      <c r="D3147" s="30" t="s">
        <v>161</v>
      </c>
      <c r="E3147" s="30" t="s">
        <v>162</v>
      </c>
      <c r="F3147" s="29" t="s">
        <v>197</v>
      </c>
      <c r="G3147" s="3">
        <v>71.77</v>
      </c>
      <c r="H3147" s="22">
        <v>44389</v>
      </c>
      <c r="I3147" s="23">
        <v>44402</v>
      </c>
      <c r="J3147">
        <f t="shared" ref="J3147:J3210" si="196">I3147-H3147+1</f>
        <v>14</v>
      </c>
      <c r="K3147" s="2">
        <f t="shared" ref="K3147:K3210" si="197">(H3147+I3147)/2</f>
        <v>44395.5</v>
      </c>
      <c r="L3147" s="22">
        <v>44407.5</v>
      </c>
      <c r="M3147" s="22">
        <v>44428.5</v>
      </c>
      <c r="N3147" s="22">
        <v>44427.5</v>
      </c>
      <c r="O3147">
        <f t="shared" ref="O3147:O3210" si="198">N3147-K3147</f>
        <v>32</v>
      </c>
      <c r="P3147" s="3">
        <f t="shared" ref="P3147:P3210" si="199">O3147*G3147</f>
        <v>2296.64</v>
      </c>
    </row>
    <row r="3148" spans="1:16" x14ac:dyDescent="0.35">
      <c r="A3148" t="s">
        <v>286</v>
      </c>
      <c r="B3148" s="29" t="s">
        <v>98</v>
      </c>
      <c r="C3148" s="22">
        <v>44407</v>
      </c>
      <c r="D3148" s="30" t="s">
        <v>161</v>
      </c>
      <c r="E3148" s="30" t="s">
        <v>162</v>
      </c>
      <c r="F3148" s="29" t="s">
        <v>176</v>
      </c>
      <c r="G3148" s="3">
        <v>2145.1500000000005</v>
      </c>
      <c r="H3148" s="22">
        <v>44389</v>
      </c>
      <c r="I3148" s="23">
        <v>44402</v>
      </c>
      <c r="J3148">
        <f t="shared" si="196"/>
        <v>14</v>
      </c>
      <c r="K3148" s="2">
        <f t="shared" si="197"/>
        <v>44395.5</v>
      </c>
      <c r="L3148" s="22">
        <v>44407.5</v>
      </c>
      <c r="M3148" s="22">
        <v>44428.5</v>
      </c>
      <c r="N3148" s="22">
        <v>44427.5</v>
      </c>
      <c r="O3148">
        <f t="shared" si="198"/>
        <v>32</v>
      </c>
      <c r="P3148" s="3">
        <f t="shared" si="199"/>
        <v>68644.800000000017</v>
      </c>
    </row>
    <row r="3149" spans="1:16" x14ac:dyDescent="0.35">
      <c r="A3149" t="s">
        <v>286</v>
      </c>
      <c r="B3149" s="29" t="s">
        <v>98</v>
      </c>
      <c r="C3149" s="22">
        <v>44407</v>
      </c>
      <c r="D3149" s="30" t="s">
        <v>171</v>
      </c>
      <c r="E3149" s="30" t="s">
        <v>172</v>
      </c>
      <c r="F3149" s="29" t="s">
        <v>176</v>
      </c>
      <c r="G3149" s="3">
        <v>32.67</v>
      </c>
      <c r="H3149" s="22">
        <v>44389</v>
      </c>
      <c r="I3149" s="23">
        <v>44402</v>
      </c>
      <c r="J3149">
        <f t="shared" si="196"/>
        <v>14</v>
      </c>
      <c r="K3149" s="2">
        <f t="shared" si="197"/>
        <v>44395.5</v>
      </c>
      <c r="L3149" s="22">
        <v>44407.5</v>
      </c>
      <c r="M3149" s="22">
        <v>44428.5</v>
      </c>
      <c r="N3149" s="22">
        <v>44427.5</v>
      </c>
      <c r="O3149">
        <f t="shared" si="198"/>
        <v>32</v>
      </c>
      <c r="P3149" s="3">
        <f t="shared" si="199"/>
        <v>1045.44</v>
      </c>
    </row>
    <row r="3150" spans="1:16" x14ac:dyDescent="0.35">
      <c r="A3150" t="s">
        <v>286</v>
      </c>
      <c r="B3150" s="29" t="s">
        <v>98</v>
      </c>
      <c r="C3150" s="22">
        <v>44407</v>
      </c>
      <c r="D3150" s="30" t="s">
        <v>161</v>
      </c>
      <c r="E3150" s="30" t="s">
        <v>162</v>
      </c>
      <c r="F3150" s="29" t="s">
        <v>177</v>
      </c>
      <c r="G3150" s="3">
        <v>57.74</v>
      </c>
      <c r="H3150" s="22">
        <v>44389</v>
      </c>
      <c r="I3150" s="23">
        <v>44402</v>
      </c>
      <c r="J3150">
        <f t="shared" si="196"/>
        <v>14</v>
      </c>
      <c r="K3150" s="2">
        <f t="shared" si="197"/>
        <v>44395.5</v>
      </c>
      <c r="L3150" s="22">
        <v>44407.5</v>
      </c>
      <c r="M3150" s="22">
        <v>44428.5</v>
      </c>
      <c r="N3150" s="22">
        <v>44427.5</v>
      </c>
      <c r="O3150">
        <f t="shared" si="198"/>
        <v>32</v>
      </c>
      <c r="P3150" s="3">
        <f t="shared" si="199"/>
        <v>1847.68</v>
      </c>
    </row>
    <row r="3151" spans="1:16" x14ac:dyDescent="0.35">
      <c r="A3151" t="s">
        <v>286</v>
      </c>
      <c r="B3151" s="29" t="s">
        <v>98</v>
      </c>
      <c r="C3151" s="22">
        <v>44407</v>
      </c>
      <c r="D3151" s="30" t="s">
        <v>107</v>
      </c>
      <c r="E3151" s="30" t="s">
        <v>108</v>
      </c>
      <c r="F3151" s="29" t="s">
        <v>164</v>
      </c>
      <c r="G3151" s="3">
        <v>3302.53</v>
      </c>
      <c r="H3151" s="22">
        <v>44389</v>
      </c>
      <c r="I3151" s="23">
        <v>44402</v>
      </c>
      <c r="J3151">
        <f t="shared" si="196"/>
        <v>14</v>
      </c>
      <c r="K3151" s="2">
        <f t="shared" si="197"/>
        <v>44395.5</v>
      </c>
      <c r="L3151" s="22">
        <v>44407.5</v>
      </c>
      <c r="M3151" s="22">
        <v>44428.5</v>
      </c>
      <c r="N3151" s="22">
        <v>44427.5</v>
      </c>
      <c r="O3151">
        <f t="shared" si="198"/>
        <v>32</v>
      </c>
      <c r="P3151" s="3">
        <f t="shared" si="199"/>
        <v>105680.96000000001</v>
      </c>
    </row>
    <row r="3152" spans="1:16" x14ac:dyDescent="0.35">
      <c r="A3152" t="s">
        <v>286</v>
      </c>
      <c r="B3152" s="29" t="s">
        <v>98</v>
      </c>
      <c r="C3152" s="22">
        <v>44407</v>
      </c>
      <c r="D3152" s="30" t="s">
        <v>99</v>
      </c>
      <c r="E3152" s="30" t="s">
        <v>100</v>
      </c>
      <c r="F3152" s="29" t="s">
        <v>164</v>
      </c>
      <c r="G3152" s="3">
        <v>10383.069999999994</v>
      </c>
      <c r="H3152" s="22">
        <v>44389</v>
      </c>
      <c r="I3152" s="23">
        <v>44402</v>
      </c>
      <c r="J3152">
        <f t="shared" si="196"/>
        <v>14</v>
      </c>
      <c r="K3152" s="2">
        <f t="shared" si="197"/>
        <v>44395.5</v>
      </c>
      <c r="L3152" s="22">
        <v>44407.5</v>
      </c>
      <c r="M3152" s="22">
        <v>44428.5</v>
      </c>
      <c r="N3152" s="22">
        <v>44427.5</v>
      </c>
      <c r="O3152">
        <f t="shared" si="198"/>
        <v>32</v>
      </c>
      <c r="P3152" s="3">
        <f t="shared" si="199"/>
        <v>332258.23999999982</v>
      </c>
    </row>
    <row r="3153" spans="1:16" x14ac:dyDescent="0.35">
      <c r="A3153" t="s">
        <v>286</v>
      </c>
      <c r="B3153" s="29" t="s">
        <v>98</v>
      </c>
      <c r="C3153" s="22">
        <v>44407</v>
      </c>
      <c r="D3153" s="30" t="s">
        <v>161</v>
      </c>
      <c r="E3153" s="30" t="s">
        <v>162</v>
      </c>
      <c r="F3153" s="29" t="s">
        <v>179</v>
      </c>
      <c r="G3153" s="3">
        <v>158.9</v>
      </c>
      <c r="H3153" s="22">
        <v>44389</v>
      </c>
      <c r="I3153" s="23">
        <v>44402</v>
      </c>
      <c r="J3153">
        <f t="shared" si="196"/>
        <v>14</v>
      </c>
      <c r="K3153" s="2">
        <f t="shared" si="197"/>
        <v>44395.5</v>
      </c>
      <c r="L3153" s="22">
        <v>44407.5</v>
      </c>
      <c r="M3153" s="22">
        <v>44428.5</v>
      </c>
      <c r="N3153" s="22">
        <v>44427.5</v>
      </c>
      <c r="O3153">
        <f t="shared" si="198"/>
        <v>32</v>
      </c>
      <c r="P3153" s="3">
        <f t="shared" si="199"/>
        <v>5084.8</v>
      </c>
    </row>
    <row r="3154" spans="1:16" x14ac:dyDescent="0.35">
      <c r="A3154" t="s">
        <v>286</v>
      </c>
      <c r="B3154" s="29" t="s">
        <v>98</v>
      </c>
      <c r="C3154" s="22">
        <v>44407</v>
      </c>
      <c r="D3154" s="30" t="s">
        <v>161</v>
      </c>
      <c r="E3154" s="30" t="s">
        <v>162</v>
      </c>
      <c r="F3154" s="29" t="s">
        <v>182</v>
      </c>
      <c r="G3154" s="3">
        <v>27.13</v>
      </c>
      <c r="H3154" s="22">
        <v>44389</v>
      </c>
      <c r="I3154" s="23">
        <v>44402</v>
      </c>
      <c r="J3154">
        <f t="shared" si="196"/>
        <v>14</v>
      </c>
      <c r="K3154" s="2">
        <f t="shared" si="197"/>
        <v>44395.5</v>
      </c>
      <c r="L3154" s="22">
        <v>44407.5</v>
      </c>
      <c r="M3154" s="22">
        <v>44428.5</v>
      </c>
      <c r="N3154" s="22">
        <v>44427.5</v>
      </c>
      <c r="O3154">
        <f t="shared" si="198"/>
        <v>32</v>
      </c>
      <c r="P3154" s="3">
        <f t="shared" si="199"/>
        <v>868.16</v>
      </c>
    </row>
    <row r="3155" spans="1:16" x14ac:dyDescent="0.35">
      <c r="A3155" t="s">
        <v>286</v>
      </c>
      <c r="B3155" s="29" t="s">
        <v>98</v>
      </c>
      <c r="C3155" s="22">
        <v>44407</v>
      </c>
      <c r="D3155" s="30" t="s">
        <v>161</v>
      </c>
      <c r="E3155" s="30" t="s">
        <v>162</v>
      </c>
      <c r="F3155" s="29" t="s">
        <v>183</v>
      </c>
      <c r="G3155" s="3">
        <v>1688.38</v>
      </c>
      <c r="H3155" s="22">
        <v>44389</v>
      </c>
      <c r="I3155" s="23">
        <v>44402</v>
      </c>
      <c r="J3155">
        <f t="shared" si="196"/>
        <v>14</v>
      </c>
      <c r="K3155" s="2">
        <f t="shared" si="197"/>
        <v>44395.5</v>
      </c>
      <c r="L3155" s="22">
        <v>44407.5</v>
      </c>
      <c r="M3155" s="22">
        <v>44428.5</v>
      </c>
      <c r="N3155" s="22">
        <v>44427.5</v>
      </c>
      <c r="O3155">
        <f t="shared" si="198"/>
        <v>32</v>
      </c>
      <c r="P3155" s="3">
        <f t="shared" si="199"/>
        <v>54028.160000000003</v>
      </c>
    </row>
    <row r="3156" spans="1:16" x14ac:dyDescent="0.35">
      <c r="A3156" t="s">
        <v>286</v>
      </c>
      <c r="B3156" s="29" t="s">
        <v>98</v>
      </c>
      <c r="C3156" s="22">
        <v>44407</v>
      </c>
      <c r="D3156" s="30" t="s">
        <v>161</v>
      </c>
      <c r="E3156" s="30" t="s">
        <v>162</v>
      </c>
      <c r="F3156" s="29" t="s">
        <v>184</v>
      </c>
      <c r="G3156" s="3">
        <v>28.9</v>
      </c>
      <c r="H3156" s="22">
        <v>44389</v>
      </c>
      <c r="I3156" s="23">
        <v>44402</v>
      </c>
      <c r="J3156">
        <f t="shared" si="196"/>
        <v>14</v>
      </c>
      <c r="K3156" s="2">
        <f t="shared" si="197"/>
        <v>44395.5</v>
      </c>
      <c r="L3156" s="22">
        <v>44407.5</v>
      </c>
      <c r="M3156" s="22">
        <v>44428.5</v>
      </c>
      <c r="N3156" s="22">
        <v>44427.5</v>
      </c>
      <c r="O3156">
        <f t="shared" si="198"/>
        <v>32</v>
      </c>
      <c r="P3156" s="3">
        <f t="shared" si="199"/>
        <v>924.8</v>
      </c>
    </row>
    <row r="3157" spans="1:16" x14ac:dyDescent="0.35">
      <c r="A3157" t="s">
        <v>286</v>
      </c>
      <c r="B3157" s="29" t="s">
        <v>98</v>
      </c>
      <c r="C3157" s="22">
        <v>44407</v>
      </c>
      <c r="D3157" s="30" t="s">
        <v>161</v>
      </c>
      <c r="E3157" s="30" t="s">
        <v>162</v>
      </c>
      <c r="F3157" s="29" t="s">
        <v>185</v>
      </c>
      <c r="G3157" s="3">
        <v>823.65</v>
      </c>
      <c r="H3157" s="22">
        <v>44389</v>
      </c>
      <c r="I3157" s="23">
        <v>44402</v>
      </c>
      <c r="J3157">
        <f t="shared" si="196"/>
        <v>14</v>
      </c>
      <c r="K3157" s="2">
        <f t="shared" si="197"/>
        <v>44395.5</v>
      </c>
      <c r="L3157" s="22">
        <v>44407.5</v>
      </c>
      <c r="M3157" s="22">
        <v>44428.5</v>
      </c>
      <c r="N3157" s="22">
        <v>44427.5</v>
      </c>
      <c r="O3157">
        <f t="shared" si="198"/>
        <v>32</v>
      </c>
      <c r="P3157" s="3">
        <f t="shared" si="199"/>
        <v>26356.799999999999</v>
      </c>
    </row>
    <row r="3158" spans="1:16" x14ac:dyDescent="0.35">
      <c r="A3158" t="s">
        <v>286</v>
      </c>
      <c r="B3158" s="29" t="s">
        <v>98</v>
      </c>
      <c r="C3158" s="22">
        <v>44407</v>
      </c>
      <c r="D3158" s="30" t="s">
        <v>161</v>
      </c>
      <c r="E3158" s="30" t="s">
        <v>162</v>
      </c>
      <c r="F3158" s="29" t="s">
        <v>186</v>
      </c>
      <c r="G3158" s="3">
        <v>51.33</v>
      </c>
      <c r="H3158" s="22">
        <v>44389</v>
      </c>
      <c r="I3158" s="23">
        <v>44402</v>
      </c>
      <c r="J3158">
        <f t="shared" si="196"/>
        <v>14</v>
      </c>
      <c r="K3158" s="2">
        <f t="shared" si="197"/>
        <v>44395.5</v>
      </c>
      <c r="L3158" s="22">
        <v>44407.5</v>
      </c>
      <c r="M3158" s="22">
        <v>44428.5</v>
      </c>
      <c r="N3158" s="22">
        <v>44427.5</v>
      </c>
      <c r="O3158">
        <f t="shared" si="198"/>
        <v>32</v>
      </c>
      <c r="P3158" s="3">
        <f t="shared" si="199"/>
        <v>1642.56</v>
      </c>
    </row>
    <row r="3159" spans="1:16" x14ac:dyDescent="0.35">
      <c r="A3159" t="s">
        <v>286</v>
      </c>
      <c r="B3159" s="29" t="s">
        <v>98</v>
      </c>
      <c r="C3159" s="22">
        <v>44407</v>
      </c>
      <c r="D3159" s="30" t="s">
        <v>161</v>
      </c>
      <c r="E3159" s="30" t="s">
        <v>162</v>
      </c>
      <c r="F3159" s="29" t="s">
        <v>272</v>
      </c>
      <c r="G3159" s="3">
        <v>13</v>
      </c>
      <c r="H3159" s="22">
        <v>44389</v>
      </c>
      <c r="I3159" s="23">
        <v>44402</v>
      </c>
      <c r="J3159">
        <f t="shared" si="196"/>
        <v>14</v>
      </c>
      <c r="K3159" s="2">
        <f t="shared" si="197"/>
        <v>44395.5</v>
      </c>
      <c r="L3159" s="22">
        <v>44407.5</v>
      </c>
      <c r="M3159" s="22">
        <v>44428.5</v>
      </c>
      <c r="N3159" s="22">
        <v>44427.5</v>
      </c>
      <c r="O3159">
        <f t="shared" si="198"/>
        <v>32</v>
      </c>
      <c r="P3159" s="3">
        <f t="shared" si="199"/>
        <v>416</v>
      </c>
    </row>
    <row r="3160" spans="1:16" x14ac:dyDescent="0.35">
      <c r="A3160" t="s">
        <v>286</v>
      </c>
      <c r="B3160" s="29" t="s">
        <v>98</v>
      </c>
      <c r="C3160" s="22">
        <v>44407</v>
      </c>
      <c r="D3160" s="30" t="s">
        <v>161</v>
      </c>
      <c r="E3160" s="30" t="s">
        <v>162</v>
      </c>
      <c r="F3160" s="29" t="s">
        <v>187</v>
      </c>
      <c r="G3160" s="3">
        <v>595.28</v>
      </c>
      <c r="H3160" s="22">
        <v>44389</v>
      </c>
      <c r="I3160" s="23">
        <v>44402</v>
      </c>
      <c r="J3160">
        <f t="shared" si="196"/>
        <v>14</v>
      </c>
      <c r="K3160" s="2">
        <f t="shared" si="197"/>
        <v>44395.5</v>
      </c>
      <c r="L3160" s="22">
        <v>44407.5</v>
      </c>
      <c r="M3160" s="22">
        <v>44428.5</v>
      </c>
      <c r="N3160" s="22">
        <v>44427.5</v>
      </c>
      <c r="O3160">
        <f t="shared" si="198"/>
        <v>32</v>
      </c>
      <c r="P3160" s="3">
        <f t="shared" si="199"/>
        <v>19048.96</v>
      </c>
    </row>
    <row r="3161" spans="1:16" x14ac:dyDescent="0.35">
      <c r="A3161" t="s">
        <v>286</v>
      </c>
      <c r="B3161" s="29" t="s">
        <v>98</v>
      </c>
      <c r="C3161" s="22">
        <v>44407</v>
      </c>
      <c r="D3161" s="30" t="s">
        <v>161</v>
      </c>
      <c r="E3161" s="30" t="s">
        <v>162</v>
      </c>
      <c r="F3161" s="29" t="s">
        <v>188</v>
      </c>
      <c r="G3161" s="3">
        <v>185.58</v>
      </c>
      <c r="H3161" s="22">
        <v>44389</v>
      </c>
      <c r="I3161" s="23">
        <v>44402</v>
      </c>
      <c r="J3161">
        <f t="shared" si="196"/>
        <v>14</v>
      </c>
      <c r="K3161" s="2">
        <f t="shared" si="197"/>
        <v>44395.5</v>
      </c>
      <c r="L3161" s="22">
        <v>44407.5</v>
      </c>
      <c r="M3161" s="22">
        <v>44428.5</v>
      </c>
      <c r="N3161" s="22">
        <v>44427.5</v>
      </c>
      <c r="O3161">
        <f t="shared" si="198"/>
        <v>32</v>
      </c>
      <c r="P3161" s="3">
        <f t="shared" si="199"/>
        <v>5938.56</v>
      </c>
    </row>
    <row r="3162" spans="1:16" x14ac:dyDescent="0.35">
      <c r="A3162" t="s">
        <v>286</v>
      </c>
      <c r="B3162" s="29" t="s">
        <v>98</v>
      </c>
      <c r="C3162" s="22">
        <v>44407</v>
      </c>
      <c r="D3162" s="30" t="s">
        <v>161</v>
      </c>
      <c r="E3162" s="30" t="s">
        <v>162</v>
      </c>
      <c r="F3162" s="29" t="s">
        <v>198</v>
      </c>
      <c r="G3162" s="3">
        <v>25.89</v>
      </c>
      <c r="H3162" s="22">
        <v>44389</v>
      </c>
      <c r="I3162" s="23">
        <v>44402</v>
      </c>
      <c r="J3162">
        <f t="shared" si="196"/>
        <v>14</v>
      </c>
      <c r="K3162" s="2">
        <f t="shared" si="197"/>
        <v>44395.5</v>
      </c>
      <c r="L3162" s="22">
        <v>44407.5</v>
      </c>
      <c r="M3162" s="22">
        <v>44428.5</v>
      </c>
      <c r="N3162" s="22">
        <v>44427.5</v>
      </c>
      <c r="O3162">
        <f t="shared" si="198"/>
        <v>32</v>
      </c>
      <c r="P3162" s="3">
        <f t="shared" si="199"/>
        <v>828.48</v>
      </c>
    </row>
    <row r="3163" spans="1:16" x14ac:dyDescent="0.35">
      <c r="A3163" t="s">
        <v>286</v>
      </c>
      <c r="B3163" s="29" t="s">
        <v>98</v>
      </c>
      <c r="C3163" s="22">
        <v>44407</v>
      </c>
      <c r="D3163" s="30" t="s">
        <v>161</v>
      </c>
      <c r="E3163" s="30" t="s">
        <v>162</v>
      </c>
      <c r="F3163" s="29" t="s">
        <v>190</v>
      </c>
      <c r="G3163" s="3">
        <v>23.58</v>
      </c>
      <c r="H3163" s="22">
        <v>44389</v>
      </c>
      <c r="I3163" s="23">
        <v>44402</v>
      </c>
      <c r="J3163">
        <f t="shared" si="196"/>
        <v>14</v>
      </c>
      <c r="K3163" s="2">
        <f t="shared" si="197"/>
        <v>44395.5</v>
      </c>
      <c r="L3163" s="22">
        <v>44407.5</v>
      </c>
      <c r="M3163" s="22">
        <v>44428.5</v>
      </c>
      <c r="N3163" s="22">
        <v>44427.5</v>
      </c>
      <c r="O3163">
        <f t="shared" si="198"/>
        <v>32</v>
      </c>
      <c r="P3163" s="3">
        <f t="shared" si="199"/>
        <v>754.56</v>
      </c>
    </row>
    <row r="3164" spans="1:16" x14ac:dyDescent="0.35">
      <c r="A3164" t="s">
        <v>286</v>
      </c>
      <c r="B3164" s="29" t="s">
        <v>98</v>
      </c>
      <c r="C3164" s="22">
        <v>44407</v>
      </c>
      <c r="D3164" s="30" t="s">
        <v>161</v>
      </c>
      <c r="E3164" s="30" t="s">
        <v>162</v>
      </c>
      <c r="F3164" s="29" t="s">
        <v>191</v>
      </c>
      <c r="G3164" s="3">
        <v>23.06</v>
      </c>
      <c r="H3164" s="22">
        <v>44389</v>
      </c>
      <c r="I3164" s="23">
        <v>44402</v>
      </c>
      <c r="J3164">
        <f t="shared" si="196"/>
        <v>14</v>
      </c>
      <c r="K3164" s="2">
        <f t="shared" si="197"/>
        <v>44395.5</v>
      </c>
      <c r="L3164" s="22">
        <v>44407.5</v>
      </c>
      <c r="M3164" s="22">
        <v>44428.5</v>
      </c>
      <c r="N3164" s="22">
        <v>44427.5</v>
      </c>
      <c r="O3164">
        <f t="shared" si="198"/>
        <v>32</v>
      </c>
      <c r="P3164" s="3">
        <f t="shared" si="199"/>
        <v>737.92</v>
      </c>
    </row>
    <row r="3165" spans="1:16" x14ac:dyDescent="0.35">
      <c r="A3165" t="s">
        <v>286</v>
      </c>
      <c r="B3165" s="29" t="s">
        <v>98</v>
      </c>
      <c r="C3165" s="22">
        <v>44407</v>
      </c>
      <c r="D3165" s="30" t="s">
        <v>161</v>
      </c>
      <c r="E3165" s="30" t="s">
        <v>162</v>
      </c>
      <c r="F3165" s="29" t="s">
        <v>193</v>
      </c>
      <c r="G3165" s="3">
        <v>81.63</v>
      </c>
      <c r="H3165" s="22">
        <v>44389</v>
      </c>
      <c r="I3165" s="23">
        <v>44402</v>
      </c>
      <c r="J3165">
        <f t="shared" si="196"/>
        <v>14</v>
      </c>
      <c r="K3165" s="2">
        <f t="shared" si="197"/>
        <v>44395.5</v>
      </c>
      <c r="L3165" s="22">
        <v>44407.5</v>
      </c>
      <c r="M3165" s="22">
        <v>44428.5</v>
      </c>
      <c r="N3165" s="22">
        <v>44427.5</v>
      </c>
      <c r="O3165">
        <f t="shared" si="198"/>
        <v>32</v>
      </c>
      <c r="P3165" s="3">
        <f t="shared" si="199"/>
        <v>2612.16</v>
      </c>
    </row>
    <row r="3166" spans="1:16" x14ac:dyDescent="0.35">
      <c r="A3166" t="s">
        <v>286</v>
      </c>
      <c r="B3166" s="29" t="s">
        <v>86</v>
      </c>
      <c r="C3166" s="22">
        <v>44407</v>
      </c>
      <c r="D3166" s="30" t="s">
        <v>201</v>
      </c>
      <c r="E3166" s="30" t="s">
        <v>202</v>
      </c>
      <c r="F3166" s="29" t="s">
        <v>164</v>
      </c>
      <c r="G3166" s="3">
        <v>93.53</v>
      </c>
      <c r="H3166" s="22">
        <v>44388</v>
      </c>
      <c r="I3166" s="23">
        <v>44401</v>
      </c>
      <c r="J3166">
        <f t="shared" si="196"/>
        <v>14</v>
      </c>
      <c r="K3166" s="2">
        <f t="shared" si="197"/>
        <v>44394.5</v>
      </c>
      <c r="L3166" s="22">
        <v>44407.5</v>
      </c>
      <c r="M3166" s="22">
        <v>44498.5</v>
      </c>
      <c r="N3166" s="22">
        <v>44497.5</v>
      </c>
      <c r="O3166">
        <f t="shared" si="198"/>
        <v>103</v>
      </c>
      <c r="P3166" s="3">
        <f t="shared" si="199"/>
        <v>9633.59</v>
      </c>
    </row>
    <row r="3167" spans="1:16" x14ac:dyDescent="0.35">
      <c r="A3167" t="s">
        <v>286</v>
      </c>
      <c r="B3167" s="29" t="s">
        <v>98</v>
      </c>
      <c r="C3167" s="22">
        <v>44407</v>
      </c>
      <c r="D3167" s="30" t="s">
        <v>201</v>
      </c>
      <c r="E3167" s="30" t="s">
        <v>202</v>
      </c>
      <c r="F3167" s="29" t="s">
        <v>164</v>
      </c>
      <c r="G3167" s="3">
        <v>1.4</v>
      </c>
      <c r="H3167" s="22">
        <v>44389</v>
      </c>
      <c r="I3167" s="23">
        <v>44402</v>
      </c>
      <c r="J3167">
        <f t="shared" si="196"/>
        <v>14</v>
      </c>
      <c r="K3167" s="2">
        <f t="shared" si="197"/>
        <v>44395.5</v>
      </c>
      <c r="L3167" s="22">
        <v>44407.5</v>
      </c>
      <c r="M3167" s="22">
        <v>44498.5</v>
      </c>
      <c r="N3167" s="22">
        <v>44497.5</v>
      </c>
      <c r="O3167">
        <f t="shared" si="198"/>
        <v>102</v>
      </c>
      <c r="P3167" s="3">
        <f t="shared" si="199"/>
        <v>142.79999999999998</v>
      </c>
    </row>
    <row r="3168" spans="1:16" x14ac:dyDescent="0.35">
      <c r="A3168" t="s">
        <v>286</v>
      </c>
      <c r="B3168" s="29" t="s">
        <v>98</v>
      </c>
      <c r="C3168" s="22">
        <v>44407</v>
      </c>
      <c r="D3168" s="30" t="s">
        <v>201</v>
      </c>
      <c r="E3168" s="30" t="s">
        <v>202</v>
      </c>
      <c r="F3168" s="29" t="s">
        <v>164</v>
      </c>
      <c r="G3168" s="3">
        <v>4.24</v>
      </c>
      <c r="H3168" s="22">
        <v>44389</v>
      </c>
      <c r="I3168" s="23">
        <v>44402</v>
      </c>
      <c r="J3168">
        <f t="shared" si="196"/>
        <v>14</v>
      </c>
      <c r="K3168" s="2">
        <f t="shared" si="197"/>
        <v>44395.5</v>
      </c>
      <c r="L3168" s="22">
        <v>44407.5</v>
      </c>
      <c r="M3168" s="22">
        <v>44498.5</v>
      </c>
      <c r="N3168" s="22">
        <v>44497.5</v>
      </c>
      <c r="O3168">
        <f t="shared" si="198"/>
        <v>102</v>
      </c>
      <c r="P3168" s="3">
        <f t="shared" si="199"/>
        <v>432.48</v>
      </c>
    </row>
    <row r="3169" spans="1:16" x14ac:dyDescent="0.35">
      <c r="A3169" t="s">
        <v>286</v>
      </c>
      <c r="B3169" s="29" t="s">
        <v>98</v>
      </c>
      <c r="C3169" s="22">
        <v>44407</v>
      </c>
      <c r="D3169" s="30" t="s">
        <v>201</v>
      </c>
      <c r="E3169" s="30" t="s">
        <v>202</v>
      </c>
      <c r="F3169" s="29" t="s">
        <v>164</v>
      </c>
      <c r="G3169" s="3">
        <v>8.0399999999999991</v>
      </c>
      <c r="H3169" s="22">
        <v>44389</v>
      </c>
      <c r="I3169" s="23">
        <v>44402</v>
      </c>
      <c r="J3169">
        <f t="shared" si="196"/>
        <v>14</v>
      </c>
      <c r="K3169" s="2">
        <f t="shared" si="197"/>
        <v>44395.5</v>
      </c>
      <c r="L3169" s="22">
        <v>44407.5</v>
      </c>
      <c r="M3169" s="22">
        <v>44498.5</v>
      </c>
      <c r="N3169" s="22">
        <v>44497.5</v>
      </c>
      <c r="O3169">
        <f t="shared" si="198"/>
        <v>102</v>
      </c>
      <c r="P3169" s="3">
        <f t="shared" si="199"/>
        <v>820.07999999999993</v>
      </c>
    </row>
    <row r="3170" spans="1:16" x14ac:dyDescent="0.35">
      <c r="A3170" t="s">
        <v>286</v>
      </c>
      <c r="B3170" s="29" t="s">
        <v>98</v>
      </c>
      <c r="C3170" s="22">
        <v>44407</v>
      </c>
      <c r="D3170" s="30" t="s">
        <v>110</v>
      </c>
      <c r="E3170" s="30" t="s">
        <v>111</v>
      </c>
      <c r="F3170" s="29" t="s">
        <v>204</v>
      </c>
      <c r="G3170" s="3">
        <v>1.54</v>
      </c>
      <c r="H3170" s="22">
        <v>44389</v>
      </c>
      <c r="I3170" s="23">
        <v>44402</v>
      </c>
      <c r="J3170">
        <f t="shared" si="196"/>
        <v>14</v>
      </c>
      <c r="K3170" s="2">
        <f t="shared" si="197"/>
        <v>44395.5</v>
      </c>
      <c r="L3170" s="22">
        <v>44407.5</v>
      </c>
      <c r="M3170" s="22">
        <v>44498.5</v>
      </c>
      <c r="N3170" s="22">
        <v>44497.5</v>
      </c>
      <c r="O3170">
        <f t="shared" si="198"/>
        <v>102</v>
      </c>
      <c r="P3170" s="3">
        <f t="shared" si="199"/>
        <v>157.08000000000001</v>
      </c>
    </row>
    <row r="3171" spans="1:16" x14ac:dyDescent="0.35">
      <c r="A3171" t="s">
        <v>286</v>
      </c>
      <c r="B3171" s="29" t="s">
        <v>98</v>
      </c>
      <c r="C3171" s="22">
        <v>44407</v>
      </c>
      <c r="D3171" s="30" t="s">
        <v>114</v>
      </c>
      <c r="E3171" s="30" t="s">
        <v>115</v>
      </c>
      <c r="F3171" s="29" t="s">
        <v>143</v>
      </c>
      <c r="G3171" s="3">
        <v>37.619999999999997</v>
      </c>
      <c r="H3171" s="22">
        <v>44389</v>
      </c>
      <c r="I3171" s="23">
        <v>44402</v>
      </c>
      <c r="J3171">
        <f t="shared" si="196"/>
        <v>14</v>
      </c>
      <c r="K3171" s="2">
        <f t="shared" si="197"/>
        <v>44395.5</v>
      </c>
      <c r="L3171" s="22">
        <v>44407.5</v>
      </c>
      <c r="M3171" s="22">
        <v>44498.5</v>
      </c>
      <c r="N3171" s="22">
        <v>44497.5</v>
      </c>
      <c r="O3171">
        <f t="shared" si="198"/>
        <v>102</v>
      </c>
      <c r="P3171" s="3">
        <f t="shared" si="199"/>
        <v>3837.24</v>
      </c>
    </row>
    <row r="3172" spans="1:16" x14ac:dyDescent="0.35">
      <c r="A3172" t="s">
        <v>286</v>
      </c>
      <c r="B3172" s="29" t="s">
        <v>98</v>
      </c>
      <c r="C3172" s="22">
        <v>44407</v>
      </c>
      <c r="D3172" s="30" t="s">
        <v>110</v>
      </c>
      <c r="E3172" s="30" t="s">
        <v>111</v>
      </c>
      <c r="F3172" s="29" t="s">
        <v>143</v>
      </c>
      <c r="G3172" s="3">
        <v>46.38</v>
      </c>
      <c r="H3172" s="22">
        <v>44389</v>
      </c>
      <c r="I3172" s="23">
        <v>44402</v>
      </c>
      <c r="J3172">
        <f t="shared" si="196"/>
        <v>14</v>
      </c>
      <c r="K3172" s="2">
        <f t="shared" si="197"/>
        <v>44395.5</v>
      </c>
      <c r="L3172" s="22">
        <v>44407.5</v>
      </c>
      <c r="M3172" s="22">
        <v>44498.5</v>
      </c>
      <c r="N3172" s="22">
        <v>44497.5</v>
      </c>
      <c r="O3172">
        <f t="shared" si="198"/>
        <v>102</v>
      </c>
      <c r="P3172" s="3">
        <f t="shared" si="199"/>
        <v>4730.76</v>
      </c>
    </row>
    <row r="3173" spans="1:16" x14ac:dyDescent="0.35">
      <c r="A3173" t="s">
        <v>286</v>
      </c>
      <c r="B3173" s="29" t="s">
        <v>98</v>
      </c>
      <c r="C3173" s="22">
        <v>44407</v>
      </c>
      <c r="D3173" s="30" t="s">
        <v>114</v>
      </c>
      <c r="E3173" s="30" t="s">
        <v>115</v>
      </c>
      <c r="F3173" s="29" t="s">
        <v>211</v>
      </c>
      <c r="G3173" s="3">
        <v>0.16</v>
      </c>
      <c r="H3173" s="22">
        <v>44389</v>
      </c>
      <c r="I3173" s="23">
        <v>44402</v>
      </c>
      <c r="J3173">
        <f t="shared" si="196"/>
        <v>14</v>
      </c>
      <c r="K3173" s="2">
        <f t="shared" si="197"/>
        <v>44395.5</v>
      </c>
      <c r="L3173" s="22">
        <v>44407.5</v>
      </c>
      <c r="M3173" s="22">
        <v>44498.5</v>
      </c>
      <c r="N3173" s="22">
        <v>44497.5</v>
      </c>
      <c r="O3173">
        <f t="shared" si="198"/>
        <v>102</v>
      </c>
      <c r="P3173" s="3">
        <f t="shared" si="199"/>
        <v>16.32</v>
      </c>
    </row>
    <row r="3174" spans="1:16" x14ac:dyDescent="0.35">
      <c r="A3174" t="s">
        <v>286</v>
      </c>
      <c r="B3174" s="29" t="s">
        <v>98</v>
      </c>
      <c r="C3174" s="22">
        <v>44407</v>
      </c>
      <c r="D3174" s="30" t="s">
        <v>110</v>
      </c>
      <c r="E3174" s="30" t="s">
        <v>111</v>
      </c>
      <c r="F3174" s="29" t="s">
        <v>211</v>
      </c>
      <c r="G3174" s="3">
        <v>1.17</v>
      </c>
      <c r="H3174" s="22">
        <v>44389</v>
      </c>
      <c r="I3174" s="23">
        <v>44402</v>
      </c>
      <c r="J3174">
        <f t="shared" si="196"/>
        <v>14</v>
      </c>
      <c r="K3174" s="2">
        <f t="shared" si="197"/>
        <v>44395.5</v>
      </c>
      <c r="L3174" s="22">
        <v>44407.5</v>
      </c>
      <c r="M3174" s="22">
        <v>44498.5</v>
      </c>
      <c r="N3174" s="22">
        <v>44497.5</v>
      </c>
      <c r="O3174">
        <f t="shared" si="198"/>
        <v>102</v>
      </c>
      <c r="P3174" s="3">
        <f t="shared" si="199"/>
        <v>119.33999999999999</v>
      </c>
    </row>
    <row r="3175" spans="1:16" x14ac:dyDescent="0.35">
      <c r="A3175" t="s">
        <v>286</v>
      </c>
      <c r="B3175" s="29" t="s">
        <v>98</v>
      </c>
      <c r="C3175" s="22">
        <v>44407</v>
      </c>
      <c r="D3175" s="30" t="s">
        <v>114</v>
      </c>
      <c r="E3175" s="30" t="s">
        <v>115</v>
      </c>
      <c r="F3175" s="29" t="s">
        <v>144</v>
      </c>
      <c r="G3175" s="3">
        <v>100.83</v>
      </c>
      <c r="H3175" s="22">
        <v>44389</v>
      </c>
      <c r="I3175" s="23">
        <v>44402</v>
      </c>
      <c r="J3175">
        <f t="shared" si="196"/>
        <v>14</v>
      </c>
      <c r="K3175" s="2">
        <f t="shared" si="197"/>
        <v>44395.5</v>
      </c>
      <c r="L3175" s="22">
        <v>44407.5</v>
      </c>
      <c r="M3175" s="22">
        <v>44498.5</v>
      </c>
      <c r="N3175" s="22">
        <v>44497.5</v>
      </c>
      <c r="O3175">
        <f t="shared" si="198"/>
        <v>102</v>
      </c>
      <c r="P3175" s="3">
        <f t="shared" si="199"/>
        <v>10284.66</v>
      </c>
    </row>
    <row r="3176" spans="1:16" x14ac:dyDescent="0.35">
      <c r="A3176" t="s">
        <v>286</v>
      </c>
      <c r="B3176" s="29" t="s">
        <v>98</v>
      </c>
      <c r="C3176" s="22">
        <v>44407</v>
      </c>
      <c r="D3176" s="30" t="s">
        <v>110</v>
      </c>
      <c r="E3176" s="30" t="s">
        <v>111</v>
      </c>
      <c r="F3176" s="29" t="s">
        <v>144</v>
      </c>
      <c r="G3176" s="3">
        <v>4.2300000000000004</v>
      </c>
      <c r="H3176" s="22">
        <v>44389</v>
      </c>
      <c r="I3176" s="23">
        <v>44402</v>
      </c>
      <c r="J3176">
        <f t="shared" si="196"/>
        <v>14</v>
      </c>
      <c r="K3176" s="2">
        <f t="shared" si="197"/>
        <v>44395.5</v>
      </c>
      <c r="L3176" s="22">
        <v>44407.5</v>
      </c>
      <c r="M3176" s="22">
        <v>44498.5</v>
      </c>
      <c r="N3176" s="22">
        <v>44497.5</v>
      </c>
      <c r="O3176">
        <f t="shared" si="198"/>
        <v>102</v>
      </c>
      <c r="P3176" s="3">
        <f t="shared" si="199"/>
        <v>431.46000000000004</v>
      </c>
    </row>
    <row r="3177" spans="1:16" x14ac:dyDescent="0.35">
      <c r="A3177" t="s">
        <v>286</v>
      </c>
      <c r="B3177" s="29" t="s">
        <v>98</v>
      </c>
      <c r="C3177" s="22">
        <v>44407</v>
      </c>
      <c r="D3177" s="30" t="s">
        <v>110</v>
      </c>
      <c r="E3177" s="30" t="s">
        <v>111</v>
      </c>
      <c r="F3177" s="29" t="s">
        <v>215</v>
      </c>
      <c r="G3177" s="3">
        <v>0.49</v>
      </c>
      <c r="H3177" s="22">
        <v>44389</v>
      </c>
      <c r="I3177" s="23">
        <v>44402</v>
      </c>
      <c r="J3177">
        <f t="shared" si="196"/>
        <v>14</v>
      </c>
      <c r="K3177" s="2">
        <f t="shared" si="197"/>
        <v>44395.5</v>
      </c>
      <c r="L3177" s="22">
        <v>44407.5</v>
      </c>
      <c r="M3177" s="22">
        <v>44498.5</v>
      </c>
      <c r="N3177" s="22">
        <v>44497.5</v>
      </c>
      <c r="O3177">
        <f t="shared" si="198"/>
        <v>102</v>
      </c>
      <c r="P3177" s="3">
        <f t="shared" si="199"/>
        <v>49.98</v>
      </c>
    </row>
    <row r="3178" spans="1:16" x14ac:dyDescent="0.35">
      <c r="A3178" t="s">
        <v>286</v>
      </c>
      <c r="B3178" s="29" t="s">
        <v>98</v>
      </c>
      <c r="C3178" s="22">
        <v>44407</v>
      </c>
      <c r="D3178" s="30" t="s">
        <v>217</v>
      </c>
      <c r="E3178" s="30" t="s">
        <v>218</v>
      </c>
      <c r="F3178" s="29" t="s">
        <v>219</v>
      </c>
      <c r="G3178" s="3">
        <v>41.349999999999994</v>
      </c>
      <c r="H3178" s="22">
        <v>44389</v>
      </c>
      <c r="I3178" s="23">
        <v>44402</v>
      </c>
      <c r="J3178">
        <f t="shared" si="196"/>
        <v>14</v>
      </c>
      <c r="K3178" s="2">
        <f t="shared" si="197"/>
        <v>44395.5</v>
      </c>
      <c r="L3178" s="22">
        <v>44407.5</v>
      </c>
      <c r="M3178" s="22">
        <v>44498.5</v>
      </c>
      <c r="N3178" s="22">
        <v>44497.5</v>
      </c>
      <c r="O3178">
        <f t="shared" si="198"/>
        <v>102</v>
      </c>
      <c r="P3178" s="3">
        <f t="shared" si="199"/>
        <v>4217.7</v>
      </c>
    </row>
    <row r="3179" spans="1:16" x14ac:dyDescent="0.35">
      <c r="A3179" t="s">
        <v>286</v>
      </c>
      <c r="B3179" s="29" t="s">
        <v>98</v>
      </c>
      <c r="C3179" s="22">
        <v>44407</v>
      </c>
      <c r="D3179" s="30" t="s">
        <v>110</v>
      </c>
      <c r="E3179" s="30" t="s">
        <v>111</v>
      </c>
      <c r="F3179" s="29" t="s">
        <v>284</v>
      </c>
      <c r="G3179" s="3">
        <v>123.33</v>
      </c>
      <c r="H3179" s="22">
        <v>44389</v>
      </c>
      <c r="I3179" s="23">
        <v>44402</v>
      </c>
      <c r="J3179">
        <f t="shared" si="196"/>
        <v>14</v>
      </c>
      <c r="K3179" s="2">
        <f t="shared" si="197"/>
        <v>44395.5</v>
      </c>
      <c r="L3179" s="22">
        <v>44407.5</v>
      </c>
      <c r="M3179" s="22">
        <v>44498.5</v>
      </c>
      <c r="N3179" s="22">
        <v>44497.5</v>
      </c>
      <c r="O3179">
        <f t="shared" si="198"/>
        <v>102</v>
      </c>
      <c r="P3179" s="3">
        <f t="shared" si="199"/>
        <v>12579.66</v>
      </c>
    </row>
    <row r="3180" spans="1:16" x14ac:dyDescent="0.35">
      <c r="A3180" t="s">
        <v>286</v>
      </c>
      <c r="B3180" s="29" t="s">
        <v>98</v>
      </c>
      <c r="C3180" s="22">
        <v>44407</v>
      </c>
      <c r="D3180" s="30" t="s">
        <v>110</v>
      </c>
      <c r="E3180" s="30" t="s">
        <v>111</v>
      </c>
      <c r="F3180" s="29" t="s">
        <v>228</v>
      </c>
      <c r="G3180" s="3">
        <v>1.6600000000000001</v>
      </c>
      <c r="H3180" s="22">
        <v>44389</v>
      </c>
      <c r="I3180" s="23">
        <v>44402</v>
      </c>
      <c r="J3180">
        <f t="shared" si="196"/>
        <v>14</v>
      </c>
      <c r="K3180" s="2">
        <f t="shared" si="197"/>
        <v>44395.5</v>
      </c>
      <c r="L3180" s="22">
        <v>44407.5</v>
      </c>
      <c r="M3180" s="22">
        <v>44498.5</v>
      </c>
      <c r="N3180" s="22">
        <v>44497.5</v>
      </c>
      <c r="O3180">
        <f t="shared" si="198"/>
        <v>102</v>
      </c>
      <c r="P3180" s="3">
        <f t="shared" si="199"/>
        <v>169.32000000000002</v>
      </c>
    </row>
    <row r="3181" spans="1:16" x14ac:dyDescent="0.35">
      <c r="A3181" t="s">
        <v>286</v>
      </c>
      <c r="B3181" s="29" t="s">
        <v>98</v>
      </c>
      <c r="C3181" s="22">
        <v>44407</v>
      </c>
      <c r="D3181" s="30" t="s">
        <v>201</v>
      </c>
      <c r="E3181" s="30" t="s">
        <v>202</v>
      </c>
      <c r="F3181" s="29" t="s">
        <v>164</v>
      </c>
      <c r="G3181" s="3">
        <v>146.89999999999998</v>
      </c>
      <c r="H3181" s="22">
        <v>44389</v>
      </c>
      <c r="I3181" s="23">
        <v>44402</v>
      </c>
      <c r="J3181">
        <f t="shared" si="196"/>
        <v>14</v>
      </c>
      <c r="K3181" s="2">
        <f t="shared" si="197"/>
        <v>44395.5</v>
      </c>
      <c r="L3181" s="22">
        <v>44407.5</v>
      </c>
      <c r="M3181" s="22">
        <v>44498.5</v>
      </c>
      <c r="N3181" s="22">
        <v>44497.5</v>
      </c>
      <c r="O3181">
        <f t="shared" si="198"/>
        <v>102</v>
      </c>
      <c r="P3181" s="3">
        <f t="shared" si="199"/>
        <v>14983.799999999997</v>
      </c>
    </row>
    <row r="3182" spans="1:16" x14ac:dyDescent="0.35">
      <c r="A3182" t="s">
        <v>286</v>
      </c>
      <c r="B3182" s="29" t="s">
        <v>98</v>
      </c>
      <c r="C3182" s="22">
        <v>44407</v>
      </c>
      <c r="D3182" s="30" t="s">
        <v>110</v>
      </c>
      <c r="E3182" s="30" t="s">
        <v>111</v>
      </c>
      <c r="F3182" s="29" t="s">
        <v>233</v>
      </c>
      <c r="G3182" s="3">
        <v>2.77</v>
      </c>
      <c r="H3182" s="22">
        <v>44389</v>
      </c>
      <c r="I3182" s="23">
        <v>44402</v>
      </c>
      <c r="J3182">
        <f t="shared" si="196"/>
        <v>14</v>
      </c>
      <c r="K3182" s="2">
        <f t="shared" si="197"/>
        <v>44395.5</v>
      </c>
      <c r="L3182" s="22">
        <v>44407.5</v>
      </c>
      <c r="M3182" s="22">
        <v>44498.5</v>
      </c>
      <c r="N3182" s="22">
        <v>44497.5</v>
      </c>
      <c r="O3182">
        <f t="shared" si="198"/>
        <v>102</v>
      </c>
      <c r="P3182" s="3">
        <f t="shared" si="199"/>
        <v>282.54000000000002</v>
      </c>
    </row>
    <row r="3183" spans="1:16" x14ac:dyDescent="0.35">
      <c r="A3183" t="s">
        <v>286</v>
      </c>
      <c r="B3183" s="29" t="s">
        <v>98</v>
      </c>
      <c r="C3183" s="22">
        <v>44407</v>
      </c>
      <c r="D3183" s="30" t="s">
        <v>114</v>
      </c>
      <c r="E3183" s="30" t="s">
        <v>115</v>
      </c>
      <c r="F3183" s="29" t="s">
        <v>145</v>
      </c>
      <c r="G3183" s="3">
        <v>59.370000000000005</v>
      </c>
      <c r="H3183" s="22">
        <v>44389</v>
      </c>
      <c r="I3183" s="23">
        <v>44402</v>
      </c>
      <c r="J3183">
        <f t="shared" si="196"/>
        <v>14</v>
      </c>
      <c r="K3183" s="2">
        <f t="shared" si="197"/>
        <v>44395.5</v>
      </c>
      <c r="L3183" s="22">
        <v>44407.5</v>
      </c>
      <c r="M3183" s="22">
        <v>44498.5</v>
      </c>
      <c r="N3183" s="22">
        <v>44497.5</v>
      </c>
      <c r="O3183">
        <f t="shared" si="198"/>
        <v>102</v>
      </c>
      <c r="P3183" s="3">
        <f t="shared" si="199"/>
        <v>6055.7400000000007</v>
      </c>
    </row>
    <row r="3184" spans="1:16" x14ac:dyDescent="0.35">
      <c r="A3184" t="s">
        <v>286</v>
      </c>
      <c r="B3184" s="29" t="s">
        <v>98</v>
      </c>
      <c r="C3184" s="22">
        <v>44407</v>
      </c>
      <c r="D3184" s="30" t="s">
        <v>110</v>
      </c>
      <c r="E3184" s="30" t="s">
        <v>111</v>
      </c>
      <c r="F3184" s="29" t="s">
        <v>145</v>
      </c>
      <c r="G3184" s="3">
        <v>60.599999999999994</v>
      </c>
      <c r="H3184" s="22">
        <v>44389</v>
      </c>
      <c r="I3184" s="23">
        <v>44402</v>
      </c>
      <c r="J3184">
        <f t="shared" si="196"/>
        <v>14</v>
      </c>
      <c r="K3184" s="2">
        <f t="shared" si="197"/>
        <v>44395.5</v>
      </c>
      <c r="L3184" s="22">
        <v>44407.5</v>
      </c>
      <c r="M3184" s="22">
        <v>44498.5</v>
      </c>
      <c r="N3184" s="22">
        <v>44497.5</v>
      </c>
      <c r="O3184">
        <f t="shared" si="198"/>
        <v>102</v>
      </c>
      <c r="P3184" s="3">
        <f t="shared" si="199"/>
        <v>6181.2</v>
      </c>
    </row>
    <row r="3185" spans="1:16" x14ac:dyDescent="0.35">
      <c r="A3185" t="s">
        <v>286</v>
      </c>
      <c r="B3185" s="29" t="s">
        <v>98</v>
      </c>
      <c r="C3185" s="22">
        <v>44407</v>
      </c>
      <c r="D3185" s="30" t="s">
        <v>114</v>
      </c>
      <c r="E3185" s="30" t="s">
        <v>115</v>
      </c>
      <c r="F3185" s="29" t="s">
        <v>146</v>
      </c>
      <c r="G3185" s="3">
        <v>77.180000000000007</v>
      </c>
      <c r="H3185" s="22">
        <v>44389</v>
      </c>
      <c r="I3185" s="23">
        <v>44402</v>
      </c>
      <c r="J3185">
        <f t="shared" si="196"/>
        <v>14</v>
      </c>
      <c r="K3185" s="2">
        <f t="shared" si="197"/>
        <v>44395.5</v>
      </c>
      <c r="L3185" s="22">
        <v>44407.5</v>
      </c>
      <c r="M3185" s="22">
        <v>44498.5</v>
      </c>
      <c r="N3185" s="22">
        <v>44497.5</v>
      </c>
      <c r="O3185">
        <f t="shared" si="198"/>
        <v>102</v>
      </c>
      <c r="P3185" s="3">
        <f t="shared" si="199"/>
        <v>7872.3600000000006</v>
      </c>
    </row>
    <row r="3186" spans="1:16" x14ac:dyDescent="0.35">
      <c r="A3186" t="s">
        <v>286</v>
      </c>
      <c r="B3186" s="29" t="s">
        <v>98</v>
      </c>
      <c r="C3186" s="22">
        <v>44407</v>
      </c>
      <c r="D3186" s="30" t="s">
        <v>114</v>
      </c>
      <c r="E3186" s="30" t="s">
        <v>115</v>
      </c>
      <c r="F3186" s="29" t="s">
        <v>234</v>
      </c>
      <c r="G3186" s="3">
        <v>67.56</v>
      </c>
      <c r="H3186" s="22">
        <v>44389</v>
      </c>
      <c r="I3186" s="23">
        <v>44402</v>
      </c>
      <c r="J3186">
        <f t="shared" si="196"/>
        <v>14</v>
      </c>
      <c r="K3186" s="2">
        <f t="shared" si="197"/>
        <v>44395.5</v>
      </c>
      <c r="L3186" s="22">
        <v>44407.5</v>
      </c>
      <c r="M3186" s="22">
        <v>44498.5</v>
      </c>
      <c r="N3186" s="22">
        <v>44497.5</v>
      </c>
      <c r="O3186">
        <f t="shared" si="198"/>
        <v>102</v>
      </c>
      <c r="P3186" s="3">
        <f t="shared" si="199"/>
        <v>6891.12</v>
      </c>
    </row>
    <row r="3187" spans="1:16" x14ac:dyDescent="0.35">
      <c r="A3187" t="s">
        <v>286</v>
      </c>
      <c r="B3187" s="29" t="s">
        <v>98</v>
      </c>
      <c r="C3187" s="22">
        <v>44407</v>
      </c>
      <c r="D3187" s="30" t="s">
        <v>110</v>
      </c>
      <c r="E3187" s="30" t="s">
        <v>111</v>
      </c>
      <c r="F3187" s="29" t="s">
        <v>234</v>
      </c>
      <c r="G3187" s="3">
        <v>4.84</v>
      </c>
      <c r="H3187" s="22">
        <v>44389</v>
      </c>
      <c r="I3187" s="23">
        <v>44402</v>
      </c>
      <c r="J3187">
        <f t="shared" si="196"/>
        <v>14</v>
      </c>
      <c r="K3187" s="2">
        <f t="shared" si="197"/>
        <v>44395.5</v>
      </c>
      <c r="L3187" s="22">
        <v>44407.5</v>
      </c>
      <c r="M3187" s="22">
        <v>44498.5</v>
      </c>
      <c r="N3187" s="22">
        <v>44497.5</v>
      </c>
      <c r="O3187">
        <f t="shared" si="198"/>
        <v>102</v>
      </c>
      <c r="P3187" s="3">
        <f t="shared" si="199"/>
        <v>493.68</v>
      </c>
    </row>
    <row r="3188" spans="1:16" x14ac:dyDescent="0.35">
      <c r="A3188" t="s">
        <v>286</v>
      </c>
      <c r="B3188" s="29" t="s">
        <v>98</v>
      </c>
      <c r="C3188" s="22">
        <v>44407</v>
      </c>
      <c r="D3188" s="30" t="s">
        <v>110</v>
      </c>
      <c r="E3188" s="30" t="s">
        <v>111</v>
      </c>
      <c r="F3188" s="29" t="s">
        <v>235</v>
      </c>
      <c r="G3188" s="3">
        <v>2.11</v>
      </c>
      <c r="H3188" s="22">
        <v>44389</v>
      </c>
      <c r="I3188" s="23">
        <v>44402</v>
      </c>
      <c r="J3188">
        <f t="shared" si="196"/>
        <v>14</v>
      </c>
      <c r="K3188" s="2">
        <f t="shared" si="197"/>
        <v>44395.5</v>
      </c>
      <c r="L3188" s="22">
        <v>44407.5</v>
      </c>
      <c r="M3188" s="22">
        <v>44498.5</v>
      </c>
      <c r="N3188" s="22">
        <v>44497.5</v>
      </c>
      <c r="O3188">
        <f t="shared" si="198"/>
        <v>102</v>
      </c>
      <c r="P3188" s="3">
        <f t="shared" si="199"/>
        <v>215.22</v>
      </c>
    </row>
    <row r="3189" spans="1:16" x14ac:dyDescent="0.35">
      <c r="A3189" t="s">
        <v>286</v>
      </c>
      <c r="B3189" s="29" t="s">
        <v>98</v>
      </c>
      <c r="C3189" s="22">
        <v>44407</v>
      </c>
      <c r="D3189" s="30" t="s">
        <v>110</v>
      </c>
      <c r="E3189" s="30" t="s">
        <v>111</v>
      </c>
      <c r="F3189" s="29" t="s">
        <v>257</v>
      </c>
      <c r="G3189" s="3">
        <v>0.52</v>
      </c>
      <c r="H3189" s="22">
        <v>44389</v>
      </c>
      <c r="I3189" s="23">
        <v>44402</v>
      </c>
      <c r="J3189">
        <f t="shared" si="196"/>
        <v>14</v>
      </c>
      <c r="K3189" s="2">
        <f t="shared" si="197"/>
        <v>44395.5</v>
      </c>
      <c r="L3189" s="22">
        <v>44407.5</v>
      </c>
      <c r="M3189" s="22">
        <v>44498.5</v>
      </c>
      <c r="N3189" s="22">
        <v>44497.5</v>
      </c>
      <c r="O3189">
        <f t="shared" si="198"/>
        <v>102</v>
      </c>
      <c r="P3189" s="3">
        <f t="shared" si="199"/>
        <v>53.04</v>
      </c>
    </row>
    <row r="3190" spans="1:16" x14ac:dyDescent="0.35">
      <c r="A3190" t="s">
        <v>286</v>
      </c>
      <c r="B3190" s="29" t="s">
        <v>98</v>
      </c>
      <c r="C3190" s="22">
        <v>44407</v>
      </c>
      <c r="D3190" s="30" t="s">
        <v>201</v>
      </c>
      <c r="E3190" s="30" t="s">
        <v>202</v>
      </c>
      <c r="F3190" s="29" t="s">
        <v>109</v>
      </c>
      <c r="G3190" s="3">
        <v>184.67999999999992</v>
      </c>
      <c r="H3190" s="22">
        <v>44389</v>
      </c>
      <c r="I3190" s="23">
        <v>44402</v>
      </c>
      <c r="J3190">
        <f t="shared" si="196"/>
        <v>14</v>
      </c>
      <c r="K3190" s="2">
        <f t="shared" si="197"/>
        <v>44395.5</v>
      </c>
      <c r="L3190" s="22">
        <v>44407.5</v>
      </c>
      <c r="M3190" s="22">
        <v>44498.5</v>
      </c>
      <c r="N3190" s="22">
        <v>44497.5</v>
      </c>
      <c r="O3190">
        <f t="shared" si="198"/>
        <v>102</v>
      </c>
      <c r="P3190" s="3">
        <f t="shared" si="199"/>
        <v>18837.359999999993</v>
      </c>
    </row>
    <row r="3191" spans="1:16" x14ac:dyDescent="0.35">
      <c r="A3191" t="s">
        <v>286</v>
      </c>
      <c r="B3191" s="29" t="s">
        <v>98</v>
      </c>
      <c r="C3191" s="22">
        <v>44407</v>
      </c>
      <c r="D3191" s="30" t="s">
        <v>110</v>
      </c>
      <c r="E3191" s="30" t="s">
        <v>111</v>
      </c>
      <c r="F3191" s="29" t="s">
        <v>247</v>
      </c>
      <c r="G3191" s="3">
        <v>3.1799999999999997</v>
      </c>
      <c r="H3191" s="22">
        <v>44389</v>
      </c>
      <c r="I3191" s="23">
        <v>44402</v>
      </c>
      <c r="J3191">
        <f t="shared" si="196"/>
        <v>14</v>
      </c>
      <c r="K3191" s="2">
        <f t="shared" si="197"/>
        <v>44395.5</v>
      </c>
      <c r="L3191" s="22">
        <v>44407.5</v>
      </c>
      <c r="M3191" s="22">
        <v>44498.5</v>
      </c>
      <c r="N3191" s="22">
        <v>44497.5</v>
      </c>
      <c r="O3191">
        <f t="shared" si="198"/>
        <v>102</v>
      </c>
      <c r="P3191" s="3">
        <f t="shared" si="199"/>
        <v>324.35999999999996</v>
      </c>
    </row>
    <row r="3192" spans="1:16" x14ac:dyDescent="0.35">
      <c r="A3192" t="s">
        <v>286</v>
      </c>
      <c r="B3192" s="29" t="s">
        <v>98</v>
      </c>
      <c r="C3192" s="22">
        <v>44407</v>
      </c>
      <c r="D3192" s="30" t="s">
        <v>110</v>
      </c>
      <c r="E3192" s="30" t="s">
        <v>111</v>
      </c>
      <c r="F3192" s="29" t="s">
        <v>248</v>
      </c>
      <c r="G3192" s="3">
        <v>44.49</v>
      </c>
      <c r="H3192" s="22">
        <v>44389</v>
      </c>
      <c r="I3192" s="23">
        <v>44402</v>
      </c>
      <c r="J3192">
        <f t="shared" si="196"/>
        <v>14</v>
      </c>
      <c r="K3192" s="2">
        <f t="shared" si="197"/>
        <v>44395.5</v>
      </c>
      <c r="L3192" s="22">
        <v>44407.5</v>
      </c>
      <c r="M3192" s="22">
        <v>44498.5</v>
      </c>
      <c r="N3192" s="22">
        <v>44497.5</v>
      </c>
      <c r="O3192">
        <f t="shared" si="198"/>
        <v>102</v>
      </c>
      <c r="P3192" s="3">
        <f t="shared" si="199"/>
        <v>4537.9800000000005</v>
      </c>
    </row>
    <row r="3193" spans="1:16" x14ac:dyDescent="0.35">
      <c r="A3193" t="s">
        <v>286</v>
      </c>
      <c r="B3193" s="29" t="s">
        <v>98</v>
      </c>
      <c r="C3193" s="22">
        <v>44407</v>
      </c>
      <c r="D3193" s="30" t="s">
        <v>201</v>
      </c>
      <c r="E3193" s="30" t="s">
        <v>202</v>
      </c>
      <c r="F3193" s="29" t="s">
        <v>102</v>
      </c>
      <c r="G3193" s="3">
        <v>5.95</v>
      </c>
      <c r="H3193" s="22">
        <v>44389</v>
      </c>
      <c r="I3193" s="23">
        <v>44402</v>
      </c>
      <c r="J3193">
        <f t="shared" si="196"/>
        <v>14</v>
      </c>
      <c r="K3193" s="2">
        <f t="shared" si="197"/>
        <v>44395.5</v>
      </c>
      <c r="L3193" s="22">
        <v>44407.5</v>
      </c>
      <c r="M3193" s="22">
        <v>44498.5</v>
      </c>
      <c r="N3193" s="22">
        <v>44497.5</v>
      </c>
      <c r="O3193">
        <f t="shared" si="198"/>
        <v>102</v>
      </c>
      <c r="P3193" s="3">
        <f t="shared" si="199"/>
        <v>606.9</v>
      </c>
    </row>
    <row r="3194" spans="1:16" x14ac:dyDescent="0.35">
      <c r="A3194" t="s">
        <v>286</v>
      </c>
      <c r="B3194" s="29" t="s">
        <v>98</v>
      </c>
      <c r="C3194" s="22">
        <v>44407</v>
      </c>
      <c r="D3194" s="30" t="s">
        <v>114</v>
      </c>
      <c r="E3194" s="30" t="s">
        <v>115</v>
      </c>
      <c r="F3194" s="29" t="s">
        <v>239</v>
      </c>
      <c r="G3194" s="3">
        <v>19.38</v>
      </c>
      <c r="H3194" s="22">
        <v>44389</v>
      </c>
      <c r="I3194" s="23">
        <v>44402</v>
      </c>
      <c r="J3194">
        <f t="shared" si="196"/>
        <v>14</v>
      </c>
      <c r="K3194" s="2">
        <f t="shared" si="197"/>
        <v>44395.5</v>
      </c>
      <c r="L3194" s="22">
        <v>44407.5</v>
      </c>
      <c r="M3194" s="22">
        <v>44498.5</v>
      </c>
      <c r="N3194" s="22">
        <v>44497.5</v>
      </c>
      <c r="O3194">
        <f t="shared" si="198"/>
        <v>102</v>
      </c>
      <c r="P3194" s="3">
        <f t="shared" si="199"/>
        <v>1976.76</v>
      </c>
    </row>
    <row r="3195" spans="1:16" x14ac:dyDescent="0.35">
      <c r="A3195" t="s">
        <v>286</v>
      </c>
      <c r="B3195" s="29" t="s">
        <v>98</v>
      </c>
      <c r="C3195" s="22">
        <v>44407</v>
      </c>
      <c r="D3195" s="30" t="s">
        <v>110</v>
      </c>
      <c r="E3195" s="30" t="s">
        <v>111</v>
      </c>
      <c r="F3195" s="29" t="s">
        <v>240</v>
      </c>
      <c r="G3195" s="3">
        <v>9.0500000000000007</v>
      </c>
      <c r="H3195" s="22">
        <v>44389</v>
      </c>
      <c r="I3195" s="23">
        <v>44402</v>
      </c>
      <c r="J3195">
        <f t="shared" si="196"/>
        <v>14</v>
      </c>
      <c r="K3195" s="2">
        <f t="shared" si="197"/>
        <v>44395.5</v>
      </c>
      <c r="L3195" s="22">
        <v>44407.5</v>
      </c>
      <c r="M3195" s="22">
        <v>44498.5</v>
      </c>
      <c r="N3195" s="22">
        <v>44497.5</v>
      </c>
      <c r="O3195">
        <f t="shared" si="198"/>
        <v>102</v>
      </c>
      <c r="P3195" s="3">
        <f t="shared" si="199"/>
        <v>923.1</v>
      </c>
    </row>
    <row r="3196" spans="1:16" x14ac:dyDescent="0.35">
      <c r="A3196" t="s">
        <v>286</v>
      </c>
      <c r="B3196" s="29" t="s">
        <v>86</v>
      </c>
      <c r="C3196" s="22">
        <v>44407</v>
      </c>
      <c r="D3196" s="30" t="s">
        <v>199</v>
      </c>
      <c r="E3196" s="30" t="s">
        <v>200</v>
      </c>
      <c r="F3196" s="29" t="s">
        <v>89</v>
      </c>
      <c r="G3196" s="3">
        <v>71.84</v>
      </c>
      <c r="H3196" s="22">
        <v>44388</v>
      </c>
      <c r="I3196" s="23">
        <v>44401</v>
      </c>
      <c r="J3196">
        <f t="shared" si="196"/>
        <v>14</v>
      </c>
      <c r="K3196" s="2">
        <f t="shared" si="197"/>
        <v>44394.5</v>
      </c>
      <c r="L3196" s="22">
        <v>44407.5</v>
      </c>
      <c r="M3196" s="22">
        <v>44501.5</v>
      </c>
      <c r="N3196" s="22">
        <v>44498.5</v>
      </c>
      <c r="O3196">
        <f t="shared" si="198"/>
        <v>104</v>
      </c>
      <c r="P3196" s="3">
        <f t="shared" si="199"/>
        <v>7471.3600000000006</v>
      </c>
    </row>
    <row r="3197" spans="1:16" x14ac:dyDescent="0.35">
      <c r="A3197" t="s">
        <v>286</v>
      </c>
      <c r="B3197" s="29" t="s">
        <v>98</v>
      </c>
      <c r="C3197" s="22">
        <v>44407</v>
      </c>
      <c r="D3197" s="30" t="s">
        <v>171</v>
      </c>
      <c r="E3197" s="30" t="s">
        <v>172</v>
      </c>
      <c r="F3197" s="29" t="s">
        <v>206</v>
      </c>
      <c r="G3197" s="3">
        <v>5.0199999999999996</v>
      </c>
      <c r="H3197" s="22">
        <v>44389</v>
      </c>
      <c r="I3197" s="23">
        <v>44402</v>
      </c>
      <c r="J3197">
        <f t="shared" si="196"/>
        <v>14</v>
      </c>
      <c r="K3197" s="2">
        <f t="shared" si="197"/>
        <v>44395.5</v>
      </c>
      <c r="L3197" s="22">
        <v>44407.5</v>
      </c>
      <c r="M3197" s="22">
        <v>44501.5</v>
      </c>
      <c r="N3197" s="22">
        <v>44498.5</v>
      </c>
      <c r="O3197">
        <f t="shared" si="198"/>
        <v>103</v>
      </c>
      <c r="P3197" s="3">
        <f t="shared" si="199"/>
        <v>517.05999999999995</v>
      </c>
    </row>
    <row r="3198" spans="1:16" x14ac:dyDescent="0.35">
      <c r="A3198" t="s">
        <v>286</v>
      </c>
      <c r="B3198" s="29" t="s">
        <v>98</v>
      </c>
      <c r="C3198" s="22">
        <v>44407</v>
      </c>
      <c r="D3198" s="30" t="s">
        <v>199</v>
      </c>
      <c r="E3198" s="30" t="s">
        <v>200</v>
      </c>
      <c r="F3198" s="29" t="s">
        <v>89</v>
      </c>
      <c r="G3198" s="3">
        <v>1.68</v>
      </c>
      <c r="H3198" s="22">
        <v>44389</v>
      </c>
      <c r="I3198" s="23">
        <v>44402</v>
      </c>
      <c r="J3198">
        <f t="shared" si="196"/>
        <v>14</v>
      </c>
      <c r="K3198" s="2">
        <f t="shared" si="197"/>
        <v>44395.5</v>
      </c>
      <c r="L3198" s="22">
        <v>44407.5</v>
      </c>
      <c r="M3198" s="22">
        <v>44501.5</v>
      </c>
      <c r="N3198" s="22">
        <v>44498.5</v>
      </c>
      <c r="O3198">
        <f t="shared" si="198"/>
        <v>103</v>
      </c>
      <c r="P3198" s="3">
        <f t="shared" si="199"/>
        <v>173.04</v>
      </c>
    </row>
    <row r="3199" spans="1:16" x14ac:dyDescent="0.35">
      <c r="A3199" t="s">
        <v>286</v>
      </c>
      <c r="B3199" s="29" t="s">
        <v>98</v>
      </c>
      <c r="C3199" s="22">
        <v>44407</v>
      </c>
      <c r="D3199" s="30" t="s">
        <v>199</v>
      </c>
      <c r="E3199" s="30" t="s">
        <v>200</v>
      </c>
      <c r="F3199" s="29" t="s">
        <v>89</v>
      </c>
      <c r="G3199" s="3">
        <v>5.08</v>
      </c>
      <c r="H3199" s="22">
        <v>44389</v>
      </c>
      <c r="I3199" s="23">
        <v>44402</v>
      </c>
      <c r="J3199">
        <f t="shared" si="196"/>
        <v>14</v>
      </c>
      <c r="K3199" s="2">
        <f t="shared" si="197"/>
        <v>44395.5</v>
      </c>
      <c r="L3199" s="22">
        <v>44407.5</v>
      </c>
      <c r="M3199" s="22">
        <v>44501.5</v>
      </c>
      <c r="N3199" s="22">
        <v>44498.5</v>
      </c>
      <c r="O3199">
        <f t="shared" si="198"/>
        <v>103</v>
      </c>
      <c r="P3199" s="3">
        <f t="shared" si="199"/>
        <v>523.24</v>
      </c>
    </row>
    <row r="3200" spans="1:16" x14ac:dyDescent="0.35">
      <c r="A3200" t="s">
        <v>286</v>
      </c>
      <c r="B3200" s="29" t="s">
        <v>98</v>
      </c>
      <c r="C3200" s="22">
        <v>44407</v>
      </c>
      <c r="D3200" s="30" t="s">
        <v>199</v>
      </c>
      <c r="E3200" s="30" t="s">
        <v>200</v>
      </c>
      <c r="F3200" s="29" t="s">
        <v>89</v>
      </c>
      <c r="G3200" s="3">
        <v>9.6499999999999986</v>
      </c>
      <c r="H3200" s="22">
        <v>44389</v>
      </c>
      <c r="I3200" s="23">
        <v>44402</v>
      </c>
      <c r="J3200">
        <f t="shared" si="196"/>
        <v>14</v>
      </c>
      <c r="K3200" s="2">
        <f t="shared" si="197"/>
        <v>44395.5</v>
      </c>
      <c r="L3200" s="22">
        <v>44407.5</v>
      </c>
      <c r="M3200" s="22">
        <v>44501.5</v>
      </c>
      <c r="N3200" s="22">
        <v>44498.5</v>
      </c>
      <c r="O3200">
        <f t="shared" si="198"/>
        <v>103</v>
      </c>
      <c r="P3200" s="3">
        <f t="shared" si="199"/>
        <v>993.94999999999982</v>
      </c>
    </row>
    <row r="3201" spans="1:16" x14ac:dyDescent="0.35">
      <c r="A3201" t="s">
        <v>286</v>
      </c>
      <c r="B3201" s="29" t="s">
        <v>98</v>
      </c>
      <c r="C3201" s="22">
        <v>44407</v>
      </c>
      <c r="D3201" s="30" t="s">
        <v>199</v>
      </c>
      <c r="E3201" s="30" t="s">
        <v>200</v>
      </c>
      <c r="F3201" s="29" t="s">
        <v>89</v>
      </c>
      <c r="G3201" s="3">
        <v>6.66</v>
      </c>
      <c r="H3201" s="22">
        <v>44389</v>
      </c>
      <c r="I3201" s="23">
        <v>44402</v>
      </c>
      <c r="J3201">
        <f t="shared" si="196"/>
        <v>14</v>
      </c>
      <c r="K3201" s="2">
        <f t="shared" si="197"/>
        <v>44395.5</v>
      </c>
      <c r="L3201" s="22">
        <v>44407.5</v>
      </c>
      <c r="M3201" s="22">
        <v>44501.5</v>
      </c>
      <c r="N3201" s="22">
        <v>44498.5</v>
      </c>
      <c r="O3201">
        <f t="shared" si="198"/>
        <v>103</v>
      </c>
      <c r="P3201" s="3">
        <f t="shared" si="199"/>
        <v>685.98</v>
      </c>
    </row>
    <row r="3202" spans="1:16" x14ac:dyDescent="0.35">
      <c r="A3202" t="s">
        <v>286</v>
      </c>
      <c r="B3202" s="29" t="s">
        <v>98</v>
      </c>
      <c r="C3202" s="22">
        <v>44407</v>
      </c>
      <c r="D3202" s="30" t="s">
        <v>201</v>
      </c>
      <c r="E3202" s="30" t="s">
        <v>202</v>
      </c>
      <c r="F3202" s="29" t="s">
        <v>101</v>
      </c>
      <c r="G3202" s="3">
        <v>8.8800000000000008</v>
      </c>
      <c r="H3202" s="22">
        <v>44389</v>
      </c>
      <c r="I3202" s="23">
        <v>44402</v>
      </c>
      <c r="J3202">
        <f t="shared" si="196"/>
        <v>14</v>
      </c>
      <c r="K3202" s="2">
        <f t="shared" si="197"/>
        <v>44395.5</v>
      </c>
      <c r="L3202" s="22">
        <v>44407.5</v>
      </c>
      <c r="M3202" s="22">
        <v>44501.5</v>
      </c>
      <c r="N3202" s="22">
        <v>44498.5</v>
      </c>
      <c r="O3202">
        <f t="shared" si="198"/>
        <v>103</v>
      </c>
      <c r="P3202" s="3">
        <f t="shared" si="199"/>
        <v>914.6400000000001</v>
      </c>
    </row>
    <row r="3203" spans="1:16" x14ac:dyDescent="0.35">
      <c r="A3203" t="s">
        <v>286</v>
      </c>
      <c r="B3203" s="29" t="s">
        <v>98</v>
      </c>
      <c r="C3203" s="22">
        <v>44407</v>
      </c>
      <c r="D3203" s="30" t="s">
        <v>110</v>
      </c>
      <c r="E3203" s="30" t="s">
        <v>111</v>
      </c>
      <c r="F3203" s="29" t="s">
        <v>250</v>
      </c>
      <c r="G3203" s="3">
        <v>3.88</v>
      </c>
      <c r="H3203" s="22">
        <v>44389</v>
      </c>
      <c r="I3203" s="23">
        <v>44402</v>
      </c>
      <c r="J3203">
        <f t="shared" si="196"/>
        <v>14</v>
      </c>
      <c r="K3203" s="2">
        <f t="shared" si="197"/>
        <v>44395.5</v>
      </c>
      <c r="L3203" s="22">
        <v>44407.5</v>
      </c>
      <c r="M3203" s="22">
        <v>44501.5</v>
      </c>
      <c r="N3203" s="22">
        <v>44498.5</v>
      </c>
      <c r="O3203">
        <f t="shared" si="198"/>
        <v>103</v>
      </c>
      <c r="P3203" s="3">
        <f t="shared" si="199"/>
        <v>399.64</v>
      </c>
    </row>
    <row r="3204" spans="1:16" x14ac:dyDescent="0.35">
      <c r="A3204" t="s">
        <v>286</v>
      </c>
      <c r="B3204" s="29" t="s">
        <v>98</v>
      </c>
      <c r="C3204" s="22">
        <v>44407</v>
      </c>
      <c r="D3204" s="30" t="s">
        <v>110</v>
      </c>
      <c r="E3204" s="30" t="s">
        <v>111</v>
      </c>
      <c r="F3204" s="29" t="s">
        <v>276</v>
      </c>
      <c r="G3204" s="3">
        <v>32.58</v>
      </c>
      <c r="H3204" s="22">
        <v>44389</v>
      </c>
      <c r="I3204" s="23">
        <v>44402</v>
      </c>
      <c r="J3204">
        <f t="shared" si="196"/>
        <v>14</v>
      </c>
      <c r="K3204" s="2">
        <f t="shared" si="197"/>
        <v>44395.5</v>
      </c>
      <c r="L3204" s="22">
        <v>44407.5</v>
      </c>
      <c r="M3204" s="22">
        <v>44501.5</v>
      </c>
      <c r="N3204" s="22">
        <v>44498.5</v>
      </c>
      <c r="O3204">
        <f t="shared" si="198"/>
        <v>103</v>
      </c>
      <c r="P3204" s="3">
        <f t="shared" si="199"/>
        <v>3355.74</v>
      </c>
    </row>
    <row r="3205" spans="1:16" x14ac:dyDescent="0.35">
      <c r="A3205" t="s">
        <v>286</v>
      </c>
      <c r="B3205" s="29" t="s">
        <v>98</v>
      </c>
      <c r="C3205" s="22">
        <v>44407</v>
      </c>
      <c r="D3205" s="30" t="s">
        <v>148</v>
      </c>
      <c r="E3205" s="30" t="s">
        <v>149</v>
      </c>
      <c r="F3205" s="29" t="s">
        <v>205</v>
      </c>
      <c r="G3205" s="3">
        <v>95</v>
      </c>
      <c r="H3205" s="22">
        <v>44389</v>
      </c>
      <c r="I3205" s="23">
        <v>44402</v>
      </c>
      <c r="J3205">
        <f t="shared" si="196"/>
        <v>14</v>
      </c>
      <c r="K3205" s="2">
        <f t="shared" si="197"/>
        <v>44395.5</v>
      </c>
      <c r="L3205" s="22">
        <v>44407.5</v>
      </c>
      <c r="M3205" s="22">
        <v>44501.5</v>
      </c>
      <c r="N3205" s="22">
        <v>44498.5</v>
      </c>
      <c r="O3205">
        <f t="shared" si="198"/>
        <v>103</v>
      </c>
      <c r="P3205" s="3">
        <f t="shared" si="199"/>
        <v>9785</v>
      </c>
    </row>
    <row r="3206" spans="1:16" x14ac:dyDescent="0.35">
      <c r="A3206" t="s">
        <v>286</v>
      </c>
      <c r="B3206" s="29" t="s">
        <v>98</v>
      </c>
      <c r="C3206" s="22">
        <v>44407</v>
      </c>
      <c r="D3206" s="30" t="s">
        <v>171</v>
      </c>
      <c r="E3206" s="30" t="s">
        <v>172</v>
      </c>
      <c r="F3206" s="29" t="s">
        <v>206</v>
      </c>
      <c r="G3206" s="3">
        <v>853.06000000000029</v>
      </c>
      <c r="H3206" s="22">
        <v>44389</v>
      </c>
      <c r="I3206" s="23">
        <v>44402</v>
      </c>
      <c r="J3206">
        <f t="shared" si="196"/>
        <v>14</v>
      </c>
      <c r="K3206" s="2">
        <f t="shared" si="197"/>
        <v>44395.5</v>
      </c>
      <c r="L3206" s="22">
        <v>44407.5</v>
      </c>
      <c r="M3206" s="22">
        <v>44501.5</v>
      </c>
      <c r="N3206" s="22">
        <v>44498.5</v>
      </c>
      <c r="O3206">
        <f t="shared" si="198"/>
        <v>103</v>
      </c>
      <c r="P3206" s="3">
        <f t="shared" si="199"/>
        <v>87865.180000000037</v>
      </c>
    </row>
    <row r="3207" spans="1:16" x14ac:dyDescent="0.35">
      <c r="A3207" t="s">
        <v>286</v>
      </c>
      <c r="B3207" s="29" t="s">
        <v>98</v>
      </c>
      <c r="C3207" s="22">
        <v>44407</v>
      </c>
      <c r="D3207" s="30" t="s">
        <v>207</v>
      </c>
      <c r="E3207" s="30" t="s">
        <v>208</v>
      </c>
      <c r="F3207" s="29" t="s">
        <v>209</v>
      </c>
      <c r="G3207" s="3">
        <v>68.010000000000019</v>
      </c>
      <c r="H3207" s="22">
        <v>44389</v>
      </c>
      <c r="I3207" s="23">
        <v>44402</v>
      </c>
      <c r="J3207">
        <f t="shared" si="196"/>
        <v>14</v>
      </c>
      <c r="K3207" s="2">
        <f t="shared" si="197"/>
        <v>44395.5</v>
      </c>
      <c r="L3207" s="22">
        <v>44407.5</v>
      </c>
      <c r="M3207" s="22">
        <v>44501.5</v>
      </c>
      <c r="N3207" s="22">
        <v>44498.5</v>
      </c>
      <c r="O3207">
        <f t="shared" si="198"/>
        <v>103</v>
      </c>
      <c r="P3207" s="3">
        <f t="shared" si="199"/>
        <v>7005.0300000000016</v>
      </c>
    </row>
    <row r="3208" spans="1:16" x14ac:dyDescent="0.35">
      <c r="A3208" t="s">
        <v>286</v>
      </c>
      <c r="B3208" s="29" t="s">
        <v>98</v>
      </c>
      <c r="C3208" s="22">
        <v>44407</v>
      </c>
      <c r="D3208" s="30" t="s">
        <v>201</v>
      </c>
      <c r="E3208" s="30" t="s">
        <v>202</v>
      </c>
      <c r="F3208" s="29" t="s">
        <v>103</v>
      </c>
      <c r="G3208" s="3">
        <v>36.39</v>
      </c>
      <c r="H3208" s="22">
        <v>44389</v>
      </c>
      <c r="I3208" s="23">
        <v>44402</v>
      </c>
      <c r="J3208">
        <f t="shared" si="196"/>
        <v>14</v>
      </c>
      <c r="K3208" s="2">
        <f t="shared" si="197"/>
        <v>44395.5</v>
      </c>
      <c r="L3208" s="22">
        <v>44407.5</v>
      </c>
      <c r="M3208" s="22">
        <v>44501.5</v>
      </c>
      <c r="N3208" s="22">
        <v>44498.5</v>
      </c>
      <c r="O3208">
        <f t="shared" si="198"/>
        <v>103</v>
      </c>
      <c r="P3208" s="3">
        <f t="shared" si="199"/>
        <v>3748.17</v>
      </c>
    </row>
    <row r="3209" spans="1:16" x14ac:dyDescent="0.35">
      <c r="A3209" t="s">
        <v>286</v>
      </c>
      <c r="B3209" s="29" t="s">
        <v>98</v>
      </c>
      <c r="C3209" s="22">
        <v>44407</v>
      </c>
      <c r="D3209" s="30" t="s">
        <v>171</v>
      </c>
      <c r="E3209" s="30" t="s">
        <v>172</v>
      </c>
      <c r="F3209" s="29" t="s">
        <v>210</v>
      </c>
      <c r="G3209" s="3">
        <v>315.32000000000005</v>
      </c>
      <c r="H3209" s="22">
        <v>44389</v>
      </c>
      <c r="I3209" s="23">
        <v>44402</v>
      </c>
      <c r="J3209">
        <f t="shared" si="196"/>
        <v>14</v>
      </c>
      <c r="K3209" s="2">
        <f t="shared" si="197"/>
        <v>44395.5</v>
      </c>
      <c r="L3209" s="22">
        <v>44407.5</v>
      </c>
      <c r="M3209" s="22">
        <v>44501.5</v>
      </c>
      <c r="N3209" s="22">
        <v>44498.5</v>
      </c>
      <c r="O3209">
        <f t="shared" si="198"/>
        <v>103</v>
      </c>
      <c r="P3209" s="3">
        <f t="shared" si="199"/>
        <v>32477.960000000006</v>
      </c>
    </row>
    <row r="3210" spans="1:16" x14ac:dyDescent="0.35">
      <c r="A3210" t="s">
        <v>286</v>
      </c>
      <c r="B3210" s="29" t="s">
        <v>98</v>
      </c>
      <c r="C3210" s="22">
        <v>44407</v>
      </c>
      <c r="D3210" s="30" t="s">
        <v>110</v>
      </c>
      <c r="E3210" s="30" t="s">
        <v>111</v>
      </c>
      <c r="F3210" s="29" t="s">
        <v>212</v>
      </c>
      <c r="G3210" s="3">
        <v>50.120000000000005</v>
      </c>
      <c r="H3210" s="22">
        <v>44389</v>
      </c>
      <c r="I3210" s="23">
        <v>44402</v>
      </c>
      <c r="J3210">
        <f t="shared" si="196"/>
        <v>14</v>
      </c>
      <c r="K3210" s="2">
        <f t="shared" si="197"/>
        <v>44395.5</v>
      </c>
      <c r="L3210" s="22">
        <v>44407.5</v>
      </c>
      <c r="M3210" s="22">
        <v>44501.5</v>
      </c>
      <c r="N3210" s="22">
        <v>44498.5</v>
      </c>
      <c r="O3210">
        <f t="shared" si="198"/>
        <v>103</v>
      </c>
      <c r="P3210" s="3">
        <f t="shared" si="199"/>
        <v>5162.3600000000006</v>
      </c>
    </row>
    <row r="3211" spans="1:16" x14ac:dyDescent="0.35">
      <c r="A3211" t="s">
        <v>286</v>
      </c>
      <c r="B3211" s="29" t="s">
        <v>98</v>
      </c>
      <c r="C3211" s="22">
        <v>44407</v>
      </c>
      <c r="D3211" s="30" t="s">
        <v>110</v>
      </c>
      <c r="E3211" s="30" t="s">
        <v>111</v>
      </c>
      <c r="F3211" s="29" t="s">
        <v>214</v>
      </c>
      <c r="G3211" s="3">
        <v>3.2800000000000002</v>
      </c>
      <c r="H3211" s="22">
        <v>44389</v>
      </c>
      <c r="I3211" s="23">
        <v>44402</v>
      </c>
      <c r="J3211">
        <f t="shared" ref="J3211:J3274" si="200">I3211-H3211+1</f>
        <v>14</v>
      </c>
      <c r="K3211" s="2">
        <f t="shared" ref="K3211:K3274" si="201">(H3211+I3211)/2</f>
        <v>44395.5</v>
      </c>
      <c r="L3211" s="22">
        <v>44407.5</v>
      </c>
      <c r="M3211" s="22">
        <v>44501.5</v>
      </c>
      <c r="N3211" s="22">
        <v>44498.5</v>
      </c>
      <c r="O3211">
        <f t="shared" ref="O3211:O3274" si="202">N3211-K3211</f>
        <v>103</v>
      </c>
      <c r="P3211" s="3">
        <f t="shared" ref="P3211:P3274" si="203">O3211*G3211</f>
        <v>337.84000000000003</v>
      </c>
    </row>
    <row r="3212" spans="1:16" x14ac:dyDescent="0.35">
      <c r="A3212" t="s">
        <v>286</v>
      </c>
      <c r="B3212" s="29" t="s">
        <v>98</v>
      </c>
      <c r="C3212" s="22">
        <v>44407</v>
      </c>
      <c r="D3212" s="30" t="s">
        <v>110</v>
      </c>
      <c r="E3212" s="30" t="s">
        <v>111</v>
      </c>
      <c r="F3212" s="29" t="s">
        <v>221</v>
      </c>
      <c r="G3212" s="3">
        <v>48.15</v>
      </c>
      <c r="H3212" s="22">
        <v>44389</v>
      </c>
      <c r="I3212" s="23">
        <v>44402</v>
      </c>
      <c r="J3212">
        <f t="shared" si="200"/>
        <v>14</v>
      </c>
      <c r="K3212" s="2">
        <f t="shared" si="201"/>
        <v>44395.5</v>
      </c>
      <c r="L3212" s="22">
        <v>44407.5</v>
      </c>
      <c r="M3212" s="22">
        <v>44501.5</v>
      </c>
      <c r="N3212" s="22">
        <v>44498.5</v>
      </c>
      <c r="O3212">
        <f t="shared" si="202"/>
        <v>103</v>
      </c>
      <c r="P3212" s="3">
        <f t="shared" si="203"/>
        <v>4959.45</v>
      </c>
    </row>
    <row r="3213" spans="1:16" x14ac:dyDescent="0.35">
      <c r="A3213" t="s">
        <v>286</v>
      </c>
      <c r="B3213" s="29" t="s">
        <v>98</v>
      </c>
      <c r="C3213" s="22">
        <v>44407</v>
      </c>
      <c r="D3213" s="30" t="s">
        <v>199</v>
      </c>
      <c r="E3213" s="30" t="s">
        <v>200</v>
      </c>
      <c r="F3213" s="29" t="s">
        <v>89</v>
      </c>
      <c r="G3213" s="3">
        <v>703.67000000000019</v>
      </c>
      <c r="H3213" s="22">
        <v>44389</v>
      </c>
      <c r="I3213" s="23">
        <v>44402</v>
      </c>
      <c r="J3213">
        <f t="shared" si="200"/>
        <v>14</v>
      </c>
      <c r="K3213" s="2">
        <f t="shared" si="201"/>
        <v>44395.5</v>
      </c>
      <c r="L3213" s="22">
        <v>44407.5</v>
      </c>
      <c r="M3213" s="22">
        <v>44501.5</v>
      </c>
      <c r="N3213" s="22">
        <v>44498.5</v>
      </c>
      <c r="O3213">
        <f t="shared" si="202"/>
        <v>103</v>
      </c>
      <c r="P3213" s="3">
        <f t="shared" si="203"/>
        <v>72478.010000000024</v>
      </c>
    </row>
    <row r="3214" spans="1:16" x14ac:dyDescent="0.35">
      <c r="A3214" t="s">
        <v>286</v>
      </c>
      <c r="B3214" s="29" t="s">
        <v>98</v>
      </c>
      <c r="C3214" s="22">
        <v>44407</v>
      </c>
      <c r="D3214" s="30" t="s">
        <v>110</v>
      </c>
      <c r="E3214" s="30" t="s">
        <v>111</v>
      </c>
      <c r="F3214" s="29" t="s">
        <v>223</v>
      </c>
      <c r="G3214" s="3">
        <v>89.96</v>
      </c>
      <c r="H3214" s="22">
        <v>44389</v>
      </c>
      <c r="I3214" s="23">
        <v>44402</v>
      </c>
      <c r="J3214">
        <f t="shared" si="200"/>
        <v>14</v>
      </c>
      <c r="K3214" s="2">
        <f t="shared" si="201"/>
        <v>44395.5</v>
      </c>
      <c r="L3214" s="22">
        <v>44407.5</v>
      </c>
      <c r="M3214" s="22">
        <v>44501.5</v>
      </c>
      <c r="N3214" s="22">
        <v>44498.5</v>
      </c>
      <c r="O3214">
        <f t="shared" si="202"/>
        <v>103</v>
      </c>
      <c r="P3214" s="3">
        <f t="shared" si="203"/>
        <v>9265.8799999999992</v>
      </c>
    </row>
    <row r="3215" spans="1:16" x14ac:dyDescent="0.35">
      <c r="A3215" t="s">
        <v>286</v>
      </c>
      <c r="B3215" s="29" t="s">
        <v>98</v>
      </c>
      <c r="C3215" s="22">
        <v>44407</v>
      </c>
      <c r="D3215" s="30" t="s">
        <v>110</v>
      </c>
      <c r="E3215" s="30" t="s">
        <v>111</v>
      </c>
      <c r="F3215" s="29" t="s">
        <v>224</v>
      </c>
      <c r="G3215" s="3">
        <v>4.5600000000000005</v>
      </c>
      <c r="H3215" s="22">
        <v>44389</v>
      </c>
      <c r="I3215" s="23">
        <v>44402</v>
      </c>
      <c r="J3215">
        <f t="shared" si="200"/>
        <v>14</v>
      </c>
      <c r="K3215" s="2">
        <f t="shared" si="201"/>
        <v>44395.5</v>
      </c>
      <c r="L3215" s="22">
        <v>44407.5</v>
      </c>
      <c r="M3215" s="22">
        <v>44501.5</v>
      </c>
      <c r="N3215" s="22">
        <v>44498.5</v>
      </c>
      <c r="O3215">
        <f t="shared" si="202"/>
        <v>103</v>
      </c>
      <c r="P3215" s="3">
        <f t="shared" si="203"/>
        <v>469.68000000000006</v>
      </c>
    </row>
    <row r="3216" spans="1:16" x14ac:dyDescent="0.35">
      <c r="A3216" t="s">
        <v>286</v>
      </c>
      <c r="B3216" s="29" t="s">
        <v>98</v>
      </c>
      <c r="C3216" s="22">
        <v>44407</v>
      </c>
      <c r="D3216" s="30" t="s">
        <v>110</v>
      </c>
      <c r="E3216" s="30" t="s">
        <v>111</v>
      </c>
      <c r="F3216" s="29" t="s">
        <v>225</v>
      </c>
      <c r="G3216" s="3">
        <v>34.56</v>
      </c>
      <c r="H3216" s="22">
        <v>44389</v>
      </c>
      <c r="I3216" s="23">
        <v>44402</v>
      </c>
      <c r="J3216">
        <f t="shared" si="200"/>
        <v>14</v>
      </c>
      <c r="K3216" s="2">
        <f t="shared" si="201"/>
        <v>44395.5</v>
      </c>
      <c r="L3216" s="22">
        <v>44407.5</v>
      </c>
      <c r="M3216" s="22">
        <v>44501.5</v>
      </c>
      <c r="N3216" s="22">
        <v>44498.5</v>
      </c>
      <c r="O3216">
        <f t="shared" si="202"/>
        <v>103</v>
      </c>
      <c r="P3216" s="3">
        <f t="shared" si="203"/>
        <v>3559.6800000000003</v>
      </c>
    </row>
    <row r="3217" spans="1:16" x14ac:dyDescent="0.35">
      <c r="A3217" t="s">
        <v>286</v>
      </c>
      <c r="B3217" s="29" t="s">
        <v>98</v>
      </c>
      <c r="C3217" s="22">
        <v>44407</v>
      </c>
      <c r="D3217" s="30" t="s">
        <v>110</v>
      </c>
      <c r="E3217" s="30" t="s">
        <v>111</v>
      </c>
      <c r="F3217" s="29" t="s">
        <v>226</v>
      </c>
      <c r="G3217" s="3">
        <v>1.75</v>
      </c>
      <c r="H3217" s="22">
        <v>44389</v>
      </c>
      <c r="I3217" s="23">
        <v>44402</v>
      </c>
      <c r="J3217">
        <f t="shared" si="200"/>
        <v>14</v>
      </c>
      <c r="K3217" s="2">
        <f t="shared" si="201"/>
        <v>44395.5</v>
      </c>
      <c r="L3217" s="22">
        <v>44407.5</v>
      </c>
      <c r="M3217" s="22">
        <v>44501.5</v>
      </c>
      <c r="N3217" s="22">
        <v>44498.5</v>
      </c>
      <c r="O3217">
        <f t="shared" si="202"/>
        <v>103</v>
      </c>
      <c r="P3217" s="3">
        <f t="shared" si="203"/>
        <v>180.25</v>
      </c>
    </row>
    <row r="3218" spans="1:16" x14ac:dyDescent="0.35">
      <c r="A3218" t="s">
        <v>286</v>
      </c>
      <c r="B3218" s="29" t="s">
        <v>98</v>
      </c>
      <c r="C3218" s="22">
        <v>44407</v>
      </c>
      <c r="D3218" s="30" t="s">
        <v>171</v>
      </c>
      <c r="E3218" s="30" t="s">
        <v>172</v>
      </c>
      <c r="F3218" s="29" t="s">
        <v>285</v>
      </c>
      <c r="G3218" s="3">
        <v>147.98999999999998</v>
      </c>
      <c r="H3218" s="22">
        <v>44389</v>
      </c>
      <c r="I3218" s="23">
        <v>44402</v>
      </c>
      <c r="J3218">
        <f t="shared" si="200"/>
        <v>14</v>
      </c>
      <c r="K3218" s="2">
        <f t="shared" si="201"/>
        <v>44395.5</v>
      </c>
      <c r="L3218" s="22">
        <v>44407.5</v>
      </c>
      <c r="M3218" s="22">
        <v>44501.5</v>
      </c>
      <c r="N3218" s="22">
        <v>44498.5</v>
      </c>
      <c r="O3218">
        <f t="shared" si="202"/>
        <v>103</v>
      </c>
      <c r="P3218" s="3">
        <f t="shared" si="203"/>
        <v>15242.969999999998</v>
      </c>
    </row>
    <row r="3219" spans="1:16" x14ac:dyDescent="0.35">
      <c r="A3219" t="s">
        <v>286</v>
      </c>
      <c r="B3219" s="29" t="s">
        <v>98</v>
      </c>
      <c r="C3219" s="22">
        <v>44407</v>
      </c>
      <c r="D3219" s="30" t="s">
        <v>110</v>
      </c>
      <c r="E3219" s="30" t="s">
        <v>111</v>
      </c>
      <c r="F3219" s="29" t="s">
        <v>229</v>
      </c>
      <c r="G3219" s="3">
        <v>36.39</v>
      </c>
      <c r="H3219" s="22">
        <v>44389</v>
      </c>
      <c r="I3219" s="23">
        <v>44402</v>
      </c>
      <c r="J3219">
        <f t="shared" si="200"/>
        <v>14</v>
      </c>
      <c r="K3219" s="2">
        <f t="shared" si="201"/>
        <v>44395.5</v>
      </c>
      <c r="L3219" s="22">
        <v>44407.5</v>
      </c>
      <c r="M3219" s="22">
        <v>44501.5</v>
      </c>
      <c r="N3219" s="22">
        <v>44498.5</v>
      </c>
      <c r="O3219">
        <f t="shared" si="202"/>
        <v>103</v>
      </c>
      <c r="P3219" s="3">
        <f t="shared" si="203"/>
        <v>3748.17</v>
      </c>
    </row>
    <row r="3220" spans="1:16" x14ac:dyDescent="0.35">
      <c r="A3220" t="s">
        <v>286</v>
      </c>
      <c r="B3220" s="29" t="s">
        <v>98</v>
      </c>
      <c r="C3220" s="22">
        <v>44407</v>
      </c>
      <c r="D3220" s="30" t="s">
        <v>110</v>
      </c>
      <c r="E3220" s="30" t="s">
        <v>111</v>
      </c>
      <c r="F3220" s="29" t="s">
        <v>230</v>
      </c>
      <c r="G3220" s="3">
        <v>98.63</v>
      </c>
      <c r="H3220" s="22">
        <v>44389</v>
      </c>
      <c r="I3220" s="23">
        <v>44402</v>
      </c>
      <c r="J3220">
        <f t="shared" si="200"/>
        <v>14</v>
      </c>
      <c r="K3220" s="2">
        <f t="shared" si="201"/>
        <v>44395.5</v>
      </c>
      <c r="L3220" s="22">
        <v>44407.5</v>
      </c>
      <c r="M3220" s="22">
        <v>44501.5</v>
      </c>
      <c r="N3220" s="22">
        <v>44498.5</v>
      </c>
      <c r="O3220">
        <f t="shared" si="202"/>
        <v>103</v>
      </c>
      <c r="P3220" s="3">
        <f t="shared" si="203"/>
        <v>10158.89</v>
      </c>
    </row>
    <row r="3221" spans="1:16" x14ac:dyDescent="0.35">
      <c r="A3221" t="s">
        <v>286</v>
      </c>
      <c r="B3221" s="29" t="s">
        <v>98</v>
      </c>
      <c r="C3221" s="22">
        <v>44407</v>
      </c>
      <c r="D3221" s="30" t="s">
        <v>171</v>
      </c>
      <c r="E3221" s="30" t="s">
        <v>172</v>
      </c>
      <c r="F3221" s="29" t="s">
        <v>231</v>
      </c>
      <c r="G3221" s="3">
        <v>271.01000000000005</v>
      </c>
      <c r="H3221" s="22">
        <v>44389</v>
      </c>
      <c r="I3221" s="23">
        <v>44402</v>
      </c>
      <c r="J3221">
        <f t="shared" si="200"/>
        <v>14</v>
      </c>
      <c r="K3221" s="2">
        <f t="shared" si="201"/>
        <v>44395.5</v>
      </c>
      <c r="L3221" s="22">
        <v>44407.5</v>
      </c>
      <c r="M3221" s="22">
        <v>44501.5</v>
      </c>
      <c r="N3221" s="22">
        <v>44498.5</v>
      </c>
      <c r="O3221">
        <f t="shared" si="202"/>
        <v>103</v>
      </c>
      <c r="P3221" s="3">
        <f t="shared" si="203"/>
        <v>27914.030000000006</v>
      </c>
    </row>
    <row r="3222" spans="1:16" x14ac:dyDescent="0.35">
      <c r="A3222" t="s">
        <v>286</v>
      </c>
      <c r="B3222" s="29" t="s">
        <v>98</v>
      </c>
      <c r="C3222" s="22">
        <v>44407</v>
      </c>
      <c r="D3222" s="30" t="s">
        <v>201</v>
      </c>
      <c r="E3222" s="30" t="s">
        <v>202</v>
      </c>
      <c r="F3222" s="29" t="s">
        <v>142</v>
      </c>
      <c r="G3222" s="3">
        <v>10.56</v>
      </c>
      <c r="H3222" s="22">
        <v>44389</v>
      </c>
      <c r="I3222" s="23">
        <v>44402</v>
      </c>
      <c r="J3222">
        <f t="shared" si="200"/>
        <v>14</v>
      </c>
      <c r="K3222" s="2">
        <f t="shared" si="201"/>
        <v>44395.5</v>
      </c>
      <c r="L3222" s="22">
        <v>44407.5</v>
      </c>
      <c r="M3222" s="22">
        <v>44501.5</v>
      </c>
      <c r="N3222" s="22">
        <v>44498.5</v>
      </c>
      <c r="O3222">
        <f t="shared" si="202"/>
        <v>103</v>
      </c>
      <c r="P3222" s="3">
        <f t="shared" si="203"/>
        <v>1087.68</v>
      </c>
    </row>
    <row r="3223" spans="1:16" x14ac:dyDescent="0.35">
      <c r="A3223" t="s">
        <v>286</v>
      </c>
      <c r="B3223" s="29" t="s">
        <v>98</v>
      </c>
      <c r="C3223" s="22">
        <v>44407</v>
      </c>
      <c r="D3223" s="30" t="s">
        <v>110</v>
      </c>
      <c r="E3223" s="30" t="s">
        <v>111</v>
      </c>
      <c r="F3223" s="29" t="s">
        <v>236</v>
      </c>
      <c r="G3223" s="3">
        <v>81.899999999999991</v>
      </c>
      <c r="H3223" s="22">
        <v>44389</v>
      </c>
      <c r="I3223" s="23">
        <v>44402</v>
      </c>
      <c r="J3223">
        <f t="shared" si="200"/>
        <v>14</v>
      </c>
      <c r="K3223" s="2">
        <f t="shared" si="201"/>
        <v>44395.5</v>
      </c>
      <c r="L3223" s="22">
        <v>44407.5</v>
      </c>
      <c r="M3223" s="22">
        <v>44501.5</v>
      </c>
      <c r="N3223" s="22">
        <v>44498.5</v>
      </c>
      <c r="O3223">
        <f t="shared" si="202"/>
        <v>103</v>
      </c>
      <c r="P3223" s="3">
        <f t="shared" si="203"/>
        <v>8435.6999999999989</v>
      </c>
    </row>
    <row r="3224" spans="1:16" x14ac:dyDescent="0.35">
      <c r="A3224" t="s">
        <v>286</v>
      </c>
      <c r="B3224" s="29" t="s">
        <v>98</v>
      </c>
      <c r="C3224" s="22">
        <v>44407</v>
      </c>
      <c r="D3224" s="30" t="s">
        <v>201</v>
      </c>
      <c r="E3224" s="30" t="s">
        <v>202</v>
      </c>
      <c r="F3224" s="29" t="s">
        <v>101</v>
      </c>
      <c r="G3224" s="3">
        <v>394.15000000000003</v>
      </c>
      <c r="H3224" s="22">
        <v>44389</v>
      </c>
      <c r="I3224" s="23">
        <v>44402</v>
      </c>
      <c r="J3224">
        <f t="shared" si="200"/>
        <v>14</v>
      </c>
      <c r="K3224" s="2">
        <f t="shared" si="201"/>
        <v>44395.5</v>
      </c>
      <c r="L3224" s="22">
        <v>44407.5</v>
      </c>
      <c r="M3224" s="22">
        <v>44501.5</v>
      </c>
      <c r="N3224" s="22">
        <v>44498.5</v>
      </c>
      <c r="O3224">
        <f t="shared" si="202"/>
        <v>103</v>
      </c>
      <c r="P3224" s="3">
        <f t="shared" si="203"/>
        <v>40597.450000000004</v>
      </c>
    </row>
    <row r="3225" spans="1:16" x14ac:dyDescent="0.35">
      <c r="A3225" t="s">
        <v>286</v>
      </c>
      <c r="B3225" s="29" t="s">
        <v>98</v>
      </c>
      <c r="C3225" s="22">
        <v>44407</v>
      </c>
      <c r="D3225" s="30" t="s">
        <v>110</v>
      </c>
      <c r="E3225" s="30" t="s">
        <v>111</v>
      </c>
      <c r="F3225" s="29" t="s">
        <v>238</v>
      </c>
      <c r="G3225" s="3">
        <v>8.84</v>
      </c>
      <c r="H3225" s="22">
        <v>44389</v>
      </c>
      <c r="I3225" s="23">
        <v>44402</v>
      </c>
      <c r="J3225">
        <f t="shared" si="200"/>
        <v>14</v>
      </c>
      <c r="K3225" s="2">
        <f t="shared" si="201"/>
        <v>44395.5</v>
      </c>
      <c r="L3225" s="22">
        <v>44407.5</v>
      </c>
      <c r="M3225" s="22">
        <v>44501.5</v>
      </c>
      <c r="N3225" s="22">
        <v>44498.5</v>
      </c>
      <c r="O3225">
        <f t="shared" si="202"/>
        <v>103</v>
      </c>
      <c r="P3225" s="3">
        <f t="shared" si="203"/>
        <v>910.52</v>
      </c>
    </row>
    <row r="3226" spans="1:16" x14ac:dyDescent="0.35">
      <c r="A3226" t="s">
        <v>286</v>
      </c>
      <c r="B3226" s="29" t="s">
        <v>98</v>
      </c>
      <c r="C3226" s="22">
        <v>44407</v>
      </c>
      <c r="D3226" s="30" t="s">
        <v>110</v>
      </c>
      <c r="E3226" s="30" t="s">
        <v>111</v>
      </c>
      <c r="F3226" s="29" t="s">
        <v>251</v>
      </c>
      <c r="G3226" s="3">
        <v>58.35</v>
      </c>
      <c r="H3226" s="22">
        <v>44389</v>
      </c>
      <c r="I3226" s="23">
        <v>44402</v>
      </c>
      <c r="J3226">
        <f t="shared" si="200"/>
        <v>14</v>
      </c>
      <c r="K3226" s="2">
        <f t="shared" si="201"/>
        <v>44395.5</v>
      </c>
      <c r="L3226" s="22">
        <v>44407.5</v>
      </c>
      <c r="M3226" s="22">
        <v>44501.5</v>
      </c>
      <c r="N3226" s="22">
        <v>44498.5</v>
      </c>
      <c r="O3226">
        <f t="shared" si="202"/>
        <v>103</v>
      </c>
      <c r="P3226" s="3">
        <f t="shared" si="203"/>
        <v>6010.05</v>
      </c>
    </row>
    <row r="3227" spans="1:16" x14ac:dyDescent="0.35">
      <c r="A3227" t="s">
        <v>286</v>
      </c>
      <c r="B3227" s="29" t="s">
        <v>98</v>
      </c>
      <c r="C3227" s="22">
        <v>44407</v>
      </c>
      <c r="D3227" s="30" t="s">
        <v>110</v>
      </c>
      <c r="E3227" s="30" t="s">
        <v>111</v>
      </c>
      <c r="F3227" s="29" t="s">
        <v>252</v>
      </c>
      <c r="G3227" s="3">
        <v>37.56</v>
      </c>
      <c r="H3227" s="22">
        <v>44389</v>
      </c>
      <c r="I3227" s="23">
        <v>44402</v>
      </c>
      <c r="J3227">
        <f t="shared" si="200"/>
        <v>14</v>
      </c>
      <c r="K3227" s="2">
        <f t="shared" si="201"/>
        <v>44395.5</v>
      </c>
      <c r="L3227" s="22">
        <v>44407.5</v>
      </c>
      <c r="M3227" s="22">
        <v>44501.5</v>
      </c>
      <c r="N3227" s="22">
        <v>44498.5</v>
      </c>
      <c r="O3227">
        <f t="shared" si="202"/>
        <v>103</v>
      </c>
      <c r="P3227" s="3">
        <f t="shared" si="203"/>
        <v>3868.6800000000003</v>
      </c>
    </row>
    <row r="3228" spans="1:16" x14ac:dyDescent="0.35">
      <c r="A3228" t="s">
        <v>286</v>
      </c>
      <c r="B3228" s="29" t="s">
        <v>98</v>
      </c>
      <c r="C3228" s="22">
        <v>44407</v>
      </c>
      <c r="D3228" s="30" t="s">
        <v>110</v>
      </c>
      <c r="E3228" s="30" t="s">
        <v>111</v>
      </c>
      <c r="F3228" s="29" t="s">
        <v>243</v>
      </c>
      <c r="G3228" s="3">
        <v>29.19</v>
      </c>
      <c r="H3228" s="22">
        <v>44389</v>
      </c>
      <c r="I3228" s="23">
        <v>44402</v>
      </c>
      <c r="J3228">
        <f t="shared" si="200"/>
        <v>14</v>
      </c>
      <c r="K3228" s="2">
        <f t="shared" si="201"/>
        <v>44395.5</v>
      </c>
      <c r="L3228" s="22">
        <v>44407.5</v>
      </c>
      <c r="M3228" s="22">
        <v>44501.5</v>
      </c>
      <c r="N3228" s="22">
        <v>44498.5</v>
      </c>
      <c r="O3228">
        <f t="shared" si="202"/>
        <v>103</v>
      </c>
      <c r="P3228" s="3">
        <f t="shared" si="203"/>
        <v>3006.57</v>
      </c>
    </row>
    <row r="3229" spans="1:16" x14ac:dyDescent="0.35">
      <c r="A3229" t="s">
        <v>287</v>
      </c>
      <c r="B3229" s="29" t="s">
        <v>86</v>
      </c>
      <c r="C3229" s="22">
        <v>44421</v>
      </c>
      <c r="D3229" s="30" t="s">
        <v>87</v>
      </c>
      <c r="E3229" s="30" t="s">
        <v>88</v>
      </c>
      <c r="F3229" s="29" t="s">
        <v>89</v>
      </c>
      <c r="G3229" s="3">
        <v>42514.76</v>
      </c>
      <c r="H3229" s="22">
        <v>44402</v>
      </c>
      <c r="I3229" s="23">
        <v>44415</v>
      </c>
      <c r="J3229">
        <f t="shared" si="200"/>
        <v>14</v>
      </c>
      <c r="K3229" s="2">
        <f t="shared" si="201"/>
        <v>44408.5</v>
      </c>
      <c r="L3229" s="22">
        <v>44421.5</v>
      </c>
      <c r="M3229" s="22">
        <v>44424.5</v>
      </c>
      <c r="N3229" s="22">
        <v>44421.5</v>
      </c>
      <c r="O3229">
        <f t="shared" si="202"/>
        <v>13</v>
      </c>
      <c r="P3229" s="3">
        <f t="shared" si="203"/>
        <v>552691.88</v>
      </c>
    </row>
    <row r="3230" spans="1:16" x14ac:dyDescent="0.35">
      <c r="A3230" t="s">
        <v>287</v>
      </c>
      <c r="B3230" s="29" t="s">
        <v>86</v>
      </c>
      <c r="C3230" s="22">
        <v>44421</v>
      </c>
      <c r="D3230" s="30" t="s">
        <v>90</v>
      </c>
      <c r="E3230" s="30" t="s">
        <v>91</v>
      </c>
      <c r="F3230" s="29" t="s">
        <v>89</v>
      </c>
      <c r="G3230" s="3">
        <v>5744.7699999999968</v>
      </c>
      <c r="H3230" s="22">
        <v>44402</v>
      </c>
      <c r="I3230" s="23">
        <v>44415</v>
      </c>
      <c r="J3230">
        <f t="shared" si="200"/>
        <v>14</v>
      </c>
      <c r="K3230" s="2">
        <f t="shared" si="201"/>
        <v>44408.5</v>
      </c>
      <c r="L3230" s="22">
        <v>44421.5</v>
      </c>
      <c r="M3230" s="22">
        <v>44424.5</v>
      </c>
      <c r="N3230" s="22">
        <v>44421.5</v>
      </c>
      <c r="O3230">
        <f t="shared" si="202"/>
        <v>13</v>
      </c>
      <c r="P3230" s="3">
        <f t="shared" si="203"/>
        <v>74682.009999999951</v>
      </c>
    </row>
    <row r="3231" spans="1:16" x14ac:dyDescent="0.35">
      <c r="A3231" t="s">
        <v>287</v>
      </c>
      <c r="B3231" s="29" t="s">
        <v>86</v>
      </c>
      <c r="C3231" s="22">
        <v>44421</v>
      </c>
      <c r="D3231" s="30" t="s">
        <v>92</v>
      </c>
      <c r="E3231" s="30" t="s">
        <v>93</v>
      </c>
      <c r="F3231" s="29" t="s">
        <v>89</v>
      </c>
      <c r="G3231" s="3">
        <v>5744.7699999999968</v>
      </c>
      <c r="H3231" s="22">
        <v>44402</v>
      </c>
      <c r="I3231" s="23">
        <v>44415</v>
      </c>
      <c r="J3231">
        <f t="shared" si="200"/>
        <v>14</v>
      </c>
      <c r="K3231" s="2">
        <f t="shared" si="201"/>
        <v>44408.5</v>
      </c>
      <c r="L3231" s="22">
        <v>44421.5</v>
      </c>
      <c r="M3231" s="22">
        <v>44424.5</v>
      </c>
      <c r="N3231" s="22">
        <v>44421.5</v>
      </c>
      <c r="O3231">
        <f t="shared" si="202"/>
        <v>13</v>
      </c>
      <c r="P3231" s="3">
        <f t="shared" si="203"/>
        <v>74682.009999999951</v>
      </c>
    </row>
    <row r="3232" spans="1:16" x14ac:dyDescent="0.35">
      <c r="A3232" t="s">
        <v>287</v>
      </c>
      <c r="B3232" s="29" t="s">
        <v>86</v>
      </c>
      <c r="C3232" s="22">
        <v>44421</v>
      </c>
      <c r="D3232" s="30" t="s">
        <v>94</v>
      </c>
      <c r="E3232" s="30" t="s">
        <v>95</v>
      </c>
      <c r="F3232" s="29" t="s">
        <v>89</v>
      </c>
      <c r="G3232" s="3">
        <v>24564.209999999995</v>
      </c>
      <c r="H3232" s="22">
        <v>44402</v>
      </c>
      <c r="I3232" s="23">
        <v>44415</v>
      </c>
      <c r="J3232">
        <f t="shared" si="200"/>
        <v>14</v>
      </c>
      <c r="K3232" s="2">
        <f t="shared" si="201"/>
        <v>44408.5</v>
      </c>
      <c r="L3232" s="22">
        <v>44421.5</v>
      </c>
      <c r="M3232" s="22">
        <v>44424.5</v>
      </c>
      <c r="N3232" s="22">
        <v>44421.5</v>
      </c>
      <c r="O3232">
        <f t="shared" si="202"/>
        <v>13</v>
      </c>
      <c r="P3232" s="3">
        <f t="shared" si="203"/>
        <v>319334.72999999992</v>
      </c>
    </row>
    <row r="3233" spans="1:16" x14ac:dyDescent="0.35">
      <c r="A3233" t="s">
        <v>287</v>
      </c>
      <c r="B3233" s="29" t="s">
        <v>86</v>
      </c>
      <c r="C3233" s="22">
        <v>44421</v>
      </c>
      <c r="D3233" s="30" t="s">
        <v>96</v>
      </c>
      <c r="E3233" s="30" t="s">
        <v>97</v>
      </c>
      <c r="F3233" s="29" t="s">
        <v>89</v>
      </c>
      <c r="G3233" s="3">
        <v>24564.209999999995</v>
      </c>
      <c r="H3233" s="22">
        <v>44402</v>
      </c>
      <c r="I3233" s="23">
        <v>44415</v>
      </c>
      <c r="J3233">
        <f t="shared" si="200"/>
        <v>14</v>
      </c>
      <c r="K3233" s="2">
        <f t="shared" si="201"/>
        <v>44408.5</v>
      </c>
      <c r="L3233" s="22">
        <v>44421.5</v>
      </c>
      <c r="M3233" s="22">
        <v>44424.5</v>
      </c>
      <c r="N3233" s="22">
        <v>44421.5</v>
      </c>
      <c r="O3233">
        <f t="shared" si="202"/>
        <v>13</v>
      </c>
      <c r="P3233" s="3">
        <f t="shared" si="203"/>
        <v>319334.72999999992</v>
      </c>
    </row>
    <row r="3234" spans="1:16" x14ac:dyDescent="0.35">
      <c r="A3234" t="s">
        <v>287</v>
      </c>
      <c r="B3234" s="29" t="s">
        <v>98</v>
      </c>
      <c r="C3234" s="22">
        <v>44421</v>
      </c>
      <c r="D3234" s="30" t="s">
        <v>87</v>
      </c>
      <c r="E3234" s="30" t="s">
        <v>88</v>
      </c>
      <c r="F3234" s="29" t="s">
        <v>89</v>
      </c>
      <c r="G3234" s="3">
        <v>59.88</v>
      </c>
      <c r="H3234" s="22">
        <v>44403</v>
      </c>
      <c r="I3234" s="23">
        <v>44416</v>
      </c>
      <c r="J3234">
        <f t="shared" si="200"/>
        <v>14</v>
      </c>
      <c r="K3234" s="2">
        <f t="shared" si="201"/>
        <v>44409.5</v>
      </c>
      <c r="L3234" s="22">
        <v>44421.5</v>
      </c>
      <c r="M3234" s="22">
        <v>44424.5</v>
      </c>
      <c r="N3234" s="22">
        <v>44421.5</v>
      </c>
      <c r="O3234">
        <f t="shared" si="202"/>
        <v>12</v>
      </c>
      <c r="P3234" s="3">
        <f t="shared" si="203"/>
        <v>718.56000000000006</v>
      </c>
    </row>
    <row r="3235" spans="1:16" x14ac:dyDescent="0.35">
      <c r="A3235" t="s">
        <v>287</v>
      </c>
      <c r="B3235" s="29" t="s">
        <v>98</v>
      </c>
      <c r="C3235" s="22">
        <v>44421</v>
      </c>
      <c r="D3235" s="30" t="s">
        <v>90</v>
      </c>
      <c r="E3235" s="30" t="s">
        <v>91</v>
      </c>
      <c r="F3235" s="29" t="s">
        <v>89</v>
      </c>
      <c r="G3235" s="3">
        <v>14.55</v>
      </c>
      <c r="H3235" s="22">
        <v>44403</v>
      </c>
      <c r="I3235" s="23">
        <v>44416</v>
      </c>
      <c r="J3235">
        <f t="shared" si="200"/>
        <v>14</v>
      </c>
      <c r="K3235" s="2">
        <f t="shared" si="201"/>
        <v>44409.5</v>
      </c>
      <c r="L3235" s="22">
        <v>44421.5</v>
      </c>
      <c r="M3235" s="22">
        <v>44424.5</v>
      </c>
      <c r="N3235" s="22">
        <v>44421.5</v>
      </c>
      <c r="O3235">
        <f t="shared" si="202"/>
        <v>12</v>
      </c>
      <c r="P3235" s="3">
        <f t="shared" si="203"/>
        <v>174.60000000000002</v>
      </c>
    </row>
    <row r="3236" spans="1:16" x14ac:dyDescent="0.35">
      <c r="A3236" t="s">
        <v>287</v>
      </c>
      <c r="B3236" s="29" t="s">
        <v>98</v>
      </c>
      <c r="C3236" s="22">
        <v>44421</v>
      </c>
      <c r="D3236" s="30" t="s">
        <v>92</v>
      </c>
      <c r="E3236" s="30" t="s">
        <v>93</v>
      </c>
      <c r="F3236" s="29" t="s">
        <v>89</v>
      </c>
      <c r="G3236" s="3">
        <v>14.55</v>
      </c>
      <c r="H3236" s="22">
        <v>44403</v>
      </c>
      <c r="I3236" s="23">
        <v>44416</v>
      </c>
      <c r="J3236">
        <f t="shared" si="200"/>
        <v>14</v>
      </c>
      <c r="K3236" s="2">
        <f t="shared" si="201"/>
        <v>44409.5</v>
      </c>
      <c r="L3236" s="22">
        <v>44421.5</v>
      </c>
      <c r="M3236" s="22">
        <v>44424.5</v>
      </c>
      <c r="N3236" s="22">
        <v>44421.5</v>
      </c>
      <c r="O3236">
        <f t="shared" si="202"/>
        <v>12</v>
      </c>
      <c r="P3236" s="3">
        <f t="shared" si="203"/>
        <v>174.60000000000002</v>
      </c>
    </row>
    <row r="3237" spans="1:16" x14ac:dyDescent="0.35">
      <c r="A3237" t="s">
        <v>287</v>
      </c>
      <c r="B3237" s="29" t="s">
        <v>98</v>
      </c>
      <c r="C3237" s="22">
        <v>44421</v>
      </c>
      <c r="D3237" s="30" t="s">
        <v>94</v>
      </c>
      <c r="E3237" s="30" t="s">
        <v>95</v>
      </c>
      <c r="F3237" s="29" t="s">
        <v>89</v>
      </c>
      <c r="G3237" s="3">
        <v>62.230000000000004</v>
      </c>
      <c r="H3237" s="22">
        <v>44403</v>
      </c>
      <c r="I3237" s="23">
        <v>44416</v>
      </c>
      <c r="J3237">
        <f t="shared" si="200"/>
        <v>14</v>
      </c>
      <c r="K3237" s="2">
        <f t="shared" si="201"/>
        <v>44409.5</v>
      </c>
      <c r="L3237" s="22">
        <v>44421.5</v>
      </c>
      <c r="M3237" s="22">
        <v>44424.5</v>
      </c>
      <c r="N3237" s="22">
        <v>44421.5</v>
      </c>
      <c r="O3237">
        <f t="shared" si="202"/>
        <v>12</v>
      </c>
      <c r="P3237" s="3">
        <f t="shared" si="203"/>
        <v>746.76</v>
      </c>
    </row>
    <row r="3238" spans="1:16" x14ac:dyDescent="0.35">
      <c r="A3238" t="s">
        <v>287</v>
      </c>
      <c r="B3238" s="29" t="s">
        <v>98</v>
      </c>
      <c r="C3238" s="22">
        <v>44421</v>
      </c>
      <c r="D3238" s="30" t="s">
        <v>96</v>
      </c>
      <c r="E3238" s="30" t="s">
        <v>97</v>
      </c>
      <c r="F3238" s="29" t="s">
        <v>89</v>
      </c>
      <c r="G3238" s="3">
        <v>62.230000000000004</v>
      </c>
      <c r="H3238" s="22">
        <v>44403</v>
      </c>
      <c r="I3238" s="23">
        <v>44416</v>
      </c>
      <c r="J3238">
        <f t="shared" si="200"/>
        <v>14</v>
      </c>
      <c r="K3238" s="2">
        <f t="shared" si="201"/>
        <v>44409.5</v>
      </c>
      <c r="L3238" s="22">
        <v>44421.5</v>
      </c>
      <c r="M3238" s="22">
        <v>44424.5</v>
      </c>
      <c r="N3238" s="22">
        <v>44421.5</v>
      </c>
      <c r="O3238">
        <f t="shared" si="202"/>
        <v>12</v>
      </c>
      <c r="P3238" s="3">
        <f t="shared" si="203"/>
        <v>746.76</v>
      </c>
    </row>
    <row r="3239" spans="1:16" x14ac:dyDescent="0.35">
      <c r="A3239" t="s">
        <v>287</v>
      </c>
      <c r="B3239" s="29" t="s">
        <v>98</v>
      </c>
      <c r="C3239" s="22">
        <v>44421</v>
      </c>
      <c r="D3239" s="30" t="s">
        <v>87</v>
      </c>
      <c r="E3239" s="30" t="s">
        <v>88</v>
      </c>
      <c r="F3239" s="29" t="s">
        <v>89</v>
      </c>
      <c r="G3239" s="3">
        <v>144.51</v>
      </c>
      <c r="H3239" s="22">
        <v>44403</v>
      </c>
      <c r="I3239" s="23">
        <v>44416</v>
      </c>
      <c r="J3239">
        <f t="shared" si="200"/>
        <v>14</v>
      </c>
      <c r="K3239" s="2">
        <f t="shared" si="201"/>
        <v>44409.5</v>
      </c>
      <c r="L3239" s="22">
        <v>44421.5</v>
      </c>
      <c r="M3239" s="22">
        <v>44424.5</v>
      </c>
      <c r="N3239" s="22">
        <v>44421.5</v>
      </c>
      <c r="O3239">
        <f t="shared" si="202"/>
        <v>12</v>
      </c>
      <c r="P3239" s="3">
        <f t="shared" si="203"/>
        <v>1734.12</v>
      </c>
    </row>
    <row r="3240" spans="1:16" x14ac:dyDescent="0.35">
      <c r="A3240" t="s">
        <v>287</v>
      </c>
      <c r="B3240" s="29" t="s">
        <v>98</v>
      </c>
      <c r="C3240" s="22">
        <v>44421</v>
      </c>
      <c r="D3240" s="30" t="s">
        <v>90</v>
      </c>
      <c r="E3240" s="30" t="s">
        <v>91</v>
      </c>
      <c r="F3240" s="29" t="s">
        <v>89</v>
      </c>
      <c r="G3240" s="3">
        <v>49.43</v>
      </c>
      <c r="H3240" s="22">
        <v>44403</v>
      </c>
      <c r="I3240" s="23">
        <v>44416</v>
      </c>
      <c r="J3240">
        <f t="shared" si="200"/>
        <v>14</v>
      </c>
      <c r="K3240" s="2">
        <f t="shared" si="201"/>
        <v>44409.5</v>
      </c>
      <c r="L3240" s="22">
        <v>44421.5</v>
      </c>
      <c r="M3240" s="22">
        <v>44424.5</v>
      </c>
      <c r="N3240" s="22">
        <v>44421.5</v>
      </c>
      <c r="O3240">
        <f t="shared" si="202"/>
        <v>12</v>
      </c>
      <c r="P3240" s="3">
        <f t="shared" si="203"/>
        <v>593.16</v>
      </c>
    </row>
    <row r="3241" spans="1:16" x14ac:dyDescent="0.35">
      <c r="A3241" t="s">
        <v>287</v>
      </c>
      <c r="B3241" s="29" t="s">
        <v>98</v>
      </c>
      <c r="C3241" s="22">
        <v>44421</v>
      </c>
      <c r="D3241" s="30" t="s">
        <v>92</v>
      </c>
      <c r="E3241" s="30" t="s">
        <v>93</v>
      </c>
      <c r="F3241" s="29" t="s">
        <v>89</v>
      </c>
      <c r="G3241" s="3">
        <v>38.79</v>
      </c>
      <c r="H3241" s="22">
        <v>44403</v>
      </c>
      <c r="I3241" s="23">
        <v>44416</v>
      </c>
      <c r="J3241">
        <f t="shared" si="200"/>
        <v>14</v>
      </c>
      <c r="K3241" s="2">
        <f t="shared" si="201"/>
        <v>44409.5</v>
      </c>
      <c r="L3241" s="22">
        <v>44421.5</v>
      </c>
      <c r="M3241" s="22">
        <v>44424.5</v>
      </c>
      <c r="N3241" s="22">
        <v>44421.5</v>
      </c>
      <c r="O3241">
        <f t="shared" si="202"/>
        <v>12</v>
      </c>
      <c r="P3241" s="3">
        <f t="shared" si="203"/>
        <v>465.48</v>
      </c>
    </row>
    <row r="3242" spans="1:16" x14ac:dyDescent="0.35">
      <c r="A3242" t="s">
        <v>287</v>
      </c>
      <c r="B3242" s="29" t="s">
        <v>98</v>
      </c>
      <c r="C3242" s="22">
        <v>44421</v>
      </c>
      <c r="D3242" s="30" t="s">
        <v>94</v>
      </c>
      <c r="E3242" s="30" t="s">
        <v>95</v>
      </c>
      <c r="F3242" s="29" t="s">
        <v>89</v>
      </c>
      <c r="G3242" s="3">
        <v>211.37</v>
      </c>
      <c r="H3242" s="22">
        <v>44403</v>
      </c>
      <c r="I3242" s="23">
        <v>44416</v>
      </c>
      <c r="J3242">
        <f t="shared" si="200"/>
        <v>14</v>
      </c>
      <c r="K3242" s="2">
        <f t="shared" si="201"/>
        <v>44409.5</v>
      </c>
      <c r="L3242" s="22">
        <v>44421.5</v>
      </c>
      <c r="M3242" s="22">
        <v>44424.5</v>
      </c>
      <c r="N3242" s="22">
        <v>44421.5</v>
      </c>
      <c r="O3242">
        <f t="shared" si="202"/>
        <v>12</v>
      </c>
      <c r="P3242" s="3">
        <f t="shared" si="203"/>
        <v>2536.44</v>
      </c>
    </row>
    <row r="3243" spans="1:16" x14ac:dyDescent="0.35">
      <c r="A3243" t="s">
        <v>287</v>
      </c>
      <c r="B3243" s="29" t="s">
        <v>98</v>
      </c>
      <c r="C3243" s="22">
        <v>44421</v>
      </c>
      <c r="D3243" s="30" t="s">
        <v>96</v>
      </c>
      <c r="E3243" s="30" t="s">
        <v>97</v>
      </c>
      <c r="F3243" s="29" t="s">
        <v>89</v>
      </c>
      <c r="G3243" s="3">
        <v>165.89</v>
      </c>
      <c r="H3243" s="22">
        <v>44403</v>
      </c>
      <c r="I3243" s="23">
        <v>44416</v>
      </c>
      <c r="J3243">
        <f t="shared" si="200"/>
        <v>14</v>
      </c>
      <c r="K3243" s="2">
        <f t="shared" si="201"/>
        <v>44409.5</v>
      </c>
      <c r="L3243" s="22">
        <v>44421.5</v>
      </c>
      <c r="M3243" s="22">
        <v>44424.5</v>
      </c>
      <c r="N3243" s="22">
        <v>44421.5</v>
      </c>
      <c r="O3243">
        <f t="shared" si="202"/>
        <v>12</v>
      </c>
      <c r="P3243" s="3">
        <f t="shared" si="203"/>
        <v>1990.6799999999998</v>
      </c>
    </row>
    <row r="3244" spans="1:16" x14ac:dyDescent="0.35">
      <c r="A3244" t="s">
        <v>287</v>
      </c>
      <c r="B3244" s="29" t="s">
        <v>98</v>
      </c>
      <c r="C3244" s="22">
        <v>44421</v>
      </c>
      <c r="D3244" s="30" t="s">
        <v>99</v>
      </c>
      <c r="E3244" s="30" t="s">
        <v>100</v>
      </c>
      <c r="F3244" s="29" t="s">
        <v>101</v>
      </c>
      <c r="G3244" s="3">
        <v>0.87</v>
      </c>
      <c r="H3244" s="22">
        <v>44403</v>
      </c>
      <c r="I3244" s="23">
        <v>44416</v>
      </c>
      <c r="J3244">
        <f t="shared" si="200"/>
        <v>14</v>
      </c>
      <c r="K3244" s="2">
        <f t="shared" si="201"/>
        <v>44409.5</v>
      </c>
      <c r="L3244" s="22">
        <v>44421.5</v>
      </c>
      <c r="M3244" s="22">
        <v>44424.5</v>
      </c>
      <c r="N3244" s="22">
        <v>44421.5</v>
      </c>
      <c r="O3244">
        <f t="shared" si="202"/>
        <v>12</v>
      </c>
      <c r="P3244" s="3">
        <f t="shared" si="203"/>
        <v>10.44</v>
      </c>
    </row>
    <row r="3245" spans="1:16" x14ac:dyDescent="0.35">
      <c r="A3245" t="s">
        <v>287</v>
      </c>
      <c r="B3245" s="29" t="s">
        <v>98</v>
      </c>
      <c r="C3245" s="22">
        <v>44421</v>
      </c>
      <c r="D3245" s="30" t="s">
        <v>87</v>
      </c>
      <c r="E3245" s="30" t="s">
        <v>88</v>
      </c>
      <c r="F3245" s="29" t="s">
        <v>89</v>
      </c>
      <c r="G3245" s="3">
        <v>429.72999999999996</v>
      </c>
      <c r="H3245" s="22">
        <v>44403</v>
      </c>
      <c r="I3245" s="23">
        <v>44416</v>
      </c>
      <c r="J3245">
        <f t="shared" si="200"/>
        <v>14</v>
      </c>
      <c r="K3245" s="2">
        <f t="shared" si="201"/>
        <v>44409.5</v>
      </c>
      <c r="L3245" s="22">
        <v>44421.5</v>
      </c>
      <c r="M3245" s="22">
        <v>44424.5</v>
      </c>
      <c r="N3245" s="22">
        <v>44421.5</v>
      </c>
      <c r="O3245">
        <f t="shared" si="202"/>
        <v>12</v>
      </c>
      <c r="P3245" s="3">
        <f t="shared" si="203"/>
        <v>5156.7599999999993</v>
      </c>
    </row>
    <row r="3246" spans="1:16" x14ac:dyDescent="0.35">
      <c r="A3246" t="s">
        <v>287</v>
      </c>
      <c r="B3246" s="29" t="s">
        <v>98</v>
      </c>
      <c r="C3246" s="22">
        <v>44421</v>
      </c>
      <c r="D3246" s="30" t="s">
        <v>90</v>
      </c>
      <c r="E3246" s="30" t="s">
        <v>91</v>
      </c>
      <c r="F3246" s="29" t="s">
        <v>89</v>
      </c>
      <c r="G3246" s="3">
        <v>108.74000000000001</v>
      </c>
      <c r="H3246" s="22">
        <v>44403</v>
      </c>
      <c r="I3246" s="23">
        <v>44416</v>
      </c>
      <c r="J3246">
        <f t="shared" si="200"/>
        <v>14</v>
      </c>
      <c r="K3246" s="2">
        <f t="shared" si="201"/>
        <v>44409.5</v>
      </c>
      <c r="L3246" s="22">
        <v>44421.5</v>
      </c>
      <c r="M3246" s="22">
        <v>44424.5</v>
      </c>
      <c r="N3246" s="22">
        <v>44421.5</v>
      </c>
      <c r="O3246">
        <f t="shared" si="202"/>
        <v>12</v>
      </c>
      <c r="P3246" s="3">
        <f t="shared" si="203"/>
        <v>1304.8800000000001</v>
      </c>
    </row>
    <row r="3247" spans="1:16" x14ac:dyDescent="0.35">
      <c r="A3247" t="s">
        <v>287</v>
      </c>
      <c r="B3247" s="29" t="s">
        <v>98</v>
      </c>
      <c r="C3247" s="22">
        <v>44421</v>
      </c>
      <c r="D3247" s="30" t="s">
        <v>92</v>
      </c>
      <c r="E3247" s="30" t="s">
        <v>93</v>
      </c>
      <c r="F3247" s="29" t="s">
        <v>89</v>
      </c>
      <c r="G3247" s="3">
        <v>108.74000000000001</v>
      </c>
      <c r="H3247" s="22">
        <v>44403</v>
      </c>
      <c r="I3247" s="23">
        <v>44416</v>
      </c>
      <c r="J3247">
        <f t="shared" si="200"/>
        <v>14</v>
      </c>
      <c r="K3247" s="2">
        <f t="shared" si="201"/>
        <v>44409.5</v>
      </c>
      <c r="L3247" s="22">
        <v>44421.5</v>
      </c>
      <c r="M3247" s="22">
        <v>44424.5</v>
      </c>
      <c r="N3247" s="22">
        <v>44421.5</v>
      </c>
      <c r="O3247">
        <f t="shared" si="202"/>
        <v>12</v>
      </c>
      <c r="P3247" s="3">
        <f t="shared" si="203"/>
        <v>1304.8800000000001</v>
      </c>
    </row>
    <row r="3248" spans="1:16" x14ac:dyDescent="0.35">
      <c r="A3248" t="s">
        <v>287</v>
      </c>
      <c r="B3248" s="29" t="s">
        <v>98</v>
      </c>
      <c r="C3248" s="22">
        <v>44421</v>
      </c>
      <c r="D3248" s="30" t="s">
        <v>94</v>
      </c>
      <c r="E3248" s="30" t="s">
        <v>95</v>
      </c>
      <c r="F3248" s="29" t="s">
        <v>89</v>
      </c>
      <c r="G3248" s="3">
        <v>464.91999999999996</v>
      </c>
      <c r="H3248" s="22">
        <v>44403</v>
      </c>
      <c r="I3248" s="23">
        <v>44416</v>
      </c>
      <c r="J3248">
        <f t="shared" si="200"/>
        <v>14</v>
      </c>
      <c r="K3248" s="2">
        <f t="shared" si="201"/>
        <v>44409.5</v>
      </c>
      <c r="L3248" s="22">
        <v>44421.5</v>
      </c>
      <c r="M3248" s="22">
        <v>44424.5</v>
      </c>
      <c r="N3248" s="22">
        <v>44421.5</v>
      </c>
      <c r="O3248">
        <f t="shared" si="202"/>
        <v>12</v>
      </c>
      <c r="P3248" s="3">
        <f t="shared" si="203"/>
        <v>5579.0399999999991</v>
      </c>
    </row>
    <row r="3249" spans="1:16" x14ac:dyDescent="0.35">
      <c r="A3249" t="s">
        <v>287</v>
      </c>
      <c r="B3249" s="29" t="s">
        <v>98</v>
      </c>
      <c r="C3249" s="22">
        <v>44421</v>
      </c>
      <c r="D3249" s="30" t="s">
        <v>96</v>
      </c>
      <c r="E3249" s="30" t="s">
        <v>97</v>
      </c>
      <c r="F3249" s="29" t="s">
        <v>89</v>
      </c>
      <c r="G3249" s="3">
        <v>464.91999999999996</v>
      </c>
      <c r="H3249" s="22">
        <v>44403</v>
      </c>
      <c r="I3249" s="23">
        <v>44416</v>
      </c>
      <c r="J3249">
        <f t="shared" si="200"/>
        <v>14</v>
      </c>
      <c r="K3249" s="2">
        <f t="shared" si="201"/>
        <v>44409.5</v>
      </c>
      <c r="L3249" s="22">
        <v>44421.5</v>
      </c>
      <c r="M3249" s="22">
        <v>44424.5</v>
      </c>
      <c r="N3249" s="22">
        <v>44421.5</v>
      </c>
      <c r="O3249">
        <f t="shared" si="202"/>
        <v>12</v>
      </c>
      <c r="P3249" s="3">
        <f t="shared" si="203"/>
        <v>5579.0399999999991</v>
      </c>
    </row>
    <row r="3250" spans="1:16" x14ac:dyDescent="0.35">
      <c r="A3250" t="s">
        <v>287</v>
      </c>
      <c r="B3250" s="29" t="s">
        <v>98</v>
      </c>
      <c r="C3250" s="22">
        <v>44421</v>
      </c>
      <c r="D3250" s="30" t="s">
        <v>99</v>
      </c>
      <c r="E3250" s="30" t="s">
        <v>100</v>
      </c>
      <c r="F3250" s="29" t="s">
        <v>101</v>
      </c>
      <c r="G3250" s="3">
        <v>44.49</v>
      </c>
      <c r="H3250" s="22">
        <v>44403</v>
      </c>
      <c r="I3250" s="23">
        <v>44416</v>
      </c>
      <c r="J3250">
        <f t="shared" si="200"/>
        <v>14</v>
      </c>
      <c r="K3250" s="2">
        <f t="shared" si="201"/>
        <v>44409.5</v>
      </c>
      <c r="L3250" s="22">
        <v>44421.5</v>
      </c>
      <c r="M3250" s="22">
        <v>44424.5</v>
      </c>
      <c r="N3250" s="22">
        <v>44421.5</v>
      </c>
      <c r="O3250">
        <f t="shared" si="202"/>
        <v>12</v>
      </c>
      <c r="P3250" s="3">
        <f t="shared" si="203"/>
        <v>533.88</v>
      </c>
    </row>
    <row r="3251" spans="1:16" x14ac:dyDescent="0.35">
      <c r="A3251" t="s">
        <v>287</v>
      </c>
      <c r="B3251" s="29" t="s">
        <v>98</v>
      </c>
      <c r="C3251" s="22">
        <v>44421</v>
      </c>
      <c r="D3251" s="30" t="s">
        <v>87</v>
      </c>
      <c r="E3251" s="30" t="s">
        <v>88</v>
      </c>
      <c r="F3251" s="29" t="s">
        <v>89</v>
      </c>
      <c r="G3251" s="3">
        <v>94.25</v>
      </c>
      <c r="H3251" s="22">
        <v>44403</v>
      </c>
      <c r="I3251" s="23">
        <v>44416</v>
      </c>
      <c r="J3251">
        <f t="shared" si="200"/>
        <v>14</v>
      </c>
      <c r="K3251" s="2">
        <f t="shared" si="201"/>
        <v>44409.5</v>
      </c>
      <c r="L3251" s="22">
        <v>44421.5</v>
      </c>
      <c r="M3251" s="22">
        <v>44424.5</v>
      </c>
      <c r="N3251" s="22">
        <v>44421.5</v>
      </c>
      <c r="O3251">
        <f t="shared" si="202"/>
        <v>12</v>
      </c>
      <c r="P3251" s="3">
        <f t="shared" si="203"/>
        <v>1131</v>
      </c>
    </row>
    <row r="3252" spans="1:16" x14ac:dyDescent="0.35">
      <c r="A3252" t="s">
        <v>287</v>
      </c>
      <c r="B3252" s="29" t="s">
        <v>98</v>
      </c>
      <c r="C3252" s="22">
        <v>44421</v>
      </c>
      <c r="D3252" s="30" t="s">
        <v>90</v>
      </c>
      <c r="E3252" s="30" t="s">
        <v>91</v>
      </c>
      <c r="F3252" s="29" t="s">
        <v>89</v>
      </c>
      <c r="G3252" s="3">
        <v>13.6</v>
      </c>
      <c r="H3252" s="22">
        <v>44403</v>
      </c>
      <c r="I3252" s="23">
        <v>44416</v>
      </c>
      <c r="J3252">
        <f t="shared" si="200"/>
        <v>14</v>
      </c>
      <c r="K3252" s="2">
        <f t="shared" si="201"/>
        <v>44409.5</v>
      </c>
      <c r="L3252" s="22">
        <v>44421.5</v>
      </c>
      <c r="M3252" s="22">
        <v>44424.5</v>
      </c>
      <c r="N3252" s="22">
        <v>44421.5</v>
      </c>
      <c r="O3252">
        <f t="shared" si="202"/>
        <v>12</v>
      </c>
      <c r="P3252" s="3">
        <f t="shared" si="203"/>
        <v>163.19999999999999</v>
      </c>
    </row>
    <row r="3253" spans="1:16" x14ac:dyDescent="0.35">
      <c r="A3253" t="s">
        <v>287</v>
      </c>
      <c r="B3253" s="29" t="s">
        <v>98</v>
      </c>
      <c r="C3253" s="22">
        <v>44421</v>
      </c>
      <c r="D3253" s="30" t="s">
        <v>92</v>
      </c>
      <c r="E3253" s="30" t="s">
        <v>93</v>
      </c>
      <c r="F3253" s="29" t="s">
        <v>89</v>
      </c>
      <c r="G3253" s="3">
        <v>13.6</v>
      </c>
      <c r="H3253" s="22">
        <v>44403</v>
      </c>
      <c r="I3253" s="23">
        <v>44416</v>
      </c>
      <c r="J3253">
        <f t="shared" si="200"/>
        <v>14</v>
      </c>
      <c r="K3253" s="2">
        <f t="shared" si="201"/>
        <v>44409.5</v>
      </c>
      <c r="L3253" s="22">
        <v>44421.5</v>
      </c>
      <c r="M3253" s="22">
        <v>44424.5</v>
      </c>
      <c r="N3253" s="22">
        <v>44421.5</v>
      </c>
      <c r="O3253">
        <f t="shared" si="202"/>
        <v>12</v>
      </c>
      <c r="P3253" s="3">
        <f t="shared" si="203"/>
        <v>163.19999999999999</v>
      </c>
    </row>
    <row r="3254" spans="1:16" x14ac:dyDescent="0.35">
      <c r="A3254" t="s">
        <v>287</v>
      </c>
      <c r="B3254" s="29" t="s">
        <v>98</v>
      </c>
      <c r="C3254" s="22">
        <v>44421</v>
      </c>
      <c r="D3254" s="30" t="s">
        <v>94</v>
      </c>
      <c r="E3254" s="30" t="s">
        <v>95</v>
      </c>
      <c r="F3254" s="29" t="s">
        <v>89</v>
      </c>
      <c r="G3254" s="3">
        <v>58.17</v>
      </c>
      <c r="H3254" s="22">
        <v>44403</v>
      </c>
      <c r="I3254" s="23">
        <v>44416</v>
      </c>
      <c r="J3254">
        <f t="shared" si="200"/>
        <v>14</v>
      </c>
      <c r="K3254" s="2">
        <f t="shared" si="201"/>
        <v>44409.5</v>
      </c>
      <c r="L3254" s="22">
        <v>44421.5</v>
      </c>
      <c r="M3254" s="22">
        <v>44424.5</v>
      </c>
      <c r="N3254" s="22">
        <v>44421.5</v>
      </c>
      <c r="O3254">
        <f t="shared" si="202"/>
        <v>12</v>
      </c>
      <c r="P3254" s="3">
        <f t="shared" si="203"/>
        <v>698.04</v>
      </c>
    </row>
    <row r="3255" spans="1:16" x14ac:dyDescent="0.35">
      <c r="A3255" t="s">
        <v>287</v>
      </c>
      <c r="B3255" s="29" t="s">
        <v>98</v>
      </c>
      <c r="C3255" s="22">
        <v>44421</v>
      </c>
      <c r="D3255" s="30" t="s">
        <v>96</v>
      </c>
      <c r="E3255" s="30" t="s">
        <v>97</v>
      </c>
      <c r="F3255" s="29" t="s">
        <v>89</v>
      </c>
      <c r="G3255" s="3">
        <v>58.17</v>
      </c>
      <c r="H3255" s="22">
        <v>44403</v>
      </c>
      <c r="I3255" s="23">
        <v>44416</v>
      </c>
      <c r="J3255">
        <f t="shared" si="200"/>
        <v>14</v>
      </c>
      <c r="K3255" s="2">
        <f t="shared" si="201"/>
        <v>44409.5</v>
      </c>
      <c r="L3255" s="22">
        <v>44421.5</v>
      </c>
      <c r="M3255" s="22">
        <v>44424.5</v>
      </c>
      <c r="N3255" s="22">
        <v>44421.5</v>
      </c>
      <c r="O3255">
        <f t="shared" si="202"/>
        <v>12</v>
      </c>
      <c r="P3255" s="3">
        <f t="shared" si="203"/>
        <v>698.04</v>
      </c>
    </row>
    <row r="3256" spans="1:16" x14ac:dyDescent="0.35">
      <c r="A3256" t="s">
        <v>287</v>
      </c>
      <c r="B3256" s="29" t="s">
        <v>98</v>
      </c>
      <c r="C3256" s="22">
        <v>44421</v>
      </c>
      <c r="D3256" s="30" t="s">
        <v>90</v>
      </c>
      <c r="E3256" s="30" t="s">
        <v>91</v>
      </c>
      <c r="F3256" s="29" t="s">
        <v>89</v>
      </c>
      <c r="G3256" s="3">
        <v>2.12</v>
      </c>
      <c r="H3256" s="22">
        <v>44403</v>
      </c>
      <c r="I3256" s="23">
        <v>44416</v>
      </c>
      <c r="J3256">
        <f t="shared" si="200"/>
        <v>14</v>
      </c>
      <c r="K3256" s="2">
        <f t="shared" si="201"/>
        <v>44409.5</v>
      </c>
      <c r="L3256" s="22">
        <v>44421.5</v>
      </c>
      <c r="M3256" s="22">
        <v>44424.5</v>
      </c>
      <c r="N3256" s="22">
        <v>44421.5</v>
      </c>
      <c r="O3256">
        <f t="shared" si="202"/>
        <v>12</v>
      </c>
      <c r="P3256" s="3">
        <f t="shared" si="203"/>
        <v>25.44</v>
      </c>
    </row>
    <row r="3257" spans="1:16" x14ac:dyDescent="0.35">
      <c r="A3257" t="s">
        <v>287</v>
      </c>
      <c r="B3257" s="29" t="s">
        <v>98</v>
      </c>
      <c r="C3257" s="22">
        <v>44421</v>
      </c>
      <c r="D3257" s="30" t="s">
        <v>92</v>
      </c>
      <c r="E3257" s="30" t="s">
        <v>93</v>
      </c>
      <c r="F3257" s="29" t="s">
        <v>89</v>
      </c>
      <c r="G3257" s="3">
        <v>2.12</v>
      </c>
      <c r="H3257" s="22">
        <v>44403</v>
      </c>
      <c r="I3257" s="23">
        <v>44416</v>
      </c>
      <c r="J3257">
        <f t="shared" si="200"/>
        <v>14</v>
      </c>
      <c r="K3257" s="2">
        <f t="shared" si="201"/>
        <v>44409.5</v>
      </c>
      <c r="L3257" s="22">
        <v>44421.5</v>
      </c>
      <c r="M3257" s="22">
        <v>44424.5</v>
      </c>
      <c r="N3257" s="22">
        <v>44421.5</v>
      </c>
      <c r="O3257">
        <f t="shared" si="202"/>
        <v>12</v>
      </c>
      <c r="P3257" s="3">
        <f t="shared" si="203"/>
        <v>25.44</v>
      </c>
    </row>
    <row r="3258" spans="1:16" x14ac:dyDescent="0.35">
      <c r="A3258" t="s">
        <v>287</v>
      </c>
      <c r="B3258" s="29" t="s">
        <v>98</v>
      </c>
      <c r="C3258" s="22">
        <v>44421</v>
      </c>
      <c r="D3258" s="30" t="s">
        <v>94</v>
      </c>
      <c r="E3258" s="30" t="s">
        <v>95</v>
      </c>
      <c r="F3258" s="29" t="s">
        <v>89</v>
      </c>
      <c r="G3258" s="3">
        <v>9.06</v>
      </c>
      <c r="H3258" s="22">
        <v>44403</v>
      </c>
      <c r="I3258" s="23">
        <v>44416</v>
      </c>
      <c r="J3258">
        <f t="shared" si="200"/>
        <v>14</v>
      </c>
      <c r="K3258" s="2">
        <f t="shared" si="201"/>
        <v>44409.5</v>
      </c>
      <c r="L3258" s="22">
        <v>44421.5</v>
      </c>
      <c r="M3258" s="22">
        <v>44424.5</v>
      </c>
      <c r="N3258" s="22">
        <v>44421.5</v>
      </c>
      <c r="O3258">
        <f t="shared" si="202"/>
        <v>12</v>
      </c>
      <c r="P3258" s="3">
        <f t="shared" si="203"/>
        <v>108.72</v>
      </c>
    </row>
    <row r="3259" spans="1:16" x14ac:dyDescent="0.35">
      <c r="A3259" t="s">
        <v>287</v>
      </c>
      <c r="B3259" s="29" t="s">
        <v>98</v>
      </c>
      <c r="C3259" s="22">
        <v>44421</v>
      </c>
      <c r="D3259" s="30" t="s">
        <v>96</v>
      </c>
      <c r="E3259" s="30" t="s">
        <v>97</v>
      </c>
      <c r="F3259" s="29" t="s">
        <v>89</v>
      </c>
      <c r="G3259" s="3">
        <v>9.06</v>
      </c>
      <c r="H3259" s="22">
        <v>44403</v>
      </c>
      <c r="I3259" s="23">
        <v>44416</v>
      </c>
      <c r="J3259">
        <f t="shared" si="200"/>
        <v>14</v>
      </c>
      <c r="K3259" s="2">
        <f t="shared" si="201"/>
        <v>44409.5</v>
      </c>
      <c r="L3259" s="22">
        <v>44421.5</v>
      </c>
      <c r="M3259" s="22">
        <v>44424.5</v>
      </c>
      <c r="N3259" s="22">
        <v>44421.5</v>
      </c>
      <c r="O3259">
        <f t="shared" si="202"/>
        <v>12</v>
      </c>
      <c r="P3259" s="3">
        <f t="shared" si="203"/>
        <v>108.72</v>
      </c>
    </row>
    <row r="3260" spans="1:16" x14ac:dyDescent="0.35">
      <c r="A3260" t="s">
        <v>287</v>
      </c>
      <c r="B3260" s="29" t="s">
        <v>98</v>
      </c>
      <c r="C3260" s="22">
        <v>44421</v>
      </c>
      <c r="D3260" s="30" t="s">
        <v>87</v>
      </c>
      <c r="E3260" s="30" t="s">
        <v>88</v>
      </c>
      <c r="F3260" s="29" t="s">
        <v>89</v>
      </c>
      <c r="G3260" s="3">
        <v>188.73000000000002</v>
      </c>
      <c r="H3260" s="22">
        <v>44403</v>
      </c>
      <c r="I3260" s="23">
        <v>44416</v>
      </c>
      <c r="J3260">
        <f t="shared" si="200"/>
        <v>14</v>
      </c>
      <c r="K3260" s="2">
        <f t="shared" si="201"/>
        <v>44409.5</v>
      </c>
      <c r="L3260" s="22">
        <v>44421.5</v>
      </c>
      <c r="M3260" s="22">
        <v>44424.5</v>
      </c>
      <c r="N3260" s="22">
        <v>44421.5</v>
      </c>
      <c r="O3260">
        <f t="shared" si="202"/>
        <v>12</v>
      </c>
      <c r="P3260" s="3">
        <f t="shared" si="203"/>
        <v>2264.7600000000002</v>
      </c>
    </row>
    <row r="3261" spans="1:16" x14ac:dyDescent="0.35">
      <c r="A3261" t="s">
        <v>287</v>
      </c>
      <c r="B3261" s="29" t="s">
        <v>98</v>
      </c>
      <c r="C3261" s="22">
        <v>44421</v>
      </c>
      <c r="D3261" s="30" t="s">
        <v>90</v>
      </c>
      <c r="E3261" s="30" t="s">
        <v>91</v>
      </c>
      <c r="F3261" s="29" t="s">
        <v>89</v>
      </c>
      <c r="G3261" s="3">
        <v>39.459999999999994</v>
      </c>
      <c r="H3261" s="22">
        <v>44403</v>
      </c>
      <c r="I3261" s="23">
        <v>44416</v>
      </c>
      <c r="J3261">
        <f t="shared" si="200"/>
        <v>14</v>
      </c>
      <c r="K3261" s="2">
        <f t="shared" si="201"/>
        <v>44409.5</v>
      </c>
      <c r="L3261" s="22">
        <v>44421.5</v>
      </c>
      <c r="M3261" s="22">
        <v>44424.5</v>
      </c>
      <c r="N3261" s="22">
        <v>44421.5</v>
      </c>
      <c r="O3261">
        <f t="shared" si="202"/>
        <v>12</v>
      </c>
      <c r="P3261" s="3">
        <f t="shared" si="203"/>
        <v>473.51999999999992</v>
      </c>
    </row>
    <row r="3262" spans="1:16" x14ac:dyDescent="0.35">
      <c r="A3262" t="s">
        <v>287</v>
      </c>
      <c r="B3262" s="29" t="s">
        <v>98</v>
      </c>
      <c r="C3262" s="22">
        <v>44421</v>
      </c>
      <c r="D3262" s="30" t="s">
        <v>92</v>
      </c>
      <c r="E3262" s="30" t="s">
        <v>93</v>
      </c>
      <c r="F3262" s="29" t="s">
        <v>89</v>
      </c>
      <c r="G3262" s="3">
        <v>39.459999999999994</v>
      </c>
      <c r="H3262" s="22">
        <v>44403</v>
      </c>
      <c r="I3262" s="23">
        <v>44416</v>
      </c>
      <c r="J3262">
        <f t="shared" si="200"/>
        <v>14</v>
      </c>
      <c r="K3262" s="2">
        <f t="shared" si="201"/>
        <v>44409.5</v>
      </c>
      <c r="L3262" s="22">
        <v>44421.5</v>
      </c>
      <c r="M3262" s="22">
        <v>44424.5</v>
      </c>
      <c r="N3262" s="22">
        <v>44421.5</v>
      </c>
      <c r="O3262">
        <f t="shared" si="202"/>
        <v>12</v>
      </c>
      <c r="P3262" s="3">
        <f t="shared" si="203"/>
        <v>473.51999999999992</v>
      </c>
    </row>
    <row r="3263" spans="1:16" x14ac:dyDescent="0.35">
      <c r="A3263" t="s">
        <v>287</v>
      </c>
      <c r="B3263" s="29" t="s">
        <v>98</v>
      </c>
      <c r="C3263" s="22">
        <v>44421</v>
      </c>
      <c r="D3263" s="30" t="s">
        <v>94</v>
      </c>
      <c r="E3263" s="30" t="s">
        <v>95</v>
      </c>
      <c r="F3263" s="29" t="s">
        <v>89</v>
      </c>
      <c r="G3263" s="3">
        <v>168.73000000000002</v>
      </c>
      <c r="H3263" s="22">
        <v>44403</v>
      </c>
      <c r="I3263" s="23">
        <v>44416</v>
      </c>
      <c r="J3263">
        <f t="shared" si="200"/>
        <v>14</v>
      </c>
      <c r="K3263" s="2">
        <f t="shared" si="201"/>
        <v>44409.5</v>
      </c>
      <c r="L3263" s="22">
        <v>44421.5</v>
      </c>
      <c r="M3263" s="22">
        <v>44424.5</v>
      </c>
      <c r="N3263" s="22">
        <v>44421.5</v>
      </c>
      <c r="O3263">
        <f t="shared" si="202"/>
        <v>12</v>
      </c>
      <c r="P3263" s="3">
        <f t="shared" si="203"/>
        <v>2024.7600000000002</v>
      </c>
    </row>
    <row r="3264" spans="1:16" x14ac:dyDescent="0.35">
      <c r="A3264" t="s">
        <v>287</v>
      </c>
      <c r="B3264" s="29" t="s">
        <v>98</v>
      </c>
      <c r="C3264" s="22">
        <v>44421</v>
      </c>
      <c r="D3264" s="30" t="s">
        <v>96</v>
      </c>
      <c r="E3264" s="30" t="s">
        <v>97</v>
      </c>
      <c r="F3264" s="29" t="s">
        <v>89</v>
      </c>
      <c r="G3264" s="3">
        <v>168.73000000000002</v>
      </c>
      <c r="H3264" s="22">
        <v>44403</v>
      </c>
      <c r="I3264" s="23">
        <v>44416</v>
      </c>
      <c r="J3264">
        <f t="shared" si="200"/>
        <v>14</v>
      </c>
      <c r="K3264" s="2">
        <f t="shared" si="201"/>
        <v>44409.5</v>
      </c>
      <c r="L3264" s="22">
        <v>44421.5</v>
      </c>
      <c r="M3264" s="22">
        <v>44424.5</v>
      </c>
      <c r="N3264" s="22">
        <v>44421.5</v>
      </c>
      <c r="O3264">
        <f t="shared" si="202"/>
        <v>12</v>
      </c>
      <c r="P3264" s="3">
        <f t="shared" si="203"/>
        <v>2024.7600000000002</v>
      </c>
    </row>
    <row r="3265" spans="1:16" x14ac:dyDescent="0.35">
      <c r="A3265" t="s">
        <v>287</v>
      </c>
      <c r="B3265" s="29" t="s">
        <v>98</v>
      </c>
      <c r="C3265" s="22">
        <v>44421</v>
      </c>
      <c r="D3265" s="30" t="s">
        <v>107</v>
      </c>
      <c r="E3265" s="30" t="s">
        <v>108</v>
      </c>
      <c r="F3265" s="29" t="s">
        <v>101</v>
      </c>
      <c r="G3265" s="3">
        <v>25.53</v>
      </c>
      <c r="H3265" s="22">
        <v>44403</v>
      </c>
      <c r="I3265" s="23">
        <v>44416</v>
      </c>
      <c r="J3265">
        <f t="shared" si="200"/>
        <v>14</v>
      </c>
      <c r="K3265" s="2">
        <f t="shared" si="201"/>
        <v>44409.5</v>
      </c>
      <c r="L3265" s="22">
        <v>44421.5</v>
      </c>
      <c r="M3265" s="22">
        <v>44424.5</v>
      </c>
      <c r="N3265" s="22">
        <v>44421.5</v>
      </c>
      <c r="O3265">
        <f t="shared" si="202"/>
        <v>12</v>
      </c>
      <c r="P3265" s="3">
        <f t="shared" si="203"/>
        <v>306.36</v>
      </c>
    </row>
    <row r="3266" spans="1:16" x14ac:dyDescent="0.35">
      <c r="A3266" t="s">
        <v>287</v>
      </c>
      <c r="B3266" s="29" t="s">
        <v>98</v>
      </c>
      <c r="C3266" s="22">
        <v>44421</v>
      </c>
      <c r="D3266" s="30" t="s">
        <v>87</v>
      </c>
      <c r="E3266" s="30" t="s">
        <v>88</v>
      </c>
      <c r="F3266" s="29" t="s">
        <v>89</v>
      </c>
      <c r="G3266" s="3">
        <v>515.91000000000008</v>
      </c>
      <c r="H3266" s="22">
        <v>44403</v>
      </c>
      <c r="I3266" s="23">
        <v>44416</v>
      </c>
      <c r="J3266">
        <f t="shared" si="200"/>
        <v>14</v>
      </c>
      <c r="K3266" s="2">
        <f t="shared" si="201"/>
        <v>44409.5</v>
      </c>
      <c r="L3266" s="22">
        <v>44421.5</v>
      </c>
      <c r="M3266" s="22">
        <v>44424.5</v>
      </c>
      <c r="N3266" s="22">
        <v>44421.5</v>
      </c>
      <c r="O3266">
        <f t="shared" si="202"/>
        <v>12</v>
      </c>
      <c r="P3266" s="3">
        <f t="shared" si="203"/>
        <v>6190.920000000001</v>
      </c>
    </row>
    <row r="3267" spans="1:16" x14ac:dyDescent="0.35">
      <c r="A3267" t="s">
        <v>287</v>
      </c>
      <c r="B3267" s="29" t="s">
        <v>98</v>
      </c>
      <c r="C3267" s="22">
        <v>44421</v>
      </c>
      <c r="D3267" s="30" t="s">
        <v>90</v>
      </c>
      <c r="E3267" s="30" t="s">
        <v>91</v>
      </c>
      <c r="F3267" s="29" t="s">
        <v>89</v>
      </c>
      <c r="G3267" s="3">
        <v>69.02000000000001</v>
      </c>
      <c r="H3267" s="22">
        <v>44403</v>
      </c>
      <c r="I3267" s="23">
        <v>44416</v>
      </c>
      <c r="J3267">
        <f t="shared" si="200"/>
        <v>14</v>
      </c>
      <c r="K3267" s="2">
        <f t="shared" si="201"/>
        <v>44409.5</v>
      </c>
      <c r="L3267" s="22">
        <v>44421.5</v>
      </c>
      <c r="M3267" s="22">
        <v>44424.5</v>
      </c>
      <c r="N3267" s="22">
        <v>44421.5</v>
      </c>
      <c r="O3267">
        <f t="shared" si="202"/>
        <v>12</v>
      </c>
      <c r="P3267" s="3">
        <f t="shared" si="203"/>
        <v>828.24000000000012</v>
      </c>
    </row>
    <row r="3268" spans="1:16" x14ac:dyDescent="0.35">
      <c r="A3268" t="s">
        <v>287</v>
      </c>
      <c r="B3268" s="29" t="s">
        <v>98</v>
      </c>
      <c r="C3268" s="22">
        <v>44421</v>
      </c>
      <c r="D3268" s="30" t="s">
        <v>92</v>
      </c>
      <c r="E3268" s="30" t="s">
        <v>93</v>
      </c>
      <c r="F3268" s="29" t="s">
        <v>89</v>
      </c>
      <c r="G3268" s="3">
        <v>69.02000000000001</v>
      </c>
      <c r="H3268" s="22">
        <v>44403</v>
      </c>
      <c r="I3268" s="23">
        <v>44416</v>
      </c>
      <c r="J3268">
        <f t="shared" si="200"/>
        <v>14</v>
      </c>
      <c r="K3268" s="2">
        <f t="shared" si="201"/>
        <v>44409.5</v>
      </c>
      <c r="L3268" s="22">
        <v>44421.5</v>
      </c>
      <c r="M3268" s="22">
        <v>44424.5</v>
      </c>
      <c r="N3268" s="22">
        <v>44421.5</v>
      </c>
      <c r="O3268">
        <f t="shared" si="202"/>
        <v>12</v>
      </c>
      <c r="P3268" s="3">
        <f t="shared" si="203"/>
        <v>828.24000000000012</v>
      </c>
    </row>
    <row r="3269" spans="1:16" x14ac:dyDescent="0.35">
      <c r="A3269" t="s">
        <v>287</v>
      </c>
      <c r="B3269" s="29" t="s">
        <v>98</v>
      </c>
      <c r="C3269" s="22">
        <v>44421</v>
      </c>
      <c r="D3269" s="30" t="s">
        <v>94</v>
      </c>
      <c r="E3269" s="30" t="s">
        <v>95</v>
      </c>
      <c r="F3269" s="29" t="s">
        <v>89</v>
      </c>
      <c r="G3269" s="3">
        <v>295.12</v>
      </c>
      <c r="H3269" s="22">
        <v>44403</v>
      </c>
      <c r="I3269" s="23">
        <v>44416</v>
      </c>
      <c r="J3269">
        <f t="shared" si="200"/>
        <v>14</v>
      </c>
      <c r="K3269" s="2">
        <f t="shared" si="201"/>
        <v>44409.5</v>
      </c>
      <c r="L3269" s="22">
        <v>44421.5</v>
      </c>
      <c r="M3269" s="22">
        <v>44424.5</v>
      </c>
      <c r="N3269" s="22">
        <v>44421.5</v>
      </c>
      <c r="O3269">
        <f t="shared" si="202"/>
        <v>12</v>
      </c>
      <c r="P3269" s="3">
        <f t="shared" si="203"/>
        <v>3541.44</v>
      </c>
    </row>
    <row r="3270" spans="1:16" x14ac:dyDescent="0.35">
      <c r="A3270" t="s">
        <v>287</v>
      </c>
      <c r="B3270" s="29" t="s">
        <v>98</v>
      </c>
      <c r="C3270" s="22">
        <v>44421</v>
      </c>
      <c r="D3270" s="30" t="s">
        <v>96</v>
      </c>
      <c r="E3270" s="30" t="s">
        <v>97</v>
      </c>
      <c r="F3270" s="29" t="s">
        <v>89</v>
      </c>
      <c r="G3270" s="3">
        <v>295.12</v>
      </c>
      <c r="H3270" s="22">
        <v>44403</v>
      </c>
      <c r="I3270" s="23">
        <v>44416</v>
      </c>
      <c r="J3270">
        <f t="shared" si="200"/>
        <v>14</v>
      </c>
      <c r="K3270" s="2">
        <f t="shared" si="201"/>
        <v>44409.5</v>
      </c>
      <c r="L3270" s="22">
        <v>44421.5</v>
      </c>
      <c r="M3270" s="22">
        <v>44424.5</v>
      </c>
      <c r="N3270" s="22">
        <v>44421.5</v>
      </c>
      <c r="O3270">
        <f t="shared" si="202"/>
        <v>12</v>
      </c>
      <c r="P3270" s="3">
        <f t="shared" si="203"/>
        <v>3541.44</v>
      </c>
    </row>
    <row r="3271" spans="1:16" x14ac:dyDescent="0.35">
      <c r="A3271" t="s">
        <v>287</v>
      </c>
      <c r="B3271" s="29" t="s">
        <v>98</v>
      </c>
      <c r="C3271" s="22">
        <v>44421</v>
      </c>
      <c r="D3271" s="30" t="s">
        <v>99</v>
      </c>
      <c r="E3271" s="30" t="s">
        <v>100</v>
      </c>
      <c r="F3271" s="29" t="s">
        <v>103</v>
      </c>
      <c r="G3271" s="3">
        <v>400.64</v>
      </c>
      <c r="H3271" s="22">
        <v>44403</v>
      </c>
      <c r="I3271" s="23">
        <v>44416</v>
      </c>
      <c r="J3271">
        <f t="shared" si="200"/>
        <v>14</v>
      </c>
      <c r="K3271" s="2">
        <f t="shared" si="201"/>
        <v>44409.5</v>
      </c>
      <c r="L3271" s="22">
        <v>44421.5</v>
      </c>
      <c r="M3271" s="22">
        <v>44424.5</v>
      </c>
      <c r="N3271" s="22">
        <v>44421.5</v>
      </c>
      <c r="O3271">
        <f t="shared" si="202"/>
        <v>12</v>
      </c>
      <c r="P3271" s="3">
        <f t="shared" si="203"/>
        <v>4807.68</v>
      </c>
    </row>
    <row r="3272" spans="1:16" x14ac:dyDescent="0.35">
      <c r="A3272" t="s">
        <v>287</v>
      </c>
      <c r="B3272" s="29" t="s">
        <v>98</v>
      </c>
      <c r="C3272" s="22">
        <v>44421</v>
      </c>
      <c r="D3272" s="30" t="s">
        <v>104</v>
      </c>
      <c r="E3272" s="30" t="s">
        <v>105</v>
      </c>
      <c r="F3272" s="29" t="s">
        <v>106</v>
      </c>
      <c r="G3272" s="3">
        <v>141.29</v>
      </c>
      <c r="H3272" s="22">
        <v>44403</v>
      </c>
      <c r="I3272" s="23">
        <v>44416</v>
      </c>
      <c r="J3272">
        <f t="shared" si="200"/>
        <v>14</v>
      </c>
      <c r="K3272" s="2">
        <f t="shared" si="201"/>
        <v>44409.5</v>
      </c>
      <c r="L3272" s="22">
        <v>44421.5</v>
      </c>
      <c r="M3272" s="22">
        <v>44424.5</v>
      </c>
      <c r="N3272" s="22">
        <v>44421.5</v>
      </c>
      <c r="O3272">
        <f t="shared" si="202"/>
        <v>12</v>
      </c>
      <c r="P3272" s="3">
        <f t="shared" si="203"/>
        <v>1695.48</v>
      </c>
    </row>
    <row r="3273" spans="1:16" x14ac:dyDescent="0.35">
      <c r="A3273" t="s">
        <v>287</v>
      </c>
      <c r="B3273" s="29" t="s">
        <v>98</v>
      </c>
      <c r="C3273" s="22">
        <v>44421</v>
      </c>
      <c r="D3273" s="30" t="s">
        <v>87</v>
      </c>
      <c r="E3273" s="30" t="s">
        <v>88</v>
      </c>
      <c r="F3273" s="29" t="s">
        <v>89</v>
      </c>
      <c r="G3273" s="3">
        <v>445890.49999999919</v>
      </c>
      <c r="H3273" s="22">
        <v>44403</v>
      </c>
      <c r="I3273" s="23">
        <v>44416</v>
      </c>
      <c r="J3273">
        <f t="shared" si="200"/>
        <v>14</v>
      </c>
      <c r="K3273" s="2">
        <f t="shared" si="201"/>
        <v>44409.5</v>
      </c>
      <c r="L3273" s="22">
        <v>44421.5</v>
      </c>
      <c r="M3273" s="22">
        <v>44424.5</v>
      </c>
      <c r="N3273" s="22">
        <v>44421.5</v>
      </c>
      <c r="O3273">
        <f t="shared" si="202"/>
        <v>12</v>
      </c>
      <c r="P3273" s="3">
        <f t="shared" si="203"/>
        <v>5350685.9999999907</v>
      </c>
    </row>
    <row r="3274" spans="1:16" x14ac:dyDescent="0.35">
      <c r="A3274" t="s">
        <v>287</v>
      </c>
      <c r="B3274" s="29" t="s">
        <v>98</v>
      </c>
      <c r="C3274" s="22">
        <v>44421</v>
      </c>
      <c r="D3274" s="30" t="s">
        <v>90</v>
      </c>
      <c r="E3274" s="30" t="s">
        <v>91</v>
      </c>
      <c r="F3274" s="29" t="s">
        <v>89</v>
      </c>
      <c r="G3274" s="3">
        <v>66361.829999999885</v>
      </c>
      <c r="H3274" s="22">
        <v>44403</v>
      </c>
      <c r="I3274" s="23">
        <v>44416</v>
      </c>
      <c r="J3274">
        <f t="shared" si="200"/>
        <v>14</v>
      </c>
      <c r="K3274" s="2">
        <f t="shared" si="201"/>
        <v>44409.5</v>
      </c>
      <c r="L3274" s="22">
        <v>44421.5</v>
      </c>
      <c r="M3274" s="22">
        <v>44424.5</v>
      </c>
      <c r="N3274" s="22">
        <v>44421.5</v>
      </c>
      <c r="O3274">
        <f t="shared" si="202"/>
        <v>12</v>
      </c>
      <c r="P3274" s="3">
        <f t="shared" si="203"/>
        <v>796341.95999999857</v>
      </c>
    </row>
    <row r="3275" spans="1:16" x14ac:dyDescent="0.35">
      <c r="A3275" t="s">
        <v>287</v>
      </c>
      <c r="B3275" s="29" t="s">
        <v>98</v>
      </c>
      <c r="C3275" s="22">
        <v>44421</v>
      </c>
      <c r="D3275" s="30" t="s">
        <v>92</v>
      </c>
      <c r="E3275" s="30" t="s">
        <v>93</v>
      </c>
      <c r="F3275" s="29" t="s">
        <v>89</v>
      </c>
      <c r="G3275" s="3">
        <v>66361.949999999881</v>
      </c>
      <c r="H3275" s="22">
        <v>44403</v>
      </c>
      <c r="I3275" s="23">
        <v>44416</v>
      </c>
      <c r="J3275">
        <f t="shared" ref="J3275:J3338" si="204">I3275-H3275+1</f>
        <v>14</v>
      </c>
      <c r="K3275" s="2">
        <f t="shared" ref="K3275:K3338" si="205">(H3275+I3275)/2</f>
        <v>44409.5</v>
      </c>
      <c r="L3275" s="22">
        <v>44421.5</v>
      </c>
      <c r="M3275" s="22">
        <v>44424.5</v>
      </c>
      <c r="N3275" s="22">
        <v>44421.5</v>
      </c>
      <c r="O3275">
        <f t="shared" ref="O3275:O3338" si="206">N3275-K3275</f>
        <v>12</v>
      </c>
      <c r="P3275" s="3">
        <f t="shared" ref="P3275:P3338" si="207">O3275*G3275</f>
        <v>796343.39999999851</v>
      </c>
    </row>
    <row r="3276" spans="1:16" x14ac:dyDescent="0.35">
      <c r="A3276" t="s">
        <v>287</v>
      </c>
      <c r="B3276" s="29" t="s">
        <v>98</v>
      </c>
      <c r="C3276" s="22">
        <v>44421</v>
      </c>
      <c r="D3276" s="30" t="s">
        <v>94</v>
      </c>
      <c r="E3276" s="30" t="s">
        <v>95</v>
      </c>
      <c r="F3276" s="29" t="s">
        <v>89</v>
      </c>
      <c r="G3276" s="3">
        <v>283753.43999999959</v>
      </c>
      <c r="H3276" s="22">
        <v>44403</v>
      </c>
      <c r="I3276" s="23">
        <v>44416</v>
      </c>
      <c r="J3276">
        <f t="shared" si="204"/>
        <v>14</v>
      </c>
      <c r="K3276" s="2">
        <f t="shared" si="205"/>
        <v>44409.5</v>
      </c>
      <c r="L3276" s="22">
        <v>44421.5</v>
      </c>
      <c r="M3276" s="22">
        <v>44424.5</v>
      </c>
      <c r="N3276" s="22">
        <v>44421.5</v>
      </c>
      <c r="O3276">
        <f t="shared" si="206"/>
        <v>12</v>
      </c>
      <c r="P3276" s="3">
        <f t="shared" si="207"/>
        <v>3405041.2799999951</v>
      </c>
    </row>
    <row r="3277" spans="1:16" x14ac:dyDescent="0.35">
      <c r="A3277" t="s">
        <v>287</v>
      </c>
      <c r="B3277" s="29" t="s">
        <v>98</v>
      </c>
      <c r="C3277" s="22">
        <v>44421</v>
      </c>
      <c r="D3277" s="30" t="s">
        <v>96</v>
      </c>
      <c r="E3277" s="30" t="s">
        <v>97</v>
      </c>
      <c r="F3277" s="29" t="s">
        <v>89</v>
      </c>
      <c r="G3277" s="3">
        <v>283753.90999999957</v>
      </c>
      <c r="H3277" s="22">
        <v>44403</v>
      </c>
      <c r="I3277" s="23">
        <v>44416</v>
      </c>
      <c r="J3277">
        <f t="shared" si="204"/>
        <v>14</v>
      </c>
      <c r="K3277" s="2">
        <f t="shared" si="205"/>
        <v>44409.5</v>
      </c>
      <c r="L3277" s="22">
        <v>44421.5</v>
      </c>
      <c r="M3277" s="22">
        <v>44424.5</v>
      </c>
      <c r="N3277" s="22">
        <v>44421.5</v>
      </c>
      <c r="O3277">
        <f t="shared" si="206"/>
        <v>12</v>
      </c>
      <c r="P3277" s="3">
        <f t="shared" si="207"/>
        <v>3405046.9199999948</v>
      </c>
    </row>
    <row r="3278" spans="1:16" x14ac:dyDescent="0.35">
      <c r="A3278" t="s">
        <v>287</v>
      </c>
      <c r="B3278" s="29" t="s">
        <v>98</v>
      </c>
      <c r="C3278" s="22">
        <v>44421</v>
      </c>
      <c r="D3278" s="30" t="s">
        <v>107</v>
      </c>
      <c r="E3278" s="30" t="s">
        <v>108</v>
      </c>
      <c r="F3278" s="29" t="s">
        <v>101</v>
      </c>
      <c r="G3278" s="3">
        <v>2416.46</v>
      </c>
      <c r="H3278" s="22">
        <v>44403</v>
      </c>
      <c r="I3278" s="23">
        <v>44416</v>
      </c>
      <c r="J3278">
        <f t="shared" si="204"/>
        <v>14</v>
      </c>
      <c r="K3278" s="2">
        <f t="shared" si="205"/>
        <v>44409.5</v>
      </c>
      <c r="L3278" s="22">
        <v>44421.5</v>
      </c>
      <c r="M3278" s="22">
        <v>44424.5</v>
      </c>
      <c r="N3278" s="22">
        <v>44421.5</v>
      </c>
      <c r="O3278">
        <f t="shared" si="206"/>
        <v>12</v>
      </c>
      <c r="P3278" s="3">
        <f t="shared" si="207"/>
        <v>28997.52</v>
      </c>
    </row>
    <row r="3279" spans="1:16" x14ac:dyDescent="0.35">
      <c r="A3279" t="s">
        <v>287</v>
      </c>
      <c r="B3279" s="29" t="s">
        <v>98</v>
      </c>
      <c r="C3279" s="22">
        <v>44421</v>
      </c>
      <c r="D3279" s="30" t="s">
        <v>99</v>
      </c>
      <c r="E3279" s="30" t="s">
        <v>100</v>
      </c>
      <c r="F3279" s="29" t="s">
        <v>101</v>
      </c>
      <c r="G3279" s="3">
        <v>28528.639999999985</v>
      </c>
      <c r="H3279" s="22">
        <v>44403</v>
      </c>
      <c r="I3279" s="23">
        <v>44416</v>
      </c>
      <c r="J3279">
        <f t="shared" si="204"/>
        <v>14</v>
      </c>
      <c r="K3279" s="2">
        <f t="shared" si="205"/>
        <v>44409.5</v>
      </c>
      <c r="L3279" s="22">
        <v>44421.5</v>
      </c>
      <c r="M3279" s="22">
        <v>44424.5</v>
      </c>
      <c r="N3279" s="22">
        <v>44421.5</v>
      </c>
      <c r="O3279">
        <f t="shared" si="206"/>
        <v>12</v>
      </c>
      <c r="P3279" s="3">
        <f t="shared" si="207"/>
        <v>342343.67999999982</v>
      </c>
    </row>
    <row r="3280" spans="1:16" x14ac:dyDescent="0.35">
      <c r="A3280" t="s">
        <v>287</v>
      </c>
      <c r="B3280" s="29" t="s">
        <v>98</v>
      </c>
      <c r="C3280" s="22">
        <v>44421</v>
      </c>
      <c r="D3280" s="30" t="s">
        <v>99</v>
      </c>
      <c r="E3280" s="30" t="s">
        <v>100</v>
      </c>
      <c r="F3280" s="29" t="s">
        <v>102</v>
      </c>
      <c r="G3280" s="3">
        <v>20663.32</v>
      </c>
      <c r="H3280" s="22">
        <v>44403</v>
      </c>
      <c r="I3280" s="23">
        <v>44416</v>
      </c>
      <c r="J3280">
        <f t="shared" si="204"/>
        <v>14</v>
      </c>
      <c r="K3280" s="2">
        <f t="shared" si="205"/>
        <v>44409.5</v>
      </c>
      <c r="L3280" s="22">
        <v>44421.5</v>
      </c>
      <c r="M3280" s="22">
        <v>44424.5</v>
      </c>
      <c r="N3280" s="22">
        <v>44421.5</v>
      </c>
      <c r="O3280">
        <f t="shared" si="206"/>
        <v>12</v>
      </c>
      <c r="P3280" s="3">
        <f t="shared" si="207"/>
        <v>247959.84</v>
      </c>
    </row>
    <row r="3281" spans="1:16" x14ac:dyDescent="0.35">
      <c r="A3281" t="s">
        <v>287</v>
      </c>
      <c r="B3281" s="29" t="s">
        <v>98</v>
      </c>
      <c r="C3281" s="22">
        <v>44421</v>
      </c>
      <c r="D3281" s="30" t="s">
        <v>110</v>
      </c>
      <c r="E3281" s="30" t="s">
        <v>111</v>
      </c>
      <c r="F3281" s="29" t="s">
        <v>112</v>
      </c>
      <c r="G3281" s="3">
        <v>3.71</v>
      </c>
      <c r="H3281" s="22">
        <v>44403</v>
      </c>
      <c r="I3281" s="23">
        <v>44416</v>
      </c>
      <c r="J3281">
        <f t="shared" si="204"/>
        <v>14</v>
      </c>
      <c r="K3281" s="2">
        <f t="shared" si="205"/>
        <v>44409.5</v>
      </c>
      <c r="L3281" s="22">
        <v>44421.5</v>
      </c>
      <c r="M3281" s="22">
        <v>44426.5</v>
      </c>
      <c r="N3281" s="22">
        <v>44425.5</v>
      </c>
      <c r="O3281">
        <f t="shared" si="206"/>
        <v>16</v>
      </c>
      <c r="P3281" s="3">
        <f t="shared" si="207"/>
        <v>59.36</v>
      </c>
    </row>
    <row r="3282" spans="1:16" x14ac:dyDescent="0.35">
      <c r="A3282" t="s">
        <v>287</v>
      </c>
      <c r="B3282" s="29" t="s">
        <v>98</v>
      </c>
      <c r="C3282" s="22">
        <v>44421</v>
      </c>
      <c r="D3282" s="30" t="s">
        <v>99</v>
      </c>
      <c r="E3282" s="30" t="s">
        <v>100</v>
      </c>
      <c r="F3282" s="29" t="s">
        <v>109</v>
      </c>
      <c r="G3282" s="3">
        <v>34</v>
      </c>
      <c r="H3282" s="22">
        <v>44403</v>
      </c>
      <c r="I3282" s="23">
        <v>44416</v>
      </c>
      <c r="J3282">
        <f t="shared" si="204"/>
        <v>14</v>
      </c>
      <c r="K3282" s="2">
        <f t="shared" si="205"/>
        <v>44409.5</v>
      </c>
      <c r="L3282" s="22">
        <v>44421.5</v>
      </c>
      <c r="M3282" s="22">
        <v>44426.5</v>
      </c>
      <c r="N3282" s="22">
        <v>44425.5</v>
      </c>
      <c r="O3282">
        <f t="shared" si="206"/>
        <v>16</v>
      </c>
      <c r="P3282" s="3">
        <f t="shared" si="207"/>
        <v>544</v>
      </c>
    </row>
    <row r="3283" spans="1:16" x14ac:dyDescent="0.35">
      <c r="A3283" t="s">
        <v>287</v>
      </c>
      <c r="B3283" s="29" t="s">
        <v>98</v>
      </c>
      <c r="C3283" s="22">
        <v>44421</v>
      </c>
      <c r="D3283" s="30" t="s">
        <v>110</v>
      </c>
      <c r="E3283" s="30" t="s">
        <v>111</v>
      </c>
      <c r="F3283" s="29" t="s">
        <v>112</v>
      </c>
      <c r="G3283" s="3">
        <v>3.46</v>
      </c>
      <c r="H3283" s="22">
        <v>44403</v>
      </c>
      <c r="I3283" s="23">
        <v>44416</v>
      </c>
      <c r="J3283">
        <f t="shared" si="204"/>
        <v>14</v>
      </c>
      <c r="K3283" s="2">
        <f t="shared" si="205"/>
        <v>44409.5</v>
      </c>
      <c r="L3283" s="22">
        <v>44421.5</v>
      </c>
      <c r="M3283" s="22">
        <v>44426.5</v>
      </c>
      <c r="N3283" s="22">
        <v>44425.5</v>
      </c>
      <c r="O3283">
        <f t="shared" si="206"/>
        <v>16</v>
      </c>
      <c r="P3283" s="3">
        <f t="shared" si="207"/>
        <v>55.36</v>
      </c>
    </row>
    <row r="3284" spans="1:16" x14ac:dyDescent="0.35">
      <c r="A3284" t="s">
        <v>287</v>
      </c>
      <c r="B3284" s="29" t="s">
        <v>98</v>
      </c>
      <c r="C3284" s="22">
        <v>44421</v>
      </c>
      <c r="D3284" s="30" t="s">
        <v>99</v>
      </c>
      <c r="E3284" s="30" t="s">
        <v>100</v>
      </c>
      <c r="F3284" s="29" t="s">
        <v>109</v>
      </c>
      <c r="G3284" s="3">
        <v>175</v>
      </c>
      <c r="H3284" s="22">
        <v>44403</v>
      </c>
      <c r="I3284" s="23">
        <v>44416</v>
      </c>
      <c r="J3284">
        <f t="shared" si="204"/>
        <v>14</v>
      </c>
      <c r="K3284" s="2">
        <f t="shared" si="205"/>
        <v>44409.5</v>
      </c>
      <c r="L3284" s="22">
        <v>44421.5</v>
      </c>
      <c r="M3284" s="22">
        <v>44426.5</v>
      </c>
      <c r="N3284" s="22">
        <v>44425.5</v>
      </c>
      <c r="O3284">
        <f t="shared" si="206"/>
        <v>16</v>
      </c>
      <c r="P3284" s="3">
        <f t="shared" si="207"/>
        <v>2800</v>
      </c>
    </row>
    <row r="3285" spans="1:16" x14ac:dyDescent="0.35">
      <c r="A3285" t="s">
        <v>287</v>
      </c>
      <c r="B3285" s="29" t="s">
        <v>98</v>
      </c>
      <c r="C3285" s="22">
        <v>44421</v>
      </c>
      <c r="D3285" s="30" t="s">
        <v>99</v>
      </c>
      <c r="E3285" s="30" t="s">
        <v>100</v>
      </c>
      <c r="F3285" s="29" t="s">
        <v>109</v>
      </c>
      <c r="G3285" s="3">
        <v>43</v>
      </c>
      <c r="H3285" s="22">
        <v>44403</v>
      </c>
      <c r="I3285" s="23">
        <v>44416</v>
      </c>
      <c r="J3285">
        <f t="shared" si="204"/>
        <v>14</v>
      </c>
      <c r="K3285" s="2">
        <f t="shared" si="205"/>
        <v>44409.5</v>
      </c>
      <c r="L3285" s="22">
        <v>44421.5</v>
      </c>
      <c r="M3285" s="22">
        <v>44426.5</v>
      </c>
      <c r="N3285" s="22">
        <v>44425.5</v>
      </c>
      <c r="O3285">
        <f t="shared" si="206"/>
        <v>16</v>
      </c>
      <c r="P3285" s="3">
        <f t="shared" si="207"/>
        <v>688</v>
      </c>
    </row>
    <row r="3286" spans="1:16" x14ac:dyDescent="0.35">
      <c r="A3286" t="s">
        <v>287</v>
      </c>
      <c r="B3286" s="29" t="s">
        <v>98</v>
      </c>
      <c r="C3286" s="22">
        <v>44421</v>
      </c>
      <c r="D3286" s="30" t="s">
        <v>99</v>
      </c>
      <c r="E3286" s="30" t="s">
        <v>100</v>
      </c>
      <c r="F3286" s="29" t="s">
        <v>109</v>
      </c>
      <c r="G3286" s="3">
        <v>128</v>
      </c>
      <c r="H3286" s="22">
        <v>44403</v>
      </c>
      <c r="I3286" s="23">
        <v>44416</v>
      </c>
      <c r="J3286">
        <f t="shared" si="204"/>
        <v>14</v>
      </c>
      <c r="K3286" s="2">
        <f t="shared" si="205"/>
        <v>44409.5</v>
      </c>
      <c r="L3286" s="22">
        <v>44421.5</v>
      </c>
      <c r="M3286" s="22">
        <v>44426.5</v>
      </c>
      <c r="N3286" s="22">
        <v>44425.5</v>
      </c>
      <c r="O3286">
        <f t="shared" si="206"/>
        <v>16</v>
      </c>
      <c r="P3286" s="3">
        <f t="shared" si="207"/>
        <v>2048</v>
      </c>
    </row>
    <row r="3287" spans="1:16" x14ac:dyDescent="0.35">
      <c r="A3287" t="s">
        <v>287</v>
      </c>
      <c r="B3287" s="29" t="s">
        <v>98</v>
      </c>
      <c r="C3287" s="22">
        <v>44421</v>
      </c>
      <c r="D3287" s="30" t="s">
        <v>110</v>
      </c>
      <c r="E3287" s="30" t="s">
        <v>111</v>
      </c>
      <c r="F3287" s="29" t="s">
        <v>113</v>
      </c>
      <c r="G3287" s="3">
        <v>5.96</v>
      </c>
      <c r="H3287" s="22">
        <v>44403</v>
      </c>
      <c r="I3287" s="23">
        <v>44416</v>
      </c>
      <c r="J3287">
        <f t="shared" si="204"/>
        <v>14</v>
      </c>
      <c r="K3287" s="2">
        <f t="shared" si="205"/>
        <v>44409.5</v>
      </c>
      <c r="L3287" s="22">
        <v>44421.5</v>
      </c>
      <c r="M3287" s="22">
        <v>44426.5</v>
      </c>
      <c r="N3287" s="22">
        <v>44425.5</v>
      </c>
      <c r="O3287">
        <f t="shared" si="206"/>
        <v>16</v>
      </c>
      <c r="P3287" s="3">
        <f t="shared" si="207"/>
        <v>95.36</v>
      </c>
    </row>
    <row r="3288" spans="1:16" x14ac:dyDescent="0.35">
      <c r="A3288" t="s">
        <v>287</v>
      </c>
      <c r="B3288" s="29" t="s">
        <v>98</v>
      </c>
      <c r="C3288" s="22">
        <v>44421</v>
      </c>
      <c r="D3288" s="30" t="s">
        <v>114</v>
      </c>
      <c r="E3288" s="30" t="s">
        <v>115</v>
      </c>
      <c r="F3288" s="29" t="s">
        <v>112</v>
      </c>
      <c r="G3288" s="3">
        <v>839.98</v>
      </c>
      <c r="H3288" s="22">
        <v>44403</v>
      </c>
      <c r="I3288" s="23">
        <v>44416</v>
      </c>
      <c r="J3288">
        <f t="shared" si="204"/>
        <v>14</v>
      </c>
      <c r="K3288" s="2">
        <f t="shared" si="205"/>
        <v>44409.5</v>
      </c>
      <c r="L3288" s="22">
        <v>44421.5</v>
      </c>
      <c r="M3288" s="22">
        <v>44426.5</v>
      </c>
      <c r="N3288" s="22">
        <v>44425.5</v>
      </c>
      <c r="O3288">
        <f t="shared" si="206"/>
        <v>16</v>
      </c>
      <c r="P3288" s="3">
        <f t="shared" si="207"/>
        <v>13439.68</v>
      </c>
    </row>
    <row r="3289" spans="1:16" x14ac:dyDescent="0.35">
      <c r="A3289" t="s">
        <v>287</v>
      </c>
      <c r="B3289" s="29" t="s">
        <v>98</v>
      </c>
      <c r="C3289" s="22">
        <v>44421</v>
      </c>
      <c r="D3289" s="30" t="s">
        <v>110</v>
      </c>
      <c r="E3289" s="30" t="s">
        <v>111</v>
      </c>
      <c r="F3289" s="29" t="s">
        <v>112</v>
      </c>
      <c r="G3289" s="3">
        <v>12756.820000000003</v>
      </c>
      <c r="H3289" s="22">
        <v>44403</v>
      </c>
      <c r="I3289" s="23">
        <v>44416</v>
      </c>
      <c r="J3289">
        <f t="shared" si="204"/>
        <v>14</v>
      </c>
      <c r="K3289" s="2">
        <f t="shared" si="205"/>
        <v>44409.5</v>
      </c>
      <c r="L3289" s="22">
        <v>44421.5</v>
      </c>
      <c r="M3289" s="22">
        <v>44426.5</v>
      </c>
      <c r="N3289" s="22">
        <v>44425.5</v>
      </c>
      <c r="O3289">
        <f t="shared" si="206"/>
        <v>16</v>
      </c>
      <c r="P3289" s="3">
        <f t="shared" si="207"/>
        <v>204109.12000000005</v>
      </c>
    </row>
    <row r="3290" spans="1:16" x14ac:dyDescent="0.35">
      <c r="A3290" t="s">
        <v>287</v>
      </c>
      <c r="B3290" s="29" t="s">
        <v>98</v>
      </c>
      <c r="C3290" s="22">
        <v>44421</v>
      </c>
      <c r="D3290" s="30" t="s">
        <v>110</v>
      </c>
      <c r="E3290" s="30" t="s">
        <v>111</v>
      </c>
      <c r="F3290" s="29" t="s">
        <v>116</v>
      </c>
      <c r="G3290" s="3">
        <v>99.06</v>
      </c>
      <c r="H3290" s="22">
        <v>44403</v>
      </c>
      <c r="I3290" s="23">
        <v>44416</v>
      </c>
      <c r="J3290">
        <f t="shared" si="204"/>
        <v>14</v>
      </c>
      <c r="K3290" s="2">
        <f t="shared" si="205"/>
        <v>44409.5</v>
      </c>
      <c r="L3290" s="22">
        <v>44421.5</v>
      </c>
      <c r="M3290" s="22">
        <v>44426.5</v>
      </c>
      <c r="N3290" s="22">
        <v>44425.5</v>
      </c>
      <c r="O3290">
        <f t="shared" si="206"/>
        <v>16</v>
      </c>
      <c r="P3290" s="3">
        <f t="shared" si="207"/>
        <v>1584.96</v>
      </c>
    </row>
    <row r="3291" spans="1:16" x14ac:dyDescent="0.35">
      <c r="A3291" t="s">
        <v>287</v>
      </c>
      <c r="B3291" s="29" t="s">
        <v>98</v>
      </c>
      <c r="C3291" s="22">
        <v>44421</v>
      </c>
      <c r="D3291" s="30" t="s">
        <v>110</v>
      </c>
      <c r="E3291" s="30" t="s">
        <v>111</v>
      </c>
      <c r="F3291" s="29" t="s">
        <v>117</v>
      </c>
      <c r="G3291" s="3">
        <v>3.0300000000000002</v>
      </c>
      <c r="H3291" s="22">
        <v>44403</v>
      </c>
      <c r="I3291" s="23">
        <v>44416</v>
      </c>
      <c r="J3291">
        <f t="shared" si="204"/>
        <v>14</v>
      </c>
      <c r="K3291" s="2">
        <f t="shared" si="205"/>
        <v>44409.5</v>
      </c>
      <c r="L3291" s="22">
        <v>44421.5</v>
      </c>
      <c r="M3291" s="22">
        <v>44426.5</v>
      </c>
      <c r="N3291" s="22">
        <v>44425.5</v>
      </c>
      <c r="O3291">
        <f t="shared" si="206"/>
        <v>16</v>
      </c>
      <c r="P3291" s="3">
        <f t="shared" si="207"/>
        <v>48.480000000000004</v>
      </c>
    </row>
    <row r="3292" spans="1:16" x14ac:dyDescent="0.35">
      <c r="A3292" t="s">
        <v>287</v>
      </c>
      <c r="B3292" s="29" t="s">
        <v>98</v>
      </c>
      <c r="C3292" s="22">
        <v>44421</v>
      </c>
      <c r="D3292" s="30" t="s">
        <v>110</v>
      </c>
      <c r="E3292" s="30" t="s">
        <v>111</v>
      </c>
      <c r="F3292" s="29" t="s">
        <v>118</v>
      </c>
      <c r="G3292" s="3">
        <v>30.36</v>
      </c>
      <c r="H3292" s="22">
        <v>44403</v>
      </c>
      <c r="I3292" s="23">
        <v>44416</v>
      </c>
      <c r="J3292">
        <f t="shared" si="204"/>
        <v>14</v>
      </c>
      <c r="K3292" s="2">
        <f t="shared" si="205"/>
        <v>44409.5</v>
      </c>
      <c r="L3292" s="22">
        <v>44421.5</v>
      </c>
      <c r="M3292" s="22">
        <v>44426.5</v>
      </c>
      <c r="N3292" s="22">
        <v>44425.5</v>
      </c>
      <c r="O3292">
        <f t="shared" si="206"/>
        <v>16</v>
      </c>
      <c r="P3292" s="3">
        <f t="shared" si="207"/>
        <v>485.76</v>
      </c>
    </row>
    <row r="3293" spans="1:16" x14ac:dyDescent="0.35">
      <c r="A3293" t="s">
        <v>287</v>
      </c>
      <c r="B3293" s="29" t="s">
        <v>98</v>
      </c>
      <c r="C3293" s="22">
        <v>44421</v>
      </c>
      <c r="D3293" s="30" t="s">
        <v>114</v>
      </c>
      <c r="E3293" s="30" t="s">
        <v>115</v>
      </c>
      <c r="F3293" s="29" t="s">
        <v>119</v>
      </c>
      <c r="G3293" s="3">
        <v>24.98</v>
      </c>
      <c r="H3293" s="22">
        <v>44403</v>
      </c>
      <c r="I3293" s="23">
        <v>44416</v>
      </c>
      <c r="J3293">
        <f t="shared" si="204"/>
        <v>14</v>
      </c>
      <c r="K3293" s="2">
        <f t="shared" si="205"/>
        <v>44409.5</v>
      </c>
      <c r="L3293" s="22">
        <v>44421.5</v>
      </c>
      <c r="M3293" s="22">
        <v>44426.5</v>
      </c>
      <c r="N3293" s="22">
        <v>44425.5</v>
      </c>
      <c r="O3293">
        <f t="shared" si="206"/>
        <v>16</v>
      </c>
      <c r="P3293" s="3">
        <f t="shared" si="207"/>
        <v>399.68</v>
      </c>
    </row>
    <row r="3294" spans="1:16" x14ac:dyDescent="0.35">
      <c r="A3294" t="s">
        <v>287</v>
      </c>
      <c r="B3294" s="29" t="s">
        <v>98</v>
      </c>
      <c r="C3294" s="22">
        <v>44421</v>
      </c>
      <c r="D3294" s="30" t="s">
        <v>110</v>
      </c>
      <c r="E3294" s="30" t="s">
        <v>111</v>
      </c>
      <c r="F3294" s="29" t="s">
        <v>119</v>
      </c>
      <c r="G3294" s="3">
        <v>233.25</v>
      </c>
      <c r="H3294" s="22">
        <v>44403</v>
      </c>
      <c r="I3294" s="23">
        <v>44416</v>
      </c>
      <c r="J3294">
        <f t="shared" si="204"/>
        <v>14</v>
      </c>
      <c r="K3294" s="2">
        <f t="shared" si="205"/>
        <v>44409.5</v>
      </c>
      <c r="L3294" s="22">
        <v>44421.5</v>
      </c>
      <c r="M3294" s="22">
        <v>44426.5</v>
      </c>
      <c r="N3294" s="22">
        <v>44425.5</v>
      </c>
      <c r="O3294">
        <f t="shared" si="206"/>
        <v>16</v>
      </c>
      <c r="P3294" s="3">
        <f t="shared" si="207"/>
        <v>3732</v>
      </c>
    </row>
    <row r="3295" spans="1:16" x14ac:dyDescent="0.35">
      <c r="A3295" t="s">
        <v>287</v>
      </c>
      <c r="B3295" s="29" t="s">
        <v>98</v>
      </c>
      <c r="C3295" s="22">
        <v>44421</v>
      </c>
      <c r="D3295" s="30" t="s">
        <v>114</v>
      </c>
      <c r="E3295" s="30" t="s">
        <v>115</v>
      </c>
      <c r="F3295" s="29" t="s">
        <v>120</v>
      </c>
      <c r="G3295" s="3">
        <v>125.31</v>
      </c>
      <c r="H3295" s="22">
        <v>44403</v>
      </c>
      <c r="I3295" s="23">
        <v>44416</v>
      </c>
      <c r="J3295">
        <f t="shared" si="204"/>
        <v>14</v>
      </c>
      <c r="K3295" s="2">
        <f t="shared" si="205"/>
        <v>44409.5</v>
      </c>
      <c r="L3295" s="22">
        <v>44421.5</v>
      </c>
      <c r="M3295" s="22">
        <v>44426.5</v>
      </c>
      <c r="N3295" s="22">
        <v>44425.5</v>
      </c>
      <c r="O3295">
        <f t="shared" si="206"/>
        <v>16</v>
      </c>
      <c r="P3295" s="3">
        <f t="shared" si="207"/>
        <v>2004.96</v>
      </c>
    </row>
    <row r="3296" spans="1:16" x14ac:dyDescent="0.35">
      <c r="A3296" t="s">
        <v>287</v>
      </c>
      <c r="B3296" s="29" t="s">
        <v>98</v>
      </c>
      <c r="C3296" s="22">
        <v>44421</v>
      </c>
      <c r="D3296" s="30" t="s">
        <v>110</v>
      </c>
      <c r="E3296" s="30" t="s">
        <v>111</v>
      </c>
      <c r="F3296" s="29" t="s">
        <v>120</v>
      </c>
      <c r="G3296" s="3">
        <v>47.59</v>
      </c>
      <c r="H3296" s="22">
        <v>44403</v>
      </c>
      <c r="I3296" s="23">
        <v>44416</v>
      </c>
      <c r="J3296">
        <f t="shared" si="204"/>
        <v>14</v>
      </c>
      <c r="K3296" s="2">
        <f t="shared" si="205"/>
        <v>44409.5</v>
      </c>
      <c r="L3296" s="22">
        <v>44421.5</v>
      </c>
      <c r="M3296" s="22">
        <v>44426.5</v>
      </c>
      <c r="N3296" s="22">
        <v>44425.5</v>
      </c>
      <c r="O3296">
        <f t="shared" si="206"/>
        <v>16</v>
      </c>
      <c r="P3296" s="3">
        <f t="shared" si="207"/>
        <v>761.44</v>
      </c>
    </row>
    <row r="3297" spans="1:16" x14ac:dyDescent="0.35">
      <c r="A3297" t="s">
        <v>287</v>
      </c>
      <c r="B3297" s="29" t="s">
        <v>98</v>
      </c>
      <c r="C3297" s="22">
        <v>44421</v>
      </c>
      <c r="D3297" s="30" t="s">
        <v>110</v>
      </c>
      <c r="E3297" s="30" t="s">
        <v>111</v>
      </c>
      <c r="F3297" s="29" t="s">
        <v>121</v>
      </c>
      <c r="G3297" s="3">
        <v>0.71</v>
      </c>
      <c r="H3297" s="22">
        <v>44403</v>
      </c>
      <c r="I3297" s="23">
        <v>44416</v>
      </c>
      <c r="J3297">
        <f t="shared" si="204"/>
        <v>14</v>
      </c>
      <c r="K3297" s="2">
        <f t="shared" si="205"/>
        <v>44409.5</v>
      </c>
      <c r="L3297" s="22">
        <v>44421.5</v>
      </c>
      <c r="M3297" s="22">
        <v>44426.5</v>
      </c>
      <c r="N3297" s="22">
        <v>44425.5</v>
      </c>
      <c r="O3297">
        <f t="shared" si="206"/>
        <v>16</v>
      </c>
      <c r="P3297" s="3">
        <f t="shared" si="207"/>
        <v>11.36</v>
      </c>
    </row>
    <row r="3298" spans="1:16" x14ac:dyDescent="0.35">
      <c r="A3298" t="s">
        <v>287</v>
      </c>
      <c r="B3298" s="29" t="s">
        <v>98</v>
      </c>
      <c r="C3298" s="22">
        <v>44421</v>
      </c>
      <c r="D3298" s="30" t="s">
        <v>110</v>
      </c>
      <c r="E3298" s="30" t="s">
        <v>111</v>
      </c>
      <c r="F3298" s="29" t="s">
        <v>245</v>
      </c>
      <c r="G3298" s="3">
        <v>2.7199999999999998</v>
      </c>
      <c r="H3298" s="22">
        <v>44403</v>
      </c>
      <c r="I3298" s="23">
        <v>44416</v>
      </c>
      <c r="J3298">
        <f t="shared" si="204"/>
        <v>14</v>
      </c>
      <c r="K3298" s="2">
        <f t="shared" si="205"/>
        <v>44409.5</v>
      </c>
      <c r="L3298" s="22">
        <v>44421.5</v>
      </c>
      <c r="M3298" s="22">
        <v>44426.5</v>
      </c>
      <c r="N3298" s="22">
        <v>44425.5</v>
      </c>
      <c r="O3298">
        <f t="shared" si="206"/>
        <v>16</v>
      </c>
      <c r="P3298" s="3">
        <f t="shared" si="207"/>
        <v>43.519999999999996</v>
      </c>
    </row>
    <row r="3299" spans="1:16" x14ac:dyDescent="0.35">
      <c r="A3299" t="s">
        <v>287</v>
      </c>
      <c r="B3299" s="29" t="s">
        <v>98</v>
      </c>
      <c r="C3299" s="22">
        <v>44421</v>
      </c>
      <c r="D3299" s="30" t="s">
        <v>114</v>
      </c>
      <c r="E3299" s="30" t="s">
        <v>115</v>
      </c>
      <c r="F3299" s="29" t="s">
        <v>122</v>
      </c>
      <c r="G3299" s="3">
        <v>141.55000000000001</v>
      </c>
      <c r="H3299" s="22">
        <v>44403</v>
      </c>
      <c r="I3299" s="23">
        <v>44416</v>
      </c>
      <c r="J3299">
        <f t="shared" si="204"/>
        <v>14</v>
      </c>
      <c r="K3299" s="2">
        <f t="shared" si="205"/>
        <v>44409.5</v>
      </c>
      <c r="L3299" s="22">
        <v>44421.5</v>
      </c>
      <c r="M3299" s="22">
        <v>44426.5</v>
      </c>
      <c r="N3299" s="22">
        <v>44425.5</v>
      </c>
      <c r="O3299">
        <f t="shared" si="206"/>
        <v>16</v>
      </c>
      <c r="P3299" s="3">
        <f t="shared" si="207"/>
        <v>2264.8000000000002</v>
      </c>
    </row>
    <row r="3300" spans="1:16" x14ac:dyDescent="0.35">
      <c r="A3300" t="s">
        <v>287</v>
      </c>
      <c r="B3300" s="29" t="s">
        <v>98</v>
      </c>
      <c r="C3300" s="22">
        <v>44421</v>
      </c>
      <c r="D3300" s="30" t="s">
        <v>114</v>
      </c>
      <c r="E3300" s="30" t="s">
        <v>115</v>
      </c>
      <c r="F3300" s="29" t="s">
        <v>123</v>
      </c>
      <c r="G3300" s="3">
        <v>79.95</v>
      </c>
      <c r="H3300" s="22">
        <v>44403</v>
      </c>
      <c r="I3300" s="23">
        <v>44416</v>
      </c>
      <c r="J3300">
        <f t="shared" si="204"/>
        <v>14</v>
      </c>
      <c r="K3300" s="2">
        <f t="shared" si="205"/>
        <v>44409.5</v>
      </c>
      <c r="L3300" s="22">
        <v>44421.5</v>
      </c>
      <c r="M3300" s="22">
        <v>44426.5</v>
      </c>
      <c r="N3300" s="22">
        <v>44425.5</v>
      </c>
      <c r="O3300">
        <f t="shared" si="206"/>
        <v>16</v>
      </c>
      <c r="P3300" s="3">
        <f t="shared" si="207"/>
        <v>1279.2</v>
      </c>
    </row>
    <row r="3301" spans="1:16" x14ac:dyDescent="0.35">
      <c r="A3301" t="s">
        <v>287</v>
      </c>
      <c r="B3301" s="29" t="s">
        <v>98</v>
      </c>
      <c r="C3301" s="22">
        <v>44421</v>
      </c>
      <c r="D3301" s="30" t="s">
        <v>110</v>
      </c>
      <c r="E3301" s="30" t="s">
        <v>111</v>
      </c>
      <c r="F3301" s="29" t="s">
        <v>123</v>
      </c>
      <c r="G3301" s="3">
        <v>40.520000000000003</v>
      </c>
      <c r="H3301" s="22">
        <v>44403</v>
      </c>
      <c r="I3301" s="23">
        <v>44416</v>
      </c>
      <c r="J3301">
        <f t="shared" si="204"/>
        <v>14</v>
      </c>
      <c r="K3301" s="2">
        <f t="shared" si="205"/>
        <v>44409.5</v>
      </c>
      <c r="L3301" s="22">
        <v>44421.5</v>
      </c>
      <c r="M3301" s="22">
        <v>44426.5</v>
      </c>
      <c r="N3301" s="22">
        <v>44425.5</v>
      </c>
      <c r="O3301">
        <f t="shared" si="206"/>
        <v>16</v>
      </c>
      <c r="P3301" s="3">
        <f t="shared" si="207"/>
        <v>648.32000000000005</v>
      </c>
    </row>
    <row r="3302" spans="1:16" x14ac:dyDescent="0.35">
      <c r="A3302" t="s">
        <v>287</v>
      </c>
      <c r="B3302" s="29" t="s">
        <v>98</v>
      </c>
      <c r="C3302" s="22">
        <v>44421</v>
      </c>
      <c r="D3302" s="30" t="s">
        <v>110</v>
      </c>
      <c r="E3302" s="30" t="s">
        <v>111</v>
      </c>
      <c r="F3302" s="29" t="s">
        <v>254</v>
      </c>
      <c r="G3302" s="3">
        <v>4.41</v>
      </c>
      <c r="H3302" s="22">
        <v>44403</v>
      </c>
      <c r="I3302" s="23">
        <v>44416</v>
      </c>
      <c r="J3302">
        <f t="shared" si="204"/>
        <v>14</v>
      </c>
      <c r="K3302" s="2">
        <f t="shared" si="205"/>
        <v>44409.5</v>
      </c>
      <c r="L3302" s="22">
        <v>44421.5</v>
      </c>
      <c r="M3302" s="22">
        <v>44426.5</v>
      </c>
      <c r="N3302" s="22">
        <v>44425.5</v>
      </c>
      <c r="O3302">
        <f t="shared" si="206"/>
        <v>16</v>
      </c>
      <c r="P3302" s="3">
        <f t="shared" si="207"/>
        <v>70.56</v>
      </c>
    </row>
    <row r="3303" spans="1:16" x14ac:dyDescent="0.35">
      <c r="A3303" t="s">
        <v>287</v>
      </c>
      <c r="B3303" s="29" t="s">
        <v>98</v>
      </c>
      <c r="C3303" s="22">
        <v>44421</v>
      </c>
      <c r="D3303" s="30" t="s">
        <v>110</v>
      </c>
      <c r="E3303" s="30" t="s">
        <v>111</v>
      </c>
      <c r="F3303" s="29" t="s">
        <v>124</v>
      </c>
      <c r="G3303" s="3">
        <v>0.77</v>
      </c>
      <c r="H3303" s="22">
        <v>44403</v>
      </c>
      <c r="I3303" s="23">
        <v>44416</v>
      </c>
      <c r="J3303">
        <f t="shared" si="204"/>
        <v>14</v>
      </c>
      <c r="K3303" s="2">
        <f t="shared" si="205"/>
        <v>44409.5</v>
      </c>
      <c r="L3303" s="22">
        <v>44421.5</v>
      </c>
      <c r="M3303" s="22">
        <v>44426.5</v>
      </c>
      <c r="N3303" s="22">
        <v>44425.5</v>
      </c>
      <c r="O3303">
        <f t="shared" si="206"/>
        <v>16</v>
      </c>
      <c r="P3303" s="3">
        <f t="shared" si="207"/>
        <v>12.32</v>
      </c>
    </row>
    <row r="3304" spans="1:16" x14ac:dyDescent="0.35">
      <c r="A3304" t="s">
        <v>287</v>
      </c>
      <c r="B3304" s="29" t="s">
        <v>98</v>
      </c>
      <c r="C3304" s="22">
        <v>44421</v>
      </c>
      <c r="D3304" s="30" t="s">
        <v>110</v>
      </c>
      <c r="E3304" s="30" t="s">
        <v>111</v>
      </c>
      <c r="F3304" s="29" t="s">
        <v>125</v>
      </c>
      <c r="G3304" s="3">
        <v>2.11</v>
      </c>
      <c r="H3304" s="22">
        <v>44403</v>
      </c>
      <c r="I3304" s="23">
        <v>44416</v>
      </c>
      <c r="J3304">
        <f t="shared" si="204"/>
        <v>14</v>
      </c>
      <c r="K3304" s="2">
        <f t="shared" si="205"/>
        <v>44409.5</v>
      </c>
      <c r="L3304" s="22">
        <v>44421.5</v>
      </c>
      <c r="M3304" s="22">
        <v>44426.5</v>
      </c>
      <c r="N3304" s="22">
        <v>44425.5</v>
      </c>
      <c r="O3304">
        <f t="shared" si="206"/>
        <v>16</v>
      </c>
      <c r="P3304" s="3">
        <f t="shared" si="207"/>
        <v>33.76</v>
      </c>
    </row>
    <row r="3305" spans="1:16" x14ac:dyDescent="0.35">
      <c r="A3305" t="s">
        <v>287</v>
      </c>
      <c r="B3305" s="29" t="s">
        <v>98</v>
      </c>
      <c r="C3305" s="22">
        <v>44421</v>
      </c>
      <c r="D3305" s="30" t="s">
        <v>107</v>
      </c>
      <c r="E3305" s="30" t="s">
        <v>108</v>
      </c>
      <c r="F3305" s="29" t="s">
        <v>126</v>
      </c>
      <c r="G3305" s="3">
        <v>207.33</v>
      </c>
      <c r="H3305" s="22">
        <v>44403</v>
      </c>
      <c r="I3305" s="23">
        <v>44416</v>
      </c>
      <c r="J3305">
        <f t="shared" si="204"/>
        <v>14</v>
      </c>
      <c r="K3305" s="2">
        <f t="shared" si="205"/>
        <v>44409.5</v>
      </c>
      <c r="L3305" s="22">
        <v>44421.5</v>
      </c>
      <c r="M3305" s="22">
        <v>44426.5</v>
      </c>
      <c r="N3305" s="22">
        <v>44425.5</v>
      </c>
      <c r="O3305">
        <f t="shared" si="206"/>
        <v>16</v>
      </c>
      <c r="P3305" s="3">
        <f t="shared" si="207"/>
        <v>3317.28</v>
      </c>
    </row>
    <row r="3306" spans="1:16" x14ac:dyDescent="0.35">
      <c r="A3306" t="s">
        <v>287</v>
      </c>
      <c r="B3306" s="29" t="s">
        <v>98</v>
      </c>
      <c r="C3306" s="22">
        <v>44421</v>
      </c>
      <c r="D3306" s="30" t="s">
        <v>114</v>
      </c>
      <c r="E3306" s="30" t="s">
        <v>115</v>
      </c>
      <c r="F3306" s="29" t="s">
        <v>127</v>
      </c>
      <c r="G3306" s="3">
        <v>149.70999999999998</v>
      </c>
      <c r="H3306" s="22">
        <v>44403</v>
      </c>
      <c r="I3306" s="23">
        <v>44416</v>
      </c>
      <c r="J3306">
        <f t="shared" si="204"/>
        <v>14</v>
      </c>
      <c r="K3306" s="2">
        <f t="shared" si="205"/>
        <v>44409.5</v>
      </c>
      <c r="L3306" s="22">
        <v>44421.5</v>
      </c>
      <c r="M3306" s="22">
        <v>44426.5</v>
      </c>
      <c r="N3306" s="22">
        <v>44425.5</v>
      </c>
      <c r="O3306">
        <f t="shared" si="206"/>
        <v>16</v>
      </c>
      <c r="P3306" s="3">
        <f t="shared" si="207"/>
        <v>2395.3599999999997</v>
      </c>
    </row>
    <row r="3307" spans="1:16" x14ac:dyDescent="0.35">
      <c r="A3307" t="s">
        <v>287</v>
      </c>
      <c r="B3307" s="29" t="s">
        <v>98</v>
      </c>
      <c r="C3307" s="22">
        <v>44421</v>
      </c>
      <c r="D3307" s="30" t="s">
        <v>110</v>
      </c>
      <c r="E3307" s="30" t="s">
        <v>111</v>
      </c>
      <c r="F3307" s="29" t="s">
        <v>127</v>
      </c>
      <c r="G3307" s="3">
        <v>160.09</v>
      </c>
      <c r="H3307" s="22">
        <v>44403</v>
      </c>
      <c r="I3307" s="23">
        <v>44416</v>
      </c>
      <c r="J3307">
        <f t="shared" si="204"/>
        <v>14</v>
      </c>
      <c r="K3307" s="2">
        <f t="shared" si="205"/>
        <v>44409.5</v>
      </c>
      <c r="L3307" s="22">
        <v>44421.5</v>
      </c>
      <c r="M3307" s="22">
        <v>44426.5</v>
      </c>
      <c r="N3307" s="22">
        <v>44425.5</v>
      </c>
      <c r="O3307">
        <f t="shared" si="206"/>
        <v>16</v>
      </c>
      <c r="P3307" s="3">
        <f t="shared" si="207"/>
        <v>2561.44</v>
      </c>
    </row>
    <row r="3308" spans="1:16" x14ac:dyDescent="0.35">
      <c r="A3308" t="s">
        <v>287</v>
      </c>
      <c r="B3308" s="29" t="s">
        <v>98</v>
      </c>
      <c r="C3308" s="22">
        <v>44421</v>
      </c>
      <c r="D3308" s="30" t="s">
        <v>114</v>
      </c>
      <c r="E3308" s="30" t="s">
        <v>115</v>
      </c>
      <c r="F3308" s="29" t="s">
        <v>128</v>
      </c>
      <c r="G3308" s="3">
        <v>25.94</v>
      </c>
      <c r="H3308" s="22">
        <v>44403</v>
      </c>
      <c r="I3308" s="23">
        <v>44416</v>
      </c>
      <c r="J3308">
        <f t="shared" si="204"/>
        <v>14</v>
      </c>
      <c r="K3308" s="2">
        <f t="shared" si="205"/>
        <v>44409.5</v>
      </c>
      <c r="L3308" s="22">
        <v>44421.5</v>
      </c>
      <c r="M3308" s="22">
        <v>44426.5</v>
      </c>
      <c r="N3308" s="22">
        <v>44425.5</v>
      </c>
      <c r="O3308">
        <f t="shared" si="206"/>
        <v>16</v>
      </c>
      <c r="P3308" s="3">
        <f t="shared" si="207"/>
        <v>415.04</v>
      </c>
    </row>
    <row r="3309" spans="1:16" x14ac:dyDescent="0.35">
      <c r="A3309" t="s">
        <v>287</v>
      </c>
      <c r="B3309" s="29" t="s">
        <v>98</v>
      </c>
      <c r="C3309" s="22">
        <v>44421</v>
      </c>
      <c r="D3309" s="30" t="s">
        <v>110</v>
      </c>
      <c r="E3309" s="30" t="s">
        <v>111</v>
      </c>
      <c r="F3309" s="29" t="s">
        <v>128</v>
      </c>
      <c r="G3309" s="3">
        <v>2.25</v>
      </c>
      <c r="H3309" s="22">
        <v>44403</v>
      </c>
      <c r="I3309" s="23">
        <v>44416</v>
      </c>
      <c r="J3309">
        <f t="shared" si="204"/>
        <v>14</v>
      </c>
      <c r="K3309" s="2">
        <f t="shared" si="205"/>
        <v>44409.5</v>
      </c>
      <c r="L3309" s="22">
        <v>44421.5</v>
      </c>
      <c r="M3309" s="22">
        <v>44426.5</v>
      </c>
      <c r="N3309" s="22">
        <v>44425.5</v>
      </c>
      <c r="O3309">
        <f t="shared" si="206"/>
        <v>16</v>
      </c>
      <c r="P3309" s="3">
        <f t="shared" si="207"/>
        <v>36</v>
      </c>
    </row>
    <row r="3310" spans="1:16" x14ac:dyDescent="0.35">
      <c r="A3310" t="s">
        <v>287</v>
      </c>
      <c r="B3310" s="29" t="s">
        <v>98</v>
      </c>
      <c r="C3310" s="22">
        <v>44421</v>
      </c>
      <c r="D3310" s="30" t="s">
        <v>114</v>
      </c>
      <c r="E3310" s="30" t="s">
        <v>115</v>
      </c>
      <c r="F3310" s="29" t="s">
        <v>129</v>
      </c>
      <c r="G3310" s="3">
        <v>154.98000000000002</v>
      </c>
      <c r="H3310" s="22">
        <v>44403</v>
      </c>
      <c r="I3310" s="23">
        <v>44416</v>
      </c>
      <c r="J3310">
        <f t="shared" si="204"/>
        <v>14</v>
      </c>
      <c r="K3310" s="2">
        <f t="shared" si="205"/>
        <v>44409.5</v>
      </c>
      <c r="L3310" s="22">
        <v>44421.5</v>
      </c>
      <c r="M3310" s="22">
        <v>44426.5</v>
      </c>
      <c r="N3310" s="22">
        <v>44425.5</v>
      </c>
      <c r="O3310">
        <f t="shared" si="206"/>
        <v>16</v>
      </c>
      <c r="P3310" s="3">
        <f t="shared" si="207"/>
        <v>2479.6800000000003</v>
      </c>
    </row>
    <row r="3311" spans="1:16" x14ac:dyDescent="0.35">
      <c r="A3311" t="s">
        <v>287</v>
      </c>
      <c r="B3311" s="29" t="s">
        <v>98</v>
      </c>
      <c r="C3311" s="22">
        <v>44421</v>
      </c>
      <c r="D3311" s="30" t="s">
        <v>110</v>
      </c>
      <c r="E3311" s="30" t="s">
        <v>111</v>
      </c>
      <c r="F3311" s="29" t="s">
        <v>129</v>
      </c>
      <c r="G3311" s="3">
        <v>807.30000000000007</v>
      </c>
      <c r="H3311" s="22">
        <v>44403</v>
      </c>
      <c r="I3311" s="23">
        <v>44416</v>
      </c>
      <c r="J3311">
        <f t="shared" si="204"/>
        <v>14</v>
      </c>
      <c r="K3311" s="2">
        <f t="shared" si="205"/>
        <v>44409.5</v>
      </c>
      <c r="L3311" s="22">
        <v>44421.5</v>
      </c>
      <c r="M3311" s="22">
        <v>44426.5</v>
      </c>
      <c r="N3311" s="22">
        <v>44425.5</v>
      </c>
      <c r="O3311">
        <f t="shared" si="206"/>
        <v>16</v>
      </c>
      <c r="P3311" s="3">
        <f t="shared" si="207"/>
        <v>12916.800000000001</v>
      </c>
    </row>
    <row r="3312" spans="1:16" x14ac:dyDescent="0.35">
      <c r="A3312" t="s">
        <v>287</v>
      </c>
      <c r="B3312" s="29" t="s">
        <v>98</v>
      </c>
      <c r="C3312" s="22">
        <v>44421</v>
      </c>
      <c r="D3312" s="30" t="s">
        <v>114</v>
      </c>
      <c r="E3312" s="30" t="s">
        <v>115</v>
      </c>
      <c r="F3312" s="29" t="s">
        <v>130</v>
      </c>
      <c r="G3312" s="3">
        <v>19.23</v>
      </c>
      <c r="H3312" s="22">
        <v>44403</v>
      </c>
      <c r="I3312" s="23">
        <v>44416</v>
      </c>
      <c r="J3312">
        <f t="shared" si="204"/>
        <v>14</v>
      </c>
      <c r="K3312" s="2">
        <f t="shared" si="205"/>
        <v>44409.5</v>
      </c>
      <c r="L3312" s="22">
        <v>44421.5</v>
      </c>
      <c r="M3312" s="22">
        <v>44426.5</v>
      </c>
      <c r="N3312" s="22">
        <v>44425.5</v>
      </c>
      <c r="O3312">
        <f t="shared" si="206"/>
        <v>16</v>
      </c>
      <c r="P3312" s="3">
        <f t="shared" si="207"/>
        <v>307.68</v>
      </c>
    </row>
    <row r="3313" spans="1:16" x14ac:dyDescent="0.35">
      <c r="A3313" t="s">
        <v>287</v>
      </c>
      <c r="B3313" s="29" t="s">
        <v>98</v>
      </c>
      <c r="C3313" s="22">
        <v>44421</v>
      </c>
      <c r="D3313" s="30" t="s">
        <v>110</v>
      </c>
      <c r="E3313" s="30" t="s">
        <v>111</v>
      </c>
      <c r="F3313" s="29" t="s">
        <v>130</v>
      </c>
      <c r="G3313" s="3">
        <v>5.33</v>
      </c>
      <c r="H3313" s="22">
        <v>44403</v>
      </c>
      <c r="I3313" s="23">
        <v>44416</v>
      </c>
      <c r="J3313">
        <f t="shared" si="204"/>
        <v>14</v>
      </c>
      <c r="K3313" s="2">
        <f t="shared" si="205"/>
        <v>44409.5</v>
      </c>
      <c r="L3313" s="22">
        <v>44421.5</v>
      </c>
      <c r="M3313" s="22">
        <v>44426.5</v>
      </c>
      <c r="N3313" s="22">
        <v>44425.5</v>
      </c>
      <c r="O3313">
        <f t="shared" si="206"/>
        <v>16</v>
      </c>
      <c r="P3313" s="3">
        <f t="shared" si="207"/>
        <v>85.28</v>
      </c>
    </row>
    <row r="3314" spans="1:16" x14ac:dyDescent="0.35">
      <c r="A3314" t="s">
        <v>287</v>
      </c>
      <c r="B3314" s="29" t="s">
        <v>98</v>
      </c>
      <c r="C3314" s="22">
        <v>44421</v>
      </c>
      <c r="D3314" s="30" t="s">
        <v>114</v>
      </c>
      <c r="E3314" s="30" t="s">
        <v>115</v>
      </c>
      <c r="F3314" s="29" t="s">
        <v>131</v>
      </c>
      <c r="G3314" s="3">
        <v>43.05</v>
      </c>
      <c r="H3314" s="22">
        <v>44403</v>
      </c>
      <c r="I3314" s="23">
        <v>44416</v>
      </c>
      <c r="J3314">
        <f t="shared" si="204"/>
        <v>14</v>
      </c>
      <c r="K3314" s="2">
        <f t="shared" si="205"/>
        <v>44409.5</v>
      </c>
      <c r="L3314" s="22">
        <v>44421.5</v>
      </c>
      <c r="M3314" s="22">
        <v>44426.5</v>
      </c>
      <c r="N3314" s="22">
        <v>44425.5</v>
      </c>
      <c r="O3314">
        <f t="shared" si="206"/>
        <v>16</v>
      </c>
      <c r="P3314" s="3">
        <f t="shared" si="207"/>
        <v>688.8</v>
      </c>
    </row>
    <row r="3315" spans="1:16" x14ac:dyDescent="0.35">
      <c r="A3315" t="s">
        <v>287</v>
      </c>
      <c r="B3315" s="29" t="s">
        <v>98</v>
      </c>
      <c r="C3315" s="22">
        <v>44421</v>
      </c>
      <c r="D3315" s="30" t="s">
        <v>107</v>
      </c>
      <c r="E3315" s="30" t="s">
        <v>108</v>
      </c>
      <c r="F3315" s="29" t="s">
        <v>109</v>
      </c>
      <c r="G3315" s="3">
        <v>282</v>
      </c>
      <c r="H3315" s="22">
        <v>44403</v>
      </c>
      <c r="I3315" s="23">
        <v>44416</v>
      </c>
      <c r="J3315">
        <f t="shared" si="204"/>
        <v>14</v>
      </c>
      <c r="K3315" s="2">
        <f t="shared" si="205"/>
        <v>44409.5</v>
      </c>
      <c r="L3315" s="22">
        <v>44421.5</v>
      </c>
      <c r="M3315" s="22">
        <v>44426.5</v>
      </c>
      <c r="N3315" s="22">
        <v>44425.5</v>
      </c>
      <c r="O3315">
        <f t="shared" si="206"/>
        <v>16</v>
      </c>
      <c r="P3315" s="3">
        <f t="shared" si="207"/>
        <v>4512</v>
      </c>
    </row>
    <row r="3316" spans="1:16" x14ac:dyDescent="0.35">
      <c r="A3316" t="s">
        <v>287</v>
      </c>
      <c r="B3316" s="29" t="s">
        <v>98</v>
      </c>
      <c r="C3316" s="22">
        <v>44421</v>
      </c>
      <c r="D3316" s="30" t="s">
        <v>99</v>
      </c>
      <c r="E3316" s="30" t="s">
        <v>100</v>
      </c>
      <c r="F3316" s="29" t="s">
        <v>109</v>
      </c>
      <c r="G3316" s="3">
        <v>63728</v>
      </c>
      <c r="H3316" s="22">
        <v>44403</v>
      </c>
      <c r="I3316" s="23">
        <v>44416</v>
      </c>
      <c r="J3316">
        <f t="shared" si="204"/>
        <v>14</v>
      </c>
      <c r="K3316" s="2">
        <f t="shared" si="205"/>
        <v>44409.5</v>
      </c>
      <c r="L3316" s="22">
        <v>44421.5</v>
      </c>
      <c r="M3316" s="22">
        <v>44426.5</v>
      </c>
      <c r="N3316" s="22">
        <v>44425.5</v>
      </c>
      <c r="O3316">
        <f t="shared" si="206"/>
        <v>16</v>
      </c>
      <c r="P3316" s="3">
        <f t="shared" si="207"/>
        <v>1019648</v>
      </c>
    </row>
    <row r="3317" spans="1:16" x14ac:dyDescent="0.35">
      <c r="A3317" t="s">
        <v>287</v>
      </c>
      <c r="B3317" s="29" t="s">
        <v>98</v>
      </c>
      <c r="C3317" s="22">
        <v>44421</v>
      </c>
      <c r="D3317" s="30" t="s">
        <v>114</v>
      </c>
      <c r="E3317" s="30" t="s">
        <v>115</v>
      </c>
      <c r="F3317" s="29" t="s">
        <v>132</v>
      </c>
      <c r="G3317" s="3">
        <v>164.67000000000002</v>
      </c>
      <c r="H3317" s="22">
        <v>44403</v>
      </c>
      <c r="I3317" s="23">
        <v>44416</v>
      </c>
      <c r="J3317">
        <f t="shared" si="204"/>
        <v>14</v>
      </c>
      <c r="K3317" s="2">
        <f t="shared" si="205"/>
        <v>44409.5</v>
      </c>
      <c r="L3317" s="22">
        <v>44421.5</v>
      </c>
      <c r="M3317" s="22">
        <v>44426.5</v>
      </c>
      <c r="N3317" s="22">
        <v>44425.5</v>
      </c>
      <c r="O3317">
        <f t="shared" si="206"/>
        <v>16</v>
      </c>
      <c r="P3317" s="3">
        <f t="shared" si="207"/>
        <v>2634.7200000000003</v>
      </c>
    </row>
    <row r="3318" spans="1:16" x14ac:dyDescent="0.35">
      <c r="A3318" t="s">
        <v>287</v>
      </c>
      <c r="B3318" s="29" t="s">
        <v>98</v>
      </c>
      <c r="C3318" s="22">
        <v>44421</v>
      </c>
      <c r="D3318" s="30" t="s">
        <v>110</v>
      </c>
      <c r="E3318" s="30" t="s">
        <v>111</v>
      </c>
      <c r="F3318" s="29" t="s">
        <v>132</v>
      </c>
      <c r="G3318" s="3">
        <v>1.9</v>
      </c>
      <c r="H3318" s="22">
        <v>44403</v>
      </c>
      <c r="I3318" s="23">
        <v>44416</v>
      </c>
      <c r="J3318">
        <f t="shared" si="204"/>
        <v>14</v>
      </c>
      <c r="K3318" s="2">
        <f t="shared" si="205"/>
        <v>44409.5</v>
      </c>
      <c r="L3318" s="22">
        <v>44421.5</v>
      </c>
      <c r="M3318" s="22">
        <v>44426.5</v>
      </c>
      <c r="N3318" s="22">
        <v>44425.5</v>
      </c>
      <c r="O3318">
        <f t="shared" si="206"/>
        <v>16</v>
      </c>
      <c r="P3318" s="3">
        <f t="shared" si="207"/>
        <v>30.4</v>
      </c>
    </row>
    <row r="3319" spans="1:16" x14ac:dyDescent="0.35">
      <c r="A3319" t="s">
        <v>287</v>
      </c>
      <c r="B3319" s="29" t="s">
        <v>98</v>
      </c>
      <c r="C3319" s="22">
        <v>44421</v>
      </c>
      <c r="D3319" s="30" t="s">
        <v>110</v>
      </c>
      <c r="E3319" s="30" t="s">
        <v>111</v>
      </c>
      <c r="F3319" s="29" t="s">
        <v>255</v>
      </c>
      <c r="G3319" s="3">
        <v>2.12</v>
      </c>
      <c r="H3319" s="22">
        <v>44403</v>
      </c>
      <c r="I3319" s="23">
        <v>44416</v>
      </c>
      <c r="J3319">
        <f t="shared" si="204"/>
        <v>14</v>
      </c>
      <c r="K3319" s="2">
        <f t="shared" si="205"/>
        <v>44409.5</v>
      </c>
      <c r="L3319" s="22">
        <v>44421.5</v>
      </c>
      <c r="M3319" s="22">
        <v>44426.5</v>
      </c>
      <c r="N3319" s="22">
        <v>44425.5</v>
      </c>
      <c r="O3319">
        <f t="shared" si="206"/>
        <v>16</v>
      </c>
      <c r="P3319" s="3">
        <f t="shared" si="207"/>
        <v>33.92</v>
      </c>
    </row>
    <row r="3320" spans="1:16" x14ac:dyDescent="0.35">
      <c r="A3320" t="s">
        <v>287</v>
      </c>
      <c r="B3320" s="29" t="s">
        <v>98</v>
      </c>
      <c r="C3320" s="22">
        <v>44421</v>
      </c>
      <c r="D3320" s="30" t="s">
        <v>114</v>
      </c>
      <c r="E3320" s="30" t="s">
        <v>115</v>
      </c>
      <c r="F3320" s="29" t="s">
        <v>133</v>
      </c>
      <c r="G3320" s="3">
        <v>11.46</v>
      </c>
      <c r="H3320" s="22">
        <v>44403</v>
      </c>
      <c r="I3320" s="23">
        <v>44416</v>
      </c>
      <c r="J3320">
        <f t="shared" si="204"/>
        <v>14</v>
      </c>
      <c r="K3320" s="2">
        <f t="shared" si="205"/>
        <v>44409.5</v>
      </c>
      <c r="L3320" s="22">
        <v>44421.5</v>
      </c>
      <c r="M3320" s="22">
        <v>44426.5</v>
      </c>
      <c r="N3320" s="22">
        <v>44425.5</v>
      </c>
      <c r="O3320">
        <f t="shared" si="206"/>
        <v>16</v>
      </c>
      <c r="P3320" s="3">
        <f t="shared" si="207"/>
        <v>183.36</v>
      </c>
    </row>
    <row r="3321" spans="1:16" x14ac:dyDescent="0.35">
      <c r="A3321" t="s">
        <v>287</v>
      </c>
      <c r="B3321" s="29" t="s">
        <v>98</v>
      </c>
      <c r="C3321" s="22">
        <v>44421</v>
      </c>
      <c r="D3321" s="30" t="s">
        <v>110</v>
      </c>
      <c r="E3321" s="30" t="s">
        <v>111</v>
      </c>
      <c r="F3321" s="29" t="s">
        <v>133</v>
      </c>
      <c r="G3321" s="3">
        <v>22.39</v>
      </c>
      <c r="H3321" s="22">
        <v>44403</v>
      </c>
      <c r="I3321" s="23">
        <v>44416</v>
      </c>
      <c r="J3321">
        <f t="shared" si="204"/>
        <v>14</v>
      </c>
      <c r="K3321" s="2">
        <f t="shared" si="205"/>
        <v>44409.5</v>
      </c>
      <c r="L3321" s="22">
        <v>44421.5</v>
      </c>
      <c r="M3321" s="22">
        <v>44426.5</v>
      </c>
      <c r="N3321" s="22">
        <v>44425.5</v>
      </c>
      <c r="O3321">
        <f t="shared" si="206"/>
        <v>16</v>
      </c>
      <c r="P3321" s="3">
        <f t="shared" si="207"/>
        <v>358.24</v>
      </c>
    </row>
    <row r="3322" spans="1:16" x14ac:dyDescent="0.35">
      <c r="A3322" t="s">
        <v>287</v>
      </c>
      <c r="B3322" s="29" t="s">
        <v>98</v>
      </c>
      <c r="C3322" s="22">
        <v>44421</v>
      </c>
      <c r="D3322" s="30" t="s">
        <v>110</v>
      </c>
      <c r="E3322" s="30" t="s">
        <v>111</v>
      </c>
      <c r="F3322" s="29" t="s">
        <v>134</v>
      </c>
      <c r="G3322" s="3">
        <v>27.24</v>
      </c>
      <c r="H3322" s="22">
        <v>44403</v>
      </c>
      <c r="I3322" s="23">
        <v>44416</v>
      </c>
      <c r="J3322">
        <f t="shared" si="204"/>
        <v>14</v>
      </c>
      <c r="K3322" s="2">
        <f t="shared" si="205"/>
        <v>44409.5</v>
      </c>
      <c r="L3322" s="22">
        <v>44421.5</v>
      </c>
      <c r="M3322" s="22">
        <v>44426.5</v>
      </c>
      <c r="N3322" s="22">
        <v>44425.5</v>
      </c>
      <c r="O3322">
        <f t="shared" si="206"/>
        <v>16</v>
      </c>
      <c r="P3322" s="3">
        <f t="shared" si="207"/>
        <v>435.84</v>
      </c>
    </row>
    <row r="3323" spans="1:16" x14ac:dyDescent="0.35">
      <c r="A3323" t="s">
        <v>287</v>
      </c>
      <c r="B3323" s="29" t="s">
        <v>98</v>
      </c>
      <c r="C3323" s="22">
        <v>44421</v>
      </c>
      <c r="D3323" s="30" t="s">
        <v>114</v>
      </c>
      <c r="E3323" s="30" t="s">
        <v>115</v>
      </c>
      <c r="F3323" s="29" t="s">
        <v>135</v>
      </c>
      <c r="G3323" s="3">
        <v>44.58</v>
      </c>
      <c r="H3323" s="22">
        <v>44403</v>
      </c>
      <c r="I3323" s="23">
        <v>44416</v>
      </c>
      <c r="J3323">
        <f t="shared" si="204"/>
        <v>14</v>
      </c>
      <c r="K3323" s="2">
        <f t="shared" si="205"/>
        <v>44409.5</v>
      </c>
      <c r="L3323" s="22">
        <v>44421.5</v>
      </c>
      <c r="M3323" s="22">
        <v>44426.5</v>
      </c>
      <c r="N3323" s="22">
        <v>44425.5</v>
      </c>
      <c r="O3323">
        <f t="shared" si="206"/>
        <v>16</v>
      </c>
      <c r="P3323" s="3">
        <f t="shared" si="207"/>
        <v>713.28</v>
      </c>
    </row>
    <row r="3324" spans="1:16" x14ac:dyDescent="0.35">
      <c r="A3324" t="s">
        <v>287</v>
      </c>
      <c r="B3324" s="29" t="s">
        <v>98</v>
      </c>
      <c r="C3324" s="22">
        <v>44421</v>
      </c>
      <c r="D3324" s="30" t="s">
        <v>110</v>
      </c>
      <c r="E3324" s="30" t="s">
        <v>111</v>
      </c>
      <c r="F3324" s="29" t="s">
        <v>135</v>
      </c>
      <c r="G3324" s="3">
        <v>25.4</v>
      </c>
      <c r="H3324" s="22">
        <v>44403</v>
      </c>
      <c r="I3324" s="23">
        <v>44416</v>
      </c>
      <c r="J3324">
        <f t="shared" si="204"/>
        <v>14</v>
      </c>
      <c r="K3324" s="2">
        <f t="shared" si="205"/>
        <v>44409.5</v>
      </c>
      <c r="L3324" s="22">
        <v>44421.5</v>
      </c>
      <c r="M3324" s="22">
        <v>44426.5</v>
      </c>
      <c r="N3324" s="22">
        <v>44425.5</v>
      </c>
      <c r="O3324">
        <f t="shared" si="206"/>
        <v>16</v>
      </c>
      <c r="P3324" s="3">
        <f t="shared" si="207"/>
        <v>406.4</v>
      </c>
    </row>
    <row r="3325" spans="1:16" x14ac:dyDescent="0.35">
      <c r="A3325" t="s">
        <v>287</v>
      </c>
      <c r="B3325" s="29" t="s">
        <v>98</v>
      </c>
      <c r="C3325" s="22">
        <v>44421</v>
      </c>
      <c r="D3325" s="30" t="s">
        <v>114</v>
      </c>
      <c r="E3325" s="30" t="s">
        <v>115</v>
      </c>
      <c r="F3325" s="29" t="s">
        <v>136</v>
      </c>
      <c r="G3325" s="3">
        <v>133.16000000000003</v>
      </c>
      <c r="H3325" s="22">
        <v>44403</v>
      </c>
      <c r="I3325" s="23">
        <v>44416</v>
      </c>
      <c r="J3325">
        <f t="shared" si="204"/>
        <v>14</v>
      </c>
      <c r="K3325" s="2">
        <f t="shared" si="205"/>
        <v>44409.5</v>
      </c>
      <c r="L3325" s="22">
        <v>44421.5</v>
      </c>
      <c r="M3325" s="22">
        <v>44426.5</v>
      </c>
      <c r="N3325" s="22">
        <v>44425.5</v>
      </c>
      <c r="O3325">
        <f t="shared" si="206"/>
        <v>16</v>
      </c>
      <c r="P3325" s="3">
        <f t="shared" si="207"/>
        <v>2130.5600000000004</v>
      </c>
    </row>
    <row r="3326" spans="1:16" x14ac:dyDescent="0.35">
      <c r="A3326" t="s">
        <v>287</v>
      </c>
      <c r="B3326" s="29" t="s">
        <v>98</v>
      </c>
      <c r="C3326" s="22">
        <v>44421</v>
      </c>
      <c r="D3326" s="30" t="s">
        <v>110</v>
      </c>
      <c r="E3326" s="30" t="s">
        <v>111</v>
      </c>
      <c r="F3326" s="29" t="s">
        <v>136</v>
      </c>
      <c r="G3326" s="3">
        <v>9.84</v>
      </c>
      <c r="H3326" s="22">
        <v>44403</v>
      </c>
      <c r="I3326" s="23">
        <v>44416</v>
      </c>
      <c r="J3326">
        <f t="shared" si="204"/>
        <v>14</v>
      </c>
      <c r="K3326" s="2">
        <f t="shared" si="205"/>
        <v>44409.5</v>
      </c>
      <c r="L3326" s="22">
        <v>44421.5</v>
      </c>
      <c r="M3326" s="22">
        <v>44426.5</v>
      </c>
      <c r="N3326" s="22">
        <v>44425.5</v>
      </c>
      <c r="O3326">
        <f t="shared" si="206"/>
        <v>16</v>
      </c>
      <c r="P3326" s="3">
        <f t="shared" si="207"/>
        <v>157.44</v>
      </c>
    </row>
    <row r="3327" spans="1:16" x14ac:dyDescent="0.35">
      <c r="A3327" t="s">
        <v>287</v>
      </c>
      <c r="B3327" s="29" t="s">
        <v>98</v>
      </c>
      <c r="C3327" s="22">
        <v>44421</v>
      </c>
      <c r="D3327" s="30" t="s">
        <v>110</v>
      </c>
      <c r="E3327" s="30" t="s">
        <v>111</v>
      </c>
      <c r="F3327" s="29" t="s">
        <v>137</v>
      </c>
      <c r="G3327" s="3">
        <v>276.11</v>
      </c>
      <c r="H3327" s="22">
        <v>44403</v>
      </c>
      <c r="I3327" s="23">
        <v>44416</v>
      </c>
      <c r="J3327">
        <f t="shared" si="204"/>
        <v>14</v>
      </c>
      <c r="K3327" s="2">
        <f t="shared" si="205"/>
        <v>44409.5</v>
      </c>
      <c r="L3327" s="22">
        <v>44421.5</v>
      </c>
      <c r="M3327" s="22">
        <v>44426.5</v>
      </c>
      <c r="N3327" s="22">
        <v>44425.5</v>
      </c>
      <c r="O3327">
        <f t="shared" si="206"/>
        <v>16</v>
      </c>
      <c r="P3327" s="3">
        <f t="shared" si="207"/>
        <v>4417.76</v>
      </c>
    </row>
    <row r="3328" spans="1:16" x14ac:dyDescent="0.35">
      <c r="A3328" t="s">
        <v>287</v>
      </c>
      <c r="B3328" s="29" t="s">
        <v>98</v>
      </c>
      <c r="C3328" s="22">
        <v>44421</v>
      </c>
      <c r="D3328" s="30" t="s">
        <v>107</v>
      </c>
      <c r="E3328" s="30" t="s">
        <v>108</v>
      </c>
      <c r="F3328" s="29" t="s">
        <v>138</v>
      </c>
      <c r="G3328" s="3">
        <v>166.48</v>
      </c>
      <c r="H3328" s="22">
        <v>44403</v>
      </c>
      <c r="I3328" s="23">
        <v>44416</v>
      </c>
      <c r="J3328">
        <f t="shared" si="204"/>
        <v>14</v>
      </c>
      <c r="K3328" s="2">
        <f t="shared" si="205"/>
        <v>44409.5</v>
      </c>
      <c r="L3328" s="22">
        <v>44421.5</v>
      </c>
      <c r="M3328" s="22">
        <v>44426.5</v>
      </c>
      <c r="N3328" s="22">
        <v>44425.5</v>
      </c>
      <c r="O3328">
        <f t="shared" si="206"/>
        <v>16</v>
      </c>
      <c r="P3328" s="3">
        <f t="shared" si="207"/>
        <v>2663.68</v>
      </c>
    </row>
    <row r="3329" spans="1:16" x14ac:dyDescent="0.35">
      <c r="A3329" t="s">
        <v>287</v>
      </c>
      <c r="B3329" s="29" t="s">
        <v>98</v>
      </c>
      <c r="C3329" s="22">
        <v>44421</v>
      </c>
      <c r="D3329" s="30" t="s">
        <v>114</v>
      </c>
      <c r="E3329" s="30" t="s">
        <v>115</v>
      </c>
      <c r="F3329" s="29" t="s">
        <v>139</v>
      </c>
      <c r="G3329" s="3">
        <v>19.77</v>
      </c>
      <c r="H3329" s="22">
        <v>44403</v>
      </c>
      <c r="I3329" s="23">
        <v>44416</v>
      </c>
      <c r="J3329">
        <f t="shared" si="204"/>
        <v>14</v>
      </c>
      <c r="K3329" s="2">
        <f t="shared" si="205"/>
        <v>44409.5</v>
      </c>
      <c r="L3329" s="22">
        <v>44421.5</v>
      </c>
      <c r="M3329" s="22">
        <v>44426.5</v>
      </c>
      <c r="N3329" s="22">
        <v>44425.5</v>
      </c>
      <c r="O3329">
        <f t="shared" si="206"/>
        <v>16</v>
      </c>
      <c r="P3329" s="3">
        <f t="shared" si="207"/>
        <v>316.32</v>
      </c>
    </row>
    <row r="3330" spans="1:16" x14ac:dyDescent="0.35">
      <c r="A3330" t="s">
        <v>287</v>
      </c>
      <c r="B3330" s="29" t="s">
        <v>98</v>
      </c>
      <c r="C3330" s="22">
        <v>44421</v>
      </c>
      <c r="D3330" s="30" t="s">
        <v>114</v>
      </c>
      <c r="E3330" s="30" t="s">
        <v>115</v>
      </c>
      <c r="F3330" s="29" t="s">
        <v>140</v>
      </c>
      <c r="G3330" s="3">
        <v>19.66</v>
      </c>
      <c r="H3330" s="22">
        <v>44403</v>
      </c>
      <c r="I3330" s="23">
        <v>44416</v>
      </c>
      <c r="J3330">
        <f t="shared" si="204"/>
        <v>14</v>
      </c>
      <c r="K3330" s="2">
        <f t="shared" si="205"/>
        <v>44409.5</v>
      </c>
      <c r="L3330" s="22">
        <v>44421.5</v>
      </c>
      <c r="M3330" s="22">
        <v>44426.5</v>
      </c>
      <c r="N3330" s="22">
        <v>44425.5</v>
      </c>
      <c r="O3330">
        <f t="shared" si="206"/>
        <v>16</v>
      </c>
      <c r="P3330" s="3">
        <f t="shared" si="207"/>
        <v>314.56</v>
      </c>
    </row>
    <row r="3331" spans="1:16" x14ac:dyDescent="0.35">
      <c r="A3331" t="s">
        <v>287</v>
      </c>
      <c r="B3331" s="29" t="s">
        <v>98</v>
      </c>
      <c r="C3331" s="22">
        <v>44421</v>
      </c>
      <c r="D3331" s="30" t="s">
        <v>110</v>
      </c>
      <c r="E3331" s="30" t="s">
        <v>111</v>
      </c>
      <c r="F3331" s="29" t="s">
        <v>140</v>
      </c>
      <c r="G3331" s="3">
        <v>0.91</v>
      </c>
      <c r="H3331" s="22">
        <v>44403</v>
      </c>
      <c r="I3331" s="23">
        <v>44416</v>
      </c>
      <c r="J3331">
        <f t="shared" si="204"/>
        <v>14</v>
      </c>
      <c r="K3331" s="2">
        <f t="shared" si="205"/>
        <v>44409.5</v>
      </c>
      <c r="L3331" s="22">
        <v>44421.5</v>
      </c>
      <c r="M3331" s="22">
        <v>44426.5</v>
      </c>
      <c r="N3331" s="22">
        <v>44425.5</v>
      </c>
      <c r="O3331">
        <f t="shared" si="206"/>
        <v>16</v>
      </c>
      <c r="P3331" s="3">
        <f t="shared" si="207"/>
        <v>14.56</v>
      </c>
    </row>
    <row r="3332" spans="1:16" x14ac:dyDescent="0.35">
      <c r="A3332" t="s">
        <v>287</v>
      </c>
      <c r="B3332" s="29" t="s">
        <v>98</v>
      </c>
      <c r="C3332" s="22">
        <v>44421</v>
      </c>
      <c r="D3332" s="30" t="s">
        <v>107</v>
      </c>
      <c r="E3332" s="30" t="s">
        <v>108</v>
      </c>
      <c r="F3332" s="29" t="s">
        <v>142</v>
      </c>
      <c r="G3332" s="3">
        <v>7.87</v>
      </c>
      <c r="H3332" s="22">
        <v>44403</v>
      </c>
      <c r="I3332" s="23">
        <v>44416</v>
      </c>
      <c r="J3332">
        <f t="shared" si="204"/>
        <v>14</v>
      </c>
      <c r="K3332" s="2">
        <f t="shared" si="205"/>
        <v>44409.5</v>
      </c>
      <c r="L3332" s="22">
        <v>44421.5</v>
      </c>
      <c r="M3332" s="22">
        <v>44433.5</v>
      </c>
      <c r="N3332" s="22">
        <v>44432.5</v>
      </c>
      <c r="O3332">
        <f t="shared" si="206"/>
        <v>23</v>
      </c>
      <c r="P3332" s="3">
        <f t="shared" si="207"/>
        <v>181.01</v>
      </c>
    </row>
    <row r="3333" spans="1:16" x14ac:dyDescent="0.35">
      <c r="A3333" t="s">
        <v>287</v>
      </c>
      <c r="B3333" s="29" t="s">
        <v>98</v>
      </c>
      <c r="C3333" s="22">
        <v>44421</v>
      </c>
      <c r="D3333" s="30" t="s">
        <v>99</v>
      </c>
      <c r="E3333" s="30" t="s">
        <v>100</v>
      </c>
      <c r="F3333" s="29" t="s">
        <v>142</v>
      </c>
      <c r="G3333" s="3">
        <v>30.63</v>
      </c>
      <c r="H3333" s="22">
        <v>44403</v>
      </c>
      <c r="I3333" s="23">
        <v>44416</v>
      </c>
      <c r="J3333">
        <f t="shared" si="204"/>
        <v>14</v>
      </c>
      <c r="K3333" s="2">
        <f t="shared" si="205"/>
        <v>44409.5</v>
      </c>
      <c r="L3333" s="22">
        <v>44421.5</v>
      </c>
      <c r="M3333" s="22">
        <v>44433.5</v>
      </c>
      <c r="N3333" s="22">
        <v>44432.5</v>
      </c>
      <c r="O3333">
        <f t="shared" si="206"/>
        <v>23</v>
      </c>
      <c r="P3333" s="3">
        <f t="shared" si="207"/>
        <v>704.49</v>
      </c>
    </row>
    <row r="3334" spans="1:16" x14ac:dyDescent="0.35">
      <c r="A3334" t="s">
        <v>287</v>
      </c>
      <c r="B3334" s="29" t="s">
        <v>98</v>
      </c>
      <c r="C3334" s="22">
        <v>44421</v>
      </c>
      <c r="D3334" s="30" t="s">
        <v>107</v>
      </c>
      <c r="E3334" s="30" t="s">
        <v>108</v>
      </c>
      <c r="F3334" s="29" t="s">
        <v>142</v>
      </c>
      <c r="G3334" s="3">
        <v>21817.109999999986</v>
      </c>
      <c r="H3334" s="22">
        <v>44403</v>
      </c>
      <c r="I3334" s="23">
        <v>44416</v>
      </c>
      <c r="J3334">
        <f t="shared" si="204"/>
        <v>14</v>
      </c>
      <c r="K3334" s="2">
        <f t="shared" si="205"/>
        <v>44409.5</v>
      </c>
      <c r="L3334" s="22">
        <v>44421.5</v>
      </c>
      <c r="M3334" s="22">
        <v>44433.5</v>
      </c>
      <c r="N3334" s="22">
        <v>44432.5</v>
      </c>
      <c r="O3334">
        <f t="shared" si="206"/>
        <v>23</v>
      </c>
      <c r="P3334" s="3">
        <f t="shared" si="207"/>
        <v>501793.52999999968</v>
      </c>
    </row>
    <row r="3335" spans="1:16" x14ac:dyDescent="0.35">
      <c r="A3335" t="s">
        <v>287</v>
      </c>
      <c r="B3335" s="29" t="s">
        <v>98</v>
      </c>
      <c r="C3335" s="22">
        <v>44421</v>
      </c>
      <c r="D3335" s="30" t="s">
        <v>99</v>
      </c>
      <c r="E3335" s="30" t="s">
        <v>100</v>
      </c>
      <c r="F3335" s="29" t="s">
        <v>142</v>
      </c>
      <c r="G3335" s="3">
        <v>6909.28</v>
      </c>
      <c r="H3335" s="22">
        <v>44403</v>
      </c>
      <c r="I3335" s="23">
        <v>44416</v>
      </c>
      <c r="J3335">
        <f t="shared" si="204"/>
        <v>14</v>
      </c>
      <c r="K3335" s="2">
        <f t="shared" si="205"/>
        <v>44409.5</v>
      </c>
      <c r="L3335" s="22">
        <v>44421.5</v>
      </c>
      <c r="M3335" s="22">
        <v>44433.5</v>
      </c>
      <c r="N3335" s="22">
        <v>44432.5</v>
      </c>
      <c r="O3335">
        <f t="shared" si="206"/>
        <v>23</v>
      </c>
      <c r="P3335" s="3">
        <f t="shared" si="207"/>
        <v>158913.44</v>
      </c>
    </row>
    <row r="3336" spans="1:16" x14ac:dyDescent="0.35">
      <c r="A3336" t="s">
        <v>287</v>
      </c>
      <c r="B3336" s="29" t="s">
        <v>98</v>
      </c>
      <c r="C3336" s="22">
        <v>44421</v>
      </c>
      <c r="D3336" s="30" t="s">
        <v>148</v>
      </c>
      <c r="E3336" s="30" t="s">
        <v>149</v>
      </c>
      <c r="F3336" s="29" t="s">
        <v>274</v>
      </c>
      <c r="G3336" s="3">
        <v>32.049999999999997</v>
      </c>
      <c r="H3336" s="22">
        <v>44403</v>
      </c>
      <c r="I3336" s="23">
        <v>44416</v>
      </c>
      <c r="J3336">
        <f t="shared" si="204"/>
        <v>14</v>
      </c>
      <c r="K3336" s="2">
        <f t="shared" si="205"/>
        <v>44409.5</v>
      </c>
      <c r="L3336" s="22">
        <v>44421.5</v>
      </c>
      <c r="M3336" s="22">
        <v>44454.5</v>
      </c>
      <c r="N3336" s="22">
        <v>44453.5</v>
      </c>
      <c r="O3336">
        <f t="shared" si="206"/>
        <v>44</v>
      </c>
      <c r="P3336" s="3">
        <f t="shared" si="207"/>
        <v>1410.1999999999998</v>
      </c>
    </row>
    <row r="3337" spans="1:16" x14ac:dyDescent="0.35">
      <c r="A3337" t="s">
        <v>287</v>
      </c>
      <c r="B3337" s="29" t="s">
        <v>98</v>
      </c>
      <c r="C3337" s="22">
        <v>44421</v>
      </c>
      <c r="D3337" s="30" t="s">
        <v>148</v>
      </c>
      <c r="E3337" s="30" t="s">
        <v>149</v>
      </c>
      <c r="F3337" s="29" t="s">
        <v>275</v>
      </c>
      <c r="G3337" s="3">
        <v>16.02</v>
      </c>
      <c r="H3337" s="22">
        <v>44403</v>
      </c>
      <c r="I3337" s="23">
        <v>44416</v>
      </c>
      <c r="J3337">
        <f t="shared" si="204"/>
        <v>14</v>
      </c>
      <c r="K3337" s="2">
        <f t="shared" si="205"/>
        <v>44409.5</v>
      </c>
      <c r="L3337" s="22">
        <v>44421.5</v>
      </c>
      <c r="M3337" s="22">
        <v>44454.5</v>
      </c>
      <c r="N3337" s="22">
        <v>44453.5</v>
      </c>
      <c r="O3337">
        <f t="shared" si="206"/>
        <v>44</v>
      </c>
      <c r="P3337" s="3">
        <f t="shared" si="207"/>
        <v>704.88</v>
      </c>
    </row>
    <row r="3338" spans="1:16" x14ac:dyDescent="0.35">
      <c r="A3338" t="s">
        <v>287</v>
      </c>
      <c r="B3338" s="29" t="s">
        <v>98</v>
      </c>
      <c r="C3338" s="22">
        <v>44421</v>
      </c>
      <c r="D3338" s="30" t="s">
        <v>148</v>
      </c>
      <c r="E3338" s="30" t="s">
        <v>149</v>
      </c>
      <c r="F3338" s="29" t="s">
        <v>150</v>
      </c>
      <c r="G3338" s="3">
        <v>29.32</v>
      </c>
      <c r="H3338" s="22">
        <v>44403</v>
      </c>
      <c r="I3338" s="23">
        <v>44416</v>
      </c>
      <c r="J3338">
        <f t="shared" si="204"/>
        <v>14</v>
      </c>
      <c r="K3338" s="2">
        <f t="shared" si="205"/>
        <v>44409.5</v>
      </c>
      <c r="L3338" s="22">
        <v>44421.5</v>
      </c>
      <c r="M3338" s="22">
        <v>44454.5</v>
      </c>
      <c r="N3338" s="22">
        <v>44453.5</v>
      </c>
      <c r="O3338">
        <f t="shared" si="206"/>
        <v>44</v>
      </c>
      <c r="P3338" s="3">
        <f t="shared" si="207"/>
        <v>1290.08</v>
      </c>
    </row>
    <row r="3339" spans="1:16" x14ac:dyDescent="0.35">
      <c r="A3339" t="s">
        <v>287</v>
      </c>
      <c r="B3339" s="29" t="s">
        <v>98</v>
      </c>
      <c r="C3339" s="22">
        <v>44421</v>
      </c>
      <c r="D3339" s="30" t="s">
        <v>148</v>
      </c>
      <c r="E3339" s="30" t="s">
        <v>149</v>
      </c>
      <c r="F3339" s="29" t="s">
        <v>151</v>
      </c>
      <c r="G3339" s="3">
        <v>78.03</v>
      </c>
      <c r="H3339" s="22">
        <v>44403</v>
      </c>
      <c r="I3339" s="23">
        <v>44416</v>
      </c>
      <c r="J3339">
        <f t="shared" ref="J3339:J3402" si="208">I3339-H3339+1</f>
        <v>14</v>
      </c>
      <c r="K3339" s="2">
        <f t="shared" ref="K3339:K3402" si="209">(H3339+I3339)/2</f>
        <v>44409.5</v>
      </c>
      <c r="L3339" s="22">
        <v>44421.5</v>
      </c>
      <c r="M3339" s="22">
        <v>44454.5</v>
      </c>
      <c r="N3339" s="22">
        <v>44453.5</v>
      </c>
      <c r="O3339">
        <f t="shared" ref="O3339:O3402" si="210">N3339-K3339</f>
        <v>44</v>
      </c>
      <c r="P3339" s="3">
        <f t="shared" ref="P3339:P3402" si="211">O3339*G3339</f>
        <v>3433.32</v>
      </c>
    </row>
    <row r="3340" spans="1:16" x14ac:dyDescent="0.35">
      <c r="A3340" t="s">
        <v>287</v>
      </c>
      <c r="B3340" s="29" t="s">
        <v>98</v>
      </c>
      <c r="C3340" s="22">
        <v>44421</v>
      </c>
      <c r="D3340" s="30" t="s">
        <v>148</v>
      </c>
      <c r="E3340" s="30" t="s">
        <v>149</v>
      </c>
      <c r="F3340" s="29" t="s">
        <v>152</v>
      </c>
      <c r="G3340" s="3">
        <v>56.21</v>
      </c>
      <c r="H3340" s="22">
        <v>44403</v>
      </c>
      <c r="I3340" s="23">
        <v>44416</v>
      </c>
      <c r="J3340">
        <f t="shared" si="208"/>
        <v>14</v>
      </c>
      <c r="K3340" s="2">
        <f t="shared" si="209"/>
        <v>44409.5</v>
      </c>
      <c r="L3340" s="22">
        <v>44421.5</v>
      </c>
      <c r="M3340" s="22">
        <v>44454.5</v>
      </c>
      <c r="N3340" s="22">
        <v>44453.5</v>
      </c>
      <c r="O3340">
        <f t="shared" si="210"/>
        <v>44</v>
      </c>
      <c r="P3340" s="3">
        <f t="shared" si="211"/>
        <v>2473.2400000000002</v>
      </c>
    </row>
    <row r="3341" spans="1:16" x14ac:dyDescent="0.35">
      <c r="A3341" t="s">
        <v>287</v>
      </c>
      <c r="B3341" s="29" t="s">
        <v>98</v>
      </c>
      <c r="C3341" s="22">
        <v>44421</v>
      </c>
      <c r="D3341" s="30" t="s">
        <v>110</v>
      </c>
      <c r="E3341" s="30" t="s">
        <v>111</v>
      </c>
      <c r="F3341" s="29" t="s">
        <v>153</v>
      </c>
      <c r="G3341" s="3">
        <v>348.97</v>
      </c>
      <c r="H3341" s="22">
        <v>44403</v>
      </c>
      <c r="I3341" s="23">
        <v>44416</v>
      </c>
      <c r="J3341">
        <f t="shared" si="208"/>
        <v>14</v>
      </c>
      <c r="K3341" s="2">
        <f t="shared" si="209"/>
        <v>44409.5</v>
      </c>
      <c r="L3341" s="22">
        <v>44421.5</v>
      </c>
      <c r="M3341" s="22">
        <v>44454.5</v>
      </c>
      <c r="N3341" s="22">
        <v>44453.5</v>
      </c>
      <c r="O3341">
        <f t="shared" si="210"/>
        <v>44</v>
      </c>
      <c r="P3341" s="3">
        <f t="shared" si="211"/>
        <v>15354.68</v>
      </c>
    </row>
    <row r="3342" spans="1:16" x14ac:dyDescent="0.35">
      <c r="A3342" t="s">
        <v>287</v>
      </c>
      <c r="B3342" s="29" t="s">
        <v>98</v>
      </c>
      <c r="C3342" s="22">
        <v>44421</v>
      </c>
      <c r="D3342" s="30" t="s">
        <v>148</v>
      </c>
      <c r="E3342" s="30" t="s">
        <v>149</v>
      </c>
      <c r="F3342" s="29" t="s">
        <v>154</v>
      </c>
      <c r="G3342" s="3">
        <v>92</v>
      </c>
      <c r="H3342" s="22">
        <v>44403</v>
      </c>
      <c r="I3342" s="23">
        <v>44416</v>
      </c>
      <c r="J3342">
        <f t="shared" si="208"/>
        <v>14</v>
      </c>
      <c r="K3342" s="2">
        <f t="shared" si="209"/>
        <v>44409.5</v>
      </c>
      <c r="L3342" s="22">
        <v>44421.5</v>
      </c>
      <c r="M3342" s="22">
        <v>44454.5</v>
      </c>
      <c r="N3342" s="22">
        <v>44453.5</v>
      </c>
      <c r="O3342">
        <f t="shared" si="210"/>
        <v>44</v>
      </c>
      <c r="P3342" s="3">
        <f t="shared" si="211"/>
        <v>4048</v>
      </c>
    </row>
    <row r="3343" spans="1:16" x14ac:dyDescent="0.35">
      <c r="A3343" t="s">
        <v>287</v>
      </c>
      <c r="B3343" s="29" t="s">
        <v>98</v>
      </c>
      <c r="C3343" s="22">
        <v>44421</v>
      </c>
      <c r="D3343" s="30" t="s">
        <v>148</v>
      </c>
      <c r="E3343" s="30" t="s">
        <v>149</v>
      </c>
      <c r="F3343" s="29" t="s">
        <v>155</v>
      </c>
      <c r="G3343" s="3">
        <v>27.9</v>
      </c>
      <c r="H3343" s="22">
        <v>44403</v>
      </c>
      <c r="I3343" s="23">
        <v>44416</v>
      </c>
      <c r="J3343">
        <f t="shared" si="208"/>
        <v>14</v>
      </c>
      <c r="K3343" s="2">
        <f t="shared" si="209"/>
        <v>44409.5</v>
      </c>
      <c r="L3343" s="22">
        <v>44421.5</v>
      </c>
      <c r="M3343" s="22">
        <v>44454.5</v>
      </c>
      <c r="N3343" s="22">
        <v>44453.5</v>
      </c>
      <c r="O3343">
        <f t="shared" si="210"/>
        <v>44</v>
      </c>
      <c r="P3343" s="3">
        <f t="shared" si="211"/>
        <v>1227.5999999999999</v>
      </c>
    </row>
    <row r="3344" spans="1:16" x14ac:dyDescent="0.35">
      <c r="A3344" t="s">
        <v>287</v>
      </c>
      <c r="B3344" s="29" t="s">
        <v>98</v>
      </c>
      <c r="C3344" s="22">
        <v>44421</v>
      </c>
      <c r="D3344" s="30" t="s">
        <v>148</v>
      </c>
      <c r="E3344" s="30" t="s">
        <v>149</v>
      </c>
      <c r="F3344" s="29" t="s">
        <v>156</v>
      </c>
      <c r="G3344" s="3">
        <v>68.97</v>
      </c>
      <c r="H3344" s="22">
        <v>44403</v>
      </c>
      <c r="I3344" s="23">
        <v>44416</v>
      </c>
      <c r="J3344">
        <f t="shared" si="208"/>
        <v>14</v>
      </c>
      <c r="K3344" s="2">
        <f t="shared" si="209"/>
        <v>44409.5</v>
      </c>
      <c r="L3344" s="22">
        <v>44421.5</v>
      </c>
      <c r="M3344" s="22">
        <v>44454.5</v>
      </c>
      <c r="N3344" s="22">
        <v>44453.5</v>
      </c>
      <c r="O3344">
        <f t="shared" si="210"/>
        <v>44</v>
      </c>
      <c r="P3344" s="3">
        <f t="shared" si="211"/>
        <v>3034.68</v>
      </c>
    </row>
    <row r="3345" spans="1:16" x14ac:dyDescent="0.35">
      <c r="A3345" t="s">
        <v>287</v>
      </c>
      <c r="B3345" s="29" t="s">
        <v>98</v>
      </c>
      <c r="C3345" s="22">
        <v>44421</v>
      </c>
      <c r="D3345" s="30" t="s">
        <v>148</v>
      </c>
      <c r="E3345" s="30" t="s">
        <v>149</v>
      </c>
      <c r="F3345" s="29" t="s">
        <v>249</v>
      </c>
      <c r="G3345" s="3">
        <v>9.2100000000000009</v>
      </c>
      <c r="H3345" s="22">
        <v>44403</v>
      </c>
      <c r="I3345" s="23">
        <v>44416</v>
      </c>
      <c r="J3345">
        <f t="shared" si="208"/>
        <v>14</v>
      </c>
      <c r="K3345" s="2">
        <f t="shared" si="209"/>
        <v>44409.5</v>
      </c>
      <c r="L3345" s="22">
        <v>44421.5</v>
      </c>
      <c r="M3345" s="22">
        <v>44454.5</v>
      </c>
      <c r="N3345" s="22">
        <v>44453.5</v>
      </c>
      <c r="O3345">
        <f t="shared" si="210"/>
        <v>44</v>
      </c>
      <c r="P3345" s="3">
        <f t="shared" si="211"/>
        <v>405.24</v>
      </c>
    </row>
    <row r="3346" spans="1:16" x14ac:dyDescent="0.35">
      <c r="A3346" t="s">
        <v>287</v>
      </c>
      <c r="B3346" s="29" t="s">
        <v>98</v>
      </c>
      <c r="C3346" s="22">
        <v>44421</v>
      </c>
      <c r="D3346" s="30" t="s">
        <v>148</v>
      </c>
      <c r="E3346" s="30" t="s">
        <v>149</v>
      </c>
      <c r="F3346" s="29" t="s">
        <v>157</v>
      </c>
      <c r="G3346" s="3">
        <v>236.32999999999998</v>
      </c>
      <c r="H3346" s="22">
        <v>44403</v>
      </c>
      <c r="I3346" s="23">
        <v>44416</v>
      </c>
      <c r="J3346">
        <f t="shared" si="208"/>
        <v>14</v>
      </c>
      <c r="K3346" s="2">
        <f t="shared" si="209"/>
        <v>44409.5</v>
      </c>
      <c r="L3346" s="22">
        <v>44421.5</v>
      </c>
      <c r="M3346" s="22">
        <v>44454.5</v>
      </c>
      <c r="N3346" s="22">
        <v>44453.5</v>
      </c>
      <c r="O3346">
        <f t="shared" si="210"/>
        <v>44</v>
      </c>
      <c r="P3346" s="3">
        <f t="shared" si="211"/>
        <v>10398.519999999999</v>
      </c>
    </row>
    <row r="3347" spans="1:16" x14ac:dyDescent="0.35">
      <c r="A3347" t="s">
        <v>287</v>
      </c>
      <c r="B3347" s="29" t="s">
        <v>98</v>
      </c>
      <c r="C3347" s="22">
        <v>44421</v>
      </c>
      <c r="D3347" s="30" t="s">
        <v>148</v>
      </c>
      <c r="E3347" s="30" t="s">
        <v>149</v>
      </c>
      <c r="F3347" s="29" t="s">
        <v>158</v>
      </c>
      <c r="G3347" s="3">
        <v>290.16000000000003</v>
      </c>
      <c r="H3347" s="22">
        <v>44403</v>
      </c>
      <c r="I3347" s="23">
        <v>44416</v>
      </c>
      <c r="J3347">
        <f t="shared" si="208"/>
        <v>14</v>
      </c>
      <c r="K3347" s="2">
        <f t="shared" si="209"/>
        <v>44409.5</v>
      </c>
      <c r="L3347" s="22">
        <v>44421.5</v>
      </c>
      <c r="M3347" s="22">
        <v>44454.5</v>
      </c>
      <c r="N3347" s="22">
        <v>44453.5</v>
      </c>
      <c r="O3347">
        <f t="shared" si="210"/>
        <v>44</v>
      </c>
      <c r="P3347" s="3">
        <f t="shared" si="211"/>
        <v>12767.04</v>
      </c>
    </row>
    <row r="3348" spans="1:16" x14ac:dyDescent="0.35">
      <c r="A3348" t="s">
        <v>287</v>
      </c>
      <c r="B3348" s="29" t="s">
        <v>98</v>
      </c>
      <c r="C3348" s="22">
        <v>44421</v>
      </c>
      <c r="D3348" s="30" t="s">
        <v>148</v>
      </c>
      <c r="E3348" s="30" t="s">
        <v>149</v>
      </c>
      <c r="F3348" s="29" t="s">
        <v>159</v>
      </c>
      <c r="G3348" s="3">
        <v>90.91</v>
      </c>
      <c r="H3348" s="22">
        <v>44403</v>
      </c>
      <c r="I3348" s="23">
        <v>44416</v>
      </c>
      <c r="J3348">
        <f t="shared" si="208"/>
        <v>14</v>
      </c>
      <c r="K3348" s="2">
        <f t="shared" si="209"/>
        <v>44409.5</v>
      </c>
      <c r="L3348" s="22">
        <v>44421.5</v>
      </c>
      <c r="M3348" s="22">
        <v>44454.5</v>
      </c>
      <c r="N3348" s="22">
        <v>44453.5</v>
      </c>
      <c r="O3348">
        <f t="shared" si="210"/>
        <v>44</v>
      </c>
      <c r="P3348" s="3">
        <f t="shared" si="211"/>
        <v>4000.04</v>
      </c>
    </row>
    <row r="3349" spans="1:16" x14ac:dyDescent="0.35">
      <c r="A3349" t="s">
        <v>287</v>
      </c>
      <c r="B3349" s="29" t="s">
        <v>98</v>
      </c>
      <c r="C3349" s="22">
        <v>44421</v>
      </c>
      <c r="D3349" s="30" t="s">
        <v>148</v>
      </c>
      <c r="E3349" s="30" t="s">
        <v>149</v>
      </c>
      <c r="F3349" s="29" t="s">
        <v>160</v>
      </c>
      <c r="G3349" s="3">
        <v>58.13</v>
      </c>
      <c r="H3349" s="22">
        <v>44403</v>
      </c>
      <c r="I3349" s="23">
        <v>44416</v>
      </c>
      <c r="J3349">
        <f t="shared" si="208"/>
        <v>14</v>
      </c>
      <c r="K3349" s="2">
        <f t="shared" si="209"/>
        <v>44409.5</v>
      </c>
      <c r="L3349" s="22">
        <v>44421.5</v>
      </c>
      <c r="M3349" s="22">
        <v>44454.5</v>
      </c>
      <c r="N3349" s="22">
        <v>44453.5</v>
      </c>
      <c r="O3349">
        <f t="shared" si="210"/>
        <v>44</v>
      </c>
      <c r="P3349" s="3">
        <f t="shared" si="211"/>
        <v>2557.7200000000003</v>
      </c>
    </row>
    <row r="3350" spans="1:16" x14ac:dyDescent="0.35">
      <c r="A3350" t="s">
        <v>287</v>
      </c>
      <c r="B3350" s="29" t="s">
        <v>86</v>
      </c>
      <c r="C3350" s="22">
        <v>44421</v>
      </c>
      <c r="D3350" s="30" t="s">
        <v>161</v>
      </c>
      <c r="E3350" s="30" t="s">
        <v>162</v>
      </c>
      <c r="F3350" s="29" t="s">
        <v>165</v>
      </c>
      <c r="G3350" s="3">
        <v>123.94999999999999</v>
      </c>
      <c r="H3350" s="22">
        <v>44402</v>
      </c>
      <c r="I3350" s="23">
        <v>44415</v>
      </c>
      <c r="J3350">
        <f t="shared" si="208"/>
        <v>14</v>
      </c>
      <c r="K3350" s="2">
        <f t="shared" si="209"/>
        <v>44408.5</v>
      </c>
      <c r="L3350" s="22">
        <v>44421.5</v>
      </c>
      <c r="M3350" s="22">
        <v>44459.5</v>
      </c>
      <c r="N3350" s="22">
        <v>44456.5</v>
      </c>
      <c r="O3350">
        <f t="shared" si="210"/>
        <v>48</v>
      </c>
      <c r="P3350" s="3">
        <f t="shared" si="211"/>
        <v>5949.5999999999995</v>
      </c>
    </row>
    <row r="3351" spans="1:16" x14ac:dyDescent="0.35">
      <c r="A3351" t="s">
        <v>287</v>
      </c>
      <c r="B3351" s="29" t="s">
        <v>86</v>
      </c>
      <c r="C3351" s="22">
        <v>44421</v>
      </c>
      <c r="D3351" s="30" t="s">
        <v>161</v>
      </c>
      <c r="E3351" s="30" t="s">
        <v>162</v>
      </c>
      <c r="F3351" s="29" t="s">
        <v>163</v>
      </c>
      <c r="G3351" s="3">
        <v>207.84000000000003</v>
      </c>
      <c r="H3351" s="22">
        <v>44402</v>
      </c>
      <c r="I3351" s="23">
        <v>44415</v>
      </c>
      <c r="J3351">
        <f t="shared" si="208"/>
        <v>14</v>
      </c>
      <c r="K3351" s="2">
        <f t="shared" si="209"/>
        <v>44408.5</v>
      </c>
      <c r="L3351" s="22">
        <v>44421.5</v>
      </c>
      <c r="M3351" s="22">
        <v>44459.5</v>
      </c>
      <c r="N3351" s="22">
        <v>44456.5</v>
      </c>
      <c r="O3351">
        <f t="shared" si="210"/>
        <v>48</v>
      </c>
      <c r="P3351" s="3">
        <f t="shared" si="211"/>
        <v>9976.3200000000015</v>
      </c>
    </row>
    <row r="3352" spans="1:16" x14ac:dyDescent="0.35">
      <c r="A3352" t="s">
        <v>287</v>
      </c>
      <c r="B3352" s="29" t="s">
        <v>86</v>
      </c>
      <c r="C3352" s="22">
        <v>44421</v>
      </c>
      <c r="D3352" s="30" t="s">
        <v>161</v>
      </c>
      <c r="E3352" s="30" t="s">
        <v>162</v>
      </c>
      <c r="F3352" s="29" t="s">
        <v>166</v>
      </c>
      <c r="G3352" s="3">
        <v>121.78999999999999</v>
      </c>
      <c r="H3352" s="22">
        <v>44402</v>
      </c>
      <c r="I3352" s="23">
        <v>44415</v>
      </c>
      <c r="J3352">
        <f t="shared" si="208"/>
        <v>14</v>
      </c>
      <c r="K3352" s="2">
        <f t="shared" si="209"/>
        <v>44408.5</v>
      </c>
      <c r="L3352" s="22">
        <v>44421.5</v>
      </c>
      <c r="M3352" s="22">
        <v>44459.5</v>
      </c>
      <c r="N3352" s="22">
        <v>44456.5</v>
      </c>
      <c r="O3352">
        <f t="shared" si="210"/>
        <v>48</v>
      </c>
      <c r="P3352" s="3">
        <f t="shared" si="211"/>
        <v>5845.92</v>
      </c>
    </row>
    <row r="3353" spans="1:16" x14ac:dyDescent="0.35">
      <c r="A3353" t="s">
        <v>287</v>
      </c>
      <c r="B3353" s="29" t="s">
        <v>86</v>
      </c>
      <c r="C3353" s="22">
        <v>44421</v>
      </c>
      <c r="D3353" s="30" t="s">
        <v>161</v>
      </c>
      <c r="E3353" s="30" t="s">
        <v>162</v>
      </c>
      <c r="F3353" s="29" t="s">
        <v>167</v>
      </c>
      <c r="G3353" s="3">
        <v>338.25</v>
      </c>
      <c r="H3353" s="22">
        <v>44402</v>
      </c>
      <c r="I3353" s="23">
        <v>44415</v>
      </c>
      <c r="J3353">
        <f t="shared" si="208"/>
        <v>14</v>
      </c>
      <c r="K3353" s="2">
        <f t="shared" si="209"/>
        <v>44408.5</v>
      </c>
      <c r="L3353" s="22">
        <v>44421.5</v>
      </c>
      <c r="M3353" s="22">
        <v>44459.5</v>
      </c>
      <c r="N3353" s="22">
        <v>44456.5</v>
      </c>
      <c r="O3353">
        <f t="shared" si="210"/>
        <v>48</v>
      </c>
      <c r="P3353" s="3">
        <f t="shared" si="211"/>
        <v>16236</v>
      </c>
    </row>
    <row r="3354" spans="1:16" x14ac:dyDescent="0.35">
      <c r="A3354" t="s">
        <v>287</v>
      </c>
      <c r="B3354" s="29" t="s">
        <v>86</v>
      </c>
      <c r="C3354" s="22">
        <v>44421</v>
      </c>
      <c r="D3354" s="30" t="s">
        <v>161</v>
      </c>
      <c r="E3354" s="30" t="s">
        <v>162</v>
      </c>
      <c r="F3354" s="29" t="s">
        <v>168</v>
      </c>
      <c r="G3354" s="3">
        <v>121.05</v>
      </c>
      <c r="H3354" s="22">
        <v>44402</v>
      </c>
      <c r="I3354" s="23">
        <v>44415</v>
      </c>
      <c r="J3354">
        <f t="shared" si="208"/>
        <v>14</v>
      </c>
      <c r="K3354" s="2">
        <f t="shared" si="209"/>
        <v>44408.5</v>
      </c>
      <c r="L3354" s="22">
        <v>44421.5</v>
      </c>
      <c r="M3354" s="22">
        <v>44459.5</v>
      </c>
      <c r="N3354" s="22">
        <v>44456.5</v>
      </c>
      <c r="O3354">
        <f t="shared" si="210"/>
        <v>48</v>
      </c>
      <c r="P3354" s="3">
        <f t="shared" si="211"/>
        <v>5810.4</v>
      </c>
    </row>
    <row r="3355" spans="1:16" x14ac:dyDescent="0.35">
      <c r="A3355" t="s">
        <v>287</v>
      </c>
      <c r="B3355" s="29" t="s">
        <v>86</v>
      </c>
      <c r="C3355" s="22">
        <v>44421</v>
      </c>
      <c r="D3355" s="30" t="s">
        <v>161</v>
      </c>
      <c r="E3355" s="30" t="s">
        <v>162</v>
      </c>
      <c r="F3355" s="29" t="s">
        <v>288</v>
      </c>
      <c r="G3355" s="3">
        <v>28.56</v>
      </c>
      <c r="H3355" s="22">
        <v>44402</v>
      </c>
      <c r="I3355" s="23">
        <v>44415</v>
      </c>
      <c r="J3355">
        <f t="shared" si="208"/>
        <v>14</v>
      </c>
      <c r="K3355" s="2">
        <f t="shared" si="209"/>
        <v>44408.5</v>
      </c>
      <c r="L3355" s="22">
        <v>44421.5</v>
      </c>
      <c r="M3355" s="22">
        <v>44459.5</v>
      </c>
      <c r="N3355" s="22">
        <v>44456.5</v>
      </c>
      <c r="O3355">
        <f t="shared" si="210"/>
        <v>48</v>
      </c>
      <c r="P3355" s="3">
        <f t="shared" si="211"/>
        <v>1370.8799999999999</v>
      </c>
    </row>
    <row r="3356" spans="1:16" x14ac:dyDescent="0.35">
      <c r="A3356" t="s">
        <v>287</v>
      </c>
      <c r="B3356" s="29" t="s">
        <v>86</v>
      </c>
      <c r="C3356" s="22">
        <v>44421</v>
      </c>
      <c r="D3356" s="30" t="s">
        <v>161</v>
      </c>
      <c r="E3356" s="30" t="s">
        <v>162</v>
      </c>
      <c r="F3356" s="29" t="s">
        <v>169</v>
      </c>
      <c r="G3356" s="3">
        <v>173.71</v>
      </c>
      <c r="H3356" s="22">
        <v>44402</v>
      </c>
      <c r="I3356" s="23">
        <v>44415</v>
      </c>
      <c r="J3356">
        <f t="shared" si="208"/>
        <v>14</v>
      </c>
      <c r="K3356" s="2">
        <f t="shared" si="209"/>
        <v>44408.5</v>
      </c>
      <c r="L3356" s="22">
        <v>44421.5</v>
      </c>
      <c r="M3356" s="22">
        <v>44459.5</v>
      </c>
      <c r="N3356" s="22">
        <v>44456.5</v>
      </c>
      <c r="O3356">
        <f t="shared" si="210"/>
        <v>48</v>
      </c>
      <c r="P3356" s="3">
        <f t="shared" si="211"/>
        <v>8338.08</v>
      </c>
    </row>
    <row r="3357" spans="1:16" x14ac:dyDescent="0.35">
      <c r="A3357" t="s">
        <v>287</v>
      </c>
      <c r="B3357" s="29" t="s">
        <v>86</v>
      </c>
      <c r="C3357" s="22">
        <v>44421</v>
      </c>
      <c r="D3357" s="30" t="s">
        <v>161</v>
      </c>
      <c r="E3357" s="30" t="s">
        <v>162</v>
      </c>
      <c r="F3357" s="29" t="s">
        <v>170</v>
      </c>
      <c r="G3357" s="3">
        <v>103.16999999999999</v>
      </c>
      <c r="H3357" s="22">
        <v>44402</v>
      </c>
      <c r="I3357" s="23">
        <v>44415</v>
      </c>
      <c r="J3357">
        <f t="shared" si="208"/>
        <v>14</v>
      </c>
      <c r="K3357" s="2">
        <f t="shared" si="209"/>
        <v>44408.5</v>
      </c>
      <c r="L3357" s="22">
        <v>44421.5</v>
      </c>
      <c r="M3357" s="22">
        <v>44459.5</v>
      </c>
      <c r="N3357" s="22">
        <v>44456.5</v>
      </c>
      <c r="O3357">
        <f t="shared" si="210"/>
        <v>48</v>
      </c>
      <c r="P3357" s="3">
        <f t="shared" si="211"/>
        <v>4952.16</v>
      </c>
    </row>
    <row r="3358" spans="1:16" x14ac:dyDescent="0.35">
      <c r="A3358" t="s">
        <v>287</v>
      </c>
      <c r="B3358" s="29" t="s">
        <v>86</v>
      </c>
      <c r="C3358" s="22">
        <v>44421</v>
      </c>
      <c r="D3358" s="30" t="s">
        <v>171</v>
      </c>
      <c r="E3358" s="30" t="s">
        <v>172</v>
      </c>
      <c r="F3358" s="29" t="s">
        <v>173</v>
      </c>
      <c r="G3358" s="3">
        <v>175.98999999999998</v>
      </c>
      <c r="H3358" s="22">
        <v>44402</v>
      </c>
      <c r="I3358" s="23">
        <v>44415</v>
      </c>
      <c r="J3358">
        <f t="shared" si="208"/>
        <v>14</v>
      </c>
      <c r="K3358" s="2">
        <f t="shared" si="209"/>
        <v>44408.5</v>
      </c>
      <c r="L3358" s="22">
        <v>44421.5</v>
      </c>
      <c r="M3358" s="22">
        <v>44459.5</v>
      </c>
      <c r="N3358" s="22">
        <v>44456.5</v>
      </c>
      <c r="O3358">
        <f t="shared" si="210"/>
        <v>48</v>
      </c>
      <c r="P3358" s="3">
        <f t="shared" si="211"/>
        <v>8447.5199999999986</v>
      </c>
    </row>
    <row r="3359" spans="1:16" x14ac:dyDescent="0.35">
      <c r="A3359" t="s">
        <v>287</v>
      </c>
      <c r="B3359" s="29" t="s">
        <v>86</v>
      </c>
      <c r="C3359" s="22">
        <v>44421</v>
      </c>
      <c r="D3359" s="30" t="s">
        <v>161</v>
      </c>
      <c r="E3359" s="30" t="s">
        <v>162</v>
      </c>
      <c r="F3359" s="29" t="s">
        <v>278</v>
      </c>
      <c r="G3359" s="3">
        <v>34.04</v>
      </c>
      <c r="H3359" s="22">
        <v>44402</v>
      </c>
      <c r="I3359" s="23">
        <v>44415</v>
      </c>
      <c r="J3359">
        <f t="shared" si="208"/>
        <v>14</v>
      </c>
      <c r="K3359" s="2">
        <f t="shared" si="209"/>
        <v>44408.5</v>
      </c>
      <c r="L3359" s="22">
        <v>44421.5</v>
      </c>
      <c r="M3359" s="22">
        <v>44459.5</v>
      </c>
      <c r="N3359" s="22">
        <v>44456.5</v>
      </c>
      <c r="O3359">
        <f t="shared" si="210"/>
        <v>48</v>
      </c>
      <c r="P3359" s="3">
        <f t="shared" si="211"/>
        <v>1633.92</v>
      </c>
    </row>
    <row r="3360" spans="1:16" x14ac:dyDescent="0.35">
      <c r="A3360" t="s">
        <v>287</v>
      </c>
      <c r="B3360" s="29" t="s">
        <v>86</v>
      </c>
      <c r="C3360" s="22">
        <v>44421</v>
      </c>
      <c r="D3360" s="30" t="s">
        <v>161</v>
      </c>
      <c r="E3360" s="30" t="s">
        <v>162</v>
      </c>
      <c r="F3360" s="29" t="s">
        <v>174</v>
      </c>
      <c r="G3360" s="3">
        <v>88.65</v>
      </c>
      <c r="H3360" s="22">
        <v>44402</v>
      </c>
      <c r="I3360" s="23">
        <v>44415</v>
      </c>
      <c r="J3360">
        <f t="shared" si="208"/>
        <v>14</v>
      </c>
      <c r="K3360" s="2">
        <f t="shared" si="209"/>
        <v>44408.5</v>
      </c>
      <c r="L3360" s="22">
        <v>44421.5</v>
      </c>
      <c r="M3360" s="22">
        <v>44459.5</v>
      </c>
      <c r="N3360" s="22">
        <v>44456.5</v>
      </c>
      <c r="O3360">
        <f t="shared" si="210"/>
        <v>48</v>
      </c>
      <c r="P3360" s="3">
        <f t="shared" si="211"/>
        <v>4255.2000000000007</v>
      </c>
    </row>
    <row r="3361" spans="1:16" x14ac:dyDescent="0.35">
      <c r="A3361" t="s">
        <v>287</v>
      </c>
      <c r="B3361" s="29" t="s">
        <v>86</v>
      </c>
      <c r="C3361" s="22">
        <v>44421</v>
      </c>
      <c r="D3361" s="30" t="s">
        <v>161</v>
      </c>
      <c r="E3361" s="30" t="s">
        <v>162</v>
      </c>
      <c r="F3361" s="29" t="s">
        <v>175</v>
      </c>
      <c r="G3361" s="3">
        <v>158.07999999999998</v>
      </c>
      <c r="H3361" s="22">
        <v>44402</v>
      </c>
      <c r="I3361" s="23">
        <v>44415</v>
      </c>
      <c r="J3361">
        <f t="shared" si="208"/>
        <v>14</v>
      </c>
      <c r="K3361" s="2">
        <f t="shared" si="209"/>
        <v>44408.5</v>
      </c>
      <c r="L3361" s="22">
        <v>44421.5</v>
      </c>
      <c r="M3361" s="22">
        <v>44459.5</v>
      </c>
      <c r="N3361" s="22">
        <v>44456.5</v>
      </c>
      <c r="O3361">
        <f t="shared" si="210"/>
        <v>48</v>
      </c>
      <c r="P3361" s="3">
        <f t="shared" si="211"/>
        <v>7587.8399999999992</v>
      </c>
    </row>
    <row r="3362" spans="1:16" x14ac:dyDescent="0.35">
      <c r="A3362" t="s">
        <v>287</v>
      </c>
      <c r="B3362" s="29" t="s">
        <v>86</v>
      </c>
      <c r="C3362" s="22">
        <v>44421</v>
      </c>
      <c r="D3362" s="30" t="s">
        <v>161</v>
      </c>
      <c r="E3362" s="30" t="s">
        <v>162</v>
      </c>
      <c r="F3362" s="29" t="s">
        <v>197</v>
      </c>
      <c r="G3362" s="3">
        <v>92.23</v>
      </c>
      <c r="H3362" s="22">
        <v>44402</v>
      </c>
      <c r="I3362" s="23">
        <v>44415</v>
      </c>
      <c r="J3362">
        <f t="shared" si="208"/>
        <v>14</v>
      </c>
      <c r="K3362" s="2">
        <f t="shared" si="209"/>
        <v>44408.5</v>
      </c>
      <c r="L3362" s="22">
        <v>44421.5</v>
      </c>
      <c r="M3362" s="22">
        <v>44459.5</v>
      </c>
      <c r="N3362" s="22">
        <v>44456.5</v>
      </c>
      <c r="O3362">
        <f t="shared" si="210"/>
        <v>48</v>
      </c>
      <c r="P3362" s="3">
        <f t="shared" si="211"/>
        <v>4427.04</v>
      </c>
    </row>
    <row r="3363" spans="1:16" x14ac:dyDescent="0.35">
      <c r="A3363" t="s">
        <v>287</v>
      </c>
      <c r="B3363" s="29" t="s">
        <v>86</v>
      </c>
      <c r="C3363" s="22">
        <v>44421</v>
      </c>
      <c r="D3363" s="30" t="s">
        <v>161</v>
      </c>
      <c r="E3363" s="30" t="s">
        <v>162</v>
      </c>
      <c r="F3363" s="29" t="s">
        <v>176</v>
      </c>
      <c r="G3363" s="3">
        <v>1400.9399999999998</v>
      </c>
      <c r="H3363" s="22">
        <v>44402</v>
      </c>
      <c r="I3363" s="23">
        <v>44415</v>
      </c>
      <c r="J3363">
        <f t="shared" si="208"/>
        <v>14</v>
      </c>
      <c r="K3363" s="2">
        <f t="shared" si="209"/>
        <v>44408.5</v>
      </c>
      <c r="L3363" s="22">
        <v>44421.5</v>
      </c>
      <c r="M3363" s="22">
        <v>44459.5</v>
      </c>
      <c r="N3363" s="22">
        <v>44456.5</v>
      </c>
      <c r="O3363">
        <f t="shared" si="210"/>
        <v>48</v>
      </c>
      <c r="P3363" s="3">
        <f t="shared" si="211"/>
        <v>67245.119999999995</v>
      </c>
    </row>
    <row r="3364" spans="1:16" x14ac:dyDescent="0.35">
      <c r="A3364" t="s">
        <v>287</v>
      </c>
      <c r="B3364" s="29" t="s">
        <v>86</v>
      </c>
      <c r="C3364" s="22">
        <v>44421</v>
      </c>
      <c r="D3364" s="30" t="s">
        <v>161</v>
      </c>
      <c r="E3364" s="30" t="s">
        <v>162</v>
      </c>
      <c r="F3364" s="29" t="s">
        <v>177</v>
      </c>
      <c r="G3364" s="3">
        <v>96.539999999999992</v>
      </c>
      <c r="H3364" s="22">
        <v>44402</v>
      </c>
      <c r="I3364" s="23">
        <v>44415</v>
      </c>
      <c r="J3364">
        <f t="shared" si="208"/>
        <v>14</v>
      </c>
      <c r="K3364" s="2">
        <f t="shared" si="209"/>
        <v>44408.5</v>
      </c>
      <c r="L3364" s="22">
        <v>44421.5</v>
      </c>
      <c r="M3364" s="22">
        <v>44459.5</v>
      </c>
      <c r="N3364" s="22">
        <v>44456.5</v>
      </c>
      <c r="O3364">
        <f t="shared" si="210"/>
        <v>48</v>
      </c>
      <c r="P3364" s="3">
        <f t="shared" si="211"/>
        <v>4633.92</v>
      </c>
    </row>
    <row r="3365" spans="1:16" x14ac:dyDescent="0.35">
      <c r="A3365" t="s">
        <v>287</v>
      </c>
      <c r="B3365" s="29" t="s">
        <v>86</v>
      </c>
      <c r="C3365" s="22">
        <v>44421</v>
      </c>
      <c r="D3365" s="30" t="s">
        <v>99</v>
      </c>
      <c r="E3365" s="30" t="s">
        <v>100</v>
      </c>
      <c r="F3365" s="29" t="s">
        <v>164</v>
      </c>
      <c r="G3365" s="3">
        <v>11884.4</v>
      </c>
      <c r="H3365" s="22">
        <v>44402</v>
      </c>
      <c r="I3365" s="23">
        <v>44415</v>
      </c>
      <c r="J3365">
        <f t="shared" si="208"/>
        <v>14</v>
      </c>
      <c r="K3365" s="2">
        <f t="shared" si="209"/>
        <v>44408.5</v>
      </c>
      <c r="L3365" s="22">
        <v>44421.5</v>
      </c>
      <c r="M3365" s="22">
        <v>44459.5</v>
      </c>
      <c r="N3365" s="22">
        <v>44456.5</v>
      </c>
      <c r="O3365">
        <f t="shared" si="210"/>
        <v>48</v>
      </c>
      <c r="P3365" s="3">
        <f t="shared" si="211"/>
        <v>570451.19999999995</v>
      </c>
    </row>
    <row r="3366" spans="1:16" x14ac:dyDescent="0.35">
      <c r="A3366" t="s">
        <v>287</v>
      </c>
      <c r="B3366" s="29" t="s">
        <v>86</v>
      </c>
      <c r="C3366" s="22">
        <v>44421</v>
      </c>
      <c r="D3366" s="30" t="s">
        <v>161</v>
      </c>
      <c r="E3366" s="30" t="s">
        <v>162</v>
      </c>
      <c r="F3366" s="29" t="s">
        <v>178</v>
      </c>
      <c r="G3366" s="3">
        <v>115.38</v>
      </c>
      <c r="H3366" s="22">
        <v>44402</v>
      </c>
      <c r="I3366" s="23">
        <v>44415</v>
      </c>
      <c r="J3366">
        <f t="shared" si="208"/>
        <v>14</v>
      </c>
      <c r="K3366" s="2">
        <f t="shared" si="209"/>
        <v>44408.5</v>
      </c>
      <c r="L3366" s="22">
        <v>44421.5</v>
      </c>
      <c r="M3366" s="22">
        <v>44459.5</v>
      </c>
      <c r="N3366" s="22">
        <v>44456.5</v>
      </c>
      <c r="O3366">
        <f t="shared" si="210"/>
        <v>48</v>
      </c>
      <c r="P3366" s="3">
        <f t="shared" si="211"/>
        <v>5538.24</v>
      </c>
    </row>
    <row r="3367" spans="1:16" x14ac:dyDescent="0.35">
      <c r="A3367" t="s">
        <v>287</v>
      </c>
      <c r="B3367" s="29" t="s">
        <v>86</v>
      </c>
      <c r="C3367" s="22">
        <v>44421</v>
      </c>
      <c r="D3367" s="30" t="s">
        <v>161</v>
      </c>
      <c r="E3367" s="30" t="s">
        <v>162</v>
      </c>
      <c r="F3367" s="29" t="s">
        <v>179</v>
      </c>
      <c r="G3367" s="3">
        <v>209.75</v>
      </c>
      <c r="H3367" s="22">
        <v>44402</v>
      </c>
      <c r="I3367" s="23">
        <v>44415</v>
      </c>
      <c r="J3367">
        <f t="shared" si="208"/>
        <v>14</v>
      </c>
      <c r="K3367" s="2">
        <f t="shared" si="209"/>
        <v>44408.5</v>
      </c>
      <c r="L3367" s="22">
        <v>44421.5</v>
      </c>
      <c r="M3367" s="22">
        <v>44459.5</v>
      </c>
      <c r="N3367" s="22">
        <v>44456.5</v>
      </c>
      <c r="O3367">
        <f t="shared" si="210"/>
        <v>48</v>
      </c>
      <c r="P3367" s="3">
        <f t="shared" si="211"/>
        <v>10068</v>
      </c>
    </row>
    <row r="3368" spans="1:16" x14ac:dyDescent="0.35">
      <c r="A3368" t="s">
        <v>287</v>
      </c>
      <c r="B3368" s="29" t="s">
        <v>86</v>
      </c>
      <c r="C3368" s="22">
        <v>44421</v>
      </c>
      <c r="D3368" s="30" t="s">
        <v>161</v>
      </c>
      <c r="E3368" s="30" t="s">
        <v>162</v>
      </c>
      <c r="F3368" s="29" t="s">
        <v>180</v>
      </c>
      <c r="G3368" s="3">
        <v>223.92999999999998</v>
      </c>
      <c r="H3368" s="22">
        <v>44402</v>
      </c>
      <c r="I3368" s="23">
        <v>44415</v>
      </c>
      <c r="J3368">
        <f t="shared" si="208"/>
        <v>14</v>
      </c>
      <c r="K3368" s="2">
        <f t="shared" si="209"/>
        <v>44408.5</v>
      </c>
      <c r="L3368" s="22">
        <v>44421.5</v>
      </c>
      <c r="M3368" s="22">
        <v>44459.5</v>
      </c>
      <c r="N3368" s="22">
        <v>44456.5</v>
      </c>
      <c r="O3368">
        <f t="shared" si="210"/>
        <v>48</v>
      </c>
      <c r="P3368" s="3">
        <f t="shared" si="211"/>
        <v>10748.64</v>
      </c>
    </row>
    <row r="3369" spans="1:16" x14ac:dyDescent="0.35">
      <c r="A3369" t="s">
        <v>287</v>
      </c>
      <c r="B3369" s="29" t="s">
        <v>86</v>
      </c>
      <c r="C3369" s="22">
        <v>44421</v>
      </c>
      <c r="D3369" s="30" t="s">
        <v>171</v>
      </c>
      <c r="E3369" s="30" t="s">
        <v>172</v>
      </c>
      <c r="F3369" s="29" t="s">
        <v>180</v>
      </c>
      <c r="G3369" s="3">
        <v>38.49</v>
      </c>
      <c r="H3369" s="22">
        <v>44402</v>
      </c>
      <c r="I3369" s="23">
        <v>44415</v>
      </c>
      <c r="J3369">
        <f t="shared" si="208"/>
        <v>14</v>
      </c>
      <c r="K3369" s="2">
        <f t="shared" si="209"/>
        <v>44408.5</v>
      </c>
      <c r="L3369" s="22">
        <v>44421.5</v>
      </c>
      <c r="M3369" s="22">
        <v>44459.5</v>
      </c>
      <c r="N3369" s="22">
        <v>44456.5</v>
      </c>
      <c r="O3369">
        <f t="shared" si="210"/>
        <v>48</v>
      </c>
      <c r="P3369" s="3">
        <f t="shared" si="211"/>
        <v>1847.52</v>
      </c>
    </row>
    <row r="3370" spans="1:16" x14ac:dyDescent="0.35">
      <c r="A3370" t="s">
        <v>287</v>
      </c>
      <c r="B3370" s="29" t="s">
        <v>86</v>
      </c>
      <c r="C3370" s="22">
        <v>44421</v>
      </c>
      <c r="D3370" s="30" t="s">
        <v>161</v>
      </c>
      <c r="E3370" s="30" t="s">
        <v>162</v>
      </c>
      <c r="F3370" s="29" t="s">
        <v>181</v>
      </c>
      <c r="G3370" s="3">
        <v>54.4</v>
      </c>
      <c r="H3370" s="22">
        <v>44402</v>
      </c>
      <c r="I3370" s="23">
        <v>44415</v>
      </c>
      <c r="J3370">
        <f t="shared" si="208"/>
        <v>14</v>
      </c>
      <c r="K3370" s="2">
        <f t="shared" si="209"/>
        <v>44408.5</v>
      </c>
      <c r="L3370" s="22">
        <v>44421.5</v>
      </c>
      <c r="M3370" s="22">
        <v>44459.5</v>
      </c>
      <c r="N3370" s="22">
        <v>44456.5</v>
      </c>
      <c r="O3370">
        <f t="shared" si="210"/>
        <v>48</v>
      </c>
      <c r="P3370" s="3">
        <f t="shared" si="211"/>
        <v>2611.1999999999998</v>
      </c>
    </row>
    <row r="3371" spans="1:16" x14ac:dyDescent="0.35">
      <c r="A3371" t="s">
        <v>287</v>
      </c>
      <c r="B3371" s="29" t="s">
        <v>86</v>
      </c>
      <c r="C3371" s="22">
        <v>44421</v>
      </c>
      <c r="D3371" s="30" t="s">
        <v>161</v>
      </c>
      <c r="E3371" s="30" t="s">
        <v>162</v>
      </c>
      <c r="F3371" s="29" t="s">
        <v>182</v>
      </c>
      <c r="G3371" s="3">
        <v>35.71</v>
      </c>
      <c r="H3371" s="22">
        <v>44402</v>
      </c>
      <c r="I3371" s="23">
        <v>44415</v>
      </c>
      <c r="J3371">
        <f t="shared" si="208"/>
        <v>14</v>
      </c>
      <c r="K3371" s="2">
        <f t="shared" si="209"/>
        <v>44408.5</v>
      </c>
      <c r="L3371" s="22">
        <v>44421.5</v>
      </c>
      <c r="M3371" s="22">
        <v>44459.5</v>
      </c>
      <c r="N3371" s="22">
        <v>44456.5</v>
      </c>
      <c r="O3371">
        <f t="shared" si="210"/>
        <v>48</v>
      </c>
      <c r="P3371" s="3">
        <f t="shared" si="211"/>
        <v>1714.08</v>
      </c>
    </row>
    <row r="3372" spans="1:16" x14ac:dyDescent="0.35">
      <c r="A3372" t="s">
        <v>287</v>
      </c>
      <c r="B3372" s="29" t="s">
        <v>86</v>
      </c>
      <c r="C3372" s="22">
        <v>44421</v>
      </c>
      <c r="D3372" s="30" t="s">
        <v>161</v>
      </c>
      <c r="E3372" s="30" t="s">
        <v>162</v>
      </c>
      <c r="F3372" s="29" t="s">
        <v>183</v>
      </c>
      <c r="G3372" s="3">
        <v>711.93000000000006</v>
      </c>
      <c r="H3372" s="22">
        <v>44402</v>
      </c>
      <c r="I3372" s="23">
        <v>44415</v>
      </c>
      <c r="J3372">
        <f t="shared" si="208"/>
        <v>14</v>
      </c>
      <c r="K3372" s="2">
        <f t="shared" si="209"/>
        <v>44408.5</v>
      </c>
      <c r="L3372" s="22">
        <v>44421.5</v>
      </c>
      <c r="M3372" s="22">
        <v>44459.5</v>
      </c>
      <c r="N3372" s="22">
        <v>44456.5</v>
      </c>
      <c r="O3372">
        <f t="shared" si="210"/>
        <v>48</v>
      </c>
      <c r="P3372" s="3">
        <f t="shared" si="211"/>
        <v>34172.639999999999</v>
      </c>
    </row>
    <row r="3373" spans="1:16" x14ac:dyDescent="0.35">
      <c r="A3373" t="s">
        <v>287</v>
      </c>
      <c r="B3373" s="29" t="s">
        <v>86</v>
      </c>
      <c r="C3373" s="22">
        <v>44421</v>
      </c>
      <c r="D3373" s="30" t="s">
        <v>161</v>
      </c>
      <c r="E3373" s="30" t="s">
        <v>162</v>
      </c>
      <c r="F3373" s="29" t="s">
        <v>184</v>
      </c>
      <c r="G3373" s="3">
        <v>42.66</v>
      </c>
      <c r="H3373" s="22">
        <v>44402</v>
      </c>
      <c r="I3373" s="23">
        <v>44415</v>
      </c>
      <c r="J3373">
        <f t="shared" si="208"/>
        <v>14</v>
      </c>
      <c r="K3373" s="2">
        <f t="shared" si="209"/>
        <v>44408.5</v>
      </c>
      <c r="L3373" s="22">
        <v>44421.5</v>
      </c>
      <c r="M3373" s="22">
        <v>44459.5</v>
      </c>
      <c r="N3373" s="22">
        <v>44456.5</v>
      </c>
      <c r="O3373">
        <f t="shared" si="210"/>
        <v>48</v>
      </c>
      <c r="P3373" s="3">
        <f t="shared" si="211"/>
        <v>2047.6799999999998</v>
      </c>
    </row>
    <row r="3374" spans="1:16" x14ac:dyDescent="0.35">
      <c r="A3374" t="s">
        <v>287</v>
      </c>
      <c r="B3374" s="29" t="s">
        <v>86</v>
      </c>
      <c r="C3374" s="22">
        <v>44421</v>
      </c>
      <c r="D3374" s="30" t="s">
        <v>161</v>
      </c>
      <c r="E3374" s="30" t="s">
        <v>162</v>
      </c>
      <c r="F3374" s="29" t="s">
        <v>185</v>
      </c>
      <c r="G3374" s="3">
        <v>772.74</v>
      </c>
      <c r="H3374" s="22">
        <v>44402</v>
      </c>
      <c r="I3374" s="23">
        <v>44415</v>
      </c>
      <c r="J3374">
        <f t="shared" si="208"/>
        <v>14</v>
      </c>
      <c r="K3374" s="2">
        <f t="shared" si="209"/>
        <v>44408.5</v>
      </c>
      <c r="L3374" s="22">
        <v>44421.5</v>
      </c>
      <c r="M3374" s="22">
        <v>44459.5</v>
      </c>
      <c r="N3374" s="22">
        <v>44456.5</v>
      </c>
      <c r="O3374">
        <f t="shared" si="210"/>
        <v>48</v>
      </c>
      <c r="P3374" s="3">
        <f t="shared" si="211"/>
        <v>37091.520000000004</v>
      </c>
    </row>
    <row r="3375" spans="1:16" x14ac:dyDescent="0.35">
      <c r="A3375" t="s">
        <v>287</v>
      </c>
      <c r="B3375" s="29" t="s">
        <v>86</v>
      </c>
      <c r="C3375" s="22">
        <v>44421</v>
      </c>
      <c r="D3375" s="30" t="s">
        <v>161</v>
      </c>
      <c r="E3375" s="30" t="s">
        <v>162</v>
      </c>
      <c r="F3375" s="29" t="s">
        <v>186</v>
      </c>
      <c r="G3375" s="3">
        <v>66.61</v>
      </c>
      <c r="H3375" s="22">
        <v>44402</v>
      </c>
      <c r="I3375" s="23">
        <v>44415</v>
      </c>
      <c r="J3375">
        <f t="shared" si="208"/>
        <v>14</v>
      </c>
      <c r="K3375" s="2">
        <f t="shared" si="209"/>
        <v>44408.5</v>
      </c>
      <c r="L3375" s="22">
        <v>44421.5</v>
      </c>
      <c r="M3375" s="22">
        <v>44459.5</v>
      </c>
      <c r="N3375" s="22">
        <v>44456.5</v>
      </c>
      <c r="O3375">
        <f t="shared" si="210"/>
        <v>48</v>
      </c>
      <c r="P3375" s="3">
        <f t="shared" si="211"/>
        <v>3197.2799999999997</v>
      </c>
    </row>
    <row r="3376" spans="1:16" x14ac:dyDescent="0.35">
      <c r="A3376" t="s">
        <v>287</v>
      </c>
      <c r="B3376" s="29" t="s">
        <v>86</v>
      </c>
      <c r="C3376" s="22">
        <v>44421</v>
      </c>
      <c r="D3376" s="30" t="s">
        <v>161</v>
      </c>
      <c r="E3376" s="30" t="s">
        <v>162</v>
      </c>
      <c r="F3376" s="29" t="s">
        <v>187</v>
      </c>
      <c r="G3376" s="3">
        <v>269.52</v>
      </c>
      <c r="H3376" s="22">
        <v>44402</v>
      </c>
      <c r="I3376" s="23">
        <v>44415</v>
      </c>
      <c r="J3376">
        <f t="shared" si="208"/>
        <v>14</v>
      </c>
      <c r="K3376" s="2">
        <f t="shared" si="209"/>
        <v>44408.5</v>
      </c>
      <c r="L3376" s="22">
        <v>44421.5</v>
      </c>
      <c r="M3376" s="22">
        <v>44459.5</v>
      </c>
      <c r="N3376" s="22">
        <v>44456.5</v>
      </c>
      <c r="O3376">
        <f t="shared" si="210"/>
        <v>48</v>
      </c>
      <c r="P3376" s="3">
        <f t="shared" si="211"/>
        <v>12936.96</v>
      </c>
    </row>
    <row r="3377" spans="1:16" x14ac:dyDescent="0.35">
      <c r="A3377" t="s">
        <v>287</v>
      </c>
      <c r="B3377" s="29" t="s">
        <v>86</v>
      </c>
      <c r="C3377" s="22">
        <v>44421</v>
      </c>
      <c r="D3377" s="30" t="s">
        <v>161</v>
      </c>
      <c r="E3377" s="30" t="s">
        <v>162</v>
      </c>
      <c r="F3377" s="29" t="s">
        <v>188</v>
      </c>
      <c r="G3377" s="3">
        <v>44.64</v>
      </c>
      <c r="H3377" s="22">
        <v>44402</v>
      </c>
      <c r="I3377" s="23">
        <v>44415</v>
      </c>
      <c r="J3377">
        <f t="shared" si="208"/>
        <v>14</v>
      </c>
      <c r="K3377" s="2">
        <f t="shared" si="209"/>
        <v>44408.5</v>
      </c>
      <c r="L3377" s="22">
        <v>44421.5</v>
      </c>
      <c r="M3377" s="22">
        <v>44459.5</v>
      </c>
      <c r="N3377" s="22">
        <v>44456.5</v>
      </c>
      <c r="O3377">
        <f t="shared" si="210"/>
        <v>48</v>
      </c>
      <c r="P3377" s="3">
        <f t="shared" si="211"/>
        <v>2142.7200000000003</v>
      </c>
    </row>
    <row r="3378" spans="1:16" x14ac:dyDescent="0.35">
      <c r="A3378" t="s">
        <v>287</v>
      </c>
      <c r="B3378" s="29" t="s">
        <v>86</v>
      </c>
      <c r="C3378" s="22">
        <v>44421</v>
      </c>
      <c r="D3378" s="30" t="s">
        <v>161</v>
      </c>
      <c r="E3378" s="30" t="s">
        <v>162</v>
      </c>
      <c r="F3378" s="29" t="s">
        <v>189</v>
      </c>
      <c r="G3378" s="3">
        <v>112.51</v>
      </c>
      <c r="H3378" s="22">
        <v>44402</v>
      </c>
      <c r="I3378" s="23">
        <v>44415</v>
      </c>
      <c r="J3378">
        <f t="shared" si="208"/>
        <v>14</v>
      </c>
      <c r="K3378" s="2">
        <f t="shared" si="209"/>
        <v>44408.5</v>
      </c>
      <c r="L3378" s="22">
        <v>44421.5</v>
      </c>
      <c r="M3378" s="22">
        <v>44459.5</v>
      </c>
      <c r="N3378" s="22">
        <v>44456.5</v>
      </c>
      <c r="O3378">
        <f t="shared" si="210"/>
        <v>48</v>
      </c>
      <c r="P3378" s="3">
        <f t="shared" si="211"/>
        <v>5400.4800000000005</v>
      </c>
    </row>
    <row r="3379" spans="1:16" x14ac:dyDescent="0.35">
      <c r="A3379" t="s">
        <v>287</v>
      </c>
      <c r="B3379" s="29" t="s">
        <v>86</v>
      </c>
      <c r="C3379" s="22">
        <v>44421</v>
      </c>
      <c r="D3379" s="30" t="s">
        <v>161</v>
      </c>
      <c r="E3379" s="30" t="s">
        <v>162</v>
      </c>
      <c r="F3379" s="29" t="s">
        <v>190</v>
      </c>
      <c r="G3379" s="3">
        <v>35.01</v>
      </c>
      <c r="H3379" s="22">
        <v>44402</v>
      </c>
      <c r="I3379" s="23">
        <v>44415</v>
      </c>
      <c r="J3379">
        <f t="shared" si="208"/>
        <v>14</v>
      </c>
      <c r="K3379" s="2">
        <f t="shared" si="209"/>
        <v>44408.5</v>
      </c>
      <c r="L3379" s="22">
        <v>44421.5</v>
      </c>
      <c r="M3379" s="22">
        <v>44459.5</v>
      </c>
      <c r="N3379" s="22">
        <v>44456.5</v>
      </c>
      <c r="O3379">
        <f t="shared" si="210"/>
        <v>48</v>
      </c>
      <c r="P3379" s="3">
        <f t="shared" si="211"/>
        <v>1680.48</v>
      </c>
    </row>
    <row r="3380" spans="1:16" x14ac:dyDescent="0.35">
      <c r="A3380" t="s">
        <v>287</v>
      </c>
      <c r="B3380" s="29" t="s">
        <v>86</v>
      </c>
      <c r="C3380" s="22">
        <v>44421</v>
      </c>
      <c r="D3380" s="30" t="s">
        <v>161</v>
      </c>
      <c r="E3380" s="30" t="s">
        <v>162</v>
      </c>
      <c r="F3380" s="29" t="s">
        <v>191</v>
      </c>
      <c r="G3380" s="3">
        <v>39.869999999999997</v>
      </c>
      <c r="H3380" s="22">
        <v>44402</v>
      </c>
      <c r="I3380" s="23">
        <v>44415</v>
      </c>
      <c r="J3380">
        <f t="shared" si="208"/>
        <v>14</v>
      </c>
      <c r="K3380" s="2">
        <f t="shared" si="209"/>
        <v>44408.5</v>
      </c>
      <c r="L3380" s="22">
        <v>44421.5</v>
      </c>
      <c r="M3380" s="22">
        <v>44459.5</v>
      </c>
      <c r="N3380" s="22">
        <v>44456.5</v>
      </c>
      <c r="O3380">
        <f t="shared" si="210"/>
        <v>48</v>
      </c>
      <c r="P3380" s="3">
        <f t="shared" si="211"/>
        <v>1913.7599999999998</v>
      </c>
    </row>
    <row r="3381" spans="1:16" x14ac:dyDescent="0.35">
      <c r="A3381" t="s">
        <v>287</v>
      </c>
      <c r="B3381" s="29" t="s">
        <v>86</v>
      </c>
      <c r="C3381" s="22">
        <v>44421</v>
      </c>
      <c r="D3381" s="30" t="s">
        <v>161</v>
      </c>
      <c r="E3381" s="30" t="s">
        <v>162</v>
      </c>
      <c r="F3381" s="29" t="s">
        <v>192</v>
      </c>
      <c r="G3381" s="3">
        <v>67.91</v>
      </c>
      <c r="H3381" s="22">
        <v>44402</v>
      </c>
      <c r="I3381" s="23">
        <v>44415</v>
      </c>
      <c r="J3381">
        <f t="shared" si="208"/>
        <v>14</v>
      </c>
      <c r="K3381" s="2">
        <f t="shared" si="209"/>
        <v>44408.5</v>
      </c>
      <c r="L3381" s="22">
        <v>44421.5</v>
      </c>
      <c r="M3381" s="22">
        <v>44459.5</v>
      </c>
      <c r="N3381" s="22">
        <v>44456.5</v>
      </c>
      <c r="O3381">
        <f t="shared" si="210"/>
        <v>48</v>
      </c>
      <c r="P3381" s="3">
        <f t="shared" si="211"/>
        <v>3259.68</v>
      </c>
    </row>
    <row r="3382" spans="1:16" x14ac:dyDescent="0.35">
      <c r="A3382" t="s">
        <v>287</v>
      </c>
      <c r="B3382" s="29" t="s">
        <v>86</v>
      </c>
      <c r="C3382" s="22">
        <v>44421</v>
      </c>
      <c r="D3382" s="30" t="s">
        <v>161</v>
      </c>
      <c r="E3382" s="30" t="s">
        <v>162</v>
      </c>
      <c r="F3382" s="29" t="s">
        <v>193</v>
      </c>
      <c r="G3382" s="3">
        <v>183.14</v>
      </c>
      <c r="H3382" s="22">
        <v>44402</v>
      </c>
      <c r="I3382" s="23">
        <v>44415</v>
      </c>
      <c r="J3382">
        <f t="shared" si="208"/>
        <v>14</v>
      </c>
      <c r="K3382" s="2">
        <f t="shared" si="209"/>
        <v>44408.5</v>
      </c>
      <c r="L3382" s="22">
        <v>44421.5</v>
      </c>
      <c r="M3382" s="22">
        <v>44459.5</v>
      </c>
      <c r="N3382" s="22">
        <v>44456.5</v>
      </c>
      <c r="O3382">
        <f t="shared" si="210"/>
        <v>48</v>
      </c>
      <c r="P3382" s="3">
        <f t="shared" si="211"/>
        <v>8790.7199999999993</v>
      </c>
    </row>
    <row r="3383" spans="1:16" x14ac:dyDescent="0.35">
      <c r="A3383" t="s">
        <v>287</v>
      </c>
      <c r="B3383" s="29" t="s">
        <v>86</v>
      </c>
      <c r="C3383" s="22">
        <v>44421</v>
      </c>
      <c r="D3383" s="30" t="s">
        <v>161</v>
      </c>
      <c r="E3383" s="30" t="s">
        <v>162</v>
      </c>
      <c r="F3383" s="29" t="s">
        <v>194</v>
      </c>
      <c r="G3383" s="3">
        <v>75.45</v>
      </c>
      <c r="H3383" s="22">
        <v>44402</v>
      </c>
      <c r="I3383" s="23">
        <v>44415</v>
      </c>
      <c r="J3383">
        <f t="shared" si="208"/>
        <v>14</v>
      </c>
      <c r="K3383" s="2">
        <f t="shared" si="209"/>
        <v>44408.5</v>
      </c>
      <c r="L3383" s="22">
        <v>44421.5</v>
      </c>
      <c r="M3383" s="22">
        <v>44459.5</v>
      </c>
      <c r="N3383" s="22">
        <v>44456.5</v>
      </c>
      <c r="O3383">
        <f t="shared" si="210"/>
        <v>48</v>
      </c>
      <c r="P3383" s="3">
        <f t="shared" si="211"/>
        <v>3621.6000000000004</v>
      </c>
    </row>
    <row r="3384" spans="1:16" x14ac:dyDescent="0.35">
      <c r="A3384" t="s">
        <v>287</v>
      </c>
      <c r="B3384" s="29" t="s">
        <v>98</v>
      </c>
      <c r="C3384" s="22">
        <v>44421</v>
      </c>
      <c r="D3384" s="30" t="s">
        <v>161</v>
      </c>
      <c r="E3384" s="30" t="s">
        <v>162</v>
      </c>
      <c r="F3384" s="29" t="s">
        <v>176</v>
      </c>
      <c r="G3384" s="3">
        <v>10.17</v>
      </c>
      <c r="H3384" s="22">
        <v>44403</v>
      </c>
      <c r="I3384" s="23">
        <v>44416</v>
      </c>
      <c r="J3384">
        <f t="shared" si="208"/>
        <v>14</v>
      </c>
      <c r="K3384" s="2">
        <f t="shared" si="209"/>
        <v>44409.5</v>
      </c>
      <c r="L3384" s="22">
        <v>44421.5</v>
      </c>
      <c r="M3384" s="22">
        <v>44459.5</v>
      </c>
      <c r="N3384" s="22">
        <v>44456.5</v>
      </c>
      <c r="O3384">
        <f t="shared" si="210"/>
        <v>47</v>
      </c>
      <c r="P3384" s="3">
        <f t="shared" si="211"/>
        <v>477.99</v>
      </c>
    </row>
    <row r="3385" spans="1:16" x14ac:dyDescent="0.35">
      <c r="A3385" t="s">
        <v>287</v>
      </c>
      <c r="B3385" s="29" t="s">
        <v>98</v>
      </c>
      <c r="C3385" s="22">
        <v>44421</v>
      </c>
      <c r="D3385" s="30" t="s">
        <v>99</v>
      </c>
      <c r="E3385" s="30" t="s">
        <v>100</v>
      </c>
      <c r="F3385" s="29" t="s">
        <v>164</v>
      </c>
      <c r="G3385" s="3">
        <v>21.240000000000002</v>
      </c>
      <c r="H3385" s="22">
        <v>44403</v>
      </c>
      <c r="I3385" s="23">
        <v>44416</v>
      </c>
      <c r="J3385">
        <f t="shared" si="208"/>
        <v>14</v>
      </c>
      <c r="K3385" s="2">
        <f t="shared" si="209"/>
        <v>44409.5</v>
      </c>
      <c r="L3385" s="22">
        <v>44421.5</v>
      </c>
      <c r="M3385" s="22">
        <v>44459.5</v>
      </c>
      <c r="N3385" s="22">
        <v>44456.5</v>
      </c>
      <c r="O3385">
        <f t="shared" si="210"/>
        <v>47</v>
      </c>
      <c r="P3385" s="3">
        <f t="shared" si="211"/>
        <v>998.28000000000009</v>
      </c>
    </row>
    <row r="3386" spans="1:16" x14ac:dyDescent="0.35">
      <c r="A3386" t="s">
        <v>287</v>
      </c>
      <c r="B3386" s="29" t="s">
        <v>98</v>
      </c>
      <c r="C3386" s="22">
        <v>44421</v>
      </c>
      <c r="D3386" s="30" t="s">
        <v>161</v>
      </c>
      <c r="E3386" s="30" t="s">
        <v>162</v>
      </c>
      <c r="F3386" s="29" t="s">
        <v>186</v>
      </c>
      <c r="G3386" s="3">
        <v>0.95</v>
      </c>
      <c r="H3386" s="22">
        <v>44403</v>
      </c>
      <c r="I3386" s="23">
        <v>44416</v>
      </c>
      <c r="J3386">
        <f t="shared" si="208"/>
        <v>14</v>
      </c>
      <c r="K3386" s="2">
        <f t="shared" si="209"/>
        <v>44409.5</v>
      </c>
      <c r="L3386" s="22">
        <v>44421.5</v>
      </c>
      <c r="M3386" s="22">
        <v>44459.5</v>
      </c>
      <c r="N3386" s="22">
        <v>44456.5</v>
      </c>
      <c r="O3386">
        <f t="shared" si="210"/>
        <v>47</v>
      </c>
      <c r="P3386" s="3">
        <f t="shared" si="211"/>
        <v>44.65</v>
      </c>
    </row>
    <row r="3387" spans="1:16" x14ac:dyDescent="0.35">
      <c r="A3387" t="s">
        <v>287</v>
      </c>
      <c r="B3387" s="29" t="s">
        <v>98</v>
      </c>
      <c r="C3387" s="22">
        <v>44421</v>
      </c>
      <c r="D3387" s="30" t="s">
        <v>99</v>
      </c>
      <c r="E3387" s="30" t="s">
        <v>100</v>
      </c>
      <c r="F3387" s="29" t="s">
        <v>164</v>
      </c>
      <c r="G3387" s="3">
        <v>45.27</v>
      </c>
      <c r="H3387" s="22">
        <v>44403</v>
      </c>
      <c r="I3387" s="23">
        <v>44416</v>
      </c>
      <c r="J3387">
        <f t="shared" si="208"/>
        <v>14</v>
      </c>
      <c r="K3387" s="2">
        <f t="shared" si="209"/>
        <v>44409.5</v>
      </c>
      <c r="L3387" s="22">
        <v>44421.5</v>
      </c>
      <c r="M3387" s="22">
        <v>44459.5</v>
      </c>
      <c r="N3387" s="22">
        <v>44456.5</v>
      </c>
      <c r="O3387">
        <f t="shared" si="210"/>
        <v>47</v>
      </c>
      <c r="P3387" s="3">
        <f t="shared" si="211"/>
        <v>2127.69</v>
      </c>
    </row>
    <row r="3388" spans="1:16" x14ac:dyDescent="0.35">
      <c r="A3388" t="s">
        <v>287</v>
      </c>
      <c r="B3388" s="29" t="s">
        <v>98</v>
      </c>
      <c r="C3388" s="22">
        <v>44421</v>
      </c>
      <c r="D3388" s="30" t="s">
        <v>161</v>
      </c>
      <c r="E3388" s="30" t="s">
        <v>162</v>
      </c>
      <c r="F3388" s="29" t="s">
        <v>183</v>
      </c>
      <c r="G3388" s="3">
        <v>28.31</v>
      </c>
      <c r="H3388" s="22">
        <v>44403</v>
      </c>
      <c r="I3388" s="23">
        <v>44416</v>
      </c>
      <c r="J3388">
        <f t="shared" si="208"/>
        <v>14</v>
      </c>
      <c r="K3388" s="2">
        <f t="shared" si="209"/>
        <v>44409.5</v>
      </c>
      <c r="L3388" s="22">
        <v>44421.5</v>
      </c>
      <c r="M3388" s="22">
        <v>44459.5</v>
      </c>
      <c r="N3388" s="22">
        <v>44456.5</v>
      </c>
      <c r="O3388">
        <f t="shared" si="210"/>
        <v>47</v>
      </c>
      <c r="P3388" s="3">
        <f t="shared" si="211"/>
        <v>1330.57</v>
      </c>
    </row>
    <row r="3389" spans="1:16" x14ac:dyDescent="0.35">
      <c r="A3389" t="s">
        <v>287</v>
      </c>
      <c r="B3389" s="29" t="s">
        <v>98</v>
      </c>
      <c r="C3389" s="22">
        <v>44421</v>
      </c>
      <c r="D3389" s="30" t="s">
        <v>99</v>
      </c>
      <c r="E3389" s="30" t="s">
        <v>100</v>
      </c>
      <c r="F3389" s="29" t="s">
        <v>164</v>
      </c>
      <c r="G3389" s="3">
        <v>28.46</v>
      </c>
      <c r="H3389" s="22">
        <v>44403</v>
      </c>
      <c r="I3389" s="23">
        <v>44416</v>
      </c>
      <c r="J3389">
        <f t="shared" si="208"/>
        <v>14</v>
      </c>
      <c r="K3389" s="2">
        <f t="shared" si="209"/>
        <v>44409.5</v>
      </c>
      <c r="L3389" s="22">
        <v>44421.5</v>
      </c>
      <c r="M3389" s="22">
        <v>44459.5</v>
      </c>
      <c r="N3389" s="22">
        <v>44456.5</v>
      </c>
      <c r="O3389">
        <f t="shared" si="210"/>
        <v>47</v>
      </c>
      <c r="P3389" s="3">
        <f t="shared" si="211"/>
        <v>1337.6200000000001</v>
      </c>
    </row>
    <row r="3390" spans="1:16" x14ac:dyDescent="0.35">
      <c r="A3390" t="s">
        <v>287</v>
      </c>
      <c r="B3390" s="29" t="s">
        <v>98</v>
      </c>
      <c r="C3390" s="22">
        <v>44421</v>
      </c>
      <c r="D3390" s="30" t="s">
        <v>161</v>
      </c>
      <c r="E3390" s="30" t="s">
        <v>162</v>
      </c>
      <c r="F3390" s="29" t="s">
        <v>185</v>
      </c>
      <c r="G3390" s="3">
        <v>23.96</v>
      </c>
      <c r="H3390" s="22">
        <v>44403</v>
      </c>
      <c r="I3390" s="23">
        <v>44416</v>
      </c>
      <c r="J3390">
        <f t="shared" si="208"/>
        <v>14</v>
      </c>
      <c r="K3390" s="2">
        <f t="shared" si="209"/>
        <v>44409.5</v>
      </c>
      <c r="L3390" s="22">
        <v>44421.5</v>
      </c>
      <c r="M3390" s="22">
        <v>44459.5</v>
      </c>
      <c r="N3390" s="22">
        <v>44456.5</v>
      </c>
      <c r="O3390">
        <f t="shared" si="210"/>
        <v>47</v>
      </c>
      <c r="P3390" s="3">
        <f t="shared" si="211"/>
        <v>1126.1200000000001</v>
      </c>
    </row>
    <row r="3391" spans="1:16" x14ac:dyDescent="0.35">
      <c r="A3391" t="s">
        <v>287</v>
      </c>
      <c r="B3391" s="29" t="s">
        <v>98</v>
      </c>
      <c r="C3391" s="22">
        <v>44421</v>
      </c>
      <c r="D3391" s="30" t="s">
        <v>99</v>
      </c>
      <c r="E3391" s="30" t="s">
        <v>100</v>
      </c>
      <c r="F3391" s="29" t="s">
        <v>164</v>
      </c>
      <c r="G3391" s="3">
        <v>1</v>
      </c>
      <c r="H3391" s="22">
        <v>44403</v>
      </c>
      <c r="I3391" s="23">
        <v>44416</v>
      </c>
      <c r="J3391">
        <f t="shared" si="208"/>
        <v>14</v>
      </c>
      <c r="K3391" s="2">
        <f t="shared" si="209"/>
        <v>44409.5</v>
      </c>
      <c r="L3391" s="22">
        <v>44421.5</v>
      </c>
      <c r="M3391" s="22">
        <v>44459.5</v>
      </c>
      <c r="N3391" s="22">
        <v>44456.5</v>
      </c>
      <c r="O3391">
        <f t="shared" si="210"/>
        <v>47</v>
      </c>
      <c r="P3391" s="3">
        <f t="shared" si="211"/>
        <v>47</v>
      </c>
    </row>
    <row r="3392" spans="1:16" x14ac:dyDescent="0.35">
      <c r="A3392" t="s">
        <v>287</v>
      </c>
      <c r="B3392" s="29" t="s">
        <v>98</v>
      </c>
      <c r="C3392" s="22">
        <v>44421</v>
      </c>
      <c r="D3392" s="30" t="s">
        <v>161</v>
      </c>
      <c r="E3392" s="30" t="s">
        <v>162</v>
      </c>
      <c r="F3392" s="29" t="s">
        <v>183</v>
      </c>
      <c r="G3392" s="3">
        <v>0.62</v>
      </c>
      <c r="H3392" s="22">
        <v>44403</v>
      </c>
      <c r="I3392" s="23">
        <v>44416</v>
      </c>
      <c r="J3392">
        <f t="shared" si="208"/>
        <v>14</v>
      </c>
      <c r="K3392" s="2">
        <f t="shared" si="209"/>
        <v>44409.5</v>
      </c>
      <c r="L3392" s="22">
        <v>44421.5</v>
      </c>
      <c r="M3392" s="22">
        <v>44459.5</v>
      </c>
      <c r="N3392" s="22">
        <v>44456.5</v>
      </c>
      <c r="O3392">
        <f t="shared" si="210"/>
        <v>47</v>
      </c>
      <c r="P3392" s="3">
        <f t="shared" si="211"/>
        <v>29.14</v>
      </c>
    </row>
    <row r="3393" spans="1:16" x14ac:dyDescent="0.35">
      <c r="A3393" t="s">
        <v>287</v>
      </c>
      <c r="B3393" s="29" t="s">
        <v>98</v>
      </c>
      <c r="C3393" s="22">
        <v>44421</v>
      </c>
      <c r="D3393" s="30" t="s">
        <v>171</v>
      </c>
      <c r="E3393" s="30" t="s">
        <v>172</v>
      </c>
      <c r="F3393" s="29" t="s">
        <v>176</v>
      </c>
      <c r="G3393" s="3">
        <v>32.67</v>
      </c>
      <c r="H3393" s="22">
        <v>44403</v>
      </c>
      <c r="I3393" s="23">
        <v>44416</v>
      </c>
      <c r="J3393">
        <f t="shared" si="208"/>
        <v>14</v>
      </c>
      <c r="K3393" s="2">
        <f t="shared" si="209"/>
        <v>44409.5</v>
      </c>
      <c r="L3393" s="22">
        <v>44421.5</v>
      </c>
      <c r="M3393" s="22">
        <v>44459.5</v>
      </c>
      <c r="N3393" s="22">
        <v>44456.5</v>
      </c>
      <c r="O3393">
        <f t="shared" si="210"/>
        <v>47</v>
      </c>
      <c r="P3393" s="3">
        <f t="shared" si="211"/>
        <v>1535.49</v>
      </c>
    </row>
    <row r="3394" spans="1:16" x14ac:dyDescent="0.35">
      <c r="A3394" t="s">
        <v>287</v>
      </c>
      <c r="B3394" s="29" t="s">
        <v>98</v>
      </c>
      <c r="C3394" s="22">
        <v>44421</v>
      </c>
      <c r="D3394" s="30" t="s">
        <v>99</v>
      </c>
      <c r="E3394" s="30" t="s">
        <v>100</v>
      </c>
      <c r="F3394" s="29" t="s">
        <v>164</v>
      </c>
      <c r="G3394" s="3">
        <v>62.07</v>
      </c>
      <c r="H3394" s="22">
        <v>44403</v>
      </c>
      <c r="I3394" s="23">
        <v>44416</v>
      </c>
      <c r="J3394">
        <f t="shared" si="208"/>
        <v>14</v>
      </c>
      <c r="K3394" s="2">
        <f t="shared" si="209"/>
        <v>44409.5</v>
      </c>
      <c r="L3394" s="22">
        <v>44421.5</v>
      </c>
      <c r="M3394" s="22">
        <v>44459.5</v>
      </c>
      <c r="N3394" s="22">
        <v>44456.5</v>
      </c>
      <c r="O3394">
        <f t="shared" si="210"/>
        <v>47</v>
      </c>
      <c r="P3394" s="3">
        <f t="shared" si="211"/>
        <v>2917.29</v>
      </c>
    </row>
    <row r="3395" spans="1:16" x14ac:dyDescent="0.35">
      <c r="A3395" t="s">
        <v>287</v>
      </c>
      <c r="B3395" s="29" t="s">
        <v>98</v>
      </c>
      <c r="C3395" s="22">
        <v>44421</v>
      </c>
      <c r="D3395" s="30" t="s">
        <v>161</v>
      </c>
      <c r="E3395" s="30" t="s">
        <v>162</v>
      </c>
      <c r="F3395" s="29" t="s">
        <v>195</v>
      </c>
      <c r="G3395" s="3">
        <v>780.46</v>
      </c>
      <c r="H3395" s="22">
        <v>44403</v>
      </c>
      <c r="I3395" s="23">
        <v>44416</v>
      </c>
      <c r="J3395">
        <f t="shared" si="208"/>
        <v>14</v>
      </c>
      <c r="K3395" s="2">
        <f t="shared" si="209"/>
        <v>44409.5</v>
      </c>
      <c r="L3395" s="22">
        <v>44421.5</v>
      </c>
      <c r="M3395" s="22">
        <v>44459.5</v>
      </c>
      <c r="N3395" s="22">
        <v>44456.5</v>
      </c>
      <c r="O3395">
        <f t="shared" si="210"/>
        <v>47</v>
      </c>
      <c r="P3395" s="3">
        <f t="shared" si="211"/>
        <v>36681.620000000003</v>
      </c>
    </row>
    <row r="3396" spans="1:16" x14ac:dyDescent="0.35">
      <c r="A3396" t="s">
        <v>287</v>
      </c>
      <c r="B3396" s="29" t="s">
        <v>98</v>
      </c>
      <c r="C3396" s="22">
        <v>44421</v>
      </c>
      <c r="D3396" s="30" t="s">
        <v>161</v>
      </c>
      <c r="E3396" s="30" t="s">
        <v>162</v>
      </c>
      <c r="F3396" s="29" t="s">
        <v>169</v>
      </c>
      <c r="G3396" s="3">
        <v>84.16</v>
      </c>
      <c r="H3396" s="22">
        <v>44403</v>
      </c>
      <c r="I3396" s="23">
        <v>44416</v>
      </c>
      <c r="J3396">
        <f t="shared" si="208"/>
        <v>14</v>
      </c>
      <c r="K3396" s="2">
        <f t="shared" si="209"/>
        <v>44409.5</v>
      </c>
      <c r="L3396" s="22">
        <v>44421.5</v>
      </c>
      <c r="M3396" s="22">
        <v>44459.5</v>
      </c>
      <c r="N3396" s="22">
        <v>44456.5</v>
      </c>
      <c r="O3396">
        <f t="shared" si="210"/>
        <v>47</v>
      </c>
      <c r="P3396" s="3">
        <f t="shared" si="211"/>
        <v>3955.52</v>
      </c>
    </row>
    <row r="3397" spans="1:16" x14ac:dyDescent="0.35">
      <c r="A3397" t="s">
        <v>287</v>
      </c>
      <c r="B3397" s="29" t="s">
        <v>98</v>
      </c>
      <c r="C3397" s="22">
        <v>44421</v>
      </c>
      <c r="D3397" s="30" t="s">
        <v>161</v>
      </c>
      <c r="E3397" s="30" t="s">
        <v>162</v>
      </c>
      <c r="F3397" s="29" t="s">
        <v>170</v>
      </c>
      <c r="G3397" s="3">
        <v>39.89</v>
      </c>
      <c r="H3397" s="22">
        <v>44403</v>
      </c>
      <c r="I3397" s="23">
        <v>44416</v>
      </c>
      <c r="J3397">
        <f t="shared" si="208"/>
        <v>14</v>
      </c>
      <c r="K3397" s="2">
        <f t="shared" si="209"/>
        <v>44409.5</v>
      </c>
      <c r="L3397" s="22">
        <v>44421.5</v>
      </c>
      <c r="M3397" s="22">
        <v>44459.5</v>
      </c>
      <c r="N3397" s="22">
        <v>44456.5</v>
      </c>
      <c r="O3397">
        <f t="shared" si="210"/>
        <v>47</v>
      </c>
      <c r="P3397" s="3">
        <f t="shared" si="211"/>
        <v>1874.83</v>
      </c>
    </row>
    <row r="3398" spans="1:16" x14ac:dyDescent="0.35">
      <c r="A3398" t="s">
        <v>287</v>
      </c>
      <c r="B3398" s="29" t="s">
        <v>98</v>
      </c>
      <c r="C3398" s="22">
        <v>44421</v>
      </c>
      <c r="D3398" s="30" t="s">
        <v>161</v>
      </c>
      <c r="E3398" s="30" t="s">
        <v>162</v>
      </c>
      <c r="F3398" s="29" t="s">
        <v>196</v>
      </c>
      <c r="G3398" s="3">
        <v>249.77999999999997</v>
      </c>
      <c r="H3398" s="22">
        <v>44403</v>
      </c>
      <c r="I3398" s="23">
        <v>44416</v>
      </c>
      <c r="J3398">
        <f t="shared" si="208"/>
        <v>14</v>
      </c>
      <c r="K3398" s="2">
        <f t="shared" si="209"/>
        <v>44409.5</v>
      </c>
      <c r="L3398" s="22">
        <v>44421.5</v>
      </c>
      <c r="M3398" s="22">
        <v>44459.5</v>
      </c>
      <c r="N3398" s="22">
        <v>44456.5</v>
      </c>
      <c r="O3398">
        <f t="shared" si="210"/>
        <v>47</v>
      </c>
      <c r="P3398" s="3">
        <f t="shared" si="211"/>
        <v>11739.659999999998</v>
      </c>
    </row>
    <row r="3399" spans="1:16" x14ac:dyDescent="0.35">
      <c r="A3399" t="s">
        <v>287</v>
      </c>
      <c r="B3399" s="29" t="s">
        <v>98</v>
      </c>
      <c r="C3399" s="22">
        <v>44421</v>
      </c>
      <c r="D3399" s="30" t="s">
        <v>161</v>
      </c>
      <c r="E3399" s="30" t="s">
        <v>162</v>
      </c>
      <c r="F3399" s="29" t="s">
        <v>175</v>
      </c>
      <c r="G3399" s="3">
        <v>57.900000000000006</v>
      </c>
      <c r="H3399" s="22">
        <v>44403</v>
      </c>
      <c r="I3399" s="23">
        <v>44416</v>
      </c>
      <c r="J3399">
        <f t="shared" si="208"/>
        <v>14</v>
      </c>
      <c r="K3399" s="2">
        <f t="shared" si="209"/>
        <v>44409.5</v>
      </c>
      <c r="L3399" s="22">
        <v>44421.5</v>
      </c>
      <c r="M3399" s="22">
        <v>44459.5</v>
      </c>
      <c r="N3399" s="22">
        <v>44456.5</v>
      </c>
      <c r="O3399">
        <f t="shared" si="210"/>
        <v>47</v>
      </c>
      <c r="P3399" s="3">
        <f t="shared" si="211"/>
        <v>2721.3</v>
      </c>
    </row>
    <row r="3400" spans="1:16" x14ac:dyDescent="0.35">
      <c r="A3400" t="s">
        <v>287</v>
      </c>
      <c r="B3400" s="29" t="s">
        <v>98</v>
      </c>
      <c r="C3400" s="22">
        <v>44421</v>
      </c>
      <c r="D3400" s="30" t="s">
        <v>161</v>
      </c>
      <c r="E3400" s="30" t="s">
        <v>162</v>
      </c>
      <c r="F3400" s="29" t="s">
        <v>197</v>
      </c>
      <c r="G3400" s="3">
        <v>77.510000000000005</v>
      </c>
      <c r="H3400" s="22">
        <v>44403</v>
      </c>
      <c r="I3400" s="23">
        <v>44416</v>
      </c>
      <c r="J3400">
        <f t="shared" si="208"/>
        <v>14</v>
      </c>
      <c r="K3400" s="2">
        <f t="shared" si="209"/>
        <v>44409.5</v>
      </c>
      <c r="L3400" s="22">
        <v>44421.5</v>
      </c>
      <c r="M3400" s="22">
        <v>44459.5</v>
      </c>
      <c r="N3400" s="22">
        <v>44456.5</v>
      </c>
      <c r="O3400">
        <f t="shared" si="210"/>
        <v>47</v>
      </c>
      <c r="P3400" s="3">
        <f t="shared" si="211"/>
        <v>3642.9700000000003</v>
      </c>
    </row>
    <row r="3401" spans="1:16" x14ac:dyDescent="0.35">
      <c r="A3401" t="s">
        <v>287</v>
      </c>
      <c r="B3401" s="29" t="s">
        <v>98</v>
      </c>
      <c r="C3401" s="22">
        <v>44421</v>
      </c>
      <c r="D3401" s="30" t="s">
        <v>161</v>
      </c>
      <c r="E3401" s="30" t="s">
        <v>162</v>
      </c>
      <c r="F3401" s="29" t="s">
        <v>176</v>
      </c>
      <c r="G3401" s="3">
        <v>2404.89</v>
      </c>
      <c r="H3401" s="22">
        <v>44403</v>
      </c>
      <c r="I3401" s="23">
        <v>44416</v>
      </c>
      <c r="J3401">
        <f t="shared" si="208"/>
        <v>14</v>
      </c>
      <c r="K3401" s="2">
        <f t="shared" si="209"/>
        <v>44409.5</v>
      </c>
      <c r="L3401" s="22">
        <v>44421.5</v>
      </c>
      <c r="M3401" s="22">
        <v>44459.5</v>
      </c>
      <c r="N3401" s="22">
        <v>44456.5</v>
      </c>
      <c r="O3401">
        <f t="shared" si="210"/>
        <v>47</v>
      </c>
      <c r="P3401" s="3">
        <f t="shared" si="211"/>
        <v>113029.82999999999</v>
      </c>
    </row>
    <row r="3402" spans="1:16" x14ac:dyDescent="0.35">
      <c r="A3402" t="s">
        <v>287</v>
      </c>
      <c r="B3402" s="29" t="s">
        <v>98</v>
      </c>
      <c r="C3402" s="22">
        <v>44421</v>
      </c>
      <c r="D3402" s="30" t="s">
        <v>161</v>
      </c>
      <c r="E3402" s="30" t="s">
        <v>162</v>
      </c>
      <c r="F3402" s="29" t="s">
        <v>177</v>
      </c>
      <c r="G3402" s="3">
        <v>57.74</v>
      </c>
      <c r="H3402" s="22">
        <v>44403</v>
      </c>
      <c r="I3402" s="23">
        <v>44416</v>
      </c>
      <c r="J3402">
        <f t="shared" si="208"/>
        <v>14</v>
      </c>
      <c r="K3402" s="2">
        <f t="shared" si="209"/>
        <v>44409.5</v>
      </c>
      <c r="L3402" s="22">
        <v>44421.5</v>
      </c>
      <c r="M3402" s="22">
        <v>44459.5</v>
      </c>
      <c r="N3402" s="22">
        <v>44456.5</v>
      </c>
      <c r="O3402">
        <f t="shared" si="210"/>
        <v>47</v>
      </c>
      <c r="P3402" s="3">
        <f t="shared" si="211"/>
        <v>2713.78</v>
      </c>
    </row>
    <row r="3403" spans="1:16" x14ac:dyDescent="0.35">
      <c r="A3403" t="s">
        <v>287</v>
      </c>
      <c r="B3403" s="29" t="s">
        <v>98</v>
      </c>
      <c r="C3403" s="22">
        <v>44421</v>
      </c>
      <c r="D3403" s="30" t="s">
        <v>107</v>
      </c>
      <c r="E3403" s="30" t="s">
        <v>108</v>
      </c>
      <c r="F3403" s="29" t="s">
        <v>164</v>
      </c>
      <c r="G3403" s="3">
        <v>3174.4300000000007</v>
      </c>
      <c r="H3403" s="22">
        <v>44403</v>
      </c>
      <c r="I3403" s="23">
        <v>44416</v>
      </c>
      <c r="J3403">
        <f t="shared" ref="J3403:J3466" si="212">I3403-H3403+1</f>
        <v>14</v>
      </c>
      <c r="K3403" s="2">
        <f t="shared" ref="K3403:K3466" si="213">(H3403+I3403)/2</f>
        <v>44409.5</v>
      </c>
      <c r="L3403" s="22">
        <v>44421.5</v>
      </c>
      <c r="M3403" s="22">
        <v>44459.5</v>
      </c>
      <c r="N3403" s="22">
        <v>44456.5</v>
      </c>
      <c r="O3403">
        <f t="shared" ref="O3403:O3466" si="214">N3403-K3403</f>
        <v>47</v>
      </c>
      <c r="P3403" s="3">
        <f t="shared" ref="P3403:P3466" si="215">O3403*G3403</f>
        <v>149198.21000000002</v>
      </c>
    </row>
    <row r="3404" spans="1:16" x14ac:dyDescent="0.35">
      <c r="A3404" t="s">
        <v>287</v>
      </c>
      <c r="B3404" s="29" t="s">
        <v>98</v>
      </c>
      <c r="C3404" s="22">
        <v>44421</v>
      </c>
      <c r="D3404" s="30" t="s">
        <v>99</v>
      </c>
      <c r="E3404" s="30" t="s">
        <v>100</v>
      </c>
      <c r="F3404" s="29" t="s">
        <v>164</v>
      </c>
      <c r="G3404" s="3">
        <v>11220.279999999997</v>
      </c>
      <c r="H3404" s="22">
        <v>44403</v>
      </c>
      <c r="I3404" s="23">
        <v>44416</v>
      </c>
      <c r="J3404">
        <f t="shared" si="212"/>
        <v>14</v>
      </c>
      <c r="K3404" s="2">
        <f t="shared" si="213"/>
        <v>44409.5</v>
      </c>
      <c r="L3404" s="22">
        <v>44421.5</v>
      </c>
      <c r="M3404" s="22">
        <v>44459.5</v>
      </c>
      <c r="N3404" s="22">
        <v>44456.5</v>
      </c>
      <c r="O3404">
        <f t="shared" si="214"/>
        <v>47</v>
      </c>
      <c r="P3404" s="3">
        <f t="shared" si="215"/>
        <v>527353.15999999992</v>
      </c>
    </row>
    <row r="3405" spans="1:16" x14ac:dyDescent="0.35">
      <c r="A3405" t="s">
        <v>287</v>
      </c>
      <c r="B3405" s="29" t="s">
        <v>98</v>
      </c>
      <c r="C3405" s="22">
        <v>44421</v>
      </c>
      <c r="D3405" s="30" t="s">
        <v>161</v>
      </c>
      <c r="E3405" s="30" t="s">
        <v>162</v>
      </c>
      <c r="F3405" s="29" t="s">
        <v>179</v>
      </c>
      <c r="G3405" s="3">
        <v>175.15000000000003</v>
      </c>
      <c r="H3405" s="22">
        <v>44403</v>
      </c>
      <c r="I3405" s="23">
        <v>44416</v>
      </c>
      <c r="J3405">
        <f t="shared" si="212"/>
        <v>14</v>
      </c>
      <c r="K3405" s="2">
        <f t="shared" si="213"/>
        <v>44409.5</v>
      </c>
      <c r="L3405" s="22">
        <v>44421.5</v>
      </c>
      <c r="M3405" s="22">
        <v>44459.5</v>
      </c>
      <c r="N3405" s="22">
        <v>44456.5</v>
      </c>
      <c r="O3405">
        <f t="shared" si="214"/>
        <v>47</v>
      </c>
      <c r="P3405" s="3">
        <f t="shared" si="215"/>
        <v>8232.0500000000011</v>
      </c>
    </row>
    <row r="3406" spans="1:16" x14ac:dyDescent="0.35">
      <c r="A3406" t="s">
        <v>287</v>
      </c>
      <c r="B3406" s="29" t="s">
        <v>98</v>
      </c>
      <c r="C3406" s="22">
        <v>44421</v>
      </c>
      <c r="D3406" s="30" t="s">
        <v>161</v>
      </c>
      <c r="E3406" s="30" t="s">
        <v>162</v>
      </c>
      <c r="F3406" s="29" t="s">
        <v>182</v>
      </c>
      <c r="G3406" s="3">
        <v>27.13</v>
      </c>
      <c r="H3406" s="22">
        <v>44403</v>
      </c>
      <c r="I3406" s="23">
        <v>44416</v>
      </c>
      <c r="J3406">
        <f t="shared" si="212"/>
        <v>14</v>
      </c>
      <c r="K3406" s="2">
        <f t="shared" si="213"/>
        <v>44409.5</v>
      </c>
      <c r="L3406" s="22">
        <v>44421.5</v>
      </c>
      <c r="M3406" s="22">
        <v>44459.5</v>
      </c>
      <c r="N3406" s="22">
        <v>44456.5</v>
      </c>
      <c r="O3406">
        <f t="shared" si="214"/>
        <v>47</v>
      </c>
      <c r="P3406" s="3">
        <f t="shared" si="215"/>
        <v>1275.1099999999999</v>
      </c>
    </row>
    <row r="3407" spans="1:16" x14ac:dyDescent="0.35">
      <c r="A3407" t="s">
        <v>287</v>
      </c>
      <c r="B3407" s="29" t="s">
        <v>98</v>
      </c>
      <c r="C3407" s="22">
        <v>44421</v>
      </c>
      <c r="D3407" s="30" t="s">
        <v>161</v>
      </c>
      <c r="E3407" s="30" t="s">
        <v>162</v>
      </c>
      <c r="F3407" s="29" t="s">
        <v>183</v>
      </c>
      <c r="G3407" s="3">
        <v>1846.6</v>
      </c>
      <c r="H3407" s="22">
        <v>44403</v>
      </c>
      <c r="I3407" s="23">
        <v>44416</v>
      </c>
      <c r="J3407">
        <f t="shared" si="212"/>
        <v>14</v>
      </c>
      <c r="K3407" s="2">
        <f t="shared" si="213"/>
        <v>44409.5</v>
      </c>
      <c r="L3407" s="22">
        <v>44421.5</v>
      </c>
      <c r="M3407" s="22">
        <v>44459.5</v>
      </c>
      <c r="N3407" s="22">
        <v>44456.5</v>
      </c>
      <c r="O3407">
        <f t="shared" si="214"/>
        <v>47</v>
      </c>
      <c r="P3407" s="3">
        <f t="shared" si="215"/>
        <v>86790.2</v>
      </c>
    </row>
    <row r="3408" spans="1:16" x14ac:dyDescent="0.35">
      <c r="A3408" t="s">
        <v>287</v>
      </c>
      <c r="B3408" s="29" t="s">
        <v>98</v>
      </c>
      <c r="C3408" s="22">
        <v>44421</v>
      </c>
      <c r="D3408" s="30" t="s">
        <v>161</v>
      </c>
      <c r="E3408" s="30" t="s">
        <v>162</v>
      </c>
      <c r="F3408" s="29" t="s">
        <v>184</v>
      </c>
      <c r="G3408" s="3">
        <v>28.9</v>
      </c>
      <c r="H3408" s="22">
        <v>44403</v>
      </c>
      <c r="I3408" s="23">
        <v>44416</v>
      </c>
      <c r="J3408">
        <f t="shared" si="212"/>
        <v>14</v>
      </c>
      <c r="K3408" s="2">
        <f t="shared" si="213"/>
        <v>44409.5</v>
      </c>
      <c r="L3408" s="22">
        <v>44421.5</v>
      </c>
      <c r="M3408" s="22">
        <v>44459.5</v>
      </c>
      <c r="N3408" s="22">
        <v>44456.5</v>
      </c>
      <c r="O3408">
        <f t="shared" si="214"/>
        <v>47</v>
      </c>
      <c r="P3408" s="3">
        <f t="shared" si="215"/>
        <v>1358.3</v>
      </c>
    </row>
    <row r="3409" spans="1:16" x14ac:dyDescent="0.35">
      <c r="A3409" t="s">
        <v>287</v>
      </c>
      <c r="B3409" s="29" t="s">
        <v>98</v>
      </c>
      <c r="C3409" s="22">
        <v>44421</v>
      </c>
      <c r="D3409" s="30" t="s">
        <v>161</v>
      </c>
      <c r="E3409" s="30" t="s">
        <v>162</v>
      </c>
      <c r="F3409" s="29" t="s">
        <v>185</v>
      </c>
      <c r="G3409" s="3">
        <v>827.43</v>
      </c>
      <c r="H3409" s="22">
        <v>44403</v>
      </c>
      <c r="I3409" s="23">
        <v>44416</v>
      </c>
      <c r="J3409">
        <f t="shared" si="212"/>
        <v>14</v>
      </c>
      <c r="K3409" s="2">
        <f t="shared" si="213"/>
        <v>44409.5</v>
      </c>
      <c r="L3409" s="22">
        <v>44421.5</v>
      </c>
      <c r="M3409" s="22">
        <v>44459.5</v>
      </c>
      <c r="N3409" s="22">
        <v>44456.5</v>
      </c>
      <c r="O3409">
        <f t="shared" si="214"/>
        <v>47</v>
      </c>
      <c r="P3409" s="3">
        <f t="shared" si="215"/>
        <v>38889.21</v>
      </c>
    </row>
    <row r="3410" spans="1:16" x14ac:dyDescent="0.35">
      <c r="A3410" t="s">
        <v>287</v>
      </c>
      <c r="B3410" s="29" t="s">
        <v>98</v>
      </c>
      <c r="C3410" s="22">
        <v>44421</v>
      </c>
      <c r="D3410" s="30" t="s">
        <v>161</v>
      </c>
      <c r="E3410" s="30" t="s">
        <v>162</v>
      </c>
      <c r="F3410" s="29" t="s">
        <v>186</v>
      </c>
      <c r="G3410" s="3">
        <v>31.689999999999998</v>
      </c>
      <c r="H3410" s="22">
        <v>44403</v>
      </c>
      <c r="I3410" s="23">
        <v>44416</v>
      </c>
      <c r="J3410">
        <f t="shared" si="212"/>
        <v>14</v>
      </c>
      <c r="K3410" s="2">
        <f t="shared" si="213"/>
        <v>44409.5</v>
      </c>
      <c r="L3410" s="22">
        <v>44421.5</v>
      </c>
      <c r="M3410" s="22">
        <v>44459.5</v>
      </c>
      <c r="N3410" s="22">
        <v>44456.5</v>
      </c>
      <c r="O3410">
        <f t="shared" si="214"/>
        <v>47</v>
      </c>
      <c r="P3410" s="3">
        <f t="shared" si="215"/>
        <v>1489.4299999999998</v>
      </c>
    </row>
    <row r="3411" spans="1:16" x14ac:dyDescent="0.35">
      <c r="A3411" t="s">
        <v>287</v>
      </c>
      <c r="B3411" s="29" t="s">
        <v>98</v>
      </c>
      <c r="C3411" s="22">
        <v>44421</v>
      </c>
      <c r="D3411" s="30" t="s">
        <v>161</v>
      </c>
      <c r="E3411" s="30" t="s">
        <v>162</v>
      </c>
      <c r="F3411" s="29" t="s">
        <v>272</v>
      </c>
      <c r="G3411" s="3">
        <v>13</v>
      </c>
      <c r="H3411" s="22">
        <v>44403</v>
      </c>
      <c r="I3411" s="23">
        <v>44416</v>
      </c>
      <c r="J3411">
        <f t="shared" si="212"/>
        <v>14</v>
      </c>
      <c r="K3411" s="2">
        <f t="shared" si="213"/>
        <v>44409.5</v>
      </c>
      <c r="L3411" s="22">
        <v>44421.5</v>
      </c>
      <c r="M3411" s="22">
        <v>44459.5</v>
      </c>
      <c r="N3411" s="22">
        <v>44456.5</v>
      </c>
      <c r="O3411">
        <f t="shared" si="214"/>
        <v>47</v>
      </c>
      <c r="P3411" s="3">
        <f t="shared" si="215"/>
        <v>611</v>
      </c>
    </row>
    <row r="3412" spans="1:16" x14ac:dyDescent="0.35">
      <c r="A3412" t="s">
        <v>287</v>
      </c>
      <c r="B3412" s="29" t="s">
        <v>98</v>
      </c>
      <c r="C3412" s="22">
        <v>44421</v>
      </c>
      <c r="D3412" s="30" t="s">
        <v>161</v>
      </c>
      <c r="E3412" s="30" t="s">
        <v>162</v>
      </c>
      <c r="F3412" s="29" t="s">
        <v>187</v>
      </c>
      <c r="G3412" s="3">
        <v>653.69999999999993</v>
      </c>
      <c r="H3412" s="22">
        <v>44403</v>
      </c>
      <c r="I3412" s="23">
        <v>44416</v>
      </c>
      <c r="J3412">
        <f t="shared" si="212"/>
        <v>14</v>
      </c>
      <c r="K3412" s="2">
        <f t="shared" si="213"/>
        <v>44409.5</v>
      </c>
      <c r="L3412" s="22">
        <v>44421.5</v>
      </c>
      <c r="M3412" s="22">
        <v>44459.5</v>
      </c>
      <c r="N3412" s="22">
        <v>44456.5</v>
      </c>
      <c r="O3412">
        <f t="shared" si="214"/>
        <v>47</v>
      </c>
      <c r="P3412" s="3">
        <f t="shared" si="215"/>
        <v>30723.899999999998</v>
      </c>
    </row>
    <row r="3413" spans="1:16" x14ac:dyDescent="0.35">
      <c r="A3413" t="s">
        <v>287</v>
      </c>
      <c r="B3413" s="29" t="s">
        <v>98</v>
      </c>
      <c r="C3413" s="22">
        <v>44421</v>
      </c>
      <c r="D3413" s="30" t="s">
        <v>161</v>
      </c>
      <c r="E3413" s="30" t="s">
        <v>162</v>
      </c>
      <c r="F3413" s="29" t="s">
        <v>188</v>
      </c>
      <c r="G3413" s="3">
        <v>187.73000000000002</v>
      </c>
      <c r="H3413" s="22">
        <v>44403</v>
      </c>
      <c r="I3413" s="23">
        <v>44416</v>
      </c>
      <c r="J3413">
        <f t="shared" si="212"/>
        <v>14</v>
      </c>
      <c r="K3413" s="2">
        <f t="shared" si="213"/>
        <v>44409.5</v>
      </c>
      <c r="L3413" s="22">
        <v>44421.5</v>
      </c>
      <c r="M3413" s="22">
        <v>44459.5</v>
      </c>
      <c r="N3413" s="22">
        <v>44456.5</v>
      </c>
      <c r="O3413">
        <f t="shared" si="214"/>
        <v>47</v>
      </c>
      <c r="P3413" s="3">
        <f t="shared" si="215"/>
        <v>8823.3100000000013</v>
      </c>
    </row>
    <row r="3414" spans="1:16" x14ac:dyDescent="0.35">
      <c r="A3414" t="s">
        <v>287</v>
      </c>
      <c r="B3414" s="29" t="s">
        <v>98</v>
      </c>
      <c r="C3414" s="22">
        <v>44421</v>
      </c>
      <c r="D3414" s="30" t="s">
        <v>161</v>
      </c>
      <c r="E3414" s="30" t="s">
        <v>162</v>
      </c>
      <c r="F3414" s="29" t="s">
        <v>198</v>
      </c>
      <c r="G3414" s="3">
        <v>25.89</v>
      </c>
      <c r="H3414" s="22">
        <v>44403</v>
      </c>
      <c r="I3414" s="23">
        <v>44416</v>
      </c>
      <c r="J3414">
        <f t="shared" si="212"/>
        <v>14</v>
      </c>
      <c r="K3414" s="2">
        <f t="shared" si="213"/>
        <v>44409.5</v>
      </c>
      <c r="L3414" s="22">
        <v>44421.5</v>
      </c>
      <c r="M3414" s="22">
        <v>44459.5</v>
      </c>
      <c r="N3414" s="22">
        <v>44456.5</v>
      </c>
      <c r="O3414">
        <f t="shared" si="214"/>
        <v>47</v>
      </c>
      <c r="P3414" s="3">
        <f t="shared" si="215"/>
        <v>1216.83</v>
      </c>
    </row>
    <row r="3415" spans="1:16" x14ac:dyDescent="0.35">
      <c r="A3415" t="s">
        <v>287</v>
      </c>
      <c r="B3415" s="29" t="s">
        <v>98</v>
      </c>
      <c r="C3415" s="22">
        <v>44421</v>
      </c>
      <c r="D3415" s="30" t="s">
        <v>161</v>
      </c>
      <c r="E3415" s="30" t="s">
        <v>162</v>
      </c>
      <c r="F3415" s="29" t="s">
        <v>190</v>
      </c>
      <c r="G3415" s="3">
        <v>23.58</v>
      </c>
      <c r="H3415" s="22">
        <v>44403</v>
      </c>
      <c r="I3415" s="23">
        <v>44416</v>
      </c>
      <c r="J3415">
        <f t="shared" si="212"/>
        <v>14</v>
      </c>
      <c r="K3415" s="2">
        <f t="shared" si="213"/>
        <v>44409.5</v>
      </c>
      <c r="L3415" s="22">
        <v>44421.5</v>
      </c>
      <c r="M3415" s="22">
        <v>44459.5</v>
      </c>
      <c r="N3415" s="22">
        <v>44456.5</v>
      </c>
      <c r="O3415">
        <f t="shared" si="214"/>
        <v>47</v>
      </c>
      <c r="P3415" s="3">
        <f t="shared" si="215"/>
        <v>1108.26</v>
      </c>
    </row>
    <row r="3416" spans="1:16" x14ac:dyDescent="0.35">
      <c r="A3416" t="s">
        <v>287</v>
      </c>
      <c r="B3416" s="29" t="s">
        <v>98</v>
      </c>
      <c r="C3416" s="22">
        <v>44421</v>
      </c>
      <c r="D3416" s="30" t="s">
        <v>161</v>
      </c>
      <c r="E3416" s="30" t="s">
        <v>162</v>
      </c>
      <c r="F3416" s="29" t="s">
        <v>191</v>
      </c>
      <c r="G3416" s="3">
        <v>23.06</v>
      </c>
      <c r="H3416" s="22">
        <v>44403</v>
      </c>
      <c r="I3416" s="23">
        <v>44416</v>
      </c>
      <c r="J3416">
        <f t="shared" si="212"/>
        <v>14</v>
      </c>
      <c r="K3416" s="2">
        <f t="shared" si="213"/>
        <v>44409.5</v>
      </c>
      <c r="L3416" s="22">
        <v>44421.5</v>
      </c>
      <c r="M3416" s="22">
        <v>44459.5</v>
      </c>
      <c r="N3416" s="22">
        <v>44456.5</v>
      </c>
      <c r="O3416">
        <f t="shared" si="214"/>
        <v>47</v>
      </c>
      <c r="P3416" s="3">
        <f t="shared" si="215"/>
        <v>1083.82</v>
      </c>
    </row>
    <row r="3417" spans="1:16" x14ac:dyDescent="0.35">
      <c r="A3417" t="s">
        <v>287</v>
      </c>
      <c r="B3417" s="29" t="s">
        <v>98</v>
      </c>
      <c r="C3417" s="22">
        <v>44421</v>
      </c>
      <c r="D3417" s="30" t="s">
        <v>161</v>
      </c>
      <c r="E3417" s="30" t="s">
        <v>162</v>
      </c>
      <c r="F3417" s="29" t="s">
        <v>193</v>
      </c>
      <c r="G3417" s="3">
        <v>61.18</v>
      </c>
      <c r="H3417" s="22">
        <v>44403</v>
      </c>
      <c r="I3417" s="23">
        <v>44416</v>
      </c>
      <c r="J3417">
        <f t="shared" si="212"/>
        <v>14</v>
      </c>
      <c r="K3417" s="2">
        <f t="shared" si="213"/>
        <v>44409.5</v>
      </c>
      <c r="L3417" s="22">
        <v>44421.5</v>
      </c>
      <c r="M3417" s="22">
        <v>44459.5</v>
      </c>
      <c r="N3417" s="22">
        <v>44456.5</v>
      </c>
      <c r="O3417">
        <f t="shared" si="214"/>
        <v>47</v>
      </c>
      <c r="P3417" s="3">
        <f t="shared" si="215"/>
        <v>2875.46</v>
      </c>
    </row>
    <row r="3418" spans="1:16" x14ac:dyDescent="0.35">
      <c r="A3418" t="s">
        <v>287</v>
      </c>
      <c r="B3418" s="29" t="s">
        <v>86</v>
      </c>
      <c r="C3418" s="22">
        <v>44421</v>
      </c>
      <c r="D3418" s="30" t="s">
        <v>201</v>
      </c>
      <c r="E3418" s="30" t="s">
        <v>202</v>
      </c>
      <c r="F3418" s="29" t="s">
        <v>164</v>
      </c>
      <c r="G3418" s="3">
        <v>82.339999999999989</v>
      </c>
      <c r="H3418" s="22">
        <v>44402</v>
      </c>
      <c r="I3418" s="23">
        <v>44415</v>
      </c>
      <c r="J3418">
        <f t="shared" si="212"/>
        <v>14</v>
      </c>
      <c r="K3418" s="2">
        <f t="shared" si="213"/>
        <v>44408.5</v>
      </c>
      <c r="L3418" s="22">
        <v>44421.5</v>
      </c>
      <c r="M3418" s="22">
        <v>44498.5</v>
      </c>
      <c r="N3418" s="22">
        <v>44497.5</v>
      </c>
      <c r="O3418">
        <f t="shared" si="214"/>
        <v>89</v>
      </c>
      <c r="P3418" s="3">
        <f t="shared" si="215"/>
        <v>7328.2599999999993</v>
      </c>
    </row>
    <row r="3419" spans="1:16" x14ac:dyDescent="0.35">
      <c r="A3419" t="s">
        <v>287</v>
      </c>
      <c r="B3419" s="29" t="s">
        <v>98</v>
      </c>
      <c r="C3419" s="22">
        <v>44421</v>
      </c>
      <c r="D3419" s="30" t="s">
        <v>201</v>
      </c>
      <c r="E3419" s="30" t="s">
        <v>202</v>
      </c>
      <c r="F3419" s="29" t="s">
        <v>164</v>
      </c>
      <c r="G3419" s="3">
        <v>1.84</v>
      </c>
      <c r="H3419" s="22">
        <v>44403</v>
      </c>
      <c r="I3419" s="23">
        <v>44416</v>
      </c>
      <c r="J3419">
        <f t="shared" si="212"/>
        <v>14</v>
      </c>
      <c r="K3419" s="2">
        <f t="shared" si="213"/>
        <v>44409.5</v>
      </c>
      <c r="L3419" s="22">
        <v>44421.5</v>
      </c>
      <c r="M3419" s="22">
        <v>44498.5</v>
      </c>
      <c r="N3419" s="22">
        <v>44497.5</v>
      </c>
      <c r="O3419">
        <f t="shared" si="214"/>
        <v>88</v>
      </c>
      <c r="P3419" s="3">
        <f t="shared" si="215"/>
        <v>161.92000000000002</v>
      </c>
    </row>
    <row r="3420" spans="1:16" x14ac:dyDescent="0.35">
      <c r="A3420" t="s">
        <v>287</v>
      </c>
      <c r="B3420" s="29" t="s">
        <v>98</v>
      </c>
      <c r="C3420" s="22">
        <v>44421</v>
      </c>
      <c r="D3420" s="30" t="s">
        <v>201</v>
      </c>
      <c r="E3420" s="30" t="s">
        <v>202</v>
      </c>
      <c r="F3420" s="29" t="s">
        <v>109</v>
      </c>
      <c r="G3420" s="3">
        <v>1.36</v>
      </c>
      <c r="H3420" s="22">
        <v>44403</v>
      </c>
      <c r="I3420" s="23">
        <v>44416</v>
      </c>
      <c r="J3420">
        <f t="shared" si="212"/>
        <v>14</v>
      </c>
      <c r="K3420" s="2">
        <f t="shared" si="213"/>
        <v>44409.5</v>
      </c>
      <c r="L3420" s="22">
        <v>44421.5</v>
      </c>
      <c r="M3420" s="22">
        <v>44498.5</v>
      </c>
      <c r="N3420" s="22">
        <v>44497.5</v>
      </c>
      <c r="O3420">
        <f t="shared" si="214"/>
        <v>88</v>
      </c>
      <c r="P3420" s="3">
        <f t="shared" si="215"/>
        <v>119.68</v>
      </c>
    </row>
    <row r="3421" spans="1:16" x14ac:dyDescent="0.35">
      <c r="A3421" t="s">
        <v>287</v>
      </c>
      <c r="B3421" s="29" t="s">
        <v>98</v>
      </c>
      <c r="C3421" s="22">
        <v>44421</v>
      </c>
      <c r="D3421" s="30" t="s">
        <v>201</v>
      </c>
      <c r="E3421" s="30" t="s">
        <v>202</v>
      </c>
      <c r="F3421" s="29" t="s">
        <v>164</v>
      </c>
      <c r="G3421" s="3">
        <v>0.73</v>
      </c>
      <c r="H3421" s="22">
        <v>44403</v>
      </c>
      <c r="I3421" s="23">
        <v>44416</v>
      </c>
      <c r="J3421">
        <f t="shared" si="212"/>
        <v>14</v>
      </c>
      <c r="K3421" s="2">
        <f t="shared" si="213"/>
        <v>44409.5</v>
      </c>
      <c r="L3421" s="22">
        <v>44421.5</v>
      </c>
      <c r="M3421" s="22">
        <v>44498.5</v>
      </c>
      <c r="N3421" s="22">
        <v>44497.5</v>
      </c>
      <c r="O3421">
        <f t="shared" si="214"/>
        <v>88</v>
      </c>
      <c r="P3421" s="3">
        <f t="shared" si="215"/>
        <v>64.239999999999995</v>
      </c>
    </row>
    <row r="3422" spans="1:16" x14ac:dyDescent="0.35">
      <c r="A3422" t="s">
        <v>287</v>
      </c>
      <c r="B3422" s="29" t="s">
        <v>98</v>
      </c>
      <c r="C3422" s="22">
        <v>44421</v>
      </c>
      <c r="D3422" s="30" t="s">
        <v>201</v>
      </c>
      <c r="E3422" s="30" t="s">
        <v>202</v>
      </c>
      <c r="F3422" s="29" t="s">
        <v>109</v>
      </c>
      <c r="G3422" s="3">
        <v>1.67</v>
      </c>
      <c r="H3422" s="22">
        <v>44403</v>
      </c>
      <c r="I3422" s="23">
        <v>44416</v>
      </c>
      <c r="J3422">
        <f t="shared" si="212"/>
        <v>14</v>
      </c>
      <c r="K3422" s="2">
        <f t="shared" si="213"/>
        <v>44409.5</v>
      </c>
      <c r="L3422" s="22">
        <v>44421.5</v>
      </c>
      <c r="M3422" s="22">
        <v>44498.5</v>
      </c>
      <c r="N3422" s="22">
        <v>44497.5</v>
      </c>
      <c r="O3422">
        <f t="shared" si="214"/>
        <v>88</v>
      </c>
      <c r="P3422" s="3">
        <f t="shared" si="215"/>
        <v>146.95999999999998</v>
      </c>
    </row>
    <row r="3423" spans="1:16" x14ac:dyDescent="0.35">
      <c r="A3423" t="s">
        <v>287</v>
      </c>
      <c r="B3423" s="29" t="s">
        <v>98</v>
      </c>
      <c r="C3423" s="22">
        <v>44421</v>
      </c>
      <c r="D3423" s="30" t="s">
        <v>201</v>
      </c>
      <c r="E3423" s="30" t="s">
        <v>202</v>
      </c>
      <c r="F3423" s="29" t="s">
        <v>164</v>
      </c>
      <c r="G3423" s="3">
        <v>3.4</v>
      </c>
      <c r="H3423" s="22">
        <v>44403</v>
      </c>
      <c r="I3423" s="23">
        <v>44416</v>
      </c>
      <c r="J3423">
        <f t="shared" si="212"/>
        <v>14</v>
      </c>
      <c r="K3423" s="2">
        <f t="shared" si="213"/>
        <v>44409.5</v>
      </c>
      <c r="L3423" s="22">
        <v>44421.5</v>
      </c>
      <c r="M3423" s="22">
        <v>44498.5</v>
      </c>
      <c r="N3423" s="22">
        <v>44497.5</v>
      </c>
      <c r="O3423">
        <f t="shared" si="214"/>
        <v>88</v>
      </c>
      <c r="P3423" s="3">
        <f t="shared" si="215"/>
        <v>299.2</v>
      </c>
    </row>
    <row r="3424" spans="1:16" x14ac:dyDescent="0.35">
      <c r="A3424" t="s">
        <v>287</v>
      </c>
      <c r="B3424" s="29" t="s">
        <v>98</v>
      </c>
      <c r="C3424" s="22">
        <v>44421</v>
      </c>
      <c r="D3424" s="30" t="s">
        <v>201</v>
      </c>
      <c r="E3424" s="30" t="s">
        <v>202</v>
      </c>
      <c r="F3424" s="29" t="s">
        <v>109</v>
      </c>
      <c r="G3424" s="3">
        <v>3.64</v>
      </c>
      <c r="H3424" s="22">
        <v>44403</v>
      </c>
      <c r="I3424" s="23">
        <v>44416</v>
      </c>
      <c r="J3424">
        <f t="shared" si="212"/>
        <v>14</v>
      </c>
      <c r="K3424" s="2">
        <f t="shared" si="213"/>
        <v>44409.5</v>
      </c>
      <c r="L3424" s="22">
        <v>44421.5</v>
      </c>
      <c r="M3424" s="22">
        <v>44498.5</v>
      </c>
      <c r="N3424" s="22">
        <v>44497.5</v>
      </c>
      <c r="O3424">
        <f t="shared" si="214"/>
        <v>88</v>
      </c>
      <c r="P3424" s="3">
        <f t="shared" si="215"/>
        <v>320.32</v>
      </c>
    </row>
    <row r="3425" spans="1:16" x14ac:dyDescent="0.35">
      <c r="A3425" t="s">
        <v>287</v>
      </c>
      <c r="B3425" s="29" t="s">
        <v>98</v>
      </c>
      <c r="C3425" s="22">
        <v>44421</v>
      </c>
      <c r="D3425" s="30" t="s">
        <v>110</v>
      </c>
      <c r="E3425" s="30" t="s">
        <v>111</v>
      </c>
      <c r="F3425" s="29" t="s">
        <v>204</v>
      </c>
      <c r="G3425" s="3">
        <v>2.2400000000000002</v>
      </c>
      <c r="H3425" s="22">
        <v>44403</v>
      </c>
      <c r="I3425" s="23">
        <v>44416</v>
      </c>
      <c r="J3425">
        <f t="shared" si="212"/>
        <v>14</v>
      </c>
      <c r="K3425" s="2">
        <f t="shared" si="213"/>
        <v>44409.5</v>
      </c>
      <c r="L3425" s="22">
        <v>44421.5</v>
      </c>
      <c r="M3425" s="22">
        <v>44498.5</v>
      </c>
      <c r="N3425" s="22">
        <v>44497.5</v>
      </c>
      <c r="O3425">
        <f t="shared" si="214"/>
        <v>88</v>
      </c>
      <c r="P3425" s="3">
        <f t="shared" si="215"/>
        <v>197.12</v>
      </c>
    </row>
    <row r="3426" spans="1:16" x14ac:dyDescent="0.35">
      <c r="A3426" t="s">
        <v>287</v>
      </c>
      <c r="B3426" s="29" t="s">
        <v>98</v>
      </c>
      <c r="C3426" s="22">
        <v>44421</v>
      </c>
      <c r="D3426" s="30" t="s">
        <v>114</v>
      </c>
      <c r="E3426" s="30" t="s">
        <v>115</v>
      </c>
      <c r="F3426" s="29" t="s">
        <v>143</v>
      </c>
      <c r="G3426" s="3">
        <v>37.619999999999997</v>
      </c>
      <c r="H3426" s="22">
        <v>44403</v>
      </c>
      <c r="I3426" s="23">
        <v>44416</v>
      </c>
      <c r="J3426">
        <f t="shared" si="212"/>
        <v>14</v>
      </c>
      <c r="K3426" s="2">
        <f t="shared" si="213"/>
        <v>44409.5</v>
      </c>
      <c r="L3426" s="22">
        <v>44421.5</v>
      </c>
      <c r="M3426" s="22">
        <v>44498.5</v>
      </c>
      <c r="N3426" s="22">
        <v>44497.5</v>
      </c>
      <c r="O3426">
        <f t="shared" si="214"/>
        <v>88</v>
      </c>
      <c r="P3426" s="3">
        <f t="shared" si="215"/>
        <v>3310.56</v>
      </c>
    </row>
    <row r="3427" spans="1:16" x14ac:dyDescent="0.35">
      <c r="A3427" t="s">
        <v>287</v>
      </c>
      <c r="B3427" s="29" t="s">
        <v>98</v>
      </c>
      <c r="C3427" s="22">
        <v>44421</v>
      </c>
      <c r="D3427" s="30" t="s">
        <v>110</v>
      </c>
      <c r="E3427" s="30" t="s">
        <v>111</v>
      </c>
      <c r="F3427" s="29" t="s">
        <v>143</v>
      </c>
      <c r="G3427" s="3">
        <v>34.04</v>
      </c>
      <c r="H3427" s="22">
        <v>44403</v>
      </c>
      <c r="I3427" s="23">
        <v>44416</v>
      </c>
      <c r="J3427">
        <f t="shared" si="212"/>
        <v>14</v>
      </c>
      <c r="K3427" s="2">
        <f t="shared" si="213"/>
        <v>44409.5</v>
      </c>
      <c r="L3427" s="22">
        <v>44421.5</v>
      </c>
      <c r="M3427" s="22">
        <v>44498.5</v>
      </c>
      <c r="N3427" s="22">
        <v>44497.5</v>
      </c>
      <c r="O3427">
        <f t="shared" si="214"/>
        <v>88</v>
      </c>
      <c r="P3427" s="3">
        <f t="shared" si="215"/>
        <v>2995.52</v>
      </c>
    </row>
    <row r="3428" spans="1:16" x14ac:dyDescent="0.35">
      <c r="A3428" t="s">
        <v>287</v>
      </c>
      <c r="B3428" s="29" t="s">
        <v>98</v>
      </c>
      <c r="C3428" s="22">
        <v>44421</v>
      </c>
      <c r="D3428" s="30" t="s">
        <v>110</v>
      </c>
      <c r="E3428" s="30" t="s">
        <v>111</v>
      </c>
      <c r="F3428" s="29" t="s">
        <v>211</v>
      </c>
      <c r="G3428" s="3">
        <v>14.06</v>
      </c>
      <c r="H3428" s="22">
        <v>44403</v>
      </c>
      <c r="I3428" s="23">
        <v>44416</v>
      </c>
      <c r="J3428">
        <f t="shared" si="212"/>
        <v>14</v>
      </c>
      <c r="K3428" s="2">
        <f t="shared" si="213"/>
        <v>44409.5</v>
      </c>
      <c r="L3428" s="22">
        <v>44421.5</v>
      </c>
      <c r="M3428" s="22">
        <v>44498.5</v>
      </c>
      <c r="N3428" s="22">
        <v>44497.5</v>
      </c>
      <c r="O3428">
        <f t="shared" si="214"/>
        <v>88</v>
      </c>
      <c r="P3428" s="3">
        <f t="shared" si="215"/>
        <v>1237.28</v>
      </c>
    </row>
    <row r="3429" spans="1:16" x14ac:dyDescent="0.35">
      <c r="A3429" t="s">
        <v>287</v>
      </c>
      <c r="B3429" s="29" t="s">
        <v>98</v>
      </c>
      <c r="C3429" s="22">
        <v>44421</v>
      </c>
      <c r="D3429" s="30" t="s">
        <v>114</v>
      </c>
      <c r="E3429" s="30" t="s">
        <v>115</v>
      </c>
      <c r="F3429" s="29" t="s">
        <v>144</v>
      </c>
      <c r="G3429" s="3">
        <v>101.58</v>
      </c>
      <c r="H3429" s="22">
        <v>44403</v>
      </c>
      <c r="I3429" s="23">
        <v>44416</v>
      </c>
      <c r="J3429">
        <f t="shared" si="212"/>
        <v>14</v>
      </c>
      <c r="K3429" s="2">
        <f t="shared" si="213"/>
        <v>44409.5</v>
      </c>
      <c r="L3429" s="22">
        <v>44421.5</v>
      </c>
      <c r="M3429" s="22">
        <v>44498.5</v>
      </c>
      <c r="N3429" s="22">
        <v>44497.5</v>
      </c>
      <c r="O3429">
        <f t="shared" si="214"/>
        <v>88</v>
      </c>
      <c r="P3429" s="3">
        <f t="shared" si="215"/>
        <v>8939.0399999999991</v>
      </c>
    </row>
    <row r="3430" spans="1:16" x14ac:dyDescent="0.35">
      <c r="A3430" t="s">
        <v>287</v>
      </c>
      <c r="B3430" s="29" t="s">
        <v>98</v>
      </c>
      <c r="C3430" s="22">
        <v>44421</v>
      </c>
      <c r="D3430" s="30" t="s">
        <v>110</v>
      </c>
      <c r="E3430" s="30" t="s">
        <v>111</v>
      </c>
      <c r="F3430" s="29" t="s">
        <v>144</v>
      </c>
      <c r="G3430" s="3">
        <v>54.55</v>
      </c>
      <c r="H3430" s="22">
        <v>44403</v>
      </c>
      <c r="I3430" s="23">
        <v>44416</v>
      </c>
      <c r="J3430">
        <f t="shared" si="212"/>
        <v>14</v>
      </c>
      <c r="K3430" s="2">
        <f t="shared" si="213"/>
        <v>44409.5</v>
      </c>
      <c r="L3430" s="22">
        <v>44421.5</v>
      </c>
      <c r="M3430" s="22">
        <v>44498.5</v>
      </c>
      <c r="N3430" s="22">
        <v>44497.5</v>
      </c>
      <c r="O3430">
        <f t="shared" si="214"/>
        <v>88</v>
      </c>
      <c r="P3430" s="3">
        <f t="shared" si="215"/>
        <v>4800.3999999999996</v>
      </c>
    </row>
    <row r="3431" spans="1:16" x14ac:dyDescent="0.35">
      <c r="A3431" t="s">
        <v>287</v>
      </c>
      <c r="B3431" s="29" t="s">
        <v>98</v>
      </c>
      <c r="C3431" s="22">
        <v>44421</v>
      </c>
      <c r="D3431" s="30" t="s">
        <v>110</v>
      </c>
      <c r="E3431" s="30" t="s">
        <v>111</v>
      </c>
      <c r="F3431" s="29" t="s">
        <v>215</v>
      </c>
      <c r="G3431" s="3">
        <v>0.89</v>
      </c>
      <c r="H3431" s="22">
        <v>44403</v>
      </c>
      <c r="I3431" s="23">
        <v>44416</v>
      </c>
      <c r="J3431">
        <f t="shared" si="212"/>
        <v>14</v>
      </c>
      <c r="K3431" s="2">
        <f t="shared" si="213"/>
        <v>44409.5</v>
      </c>
      <c r="L3431" s="22">
        <v>44421.5</v>
      </c>
      <c r="M3431" s="22">
        <v>44498.5</v>
      </c>
      <c r="N3431" s="22">
        <v>44497.5</v>
      </c>
      <c r="O3431">
        <f t="shared" si="214"/>
        <v>88</v>
      </c>
      <c r="P3431" s="3">
        <f t="shared" si="215"/>
        <v>78.320000000000007</v>
      </c>
    </row>
    <row r="3432" spans="1:16" x14ac:dyDescent="0.35">
      <c r="A3432" t="s">
        <v>287</v>
      </c>
      <c r="B3432" s="29" t="s">
        <v>98</v>
      </c>
      <c r="C3432" s="22">
        <v>44421</v>
      </c>
      <c r="D3432" s="30" t="s">
        <v>217</v>
      </c>
      <c r="E3432" s="30" t="s">
        <v>218</v>
      </c>
      <c r="F3432" s="29" t="s">
        <v>219</v>
      </c>
      <c r="G3432" s="3">
        <v>41.34</v>
      </c>
      <c r="H3432" s="22">
        <v>44403</v>
      </c>
      <c r="I3432" s="23">
        <v>44416</v>
      </c>
      <c r="J3432">
        <f t="shared" si="212"/>
        <v>14</v>
      </c>
      <c r="K3432" s="2">
        <f t="shared" si="213"/>
        <v>44409.5</v>
      </c>
      <c r="L3432" s="22">
        <v>44421.5</v>
      </c>
      <c r="M3432" s="22">
        <v>44498.5</v>
      </c>
      <c r="N3432" s="22">
        <v>44497.5</v>
      </c>
      <c r="O3432">
        <f t="shared" si="214"/>
        <v>88</v>
      </c>
      <c r="P3432" s="3">
        <f t="shared" si="215"/>
        <v>3637.92</v>
      </c>
    </row>
    <row r="3433" spans="1:16" x14ac:dyDescent="0.35">
      <c r="A3433" t="s">
        <v>287</v>
      </c>
      <c r="B3433" s="29" t="s">
        <v>98</v>
      </c>
      <c r="C3433" s="22">
        <v>44421</v>
      </c>
      <c r="D3433" s="30" t="s">
        <v>110</v>
      </c>
      <c r="E3433" s="30" t="s">
        <v>111</v>
      </c>
      <c r="F3433" s="29" t="s">
        <v>284</v>
      </c>
      <c r="G3433" s="3">
        <v>47.21</v>
      </c>
      <c r="H3433" s="22">
        <v>44403</v>
      </c>
      <c r="I3433" s="23">
        <v>44416</v>
      </c>
      <c r="J3433">
        <f t="shared" si="212"/>
        <v>14</v>
      </c>
      <c r="K3433" s="2">
        <f t="shared" si="213"/>
        <v>44409.5</v>
      </c>
      <c r="L3433" s="22">
        <v>44421.5</v>
      </c>
      <c r="M3433" s="22">
        <v>44498.5</v>
      </c>
      <c r="N3433" s="22">
        <v>44497.5</v>
      </c>
      <c r="O3433">
        <f t="shared" si="214"/>
        <v>88</v>
      </c>
      <c r="P3433" s="3">
        <f t="shared" si="215"/>
        <v>4154.4800000000005</v>
      </c>
    </row>
    <row r="3434" spans="1:16" x14ac:dyDescent="0.35">
      <c r="A3434" t="s">
        <v>287</v>
      </c>
      <c r="B3434" s="29" t="s">
        <v>98</v>
      </c>
      <c r="C3434" s="22">
        <v>44421</v>
      </c>
      <c r="D3434" s="30" t="s">
        <v>110</v>
      </c>
      <c r="E3434" s="30" t="s">
        <v>111</v>
      </c>
      <c r="F3434" s="29" t="s">
        <v>227</v>
      </c>
      <c r="G3434" s="3">
        <v>47.84</v>
      </c>
      <c r="H3434" s="22">
        <v>44403</v>
      </c>
      <c r="I3434" s="23">
        <v>44416</v>
      </c>
      <c r="J3434">
        <f t="shared" si="212"/>
        <v>14</v>
      </c>
      <c r="K3434" s="2">
        <f t="shared" si="213"/>
        <v>44409.5</v>
      </c>
      <c r="L3434" s="22">
        <v>44421.5</v>
      </c>
      <c r="M3434" s="22">
        <v>44498.5</v>
      </c>
      <c r="N3434" s="22">
        <v>44497.5</v>
      </c>
      <c r="O3434">
        <f t="shared" si="214"/>
        <v>88</v>
      </c>
      <c r="P3434" s="3">
        <f t="shared" si="215"/>
        <v>4209.92</v>
      </c>
    </row>
    <row r="3435" spans="1:16" x14ac:dyDescent="0.35">
      <c r="A3435" t="s">
        <v>287</v>
      </c>
      <c r="B3435" s="29" t="s">
        <v>98</v>
      </c>
      <c r="C3435" s="22">
        <v>44421</v>
      </c>
      <c r="D3435" s="30" t="s">
        <v>201</v>
      </c>
      <c r="E3435" s="30" t="s">
        <v>202</v>
      </c>
      <c r="F3435" s="29" t="s">
        <v>164</v>
      </c>
      <c r="G3435" s="3">
        <v>107.46</v>
      </c>
      <c r="H3435" s="22">
        <v>44403</v>
      </c>
      <c r="I3435" s="23">
        <v>44416</v>
      </c>
      <c r="J3435">
        <f t="shared" si="212"/>
        <v>14</v>
      </c>
      <c r="K3435" s="2">
        <f t="shared" si="213"/>
        <v>44409.5</v>
      </c>
      <c r="L3435" s="22">
        <v>44421.5</v>
      </c>
      <c r="M3435" s="22">
        <v>44498.5</v>
      </c>
      <c r="N3435" s="22">
        <v>44497.5</v>
      </c>
      <c r="O3435">
        <f t="shared" si="214"/>
        <v>88</v>
      </c>
      <c r="P3435" s="3">
        <f t="shared" si="215"/>
        <v>9456.48</v>
      </c>
    </row>
    <row r="3436" spans="1:16" x14ac:dyDescent="0.35">
      <c r="A3436" t="s">
        <v>287</v>
      </c>
      <c r="B3436" s="29" t="s">
        <v>98</v>
      </c>
      <c r="C3436" s="22">
        <v>44421</v>
      </c>
      <c r="D3436" s="30" t="s">
        <v>110</v>
      </c>
      <c r="E3436" s="30" t="s">
        <v>111</v>
      </c>
      <c r="F3436" s="29" t="s">
        <v>233</v>
      </c>
      <c r="G3436" s="3">
        <v>1.53</v>
      </c>
      <c r="H3436" s="22">
        <v>44403</v>
      </c>
      <c r="I3436" s="23">
        <v>44416</v>
      </c>
      <c r="J3436">
        <f t="shared" si="212"/>
        <v>14</v>
      </c>
      <c r="K3436" s="2">
        <f t="shared" si="213"/>
        <v>44409.5</v>
      </c>
      <c r="L3436" s="22">
        <v>44421.5</v>
      </c>
      <c r="M3436" s="22">
        <v>44498.5</v>
      </c>
      <c r="N3436" s="22">
        <v>44497.5</v>
      </c>
      <c r="O3436">
        <f t="shared" si="214"/>
        <v>88</v>
      </c>
      <c r="P3436" s="3">
        <f t="shared" si="215"/>
        <v>134.64000000000001</v>
      </c>
    </row>
    <row r="3437" spans="1:16" x14ac:dyDescent="0.35">
      <c r="A3437" t="s">
        <v>287</v>
      </c>
      <c r="B3437" s="29" t="s">
        <v>98</v>
      </c>
      <c r="C3437" s="22">
        <v>44421</v>
      </c>
      <c r="D3437" s="30" t="s">
        <v>114</v>
      </c>
      <c r="E3437" s="30" t="s">
        <v>115</v>
      </c>
      <c r="F3437" s="29" t="s">
        <v>145</v>
      </c>
      <c r="G3437" s="3">
        <v>61.09</v>
      </c>
      <c r="H3437" s="22">
        <v>44403</v>
      </c>
      <c r="I3437" s="23">
        <v>44416</v>
      </c>
      <c r="J3437">
        <f t="shared" si="212"/>
        <v>14</v>
      </c>
      <c r="K3437" s="2">
        <f t="shared" si="213"/>
        <v>44409.5</v>
      </c>
      <c r="L3437" s="22">
        <v>44421.5</v>
      </c>
      <c r="M3437" s="22">
        <v>44498.5</v>
      </c>
      <c r="N3437" s="22">
        <v>44497.5</v>
      </c>
      <c r="O3437">
        <f t="shared" si="214"/>
        <v>88</v>
      </c>
      <c r="P3437" s="3">
        <f t="shared" si="215"/>
        <v>5375.92</v>
      </c>
    </row>
    <row r="3438" spans="1:16" x14ac:dyDescent="0.35">
      <c r="A3438" t="s">
        <v>287</v>
      </c>
      <c r="B3438" s="29" t="s">
        <v>98</v>
      </c>
      <c r="C3438" s="22">
        <v>44421</v>
      </c>
      <c r="D3438" s="30" t="s">
        <v>110</v>
      </c>
      <c r="E3438" s="30" t="s">
        <v>111</v>
      </c>
      <c r="F3438" s="29" t="s">
        <v>145</v>
      </c>
      <c r="G3438" s="3">
        <v>28.480000000000004</v>
      </c>
      <c r="H3438" s="22">
        <v>44403</v>
      </c>
      <c r="I3438" s="23">
        <v>44416</v>
      </c>
      <c r="J3438">
        <f t="shared" si="212"/>
        <v>14</v>
      </c>
      <c r="K3438" s="2">
        <f t="shared" si="213"/>
        <v>44409.5</v>
      </c>
      <c r="L3438" s="22">
        <v>44421.5</v>
      </c>
      <c r="M3438" s="22">
        <v>44498.5</v>
      </c>
      <c r="N3438" s="22">
        <v>44497.5</v>
      </c>
      <c r="O3438">
        <f t="shared" si="214"/>
        <v>88</v>
      </c>
      <c r="P3438" s="3">
        <f t="shared" si="215"/>
        <v>2506.2400000000002</v>
      </c>
    </row>
    <row r="3439" spans="1:16" x14ac:dyDescent="0.35">
      <c r="A3439" t="s">
        <v>287</v>
      </c>
      <c r="B3439" s="29" t="s">
        <v>98</v>
      </c>
      <c r="C3439" s="22">
        <v>44421</v>
      </c>
      <c r="D3439" s="30" t="s">
        <v>114</v>
      </c>
      <c r="E3439" s="30" t="s">
        <v>115</v>
      </c>
      <c r="F3439" s="29" t="s">
        <v>146</v>
      </c>
      <c r="G3439" s="3">
        <v>152.61000000000001</v>
      </c>
      <c r="H3439" s="22">
        <v>44403</v>
      </c>
      <c r="I3439" s="23">
        <v>44416</v>
      </c>
      <c r="J3439">
        <f t="shared" si="212"/>
        <v>14</v>
      </c>
      <c r="K3439" s="2">
        <f t="shared" si="213"/>
        <v>44409.5</v>
      </c>
      <c r="L3439" s="22">
        <v>44421.5</v>
      </c>
      <c r="M3439" s="22">
        <v>44498.5</v>
      </c>
      <c r="N3439" s="22">
        <v>44497.5</v>
      </c>
      <c r="O3439">
        <f t="shared" si="214"/>
        <v>88</v>
      </c>
      <c r="P3439" s="3">
        <f t="shared" si="215"/>
        <v>13429.68</v>
      </c>
    </row>
    <row r="3440" spans="1:16" x14ac:dyDescent="0.35">
      <c r="A3440" t="s">
        <v>287</v>
      </c>
      <c r="B3440" s="29" t="s">
        <v>98</v>
      </c>
      <c r="C3440" s="22">
        <v>44421</v>
      </c>
      <c r="D3440" s="30" t="s">
        <v>114</v>
      </c>
      <c r="E3440" s="30" t="s">
        <v>115</v>
      </c>
      <c r="F3440" s="29" t="s">
        <v>234</v>
      </c>
      <c r="G3440" s="3">
        <v>37.619999999999997</v>
      </c>
      <c r="H3440" s="22">
        <v>44403</v>
      </c>
      <c r="I3440" s="23">
        <v>44416</v>
      </c>
      <c r="J3440">
        <f t="shared" si="212"/>
        <v>14</v>
      </c>
      <c r="K3440" s="2">
        <f t="shared" si="213"/>
        <v>44409.5</v>
      </c>
      <c r="L3440" s="22">
        <v>44421.5</v>
      </c>
      <c r="M3440" s="22">
        <v>44498.5</v>
      </c>
      <c r="N3440" s="22">
        <v>44497.5</v>
      </c>
      <c r="O3440">
        <f t="shared" si="214"/>
        <v>88</v>
      </c>
      <c r="P3440" s="3">
        <f t="shared" si="215"/>
        <v>3310.56</v>
      </c>
    </row>
    <row r="3441" spans="1:16" x14ac:dyDescent="0.35">
      <c r="A3441" t="s">
        <v>287</v>
      </c>
      <c r="B3441" s="29" t="s">
        <v>98</v>
      </c>
      <c r="C3441" s="22">
        <v>44421</v>
      </c>
      <c r="D3441" s="30" t="s">
        <v>110</v>
      </c>
      <c r="E3441" s="30" t="s">
        <v>111</v>
      </c>
      <c r="F3441" s="29" t="s">
        <v>234</v>
      </c>
      <c r="G3441" s="3">
        <v>0.18</v>
      </c>
      <c r="H3441" s="22">
        <v>44403</v>
      </c>
      <c r="I3441" s="23">
        <v>44416</v>
      </c>
      <c r="J3441">
        <f t="shared" si="212"/>
        <v>14</v>
      </c>
      <c r="K3441" s="2">
        <f t="shared" si="213"/>
        <v>44409.5</v>
      </c>
      <c r="L3441" s="22">
        <v>44421.5</v>
      </c>
      <c r="M3441" s="22">
        <v>44498.5</v>
      </c>
      <c r="N3441" s="22">
        <v>44497.5</v>
      </c>
      <c r="O3441">
        <f t="shared" si="214"/>
        <v>88</v>
      </c>
      <c r="P3441" s="3">
        <f t="shared" si="215"/>
        <v>15.84</v>
      </c>
    </row>
    <row r="3442" spans="1:16" x14ac:dyDescent="0.35">
      <c r="A3442" t="s">
        <v>287</v>
      </c>
      <c r="B3442" s="29" t="s">
        <v>98</v>
      </c>
      <c r="C3442" s="22">
        <v>44421</v>
      </c>
      <c r="D3442" s="30" t="s">
        <v>110</v>
      </c>
      <c r="E3442" s="30" t="s">
        <v>111</v>
      </c>
      <c r="F3442" s="29" t="s">
        <v>235</v>
      </c>
      <c r="G3442" s="3">
        <v>1.3900000000000001</v>
      </c>
      <c r="H3442" s="22">
        <v>44403</v>
      </c>
      <c r="I3442" s="23">
        <v>44416</v>
      </c>
      <c r="J3442">
        <f t="shared" si="212"/>
        <v>14</v>
      </c>
      <c r="K3442" s="2">
        <f t="shared" si="213"/>
        <v>44409.5</v>
      </c>
      <c r="L3442" s="22">
        <v>44421.5</v>
      </c>
      <c r="M3442" s="22">
        <v>44498.5</v>
      </c>
      <c r="N3442" s="22">
        <v>44497.5</v>
      </c>
      <c r="O3442">
        <f t="shared" si="214"/>
        <v>88</v>
      </c>
      <c r="P3442" s="3">
        <f t="shared" si="215"/>
        <v>122.32000000000001</v>
      </c>
    </row>
    <row r="3443" spans="1:16" x14ac:dyDescent="0.35">
      <c r="A3443" t="s">
        <v>287</v>
      </c>
      <c r="B3443" s="29" t="s">
        <v>98</v>
      </c>
      <c r="C3443" s="22">
        <v>44421</v>
      </c>
      <c r="D3443" s="30" t="s">
        <v>110</v>
      </c>
      <c r="E3443" s="30" t="s">
        <v>111</v>
      </c>
      <c r="F3443" s="29" t="s">
        <v>257</v>
      </c>
      <c r="G3443" s="3">
        <v>1.1299999999999999</v>
      </c>
      <c r="H3443" s="22">
        <v>44403</v>
      </c>
      <c r="I3443" s="23">
        <v>44416</v>
      </c>
      <c r="J3443">
        <f t="shared" si="212"/>
        <v>14</v>
      </c>
      <c r="K3443" s="2">
        <f t="shared" si="213"/>
        <v>44409.5</v>
      </c>
      <c r="L3443" s="22">
        <v>44421.5</v>
      </c>
      <c r="M3443" s="22">
        <v>44498.5</v>
      </c>
      <c r="N3443" s="22">
        <v>44497.5</v>
      </c>
      <c r="O3443">
        <f t="shared" si="214"/>
        <v>88</v>
      </c>
      <c r="P3443" s="3">
        <f t="shared" si="215"/>
        <v>99.44</v>
      </c>
    </row>
    <row r="3444" spans="1:16" x14ac:dyDescent="0.35">
      <c r="A3444" t="s">
        <v>287</v>
      </c>
      <c r="B3444" s="29" t="s">
        <v>98</v>
      </c>
      <c r="C3444" s="22">
        <v>44421</v>
      </c>
      <c r="D3444" s="30" t="s">
        <v>201</v>
      </c>
      <c r="E3444" s="30" t="s">
        <v>202</v>
      </c>
      <c r="F3444" s="29" t="s">
        <v>109</v>
      </c>
      <c r="G3444" s="3">
        <v>162.05999999999992</v>
      </c>
      <c r="H3444" s="22">
        <v>44403</v>
      </c>
      <c r="I3444" s="23">
        <v>44416</v>
      </c>
      <c r="J3444">
        <f t="shared" si="212"/>
        <v>14</v>
      </c>
      <c r="K3444" s="2">
        <f t="shared" si="213"/>
        <v>44409.5</v>
      </c>
      <c r="L3444" s="22">
        <v>44421.5</v>
      </c>
      <c r="M3444" s="22">
        <v>44498.5</v>
      </c>
      <c r="N3444" s="22">
        <v>44497.5</v>
      </c>
      <c r="O3444">
        <f t="shared" si="214"/>
        <v>88</v>
      </c>
      <c r="P3444" s="3">
        <f t="shared" si="215"/>
        <v>14261.279999999993</v>
      </c>
    </row>
    <row r="3445" spans="1:16" x14ac:dyDescent="0.35">
      <c r="A3445" t="s">
        <v>287</v>
      </c>
      <c r="B3445" s="29" t="s">
        <v>98</v>
      </c>
      <c r="C3445" s="22">
        <v>44421</v>
      </c>
      <c r="D3445" s="30" t="s">
        <v>110</v>
      </c>
      <c r="E3445" s="30" t="s">
        <v>111</v>
      </c>
      <c r="F3445" s="29" t="s">
        <v>247</v>
      </c>
      <c r="G3445" s="3">
        <v>20.369999999999997</v>
      </c>
      <c r="H3445" s="22">
        <v>44403</v>
      </c>
      <c r="I3445" s="23">
        <v>44416</v>
      </c>
      <c r="J3445">
        <f t="shared" si="212"/>
        <v>14</v>
      </c>
      <c r="K3445" s="2">
        <f t="shared" si="213"/>
        <v>44409.5</v>
      </c>
      <c r="L3445" s="22">
        <v>44421.5</v>
      </c>
      <c r="M3445" s="22">
        <v>44498.5</v>
      </c>
      <c r="N3445" s="22">
        <v>44497.5</v>
      </c>
      <c r="O3445">
        <f t="shared" si="214"/>
        <v>88</v>
      </c>
      <c r="P3445" s="3">
        <f t="shared" si="215"/>
        <v>1792.5599999999997</v>
      </c>
    </row>
    <row r="3446" spans="1:16" x14ac:dyDescent="0.35">
      <c r="A3446" t="s">
        <v>287</v>
      </c>
      <c r="B3446" s="29" t="s">
        <v>98</v>
      </c>
      <c r="C3446" s="22">
        <v>44421</v>
      </c>
      <c r="D3446" s="30" t="s">
        <v>110</v>
      </c>
      <c r="E3446" s="30" t="s">
        <v>111</v>
      </c>
      <c r="F3446" s="29" t="s">
        <v>248</v>
      </c>
      <c r="G3446" s="3">
        <v>34.51</v>
      </c>
      <c r="H3446" s="22">
        <v>44403</v>
      </c>
      <c r="I3446" s="23">
        <v>44416</v>
      </c>
      <c r="J3446">
        <f t="shared" si="212"/>
        <v>14</v>
      </c>
      <c r="K3446" s="2">
        <f t="shared" si="213"/>
        <v>44409.5</v>
      </c>
      <c r="L3446" s="22">
        <v>44421.5</v>
      </c>
      <c r="M3446" s="22">
        <v>44498.5</v>
      </c>
      <c r="N3446" s="22">
        <v>44497.5</v>
      </c>
      <c r="O3446">
        <f t="shared" si="214"/>
        <v>88</v>
      </c>
      <c r="P3446" s="3">
        <f t="shared" si="215"/>
        <v>3036.8799999999997</v>
      </c>
    </row>
    <row r="3447" spans="1:16" x14ac:dyDescent="0.35">
      <c r="A3447" t="s">
        <v>287</v>
      </c>
      <c r="B3447" s="29" t="s">
        <v>98</v>
      </c>
      <c r="C3447" s="22">
        <v>44421</v>
      </c>
      <c r="D3447" s="30" t="s">
        <v>201</v>
      </c>
      <c r="E3447" s="30" t="s">
        <v>202</v>
      </c>
      <c r="F3447" s="29" t="s">
        <v>102</v>
      </c>
      <c r="G3447" s="3">
        <v>9.870000000000001</v>
      </c>
      <c r="H3447" s="22">
        <v>44403</v>
      </c>
      <c r="I3447" s="23">
        <v>44416</v>
      </c>
      <c r="J3447">
        <f t="shared" si="212"/>
        <v>14</v>
      </c>
      <c r="K3447" s="2">
        <f t="shared" si="213"/>
        <v>44409.5</v>
      </c>
      <c r="L3447" s="22">
        <v>44421.5</v>
      </c>
      <c r="M3447" s="22">
        <v>44498.5</v>
      </c>
      <c r="N3447" s="22">
        <v>44497.5</v>
      </c>
      <c r="O3447">
        <f t="shared" si="214"/>
        <v>88</v>
      </c>
      <c r="P3447" s="3">
        <f t="shared" si="215"/>
        <v>868.56000000000006</v>
      </c>
    </row>
    <row r="3448" spans="1:16" x14ac:dyDescent="0.35">
      <c r="A3448" t="s">
        <v>287</v>
      </c>
      <c r="B3448" s="29" t="s">
        <v>98</v>
      </c>
      <c r="C3448" s="22">
        <v>44421</v>
      </c>
      <c r="D3448" s="30" t="s">
        <v>114</v>
      </c>
      <c r="E3448" s="30" t="s">
        <v>115</v>
      </c>
      <c r="F3448" s="29" t="s">
        <v>239</v>
      </c>
      <c r="G3448" s="3">
        <v>19.38</v>
      </c>
      <c r="H3448" s="22">
        <v>44403</v>
      </c>
      <c r="I3448" s="23">
        <v>44416</v>
      </c>
      <c r="J3448">
        <f t="shared" si="212"/>
        <v>14</v>
      </c>
      <c r="K3448" s="2">
        <f t="shared" si="213"/>
        <v>44409.5</v>
      </c>
      <c r="L3448" s="22">
        <v>44421.5</v>
      </c>
      <c r="M3448" s="22">
        <v>44498.5</v>
      </c>
      <c r="N3448" s="22">
        <v>44497.5</v>
      </c>
      <c r="O3448">
        <f t="shared" si="214"/>
        <v>88</v>
      </c>
      <c r="P3448" s="3">
        <f t="shared" si="215"/>
        <v>1705.4399999999998</v>
      </c>
    </row>
    <row r="3449" spans="1:16" x14ac:dyDescent="0.35">
      <c r="A3449" t="s">
        <v>287</v>
      </c>
      <c r="B3449" s="29" t="s">
        <v>98</v>
      </c>
      <c r="C3449" s="22">
        <v>44421</v>
      </c>
      <c r="D3449" s="30" t="s">
        <v>110</v>
      </c>
      <c r="E3449" s="30" t="s">
        <v>111</v>
      </c>
      <c r="F3449" s="29" t="s">
        <v>239</v>
      </c>
      <c r="G3449" s="3">
        <v>1.5599999999999998</v>
      </c>
      <c r="H3449" s="22">
        <v>44403</v>
      </c>
      <c r="I3449" s="23">
        <v>44416</v>
      </c>
      <c r="J3449">
        <f t="shared" si="212"/>
        <v>14</v>
      </c>
      <c r="K3449" s="2">
        <f t="shared" si="213"/>
        <v>44409.5</v>
      </c>
      <c r="L3449" s="22">
        <v>44421.5</v>
      </c>
      <c r="M3449" s="22">
        <v>44498.5</v>
      </c>
      <c r="N3449" s="22">
        <v>44497.5</v>
      </c>
      <c r="O3449">
        <f t="shared" si="214"/>
        <v>88</v>
      </c>
      <c r="P3449" s="3">
        <f t="shared" si="215"/>
        <v>137.27999999999997</v>
      </c>
    </row>
    <row r="3450" spans="1:16" x14ac:dyDescent="0.35">
      <c r="A3450" t="s">
        <v>287</v>
      </c>
      <c r="B3450" s="29" t="s">
        <v>86</v>
      </c>
      <c r="C3450" s="22">
        <v>44421</v>
      </c>
      <c r="D3450" s="30" t="s">
        <v>199</v>
      </c>
      <c r="E3450" s="30" t="s">
        <v>200</v>
      </c>
      <c r="F3450" s="29" t="s">
        <v>89</v>
      </c>
      <c r="G3450" s="3">
        <v>94.52</v>
      </c>
      <c r="H3450" s="22">
        <v>44402</v>
      </c>
      <c r="I3450" s="23">
        <v>44415</v>
      </c>
      <c r="J3450">
        <f t="shared" si="212"/>
        <v>14</v>
      </c>
      <c r="K3450" s="2">
        <f t="shared" si="213"/>
        <v>44408.5</v>
      </c>
      <c r="L3450" s="22">
        <v>44421.5</v>
      </c>
      <c r="M3450" s="22">
        <v>44501.5</v>
      </c>
      <c r="N3450" s="22">
        <v>44498.5</v>
      </c>
      <c r="O3450">
        <f t="shared" si="214"/>
        <v>90</v>
      </c>
      <c r="P3450" s="3">
        <f t="shared" si="215"/>
        <v>8506.7999999999993</v>
      </c>
    </row>
    <row r="3451" spans="1:16" x14ac:dyDescent="0.35">
      <c r="A3451" t="s">
        <v>287</v>
      </c>
      <c r="B3451" s="29" t="s">
        <v>98</v>
      </c>
      <c r="C3451" s="22">
        <v>44421</v>
      </c>
      <c r="D3451" s="30" t="s">
        <v>199</v>
      </c>
      <c r="E3451" s="30" t="s">
        <v>200</v>
      </c>
      <c r="F3451" s="29" t="s">
        <v>89</v>
      </c>
      <c r="G3451" s="3">
        <v>2.2000000000000002</v>
      </c>
      <c r="H3451" s="22">
        <v>44403</v>
      </c>
      <c r="I3451" s="23">
        <v>44416</v>
      </c>
      <c r="J3451">
        <f t="shared" si="212"/>
        <v>14</v>
      </c>
      <c r="K3451" s="2">
        <f t="shared" si="213"/>
        <v>44409.5</v>
      </c>
      <c r="L3451" s="22">
        <v>44421.5</v>
      </c>
      <c r="M3451" s="22">
        <v>44501.5</v>
      </c>
      <c r="N3451" s="22">
        <v>44498.5</v>
      </c>
      <c r="O3451">
        <f t="shared" si="214"/>
        <v>89</v>
      </c>
      <c r="P3451" s="3">
        <f t="shared" si="215"/>
        <v>195.8</v>
      </c>
    </row>
    <row r="3452" spans="1:16" x14ac:dyDescent="0.35">
      <c r="A3452" t="s">
        <v>287</v>
      </c>
      <c r="B3452" s="29" t="s">
        <v>98</v>
      </c>
      <c r="C3452" s="22">
        <v>44421</v>
      </c>
      <c r="D3452" s="30" t="s">
        <v>199</v>
      </c>
      <c r="E3452" s="30" t="s">
        <v>200</v>
      </c>
      <c r="F3452" s="29" t="s">
        <v>89</v>
      </c>
      <c r="G3452" s="3">
        <v>6.3</v>
      </c>
      <c r="H3452" s="22">
        <v>44403</v>
      </c>
      <c r="I3452" s="23">
        <v>44416</v>
      </c>
      <c r="J3452">
        <f t="shared" si="212"/>
        <v>14</v>
      </c>
      <c r="K3452" s="2">
        <f t="shared" si="213"/>
        <v>44409.5</v>
      </c>
      <c r="L3452" s="22">
        <v>44421.5</v>
      </c>
      <c r="M3452" s="22">
        <v>44501.5</v>
      </c>
      <c r="N3452" s="22">
        <v>44498.5</v>
      </c>
      <c r="O3452">
        <f t="shared" si="214"/>
        <v>89</v>
      </c>
      <c r="P3452" s="3">
        <f t="shared" si="215"/>
        <v>560.69999999999993</v>
      </c>
    </row>
    <row r="3453" spans="1:16" x14ac:dyDescent="0.35">
      <c r="A3453" t="s">
        <v>287</v>
      </c>
      <c r="B3453" s="29" t="s">
        <v>98</v>
      </c>
      <c r="C3453" s="22">
        <v>44421</v>
      </c>
      <c r="D3453" s="30" t="s">
        <v>171</v>
      </c>
      <c r="E3453" s="30" t="s">
        <v>172</v>
      </c>
      <c r="F3453" s="29" t="s">
        <v>206</v>
      </c>
      <c r="G3453" s="3">
        <v>8.48</v>
      </c>
      <c r="H3453" s="22">
        <v>44403</v>
      </c>
      <c r="I3453" s="23">
        <v>44416</v>
      </c>
      <c r="J3453">
        <f t="shared" si="212"/>
        <v>14</v>
      </c>
      <c r="K3453" s="2">
        <f t="shared" si="213"/>
        <v>44409.5</v>
      </c>
      <c r="L3453" s="22">
        <v>44421.5</v>
      </c>
      <c r="M3453" s="22">
        <v>44501.5</v>
      </c>
      <c r="N3453" s="22">
        <v>44498.5</v>
      </c>
      <c r="O3453">
        <f t="shared" si="214"/>
        <v>89</v>
      </c>
      <c r="P3453" s="3">
        <f t="shared" si="215"/>
        <v>754.72</v>
      </c>
    </row>
    <row r="3454" spans="1:16" x14ac:dyDescent="0.35">
      <c r="A3454" t="s">
        <v>287</v>
      </c>
      <c r="B3454" s="29" t="s">
        <v>98</v>
      </c>
      <c r="C3454" s="22">
        <v>44421</v>
      </c>
      <c r="D3454" s="30" t="s">
        <v>199</v>
      </c>
      <c r="E3454" s="30" t="s">
        <v>200</v>
      </c>
      <c r="F3454" s="29" t="s">
        <v>89</v>
      </c>
      <c r="G3454" s="3">
        <v>16.8</v>
      </c>
      <c r="H3454" s="22">
        <v>44403</v>
      </c>
      <c r="I3454" s="23">
        <v>44416</v>
      </c>
      <c r="J3454">
        <f t="shared" si="212"/>
        <v>14</v>
      </c>
      <c r="K3454" s="2">
        <f t="shared" si="213"/>
        <v>44409.5</v>
      </c>
      <c r="L3454" s="22">
        <v>44421.5</v>
      </c>
      <c r="M3454" s="22">
        <v>44501.5</v>
      </c>
      <c r="N3454" s="22">
        <v>44498.5</v>
      </c>
      <c r="O3454">
        <f t="shared" si="214"/>
        <v>89</v>
      </c>
      <c r="P3454" s="3">
        <f t="shared" si="215"/>
        <v>1495.2</v>
      </c>
    </row>
    <row r="3455" spans="1:16" x14ac:dyDescent="0.35">
      <c r="A3455" t="s">
        <v>287</v>
      </c>
      <c r="B3455" s="29" t="s">
        <v>98</v>
      </c>
      <c r="C3455" s="22">
        <v>44421</v>
      </c>
      <c r="D3455" s="30" t="s">
        <v>110</v>
      </c>
      <c r="E3455" s="30" t="s">
        <v>111</v>
      </c>
      <c r="F3455" s="29" t="s">
        <v>250</v>
      </c>
      <c r="G3455" s="3">
        <v>35.6</v>
      </c>
      <c r="H3455" s="22">
        <v>44403</v>
      </c>
      <c r="I3455" s="23">
        <v>44416</v>
      </c>
      <c r="J3455">
        <f t="shared" si="212"/>
        <v>14</v>
      </c>
      <c r="K3455" s="2">
        <f t="shared" si="213"/>
        <v>44409.5</v>
      </c>
      <c r="L3455" s="22">
        <v>44421.5</v>
      </c>
      <c r="M3455" s="22">
        <v>44501.5</v>
      </c>
      <c r="N3455" s="22">
        <v>44498.5</v>
      </c>
      <c r="O3455">
        <f t="shared" si="214"/>
        <v>89</v>
      </c>
      <c r="P3455" s="3">
        <f t="shared" si="215"/>
        <v>3168.4</v>
      </c>
    </row>
    <row r="3456" spans="1:16" x14ac:dyDescent="0.35">
      <c r="A3456" t="s">
        <v>287</v>
      </c>
      <c r="B3456" s="29" t="s">
        <v>98</v>
      </c>
      <c r="C3456" s="22">
        <v>44421</v>
      </c>
      <c r="D3456" s="30" t="s">
        <v>110</v>
      </c>
      <c r="E3456" s="30" t="s">
        <v>111</v>
      </c>
      <c r="F3456" s="29" t="s">
        <v>276</v>
      </c>
      <c r="G3456" s="3">
        <v>65.16</v>
      </c>
      <c r="H3456" s="22">
        <v>44403</v>
      </c>
      <c r="I3456" s="23">
        <v>44416</v>
      </c>
      <c r="J3456">
        <f t="shared" si="212"/>
        <v>14</v>
      </c>
      <c r="K3456" s="2">
        <f t="shared" si="213"/>
        <v>44409.5</v>
      </c>
      <c r="L3456" s="22">
        <v>44421.5</v>
      </c>
      <c r="M3456" s="22">
        <v>44501.5</v>
      </c>
      <c r="N3456" s="22">
        <v>44498.5</v>
      </c>
      <c r="O3456">
        <f t="shared" si="214"/>
        <v>89</v>
      </c>
      <c r="P3456" s="3">
        <f t="shared" si="215"/>
        <v>5799.24</v>
      </c>
    </row>
    <row r="3457" spans="1:16" x14ac:dyDescent="0.35">
      <c r="A3457" t="s">
        <v>287</v>
      </c>
      <c r="B3457" s="29" t="s">
        <v>98</v>
      </c>
      <c r="C3457" s="22">
        <v>44421</v>
      </c>
      <c r="D3457" s="30" t="s">
        <v>148</v>
      </c>
      <c r="E3457" s="30" t="s">
        <v>149</v>
      </c>
      <c r="F3457" s="29" t="s">
        <v>205</v>
      </c>
      <c r="G3457" s="3">
        <v>129.38</v>
      </c>
      <c r="H3457" s="22">
        <v>44403</v>
      </c>
      <c r="I3457" s="23">
        <v>44416</v>
      </c>
      <c r="J3457">
        <f t="shared" si="212"/>
        <v>14</v>
      </c>
      <c r="K3457" s="2">
        <f t="shared" si="213"/>
        <v>44409.5</v>
      </c>
      <c r="L3457" s="22">
        <v>44421.5</v>
      </c>
      <c r="M3457" s="22">
        <v>44501.5</v>
      </c>
      <c r="N3457" s="22">
        <v>44498.5</v>
      </c>
      <c r="O3457">
        <f t="shared" si="214"/>
        <v>89</v>
      </c>
      <c r="P3457" s="3">
        <f t="shared" si="215"/>
        <v>11514.82</v>
      </c>
    </row>
    <row r="3458" spans="1:16" x14ac:dyDescent="0.35">
      <c r="A3458" t="s">
        <v>287</v>
      </c>
      <c r="B3458" s="29" t="s">
        <v>98</v>
      </c>
      <c r="C3458" s="22">
        <v>44421</v>
      </c>
      <c r="D3458" s="30" t="s">
        <v>171</v>
      </c>
      <c r="E3458" s="30" t="s">
        <v>172</v>
      </c>
      <c r="F3458" s="29" t="s">
        <v>206</v>
      </c>
      <c r="G3458" s="3">
        <v>850.71000000000026</v>
      </c>
      <c r="H3458" s="22">
        <v>44403</v>
      </c>
      <c r="I3458" s="23">
        <v>44416</v>
      </c>
      <c r="J3458">
        <f t="shared" si="212"/>
        <v>14</v>
      </c>
      <c r="K3458" s="2">
        <f t="shared" si="213"/>
        <v>44409.5</v>
      </c>
      <c r="L3458" s="22">
        <v>44421.5</v>
      </c>
      <c r="M3458" s="22">
        <v>44501.5</v>
      </c>
      <c r="N3458" s="22">
        <v>44498.5</v>
      </c>
      <c r="O3458">
        <f t="shared" si="214"/>
        <v>89</v>
      </c>
      <c r="P3458" s="3">
        <f t="shared" si="215"/>
        <v>75713.190000000017</v>
      </c>
    </row>
    <row r="3459" spans="1:16" x14ac:dyDescent="0.35">
      <c r="A3459" t="s">
        <v>287</v>
      </c>
      <c r="B3459" s="29" t="s">
        <v>98</v>
      </c>
      <c r="C3459" s="22">
        <v>44421</v>
      </c>
      <c r="D3459" s="30" t="s">
        <v>207</v>
      </c>
      <c r="E3459" s="30" t="s">
        <v>208</v>
      </c>
      <c r="F3459" s="29" t="s">
        <v>209</v>
      </c>
      <c r="G3459" s="3">
        <v>72.450000000000017</v>
      </c>
      <c r="H3459" s="22">
        <v>44403</v>
      </c>
      <c r="I3459" s="23">
        <v>44416</v>
      </c>
      <c r="J3459">
        <f t="shared" si="212"/>
        <v>14</v>
      </c>
      <c r="K3459" s="2">
        <f t="shared" si="213"/>
        <v>44409.5</v>
      </c>
      <c r="L3459" s="22">
        <v>44421.5</v>
      </c>
      <c r="M3459" s="22">
        <v>44501.5</v>
      </c>
      <c r="N3459" s="22">
        <v>44498.5</v>
      </c>
      <c r="O3459">
        <f t="shared" si="214"/>
        <v>89</v>
      </c>
      <c r="P3459" s="3">
        <f t="shared" si="215"/>
        <v>6448.0500000000011</v>
      </c>
    </row>
    <row r="3460" spans="1:16" x14ac:dyDescent="0.35">
      <c r="A3460" t="s">
        <v>287</v>
      </c>
      <c r="B3460" s="29" t="s">
        <v>98</v>
      </c>
      <c r="C3460" s="22">
        <v>44421</v>
      </c>
      <c r="D3460" s="30" t="s">
        <v>201</v>
      </c>
      <c r="E3460" s="30" t="s">
        <v>202</v>
      </c>
      <c r="F3460" s="29" t="s">
        <v>103</v>
      </c>
      <c r="G3460" s="3">
        <v>37.520000000000003</v>
      </c>
      <c r="H3460" s="22">
        <v>44403</v>
      </c>
      <c r="I3460" s="23">
        <v>44416</v>
      </c>
      <c r="J3460">
        <f t="shared" si="212"/>
        <v>14</v>
      </c>
      <c r="K3460" s="2">
        <f t="shared" si="213"/>
        <v>44409.5</v>
      </c>
      <c r="L3460" s="22">
        <v>44421.5</v>
      </c>
      <c r="M3460" s="22">
        <v>44501.5</v>
      </c>
      <c r="N3460" s="22">
        <v>44498.5</v>
      </c>
      <c r="O3460">
        <f t="shared" si="214"/>
        <v>89</v>
      </c>
      <c r="P3460" s="3">
        <f t="shared" si="215"/>
        <v>3339.28</v>
      </c>
    </row>
    <row r="3461" spans="1:16" x14ac:dyDescent="0.35">
      <c r="A3461" t="s">
        <v>287</v>
      </c>
      <c r="B3461" s="29" t="s">
        <v>98</v>
      </c>
      <c r="C3461" s="22">
        <v>44421</v>
      </c>
      <c r="D3461" s="30" t="s">
        <v>171</v>
      </c>
      <c r="E3461" s="30" t="s">
        <v>172</v>
      </c>
      <c r="F3461" s="29" t="s">
        <v>210</v>
      </c>
      <c r="G3461" s="3">
        <v>454.43000000000012</v>
      </c>
      <c r="H3461" s="22">
        <v>44403</v>
      </c>
      <c r="I3461" s="23">
        <v>44416</v>
      </c>
      <c r="J3461">
        <f t="shared" si="212"/>
        <v>14</v>
      </c>
      <c r="K3461" s="2">
        <f t="shared" si="213"/>
        <v>44409.5</v>
      </c>
      <c r="L3461" s="22">
        <v>44421.5</v>
      </c>
      <c r="M3461" s="22">
        <v>44501.5</v>
      </c>
      <c r="N3461" s="22">
        <v>44498.5</v>
      </c>
      <c r="O3461">
        <f t="shared" si="214"/>
        <v>89</v>
      </c>
      <c r="P3461" s="3">
        <f t="shared" si="215"/>
        <v>40444.270000000011</v>
      </c>
    </row>
    <row r="3462" spans="1:16" x14ac:dyDescent="0.35">
      <c r="A3462" t="s">
        <v>287</v>
      </c>
      <c r="B3462" s="29" t="s">
        <v>98</v>
      </c>
      <c r="C3462" s="22">
        <v>44421</v>
      </c>
      <c r="D3462" s="30" t="s">
        <v>110</v>
      </c>
      <c r="E3462" s="30" t="s">
        <v>111</v>
      </c>
      <c r="F3462" s="29" t="s">
        <v>212</v>
      </c>
      <c r="G3462" s="3">
        <v>37.760000000000005</v>
      </c>
      <c r="H3462" s="22">
        <v>44403</v>
      </c>
      <c r="I3462" s="23">
        <v>44416</v>
      </c>
      <c r="J3462">
        <f t="shared" si="212"/>
        <v>14</v>
      </c>
      <c r="K3462" s="2">
        <f t="shared" si="213"/>
        <v>44409.5</v>
      </c>
      <c r="L3462" s="22">
        <v>44421.5</v>
      </c>
      <c r="M3462" s="22">
        <v>44501.5</v>
      </c>
      <c r="N3462" s="22">
        <v>44498.5</v>
      </c>
      <c r="O3462">
        <f t="shared" si="214"/>
        <v>89</v>
      </c>
      <c r="P3462" s="3">
        <f t="shared" si="215"/>
        <v>3360.6400000000003</v>
      </c>
    </row>
    <row r="3463" spans="1:16" x14ac:dyDescent="0.35">
      <c r="A3463" t="s">
        <v>287</v>
      </c>
      <c r="B3463" s="29" t="s">
        <v>98</v>
      </c>
      <c r="C3463" s="22">
        <v>44421</v>
      </c>
      <c r="D3463" s="30" t="s">
        <v>110</v>
      </c>
      <c r="E3463" s="30" t="s">
        <v>111</v>
      </c>
      <c r="F3463" s="29" t="s">
        <v>213</v>
      </c>
      <c r="G3463" s="3">
        <v>2.14</v>
      </c>
      <c r="H3463" s="22">
        <v>44403</v>
      </c>
      <c r="I3463" s="23">
        <v>44416</v>
      </c>
      <c r="J3463">
        <f t="shared" si="212"/>
        <v>14</v>
      </c>
      <c r="K3463" s="2">
        <f t="shared" si="213"/>
        <v>44409.5</v>
      </c>
      <c r="L3463" s="22">
        <v>44421.5</v>
      </c>
      <c r="M3463" s="22">
        <v>44501.5</v>
      </c>
      <c r="N3463" s="22">
        <v>44498.5</v>
      </c>
      <c r="O3463">
        <f t="shared" si="214"/>
        <v>89</v>
      </c>
      <c r="P3463" s="3">
        <f t="shared" si="215"/>
        <v>190.46</v>
      </c>
    </row>
    <row r="3464" spans="1:16" x14ac:dyDescent="0.35">
      <c r="A3464" t="s">
        <v>287</v>
      </c>
      <c r="B3464" s="29" t="s">
        <v>98</v>
      </c>
      <c r="C3464" s="22">
        <v>44421</v>
      </c>
      <c r="D3464" s="30" t="s">
        <v>110</v>
      </c>
      <c r="E3464" s="30" t="s">
        <v>111</v>
      </c>
      <c r="F3464" s="29" t="s">
        <v>214</v>
      </c>
      <c r="G3464" s="3">
        <v>14.709999999999997</v>
      </c>
      <c r="H3464" s="22">
        <v>44403</v>
      </c>
      <c r="I3464" s="23">
        <v>44416</v>
      </c>
      <c r="J3464">
        <f t="shared" si="212"/>
        <v>14</v>
      </c>
      <c r="K3464" s="2">
        <f t="shared" si="213"/>
        <v>44409.5</v>
      </c>
      <c r="L3464" s="22">
        <v>44421.5</v>
      </c>
      <c r="M3464" s="22">
        <v>44501.5</v>
      </c>
      <c r="N3464" s="22">
        <v>44498.5</v>
      </c>
      <c r="O3464">
        <f t="shared" si="214"/>
        <v>89</v>
      </c>
      <c r="P3464" s="3">
        <f t="shared" si="215"/>
        <v>1309.1899999999998</v>
      </c>
    </row>
    <row r="3465" spans="1:16" x14ac:dyDescent="0.35">
      <c r="A3465" t="s">
        <v>287</v>
      </c>
      <c r="B3465" s="29" t="s">
        <v>98</v>
      </c>
      <c r="C3465" s="22">
        <v>44421</v>
      </c>
      <c r="D3465" s="30" t="s">
        <v>110</v>
      </c>
      <c r="E3465" s="30" t="s">
        <v>111</v>
      </c>
      <c r="F3465" s="29" t="s">
        <v>265</v>
      </c>
      <c r="G3465" s="3">
        <v>3.28</v>
      </c>
      <c r="H3465" s="22">
        <v>44403</v>
      </c>
      <c r="I3465" s="23">
        <v>44416</v>
      </c>
      <c r="J3465">
        <f t="shared" si="212"/>
        <v>14</v>
      </c>
      <c r="K3465" s="2">
        <f t="shared" si="213"/>
        <v>44409.5</v>
      </c>
      <c r="L3465" s="22">
        <v>44421.5</v>
      </c>
      <c r="M3465" s="22">
        <v>44501.5</v>
      </c>
      <c r="N3465" s="22">
        <v>44498.5</v>
      </c>
      <c r="O3465">
        <f t="shared" si="214"/>
        <v>89</v>
      </c>
      <c r="P3465" s="3">
        <f t="shared" si="215"/>
        <v>291.91999999999996</v>
      </c>
    </row>
    <row r="3466" spans="1:16" x14ac:dyDescent="0.35">
      <c r="A3466" t="s">
        <v>287</v>
      </c>
      <c r="B3466" s="29" t="s">
        <v>98</v>
      </c>
      <c r="C3466" s="22">
        <v>44421</v>
      </c>
      <c r="D3466" s="30" t="s">
        <v>110</v>
      </c>
      <c r="E3466" s="30" t="s">
        <v>111</v>
      </c>
      <c r="F3466" s="29" t="s">
        <v>221</v>
      </c>
      <c r="G3466" s="3">
        <v>18.16</v>
      </c>
      <c r="H3466" s="22">
        <v>44403</v>
      </c>
      <c r="I3466" s="23">
        <v>44416</v>
      </c>
      <c r="J3466">
        <f t="shared" si="212"/>
        <v>14</v>
      </c>
      <c r="K3466" s="2">
        <f t="shared" si="213"/>
        <v>44409.5</v>
      </c>
      <c r="L3466" s="22">
        <v>44421.5</v>
      </c>
      <c r="M3466" s="22">
        <v>44501.5</v>
      </c>
      <c r="N3466" s="22">
        <v>44498.5</v>
      </c>
      <c r="O3466">
        <f t="shared" si="214"/>
        <v>89</v>
      </c>
      <c r="P3466" s="3">
        <f t="shared" si="215"/>
        <v>1616.24</v>
      </c>
    </row>
    <row r="3467" spans="1:16" x14ac:dyDescent="0.35">
      <c r="A3467" t="s">
        <v>287</v>
      </c>
      <c r="B3467" s="29" t="s">
        <v>98</v>
      </c>
      <c r="C3467" s="22">
        <v>44421</v>
      </c>
      <c r="D3467" s="30" t="s">
        <v>199</v>
      </c>
      <c r="E3467" s="30" t="s">
        <v>200</v>
      </c>
      <c r="F3467" s="29" t="s">
        <v>89</v>
      </c>
      <c r="G3467" s="3">
        <v>533.93999999999994</v>
      </c>
      <c r="H3467" s="22">
        <v>44403</v>
      </c>
      <c r="I3467" s="23">
        <v>44416</v>
      </c>
      <c r="J3467">
        <f t="shared" ref="J3467:J3530" si="216">I3467-H3467+1</f>
        <v>14</v>
      </c>
      <c r="K3467" s="2">
        <f t="shared" ref="K3467:K3530" si="217">(H3467+I3467)/2</f>
        <v>44409.5</v>
      </c>
      <c r="L3467" s="22">
        <v>44421.5</v>
      </c>
      <c r="M3467" s="22">
        <v>44501.5</v>
      </c>
      <c r="N3467" s="22">
        <v>44498.5</v>
      </c>
      <c r="O3467">
        <f t="shared" ref="O3467:O3530" si="218">N3467-K3467</f>
        <v>89</v>
      </c>
      <c r="P3467" s="3">
        <f t="shared" ref="P3467:P3530" si="219">O3467*G3467</f>
        <v>47520.659999999996</v>
      </c>
    </row>
    <row r="3468" spans="1:16" x14ac:dyDescent="0.35">
      <c r="A3468" t="s">
        <v>287</v>
      </c>
      <c r="B3468" s="29" t="s">
        <v>98</v>
      </c>
      <c r="C3468" s="22">
        <v>44421</v>
      </c>
      <c r="D3468" s="30" t="s">
        <v>110</v>
      </c>
      <c r="E3468" s="30" t="s">
        <v>111</v>
      </c>
      <c r="F3468" s="29" t="s">
        <v>223</v>
      </c>
      <c r="G3468" s="3">
        <v>180.46</v>
      </c>
      <c r="H3468" s="22">
        <v>44403</v>
      </c>
      <c r="I3468" s="23">
        <v>44416</v>
      </c>
      <c r="J3468">
        <f t="shared" si="216"/>
        <v>14</v>
      </c>
      <c r="K3468" s="2">
        <f t="shared" si="217"/>
        <v>44409.5</v>
      </c>
      <c r="L3468" s="22">
        <v>44421.5</v>
      </c>
      <c r="M3468" s="22">
        <v>44501.5</v>
      </c>
      <c r="N3468" s="22">
        <v>44498.5</v>
      </c>
      <c r="O3468">
        <f t="shared" si="218"/>
        <v>89</v>
      </c>
      <c r="P3468" s="3">
        <f t="shared" si="219"/>
        <v>16060.94</v>
      </c>
    </row>
    <row r="3469" spans="1:16" x14ac:dyDescent="0.35">
      <c r="A3469" t="s">
        <v>287</v>
      </c>
      <c r="B3469" s="29" t="s">
        <v>98</v>
      </c>
      <c r="C3469" s="22">
        <v>44421</v>
      </c>
      <c r="D3469" s="30" t="s">
        <v>110</v>
      </c>
      <c r="E3469" s="30" t="s">
        <v>111</v>
      </c>
      <c r="F3469" s="29" t="s">
        <v>224</v>
      </c>
      <c r="G3469" s="3">
        <v>17.369999999999997</v>
      </c>
      <c r="H3469" s="22">
        <v>44403</v>
      </c>
      <c r="I3469" s="23">
        <v>44416</v>
      </c>
      <c r="J3469">
        <f t="shared" si="216"/>
        <v>14</v>
      </c>
      <c r="K3469" s="2">
        <f t="shared" si="217"/>
        <v>44409.5</v>
      </c>
      <c r="L3469" s="22">
        <v>44421.5</v>
      </c>
      <c r="M3469" s="22">
        <v>44501.5</v>
      </c>
      <c r="N3469" s="22">
        <v>44498.5</v>
      </c>
      <c r="O3469">
        <f t="shared" si="218"/>
        <v>89</v>
      </c>
      <c r="P3469" s="3">
        <f t="shared" si="219"/>
        <v>1545.9299999999998</v>
      </c>
    </row>
    <row r="3470" spans="1:16" x14ac:dyDescent="0.35">
      <c r="A3470" t="s">
        <v>287</v>
      </c>
      <c r="B3470" s="29" t="s">
        <v>98</v>
      </c>
      <c r="C3470" s="22">
        <v>44421</v>
      </c>
      <c r="D3470" s="30" t="s">
        <v>110</v>
      </c>
      <c r="E3470" s="30" t="s">
        <v>111</v>
      </c>
      <c r="F3470" s="29" t="s">
        <v>225</v>
      </c>
      <c r="G3470" s="3">
        <v>63.449999999999996</v>
      </c>
      <c r="H3470" s="22">
        <v>44403</v>
      </c>
      <c r="I3470" s="23">
        <v>44416</v>
      </c>
      <c r="J3470">
        <f t="shared" si="216"/>
        <v>14</v>
      </c>
      <c r="K3470" s="2">
        <f t="shared" si="217"/>
        <v>44409.5</v>
      </c>
      <c r="L3470" s="22">
        <v>44421.5</v>
      </c>
      <c r="M3470" s="22">
        <v>44501.5</v>
      </c>
      <c r="N3470" s="22">
        <v>44498.5</v>
      </c>
      <c r="O3470">
        <f t="shared" si="218"/>
        <v>89</v>
      </c>
      <c r="P3470" s="3">
        <f t="shared" si="219"/>
        <v>5647.0499999999993</v>
      </c>
    </row>
    <row r="3471" spans="1:16" x14ac:dyDescent="0.35">
      <c r="A3471" t="s">
        <v>287</v>
      </c>
      <c r="B3471" s="29" t="s">
        <v>98</v>
      </c>
      <c r="C3471" s="22">
        <v>44421</v>
      </c>
      <c r="D3471" s="30" t="s">
        <v>171</v>
      </c>
      <c r="E3471" s="30" t="s">
        <v>172</v>
      </c>
      <c r="F3471" s="29" t="s">
        <v>285</v>
      </c>
      <c r="G3471" s="3">
        <v>56.660000000000004</v>
      </c>
      <c r="H3471" s="22">
        <v>44403</v>
      </c>
      <c r="I3471" s="23">
        <v>44416</v>
      </c>
      <c r="J3471">
        <f t="shared" si="216"/>
        <v>14</v>
      </c>
      <c r="K3471" s="2">
        <f t="shared" si="217"/>
        <v>44409.5</v>
      </c>
      <c r="L3471" s="22">
        <v>44421.5</v>
      </c>
      <c r="M3471" s="22">
        <v>44501.5</v>
      </c>
      <c r="N3471" s="22">
        <v>44498.5</v>
      </c>
      <c r="O3471">
        <f t="shared" si="218"/>
        <v>89</v>
      </c>
      <c r="P3471" s="3">
        <f t="shared" si="219"/>
        <v>5042.7400000000007</v>
      </c>
    </row>
    <row r="3472" spans="1:16" x14ac:dyDescent="0.35">
      <c r="A3472" t="s">
        <v>287</v>
      </c>
      <c r="B3472" s="29" t="s">
        <v>98</v>
      </c>
      <c r="C3472" s="22">
        <v>44421</v>
      </c>
      <c r="D3472" s="30" t="s">
        <v>110</v>
      </c>
      <c r="E3472" s="30" t="s">
        <v>111</v>
      </c>
      <c r="F3472" s="29" t="s">
        <v>229</v>
      </c>
      <c r="G3472" s="3">
        <v>0.85</v>
      </c>
      <c r="H3472" s="22">
        <v>44403</v>
      </c>
      <c r="I3472" s="23">
        <v>44416</v>
      </c>
      <c r="J3472">
        <f t="shared" si="216"/>
        <v>14</v>
      </c>
      <c r="K3472" s="2">
        <f t="shared" si="217"/>
        <v>44409.5</v>
      </c>
      <c r="L3472" s="22">
        <v>44421.5</v>
      </c>
      <c r="M3472" s="22">
        <v>44501.5</v>
      </c>
      <c r="N3472" s="22">
        <v>44498.5</v>
      </c>
      <c r="O3472">
        <f t="shared" si="218"/>
        <v>89</v>
      </c>
      <c r="P3472" s="3">
        <f t="shared" si="219"/>
        <v>75.649999999999991</v>
      </c>
    </row>
    <row r="3473" spans="1:16" x14ac:dyDescent="0.35">
      <c r="A3473" t="s">
        <v>287</v>
      </c>
      <c r="B3473" s="29" t="s">
        <v>98</v>
      </c>
      <c r="C3473" s="22">
        <v>44421</v>
      </c>
      <c r="D3473" s="30" t="s">
        <v>110</v>
      </c>
      <c r="E3473" s="30" t="s">
        <v>111</v>
      </c>
      <c r="F3473" s="29" t="s">
        <v>230</v>
      </c>
      <c r="G3473" s="3">
        <v>119.77999999999999</v>
      </c>
      <c r="H3473" s="22">
        <v>44403</v>
      </c>
      <c r="I3473" s="23">
        <v>44416</v>
      </c>
      <c r="J3473">
        <f t="shared" si="216"/>
        <v>14</v>
      </c>
      <c r="K3473" s="2">
        <f t="shared" si="217"/>
        <v>44409.5</v>
      </c>
      <c r="L3473" s="22">
        <v>44421.5</v>
      </c>
      <c r="M3473" s="22">
        <v>44501.5</v>
      </c>
      <c r="N3473" s="22">
        <v>44498.5</v>
      </c>
      <c r="O3473">
        <f t="shared" si="218"/>
        <v>89</v>
      </c>
      <c r="P3473" s="3">
        <f t="shared" si="219"/>
        <v>10660.419999999998</v>
      </c>
    </row>
    <row r="3474" spans="1:16" x14ac:dyDescent="0.35">
      <c r="A3474" t="s">
        <v>287</v>
      </c>
      <c r="B3474" s="29" t="s">
        <v>98</v>
      </c>
      <c r="C3474" s="22">
        <v>44421</v>
      </c>
      <c r="D3474" s="30" t="s">
        <v>171</v>
      </c>
      <c r="E3474" s="30" t="s">
        <v>172</v>
      </c>
      <c r="F3474" s="29" t="s">
        <v>231</v>
      </c>
      <c r="G3474" s="3">
        <v>330.4199999999999</v>
      </c>
      <c r="H3474" s="22">
        <v>44403</v>
      </c>
      <c r="I3474" s="23">
        <v>44416</v>
      </c>
      <c r="J3474">
        <f t="shared" si="216"/>
        <v>14</v>
      </c>
      <c r="K3474" s="2">
        <f t="shared" si="217"/>
        <v>44409.5</v>
      </c>
      <c r="L3474" s="22">
        <v>44421.5</v>
      </c>
      <c r="M3474" s="22">
        <v>44501.5</v>
      </c>
      <c r="N3474" s="22">
        <v>44498.5</v>
      </c>
      <c r="O3474">
        <f t="shared" si="218"/>
        <v>89</v>
      </c>
      <c r="P3474" s="3">
        <f t="shared" si="219"/>
        <v>29407.37999999999</v>
      </c>
    </row>
    <row r="3475" spans="1:16" x14ac:dyDescent="0.35">
      <c r="A3475" t="s">
        <v>287</v>
      </c>
      <c r="B3475" s="29" t="s">
        <v>98</v>
      </c>
      <c r="C3475" s="22">
        <v>44421</v>
      </c>
      <c r="D3475" s="30" t="s">
        <v>201</v>
      </c>
      <c r="E3475" s="30" t="s">
        <v>202</v>
      </c>
      <c r="F3475" s="29" t="s">
        <v>142</v>
      </c>
      <c r="G3475" s="3">
        <v>21.36</v>
      </c>
      <c r="H3475" s="22">
        <v>44403</v>
      </c>
      <c r="I3475" s="23">
        <v>44416</v>
      </c>
      <c r="J3475">
        <f t="shared" si="216"/>
        <v>14</v>
      </c>
      <c r="K3475" s="2">
        <f t="shared" si="217"/>
        <v>44409.5</v>
      </c>
      <c r="L3475" s="22">
        <v>44421.5</v>
      </c>
      <c r="M3475" s="22">
        <v>44501.5</v>
      </c>
      <c r="N3475" s="22">
        <v>44498.5</v>
      </c>
      <c r="O3475">
        <f t="shared" si="218"/>
        <v>89</v>
      </c>
      <c r="P3475" s="3">
        <f t="shared" si="219"/>
        <v>1901.04</v>
      </c>
    </row>
    <row r="3476" spans="1:16" x14ac:dyDescent="0.35">
      <c r="A3476" t="s">
        <v>287</v>
      </c>
      <c r="B3476" s="29" t="s">
        <v>98</v>
      </c>
      <c r="C3476" s="22">
        <v>44421</v>
      </c>
      <c r="D3476" s="30" t="s">
        <v>110</v>
      </c>
      <c r="E3476" s="30" t="s">
        <v>111</v>
      </c>
      <c r="F3476" s="29" t="s">
        <v>236</v>
      </c>
      <c r="G3476" s="3">
        <v>192.04000000000002</v>
      </c>
      <c r="H3476" s="22">
        <v>44403</v>
      </c>
      <c r="I3476" s="23">
        <v>44416</v>
      </c>
      <c r="J3476">
        <f t="shared" si="216"/>
        <v>14</v>
      </c>
      <c r="K3476" s="2">
        <f t="shared" si="217"/>
        <v>44409.5</v>
      </c>
      <c r="L3476" s="22">
        <v>44421.5</v>
      </c>
      <c r="M3476" s="22">
        <v>44501.5</v>
      </c>
      <c r="N3476" s="22">
        <v>44498.5</v>
      </c>
      <c r="O3476">
        <f t="shared" si="218"/>
        <v>89</v>
      </c>
      <c r="P3476" s="3">
        <f t="shared" si="219"/>
        <v>17091.560000000001</v>
      </c>
    </row>
    <row r="3477" spans="1:16" x14ac:dyDescent="0.35">
      <c r="A3477" t="s">
        <v>287</v>
      </c>
      <c r="B3477" s="29" t="s">
        <v>98</v>
      </c>
      <c r="C3477" s="22">
        <v>44421</v>
      </c>
      <c r="D3477" s="30" t="s">
        <v>201</v>
      </c>
      <c r="E3477" s="30" t="s">
        <v>202</v>
      </c>
      <c r="F3477" s="29" t="s">
        <v>101</v>
      </c>
      <c r="G3477" s="3">
        <v>308.02000000000004</v>
      </c>
      <c r="H3477" s="22">
        <v>44403</v>
      </c>
      <c r="I3477" s="23">
        <v>44416</v>
      </c>
      <c r="J3477">
        <f t="shared" si="216"/>
        <v>14</v>
      </c>
      <c r="K3477" s="2">
        <f t="shared" si="217"/>
        <v>44409.5</v>
      </c>
      <c r="L3477" s="22">
        <v>44421.5</v>
      </c>
      <c r="M3477" s="22">
        <v>44501.5</v>
      </c>
      <c r="N3477" s="22">
        <v>44498.5</v>
      </c>
      <c r="O3477">
        <f t="shared" si="218"/>
        <v>89</v>
      </c>
      <c r="P3477" s="3">
        <f t="shared" si="219"/>
        <v>27413.780000000002</v>
      </c>
    </row>
    <row r="3478" spans="1:16" x14ac:dyDescent="0.35">
      <c r="A3478" t="s">
        <v>287</v>
      </c>
      <c r="B3478" s="29" t="s">
        <v>98</v>
      </c>
      <c r="C3478" s="22">
        <v>44421</v>
      </c>
      <c r="D3478" s="30" t="s">
        <v>110</v>
      </c>
      <c r="E3478" s="30" t="s">
        <v>111</v>
      </c>
      <c r="F3478" s="29" t="s">
        <v>238</v>
      </c>
      <c r="G3478" s="3">
        <v>13.68</v>
      </c>
      <c r="H3478" s="22">
        <v>44403</v>
      </c>
      <c r="I3478" s="23">
        <v>44416</v>
      </c>
      <c r="J3478">
        <f t="shared" si="216"/>
        <v>14</v>
      </c>
      <c r="K3478" s="2">
        <f t="shared" si="217"/>
        <v>44409.5</v>
      </c>
      <c r="L3478" s="22">
        <v>44421.5</v>
      </c>
      <c r="M3478" s="22">
        <v>44501.5</v>
      </c>
      <c r="N3478" s="22">
        <v>44498.5</v>
      </c>
      <c r="O3478">
        <f t="shared" si="218"/>
        <v>89</v>
      </c>
      <c r="P3478" s="3">
        <f t="shared" si="219"/>
        <v>1217.52</v>
      </c>
    </row>
    <row r="3479" spans="1:16" x14ac:dyDescent="0.35">
      <c r="A3479" t="s">
        <v>287</v>
      </c>
      <c r="B3479" s="29" t="s">
        <v>98</v>
      </c>
      <c r="C3479" s="22">
        <v>44421</v>
      </c>
      <c r="D3479" s="30" t="s">
        <v>110</v>
      </c>
      <c r="E3479" s="30" t="s">
        <v>111</v>
      </c>
      <c r="F3479" s="29" t="s">
        <v>251</v>
      </c>
      <c r="G3479" s="3">
        <v>101.44</v>
      </c>
      <c r="H3479" s="22">
        <v>44403</v>
      </c>
      <c r="I3479" s="23">
        <v>44416</v>
      </c>
      <c r="J3479">
        <f t="shared" si="216"/>
        <v>14</v>
      </c>
      <c r="K3479" s="2">
        <f t="shared" si="217"/>
        <v>44409.5</v>
      </c>
      <c r="L3479" s="22">
        <v>44421.5</v>
      </c>
      <c r="M3479" s="22">
        <v>44501.5</v>
      </c>
      <c r="N3479" s="22">
        <v>44498.5</v>
      </c>
      <c r="O3479">
        <f t="shared" si="218"/>
        <v>89</v>
      </c>
      <c r="P3479" s="3">
        <f t="shared" si="219"/>
        <v>9028.16</v>
      </c>
    </row>
    <row r="3480" spans="1:16" x14ac:dyDescent="0.35">
      <c r="A3480" t="s">
        <v>287</v>
      </c>
      <c r="B3480" s="29" t="s">
        <v>98</v>
      </c>
      <c r="C3480" s="22">
        <v>44421</v>
      </c>
      <c r="D3480" s="30" t="s">
        <v>110</v>
      </c>
      <c r="E3480" s="30" t="s">
        <v>111</v>
      </c>
      <c r="F3480" s="29" t="s">
        <v>252</v>
      </c>
      <c r="G3480" s="3">
        <v>62.6</v>
      </c>
      <c r="H3480" s="22">
        <v>44403</v>
      </c>
      <c r="I3480" s="23">
        <v>44416</v>
      </c>
      <c r="J3480">
        <f t="shared" si="216"/>
        <v>14</v>
      </c>
      <c r="K3480" s="2">
        <f t="shared" si="217"/>
        <v>44409.5</v>
      </c>
      <c r="L3480" s="22">
        <v>44421.5</v>
      </c>
      <c r="M3480" s="22">
        <v>44501.5</v>
      </c>
      <c r="N3480" s="22">
        <v>44498.5</v>
      </c>
      <c r="O3480">
        <f t="shared" si="218"/>
        <v>89</v>
      </c>
      <c r="P3480" s="3">
        <f t="shared" si="219"/>
        <v>5571.4000000000005</v>
      </c>
    </row>
    <row r="3481" spans="1:16" x14ac:dyDescent="0.35">
      <c r="A3481" t="s">
        <v>287</v>
      </c>
      <c r="B3481" s="29" t="s">
        <v>98</v>
      </c>
      <c r="C3481" s="22">
        <v>44421</v>
      </c>
      <c r="D3481" s="30" t="s">
        <v>110</v>
      </c>
      <c r="E3481" s="30" t="s">
        <v>111</v>
      </c>
      <c r="F3481" s="29" t="s">
        <v>242</v>
      </c>
      <c r="G3481" s="3">
        <v>1.88</v>
      </c>
      <c r="H3481" s="22">
        <v>44403</v>
      </c>
      <c r="I3481" s="23">
        <v>44416</v>
      </c>
      <c r="J3481">
        <f t="shared" si="216"/>
        <v>14</v>
      </c>
      <c r="K3481" s="2">
        <f t="shared" si="217"/>
        <v>44409.5</v>
      </c>
      <c r="L3481" s="22">
        <v>44421.5</v>
      </c>
      <c r="M3481" s="22">
        <v>44501.5</v>
      </c>
      <c r="N3481" s="22">
        <v>44498.5</v>
      </c>
      <c r="O3481">
        <f t="shared" si="218"/>
        <v>89</v>
      </c>
      <c r="P3481" s="3">
        <f t="shared" si="219"/>
        <v>167.32</v>
      </c>
    </row>
    <row r="3482" spans="1:16" x14ac:dyDescent="0.35">
      <c r="A3482" t="s">
        <v>287</v>
      </c>
      <c r="B3482" s="29" t="s">
        <v>98</v>
      </c>
      <c r="C3482" s="22">
        <v>44421</v>
      </c>
      <c r="D3482" s="30" t="s">
        <v>110</v>
      </c>
      <c r="E3482" s="30" t="s">
        <v>111</v>
      </c>
      <c r="F3482" s="29" t="s">
        <v>243</v>
      </c>
      <c r="G3482" s="3">
        <v>84.85</v>
      </c>
      <c r="H3482" s="22">
        <v>44403</v>
      </c>
      <c r="I3482" s="23">
        <v>44416</v>
      </c>
      <c r="J3482">
        <f t="shared" si="216"/>
        <v>14</v>
      </c>
      <c r="K3482" s="2">
        <f t="shared" si="217"/>
        <v>44409.5</v>
      </c>
      <c r="L3482" s="22">
        <v>44421.5</v>
      </c>
      <c r="M3482" s="22">
        <v>44501.5</v>
      </c>
      <c r="N3482" s="22">
        <v>44498.5</v>
      </c>
      <c r="O3482">
        <f t="shared" si="218"/>
        <v>89</v>
      </c>
      <c r="P3482" s="3">
        <f t="shared" si="219"/>
        <v>7551.65</v>
      </c>
    </row>
    <row r="3483" spans="1:16" x14ac:dyDescent="0.35">
      <c r="A3483" t="s">
        <v>289</v>
      </c>
      <c r="B3483" s="29" t="s">
        <v>86</v>
      </c>
      <c r="C3483" s="22">
        <v>44435</v>
      </c>
      <c r="D3483" s="30" t="s">
        <v>87</v>
      </c>
      <c r="E3483" s="30" t="s">
        <v>88</v>
      </c>
      <c r="F3483" s="29" t="s">
        <v>89</v>
      </c>
      <c r="G3483" s="3">
        <v>42761.00999999998</v>
      </c>
      <c r="H3483" s="22">
        <v>44416</v>
      </c>
      <c r="I3483" s="23">
        <v>44429</v>
      </c>
      <c r="J3483">
        <f t="shared" si="216"/>
        <v>14</v>
      </c>
      <c r="K3483" s="2">
        <f t="shared" si="217"/>
        <v>44422.5</v>
      </c>
      <c r="L3483" s="22">
        <v>44435.5</v>
      </c>
      <c r="M3483" s="22">
        <v>44438.5</v>
      </c>
      <c r="N3483" s="22">
        <v>44435.5</v>
      </c>
      <c r="O3483">
        <f t="shared" si="218"/>
        <v>13</v>
      </c>
      <c r="P3483" s="3">
        <f t="shared" si="219"/>
        <v>555893.12999999977</v>
      </c>
    </row>
    <row r="3484" spans="1:16" x14ac:dyDescent="0.35">
      <c r="A3484" t="s">
        <v>289</v>
      </c>
      <c r="B3484" s="29" t="s">
        <v>86</v>
      </c>
      <c r="C3484" s="22">
        <v>44435</v>
      </c>
      <c r="D3484" s="30" t="s">
        <v>90</v>
      </c>
      <c r="E3484" s="30" t="s">
        <v>91</v>
      </c>
      <c r="F3484" s="29" t="s">
        <v>89</v>
      </c>
      <c r="G3484" s="3">
        <v>5711.71</v>
      </c>
      <c r="H3484" s="22">
        <v>44416</v>
      </c>
      <c r="I3484" s="23">
        <v>44429</v>
      </c>
      <c r="J3484">
        <f t="shared" si="216"/>
        <v>14</v>
      </c>
      <c r="K3484" s="2">
        <f t="shared" si="217"/>
        <v>44422.5</v>
      </c>
      <c r="L3484" s="22">
        <v>44435.5</v>
      </c>
      <c r="M3484" s="22">
        <v>44438.5</v>
      </c>
      <c r="N3484" s="22">
        <v>44435.5</v>
      </c>
      <c r="O3484">
        <f t="shared" si="218"/>
        <v>13</v>
      </c>
      <c r="P3484" s="3">
        <f t="shared" si="219"/>
        <v>74252.23</v>
      </c>
    </row>
    <row r="3485" spans="1:16" x14ac:dyDescent="0.35">
      <c r="A3485" t="s">
        <v>289</v>
      </c>
      <c r="B3485" s="29" t="s">
        <v>86</v>
      </c>
      <c r="C3485" s="22">
        <v>44435</v>
      </c>
      <c r="D3485" s="30" t="s">
        <v>92</v>
      </c>
      <c r="E3485" s="30" t="s">
        <v>93</v>
      </c>
      <c r="F3485" s="29" t="s">
        <v>89</v>
      </c>
      <c r="G3485" s="3">
        <v>5711.71</v>
      </c>
      <c r="H3485" s="22">
        <v>44416</v>
      </c>
      <c r="I3485" s="23">
        <v>44429</v>
      </c>
      <c r="J3485">
        <f t="shared" si="216"/>
        <v>14</v>
      </c>
      <c r="K3485" s="2">
        <f t="shared" si="217"/>
        <v>44422.5</v>
      </c>
      <c r="L3485" s="22">
        <v>44435.5</v>
      </c>
      <c r="M3485" s="22">
        <v>44438.5</v>
      </c>
      <c r="N3485" s="22">
        <v>44435.5</v>
      </c>
      <c r="O3485">
        <f t="shared" si="218"/>
        <v>13</v>
      </c>
      <c r="P3485" s="3">
        <f t="shared" si="219"/>
        <v>74252.23</v>
      </c>
    </row>
    <row r="3486" spans="1:16" x14ac:dyDescent="0.35">
      <c r="A3486" t="s">
        <v>289</v>
      </c>
      <c r="B3486" s="29" t="s">
        <v>86</v>
      </c>
      <c r="C3486" s="22">
        <v>44435</v>
      </c>
      <c r="D3486" s="30" t="s">
        <v>94</v>
      </c>
      <c r="E3486" s="30" t="s">
        <v>95</v>
      </c>
      <c r="F3486" s="29" t="s">
        <v>89</v>
      </c>
      <c r="G3486" s="3">
        <v>24422.269999999997</v>
      </c>
      <c r="H3486" s="22">
        <v>44416</v>
      </c>
      <c r="I3486" s="23">
        <v>44429</v>
      </c>
      <c r="J3486">
        <f t="shared" si="216"/>
        <v>14</v>
      </c>
      <c r="K3486" s="2">
        <f t="shared" si="217"/>
        <v>44422.5</v>
      </c>
      <c r="L3486" s="22">
        <v>44435.5</v>
      </c>
      <c r="M3486" s="22">
        <v>44438.5</v>
      </c>
      <c r="N3486" s="22">
        <v>44435.5</v>
      </c>
      <c r="O3486">
        <f t="shared" si="218"/>
        <v>13</v>
      </c>
      <c r="P3486" s="3">
        <f t="shared" si="219"/>
        <v>317489.50999999995</v>
      </c>
    </row>
    <row r="3487" spans="1:16" x14ac:dyDescent="0.35">
      <c r="A3487" t="s">
        <v>289</v>
      </c>
      <c r="B3487" s="29" t="s">
        <v>86</v>
      </c>
      <c r="C3487" s="22">
        <v>44435</v>
      </c>
      <c r="D3487" s="30" t="s">
        <v>96</v>
      </c>
      <c r="E3487" s="30" t="s">
        <v>97</v>
      </c>
      <c r="F3487" s="29" t="s">
        <v>89</v>
      </c>
      <c r="G3487" s="3">
        <v>24422.269999999997</v>
      </c>
      <c r="H3487" s="22">
        <v>44416</v>
      </c>
      <c r="I3487" s="23">
        <v>44429</v>
      </c>
      <c r="J3487">
        <f t="shared" si="216"/>
        <v>14</v>
      </c>
      <c r="K3487" s="2">
        <f t="shared" si="217"/>
        <v>44422.5</v>
      </c>
      <c r="L3487" s="22">
        <v>44435.5</v>
      </c>
      <c r="M3487" s="22">
        <v>44438.5</v>
      </c>
      <c r="N3487" s="22">
        <v>44435.5</v>
      </c>
      <c r="O3487">
        <f t="shared" si="218"/>
        <v>13</v>
      </c>
      <c r="P3487" s="3">
        <f t="shared" si="219"/>
        <v>317489.50999999995</v>
      </c>
    </row>
    <row r="3488" spans="1:16" x14ac:dyDescent="0.35">
      <c r="A3488" t="s">
        <v>289</v>
      </c>
      <c r="B3488" s="29" t="s">
        <v>98</v>
      </c>
      <c r="C3488" s="22">
        <v>44435</v>
      </c>
      <c r="D3488" s="30" t="s">
        <v>87</v>
      </c>
      <c r="E3488" s="30" t="s">
        <v>88</v>
      </c>
      <c r="F3488" s="29" t="s">
        <v>89</v>
      </c>
      <c r="G3488" s="3">
        <v>642.81999999999994</v>
      </c>
      <c r="H3488" s="22">
        <v>44417</v>
      </c>
      <c r="I3488" s="23">
        <v>44430</v>
      </c>
      <c r="J3488">
        <f t="shared" si="216"/>
        <v>14</v>
      </c>
      <c r="K3488" s="2">
        <f t="shared" si="217"/>
        <v>44423.5</v>
      </c>
      <c r="L3488" s="22">
        <v>44435.5</v>
      </c>
      <c r="M3488" s="22">
        <v>44438.5</v>
      </c>
      <c r="N3488" s="22">
        <v>44435.5</v>
      </c>
      <c r="O3488">
        <f t="shared" si="218"/>
        <v>12</v>
      </c>
      <c r="P3488" s="3">
        <f t="shared" si="219"/>
        <v>7713.8399999999992</v>
      </c>
    </row>
    <row r="3489" spans="1:16" x14ac:dyDescent="0.35">
      <c r="A3489" t="s">
        <v>289</v>
      </c>
      <c r="B3489" s="29" t="s">
        <v>98</v>
      </c>
      <c r="C3489" s="22">
        <v>44435</v>
      </c>
      <c r="D3489" s="30" t="s">
        <v>90</v>
      </c>
      <c r="E3489" s="30" t="s">
        <v>91</v>
      </c>
      <c r="F3489" s="29" t="s">
        <v>89</v>
      </c>
      <c r="G3489" s="3">
        <v>250.54999999999998</v>
      </c>
      <c r="H3489" s="22">
        <v>44417</v>
      </c>
      <c r="I3489" s="23">
        <v>44430</v>
      </c>
      <c r="J3489">
        <f t="shared" si="216"/>
        <v>14</v>
      </c>
      <c r="K3489" s="2">
        <f t="shared" si="217"/>
        <v>44423.5</v>
      </c>
      <c r="L3489" s="22">
        <v>44435.5</v>
      </c>
      <c r="M3489" s="22">
        <v>44438.5</v>
      </c>
      <c r="N3489" s="22">
        <v>44435.5</v>
      </c>
      <c r="O3489">
        <f t="shared" si="218"/>
        <v>12</v>
      </c>
      <c r="P3489" s="3">
        <f t="shared" si="219"/>
        <v>3006.6</v>
      </c>
    </row>
    <row r="3490" spans="1:16" x14ac:dyDescent="0.35">
      <c r="A3490" t="s">
        <v>289</v>
      </c>
      <c r="B3490" s="29" t="s">
        <v>98</v>
      </c>
      <c r="C3490" s="22">
        <v>44435</v>
      </c>
      <c r="D3490" s="30" t="s">
        <v>92</v>
      </c>
      <c r="E3490" s="30" t="s">
        <v>93</v>
      </c>
      <c r="F3490" s="29" t="s">
        <v>89</v>
      </c>
      <c r="G3490" s="3">
        <v>250.54999999999998</v>
      </c>
      <c r="H3490" s="22">
        <v>44417</v>
      </c>
      <c r="I3490" s="23">
        <v>44430</v>
      </c>
      <c r="J3490">
        <f t="shared" si="216"/>
        <v>14</v>
      </c>
      <c r="K3490" s="2">
        <f t="shared" si="217"/>
        <v>44423.5</v>
      </c>
      <c r="L3490" s="22">
        <v>44435.5</v>
      </c>
      <c r="M3490" s="22">
        <v>44438.5</v>
      </c>
      <c r="N3490" s="22">
        <v>44435.5</v>
      </c>
      <c r="O3490">
        <f t="shared" si="218"/>
        <v>12</v>
      </c>
      <c r="P3490" s="3">
        <f t="shared" si="219"/>
        <v>3006.6</v>
      </c>
    </row>
    <row r="3491" spans="1:16" x14ac:dyDescent="0.35">
      <c r="A3491" t="s">
        <v>289</v>
      </c>
      <c r="B3491" s="29" t="s">
        <v>98</v>
      </c>
      <c r="C3491" s="22">
        <v>44435</v>
      </c>
      <c r="D3491" s="30" t="s">
        <v>94</v>
      </c>
      <c r="E3491" s="30" t="s">
        <v>95</v>
      </c>
      <c r="F3491" s="29" t="s">
        <v>89</v>
      </c>
      <c r="G3491" s="3">
        <v>1071.3799999999999</v>
      </c>
      <c r="H3491" s="22">
        <v>44417</v>
      </c>
      <c r="I3491" s="23">
        <v>44430</v>
      </c>
      <c r="J3491">
        <f t="shared" si="216"/>
        <v>14</v>
      </c>
      <c r="K3491" s="2">
        <f t="shared" si="217"/>
        <v>44423.5</v>
      </c>
      <c r="L3491" s="22">
        <v>44435.5</v>
      </c>
      <c r="M3491" s="22">
        <v>44438.5</v>
      </c>
      <c r="N3491" s="22">
        <v>44435.5</v>
      </c>
      <c r="O3491">
        <f t="shared" si="218"/>
        <v>12</v>
      </c>
      <c r="P3491" s="3">
        <f t="shared" si="219"/>
        <v>12856.559999999998</v>
      </c>
    </row>
    <row r="3492" spans="1:16" x14ac:dyDescent="0.35">
      <c r="A3492" t="s">
        <v>289</v>
      </c>
      <c r="B3492" s="29" t="s">
        <v>98</v>
      </c>
      <c r="C3492" s="22">
        <v>44435</v>
      </c>
      <c r="D3492" s="30" t="s">
        <v>96</v>
      </c>
      <c r="E3492" s="30" t="s">
        <v>97</v>
      </c>
      <c r="F3492" s="29" t="s">
        <v>89</v>
      </c>
      <c r="G3492" s="3">
        <v>1071.3799999999999</v>
      </c>
      <c r="H3492" s="22">
        <v>44417</v>
      </c>
      <c r="I3492" s="23">
        <v>44430</v>
      </c>
      <c r="J3492">
        <f t="shared" si="216"/>
        <v>14</v>
      </c>
      <c r="K3492" s="2">
        <f t="shared" si="217"/>
        <v>44423.5</v>
      </c>
      <c r="L3492" s="22">
        <v>44435.5</v>
      </c>
      <c r="M3492" s="22">
        <v>44438.5</v>
      </c>
      <c r="N3492" s="22">
        <v>44435.5</v>
      </c>
      <c r="O3492">
        <f t="shared" si="218"/>
        <v>12</v>
      </c>
      <c r="P3492" s="3">
        <f t="shared" si="219"/>
        <v>12856.559999999998</v>
      </c>
    </row>
    <row r="3493" spans="1:16" x14ac:dyDescent="0.35">
      <c r="A3493" t="s">
        <v>289</v>
      </c>
      <c r="B3493" s="29" t="s">
        <v>98</v>
      </c>
      <c r="C3493" s="22">
        <v>44435</v>
      </c>
      <c r="D3493" s="30" t="s">
        <v>99</v>
      </c>
      <c r="E3493" s="30" t="s">
        <v>100</v>
      </c>
      <c r="F3493" s="29" t="s">
        <v>101</v>
      </c>
      <c r="G3493" s="3">
        <v>111.82</v>
      </c>
      <c r="H3493" s="22">
        <v>44417</v>
      </c>
      <c r="I3493" s="23">
        <v>44430</v>
      </c>
      <c r="J3493">
        <f t="shared" si="216"/>
        <v>14</v>
      </c>
      <c r="K3493" s="2">
        <f t="shared" si="217"/>
        <v>44423.5</v>
      </c>
      <c r="L3493" s="22">
        <v>44435.5</v>
      </c>
      <c r="M3493" s="22">
        <v>44438.5</v>
      </c>
      <c r="N3493" s="22">
        <v>44435.5</v>
      </c>
      <c r="O3493">
        <f t="shared" si="218"/>
        <v>12</v>
      </c>
      <c r="P3493" s="3">
        <f t="shared" si="219"/>
        <v>1341.84</v>
      </c>
    </row>
    <row r="3494" spans="1:16" x14ac:dyDescent="0.35">
      <c r="A3494" t="s">
        <v>289</v>
      </c>
      <c r="B3494" s="29" t="s">
        <v>98</v>
      </c>
      <c r="C3494" s="22">
        <v>44435</v>
      </c>
      <c r="D3494" s="30" t="s">
        <v>87</v>
      </c>
      <c r="E3494" s="30" t="s">
        <v>88</v>
      </c>
      <c r="F3494" s="29" t="s">
        <v>89</v>
      </c>
      <c r="G3494" s="3">
        <v>205.57</v>
      </c>
      <c r="H3494" s="22">
        <v>44417</v>
      </c>
      <c r="I3494" s="23">
        <v>44430</v>
      </c>
      <c r="J3494">
        <f t="shared" si="216"/>
        <v>14</v>
      </c>
      <c r="K3494" s="2">
        <f t="shared" si="217"/>
        <v>44423.5</v>
      </c>
      <c r="L3494" s="22">
        <v>44435.5</v>
      </c>
      <c r="M3494" s="22">
        <v>44438.5</v>
      </c>
      <c r="N3494" s="22">
        <v>44435.5</v>
      </c>
      <c r="O3494">
        <f t="shared" si="218"/>
        <v>12</v>
      </c>
      <c r="P3494" s="3">
        <f t="shared" si="219"/>
        <v>2466.84</v>
      </c>
    </row>
    <row r="3495" spans="1:16" x14ac:dyDescent="0.35">
      <c r="A3495" t="s">
        <v>289</v>
      </c>
      <c r="B3495" s="29" t="s">
        <v>98</v>
      </c>
      <c r="C3495" s="22">
        <v>44435</v>
      </c>
      <c r="D3495" s="30" t="s">
        <v>90</v>
      </c>
      <c r="E3495" s="30" t="s">
        <v>91</v>
      </c>
      <c r="F3495" s="29" t="s">
        <v>89</v>
      </c>
      <c r="G3495" s="3">
        <v>62.86</v>
      </c>
      <c r="H3495" s="22">
        <v>44417</v>
      </c>
      <c r="I3495" s="23">
        <v>44430</v>
      </c>
      <c r="J3495">
        <f t="shared" si="216"/>
        <v>14</v>
      </c>
      <c r="K3495" s="2">
        <f t="shared" si="217"/>
        <v>44423.5</v>
      </c>
      <c r="L3495" s="22">
        <v>44435.5</v>
      </c>
      <c r="M3495" s="22">
        <v>44438.5</v>
      </c>
      <c r="N3495" s="22">
        <v>44435.5</v>
      </c>
      <c r="O3495">
        <f t="shared" si="218"/>
        <v>12</v>
      </c>
      <c r="P3495" s="3">
        <f t="shared" si="219"/>
        <v>754.31999999999994</v>
      </c>
    </row>
    <row r="3496" spans="1:16" x14ac:dyDescent="0.35">
      <c r="A3496" t="s">
        <v>289</v>
      </c>
      <c r="B3496" s="29" t="s">
        <v>98</v>
      </c>
      <c r="C3496" s="22">
        <v>44435</v>
      </c>
      <c r="D3496" s="30" t="s">
        <v>92</v>
      </c>
      <c r="E3496" s="30" t="s">
        <v>93</v>
      </c>
      <c r="F3496" s="29" t="s">
        <v>89</v>
      </c>
      <c r="G3496" s="3">
        <v>62.86</v>
      </c>
      <c r="H3496" s="22">
        <v>44417</v>
      </c>
      <c r="I3496" s="23">
        <v>44430</v>
      </c>
      <c r="J3496">
        <f t="shared" si="216"/>
        <v>14</v>
      </c>
      <c r="K3496" s="2">
        <f t="shared" si="217"/>
        <v>44423.5</v>
      </c>
      <c r="L3496" s="22">
        <v>44435.5</v>
      </c>
      <c r="M3496" s="22">
        <v>44438.5</v>
      </c>
      <c r="N3496" s="22">
        <v>44435.5</v>
      </c>
      <c r="O3496">
        <f t="shared" si="218"/>
        <v>12</v>
      </c>
      <c r="P3496" s="3">
        <f t="shared" si="219"/>
        <v>754.31999999999994</v>
      </c>
    </row>
    <row r="3497" spans="1:16" x14ac:dyDescent="0.35">
      <c r="A3497" t="s">
        <v>289</v>
      </c>
      <c r="B3497" s="29" t="s">
        <v>98</v>
      </c>
      <c r="C3497" s="22">
        <v>44435</v>
      </c>
      <c r="D3497" s="30" t="s">
        <v>94</v>
      </c>
      <c r="E3497" s="30" t="s">
        <v>95</v>
      </c>
      <c r="F3497" s="29" t="s">
        <v>89</v>
      </c>
      <c r="G3497" s="3">
        <v>268.76</v>
      </c>
      <c r="H3497" s="22">
        <v>44417</v>
      </c>
      <c r="I3497" s="23">
        <v>44430</v>
      </c>
      <c r="J3497">
        <f t="shared" si="216"/>
        <v>14</v>
      </c>
      <c r="K3497" s="2">
        <f t="shared" si="217"/>
        <v>44423.5</v>
      </c>
      <c r="L3497" s="22">
        <v>44435.5</v>
      </c>
      <c r="M3497" s="22">
        <v>44438.5</v>
      </c>
      <c r="N3497" s="22">
        <v>44435.5</v>
      </c>
      <c r="O3497">
        <f t="shared" si="218"/>
        <v>12</v>
      </c>
      <c r="P3497" s="3">
        <f t="shared" si="219"/>
        <v>3225.12</v>
      </c>
    </row>
    <row r="3498" spans="1:16" x14ac:dyDescent="0.35">
      <c r="A3498" t="s">
        <v>289</v>
      </c>
      <c r="B3498" s="29" t="s">
        <v>98</v>
      </c>
      <c r="C3498" s="22">
        <v>44435</v>
      </c>
      <c r="D3498" s="30" t="s">
        <v>96</v>
      </c>
      <c r="E3498" s="30" t="s">
        <v>97</v>
      </c>
      <c r="F3498" s="29" t="s">
        <v>89</v>
      </c>
      <c r="G3498" s="3">
        <v>268.76</v>
      </c>
      <c r="H3498" s="22">
        <v>44417</v>
      </c>
      <c r="I3498" s="23">
        <v>44430</v>
      </c>
      <c r="J3498">
        <f t="shared" si="216"/>
        <v>14</v>
      </c>
      <c r="K3498" s="2">
        <f t="shared" si="217"/>
        <v>44423.5</v>
      </c>
      <c r="L3498" s="22">
        <v>44435.5</v>
      </c>
      <c r="M3498" s="22">
        <v>44438.5</v>
      </c>
      <c r="N3498" s="22">
        <v>44435.5</v>
      </c>
      <c r="O3498">
        <f t="shared" si="218"/>
        <v>12</v>
      </c>
      <c r="P3498" s="3">
        <f t="shared" si="219"/>
        <v>3225.12</v>
      </c>
    </row>
    <row r="3499" spans="1:16" x14ac:dyDescent="0.35">
      <c r="A3499" t="s">
        <v>289</v>
      </c>
      <c r="B3499" s="29" t="s">
        <v>98</v>
      </c>
      <c r="C3499" s="22">
        <v>44435</v>
      </c>
      <c r="D3499" s="30" t="s">
        <v>87</v>
      </c>
      <c r="E3499" s="30" t="s">
        <v>88</v>
      </c>
      <c r="F3499" s="29" t="s">
        <v>89</v>
      </c>
      <c r="G3499" s="3">
        <v>30.53</v>
      </c>
      <c r="H3499" s="22">
        <v>44417</v>
      </c>
      <c r="I3499" s="23">
        <v>44430</v>
      </c>
      <c r="J3499">
        <f t="shared" si="216"/>
        <v>14</v>
      </c>
      <c r="K3499" s="2">
        <f t="shared" si="217"/>
        <v>44423.5</v>
      </c>
      <c r="L3499" s="22">
        <v>44435.5</v>
      </c>
      <c r="M3499" s="22">
        <v>44438.5</v>
      </c>
      <c r="N3499" s="22">
        <v>44435.5</v>
      </c>
      <c r="O3499">
        <f t="shared" si="218"/>
        <v>12</v>
      </c>
      <c r="P3499" s="3">
        <f t="shared" si="219"/>
        <v>366.36</v>
      </c>
    </row>
    <row r="3500" spans="1:16" x14ac:dyDescent="0.35">
      <c r="A3500" t="s">
        <v>289</v>
      </c>
      <c r="B3500" s="29" t="s">
        <v>98</v>
      </c>
      <c r="C3500" s="22">
        <v>44435</v>
      </c>
      <c r="D3500" s="30" t="s">
        <v>90</v>
      </c>
      <c r="E3500" s="30" t="s">
        <v>91</v>
      </c>
      <c r="F3500" s="29" t="s">
        <v>89</v>
      </c>
      <c r="G3500" s="3">
        <v>24.009999999999998</v>
      </c>
      <c r="H3500" s="22">
        <v>44417</v>
      </c>
      <c r="I3500" s="23">
        <v>44430</v>
      </c>
      <c r="J3500">
        <f t="shared" si="216"/>
        <v>14</v>
      </c>
      <c r="K3500" s="2">
        <f t="shared" si="217"/>
        <v>44423.5</v>
      </c>
      <c r="L3500" s="22">
        <v>44435.5</v>
      </c>
      <c r="M3500" s="22">
        <v>44438.5</v>
      </c>
      <c r="N3500" s="22">
        <v>44435.5</v>
      </c>
      <c r="O3500">
        <f t="shared" si="218"/>
        <v>12</v>
      </c>
      <c r="P3500" s="3">
        <f t="shared" si="219"/>
        <v>288.12</v>
      </c>
    </row>
    <row r="3501" spans="1:16" x14ac:dyDescent="0.35">
      <c r="A3501" t="s">
        <v>289</v>
      </c>
      <c r="B3501" s="29" t="s">
        <v>98</v>
      </c>
      <c r="C3501" s="22">
        <v>44435</v>
      </c>
      <c r="D3501" s="30" t="s">
        <v>92</v>
      </c>
      <c r="E3501" s="30" t="s">
        <v>93</v>
      </c>
      <c r="F3501" s="29" t="s">
        <v>89</v>
      </c>
      <c r="G3501" s="3">
        <v>24.009999999999998</v>
      </c>
      <c r="H3501" s="22">
        <v>44417</v>
      </c>
      <c r="I3501" s="23">
        <v>44430</v>
      </c>
      <c r="J3501">
        <f t="shared" si="216"/>
        <v>14</v>
      </c>
      <c r="K3501" s="2">
        <f t="shared" si="217"/>
        <v>44423.5</v>
      </c>
      <c r="L3501" s="22">
        <v>44435.5</v>
      </c>
      <c r="M3501" s="22">
        <v>44438.5</v>
      </c>
      <c r="N3501" s="22">
        <v>44435.5</v>
      </c>
      <c r="O3501">
        <f t="shared" si="218"/>
        <v>12</v>
      </c>
      <c r="P3501" s="3">
        <f t="shared" si="219"/>
        <v>288.12</v>
      </c>
    </row>
    <row r="3502" spans="1:16" x14ac:dyDescent="0.35">
      <c r="A3502" t="s">
        <v>289</v>
      </c>
      <c r="B3502" s="29" t="s">
        <v>98</v>
      </c>
      <c r="C3502" s="22">
        <v>44435</v>
      </c>
      <c r="D3502" s="30" t="s">
        <v>94</v>
      </c>
      <c r="E3502" s="30" t="s">
        <v>95</v>
      </c>
      <c r="F3502" s="29" t="s">
        <v>89</v>
      </c>
      <c r="G3502" s="3">
        <v>102.67</v>
      </c>
      <c r="H3502" s="22">
        <v>44417</v>
      </c>
      <c r="I3502" s="23">
        <v>44430</v>
      </c>
      <c r="J3502">
        <f t="shared" si="216"/>
        <v>14</v>
      </c>
      <c r="K3502" s="2">
        <f t="shared" si="217"/>
        <v>44423.5</v>
      </c>
      <c r="L3502" s="22">
        <v>44435.5</v>
      </c>
      <c r="M3502" s="22">
        <v>44438.5</v>
      </c>
      <c r="N3502" s="22">
        <v>44435.5</v>
      </c>
      <c r="O3502">
        <f t="shared" si="218"/>
        <v>12</v>
      </c>
      <c r="P3502" s="3">
        <f t="shared" si="219"/>
        <v>1232.04</v>
      </c>
    </row>
    <row r="3503" spans="1:16" x14ac:dyDescent="0.35">
      <c r="A3503" t="s">
        <v>289</v>
      </c>
      <c r="B3503" s="29" t="s">
        <v>98</v>
      </c>
      <c r="C3503" s="22">
        <v>44435</v>
      </c>
      <c r="D3503" s="30" t="s">
        <v>96</v>
      </c>
      <c r="E3503" s="30" t="s">
        <v>97</v>
      </c>
      <c r="F3503" s="29" t="s">
        <v>89</v>
      </c>
      <c r="G3503" s="3">
        <v>102.67</v>
      </c>
      <c r="H3503" s="22">
        <v>44417</v>
      </c>
      <c r="I3503" s="23">
        <v>44430</v>
      </c>
      <c r="J3503">
        <f t="shared" si="216"/>
        <v>14</v>
      </c>
      <c r="K3503" s="2">
        <f t="shared" si="217"/>
        <v>44423.5</v>
      </c>
      <c r="L3503" s="22">
        <v>44435.5</v>
      </c>
      <c r="M3503" s="22">
        <v>44438.5</v>
      </c>
      <c r="N3503" s="22">
        <v>44435.5</v>
      </c>
      <c r="O3503">
        <f t="shared" si="218"/>
        <v>12</v>
      </c>
      <c r="P3503" s="3">
        <f t="shared" si="219"/>
        <v>1232.04</v>
      </c>
    </row>
    <row r="3504" spans="1:16" x14ac:dyDescent="0.35">
      <c r="A3504" t="s">
        <v>289</v>
      </c>
      <c r="B3504" s="29" t="s">
        <v>98</v>
      </c>
      <c r="C3504" s="22">
        <v>44435</v>
      </c>
      <c r="D3504" s="30" t="s">
        <v>90</v>
      </c>
      <c r="E3504" s="30" t="s">
        <v>91</v>
      </c>
      <c r="F3504" s="29" t="s">
        <v>89</v>
      </c>
      <c r="G3504" s="3">
        <v>3.68</v>
      </c>
      <c r="H3504" s="22">
        <v>44417</v>
      </c>
      <c r="I3504" s="23">
        <v>44430</v>
      </c>
      <c r="J3504">
        <f t="shared" si="216"/>
        <v>14</v>
      </c>
      <c r="K3504" s="2">
        <f t="shared" si="217"/>
        <v>44423.5</v>
      </c>
      <c r="L3504" s="22">
        <v>44435.5</v>
      </c>
      <c r="M3504" s="22">
        <v>44438.5</v>
      </c>
      <c r="N3504" s="22">
        <v>44435.5</v>
      </c>
      <c r="O3504">
        <f t="shared" si="218"/>
        <v>12</v>
      </c>
      <c r="P3504" s="3">
        <f t="shared" si="219"/>
        <v>44.160000000000004</v>
      </c>
    </row>
    <row r="3505" spans="1:16" x14ac:dyDescent="0.35">
      <c r="A3505" t="s">
        <v>289</v>
      </c>
      <c r="B3505" s="29" t="s">
        <v>98</v>
      </c>
      <c r="C3505" s="22">
        <v>44435</v>
      </c>
      <c r="D3505" s="30" t="s">
        <v>92</v>
      </c>
      <c r="E3505" s="30" t="s">
        <v>93</v>
      </c>
      <c r="F3505" s="29" t="s">
        <v>89</v>
      </c>
      <c r="G3505" s="3">
        <v>3.68</v>
      </c>
      <c r="H3505" s="22">
        <v>44417</v>
      </c>
      <c r="I3505" s="23">
        <v>44430</v>
      </c>
      <c r="J3505">
        <f t="shared" si="216"/>
        <v>14</v>
      </c>
      <c r="K3505" s="2">
        <f t="shared" si="217"/>
        <v>44423.5</v>
      </c>
      <c r="L3505" s="22">
        <v>44435.5</v>
      </c>
      <c r="M3505" s="22">
        <v>44438.5</v>
      </c>
      <c r="N3505" s="22">
        <v>44435.5</v>
      </c>
      <c r="O3505">
        <f t="shared" si="218"/>
        <v>12</v>
      </c>
      <c r="P3505" s="3">
        <f t="shared" si="219"/>
        <v>44.160000000000004</v>
      </c>
    </row>
    <row r="3506" spans="1:16" x14ac:dyDescent="0.35">
      <c r="A3506" t="s">
        <v>289</v>
      </c>
      <c r="B3506" s="29" t="s">
        <v>98</v>
      </c>
      <c r="C3506" s="22">
        <v>44435</v>
      </c>
      <c r="D3506" s="30" t="s">
        <v>94</v>
      </c>
      <c r="E3506" s="30" t="s">
        <v>95</v>
      </c>
      <c r="F3506" s="29" t="s">
        <v>89</v>
      </c>
      <c r="G3506" s="3">
        <v>15.73</v>
      </c>
      <c r="H3506" s="22">
        <v>44417</v>
      </c>
      <c r="I3506" s="23">
        <v>44430</v>
      </c>
      <c r="J3506">
        <f t="shared" si="216"/>
        <v>14</v>
      </c>
      <c r="K3506" s="2">
        <f t="shared" si="217"/>
        <v>44423.5</v>
      </c>
      <c r="L3506" s="22">
        <v>44435.5</v>
      </c>
      <c r="M3506" s="22">
        <v>44438.5</v>
      </c>
      <c r="N3506" s="22">
        <v>44435.5</v>
      </c>
      <c r="O3506">
        <f t="shared" si="218"/>
        <v>12</v>
      </c>
      <c r="P3506" s="3">
        <f t="shared" si="219"/>
        <v>188.76</v>
      </c>
    </row>
    <row r="3507" spans="1:16" x14ac:dyDescent="0.35">
      <c r="A3507" t="s">
        <v>289</v>
      </c>
      <c r="B3507" s="29" t="s">
        <v>98</v>
      </c>
      <c r="C3507" s="22">
        <v>44435</v>
      </c>
      <c r="D3507" s="30" t="s">
        <v>96</v>
      </c>
      <c r="E3507" s="30" t="s">
        <v>97</v>
      </c>
      <c r="F3507" s="29" t="s">
        <v>89</v>
      </c>
      <c r="G3507" s="3">
        <v>15.73</v>
      </c>
      <c r="H3507" s="22">
        <v>44417</v>
      </c>
      <c r="I3507" s="23">
        <v>44430</v>
      </c>
      <c r="J3507">
        <f t="shared" si="216"/>
        <v>14</v>
      </c>
      <c r="K3507" s="2">
        <f t="shared" si="217"/>
        <v>44423.5</v>
      </c>
      <c r="L3507" s="22">
        <v>44435.5</v>
      </c>
      <c r="M3507" s="22">
        <v>44438.5</v>
      </c>
      <c r="N3507" s="22">
        <v>44435.5</v>
      </c>
      <c r="O3507">
        <f t="shared" si="218"/>
        <v>12</v>
      </c>
      <c r="P3507" s="3">
        <f t="shared" si="219"/>
        <v>188.76</v>
      </c>
    </row>
    <row r="3508" spans="1:16" x14ac:dyDescent="0.35">
      <c r="A3508" t="s">
        <v>289</v>
      </c>
      <c r="B3508" s="29" t="s">
        <v>98</v>
      </c>
      <c r="C3508" s="22">
        <v>44435</v>
      </c>
      <c r="D3508" s="30" t="s">
        <v>87</v>
      </c>
      <c r="E3508" s="30" t="s">
        <v>88</v>
      </c>
      <c r="F3508" s="29" t="s">
        <v>89</v>
      </c>
      <c r="G3508" s="3">
        <v>134.87</v>
      </c>
      <c r="H3508" s="22">
        <v>44417</v>
      </c>
      <c r="I3508" s="23">
        <v>44430</v>
      </c>
      <c r="J3508">
        <f t="shared" si="216"/>
        <v>14</v>
      </c>
      <c r="K3508" s="2">
        <f t="shared" si="217"/>
        <v>44423.5</v>
      </c>
      <c r="L3508" s="22">
        <v>44435.5</v>
      </c>
      <c r="M3508" s="22">
        <v>44438.5</v>
      </c>
      <c r="N3508" s="22">
        <v>44435.5</v>
      </c>
      <c r="O3508">
        <f t="shared" si="218"/>
        <v>12</v>
      </c>
      <c r="P3508" s="3">
        <f t="shared" si="219"/>
        <v>1618.44</v>
      </c>
    </row>
    <row r="3509" spans="1:16" x14ac:dyDescent="0.35">
      <c r="A3509" t="s">
        <v>289</v>
      </c>
      <c r="B3509" s="29" t="s">
        <v>98</v>
      </c>
      <c r="C3509" s="22">
        <v>44435</v>
      </c>
      <c r="D3509" s="30" t="s">
        <v>90</v>
      </c>
      <c r="E3509" s="30" t="s">
        <v>91</v>
      </c>
      <c r="F3509" s="29" t="s">
        <v>89</v>
      </c>
      <c r="G3509" s="3">
        <v>24.22</v>
      </c>
      <c r="H3509" s="22">
        <v>44417</v>
      </c>
      <c r="I3509" s="23">
        <v>44430</v>
      </c>
      <c r="J3509">
        <f t="shared" si="216"/>
        <v>14</v>
      </c>
      <c r="K3509" s="2">
        <f t="shared" si="217"/>
        <v>44423.5</v>
      </c>
      <c r="L3509" s="22">
        <v>44435.5</v>
      </c>
      <c r="M3509" s="22">
        <v>44438.5</v>
      </c>
      <c r="N3509" s="22">
        <v>44435.5</v>
      </c>
      <c r="O3509">
        <f t="shared" si="218"/>
        <v>12</v>
      </c>
      <c r="P3509" s="3">
        <f t="shared" si="219"/>
        <v>290.64</v>
      </c>
    </row>
    <row r="3510" spans="1:16" x14ac:dyDescent="0.35">
      <c r="A3510" t="s">
        <v>289</v>
      </c>
      <c r="B3510" s="29" t="s">
        <v>98</v>
      </c>
      <c r="C3510" s="22">
        <v>44435</v>
      </c>
      <c r="D3510" s="30" t="s">
        <v>92</v>
      </c>
      <c r="E3510" s="30" t="s">
        <v>93</v>
      </c>
      <c r="F3510" s="29" t="s">
        <v>89</v>
      </c>
      <c r="G3510" s="3">
        <v>24.22</v>
      </c>
      <c r="H3510" s="22">
        <v>44417</v>
      </c>
      <c r="I3510" s="23">
        <v>44430</v>
      </c>
      <c r="J3510">
        <f t="shared" si="216"/>
        <v>14</v>
      </c>
      <c r="K3510" s="2">
        <f t="shared" si="217"/>
        <v>44423.5</v>
      </c>
      <c r="L3510" s="22">
        <v>44435.5</v>
      </c>
      <c r="M3510" s="22">
        <v>44438.5</v>
      </c>
      <c r="N3510" s="22">
        <v>44435.5</v>
      </c>
      <c r="O3510">
        <f t="shared" si="218"/>
        <v>12</v>
      </c>
      <c r="P3510" s="3">
        <f t="shared" si="219"/>
        <v>290.64</v>
      </c>
    </row>
    <row r="3511" spans="1:16" x14ac:dyDescent="0.35">
      <c r="A3511" t="s">
        <v>289</v>
      </c>
      <c r="B3511" s="29" t="s">
        <v>98</v>
      </c>
      <c r="C3511" s="22">
        <v>44435</v>
      </c>
      <c r="D3511" s="30" t="s">
        <v>94</v>
      </c>
      <c r="E3511" s="30" t="s">
        <v>95</v>
      </c>
      <c r="F3511" s="29" t="s">
        <v>89</v>
      </c>
      <c r="G3511" s="3">
        <v>103.56</v>
      </c>
      <c r="H3511" s="22">
        <v>44417</v>
      </c>
      <c r="I3511" s="23">
        <v>44430</v>
      </c>
      <c r="J3511">
        <f t="shared" si="216"/>
        <v>14</v>
      </c>
      <c r="K3511" s="2">
        <f t="shared" si="217"/>
        <v>44423.5</v>
      </c>
      <c r="L3511" s="22">
        <v>44435.5</v>
      </c>
      <c r="M3511" s="22">
        <v>44438.5</v>
      </c>
      <c r="N3511" s="22">
        <v>44435.5</v>
      </c>
      <c r="O3511">
        <f t="shared" si="218"/>
        <v>12</v>
      </c>
      <c r="P3511" s="3">
        <f t="shared" si="219"/>
        <v>1242.72</v>
      </c>
    </row>
    <row r="3512" spans="1:16" x14ac:dyDescent="0.35">
      <c r="A3512" t="s">
        <v>289</v>
      </c>
      <c r="B3512" s="29" t="s">
        <v>98</v>
      </c>
      <c r="C3512" s="22">
        <v>44435</v>
      </c>
      <c r="D3512" s="30" t="s">
        <v>96</v>
      </c>
      <c r="E3512" s="30" t="s">
        <v>97</v>
      </c>
      <c r="F3512" s="29" t="s">
        <v>89</v>
      </c>
      <c r="G3512" s="3">
        <v>103.56</v>
      </c>
      <c r="H3512" s="22">
        <v>44417</v>
      </c>
      <c r="I3512" s="23">
        <v>44430</v>
      </c>
      <c r="J3512">
        <f t="shared" si="216"/>
        <v>14</v>
      </c>
      <c r="K3512" s="2">
        <f t="shared" si="217"/>
        <v>44423.5</v>
      </c>
      <c r="L3512" s="22">
        <v>44435.5</v>
      </c>
      <c r="M3512" s="22">
        <v>44438.5</v>
      </c>
      <c r="N3512" s="22">
        <v>44435.5</v>
      </c>
      <c r="O3512">
        <f t="shared" si="218"/>
        <v>12</v>
      </c>
      <c r="P3512" s="3">
        <f t="shared" si="219"/>
        <v>1242.72</v>
      </c>
    </row>
    <row r="3513" spans="1:16" x14ac:dyDescent="0.35">
      <c r="A3513" t="s">
        <v>289</v>
      </c>
      <c r="B3513" s="29" t="s">
        <v>98</v>
      </c>
      <c r="C3513" s="22">
        <v>44435</v>
      </c>
      <c r="D3513" s="30" t="s">
        <v>87</v>
      </c>
      <c r="E3513" s="30" t="s">
        <v>88</v>
      </c>
      <c r="F3513" s="29" t="s">
        <v>89</v>
      </c>
      <c r="G3513" s="3">
        <v>346.29</v>
      </c>
      <c r="H3513" s="22">
        <v>44417</v>
      </c>
      <c r="I3513" s="23">
        <v>44430</v>
      </c>
      <c r="J3513">
        <f t="shared" si="216"/>
        <v>14</v>
      </c>
      <c r="K3513" s="2">
        <f t="shared" si="217"/>
        <v>44423.5</v>
      </c>
      <c r="L3513" s="22">
        <v>44435.5</v>
      </c>
      <c r="M3513" s="22">
        <v>44438.5</v>
      </c>
      <c r="N3513" s="22">
        <v>44435.5</v>
      </c>
      <c r="O3513">
        <f t="shared" si="218"/>
        <v>12</v>
      </c>
      <c r="P3513" s="3">
        <f t="shared" si="219"/>
        <v>4155.4800000000005</v>
      </c>
    </row>
    <row r="3514" spans="1:16" x14ac:dyDescent="0.35">
      <c r="A3514" t="s">
        <v>289</v>
      </c>
      <c r="B3514" s="29" t="s">
        <v>98</v>
      </c>
      <c r="C3514" s="22">
        <v>44435</v>
      </c>
      <c r="D3514" s="30" t="s">
        <v>90</v>
      </c>
      <c r="E3514" s="30" t="s">
        <v>91</v>
      </c>
      <c r="F3514" s="29" t="s">
        <v>89</v>
      </c>
      <c r="G3514" s="3">
        <v>40.6</v>
      </c>
      <c r="H3514" s="22">
        <v>44417</v>
      </c>
      <c r="I3514" s="23">
        <v>44430</v>
      </c>
      <c r="J3514">
        <f t="shared" si="216"/>
        <v>14</v>
      </c>
      <c r="K3514" s="2">
        <f t="shared" si="217"/>
        <v>44423.5</v>
      </c>
      <c r="L3514" s="22">
        <v>44435.5</v>
      </c>
      <c r="M3514" s="22">
        <v>44438.5</v>
      </c>
      <c r="N3514" s="22">
        <v>44435.5</v>
      </c>
      <c r="O3514">
        <f t="shared" si="218"/>
        <v>12</v>
      </c>
      <c r="P3514" s="3">
        <f t="shared" si="219"/>
        <v>487.20000000000005</v>
      </c>
    </row>
    <row r="3515" spans="1:16" x14ac:dyDescent="0.35">
      <c r="A3515" t="s">
        <v>289</v>
      </c>
      <c r="B3515" s="29" t="s">
        <v>98</v>
      </c>
      <c r="C3515" s="22">
        <v>44435</v>
      </c>
      <c r="D3515" s="30" t="s">
        <v>92</v>
      </c>
      <c r="E3515" s="30" t="s">
        <v>93</v>
      </c>
      <c r="F3515" s="29" t="s">
        <v>89</v>
      </c>
      <c r="G3515" s="3">
        <v>40.6</v>
      </c>
      <c r="H3515" s="22">
        <v>44417</v>
      </c>
      <c r="I3515" s="23">
        <v>44430</v>
      </c>
      <c r="J3515">
        <f t="shared" si="216"/>
        <v>14</v>
      </c>
      <c r="K3515" s="2">
        <f t="shared" si="217"/>
        <v>44423.5</v>
      </c>
      <c r="L3515" s="22">
        <v>44435.5</v>
      </c>
      <c r="M3515" s="22">
        <v>44438.5</v>
      </c>
      <c r="N3515" s="22">
        <v>44435.5</v>
      </c>
      <c r="O3515">
        <f t="shared" si="218"/>
        <v>12</v>
      </c>
      <c r="P3515" s="3">
        <f t="shared" si="219"/>
        <v>487.20000000000005</v>
      </c>
    </row>
    <row r="3516" spans="1:16" x14ac:dyDescent="0.35">
      <c r="A3516" t="s">
        <v>289</v>
      </c>
      <c r="B3516" s="29" t="s">
        <v>98</v>
      </c>
      <c r="C3516" s="22">
        <v>44435</v>
      </c>
      <c r="D3516" s="30" t="s">
        <v>94</v>
      </c>
      <c r="E3516" s="30" t="s">
        <v>95</v>
      </c>
      <c r="F3516" s="29" t="s">
        <v>89</v>
      </c>
      <c r="G3516" s="3">
        <v>173.6</v>
      </c>
      <c r="H3516" s="22">
        <v>44417</v>
      </c>
      <c r="I3516" s="23">
        <v>44430</v>
      </c>
      <c r="J3516">
        <f t="shared" si="216"/>
        <v>14</v>
      </c>
      <c r="K3516" s="2">
        <f t="shared" si="217"/>
        <v>44423.5</v>
      </c>
      <c r="L3516" s="22">
        <v>44435.5</v>
      </c>
      <c r="M3516" s="22">
        <v>44438.5</v>
      </c>
      <c r="N3516" s="22">
        <v>44435.5</v>
      </c>
      <c r="O3516">
        <f t="shared" si="218"/>
        <v>12</v>
      </c>
      <c r="P3516" s="3">
        <f t="shared" si="219"/>
        <v>2083.1999999999998</v>
      </c>
    </row>
    <row r="3517" spans="1:16" x14ac:dyDescent="0.35">
      <c r="A3517" t="s">
        <v>289</v>
      </c>
      <c r="B3517" s="29" t="s">
        <v>98</v>
      </c>
      <c r="C3517" s="22">
        <v>44435</v>
      </c>
      <c r="D3517" s="30" t="s">
        <v>96</v>
      </c>
      <c r="E3517" s="30" t="s">
        <v>97</v>
      </c>
      <c r="F3517" s="29" t="s">
        <v>89</v>
      </c>
      <c r="G3517" s="3">
        <v>173.6</v>
      </c>
      <c r="H3517" s="22">
        <v>44417</v>
      </c>
      <c r="I3517" s="23">
        <v>44430</v>
      </c>
      <c r="J3517">
        <f t="shared" si="216"/>
        <v>14</v>
      </c>
      <c r="K3517" s="2">
        <f t="shared" si="217"/>
        <v>44423.5</v>
      </c>
      <c r="L3517" s="22">
        <v>44435.5</v>
      </c>
      <c r="M3517" s="22">
        <v>44438.5</v>
      </c>
      <c r="N3517" s="22">
        <v>44435.5</v>
      </c>
      <c r="O3517">
        <f t="shared" si="218"/>
        <v>12</v>
      </c>
      <c r="P3517" s="3">
        <f t="shared" si="219"/>
        <v>2083.1999999999998</v>
      </c>
    </row>
    <row r="3518" spans="1:16" x14ac:dyDescent="0.35">
      <c r="A3518" t="s">
        <v>289</v>
      </c>
      <c r="B3518" s="29" t="s">
        <v>98</v>
      </c>
      <c r="C3518" s="22">
        <v>44435</v>
      </c>
      <c r="D3518" s="30" t="s">
        <v>87</v>
      </c>
      <c r="E3518" s="30" t="s">
        <v>88</v>
      </c>
      <c r="F3518" s="29" t="s">
        <v>89</v>
      </c>
      <c r="G3518" s="3">
        <v>437810.27000000019</v>
      </c>
      <c r="H3518" s="22">
        <v>44417</v>
      </c>
      <c r="I3518" s="23">
        <v>44430</v>
      </c>
      <c r="J3518">
        <f t="shared" si="216"/>
        <v>14</v>
      </c>
      <c r="K3518" s="2">
        <f t="shared" si="217"/>
        <v>44423.5</v>
      </c>
      <c r="L3518" s="22">
        <v>44435.5</v>
      </c>
      <c r="M3518" s="22">
        <v>44438.5</v>
      </c>
      <c r="N3518" s="22">
        <v>44435.5</v>
      </c>
      <c r="O3518">
        <f t="shared" si="218"/>
        <v>12</v>
      </c>
      <c r="P3518" s="3">
        <f t="shared" si="219"/>
        <v>5253723.2400000021</v>
      </c>
    </row>
    <row r="3519" spans="1:16" x14ac:dyDescent="0.35">
      <c r="A3519" t="s">
        <v>289</v>
      </c>
      <c r="B3519" s="29" t="s">
        <v>98</v>
      </c>
      <c r="C3519" s="22">
        <v>44435</v>
      </c>
      <c r="D3519" s="30" t="s">
        <v>90</v>
      </c>
      <c r="E3519" s="30" t="s">
        <v>91</v>
      </c>
      <c r="F3519" s="29" t="s">
        <v>89</v>
      </c>
      <c r="G3519" s="3">
        <v>65045.279999999919</v>
      </c>
      <c r="H3519" s="22">
        <v>44417</v>
      </c>
      <c r="I3519" s="23">
        <v>44430</v>
      </c>
      <c r="J3519">
        <f t="shared" si="216"/>
        <v>14</v>
      </c>
      <c r="K3519" s="2">
        <f t="shared" si="217"/>
        <v>44423.5</v>
      </c>
      <c r="L3519" s="22">
        <v>44435.5</v>
      </c>
      <c r="M3519" s="22">
        <v>44438.5</v>
      </c>
      <c r="N3519" s="22">
        <v>44435.5</v>
      </c>
      <c r="O3519">
        <f t="shared" si="218"/>
        <v>12</v>
      </c>
      <c r="P3519" s="3">
        <f t="shared" si="219"/>
        <v>780543.35999999905</v>
      </c>
    </row>
    <row r="3520" spans="1:16" x14ac:dyDescent="0.35">
      <c r="A3520" t="s">
        <v>289</v>
      </c>
      <c r="B3520" s="29" t="s">
        <v>98</v>
      </c>
      <c r="C3520" s="22">
        <v>44435</v>
      </c>
      <c r="D3520" s="30" t="s">
        <v>92</v>
      </c>
      <c r="E3520" s="30" t="s">
        <v>93</v>
      </c>
      <c r="F3520" s="29" t="s">
        <v>89</v>
      </c>
      <c r="G3520" s="3">
        <v>65045.339999999916</v>
      </c>
      <c r="H3520" s="22">
        <v>44417</v>
      </c>
      <c r="I3520" s="23">
        <v>44430</v>
      </c>
      <c r="J3520">
        <f t="shared" si="216"/>
        <v>14</v>
      </c>
      <c r="K3520" s="2">
        <f t="shared" si="217"/>
        <v>44423.5</v>
      </c>
      <c r="L3520" s="22">
        <v>44435.5</v>
      </c>
      <c r="M3520" s="22">
        <v>44438.5</v>
      </c>
      <c r="N3520" s="22">
        <v>44435.5</v>
      </c>
      <c r="O3520">
        <f t="shared" si="218"/>
        <v>12</v>
      </c>
      <c r="P3520" s="3">
        <f t="shared" si="219"/>
        <v>780544.07999999903</v>
      </c>
    </row>
    <row r="3521" spans="1:16" x14ac:dyDescent="0.35">
      <c r="A3521" t="s">
        <v>289</v>
      </c>
      <c r="B3521" s="29" t="s">
        <v>98</v>
      </c>
      <c r="C3521" s="22">
        <v>44435</v>
      </c>
      <c r="D3521" s="30" t="s">
        <v>94</v>
      </c>
      <c r="E3521" s="30" t="s">
        <v>95</v>
      </c>
      <c r="F3521" s="29" t="s">
        <v>89</v>
      </c>
      <c r="G3521" s="3">
        <v>278124.43000000069</v>
      </c>
      <c r="H3521" s="22">
        <v>44417</v>
      </c>
      <c r="I3521" s="23">
        <v>44430</v>
      </c>
      <c r="J3521">
        <f t="shared" si="216"/>
        <v>14</v>
      </c>
      <c r="K3521" s="2">
        <f t="shared" si="217"/>
        <v>44423.5</v>
      </c>
      <c r="L3521" s="22">
        <v>44435.5</v>
      </c>
      <c r="M3521" s="22">
        <v>44438.5</v>
      </c>
      <c r="N3521" s="22">
        <v>44435.5</v>
      </c>
      <c r="O3521">
        <f t="shared" si="218"/>
        <v>12</v>
      </c>
      <c r="P3521" s="3">
        <f t="shared" si="219"/>
        <v>3337493.1600000085</v>
      </c>
    </row>
    <row r="3522" spans="1:16" x14ac:dyDescent="0.35">
      <c r="A3522" t="s">
        <v>289</v>
      </c>
      <c r="B3522" s="29" t="s">
        <v>98</v>
      </c>
      <c r="C3522" s="22">
        <v>44435</v>
      </c>
      <c r="D3522" s="30" t="s">
        <v>96</v>
      </c>
      <c r="E3522" s="30" t="s">
        <v>97</v>
      </c>
      <c r="F3522" s="29" t="s">
        <v>89</v>
      </c>
      <c r="G3522" s="3">
        <v>278124.66000000067</v>
      </c>
      <c r="H3522" s="22">
        <v>44417</v>
      </c>
      <c r="I3522" s="23">
        <v>44430</v>
      </c>
      <c r="J3522">
        <f t="shared" si="216"/>
        <v>14</v>
      </c>
      <c r="K3522" s="2">
        <f t="shared" si="217"/>
        <v>44423.5</v>
      </c>
      <c r="L3522" s="22">
        <v>44435.5</v>
      </c>
      <c r="M3522" s="22">
        <v>44438.5</v>
      </c>
      <c r="N3522" s="22">
        <v>44435.5</v>
      </c>
      <c r="O3522">
        <f t="shared" si="218"/>
        <v>12</v>
      </c>
      <c r="P3522" s="3">
        <f t="shared" si="219"/>
        <v>3337495.9200000083</v>
      </c>
    </row>
    <row r="3523" spans="1:16" x14ac:dyDescent="0.35">
      <c r="A3523" t="s">
        <v>289</v>
      </c>
      <c r="B3523" s="29" t="s">
        <v>98</v>
      </c>
      <c r="C3523" s="22">
        <v>44435</v>
      </c>
      <c r="D3523" s="30" t="s">
        <v>107</v>
      </c>
      <c r="E3523" s="30" t="s">
        <v>108</v>
      </c>
      <c r="F3523" s="29" t="s">
        <v>101</v>
      </c>
      <c r="G3523" s="3">
        <v>2619.3000000000006</v>
      </c>
      <c r="H3523" s="22">
        <v>44417</v>
      </c>
      <c r="I3523" s="23">
        <v>44430</v>
      </c>
      <c r="J3523">
        <f t="shared" si="216"/>
        <v>14</v>
      </c>
      <c r="K3523" s="2">
        <f t="shared" si="217"/>
        <v>44423.5</v>
      </c>
      <c r="L3523" s="22">
        <v>44435.5</v>
      </c>
      <c r="M3523" s="22">
        <v>44438.5</v>
      </c>
      <c r="N3523" s="22">
        <v>44435.5</v>
      </c>
      <c r="O3523">
        <f t="shared" si="218"/>
        <v>12</v>
      </c>
      <c r="P3523" s="3">
        <f t="shared" si="219"/>
        <v>31431.600000000006</v>
      </c>
    </row>
    <row r="3524" spans="1:16" x14ac:dyDescent="0.35">
      <c r="A3524" t="s">
        <v>289</v>
      </c>
      <c r="B3524" s="29" t="s">
        <v>98</v>
      </c>
      <c r="C3524" s="22">
        <v>44435</v>
      </c>
      <c r="D3524" s="30" t="s">
        <v>99</v>
      </c>
      <c r="E3524" s="30" t="s">
        <v>100</v>
      </c>
      <c r="F3524" s="29" t="s">
        <v>101</v>
      </c>
      <c r="G3524" s="3">
        <v>27336.869999999988</v>
      </c>
      <c r="H3524" s="22">
        <v>44417</v>
      </c>
      <c r="I3524" s="23">
        <v>44430</v>
      </c>
      <c r="J3524">
        <f t="shared" si="216"/>
        <v>14</v>
      </c>
      <c r="K3524" s="2">
        <f t="shared" si="217"/>
        <v>44423.5</v>
      </c>
      <c r="L3524" s="22">
        <v>44435.5</v>
      </c>
      <c r="M3524" s="22">
        <v>44438.5</v>
      </c>
      <c r="N3524" s="22">
        <v>44435.5</v>
      </c>
      <c r="O3524">
        <f t="shared" si="218"/>
        <v>12</v>
      </c>
      <c r="P3524" s="3">
        <f t="shared" si="219"/>
        <v>328042.43999999983</v>
      </c>
    </row>
    <row r="3525" spans="1:16" x14ac:dyDescent="0.35">
      <c r="A3525" t="s">
        <v>289</v>
      </c>
      <c r="B3525" s="29" t="s">
        <v>98</v>
      </c>
      <c r="C3525" s="22">
        <v>44435</v>
      </c>
      <c r="D3525" s="30" t="s">
        <v>99</v>
      </c>
      <c r="E3525" s="30" t="s">
        <v>100</v>
      </c>
      <c r="F3525" s="29" t="s">
        <v>102</v>
      </c>
      <c r="G3525" s="3">
        <v>21230.930000000004</v>
      </c>
      <c r="H3525" s="22">
        <v>44417</v>
      </c>
      <c r="I3525" s="23">
        <v>44430</v>
      </c>
      <c r="J3525">
        <f t="shared" si="216"/>
        <v>14</v>
      </c>
      <c r="K3525" s="2">
        <f t="shared" si="217"/>
        <v>44423.5</v>
      </c>
      <c r="L3525" s="22">
        <v>44435.5</v>
      </c>
      <c r="M3525" s="22">
        <v>44438.5</v>
      </c>
      <c r="N3525" s="22">
        <v>44435.5</v>
      </c>
      <c r="O3525">
        <f t="shared" si="218"/>
        <v>12</v>
      </c>
      <c r="P3525" s="3">
        <f t="shared" si="219"/>
        <v>254771.16000000003</v>
      </c>
    </row>
    <row r="3526" spans="1:16" x14ac:dyDescent="0.35">
      <c r="A3526" t="s">
        <v>289</v>
      </c>
      <c r="B3526" s="29" t="s">
        <v>98</v>
      </c>
      <c r="C3526" s="22">
        <v>44435</v>
      </c>
      <c r="D3526" s="30" t="s">
        <v>99</v>
      </c>
      <c r="E3526" s="30" t="s">
        <v>100</v>
      </c>
      <c r="F3526" s="29" t="s">
        <v>109</v>
      </c>
      <c r="G3526" s="3">
        <v>170</v>
      </c>
      <c r="H3526" s="22">
        <v>44417</v>
      </c>
      <c r="I3526" s="23">
        <v>44430</v>
      </c>
      <c r="J3526">
        <f t="shared" si="216"/>
        <v>14</v>
      </c>
      <c r="K3526" s="2">
        <f t="shared" si="217"/>
        <v>44423.5</v>
      </c>
      <c r="L3526" s="22">
        <v>44435.5</v>
      </c>
      <c r="M3526" s="22">
        <v>44440.5</v>
      </c>
      <c r="N3526" s="22">
        <v>44439.5</v>
      </c>
      <c r="O3526">
        <f t="shared" si="218"/>
        <v>16</v>
      </c>
      <c r="P3526" s="3">
        <f t="shared" si="219"/>
        <v>2720</v>
      </c>
    </row>
    <row r="3527" spans="1:16" x14ac:dyDescent="0.35">
      <c r="A3527" t="s">
        <v>289</v>
      </c>
      <c r="B3527" s="29" t="s">
        <v>98</v>
      </c>
      <c r="C3527" s="22">
        <v>44435</v>
      </c>
      <c r="D3527" s="30" t="s">
        <v>99</v>
      </c>
      <c r="E3527" s="30" t="s">
        <v>100</v>
      </c>
      <c r="F3527" s="29" t="s">
        <v>109</v>
      </c>
      <c r="G3527" s="3">
        <v>77</v>
      </c>
      <c r="H3527" s="22">
        <v>44417</v>
      </c>
      <c r="I3527" s="23">
        <v>44430</v>
      </c>
      <c r="J3527">
        <f t="shared" si="216"/>
        <v>14</v>
      </c>
      <c r="K3527" s="2">
        <f t="shared" si="217"/>
        <v>44423.5</v>
      </c>
      <c r="L3527" s="22">
        <v>44435.5</v>
      </c>
      <c r="M3527" s="22">
        <v>44440.5</v>
      </c>
      <c r="N3527" s="22">
        <v>44439.5</v>
      </c>
      <c r="O3527">
        <f t="shared" si="218"/>
        <v>16</v>
      </c>
      <c r="P3527" s="3">
        <f t="shared" si="219"/>
        <v>1232</v>
      </c>
    </row>
    <row r="3528" spans="1:16" x14ac:dyDescent="0.35">
      <c r="A3528" t="s">
        <v>289</v>
      </c>
      <c r="B3528" s="29" t="s">
        <v>98</v>
      </c>
      <c r="C3528" s="22">
        <v>44435</v>
      </c>
      <c r="D3528" s="30" t="s">
        <v>99</v>
      </c>
      <c r="E3528" s="30" t="s">
        <v>100</v>
      </c>
      <c r="F3528" s="29" t="s">
        <v>109</v>
      </c>
      <c r="G3528" s="3">
        <v>41</v>
      </c>
      <c r="H3528" s="22">
        <v>44417</v>
      </c>
      <c r="I3528" s="23">
        <v>44430</v>
      </c>
      <c r="J3528">
        <f t="shared" si="216"/>
        <v>14</v>
      </c>
      <c r="K3528" s="2">
        <f t="shared" si="217"/>
        <v>44423.5</v>
      </c>
      <c r="L3528" s="22">
        <v>44435.5</v>
      </c>
      <c r="M3528" s="22">
        <v>44440.5</v>
      </c>
      <c r="N3528" s="22">
        <v>44439.5</v>
      </c>
      <c r="O3528">
        <f t="shared" si="218"/>
        <v>16</v>
      </c>
      <c r="P3528" s="3">
        <f t="shared" si="219"/>
        <v>656</v>
      </c>
    </row>
    <row r="3529" spans="1:16" x14ac:dyDescent="0.35">
      <c r="A3529" t="s">
        <v>289</v>
      </c>
      <c r="B3529" s="29" t="s">
        <v>98</v>
      </c>
      <c r="C3529" s="22">
        <v>44435</v>
      </c>
      <c r="D3529" s="30" t="s">
        <v>99</v>
      </c>
      <c r="E3529" s="30" t="s">
        <v>100</v>
      </c>
      <c r="F3529" s="29" t="s">
        <v>109</v>
      </c>
      <c r="G3529" s="3">
        <v>67</v>
      </c>
      <c r="H3529" s="22">
        <v>44417</v>
      </c>
      <c r="I3529" s="23">
        <v>44430</v>
      </c>
      <c r="J3529">
        <f t="shared" si="216"/>
        <v>14</v>
      </c>
      <c r="K3529" s="2">
        <f t="shared" si="217"/>
        <v>44423.5</v>
      </c>
      <c r="L3529" s="22">
        <v>44435.5</v>
      </c>
      <c r="M3529" s="22">
        <v>44440.5</v>
      </c>
      <c r="N3529" s="22">
        <v>44439.5</v>
      </c>
      <c r="O3529">
        <f t="shared" si="218"/>
        <v>16</v>
      </c>
      <c r="P3529" s="3">
        <f t="shared" si="219"/>
        <v>1072</v>
      </c>
    </row>
    <row r="3530" spans="1:16" x14ac:dyDescent="0.35">
      <c r="A3530" t="s">
        <v>289</v>
      </c>
      <c r="B3530" s="29" t="s">
        <v>98</v>
      </c>
      <c r="C3530" s="22">
        <v>44435</v>
      </c>
      <c r="D3530" s="30" t="s">
        <v>99</v>
      </c>
      <c r="E3530" s="30" t="s">
        <v>100</v>
      </c>
      <c r="F3530" s="29" t="s">
        <v>109</v>
      </c>
      <c r="G3530" s="3">
        <v>128</v>
      </c>
      <c r="H3530" s="22">
        <v>44417</v>
      </c>
      <c r="I3530" s="23">
        <v>44430</v>
      </c>
      <c r="J3530">
        <f t="shared" si="216"/>
        <v>14</v>
      </c>
      <c r="K3530" s="2">
        <f t="shared" si="217"/>
        <v>44423.5</v>
      </c>
      <c r="L3530" s="22">
        <v>44435.5</v>
      </c>
      <c r="M3530" s="22">
        <v>44440.5</v>
      </c>
      <c r="N3530" s="22">
        <v>44439.5</v>
      </c>
      <c r="O3530">
        <f t="shared" si="218"/>
        <v>16</v>
      </c>
      <c r="P3530" s="3">
        <f t="shared" si="219"/>
        <v>2048</v>
      </c>
    </row>
    <row r="3531" spans="1:16" x14ac:dyDescent="0.35">
      <c r="A3531" t="s">
        <v>289</v>
      </c>
      <c r="B3531" s="29" t="s">
        <v>98</v>
      </c>
      <c r="C3531" s="22">
        <v>44435</v>
      </c>
      <c r="D3531" s="30" t="s">
        <v>99</v>
      </c>
      <c r="E3531" s="30" t="s">
        <v>100</v>
      </c>
      <c r="F3531" s="29" t="s">
        <v>103</v>
      </c>
      <c r="G3531" s="3">
        <v>288.28000000000003</v>
      </c>
      <c r="H3531" s="22">
        <v>44417</v>
      </c>
      <c r="I3531" s="23">
        <v>44430</v>
      </c>
      <c r="J3531">
        <f t="shared" ref="J3531:J3594" si="220">I3531-H3531+1</f>
        <v>14</v>
      </c>
      <c r="K3531" s="2">
        <f t="shared" ref="K3531:K3594" si="221">(H3531+I3531)/2</f>
        <v>44423.5</v>
      </c>
      <c r="L3531" s="22">
        <v>44435.5</v>
      </c>
      <c r="M3531" s="22">
        <v>44440.5</v>
      </c>
      <c r="N3531" s="22">
        <v>44439.5</v>
      </c>
      <c r="O3531">
        <f t="shared" ref="O3531:O3594" si="222">N3531-K3531</f>
        <v>16</v>
      </c>
      <c r="P3531" s="3">
        <f t="shared" ref="P3531:P3594" si="223">O3531*G3531</f>
        <v>4612.4800000000005</v>
      </c>
    </row>
    <row r="3532" spans="1:16" x14ac:dyDescent="0.35">
      <c r="A3532" t="s">
        <v>289</v>
      </c>
      <c r="B3532" s="29" t="s">
        <v>98</v>
      </c>
      <c r="C3532" s="22">
        <v>44435</v>
      </c>
      <c r="D3532" s="30" t="s">
        <v>104</v>
      </c>
      <c r="E3532" s="30" t="s">
        <v>105</v>
      </c>
      <c r="F3532" s="29" t="s">
        <v>106</v>
      </c>
      <c r="G3532" s="3">
        <v>125.7</v>
      </c>
      <c r="H3532" s="22">
        <v>44417</v>
      </c>
      <c r="I3532" s="23">
        <v>44430</v>
      </c>
      <c r="J3532">
        <f t="shared" si="220"/>
        <v>14</v>
      </c>
      <c r="K3532" s="2">
        <f t="shared" si="221"/>
        <v>44423.5</v>
      </c>
      <c r="L3532" s="22">
        <v>44435.5</v>
      </c>
      <c r="M3532" s="22">
        <v>44440.5</v>
      </c>
      <c r="N3532" s="22">
        <v>44439.5</v>
      </c>
      <c r="O3532">
        <f t="shared" si="222"/>
        <v>16</v>
      </c>
      <c r="P3532" s="3">
        <f t="shared" si="223"/>
        <v>2011.2</v>
      </c>
    </row>
    <row r="3533" spans="1:16" x14ac:dyDescent="0.35">
      <c r="A3533" t="s">
        <v>289</v>
      </c>
      <c r="B3533" s="29" t="s">
        <v>98</v>
      </c>
      <c r="C3533" s="22">
        <v>44435</v>
      </c>
      <c r="D3533" s="30" t="s">
        <v>107</v>
      </c>
      <c r="E3533" s="30" t="s">
        <v>108</v>
      </c>
      <c r="F3533" s="29" t="s">
        <v>126</v>
      </c>
      <c r="G3533" s="3">
        <v>207.33</v>
      </c>
      <c r="H3533" s="22">
        <v>44417</v>
      </c>
      <c r="I3533" s="23">
        <v>44430</v>
      </c>
      <c r="J3533">
        <f t="shared" si="220"/>
        <v>14</v>
      </c>
      <c r="K3533" s="2">
        <f t="shared" si="221"/>
        <v>44423.5</v>
      </c>
      <c r="L3533" s="22">
        <v>44435.5</v>
      </c>
      <c r="M3533" s="22">
        <v>44440.5</v>
      </c>
      <c r="N3533" s="22">
        <v>44439.5</v>
      </c>
      <c r="O3533">
        <f t="shared" si="222"/>
        <v>16</v>
      </c>
      <c r="P3533" s="3">
        <f t="shared" si="223"/>
        <v>3317.28</v>
      </c>
    </row>
    <row r="3534" spans="1:16" x14ac:dyDescent="0.35">
      <c r="A3534" t="s">
        <v>289</v>
      </c>
      <c r="B3534" s="29" t="s">
        <v>98</v>
      </c>
      <c r="C3534" s="22">
        <v>44435</v>
      </c>
      <c r="D3534" s="30" t="s">
        <v>107</v>
      </c>
      <c r="E3534" s="30" t="s">
        <v>108</v>
      </c>
      <c r="F3534" s="29" t="s">
        <v>109</v>
      </c>
      <c r="G3534" s="3">
        <v>271</v>
      </c>
      <c r="H3534" s="22">
        <v>44417</v>
      </c>
      <c r="I3534" s="23">
        <v>44430</v>
      </c>
      <c r="J3534">
        <f t="shared" si="220"/>
        <v>14</v>
      </c>
      <c r="K3534" s="2">
        <f t="shared" si="221"/>
        <v>44423.5</v>
      </c>
      <c r="L3534" s="22">
        <v>44435.5</v>
      </c>
      <c r="M3534" s="22">
        <v>44440.5</v>
      </c>
      <c r="N3534" s="22">
        <v>44439.5</v>
      </c>
      <c r="O3534">
        <f t="shared" si="222"/>
        <v>16</v>
      </c>
      <c r="P3534" s="3">
        <f t="shared" si="223"/>
        <v>4336</v>
      </c>
    </row>
    <row r="3535" spans="1:16" x14ac:dyDescent="0.35">
      <c r="A3535" t="s">
        <v>289</v>
      </c>
      <c r="B3535" s="29" t="s">
        <v>98</v>
      </c>
      <c r="C3535" s="22">
        <v>44435</v>
      </c>
      <c r="D3535" s="30" t="s">
        <v>99</v>
      </c>
      <c r="E3535" s="30" t="s">
        <v>100</v>
      </c>
      <c r="F3535" s="29" t="s">
        <v>109</v>
      </c>
      <c r="G3535" s="3">
        <v>63891</v>
      </c>
      <c r="H3535" s="22">
        <v>44417</v>
      </c>
      <c r="I3535" s="23">
        <v>44430</v>
      </c>
      <c r="J3535">
        <f t="shared" si="220"/>
        <v>14</v>
      </c>
      <c r="K3535" s="2">
        <f t="shared" si="221"/>
        <v>44423.5</v>
      </c>
      <c r="L3535" s="22">
        <v>44435.5</v>
      </c>
      <c r="M3535" s="22">
        <v>44440.5</v>
      </c>
      <c r="N3535" s="22">
        <v>44439.5</v>
      </c>
      <c r="O3535">
        <f t="shared" si="222"/>
        <v>16</v>
      </c>
      <c r="P3535" s="3">
        <f t="shared" si="223"/>
        <v>1022256</v>
      </c>
    </row>
    <row r="3536" spans="1:16" x14ac:dyDescent="0.35">
      <c r="A3536" t="s">
        <v>289</v>
      </c>
      <c r="B3536" s="29" t="s">
        <v>98</v>
      </c>
      <c r="C3536" s="22">
        <v>44435</v>
      </c>
      <c r="D3536" s="30" t="s">
        <v>107</v>
      </c>
      <c r="E3536" s="30" t="s">
        <v>108</v>
      </c>
      <c r="F3536" s="29" t="s">
        <v>138</v>
      </c>
      <c r="G3536" s="3">
        <v>171.08</v>
      </c>
      <c r="H3536" s="22">
        <v>44417</v>
      </c>
      <c r="I3536" s="23">
        <v>44430</v>
      </c>
      <c r="J3536">
        <f t="shared" si="220"/>
        <v>14</v>
      </c>
      <c r="K3536" s="2">
        <f t="shared" si="221"/>
        <v>44423.5</v>
      </c>
      <c r="L3536" s="22">
        <v>44435.5</v>
      </c>
      <c r="M3536" s="22">
        <v>44440.5</v>
      </c>
      <c r="N3536" s="22">
        <v>44439.5</v>
      </c>
      <c r="O3536">
        <f t="shared" si="222"/>
        <v>16</v>
      </c>
      <c r="P3536" s="3">
        <f t="shared" si="223"/>
        <v>2737.28</v>
      </c>
    </row>
    <row r="3537" spans="1:16" x14ac:dyDescent="0.35">
      <c r="A3537" t="s">
        <v>289</v>
      </c>
      <c r="B3537" s="29" t="s">
        <v>98</v>
      </c>
      <c r="C3537" s="22">
        <v>44435</v>
      </c>
      <c r="D3537" s="30" t="s">
        <v>110</v>
      </c>
      <c r="E3537" s="30" t="s">
        <v>111</v>
      </c>
      <c r="F3537" s="29" t="s">
        <v>112</v>
      </c>
      <c r="G3537" s="3">
        <v>161.09999999999997</v>
      </c>
      <c r="H3537" s="22">
        <v>44417</v>
      </c>
      <c r="I3537" s="23">
        <v>44430</v>
      </c>
      <c r="J3537">
        <f t="shared" si="220"/>
        <v>14</v>
      </c>
      <c r="K3537" s="2">
        <f t="shared" si="221"/>
        <v>44423.5</v>
      </c>
      <c r="L3537" s="22">
        <v>44435.5</v>
      </c>
      <c r="M3537" s="22">
        <v>44442.5</v>
      </c>
      <c r="N3537" s="22">
        <v>44441.5</v>
      </c>
      <c r="O3537">
        <f t="shared" si="222"/>
        <v>18</v>
      </c>
      <c r="P3537" s="3">
        <f t="shared" si="223"/>
        <v>2899.7999999999993</v>
      </c>
    </row>
    <row r="3538" spans="1:16" x14ac:dyDescent="0.35">
      <c r="A3538" t="s">
        <v>289</v>
      </c>
      <c r="B3538" s="29" t="s">
        <v>98</v>
      </c>
      <c r="C3538" s="22">
        <v>44435</v>
      </c>
      <c r="D3538" s="30" t="s">
        <v>110</v>
      </c>
      <c r="E3538" s="30" t="s">
        <v>111</v>
      </c>
      <c r="F3538" s="29" t="s">
        <v>113</v>
      </c>
      <c r="G3538" s="3">
        <v>23.689999999999998</v>
      </c>
      <c r="H3538" s="22">
        <v>44417</v>
      </c>
      <c r="I3538" s="23">
        <v>44430</v>
      </c>
      <c r="J3538">
        <f t="shared" si="220"/>
        <v>14</v>
      </c>
      <c r="K3538" s="2">
        <f t="shared" si="221"/>
        <v>44423.5</v>
      </c>
      <c r="L3538" s="22">
        <v>44435.5</v>
      </c>
      <c r="M3538" s="22">
        <v>44442.5</v>
      </c>
      <c r="N3538" s="22">
        <v>44441.5</v>
      </c>
      <c r="O3538">
        <f t="shared" si="222"/>
        <v>18</v>
      </c>
      <c r="P3538" s="3">
        <f t="shared" si="223"/>
        <v>426.41999999999996</v>
      </c>
    </row>
    <row r="3539" spans="1:16" x14ac:dyDescent="0.35">
      <c r="A3539" t="s">
        <v>289</v>
      </c>
      <c r="B3539" s="29" t="s">
        <v>98</v>
      </c>
      <c r="C3539" s="22">
        <v>44435</v>
      </c>
      <c r="D3539" s="30" t="s">
        <v>114</v>
      </c>
      <c r="E3539" s="30" t="s">
        <v>115</v>
      </c>
      <c r="F3539" s="29" t="s">
        <v>112</v>
      </c>
      <c r="G3539" s="3">
        <v>801.16999999999985</v>
      </c>
      <c r="H3539" s="22">
        <v>44417</v>
      </c>
      <c r="I3539" s="23">
        <v>44430</v>
      </c>
      <c r="J3539">
        <f t="shared" si="220"/>
        <v>14</v>
      </c>
      <c r="K3539" s="2">
        <f t="shared" si="221"/>
        <v>44423.5</v>
      </c>
      <c r="L3539" s="22">
        <v>44435.5</v>
      </c>
      <c r="M3539" s="22">
        <v>44442.5</v>
      </c>
      <c r="N3539" s="22">
        <v>44441.5</v>
      </c>
      <c r="O3539">
        <f t="shared" si="222"/>
        <v>18</v>
      </c>
      <c r="P3539" s="3">
        <f t="shared" si="223"/>
        <v>14421.059999999998</v>
      </c>
    </row>
    <row r="3540" spans="1:16" x14ac:dyDescent="0.35">
      <c r="A3540" t="s">
        <v>289</v>
      </c>
      <c r="B3540" s="29" t="s">
        <v>98</v>
      </c>
      <c r="C3540" s="22">
        <v>44435</v>
      </c>
      <c r="D3540" s="30" t="s">
        <v>110</v>
      </c>
      <c r="E3540" s="30" t="s">
        <v>111</v>
      </c>
      <c r="F3540" s="29" t="s">
        <v>112</v>
      </c>
      <c r="G3540" s="3">
        <v>11829.23000000001</v>
      </c>
      <c r="H3540" s="22">
        <v>44417</v>
      </c>
      <c r="I3540" s="23">
        <v>44430</v>
      </c>
      <c r="J3540">
        <f t="shared" si="220"/>
        <v>14</v>
      </c>
      <c r="K3540" s="2">
        <f t="shared" si="221"/>
        <v>44423.5</v>
      </c>
      <c r="L3540" s="22">
        <v>44435.5</v>
      </c>
      <c r="M3540" s="22">
        <v>44442.5</v>
      </c>
      <c r="N3540" s="22">
        <v>44441.5</v>
      </c>
      <c r="O3540">
        <f t="shared" si="222"/>
        <v>18</v>
      </c>
      <c r="P3540" s="3">
        <f t="shared" si="223"/>
        <v>212926.14000000019</v>
      </c>
    </row>
    <row r="3541" spans="1:16" x14ac:dyDescent="0.35">
      <c r="A3541" t="s">
        <v>289</v>
      </c>
      <c r="B3541" s="31" t="s">
        <v>98</v>
      </c>
      <c r="C3541" s="22">
        <v>44435</v>
      </c>
      <c r="D3541" s="30" t="s">
        <v>110</v>
      </c>
      <c r="E3541" s="30" t="s">
        <v>111</v>
      </c>
      <c r="F3541" s="29" t="s">
        <v>116</v>
      </c>
      <c r="G3541" s="3">
        <v>101.56</v>
      </c>
      <c r="H3541" s="22">
        <v>44417</v>
      </c>
      <c r="I3541" s="23">
        <v>44430</v>
      </c>
      <c r="J3541">
        <f t="shared" si="220"/>
        <v>14</v>
      </c>
      <c r="K3541" s="2">
        <f t="shared" si="221"/>
        <v>44423.5</v>
      </c>
      <c r="L3541" s="22">
        <v>44435.5</v>
      </c>
      <c r="M3541" s="22">
        <v>44442.5</v>
      </c>
      <c r="N3541" s="22">
        <v>44441.5</v>
      </c>
      <c r="O3541">
        <f t="shared" si="222"/>
        <v>18</v>
      </c>
      <c r="P3541" s="3">
        <f t="shared" si="223"/>
        <v>1828.08</v>
      </c>
    </row>
    <row r="3542" spans="1:16" x14ac:dyDescent="0.35">
      <c r="A3542" t="s">
        <v>289</v>
      </c>
      <c r="B3542" s="29" t="s">
        <v>98</v>
      </c>
      <c r="C3542" s="22">
        <v>44435</v>
      </c>
      <c r="D3542" s="30" t="s">
        <v>110</v>
      </c>
      <c r="E3542" s="30" t="s">
        <v>111</v>
      </c>
      <c r="F3542" s="29" t="s">
        <v>117</v>
      </c>
      <c r="G3542" s="3">
        <v>0.79</v>
      </c>
      <c r="H3542" s="22">
        <v>44417</v>
      </c>
      <c r="I3542" s="23">
        <v>44430</v>
      </c>
      <c r="J3542">
        <f t="shared" si="220"/>
        <v>14</v>
      </c>
      <c r="K3542" s="2">
        <f t="shared" si="221"/>
        <v>44423.5</v>
      </c>
      <c r="L3542" s="22">
        <v>44435.5</v>
      </c>
      <c r="M3542" s="22">
        <v>44442.5</v>
      </c>
      <c r="N3542" s="22">
        <v>44441.5</v>
      </c>
      <c r="O3542">
        <f t="shared" si="222"/>
        <v>18</v>
      </c>
      <c r="P3542" s="3">
        <f t="shared" si="223"/>
        <v>14.22</v>
      </c>
    </row>
    <row r="3543" spans="1:16" x14ac:dyDescent="0.35">
      <c r="A3543" t="s">
        <v>289</v>
      </c>
      <c r="B3543" s="29" t="s">
        <v>98</v>
      </c>
      <c r="C3543" s="22">
        <v>44435</v>
      </c>
      <c r="D3543" s="30" t="s">
        <v>110</v>
      </c>
      <c r="E3543" s="30" t="s">
        <v>111</v>
      </c>
      <c r="F3543" s="29" t="s">
        <v>118</v>
      </c>
      <c r="G3543" s="3">
        <v>27.92</v>
      </c>
      <c r="H3543" s="22">
        <v>44417</v>
      </c>
      <c r="I3543" s="23">
        <v>44430</v>
      </c>
      <c r="J3543">
        <f t="shared" si="220"/>
        <v>14</v>
      </c>
      <c r="K3543" s="2">
        <f t="shared" si="221"/>
        <v>44423.5</v>
      </c>
      <c r="L3543" s="22">
        <v>44435.5</v>
      </c>
      <c r="M3543" s="22">
        <v>44442.5</v>
      </c>
      <c r="N3543" s="22">
        <v>44441.5</v>
      </c>
      <c r="O3543">
        <f t="shared" si="222"/>
        <v>18</v>
      </c>
      <c r="P3543" s="3">
        <f t="shared" si="223"/>
        <v>502.56000000000006</v>
      </c>
    </row>
    <row r="3544" spans="1:16" x14ac:dyDescent="0.35">
      <c r="A3544" t="s">
        <v>289</v>
      </c>
      <c r="B3544" s="29" t="s">
        <v>98</v>
      </c>
      <c r="C3544" s="22">
        <v>44435</v>
      </c>
      <c r="D3544" s="30" t="s">
        <v>114</v>
      </c>
      <c r="E3544" s="30" t="s">
        <v>115</v>
      </c>
      <c r="F3544" s="29" t="s">
        <v>119</v>
      </c>
      <c r="G3544" s="3">
        <v>9.370000000000001</v>
      </c>
      <c r="H3544" s="22">
        <v>44417</v>
      </c>
      <c r="I3544" s="23">
        <v>44430</v>
      </c>
      <c r="J3544">
        <f t="shared" si="220"/>
        <v>14</v>
      </c>
      <c r="K3544" s="2">
        <f t="shared" si="221"/>
        <v>44423.5</v>
      </c>
      <c r="L3544" s="22">
        <v>44435.5</v>
      </c>
      <c r="M3544" s="22">
        <v>44442.5</v>
      </c>
      <c r="N3544" s="22">
        <v>44441.5</v>
      </c>
      <c r="O3544">
        <f t="shared" si="222"/>
        <v>18</v>
      </c>
      <c r="P3544" s="3">
        <f t="shared" si="223"/>
        <v>168.66000000000003</v>
      </c>
    </row>
    <row r="3545" spans="1:16" x14ac:dyDescent="0.35">
      <c r="A3545" t="s">
        <v>289</v>
      </c>
      <c r="B3545" s="29" t="s">
        <v>98</v>
      </c>
      <c r="C3545" s="22">
        <v>44435</v>
      </c>
      <c r="D3545" s="30" t="s">
        <v>110</v>
      </c>
      <c r="E3545" s="30" t="s">
        <v>111</v>
      </c>
      <c r="F3545" s="29" t="s">
        <v>119</v>
      </c>
      <c r="G3545" s="3">
        <v>317.09000000000003</v>
      </c>
      <c r="H3545" s="22">
        <v>44417</v>
      </c>
      <c r="I3545" s="23">
        <v>44430</v>
      </c>
      <c r="J3545">
        <f t="shared" si="220"/>
        <v>14</v>
      </c>
      <c r="K3545" s="2">
        <f t="shared" si="221"/>
        <v>44423.5</v>
      </c>
      <c r="L3545" s="22">
        <v>44435.5</v>
      </c>
      <c r="M3545" s="22">
        <v>44442.5</v>
      </c>
      <c r="N3545" s="22">
        <v>44441.5</v>
      </c>
      <c r="O3545">
        <f t="shared" si="222"/>
        <v>18</v>
      </c>
      <c r="P3545" s="3">
        <f t="shared" si="223"/>
        <v>5707.6200000000008</v>
      </c>
    </row>
    <row r="3546" spans="1:16" x14ac:dyDescent="0.35">
      <c r="A3546" t="s">
        <v>289</v>
      </c>
      <c r="B3546" s="29" t="s">
        <v>98</v>
      </c>
      <c r="C3546" s="22">
        <v>44435</v>
      </c>
      <c r="D3546" s="30" t="s">
        <v>114</v>
      </c>
      <c r="E3546" s="30" t="s">
        <v>115</v>
      </c>
      <c r="F3546" s="29" t="s">
        <v>120</v>
      </c>
      <c r="G3546" s="3">
        <v>123.86</v>
      </c>
      <c r="H3546" s="22">
        <v>44417</v>
      </c>
      <c r="I3546" s="23">
        <v>44430</v>
      </c>
      <c r="J3546">
        <f t="shared" si="220"/>
        <v>14</v>
      </c>
      <c r="K3546" s="2">
        <f t="shared" si="221"/>
        <v>44423.5</v>
      </c>
      <c r="L3546" s="22">
        <v>44435.5</v>
      </c>
      <c r="M3546" s="22">
        <v>44442.5</v>
      </c>
      <c r="N3546" s="22">
        <v>44441.5</v>
      </c>
      <c r="O3546">
        <f t="shared" si="222"/>
        <v>18</v>
      </c>
      <c r="P3546" s="3">
        <f t="shared" si="223"/>
        <v>2229.48</v>
      </c>
    </row>
    <row r="3547" spans="1:16" x14ac:dyDescent="0.35">
      <c r="A3547" t="s">
        <v>289</v>
      </c>
      <c r="B3547" s="29" t="s">
        <v>98</v>
      </c>
      <c r="C3547" s="22">
        <v>44435</v>
      </c>
      <c r="D3547" s="30" t="s">
        <v>110</v>
      </c>
      <c r="E3547" s="30" t="s">
        <v>111</v>
      </c>
      <c r="F3547" s="29" t="s">
        <v>120</v>
      </c>
      <c r="G3547" s="3">
        <v>38.93</v>
      </c>
      <c r="H3547" s="22">
        <v>44417</v>
      </c>
      <c r="I3547" s="23">
        <v>44430</v>
      </c>
      <c r="J3547">
        <f t="shared" si="220"/>
        <v>14</v>
      </c>
      <c r="K3547" s="2">
        <f t="shared" si="221"/>
        <v>44423.5</v>
      </c>
      <c r="L3547" s="22">
        <v>44435.5</v>
      </c>
      <c r="M3547" s="22">
        <v>44442.5</v>
      </c>
      <c r="N3547" s="22">
        <v>44441.5</v>
      </c>
      <c r="O3547">
        <f t="shared" si="222"/>
        <v>18</v>
      </c>
      <c r="P3547" s="3">
        <f t="shared" si="223"/>
        <v>700.74</v>
      </c>
    </row>
    <row r="3548" spans="1:16" x14ac:dyDescent="0.35">
      <c r="A3548" t="s">
        <v>289</v>
      </c>
      <c r="B3548" s="29" t="s">
        <v>98</v>
      </c>
      <c r="C3548" s="22">
        <v>44435</v>
      </c>
      <c r="D3548" s="30" t="s">
        <v>110</v>
      </c>
      <c r="E3548" s="30" t="s">
        <v>111</v>
      </c>
      <c r="F3548" s="29" t="s">
        <v>121</v>
      </c>
      <c r="G3548" s="3">
        <v>4.51</v>
      </c>
      <c r="H3548" s="22">
        <v>44417</v>
      </c>
      <c r="I3548" s="23">
        <v>44430</v>
      </c>
      <c r="J3548">
        <f t="shared" si="220"/>
        <v>14</v>
      </c>
      <c r="K3548" s="2">
        <f t="shared" si="221"/>
        <v>44423.5</v>
      </c>
      <c r="L3548" s="22">
        <v>44435.5</v>
      </c>
      <c r="M3548" s="22">
        <v>44442.5</v>
      </c>
      <c r="N3548" s="22">
        <v>44441.5</v>
      </c>
      <c r="O3548">
        <f t="shared" si="222"/>
        <v>18</v>
      </c>
      <c r="P3548" s="3">
        <f t="shared" si="223"/>
        <v>81.179999999999993</v>
      </c>
    </row>
    <row r="3549" spans="1:16" x14ac:dyDescent="0.35">
      <c r="A3549" t="s">
        <v>289</v>
      </c>
      <c r="B3549" s="29" t="s">
        <v>98</v>
      </c>
      <c r="C3549" s="22">
        <v>44435</v>
      </c>
      <c r="D3549" s="30" t="s">
        <v>110</v>
      </c>
      <c r="E3549" s="30" t="s">
        <v>111</v>
      </c>
      <c r="F3549" s="29" t="s">
        <v>245</v>
      </c>
      <c r="G3549" s="3">
        <v>0.59</v>
      </c>
      <c r="H3549" s="22">
        <v>44417</v>
      </c>
      <c r="I3549" s="23">
        <v>44430</v>
      </c>
      <c r="J3549">
        <f t="shared" si="220"/>
        <v>14</v>
      </c>
      <c r="K3549" s="2">
        <f t="shared" si="221"/>
        <v>44423.5</v>
      </c>
      <c r="L3549" s="22">
        <v>44435.5</v>
      </c>
      <c r="M3549" s="22">
        <v>44442.5</v>
      </c>
      <c r="N3549" s="22">
        <v>44441.5</v>
      </c>
      <c r="O3549">
        <f t="shared" si="222"/>
        <v>18</v>
      </c>
      <c r="P3549" s="3">
        <f t="shared" si="223"/>
        <v>10.62</v>
      </c>
    </row>
    <row r="3550" spans="1:16" x14ac:dyDescent="0.35">
      <c r="A3550" t="s">
        <v>289</v>
      </c>
      <c r="B3550" s="29" t="s">
        <v>98</v>
      </c>
      <c r="C3550" s="22">
        <v>44435</v>
      </c>
      <c r="D3550" s="30" t="s">
        <v>114</v>
      </c>
      <c r="E3550" s="30" t="s">
        <v>115</v>
      </c>
      <c r="F3550" s="29" t="s">
        <v>122</v>
      </c>
      <c r="G3550" s="3">
        <v>150.07</v>
      </c>
      <c r="H3550" s="22">
        <v>44417</v>
      </c>
      <c r="I3550" s="23">
        <v>44430</v>
      </c>
      <c r="J3550">
        <f t="shared" si="220"/>
        <v>14</v>
      </c>
      <c r="K3550" s="2">
        <f t="shared" si="221"/>
        <v>44423.5</v>
      </c>
      <c r="L3550" s="22">
        <v>44435.5</v>
      </c>
      <c r="M3550" s="22">
        <v>44442.5</v>
      </c>
      <c r="N3550" s="22">
        <v>44441.5</v>
      </c>
      <c r="O3550">
        <f t="shared" si="222"/>
        <v>18</v>
      </c>
      <c r="P3550" s="3">
        <f t="shared" si="223"/>
        <v>2701.2599999999998</v>
      </c>
    </row>
    <row r="3551" spans="1:16" x14ac:dyDescent="0.35">
      <c r="A3551" t="s">
        <v>289</v>
      </c>
      <c r="B3551" s="29" t="s">
        <v>98</v>
      </c>
      <c r="C3551" s="22">
        <v>44435</v>
      </c>
      <c r="D3551" s="30" t="s">
        <v>114</v>
      </c>
      <c r="E3551" s="30" t="s">
        <v>115</v>
      </c>
      <c r="F3551" s="29" t="s">
        <v>123</v>
      </c>
      <c r="G3551" s="3">
        <v>71.42</v>
      </c>
      <c r="H3551" s="22">
        <v>44417</v>
      </c>
      <c r="I3551" s="23">
        <v>44430</v>
      </c>
      <c r="J3551">
        <f t="shared" si="220"/>
        <v>14</v>
      </c>
      <c r="K3551" s="2">
        <f t="shared" si="221"/>
        <v>44423.5</v>
      </c>
      <c r="L3551" s="22">
        <v>44435.5</v>
      </c>
      <c r="M3551" s="22">
        <v>44442.5</v>
      </c>
      <c r="N3551" s="22">
        <v>44441.5</v>
      </c>
      <c r="O3551">
        <f t="shared" si="222"/>
        <v>18</v>
      </c>
      <c r="P3551" s="3">
        <f t="shared" si="223"/>
        <v>1285.56</v>
      </c>
    </row>
    <row r="3552" spans="1:16" x14ac:dyDescent="0.35">
      <c r="A3552" t="s">
        <v>289</v>
      </c>
      <c r="B3552" s="29" t="s">
        <v>98</v>
      </c>
      <c r="C3552" s="22">
        <v>44435</v>
      </c>
      <c r="D3552" s="30" t="s">
        <v>110</v>
      </c>
      <c r="E3552" s="30" t="s">
        <v>111</v>
      </c>
      <c r="F3552" s="29" t="s">
        <v>123</v>
      </c>
      <c r="G3552" s="3">
        <v>21.74</v>
      </c>
      <c r="H3552" s="22">
        <v>44417</v>
      </c>
      <c r="I3552" s="23">
        <v>44430</v>
      </c>
      <c r="J3552">
        <f t="shared" si="220"/>
        <v>14</v>
      </c>
      <c r="K3552" s="2">
        <f t="shared" si="221"/>
        <v>44423.5</v>
      </c>
      <c r="L3552" s="22">
        <v>44435.5</v>
      </c>
      <c r="M3552" s="22">
        <v>44442.5</v>
      </c>
      <c r="N3552" s="22">
        <v>44441.5</v>
      </c>
      <c r="O3552">
        <f t="shared" si="222"/>
        <v>18</v>
      </c>
      <c r="P3552" s="3">
        <f t="shared" si="223"/>
        <v>391.32</v>
      </c>
    </row>
    <row r="3553" spans="1:16" x14ac:dyDescent="0.35">
      <c r="A3553" t="s">
        <v>289</v>
      </c>
      <c r="B3553" s="29" t="s">
        <v>98</v>
      </c>
      <c r="C3553" s="22">
        <v>44435</v>
      </c>
      <c r="D3553" s="30" t="s">
        <v>110</v>
      </c>
      <c r="E3553" s="30" t="s">
        <v>111</v>
      </c>
      <c r="F3553" s="29" t="s">
        <v>254</v>
      </c>
      <c r="G3553" s="3">
        <v>0.98</v>
      </c>
      <c r="H3553" s="22">
        <v>44417</v>
      </c>
      <c r="I3553" s="23">
        <v>44430</v>
      </c>
      <c r="J3553">
        <f t="shared" si="220"/>
        <v>14</v>
      </c>
      <c r="K3553" s="2">
        <f t="shared" si="221"/>
        <v>44423.5</v>
      </c>
      <c r="L3553" s="22">
        <v>44435.5</v>
      </c>
      <c r="M3553" s="22">
        <v>44442.5</v>
      </c>
      <c r="N3553" s="22">
        <v>44441.5</v>
      </c>
      <c r="O3553">
        <f t="shared" si="222"/>
        <v>18</v>
      </c>
      <c r="P3553" s="3">
        <f t="shared" si="223"/>
        <v>17.64</v>
      </c>
    </row>
    <row r="3554" spans="1:16" x14ac:dyDescent="0.35">
      <c r="A3554" t="s">
        <v>289</v>
      </c>
      <c r="B3554" s="29" t="s">
        <v>98</v>
      </c>
      <c r="C3554" s="22">
        <v>44435</v>
      </c>
      <c r="D3554" s="30" t="s">
        <v>110</v>
      </c>
      <c r="E3554" s="30" t="s">
        <v>111</v>
      </c>
      <c r="F3554" s="29" t="s">
        <v>125</v>
      </c>
      <c r="G3554" s="3">
        <v>3.34</v>
      </c>
      <c r="H3554" s="22">
        <v>44417</v>
      </c>
      <c r="I3554" s="23">
        <v>44430</v>
      </c>
      <c r="J3554">
        <f t="shared" si="220"/>
        <v>14</v>
      </c>
      <c r="K3554" s="2">
        <f t="shared" si="221"/>
        <v>44423.5</v>
      </c>
      <c r="L3554" s="22">
        <v>44435.5</v>
      </c>
      <c r="M3554" s="22">
        <v>44442.5</v>
      </c>
      <c r="N3554" s="22">
        <v>44441.5</v>
      </c>
      <c r="O3554">
        <f t="shared" si="222"/>
        <v>18</v>
      </c>
      <c r="P3554" s="3">
        <f t="shared" si="223"/>
        <v>60.12</v>
      </c>
    </row>
    <row r="3555" spans="1:16" x14ac:dyDescent="0.35">
      <c r="A3555" t="s">
        <v>289</v>
      </c>
      <c r="B3555" s="29" t="s">
        <v>98</v>
      </c>
      <c r="C3555" s="22">
        <v>44435</v>
      </c>
      <c r="D3555" s="30" t="s">
        <v>114</v>
      </c>
      <c r="E3555" s="30" t="s">
        <v>115</v>
      </c>
      <c r="F3555" s="29" t="s">
        <v>127</v>
      </c>
      <c r="G3555" s="3">
        <v>99.17</v>
      </c>
      <c r="H3555" s="22">
        <v>44417</v>
      </c>
      <c r="I3555" s="23">
        <v>44430</v>
      </c>
      <c r="J3555">
        <f t="shared" si="220"/>
        <v>14</v>
      </c>
      <c r="K3555" s="2">
        <f t="shared" si="221"/>
        <v>44423.5</v>
      </c>
      <c r="L3555" s="22">
        <v>44435.5</v>
      </c>
      <c r="M3555" s="22">
        <v>44442.5</v>
      </c>
      <c r="N3555" s="22">
        <v>44441.5</v>
      </c>
      <c r="O3555">
        <f t="shared" si="222"/>
        <v>18</v>
      </c>
      <c r="P3555" s="3">
        <f t="shared" si="223"/>
        <v>1785.06</v>
      </c>
    </row>
    <row r="3556" spans="1:16" x14ac:dyDescent="0.35">
      <c r="A3556" t="s">
        <v>289</v>
      </c>
      <c r="B3556" s="29" t="s">
        <v>98</v>
      </c>
      <c r="C3556" s="22">
        <v>44435</v>
      </c>
      <c r="D3556" s="30" t="s">
        <v>110</v>
      </c>
      <c r="E3556" s="30" t="s">
        <v>111</v>
      </c>
      <c r="F3556" s="29" t="s">
        <v>127</v>
      </c>
      <c r="G3556" s="3">
        <v>99.83</v>
      </c>
      <c r="H3556" s="22">
        <v>44417</v>
      </c>
      <c r="I3556" s="23">
        <v>44430</v>
      </c>
      <c r="J3556">
        <f t="shared" si="220"/>
        <v>14</v>
      </c>
      <c r="K3556" s="2">
        <f t="shared" si="221"/>
        <v>44423.5</v>
      </c>
      <c r="L3556" s="22">
        <v>44435.5</v>
      </c>
      <c r="M3556" s="22">
        <v>44442.5</v>
      </c>
      <c r="N3556" s="22">
        <v>44441.5</v>
      </c>
      <c r="O3556">
        <f t="shared" si="222"/>
        <v>18</v>
      </c>
      <c r="P3556" s="3">
        <f t="shared" si="223"/>
        <v>1796.94</v>
      </c>
    </row>
    <row r="3557" spans="1:16" x14ac:dyDescent="0.35">
      <c r="A3557" t="s">
        <v>289</v>
      </c>
      <c r="B3557" s="29" t="s">
        <v>98</v>
      </c>
      <c r="C3557" s="22">
        <v>44435</v>
      </c>
      <c r="D3557" s="30" t="s">
        <v>114</v>
      </c>
      <c r="E3557" s="30" t="s">
        <v>115</v>
      </c>
      <c r="F3557" s="29" t="s">
        <v>128</v>
      </c>
      <c r="G3557" s="3">
        <v>26.26</v>
      </c>
      <c r="H3557" s="22">
        <v>44417</v>
      </c>
      <c r="I3557" s="23">
        <v>44430</v>
      </c>
      <c r="J3557">
        <f t="shared" si="220"/>
        <v>14</v>
      </c>
      <c r="K3557" s="2">
        <f t="shared" si="221"/>
        <v>44423.5</v>
      </c>
      <c r="L3557" s="22">
        <v>44435.5</v>
      </c>
      <c r="M3557" s="22">
        <v>44442.5</v>
      </c>
      <c r="N3557" s="22">
        <v>44441.5</v>
      </c>
      <c r="O3557">
        <f t="shared" si="222"/>
        <v>18</v>
      </c>
      <c r="P3557" s="3">
        <f t="shared" si="223"/>
        <v>472.68</v>
      </c>
    </row>
    <row r="3558" spans="1:16" x14ac:dyDescent="0.35">
      <c r="A3558" t="s">
        <v>289</v>
      </c>
      <c r="B3558" s="29" t="s">
        <v>98</v>
      </c>
      <c r="C3558" s="22">
        <v>44435</v>
      </c>
      <c r="D3558" s="30" t="s">
        <v>110</v>
      </c>
      <c r="E3558" s="30" t="s">
        <v>111</v>
      </c>
      <c r="F3558" s="29" t="s">
        <v>128</v>
      </c>
      <c r="G3558" s="3">
        <v>7.27</v>
      </c>
      <c r="H3558" s="22">
        <v>44417</v>
      </c>
      <c r="I3558" s="23">
        <v>44430</v>
      </c>
      <c r="J3558">
        <f t="shared" si="220"/>
        <v>14</v>
      </c>
      <c r="K3558" s="2">
        <f t="shared" si="221"/>
        <v>44423.5</v>
      </c>
      <c r="L3558" s="22">
        <v>44435.5</v>
      </c>
      <c r="M3558" s="22">
        <v>44442.5</v>
      </c>
      <c r="N3558" s="22">
        <v>44441.5</v>
      </c>
      <c r="O3558">
        <f t="shared" si="222"/>
        <v>18</v>
      </c>
      <c r="P3558" s="3">
        <f t="shared" si="223"/>
        <v>130.85999999999999</v>
      </c>
    </row>
    <row r="3559" spans="1:16" x14ac:dyDescent="0.35">
      <c r="A3559" t="s">
        <v>289</v>
      </c>
      <c r="B3559" s="29" t="s">
        <v>98</v>
      </c>
      <c r="C3559" s="22">
        <v>44435</v>
      </c>
      <c r="D3559" s="30" t="s">
        <v>114</v>
      </c>
      <c r="E3559" s="30" t="s">
        <v>115</v>
      </c>
      <c r="F3559" s="29" t="s">
        <v>129</v>
      </c>
      <c r="G3559" s="3">
        <v>139.80000000000001</v>
      </c>
      <c r="H3559" s="22">
        <v>44417</v>
      </c>
      <c r="I3559" s="23">
        <v>44430</v>
      </c>
      <c r="J3559">
        <f t="shared" si="220"/>
        <v>14</v>
      </c>
      <c r="K3559" s="2">
        <f t="shared" si="221"/>
        <v>44423.5</v>
      </c>
      <c r="L3559" s="22">
        <v>44435.5</v>
      </c>
      <c r="M3559" s="22">
        <v>44442.5</v>
      </c>
      <c r="N3559" s="22">
        <v>44441.5</v>
      </c>
      <c r="O3559">
        <f t="shared" si="222"/>
        <v>18</v>
      </c>
      <c r="P3559" s="3">
        <f t="shared" si="223"/>
        <v>2516.4</v>
      </c>
    </row>
    <row r="3560" spans="1:16" x14ac:dyDescent="0.35">
      <c r="A3560" t="s">
        <v>289</v>
      </c>
      <c r="B3560" s="29" t="s">
        <v>98</v>
      </c>
      <c r="C3560" s="22">
        <v>44435</v>
      </c>
      <c r="D3560" s="30" t="s">
        <v>110</v>
      </c>
      <c r="E3560" s="30" t="s">
        <v>111</v>
      </c>
      <c r="F3560" s="29" t="s">
        <v>129</v>
      </c>
      <c r="G3560" s="3">
        <v>461.02</v>
      </c>
      <c r="H3560" s="22">
        <v>44417</v>
      </c>
      <c r="I3560" s="23">
        <v>44430</v>
      </c>
      <c r="J3560">
        <f t="shared" si="220"/>
        <v>14</v>
      </c>
      <c r="K3560" s="2">
        <f t="shared" si="221"/>
        <v>44423.5</v>
      </c>
      <c r="L3560" s="22">
        <v>44435.5</v>
      </c>
      <c r="M3560" s="22">
        <v>44442.5</v>
      </c>
      <c r="N3560" s="22">
        <v>44441.5</v>
      </c>
      <c r="O3560">
        <f t="shared" si="222"/>
        <v>18</v>
      </c>
      <c r="P3560" s="3">
        <f t="shared" si="223"/>
        <v>8298.36</v>
      </c>
    </row>
    <row r="3561" spans="1:16" x14ac:dyDescent="0.35">
      <c r="A3561" t="s">
        <v>289</v>
      </c>
      <c r="B3561" s="29" t="s">
        <v>98</v>
      </c>
      <c r="C3561" s="22">
        <v>44435</v>
      </c>
      <c r="D3561" s="30" t="s">
        <v>114</v>
      </c>
      <c r="E3561" s="30" t="s">
        <v>115</v>
      </c>
      <c r="F3561" s="29" t="s">
        <v>130</v>
      </c>
      <c r="G3561" s="3">
        <v>19.71</v>
      </c>
      <c r="H3561" s="22">
        <v>44417</v>
      </c>
      <c r="I3561" s="23">
        <v>44430</v>
      </c>
      <c r="J3561">
        <f t="shared" si="220"/>
        <v>14</v>
      </c>
      <c r="K3561" s="2">
        <f t="shared" si="221"/>
        <v>44423.5</v>
      </c>
      <c r="L3561" s="22">
        <v>44435.5</v>
      </c>
      <c r="M3561" s="22">
        <v>44442.5</v>
      </c>
      <c r="N3561" s="22">
        <v>44441.5</v>
      </c>
      <c r="O3561">
        <f t="shared" si="222"/>
        <v>18</v>
      </c>
      <c r="P3561" s="3">
        <f t="shared" si="223"/>
        <v>354.78000000000003</v>
      </c>
    </row>
    <row r="3562" spans="1:16" x14ac:dyDescent="0.35">
      <c r="A3562" t="s">
        <v>289</v>
      </c>
      <c r="B3562" s="29" t="s">
        <v>98</v>
      </c>
      <c r="C3562" s="22">
        <v>44435</v>
      </c>
      <c r="D3562" s="30" t="s">
        <v>110</v>
      </c>
      <c r="E3562" s="30" t="s">
        <v>111</v>
      </c>
      <c r="F3562" s="29" t="s">
        <v>130</v>
      </c>
      <c r="G3562" s="3">
        <v>4.8499999999999996</v>
      </c>
      <c r="H3562" s="22">
        <v>44417</v>
      </c>
      <c r="I3562" s="23">
        <v>44430</v>
      </c>
      <c r="J3562">
        <f t="shared" si="220"/>
        <v>14</v>
      </c>
      <c r="K3562" s="2">
        <f t="shared" si="221"/>
        <v>44423.5</v>
      </c>
      <c r="L3562" s="22">
        <v>44435.5</v>
      </c>
      <c r="M3562" s="22">
        <v>44442.5</v>
      </c>
      <c r="N3562" s="22">
        <v>44441.5</v>
      </c>
      <c r="O3562">
        <f t="shared" si="222"/>
        <v>18</v>
      </c>
      <c r="P3562" s="3">
        <f t="shared" si="223"/>
        <v>87.3</v>
      </c>
    </row>
    <row r="3563" spans="1:16" x14ac:dyDescent="0.35">
      <c r="A3563" t="s">
        <v>289</v>
      </c>
      <c r="B3563" s="29" t="s">
        <v>98</v>
      </c>
      <c r="C3563" s="22">
        <v>44435</v>
      </c>
      <c r="D3563" s="30" t="s">
        <v>114</v>
      </c>
      <c r="E3563" s="30" t="s">
        <v>115</v>
      </c>
      <c r="F3563" s="29" t="s">
        <v>131</v>
      </c>
      <c r="G3563" s="3">
        <v>47.25</v>
      </c>
      <c r="H3563" s="22">
        <v>44417</v>
      </c>
      <c r="I3563" s="23">
        <v>44430</v>
      </c>
      <c r="J3563">
        <f t="shared" si="220"/>
        <v>14</v>
      </c>
      <c r="K3563" s="2">
        <f t="shared" si="221"/>
        <v>44423.5</v>
      </c>
      <c r="L3563" s="22">
        <v>44435.5</v>
      </c>
      <c r="M3563" s="22">
        <v>44442.5</v>
      </c>
      <c r="N3563" s="22">
        <v>44441.5</v>
      </c>
      <c r="O3563">
        <f t="shared" si="222"/>
        <v>18</v>
      </c>
      <c r="P3563" s="3">
        <f t="shared" si="223"/>
        <v>850.5</v>
      </c>
    </row>
    <row r="3564" spans="1:16" x14ac:dyDescent="0.35">
      <c r="A3564" t="s">
        <v>289</v>
      </c>
      <c r="B3564" s="29" t="s">
        <v>98</v>
      </c>
      <c r="C3564" s="22">
        <v>44435</v>
      </c>
      <c r="D3564" s="30" t="s">
        <v>114</v>
      </c>
      <c r="E3564" s="30" t="s">
        <v>115</v>
      </c>
      <c r="F3564" s="29" t="s">
        <v>132</v>
      </c>
      <c r="G3564" s="3">
        <v>150.65</v>
      </c>
      <c r="H3564" s="22">
        <v>44417</v>
      </c>
      <c r="I3564" s="23">
        <v>44430</v>
      </c>
      <c r="J3564">
        <f t="shared" si="220"/>
        <v>14</v>
      </c>
      <c r="K3564" s="2">
        <f t="shared" si="221"/>
        <v>44423.5</v>
      </c>
      <c r="L3564" s="22">
        <v>44435.5</v>
      </c>
      <c r="M3564" s="22">
        <v>44442.5</v>
      </c>
      <c r="N3564" s="22">
        <v>44441.5</v>
      </c>
      <c r="O3564">
        <f t="shared" si="222"/>
        <v>18</v>
      </c>
      <c r="P3564" s="3">
        <f t="shared" si="223"/>
        <v>2711.7000000000003</v>
      </c>
    </row>
    <row r="3565" spans="1:16" x14ac:dyDescent="0.35">
      <c r="A3565" t="s">
        <v>289</v>
      </c>
      <c r="B3565" s="29" t="s">
        <v>98</v>
      </c>
      <c r="C3565" s="22">
        <v>44435</v>
      </c>
      <c r="D3565" s="30" t="s">
        <v>114</v>
      </c>
      <c r="E3565" s="30" t="s">
        <v>115</v>
      </c>
      <c r="F3565" s="29" t="s">
        <v>133</v>
      </c>
      <c r="G3565" s="3">
        <v>10.119999999999999</v>
      </c>
      <c r="H3565" s="22">
        <v>44417</v>
      </c>
      <c r="I3565" s="23">
        <v>44430</v>
      </c>
      <c r="J3565">
        <f t="shared" si="220"/>
        <v>14</v>
      </c>
      <c r="K3565" s="2">
        <f t="shared" si="221"/>
        <v>44423.5</v>
      </c>
      <c r="L3565" s="22">
        <v>44435.5</v>
      </c>
      <c r="M3565" s="22">
        <v>44442.5</v>
      </c>
      <c r="N3565" s="22">
        <v>44441.5</v>
      </c>
      <c r="O3565">
        <f t="shared" si="222"/>
        <v>18</v>
      </c>
      <c r="P3565" s="3">
        <f t="shared" si="223"/>
        <v>182.16</v>
      </c>
    </row>
    <row r="3566" spans="1:16" x14ac:dyDescent="0.35">
      <c r="A3566" t="s">
        <v>289</v>
      </c>
      <c r="B3566" s="29" t="s">
        <v>98</v>
      </c>
      <c r="C3566" s="22">
        <v>44435</v>
      </c>
      <c r="D3566" s="30" t="s">
        <v>110</v>
      </c>
      <c r="E3566" s="30" t="s">
        <v>111</v>
      </c>
      <c r="F3566" s="29" t="s">
        <v>133</v>
      </c>
      <c r="G3566" s="3">
        <v>6.22</v>
      </c>
      <c r="H3566" s="22">
        <v>44417</v>
      </c>
      <c r="I3566" s="23">
        <v>44430</v>
      </c>
      <c r="J3566">
        <f t="shared" si="220"/>
        <v>14</v>
      </c>
      <c r="K3566" s="2">
        <f t="shared" si="221"/>
        <v>44423.5</v>
      </c>
      <c r="L3566" s="22">
        <v>44435.5</v>
      </c>
      <c r="M3566" s="22">
        <v>44442.5</v>
      </c>
      <c r="N3566" s="22">
        <v>44441.5</v>
      </c>
      <c r="O3566">
        <f t="shared" si="222"/>
        <v>18</v>
      </c>
      <c r="P3566" s="3">
        <f t="shared" si="223"/>
        <v>111.96</v>
      </c>
    </row>
    <row r="3567" spans="1:16" x14ac:dyDescent="0.35">
      <c r="A3567" t="s">
        <v>289</v>
      </c>
      <c r="B3567" s="29" t="s">
        <v>98</v>
      </c>
      <c r="C3567" s="22">
        <v>44435</v>
      </c>
      <c r="D3567" s="30" t="s">
        <v>110</v>
      </c>
      <c r="E3567" s="30" t="s">
        <v>111</v>
      </c>
      <c r="F3567" s="29" t="s">
        <v>134</v>
      </c>
      <c r="G3567" s="3">
        <v>22</v>
      </c>
      <c r="H3567" s="22">
        <v>44417</v>
      </c>
      <c r="I3567" s="23">
        <v>44430</v>
      </c>
      <c r="J3567">
        <f t="shared" si="220"/>
        <v>14</v>
      </c>
      <c r="K3567" s="2">
        <f t="shared" si="221"/>
        <v>44423.5</v>
      </c>
      <c r="L3567" s="22">
        <v>44435.5</v>
      </c>
      <c r="M3567" s="22">
        <v>44442.5</v>
      </c>
      <c r="N3567" s="22">
        <v>44441.5</v>
      </c>
      <c r="O3567">
        <f t="shared" si="222"/>
        <v>18</v>
      </c>
      <c r="P3567" s="3">
        <f t="shared" si="223"/>
        <v>396</v>
      </c>
    </row>
    <row r="3568" spans="1:16" x14ac:dyDescent="0.35">
      <c r="A3568" t="s">
        <v>289</v>
      </c>
      <c r="B3568" s="29" t="s">
        <v>98</v>
      </c>
      <c r="C3568" s="22">
        <v>44435</v>
      </c>
      <c r="D3568" s="30" t="s">
        <v>114</v>
      </c>
      <c r="E3568" s="30" t="s">
        <v>115</v>
      </c>
      <c r="F3568" s="29" t="s">
        <v>135</v>
      </c>
      <c r="G3568" s="3">
        <v>42.93</v>
      </c>
      <c r="H3568" s="22">
        <v>44417</v>
      </c>
      <c r="I3568" s="23">
        <v>44430</v>
      </c>
      <c r="J3568">
        <f t="shared" si="220"/>
        <v>14</v>
      </c>
      <c r="K3568" s="2">
        <f t="shared" si="221"/>
        <v>44423.5</v>
      </c>
      <c r="L3568" s="22">
        <v>44435.5</v>
      </c>
      <c r="M3568" s="22">
        <v>44442.5</v>
      </c>
      <c r="N3568" s="22">
        <v>44441.5</v>
      </c>
      <c r="O3568">
        <f t="shared" si="222"/>
        <v>18</v>
      </c>
      <c r="P3568" s="3">
        <f t="shared" si="223"/>
        <v>772.74</v>
      </c>
    </row>
    <row r="3569" spans="1:16" x14ac:dyDescent="0.35">
      <c r="A3569" t="s">
        <v>289</v>
      </c>
      <c r="B3569" s="29" t="s">
        <v>98</v>
      </c>
      <c r="C3569" s="22">
        <v>44435</v>
      </c>
      <c r="D3569" s="30" t="s">
        <v>110</v>
      </c>
      <c r="E3569" s="30" t="s">
        <v>111</v>
      </c>
      <c r="F3569" s="29" t="s">
        <v>135</v>
      </c>
      <c r="G3569" s="3">
        <v>31.700000000000003</v>
      </c>
      <c r="H3569" s="22">
        <v>44417</v>
      </c>
      <c r="I3569" s="23">
        <v>44430</v>
      </c>
      <c r="J3569">
        <f t="shared" si="220"/>
        <v>14</v>
      </c>
      <c r="K3569" s="2">
        <f t="shared" si="221"/>
        <v>44423.5</v>
      </c>
      <c r="L3569" s="22">
        <v>44435.5</v>
      </c>
      <c r="M3569" s="22">
        <v>44442.5</v>
      </c>
      <c r="N3569" s="22">
        <v>44441.5</v>
      </c>
      <c r="O3569">
        <f t="shared" si="222"/>
        <v>18</v>
      </c>
      <c r="P3569" s="3">
        <f t="shared" si="223"/>
        <v>570.6</v>
      </c>
    </row>
    <row r="3570" spans="1:16" x14ac:dyDescent="0.35">
      <c r="A3570" t="s">
        <v>289</v>
      </c>
      <c r="B3570" s="29" t="s">
        <v>98</v>
      </c>
      <c r="C3570" s="22">
        <v>44435</v>
      </c>
      <c r="D3570" s="30" t="s">
        <v>114</v>
      </c>
      <c r="E3570" s="30" t="s">
        <v>115</v>
      </c>
      <c r="F3570" s="29" t="s">
        <v>136</v>
      </c>
      <c r="G3570" s="3">
        <v>129.93</v>
      </c>
      <c r="H3570" s="22">
        <v>44417</v>
      </c>
      <c r="I3570" s="23">
        <v>44430</v>
      </c>
      <c r="J3570">
        <f t="shared" si="220"/>
        <v>14</v>
      </c>
      <c r="K3570" s="2">
        <f t="shared" si="221"/>
        <v>44423.5</v>
      </c>
      <c r="L3570" s="22">
        <v>44435.5</v>
      </c>
      <c r="M3570" s="22">
        <v>44442.5</v>
      </c>
      <c r="N3570" s="22">
        <v>44441.5</v>
      </c>
      <c r="O3570">
        <f t="shared" si="222"/>
        <v>18</v>
      </c>
      <c r="P3570" s="3">
        <f t="shared" si="223"/>
        <v>2338.7400000000002</v>
      </c>
    </row>
    <row r="3571" spans="1:16" x14ac:dyDescent="0.35">
      <c r="A3571" t="s">
        <v>289</v>
      </c>
      <c r="B3571" s="29" t="s">
        <v>98</v>
      </c>
      <c r="C3571" s="22">
        <v>44435</v>
      </c>
      <c r="D3571" s="30" t="s">
        <v>110</v>
      </c>
      <c r="E3571" s="30" t="s">
        <v>111</v>
      </c>
      <c r="F3571" s="29" t="s">
        <v>136</v>
      </c>
      <c r="G3571" s="3">
        <v>5.47</v>
      </c>
      <c r="H3571" s="22">
        <v>44417</v>
      </c>
      <c r="I3571" s="23">
        <v>44430</v>
      </c>
      <c r="J3571">
        <f t="shared" si="220"/>
        <v>14</v>
      </c>
      <c r="K3571" s="2">
        <f t="shared" si="221"/>
        <v>44423.5</v>
      </c>
      <c r="L3571" s="22">
        <v>44435.5</v>
      </c>
      <c r="M3571" s="22">
        <v>44442.5</v>
      </c>
      <c r="N3571" s="22">
        <v>44441.5</v>
      </c>
      <c r="O3571">
        <f t="shared" si="222"/>
        <v>18</v>
      </c>
      <c r="P3571" s="3">
        <f t="shared" si="223"/>
        <v>98.46</v>
      </c>
    </row>
    <row r="3572" spans="1:16" x14ac:dyDescent="0.35">
      <c r="A3572" t="s">
        <v>289</v>
      </c>
      <c r="B3572" s="29" t="s">
        <v>98</v>
      </c>
      <c r="C3572" s="22">
        <v>44435</v>
      </c>
      <c r="D3572" s="30" t="s">
        <v>110</v>
      </c>
      <c r="E3572" s="30" t="s">
        <v>111</v>
      </c>
      <c r="F3572" s="29" t="s">
        <v>137</v>
      </c>
      <c r="G3572" s="3">
        <v>272.38</v>
      </c>
      <c r="H3572" s="22">
        <v>44417</v>
      </c>
      <c r="I3572" s="23">
        <v>44430</v>
      </c>
      <c r="J3572">
        <f t="shared" si="220"/>
        <v>14</v>
      </c>
      <c r="K3572" s="2">
        <f t="shared" si="221"/>
        <v>44423.5</v>
      </c>
      <c r="L3572" s="22">
        <v>44435.5</v>
      </c>
      <c r="M3572" s="22">
        <v>44442.5</v>
      </c>
      <c r="N3572" s="22">
        <v>44441.5</v>
      </c>
      <c r="O3572">
        <f t="shared" si="222"/>
        <v>18</v>
      </c>
      <c r="P3572" s="3">
        <f t="shared" si="223"/>
        <v>4902.84</v>
      </c>
    </row>
    <row r="3573" spans="1:16" x14ac:dyDescent="0.35">
      <c r="A3573" t="s">
        <v>289</v>
      </c>
      <c r="B3573" s="29" t="s">
        <v>98</v>
      </c>
      <c r="C3573" s="22">
        <v>44435</v>
      </c>
      <c r="D3573" s="30" t="s">
        <v>114</v>
      </c>
      <c r="E3573" s="30" t="s">
        <v>115</v>
      </c>
      <c r="F3573" s="29" t="s">
        <v>139</v>
      </c>
      <c r="G3573" s="3">
        <v>19.87</v>
      </c>
      <c r="H3573" s="22">
        <v>44417</v>
      </c>
      <c r="I3573" s="23">
        <v>44430</v>
      </c>
      <c r="J3573">
        <f t="shared" si="220"/>
        <v>14</v>
      </c>
      <c r="K3573" s="2">
        <f t="shared" si="221"/>
        <v>44423.5</v>
      </c>
      <c r="L3573" s="22">
        <v>44435.5</v>
      </c>
      <c r="M3573" s="22">
        <v>44442.5</v>
      </c>
      <c r="N3573" s="22">
        <v>44441.5</v>
      </c>
      <c r="O3573">
        <f t="shared" si="222"/>
        <v>18</v>
      </c>
      <c r="P3573" s="3">
        <f t="shared" si="223"/>
        <v>357.66</v>
      </c>
    </row>
    <row r="3574" spans="1:16" x14ac:dyDescent="0.35">
      <c r="A3574" t="s">
        <v>289</v>
      </c>
      <c r="B3574" s="29" t="s">
        <v>98</v>
      </c>
      <c r="C3574" s="22">
        <v>44435</v>
      </c>
      <c r="D3574" s="30" t="s">
        <v>114</v>
      </c>
      <c r="E3574" s="30" t="s">
        <v>115</v>
      </c>
      <c r="F3574" s="29" t="s">
        <v>140</v>
      </c>
      <c r="G3574" s="3">
        <v>26.14</v>
      </c>
      <c r="H3574" s="22">
        <v>44417</v>
      </c>
      <c r="I3574" s="23">
        <v>44430</v>
      </c>
      <c r="J3574">
        <f t="shared" si="220"/>
        <v>14</v>
      </c>
      <c r="K3574" s="2">
        <f t="shared" si="221"/>
        <v>44423.5</v>
      </c>
      <c r="L3574" s="22">
        <v>44435.5</v>
      </c>
      <c r="M3574" s="22">
        <v>44442.5</v>
      </c>
      <c r="N3574" s="22">
        <v>44441.5</v>
      </c>
      <c r="O3574">
        <f t="shared" si="222"/>
        <v>18</v>
      </c>
      <c r="P3574" s="3">
        <f t="shared" si="223"/>
        <v>470.52</v>
      </c>
    </row>
    <row r="3575" spans="1:16" x14ac:dyDescent="0.35">
      <c r="A3575" t="s">
        <v>289</v>
      </c>
      <c r="B3575" s="29" t="s">
        <v>98</v>
      </c>
      <c r="C3575" s="22">
        <v>44435</v>
      </c>
      <c r="D3575" s="30" t="s">
        <v>110</v>
      </c>
      <c r="E3575" s="30" t="s">
        <v>111</v>
      </c>
      <c r="F3575" s="29" t="s">
        <v>140</v>
      </c>
      <c r="G3575" s="3">
        <v>1.76</v>
      </c>
      <c r="H3575" s="22">
        <v>44417</v>
      </c>
      <c r="I3575" s="23">
        <v>44430</v>
      </c>
      <c r="J3575">
        <f t="shared" si="220"/>
        <v>14</v>
      </c>
      <c r="K3575" s="2">
        <f t="shared" si="221"/>
        <v>44423.5</v>
      </c>
      <c r="L3575" s="22">
        <v>44435.5</v>
      </c>
      <c r="M3575" s="22">
        <v>44442.5</v>
      </c>
      <c r="N3575" s="22">
        <v>44441.5</v>
      </c>
      <c r="O3575">
        <f t="shared" si="222"/>
        <v>18</v>
      </c>
      <c r="P3575" s="3">
        <f t="shared" si="223"/>
        <v>31.68</v>
      </c>
    </row>
    <row r="3576" spans="1:16" x14ac:dyDescent="0.35">
      <c r="A3576" t="s">
        <v>289</v>
      </c>
      <c r="B3576" s="29" t="s">
        <v>98</v>
      </c>
      <c r="C3576" s="22">
        <v>44435</v>
      </c>
      <c r="D3576" s="30" t="s">
        <v>110</v>
      </c>
      <c r="E3576" s="30" t="s">
        <v>111</v>
      </c>
      <c r="F3576" s="29" t="s">
        <v>141</v>
      </c>
      <c r="G3576" s="3">
        <v>0.77</v>
      </c>
      <c r="H3576" s="22">
        <v>44417</v>
      </c>
      <c r="I3576" s="23">
        <v>44430</v>
      </c>
      <c r="J3576">
        <f t="shared" si="220"/>
        <v>14</v>
      </c>
      <c r="K3576" s="2">
        <f t="shared" si="221"/>
        <v>44423.5</v>
      </c>
      <c r="L3576" s="22">
        <v>44435.5</v>
      </c>
      <c r="M3576" s="22">
        <v>44442.5</v>
      </c>
      <c r="N3576" s="22">
        <v>44441.5</v>
      </c>
      <c r="O3576">
        <f t="shared" si="222"/>
        <v>18</v>
      </c>
      <c r="P3576" s="3">
        <f t="shared" si="223"/>
        <v>13.86</v>
      </c>
    </row>
    <row r="3577" spans="1:16" x14ac:dyDescent="0.35">
      <c r="A3577" t="s">
        <v>289</v>
      </c>
      <c r="B3577" s="29" t="s">
        <v>98</v>
      </c>
      <c r="C3577" s="22">
        <v>44435</v>
      </c>
      <c r="D3577" s="30" t="s">
        <v>107</v>
      </c>
      <c r="E3577" s="30" t="s">
        <v>108</v>
      </c>
      <c r="F3577" s="29" t="s">
        <v>142</v>
      </c>
      <c r="G3577" s="3">
        <v>34.520000000000003</v>
      </c>
      <c r="H3577" s="22">
        <v>44417</v>
      </c>
      <c r="I3577" s="23">
        <v>44430</v>
      </c>
      <c r="J3577">
        <f t="shared" si="220"/>
        <v>14</v>
      </c>
      <c r="K3577" s="2">
        <f t="shared" si="221"/>
        <v>44423.5</v>
      </c>
      <c r="L3577" s="22">
        <v>44435.5</v>
      </c>
      <c r="M3577" s="22">
        <v>44449.5</v>
      </c>
      <c r="N3577" s="22">
        <v>44448.5</v>
      </c>
      <c r="O3577">
        <f t="shared" si="222"/>
        <v>25</v>
      </c>
      <c r="P3577" s="3">
        <f t="shared" si="223"/>
        <v>863.00000000000011</v>
      </c>
    </row>
    <row r="3578" spans="1:16" x14ac:dyDescent="0.35">
      <c r="A3578" t="s">
        <v>289</v>
      </c>
      <c r="B3578" s="29" t="s">
        <v>98</v>
      </c>
      <c r="C3578" s="22">
        <v>44435</v>
      </c>
      <c r="D3578" s="30" t="s">
        <v>107</v>
      </c>
      <c r="E3578" s="30" t="s">
        <v>108</v>
      </c>
      <c r="F3578" s="29" t="s">
        <v>142</v>
      </c>
      <c r="G3578" s="3">
        <v>21524.780000000002</v>
      </c>
      <c r="H3578" s="22">
        <v>44417</v>
      </c>
      <c r="I3578" s="23">
        <v>44430</v>
      </c>
      <c r="J3578">
        <f t="shared" si="220"/>
        <v>14</v>
      </c>
      <c r="K3578" s="2">
        <f t="shared" si="221"/>
        <v>44423.5</v>
      </c>
      <c r="L3578" s="22">
        <v>44435.5</v>
      </c>
      <c r="M3578" s="22">
        <v>44449.5</v>
      </c>
      <c r="N3578" s="22">
        <v>44448.5</v>
      </c>
      <c r="O3578">
        <f t="shared" si="222"/>
        <v>25</v>
      </c>
      <c r="P3578" s="3">
        <f t="shared" si="223"/>
        <v>538119.50000000012</v>
      </c>
    </row>
    <row r="3579" spans="1:16" x14ac:dyDescent="0.35">
      <c r="A3579" t="s">
        <v>289</v>
      </c>
      <c r="B3579" s="29" t="s">
        <v>98</v>
      </c>
      <c r="C3579" s="22">
        <v>44435</v>
      </c>
      <c r="D3579" s="30" t="s">
        <v>99</v>
      </c>
      <c r="E3579" s="30" t="s">
        <v>100</v>
      </c>
      <c r="F3579" s="29" t="s">
        <v>142</v>
      </c>
      <c r="G3579" s="3">
        <v>7086.13</v>
      </c>
      <c r="H3579" s="22">
        <v>44417</v>
      </c>
      <c r="I3579" s="23">
        <v>44430</v>
      </c>
      <c r="J3579">
        <f t="shared" si="220"/>
        <v>14</v>
      </c>
      <c r="K3579" s="2">
        <f t="shared" si="221"/>
        <v>44423.5</v>
      </c>
      <c r="L3579" s="22">
        <v>44435.5</v>
      </c>
      <c r="M3579" s="22">
        <v>44449.5</v>
      </c>
      <c r="N3579" s="22">
        <v>44448.5</v>
      </c>
      <c r="O3579">
        <f t="shared" si="222"/>
        <v>25</v>
      </c>
      <c r="P3579" s="3">
        <f t="shared" si="223"/>
        <v>177153.25</v>
      </c>
    </row>
    <row r="3580" spans="1:16" x14ac:dyDescent="0.35">
      <c r="A3580" t="s">
        <v>289</v>
      </c>
      <c r="B3580" s="29" t="s">
        <v>98</v>
      </c>
      <c r="C3580" s="22">
        <v>44435</v>
      </c>
      <c r="D3580" s="30" t="s">
        <v>148</v>
      </c>
      <c r="E3580" s="30" t="s">
        <v>149</v>
      </c>
      <c r="F3580" s="29" t="s">
        <v>274</v>
      </c>
      <c r="G3580" s="3">
        <v>4.6500000000000004</v>
      </c>
      <c r="H3580" s="22">
        <v>44417</v>
      </c>
      <c r="I3580" s="23">
        <v>44430</v>
      </c>
      <c r="J3580">
        <f t="shared" si="220"/>
        <v>14</v>
      </c>
      <c r="K3580" s="2">
        <f t="shared" si="221"/>
        <v>44423.5</v>
      </c>
      <c r="L3580" s="22">
        <v>44435.5</v>
      </c>
      <c r="M3580" s="22">
        <v>44454.5</v>
      </c>
      <c r="N3580" s="22">
        <v>44453.5</v>
      </c>
      <c r="O3580">
        <f t="shared" si="222"/>
        <v>30</v>
      </c>
      <c r="P3580" s="3">
        <f t="shared" si="223"/>
        <v>139.5</v>
      </c>
    </row>
    <row r="3581" spans="1:16" x14ac:dyDescent="0.35">
      <c r="A3581" t="s">
        <v>289</v>
      </c>
      <c r="B3581" s="29" t="s">
        <v>98</v>
      </c>
      <c r="C3581" s="22">
        <v>44435</v>
      </c>
      <c r="D3581" s="30" t="s">
        <v>148</v>
      </c>
      <c r="E3581" s="30" t="s">
        <v>149</v>
      </c>
      <c r="F3581" s="29" t="s">
        <v>150</v>
      </c>
      <c r="G3581" s="3">
        <v>29.32</v>
      </c>
      <c r="H3581" s="22">
        <v>44417</v>
      </c>
      <c r="I3581" s="23">
        <v>44430</v>
      </c>
      <c r="J3581">
        <f t="shared" si="220"/>
        <v>14</v>
      </c>
      <c r="K3581" s="2">
        <f t="shared" si="221"/>
        <v>44423.5</v>
      </c>
      <c r="L3581" s="22">
        <v>44435.5</v>
      </c>
      <c r="M3581" s="22">
        <v>44454.5</v>
      </c>
      <c r="N3581" s="22">
        <v>44453.5</v>
      </c>
      <c r="O3581">
        <f t="shared" si="222"/>
        <v>30</v>
      </c>
      <c r="P3581" s="3">
        <f t="shared" si="223"/>
        <v>879.6</v>
      </c>
    </row>
    <row r="3582" spans="1:16" x14ac:dyDescent="0.35">
      <c r="A3582" t="s">
        <v>289</v>
      </c>
      <c r="B3582" s="29" t="s">
        <v>98</v>
      </c>
      <c r="C3582" s="22">
        <v>44435</v>
      </c>
      <c r="D3582" s="30" t="s">
        <v>148</v>
      </c>
      <c r="E3582" s="30" t="s">
        <v>149</v>
      </c>
      <c r="F3582" s="29" t="s">
        <v>151</v>
      </c>
      <c r="G3582" s="3">
        <v>75.5</v>
      </c>
      <c r="H3582" s="22">
        <v>44417</v>
      </c>
      <c r="I3582" s="23">
        <v>44430</v>
      </c>
      <c r="J3582">
        <f t="shared" si="220"/>
        <v>14</v>
      </c>
      <c r="K3582" s="2">
        <f t="shared" si="221"/>
        <v>44423.5</v>
      </c>
      <c r="L3582" s="22">
        <v>44435.5</v>
      </c>
      <c r="M3582" s="22">
        <v>44454.5</v>
      </c>
      <c r="N3582" s="22">
        <v>44453.5</v>
      </c>
      <c r="O3582">
        <f t="shared" si="222"/>
        <v>30</v>
      </c>
      <c r="P3582" s="3">
        <f t="shared" si="223"/>
        <v>2265</v>
      </c>
    </row>
    <row r="3583" spans="1:16" x14ac:dyDescent="0.35">
      <c r="A3583" t="s">
        <v>289</v>
      </c>
      <c r="B3583" s="29" t="s">
        <v>98</v>
      </c>
      <c r="C3583" s="22">
        <v>44435</v>
      </c>
      <c r="D3583" s="30" t="s">
        <v>148</v>
      </c>
      <c r="E3583" s="30" t="s">
        <v>149</v>
      </c>
      <c r="F3583" s="29" t="s">
        <v>152</v>
      </c>
      <c r="G3583" s="3">
        <v>68.16</v>
      </c>
      <c r="H3583" s="22">
        <v>44417</v>
      </c>
      <c r="I3583" s="23">
        <v>44430</v>
      </c>
      <c r="J3583">
        <f t="shared" si="220"/>
        <v>14</v>
      </c>
      <c r="K3583" s="2">
        <f t="shared" si="221"/>
        <v>44423.5</v>
      </c>
      <c r="L3583" s="22">
        <v>44435.5</v>
      </c>
      <c r="M3583" s="22">
        <v>44454.5</v>
      </c>
      <c r="N3583" s="22">
        <v>44453.5</v>
      </c>
      <c r="O3583">
        <f t="shared" si="222"/>
        <v>30</v>
      </c>
      <c r="P3583" s="3">
        <f t="shared" si="223"/>
        <v>2044.8</v>
      </c>
    </row>
    <row r="3584" spans="1:16" x14ac:dyDescent="0.35">
      <c r="A3584" t="s">
        <v>289</v>
      </c>
      <c r="B3584" s="29" t="s">
        <v>98</v>
      </c>
      <c r="C3584" s="22">
        <v>44435</v>
      </c>
      <c r="D3584" s="30" t="s">
        <v>110</v>
      </c>
      <c r="E3584" s="30" t="s">
        <v>111</v>
      </c>
      <c r="F3584" s="29" t="s">
        <v>153</v>
      </c>
      <c r="G3584" s="3">
        <v>388.54999999999995</v>
      </c>
      <c r="H3584" s="22">
        <v>44417</v>
      </c>
      <c r="I3584" s="23">
        <v>44430</v>
      </c>
      <c r="J3584">
        <f t="shared" si="220"/>
        <v>14</v>
      </c>
      <c r="K3584" s="2">
        <f t="shared" si="221"/>
        <v>44423.5</v>
      </c>
      <c r="L3584" s="22">
        <v>44435.5</v>
      </c>
      <c r="M3584" s="22">
        <v>44454.5</v>
      </c>
      <c r="N3584" s="22">
        <v>44453.5</v>
      </c>
      <c r="O3584">
        <f t="shared" si="222"/>
        <v>30</v>
      </c>
      <c r="P3584" s="3">
        <f t="shared" si="223"/>
        <v>11656.499999999998</v>
      </c>
    </row>
    <row r="3585" spans="1:16" x14ac:dyDescent="0.35">
      <c r="A3585" t="s">
        <v>289</v>
      </c>
      <c r="B3585" s="29" t="s">
        <v>98</v>
      </c>
      <c r="C3585" s="22">
        <v>44435</v>
      </c>
      <c r="D3585" s="30" t="s">
        <v>148</v>
      </c>
      <c r="E3585" s="30" t="s">
        <v>149</v>
      </c>
      <c r="F3585" s="29" t="s">
        <v>154</v>
      </c>
      <c r="G3585" s="3">
        <v>103.21</v>
      </c>
      <c r="H3585" s="22">
        <v>44417</v>
      </c>
      <c r="I3585" s="23">
        <v>44430</v>
      </c>
      <c r="J3585">
        <f t="shared" si="220"/>
        <v>14</v>
      </c>
      <c r="K3585" s="2">
        <f t="shared" si="221"/>
        <v>44423.5</v>
      </c>
      <c r="L3585" s="22">
        <v>44435.5</v>
      </c>
      <c r="M3585" s="22">
        <v>44454.5</v>
      </c>
      <c r="N3585" s="22">
        <v>44453.5</v>
      </c>
      <c r="O3585">
        <f t="shared" si="222"/>
        <v>30</v>
      </c>
      <c r="P3585" s="3">
        <f t="shared" si="223"/>
        <v>3096.2999999999997</v>
      </c>
    </row>
    <row r="3586" spans="1:16" x14ac:dyDescent="0.35">
      <c r="A3586" t="s">
        <v>289</v>
      </c>
      <c r="B3586" s="29" t="s">
        <v>98</v>
      </c>
      <c r="C3586" s="22">
        <v>44435</v>
      </c>
      <c r="D3586" s="30" t="s">
        <v>148</v>
      </c>
      <c r="E3586" s="30" t="s">
        <v>149</v>
      </c>
      <c r="F3586" s="29" t="s">
        <v>155</v>
      </c>
      <c r="G3586" s="3">
        <v>29.909999999999997</v>
      </c>
      <c r="H3586" s="22">
        <v>44417</v>
      </c>
      <c r="I3586" s="23">
        <v>44430</v>
      </c>
      <c r="J3586">
        <f t="shared" si="220"/>
        <v>14</v>
      </c>
      <c r="K3586" s="2">
        <f t="shared" si="221"/>
        <v>44423.5</v>
      </c>
      <c r="L3586" s="22">
        <v>44435.5</v>
      </c>
      <c r="M3586" s="22">
        <v>44454.5</v>
      </c>
      <c r="N3586" s="22">
        <v>44453.5</v>
      </c>
      <c r="O3586">
        <f t="shared" si="222"/>
        <v>30</v>
      </c>
      <c r="P3586" s="3">
        <f t="shared" si="223"/>
        <v>897.3</v>
      </c>
    </row>
    <row r="3587" spans="1:16" x14ac:dyDescent="0.35">
      <c r="A3587" t="s">
        <v>289</v>
      </c>
      <c r="B3587" s="29" t="s">
        <v>98</v>
      </c>
      <c r="C3587" s="22">
        <v>44435</v>
      </c>
      <c r="D3587" s="30" t="s">
        <v>148</v>
      </c>
      <c r="E3587" s="30" t="s">
        <v>149</v>
      </c>
      <c r="F3587" s="29" t="s">
        <v>156</v>
      </c>
      <c r="G3587" s="3">
        <v>77.710000000000008</v>
      </c>
      <c r="H3587" s="22">
        <v>44417</v>
      </c>
      <c r="I3587" s="23">
        <v>44430</v>
      </c>
      <c r="J3587">
        <f t="shared" si="220"/>
        <v>14</v>
      </c>
      <c r="K3587" s="2">
        <f t="shared" si="221"/>
        <v>44423.5</v>
      </c>
      <c r="L3587" s="22">
        <v>44435.5</v>
      </c>
      <c r="M3587" s="22">
        <v>44454.5</v>
      </c>
      <c r="N3587" s="22">
        <v>44453.5</v>
      </c>
      <c r="O3587">
        <f t="shared" si="222"/>
        <v>30</v>
      </c>
      <c r="P3587" s="3">
        <f t="shared" si="223"/>
        <v>2331.3000000000002</v>
      </c>
    </row>
    <row r="3588" spans="1:16" x14ac:dyDescent="0.35">
      <c r="A3588" t="s">
        <v>289</v>
      </c>
      <c r="B3588" s="29" t="s">
        <v>98</v>
      </c>
      <c r="C3588" s="22">
        <v>44435</v>
      </c>
      <c r="D3588" s="30" t="s">
        <v>148</v>
      </c>
      <c r="E3588" s="30" t="s">
        <v>149</v>
      </c>
      <c r="F3588" s="29" t="s">
        <v>249</v>
      </c>
      <c r="G3588" s="3">
        <v>9.2100000000000009</v>
      </c>
      <c r="H3588" s="22">
        <v>44417</v>
      </c>
      <c r="I3588" s="23">
        <v>44430</v>
      </c>
      <c r="J3588">
        <f t="shared" si="220"/>
        <v>14</v>
      </c>
      <c r="K3588" s="2">
        <f t="shared" si="221"/>
        <v>44423.5</v>
      </c>
      <c r="L3588" s="22">
        <v>44435.5</v>
      </c>
      <c r="M3588" s="22">
        <v>44454.5</v>
      </c>
      <c r="N3588" s="22">
        <v>44453.5</v>
      </c>
      <c r="O3588">
        <f t="shared" si="222"/>
        <v>30</v>
      </c>
      <c r="P3588" s="3">
        <f t="shared" si="223"/>
        <v>276.3</v>
      </c>
    </row>
    <row r="3589" spans="1:16" x14ac:dyDescent="0.35">
      <c r="A3589" t="s">
        <v>289</v>
      </c>
      <c r="B3589" s="29" t="s">
        <v>98</v>
      </c>
      <c r="C3589" s="22">
        <v>44435</v>
      </c>
      <c r="D3589" s="30" t="s">
        <v>148</v>
      </c>
      <c r="E3589" s="30" t="s">
        <v>149</v>
      </c>
      <c r="F3589" s="29" t="s">
        <v>157</v>
      </c>
      <c r="G3589" s="3">
        <v>223.11</v>
      </c>
      <c r="H3589" s="22">
        <v>44417</v>
      </c>
      <c r="I3589" s="23">
        <v>44430</v>
      </c>
      <c r="J3589">
        <f t="shared" si="220"/>
        <v>14</v>
      </c>
      <c r="K3589" s="2">
        <f t="shared" si="221"/>
        <v>44423.5</v>
      </c>
      <c r="L3589" s="22">
        <v>44435.5</v>
      </c>
      <c r="M3589" s="22">
        <v>44454.5</v>
      </c>
      <c r="N3589" s="22">
        <v>44453.5</v>
      </c>
      <c r="O3589">
        <f t="shared" si="222"/>
        <v>30</v>
      </c>
      <c r="P3589" s="3">
        <f t="shared" si="223"/>
        <v>6693.3</v>
      </c>
    </row>
    <row r="3590" spans="1:16" x14ac:dyDescent="0.35">
      <c r="A3590" t="s">
        <v>289</v>
      </c>
      <c r="B3590" s="29" t="s">
        <v>98</v>
      </c>
      <c r="C3590" s="22">
        <v>44435</v>
      </c>
      <c r="D3590" s="30" t="s">
        <v>148</v>
      </c>
      <c r="E3590" s="30" t="s">
        <v>149</v>
      </c>
      <c r="F3590" s="29" t="s">
        <v>158</v>
      </c>
      <c r="G3590" s="3">
        <v>293.97999999999996</v>
      </c>
      <c r="H3590" s="22">
        <v>44417</v>
      </c>
      <c r="I3590" s="23">
        <v>44430</v>
      </c>
      <c r="J3590">
        <f t="shared" si="220"/>
        <v>14</v>
      </c>
      <c r="K3590" s="2">
        <f t="shared" si="221"/>
        <v>44423.5</v>
      </c>
      <c r="L3590" s="22">
        <v>44435.5</v>
      </c>
      <c r="M3590" s="22">
        <v>44454.5</v>
      </c>
      <c r="N3590" s="22">
        <v>44453.5</v>
      </c>
      <c r="O3590">
        <f t="shared" si="222"/>
        <v>30</v>
      </c>
      <c r="P3590" s="3">
        <f t="shared" si="223"/>
        <v>8819.4</v>
      </c>
    </row>
    <row r="3591" spans="1:16" x14ac:dyDescent="0.35">
      <c r="A3591" t="s">
        <v>289</v>
      </c>
      <c r="B3591" s="29" t="s">
        <v>98</v>
      </c>
      <c r="C3591" s="22">
        <v>44435</v>
      </c>
      <c r="D3591" s="30" t="s">
        <v>148</v>
      </c>
      <c r="E3591" s="30" t="s">
        <v>149</v>
      </c>
      <c r="F3591" s="29" t="s">
        <v>159</v>
      </c>
      <c r="G3591" s="3">
        <v>88.76</v>
      </c>
      <c r="H3591" s="22">
        <v>44417</v>
      </c>
      <c r="I3591" s="23">
        <v>44430</v>
      </c>
      <c r="J3591">
        <f t="shared" si="220"/>
        <v>14</v>
      </c>
      <c r="K3591" s="2">
        <f t="shared" si="221"/>
        <v>44423.5</v>
      </c>
      <c r="L3591" s="22">
        <v>44435.5</v>
      </c>
      <c r="M3591" s="22">
        <v>44454.5</v>
      </c>
      <c r="N3591" s="22">
        <v>44453.5</v>
      </c>
      <c r="O3591">
        <f t="shared" si="222"/>
        <v>30</v>
      </c>
      <c r="P3591" s="3">
        <f t="shared" si="223"/>
        <v>2662.8</v>
      </c>
    </row>
    <row r="3592" spans="1:16" x14ac:dyDescent="0.35">
      <c r="A3592" t="s">
        <v>289</v>
      </c>
      <c r="B3592" s="29" t="s">
        <v>98</v>
      </c>
      <c r="C3592" s="22">
        <v>44435</v>
      </c>
      <c r="D3592" s="30" t="s">
        <v>148</v>
      </c>
      <c r="E3592" s="30" t="s">
        <v>149</v>
      </c>
      <c r="F3592" s="29" t="s">
        <v>160</v>
      </c>
      <c r="G3592" s="3">
        <v>60.59</v>
      </c>
      <c r="H3592" s="22">
        <v>44417</v>
      </c>
      <c r="I3592" s="23">
        <v>44430</v>
      </c>
      <c r="J3592">
        <f t="shared" si="220"/>
        <v>14</v>
      </c>
      <c r="K3592" s="2">
        <f t="shared" si="221"/>
        <v>44423.5</v>
      </c>
      <c r="L3592" s="22">
        <v>44435.5</v>
      </c>
      <c r="M3592" s="22">
        <v>44454.5</v>
      </c>
      <c r="N3592" s="22">
        <v>44453.5</v>
      </c>
      <c r="O3592">
        <f t="shared" si="222"/>
        <v>30</v>
      </c>
      <c r="P3592" s="3">
        <f t="shared" si="223"/>
        <v>1817.7</v>
      </c>
    </row>
    <row r="3593" spans="1:16" x14ac:dyDescent="0.35">
      <c r="A3593" t="s">
        <v>289</v>
      </c>
      <c r="B3593" s="29" t="s">
        <v>86</v>
      </c>
      <c r="C3593" s="22">
        <v>44435</v>
      </c>
      <c r="D3593" s="30" t="s">
        <v>161</v>
      </c>
      <c r="E3593" s="30" t="s">
        <v>162</v>
      </c>
      <c r="F3593" s="29" t="s">
        <v>165</v>
      </c>
      <c r="G3593" s="3">
        <v>126.71000000000001</v>
      </c>
      <c r="H3593" s="22">
        <v>44416</v>
      </c>
      <c r="I3593" s="23">
        <v>44429</v>
      </c>
      <c r="J3593">
        <f t="shared" si="220"/>
        <v>14</v>
      </c>
      <c r="K3593" s="2">
        <f t="shared" si="221"/>
        <v>44422.5</v>
      </c>
      <c r="L3593" s="22">
        <v>44435.5</v>
      </c>
      <c r="M3593" s="22">
        <v>44459.5</v>
      </c>
      <c r="N3593" s="22">
        <v>44456.5</v>
      </c>
      <c r="O3593">
        <f t="shared" si="222"/>
        <v>34</v>
      </c>
      <c r="P3593" s="3">
        <f t="shared" si="223"/>
        <v>4308.1400000000003</v>
      </c>
    </row>
    <row r="3594" spans="1:16" x14ac:dyDescent="0.35">
      <c r="A3594" t="s">
        <v>289</v>
      </c>
      <c r="B3594" s="29" t="s">
        <v>86</v>
      </c>
      <c r="C3594" s="22">
        <v>44435</v>
      </c>
      <c r="D3594" s="30" t="s">
        <v>161</v>
      </c>
      <c r="E3594" s="30" t="s">
        <v>162</v>
      </c>
      <c r="F3594" s="29" t="s">
        <v>163</v>
      </c>
      <c r="G3594" s="3">
        <v>218.79</v>
      </c>
      <c r="H3594" s="22">
        <v>44416</v>
      </c>
      <c r="I3594" s="23">
        <v>44429</v>
      </c>
      <c r="J3594">
        <f t="shared" si="220"/>
        <v>14</v>
      </c>
      <c r="K3594" s="2">
        <f t="shared" si="221"/>
        <v>44422.5</v>
      </c>
      <c r="L3594" s="22">
        <v>44435.5</v>
      </c>
      <c r="M3594" s="22">
        <v>44459.5</v>
      </c>
      <c r="N3594" s="22">
        <v>44456.5</v>
      </c>
      <c r="O3594">
        <f t="shared" si="222"/>
        <v>34</v>
      </c>
      <c r="P3594" s="3">
        <f t="shared" si="223"/>
        <v>7438.86</v>
      </c>
    </row>
    <row r="3595" spans="1:16" x14ac:dyDescent="0.35">
      <c r="A3595" t="s">
        <v>289</v>
      </c>
      <c r="B3595" s="29" t="s">
        <v>86</v>
      </c>
      <c r="C3595" s="22">
        <v>44435</v>
      </c>
      <c r="D3595" s="30" t="s">
        <v>161</v>
      </c>
      <c r="E3595" s="30" t="s">
        <v>162</v>
      </c>
      <c r="F3595" s="29" t="s">
        <v>166</v>
      </c>
      <c r="G3595" s="3">
        <v>119.66999999999999</v>
      </c>
      <c r="H3595" s="22">
        <v>44416</v>
      </c>
      <c r="I3595" s="23">
        <v>44429</v>
      </c>
      <c r="J3595">
        <f t="shared" ref="J3595:J3658" si="224">I3595-H3595+1</f>
        <v>14</v>
      </c>
      <c r="K3595" s="2">
        <f t="shared" ref="K3595:K3658" si="225">(H3595+I3595)/2</f>
        <v>44422.5</v>
      </c>
      <c r="L3595" s="22">
        <v>44435.5</v>
      </c>
      <c r="M3595" s="22">
        <v>44459.5</v>
      </c>
      <c r="N3595" s="22">
        <v>44456.5</v>
      </c>
      <c r="O3595">
        <f t="shared" ref="O3595:O3658" si="226">N3595-K3595</f>
        <v>34</v>
      </c>
      <c r="P3595" s="3">
        <f t="shared" ref="P3595:P3658" si="227">O3595*G3595</f>
        <v>4068.7799999999997</v>
      </c>
    </row>
    <row r="3596" spans="1:16" x14ac:dyDescent="0.35">
      <c r="A3596" t="s">
        <v>289</v>
      </c>
      <c r="B3596" s="29" t="s">
        <v>86</v>
      </c>
      <c r="C3596" s="22">
        <v>44435</v>
      </c>
      <c r="D3596" s="30" t="s">
        <v>161</v>
      </c>
      <c r="E3596" s="30" t="s">
        <v>162</v>
      </c>
      <c r="F3596" s="29" t="s">
        <v>167</v>
      </c>
      <c r="G3596" s="3">
        <v>341.16999999999996</v>
      </c>
      <c r="H3596" s="22">
        <v>44416</v>
      </c>
      <c r="I3596" s="23">
        <v>44429</v>
      </c>
      <c r="J3596">
        <f t="shared" si="224"/>
        <v>14</v>
      </c>
      <c r="K3596" s="2">
        <f t="shared" si="225"/>
        <v>44422.5</v>
      </c>
      <c r="L3596" s="22">
        <v>44435.5</v>
      </c>
      <c r="M3596" s="22">
        <v>44459.5</v>
      </c>
      <c r="N3596" s="22">
        <v>44456.5</v>
      </c>
      <c r="O3596">
        <f t="shared" si="226"/>
        <v>34</v>
      </c>
      <c r="P3596" s="3">
        <f t="shared" si="227"/>
        <v>11599.779999999999</v>
      </c>
    </row>
    <row r="3597" spans="1:16" x14ac:dyDescent="0.35">
      <c r="A3597" t="s">
        <v>289</v>
      </c>
      <c r="B3597" s="29" t="s">
        <v>86</v>
      </c>
      <c r="C3597" s="22">
        <v>44435</v>
      </c>
      <c r="D3597" s="30" t="s">
        <v>161</v>
      </c>
      <c r="E3597" s="30" t="s">
        <v>162</v>
      </c>
      <c r="F3597" s="29" t="s">
        <v>168</v>
      </c>
      <c r="G3597" s="3">
        <v>91.19</v>
      </c>
      <c r="H3597" s="22">
        <v>44416</v>
      </c>
      <c r="I3597" s="23">
        <v>44429</v>
      </c>
      <c r="J3597">
        <f t="shared" si="224"/>
        <v>14</v>
      </c>
      <c r="K3597" s="2">
        <f t="shared" si="225"/>
        <v>44422.5</v>
      </c>
      <c r="L3597" s="22">
        <v>44435.5</v>
      </c>
      <c r="M3597" s="22">
        <v>44459.5</v>
      </c>
      <c r="N3597" s="22">
        <v>44456.5</v>
      </c>
      <c r="O3597">
        <f t="shared" si="226"/>
        <v>34</v>
      </c>
      <c r="P3597" s="3">
        <f t="shared" si="227"/>
        <v>3100.46</v>
      </c>
    </row>
    <row r="3598" spans="1:16" x14ac:dyDescent="0.35">
      <c r="A3598" t="s">
        <v>289</v>
      </c>
      <c r="B3598" s="29" t="s">
        <v>86</v>
      </c>
      <c r="C3598" s="22">
        <v>44435</v>
      </c>
      <c r="D3598" s="30" t="s">
        <v>161</v>
      </c>
      <c r="E3598" s="30" t="s">
        <v>162</v>
      </c>
      <c r="F3598" s="29" t="s">
        <v>288</v>
      </c>
      <c r="G3598" s="3">
        <v>35.15</v>
      </c>
      <c r="H3598" s="22">
        <v>44416</v>
      </c>
      <c r="I3598" s="23">
        <v>44429</v>
      </c>
      <c r="J3598">
        <f t="shared" si="224"/>
        <v>14</v>
      </c>
      <c r="K3598" s="2">
        <f t="shared" si="225"/>
        <v>44422.5</v>
      </c>
      <c r="L3598" s="22">
        <v>44435.5</v>
      </c>
      <c r="M3598" s="22">
        <v>44459.5</v>
      </c>
      <c r="N3598" s="22">
        <v>44456.5</v>
      </c>
      <c r="O3598">
        <f t="shared" si="226"/>
        <v>34</v>
      </c>
      <c r="P3598" s="3">
        <f t="shared" si="227"/>
        <v>1195.0999999999999</v>
      </c>
    </row>
    <row r="3599" spans="1:16" x14ac:dyDescent="0.35">
      <c r="A3599" t="s">
        <v>289</v>
      </c>
      <c r="B3599" s="29" t="s">
        <v>86</v>
      </c>
      <c r="C3599" s="22">
        <v>44435</v>
      </c>
      <c r="D3599" s="30" t="s">
        <v>161</v>
      </c>
      <c r="E3599" s="30" t="s">
        <v>162</v>
      </c>
      <c r="F3599" s="29" t="s">
        <v>169</v>
      </c>
      <c r="G3599" s="3">
        <v>189.49</v>
      </c>
      <c r="H3599" s="22">
        <v>44416</v>
      </c>
      <c r="I3599" s="23">
        <v>44429</v>
      </c>
      <c r="J3599">
        <f t="shared" si="224"/>
        <v>14</v>
      </c>
      <c r="K3599" s="2">
        <f t="shared" si="225"/>
        <v>44422.5</v>
      </c>
      <c r="L3599" s="22">
        <v>44435.5</v>
      </c>
      <c r="M3599" s="22">
        <v>44459.5</v>
      </c>
      <c r="N3599" s="22">
        <v>44456.5</v>
      </c>
      <c r="O3599">
        <f t="shared" si="226"/>
        <v>34</v>
      </c>
      <c r="P3599" s="3">
        <f t="shared" si="227"/>
        <v>6442.66</v>
      </c>
    </row>
    <row r="3600" spans="1:16" x14ac:dyDescent="0.35">
      <c r="A3600" t="s">
        <v>289</v>
      </c>
      <c r="B3600" s="29" t="s">
        <v>86</v>
      </c>
      <c r="C3600" s="22">
        <v>44435</v>
      </c>
      <c r="D3600" s="30" t="s">
        <v>161</v>
      </c>
      <c r="E3600" s="30" t="s">
        <v>162</v>
      </c>
      <c r="F3600" s="29" t="s">
        <v>170</v>
      </c>
      <c r="G3600" s="3">
        <v>88.74</v>
      </c>
      <c r="H3600" s="22">
        <v>44416</v>
      </c>
      <c r="I3600" s="23">
        <v>44429</v>
      </c>
      <c r="J3600">
        <f t="shared" si="224"/>
        <v>14</v>
      </c>
      <c r="K3600" s="2">
        <f t="shared" si="225"/>
        <v>44422.5</v>
      </c>
      <c r="L3600" s="22">
        <v>44435.5</v>
      </c>
      <c r="M3600" s="22">
        <v>44459.5</v>
      </c>
      <c r="N3600" s="22">
        <v>44456.5</v>
      </c>
      <c r="O3600">
        <f t="shared" si="226"/>
        <v>34</v>
      </c>
      <c r="P3600" s="3">
        <f t="shared" si="227"/>
        <v>3017.16</v>
      </c>
    </row>
    <row r="3601" spans="1:16" x14ac:dyDescent="0.35">
      <c r="A3601" t="s">
        <v>289</v>
      </c>
      <c r="B3601" s="29" t="s">
        <v>86</v>
      </c>
      <c r="C3601" s="22">
        <v>44435</v>
      </c>
      <c r="D3601" s="30" t="s">
        <v>171</v>
      </c>
      <c r="E3601" s="30" t="s">
        <v>172</v>
      </c>
      <c r="F3601" s="29" t="s">
        <v>173</v>
      </c>
      <c r="G3601" s="3">
        <v>169.66000000000003</v>
      </c>
      <c r="H3601" s="22">
        <v>44416</v>
      </c>
      <c r="I3601" s="23">
        <v>44429</v>
      </c>
      <c r="J3601">
        <f t="shared" si="224"/>
        <v>14</v>
      </c>
      <c r="K3601" s="2">
        <f t="shared" si="225"/>
        <v>44422.5</v>
      </c>
      <c r="L3601" s="22">
        <v>44435.5</v>
      </c>
      <c r="M3601" s="22">
        <v>44459.5</v>
      </c>
      <c r="N3601" s="22">
        <v>44456.5</v>
      </c>
      <c r="O3601">
        <f t="shared" si="226"/>
        <v>34</v>
      </c>
      <c r="P3601" s="3">
        <f t="shared" si="227"/>
        <v>5768.4400000000005</v>
      </c>
    </row>
    <row r="3602" spans="1:16" x14ac:dyDescent="0.35">
      <c r="A3602" t="s">
        <v>289</v>
      </c>
      <c r="B3602" s="29" t="s">
        <v>86</v>
      </c>
      <c r="C3602" s="22">
        <v>44435</v>
      </c>
      <c r="D3602" s="30" t="s">
        <v>161</v>
      </c>
      <c r="E3602" s="30" t="s">
        <v>162</v>
      </c>
      <c r="F3602" s="29" t="s">
        <v>278</v>
      </c>
      <c r="G3602" s="3">
        <v>69.5</v>
      </c>
      <c r="H3602" s="22">
        <v>44416</v>
      </c>
      <c r="I3602" s="23">
        <v>44429</v>
      </c>
      <c r="J3602">
        <f t="shared" si="224"/>
        <v>14</v>
      </c>
      <c r="K3602" s="2">
        <f t="shared" si="225"/>
        <v>44422.5</v>
      </c>
      <c r="L3602" s="22">
        <v>44435.5</v>
      </c>
      <c r="M3602" s="22">
        <v>44459.5</v>
      </c>
      <c r="N3602" s="22">
        <v>44456.5</v>
      </c>
      <c r="O3602">
        <f t="shared" si="226"/>
        <v>34</v>
      </c>
      <c r="P3602" s="3">
        <f t="shared" si="227"/>
        <v>2363</v>
      </c>
    </row>
    <row r="3603" spans="1:16" x14ac:dyDescent="0.35">
      <c r="A3603" t="s">
        <v>289</v>
      </c>
      <c r="B3603" s="29" t="s">
        <v>86</v>
      </c>
      <c r="C3603" s="22">
        <v>44435</v>
      </c>
      <c r="D3603" s="30" t="s">
        <v>161</v>
      </c>
      <c r="E3603" s="30" t="s">
        <v>162</v>
      </c>
      <c r="F3603" s="29" t="s">
        <v>174</v>
      </c>
      <c r="G3603" s="3">
        <v>73.099999999999994</v>
      </c>
      <c r="H3603" s="22">
        <v>44416</v>
      </c>
      <c r="I3603" s="23">
        <v>44429</v>
      </c>
      <c r="J3603">
        <f t="shared" si="224"/>
        <v>14</v>
      </c>
      <c r="K3603" s="2">
        <f t="shared" si="225"/>
        <v>44422.5</v>
      </c>
      <c r="L3603" s="22">
        <v>44435.5</v>
      </c>
      <c r="M3603" s="22">
        <v>44459.5</v>
      </c>
      <c r="N3603" s="22">
        <v>44456.5</v>
      </c>
      <c r="O3603">
        <f t="shared" si="226"/>
        <v>34</v>
      </c>
      <c r="P3603" s="3">
        <f t="shared" si="227"/>
        <v>2485.3999999999996</v>
      </c>
    </row>
    <row r="3604" spans="1:16" x14ac:dyDescent="0.35">
      <c r="A3604" t="s">
        <v>289</v>
      </c>
      <c r="B3604" s="29" t="s">
        <v>86</v>
      </c>
      <c r="C3604" s="22">
        <v>44435</v>
      </c>
      <c r="D3604" s="30" t="s">
        <v>161</v>
      </c>
      <c r="E3604" s="30" t="s">
        <v>162</v>
      </c>
      <c r="F3604" s="29" t="s">
        <v>175</v>
      </c>
      <c r="G3604" s="3">
        <v>189.85999999999999</v>
      </c>
      <c r="H3604" s="22">
        <v>44416</v>
      </c>
      <c r="I3604" s="23">
        <v>44429</v>
      </c>
      <c r="J3604">
        <f t="shared" si="224"/>
        <v>14</v>
      </c>
      <c r="K3604" s="2">
        <f t="shared" si="225"/>
        <v>44422.5</v>
      </c>
      <c r="L3604" s="22">
        <v>44435.5</v>
      </c>
      <c r="M3604" s="22">
        <v>44459.5</v>
      </c>
      <c r="N3604" s="22">
        <v>44456.5</v>
      </c>
      <c r="O3604">
        <f t="shared" si="226"/>
        <v>34</v>
      </c>
      <c r="P3604" s="3">
        <f t="shared" si="227"/>
        <v>6455.24</v>
      </c>
    </row>
    <row r="3605" spans="1:16" x14ac:dyDescent="0.35">
      <c r="A3605" t="s">
        <v>289</v>
      </c>
      <c r="B3605" s="29" t="s">
        <v>86</v>
      </c>
      <c r="C3605" s="22">
        <v>44435</v>
      </c>
      <c r="D3605" s="30" t="s">
        <v>161</v>
      </c>
      <c r="E3605" s="30" t="s">
        <v>162</v>
      </c>
      <c r="F3605" s="29" t="s">
        <v>197</v>
      </c>
      <c r="G3605" s="3">
        <v>78.25</v>
      </c>
      <c r="H3605" s="22">
        <v>44416</v>
      </c>
      <c r="I3605" s="23">
        <v>44429</v>
      </c>
      <c r="J3605">
        <f t="shared" si="224"/>
        <v>14</v>
      </c>
      <c r="K3605" s="2">
        <f t="shared" si="225"/>
        <v>44422.5</v>
      </c>
      <c r="L3605" s="22">
        <v>44435.5</v>
      </c>
      <c r="M3605" s="22">
        <v>44459.5</v>
      </c>
      <c r="N3605" s="22">
        <v>44456.5</v>
      </c>
      <c r="O3605">
        <f t="shared" si="226"/>
        <v>34</v>
      </c>
      <c r="P3605" s="3">
        <f t="shared" si="227"/>
        <v>2660.5</v>
      </c>
    </row>
    <row r="3606" spans="1:16" x14ac:dyDescent="0.35">
      <c r="A3606" t="s">
        <v>289</v>
      </c>
      <c r="B3606" s="29" t="s">
        <v>86</v>
      </c>
      <c r="C3606" s="22">
        <v>44435</v>
      </c>
      <c r="D3606" s="30" t="s">
        <v>161</v>
      </c>
      <c r="E3606" s="30" t="s">
        <v>162</v>
      </c>
      <c r="F3606" s="29" t="s">
        <v>176</v>
      </c>
      <c r="G3606" s="3">
        <v>1427.59</v>
      </c>
      <c r="H3606" s="22">
        <v>44416</v>
      </c>
      <c r="I3606" s="23">
        <v>44429</v>
      </c>
      <c r="J3606">
        <f t="shared" si="224"/>
        <v>14</v>
      </c>
      <c r="K3606" s="2">
        <f t="shared" si="225"/>
        <v>44422.5</v>
      </c>
      <c r="L3606" s="22">
        <v>44435.5</v>
      </c>
      <c r="M3606" s="22">
        <v>44459.5</v>
      </c>
      <c r="N3606" s="22">
        <v>44456.5</v>
      </c>
      <c r="O3606">
        <f t="shared" si="226"/>
        <v>34</v>
      </c>
      <c r="P3606" s="3">
        <f t="shared" si="227"/>
        <v>48538.06</v>
      </c>
    </row>
    <row r="3607" spans="1:16" x14ac:dyDescent="0.35">
      <c r="A3607" t="s">
        <v>289</v>
      </c>
      <c r="B3607" s="29" t="s">
        <v>86</v>
      </c>
      <c r="C3607" s="22">
        <v>44435</v>
      </c>
      <c r="D3607" s="30" t="s">
        <v>161</v>
      </c>
      <c r="E3607" s="30" t="s">
        <v>162</v>
      </c>
      <c r="F3607" s="29" t="s">
        <v>177</v>
      </c>
      <c r="G3607" s="3">
        <v>110.24</v>
      </c>
      <c r="H3607" s="22">
        <v>44416</v>
      </c>
      <c r="I3607" s="23">
        <v>44429</v>
      </c>
      <c r="J3607">
        <f t="shared" si="224"/>
        <v>14</v>
      </c>
      <c r="K3607" s="2">
        <f t="shared" si="225"/>
        <v>44422.5</v>
      </c>
      <c r="L3607" s="22">
        <v>44435.5</v>
      </c>
      <c r="M3607" s="22">
        <v>44459.5</v>
      </c>
      <c r="N3607" s="22">
        <v>44456.5</v>
      </c>
      <c r="O3607">
        <f t="shared" si="226"/>
        <v>34</v>
      </c>
      <c r="P3607" s="3">
        <f t="shared" si="227"/>
        <v>3748.16</v>
      </c>
    </row>
    <row r="3608" spans="1:16" x14ac:dyDescent="0.35">
      <c r="A3608" t="s">
        <v>289</v>
      </c>
      <c r="B3608" s="29" t="s">
        <v>86</v>
      </c>
      <c r="C3608" s="22">
        <v>44435</v>
      </c>
      <c r="D3608" s="30" t="s">
        <v>99</v>
      </c>
      <c r="E3608" s="30" t="s">
        <v>100</v>
      </c>
      <c r="F3608" s="29" t="s">
        <v>164</v>
      </c>
      <c r="G3608" s="3">
        <v>11840.349999999999</v>
      </c>
      <c r="H3608" s="22">
        <v>44416</v>
      </c>
      <c r="I3608" s="23">
        <v>44429</v>
      </c>
      <c r="J3608">
        <f t="shared" si="224"/>
        <v>14</v>
      </c>
      <c r="K3608" s="2">
        <f t="shared" si="225"/>
        <v>44422.5</v>
      </c>
      <c r="L3608" s="22">
        <v>44435.5</v>
      </c>
      <c r="M3608" s="22">
        <v>44459.5</v>
      </c>
      <c r="N3608" s="22">
        <v>44456.5</v>
      </c>
      <c r="O3608">
        <f t="shared" si="226"/>
        <v>34</v>
      </c>
      <c r="P3608" s="3">
        <f t="shared" si="227"/>
        <v>402571.89999999997</v>
      </c>
    </row>
    <row r="3609" spans="1:16" x14ac:dyDescent="0.35">
      <c r="A3609" t="s">
        <v>289</v>
      </c>
      <c r="B3609" s="29" t="s">
        <v>86</v>
      </c>
      <c r="C3609" s="22">
        <v>44435</v>
      </c>
      <c r="D3609" s="30" t="s">
        <v>161</v>
      </c>
      <c r="E3609" s="30" t="s">
        <v>162</v>
      </c>
      <c r="F3609" s="29" t="s">
        <v>178</v>
      </c>
      <c r="G3609" s="3">
        <v>122.82</v>
      </c>
      <c r="H3609" s="22">
        <v>44416</v>
      </c>
      <c r="I3609" s="23">
        <v>44429</v>
      </c>
      <c r="J3609">
        <f t="shared" si="224"/>
        <v>14</v>
      </c>
      <c r="K3609" s="2">
        <f t="shared" si="225"/>
        <v>44422.5</v>
      </c>
      <c r="L3609" s="22">
        <v>44435.5</v>
      </c>
      <c r="M3609" s="22">
        <v>44459.5</v>
      </c>
      <c r="N3609" s="22">
        <v>44456.5</v>
      </c>
      <c r="O3609">
        <f t="shared" si="226"/>
        <v>34</v>
      </c>
      <c r="P3609" s="3">
        <f t="shared" si="227"/>
        <v>4175.88</v>
      </c>
    </row>
    <row r="3610" spans="1:16" x14ac:dyDescent="0.35">
      <c r="A3610" t="s">
        <v>289</v>
      </c>
      <c r="B3610" s="29" t="s">
        <v>86</v>
      </c>
      <c r="C3610" s="22">
        <v>44435</v>
      </c>
      <c r="D3610" s="30" t="s">
        <v>161</v>
      </c>
      <c r="E3610" s="30" t="s">
        <v>162</v>
      </c>
      <c r="F3610" s="29" t="s">
        <v>179</v>
      </c>
      <c r="G3610" s="3">
        <v>172.03</v>
      </c>
      <c r="H3610" s="22">
        <v>44416</v>
      </c>
      <c r="I3610" s="23">
        <v>44429</v>
      </c>
      <c r="J3610">
        <f t="shared" si="224"/>
        <v>14</v>
      </c>
      <c r="K3610" s="2">
        <f t="shared" si="225"/>
        <v>44422.5</v>
      </c>
      <c r="L3610" s="22">
        <v>44435.5</v>
      </c>
      <c r="M3610" s="22">
        <v>44459.5</v>
      </c>
      <c r="N3610" s="22">
        <v>44456.5</v>
      </c>
      <c r="O3610">
        <f t="shared" si="226"/>
        <v>34</v>
      </c>
      <c r="P3610" s="3">
        <f t="shared" si="227"/>
        <v>5849.02</v>
      </c>
    </row>
    <row r="3611" spans="1:16" x14ac:dyDescent="0.35">
      <c r="A3611" t="s">
        <v>289</v>
      </c>
      <c r="B3611" s="29" t="s">
        <v>86</v>
      </c>
      <c r="C3611" s="22">
        <v>44435</v>
      </c>
      <c r="D3611" s="30" t="s">
        <v>161</v>
      </c>
      <c r="E3611" s="30" t="s">
        <v>162</v>
      </c>
      <c r="F3611" s="29" t="s">
        <v>180</v>
      </c>
      <c r="G3611" s="3">
        <v>231.64999999999998</v>
      </c>
      <c r="H3611" s="22">
        <v>44416</v>
      </c>
      <c r="I3611" s="23">
        <v>44429</v>
      </c>
      <c r="J3611">
        <f t="shared" si="224"/>
        <v>14</v>
      </c>
      <c r="K3611" s="2">
        <f t="shared" si="225"/>
        <v>44422.5</v>
      </c>
      <c r="L3611" s="22">
        <v>44435.5</v>
      </c>
      <c r="M3611" s="22">
        <v>44459.5</v>
      </c>
      <c r="N3611" s="22">
        <v>44456.5</v>
      </c>
      <c r="O3611">
        <f t="shared" si="226"/>
        <v>34</v>
      </c>
      <c r="P3611" s="3">
        <f t="shared" si="227"/>
        <v>7876.0999999999995</v>
      </c>
    </row>
    <row r="3612" spans="1:16" x14ac:dyDescent="0.35">
      <c r="A3612" t="s">
        <v>289</v>
      </c>
      <c r="B3612" s="29" t="s">
        <v>86</v>
      </c>
      <c r="C3612" s="22">
        <v>44435</v>
      </c>
      <c r="D3612" s="30" t="s">
        <v>171</v>
      </c>
      <c r="E3612" s="30" t="s">
        <v>172</v>
      </c>
      <c r="F3612" s="29" t="s">
        <v>180</v>
      </c>
      <c r="G3612" s="3">
        <v>29.72</v>
      </c>
      <c r="H3612" s="22">
        <v>44416</v>
      </c>
      <c r="I3612" s="23">
        <v>44429</v>
      </c>
      <c r="J3612">
        <f t="shared" si="224"/>
        <v>14</v>
      </c>
      <c r="K3612" s="2">
        <f t="shared" si="225"/>
        <v>44422.5</v>
      </c>
      <c r="L3612" s="22">
        <v>44435.5</v>
      </c>
      <c r="M3612" s="22">
        <v>44459.5</v>
      </c>
      <c r="N3612" s="22">
        <v>44456.5</v>
      </c>
      <c r="O3612">
        <f t="shared" si="226"/>
        <v>34</v>
      </c>
      <c r="P3612" s="3">
        <f t="shared" si="227"/>
        <v>1010.48</v>
      </c>
    </row>
    <row r="3613" spans="1:16" x14ac:dyDescent="0.35">
      <c r="A3613" t="s">
        <v>289</v>
      </c>
      <c r="B3613" s="29" t="s">
        <v>86</v>
      </c>
      <c r="C3613" s="22">
        <v>44435</v>
      </c>
      <c r="D3613" s="30" t="s">
        <v>161</v>
      </c>
      <c r="E3613" s="30" t="s">
        <v>162</v>
      </c>
      <c r="F3613" s="29" t="s">
        <v>181</v>
      </c>
      <c r="G3613" s="3">
        <v>54.4</v>
      </c>
      <c r="H3613" s="22">
        <v>44416</v>
      </c>
      <c r="I3613" s="23">
        <v>44429</v>
      </c>
      <c r="J3613">
        <f t="shared" si="224"/>
        <v>14</v>
      </c>
      <c r="K3613" s="2">
        <f t="shared" si="225"/>
        <v>44422.5</v>
      </c>
      <c r="L3613" s="22">
        <v>44435.5</v>
      </c>
      <c r="M3613" s="22">
        <v>44459.5</v>
      </c>
      <c r="N3613" s="22">
        <v>44456.5</v>
      </c>
      <c r="O3613">
        <f t="shared" si="226"/>
        <v>34</v>
      </c>
      <c r="P3613" s="3">
        <f t="shared" si="227"/>
        <v>1849.6</v>
      </c>
    </row>
    <row r="3614" spans="1:16" x14ac:dyDescent="0.35">
      <c r="A3614" t="s">
        <v>289</v>
      </c>
      <c r="B3614" s="29" t="s">
        <v>86</v>
      </c>
      <c r="C3614" s="22">
        <v>44435</v>
      </c>
      <c r="D3614" s="30" t="s">
        <v>161</v>
      </c>
      <c r="E3614" s="30" t="s">
        <v>162</v>
      </c>
      <c r="F3614" s="29" t="s">
        <v>182</v>
      </c>
      <c r="G3614" s="3">
        <v>35.71</v>
      </c>
      <c r="H3614" s="22">
        <v>44416</v>
      </c>
      <c r="I3614" s="23">
        <v>44429</v>
      </c>
      <c r="J3614">
        <f t="shared" si="224"/>
        <v>14</v>
      </c>
      <c r="K3614" s="2">
        <f t="shared" si="225"/>
        <v>44422.5</v>
      </c>
      <c r="L3614" s="22">
        <v>44435.5</v>
      </c>
      <c r="M3614" s="22">
        <v>44459.5</v>
      </c>
      <c r="N3614" s="22">
        <v>44456.5</v>
      </c>
      <c r="O3614">
        <f t="shared" si="226"/>
        <v>34</v>
      </c>
      <c r="P3614" s="3">
        <f t="shared" si="227"/>
        <v>1214.1400000000001</v>
      </c>
    </row>
    <row r="3615" spans="1:16" x14ac:dyDescent="0.35">
      <c r="A3615" t="s">
        <v>289</v>
      </c>
      <c r="B3615" s="29" t="s">
        <v>86</v>
      </c>
      <c r="C3615" s="22">
        <v>44435</v>
      </c>
      <c r="D3615" s="30" t="s">
        <v>161</v>
      </c>
      <c r="E3615" s="30" t="s">
        <v>162</v>
      </c>
      <c r="F3615" s="29" t="s">
        <v>183</v>
      </c>
      <c r="G3615" s="3">
        <v>693.75</v>
      </c>
      <c r="H3615" s="22">
        <v>44416</v>
      </c>
      <c r="I3615" s="23">
        <v>44429</v>
      </c>
      <c r="J3615">
        <f t="shared" si="224"/>
        <v>14</v>
      </c>
      <c r="K3615" s="2">
        <f t="shared" si="225"/>
        <v>44422.5</v>
      </c>
      <c r="L3615" s="22">
        <v>44435.5</v>
      </c>
      <c r="M3615" s="22">
        <v>44459.5</v>
      </c>
      <c r="N3615" s="22">
        <v>44456.5</v>
      </c>
      <c r="O3615">
        <f t="shared" si="226"/>
        <v>34</v>
      </c>
      <c r="P3615" s="3">
        <f t="shared" si="227"/>
        <v>23587.5</v>
      </c>
    </row>
    <row r="3616" spans="1:16" x14ac:dyDescent="0.35">
      <c r="A3616" t="s">
        <v>289</v>
      </c>
      <c r="B3616" s="29" t="s">
        <v>86</v>
      </c>
      <c r="C3616" s="22">
        <v>44435</v>
      </c>
      <c r="D3616" s="30" t="s">
        <v>161</v>
      </c>
      <c r="E3616" s="30" t="s">
        <v>162</v>
      </c>
      <c r="F3616" s="29" t="s">
        <v>184</v>
      </c>
      <c r="G3616" s="3">
        <v>39.46</v>
      </c>
      <c r="H3616" s="22">
        <v>44416</v>
      </c>
      <c r="I3616" s="23">
        <v>44429</v>
      </c>
      <c r="J3616">
        <f t="shared" si="224"/>
        <v>14</v>
      </c>
      <c r="K3616" s="2">
        <f t="shared" si="225"/>
        <v>44422.5</v>
      </c>
      <c r="L3616" s="22">
        <v>44435.5</v>
      </c>
      <c r="M3616" s="22">
        <v>44459.5</v>
      </c>
      <c r="N3616" s="22">
        <v>44456.5</v>
      </c>
      <c r="O3616">
        <f t="shared" si="226"/>
        <v>34</v>
      </c>
      <c r="P3616" s="3">
        <f t="shared" si="227"/>
        <v>1341.64</v>
      </c>
    </row>
    <row r="3617" spans="1:16" x14ac:dyDescent="0.35">
      <c r="A3617" t="s">
        <v>289</v>
      </c>
      <c r="B3617" s="29" t="s">
        <v>86</v>
      </c>
      <c r="C3617" s="22">
        <v>44435</v>
      </c>
      <c r="D3617" s="30" t="s">
        <v>161</v>
      </c>
      <c r="E3617" s="30" t="s">
        <v>162</v>
      </c>
      <c r="F3617" s="29" t="s">
        <v>185</v>
      </c>
      <c r="G3617" s="3">
        <v>766.34</v>
      </c>
      <c r="H3617" s="22">
        <v>44416</v>
      </c>
      <c r="I3617" s="23">
        <v>44429</v>
      </c>
      <c r="J3617">
        <f t="shared" si="224"/>
        <v>14</v>
      </c>
      <c r="K3617" s="2">
        <f t="shared" si="225"/>
        <v>44422.5</v>
      </c>
      <c r="L3617" s="22">
        <v>44435.5</v>
      </c>
      <c r="M3617" s="22">
        <v>44459.5</v>
      </c>
      <c r="N3617" s="22">
        <v>44456.5</v>
      </c>
      <c r="O3617">
        <f t="shared" si="226"/>
        <v>34</v>
      </c>
      <c r="P3617" s="3">
        <f t="shared" si="227"/>
        <v>26055.56</v>
      </c>
    </row>
    <row r="3618" spans="1:16" x14ac:dyDescent="0.35">
      <c r="A3618" t="s">
        <v>289</v>
      </c>
      <c r="B3618" s="29" t="s">
        <v>86</v>
      </c>
      <c r="C3618" s="22">
        <v>44435</v>
      </c>
      <c r="D3618" s="30" t="s">
        <v>161</v>
      </c>
      <c r="E3618" s="30" t="s">
        <v>162</v>
      </c>
      <c r="F3618" s="29" t="s">
        <v>186</v>
      </c>
      <c r="G3618" s="3">
        <v>34.880000000000003</v>
      </c>
      <c r="H3618" s="22">
        <v>44416</v>
      </c>
      <c r="I3618" s="23">
        <v>44429</v>
      </c>
      <c r="J3618">
        <f t="shared" si="224"/>
        <v>14</v>
      </c>
      <c r="K3618" s="2">
        <f t="shared" si="225"/>
        <v>44422.5</v>
      </c>
      <c r="L3618" s="22">
        <v>44435.5</v>
      </c>
      <c r="M3618" s="22">
        <v>44459.5</v>
      </c>
      <c r="N3618" s="22">
        <v>44456.5</v>
      </c>
      <c r="O3618">
        <f t="shared" si="226"/>
        <v>34</v>
      </c>
      <c r="P3618" s="3">
        <f t="shared" si="227"/>
        <v>1185.92</v>
      </c>
    </row>
    <row r="3619" spans="1:16" x14ac:dyDescent="0.35">
      <c r="A3619" t="s">
        <v>289</v>
      </c>
      <c r="B3619" s="29" t="s">
        <v>86</v>
      </c>
      <c r="C3619" s="22">
        <v>44435</v>
      </c>
      <c r="D3619" s="30" t="s">
        <v>161</v>
      </c>
      <c r="E3619" s="30" t="s">
        <v>162</v>
      </c>
      <c r="F3619" s="29" t="s">
        <v>187</v>
      </c>
      <c r="G3619" s="3">
        <v>254.12</v>
      </c>
      <c r="H3619" s="22">
        <v>44416</v>
      </c>
      <c r="I3619" s="23">
        <v>44429</v>
      </c>
      <c r="J3619">
        <f t="shared" si="224"/>
        <v>14</v>
      </c>
      <c r="K3619" s="2">
        <f t="shared" si="225"/>
        <v>44422.5</v>
      </c>
      <c r="L3619" s="22">
        <v>44435.5</v>
      </c>
      <c r="M3619" s="22">
        <v>44459.5</v>
      </c>
      <c r="N3619" s="22">
        <v>44456.5</v>
      </c>
      <c r="O3619">
        <f t="shared" si="226"/>
        <v>34</v>
      </c>
      <c r="P3619" s="3">
        <f t="shared" si="227"/>
        <v>8640.08</v>
      </c>
    </row>
    <row r="3620" spans="1:16" x14ac:dyDescent="0.35">
      <c r="A3620" t="s">
        <v>289</v>
      </c>
      <c r="B3620" s="29" t="s">
        <v>86</v>
      </c>
      <c r="C3620" s="22">
        <v>44435</v>
      </c>
      <c r="D3620" s="30" t="s">
        <v>161</v>
      </c>
      <c r="E3620" s="30" t="s">
        <v>162</v>
      </c>
      <c r="F3620" s="29" t="s">
        <v>188</v>
      </c>
      <c r="G3620" s="3">
        <v>54.97</v>
      </c>
      <c r="H3620" s="22">
        <v>44416</v>
      </c>
      <c r="I3620" s="23">
        <v>44429</v>
      </c>
      <c r="J3620">
        <f t="shared" si="224"/>
        <v>14</v>
      </c>
      <c r="K3620" s="2">
        <f t="shared" si="225"/>
        <v>44422.5</v>
      </c>
      <c r="L3620" s="22">
        <v>44435.5</v>
      </c>
      <c r="M3620" s="22">
        <v>44459.5</v>
      </c>
      <c r="N3620" s="22">
        <v>44456.5</v>
      </c>
      <c r="O3620">
        <f t="shared" si="226"/>
        <v>34</v>
      </c>
      <c r="P3620" s="3">
        <f t="shared" si="227"/>
        <v>1868.98</v>
      </c>
    </row>
    <row r="3621" spans="1:16" x14ac:dyDescent="0.35">
      <c r="A3621" t="s">
        <v>289</v>
      </c>
      <c r="B3621" s="29" t="s">
        <v>86</v>
      </c>
      <c r="C3621" s="22">
        <v>44435</v>
      </c>
      <c r="D3621" s="30" t="s">
        <v>161</v>
      </c>
      <c r="E3621" s="30" t="s">
        <v>162</v>
      </c>
      <c r="F3621" s="29" t="s">
        <v>189</v>
      </c>
      <c r="G3621" s="3">
        <v>108.78</v>
      </c>
      <c r="H3621" s="22">
        <v>44416</v>
      </c>
      <c r="I3621" s="23">
        <v>44429</v>
      </c>
      <c r="J3621">
        <f t="shared" si="224"/>
        <v>14</v>
      </c>
      <c r="K3621" s="2">
        <f t="shared" si="225"/>
        <v>44422.5</v>
      </c>
      <c r="L3621" s="22">
        <v>44435.5</v>
      </c>
      <c r="M3621" s="22">
        <v>44459.5</v>
      </c>
      <c r="N3621" s="22">
        <v>44456.5</v>
      </c>
      <c r="O3621">
        <f t="shared" si="226"/>
        <v>34</v>
      </c>
      <c r="P3621" s="3">
        <f t="shared" si="227"/>
        <v>3698.52</v>
      </c>
    </row>
    <row r="3622" spans="1:16" x14ac:dyDescent="0.35">
      <c r="A3622" t="s">
        <v>289</v>
      </c>
      <c r="B3622" s="29" t="s">
        <v>86</v>
      </c>
      <c r="C3622" s="22">
        <v>44435</v>
      </c>
      <c r="D3622" s="30" t="s">
        <v>161</v>
      </c>
      <c r="E3622" s="30" t="s">
        <v>162</v>
      </c>
      <c r="F3622" s="29" t="s">
        <v>190</v>
      </c>
      <c r="G3622" s="3">
        <v>27.92</v>
      </c>
      <c r="H3622" s="22">
        <v>44416</v>
      </c>
      <c r="I3622" s="23">
        <v>44429</v>
      </c>
      <c r="J3622">
        <f t="shared" si="224"/>
        <v>14</v>
      </c>
      <c r="K3622" s="2">
        <f t="shared" si="225"/>
        <v>44422.5</v>
      </c>
      <c r="L3622" s="22">
        <v>44435.5</v>
      </c>
      <c r="M3622" s="22">
        <v>44459.5</v>
      </c>
      <c r="N3622" s="22">
        <v>44456.5</v>
      </c>
      <c r="O3622">
        <f t="shared" si="226"/>
        <v>34</v>
      </c>
      <c r="P3622" s="3">
        <f t="shared" si="227"/>
        <v>949.28000000000009</v>
      </c>
    </row>
    <row r="3623" spans="1:16" x14ac:dyDescent="0.35">
      <c r="A3623" t="s">
        <v>289</v>
      </c>
      <c r="B3623" s="29" t="s">
        <v>86</v>
      </c>
      <c r="C3623" s="22">
        <v>44435</v>
      </c>
      <c r="D3623" s="30" t="s">
        <v>161</v>
      </c>
      <c r="E3623" s="30" t="s">
        <v>162</v>
      </c>
      <c r="F3623" s="29" t="s">
        <v>191</v>
      </c>
      <c r="G3623" s="3">
        <v>48.01</v>
      </c>
      <c r="H3623" s="22">
        <v>44416</v>
      </c>
      <c r="I3623" s="23">
        <v>44429</v>
      </c>
      <c r="J3623">
        <f t="shared" si="224"/>
        <v>14</v>
      </c>
      <c r="K3623" s="2">
        <f t="shared" si="225"/>
        <v>44422.5</v>
      </c>
      <c r="L3623" s="22">
        <v>44435.5</v>
      </c>
      <c r="M3623" s="22">
        <v>44459.5</v>
      </c>
      <c r="N3623" s="22">
        <v>44456.5</v>
      </c>
      <c r="O3623">
        <f t="shared" si="226"/>
        <v>34</v>
      </c>
      <c r="P3623" s="3">
        <f t="shared" si="227"/>
        <v>1632.34</v>
      </c>
    </row>
    <row r="3624" spans="1:16" x14ac:dyDescent="0.35">
      <c r="A3624" t="s">
        <v>289</v>
      </c>
      <c r="B3624" s="29" t="s">
        <v>86</v>
      </c>
      <c r="C3624" s="22">
        <v>44435</v>
      </c>
      <c r="D3624" s="30" t="s">
        <v>161</v>
      </c>
      <c r="E3624" s="30" t="s">
        <v>162</v>
      </c>
      <c r="F3624" s="29" t="s">
        <v>192</v>
      </c>
      <c r="G3624" s="3">
        <v>67.91</v>
      </c>
      <c r="H3624" s="22">
        <v>44416</v>
      </c>
      <c r="I3624" s="23">
        <v>44429</v>
      </c>
      <c r="J3624">
        <f t="shared" si="224"/>
        <v>14</v>
      </c>
      <c r="K3624" s="2">
        <f t="shared" si="225"/>
        <v>44422.5</v>
      </c>
      <c r="L3624" s="22">
        <v>44435.5</v>
      </c>
      <c r="M3624" s="22">
        <v>44459.5</v>
      </c>
      <c r="N3624" s="22">
        <v>44456.5</v>
      </c>
      <c r="O3624">
        <f t="shared" si="226"/>
        <v>34</v>
      </c>
      <c r="P3624" s="3">
        <f t="shared" si="227"/>
        <v>2308.94</v>
      </c>
    </row>
    <row r="3625" spans="1:16" x14ac:dyDescent="0.35">
      <c r="A3625" t="s">
        <v>289</v>
      </c>
      <c r="B3625" s="29" t="s">
        <v>86</v>
      </c>
      <c r="C3625" s="22">
        <v>44435</v>
      </c>
      <c r="D3625" s="30" t="s">
        <v>161</v>
      </c>
      <c r="E3625" s="30" t="s">
        <v>162</v>
      </c>
      <c r="F3625" s="29" t="s">
        <v>193</v>
      </c>
      <c r="G3625" s="3">
        <v>182.7</v>
      </c>
      <c r="H3625" s="22">
        <v>44416</v>
      </c>
      <c r="I3625" s="23">
        <v>44429</v>
      </c>
      <c r="J3625">
        <f t="shared" si="224"/>
        <v>14</v>
      </c>
      <c r="K3625" s="2">
        <f t="shared" si="225"/>
        <v>44422.5</v>
      </c>
      <c r="L3625" s="22">
        <v>44435.5</v>
      </c>
      <c r="M3625" s="22">
        <v>44459.5</v>
      </c>
      <c r="N3625" s="22">
        <v>44456.5</v>
      </c>
      <c r="O3625">
        <f t="shared" si="226"/>
        <v>34</v>
      </c>
      <c r="P3625" s="3">
        <f t="shared" si="227"/>
        <v>6211.7999999999993</v>
      </c>
    </row>
    <row r="3626" spans="1:16" x14ac:dyDescent="0.35">
      <c r="A3626" t="s">
        <v>289</v>
      </c>
      <c r="B3626" s="29" t="s">
        <v>86</v>
      </c>
      <c r="C3626" s="22">
        <v>44435</v>
      </c>
      <c r="D3626" s="30" t="s">
        <v>161</v>
      </c>
      <c r="E3626" s="30" t="s">
        <v>162</v>
      </c>
      <c r="F3626" s="29" t="s">
        <v>194</v>
      </c>
      <c r="G3626" s="3">
        <v>75.45</v>
      </c>
      <c r="H3626" s="22">
        <v>44416</v>
      </c>
      <c r="I3626" s="23">
        <v>44429</v>
      </c>
      <c r="J3626">
        <f t="shared" si="224"/>
        <v>14</v>
      </c>
      <c r="K3626" s="2">
        <f t="shared" si="225"/>
        <v>44422.5</v>
      </c>
      <c r="L3626" s="22">
        <v>44435.5</v>
      </c>
      <c r="M3626" s="22">
        <v>44459.5</v>
      </c>
      <c r="N3626" s="22">
        <v>44456.5</v>
      </c>
      <c r="O3626">
        <f t="shared" si="226"/>
        <v>34</v>
      </c>
      <c r="P3626" s="3">
        <f t="shared" si="227"/>
        <v>2565.3000000000002</v>
      </c>
    </row>
    <row r="3627" spans="1:16" x14ac:dyDescent="0.35">
      <c r="A3627" t="s">
        <v>289</v>
      </c>
      <c r="B3627" s="29" t="s">
        <v>98</v>
      </c>
      <c r="C3627" s="22">
        <v>44435</v>
      </c>
      <c r="D3627" s="30" t="s">
        <v>161</v>
      </c>
      <c r="E3627" s="30" t="s">
        <v>162</v>
      </c>
      <c r="F3627" s="29" t="s">
        <v>176</v>
      </c>
      <c r="G3627" s="3">
        <v>14.99</v>
      </c>
      <c r="H3627" s="22">
        <v>44417</v>
      </c>
      <c r="I3627" s="23">
        <v>44430</v>
      </c>
      <c r="J3627">
        <f t="shared" si="224"/>
        <v>14</v>
      </c>
      <c r="K3627" s="2">
        <f t="shared" si="225"/>
        <v>44423.5</v>
      </c>
      <c r="L3627" s="22">
        <v>44435.5</v>
      </c>
      <c r="M3627" s="22">
        <v>44459.5</v>
      </c>
      <c r="N3627" s="22">
        <v>44456.5</v>
      </c>
      <c r="O3627">
        <f t="shared" si="226"/>
        <v>33</v>
      </c>
      <c r="P3627" s="3">
        <f t="shared" si="227"/>
        <v>494.67</v>
      </c>
    </row>
    <row r="3628" spans="1:16" x14ac:dyDescent="0.35">
      <c r="A3628" t="s">
        <v>289</v>
      </c>
      <c r="B3628" s="29" t="s">
        <v>98</v>
      </c>
      <c r="C3628" s="22">
        <v>44435</v>
      </c>
      <c r="D3628" s="30" t="s">
        <v>107</v>
      </c>
      <c r="E3628" s="30" t="s">
        <v>108</v>
      </c>
      <c r="F3628" s="29" t="s">
        <v>164</v>
      </c>
      <c r="G3628" s="3">
        <v>30.03</v>
      </c>
      <c r="H3628" s="22">
        <v>44417</v>
      </c>
      <c r="I3628" s="23">
        <v>44430</v>
      </c>
      <c r="J3628">
        <f t="shared" si="224"/>
        <v>14</v>
      </c>
      <c r="K3628" s="2">
        <f t="shared" si="225"/>
        <v>44423.5</v>
      </c>
      <c r="L3628" s="22">
        <v>44435.5</v>
      </c>
      <c r="M3628" s="22">
        <v>44459.5</v>
      </c>
      <c r="N3628" s="22">
        <v>44456.5</v>
      </c>
      <c r="O3628">
        <f t="shared" si="226"/>
        <v>33</v>
      </c>
      <c r="P3628" s="3">
        <f t="shared" si="227"/>
        <v>990.99</v>
      </c>
    </row>
    <row r="3629" spans="1:16" x14ac:dyDescent="0.35">
      <c r="A3629" t="s">
        <v>289</v>
      </c>
      <c r="B3629" s="29" t="s">
        <v>98</v>
      </c>
      <c r="C3629" s="22">
        <v>44435</v>
      </c>
      <c r="D3629" s="30" t="s">
        <v>99</v>
      </c>
      <c r="E3629" s="30" t="s">
        <v>100</v>
      </c>
      <c r="F3629" s="29" t="s">
        <v>164</v>
      </c>
      <c r="G3629" s="3">
        <v>41.12</v>
      </c>
      <c r="H3629" s="22">
        <v>44417</v>
      </c>
      <c r="I3629" s="23">
        <v>44430</v>
      </c>
      <c r="J3629">
        <f t="shared" si="224"/>
        <v>14</v>
      </c>
      <c r="K3629" s="2">
        <f t="shared" si="225"/>
        <v>44423.5</v>
      </c>
      <c r="L3629" s="22">
        <v>44435.5</v>
      </c>
      <c r="M3629" s="22">
        <v>44459.5</v>
      </c>
      <c r="N3629" s="22">
        <v>44456.5</v>
      </c>
      <c r="O3629">
        <f t="shared" si="226"/>
        <v>33</v>
      </c>
      <c r="P3629" s="3">
        <f t="shared" si="227"/>
        <v>1356.9599999999998</v>
      </c>
    </row>
    <row r="3630" spans="1:16" x14ac:dyDescent="0.35">
      <c r="A3630" t="s">
        <v>289</v>
      </c>
      <c r="B3630" s="29" t="s">
        <v>98</v>
      </c>
      <c r="C3630" s="22">
        <v>44435</v>
      </c>
      <c r="D3630" s="30" t="s">
        <v>99</v>
      </c>
      <c r="E3630" s="30" t="s">
        <v>100</v>
      </c>
      <c r="F3630" s="29" t="s">
        <v>164</v>
      </c>
      <c r="G3630" s="3">
        <v>18.010000000000002</v>
      </c>
      <c r="H3630" s="22">
        <v>44417</v>
      </c>
      <c r="I3630" s="23">
        <v>44430</v>
      </c>
      <c r="J3630">
        <f t="shared" si="224"/>
        <v>14</v>
      </c>
      <c r="K3630" s="2">
        <f t="shared" si="225"/>
        <v>44423.5</v>
      </c>
      <c r="L3630" s="22">
        <v>44435.5</v>
      </c>
      <c r="M3630" s="22">
        <v>44459.5</v>
      </c>
      <c r="N3630" s="22">
        <v>44456.5</v>
      </c>
      <c r="O3630">
        <f t="shared" si="226"/>
        <v>33</v>
      </c>
      <c r="P3630" s="3">
        <f t="shared" si="227"/>
        <v>594.33000000000004</v>
      </c>
    </row>
    <row r="3631" spans="1:16" x14ac:dyDescent="0.35">
      <c r="A3631" t="s">
        <v>289</v>
      </c>
      <c r="B3631" s="29" t="s">
        <v>98</v>
      </c>
      <c r="C3631" s="22">
        <v>44435</v>
      </c>
      <c r="D3631" s="30" t="s">
        <v>161</v>
      </c>
      <c r="E3631" s="30" t="s">
        <v>162</v>
      </c>
      <c r="F3631" s="29" t="s">
        <v>195</v>
      </c>
      <c r="G3631" s="3">
        <v>801.01</v>
      </c>
      <c r="H3631" s="22">
        <v>44417</v>
      </c>
      <c r="I3631" s="23">
        <v>44430</v>
      </c>
      <c r="J3631">
        <f t="shared" si="224"/>
        <v>14</v>
      </c>
      <c r="K3631" s="2">
        <f t="shared" si="225"/>
        <v>44423.5</v>
      </c>
      <c r="L3631" s="22">
        <v>44435.5</v>
      </c>
      <c r="M3631" s="22">
        <v>44459.5</v>
      </c>
      <c r="N3631" s="22">
        <v>44456.5</v>
      </c>
      <c r="O3631">
        <f t="shared" si="226"/>
        <v>33</v>
      </c>
      <c r="P3631" s="3">
        <f t="shared" si="227"/>
        <v>26433.329999999998</v>
      </c>
    </row>
    <row r="3632" spans="1:16" x14ac:dyDescent="0.35">
      <c r="A3632" t="s">
        <v>289</v>
      </c>
      <c r="B3632" s="29" t="s">
        <v>98</v>
      </c>
      <c r="C3632" s="22">
        <v>44435</v>
      </c>
      <c r="D3632" s="30" t="s">
        <v>161</v>
      </c>
      <c r="E3632" s="30" t="s">
        <v>162</v>
      </c>
      <c r="F3632" s="29" t="s">
        <v>169</v>
      </c>
      <c r="G3632" s="3">
        <v>84.16</v>
      </c>
      <c r="H3632" s="22">
        <v>44417</v>
      </c>
      <c r="I3632" s="23">
        <v>44430</v>
      </c>
      <c r="J3632">
        <f t="shared" si="224"/>
        <v>14</v>
      </c>
      <c r="K3632" s="2">
        <f t="shared" si="225"/>
        <v>44423.5</v>
      </c>
      <c r="L3632" s="22">
        <v>44435.5</v>
      </c>
      <c r="M3632" s="22">
        <v>44459.5</v>
      </c>
      <c r="N3632" s="22">
        <v>44456.5</v>
      </c>
      <c r="O3632">
        <f t="shared" si="226"/>
        <v>33</v>
      </c>
      <c r="P3632" s="3">
        <f t="shared" si="227"/>
        <v>2777.2799999999997</v>
      </c>
    </row>
    <row r="3633" spans="1:16" x14ac:dyDescent="0.35">
      <c r="A3633" t="s">
        <v>289</v>
      </c>
      <c r="B3633" s="29" t="s">
        <v>98</v>
      </c>
      <c r="C3633" s="22">
        <v>44435</v>
      </c>
      <c r="D3633" s="30" t="s">
        <v>161</v>
      </c>
      <c r="E3633" s="30" t="s">
        <v>162</v>
      </c>
      <c r="F3633" s="29" t="s">
        <v>170</v>
      </c>
      <c r="G3633" s="3">
        <v>32.89</v>
      </c>
      <c r="H3633" s="22">
        <v>44417</v>
      </c>
      <c r="I3633" s="23">
        <v>44430</v>
      </c>
      <c r="J3633">
        <f t="shared" si="224"/>
        <v>14</v>
      </c>
      <c r="K3633" s="2">
        <f t="shared" si="225"/>
        <v>44423.5</v>
      </c>
      <c r="L3633" s="22">
        <v>44435.5</v>
      </c>
      <c r="M3633" s="22">
        <v>44459.5</v>
      </c>
      <c r="N3633" s="22">
        <v>44456.5</v>
      </c>
      <c r="O3633">
        <f t="shared" si="226"/>
        <v>33</v>
      </c>
      <c r="P3633" s="3">
        <f t="shared" si="227"/>
        <v>1085.3700000000001</v>
      </c>
    </row>
    <row r="3634" spans="1:16" x14ac:dyDescent="0.35">
      <c r="A3634" t="s">
        <v>289</v>
      </c>
      <c r="B3634" s="29" t="s">
        <v>98</v>
      </c>
      <c r="C3634" s="22">
        <v>44435</v>
      </c>
      <c r="D3634" s="30" t="s">
        <v>161</v>
      </c>
      <c r="E3634" s="30" t="s">
        <v>162</v>
      </c>
      <c r="F3634" s="29" t="s">
        <v>196</v>
      </c>
      <c r="G3634" s="3">
        <v>265.93</v>
      </c>
      <c r="H3634" s="22">
        <v>44417</v>
      </c>
      <c r="I3634" s="23">
        <v>44430</v>
      </c>
      <c r="J3634">
        <f t="shared" si="224"/>
        <v>14</v>
      </c>
      <c r="K3634" s="2">
        <f t="shared" si="225"/>
        <v>44423.5</v>
      </c>
      <c r="L3634" s="22">
        <v>44435.5</v>
      </c>
      <c r="M3634" s="22">
        <v>44459.5</v>
      </c>
      <c r="N3634" s="22">
        <v>44456.5</v>
      </c>
      <c r="O3634">
        <f t="shared" si="226"/>
        <v>33</v>
      </c>
      <c r="P3634" s="3">
        <f t="shared" si="227"/>
        <v>8775.69</v>
      </c>
    </row>
    <row r="3635" spans="1:16" x14ac:dyDescent="0.35">
      <c r="A3635" t="s">
        <v>289</v>
      </c>
      <c r="B3635" s="29" t="s">
        <v>98</v>
      </c>
      <c r="C3635" s="22">
        <v>44435</v>
      </c>
      <c r="D3635" s="30" t="s">
        <v>161</v>
      </c>
      <c r="E3635" s="30" t="s">
        <v>162</v>
      </c>
      <c r="F3635" s="29" t="s">
        <v>175</v>
      </c>
      <c r="G3635" s="3">
        <v>46.080000000000005</v>
      </c>
      <c r="H3635" s="22">
        <v>44417</v>
      </c>
      <c r="I3635" s="23">
        <v>44430</v>
      </c>
      <c r="J3635">
        <f t="shared" si="224"/>
        <v>14</v>
      </c>
      <c r="K3635" s="2">
        <f t="shared" si="225"/>
        <v>44423.5</v>
      </c>
      <c r="L3635" s="22">
        <v>44435.5</v>
      </c>
      <c r="M3635" s="22">
        <v>44459.5</v>
      </c>
      <c r="N3635" s="22">
        <v>44456.5</v>
      </c>
      <c r="O3635">
        <f t="shared" si="226"/>
        <v>33</v>
      </c>
      <c r="P3635" s="3">
        <f t="shared" si="227"/>
        <v>1520.64</v>
      </c>
    </row>
    <row r="3636" spans="1:16" x14ac:dyDescent="0.35">
      <c r="A3636" t="s">
        <v>289</v>
      </c>
      <c r="B3636" s="29" t="s">
        <v>98</v>
      </c>
      <c r="C3636" s="22">
        <v>44435</v>
      </c>
      <c r="D3636" s="30" t="s">
        <v>161</v>
      </c>
      <c r="E3636" s="30" t="s">
        <v>162</v>
      </c>
      <c r="F3636" s="29" t="s">
        <v>197</v>
      </c>
      <c r="G3636" s="3">
        <v>70.990000000000009</v>
      </c>
      <c r="H3636" s="22">
        <v>44417</v>
      </c>
      <c r="I3636" s="23">
        <v>44430</v>
      </c>
      <c r="J3636">
        <f t="shared" si="224"/>
        <v>14</v>
      </c>
      <c r="K3636" s="2">
        <f t="shared" si="225"/>
        <v>44423.5</v>
      </c>
      <c r="L3636" s="22">
        <v>44435.5</v>
      </c>
      <c r="M3636" s="22">
        <v>44459.5</v>
      </c>
      <c r="N3636" s="22">
        <v>44456.5</v>
      </c>
      <c r="O3636">
        <f t="shared" si="226"/>
        <v>33</v>
      </c>
      <c r="P3636" s="3">
        <f t="shared" si="227"/>
        <v>2342.67</v>
      </c>
    </row>
    <row r="3637" spans="1:16" x14ac:dyDescent="0.35">
      <c r="A3637" t="s">
        <v>289</v>
      </c>
      <c r="B3637" s="29" t="s">
        <v>98</v>
      </c>
      <c r="C3637" s="22">
        <v>44435</v>
      </c>
      <c r="D3637" s="30" t="s">
        <v>161</v>
      </c>
      <c r="E3637" s="30" t="s">
        <v>162</v>
      </c>
      <c r="F3637" s="29" t="s">
        <v>176</v>
      </c>
      <c r="G3637" s="3">
        <v>1913.2900000000002</v>
      </c>
      <c r="H3637" s="22">
        <v>44417</v>
      </c>
      <c r="I3637" s="23">
        <v>44430</v>
      </c>
      <c r="J3637">
        <f t="shared" si="224"/>
        <v>14</v>
      </c>
      <c r="K3637" s="2">
        <f t="shared" si="225"/>
        <v>44423.5</v>
      </c>
      <c r="L3637" s="22">
        <v>44435.5</v>
      </c>
      <c r="M3637" s="22">
        <v>44459.5</v>
      </c>
      <c r="N3637" s="22">
        <v>44456.5</v>
      </c>
      <c r="O3637">
        <f t="shared" si="226"/>
        <v>33</v>
      </c>
      <c r="P3637" s="3">
        <f t="shared" si="227"/>
        <v>63138.570000000007</v>
      </c>
    </row>
    <row r="3638" spans="1:16" x14ac:dyDescent="0.35">
      <c r="A3638" t="s">
        <v>289</v>
      </c>
      <c r="B3638" s="29" t="s">
        <v>98</v>
      </c>
      <c r="C3638" s="22">
        <v>44435</v>
      </c>
      <c r="D3638" s="30" t="s">
        <v>161</v>
      </c>
      <c r="E3638" s="30" t="s">
        <v>162</v>
      </c>
      <c r="F3638" s="29" t="s">
        <v>177</v>
      </c>
      <c r="G3638" s="3">
        <v>57.74</v>
      </c>
      <c r="H3638" s="22">
        <v>44417</v>
      </c>
      <c r="I3638" s="23">
        <v>44430</v>
      </c>
      <c r="J3638">
        <f t="shared" si="224"/>
        <v>14</v>
      </c>
      <c r="K3638" s="2">
        <f t="shared" si="225"/>
        <v>44423.5</v>
      </c>
      <c r="L3638" s="22">
        <v>44435.5</v>
      </c>
      <c r="M3638" s="22">
        <v>44459.5</v>
      </c>
      <c r="N3638" s="22">
        <v>44456.5</v>
      </c>
      <c r="O3638">
        <f t="shared" si="226"/>
        <v>33</v>
      </c>
      <c r="P3638" s="3">
        <f t="shared" si="227"/>
        <v>1905.42</v>
      </c>
    </row>
    <row r="3639" spans="1:16" x14ac:dyDescent="0.35">
      <c r="A3639" t="s">
        <v>289</v>
      </c>
      <c r="B3639" s="29" t="s">
        <v>98</v>
      </c>
      <c r="C3639" s="22">
        <v>44435</v>
      </c>
      <c r="D3639" s="30" t="s">
        <v>107</v>
      </c>
      <c r="E3639" s="30" t="s">
        <v>108</v>
      </c>
      <c r="F3639" s="29" t="s">
        <v>164</v>
      </c>
      <c r="G3639" s="3">
        <v>3238.4500000000007</v>
      </c>
      <c r="H3639" s="22">
        <v>44417</v>
      </c>
      <c r="I3639" s="23">
        <v>44430</v>
      </c>
      <c r="J3639">
        <f t="shared" si="224"/>
        <v>14</v>
      </c>
      <c r="K3639" s="2">
        <f t="shared" si="225"/>
        <v>44423.5</v>
      </c>
      <c r="L3639" s="22">
        <v>44435.5</v>
      </c>
      <c r="M3639" s="22">
        <v>44459.5</v>
      </c>
      <c r="N3639" s="22">
        <v>44456.5</v>
      </c>
      <c r="O3639">
        <f t="shared" si="226"/>
        <v>33</v>
      </c>
      <c r="P3639" s="3">
        <f t="shared" si="227"/>
        <v>106868.85000000002</v>
      </c>
    </row>
    <row r="3640" spans="1:16" x14ac:dyDescent="0.35">
      <c r="A3640" t="s">
        <v>289</v>
      </c>
      <c r="B3640" s="29" t="s">
        <v>98</v>
      </c>
      <c r="C3640" s="22">
        <v>44435</v>
      </c>
      <c r="D3640" s="30" t="s">
        <v>99</v>
      </c>
      <c r="E3640" s="30" t="s">
        <v>100</v>
      </c>
      <c r="F3640" s="29" t="s">
        <v>164</v>
      </c>
      <c r="G3640" s="3">
        <v>9162.8500000000022</v>
      </c>
      <c r="H3640" s="22">
        <v>44417</v>
      </c>
      <c r="I3640" s="23">
        <v>44430</v>
      </c>
      <c r="J3640">
        <f t="shared" si="224"/>
        <v>14</v>
      </c>
      <c r="K3640" s="2">
        <f t="shared" si="225"/>
        <v>44423.5</v>
      </c>
      <c r="L3640" s="22">
        <v>44435.5</v>
      </c>
      <c r="M3640" s="22">
        <v>44459.5</v>
      </c>
      <c r="N3640" s="22">
        <v>44456.5</v>
      </c>
      <c r="O3640">
        <f t="shared" si="226"/>
        <v>33</v>
      </c>
      <c r="P3640" s="3">
        <f t="shared" si="227"/>
        <v>302374.05000000005</v>
      </c>
    </row>
    <row r="3641" spans="1:16" x14ac:dyDescent="0.35">
      <c r="A3641" t="s">
        <v>289</v>
      </c>
      <c r="B3641" s="29" t="s">
        <v>98</v>
      </c>
      <c r="C3641" s="22">
        <v>44435</v>
      </c>
      <c r="D3641" s="30" t="s">
        <v>161</v>
      </c>
      <c r="E3641" s="30" t="s">
        <v>162</v>
      </c>
      <c r="F3641" s="29" t="s">
        <v>179</v>
      </c>
      <c r="G3641" s="3">
        <v>155.01999999999998</v>
      </c>
      <c r="H3641" s="22">
        <v>44417</v>
      </c>
      <c r="I3641" s="23">
        <v>44430</v>
      </c>
      <c r="J3641">
        <f t="shared" si="224"/>
        <v>14</v>
      </c>
      <c r="K3641" s="2">
        <f t="shared" si="225"/>
        <v>44423.5</v>
      </c>
      <c r="L3641" s="22">
        <v>44435.5</v>
      </c>
      <c r="M3641" s="22">
        <v>44459.5</v>
      </c>
      <c r="N3641" s="22">
        <v>44456.5</v>
      </c>
      <c r="O3641">
        <f t="shared" si="226"/>
        <v>33</v>
      </c>
      <c r="P3641" s="3">
        <f t="shared" si="227"/>
        <v>5115.66</v>
      </c>
    </row>
    <row r="3642" spans="1:16" x14ac:dyDescent="0.35">
      <c r="A3642" t="s">
        <v>289</v>
      </c>
      <c r="B3642" s="29" t="s">
        <v>98</v>
      </c>
      <c r="C3642" s="22">
        <v>44435</v>
      </c>
      <c r="D3642" s="30" t="s">
        <v>161</v>
      </c>
      <c r="E3642" s="30" t="s">
        <v>162</v>
      </c>
      <c r="F3642" s="29" t="s">
        <v>182</v>
      </c>
      <c r="G3642" s="3">
        <v>27.13</v>
      </c>
      <c r="H3642" s="22">
        <v>44417</v>
      </c>
      <c r="I3642" s="23">
        <v>44430</v>
      </c>
      <c r="J3642">
        <f t="shared" si="224"/>
        <v>14</v>
      </c>
      <c r="K3642" s="2">
        <f t="shared" si="225"/>
        <v>44423.5</v>
      </c>
      <c r="L3642" s="22">
        <v>44435.5</v>
      </c>
      <c r="M3642" s="22">
        <v>44459.5</v>
      </c>
      <c r="N3642" s="22">
        <v>44456.5</v>
      </c>
      <c r="O3642">
        <f t="shared" si="226"/>
        <v>33</v>
      </c>
      <c r="P3642" s="3">
        <f t="shared" si="227"/>
        <v>895.29</v>
      </c>
    </row>
    <row r="3643" spans="1:16" x14ac:dyDescent="0.35">
      <c r="A3643" t="s">
        <v>289</v>
      </c>
      <c r="B3643" s="29" t="s">
        <v>98</v>
      </c>
      <c r="C3643" s="22">
        <v>44435</v>
      </c>
      <c r="D3643" s="30" t="s">
        <v>161</v>
      </c>
      <c r="E3643" s="30" t="s">
        <v>162</v>
      </c>
      <c r="F3643" s="29" t="s">
        <v>183</v>
      </c>
      <c r="G3643" s="3">
        <v>1482.4099999999999</v>
      </c>
      <c r="H3643" s="22">
        <v>44417</v>
      </c>
      <c r="I3643" s="23">
        <v>44430</v>
      </c>
      <c r="J3643">
        <f t="shared" si="224"/>
        <v>14</v>
      </c>
      <c r="K3643" s="2">
        <f t="shared" si="225"/>
        <v>44423.5</v>
      </c>
      <c r="L3643" s="22">
        <v>44435.5</v>
      </c>
      <c r="M3643" s="22">
        <v>44459.5</v>
      </c>
      <c r="N3643" s="22">
        <v>44456.5</v>
      </c>
      <c r="O3643">
        <f t="shared" si="226"/>
        <v>33</v>
      </c>
      <c r="P3643" s="3">
        <f t="shared" si="227"/>
        <v>48919.53</v>
      </c>
    </row>
    <row r="3644" spans="1:16" x14ac:dyDescent="0.35">
      <c r="A3644" t="s">
        <v>289</v>
      </c>
      <c r="B3644" s="29" t="s">
        <v>98</v>
      </c>
      <c r="C3644" s="22">
        <v>44435</v>
      </c>
      <c r="D3644" s="30" t="s">
        <v>161</v>
      </c>
      <c r="E3644" s="30" t="s">
        <v>162</v>
      </c>
      <c r="F3644" s="29" t="s">
        <v>184</v>
      </c>
      <c r="G3644" s="3">
        <v>28.9</v>
      </c>
      <c r="H3644" s="22">
        <v>44417</v>
      </c>
      <c r="I3644" s="23">
        <v>44430</v>
      </c>
      <c r="J3644">
        <f t="shared" si="224"/>
        <v>14</v>
      </c>
      <c r="K3644" s="2">
        <f t="shared" si="225"/>
        <v>44423.5</v>
      </c>
      <c r="L3644" s="22">
        <v>44435.5</v>
      </c>
      <c r="M3644" s="22">
        <v>44459.5</v>
      </c>
      <c r="N3644" s="22">
        <v>44456.5</v>
      </c>
      <c r="O3644">
        <f t="shared" si="226"/>
        <v>33</v>
      </c>
      <c r="P3644" s="3">
        <f t="shared" si="227"/>
        <v>953.69999999999993</v>
      </c>
    </row>
    <row r="3645" spans="1:16" x14ac:dyDescent="0.35">
      <c r="A3645" t="s">
        <v>289</v>
      </c>
      <c r="B3645" s="29" t="s">
        <v>98</v>
      </c>
      <c r="C3645" s="22">
        <v>44435</v>
      </c>
      <c r="D3645" s="30" t="s">
        <v>161</v>
      </c>
      <c r="E3645" s="30" t="s">
        <v>162</v>
      </c>
      <c r="F3645" s="29" t="s">
        <v>185</v>
      </c>
      <c r="G3645" s="3">
        <v>687.81000000000006</v>
      </c>
      <c r="H3645" s="22">
        <v>44417</v>
      </c>
      <c r="I3645" s="23">
        <v>44430</v>
      </c>
      <c r="J3645">
        <f t="shared" si="224"/>
        <v>14</v>
      </c>
      <c r="K3645" s="2">
        <f t="shared" si="225"/>
        <v>44423.5</v>
      </c>
      <c r="L3645" s="22">
        <v>44435.5</v>
      </c>
      <c r="M3645" s="22">
        <v>44459.5</v>
      </c>
      <c r="N3645" s="22">
        <v>44456.5</v>
      </c>
      <c r="O3645">
        <f t="shared" si="226"/>
        <v>33</v>
      </c>
      <c r="P3645" s="3">
        <f t="shared" si="227"/>
        <v>22697.730000000003</v>
      </c>
    </row>
    <row r="3646" spans="1:16" x14ac:dyDescent="0.35">
      <c r="A3646" t="s">
        <v>289</v>
      </c>
      <c r="B3646" s="29" t="s">
        <v>98</v>
      </c>
      <c r="C3646" s="22">
        <v>44435</v>
      </c>
      <c r="D3646" s="30" t="s">
        <v>161</v>
      </c>
      <c r="E3646" s="30" t="s">
        <v>162</v>
      </c>
      <c r="F3646" s="29" t="s">
        <v>186</v>
      </c>
      <c r="G3646" s="3">
        <v>31.53</v>
      </c>
      <c r="H3646" s="22">
        <v>44417</v>
      </c>
      <c r="I3646" s="23">
        <v>44430</v>
      </c>
      <c r="J3646">
        <f t="shared" si="224"/>
        <v>14</v>
      </c>
      <c r="K3646" s="2">
        <f t="shared" si="225"/>
        <v>44423.5</v>
      </c>
      <c r="L3646" s="22">
        <v>44435.5</v>
      </c>
      <c r="M3646" s="22">
        <v>44459.5</v>
      </c>
      <c r="N3646" s="22">
        <v>44456.5</v>
      </c>
      <c r="O3646">
        <f t="shared" si="226"/>
        <v>33</v>
      </c>
      <c r="P3646" s="3">
        <f t="shared" si="227"/>
        <v>1040.49</v>
      </c>
    </row>
    <row r="3647" spans="1:16" x14ac:dyDescent="0.35">
      <c r="A3647" t="s">
        <v>289</v>
      </c>
      <c r="B3647" s="29" t="s">
        <v>98</v>
      </c>
      <c r="C3647" s="22">
        <v>44435</v>
      </c>
      <c r="D3647" s="30" t="s">
        <v>161</v>
      </c>
      <c r="E3647" s="30" t="s">
        <v>162</v>
      </c>
      <c r="F3647" s="29" t="s">
        <v>272</v>
      </c>
      <c r="G3647" s="3">
        <v>13</v>
      </c>
      <c r="H3647" s="22">
        <v>44417</v>
      </c>
      <c r="I3647" s="23">
        <v>44430</v>
      </c>
      <c r="J3647">
        <f t="shared" si="224"/>
        <v>14</v>
      </c>
      <c r="K3647" s="2">
        <f t="shared" si="225"/>
        <v>44423.5</v>
      </c>
      <c r="L3647" s="22">
        <v>44435.5</v>
      </c>
      <c r="M3647" s="22">
        <v>44459.5</v>
      </c>
      <c r="N3647" s="22">
        <v>44456.5</v>
      </c>
      <c r="O3647">
        <f t="shared" si="226"/>
        <v>33</v>
      </c>
      <c r="P3647" s="3">
        <f t="shared" si="227"/>
        <v>429</v>
      </c>
    </row>
    <row r="3648" spans="1:16" x14ac:dyDescent="0.35">
      <c r="A3648" t="s">
        <v>289</v>
      </c>
      <c r="B3648" s="29" t="s">
        <v>98</v>
      </c>
      <c r="C3648" s="22">
        <v>44435</v>
      </c>
      <c r="D3648" s="30" t="s">
        <v>161</v>
      </c>
      <c r="E3648" s="30" t="s">
        <v>162</v>
      </c>
      <c r="F3648" s="29" t="s">
        <v>187</v>
      </c>
      <c r="G3648" s="3">
        <v>518.79999999999995</v>
      </c>
      <c r="H3648" s="22">
        <v>44417</v>
      </c>
      <c r="I3648" s="23">
        <v>44430</v>
      </c>
      <c r="J3648">
        <f t="shared" si="224"/>
        <v>14</v>
      </c>
      <c r="K3648" s="2">
        <f t="shared" si="225"/>
        <v>44423.5</v>
      </c>
      <c r="L3648" s="22">
        <v>44435.5</v>
      </c>
      <c r="M3648" s="22">
        <v>44459.5</v>
      </c>
      <c r="N3648" s="22">
        <v>44456.5</v>
      </c>
      <c r="O3648">
        <f t="shared" si="226"/>
        <v>33</v>
      </c>
      <c r="P3648" s="3">
        <f t="shared" si="227"/>
        <v>17120.399999999998</v>
      </c>
    </row>
    <row r="3649" spans="1:16" x14ac:dyDescent="0.35">
      <c r="A3649" t="s">
        <v>289</v>
      </c>
      <c r="B3649" s="29" t="s">
        <v>98</v>
      </c>
      <c r="C3649" s="22">
        <v>44435</v>
      </c>
      <c r="D3649" s="30" t="s">
        <v>161</v>
      </c>
      <c r="E3649" s="30" t="s">
        <v>162</v>
      </c>
      <c r="F3649" s="29" t="s">
        <v>188</v>
      </c>
      <c r="G3649" s="3">
        <v>195.57</v>
      </c>
      <c r="H3649" s="22">
        <v>44417</v>
      </c>
      <c r="I3649" s="23">
        <v>44430</v>
      </c>
      <c r="J3649">
        <f t="shared" si="224"/>
        <v>14</v>
      </c>
      <c r="K3649" s="2">
        <f t="shared" si="225"/>
        <v>44423.5</v>
      </c>
      <c r="L3649" s="22">
        <v>44435.5</v>
      </c>
      <c r="M3649" s="22">
        <v>44459.5</v>
      </c>
      <c r="N3649" s="22">
        <v>44456.5</v>
      </c>
      <c r="O3649">
        <f t="shared" si="226"/>
        <v>33</v>
      </c>
      <c r="P3649" s="3">
        <f t="shared" si="227"/>
        <v>6453.8099999999995</v>
      </c>
    </row>
    <row r="3650" spans="1:16" x14ac:dyDescent="0.35">
      <c r="A3650" t="s">
        <v>289</v>
      </c>
      <c r="B3650" s="29" t="s">
        <v>98</v>
      </c>
      <c r="C3650" s="22">
        <v>44435</v>
      </c>
      <c r="D3650" s="30" t="s">
        <v>161</v>
      </c>
      <c r="E3650" s="30" t="s">
        <v>162</v>
      </c>
      <c r="F3650" s="29" t="s">
        <v>198</v>
      </c>
      <c r="G3650" s="3">
        <v>25.89</v>
      </c>
      <c r="H3650" s="22">
        <v>44417</v>
      </c>
      <c r="I3650" s="23">
        <v>44430</v>
      </c>
      <c r="J3650">
        <f t="shared" si="224"/>
        <v>14</v>
      </c>
      <c r="K3650" s="2">
        <f t="shared" si="225"/>
        <v>44423.5</v>
      </c>
      <c r="L3650" s="22">
        <v>44435.5</v>
      </c>
      <c r="M3650" s="22">
        <v>44459.5</v>
      </c>
      <c r="N3650" s="22">
        <v>44456.5</v>
      </c>
      <c r="O3650">
        <f t="shared" si="226"/>
        <v>33</v>
      </c>
      <c r="P3650" s="3">
        <f t="shared" si="227"/>
        <v>854.37</v>
      </c>
    </row>
    <row r="3651" spans="1:16" x14ac:dyDescent="0.35">
      <c r="A3651" t="s">
        <v>289</v>
      </c>
      <c r="B3651" s="29" t="s">
        <v>98</v>
      </c>
      <c r="C3651" s="22">
        <v>44435</v>
      </c>
      <c r="D3651" s="30" t="s">
        <v>161</v>
      </c>
      <c r="E3651" s="30" t="s">
        <v>162</v>
      </c>
      <c r="F3651" s="29" t="s">
        <v>191</v>
      </c>
      <c r="G3651" s="3">
        <v>14.24</v>
      </c>
      <c r="H3651" s="22">
        <v>44417</v>
      </c>
      <c r="I3651" s="23">
        <v>44430</v>
      </c>
      <c r="J3651">
        <f t="shared" si="224"/>
        <v>14</v>
      </c>
      <c r="K3651" s="2">
        <f t="shared" si="225"/>
        <v>44423.5</v>
      </c>
      <c r="L3651" s="22">
        <v>44435.5</v>
      </c>
      <c r="M3651" s="22">
        <v>44459.5</v>
      </c>
      <c r="N3651" s="22">
        <v>44456.5</v>
      </c>
      <c r="O3651">
        <f t="shared" si="226"/>
        <v>33</v>
      </c>
      <c r="P3651" s="3">
        <f t="shared" si="227"/>
        <v>469.92</v>
      </c>
    </row>
    <row r="3652" spans="1:16" x14ac:dyDescent="0.35">
      <c r="A3652" t="s">
        <v>289</v>
      </c>
      <c r="B3652" s="29" t="s">
        <v>98</v>
      </c>
      <c r="C3652" s="22">
        <v>44435</v>
      </c>
      <c r="D3652" s="30" t="s">
        <v>161</v>
      </c>
      <c r="E3652" s="30" t="s">
        <v>162</v>
      </c>
      <c r="F3652" s="29" t="s">
        <v>193</v>
      </c>
      <c r="G3652" s="3">
        <v>46.730000000000004</v>
      </c>
      <c r="H3652" s="22">
        <v>44417</v>
      </c>
      <c r="I3652" s="23">
        <v>44430</v>
      </c>
      <c r="J3652">
        <f t="shared" si="224"/>
        <v>14</v>
      </c>
      <c r="K3652" s="2">
        <f t="shared" si="225"/>
        <v>44423.5</v>
      </c>
      <c r="L3652" s="22">
        <v>44435.5</v>
      </c>
      <c r="M3652" s="22">
        <v>44459.5</v>
      </c>
      <c r="N3652" s="22">
        <v>44456.5</v>
      </c>
      <c r="O3652">
        <f t="shared" si="226"/>
        <v>33</v>
      </c>
      <c r="P3652" s="3">
        <f t="shared" si="227"/>
        <v>1542.0900000000001</v>
      </c>
    </row>
    <row r="3653" spans="1:16" x14ac:dyDescent="0.35">
      <c r="A3653" t="s">
        <v>289</v>
      </c>
      <c r="B3653" s="29" t="s">
        <v>86</v>
      </c>
      <c r="C3653" s="22">
        <v>44435</v>
      </c>
      <c r="D3653" s="30" t="s">
        <v>201</v>
      </c>
      <c r="E3653" s="30" t="s">
        <v>202</v>
      </c>
      <c r="F3653" s="29" t="s">
        <v>164</v>
      </c>
      <c r="G3653" s="3">
        <v>66.36</v>
      </c>
      <c r="H3653" s="22">
        <v>44416</v>
      </c>
      <c r="I3653" s="23">
        <v>44429</v>
      </c>
      <c r="J3653">
        <f t="shared" si="224"/>
        <v>14</v>
      </c>
      <c r="K3653" s="2">
        <f t="shared" si="225"/>
        <v>44422.5</v>
      </c>
      <c r="L3653" s="22">
        <v>44435.5</v>
      </c>
      <c r="M3653" s="22">
        <v>44498.5</v>
      </c>
      <c r="N3653" s="22">
        <v>44497.5</v>
      </c>
      <c r="O3653">
        <f t="shared" si="226"/>
        <v>75</v>
      </c>
      <c r="P3653" s="3">
        <f t="shared" si="227"/>
        <v>4977</v>
      </c>
    </row>
    <row r="3654" spans="1:16" x14ac:dyDescent="0.35">
      <c r="A3654" t="s">
        <v>289</v>
      </c>
      <c r="B3654" s="29" t="s">
        <v>98</v>
      </c>
      <c r="C3654" s="22">
        <v>44435</v>
      </c>
      <c r="D3654" s="30" t="s">
        <v>201</v>
      </c>
      <c r="E3654" s="30" t="s">
        <v>202</v>
      </c>
      <c r="F3654" s="29" t="s">
        <v>109</v>
      </c>
      <c r="G3654" s="3">
        <v>9.120000000000001</v>
      </c>
      <c r="H3654" s="22">
        <v>44417</v>
      </c>
      <c r="I3654" s="23">
        <v>44430</v>
      </c>
      <c r="J3654">
        <f t="shared" si="224"/>
        <v>14</v>
      </c>
      <c r="K3654" s="2">
        <f t="shared" si="225"/>
        <v>44423.5</v>
      </c>
      <c r="L3654" s="22">
        <v>44435.5</v>
      </c>
      <c r="M3654" s="22">
        <v>44498.5</v>
      </c>
      <c r="N3654" s="22">
        <v>44497.5</v>
      </c>
      <c r="O3654">
        <f t="shared" si="226"/>
        <v>74</v>
      </c>
      <c r="P3654" s="3">
        <f t="shared" si="227"/>
        <v>674.88000000000011</v>
      </c>
    </row>
    <row r="3655" spans="1:16" x14ac:dyDescent="0.35">
      <c r="A3655" t="s">
        <v>289</v>
      </c>
      <c r="B3655" s="29" t="s">
        <v>98</v>
      </c>
      <c r="C3655" s="22">
        <v>44435</v>
      </c>
      <c r="D3655" s="30" t="s">
        <v>201</v>
      </c>
      <c r="E3655" s="30" t="s">
        <v>202</v>
      </c>
      <c r="F3655" s="29" t="s">
        <v>109</v>
      </c>
      <c r="G3655" s="3">
        <v>2.1500000000000004</v>
      </c>
      <c r="H3655" s="22">
        <v>44417</v>
      </c>
      <c r="I3655" s="23">
        <v>44430</v>
      </c>
      <c r="J3655">
        <f t="shared" si="224"/>
        <v>14</v>
      </c>
      <c r="K3655" s="2">
        <f t="shared" si="225"/>
        <v>44423.5</v>
      </c>
      <c r="L3655" s="22">
        <v>44435.5</v>
      </c>
      <c r="M3655" s="22">
        <v>44498.5</v>
      </c>
      <c r="N3655" s="22">
        <v>44497.5</v>
      </c>
      <c r="O3655">
        <f t="shared" si="226"/>
        <v>74</v>
      </c>
      <c r="P3655" s="3">
        <f t="shared" si="227"/>
        <v>159.10000000000002</v>
      </c>
    </row>
    <row r="3656" spans="1:16" x14ac:dyDescent="0.35">
      <c r="A3656" t="s">
        <v>289</v>
      </c>
      <c r="B3656" s="29" t="s">
        <v>98</v>
      </c>
      <c r="C3656" s="22">
        <v>44435</v>
      </c>
      <c r="D3656" s="30" t="s">
        <v>201</v>
      </c>
      <c r="E3656" s="30" t="s">
        <v>202</v>
      </c>
      <c r="F3656" s="29" t="s">
        <v>109</v>
      </c>
      <c r="G3656" s="3">
        <v>0.33</v>
      </c>
      <c r="H3656" s="22">
        <v>44417</v>
      </c>
      <c r="I3656" s="23">
        <v>44430</v>
      </c>
      <c r="J3656">
        <f t="shared" si="224"/>
        <v>14</v>
      </c>
      <c r="K3656" s="2">
        <f t="shared" si="225"/>
        <v>44423.5</v>
      </c>
      <c r="L3656" s="22">
        <v>44435.5</v>
      </c>
      <c r="M3656" s="22">
        <v>44498.5</v>
      </c>
      <c r="N3656" s="22">
        <v>44497.5</v>
      </c>
      <c r="O3656">
        <f t="shared" si="226"/>
        <v>74</v>
      </c>
      <c r="P3656" s="3">
        <f t="shared" si="227"/>
        <v>24.42</v>
      </c>
    </row>
    <row r="3657" spans="1:16" x14ac:dyDescent="0.35">
      <c r="A3657" t="s">
        <v>289</v>
      </c>
      <c r="B3657" s="29" t="s">
        <v>98</v>
      </c>
      <c r="C3657" s="22">
        <v>44435</v>
      </c>
      <c r="D3657" s="30" t="s">
        <v>201</v>
      </c>
      <c r="E3657" s="30" t="s">
        <v>202</v>
      </c>
      <c r="F3657" s="29" t="s">
        <v>109</v>
      </c>
      <c r="G3657" s="3">
        <v>2.17</v>
      </c>
      <c r="H3657" s="22">
        <v>44417</v>
      </c>
      <c r="I3657" s="23">
        <v>44430</v>
      </c>
      <c r="J3657">
        <f t="shared" si="224"/>
        <v>14</v>
      </c>
      <c r="K3657" s="2">
        <f t="shared" si="225"/>
        <v>44423.5</v>
      </c>
      <c r="L3657" s="22">
        <v>44435.5</v>
      </c>
      <c r="M3657" s="22">
        <v>44498.5</v>
      </c>
      <c r="N3657" s="22">
        <v>44497.5</v>
      </c>
      <c r="O3657">
        <f t="shared" si="226"/>
        <v>74</v>
      </c>
      <c r="P3657" s="3">
        <f t="shared" si="227"/>
        <v>160.57999999999998</v>
      </c>
    </row>
    <row r="3658" spans="1:16" x14ac:dyDescent="0.35">
      <c r="A3658" t="s">
        <v>289</v>
      </c>
      <c r="B3658" s="29" t="s">
        <v>98</v>
      </c>
      <c r="C3658" s="22">
        <v>44435</v>
      </c>
      <c r="D3658" s="30" t="s">
        <v>201</v>
      </c>
      <c r="E3658" s="30" t="s">
        <v>202</v>
      </c>
      <c r="F3658" s="29" t="s">
        <v>109</v>
      </c>
      <c r="G3658" s="3">
        <v>3.64</v>
      </c>
      <c r="H3658" s="22">
        <v>44417</v>
      </c>
      <c r="I3658" s="23">
        <v>44430</v>
      </c>
      <c r="J3658">
        <f t="shared" si="224"/>
        <v>14</v>
      </c>
      <c r="K3658" s="2">
        <f t="shared" si="225"/>
        <v>44423.5</v>
      </c>
      <c r="L3658" s="22">
        <v>44435.5</v>
      </c>
      <c r="M3658" s="22">
        <v>44498.5</v>
      </c>
      <c r="N3658" s="22">
        <v>44497.5</v>
      </c>
      <c r="O3658">
        <f t="shared" si="226"/>
        <v>74</v>
      </c>
      <c r="P3658" s="3">
        <f t="shared" si="227"/>
        <v>269.36</v>
      </c>
    </row>
    <row r="3659" spans="1:16" x14ac:dyDescent="0.35">
      <c r="A3659" t="s">
        <v>289</v>
      </c>
      <c r="B3659" s="29" t="s">
        <v>98</v>
      </c>
      <c r="C3659" s="22">
        <v>44435</v>
      </c>
      <c r="D3659" s="30" t="s">
        <v>110</v>
      </c>
      <c r="E3659" s="30" t="s">
        <v>111</v>
      </c>
      <c r="F3659" s="29" t="s">
        <v>204</v>
      </c>
      <c r="G3659" s="3">
        <v>2.7</v>
      </c>
      <c r="H3659" s="22">
        <v>44417</v>
      </c>
      <c r="I3659" s="23">
        <v>44430</v>
      </c>
      <c r="J3659">
        <f t="shared" ref="J3659:J3722" si="228">I3659-H3659+1</f>
        <v>14</v>
      </c>
      <c r="K3659" s="2">
        <f t="shared" ref="K3659:K3722" si="229">(H3659+I3659)/2</f>
        <v>44423.5</v>
      </c>
      <c r="L3659" s="22">
        <v>44435.5</v>
      </c>
      <c r="M3659" s="22">
        <v>44498.5</v>
      </c>
      <c r="N3659" s="22">
        <v>44497.5</v>
      </c>
      <c r="O3659">
        <f t="shared" ref="O3659:O3722" si="230">N3659-K3659</f>
        <v>74</v>
      </c>
      <c r="P3659" s="3">
        <f t="shared" ref="P3659:P3722" si="231">O3659*G3659</f>
        <v>199.8</v>
      </c>
    </row>
    <row r="3660" spans="1:16" x14ac:dyDescent="0.35">
      <c r="A3660" t="s">
        <v>289</v>
      </c>
      <c r="B3660" s="29" t="s">
        <v>98</v>
      </c>
      <c r="C3660" s="22">
        <v>44435</v>
      </c>
      <c r="D3660" s="30" t="s">
        <v>114</v>
      </c>
      <c r="E3660" s="30" t="s">
        <v>115</v>
      </c>
      <c r="F3660" s="29" t="s">
        <v>143</v>
      </c>
      <c r="G3660" s="3">
        <v>37.619999999999997</v>
      </c>
      <c r="H3660" s="22">
        <v>44417</v>
      </c>
      <c r="I3660" s="23">
        <v>44430</v>
      </c>
      <c r="J3660">
        <f t="shared" si="228"/>
        <v>14</v>
      </c>
      <c r="K3660" s="2">
        <f t="shared" si="229"/>
        <v>44423.5</v>
      </c>
      <c r="L3660" s="22">
        <v>44435.5</v>
      </c>
      <c r="M3660" s="22">
        <v>44498.5</v>
      </c>
      <c r="N3660" s="22">
        <v>44497.5</v>
      </c>
      <c r="O3660">
        <f t="shared" si="230"/>
        <v>74</v>
      </c>
      <c r="P3660" s="3">
        <f t="shared" si="231"/>
        <v>2783.8799999999997</v>
      </c>
    </row>
    <row r="3661" spans="1:16" x14ac:dyDescent="0.35">
      <c r="A3661" t="s">
        <v>289</v>
      </c>
      <c r="B3661" s="29" t="s">
        <v>98</v>
      </c>
      <c r="C3661" s="22">
        <v>44435</v>
      </c>
      <c r="D3661" s="30" t="s">
        <v>110</v>
      </c>
      <c r="E3661" s="30" t="s">
        <v>111</v>
      </c>
      <c r="F3661" s="29" t="s">
        <v>143</v>
      </c>
      <c r="G3661" s="3">
        <v>30.459999999999997</v>
      </c>
      <c r="H3661" s="22">
        <v>44417</v>
      </c>
      <c r="I3661" s="23">
        <v>44430</v>
      </c>
      <c r="J3661">
        <f t="shared" si="228"/>
        <v>14</v>
      </c>
      <c r="K3661" s="2">
        <f t="shared" si="229"/>
        <v>44423.5</v>
      </c>
      <c r="L3661" s="22">
        <v>44435.5</v>
      </c>
      <c r="M3661" s="22">
        <v>44498.5</v>
      </c>
      <c r="N3661" s="22">
        <v>44497.5</v>
      </c>
      <c r="O3661">
        <f t="shared" si="230"/>
        <v>74</v>
      </c>
      <c r="P3661" s="3">
        <f t="shared" si="231"/>
        <v>2254.04</v>
      </c>
    </row>
    <row r="3662" spans="1:16" x14ac:dyDescent="0.35">
      <c r="A3662" t="s">
        <v>289</v>
      </c>
      <c r="B3662" s="29" t="s">
        <v>98</v>
      </c>
      <c r="C3662" s="22">
        <v>44435</v>
      </c>
      <c r="D3662" s="30" t="s">
        <v>114</v>
      </c>
      <c r="E3662" s="30" t="s">
        <v>115</v>
      </c>
      <c r="F3662" s="29" t="s">
        <v>144</v>
      </c>
      <c r="G3662" s="3">
        <v>98.929999999999993</v>
      </c>
      <c r="H3662" s="22">
        <v>44417</v>
      </c>
      <c r="I3662" s="23">
        <v>44430</v>
      </c>
      <c r="J3662">
        <f t="shared" si="228"/>
        <v>14</v>
      </c>
      <c r="K3662" s="2">
        <f t="shared" si="229"/>
        <v>44423.5</v>
      </c>
      <c r="L3662" s="22">
        <v>44435.5</v>
      </c>
      <c r="M3662" s="22">
        <v>44498.5</v>
      </c>
      <c r="N3662" s="22">
        <v>44497.5</v>
      </c>
      <c r="O3662">
        <f t="shared" si="230"/>
        <v>74</v>
      </c>
      <c r="P3662" s="3">
        <f t="shared" si="231"/>
        <v>7320.82</v>
      </c>
    </row>
    <row r="3663" spans="1:16" x14ac:dyDescent="0.35">
      <c r="A3663" t="s">
        <v>289</v>
      </c>
      <c r="B3663" s="29" t="s">
        <v>98</v>
      </c>
      <c r="C3663" s="22">
        <v>44435</v>
      </c>
      <c r="D3663" s="30" t="s">
        <v>110</v>
      </c>
      <c r="E3663" s="30" t="s">
        <v>111</v>
      </c>
      <c r="F3663" s="29" t="s">
        <v>144</v>
      </c>
      <c r="G3663" s="3">
        <v>209.05</v>
      </c>
      <c r="H3663" s="22">
        <v>44417</v>
      </c>
      <c r="I3663" s="23">
        <v>44430</v>
      </c>
      <c r="J3663">
        <f t="shared" si="228"/>
        <v>14</v>
      </c>
      <c r="K3663" s="2">
        <f t="shared" si="229"/>
        <v>44423.5</v>
      </c>
      <c r="L3663" s="22">
        <v>44435.5</v>
      </c>
      <c r="M3663" s="22">
        <v>44498.5</v>
      </c>
      <c r="N3663" s="22">
        <v>44497.5</v>
      </c>
      <c r="O3663">
        <f t="shared" si="230"/>
        <v>74</v>
      </c>
      <c r="P3663" s="3">
        <f t="shared" si="231"/>
        <v>15469.7</v>
      </c>
    </row>
    <row r="3664" spans="1:16" x14ac:dyDescent="0.35">
      <c r="A3664" t="s">
        <v>289</v>
      </c>
      <c r="B3664" s="29" t="s">
        <v>98</v>
      </c>
      <c r="C3664" s="22">
        <v>44435</v>
      </c>
      <c r="D3664" s="30" t="s">
        <v>110</v>
      </c>
      <c r="E3664" s="30" t="s">
        <v>111</v>
      </c>
      <c r="F3664" s="29" t="s">
        <v>215</v>
      </c>
      <c r="G3664" s="3">
        <v>0.57999999999999996</v>
      </c>
      <c r="H3664" s="22">
        <v>44417</v>
      </c>
      <c r="I3664" s="23">
        <v>44430</v>
      </c>
      <c r="J3664">
        <f t="shared" si="228"/>
        <v>14</v>
      </c>
      <c r="K3664" s="2">
        <f t="shared" si="229"/>
        <v>44423.5</v>
      </c>
      <c r="L3664" s="22">
        <v>44435.5</v>
      </c>
      <c r="M3664" s="22">
        <v>44498.5</v>
      </c>
      <c r="N3664" s="22">
        <v>44497.5</v>
      </c>
      <c r="O3664">
        <f t="shared" si="230"/>
        <v>74</v>
      </c>
      <c r="P3664" s="3">
        <f t="shared" si="231"/>
        <v>42.919999999999995</v>
      </c>
    </row>
    <row r="3665" spans="1:16" x14ac:dyDescent="0.35">
      <c r="A3665" t="s">
        <v>289</v>
      </c>
      <c r="B3665" s="29" t="s">
        <v>98</v>
      </c>
      <c r="C3665" s="22">
        <v>44435</v>
      </c>
      <c r="D3665" s="30" t="s">
        <v>217</v>
      </c>
      <c r="E3665" s="30" t="s">
        <v>218</v>
      </c>
      <c r="F3665" s="29" t="s">
        <v>219</v>
      </c>
      <c r="G3665" s="3">
        <v>41.349999999999994</v>
      </c>
      <c r="H3665" s="22">
        <v>44417</v>
      </c>
      <c r="I3665" s="23">
        <v>44430</v>
      </c>
      <c r="J3665">
        <f t="shared" si="228"/>
        <v>14</v>
      </c>
      <c r="K3665" s="2">
        <f t="shared" si="229"/>
        <v>44423.5</v>
      </c>
      <c r="L3665" s="22">
        <v>44435.5</v>
      </c>
      <c r="M3665" s="22">
        <v>44498.5</v>
      </c>
      <c r="N3665" s="22">
        <v>44497.5</v>
      </c>
      <c r="O3665">
        <f t="shared" si="230"/>
        <v>74</v>
      </c>
      <c r="P3665" s="3">
        <f t="shared" si="231"/>
        <v>3059.8999999999996</v>
      </c>
    </row>
    <row r="3666" spans="1:16" x14ac:dyDescent="0.35">
      <c r="A3666" t="s">
        <v>289</v>
      </c>
      <c r="B3666" s="29" t="s">
        <v>98</v>
      </c>
      <c r="C3666" s="22">
        <v>44435</v>
      </c>
      <c r="D3666" s="30" t="s">
        <v>110</v>
      </c>
      <c r="E3666" s="30" t="s">
        <v>111</v>
      </c>
      <c r="F3666" s="29" t="s">
        <v>284</v>
      </c>
      <c r="G3666" s="3">
        <v>87.59</v>
      </c>
      <c r="H3666" s="22">
        <v>44417</v>
      </c>
      <c r="I3666" s="23">
        <v>44430</v>
      </c>
      <c r="J3666">
        <f t="shared" si="228"/>
        <v>14</v>
      </c>
      <c r="K3666" s="2">
        <f t="shared" si="229"/>
        <v>44423.5</v>
      </c>
      <c r="L3666" s="22">
        <v>44435.5</v>
      </c>
      <c r="M3666" s="22">
        <v>44498.5</v>
      </c>
      <c r="N3666" s="22">
        <v>44497.5</v>
      </c>
      <c r="O3666">
        <f t="shared" si="230"/>
        <v>74</v>
      </c>
      <c r="P3666" s="3">
        <f t="shared" si="231"/>
        <v>6481.66</v>
      </c>
    </row>
    <row r="3667" spans="1:16" x14ac:dyDescent="0.35">
      <c r="A3667" t="s">
        <v>289</v>
      </c>
      <c r="B3667" s="29" t="s">
        <v>98</v>
      </c>
      <c r="C3667" s="22">
        <v>44435</v>
      </c>
      <c r="D3667" s="30" t="s">
        <v>201</v>
      </c>
      <c r="E3667" s="30" t="s">
        <v>202</v>
      </c>
      <c r="F3667" s="29" t="s">
        <v>164</v>
      </c>
      <c r="G3667" s="3">
        <v>107.73999999999998</v>
      </c>
      <c r="H3667" s="22">
        <v>44417</v>
      </c>
      <c r="I3667" s="23">
        <v>44430</v>
      </c>
      <c r="J3667">
        <f t="shared" si="228"/>
        <v>14</v>
      </c>
      <c r="K3667" s="2">
        <f t="shared" si="229"/>
        <v>44423.5</v>
      </c>
      <c r="L3667" s="22">
        <v>44435.5</v>
      </c>
      <c r="M3667" s="22">
        <v>44498.5</v>
      </c>
      <c r="N3667" s="22">
        <v>44497.5</v>
      </c>
      <c r="O3667">
        <f t="shared" si="230"/>
        <v>74</v>
      </c>
      <c r="P3667" s="3">
        <f t="shared" si="231"/>
        <v>7972.7599999999984</v>
      </c>
    </row>
    <row r="3668" spans="1:16" x14ac:dyDescent="0.35">
      <c r="A3668" t="s">
        <v>289</v>
      </c>
      <c r="B3668" s="29" t="s">
        <v>98</v>
      </c>
      <c r="C3668" s="22">
        <v>44435</v>
      </c>
      <c r="D3668" s="30" t="s">
        <v>110</v>
      </c>
      <c r="E3668" s="30" t="s">
        <v>111</v>
      </c>
      <c r="F3668" s="29" t="s">
        <v>232</v>
      </c>
      <c r="G3668" s="3">
        <v>0.41</v>
      </c>
      <c r="H3668" s="22">
        <v>44417</v>
      </c>
      <c r="I3668" s="23">
        <v>44430</v>
      </c>
      <c r="J3668">
        <f t="shared" si="228"/>
        <v>14</v>
      </c>
      <c r="K3668" s="2">
        <f t="shared" si="229"/>
        <v>44423.5</v>
      </c>
      <c r="L3668" s="22">
        <v>44435.5</v>
      </c>
      <c r="M3668" s="22">
        <v>44498.5</v>
      </c>
      <c r="N3668" s="22">
        <v>44497.5</v>
      </c>
      <c r="O3668">
        <f t="shared" si="230"/>
        <v>74</v>
      </c>
      <c r="P3668" s="3">
        <f t="shared" si="231"/>
        <v>30.34</v>
      </c>
    </row>
    <row r="3669" spans="1:16" x14ac:dyDescent="0.35">
      <c r="A3669" t="s">
        <v>289</v>
      </c>
      <c r="B3669" s="29" t="s">
        <v>98</v>
      </c>
      <c r="C3669" s="22">
        <v>44435</v>
      </c>
      <c r="D3669" s="30" t="s">
        <v>110</v>
      </c>
      <c r="E3669" s="30" t="s">
        <v>111</v>
      </c>
      <c r="F3669" s="29" t="s">
        <v>233</v>
      </c>
      <c r="G3669" s="3">
        <v>1.58</v>
      </c>
      <c r="H3669" s="22">
        <v>44417</v>
      </c>
      <c r="I3669" s="23">
        <v>44430</v>
      </c>
      <c r="J3669">
        <f t="shared" si="228"/>
        <v>14</v>
      </c>
      <c r="K3669" s="2">
        <f t="shared" si="229"/>
        <v>44423.5</v>
      </c>
      <c r="L3669" s="22">
        <v>44435.5</v>
      </c>
      <c r="M3669" s="22">
        <v>44498.5</v>
      </c>
      <c r="N3669" s="22">
        <v>44497.5</v>
      </c>
      <c r="O3669">
        <f t="shared" si="230"/>
        <v>74</v>
      </c>
      <c r="P3669" s="3">
        <f t="shared" si="231"/>
        <v>116.92</v>
      </c>
    </row>
    <row r="3670" spans="1:16" x14ac:dyDescent="0.35">
      <c r="A3670" t="s">
        <v>289</v>
      </c>
      <c r="B3670" s="29" t="s">
        <v>98</v>
      </c>
      <c r="C3670" s="22">
        <v>44435</v>
      </c>
      <c r="D3670" s="30" t="s">
        <v>114</v>
      </c>
      <c r="E3670" s="30" t="s">
        <v>115</v>
      </c>
      <c r="F3670" s="29" t="s">
        <v>145</v>
      </c>
      <c r="G3670" s="3">
        <v>62.66</v>
      </c>
      <c r="H3670" s="22">
        <v>44417</v>
      </c>
      <c r="I3670" s="23">
        <v>44430</v>
      </c>
      <c r="J3670">
        <f t="shared" si="228"/>
        <v>14</v>
      </c>
      <c r="K3670" s="2">
        <f t="shared" si="229"/>
        <v>44423.5</v>
      </c>
      <c r="L3670" s="22">
        <v>44435.5</v>
      </c>
      <c r="M3670" s="22">
        <v>44498.5</v>
      </c>
      <c r="N3670" s="22">
        <v>44497.5</v>
      </c>
      <c r="O3670">
        <f t="shared" si="230"/>
        <v>74</v>
      </c>
      <c r="P3670" s="3">
        <f t="shared" si="231"/>
        <v>4636.84</v>
      </c>
    </row>
    <row r="3671" spans="1:16" x14ac:dyDescent="0.35">
      <c r="A3671" t="s">
        <v>289</v>
      </c>
      <c r="B3671" s="29" t="s">
        <v>98</v>
      </c>
      <c r="C3671" s="22">
        <v>44435</v>
      </c>
      <c r="D3671" s="30" t="s">
        <v>110</v>
      </c>
      <c r="E3671" s="30" t="s">
        <v>111</v>
      </c>
      <c r="F3671" s="29" t="s">
        <v>145</v>
      </c>
      <c r="G3671" s="3">
        <v>7.36</v>
      </c>
      <c r="H3671" s="22">
        <v>44417</v>
      </c>
      <c r="I3671" s="23">
        <v>44430</v>
      </c>
      <c r="J3671">
        <f t="shared" si="228"/>
        <v>14</v>
      </c>
      <c r="K3671" s="2">
        <f t="shared" si="229"/>
        <v>44423.5</v>
      </c>
      <c r="L3671" s="22">
        <v>44435.5</v>
      </c>
      <c r="M3671" s="22">
        <v>44498.5</v>
      </c>
      <c r="N3671" s="22">
        <v>44497.5</v>
      </c>
      <c r="O3671">
        <f t="shared" si="230"/>
        <v>74</v>
      </c>
      <c r="P3671" s="3">
        <f t="shared" si="231"/>
        <v>544.64</v>
      </c>
    </row>
    <row r="3672" spans="1:16" x14ac:dyDescent="0.35">
      <c r="A3672" t="s">
        <v>289</v>
      </c>
      <c r="B3672" s="29" t="s">
        <v>98</v>
      </c>
      <c r="C3672" s="22">
        <v>44435</v>
      </c>
      <c r="D3672" s="30" t="s">
        <v>114</v>
      </c>
      <c r="E3672" s="30" t="s">
        <v>115</v>
      </c>
      <c r="F3672" s="29" t="s">
        <v>146</v>
      </c>
      <c r="G3672" s="3">
        <v>121.37</v>
      </c>
      <c r="H3672" s="22">
        <v>44417</v>
      </c>
      <c r="I3672" s="23">
        <v>44430</v>
      </c>
      <c r="J3672">
        <f t="shared" si="228"/>
        <v>14</v>
      </c>
      <c r="K3672" s="2">
        <f t="shared" si="229"/>
        <v>44423.5</v>
      </c>
      <c r="L3672" s="22">
        <v>44435.5</v>
      </c>
      <c r="M3672" s="22">
        <v>44498.5</v>
      </c>
      <c r="N3672" s="22">
        <v>44497.5</v>
      </c>
      <c r="O3672">
        <f t="shared" si="230"/>
        <v>74</v>
      </c>
      <c r="P3672" s="3">
        <f t="shared" si="231"/>
        <v>8981.380000000001</v>
      </c>
    </row>
    <row r="3673" spans="1:16" x14ac:dyDescent="0.35">
      <c r="A3673" t="s">
        <v>289</v>
      </c>
      <c r="B3673" s="29" t="s">
        <v>98</v>
      </c>
      <c r="C3673" s="22">
        <v>44435</v>
      </c>
      <c r="D3673" s="30" t="s">
        <v>114</v>
      </c>
      <c r="E3673" s="30" t="s">
        <v>115</v>
      </c>
      <c r="F3673" s="29" t="s">
        <v>234</v>
      </c>
      <c r="G3673" s="3">
        <v>61.3</v>
      </c>
      <c r="H3673" s="22">
        <v>44417</v>
      </c>
      <c r="I3673" s="23">
        <v>44430</v>
      </c>
      <c r="J3673">
        <f t="shared" si="228"/>
        <v>14</v>
      </c>
      <c r="K3673" s="2">
        <f t="shared" si="229"/>
        <v>44423.5</v>
      </c>
      <c r="L3673" s="22">
        <v>44435.5</v>
      </c>
      <c r="M3673" s="22">
        <v>44498.5</v>
      </c>
      <c r="N3673" s="22">
        <v>44497.5</v>
      </c>
      <c r="O3673">
        <f t="shared" si="230"/>
        <v>74</v>
      </c>
      <c r="P3673" s="3">
        <f t="shared" si="231"/>
        <v>4536.2</v>
      </c>
    </row>
    <row r="3674" spans="1:16" x14ac:dyDescent="0.35">
      <c r="A3674" t="s">
        <v>289</v>
      </c>
      <c r="B3674" s="29" t="s">
        <v>98</v>
      </c>
      <c r="C3674" s="22">
        <v>44435</v>
      </c>
      <c r="D3674" s="30" t="s">
        <v>110</v>
      </c>
      <c r="E3674" s="30" t="s">
        <v>111</v>
      </c>
      <c r="F3674" s="29" t="s">
        <v>234</v>
      </c>
      <c r="G3674" s="3">
        <v>1.3</v>
      </c>
      <c r="H3674" s="22">
        <v>44417</v>
      </c>
      <c r="I3674" s="23">
        <v>44430</v>
      </c>
      <c r="J3674">
        <f t="shared" si="228"/>
        <v>14</v>
      </c>
      <c r="K3674" s="2">
        <f t="shared" si="229"/>
        <v>44423.5</v>
      </c>
      <c r="L3674" s="22">
        <v>44435.5</v>
      </c>
      <c r="M3674" s="22">
        <v>44498.5</v>
      </c>
      <c r="N3674" s="22">
        <v>44497.5</v>
      </c>
      <c r="O3674">
        <f t="shared" si="230"/>
        <v>74</v>
      </c>
      <c r="P3674" s="3">
        <f t="shared" si="231"/>
        <v>96.2</v>
      </c>
    </row>
    <row r="3675" spans="1:16" x14ac:dyDescent="0.35">
      <c r="A3675" t="s">
        <v>289</v>
      </c>
      <c r="B3675" s="29" t="s">
        <v>98</v>
      </c>
      <c r="C3675" s="22">
        <v>44435</v>
      </c>
      <c r="D3675" s="30" t="s">
        <v>110</v>
      </c>
      <c r="E3675" s="30" t="s">
        <v>111</v>
      </c>
      <c r="F3675" s="29" t="s">
        <v>257</v>
      </c>
      <c r="G3675" s="3">
        <v>0.53</v>
      </c>
      <c r="H3675" s="22">
        <v>44417</v>
      </c>
      <c r="I3675" s="23">
        <v>44430</v>
      </c>
      <c r="J3675">
        <f t="shared" si="228"/>
        <v>14</v>
      </c>
      <c r="K3675" s="2">
        <f t="shared" si="229"/>
        <v>44423.5</v>
      </c>
      <c r="L3675" s="22">
        <v>44435.5</v>
      </c>
      <c r="M3675" s="22">
        <v>44498.5</v>
      </c>
      <c r="N3675" s="22">
        <v>44497.5</v>
      </c>
      <c r="O3675">
        <f t="shared" si="230"/>
        <v>74</v>
      </c>
      <c r="P3675" s="3">
        <f t="shared" si="231"/>
        <v>39.22</v>
      </c>
    </row>
    <row r="3676" spans="1:16" x14ac:dyDescent="0.35">
      <c r="A3676" t="s">
        <v>289</v>
      </c>
      <c r="B3676" s="29" t="s">
        <v>98</v>
      </c>
      <c r="C3676" s="22">
        <v>44435</v>
      </c>
      <c r="D3676" s="30" t="s">
        <v>201</v>
      </c>
      <c r="E3676" s="30" t="s">
        <v>202</v>
      </c>
      <c r="F3676" s="29" t="s">
        <v>109</v>
      </c>
      <c r="G3676" s="3">
        <v>129.29</v>
      </c>
      <c r="H3676" s="22">
        <v>44417</v>
      </c>
      <c r="I3676" s="23">
        <v>44430</v>
      </c>
      <c r="J3676">
        <f t="shared" si="228"/>
        <v>14</v>
      </c>
      <c r="K3676" s="2">
        <f t="shared" si="229"/>
        <v>44423.5</v>
      </c>
      <c r="L3676" s="22">
        <v>44435.5</v>
      </c>
      <c r="M3676" s="22">
        <v>44498.5</v>
      </c>
      <c r="N3676" s="22">
        <v>44497.5</v>
      </c>
      <c r="O3676">
        <f t="shared" si="230"/>
        <v>74</v>
      </c>
      <c r="P3676" s="3">
        <f t="shared" si="231"/>
        <v>9567.4599999999991</v>
      </c>
    </row>
    <row r="3677" spans="1:16" x14ac:dyDescent="0.35">
      <c r="A3677" t="s">
        <v>289</v>
      </c>
      <c r="B3677" s="29" t="s">
        <v>98</v>
      </c>
      <c r="C3677" s="22">
        <v>44435</v>
      </c>
      <c r="D3677" s="30" t="s">
        <v>110</v>
      </c>
      <c r="E3677" s="30" t="s">
        <v>111</v>
      </c>
      <c r="F3677" s="29" t="s">
        <v>247</v>
      </c>
      <c r="G3677" s="3">
        <v>26.98</v>
      </c>
      <c r="H3677" s="22">
        <v>44417</v>
      </c>
      <c r="I3677" s="23">
        <v>44430</v>
      </c>
      <c r="J3677">
        <f t="shared" si="228"/>
        <v>14</v>
      </c>
      <c r="K3677" s="2">
        <f t="shared" si="229"/>
        <v>44423.5</v>
      </c>
      <c r="L3677" s="22">
        <v>44435.5</v>
      </c>
      <c r="M3677" s="22">
        <v>44498.5</v>
      </c>
      <c r="N3677" s="22">
        <v>44497.5</v>
      </c>
      <c r="O3677">
        <f t="shared" si="230"/>
        <v>74</v>
      </c>
      <c r="P3677" s="3">
        <f t="shared" si="231"/>
        <v>1996.52</v>
      </c>
    </row>
    <row r="3678" spans="1:16" x14ac:dyDescent="0.35">
      <c r="A3678" t="s">
        <v>289</v>
      </c>
      <c r="B3678" s="29" t="s">
        <v>98</v>
      </c>
      <c r="C3678" s="22">
        <v>44435</v>
      </c>
      <c r="D3678" s="30" t="s">
        <v>110</v>
      </c>
      <c r="E3678" s="30" t="s">
        <v>111</v>
      </c>
      <c r="F3678" s="29" t="s">
        <v>248</v>
      </c>
      <c r="G3678" s="3">
        <v>36.96</v>
      </c>
      <c r="H3678" s="22">
        <v>44417</v>
      </c>
      <c r="I3678" s="23">
        <v>44430</v>
      </c>
      <c r="J3678">
        <f t="shared" si="228"/>
        <v>14</v>
      </c>
      <c r="K3678" s="2">
        <f t="shared" si="229"/>
        <v>44423.5</v>
      </c>
      <c r="L3678" s="22">
        <v>44435.5</v>
      </c>
      <c r="M3678" s="22">
        <v>44498.5</v>
      </c>
      <c r="N3678" s="22">
        <v>44497.5</v>
      </c>
      <c r="O3678">
        <f t="shared" si="230"/>
        <v>74</v>
      </c>
      <c r="P3678" s="3">
        <f t="shared" si="231"/>
        <v>2735.04</v>
      </c>
    </row>
    <row r="3679" spans="1:16" x14ac:dyDescent="0.35">
      <c r="A3679" t="s">
        <v>289</v>
      </c>
      <c r="B3679" s="29" t="s">
        <v>98</v>
      </c>
      <c r="C3679" s="22">
        <v>44435</v>
      </c>
      <c r="D3679" s="30" t="s">
        <v>201</v>
      </c>
      <c r="E3679" s="30" t="s">
        <v>202</v>
      </c>
      <c r="F3679" s="29" t="s">
        <v>102</v>
      </c>
      <c r="G3679" s="3">
        <v>9.4499999999999993</v>
      </c>
      <c r="H3679" s="22">
        <v>44417</v>
      </c>
      <c r="I3679" s="23">
        <v>44430</v>
      </c>
      <c r="J3679">
        <f t="shared" si="228"/>
        <v>14</v>
      </c>
      <c r="K3679" s="2">
        <f t="shared" si="229"/>
        <v>44423.5</v>
      </c>
      <c r="L3679" s="22">
        <v>44435.5</v>
      </c>
      <c r="M3679" s="22">
        <v>44498.5</v>
      </c>
      <c r="N3679" s="22">
        <v>44497.5</v>
      </c>
      <c r="O3679">
        <f t="shared" si="230"/>
        <v>74</v>
      </c>
      <c r="P3679" s="3">
        <f t="shared" si="231"/>
        <v>699.3</v>
      </c>
    </row>
    <row r="3680" spans="1:16" x14ac:dyDescent="0.35">
      <c r="A3680" t="s">
        <v>289</v>
      </c>
      <c r="B3680" s="29" t="s">
        <v>98</v>
      </c>
      <c r="C3680" s="22">
        <v>44435</v>
      </c>
      <c r="D3680" s="30" t="s">
        <v>114</v>
      </c>
      <c r="E3680" s="30" t="s">
        <v>115</v>
      </c>
      <c r="F3680" s="29" t="s">
        <v>239</v>
      </c>
      <c r="G3680" s="3">
        <v>19.38</v>
      </c>
      <c r="H3680" s="22">
        <v>44417</v>
      </c>
      <c r="I3680" s="23">
        <v>44430</v>
      </c>
      <c r="J3680">
        <f t="shared" si="228"/>
        <v>14</v>
      </c>
      <c r="K3680" s="2">
        <f t="shared" si="229"/>
        <v>44423.5</v>
      </c>
      <c r="L3680" s="22">
        <v>44435.5</v>
      </c>
      <c r="M3680" s="22">
        <v>44498.5</v>
      </c>
      <c r="N3680" s="22">
        <v>44497.5</v>
      </c>
      <c r="O3680">
        <f t="shared" si="230"/>
        <v>74</v>
      </c>
      <c r="P3680" s="3">
        <f t="shared" si="231"/>
        <v>1434.12</v>
      </c>
    </row>
    <row r="3681" spans="1:16" x14ac:dyDescent="0.35">
      <c r="A3681" t="s">
        <v>289</v>
      </c>
      <c r="B3681" s="29" t="s">
        <v>98</v>
      </c>
      <c r="C3681" s="22">
        <v>44435</v>
      </c>
      <c r="D3681" s="30" t="s">
        <v>110</v>
      </c>
      <c r="E3681" s="30" t="s">
        <v>111</v>
      </c>
      <c r="F3681" s="29" t="s">
        <v>240</v>
      </c>
      <c r="G3681" s="3">
        <v>17.86</v>
      </c>
      <c r="H3681" s="22">
        <v>44417</v>
      </c>
      <c r="I3681" s="23">
        <v>44430</v>
      </c>
      <c r="J3681">
        <f t="shared" si="228"/>
        <v>14</v>
      </c>
      <c r="K3681" s="2">
        <f t="shared" si="229"/>
        <v>44423.5</v>
      </c>
      <c r="L3681" s="22">
        <v>44435.5</v>
      </c>
      <c r="M3681" s="22">
        <v>44498.5</v>
      </c>
      <c r="N3681" s="22">
        <v>44497.5</v>
      </c>
      <c r="O3681">
        <f t="shared" si="230"/>
        <v>74</v>
      </c>
      <c r="P3681" s="3">
        <f t="shared" si="231"/>
        <v>1321.6399999999999</v>
      </c>
    </row>
    <row r="3682" spans="1:16" x14ac:dyDescent="0.35">
      <c r="A3682" t="s">
        <v>289</v>
      </c>
      <c r="B3682" s="29" t="s">
        <v>98</v>
      </c>
      <c r="C3682" s="22">
        <v>44435</v>
      </c>
      <c r="D3682" s="30" t="s">
        <v>110</v>
      </c>
      <c r="E3682" s="30" t="s">
        <v>111</v>
      </c>
      <c r="F3682" s="29" t="s">
        <v>147</v>
      </c>
      <c r="G3682" s="3">
        <v>4.76</v>
      </c>
      <c r="H3682" s="22">
        <v>44417</v>
      </c>
      <c r="I3682" s="23">
        <v>44430</v>
      </c>
      <c r="J3682">
        <f t="shared" si="228"/>
        <v>14</v>
      </c>
      <c r="K3682" s="2">
        <f t="shared" si="229"/>
        <v>44423.5</v>
      </c>
      <c r="L3682" s="22">
        <v>44435.5</v>
      </c>
      <c r="M3682" s="22">
        <v>44498.5</v>
      </c>
      <c r="N3682" s="22">
        <v>44497.5</v>
      </c>
      <c r="O3682">
        <f t="shared" si="230"/>
        <v>74</v>
      </c>
      <c r="P3682" s="3">
        <f t="shared" si="231"/>
        <v>352.24</v>
      </c>
    </row>
    <row r="3683" spans="1:16" x14ac:dyDescent="0.35">
      <c r="A3683" t="s">
        <v>289</v>
      </c>
      <c r="B3683" s="29" t="s">
        <v>86</v>
      </c>
      <c r="C3683" s="22">
        <v>44435</v>
      </c>
      <c r="D3683" s="30" t="s">
        <v>199</v>
      </c>
      <c r="E3683" s="30" t="s">
        <v>200</v>
      </c>
      <c r="F3683" s="29" t="s">
        <v>89</v>
      </c>
      <c r="G3683" s="3">
        <v>57.72</v>
      </c>
      <c r="H3683" s="22">
        <v>44416</v>
      </c>
      <c r="I3683" s="23">
        <v>44429</v>
      </c>
      <c r="J3683">
        <f t="shared" si="228"/>
        <v>14</v>
      </c>
      <c r="K3683" s="2">
        <f t="shared" si="229"/>
        <v>44422.5</v>
      </c>
      <c r="L3683" s="22">
        <v>44435.5</v>
      </c>
      <c r="M3683" s="22">
        <v>44501.5</v>
      </c>
      <c r="N3683" s="22">
        <v>44498.5</v>
      </c>
      <c r="O3683">
        <f t="shared" si="230"/>
        <v>76</v>
      </c>
      <c r="P3683" s="3">
        <f t="shared" si="231"/>
        <v>4386.72</v>
      </c>
    </row>
    <row r="3684" spans="1:16" x14ac:dyDescent="0.35">
      <c r="A3684" t="s">
        <v>289</v>
      </c>
      <c r="B3684" s="29" t="s">
        <v>98</v>
      </c>
      <c r="C3684" s="22">
        <v>44435</v>
      </c>
      <c r="D3684" s="30" t="s">
        <v>110</v>
      </c>
      <c r="E3684" s="30" t="s">
        <v>111</v>
      </c>
      <c r="F3684" s="29" t="s">
        <v>250</v>
      </c>
      <c r="G3684" s="3">
        <v>43.94</v>
      </c>
      <c r="H3684" s="22">
        <v>44417</v>
      </c>
      <c r="I3684" s="23">
        <v>44430</v>
      </c>
      <c r="J3684">
        <f t="shared" si="228"/>
        <v>14</v>
      </c>
      <c r="K3684" s="2">
        <f t="shared" si="229"/>
        <v>44423.5</v>
      </c>
      <c r="L3684" s="22">
        <v>44435.5</v>
      </c>
      <c r="M3684" s="22">
        <v>44501.5</v>
      </c>
      <c r="N3684" s="22">
        <v>44498.5</v>
      </c>
      <c r="O3684">
        <f t="shared" si="230"/>
        <v>75</v>
      </c>
      <c r="P3684" s="3">
        <f t="shared" si="231"/>
        <v>3295.5</v>
      </c>
    </row>
    <row r="3685" spans="1:16" x14ac:dyDescent="0.35">
      <c r="A3685" t="s">
        <v>289</v>
      </c>
      <c r="B3685" s="29" t="s">
        <v>98</v>
      </c>
      <c r="C3685" s="22">
        <v>44435</v>
      </c>
      <c r="D3685" s="30" t="s">
        <v>110</v>
      </c>
      <c r="E3685" s="30" t="s">
        <v>111</v>
      </c>
      <c r="F3685" s="29" t="s">
        <v>276</v>
      </c>
      <c r="G3685" s="3">
        <v>36.35</v>
      </c>
      <c r="H3685" s="22">
        <v>44417</v>
      </c>
      <c r="I3685" s="23">
        <v>44430</v>
      </c>
      <c r="J3685">
        <f t="shared" si="228"/>
        <v>14</v>
      </c>
      <c r="K3685" s="2">
        <f t="shared" si="229"/>
        <v>44423.5</v>
      </c>
      <c r="L3685" s="22">
        <v>44435.5</v>
      </c>
      <c r="M3685" s="22">
        <v>44501.5</v>
      </c>
      <c r="N3685" s="22">
        <v>44498.5</v>
      </c>
      <c r="O3685">
        <f t="shared" si="230"/>
        <v>75</v>
      </c>
      <c r="P3685" s="3">
        <f t="shared" si="231"/>
        <v>2726.25</v>
      </c>
    </row>
    <row r="3686" spans="1:16" x14ac:dyDescent="0.35">
      <c r="A3686" t="s">
        <v>289</v>
      </c>
      <c r="B3686" s="29" t="s">
        <v>98</v>
      </c>
      <c r="C3686" s="22">
        <v>44435</v>
      </c>
      <c r="D3686" s="30" t="s">
        <v>148</v>
      </c>
      <c r="E3686" s="30" t="s">
        <v>149</v>
      </c>
      <c r="F3686" s="29" t="s">
        <v>205</v>
      </c>
      <c r="G3686" s="3">
        <v>148.41999999999999</v>
      </c>
      <c r="H3686" s="22">
        <v>44417</v>
      </c>
      <c r="I3686" s="23">
        <v>44430</v>
      </c>
      <c r="J3686">
        <f t="shared" si="228"/>
        <v>14</v>
      </c>
      <c r="K3686" s="2">
        <f t="shared" si="229"/>
        <v>44423.5</v>
      </c>
      <c r="L3686" s="22">
        <v>44435.5</v>
      </c>
      <c r="M3686" s="22">
        <v>44501.5</v>
      </c>
      <c r="N3686" s="22">
        <v>44498.5</v>
      </c>
      <c r="O3686">
        <f t="shared" si="230"/>
        <v>75</v>
      </c>
      <c r="P3686" s="3">
        <f t="shared" si="231"/>
        <v>11131.499999999998</v>
      </c>
    </row>
    <row r="3687" spans="1:16" x14ac:dyDescent="0.35">
      <c r="A3687" t="s">
        <v>289</v>
      </c>
      <c r="B3687" s="29" t="s">
        <v>98</v>
      </c>
      <c r="C3687" s="22">
        <v>44435</v>
      </c>
      <c r="D3687" s="30" t="s">
        <v>171</v>
      </c>
      <c r="E3687" s="30" t="s">
        <v>172</v>
      </c>
      <c r="F3687" s="29" t="s">
        <v>206</v>
      </c>
      <c r="G3687" s="3">
        <v>962.56000000000029</v>
      </c>
      <c r="H3687" s="22">
        <v>44417</v>
      </c>
      <c r="I3687" s="23">
        <v>44430</v>
      </c>
      <c r="J3687">
        <f t="shared" si="228"/>
        <v>14</v>
      </c>
      <c r="K3687" s="2">
        <f t="shared" si="229"/>
        <v>44423.5</v>
      </c>
      <c r="L3687" s="22">
        <v>44435.5</v>
      </c>
      <c r="M3687" s="22">
        <v>44501.5</v>
      </c>
      <c r="N3687" s="22">
        <v>44498.5</v>
      </c>
      <c r="O3687">
        <f t="shared" si="230"/>
        <v>75</v>
      </c>
      <c r="P3687" s="3">
        <f t="shared" si="231"/>
        <v>72192.000000000015</v>
      </c>
    </row>
    <row r="3688" spans="1:16" x14ac:dyDescent="0.35">
      <c r="A3688" t="s">
        <v>289</v>
      </c>
      <c r="B3688" s="29" t="s">
        <v>98</v>
      </c>
      <c r="C3688" s="22">
        <v>44435</v>
      </c>
      <c r="D3688" s="30" t="s">
        <v>207</v>
      </c>
      <c r="E3688" s="30" t="s">
        <v>208</v>
      </c>
      <c r="F3688" s="29" t="s">
        <v>209</v>
      </c>
      <c r="G3688" s="3">
        <v>79.870000000000019</v>
      </c>
      <c r="H3688" s="22">
        <v>44417</v>
      </c>
      <c r="I3688" s="23">
        <v>44430</v>
      </c>
      <c r="J3688">
        <f t="shared" si="228"/>
        <v>14</v>
      </c>
      <c r="K3688" s="2">
        <f t="shared" si="229"/>
        <v>44423.5</v>
      </c>
      <c r="L3688" s="22">
        <v>44435.5</v>
      </c>
      <c r="M3688" s="22">
        <v>44501.5</v>
      </c>
      <c r="N3688" s="22">
        <v>44498.5</v>
      </c>
      <c r="O3688">
        <f t="shared" si="230"/>
        <v>75</v>
      </c>
      <c r="P3688" s="3">
        <f t="shared" si="231"/>
        <v>5990.2500000000018</v>
      </c>
    </row>
    <row r="3689" spans="1:16" x14ac:dyDescent="0.35">
      <c r="A3689" t="s">
        <v>289</v>
      </c>
      <c r="B3689" s="29" t="s">
        <v>98</v>
      </c>
      <c r="C3689" s="22">
        <v>44435</v>
      </c>
      <c r="D3689" s="30" t="s">
        <v>171</v>
      </c>
      <c r="E3689" s="30" t="s">
        <v>172</v>
      </c>
      <c r="F3689" s="29" t="s">
        <v>210</v>
      </c>
      <c r="G3689" s="3">
        <v>412.53</v>
      </c>
      <c r="H3689" s="22">
        <v>44417</v>
      </c>
      <c r="I3689" s="23">
        <v>44430</v>
      </c>
      <c r="J3689">
        <f t="shared" si="228"/>
        <v>14</v>
      </c>
      <c r="K3689" s="2">
        <f t="shared" si="229"/>
        <v>44423.5</v>
      </c>
      <c r="L3689" s="22">
        <v>44435.5</v>
      </c>
      <c r="M3689" s="22">
        <v>44501.5</v>
      </c>
      <c r="N3689" s="22">
        <v>44498.5</v>
      </c>
      <c r="O3689">
        <f t="shared" si="230"/>
        <v>75</v>
      </c>
      <c r="P3689" s="3">
        <f t="shared" si="231"/>
        <v>30939.749999999996</v>
      </c>
    </row>
    <row r="3690" spans="1:16" x14ac:dyDescent="0.35">
      <c r="A3690" t="s">
        <v>289</v>
      </c>
      <c r="B3690" s="29" t="s">
        <v>98</v>
      </c>
      <c r="C3690" s="22">
        <v>44435</v>
      </c>
      <c r="D3690" s="30" t="s">
        <v>110</v>
      </c>
      <c r="E3690" s="30" t="s">
        <v>111</v>
      </c>
      <c r="F3690" s="29" t="s">
        <v>212</v>
      </c>
      <c r="G3690" s="3">
        <v>15.069999999999999</v>
      </c>
      <c r="H3690" s="22">
        <v>44417</v>
      </c>
      <c r="I3690" s="23">
        <v>44430</v>
      </c>
      <c r="J3690">
        <f t="shared" si="228"/>
        <v>14</v>
      </c>
      <c r="K3690" s="2">
        <f t="shared" si="229"/>
        <v>44423.5</v>
      </c>
      <c r="L3690" s="22">
        <v>44435.5</v>
      </c>
      <c r="M3690" s="22">
        <v>44501.5</v>
      </c>
      <c r="N3690" s="22">
        <v>44498.5</v>
      </c>
      <c r="O3690">
        <f t="shared" si="230"/>
        <v>75</v>
      </c>
      <c r="P3690" s="3">
        <f t="shared" si="231"/>
        <v>1130.25</v>
      </c>
    </row>
    <row r="3691" spans="1:16" x14ac:dyDescent="0.35">
      <c r="A3691" t="s">
        <v>289</v>
      </c>
      <c r="B3691" s="29" t="s">
        <v>98</v>
      </c>
      <c r="C3691" s="22">
        <v>44435</v>
      </c>
      <c r="D3691" s="30" t="s">
        <v>110</v>
      </c>
      <c r="E3691" s="30" t="s">
        <v>111</v>
      </c>
      <c r="F3691" s="29" t="s">
        <v>214</v>
      </c>
      <c r="G3691" s="3">
        <v>8.48</v>
      </c>
      <c r="H3691" s="22">
        <v>44417</v>
      </c>
      <c r="I3691" s="23">
        <v>44430</v>
      </c>
      <c r="J3691">
        <f t="shared" si="228"/>
        <v>14</v>
      </c>
      <c r="K3691" s="2">
        <f t="shared" si="229"/>
        <v>44423.5</v>
      </c>
      <c r="L3691" s="22">
        <v>44435.5</v>
      </c>
      <c r="M3691" s="22">
        <v>44501.5</v>
      </c>
      <c r="N3691" s="22">
        <v>44498.5</v>
      </c>
      <c r="O3691">
        <f t="shared" si="230"/>
        <v>75</v>
      </c>
      <c r="P3691" s="3">
        <f t="shared" si="231"/>
        <v>636</v>
      </c>
    </row>
    <row r="3692" spans="1:16" x14ac:dyDescent="0.35">
      <c r="A3692" t="s">
        <v>289</v>
      </c>
      <c r="B3692" s="29" t="s">
        <v>98</v>
      </c>
      <c r="C3692" s="22">
        <v>44435</v>
      </c>
      <c r="D3692" s="30" t="s">
        <v>110</v>
      </c>
      <c r="E3692" s="30" t="s">
        <v>111</v>
      </c>
      <c r="F3692" s="29" t="s">
        <v>290</v>
      </c>
      <c r="G3692" s="3">
        <v>13.03</v>
      </c>
      <c r="H3692" s="22">
        <v>44417</v>
      </c>
      <c r="I3692" s="23">
        <v>44430</v>
      </c>
      <c r="J3692">
        <f t="shared" si="228"/>
        <v>14</v>
      </c>
      <c r="K3692" s="2">
        <f t="shared" si="229"/>
        <v>44423.5</v>
      </c>
      <c r="L3692" s="22">
        <v>44435.5</v>
      </c>
      <c r="M3692" s="22">
        <v>44501.5</v>
      </c>
      <c r="N3692" s="22">
        <v>44498.5</v>
      </c>
      <c r="O3692">
        <f t="shared" si="230"/>
        <v>75</v>
      </c>
      <c r="P3692" s="3">
        <f t="shared" si="231"/>
        <v>977.25</v>
      </c>
    </row>
    <row r="3693" spans="1:16" x14ac:dyDescent="0.35">
      <c r="A3693" t="s">
        <v>289</v>
      </c>
      <c r="B3693" s="29" t="s">
        <v>98</v>
      </c>
      <c r="C3693" s="22">
        <v>44435</v>
      </c>
      <c r="D3693" s="30" t="s">
        <v>110</v>
      </c>
      <c r="E3693" s="30" t="s">
        <v>111</v>
      </c>
      <c r="F3693" s="29" t="s">
        <v>220</v>
      </c>
      <c r="G3693" s="3">
        <v>2.27</v>
      </c>
      <c r="H3693" s="22">
        <v>44417</v>
      </c>
      <c r="I3693" s="23">
        <v>44430</v>
      </c>
      <c r="J3693">
        <f t="shared" si="228"/>
        <v>14</v>
      </c>
      <c r="K3693" s="2">
        <f t="shared" si="229"/>
        <v>44423.5</v>
      </c>
      <c r="L3693" s="22">
        <v>44435.5</v>
      </c>
      <c r="M3693" s="22">
        <v>44501.5</v>
      </c>
      <c r="N3693" s="22">
        <v>44498.5</v>
      </c>
      <c r="O3693">
        <f t="shared" si="230"/>
        <v>75</v>
      </c>
      <c r="P3693" s="3">
        <f t="shared" si="231"/>
        <v>170.25</v>
      </c>
    </row>
    <row r="3694" spans="1:16" x14ac:dyDescent="0.35">
      <c r="A3694" t="s">
        <v>289</v>
      </c>
      <c r="B3694" s="29" t="s">
        <v>98</v>
      </c>
      <c r="C3694" s="22">
        <v>44435</v>
      </c>
      <c r="D3694" s="30" t="s">
        <v>110</v>
      </c>
      <c r="E3694" s="30" t="s">
        <v>111</v>
      </c>
      <c r="F3694" s="29" t="s">
        <v>221</v>
      </c>
      <c r="G3694" s="3">
        <v>5.74</v>
      </c>
      <c r="H3694" s="22">
        <v>44417</v>
      </c>
      <c r="I3694" s="23">
        <v>44430</v>
      </c>
      <c r="J3694">
        <f t="shared" si="228"/>
        <v>14</v>
      </c>
      <c r="K3694" s="2">
        <f t="shared" si="229"/>
        <v>44423.5</v>
      </c>
      <c r="L3694" s="22">
        <v>44435.5</v>
      </c>
      <c r="M3694" s="22">
        <v>44501.5</v>
      </c>
      <c r="N3694" s="22">
        <v>44498.5</v>
      </c>
      <c r="O3694">
        <f t="shared" si="230"/>
        <v>75</v>
      </c>
      <c r="P3694" s="3">
        <f t="shared" si="231"/>
        <v>430.5</v>
      </c>
    </row>
    <row r="3695" spans="1:16" x14ac:dyDescent="0.35">
      <c r="A3695" t="s">
        <v>289</v>
      </c>
      <c r="B3695" s="29" t="s">
        <v>98</v>
      </c>
      <c r="C3695" s="22">
        <v>44435</v>
      </c>
      <c r="D3695" s="30" t="s">
        <v>199</v>
      </c>
      <c r="E3695" s="30" t="s">
        <v>200</v>
      </c>
      <c r="F3695" s="29" t="s">
        <v>89</v>
      </c>
      <c r="G3695" s="3">
        <v>536.65999999999985</v>
      </c>
      <c r="H3695" s="22">
        <v>44417</v>
      </c>
      <c r="I3695" s="23">
        <v>44430</v>
      </c>
      <c r="J3695">
        <f t="shared" si="228"/>
        <v>14</v>
      </c>
      <c r="K3695" s="2">
        <f t="shared" si="229"/>
        <v>44423.5</v>
      </c>
      <c r="L3695" s="22">
        <v>44435.5</v>
      </c>
      <c r="M3695" s="22">
        <v>44501.5</v>
      </c>
      <c r="N3695" s="22">
        <v>44498.5</v>
      </c>
      <c r="O3695">
        <f t="shared" si="230"/>
        <v>75</v>
      </c>
      <c r="P3695" s="3">
        <f t="shared" si="231"/>
        <v>40249.499999999985</v>
      </c>
    </row>
    <row r="3696" spans="1:16" x14ac:dyDescent="0.35">
      <c r="A3696" t="s">
        <v>289</v>
      </c>
      <c r="B3696" s="29" t="s">
        <v>98</v>
      </c>
      <c r="C3696" s="22">
        <v>44435</v>
      </c>
      <c r="D3696" s="30" t="s">
        <v>110</v>
      </c>
      <c r="E3696" s="30" t="s">
        <v>111</v>
      </c>
      <c r="F3696" s="29" t="s">
        <v>223</v>
      </c>
      <c r="G3696" s="3">
        <v>177.65</v>
      </c>
      <c r="H3696" s="22">
        <v>44417</v>
      </c>
      <c r="I3696" s="23">
        <v>44430</v>
      </c>
      <c r="J3696">
        <f t="shared" si="228"/>
        <v>14</v>
      </c>
      <c r="K3696" s="2">
        <f t="shared" si="229"/>
        <v>44423.5</v>
      </c>
      <c r="L3696" s="22">
        <v>44435.5</v>
      </c>
      <c r="M3696" s="22">
        <v>44501.5</v>
      </c>
      <c r="N3696" s="22">
        <v>44498.5</v>
      </c>
      <c r="O3696">
        <f t="shared" si="230"/>
        <v>75</v>
      </c>
      <c r="P3696" s="3">
        <f t="shared" si="231"/>
        <v>13323.75</v>
      </c>
    </row>
    <row r="3697" spans="1:16" x14ac:dyDescent="0.35">
      <c r="A3697" t="s">
        <v>289</v>
      </c>
      <c r="B3697" s="29" t="s">
        <v>98</v>
      </c>
      <c r="C3697" s="22">
        <v>44435</v>
      </c>
      <c r="D3697" s="30" t="s">
        <v>110</v>
      </c>
      <c r="E3697" s="30" t="s">
        <v>111</v>
      </c>
      <c r="F3697" s="29" t="s">
        <v>224</v>
      </c>
      <c r="G3697" s="3">
        <v>2.25</v>
      </c>
      <c r="H3697" s="22">
        <v>44417</v>
      </c>
      <c r="I3697" s="23">
        <v>44430</v>
      </c>
      <c r="J3697">
        <f t="shared" si="228"/>
        <v>14</v>
      </c>
      <c r="K3697" s="2">
        <f t="shared" si="229"/>
        <v>44423.5</v>
      </c>
      <c r="L3697" s="22">
        <v>44435.5</v>
      </c>
      <c r="M3697" s="22">
        <v>44501.5</v>
      </c>
      <c r="N3697" s="22">
        <v>44498.5</v>
      </c>
      <c r="O3697">
        <f t="shared" si="230"/>
        <v>75</v>
      </c>
      <c r="P3697" s="3">
        <f t="shared" si="231"/>
        <v>168.75</v>
      </c>
    </row>
    <row r="3698" spans="1:16" x14ac:dyDescent="0.35">
      <c r="A3698" t="s">
        <v>289</v>
      </c>
      <c r="B3698" s="29" t="s">
        <v>98</v>
      </c>
      <c r="C3698" s="22">
        <v>44435</v>
      </c>
      <c r="D3698" s="30" t="s">
        <v>110</v>
      </c>
      <c r="E3698" s="30" t="s">
        <v>111</v>
      </c>
      <c r="F3698" s="29" t="s">
        <v>225</v>
      </c>
      <c r="G3698" s="3">
        <v>88.96</v>
      </c>
      <c r="H3698" s="22">
        <v>44417</v>
      </c>
      <c r="I3698" s="23">
        <v>44430</v>
      </c>
      <c r="J3698">
        <f t="shared" si="228"/>
        <v>14</v>
      </c>
      <c r="K3698" s="2">
        <f t="shared" si="229"/>
        <v>44423.5</v>
      </c>
      <c r="L3698" s="22">
        <v>44435.5</v>
      </c>
      <c r="M3698" s="22">
        <v>44501.5</v>
      </c>
      <c r="N3698" s="22">
        <v>44498.5</v>
      </c>
      <c r="O3698">
        <f t="shared" si="230"/>
        <v>75</v>
      </c>
      <c r="P3698" s="3">
        <f t="shared" si="231"/>
        <v>6671.9999999999991</v>
      </c>
    </row>
    <row r="3699" spans="1:16" x14ac:dyDescent="0.35">
      <c r="A3699" t="s">
        <v>289</v>
      </c>
      <c r="B3699" s="29" t="s">
        <v>98</v>
      </c>
      <c r="C3699" s="22">
        <v>44435</v>
      </c>
      <c r="D3699" s="30" t="s">
        <v>110</v>
      </c>
      <c r="E3699" s="30" t="s">
        <v>111</v>
      </c>
      <c r="F3699" s="29" t="s">
        <v>291</v>
      </c>
      <c r="G3699" s="3">
        <v>1.1200000000000001</v>
      </c>
      <c r="H3699" s="22">
        <v>44417</v>
      </c>
      <c r="I3699" s="23">
        <v>44430</v>
      </c>
      <c r="J3699">
        <f t="shared" si="228"/>
        <v>14</v>
      </c>
      <c r="K3699" s="2">
        <f t="shared" si="229"/>
        <v>44423.5</v>
      </c>
      <c r="L3699" s="22">
        <v>44435.5</v>
      </c>
      <c r="M3699" s="22">
        <v>44501.5</v>
      </c>
      <c r="N3699" s="22">
        <v>44498.5</v>
      </c>
      <c r="O3699">
        <f t="shared" si="230"/>
        <v>75</v>
      </c>
      <c r="P3699" s="3">
        <f t="shared" si="231"/>
        <v>84.000000000000014</v>
      </c>
    </row>
    <row r="3700" spans="1:16" x14ac:dyDescent="0.35">
      <c r="A3700" t="s">
        <v>289</v>
      </c>
      <c r="B3700" s="29" t="s">
        <v>98</v>
      </c>
      <c r="C3700" s="22">
        <v>44435</v>
      </c>
      <c r="D3700" s="30" t="s">
        <v>171</v>
      </c>
      <c r="E3700" s="30" t="s">
        <v>172</v>
      </c>
      <c r="F3700" s="29" t="s">
        <v>285</v>
      </c>
      <c r="G3700" s="3">
        <v>105.11</v>
      </c>
      <c r="H3700" s="22">
        <v>44417</v>
      </c>
      <c r="I3700" s="23">
        <v>44430</v>
      </c>
      <c r="J3700">
        <f t="shared" si="228"/>
        <v>14</v>
      </c>
      <c r="K3700" s="2">
        <f t="shared" si="229"/>
        <v>44423.5</v>
      </c>
      <c r="L3700" s="22">
        <v>44435.5</v>
      </c>
      <c r="M3700" s="22">
        <v>44501.5</v>
      </c>
      <c r="N3700" s="22">
        <v>44498.5</v>
      </c>
      <c r="O3700">
        <f t="shared" si="230"/>
        <v>75</v>
      </c>
      <c r="P3700" s="3">
        <f t="shared" si="231"/>
        <v>7883.25</v>
      </c>
    </row>
    <row r="3701" spans="1:16" x14ac:dyDescent="0.35">
      <c r="A3701" t="s">
        <v>289</v>
      </c>
      <c r="B3701" s="29" t="s">
        <v>98</v>
      </c>
      <c r="C3701" s="22">
        <v>44435</v>
      </c>
      <c r="D3701" s="30" t="s">
        <v>110</v>
      </c>
      <c r="E3701" s="30" t="s">
        <v>111</v>
      </c>
      <c r="F3701" s="29" t="s">
        <v>229</v>
      </c>
      <c r="G3701" s="3">
        <v>5.9799999999999995</v>
      </c>
      <c r="H3701" s="22">
        <v>44417</v>
      </c>
      <c r="I3701" s="23">
        <v>44430</v>
      </c>
      <c r="J3701">
        <f t="shared" si="228"/>
        <v>14</v>
      </c>
      <c r="K3701" s="2">
        <f t="shared" si="229"/>
        <v>44423.5</v>
      </c>
      <c r="L3701" s="22">
        <v>44435.5</v>
      </c>
      <c r="M3701" s="22">
        <v>44501.5</v>
      </c>
      <c r="N3701" s="22">
        <v>44498.5</v>
      </c>
      <c r="O3701">
        <f t="shared" si="230"/>
        <v>75</v>
      </c>
      <c r="P3701" s="3">
        <f t="shared" si="231"/>
        <v>448.49999999999994</v>
      </c>
    </row>
    <row r="3702" spans="1:16" x14ac:dyDescent="0.35">
      <c r="A3702" t="s">
        <v>289</v>
      </c>
      <c r="B3702" s="29" t="s">
        <v>98</v>
      </c>
      <c r="C3702" s="22">
        <v>44435</v>
      </c>
      <c r="D3702" s="30" t="s">
        <v>110</v>
      </c>
      <c r="E3702" s="30" t="s">
        <v>111</v>
      </c>
      <c r="F3702" s="29" t="s">
        <v>230</v>
      </c>
      <c r="G3702" s="3">
        <v>138.72999999999999</v>
      </c>
      <c r="H3702" s="22">
        <v>44417</v>
      </c>
      <c r="I3702" s="23">
        <v>44430</v>
      </c>
      <c r="J3702">
        <f t="shared" si="228"/>
        <v>14</v>
      </c>
      <c r="K3702" s="2">
        <f t="shared" si="229"/>
        <v>44423.5</v>
      </c>
      <c r="L3702" s="22">
        <v>44435.5</v>
      </c>
      <c r="M3702" s="22">
        <v>44501.5</v>
      </c>
      <c r="N3702" s="22">
        <v>44498.5</v>
      </c>
      <c r="O3702">
        <f t="shared" si="230"/>
        <v>75</v>
      </c>
      <c r="P3702" s="3">
        <f t="shared" si="231"/>
        <v>10404.75</v>
      </c>
    </row>
    <row r="3703" spans="1:16" x14ac:dyDescent="0.35">
      <c r="A3703" t="s">
        <v>289</v>
      </c>
      <c r="B3703" s="29" t="s">
        <v>98</v>
      </c>
      <c r="C3703" s="22">
        <v>44435</v>
      </c>
      <c r="D3703" s="30" t="s">
        <v>171</v>
      </c>
      <c r="E3703" s="30" t="s">
        <v>172</v>
      </c>
      <c r="F3703" s="29" t="s">
        <v>231</v>
      </c>
      <c r="G3703" s="3">
        <v>291.50000000000006</v>
      </c>
      <c r="H3703" s="22">
        <v>44417</v>
      </c>
      <c r="I3703" s="23">
        <v>44430</v>
      </c>
      <c r="J3703">
        <f t="shared" si="228"/>
        <v>14</v>
      </c>
      <c r="K3703" s="2">
        <f t="shared" si="229"/>
        <v>44423.5</v>
      </c>
      <c r="L3703" s="22">
        <v>44435.5</v>
      </c>
      <c r="M3703" s="22">
        <v>44501.5</v>
      </c>
      <c r="N3703" s="22">
        <v>44498.5</v>
      </c>
      <c r="O3703">
        <f t="shared" si="230"/>
        <v>75</v>
      </c>
      <c r="P3703" s="3">
        <f t="shared" si="231"/>
        <v>21862.500000000004</v>
      </c>
    </row>
    <row r="3704" spans="1:16" x14ac:dyDescent="0.35">
      <c r="A3704" t="s">
        <v>289</v>
      </c>
      <c r="B3704" s="29" t="s">
        <v>98</v>
      </c>
      <c r="C3704" s="22">
        <v>44435</v>
      </c>
      <c r="D3704" s="30" t="s">
        <v>201</v>
      </c>
      <c r="E3704" s="30" t="s">
        <v>202</v>
      </c>
      <c r="F3704" s="29" t="s">
        <v>142</v>
      </c>
      <c r="G3704" s="3">
        <v>11.53</v>
      </c>
      <c r="H3704" s="22">
        <v>44417</v>
      </c>
      <c r="I3704" s="23">
        <v>44430</v>
      </c>
      <c r="J3704">
        <f t="shared" si="228"/>
        <v>14</v>
      </c>
      <c r="K3704" s="2">
        <f t="shared" si="229"/>
        <v>44423.5</v>
      </c>
      <c r="L3704" s="22">
        <v>44435.5</v>
      </c>
      <c r="M3704" s="22">
        <v>44501.5</v>
      </c>
      <c r="N3704" s="22">
        <v>44498.5</v>
      </c>
      <c r="O3704">
        <f t="shared" si="230"/>
        <v>75</v>
      </c>
      <c r="P3704" s="3">
        <f t="shared" si="231"/>
        <v>864.75</v>
      </c>
    </row>
    <row r="3705" spans="1:16" x14ac:dyDescent="0.35">
      <c r="A3705" t="s">
        <v>289</v>
      </c>
      <c r="B3705" s="29" t="s">
        <v>98</v>
      </c>
      <c r="C3705" s="22">
        <v>44435</v>
      </c>
      <c r="D3705" s="30" t="s">
        <v>110</v>
      </c>
      <c r="E3705" s="30" t="s">
        <v>111</v>
      </c>
      <c r="F3705" s="29" t="s">
        <v>236</v>
      </c>
      <c r="G3705" s="3">
        <v>220.15</v>
      </c>
      <c r="H3705" s="22">
        <v>44417</v>
      </c>
      <c r="I3705" s="23">
        <v>44430</v>
      </c>
      <c r="J3705">
        <f t="shared" si="228"/>
        <v>14</v>
      </c>
      <c r="K3705" s="2">
        <f t="shared" si="229"/>
        <v>44423.5</v>
      </c>
      <c r="L3705" s="22">
        <v>44435.5</v>
      </c>
      <c r="M3705" s="22">
        <v>44501.5</v>
      </c>
      <c r="N3705" s="22">
        <v>44498.5</v>
      </c>
      <c r="O3705">
        <f t="shared" si="230"/>
        <v>75</v>
      </c>
      <c r="P3705" s="3">
        <f t="shared" si="231"/>
        <v>16511.25</v>
      </c>
    </row>
    <row r="3706" spans="1:16" x14ac:dyDescent="0.35">
      <c r="A3706" t="s">
        <v>289</v>
      </c>
      <c r="B3706" s="29" t="s">
        <v>98</v>
      </c>
      <c r="C3706" s="22">
        <v>44435</v>
      </c>
      <c r="D3706" s="30" t="s">
        <v>201</v>
      </c>
      <c r="E3706" s="30" t="s">
        <v>202</v>
      </c>
      <c r="F3706" s="29" t="s">
        <v>101</v>
      </c>
      <c r="G3706" s="3">
        <v>248.84999999999997</v>
      </c>
      <c r="H3706" s="22">
        <v>44417</v>
      </c>
      <c r="I3706" s="23">
        <v>44430</v>
      </c>
      <c r="J3706">
        <f t="shared" si="228"/>
        <v>14</v>
      </c>
      <c r="K3706" s="2">
        <f t="shared" si="229"/>
        <v>44423.5</v>
      </c>
      <c r="L3706" s="22">
        <v>44435.5</v>
      </c>
      <c r="M3706" s="22">
        <v>44501.5</v>
      </c>
      <c r="N3706" s="22">
        <v>44498.5</v>
      </c>
      <c r="O3706">
        <f t="shared" si="230"/>
        <v>75</v>
      </c>
      <c r="P3706" s="3">
        <f t="shared" si="231"/>
        <v>18663.749999999996</v>
      </c>
    </row>
    <row r="3707" spans="1:16" x14ac:dyDescent="0.35">
      <c r="A3707" t="s">
        <v>289</v>
      </c>
      <c r="B3707" s="29" t="s">
        <v>98</v>
      </c>
      <c r="C3707" s="22">
        <v>44435</v>
      </c>
      <c r="D3707" s="30" t="s">
        <v>110</v>
      </c>
      <c r="E3707" s="30" t="s">
        <v>111</v>
      </c>
      <c r="F3707" s="29" t="s">
        <v>238</v>
      </c>
      <c r="G3707" s="3">
        <v>6.51</v>
      </c>
      <c r="H3707" s="22">
        <v>44417</v>
      </c>
      <c r="I3707" s="23">
        <v>44430</v>
      </c>
      <c r="J3707">
        <f t="shared" si="228"/>
        <v>14</v>
      </c>
      <c r="K3707" s="2">
        <f t="shared" si="229"/>
        <v>44423.5</v>
      </c>
      <c r="L3707" s="22">
        <v>44435.5</v>
      </c>
      <c r="M3707" s="22">
        <v>44501.5</v>
      </c>
      <c r="N3707" s="22">
        <v>44498.5</v>
      </c>
      <c r="O3707">
        <f t="shared" si="230"/>
        <v>75</v>
      </c>
      <c r="P3707" s="3">
        <f t="shared" si="231"/>
        <v>488.25</v>
      </c>
    </row>
    <row r="3708" spans="1:16" x14ac:dyDescent="0.35">
      <c r="A3708" t="s">
        <v>289</v>
      </c>
      <c r="B3708" s="29" t="s">
        <v>98</v>
      </c>
      <c r="C3708" s="22">
        <v>44435</v>
      </c>
      <c r="D3708" s="30" t="s">
        <v>110</v>
      </c>
      <c r="E3708" s="30" t="s">
        <v>111</v>
      </c>
      <c r="F3708" s="29" t="s">
        <v>251</v>
      </c>
      <c r="G3708" s="3">
        <v>37.1</v>
      </c>
      <c r="H3708" s="22">
        <v>44417</v>
      </c>
      <c r="I3708" s="23">
        <v>44430</v>
      </c>
      <c r="J3708">
        <f t="shared" si="228"/>
        <v>14</v>
      </c>
      <c r="K3708" s="2">
        <f t="shared" si="229"/>
        <v>44423.5</v>
      </c>
      <c r="L3708" s="22">
        <v>44435.5</v>
      </c>
      <c r="M3708" s="22">
        <v>44501.5</v>
      </c>
      <c r="N3708" s="22">
        <v>44498.5</v>
      </c>
      <c r="O3708">
        <f t="shared" si="230"/>
        <v>75</v>
      </c>
      <c r="P3708" s="3">
        <f t="shared" si="231"/>
        <v>2782.5</v>
      </c>
    </row>
    <row r="3709" spans="1:16" x14ac:dyDescent="0.35">
      <c r="A3709" t="s">
        <v>289</v>
      </c>
      <c r="B3709" s="29" t="s">
        <v>98</v>
      </c>
      <c r="C3709" s="22">
        <v>44435</v>
      </c>
      <c r="D3709" s="30" t="s">
        <v>110</v>
      </c>
      <c r="E3709" s="30" t="s">
        <v>111</v>
      </c>
      <c r="F3709" s="29" t="s">
        <v>252</v>
      </c>
      <c r="G3709" s="3">
        <v>56.34</v>
      </c>
      <c r="H3709" s="22">
        <v>44417</v>
      </c>
      <c r="I3709" s="23">
        <v>44430</v>
      </c>
      <c r="J3709">
        <f t="shared" si="228"/>
        <v>14</v>
      </c>
      <c r="K3709" s="2">
        <f t="shared" si="229"/>
        <v>44423.5</v>
      </c>
      <c r="L3709" s="22">
        <v>44435.5</v>
      </c>
      <c r="M3709" s="22">
        <v>44501.5</v>
      </c>
      <c r="N3709" s="22">
        <v>44498.5</v>
      </c>
      <c r="O3709">
        <f t="shared" si="230"/>
        <v>75</v>
      </c>
      <c r="P3709" s="3">
        <f t="shared" si="231"/>
        <v>4225.5</v>
      </c>
    </row>
    <row r="3710" spans="1:16" x14ac:dyDescent="0.35">
      <c r="A3710" t="s">
        <v>289</v>
      </c>
      <c r="B3710" s="29" t="s">
        <v>98</v>
      </c>
      <c r="C3710" s="22">
        <v>44435</v>
      </c>
      <c r="D3710" s="30" t="s">
        <v>110</v>
      </c>
      <c r="E3710" s="30" t="s">
        <v>111</v>
      </c>
      <c r="F3710" s="29" t="s">
        <v>242</v>
      </c>
      <c r="G3710" s="3">
        <v>1.29</v>
      </c>
      <c r="H3710" s="22">
        <v>44417</v>
      </c>
      <c r="I3710" s="23">
        <v>44430</v>
      </c>
      <c r="J3710">
        <f t="shared" si="228"/>
        <v>14</v>
      </c>
      <c r="K3710" s="2">
        <f t="shared" si="229"/>
        <v>44423.5</v>
      </c>
      <c r="L3710" s="22">
        <v>44435.5</v>
      </c>
      <c r="M3710" s="22">
        <v>44501.5</v>
      </c>
      <c r="N3710" s="22">
        <v>44498.5</v>
      </c>
      <c r="O3710">
        <f t="shared" si="230"/>
        <v>75</v>
      </c>
      <c r="P3710" s="3">
        <f t="shared" si="231"/>
        <v>96.75</v>
      </c>
    </row>
    <row r="3711" spans="1:16" x14ac:dyDescent="0.35">
      <c r="A3711" t="s">
        <v>289</v>
      </c>
      <c r="B3711" s="29" t="s">
        <v>98</v>
      </c>
      <c r="C3711" s="22">
        <v>44435</v>
      </c>
      <c r="D3711" s="30" t="s">
        <v>110</v>
      </c>
      <c r="E3711" s="30" t="s">
        <v>111</v>
      </c>
      <c r="F3711" s="29" t="s">
        <v>243</v>
      </c>
      <c r="G3711" s="3">
        <v>18.420000000000002</v>
      </c>
      <c r="H3711" s="22">
        <v>44417</v>
      </c>
      <c r="I3711" s="23">
        <v>44430</v>
      </c>
      <c r="J3711">
        <f t="shared" si="228"/>
        <v>14</v>
      </c>
      <c r="K3711" s="2">
        <f t="shared" si="229"/>
        <v>44423.5</v>
      </c>
      <c r="L3711" s="22">
        <v>44435.5</v>
      </c>
      <c r="M3711" s="22">
        <v>44501.5</v>
      </c>
      <c r="N3711" s="22">
        <v>44498.5</v>
      </c>
      <c r="O3711">
        <f t="shared" si="230"/>
        <v>75</v>
      </c>
      <c r="P3711" s="3">
        <f t="shared" si="231"/>
        <v>1381.5000000000002</v>
      </c>
    </row>
    <row r="3712" spans="1:16" x14ac:dyDescent="0.35">
      <c r="A3712" t="s">
        <v>292</v>
      </c>
      <c r="B3712" s="29" t="s">
        <v>86</v>
      </c>
      <c r="C3712" s="22">
        <v>44449</v>
      </c>
      <c r="D3712" s="30" t="s">
        <v>87</v>
      </c>
      <c r="E3712" s="30" t="s">
        <v>88</v>
      </c>
      <c r="F3712" s="29" t="s">
        <v>89</v>
      </c>
      <c r="G3712" s="3">
        <v>43051.36000000003</v>
      </c>
      <c r="H3712" s="22">
        <v>44430</v>
      </c>
      <c r="I3712" s="23">
        <v>44443</v>
      </c>
      <c r="J3712">
        <f t="shared" si="228"/>
        <v>14</v>
      </c>
      <c r="K3712" s="2">
        <f t="shared" si="229"/>
        <v>44436.5</v>
      </c>
      <c r="L3712" s="22">
        <v>44449.5</v>
      </c>
      <c r="M3712" s="22">
        <v>44452.5</v>
      </c>
      <c r="N3712" s="22">
        <v>44449.5</v>
      </c>
      <c r="O3712">
        <f t="shared" si="230"/>
        <v>13</v>
      </c>
      <c r="P3712" s="3">
        <f t="shared" si="231"/>
        <v>559667.6800000004</v>
      </c>
    </row>
    <row r="3713" spans="1:16" x14ac:dyDescent="0.35">
      <c r="A3713" t="s">
        <v>292</v>
      </c>
      <c r="B3713" s="29" t="s">
        <v>86</v>
      </c>
      <c r="C3713" s="22">
        <v>44449</v>
      </c>
      <c r="D3713" s="30" t="s">
        <v>90</v>
      </c>
      <c r="E3713" s="30" t="s">
        <v>91</v>
      </c>
      <c r="F3713" s="29" t="s">
        <v>89</v>
      </c>
      <c r="G3713" s="3">
        <v>5752.2399999999989</v>
      </c>
      <c r="H3713" s="22">
        <v>44430</v>
      </c>
      <c r="I3713" s="23">
        <v>44443</v>
      </c>
      <c r="J3713">
        <f t="shared" si="228"/>
        <v>14</v>
      </c>
      <c r="K3713" s="2">
        <f t="shared" si="229"/>
        <v>44436.5</v>
      </c>
      <c r="L3713" s="22">
        <v>44449.5</v>
      </c>
      <c r="M3713" s="22">
        <v>44452.5</v>
      </c>
      <c r="N3713" s="22">
        <v>44449.5</v>
      </c>
      <c r="O3713">
        <f t="shared" si="230"/>
        <v>13</v>
      </c>
      <c r="P3713" s="3">
        <f t="shared" si="231"/>
        <v>74779.119999999981</v>
      </c>
    </row>
    <row r="3714" spans="1:16" x14ac:dyDescent="0.35">
      <c r="A3714" t="s">
        <v>292</v>
      </c>
      <c r="B3714" s="29" t="s">
        <v>86</v>
      </c>
      <c r="C3714" s="22">
        <v>44449</v>
      </c>
      <c r="D3714" s="30" t="s">
        <v>92</v>
      </c>
      <c r="E3714" s="30" t="s">
        <v>93</v>
      </c>
      <c r="F3714" s="29" t="s">
        <v>89</v>
      </c>
      <c r="G3714" s="3">
        <v>5752.2399999999989</v>
      </c>
      <c r="H3714" s="22">
        <v>44430</v>
      </c>
      <c r="I3714" s="23">
        <v>44443</v>
      </c>
      <c r="J3714">
        <f t="shared" si="228"/>
        <v>14</v>
      </c>
      <c r="K3714" s="2">
        <f t="shared" si="229"/>
        <v>44436.5</v>
      </c>
      <c r="L3714" s="22">
        <v>44449.5</v>
      </c>
      <c r="M3714" s="22">
        <v>44452.5</v>
      </c>
      <c r="N3714" s="22">
        <v>44449.5</v>
      </c>
      <c r="O3714">
        <f t="shared" si="230"/>
        <v>13</v>
      </c>
      <c r="P3714" s="3">
        <f t="shared" si="231"/>
        <v>74779.119999999981</v>
      </c>
    </row>
    <row r="3715" spans="1:16" x14ac:dyDescent="0.35">
      <c r="A3715" t="s">
        <v>292</v>
      </c>
      <c r="B3715" s="29" t="s">
        <v>86</v>
      </c>
      <c r="C3715" s="22">
        <v>44449</v>
      </c>
      <c r="D3715" s="30" t="s">
        <v>94</v>
      </c>
      <c r="E3715" s="30" t="s">
        <v>95</v>
      </c>
      <c r="F3715" s="29" t="s">
        <v>89</v>
      </c>
      <c r="G3715" s="3">
        <v>24595.959999999992</v>
      </c>
      <c r="H3715" s="22">
        <v>44430</v>
      </c>
      <c r="I3715" s="23">
        <v>44443</v>
      </c>
      <c r="J3715">
        <f t="shared" si="228"/>
        <v>14</v>
      </c>
      <c r="K3715" s="2">
        <f t="shared" si="229"/>
        <v>44436.5</v>
      </c>
      <c r="L3715" s="22">
        <v>44449.5</v>
      </c>
      <c r="M3715" s="22">
        <v>44452.5</v>
      </c>
      <c r="N3715" s="22">
        <v>44449.5</v>
      </c>
      <c r="O3715">
        <f t="shared" si="230"/>
        <v>13</v>
      </c>
      <c r="P3715" s="3">
        <f t="shared" si="231"/>
        <v>319747.47999999986</v>
      </c>
    </row>
    <row r="3716" spans="1:16" x14ac:dyDescent="0.35">
      <c r="A3716" t="s">
        <v>292</v>
      </c>
      <c r="B3716" s="29" t="s">
        <v>86</v>
      </c>
      <c r="C3716" s="22">
        <v>44449</v>
      </c>
      <c r="D3716" s="30" t="s">
        <v>96</v>
      </c>
      <c r="E3716" s="30" t="s">
        <v>97</v>
      </c>
      <c r="F3716" s="29" t="s">
        <v>89</v>
      </c>
      <c r="G3716" s="3">
        <v>24595.959999999992</v>
      </c>
      <c r="H3716" s="22">
        <v>44430</v>
      </c>
      <c r="I3716" s="23">
        <v>44443</v>
      </c>
      <c r="J3716">
        <f t="shared" si="228"/>
        <v>14</v>
      </c>
      <c r="K3716" s="2">
        <f t="shared" si="229"/>
        <v>44436.5</v>
      </c>
      <c r="L3716" s="22">
        <v>44449.5</v>
      </c>
      <c r="M3716" s="22">
        <v>44452.5</v>
      </c>
      <c r="N3716" s="22">
        <v>44449.5</v>
      </c>
      <c r="O3716">
        <f t="shared" si="230"/>
        <v>13</v>
      </c>
      <c r="P3716" s="3">
        <f t="shared" si="231"/>
        <v>319747.47999999986</v>
      </c>
    </row>
    <row r="3717" spans="1:16" x14ac:dyDescent="0.35">
      <c r="A3717" t="s">
        <v>292</v>
      </c>
      <c r="B3717" s="29" t="s">
        <v>98</v>
      </c>
      <c r="C3717" s="22">
        <v>44449</v>
      </c>
      <c r="D3717" s="30" t="s">
        <v>90</v>
      </c>
      <c r="E3717" s="30" t="s">
        <v>91</v>
      </c>
      <c r="F3717" s="29" t="s">
        <v>89</v>
      </c>
      <c r="G3717" s="3">
        <v>2.65</v>
      </c>
      <c r="H3717" s="22">
        <v>44431</v>
      </c>
      <c r="I3717" s="23">
        <v>44444</v>
      </c>
      <c r="J3717">
        <f t="shared" si="228"/>
        <v>14</v>
      </c>
      <c r="K3717" s="2">
        <f t="shared" si="229"/>
        <v>44437.5</v>
      </c>
      <c r="L3717" s="22">
        <v>44449.5</v>
      </c>
      <c r="M3717" s="22">
        <v>44452.5</v>
      </c>
      <c r="N3717" s="22">
        <v>44449.5</v>
      </c>
      <c r="O3717">
        <f t="shared" si="230"/>
        <v>12</v>
      </c>
      <c r="P3717" s="3">
        <f t="shared" si="231"/>
        <v>31.799999999999997</v>
      </c>
    </row>
    <row r="3718" spans="1:16" x14ac:dyDescent="0.35">
      <c r="A3718" t="s">
        <v>292</v>
      </c>
      <c r="B3718" s="29" t="s">
        <v>98</v>
      </c>
      <c r="C3718" s="22">
        <v>44449</v>
      </c>
      <c r="D3718" s="30" t="s">
        <v>92</v>
      </c>
      <c r="E3718" s="30" t="s">
        <v>93</v>
      </c>
      <c r="F3718" s="29" t="s">
        <v>89</v>
      </c>
      <c r="G3718" s="3">
        <v>2.65</v>
      </c>
      <c r="H3718" s="22">
        <v>44431</v>
      </c>
      <c r="I3718" s="23">
        <v>44444</v>
      </c>
      <c r="J3718">
        <f t="shared" si="228"/>
        <v>14</v>
      </c>
      <c r="K3718" s="2">
        <f t="shared" si="229"/>
        <v>44437.5</v>
      </c>
      <c r="L3718" s="22">
        <v>44449.5</v>
      </c>
      <c r="M3718" s="22">
        <v>44452.5</v>
      </c>
      <c r="N3718" s="22">
        <v>44449.5</v>
      </c>
      <c r="O3718">
        <f t="shared" si="230"/>
        <v>12</v>
      </c>
      <c r="P3718" s="3">
        <f t="shared" si="231"/>
        <v>31.799999999999997</v>
      </c>
    </row>
    <row r="3719" spans="1:16" x14ac:dyDescent="0.35">
      <c r="A3719" t="s">
        <v>292</v>
      </c>
      <c r="B3719" s="29" t="s">
        <v>98</v>
      </c>
      <c r="C3719" s="22">
        <v>44449</v>
      </c>
      <c r="D3719" s="30" t="s">
        <v>94</v>
      </c>
      <c r="E3719" s="30" t="s">
        <v>95</v>
      </c>
      <c r="F3719" s="29" t="s">
        <v>89</v>
      </c>
      <c r="G3719" s="3">
        <v>11.35</v>
      </c>
      <c r="H3719" s="22">
        <v>44431</v>
      </c>
      <c r="I3719" s="23">
        <v>44444</v>
      </c>
      <c r="J3719">
        <f t="shared" si="228"/>
        <v>14</v>
      </c>
      <c r="K3719" s="2">
        <f t="shared" si="229"/>
        <v>44437.5</v>
      </c>
      <c r="L3719" s="22">
        <v>44449.5</v>
      </c>
      <c r="M3719" s="22">
        <v>44452.5</v>
      </c>
      <c r="N3719" s="22">
        <v>44449.5</v>
      </c>
      <c r="O3719">
        <f t="shared" si="230"/>
        <v>12</v>
      </c>
      <c r="P3719" s="3">
        <f t="shared" si="231"/>
        <v>136.19999999999999</v>
      </c>
    </row>
    <row r="3720" spans="1:16" x14ac:dyDescent="0.35">
      <c r="A3720" t="s">
        <v>292</v>
      </c>
      <c r="B3720" s="29" t="s">
        <v>98</v>
      </c>
      <c r="C3720" s="22">
        <v>44449</v>
      </c>
      <c r="D3720" s="30" t="s">
        <v>96</v>
      </c>
      <c r="E3720" s="30" t="s">
        <v>97</v>
      </c>
      <c r="F3720" s="29" t="s">
        <v>89</v>
      </c>
      <c r="G3720" s="3">
        <v>11.35</v>
      </c>
      <c r="H3720" s="22">
        <v>44431</v>
      </c>
      <c r="I3720" s="23">
        <v>44444</v>
      </c>
      <c r="J3720">
        <f t="shared" si="228"/>
        <v>14</v>
      </c>
      <c r="K3720" s="2">
        <f t="shared" si="229"/>
        <v>44437.5</v>
      </c>
      <c r="L3720" s="22">
        <v>44449.5</v>
      </c>
      <c r="M3720" s="22">
        <v>44452.5</v>
      </c>
      <c r="N3720" s="22">
        <v>44449.5</v>
      </c>
      <c r="O3720">
        <f t="shared" si="230"/>
        <v>12</v>
      </c>
      <c r="P3720" s="3">
        <f t="shared" si="231"/>
        <v>136.19999999999999</v>
      </c>
    </row>
    <row r="3721" spans="1:16" x14ac:dyDescent="0.35">
      <c r="A3721" t="s">
        <v>292</v>
      </c>
      <c r="B3721" s="29" t="s">
        <v>98</v>
      </c>
      <c r="C3721" s="22">
        <v>44449</v>
      </c>
      <c r="D3721" s="30" t="s">
        <v>99</v>
      </c>
      <c r="E3721" s="30" t="s">
        <v>100</v>
      </c>
      <c r="F3721" s="29" t="s">
        <v>101</v>
      </c>
      <c r="G3721" s="3">
        <v>0.86</v>
      </c>
      <c r="H3721" s="22">
        <v>44431</v>
      </c>
      <c r="I3721" s="23">
        <v>44444</v>
      </c>
      <c r="J3721">
        <f t="shared" si="228"/>
        <v>14</v>
      </c>
      <c r="K3721" s="2">
        <f t="shared" si="229"/>
        <v>44437.5</v>
      </c>
      <c r="L3721" s="22">
        <v>44449.5</v>
      </c>
      <c r="M3721" s="22">
        <v>44452.5</v>
      </c>
      <c r="N3721" s="22">
        <v>44449.5</v>
      </c>
      <c r="O3721">
        <f t="shared" si="230"/>
        <v>12</v>
      </c>
      <c r="P3721" s="3">
        <f t="shared" si="231"/>
        <v>10.32</v>
      </c>
    </row>
    <row r="3722" spans="1:16" x14ac:dyDescent="0.35">
      <c r="A3722" t="s">
        <v>292</v>
      </c>
      <c r="B3722" s="29" t="s">
        <v>98</v>
      </c>
      <c r="C3722" s="22">
        <v>44449</v>
      </c>
      <c r="D3722" s="30" t="s">
        <v>87</v>
      </c>
      <c r="E3722" s="30" t="s">
        <v>88</v>
      </c>
      <c r="F3722" s="29" t="s">
        <v>89</v>
      </c>
      <c r="G3722" s="3">
        <v>172.41</v>
      </c>
      <c r="H3722" s="22">
        <v>44431</v>
      </c>
      <c r="I3722" s="23">
        <v>44444</v>
      </c>
      <c r="J3722">
        <f t="shared" si="228"/>
        <v>14</v>
      </c>
      <c r="K3722" s="2">
        <f t="shared" si="229"/>
        <v>44437.5</v>
      </c>
      <c r="L3722" s="22">
        <v>44449.5</v>
      </c>
      <c r="M3722" s="22">
        <v>44452.5</v>
      </c>
      <c r="N3722" s="22">
        <v>44449.5</v>
      </c>
      <c r="O3722">
        <f t="shared" si="230"/>
        <v>12</v>
      </c>
      <c r="P3722" s="3">
        <f t="shared" si="231"/>
        <v>2068.92</v>
      </c>
    </row>
    <row r="3723" spans="1:16" x14ac:dyDescent="0.35">
      <c r="A3723" t="s">
        <v>292</v>
      </c>
      <c r="B3723" s="29" t="s">
        <v>98</v>
      </c>
      <c r="C3723" s="22">
        <v>44449</v>
      </c>
      <c r="D3723" s="30" t="s">
        <v>90</v>
      </c>
      <c r="E3723" s="30" t="s">
        <v>91</v>
      </c>
      <c r="F3723" s="29" t="s">
        <v>89</v>
      </c>
      <c r="G3723" s="3">
        <v>33.409999999999997</v>
      </c>
      <c r="H3723" s="22">
        <v>44431</v>
      </c>
      <c r="I3723" s="23">
        <v>44444</v>
      </c>
      <c r="J3723">
        <f t="shared" ref="J3723:J3786" si="232">I3723-H3723+1</f>
        <v>14</v>
      </c>
      <c r="K3723" s="2">
        <f t="shared" ref="K3723:K3786" si="233">(H3723+I3723)/2</f>
        <v>44437.5</v>
      </c>
      <c r="L3723" s="22">
        <v>44449.5</v>
      </c>
      <c r="M3723" s="22">
        <v>44452.5</v>
      </c>
      <c r="N3723" s="22">
        <v>44449.5</v>
      </c>
      <c r="O3723">
        <f t="shared" ref="O3723:O3786" si="234">N3723-K3723</f>
        <v>12</v>
      </c>
      <c r="P3723" s="3">
        <f t="shared" ref="P3723:P3786" si="235">O3723*G3723</f>
        <v>400.91999999999996</v>
      </c>
    </row>
    <row r="3724" spans="1:16" x14ac:dyDescent="0.35">
      <c r="A3724" t="s">
        <v>292</v>
      </c>
      <c r="B3724" s="29" t="s">
        <v>98</v>
      </c>
      <c r="C3724" s="22">
        <v>44449</v>
      </c>
      <c r="D3724" s="30" t="s">
        <v>92</v>
      </c>
      <c r="E3724" s="30" t="s">
        <v>93</v>
      </c>
      <c r="F3724" s="29" t="s">
        <v>89</v>
      </c>
      <c r="G3724" s="3">
        <v>33.409999999999997</v>
      </c>
      <c r="H3724" s="22">
        <v>44431</v>
      </c>
      <c r="I3724" s="23">
        <v>44444</v>
      </c>
      <c r="J3724">
        <f t="shared" si="232"/>
        <v>14</v>
      </c>
      <c r="K3724" s="2">
        <f t="shared" si="233"/>
        <v>44437.5</v>
      </c>
      <c r="L3724" s="22">
        <v>44449.5</v>
      </c>
      <c r="M3724" s="22">
        <v>44452.5</v>
      </c>
      <c r="N3724" s="22">
        <v>44449.5</v>
      </c>
      <c r="O3724">
        <f t="shared" si="234"/>
        <v>12</v>
      </c>
      <c r="P3724" s="3">
        <f t="shared" si="235"/>
        <v>400.91999999999996</v>
      </c>
    </row>
    <row r="3725" spans="1:16" x14ac:dyDescent="0.35">
      <c r="A3725" t="s">
        <v>292</v>
      </c>
      <c r="B3725" s="29" t="s">
        <v>98</v>
      </c>
      <c r="C3725" s="22">
        <v>44449</v>
      </c>
      <c r="D3725" s="30" t="s">
        <v>94</v>
      </c>
      <c r="E3725" s="30" t="s">
        <v>95</v>
      </c>
      <c r="F3725" s="29" t="s">
        <v>89</v>
      </c>
      <c r="G3725" s="3">
        <v>142.85999999999999</v>
      </c>
      <c r="H3725" s="22">
        <v>44431</v>
      </c>
      <c r="I3725" s="23">
        <v>44444</v>
      </c>
      <c r="J3725">
        <f t="shared" si="232"/>
        <v>14</v>
      </c>
      <c r="K3725" s="2">
        <f t="shared" si="233"/>
        <v>44437.5</v>
      </c>
      <c r="L3725" s="22">
        <v>44449.5</v>
      </c>
      <c r="M3725" s="22">
        <v>44452.5</v>
      </c>
      <c r="N3725" s="22">
        <v>44449.5</v>
      </c>
      <c r="O3725">
        <f t="shared" si="234"/>
        <v>12</v>
      </c>
      <c r="P3725" s="3">
        <f t="shared" si="235"/>
        <v>1714.3199999999997</v>
      </c>
    </row>
    <row r="3726" spans="1:16" x14ac:dyDescent="0.35">
      <c r="A3726" t="s">
        <v>292</v>
      </c>
      <c r="B3726" s="29" t="s">
        <v>98</v>
      </c>
      <c r="C3726" s="22">
        <v>44449</v>
      </c>
      <c r="D3726" s="30" t="s">
        <v>96</v>
      </c>
      <c r="E3726" s="30" t="s">
        <v>97</v>
      </c>
      <c r="F3726" s="29" t="s">
        <v>89</v>
      </c>
      <c r="G3726" s="3">
        <v>142.85999999999999</v>
      </c>
      <c r="H3726" s="22">
        <v>44431</v>
      </c>
      <c r="I3726" s="23">
        <v>44444</v>
      </c>
      <c r="J3726">
        <f t="shared" si="232"/>
        <v>14</v>
      </c>
      <c r="K3726" s="2">
        <f t="shared" si="233"/>
        <v>44437.5</v>
      </c>
      <c r="L3726" s="22">
        <v>44449.5</v>
      </c>
      <c r="M3726" s="22">
        <v>44452.5</v>
      </c>
      <c r="N3726" s="22">
        <v>44449.5</v>
      </c>
      <c r="O3726">
        <f t="shared" si="234"/>
        <v>12</v>
      </c>
      <c r="P3726" s="3">
        <f t="shared" si="235"/>
        <v>1714.3199999999997</v>
      </c>
    </row>
    <row r="3727" spans="1:16" x14ac:dyDescent="0.35">
      <c r="A3727" t="s">
        <v>292</v>
      </c>
      <c r="B3727" s="29" t="s">
        <v>98</v>
      </c>
      <c r="C3727" s="22">
        <v>44449</v>
      </c>
      <c r="D3727" s="30" t="s">
        <v>99</v>
      </c>
      <c r="E3727" s="30" t="s">
        <v>100</v>
      </c>
      <c r="F3727" s="29" t="s">
        <v>101</v>
      </c>
      <c r="G3727" s="3">
        <v>40.549999999999997</v>
      </c>
      <c r="H3727" s="22">
        <v>44431</v>
      </c>
      <c r="I3727" s="23">
        <v>44444</v>
      </c>
      <c r="J3727">
        <f t="shared" si="232"/>
        <v>14</v>
      </c>
      <c r="K3727" s="2">
        <f t="shared" si="233"/>
        <v>44437.5</v>
      </c>
      <c r="L3727" s="22">
        <v>44449.5</v>
      </c>
      <c r="M3727" s="22">
        <v>44452.5</v>
      </c>
      <c r="N3727" s="22">
        <v>44449.5</v>
      </c>
      <c r="O3727">
        <f t="shared" si="234"/>
        <v>12</v>
      </c>
      <c r="P3727" s="3">
        <f t="shared" si="235"/>
        <v>486.59999999999997</v>
      </c>
    </row>
    <row r="3728" spans="1:16" x14ac:dyDescent="0.35">
      <c r="A3728" t="s">
        <v>292</v>
      </c>
      <c r="B3728" s="29" t="s">
        <v>98</v>
      </c>
      <c r="C3728" s="22">
        <v>44449</v>
      </c>
      <c r="D3728" s="30" t="s">
        <v>87</v>
      </c>
      <c r="E3728" s="30" t="s">
        <v>88</v>
      </c>
      <c r="F3728" s="29" t="s">
        <v>89</v>
      </c>
      <c r="G3728" s="3">
        <v>1245.33</v>
      </c>
      <c r="H3728" s="22">
        <v>44431</v>
      </c>
      <c r="I3728" s="23">
        <v>44444</v>
      </c>
      <c r="J3728">
        <f t="shared" si="232"/>
        <v>14</v>
      </c>
      <c r="K3728" s="2">
        <f t="shared" si="233"/>
        <v>44437.5</v>
      </c>
      <c r="L3728" s="22">
        <v>44449.5</v>
      </c>
      <c r="M3728" s="22">
        <v>44452.5</v>
      </c>
      <c r="N3728" s="22">
        <v>44449.5</v>
      </c>
      <c r="O3728">
        <f t="shared" si="234"/>
        <v>12</v>
      </c>
      <c r="P3728" s="3">
        <f t="shared" si="235"/>
        <v>14943.96</v>
      </c>
    </row>
    <row r="3729" spans="1:16" x14ac:dyDescent="0.35">
      <c r="A3729" t="s">
        <v>292</v>
      </c>
      <c r="B3729" s="29" t="s">
        <v>98</v>
      </c>
      <c r="C3729" s="22">
        <v>44449</v>
      </c>
      <c r="D3729" s="30" t="s">
        <v>90</v>
      </c>
      <c r="E3729" s="30" t="s">
        <v>91</v>
      </c>
      <c r="F3729" s="29" t="s">
        <v>89</v>
      </c>
      <c r="G3729" s="3">
        <v>383.88999999999993</v>
      </c>
      <c r="H3729" s="22">
        <v>44431</v>
      </c>
      <c r="I3729" s="23">
        <v>44444</v>
      </c>
      <c r="J3729">
        <f t="shared" si="232"/>
        <v>14</v>
      </c>
      <c r="K3729" s="2">
        <f t="shared" si="233"/>
        <v>44437.5</v>
      </c>
      <c r="L3729" s="22">
        <v>44449.5</v>
      </c>
      <c r="M3729" s="22">
        <v>44452.5</v>
      </c>
      <c r="N3729" s="22">
        <v>44449.5</v>
      </c>
      <c r="O3729">
        <f t="shared" si="234"/>
        <v>12</v>
      </c>
      <c r="P3729" s="3">
        <f t="shared" si="235"/>
        <v>4606.6799999999994</v>
      </c>
    </row>
    <row r="3730" spans="1:16" x14ac:dyDescent="0.35">
      <c r="A3730" t="s">
        <v>292</v>
      </c>
      <c r="B3730" s="29" t="s">
        <v>98</v>
      </c>
      <c r="C3730" s="22">
        <v>44449</v>
      </c>
      <c r="D3730" s="30" t="s">
        <v>92</v>
      </c>
      <c r="E3730" s="30" t="s">
        <v>93</v>
      </c>
      <c r="F3730" s="29" t="s">
        <v>89</v>
      </c>
      <c r="G3730" s="3">
        <v>383.88999999999993</v>
      </c>
      <c r="H3730" s="22">
        <v>44431</v>
      </c>
      <c r="I3730" s="23">
        <v>44444</v>
      </c>
      <c r="J3730">
        <f t="shared" si="232"/>
        <v>14</v>
      </c>
      <c r="K3730" s="2">
        <f t="shared" si="233"/>
        <v>44437.5</v>
      </c>
      <c r="L3730" s="22">
        <v>44449.5</v>
      </c>
      <c r="M3730" s="22">
        <v>44452.5</v>
      </c>
      <c r="N3730" s="22">
        <v>44449.5</v>
      </c>
      <c r="O3730">
        <f t="shared" si="234"/>
        <v>12</v>
      </c>
      <c r="P3730" s="3">
        <f t="shared" si="235"/>
        <v>4606.6799999999994</v>
      </c>
    </row>
    <row r="3731" spans="1:16" x14ac:dyDescent="0.35">
      <c r="A3731" t="s">
        <v>292</v>
      </c>
      <c r="B3731" s="29" t="s">
        <v>98</v>
      </c>
      <c r="C3731" s="22">
        <v>44449</v>
      </c>
      <c r="D3731" s="30" t="s">
        <v>94</v>
      </c>
      <c r="E3731" s="30" t="s">
        <v>95</v>
      </c>
      <c r="F3731" s="29" t="s">
        <v>89</v>
      </c>
      <c r="G3731" s="3">
        <v>1641.4</v>
      </c>
      <c r="H3731" s="22">
        <v>44431</v>
      </c>
      <c r="I3731" s="23">
        <v>44444</v>
      </c>
      <c r="J3731">
        <f t="shared" si="232"/>
        <v>14</v>
      </c>
      <c r="K3731" s="2">
        <f t="shared" si="233"/>
        <v>44437.5</v>
      </c>
      <c r="L3731" s="22">
        <v>44449.5</v>
      </c>
      <c r="M3731" s="22">
        <v>44452.5</v>
      </c>
      <c r="N3731" s="22">
        <v>44449.5</v>
      </c>
      <c r="O3731">
        <f t="shared" si="234"/>
        <v>12</v>
      </c>
      <c r="P3731" s="3">
        <f t="shared" si="235"/>
        <v>19696.800000000003</v>
      </c>
    </row>
    <row r="3732" spans="1:16" x14ac:dyDescent="0.35">
      <c r="A3732" t="s">
        <v>292</v>
      </c>
      <c r="B3732" s="29" t="s">
        <v>98</v>
      </c>
      <c r="C3732" s="22">
        <v>44449</v>
      </c>
      <c r="D3732" s="30" t="s">
        <v>96</v>
      </c>
      <c r="E3732" s="30" t="s">
        <v>97</v>
      </c>
      <c r="F3732" s="29" t="s">
        <v>89</v>
      </c>
      <c r="G3732" s="3">
        <v>1641.4</v>
      </c>
      <c r="H3732" s="22">
        <v>44431</v>
      </c>
      <c r="I3732" s="23">
        <v>44444</v>
      </c>
      <c r="J3732">
        <f t="shared" si="232"/>
        <v>14</v>
      </c>
      <c r="K3732" s="2">
        <f t="shared" si="233"/>
        <v>44437.5</v>
      </c>
      <c r="L3732" s="22">
        <v>44449.5</v>
      </c>
      <c r="M3732" s="22">
        <v>44452.5</v>
      </c>
      <c r="N3732" s="22">
        <v>44449.5</v>
      </c>
      <c r="O3732">
        <f t="shared" si="234"/>
        <v>12</v>
      </c>
      <c r="P3732" s="3">
        <f t="shared" si="235"/>
        <v>19696.800000000003</v>
      </c>
    </row>
    <row r="3733" spans="1:16" x14ac:dyDescent="0.35">
      <c r="A3733" t="s">
        <v>292</v>
      </c>
      <c r="B3733" s="29" t="s">
        <v>98</v>
      </c>
      <c r="C3733" s="22">
        <v>44449</v>
      </c>
      <c r="D3733" s="30" t="s">
        <v>99</v>
      </c>
      <c r="E3733" s="30" t="s">
        <v>100</v>
      </c>
      <c r="F3733" s="29" t="s">
        <v>102</v>
      </c>
      <c r="G3733" s="3">
        <v>114.93</v>
      </c>
      <c r="H3733" s="22">
        <v>44431</v>
      </c>
      <c r="I3733" s="23">
        <v>44444</v>
      </c>
      <c r="J3733">
        <f t="shared" si="232"/>
        <v>14</v>
      </c>
      <c r="K3733" s="2">
        <f t="shared" si="233"/>
        <v>44437.5</v>
      </c>
      <c r="L3733" s="22">
        <v>44449.5</v>
      </c>
      <c r="M3733" s="22">
        <v>44452.5</v>
      </c>
      <c r="N3733" s="22">
        <v>44449.5</v>
      </c>
      <c r="O3733">
        <f t="shared" si="234"/>
        <v>12</v>
      </c>
      <c r="P3733" s="3">
        <f t="shared" si="235"/>
        <v>1379.16</v>
      </c>
    </row>
    <row r="3734" spans="1:16" x14ac:dyDescent="0.35">
      <c r="A3734" t="s">
        <v>292</v>
      </c>
      <c r="B3734" s="29" t="s">
        <v>98</v>
      </c>
      <c r="C3734" s="22">
        <v>44449</v>
      </c>
      <c r="D3734" s="30" t="s">
        <v>87</v>
      </c>
      <c r="E3734" s="30" t="s">
        <v>88</v>
      </c>
      <c r="F3734" s="29" t="s">
        <v>89</v>
      </c>
      <c r="G3734" s="3">
        <v>419.78</v>
      </c>
      <c r="H3734" s="22">
        <v>44431</v>
      </c>
      <c r="I3734" s="23">
        <v>44444</v>
      </c>
      <c r="J3734">
        <f t="shared" si="232"/>
        <v>14</v>
      </c>
      <c r="K3734" s="2">
        <f t="shared" si="233"/>
        <v>44437.5</v>
      </c>
      <c r="L3734" s="22">
        <v>44449.5</v>
      </c>
      <c r="M3734" s="22">
        <v>44452.5</v>
      </c>
      <c r="N3734" s="22">
        <v>44449.5</v>
      </c>
      <c r="O3734">
        <f t="shared" si="234"/>
        <v>12</v>
      </c>
      <c r="P3734" s="3">
        <f t="shared" si="235"/>
        <v>5037.3599999999997</v>
      </c>
    </row>
    <row r="3735" spans="1:16" x14ac:dyDescent="0.35">
      <c r="A3735" t="s">
        <v>292</v>
      </c>
      <c r="B3735" s="29" t="s">
        <v>98</v>
      </c>
      <c r="C3735" s="22">
        <v>44449</v>
      </c>
      <c r="D3735" s="30" t="s">
        <v>90</v>
      </c>
      <c r="E3735" s="30" t="s">
        <v>91</v>
      </c>
      <c r="F3735" s="29" t="s">
        <v>89</v>
      </c>
      <c r="G3735" s="3">
        <v>44.18</v>
      </c>
      <c r="H3735" s="22">
        <v>44431</v>
      </c>
      <c r="I3735" s="23">
        <v>44444</v>
      </c>
      <c r="J3735">
        <f t="shared" si="232"/>
        <v>14</v>
      </c>
      <c r="K3735" s="2">
        <f t="shared" si="233"/>
        <v>44437.5</v>
      </c>
      <c r="L3735" s="22">
        <v>44449.5</v>
      </c>
      <c r="M3735" s="22">
        <v>44452.5</v>
      </c>
      <c r="N3735" s="22">
        <v>44449.5</v>
      </c>
      <c r="O3735">
        <f t="shared" si="234"/>
        <v>12</v>
      </c>
      <c r="P3735" s="3">
        <f t="shared" si="235"/>
        <v>530.16</v>
      </c>
    </row>
    <row r="3736" spans="1:16" x14ac:dyDescent="0.35">
      <c r="A3736" t="s">
        <v>292</v>
      </c>
      <c r="B3736" s="29" t="s">
        <v>98</v>
      </c>
      <c r="C3736" s="22">
        <v>44449</v>
      </c>
      <c r="D3736" s="30" t="s">
        <v>92</v>
      </c>
      <c r="E3736" s="30" t="s">
        <v>93</v>
      </c>
      <c r="F3736" s="29" t="s">
        <v>89</v>
      </c>
      <c r="G3736" s="3">
        <v>44.18</v>
      </c>
      <c r="H3736" s="22">
        <v>44431</v>
      </c>
      <c r="I3736" s="23">
        <v>44444</v>
      </c>
      <c r="J3736">
        <f t="shared" si="232"/>
        <v>14</v>
      </c>
      <c r="K3736" s="2">
        <f t="shared" si="233"/>
        <v>44437.5</v>
      </c>
      <c r="L3736" s="22">
        <v>44449.5</v>
      </c>
      <c r="M3736" s="22">
        <v>44452.5</v>
      </c>
      <c r="N3736" s="22">
        <v>44449.5</v>
      </c>
      <c r="O3736">
        <f t="shared" si="234"/>
        <v>12</v>
      </c>
      <c r="P3736" s="3">
        <f t="shared" si="235"/>
        <v>530.16</v>
      </c>
    </row>
    <row r="3737" spans="1:16" x14ac:dyDescent="0.35">
      <c r="A3737" t="s">
        <v>292</v>
      </c>
      <c r="B3737" s="29" t="s">
        <v>98</v>
      </c>
      <c r="C3737" s="22">
        <v>44449</v>
      </c>
      <c r="D3737" s="30" t="s">
        <v>94</v>
      </c>
      <c r="E3737" s="30" t="s">
        <v>95</v>
      </c>
      <c r="F3737" s="29" t="s">
        <v>89</v>
      </c>
      <c r="G3737" s="3">
        <v>188.94</v>
      </c>
      <c r="H3737" s="22">
        <v>44431</v>
      </c>
      <c r="I3737" s="23">
        <v>44444</v>
      </c>
      <c r="J3737">
        <f t="shared" si="232"/>
        <v>14</v>
      </c>
      <c r="K3737" s="2">
        <f t="shared" si="233"/>
        <v>44437.5</v>
      </c>
      <c r="L3737" s="22">
        <v>44449.5</v>
      </c>
      <c r="M3737" s="22">
        <v>44452.5</v>
      </c>
      <c r="N3737" s="22">
        <v>44449.5</v>
      </c>
      <c r="O3737">
        <f t="shared" si="234"/>
        <v>12</v>
      </c>
      <c r="P3737" s="3">
        <f t="shared" si="235"/>
        <v>2267.2799999999997</v>
      </c>
    </row>
    <row r="3738" spans="1:16" x14ac:dyDescent="0.35">
      <c r="A3738" t="s">
        <v>292</v>
      </c>
      <c r="B3738" s="29" t="s">
        <v>98</v>
      </c>
      <c r="C3738" s="22">
        <v>44449</v>
      </c>
      <c r="D3738" s="30" t="s">
        <v>96</v>
      </c>
      <c r="E3738" s="30" t="s">
        <v>97</v>
      </c>
      <c r="F3738" s="29" t="s">
        <v>89</v>
      </c>
      <c r="G3738" s="3">
        <v>188.94</v>
      </c>
      <c r="H3738" s="22">
        <v>44431</v>
      </c>
      <c r="I3738" s="23">
        <v>44444</v>
      </c>
      <c r="J3738">
        <f t="shared" si="232"/>
        <v>14</v>
      </c>
      <c r="K3738" s="2">
        <f t="shared" si="233"/>
        <v>44437.5</v>
      </c>
      <c r="L3738" s="22">
        <v>44449.5</v>
      </c>
      <c r="M3738" s="22">
        <v>44452.5</v>
      </c>
      <c r="N3738" s="22">
        <v>44449.5</v>
      </c>
      <c r="O3738">
        <f t="shared" si="234"/>
        <v>12</v>
      </c>
      <c r="P3738" s="3">
        <f t="shared" si="235"/>
        <v>2267.2799999999997</v>
      </c>
    </row>
    <row r="3739" spans="1:16" x14ac:dyDescent="0.35">
      <c r="A3739" t="s">
        <v>292</v>
      </c>
      <c r="B3739" s="29" t="s">
        <v>98</v>
      </c>
      <c r="C3739" s="22">
        <v>44449</v>
      </c>
      <c r="D3739" s="30" t="s">
        <v>87</v>
      </c>
      <c r="E3739" s="30" t="s">
        <v>88</v>
      </c>
      <c r="F3739" s="29" t="s">
        <v>89</v>
      </c>
      <c r="G3739" s="3">
        <v>162.4</v>
      </c>
      <c r="H3739" s="22">
        <v>44431</v>
      </c>
      <c r="I3739" s="23">
        <v>44444</v>
      </c>
      <c r="J3739">
        <f t="shared" si="232"/>
        <v>14</v>
      </c>
      <c r="K3739" s="2">
        <f t="shared" si="233"/>
        <v>44437.5</v>
      </c>
      <c r="L3739" s="22">
        <v>44449.5</v>
      </c>
      <c r="M3739" s="22">
        <v>44452.5</v>
      </c>
      <c r="N3739" s="22">
        <v>44449.5</v>
      </c>
      <c r="O3739">
        <f t="shared" si="234"/>
        <v>12</v>
      </c>
      <c r="P3739" s="3">
        <f t="shared" si="235"/>
        <v>1948.8000000000002</v>
      </c>
    </row>
    <row r="3740" spans="1:16" x14ac:dyDescent="0.35">
      <c r="A3740" t="s">
        <v>292</v>
      </c>
      <c r="B3740" s="29" t="s">
        <v>98</v>
      </c>
      <c r="C3740" s="22">
        <v>44449</v>
      </c>
      <c r="D3740" s="30" t="s">
        <v>90</v>
      </c>
      <c r="E3740" s="30" t="s">
        <v>91</v>
      </c>
      <c r="F3740" s="29" t="s">
        <v>89</v>
      </c>
      <c r="G3740" s="3">
        <v>40.43</v>
      </c>
      <c r="H3740" s="22">
        <v>44431</v>
      </c>
      <c r="I3740" s="23">
        <v>44444</v>
      </c>
      <c r="J3740">
        <f t="shared" si="232"/>
        <v>14</v>
      </c>
      <c r="K3740" s="2">
        <f t="shared" si="233"/>
        <v>44437.5</v>
      </c>
      <c r="L3740" s="22">
        <v>44449.5</v>
      </c>
      <c r="M3740" s="22">
        <v>44452.5</v>
      </c>
      <c r="N3740" s="22">
        <v>44449.5</v>
      </c>
      <c r="O3740">
        <f t="shared" si="234"/>
        <v>12</v>
      </c>
      <c r="P3740" s="3">
        <f t="shared" si="235"/>
        <v>485.15999999999997</v>
      </c>
    </row>
    <row r="3741" spans="1:16" x14ac:dyDescent="0.35">
      <c r="A3741" t="s">
        <v>292</v>
      </c>
      <c r="B3741" s="29" t="s">
        <v>98</v>
      </c>
      <c r="C3741" s="22">
        <v>44449</v>
      </c>
      <c r="D3741" s="30" t="s">
        <v>92</v>
      </c>
      <c r="E3741" s="30" t="s">
        <v>93</v>
      </c>
      <c r="F3741" s="29" t="s">
        <v>89</v>
      </c>
      <c r="G3741" s="3">
        <v>40.43</v>
      </c>
      <c r="H3741" s="22">
        <v>44431</v>
      </c>
      <c r="I3741" s="23">
        <v>44444</v>
      </c>
      <c r="J3741">
        <f t="shared" si="232"/>
        <v>14</v>
      </c>
      <c r="K3741" s="2">
        <f t="shared" si="233"/>
        <v>44437.5</v>
      </c>
      <c r="L3741" s="22">
        <v>44449.5</v>
      </c>
      <c r="M3741" s="22">
        <v>44452.5</v>
      </c>
      <c r="N3741" s="22">
        <v>44449.5</v>
      </c>
      <c r="O3741">
        <f t="shared" si="234"/>
        <v>12</v>
      </c>
      <c r="P3741" s="3">
        <f t="shared" si="235"/>
        <v>485.15999999999997</v>
      </c>
    </row>
    <row r="3742" spans="1:16" x14ac:dyDescent="0.35">
      <c r="A3742" t="s">
        <v>292</v>
      </c>
      <c r="B3742" s="29" t="s">
        <v>98</v>
      </c>
      <c r="C3742" s="22">
        <v>44449</v>
      </c>
      <c r="D3742" s="30" t="s">
        <v>94</v>
      </c>
      <c r="E3742" s="30" t="s">
        <v>95</v>
      </c>
      <c r="F3742" s="29" t="s">
        <v>89</v>
      </c>
      <c r="G3742" s="3">
        <v>172.92000000000002</v>
      </c>
      <c r="H3742" s="22">
        <v>44431</v>
      </c>
      <c r="I3742" s="23">
        <v>44444</v>
      </c>
      <c r="J3742">
        <f t="shared" si="232"/>
        <v>14</v>
      </c>
      <c r="K3742" s="2">
        <f t="shared" si="233"/>
        <v>44437.5</v>
      </c>
      <c r="L3742" s="22">
        <v>44449.5</v>
      </c>
      <c r="M3742" s="22">
        <v>44452.5</v>
      </c>
      <c r="N3742" s="22">
        <v>44449.5</v>
      </c>
      <c r="O3742">
        <f t="shared" si="234"/>
        <v>12</v>
      </c>
      <c r="P3742" s="3">
        <f t="shared" si="235"/>
        <v>2075.04</v>
      </c>
    </row>
    <row r="3743" spans="1:16" x14ac:dyDescent="0.35">
      <c r="A3743" t="s">
        <v>292</v>
      </c>
      <c r="B3743" s="29" t="s">
        <v>98</v>
      </c>
      <c r="C3743" s="22">
        <v>44449</v>
      </c>
      <c r="D3743" s="30" t="s">
        <v>96</v>
      </c>
      <c r="E3743" s="30" t="s">
        <v>97</v>
      </c>
      <c r="F3743" s="29" t="s">
        <v>89</v>
      </c>
      <c r="G3743" s="3">
        <v>172.92000000000002</v>
      </c>
      <c r="H3743" s="22">
        <v>44431</v>
      </c>
      <c r="I3743" s="23">
        <v>44444</v>
      </c>
      <c r="J3743">
        <f t="shared" si="232"/>
        <v>14</v>
      </c>
      <c r="K3743" s="2">
        <f t="shared" si="233"/>
        <v>44437.5</v>
      </c>
      <c r="L3743" s="22">
        <v>44449.5</v>
      </c>
      <c r="M3743" s="22">
        <v>44452.5</v>
      </c>
      <c r="N3743" s="22">
        <v>44449.5</v>
      </c>
      <c r="O3743">
        <f t="shared" si="234"/>
        <v>12</v>
      </c>
      <c r="P3743" s="3">
        <f t="shared" si="235"/>
        <v>2075.04</v>
      </c>
    </row>
    <row r="3744" spans="1:16" x14ac:dyDescent="0.35">
      <c r="A3744" t="s">
        <v>292</v>
      </c>
      <c r="B3744" s="29" t="s">
        <v>98</v>
      </c>
      <c r="C3744" s="22">
        <v>44449</v>
      </c>
      <c r="D3744" s="30" t="s">
        <v>87</v>
      </c>
      <c r="E3744" s="30" t="s">
        <v>88</v>
      </c>
      <c r="F3744" s="29" t="s">
        <v>89</v>
      </c>
      <c r="G3744" s="3">
        <v>152.30000000000001</v>
      </c>
      <c r="H3744" s="22">
        <v>44431</v>
      </c>
      <c r="I3744" s="23">
        <v>44444</v>
      </c>
      <c r="J3744">
        <f t="shared" si="232"/>
        <v>14</v>
      </c>
      <c r="K3744" s="2">
        <f t="shared" si="233"/>
        <v>44437.5</v>
      </c>
      <c r="L3744" s="22">
        <v>44449.5</v>
      </c>
      <c r="M3744" s="22">
        <v>44452.5</v>
      </c>
      <c r="N3744" s="22">
        <v>44449.5</v>
      </c>
      <c r="O3744">
        <f t="shared" si="234"/>
        <v>12</v>
      </c>
      <c r="P3744" s="3">
        <f t="shared" si="235"/>
        <v>1827.6000000000001</v>
      </c>
    </row>
    <row r="3745" spans="1:16" x14ac:dyDescent="0.35">
      <c r="A3745" t="s">
        <v>292</v>
      </c>
      <c r="B3745" s="29" t="s">
        <v>98</v>
      </c>
      <c r="C3745" s="22">
        <v>44449</v>
      </c>
      <c r="D3745" s="30" t="s">
        <v>90</v>
      </c>
      <c r="E3745" s="30" t="s">
        <v>91</v>
      </c>
      <c r="F3745" s="29" t="s">
        <v>89</v>
      </c>
      <c r="G3745" s="3">
        <v>22.21</v>
      </c>
      <c r="H3745" s="22">
        <v>44431</v>
      </c>
      <c r="I3745" s="23">
        <v>44444</v>
      </c>
      <c r="J3745">
        <f t="shared" si="232"/>
        <v>14</v>
      </c>
      <c r="K3745" s="2">
        <f t="shared" si="233"/>
        <v>44437.5</v>
      </c>
      <c r="L3745" s="22">
        <v>44449.5</v>
      </c>
      <c r="M3745" s="22">
        <v>44452.5</v>
      </c>
      <c r="N3745" s="22">
        <v>44449.5</v>
      </c>
      <c r="O3745">
        <f t="shared" si="234"/>
        <v>12</v>
      </c>
      <c r="P3745" s="3">
        <f t="shared" si="235"/>
        <v>266.52</v>
      </c>
    </row>
    <row r="3746" spans="1:16" x14ac:dyDescent="0.35">
      <c r="A3746" t="s">
        <v>292</v>
      </c>
      <c r="B3746" s="29" t="s">
        <v>98</v>
      </c>
      <c r="C3746" s="22">
        <v>44449</v>
      </c>
      <c r="D3746" s="30" t="s">
        <v>92</v>
      </c>
      <c r="E3746" s="30" t="s">
        <v>93</v>
      </c>
      <c r="F3746" s="29" t="s">
        <v>89</v>
      </c>
      <c r="G3746" s="3">
        <v>22.21</v>
      </c>
      <c r="H3746" s="22">
        <v>44431</v>
      </c>
      <c r="I3746" s="23">
        <v>44444</v>
      </c>
      <c r="J3746">
        <f t="shared" si="232"/>
        <v>14</v>
      </c>
      <c r="K3746" s="2">
        <f t="shared" si="233"/>
        <v>44437.5</v>
      </c>
      <c r="L3746" s="22">
        <v>44449.5</v>
      </c>
      <c r="M3746" s="22">
        <v>44452.5</v>
      </c>
      <c r="N3746" s="22">
        <v>44449.5</v>
      </c>
      <c r="O3746">
        <f t="shared" si="234"/>
        <v>12</v>
      </c>
      <c r="P3746" s="3">
        <f t="shared" si="235"/>
        <v>266.52</v>
      </c>
    </row>
    <row r="3747" spans="1:16" x14ac:dyDescent="0.35">
      <c r="A3747" t="s">
        <v>292</v>
      </c>
      <c r="B3747" s="29" t="s">
        <v>98</v>
      </c>
      <c r="C3747" s="22">
        <v>44449</v>
      </c>
      <c r="D3747" s="30" t="s">
        <v>94</v>
      </c>
      <c r="E3747" s="30" t="s">
        <v>95</v>
      </c>
      <c r="F3747" s="29" t="s">
        <v>89</v>
      </c>
      <c r="G3747" s="3">
        <v>94.96</v>
      </c>
      <c r="H3747" s="22">
        <v>44431</v>
      </c>
      <c r="I3747" s="23">
        <v>44444</v>
      </c>
      <c r="J3747">
        <f t="shared" si="232"/>
        <v>14</v>
      </c>
      <c r="K3747" s="2">
        <f t="shared" si="233"/>
        <v>44437.5</v>
      </c>
      <c r="L3747" s="22">
        <v>44449.5</v>
      </c>
      <c r="M3747" s="22">
        <v>44452.5</v>
      </c>
      <c r="N3747" s="22">
        <v>44449.5</v>
      </c>
      <c r="O3747">
        <f t="shared" si="234"/>
        <v>12</v>
      </c>
      <c r="P3747" s="3">
        <f t="shared" si="235"/>
        <v>1139.52</v>
      </c>
    </row>
    <row r="3748" spans="1:16" x14ac:dyDescent="0.35">
      <c r="A3748" t="s">
        <v>292</v>
      </c>
      <c r="B3748" s="29" t="s">
        <v>98</v>
      </c>
      <c r="C3748" s="22">
        <v>44449</v>
      </c>
      <c r="D3748" s="30" t="s">
        <v>96</v>
      </c>
      <c r="E3748" s="30" t="s">
        <v>97</v>
      </c>
      <c r="F3748" s="29" t="s">
        <v>89</v>
      </c>
      <c r="G3748" s="3">
        <v>94.96</v>
      </c>
      <c r="H3748" s="22">
        <v>44431</v>
      </c>
      <c r="I3748" s="23">
        <v>44444</v>
      </c>
      <c r="J3748">
        <f t="shared" si="232"/>
        <v>14</v>
      </c>
      <c r="K3748" s="2">
        <f t="shared" si="233"/>
        <v>44437.5</v>
      </c>
      <c r="L3748" s="22">
        <v>44449.5</v>
      </c>
      <c r="M3748" s="22">
        <v>44452.5</v>
      </c>
      <c r="N3748" s="22">
        <v>44449.5</v>
      </c>
      <c r="O3748">
        <f t="shared" si="234"/>
        <v>12</v>
      </c>
      <c r="P3748" s="3">
        <f t="shared" si="235"/>
        <v>1139.52</v>
      </c>
    </row>
    <row r="3749" spans="1:16" x14ac:dyDescent="0.35">
      <c r="A3749" t="s">
        <v>292</v>
      </c>
      <c r="B3749" s="29" t="s">
        <v>98</v>
      </c>
      <c r="C3749" s="22">
        <v>44449</v>
      </c>
      <c r="D3749" s="30" t="s">
        <v>99</v>
      </c>
      <c r="E3749" s="30" t="s">
        <v>100</v>
      </c>
      <c r="F3749" s="29" t="s">
        <v>103</v>
      </c>
      <c r="G3749" s="3">
        <v>285.64999999999998</v>
      </c>
      <c r="H3749" s="22">
        <v>44431</v>
      </c>
      <c r="I3749" s="23">
        <v>44444</v>
      </c>
      <c r="J3749">
        <f t="shared" si="232"/>
        <v>14</v>
      </c>
      <c r="K3749" s="2">
        <f t="shared" si="233"/>
        <v>44437.5</v>
      </c>
      <c r="L3749" s="22">
        <v>44449.5</v>
      </c>
      <c r="M3749" s="22">
        <v>44452.5</v>
      </c>
      <c r="N3749" s="22">
        <v>44449.5</v>
      </c>
      <c r="O3749">
        <f t="shared" si="234"/>
        <v>12</v>
      </c>
      <c r="P3749" s="3">
        <f t="shared" si="235"/>
        <v>3427.7999999999997</v>
      </c>
    </row>
    <row r="3750" spans="1:16" x14ac:dyDescent="0.35">
      <c r="A3750" t="s">
        <v>292</v>
      </c>
      <c r="B3750" s="29" t="s">
        <v>98</v>
      </c>
      <c r="C3750" s="22">
        <v>44449</v>
      </c>
      <c r="D3750" s="30" t="s">
        <v>104</v>
      </c>
      <c r="E3750" s="30" t="s">
        <v>105</v>
      </c>
      <c r="F3750" s="29" t="s">
        <v>106</v>
      </c>
      <c r="G3750" s="3">
        <v>121.69</v>
      </c>
      <c r="H3750" s="22">
        <v>44431</v>
      </c>
      <c r="I3750" s="23">
        <v>44444</v>
      </c>
      <c r="J3750">
        <f t="shared" si="232"/>
        <v>14</v>
      </c>
      <c r="K3750" s="2">
        <f t="shared" si="233"/>
        <v>44437.5</v>
      </c>
      <c r="L3750" s="22">
        <v>44449.5</v>
      </c>
      <c r="M3750" s="22">
        <v>44452.5</v>
      </c>
      <c r="N3750" s="22">
        <v>44449.5</v>
      </c>
      <c r="O3750">
        <f t="shared" si="234"/>
        <v>12</v>
      </c>
      <c r="P3750" s="3">
        <f t="shared" si="235"/>
        <v>1460.28</v>
      </c>
    </row>
    <row r="3751" spans="1:16" x14ac:dyDescent="0.35">
      <c r="A3751" t="s">
        <v>292</v>
      </c>
      <c r="B3751" s="29" t="s">
        <v>98</v>
      </c>
      <c r="C3751" s="22">
        <v>44449</v>
      </c>
      <c r="D3751" s="30" t="s">
        <v>87</v>
      </c>
      <c r="E3751" s="30" t="s">
        <v>88</v>
      </c>
      <c r="F3751" s="29" t="s">
        <v>89</v>
      </c>
      <c r="G3751" s="3">
        <v>435472.30999999994</v>
      </c>
      <c r="H3751" s="22">
        <v>44431</v>
      </c>
      <c r="I3751" s="23">
        <v>44444</v>
      </c>
      <c r="J3751">
        <f t="shared" si="232"/>
        <v>14</v>
      </c>
      <c r="K3751" s="2">
        <f t="shared" si="233"/>
        <v>44437.5</v>
      </c>
      <c r="L3751" s="22">
        <v>44449.5</v>
      </c>
      <c r="M3751" s="22">
        <v>44452.5</v>
      </c>
      <c r="N3751" s="22">
        <v>44449.5</v>
      </c>
      <c r="O3751">
        <f t="shared" si="234"/>
        <v>12</v>
      </c>
      <c r="P3751" s="3">
        <f t="shared" si="235"/>
        <v>5225667.7199999988</v>
      </c>
    </row>
    <row r="3752" spans="1:16" x14ac:dyDescent="0.35">
      <c r="A3752" t="s">
        <v>292</v>
      </c>
      <c r="B3752" s="29" t="s">
        <v>98</v>
      </c>
      <c r="C3752" s="22">
        <v>44449</v>
      </c>
      <c r="D3752" s="30" t="s">
        <v>90</v>
      </c>
      <c r="E3752" s="30" t="s">
        <v>91</v>
      </c>
      <c r="F3752" s="29" t="s">
        <v>89</v>
      </c>
      <c r="G3752" s="3">
        <v>64220.909999999894</v>
      </c>
      <c r="H3752" s="22">
        <v>44431</v>
      </c>
      <c r="I3752" s="23">
        <v>44444</v>
      </c>
      <c r="J3752">
        <f t="shared" si="232"/>
        <v>14</v>
      </c>
      <c r="K3752" s="2">
        <f t="shared" si="233"/>
        <v>44437.5</v>
      </c>
      <c r="L3752" s="22">
        <v>44449.5</v>
      </c>
      <c r="M3752" s="22">
        <v>44452.5</v>
      </c>
      <c r="N3752" s="22">
        <v>44449.5</v>
      </c>
      <c r="O3752">
        <f t="shared" si="234"/>
        <v>12</v>
      </c>
      <c r="P3752" s="3">
        <f t="shared" si="235"/>
        <v>770650.91999999876</v>
      </c>
    </row>
    <row r="3753" spans="1:16" x14ac:dyDescent="0.35">
      <c r="A3753" t="s">
        <v>292</v>
      </c>
      <c r="B3753" s="29" t="s">
        <v>98</v>
      </c>
      <c r="C3753" s="22">
        <v>44449</v>
      </c>
      <c r="D3753" s="30" t="s">
        <v>92</v>
      </c>
      <c r="E3753" s="30" t="s">
        <v>93</v>
      </c>
      <c r="F3753" s="29" t="s">
        <v>89</v>
      </c>
      <c r="G3753" s="3">
        <v>64220.869999999893</v>
      </c>
      <c r="H3753" s="22">
        <v>44431</v>
      </c>
      <c r="I3753" s="23">
        <v>44444</v>
      </c>
      <c r="J3753">
        <f t="shared" si="232"/>
        <v>14</v>
      </c>
      <c r="K3753" s="2">
        <f t="shared" si="233"/>
        <v>44437.5</v>
      </c>
      <c r="L3753" s="22">
        <v>44449.5</v>
      </c>
      <c r="M3753" s="22">
        <v>44452.5</v>
      </c>
      <c r="N3753" s="22">
        <v>44449.5</v>
      </c>
      <c r="O3753">
        <f t="shared" si="234"/>
        <v>12</v>
      </c>
      <c r="P3753" s="3">
        <f t="shared" si="235"/>
        <v>770650.43999999878</v>
      </c>
    </row>
    <row r="3754" spans="1:16" x14ac:dyDescent="0.35">
      <c r="A3754" t="s">
        <v>292</v>
      </c>
      <c r="B3754" s="29" t="s">
        <v>98</v>
      </c>
      <c r="C3754" s="22">
        <v>44449</v>
      </c>
      <c r="D3754" s="30" t="s">
        <v>94</v>
      </c>
      <c r="E3754" s="30" t="s">
        <v>95</v>
      </c>
      <c r="F3754" s="29" t="s">
        <v>89</v>
      </c>
      <c r="G3754" s="3">
        <v>274600.2300000001</v>
      </c>
      <c r="H3754" s="22">
        <v>44431</v>
      </c>
      <c r="I3754" s="23">
        <v>44444</v>
      </c>
      <c r="J3754">
        <f t="shared" si="232"/>
        <v>14</v>
      </c>
      <c r="K3754" s="2">
        <f t="shared" si="233"/>
        <v>44437.5</v>
      </c>
      <c r="L3754" s="22">
        <v>44449.5</v>
      </c>
      <c r="M3754" s="22">
        <v>44452.5</v>
      </c>
      <c r="N3754" s="22">
        <v>44449.5</v>
      </c>
      <c r="O3754">
        <f t="shared" si="234"/>
        <v>12</v>
      </c>
      <c r="P3754" s="3">
        <f t="shared" si="235"/>
        <v>3295202.7600000012</v>
      </c>
    </row>
    <row r="3755" spans="1:16" x14ac:dyDescent="0.35">
      <c r="A3755" t="s">
        <v>292</v>
      </c>
      <c r="B3755" s="29" t="s">
        <v>98</v>
      </c>
      <c r="C3755" s="22">
        <v>44449</v>
      </c>
      <c r="D3755" s="30" t="s">
        <v>96</v>
      </c>
      <c r="E3755" s="30" t="s">
        <v>97</v>
      </c>
      <c r="F3755" s="29" t="s">
        <v>89</v>
      </c>
      <c r="G3755" s="3">
        <v>274600.13000000006</v>
      </c>
      <c r="H3755" s="22">
        <v>44431</v>
      </c>
      <c r="I3755" s="23">
        <v>44444</v>
      </c>
      <c r="J3755">
        <f t="shared" si="232"/>
        <v>14</v>
      </c>
      <c r="K3755" s="2">
        <f t="shared" si="233"/>
        <v>44437.5</v>
      </c>
      <c r="L3755" s="22">
        <v>44449.5</v>
      </c>
      <c r="M3755" s="22">
        <v>44452.5</v>
      </c>
      <c r="N3755" s="22">
        <v>44449.5</v>
      </c>
      <c r="O3755">
        <f t="shared" si="234"/>
        <v>12</v>
      </c>
      <c r="P3755" s="3">
        <f t="shared" si="235"/>
        <v>3295201.5600000005</v>
      </c>
    </row>
    <row r="3756" spans="1:16" x14ac:dyDescent="0.35">
      <c r="A3756" t="s">
        <v>292</v>
      </c>
      <c r="B3756" s="29" t="s">
        <v>98</v>
      </c>
      <c r="C3756" s="22">
        <v>44449</v>
      </c>
      <c r="D3756" s="30" t="s">
        <v>107</v>
      </c>
      <c r="E3756" s="30" t="s">
        <v>108</v>
      </c>
      <c r="F3756" s="29" t="s">
        <v>101</v>
      </c>
      <c r="G3756" s="3">
        <v>2196.46</v>
      </c>
      <c r="H3756" s="22">
        <v>44431</v>
      </c>
      <c r="I3756" s="23">
        <v>44444</v>
      </c>
      <c r="J3756">
        <f t="shared" si="232"/>
        <v>14</v>
      </c>
      <c r="K3756" s="2">
        <f t="shared" si="233"/>
        <v>44437.5</v>
      </c>
      <c r="L3756" s="22">
        <v>44449.5</v>
      </c>
      <c r="M3756" s="22">
        <v>44452.5</v>
      </c>
      <c r="N3756" s="22">
        <v>44449.5</v>
      </c>
      <c r="O3756">
        <f t="shared" si="234"/>
        <v>12</v>
      </c>
      <c r="P3756" s="3">
        <f t="shared" si="235"/>
        <v>26357.52</v>
      </c>
    </row>
    <row r="3757" spans="1:16" x14ac:dyDescent="0.35">
      <c r="A3757" t="s">
        <v>292</v>
      </c>
      <c r="B3757" s="29" t="s">
        <v>98</v>
      </c>
      <c r="C3757" s="22">
        <v>44449</v>
      </c>
      <c r="D3757" s="30" t="s">
        <v>99</v>
      </c>
      <c r="E3757" s="30" t="s">
        <v>100</v>
      </c>
      <c r="F3757" s="29" t="s">
        <v>101</v>
      </c>
      <c r="G3757" s="3">
        <v>26954.160000000018</v>
      </c>
      <c r="H3757" s="22">
        <v>44431</v>
      </c>
      <c r="I3757" s="23">
        <v>44444</v>
      </c>
      <c r="J3757">
        <f t="shared" si="232"/>
        <v>14</v>
      </c>
      <c r="K3757" s="2">
        <f t="shared" si="233"/>
        <v>44437.5</v>
      </c>
      <c r="L3757" s="22">
        <v>44449.5</v>
      </c>
      <c r="M3757" s="22">
        <v>44452.5</v>
      </c>
      <c r="N3757" s="22">
        <v>44449.5</v>
      </c>
      <c r="O3757">
        <f t="shared" si="234"/>
        <v>12</v>
      </c>
      <c r="P3757" s="3">
        <f t="shared" si="235"/>
        <v>323449.92000000022</v>
      </c>
    </row>
    <row r="3758" spans="1:16" x14ac:dyDescent="0.35">
      <c r="A3758" t="s">
        <v>292</v>
      </c>
      <c r="B3758" s="29" t="s">
        <v>98</v>
      </c>
      <c r="C3758" s="22">
        <v>44449</v>
      </c>
      <c r="D3758" s="30" t="s">
        <v>99</v>
      </c>
      <c r="E3758" s="30" t="s">
        <v>100</v>
      </c>
      <c r="F3758" s="29" t="s">
        <v>102</v>
      </c>
      <c r="G3758" s="3">
        <v>20340.340000000004</v>
      </c>
      <c r="H3758" s="22">
        <v>44431</v>
      </c>
      <c r="I3758" s="23">
        <v>44444</v>
      </c>
      <c r="J3758">
        <f t="shared" si="232"/>
        <v>14</v>
      </c>
      <c r="K3758" s="2">
        <f t="shared" si="233"/>
        <v>44437.5</v>
      </c>
      <c r="L3758" s="22">
        <v>44449.5</v>
      </c>
      <c r="M3758" s="22">
        <v>44452.5</v>
      </c>
      <c r="N3758" s="22">
        <v>44449.5</v>
      </c>
      <c r="O3758">
        <f t="shared" si="234"/>
        <v>12</v>
      </c>
      <c r="P3758" s="3">
        <f t="shared" si="235"/>
        <v>244084.08000000005</v>
      </c>
    </row>
    <row r="3759" spans="1:16" x14ac:dyDescent="0.35">
      <c r="A3759" t="s">
        <v>292</v>
      </c>
      <c r="B3759" s="29" t="s">
        <v>98</v>
      </c>
      <c r="C3759" s="22">
        <v>44449</v>
      </c>
      <c r="D3759" s="30" t="s">
        <v>99</v>
      </c>
      <c r="E3759" s="30" t="s">
        <v>100</v>
      </c>
      <c r="F3759" s="29" t="s">
        <v>109</v>
      </c>
      <c r="G3759" s="3">
        <v>370</v>
      </c>
      <c r="H3759" s="22">
        <v>44431</v>
      </c>
      <c r="I3759" s="23">
        <v>44444</v>
      </c>
      <c r="J3759">
        <f t="shared" si="232"/>
        <v>14</v>
      </c>
      <c r="K3759" s="2">
        <f t="shared" si="233"/>
        <v>44437.5</v>
      </c>
      <c r="L3759" s="22">
        <v>44449.5</v>
      </c>
      <c r="M3759" s="22">
        <v>44454.5</v>
      </c>
      <c r="N3759" s="22">
        <v>44453.5</v>
      </c>
      <c r="O3759">
        <f t="shared" si="234"/>
        <v>16</v>
      </c>
      <c r="P3759" s="3">
        <f t="shared" si="235"/>
        <v>5920</v>
      </c>
    </row>
    <row r="3760" spans="1:16" x14ac:dyDescent="0.35">
      <c r="A3760" t="s">
        <v>292</v>
      </c>
      <c r="B3760" s="29" t="s">
        <v>98</v>
      </c>
      <c r="C3760" s="22">
        <v>44449</v>
      </c>
      <c r="D3760" s="30" t="s">
        <v>99</v>
      </c>
      <c r="E3760" s="30" t="s">
        <v>100</v>
      </c>
      <c r="F3760" s="29" t="s">
        <v>109</v>
      </c>
      <c r="G3760" s="3">
        <v>148</v>
      </c>
      <c r="H3760" s="22">
        <v>44431</v>
      </c>
      <c r="I3760" s="23">
        <v>44444</v>
      </c>
      <c r="J3760">
        <f t="shared" si="232"/>
        <v>14</v>
      </c>
      <c r="K3760" s="2">
        <f t="shared" si="233"/>
        <v>44437.5</v>
      </c>
      <c r="L3760" s="22">
        <v>44449.5</v>
      </c>
      <c r="M3760" s="22">
        <v>44454.5</v>
      </c>
      <c r="N3760" s="22">
        <v>44453.5</v>
      </c>
      <c r="O3760">
        <f t="shared" si="234"/>
        <v>16</v>
      </c>
      <c r="P3760" s="3">
        <f t="shared" si="235"/>
        <v>2368</v>
      </c>
    </row>
    <row r="3761" spans="1:16" x14ac:dyDescent="0.35">
      <c r="A3761" t="s">
        <v>292</v>
      </c>
      <c r="B3761" s="29" t="s">
        <v>98</v>
      </c>
      <c r="C3761" s="22">
        <v>44449</v>
      </c>
      <c r="D3761" s="30" t="s">
        <v>107</v>
      </c>
      <c r="E3761" s="30" t="s">
        <v>108</v>
      </c>
      <c r="F3761" s="29" t="s">
        <v>126</v>
      </c>
      <c r="G3761" s="3">
        <v>207.33</v>
      </c>
      <c r="H3761" s="22">
        <v>44431</v>
      </c>
      <c r="I3761" s="23">
        <v>44444</v>
      </c>
      <c r="J3761">
        <f t="shared" si="232"/>
        <v>14</v>
      </c>
      <c r="K3761" s="2">
        <f t="shared" si="233"/>
        <v>44437.5</v>
      </c>
      <c r="L3761" s="22">
        <v>44449.5</v>
      </c>
      <c r="M3761" s="22">
        <v>44454.5</v>
      </c>
      <c r="N3761" s="22">
        <v>44453.5</v>
      </c>
      <c r="O3761">
        <f t="shared" si="234"/>
        <v>16</v>
      </c>
      <c r="P3761" s="3">
        <f t="shared" si="235"/>
        <v>3317.28</v>
      </c>
    </row>
    <row r="3762" spans="1:16" x14ac:dyDescent="0.35">
      <c r="A3762" t="s">
        <v>292</v>
      </c>
      <c r="B3762" s="29" t="s">
        <v>98</v>
      </c>
      <c r="C3762" s="22">
        <v>44449</v>
      </c>
      <c r="D3762" s="30" t="s">
        <v>107</v>
      </c>
      <c r="E3762" s="30" t="s">
        <v>108</v>
      </c>
      <c r="F3762" s="29" t="s">
        <v>109</v>
      </c>
      <c r="G3762" s="3">
        <v>338</v>
      </c>
      <c r="H3762" s="22">
        <v>44431</v>
      </c>
      <c r="I3762" s="23">
        <v>44444</v>
      </c>
      <c r="J3762">
        <f t="shared" si="232"/>
        <v>14</v>
      </c>
      <c r="K3762" s="2">
        <f t="shared" si="233"/>
        <v>44437.5</v>
      </c>
      <c r="L3762" s="22">
        <v>44449.5</v>
      </c>
      <c r="M3762" s="22">
        <v>44454.5</v>
      </c>
      <c r="N3762" s="22">
        <v>44453.5</v>
      </c>
      <c r="O3762">
        <f t="shared" si="234"/>
        <v>16</v>
      </c>
      <c r="P3762" s="3">
        <f t="shared" si="235"/>
        <v>5408</v>
      </c>
    </row>
    <row r="3763" spans="1:16" x14ac:dyDescent="0.35">
      <c r="A3763" t="s">
        <v>292</v>
      </c>
      <c r="B3763" s="29" t="s">
        <v>98</v>
      </c>
      <c r="C3763" s="22">
        <v>44449</v>
      </c>
      <c r="D3763" s="30" t="s">
        <v>99</v>
      </c>
      <c r="E3763" s="30" t="s">
        <v>100</v>
      </c>
      <c r="F3763" s="29" t="s">
        <v>109</v>
      </c>
      <c r="G3763" s="3">
        <v>62829</v>
      </c>
      <c r="H3763" s="22">
        <v>44431</v>
      </c>
      <c r="I3763" s="23">
        <v>44444</v>
      </c>
      <c r="J3763">
        <f t="shared" si="232"/>
        <v>14</v>
      </c>
      <c r="K3763" s="2">
        <f t="shared" si="233"/>
        <v>44437.5</v>
      </c>
      <c r="L3763" s="22">
        <v>44449.5</v>
      </c>
      <c r="M3763" s="22">
        <v>44454.5</v>
      </c>
      <c r="N3763" s="22">
        <v>44453.5</v>
      </c>
      <c r="O3763">
        <f t="shared" si="234"/>
        <v>16</v>
      </c>
      <c r="P3763" s="3">
        <f t="shared" si="235"/>
        <v>1005264</v>
      </c>
    </row>
    <row r="3764" spans="1:16" x14ac:dyDescent="0.35">
      <c r="A3764" t="s">
        <v>292</v>
      </c>
      <c r="B3764" s="29" t="s">
        <v>98</v>
      </c>
      <c r="C3764" s="22">
        <v>44449</v>
      </c>
      <c r="D3764" s="30" t="s">
        <v>107</v>
      </c>
      <c r="E3764" s="30" t="s">
        <v>108</v>
      </c>
      <c r="F3764" s="29" t="s">
        <v>138</v>
      </c>
      <c r="G3764" s="3">
        <v>171.08</v>
      </c>
      <c r="H3764" s="22">
        <v>44431</v>
      </c>
      <c r="I3764" s="23">
        <v>44444</v>
      </c>
      <c r="J3764">
        <f t="shared" si="232"/>
        <v>14</v>
      </c>
      <c r="K3764" s="2">
        <f t="shared" si="233"/>
        <v>44437.5</v>
      </c>
      <c r="L3764" s="22">
        <v>44449.5</v>
      </c>
      <c r="M3764" s="22">
        <v>44454.5</v>
      </c>
      <c r="N3764" s="22">
        <v>44453.5</v>
      </c>
      <c r="O3764">
        <f t="shared" si="234"/>
        <v>16</v>
      </c>
      <c r="P3764" s="3">
        <f t="shared" si="235"/>
        <v>2737.28</v>
      </c>
    </row>
    <row r="3765" spans="1:16" x14ac:dyDescent="0.35">
      <c r="A3765" t="s">
        <v>292</v>
      </c>
      <c r="B3765" s="29" t="s">
        <v>98</v>
      </c>
      <c r="C3765" s="22">
        <v>44449</v>
      </c>
      <c r="D3765" s="30" t="s">
        <v>110</v>
      </c>
      <c r="E3765" s="30" t="s">
        <v>111</v>
      </c>
      <c r="F3765" s="29" t="s">
        <v>112</v>
      </c>
      <c r="G3765" s="3">
        <v>31.17</v>
      </c>
      <c r="H3765" s="22">
        <v>44431</v>
      </c>
      <c r="I3765" s="23">
        <v>44444</v>
      </c>
      <c r="J3765">
        <f t="shared" si="232"/>
        <v>14</v>
      </c>
      <c r="K3765" s="2">
        <f t="shared" si="233"/>
        <v>44437.5</v>
      </c>
      <c r="L3765" s="22">
        <v>44449.5</v>
      </c>
      <c r="M3765" s="22">
        <v>44459.5</v>
      </c>
      <c r="N3765" s="22">
        <v>44456.5</v>
      </c>
      <c r="O3765">
        <f t="shared" si="234"/>
        <v>19</v>
      </c>
      <c r="P3765" s="3">
        <f t="shared" si="235"/>
        <v>592.23</v>
      </c>
    </row>
    <row r="3766" spans="1:16" x14ac:dyDescent="0.35">
      <c r="A3766" t="s">
        <v>292</v>
      </c>
      <c r="B3766" s="29" t="s">
        <v>98</v>
      </c>
      <c r="C3766" s="22">
        <v>44449</v>
      </c>
      <c r="D3766" s="30" t="s">
        <v>110</v>
      </c>
      <c r="E3766" s="30" t="s">
        <v>111</v>
      </c>
      <c r="F3766" s="29" t="s">
        <v>112</v>
      </c>
      <c r="G3766" s="3">
        <v>40.79</v>
      </c>
      <c r="H3766" s="22">
        <v>44431</v>
      </c>
      <c r="I3766" s="23">
        <v>44444</v>
      </c>
      <c r="J3766">
        <f t="shared" si="232"/>
        <v>14</v>
      </c>
      <c r="K3766" s="2">
        <f t="shared" si="233"/>
        <v>44437.5</v>
      </c>
      <c r="L3766" s="22">
        <v>44449.5</v>
      </c>
      <c r="M3766" s="22">
        <v>44459.5</v>
      </c>
      <c r="N3766" s="22">
        <v>44456.5</v>
      </c>
      <c r="O3766">
        <f t="shared" si="234"/>
        <v>19</v>
      </c>
      <c r="P3766" s="3">
        <f t="shared" si="235"/>
        <v>775.01</v>
      </c>
    </row>
    <row r="3767" spans="1:16" x14ac:dyDescent="0.35">
      <c r="A3767" t="s">
        <v>292</v>
      </c>
      <c r="B3767" s="31" t="s">
        <v>98</v>
      </c>
      <c r="C3767" s="22">
        <v>44449</v>
      </c>
      <c r="D3767" s="30" t="s">
        <v>110</v>
      </c>
      <c r="E3767" s="30" t="s">
        <v>111</v>
      </c>
      <c r="F3767" s="29" t="s">
        <v>112</v>
      </c>
      <c r="G3767" s="3">
        <v>20.9</v>
      </c>
      <c r="H3767" s="22">
        <v>44431</v>
      </c>
      <c r="I3767" s="23">
        <v>44444</v>
      </c>
      <c r="J3767">
        <f t="shared" si="232"/>
        <v>14</v>
      </c>
      <c r="K3767" s="2">
        <f t="shared" si="233"/>
        <v>44437.5</v>
      </c>
      <c r="L3767" s="22">
        <v>44449.5</v>
      </c>
      <c r="M3767" s="22">
        <v>44459.5</v>
      </c>
      <c r="N3767" s="22">
        <v>44456.5</v>
      </c>
      <c r="O3767">
        <f t="shared" si="234"/>
        <v>19</v>
      </c>
      <c r="P3767" s="3">
        <f t="shared" si="235"/>
        <v>397.09999999999997</v>
      </c>
    </row>
    <row r="3768" spans="1:16" x14ac:dyDescent="0.35">
      <c r="A3768" t="s">
        <v>292</v>
      </c>
      <c r="B3768" s="29" t="s">
        <v>98</v>
      </c>
      <c r="C3768" s="22">
        <v>44449</v>
      </c>
      <c r="D3768" s="30" t="s">
        <v>110</v>
      </c>
      <c r="E3768" s="30" t="s">
        <v>111</v>
      </c>
      <c r="F3768" s="29" t="s">
        <v>264</v>
      </c>
      <c r="G3768" s="3">
        <v>1.2</v>
      </c>
      <c r="H3768" s="22">
        <v>44431</v>
      </c>
      <c r="I3768" s="23">
        <v>44444</v>
      </c>
      <c r="J3768">
        <f t="shared" si="232"/>
        <v>14</v>
      </c>
      <c r="K3768" s="2">
        <f t="shared" si="233"/>
        <v>44437.5</v>
      </c>
      <c r="L3768" s="22">
        <v>44449.5</v>
      </c>
      <c r="M3768" s="22">
        <v>44459.5</v>
      </c>
      <c r="N3768" s="22">
        <v>44456.5</v>
      </c>
      <c r="O3768">
        <f t="shared" si="234"/>
        <v>19</v>
      </c>
      <c r="P3768" s="3">
        <f t="shared" si="235"/>
        <v>22.8</v>
      </c>
    </row>
    <row r="3769" spans="1:16" x14ac:dyDescent="0.35">
      <c r="A3769" t="s">
        <v>292</v>
      </c>
      <c r="B3769" s="29" t="s">
        <v>98</v>
      </c>
      <c r="C3769" s="22">
        <v>44449</v>
      </c>
      <c r="D3769" s="30" t="s">
        <v>110</v>
      </c>
      <c r="E3769" s="30" t="s">
        <v>111</v>
      </c>
      <c r="F3769" s="29" t="s">
        <v>293</v>
      </c>
      <c r="G3769" s="3">
        <v>2.75</v>
      </c>
      <c r="H3769" s="22">
        <v>44431</v>
      </c>
      <c r="I3769" s="23">
        <v>44444</v>
      </c>
      <c r="J3769">
        <f t="shared" si="232"/>
        <v>14</v>
      </c>
      <c r="K3769" s="2">
        <f t="shared" si="233"/>
        <v>44437.5</v>
      </c>
      <c r="L3769" s="22">
        <v>44449.5</v>
      </c>
      <c r="M3769" s="22">
        <v>44459.5</v>
      </c>
      <c r="N3769" s="22">
        <v>44456.5</v>
      </c>
      <c r="O3769">
        <f t="shared" si="234"/>
        <v>19</v>
      </c>
      <c r="P3769" s="3">
        <f t="shared" si="235"/>
        <v>52.25</v>
      </c>
    </row>
    <row r="3770" spans="1:16" x14ac:dyDescent="0.35">
      <c r="A3770" t="s">
        <v>292</v>
      </c>
      <c r="B3770" s="29" t="s">
        <v>98</v>
      </c>
      <c r="C3770" s="22">
        <v>44449</v>
      </c>
      <c r="D3770" s="30" t="s">
        <v>110</v>
      </c>
      <c r="E3770" s="30" t="s">
        <v>111</v>
      </c>
      <c r="F3770" s="29" t="s">
        <v>113</v>
      </c>
      <c r="G3770" s="3">
        <v>12.830000000000002</v>
      </c>
      <c r="H3770" s="22">
        <v>44431</v>
      </c>
      <c r="I3770" s="23">
        <v>44444</v>
      </c>
      <c r="J3770">
        <f t="shared" si="232"/>
        <v>14</v>
      </c>
      <c r="K3770" s="2">
        <f t="shared" si="233"/>
        <v>44437.5</v>
      </c>
      <c r="L3770" s="22">
        <v>44449.5</v>
      </c>
      <c r="M3770" s="22">
        <v>44459.5</v>
      </c>
      <c r="N3770" s="22">
        <v>44456.5</v>
      </c>
      <c r="O3770">
        <f t="shared" si="234"/>
        <v>19</v>
      </c>
      <c r="P3770" s="3">
        <f t="shared" si="235"/>
        <v>243.77000000000004</v>
      </c>
    </row>
    <row r="3771" spans="1:16" x14ac:dyDescent="0.35">
      <c r="A3771" t="s">
        <v>292</v>
      </c>
      <c r="B3771" s="29" t="s">
        <v>98</v>
      </c>
      <c r="C3771" s="22">
        <v>44449</v>
      </c>
      <c r="D3771" s="30" t="s">
        <v>114</v>
      </c>
      <c r="E3771" s="30" t="s">
        <v>115</v>
      </c>
      <c r="F3771" s="29" t="s">
        <v>112</v>
      </c>
      <c r="G3771" s="3">
        <v>806.80999999999983</v>
      </c>
      <c r="H3771" s="22">
        <v>44431</v>
      </c>
      <c r="I3771" s="23">
        <v>44444</v>
      </c>
      <c r="J3771">
        <f t="shared" si="232"/>
        <v>14</v>
      </c>
      <c r="K3771" s="2">
        <f t="shared" si="233"/>
        <v>44437.5</v>
      </c>
      <c r="L3771" s="22">
        <v>44449.5</v>
      </c>
      <c r="M3771" s="22">
        <v>44459.5</v>
      </c>
      <c r="N3771" s="22">
        <v>44456.5</v>
      </c>
      <c r="O3771">
        <f t="shared" si="234"/>
        <v>19</v>
      </c>
      <c r="P3771" s="3">
        <f t="shared" si="235"/>
        <v>15329.389999999998</v>
      </c>
    </row>
    <row r="3772" spans="1:16" x14ac:dyDescent="0.35">
      <c r="A3772" t="s">
        <v>292</v>
      </c>
      <c r="B3772" s="29" t="s">
        <v>98</v>
      </c>
      <c r="C3772" s="22">
        <v>44449</v>
      </c>
      <c r="D3772" s="30" t="s">
        <v>110</v>
      </c>
      <c r="E3772" s="30" t="s">
        <v>111</v>
      </c>
      <c r="F3772" s="29" t="s">
        <v>112</v>
      </c>
      <c r="G3772" s="3">
        <v>12430.180000000008</v>
      </c>
      <c r="H3772" s="22">
        <v>44431</v>
      </c>
      <c r="I3772" s="23">
        <v>44444</v>
      </c>
      <c r="J3772">
        <f t="shared" si="232"/>
        <v>14</v>
      </c>
      <c r="K3772" s="2">
        <f t="shared" si="233"/>
        <v>44437.5</v>
      </c>
      <c r="L3772" s="22">
        <v>44449.5</v>
      </c>
      <c r="M3772" s="22">
        <v>44459.5</v>
      </c>
      <c r="N3772" s="22">
        <v>44456.5</v>
      </c>
      <c r="O3772">
        <f t="shared" si="234"/>
        <v>19</v>
      </c>
      <c r="P3772" s="3">
        <f t="shared" si="235"/>
        <v>236173.42000000016</v>
      </c>
    </row>
    <row r="3773" spans="1:16" x14ac:dyDescent="0.35">
      <c r="A3773" t="s">
        <v>292</v>
      </c>
      <c r="B3773" s="29" t="s">
        <v>98</v>
      </c>
      <c r="C3773" s="22">
        <v>44449</v>
      </c>
      <c r="D3773" s="30" t="s">
        <v>110</v>
      </c>
      <c r="E3773" s="30" t="s">
        <v>111</v>
      </c>
      <c r="F3773" s="29" t="s">
        <v>116</v>
      </c>
      <c r="G3773" s="3">
        <v>115.08</v>
      </c>
      <c r="H3773" s="22">
        <v>44431</v>
      </c>
      <c r="I3773" s="23">
        <v>44444</v>
      </c>
      <c r="J3773">
        <f t="shared" si="232"/>
        <v>14</v>
      </c>
      <c r="K3773" s="2">
        <f t="shared" si="233"/>
        <v>44437.5</v>
      </c>
      <c r="L3773" s="22">
        <v>44449.5</v>
      </c>
      <c r="M3773" s="22">
        <v>44459.5</v>
      </c>
      <c r="N3773" s="22">
        <v>44456.5</v>
      </c>
      <c r="O3773">
        <f t="shared" si="234"/>
        <v>19</v>
      </c>
      <c r="P3773" s="3">
        <f t="shared" si="235"/>
        <v>2186.52</v>
      </c>
    </row>
    <row r="3774" spans="1:16" x14ac:dyDescent="0.35">
      <c r="A3774" t="s">
        <v>292</v>
      </c>
      <c r="B3774" s="29" t="s">
        <v>98</v>
      </c>
      <c r="C3774" s="22">
        <v>44449</v>
      </c>
      <c r="D3774" s="30" t="s">
        <v>110</v>
      </c>
      <c r="E3774" s="30" t="s">
        <v>111</v>
      </c>
      <c r="F3774" s="29" t="s">
        <v>117</v>
      </c>
      <c r="G3774" s="3">
        <v>3.1100000000000003</v>
      </c>
      <c r="H3774" s="22">
        <v>44431</v>
      </c>
      <c r="I3774" s="23">
        <v>44444</v>
      </c>
      <c r="J3774">
        <f t="shared" si="232"/>
        <v>14</v>
      </c>
      <c r="K3774" s="2">
        <f t="shared" si="233"/>
        <v>44437.5</v>
      </c>
      <c r="L3774" s="22">
        <v>44449.5</v>
      </c>
      <c r="M3774" s="22">
        <v>44459.5</v>
      </c>
      <c r="N3774" s="22">
        <v>44456.5</v>
      </c>
      <c r="O3774">
        <f t="shared" si="234"/>
        <v>19</v>
      </c>
      <c r="P3774" s="3">
        <f t="shared" si="235"/>
        <v>59.09</v>
      </c>
    </row>
    <row r="3775" spans="1:16" x14ac:dyDescent="0.35">
      <c r="A3775" t="s">
        <v>292</v>
      </c>
      <c r="B3775" s="29" t="s">
        <v>98</v>
      </c>
      <c r="C3775" s="22">
        <v>44449</v>
      </c>
      <c r="D3775" s="30" t="s">
        <v>110</v>
      </c>
      <c r="E3775" s="30" t="s">
        <v>111</v>
      </c>
      <c r="F3775" s="29" t="s">
        <v>118</v>
      </c>
      <c r="G3775" s="3">
        <v>30.29</v>
      </c>
      <c r="H3775" s="22">
        <v>44431</v>
      </c>
      <c r="I3775" s="23">
        <v>44444</v>
      </c>
      <c r="J3775">
        <f t="shared" si="232"/>
        <v>14</v>
      </c>
      <c r="K3775" s="2">
        <f t="shared" si="233"/>
        <v>44437.5</v>
      </c>
      <c r="L3775" s="22">
        <v>44449.5</v>
      </c>
      <c r="M3775" s="22">
        <v>44459.5</v>
      </c>
      <c r="N3775" s="22">
        <v>44456.5</v>
      </c>
      <c r="O3775">
        <f t="shared" si="234"/>
        <v>19</v>
      </c>
      <c r="P3775" s="3">
        <f t="shared" si="235"/>
        <v>575.51</v>
      </c>
    </row>
    <row r="3776" spans="1:16" x14ac:dyDescent="0.35">
      <c r="A3776" t="s">
        <v>292</v>
      </c>
      <c r="B3776" s="29" t="s">
        <v>98</v>
      </c>
      <c r="C3776" s="22">
        <v>44449</v>
      </c>
      <c r="D3776" s="30" t="s">
        <v>114</v>
      </c>
      <c r="E3776" s="30" t="s">
        <v>115</v>
      </c>
      <c r="F3776" s="29" t="s">
        <v>119</v>
      </c>
      <c r="G3776" s="3">
        <v>22.5</v>
      </c>
      <c r="H3776" s="22">
        <v>44431</v>
      </c>
      <c r="I3776" s="23">
        <v>44444</v>
      </c>
      <c r="J3776">
        <f t="shared" si="232"/>
        <v>14</v>
      </c>
      <c r="K3776" s="2">
        <f t="shared" si="233"/>
        <v>44437.5</v>
      </c>
      <c r="L3776" s="22">
        <v>44449.5</v>
      </c>
      <c r="M3776" s="22">
        <v>44459.5</v>
      </c>
      <c r="N3776" s="22">
        <v>44456.5</v>
      </c>
      <c r="O3776">
        <f t="shared" si="234"/>
        <v>19</v>
      </c>
      <c r="P3776" s="3">
        <f t="shared" si="235"/>
        <v>427.5</v>
      </c>
    </row>
    <row r="3777" spans="1:16" x14ac:dyDescent="0.35">
      <c r="A3777" t="s">
        <v>292</v>
      </c>
      <c r="B3777" s="29" t="s">
        <v>98</v>
      </c>
      <c r="C3777" s="22">
        <v>44449</v>
      </c>
      <c r="D3777" s="30" t="s">
        <v>110</v>
      </c>
      <c r="E3777" s="30" t="s">
        <v>111</v>
      </c>
      <c r="F3777" s="29" t="s">
        <v>119</v>
      </c>
      <c r="G3777" s="3">
        <v>234.93</v>
      </c>
      <c r="H3777" s="22">
        <v>44431</v>
      </c>
      <c r="I3777" s="23">
        <v>44444</v>
      </c>
      <c r="J3777">
        <f t="shared" si="232"/>
        <v>14</v>
      </c>
      <c r="K3777" s="2">
        <f t="shared" si="233"/>
        <v>44437.5</v>
      </c>
      <c r="L3777" s="22">
        <v>44449.5</v>
      </c>
      <c r="M3777" s="22">
        <v>44459.5</v>
      </c>
      <c r="N3777" s="22">
        <v>44456.5</v>
      </c>
      <c r="O3777">
        <f t="shared" si="234"/>
        <v>19</v>
      </c>
      <c r="P3777" s="3">
        <f t="shared" si="235"/>
        <v>4463.67</v>
      </c>
    </row>
    <row r="3778" spans="1:16" x14ac:dyDescent="0.35">
      <c r="A3778" t="s">
        <v>292</v>
      </c>
      <c r="B3778" s="29" t="s">
        <v>98</v>
      </c>
      <c r="C3778" s="22">
        <v>44449</v>
      </c>
      <c r="D3778" s="30" t="s">
        <v>114</v>
      </c>
      <c r="E3778" s="30" t="s">
        <v>115</v>
      </c>
      <c r="F3778" s="29" t="s">
        <v>120</v>
      </c>
      <c r="G3778" s="3">
        <v>117.91</v>
      </c>
      <c r="H3778" s="22">
        <v>44431</v>
      </c>
      <c r="I3778" s="23">
        <v>44444</v>
      </c>
      <c r="J3778">
        <f t="shared" si="232"/>
        <v>14</v>
      </c>
      <c r="K3778" s="2">
        <f t="shared" si="233"/>
        <v>44437.5</v>
      </c>
      <c r="L3778" s="22">
        <v>44449.5</v>
      </c>
      <c r="M3778" s="22">
        <v>44459.5</v>
      </c>
      <c r="N3778" s="22">
        <v>44456.5</v>
      </c>
      <c r="O3778">
        <f t="shared" si="234"/>
        <v>19</v>
      </c>
      <c r="P3778" s="3">
        <f t="shared" si="235"/>
        <v>2240.29</v>
      </c>
    </row>
    <row r="3779" spans="1:16" x14ac:dyDescent="0.35">
      <c r="A3779" t="s">
        <v>292</v>
      </c>
      <c r="B3779" s="29" t="s">
        <v>98</v>
      </c>
      <c r="C3779" s="22">
        <v>44449</v>
      </c>
      <c r="D3779" s="30" t="s">
        <v>110</v>
      </c>
      <c r="E3779" s="30" t="s">
        <v>111</v>
      </c>
      <c r="F3779" s="29" t="s">
        <v>120</v>
      </c>
      <c r="G3779" s="3">
        <v>38.93</v>
      </c>
      <c r="H3779" s="22">
        <v>44431</v>
      </c>
      <c r="I3779" s="23">
        <v>44444</v>
      </c>
      <c r="J3779">
        <f t="shared" si="232"/>
        <v>14</v>
      </c>
      <c r="K3779" s="2">
        <f t="shared" si="233"/>
        <v>44437.5</v>
      </c>
      <c r="L3779" s="22">
        <v>44449.5</v>
      </c>
      <c r="M3779" s="22">
        <v>44459.5</v>
      </c>
      <c r="N3779" s="22">
        <v>44456.5</v>
      </c>
      <c r="O3779">
        <f t="shared" si="234"/>
        <v>19</v>
      </c>
      <c r="P3779" s="3">
        <f t="shared" si="235"/>
        <v>739.67</v>
      </c>
    </row>
    <row r="3780" spans="1:16" x14ac:dyDescent="0.35">
      <c r="A3780" t="s">
        <v>292</v>
      </c>
      <c r="B3780" s="29" t="s">
        <v>98</v>
      </c>
      <c r="C3780" s="22">
        <v>44449</v>
      </c>
      <c r="D3780" s="30" t="s">
        <v>114</v>
      </c>
      <c r="E3780" s="30" t="s">
        <v>115</v>
      </c>
      <c r="F3780" s="29" t="s">
        <v>122</v>
      </c>
      <c r="G3780" s="3">
        <v>115.22999999999999</v>
      </c>
      <c r="H3780" s="22">
        <v>44431</v>
      </c>
      <c r="I3780" s="23">
        <v>44444</v>
      </c>
      <c r="J3780">
        <f t="shared" si="232"/>
        <v>14</v>
      </c>
      <c r="K3780" s="2">
        <f t="shared" si="233"/>
        <v>44437.5</v>
      </c>
      <c r="L3780" s="22">
        <v>44449.5</v>
      </c>
      <c r="M3780" s="22">
        <v>44459.5</v>
      </c>
      <c r="N3780" s="22">
        <v>44456.5</v>
      </c>
      <c r="O3780">
        <f t="shared" si="234"/>
        <v>19</v>
      </c>
      <c r="P3780" s="3">
        <f t="shared" si="235"/>
        <v>2189.37</v>
      </c>
    </row>
    <row r="3781" spans="1:16" x14ac:dyDescent="0.35">
      <c r="A3781" t="s">
        <v>292</v>
      </c>
      <c r="B3781" s="29" t="s">
        <v>98</v>
      </c>
      <c r="C3781" s="22">
        <v>44449</v>
      </c>
      <c r="D3781" s="30" t="s">
        <v>114</v>
      </c>
      <c r="E3781" s="30" t="s">
        <v>115</v>
      </c>
      <c r="F3781" s="29" t="s">
        <v>123</v>
      </c>
      <c r="G3781" s="3">
        <v>71.97</v>
      </c>
      <c r="H3781" s="22">
        <v>44431</v>
      </c>
      <c r="I3781" s="23">
        <v>44444</v>
      </c>
      <c r="J3781">
        <f t="shared" si="232"/>
        <v>14</v>
      </c>
      <c r="K3781" s="2">
        <f t="shared" si="233"/>
        <v>44437.5</v>
      </c>
      <c r="L3781" s="22">
        <v>44449.5</v>
      </c>
      <c r="M3781" s="22">
        <v>44459.5</v>
      </c>
      <c r="N3781" s="22">
        <v>44456.5</v>
      </c>
      <c r="O3781">
        <f t="shared" si="234"/>
        <v>19</v>
      </c>
      <c r="P3781" s="3">
        <f t="shared" si="235"/>
        <v>1367.43</v>
      </c>
    </row>
    <row r="3782" spans="1:16" x14ac:dyDescent="0.35">
      <c r="A3782" t="s">
        <v>292</v>
      </c>
      <c r="B3782" s="29" t="s">
        <v>98</v>
      </c>
      <c r="C3782" s="22">
        <v>44449</v>
      </c>
      <c r="D3782" s="30" t="s">
        <v>110</v>
      </c>
      <c r="E3782" s="30" t="s">
        <v>111</v>
      </c>
      <c r="F3782" s="29" t="s">
        <v>123</v>
      </c>
      <c r="G3782" s="3">
        <v>34.11</v>
      </c>
      <c r="H3782" s="22">
        <v>44431</v>
      </c>
      <c r="I3782" s="23">
        <v>44444</v>
      </c>
      <c r="J3782">
        <f t="shared" si="232"/>
        <v>14</v>
      </c>
      <c r="K3782" s="2">
        <f t="shared" si="233"/>
        <v>44437.5</v>
      </c>
      <c r="L3782" s="22">
        <v>44449.5</v>
      </c>
      <c r="M3782" s="22">
        <v>44459.5</v>
      </c>
      <c r="N3782" s="22">
        <v>44456.5</v>
      </c>
      <c r="O3782">
        <f t="shared" si="234"/>
        <v>19</v>
      </c>
      <c r="P3782" s="3">
        <f t="shared" si="235"/>
        <v>648.09</v>
      </c>
    </row>
    <row r="3783" spans="1:16" x14ac:dyDescent="0.35">
      <c r="A3783" t="s">
        <v>292</v>
      </c>
      <c r="B3783" s="29" t="s">
        <v>98</v>
      </c>
      <c r="C3783" s="22">
        <v>44449</v>
      </c>
      <c r="D3783" s="30" t="s">
        <v>110</v>
      </c>
      <c r="E3783" s="30" t="s">
        <v>111</v>
      </c>
      <c r="F3783" s="29" t="s">
        <v>254</v>
      </c>
      <c r="G3783" s="3">
        <v>4.51</v>
      </c>
      <c r="H3783" s="22">
        <v>44431</v>
      </c>
      <c r="I3783" s="23">
        <v>44444</v>
      </c>
      <c r="J3783">
        <f t="shared" si="232"/>
        <v>14</v>
      </c>
      <c r="K3783" s="2">
        <f t="shared" si="233"/>
        <v>44437.5</v>
      </c>
      <c r="L3783" s="22">
        <v>44449.5</v>
      </c>
      <c r="M3783" s="22">
        <v>44459.5</v>
      </c>
      <c r="N3783" s="22">
        <v>44456.5</v>
      </c>
      <c r="O3783">
        <f t="shared" si="234"/>
        <v>19</v>
      </c>
      <c r="P3783" s="3">
        <f t="shared" si="235"/>
        <v>85.69</v>
      </c>
    </row>
    <row r="3784" spans="1:16" x14ac:dyDescent="0.35">
      <c r="A3784" t="s">
        <v>292</v>
      </c>
      <c r="B3784" s="29" t="s">
        <v>98</v>
      </c>
      <c r="C3784" s="22">
        <v>44449</v>
      </c>
      <c r="D3784" s="30" t="s">
        <v>110</v>
      </c>
      <c r="E3784" s="30" t="s">
        <v>111</v>
      </c>
      <c r="F3784" s="29" t="s">
        <v>124</v>
      </c>
      <c r="G3784" s="3">
        <v>16.48</v>
      </c>
      <c r="H3784" s="22">
        <v>44431</v>
      </c>
      <c r="I3784" s="23">
        <v>44444</v>
      </c>
      <c r="J3784">
        <f t="shared" si="232"/>
        <v>14</v>
      </c>
      <c r="K3784" s="2">
        <f t="shared" si="233"/>
        <v>44437.5</v>
      </c>
      <c r="L3784" s="22">
        <v>44449.5</v>
      </c>
      <c r="M3784" s="22">
        <v>44459.5</v>
      </c>
      <c r="N3784" s="22">
        <v>44456.5</v>
      </c>
      <c r="O3784">
        <f t="shared" si="234"/>
        <v>19</v>
      </c>
      <c r="P3784" s="3">
        <f t="shared" si="235"/>
        <v>313.12</v>
      </c>
    </row>
    <row r="3785" spans="1:16" x14ac:dyDescent="0.35">
      <c r="A3785" t="s">
        <v>292</v>
      </c>
      <c r="B3785" s="29" t="s">
        <v>98</v>
      </c>
      <c r="C3785" s="22">
        <v>44449</v>
      </c>
      <c r="D3785" s="30" t="s">
        <v>110</v>
      </c>
      <c r="E3785" s="30" t="s">
        <v>111</v>
      </c>
      <c r="F3785" s="29" t="s">
        <v>125</v>
      </c>
      <c r="G3785" s="3">
        <v>3.4</v>
      </c>
      <c r="H3785" s="22">
        <v>44431</v>
      </c>
      <c r="I3785" s="23">
        <v>44444</v>
      </c>
      <c r="J3785">
        <f t="shared" si="232"/>
        <v>14</v>
      </c>
      <c r="K3785" s="2">
        <f t="shared" si="233"/>
        <v>44437.5</v>
      </c>
      <c r="L3785" s="22">
        <v>44449.5</v>
      </c>
      <c r="M3785" s="22">
        <v>44459.5</v>
      </c>
      <c r="N3785" s="22">
        <v>44456.5</v>
      </c>
      <c r="O3785">
        <f t="shared" si="234"/>
        <v>19</v>
      </c>
      <c r="P3785" s="3">
        <f t="shared" si="235"/>
        <v>64.599999999999994</v>
      </c>
    </row>
    <row r="3786" spans="1:16" x14ac:dyDescent="0.35">
      <c r="A3786" t="s">
        <v>292</v>
      </c>
      <c r="B3786" s="29" t="s">
        <v>98</v>
      </c>
      <c r="C3786" s="22">
        <v>44449</v>
      </c>
      <c r="D3786" s="30" t="s">
        <v>114</v>
      </c>
      <c r="E3786" s="30" t="s">
        <v>115</v>
      </c>
      <c r="F3786" s="29" t="s">
        <v>127</v>
      </c>
      <c r="G3786" s="3">
        <v>94.82</v>
      </c>
      <c r="H3786" s="22">
        <v>44431</v>
      </c>
      <c r="I3786" s="23">
        <v>44444</v>
      </c>
      <c r="J3786">
        <f t="shared" si="232"/>
        <v>14</v>
      </c>
      <c r="K3786" s="2">
        <f t="shared" si="233"/>
        <v>44437.5</v>
      </c>
      <c r="L3786" s="22">
        <v>44449.5</v>
      </c>
      <c r="M3786" s="22">
        <v>44459.5</v>
      </c>
      <c r="N3786" s="22">
        <v>44456.5</v>
      </c>
      <c r="O3786">
        <f t="shared" si="234"/>
        <v>19</v>
      </c>
      <c r="P3786" s="3">
        <f t="shared" si="235"/>
        <v>1801.58</v>
      </c>
    </row>
    <row r="3787" spans="1:16" x14ac:dyDescent="0.35">
      <c r="A3787" t="s">
        <v>292</v>
      </c>
      <c r="B3787" s="29" t="s">
        <v>98</v>
      </c>
      <c r="C3787" s="22">
        <v>44449</v>
      </c>
      <c r="D3787" s="30" t="s">
        <v>110</v>
      </c>
      <c r="E3787" s="30" t="s">
        <v>111</v>
      </c>
      <c r="F3787" s="29" t="s">
        <v>127</v>
      </c>
      <c r="G3787" s="3">
        <v>61.62</v>
      </c>
      <c r="H3787" s="22">
        <v>44431</v>
      </c>
      <c r="I3787" s="23">
        <v>44444</v>
      </c>
      <c r="J3787">
        <f t="shared" ref="J3787:J3850" si="236">I3787-H3787+1</f>
        <v>14</v>
      </c>
      <c r="K3787" s="2">
        <f t="shared" ref="K3787:K3850" si="237">(H3787+I3787)/2</f>
        <v>44437.5</v>
      </c>
      <c r="L3787" s="22">
        <v>44449.5</v>
      </c>
      <c r="M3787" s="22">
        <v>44459.5</v>
      </c>
      <c r="N3787" s="22">
        <v>44456.5</v>
      </c>
      <c r="O3787">
        <f t="shared" ref="O3787:O3850" si="238">N3787-K3787</f>
        <v>19</v>
      </c>
      <c r="P3787" s="3">
        <f t="shared" ref="P3787:P3850" si="239">O3787*G3787</f>
        <v>1170.78</v>
      </c>
    </row>
    <row r="3788" spans="1:16" x14ac:dyDescent="0.35">
      <c r="A3788" t="s">
        <v>292</v>
      </c>
      <c r="B3788" s="29" t="s">
        <v>98</v>
      </c>
      <c r="C3788" s="22">
        <v>44449</v>
      </c>
      <c r="D3788" s="30" t="s">
        <v>114</v>
      </c>
      <c r="E3788" s="30" t="s">
        <v>115</v>
      </c>
      <c r="F3788" s="29" t="s">
        <v>128</v>
      </c>
      <c r="G3788" s="3">
        <v>27.36</v>
      </c>
      <c r="H3788" s="22">
        <v>44431</v>
      </c>
      <c r="I3788" s="23">
        <v>44444</v>
      </c>
      <c r="J3788">
        <f t="shared" si="236"/>
        <v>14</v>
      </c>
      <c r="K3788" s="2">
        <f t="shared" si="237"/>
        <v>44437.5</v>
      </c>
      <c r="L3788" s="22">
        <v>44449.5</v>
      </c>
      <c r="M3788" s="22">
        <v>44459.5</v>
      </c>
      <c r="N3788" s="22">
        <v>44456.5</v>
      </c>
      <c r="O3788">
        <f t="shared" si="238"/>
        <v>19</v>
      </c>
      <c r="P3788" s="3">
        <f t="shared" si="239"/>
        <v>519.84</v>
      </c>
    </row>
    <row r="3789" spans="1:16" x14ac:dyDescent="0.35">
      <c r="A3789" t="s">
        <v>292</v>
      </c>
      <c r="B3789" s="29" t="s">
        <v>98</v>
      </c>
      <c r="C3789" s="22">
        <v>44449</v>
      </c>
      <c r="D3789" s="30" t="s">
        <v>110</v>
      </c>
      <c r="E3789" s="30" t="s">
        <v>111</v>
      </c>
      <c r="F3789" s="29" t="s">
        <v>128</v>
      </c>
      <c r="G3789" s="3">
        <v>3.27</v>
      </c>
      <c r="H3789" s="22">
        <v>44431</v>
      </c>
      <c r="I3789" s="23">
        <v>44444</v>
      </c>
      <c r="J3789">
        <f t="shared" si="236"/>
        <v>14</v>
      </c>
      <c r="K3789" s="2">
        <f t="shared" si="237"/>
        <v>44437.5</v>
      </c>
      <c r="L3789" s="22">
        <v>44449.5</v>
      </c>
      <c r="M3789" s="22">
        <v>44459.5</v>
      </c>
      <c r="N3789" s="22">
        <v>44456.5</v>
      </c>
      <c r="O3789">
        <f t="shared" si="238"/>
        <v>19</v>
      </c>
      <c r="P3789" s="3">
        <f t="shared" si="239"/>
        <v>62.13</v>
      </c>
    </row>
    <row r="3790" spans="1:16" x14ac:dyDescent="0.35">
      <c r="A3790" t="s">
        <v>292</v>
      </c>
      <c r="B3790" s="29" t="s">
        <v>98</v>
      </c>
      <c r="C3790" s="22">
        <v>44449</v>
      </c>
      <c r="D3790" s="30" t="s">
        <v>114</v>
      </c>
      <c r="E3790" s="30" t="s">
        <v>115</v>
      </c>
      <c r="F3790" s="29" t="s">
        <v>129</v>
      </c>
      <c r="G3790" s="3">
        <v>143.82</v>
      </c>
      <c r="H3790" s="22">
        <v>44431</v>
      </c>
      <c r="I3790" s="23">
        <v>44444</v>
      </c>
      <c r="J3790">
        <f t="shared" si="236"/>
        <v>14</v>
      </c>
      <c r="K3790" s="2">
        <f t="shared" si="237"/>
        <v>44437.5</v>
      </c>
      <c r="L3790" s="22">
        <v>44449.5</v>
      </c>
      <c r="M3790" s="22">
        <v>44459.5</v>
      </c>
      <c r="N3790" s="22">
        <v>44456.5</v>
      </c>
      <c r="O3790">
        <f t="shared" si="238"/>
        <v>19</v>
      </c>
      <c r="P3790" s="3">
        <f t="shared" si="239"/>
        <v>2732.58</v>
      </c>
    </row>
    <row r="3791" spans="1:16" x14ac:dyDescent="0.35">
      <c r="A3791" t="s">
        <v>292</v>
      </c>
      <c r="B3791" s="29" t="s">
        <v>98</v>
      </c>
      <c r="C3791" s="22">
        <v>44449</v>
      </c>
      <c r="D3791" s="30" t="s">
        <v>110</v>
      </c>
      <c r="E3791" s="30" t="s">
        <v>111</v>
      </c>
      <c r="F3791" s="29" t="s">
        <v>129</v>
      </c>
      <c r="G3791" s="3">
        <v>396.05</v>
      </c>
      <c r="H3791" s="22">
        <v>44431</v>
      </c>
      <c r="I3791" s="23">
        <v>44444</v>
      </c>
      <c r="J3791">
        <f t="shared" si="236"/>
        <v>14</v>
      </c>
      <c r="K3791" s="2">
        <f t="shared" si="237"/>
        <v>44437.5</v>
      </c>
      <c r="L3791" s="22">
        <v>44449.5</v>
      </c>
      <c r="M3791" s="22">
        <v>44459.5</v>
      </c>
      <c r="N3791" s="22">
        <v>44456.5</v>
      </c>
      <c r="O3791">
        <f t="shared" si="238"/>
        <v>19</v>
      </c>
      <c r="P3791" s="3">
        <f t="shared" si="239"/>
        <v>7524.95</v>
      </c>
    </row>
    <row r="3792" spans="1:16" x14ac:dyDescent="0.35">
      <c r="A3792" t="s">
        <v>292</v>
      </c>
      <c r="B3792" s="29" t="s">
        <v>98</v>
      </c>
      <c r="C3792" s="22">
        <v>44449</v>
      </c>
      <c r="D3792" s="30" t="s">
        <v>114</v>
      </c>
      <c r="E3792" s="30" t="s">
        <v>115</v>
      </c>
      <c r="F3792" s="29" t="s">
        <v>130</v>
      </c>
      <c r="G3792" s="3">
        <v>16.09</v>
      </c>
      <c r="H3792" s="22">
        <v>44431</v>
      </c>
      <c r="I3792" s="23">
        <v>44444</v>
      </c>
      <c r="J3792">
        <f t="shared" si="236"/>
        <v>14</v>
      </c>
      <c r="K3792" s="2">
        <f t="shared" si="237"/>
        <v>44437.5</v>
      </c>
      <c r="L3792" s="22">
        <v>44449.5</v>
      </c>
      <c r="M3792" s="22">
        <v>44459.5</v>
      </c>
      <c r="N3792" s="22">
        <v>44456.5</v>
      </c>
      <c r="O3792">
        <f t="shared" si="238"/>
        <v>19</v>
      </c>
      <c r="P3792" s="3">
        <f t="shared" si="239"/>
        <v>305.70999999999998</v>
      </c>
    </row>
    <row r="3793" spans="1:16" x14ac:dyDescent="0.35">
      <c r="A3793" t="s">
        <v>292</v>
      </c>
      <c r="B3793" s="29" t="s">
        <v>98</v>
      </c>
      <c r="C3793" s="22">
        <v>44449</v>
      </c>
      <c r="D3793" s="30" t="s">
        <v>110</v>
      </c>
      <c r="E3793" s="30" t="s">
        <v>111</v>
      </c>
      <c r="F3793" s="29" t="s">
        <v>130</v>
      </c>
      <c r="G3793" s="3">
        <v>4.71</v>
      </c>
      <c r="H3793" s="22">
        <v>44431</v>
      </c>
      <c r="I3793" s="23">
        <v>44444</v>
      </c>
      <c r="J3793">
        <f t="shared" si="236"/>
        <v>14</v>
      </c>
      <c r="K3793" s="2">
        <f t="shared" si="237"/>
        <v>44437.5</v>
      </c>
      <c r="L3793" s="22">
        <v>44449.5</v>
      </c>
      <c r="M3793" s="22">
        <v>44459.5</v>
      </c>
      <c r="N3793" s="22">
        <v>44456.5</v>
      </c>
      <c r="O3793">
        <f t="shared" si="238"/>
        <v>19</v>
      </c>
      <c r="P3793" s="3">
        <f t="shared" si="239"/>
        <v>89.49</v>
      </c>
    </row>
    <row r="3794" spans="1:16" x14ac:dyDescent="0.35">
      <c r="A3794" t="s">
        <v>292</v>
      </c>
      <c r="B3794" s="29" t="s">
        <v>98</v>
      </c>
      <c r="C3794" s="22">
        <v>44449</v>
      </c>
      <c r="D3794" s="30" t="s">
        <v>114</v>
      </c>
      <c r="E3794" s="30" t="s">
        <v>115</v>
      </c>
      <c r="F3794" s="29" t="s">
        <v>131</v>
      </c>
      <c r="G3794" s="3">
        <v>35</v>
      </c>
      <c r="H3794" s="22">
        <v>44431</v>
      </c>
      <c r="I3794" s="23">
        <v>44444</v>
      </c>
      <c r="J3794">
        <f t="shared" si="236"/>
        <v>14</v>
      </c>
      <c r="K3794" s="2">
        <f t="shared" si="237"/>
        <v>44437.5</v>
      </c>
      <c r="L3794" s="22">
        <v>44449.5</v>
      </c>
      <c r="M3794" s="22">
        <v>44459.5</v>
      </c>
      <c r="N3794" s="22">
        <v>44456.5</v>
      </c>
      <c r="O3794">
        <f t="shared" si="238"/>
        <v>19</v>
      </c>
      <c r="P3794" s="3">
        <f t="shared" si="239"/>
        <v>665</v>
      </c>
    </row>
    <row r="3795" spans="1:16" x14ac:dyDescent="0.35">
      <c r="A3795" t="s">
        <v>292</v>
      </c>
      <c r="B3795" s="29" t="s">
        <v>98</v>
      </c>
      <c r="C3795" s="22">
        <v>44449</v>
      </c>
      <c r="D3795" s="30" t="s">
        <v>110</v>
      </c>
      <c r="E3795" s="30" t="s">
        <v>111</v>
      </c>
      <c r="F3795" s="29" t="s">
        <v>131</v>
      </c>
      <c r="G3795" s="3">
        <v>2.96</v>
      </c>
      <c r="H3795" s="22">
        <v>44431</v>
      </c>
      <c r="I3795" s="23">
        <v>44444</v>
      </c>
      <c r="J3795">
        <f t="shared" si="236"/>
        <v>14</v>
      </c>
      <c r="K3795" s="2">
        <f t="shared" si="237"/>
        <v>44437.5</v>
      </c>
      <c r="L3795" s="22">
        <v>44449.5</v>
      </c>
      <c r="M3795" s="22">
        <v>44459.5</v>
      </c>
      <c r="N3795" s="22">
        <v>44456.5</v>
      </c>
      <c r="O3795">
        <f t="shared" si="238"/>
        <v>19</v>
      </c>
      <c r="P3795" s="3">
        <f t="shared" si="239"/>
        <v>56.24</v>
      </c>
    </row>
    <row r="3796" spans="1:16" x14ac:dyDescent="0.35">
      <c r="A3796" t="s">
        <v>292</v>
      </c>
      <c r="B3796" s="29" t="s">
        <v>98</v>
      </c>
      <c r="C3796" s="22">
        <v>44449</v>
      </c>
      <c r="D3796" s="30" t="s">
        <v>114</v>
      </c>
      <c r="E3796" s="30" t="s">
        <v>115</v>
      </c>
      <c r="F3796" s="29" t="s">
        <v>132</v>
      </c>
      <c r="G3796" s="3">
        <v>155.20000000000002</v>
      </c>
      <c r="H3796" s="22">
        <v>44431</v>
      </c>
      <c r="I3796" s="23">
        <v>44444</v>
      </c>
      <c r="J3796">
        <f t="shared" si="236"/>
        <v>14</v>
      </c>
      <c r="K3796" s="2">
        <f t="shared" si="237"/>
        <v>44437.5</v>
      </c>
      <c r="L3796" s="22">
        <v>44449.5</v>
      </c>
      <c r="M3796" s="22">
        <v>44459.5</v>
      </c>
      <c r="N3796" s="22">
        <v>44456.5</v>
      </c>
      <c r="O3796">
        <f t="shared" si="238"/>
        <v>19</v>
      </c>
      <c r="P3796" s="3">
        <f t="shared" si="239"/>
        <v>2948.8</v>
      </c>
    </row>
    <row r="3797" spans="1:16" x14ac:dyDescent="0.35">
      <c r="A3797" t="s">
        <v>292</v>
      </c>
      <c r="B3797" s="29" t="s">
        <v>98</v>
      </c>
      <c r="C3797" s="22">
        <v>44449</v>
      </c>
      <c r="D3797" s="30" t="s">
        <v>110</v>
      </c>
      <c r="E3797" s="30" t="s">
        <v>111</v>
      </c>
      <c r="F3797" s="29" t="s">
        <v>132</v>
      </c>
      <c r="G3797" s="3">
        <v>0.88</v>
      </c>
      <c r="H3797" s="22">
        <v>44431</v>
      </c>
      <c r="I3797" s="23">
        <v>44444</v>
      </c>
      <c r="J3797">
        <f t="shared" si="236"/>
        <v>14</v>
      </c>
      <c r="K3797" s="2">
        <f t="shared" si="237"/>
        <v>44437.5</v>
      </c>
      <c r="L3797" s="22">
        <v>44449.5</v>
      </c>
      <c r="M3797" s="22">
        <v>44459.5</v>
      </c>
      <c r="N3797" s="22">
        <v>44456.5</v>
      </c>
      <c r="O3797">
        <f t="shared" si="238"/>
        <v>19</v>
      </c>
      <c r="P3797" s="3">
        <f t="shared" si="239"/>
        <v>16.72</v>
      </c>
    </row>
    <row r="3798" spans="1:16" x14ac:dyDescent="0.35">
      <c r="A3798" t="s">
        <v>292</v>
      </c>
      <c r="B3798" s="29" t="s">
        <v>98</v>
      </c>
      <c r="C3798" s="22">
        <v>44449</v>
      </c>
      <c r="D3798" s="30" t="s">
        <v>114</v>
      </c>
      <c r="E3798" s="30" t="s">
        <v>115</v>
      </c>
      <c r="F3798" s="29" t="s">
        <v>133</v>
      </c>
      <c r="G3798" s="3">
        <v>8.27</v>
      </c>
      <c r="H3798" s="22">
        <v>44431</v>
      </c>
      <c r="I3798" s="23">
        <v>44444</v>
      </c>
      <c r="J3798">
        <f t="shared" si="236"/>
        <v>14</v>
      </c>
      <c r="K3798" s="2">
        <f t="shared" si="237"/>
        <v>44437.5</v>
      </c>
      <c r="L3798" s="22">
        <v>44449.5</v>
      </c>
      <c r="M3798" s="22">
        <v>44459.5</v>
      </c>
      <c r="N3798" s="22">
        <v>44456.5</v>
      </c>
      <c r="O3798">
        <f t="shared" si="238"/>
        <v>19</v>
      </c>
      <c r="P3798" s="3">
        <f t="shared" si="239"/>
        <v>157.13</v>
      </c>
    </row>
    <row r="3799" spans="1:16" x14ac:dyDescent="0.35">
      <c r="A3799" t="s">
        <v>292</v>
      </c>
      <c r="B3799" s="29" t="s">
        <v>98</v>
      </c>
      <c r="C3799" s="22">
        <v>44449</v>
      </c>
      <c r="D3799" s="30" t="s">
        <v>110</v>
      </c>
      <c r="E3799" s="30" t="s">
        <v>111</v>
      </c>
      <c r="F3799" s="29" t="s">
        <v>133</v>
      </c>
      <c r="G3799" s="3">
        <v>12.39</v>
      </c>
      <c r="H3799" s="22">
        <v>44431</v>
      </c>
      <c r="I3799" s="23">
        <v>44444</v>
      </c>
      <c r="J3799">
        <f t="shared" si="236"/>
        <v>14</v>
      </c>
      <c r="K3799" s="2">
        <f t="shared" si="237"/>
        <v>44437.5</v>
      </c>
      <c r="L3799" s="22">
        <v>44449.5</v>
      </c>
      <c r="M3799" s="22">
        <v>44459.5</v>
      </c>
      <c r="N3799" s="22">
        <v>44456.5</v>
      </c>
      <c r="O3799">
        <f t="shared" si="238"/>
        <v>19</v>
      </c>
      <c r="P3799" s="3">
        <f t="shared" si="239"/>
        <v>235.41000000000003</v>
      </c>
    </row>
    <row r="3800" spans="1:16" x14ac:dyDescent="0.35">
      <c r="A3800" t="s">
        <v>292</v>
      </c>
      <c r="B3800" s="29" t="s">
        <v>98</v>
      </c>
      <c r="C3800" s="22">
        <v>44449</v>
      </c>
      <c r="D3800" s="30" t="s">
        <v>110</v>
      </c>
      <c r="E3800" s="30" t="s">
        <v>111</v>
      </c>
      <c r="F3800" s="29" t="s">
        <v>134</v>
      </c>
      <c r="G3800" s="3">
        <v>23.64</v>
      </c>
      <c r="H3800" s="22">
        <v>44431</v>
      </c>
      <c r="I3800" s="23">
        <v>44444</v>
      </c>
      <c r="J3800">
        <f t="shared" si="236"/>
        <v>14</v>
      </c>
      <c r="K3800" s="2">
        <f t="shared" si="237"/>
        <v>44437.5</v>
      </c>
      <c r="L3800" s="22">
        <v>44449.5</v>
      </c>
      <c r="M3800" s="22">
        <v>44459.5</v>
      </c>
      <c r="N3800" s="22">
        <v>44456.5</v>
      </c>
      <c r="O3800">
        <f t="shared" si="238"/>
        <v>19</v>
      </c>
      <c r="P3800" s="3">
        <f t="shared" si="239"/>
        <v>449.16</v>
      </c>
    </row>
    <row r="3801" spans="1:16" x14ac:dyDescent="0.35">
      <c r="A3801" t="s">
        <v>292</v>
      </c>
      <c r="B3801" s="29" t="s">
        <v>98</v>
      </c>
      <c r="C3801" s="22">
        <v>44449</v>
      </c>
      <c r="D3801" s="30" t="s">
        <v>114</v>
      </c>
      <c r="E3801" s="30" t="s">
        <v>115</v>
      </c>
      <c r="F3801" s="29" t="s">
        <v>135</v>
      </c>
      <c r="G3801" s="3">
        <v>43.14</v>
      </c>
      <c r="H3801" s="22">
        <v>44431</v>
      </c>
      <c r="I3801" s="23">
        <v>44444</v>
      </c>
      <c r="J3801">
        <f t="shared" si="236"/>
        <v>14</v>
      </c>
      <c r="K3801" s="2">
        <f t="shared" si="237"/>
        <v>44437.5</v>
      </c>
      <c r="L3801" s="22">
        <v>44449.5</v>
      </c>
      <c r="M3801" s="22">
        <v>44459.5</v>
      </c>
      <c r="N3801" s="22">
        <v>44456.5</v>
      </c>
      <c r="O3801">
        <f t="shared" si="238"/>
        <v>19</v>
      </c>
      <c r="P3801" s="3">
        <f t="shared" si="239"/>
        <v>819.66</v>
      </c>
    </row>
    <row r="3802" spans="1:16" x14ac:dyDescent="0.35">
      <c r="A3802" t="s">
        <v>292</v>
      </c>
      <c r="B3802" s="29" t="s">
        <v>98</v>
      </c>
      <c r="C3802" s="22">
        <v>44449</v>
      </c>
      <c r="D3802" s="30" t="s">
        <v>110</v>
      </c>
      <c r="E3802" s="30" t="s">
        <v>111</v>
      </c>
      <c r="F3802" s="29" t="s">
        <v>135</v>
      </c>
      <c r="G3802" s="3">
        <v>32.21</v>
      </c>
      <c r="H3802" s="22">
        <v>44431</v>
      </c>
      <c r="I3802" s="23">
        <v>44444</v>
      </c>
      <c r="J3802">
        <f t="shared" si="236"/>
        <v>14</v>
      </c>
      <c r="K3802" s="2">
        <f t="shared" si="237"/>
        <v>44437.5</v>
      </c>
      <c r="L3802" s="22">
        <v>44449.5</v>
      </c>
      <c r="M3802" s="22">
        <v>44459.5</v>
      </c>
      <c r="N3802" s="22">
        <v>44456.5</v>
      </c>
      <c r="O3802">
        <f t="shared" si="238"/>
        <v>19</v>
      </c>
      <c r="P3802" s="3">
        <f t="shared" si="239"/>
        <v>611.99</v>
      </c>
    </row>
    <row r="3803" spans="1:16" x14ac:dyDescent="0.35">
      <c r="A3803" t="s">
        <v>292</v>
      </c>
      <c r="B3803" s="29" t="s">
        <v>98</v>
      </c>
      <c r="C3803" s="22">
        <v>44449</v>
      </c>
      <c r="D3803" s="30" t="s">
        <v>114</v>
      </c>
      <c r="E3803" s="30" t="s">
        <v>115</v>
      </c>
      <c r="F3803" s="29" t="s">
        <v>136</v>
      </c>
      <c r="G3803" s="3">
        <v>125.77</v>
      </c>
      <c r="H3803" s="22">
        <v>44431</v>
      </c>
      <c r="I3803" s="23">
        <v>44444</v>
      </c>
      <c r="J3803">
        <f t="shared" si="236"/>
        <v>14</v>
      </c>
      <c r="K3803" s="2">
        <f t="shared" si="237"/>
        <v>44437.5</v>
      </c>
      <c r="L3803" s="22">
        <v>44449.5</v>
      </c>
      <c r="M3803" s="22">
        <v>44459.5</v>
      </c>
      <c r="N3803" s="22">
        <v>44456.5</v>
      </c>
      <c r="O3803">
        <f t="shared" si="238"/>
        <v>19</v>
      </c>
      <c r="P3803" s="3">
        <f t="shared" si="239"/>
        <v>2389.63</v>
      </c>
    </row>
    <row r="3804" spans="1:16" x14ac:dyDescent="0.35">
      <c r="A3804" t="s">
        <v>292</v>
      </c>
      <c r="B3804" s="29" t="s">
        <v>98</v>
      </c>
      <c r="C3804" s="22">
        <v>44449</v>
      </c>
      <c r="D3804" s="30" t="s">
        <v>110</v>
      </c>
      <c r="E3804" s="30" t="s">
        <v>111</v>
      </c>
      <c r="F3804" s="29" t="s">
        <v>136</v>
      </c>
      <c r="G3804" s="3">
        <v>20.52</v>
      </c>
      <c r="H3804" s="22">
        <v>44431</v>
      </c>
      <c r="I3804" s="23">
        <v>44444</v>
      </c>
      <c r="J3804">
        <f t="shared" si="236"/>
        <v>14</v>
      </c>
      <c r="K3804" s="2">
        <f t="shared" si="237"/>
        <v>44437.5</v>
      </c>
      <c r="L3804" s="22">
        <v>44449.5</v>
      </c>
      <c r="M3804" s="22">
        <v>44459.5</v>
      </c>
      <c r="N3804" s="22">
        <v>44456.5</v>
      </c>
      <c r="O3804">
        <f t="shared" si="238"/>
        <v>19</v>
      </c>
      <c r="P3804" s="3">
        <f t="shared" si="239"/>
        <v>389.88</v>
      </c>
    </row>
    <row r="3805" spans="1:16" x14ac:dyDescent="0.35">
      <c r="A3805" t="s">
        <v>292</v>
      </c>
      <c r="B3805" s="29" t="s">
        <v>98</v>
      </c>
      <c r="C3805" s="22">
        <v>44449</v>
      </c>
      <c r="D3805" s="30" t="s">
        <v>110</v>
      </c>
      <c r="E3805" s="30" t="s">
        <v>111</v>
      </c>
      <c r="F3805" s="29" t="s">
        <v>137</v>
      </c>
      <c r="G3805" s="3">
        <v>151.41</v>
      </c>
      <c r="H3805" s="22">
        <v>44431</v>
      </c>
      <c r="I3805" s="23">
        <v>44444</v>
      </c>
      <c r="J3805">
        <f t="shared" si="236"/>
        <v>14</v>
      </c>
      <c r="K3805" s="2">
        <f t="shared" si="237"/>
        <v>44437.5</v>
      </c>
      <c r="L3805" s="22">
        <v>44449.5</v>
      </c>
      <c r="M3805" s="22">
        <v>44459.5</v>
      </c>
      <c r="N3805" s="22">
        <v>44456.5</v>
      </c>
      <c r="O3805">
        <f t="shared" si="238"/>
        <v>19</v>
      </c>
      <c r="P3805" s="3">
        <f t="shared" si="239"/>
        <v>2876.79</v>
      </c>
    </row>
    <row r="3806" spans="1:16" x14ac:dyDescent="0.35">
      <c r="A3806" t="s">
        <v>292</v>
      </c>
      <c r="B3806" s="29" t="s">
        <v>98</v>
      </c>
      <c r="C3806" s="22">
        <v>44449</v>
      </c>
      <c r="D3806" s="30" t="s">
        <v>114</v>
      </c>
      <c r="E3806" s="30" t="s">
        <v>115</v>
      </c>
      <c r="F3806" s="29" t="s">
        <v>139</v>
      </c>
      <c r="G3806" s="3">
        <v>21.53</v>
      </c>
      <c r="H3806" s="22">
        <v>44431</v>
      </c>
      <c r="I3806" s="23">
        <v>44444</v>
      </c>
      <c r="J3806">
        <f t="shared" si="236"/>
        <v>14</v>
      </c>
      <c r="K3806" s="2">
        <f t="shared" si="237"/>
        <v>44437.5</v>
      </c>
      <c r="L3806" s="22">
        <v>44449.5</v>
      </c>
      <c r="M3806" s="22">
        <v>44459.5</v>
      </c>
      <c r="N3806" s="22">
        <v>44456.5</v>
      </c>
      <c r="O3806">
        <f t="shared" si="238"/>
        <v>19</v>
      </c>
      <c r="P3806" s="3">
        <f t="shared" si="239"/>
        <v>409.07000000000005</v>
      </c>
    </row>
    <row r="3807" spans="1:16" x14ac:dyDescent="0.35">
      <c r="A3807" t="s">
        <v>292</v>
      </c>
      <c r="B3807" s="29" t="s">
        <v>98</v>
      </c>
      <c r="C3807" s="22">
        <v>44449</v>
      </c>
      <c r="D3807" s="30" t="s">
        <v>110</v>
      </c>
      <c r="E3807" s="30" t="s">
        <v>111</v>
      </c>
      <c r="F3807" s="29" t="s">
        <v>256</v>
      </c>
      <c r="G3807" s="3">
        <v>0.54</v>
      </c>
      <c r="H3807" s="22">
        <v>44431</v>
      </c>
      <c r="I3807" s="23">
        <v>44444</v>
      </c>
      <c r="J3807">
        <f t="shared" si="236"/>
        <v>14</v>
      </c>
      <c r="K3807" s="2">
        <f t="shared" si="237"/>
        <v>44437.5</v>
      </c>
      <c r="L3807" s="22">
        <v>44449.5</v>
      </c>
      <c r="M3807" s="22">
        <v>44459.5</v>
      </c>
      <c r="N3807" s="22">
        <v>44456.5</v>
      </c>
      <c r="O3807">
        <f t="shared" si="238"/>
        <v>19</v>
      </c>
      <c r="P3807" s="3">
        <f t="shared" si="239"/>
        <v>10.260000000000002</v>
      </c>
    </row>
    <row r="3808" spans="1:16" x14ac:dyDescent="0.35">
      <c r="A3808" t="s">
        <v>292</v>
      </c>
      <c r="B3808" s="29" t="s">
        <v>98</v>
      </c>
      <c r="C3808" s="22">
        <v>44449</v>
      </c>
      <c r="D3808" s="30" t="s">
        <v>114</v>
      </c>
      <c r="E3808" s="30" t="s">
        <v>115</v>
      </c>
      <c r="F3808" s="29" t="s">
        <v>140</v>
      </c>
      <c r="G3808" s="3">
        <v>21.42</v>
      </c>
      <c r="H3808" s="22">
        <v>44431</v>
      </c>
      <c r="I3808" s="23">
        <v>44444</v>
      </c>
      <c r="J3808">
        <f t="shared" si="236"/>
        <v>14</v>
      </c>
      <c r="K3808" s="2">
        <f t="shared" si="237"/>
        <v>44437.5</v>
      </c>
      <c r="L3808" s="22">
        <v>44449.5</v>
      </c>
      <c r="M3808" s="22">
        <v>44459.5</v>
      </c>
      <c r="N3808" s="22">
        <v>44456.5</v>
      </c>
      <c r="O3808">
        <f t="shared" si="238"/>
        <v>19</v>
      </c>
      <c r="P3808" s="3">
        <f t="shared" si="239"/>
        <v>406.98</v>
      </c>
    </row>
    <row r="3809" spans="1:16" x14ac:dyDescent="0.35">
      <c r="A3809" t="s">
        <v>292</v>
      </c>
      <c r="B3809" s="29" t="s">
        <v>98</v>
      </c>
      <c r="C3809" s="22">
        <v>44449</v>
      </c>
      <c r="D3809" s="30" t="s">
        <v>110</v>
      </c>
      <c r="E3809" s="30" t="s">
        <v>111</v>
      </c>
      <c r="F3809" s="29" t="s">
        <v>140</v>
      </c>
      <c r="G3809" s="3">
        <v>9.4499999999999993</v>
      </c>
      <c r="H3809" s="22">
        <v>44431</v>
      </c>
      <c r="I3809" s="23">
        <v>44444</v>
      </c>
      <c r="J3809">
        <f t="shared" si="236"/>
        <v>14</v>
      </c>
      <c r="K3809" s="2">
        <f t="shared" si="237"/>
        <v>44437.5</v>
      </c>
      <c r="L3809" s="22">
        <v>44449.5</v>
      </c>
      <c r="M3809" s="22">
        <v>44459.5</v>
      </c>
      <c r="N3809" s="22">
        <v>44456.5</v>
      </c>
      <c r="O3809">
        <f t="shared" si="238"/>
        <v>19</v>
      </c>
      <c r="P3809" s="3">
        <f t="shared" si="239"/>
        <v>179.54999999999998</v>
      </c>
    </row>
    <row r="3810" spans="1:16" x14ac:dyDescent="0.35">
      <c r="A3810" t="s">
        <v>292</v>
      </c>
      <c r="B3810" s="29" t="s">
        <v>98</v>
      </c>
      <c r="C3810" s="22">
        <v>44449</v>
      </c>
      <c r="D3810" s="30" t="s">
        <v>110</v>
      </c>
      <c r="E3810" s="30" t="s">
        <v>111</v>
      </c>
      <c r="F3810" s="29" t="s">
        <v>141</v>
      </c>
      <c r="G3810" s="3">
        <v>2.1500000000000004</v>
      </c>
      <c r="H3810" s="22">
        <v>44431</v>
      </c>
      <c r="I3810" s="23">
        <v>44444</v>
      </c>
      <c r="J3810">
        <f t="shared" si="236"/>
        <v>14</v>
      </c>
      <c r="K3810" s="2">
        <f t="shared" si="237"/>
        <v>44437.5</v>
      </c>
      <c r="L3810" s="22">
        <v>44449.5</v>
      </c>
      <c r="M3810" s="22">
        <v>44459.5</v>
      </c>
      <c r="N3810" s="22">
        <v>44456.5</v>
      </c>
      <c r="O3810">
        <f t="shared" si="238"/>
        <v>19</v>
      </c>
      <c r="P3810" s="3">
        <f t="shared" si="239"/>
        <v>40.850000000000009</v>
      </c>
    </row>
    <row r="3811" spans="1:16" x14ac:dyDescent="0.35">
      <c r="A3811" t="s">
        <v>292</v>
      </c>
      <c r="B3811" s="29" t="s">
        <v>98</v>
      </c>
      <c r="C3811" s="22">
        <v>44449</v>
      </c>
      <c r="D3811" s="30" t="s">
        <v>107</v>
      </c>
      <c r="E3811" s="30" t="s">
        <v>108</v>
      </c>
      <c r="F3811" s="29" t="s">
        <v>142</v>
      </c>
      <c r="G3811" s="3">
        <v>96.16</v>
      </c>
      <c r="H3811" s="22">
        <v>44431</v>
      </c>
      <c r="I3811" s="23">
        <v>44444</v>
      </c>
      <c r="J3811">
        <f t="shared" si="236"/>
        <v>14</v>
      </c>
      <c r="K3811" s="2">
        <f t="shared" si="237"/>
        <v>44437.5</v>
      </c>
      <c r="L3811" s="22">
        <v>44449.5</v>
      </c>
      <c r="M3811" s="22">
        <v>44466.5</v>
      </c>
      <c r="N3811" s="22">
        <v>44463.5</v>
      </c>
      <c r="O3811">
        <f t="shared" si="238"/>
        <v>26</v>
      </c>
      <c r="P3811" s="3">
        <f t="shared" si="239"/>
        <v>2500.16</v>
      </c>
    </row>
    <row r="3812" spans="1:16" x14ac:dyDescent="0.35">
      <c r="A3812" t="s">
        <v>292</v>
      </c>
      <c r="B3812" s="29" t="s">
        <v>98</v>
      </c>
      <c r="C3812" s="22">
        <v>44449</v>
      </c>
      <c r="D3812" s="30" t="s">
        <v>107</v>
      </c>
      <c r="E3812" s="30" t="s">
        <v>108</v>
      </c>
      <c r="F3812" s="29" t="s">
        <v>142</v>
      </c>
      <c r="G3812" s="3">
        <v>45.4</v>
      </c>
      <c r="H3812" s="22">
        <v>44431</v>
      </c>
      <c r="I3812" s="23">
        <v>44444</v>
      </c>
      <c r="J3812">
        <f t="shared" si="236"/>
        <v>14</v>
      </c>
      <c r="K3812" s="2">
        <f t="shared" si="237"/>
        <v>44437.5</v>
      </c>
      <c r="L3812" s="22">
        <v>44449.5</v>
      </c>
      <c r="M3812" s="22">
        <v>44466.5</v>
      </c>
      <c r="N3812" s="22">
        <v>44463.5</v>
      </c>
      <c r="O3812">
        <f t="shared" si="238"/>
        <v>26</v>
      </c>
      <c r="P3812" s="3">
        <f t="shared" si="239"/>
        <v>1180.3999999999999</v>
      </c>
    </row>
    <row r="3813" spans="1:16" x14ac:dyDescent="0.35">
      <c r="A3813" t="s">
        <v>292</v>
      </c>
      <c r="B3813" s="29" t="s">
        <v>98</v>
      </c>
      <c r="C3813" s="22">
        <v>44449</v>
      </c>
      <c r="D3813" s="30" t="s">
        <v>107</v>
      </c>
      <c r="E3813" s="30" t="s">
        <v>108</v>
      </c>
      <c r="F3813" s="29" t="s">
        <v>142</v>
      </c>
      <c r="G3813" s="3">
        <v>21429.3</v>
      </c>
      <c r="H3813" s="22">
        <v>44431</v>
      </c>
      <c r="I3813" s="23">
        <v>44444</v>
      </c>
      <c r="J3813">
        <f t="shared" si="236"/>
        <v>14</v>
      </c>
      <c r="K3813" s="2">
        <f t="shared" si="237"/>
        <v>44437.5</v>
      </c>
      <c r="L3813" s="22">
        <v>44449.5</v>
      </c>
      <c r="M3813" s="22">
        <v>44466.5</v>
      </c>
      <c r="N3813" s="22">
        <v>44463.5</v>
      </c>
      <c r="O3813">
        <f t="shared" si="238"/>
        <v>26</v>
      </c>
      <c r="P3813" s="3">
        <f t="shared" si="239"/>
        <v>557161.79999999993</v>
      </c>
    </row>
    <row r="3814" spans="1:16" x14ac:dyDescent="0.35">
      <c r="A3814" t="s">
        <v>292</v>
      </c>
      <c r="B3814" s="29" t="s">
        <v>98</v>
      </c>
      <c r="C3814" s="22">
        <v>44449</v>
      </c>
      <c r="D3814" s="30" t="s">
        <v>99</v>
      </c>
      <c r="E3814" s="30" t="s">
        <v>100</v>
      </c>
      <c r="F3814" s="29" t="s">
        <v>142</v>
      </c>
      <c r="G3814" s="3">
        <v>6687.21</v>
      </c>
      <c r="H3814" s="22">
        <v>44431</v>
      </c>
      <c r="I3814" s="23">
        <v>44444</v>
      </c>
      <c r="J3814">
        <f t="shared" si="236"/>
        <v>14</v>
      </c>
      <c r="K3814" s="2">
        <f t="shared" si="237"/>
        <v>44437.5</v>
      </c>
      <c r="L3814" s="22">
        <v>44449.5</v>
      </c>
      <c r="M3814" s="22">
        <v>44466.5</v>
      </c>
      <c r="N3814" s="22">
        <v>44463.5</v>
      </c>
      <c r="O3814">
        <f t="shared" si="238"/>
        <v>26</v>
      </c>
      <c r="P3814" s="3">
        <f t="shared" si="239"/>
        <v>173867.46</v>
      </c>
    </row>
    <row r="3815" spans="1:16" x14ac:dyDescent="0.35">
      <c r="A3815" t="s">
        <v>292</v>
      </c>
      <c r="B3815" s="29" t="s">
        <v>98</v>
      </c>
      <c r="C3815" s="22">
        <v>44449</v>
      </c>
      <c r="D3815" s="30" t="s">
        <v>148</v>
      </c>
      <c r="E3815" s="30" t="s">
        <v>149</v>
      </c>
      <c r="F3815" s="29" t="s">
        <v>150</v>
      </c>
      <c r="G3815" s="3">
        <v>29.32</v>
      </c>
      <c r="H3815" s="22">
        <v>44431</v>
      </c>
      <c r="I3815" s="23">
        <v>44444</v>
      </c>
      <c r="J3815">
        <f t="shared" si="236"/>
        <v>14</v>
      </c>
      <c r="K3815" s="2">
        <f t="shared" si="237"/>
        <v>44437.5</v>
      </c>
      <c r="L3815" s="22">
        <v>44449.5</v>
      </c>
      <c r="M3815" s="22">
        <v>44484.5</v>
      </c>
      <c r="N3815" s="22">
        <v>44483.5</v>
      </c>
      <c r="O3815">
        <f t="shared" si="238"/>
        <v>46</v>
      </c>
      <c r="P3815" s="3">
        <f t="shared" si="239"/>
        <v>1348.72</v>
      </c>
    </row>
    <row r="3816" spans="1:16" x14ac:dyDescent="0.35">
      <c r="A3816" t="s">
        <v>292</v>
      </c>
      <c r="B3816" s="29" t="s">
        <v>98</v>
      </c>
      <c r="C3816" s="22">
        <v>44449</v>
      </c>
      <c r="D3816" s="30" t="s">
        <v>148</v>
      </c>
      <c r="E3816" s="30" t="s">
        <v>149</v>
      </c>
      <c r="F3816" s="29" t="s">
        <v>151</v>
      </c>
      <c r="G3816" s="3">
        <v>70.649999999999991</v>
      </c>
      <c r="H3816" s="22">
        <v>44431</v>
      </c>
      <c r="I3816" s="23">
        <v>44444</v>
      </c>
      <c r="J3816">
        <f t="shared" si="236"/>
        <v>14</v>
      </c>
      <c r="K3816" s="2">
        <f t="shared" si="237"/>
        <v>44437.5</v>
      </c>
      <c r="L3816" s="22">
        <v>44449.5</v>
      </c>
      <c r="M3816" s="22">
        <v>44484.5</v>
      </c>
      <c r="N3816" s="22">
        <v>44483.5</v>
      </c>
      <c r="O3816">
        <f t="shared" si="238"/>
        <v>46</v>
      </c>
      <c r="P3816" s="3">
        <f t="shared" si="239"/>
        <v>3249.8999999999996</v>
      </c>
    </row>
    <row r="3817" spans="1:16" x14ac:dyDescent="0.35">
      <c r="A3817" t="s">
        <v>292</v>
      </c>
      <c r="B3817" s="29" t="s">
        <v>98</v>
      </c>
      <c r="C3817" s="22">
        <v>44449</v>
      </c>
      <c r="D3817" s="30" t="s">
        <v>148</v>
      </c>
      <c r="E3817" s="30" t="s">
        <v>149</v>
      </c>
      <c r="F3817" s="29" t="s">
        <v>152</v>
      </c>
      <c r="G3817" s="3">
        <v>75.81</v>
      </c>
      <c r="H3817" s="22">
        <v>44431</v>
      </c>
      <c r="I3817" s="23">
        <v>44444</v>
      </c>
      <c r="J3817">
        <f t="shared" si="236"/>
        <v>14</v>
      </c>
      <c r="K3817" s="2">
        <f t="shared" si="237"/>
        <v>44437.5</v>
      </c>
      <c r="L3817" s="22">
        <v>44449.5</v>
      </c>
      <c r="M3817" s="22">
        <v>44484.5</v>
      </c>
      <c r="N3817" s="22">
        <v>44483.5</v>
      </c>
      <c r="O3817">
        <f t="shared" si="238"/>
        <v>46</v>
      </c>
      <c r="P3817" s="3">
        <f t="shared" si="239"/>
        <v>3487.26</v>
      </c>
    </row>
    <row r="3818" spans="1:16" x14ac:dyDescent="0.35">
      <c r="A3818" t="s">
        <v>292</v>
      </c>
      <c r="B3818" s="29" t="s">
        <v>98</v>
      </c>
      <c r="C3818" s="22">
        <v>44449</v>
      </c>
      <c r="D3818" s="30" t="s">
        <v>110</v>
      </c>
      <c r="E3818" s="30" t="s">
        <v>111</v>
      </c>
      <c r="F3818" s="29" t="s">
        <v>153</v>
      </c>
      <c r="G3818" s="3">
        <v>191.86999999999998</v>
      </c>
      <c r="H3818" s="22">
        <v>44431</v>
      </c>
      <c r="I3818" s="23">
        <v>44444</v>
      </c>
      <c r="J3818">
        <f t="shared" si="236"/>
        <v>14</v>
      </c>
      <c r="K3818" s="2">
        <f t="shared" si="237"/>
        <v>44437.5</v>
      </c>
      <c r="L3818" s="22">
        <v>44449.5</v>
      </c>
      <c r="M3818" s="22">
        <v>44484.5</v>
      </c>
      <c r="N3818" s="22">
        <v>44483.5</v>
      </c>
      <c r="O3818">
        <f t="shared" si="238"/>
        <v>46</v>
      </c>
      <c r="P3818" s="3">
        <f t="shared" si="239"/>
        <v>8826.0199999999986</v>
      </c>
    </row>
    <row r="3819" spans="1:16" x14ac:dyDescent="0.35">
      <c r="A3819" t="s">
        <v>292</v>
      </c>
      <c r="B3819" s="29" t="s">
        <v>98</v>
      </c>
      <c r="C3819" s="22">
        <v>44449</v>
      </c>
      <c r="D3819" s="30" t="s">
        <v>148</v>
      </c>
      <c r="E3819" s="30" t="s">
        <v>149</v>
      </c>
      <c r="F3819" s="29" t="s">
        <v>154</v>
      </c>
      <c r="G3819" s="3">
        <v>145.04</v>
      </c>
      <c r="H3819" s="22">
        <v>44431</v>
      </c>
      <c r="I3819" s="23">
        <v>44444</v>
      </c>
      <c r="J3819">
        <f t="shared" si="236"/>
        <v>14</v>
      </c>
      <c r="K3819" s="2">
        <f t="shared" si="237"/>
        <v>44437.5</v>
      </c>
      <c r="L3819" s="22">
        <v>44449.5</v>
      </c>
      <c r="M3819" s="22">
        <v>44484.5</v>
      </c>
      <c r="N3819" s="22">
        <v>44483.5</v>
      </c>
      <c r="O3819">
        <f t="shared" si="238"/>
        <v>46</v>
      </c>
      <c r="P3819" s="3">
        <f t="shared" si="239"/>
        <v>6671.8399999999992</v>
      </c>
    </row>
    <row r="3820" spans="1:16" x14ac:dyDescent="0.35">
      <c r="A3820" t="s">
        <v>292</v>
      </c>
      <c r="B3820" s="29" t="s">
        <v>98</v>
      </c>
      <c r="C3820" s="22">
        <v>44449</v>
      </c>
      <c r="D3820" s="30" t="s">
        <v>148</v>
      </c>
      <c r="E3820" s="30" t="s">
        <v>149</v>
      </c>
      <c r="F3820" s="29" t="s">
        <v>155</v>
      </c>
      <c r="G3820" s="3">
        <v>28.380000000000003</v>
      </c>
      <c r="H3820" s="22">
        <v>44431</v>
      </c>
      <c r="I3820" s="23">
        <v>44444</v>
      </c>
      <c r="J3820">
        <f t="shared" si="236"/>
        <v>14</v>
      </c>
      <c r="K3820" s="2">
        <f t="shared" si="237"/>
        <v>44437.5</v>
      </c>
      <c r="L3820" s="22">
        <v>44449.5</v>
      </c>
      <c r="M3820" s="22">
        <v>44484.5</v>
      </c>
      <c r="N3820" s="22">
        <v>44483.5</v>
      </c>
      <c r="O3820">
        <f t="shared" si="238"/>
        <v>46</v>
      </c>
      <c r="P3820" s="3">
        <f t="shared" si="239"/>
        <v>1305.48</v>
      </c>
    </row>
    <row r="3821" spans="1:16" x14ac:dyDescent="0.35">
      <c r="A3821" t="s">
        <v>292</v>
      </c>
      <c r="B3821" s="29" t="s">
        <v>98</v>
      </c>
      <c r="C3821" s="22">
        <v>44449</v>
      </c>
      <c r="D3821" s="30" t="s">
        <v>148</v>
      </c>
      <c r="E3821" s="30" t="s">
        <v>149</v>
      </c>
      <c r="F3821" s="29" t="s">
        <v>156</v>
      </c>
      <c r="G3821" s="3">
        <v>83.16</v>
      </c>
      <c r="H3821" s="22">
        <v>44431</v>
      </c>
      <c r="I3821" s="23">
        <v>44444</v>
      </c>
      <c r="J3821">
        <f t="shared" si="236"/>
        <v>14</v>
      </c>
      <c r="K3821" s="2">
        <f t="shared" si="237"/>
        <v>44437.5</v>
      </c>
      <c r="L3821" s="22">
        <v>44449.5</v>
      </c>
      <c r="M3821" s="22">
        <v>44484.5</v>
      </c>
      <c r="N3821" s="22">
        <v>44483.5</v>
      </c>
      <c r="O3821">
        <f t="shared" si="238"/>
        <v>46</v>
      </c>
      <c r="P3821" s="3">
        <f t="shared" si="239"/>
        <v>3825.3599999999997</v>
      </c>
    </row>
    <row r="3822" spans="1:16" x14ac:dyDescent="0.35">
      <c r="A3822" t="s">
        <v>292</v>
      </c>
      <c r="B3822" s="29" t="s">
        <v>98</v>
      </c>
      <c r="C3822" s="22">
        <v>44449</v>
      </c>
      <c r="D3822" s="30" t="s">
        <v>148</v>
      </c>
      <c r="E3822" s="30" t="s">
        <v>149</v>
      </c>
      <c r="F3822" s="29" t="s">
        <v>249</v>
      </c>
      <c r="G3822" s="3">
        <v>5.07</v>
      </c>
      <c r="H3822" s="22">
        <v>44431</v>
      </c>
      <c r="I3822" s="23">
        <v>44444</v>
      </c>
      <c r="J3822">
        <f t="shared" si="236"/>
        <v>14</v>
      </c>
      <c r="K3822" s="2">
        <f t="shared" si="237"/>
        <v>44437.5</v>
      </c>
      <c r="L3822" s="22">
        <v>44449.5</v>
      </c>
      <c r="M3822" s="22">
        <v>44484.5</v>
      </c>
      <c r="N3822" s="22">
        <v>44483.5</v>
      </c>
      <c r="O3822">
        <f t="shared" si="238"/>
        <v>46</v>
      </c>
      <c r="P3822" s="3">
        <f t="shared" si="239"/>
        <v>233.22000000000003</v>
      </c>
    </row>
    <row r="3823" spans="1:16" x14ac:dyDescent="0.35">
      <c r="A3823" t="s">
        <v>292</v>
      </c>
      <c r="B3823" s="29" t="s">
        <v>98</v>
      </c>
      <c r="C3823" s="22">
        <v>44449</v>
      </c>
      <c r="D3823" s="30" t="s">
        <v>148</v>
      </c>
      <c r="E3823" s="30" t="s">
        <v>149</v>
      </c>
      <c r="F3823" s="29" t="s">
        <v>157</v>
      </c>
      <c r="G3823" s="3">
        <v>204.03</v>
      </c>
      <c r="H3823" s="22">
        <v>44431</v>
      </c>
      <c r="I3823" s="23">
        <v>44444</v>
      </c>
      <c r="J3823">
        <f t="shared" si="236"/>
        <v>14</v>
      </c>
      <c r="K3823" s="2">
        <f t="shared" si="237"/>
        <v>44437.5</v>
      </c>
      <c r="L3823" s="22">
        <v>44449.5</v>
      </c>
      <c r="M3823" s="22">
        <v>44484.5</v>
      </c>
      <c r="N3823" s="22">
        <v>44483.5</v>
      </c>
      <c r="O3823">
        <f t="shared" si="238"/>
        <v>46</v>
      </c>
      <c r="P3823" s="3">
        <f t="shared" si="239"/>
        <v>9385.3799999999992</v>
      </c>
    </row>
    <row r="3824" spans="1:16" x14ac:dyDescent="0.35">
      <c r="A3824" t="s">
        <v>292</v>
      </c>
      <c r="B3824" s="29" t="s">
        <v>98</v>
      </c>
      <c r="C3824" s="22">
        <v>44449</v>
      </c>
      <c r="D3824" s="30" t="s">
        <v>148</v>
      </c>
      <c r="E3824" s="30" t="s">
        <v>149</v>
      </c>
      <c r="F3824" s="29" t="s">
        <v>158</v>
      </c>
      <c r="G3824" s="3">
        <v>292.81</v>
      </c>
      <c r="H3824" s="22">
        <v>44431</v>
      </c>
      <c r="I3824" s="23">
        <v>44444</v>
      </c>
      <c r="J3824">
        <f t="shared" si="236"/>
        <v>14</v>
      </c>
      <c r="K3824" s="2">
        <f t="shared" si="237"/>
        <v>44437.5</v>
      </c>
      <c r="L3824" s="22">
        <v>44449.5</v>
      </c>
      <c r="M3824" s="22">
        <v>44484.5</v>
      </c>
      <c r="N3824" s="22">
        <v>44483.5</v>
      </c>
      <c r="O3824">
        <f t="shared" si="238"/>
        <v>46</v>
      </c>
      <c r="P3824" s="3">
        <f t="shared" si="239"/>
        <v>13469.26</v>
      </c>
    </row>
    <row r="3825" spans="1:16" x14ac:dyDescent="0.35">
      <c r="A3825" t="s">
        <v>292</v>
      </c>
      <c r="B3825" s="29" t="s">
        <v>98</v>
      </c>
      <c r="C3825" s="22">
        <v>44449</v>
      </c>
      <c r="D3825" s="30" t="s">
        <v>148</v>
      </c>
      <c r="E3825" s="30" t="s">
        <v>149</v>
      </c>
      <c r="F3825" s="29" t="s">
        <v>159</v>
      </c>
      <c r="G3825" s="3">
        <v>88.860000000000014</v>
      </c>
      <c r="H3825" s="22">
        <v>44431</v>
      </c>
      <c r="I3825" s="23">
        <v>44444</v>
      </c>
      <c r="J3825">
        <f t="shared" si="236"/>
        <v>14</v>
      </c>
      <c r="K3825" s="2">
        <f t="shared" si="237"/>
        <v>44437.5</v>
      </c>
      <c r="L3825" s="22">
        <v>44449.5</v>
      </c>
      <c r="M3825" s="22">
        <v>44484.5</v>
      </c>
      <c r="N3825" s="22">
        <v>44483.5</v>
      </c>
      <c r="O3825">
        <f t="shared" si="238"/>
        <v>46</v>
      </c>
      <c r="P3825" s="3">
        <f t="shared" si="239"/>
        <v>4087.5600000000004</v>
      </c>
    </row>
    <row r="3826" spans="1:16" x14ac:dyDescent="0.35">
      <c r="A3826" t="s">
        <v>292</v>
      </c>
      <c r="B3826" s="29" t="s">
        <v>98</v>
      </c>
      <c r="C3826" s="22">
        <v>44449</v>
      </c>
      <c r="D3826" s="30" t="s">
        <v>148</v>
      </c>
      <c r="E3826" s="30" t="s">
        <v>149</v>
      </c>
      <c r="F3826" s="29" t="s">
        <v>160</v>
      </c>
      <c r="G3826" s="3">
        <v>75.240000000000009</v>
      </c>
      <c r="H3826" s="22">
        <v>44431</v>
      </c>
      <c r="I3826" s="23">
        <v>44444</v>
      </c>
      <c r="J3826">
        <f t="shared" si="236"/>
        <v>14</v>
      </c>
      <c r="K3826" s="2">
        <f t="shared" si="237"/>
        <v>44437.5</v>
      </c>
      <c r="L3826" s="22">
        <v>44449.5</v>
      </c>
      <c r="M3826" s="22">
        <v>44484.5</v>
      </c>
      <c r="N3826" s="22">
        <v>44483.5</v>
      </c>
      <c r="O3826">
        <f t="shared" si="238"/>
        <v>46</v>
      </c>
      <c r="P3826" s="3">
        <f t="shared" si="239"/>
        <v>3461.0400000000004</v>
      </c>
    </row>
    <row r="3827" spans="1:16" x14ac:dyDescent="0.35">
      <c r="A3827" t="s">
        <v>292</v>
      </c>
      <c r="B3827" s="29" t="s">
        <v>86</v>
      </c>
      <c r="C3827" s="22">
        <v>44449</v>
      </c>
      <c r="D3827" s="30" t="s">
        <v>161</v>
      </c>
      <c r="E3827" s="30" t="s">
        <v>162</v>
      </c>
      <c r="F3827" s="29" t="s">
        <v>165</v>
      </c>
      <c r="G3827" s="3">
        <v>117.66999999999999</v>
      </c>
      <c r="H3827" s="22">
        <v>44430</v>
      </c>
      <c r="I3827" s="23">
        <v>44443</v>
      </c>
      <c r="J3827">
        <f t="shared" si="236"/>
        <v>14</v>
      </c>
      <c r="K3827" s="2">
        <f t="shared" si="237"/>
        <v>44436.5</v>
      </c>
      <c r="L3827" s="22">
        <v>44449.5</v>
      </c>
      <c r="M3827" s="22">
        <v>44489.5</v>
      </c>
      <c r="N3827" s="22">
        <v>44488.5</v>
      </c>
      <c r="O3827">
        <f t="shared" si="238"/>
        <v>52</v>
      </c>
      <c r="P3827" s="3">
        <f t="shared" si="239"/>
        <v>6118.8399999999992</v>
      </c>
    </row>
    <row r="3828" spans="1:16" x14ac:dyDescent="0.35">
      <c r="A3828" t="s">
        <v>292</v>
      </c>
      <c r="B3828" s="29" t="s">
        <v>86</v>
      </c>
      <c r="C3828" s="22">
        <v>44449</v>
      </c>
      <c r="D3828" s="30" t="s">
        <v>161</v>
      </c>
      <c r="E3828" s="30" t="s">
        <v>162</v>
      </c>
      <c r="F3828" s="29" t="s">
        <v>163</v>
      </c>
      <c r="G3828" s="3">
        <v>189.7</v>
      </c>
      <c r="H3828" s="22">
        <v>44430</v>
      </c>
      <c r="I3828" s="23">
        <v>44443</v>
      </c>
      <c r="J3828">
        <f t="shared" si="236"/>
        <v>14</v>
      </c>
      <c r="K3828" s="2">
        <f t="shared" si="237"/>
        <v>44436.5</v>
      </c>
      <c r="L3828" s="22">
        <v>44449.5</v>
      </c>
      <c r="M3828" s="22">
        <v>44489.5</v>
      </c>
      <c r="N3828" s="22">
        <v>44488.5</v>
      </c>
      <c r="O3828">
        <f t="shared" si="238"/>
        <v>52</v>
      </c>
      <c r="P3828" s="3">
        <f t="shared" si="239"/>
        <v>9864.4</v>
      </c>
    </row>
    <row r="3829" spans="1:16" x14ac:dyDescent="0.35">
      <c r="A3829" t="s">
        <v>292</v>
      </c>
      <c r="B3829" s="29" t="s">
        <v>86</v>
      </c>
      <c r="C3829" s="22">
        <v>44449</v>
      </c>
      <c r="D3829" s="30" t="s">
        <v>161</v>
      </c>
      <c r="E3829" s="30" t="s">
        <v>162</v>
      </c>
      <c r="F3829" s="29" t="s">
        <v>166</v>
      </c>
      <c r="G3829" s="3">
        <v>117.52</v>
      </c>
      <c r="H3829" s="22">
        <v>44430</v>
      </c>
      <c r="I3829" s="23">
        <v>44443</v>
      </c>
      <c r="J3829">
        <f t="shared" si="236"/>
        <v>14</v>
      </c>
      <c r="K3829" s="2">
        <f t="shared" si="237"/>
        <v>44436.5</v>
      </c>
      <c r="L3829" s="22">
        <v>44449.5</v>
      </c>
      <c r="M3829" s="22">
        <v>44489.5</v>
      </c>
      <c r="N3829" s="22">
        <v>44488.5</v>
      </c>
      <c r="O3829">
        <f t="shared" si="238"/>
        <v>52</v>
      </c>
      <c r="P3829" s="3">
        <f t="shared" si="239"/>
        <v>6111.04</v>
      </c>
    </row>
    <row r="3830" spans="1:16" x14ac:dyDescent="0.35">
      <c r="A3830" t="s">
        <v>292</v>
      </c>
      <c r="B3830" s="29" t="s">
        <v>86</v>
      </c>
      <c r="C3830" s="22">
        <v>44449</v>
      </c>
      <c r="D3830" s="30" t="s">
        <v>161</v>
      </c>
      <c r="E3830" s="30" t="s">
        <v>162</v>
      </c>
      <c r="F3830" s="29" t="s">
        <v>167</v>
      </c>
      <c r="G3830" s="3">
        <v>354.88</v>
      </c>
      <c r="H3830" s="22">
        <v>44430</v>
      </c>
      <c r="I3830" s="23">
        <v>44443</v>
      </c>
      <c r="J3830">
        <f t="shared" si="236"/>
        <v>14</v>
      </c>
      <c r="K3830" s="2">
        <f t="shared" si="237"/>
        <v>44436.5</v>
      </c>
      <c r="L3830" s="22">
        <v>44449.5</v>
      </c>
      <c r="M3830" s="22">
        <v>44489.5</v>
      </c>
      <c r="N3830" s="22">
        <v>44488.5</v>
      </c>
      <c r="O3830">
        <f t="shared" si="238"/>
        <v>52</v>
      </c>
      <c r="P3830" s="3">
        <f t="shared" si="239"/>
        <v>18453.759999999998</v>
      </c>
    </row>
    <row r="3831" spans="1:16" x14ac:dyDescent="0.35">
      <c r="A3831" t="s">
        <v>292</v>
      </c>
      <c r="B3831" s="29" t="s">
        <v>86</v>
      </c>
      <c r="C3831" s="22">
        <v>44449</v>
      </c>
      <c r="D3831" s="30" t="s">
        <v>161</v>
      </c>
      <c r="E3831" s="30" t="s">
        <v>162</v>
      </c>
      <c r="F3831" s="29" t="s">
        <v>168</v>
      </c>
      <c r="G3831" s="3">
        <v>105.33</v>
      </c>
      <c r="H3831" s="22">
        <v>44430</v>
      </c>
      <c r="I3831" s="23">
        <v>44443</v>
      </c>
      <c r="J3831">
        <f t="shared" si="236"/>
        <v>14</v>
      </c>
      <c r="K3831" s="2">
        <f t="shared" si="237"/>
        <v>44436.5</v>
      </c>
      <c r="L3831" s="22">
        <v>44449.5</v>
      </c>
      <c r="M3831" s="22">
        <v>44489.5</v>
      </c>
      <c r="N3831" s="22">
        <v>44488.5</v>
      </c>
      <c r="O3831">
        <f t="shared" si="238"/>
        <v>52</v>
      </c>
      <c r="P3831" s="3">
        <f t="shared" si="239"/>
        <v>5477.16</v>
      </c>
    </row>
    <row r="3832" spans="1:16" x14ac:dyDescent="0.35">
      <c r="A3832" t="s">
        <v>292</v>
      </c>
      <c r="B3832" s="29" t="s">
        <v>86</v>
      </c>
      <c r="C3832" s="22">
        <v>44449</v>
      </c>
      <c r="D3832" s="30" t="s">
        <v>161</v>
      </c>
      <c r="E3832" s="30" t="s">
        <v>162</v>
      </c>
      <c r="F3832" s="29" t="s">
        <v>288</v>
      </c>
      <c r="G3832" s="3">
        <v>35.24</v>
      </c>
      <c r="H3832" s="22">
        <v>44430</v>
      </c>
      <c r="I3832" s="23">
        <v>44443</v>
      </c>
      <c r="J3832">
        <f t="shared" si="236"/>
        <v>14</v>
      </c>
      <c r="K3832" s="2">
        <f t="shared" si="237"/>
        <v>44436.5</v>
      </c>
      <c r="L3832" s="22">
        <v>44449.5</v>
      </c>
      <c r="M3832" s="22">
        <v>44489.5</v>
      </c>
      <c r="N3832" s="22">
        <v>44488.5</v>
      </c>
      <c r="O3832">
        <f t="shared" si="238"/>
        <v>52</v>
      </c>
      <c r="P3832" s="3">
        <f t="shared" si="239"/>
        <v>1832.48</v>
      </c>
    </row>
    <row r="3833" spans="1:16" x14ac:dyDescent="0.35">
      <c r="A3833" t="s">
        <v>292</v>
      </c>
      <c r="B3833" s="29" t="s">
        <v>86</v>
      </c>
      <c r="C3833" s="22">
        <v>44449</v>
      </c>
      <c r="D3833" s="30" t="s">
        <v>161</v>
      </c>
      <c r="E3833" s="30" t="s">
        <v>162</v>
      </c>
      <c r="F3833" s="29" t="s">
        <v>169</v>
      </c>
      <c r="G3833" s="3">
        <v>215.85</v>
      </c>
      <c r="H3833" s="22">
        <v>44430</v>
      </c>
      <c r="I3833" s="23">
        <v>44443</v>
      </c>
      <c r="J3833">
        <f t="shared" si="236"/>
        <v>14</v>
      </c>
      <c r="K3833" s="2">
        <f t="shared" si="237"/>
        <v>44436.5</v>
      </c>
      <c r="L3833" s="22">
        <v>44449.5</v>
      </c>
      <c r="M3833" s="22">
        <v>44489.5</v>
      </c>
      <c r="N3833" s="22">
        <v>44488.5</v>
      </c>
      <c r="O3833">
        <f t="shared" si="238"/>
        <v>52</v>
      </c>
      <c r="P3833" s="3">
        <f t="shared" si="239"/>
        <v>11224.199999999999</v>
      </c>
    </row>
    <row r="3834" spans="1:16" x14ac:dyDescent="0.35">
      <c r="A3834" t="s">
        <v>292</v>
      </c>
      <c r="B3834" s="29" t="s">
        <v>86</v>
      </c>
      <c r="C3834" s="22">
        <v>44449</v>
      </c>
      <c r="D3834" s="30" t="s">
        <v>161</v>
      </c>
      <c r="E3834" s="30" t="s">
        <v>162</v>
      </c>
      <c r="F3834" s="29" t="s">
        <v>170</v>
      </c>
      <c r="G3834" s="3">
        <v>101.94999999999999</v>
      </c>
      <c r="H3834" s="22">
        <v>44430</v>
      </c>
      <c r="I3834" s="23">
        <v>44443</v>
      </c>
      <c r="J3834">
        <f t="shared" si="236"/>
        <v>14</v>
      </c>
      <c r="K3834" s="2">
        <f t="shared" si="237"/>
        <v>44436.5</v>
      </c>
      <c r="L3834" s="22">
        <v>44449.5</v>
      </c>
      <c r="M3834" s="22">
        <v>44489.5</v>
      </c>
      <c r="N3834" s="22">
        <v>44488.5</v>
      </c>
      <c r="O3834">
        <f t="shared" si="238"/>
        <v>52</v>
      </c>
      <c r="P3834" s="3">
        <f t="shared" si="239"/>
        <v>5301.4</v>
      </c>
    </row>
    <row r="3835" spans="1:16" x14ac:dyDescent="0.35">
      <c r="A3835" t="s">
        <v>292</v>
      </c>
      <c r="B3835" s="29" t="s">
        <v>86</v>
      </c>
      <c r="C3835" s="22">
        <v>44449</v>
      </c>
      <c r="D3835" s="30" t="s">
        <v>171</v>
      </c>
      <c r="E3835" s="30" t="s">
        <v>172</v>
      </c>
      <c r="F3835" s="29" t="s">
        <v>173</v>
      </c>
      <c r="G3835" s="3">
        <v>217.89000000000001</v>
      </c>
      <c r="H3835" s="22">
        <v>44430</v>
      </c>
      <c r="I3835" s="23">
        <v>44443</v>
      </c>
      <c r="J3835">
        <f t="shared" si="236"/>
        <v>14</v>
      </c>
      <c r="K3835" s="2">
        <f t="shared" si="237"/>
        <v>44436.5</v>
      </c>
      <c r="L3835" s="22">
        <v>44449.5</v>
      </c>
      <c r="M3835" s="22">
        <v>44489.5</v>
      </c>
      <c r="N3835" s="22">
        <v>44488.5</v>
      </c>
      <c r="O3835">
        <f t="shared" si="238"/>
        <v>52</v>
      </c>
      <c r="P3835" s="3">
        <f t="shared" si="239"/>
        <v>11330.28</v>
      </c>
    </row>
    <row r="3836" spans="1:16" x14ac:dyDescent="0.35">
      <c r="A3836" t="s">
        <v>292</v>
      </c>
      <c r="B3836" s="29" t="s">
        <v>86</v>
      </c>
      <c r="C3836" s="22">
        <v>44449</v>
      </c>
      <c r="D3836" s="30" t="s">
        <v>161</v>
      </c>
      <c r="E3836" s="30" t="s">
        <v>162</v>
      </c>
      <c r="F3836" s="29" t="s">
        <v>278</v>
      </c>
      <c r="G3836" s="3">
        <v>68.12</v>
      </c>
      <c r="H3836" s="22">
        <v>44430</v>
      </c>
      <c r="I3836" s="23">
        <v>44443</v>
      </c>
      <c r="J3836">
        <f t="shared" si="236"/>
        <v>14</v>
      </c>
      <c r="K3836" s="2">
        <f t="shared" si="237"/>
        <v>44436.5</v>
      </c>
      <c r="L3836" s="22">
        <v>44449.5</v>
      </c>
      <c r="M3836" s="22">
        <v>44489.5</v>
      </c>
      <c r="N3836" s="22">
        <v>44488.5</v>
      </c>
      <c r="O3836">
        <f t="shared" si="238"/>
        <v>52</v>
      </c>
      <c r="P3836" s="3">
        <f t="shared" si="239"/>
        <v>3542.2400000000002</v>
      </c>
    </row>
    <row r="3837" spans="1:16" x14ac:dyDescent="0.35">
      <c r="A3837" t="s">
        <v>292</v>
      </c>
      <c r="B3837" s="29" t="s">
        <v>86</v>
      </c>
      <c r="C3837" s="22">
        <v>44449</v>
      </c>
      <c r="D3837" s="30" t="s">
        <v>161</v>
      </c>
      <c r="E3837" s="30" t="s">
        <v>162</v>
      </c>
      <c r="F3837" s="29" t="s">
        <v>174</v>
      </c>
      <c r="G3837" s="3">
        <v>72.599999999999994</v>
      </c>
      <c r="H3837" s="22">
        <v>44430</v>
      </c>
      <c r="I3837" s="23">
        <v>44443</v>
      </c>
      <c r="J3837">
        <f t="shared" si="236"/>
        <v>14</v>
      </c>
      <c r="K3837" s="2">
        <f t="shared" si="237"/>
        <v>44436.5</v>
      </c>
      <c r="L3837" s="22">
        <v>44449.5</v>
      </c>
      <c r="M3837" s="22">
        <v>44489.5</v>
      </c>
      <c r="N3837" s="22">
        <v>44488.5</v>
      </c>
      <c r="O3837">
        <f t="shared" si="238"/>
        <v>52</v>
      </c>
      <c r="P3837" s="3">
        <f t="shared" si="239"/>
        <v>3775.2</v>
      </c>
    </row>
    <row r="3838" spans="1:16" x14ac:dyDescent="0.35">
      <c r="A3838" t="s">
        <v>292</v>
      </c>
      <c r="B3838" s="29" t="s">
        <v>86</v>
      </c>
      <c r="C3838" s="22">
        <v>44449</v>
      </c>
      <c r="D3838" s="30" t="s">
        <v>161</v>
      </c>
      <c r="E3838" s="30" t="s">
        <v>162</v>
      </c>
      <c r="F3838" s="29" t="s">
        <v>175</v>
      </c>
      <c r="G3838" s="3">
        <v>158.26999999999998</v>
      </c>
      <c r="H3838" s="22">
        <v>44430</v>
      </c>
      <c r="I3838" s="23">
        <v>44443</v>
      </c>
      <c r="J3838">
        <f t="shared" si="236"/>
        <v>14</v>
      </c>
      <c r="K3838" s="2">
        <f t="shared" si="237"/>
        <v>44436.5</v>
      </c>
      <c r="L3838" s="22">
        <v>44449.5</v>
      </c>
      <c r="M3838" s="22">
        <v>44489.5</v>
      </c>
      <c r="N3838" s="22">
        <v>44488.5</v>
      </c>
      <c r="O3838">
        <f t="shared" si="238"/>
        <v>52</v>
      </c>
      <c r="P3838" s="3">
        <f t="shared" si="239"/>
        <v>8230.0399999999991</v>
      </c>
    </row>
    <row r="3839" spans="1:16" x14ac:dyDescent="0.35">
      <c r="A3839" t="s">
        <v>292</v>
      </c>
      <c r="B3839" s="29" t="s">
        <v>86</v>
      </c>
      <c r="C3839" s="22">
        <v>44449</v>
      </c>
      <c r="D3839" s="30" t="s">
        <v>161</v>
      </c>
      <c r="E3839" s="30" t="s">
        <v>162</v>
      </c>
      <c r="F3839" s="29" t="s">
        <v>197</v>
      </c>
      <c r="G3839" s="3">
        <v>98.12</v>
      </c>
      <c r="H3839" s="22">
        <v>44430</v>
      </c>
      <c r="I3839" s="23">
        <v>44443</v>
      </c>
      <c r="J3839">
        <f t="shared" si="236"/>
        <v>14</v>
      </c>
      <c r="K3839" s="2">
        <f t="shared" si="237"/>
        <v>44436.5</v>
      </c>
      <c r="L3839" s="22">
        <v>44449.5</v>
      </c>
      <c r="M3839" s="22">
        <v>44489.5</v>
      </c>
      <c r="N3839" s="22">
        <v>44488.5</v>
      </c>
      <c r="O3839">
        <f t="shared" si="238"/>
        <v>52</v>
      </c>
      <c r="P3839" s="3">
        <f t="shared" si="239"/>
        <v>5102.24</v>
      </c>
    </row>
    <row r="3840" spans="1:16" x14ac:dyDescent="0.35">
      <c r="A3840" t="s">
        <v>292</v>
      </c>
      <c r="B3840" s="29" t="s">
        <v>86</v>
      </c>
      <c r="C3840" s="22">
        <v>44449</v>
      </c>
      <c r="D3840" s="30" t="s">
        <v>161</v>
      </c>
      <c r="E3840" s="30" t="s">
        <v>162</v>
      </c>
      <c r="F3840" s="29" t="s">
        <v>176</v>
      </c>
      <c r="G3840" s="3">
        <v>1371.3299999999997</v>
      </c>
      <c r="H3840" s="22">
        <v>44430</v>
      </c>
      <c r="I3840" s="23">
        <v>44443</v>
      </c>
      <c r="J3840">
        <f t="shared" si="236"/>
        <v>14</v>
      </c>
      <c r="K3840" s="2">
        <f t="shared" si="237"/>
        <v>44436.5</v>
      </c>
      <c r="L3840" s="22">
        <v>44449.5</v>
      </c>
      <c r="M3840" s="22">
        <v>44489.5</v>
      </c>
      <c r="N3840" s="22">
        <v>44488.5</v>
      </c>
      <c r="O3840">
        <f t="shared" si="238"/>
        <v>52</v>
      </c>
      <c r="P3840" s="3">
        <f t="shared" si="239"/>
        <v>71309.159999999989</v>
      </c>
    </row>
    <row r="3841" spans="1:16" x14ac:dyDescent="0.35">
      <c r="A3841" t="s">
        <v>292</v>
      </c>
      <c r="B3841" s="29" t="s">
        <v>86</v>
      </c>
      <c r="C3841" s="22">
        <v>44449</v>
      </c>
      <c r="D3841" s="30" t="s">
        <v>161</v>
      </c>
      <c r="E3841" s="30" t="s">
        <v>162</v>
      </c>
      <c r="F3841" s="29" t="s">
        <v>177</v>
      </c>
      <c r="G3841" s="3">
        <v>84.949999999999989</v>
      </c>
      <c r="H3841" s="22">
        <v>44430</v>
      </c>
      <c r="I3841" s="23">
        <v>44443</v>
      </c>
      <c r="J3841">
        <f t="shared" si="236"/>
        <v>14</v>
      </c>
      <c r="K3841" s="2">
        <f t="shared" si="237"/>
        <v>44436.5</v>
      </c>
      <c r="L3841" s="22">
        <v>44449.5</v>
      </c>
      <c r="M3841" s="22">
        <v>44489.5</v>
      </c>
      <c r="N3841" s="22">
        <v>44488.5</v>
      </c>
      <c r="O3841">
        <f t="shared" si="238"/>
        <v>52</v>
      </c>
      <c r="P3841" s="3">
        <f t="shared" si="239"/>
        <v>4417.3999999999996</v>
      </c>
    </row>
    <row r="3842" spans="1:16" x14ac:dyDescent="0.35">
      <c r="A3842" t="s">
        <v>292</v>
      </c>
      <c r="B3842" s="29" t="s">
        <v>86</v>
      </c>
      <c r="C3842" s="22">
        <v>44449</v>
      </c>
      <c r="D3842" s="30" t="s">
        <v>99</v>
      </c>
      <c r="E3842" s="30" t="s">
        <v>100</v>
      </c>
      <c r="F3842" s="29" t="s">
        <v>164</v>
      </c>
      <c r="G3842" s="3">
        <v>11924.550000000001</v>
      </c>
      <c r="H3842" s="22">
        <v>44430</v>
      </c>
      <c r="I3842" s="23">
        <v>44443</v>
      </c>
      <c r="J3842">
        <f t="shared" si="236"/>
        <v>14</v>
      </c>
      <c r="K3842" s="2">
        <f t="shared" si="237"/>
        <v>44436.5</v>
      </c>
      <c r="L3842" s="22">
        <v>44449.5</v>
      </c>
      <c r="M3842" s="22">
        <v>44489.5</v>
      </c>
      <c r="N3842" s="22">
        <v>44488.5</v>
      </c>
      <c r="O3842">
        <f t="shared" si="238"/>
        <v>52</v>
      </c>
      <c r="P3842" s="3">
        <f t="shared" si="239"/>
        <v>620076.60000000009</v>
      </c>
    </row>
    <row r="3843" spans="1:16" x14ac:dyDescent="0.35">
      <c r="A3843" t="s">
        <v>292</v>
      </c>
      <c r="B3843" s="29" t="s">
        <v>86</v>
      </c>
      <c r="C3843" s="22">
        <v>44449</v>
      </c>
      <c r="D3843" s="30" t="s">
        <v>161</v>
      </c>
      <c r="E3843" s="30" t="s">
        <v>162</v>
      </c>
      <c r="F3843" s="29" t="s">
        <v>178</v>
      </c>
      <c r="G3843" s="3">
        <v>109.67</v>
      </c>
      <c r="H3843" s="22">
        <v>44430</v>
      </c>
      <c r="I3843" s="23">
        <v>44443</v>
      </c>
      <c r="J3843">
        <f t="shared" si="236"/>
        <v>14</v>
      </c>
      <c r="K3843" s="2">
        <f t="shared" si="237"/>
        <v>44436.5</v>
      </c>
      <c r="L3843" s="22">
        <v>44449.5</v>
      </c>
      <c r="M3843" s="22">
        <v>44489.5</v>
      </c>
      <c r="N3843" s="22">
        <v>44488.5</v>
      </c>
      <c r="O3843">
        <f t="shared" si="238"/>
        <v>52</v>
      </c>
      <c r="P3843" s="3">
        <f t="shared" si="239"/>
        <v>5702.84</v>
      </c>
    </row>
    <row r="3844" spans="1:16" x14ac:dyDescent="0.35">
      <c r="A3844" t="s">
        <v>292</v>
      </c>
      <c r="B3844" s="29" t="s">
        <v>86</v>
      </c>
      <c r="C3844" s="22">
        <v>44449</v>
      </c>
      <c r="D3844" s="30" t="s">
        <v>161</v>
      </c>
      <c r="E3844" s="30" t="s">
        <v>162</v>
      </c>
      <c r="F3844" s="29" t="s">
        <v>179</v>
      </c>
      <c r="G3844" s="3">
        <v>174.19</v>
      </c>
      <c r="H3844" s="22">
        <v>44430</v>
      </c>
      <c r="I3844" s="23">
        <v>44443</v>
      </c>
      <c r="J3844">
        <f t="shared" si="236"/>
        <v>14</v>
      </c>
      <c r="K3844" s="2">
        <f t="shared" si="237"/>
        <v>44436.5</v>
      </c>
      <c r="L3844" s="22">
        <v>44449.5</v>
      </c>
      <c r="M3844" s="22">
        <v>44489.5</v>
      </c>
      <c r="N3844" s="22">
        <v>44488.5</v>
      </c>
      <c r="O3844">
        <f t="shared" si="238"/>
        <v>52</v>
      </c>
      <c r="P3844" s="3">
        <f t="shared" si="239"/>
        <v>9057.8799999999992</v>
      </c>
    </row>
    <row r="3845" spans="1:16" x14ac:dyDescent="0.35">
      <c r="A3845" t="s">
        <v>292</v>
      </c>
      <c r="B3845" s="29" t="s">
        <v>86</v>
      </c>
      <c r="C3845" s="22">
        <v>44449</v>
      </c>
      <c r="D3845" s="30" t="s">
        <v>161</v>
      </c>
      <c r="E3845" s="30" t="s">
        <v>162</v>
      </c>
      <c r="F3845" s="29" t="s">
        <v>180</v>
      </c>
      <c r="G3845" s="3">
        <v>237.97000000000003</v>
      </c>
      <c r="H3845" s="22">
        <v>44430</v>
      </c>
      <c r="I3845" s="23">
        <v>44443</v>
      </c>
      <c r="J3845">
        <f t="shared" si="236"/>
        <v>14</v>
      </c>
      <c r="K3845" s="2">
        <f t="shared" si="237"/>
        <v>44436.5</v>
      </c>
      <c r="L3845" s="22">
        <v>44449.5</v>
      </c>
      <c r="M3845" s="22">
        <v>44489.5</v>
      </c>
      <c r="N3845" s="22">
        <v>44488.5</v>
      </c>
      <c r="O3845">
        <f t="shared" si="238"/>
        <v>52</v>
      </c>
      <c r="P3845" s="3">
        <f t="shared" si="239"/>
        <v>12374.440000000002</v>
      </c>
    </row>
    <row r="3846" spans="1:16" x14ac:dyDescent="0.35">
      <c r="A3846" t="s">
        <v>292</v>
      </c>
      <c r="B3846" s="29" t="s">
        <v>86</v>
      </c>
      <c r="C3846" s="22">
        <v>44449</v>
      </c>
      <c r="D3846" s="30" t="s">
        <v>171</v>
      </c>
      <c r="E3846" s="30" t="s">
        <v>172</v>
      </c>
      <c r="F3846" s="29" t="s">
        <v>180</v>
      </c>
      <c r="G3846" s="3">
        <v>26.99</v>
      </c>
      <c r="H3846" s="22">
        <v>44430</v>
      </c>
      <c r="I3846" s="23">
        <v>44443</v>
      </c>
      <c r="J3846">
        <f t="shared" si="236"/>
        <v>14</v>
      </c>
      <c r="K3846" s="2">
        <f t="shared" si="237"/>
        <v>44436.5</v>
      </c>
      <c r="L3846" s="22">
        <v>44449.5</v>
      </c>
      <c r="M3846" s="22">
        <v>44489.5</v>
      </c>
      <c r="N3846" s="22">
        <v>44488.5</v>
      </c>
      <c r="O3846">
        <f t="shared" si="238"/>
        <v>52</v>
      </c>
      <c r="P3846" s="3">
        <f t="shared" si="239"/>
        <v>1403.48</v>
      </c>
    </row>
    <row r="3847" spans="1:16" x14ac:dyDescent="0.35">
      <c r="A3847" t="s">
        <v>292</v>
      </c>
      <c r="B3847" s="29" t="s">
        <v>86</v>
      </c>
      <c r="C3847" s="22">
        <v>44449</v>
      </c>
      <c r="D3847" s="30" t="s">
        <v>161</v>
      </c>
      <c r="E3847" s="30" t="s">
        <v>162</v>
      </c>
      <c r="F3847" s="29" t="s">
        <v>181</v>
      </c>
      <c r="G3847" s="3">
        <v>54.4</v>
      </c>
      <c r="H3847" s="22">
        <v>44430</v>
      </c>
      <c r="I3847" s="23">
        <v>44443</v>
      </c>
      <c r="J3847">
        <f t="shared" si="236"/>
        <v>14</v>
      </c>
      <c r="K3847" s="2">
        <f t="shared" si="237"/>
        <v>44436.5</v>
      </c>
      <c r="L3847" s="22">
        <v>44449.5</v>
      </c>
      <c r="M3847" s="22">
        <v>44489.5</v>
      </c>
      <c r="N3847" s="22">
        <v>44488.5</v>
      </c>
      <c r="O3847">
        <f t="shared" si="238"/>
        <v>52</v>
      </c>
      <c r="P3847" s="3">
        <f t="shared" si="239"/>
        <v>2828.7999999999997</v>
      </c>
    </row>
    <row r="3848" spans="1:16" x14ac:dyDescent="0.35">
      <c r="A3848" t="s">
        <v>292</v>
      </c>
      <c r="B3848" s="29" t="s">
        <v>86</v>
      </c>
      <c r="C3848" s="22">
        <v>44449</v>
      </c>
      <c r="D3848" s="30" t="s">
        <v>161</v>
      </c>
      <c r="E3848" s="30" t="s">
        <v>162</v>
      </c>
      <c r="F3848" s="29" t="s">
        <v>182</v>
      </c>
      <c r="G3848" s="3">
        <v>35.71</v>
      </c>
      <c r="H3848" s="22">
        <v>44430</v>
      </c>
      <c r="I3848" s="23">
        <v>44443</v>
      </c>
      <c r="J3848">
        <f t="shared" si="236"/>
        <v>14</v>
      </c>
      <c r="K3848" s="2">
        <f t="shared" si="237"/>
        <v>44436.5</v>
      </c>
      <c r="L3848" s="22">
        <v>44449.5</v>
      </c>
      <c r="M3848" s="22">
        <v>44489.5</v>
      </c>
      <c r="N3848" s="22">
        <v>44488.5</v>
      </c>
      <c r="O3848">
        <f t="shared" si="238"/>
        <v>52</v>
      </c>
      <c r="P3848" s="3">
        <f t="shared" si="239"/>
        <v>1856.92</v>
      </c>
    </row>
    <row r="3849" spans="1:16" x14ac:dyDescent="0.35">
      <c r="A3849" t="s">
        <v>292</v>
      </c>
      <c r="B3849" s="29" t="s">
        <v>86</v>
      </c>
      <c r="C3849" s="22">
        <v>44449</v>
      </c>
      <c r="D3849" s="30" t="s">
        <v>161</v>
      </c>
      <c r="E3849" s="30" t="s">
        <v>162</v>
      </c>
      <c r="F3849" s="29" t="s">
        <v>183</v>
      </c>
      <c r="G3849" s="3">
        <v>711.07000000000016</v>
      </c>
      <c r="H3849" s="22">
        <v>44430</v>
      </c>
      <c r="I3849" s="23">
        <v>44443</v>
      </c>
      <c r="J3849">
        <f t="shared" si="236"/>
        <v>14</v>
      </c>
      <c r="K3849" s="2">
        <f t="shared" si="237"/>
        <v>44436.5</v>
      </c>
      <c r="L3849" s="22">
        <v>44449.5</v>
      </c>
      <c r="M3849" s="22">
        <v>44489.5</v>
      </c>
      <c r="N3849" s="22">
        <v>44488.5</v>
      </c>
      <c r="O3849">
        <f t="shared" si="238"/>
        <v>52</v>
      </c>
      <c r="P3849" s="3">
        <f t="shared" si="239"/>
        <v>36975.640000000007</v>
      </c>
    </row>
    <row r="3850" spans="1:16" x14ac:dyDescent="0.35">
      <c r="A3850" t="s">
        <v>292</v>
      </c>
      <c r="B3850" s="29" t="s">
        <v>86</v>
      </c>
      <c r="C3850" s="22">
        <v>44449</v>
      </c>
      <c r="D3850" s="30" t="s">
        <v>161</v>
      </c>
      <c r="E3850" s="30" t="s">
        <v>162</v>
      </c>
      <c r="F3850" s="29" t="s">
        <v>184</v>
      </c>
      <c r="G3850" s="3">
        <v>45.06</v>
      </c>
      <c r="H3850" s="22">
        <v>44430</v>
      </c>
      <c r="I3850" s="23">
        <v>44443</v>
      </c>
      <c r="J3850">
        <f t="shared" si="236"/>
        <v>14</v>
      </c>
      <c r="K3850" s="2">
        <f t="shared" si="237"/>
        <v>44436.5</v>
      </c>
      <c r="L3850" s="22">
        <v>44449.5</v>
      </c>
      <c r="M3850" s="22">
        <v>44489.5</v>
      </c>
      <c r="N3850" s="22">
        <v>44488.5</v>
      </c>
      <c r="O3850">
        <f t="shared" si="238"/>
        <v>52</v>
      </c>
      <c r="P3850" s="3">
        <f t="shared" si="239"/>
        <v>2343.12</v>
      </c>
    </row>
    <row r="3851" spans="1:16" x14ac:dyDescent="0.35">
      <c r="A3851" t="s">
        <v>292</v>
      </c>
      <c r="B3851" s="29" t="s">
        <v>86</v>
      </c>
      <c r="C3851" s="22">
        <v>44449</v>
      </c>
      <c r="D3851" s="30" t="s">
        <v>161</v>
      </c>
      <c r="E3851" s="30" t="s">
        <v>162</v>
      </c>
      <c r="F3851" s="29" t="s">
        <v>185</v>
      </c>
      <c r="G3851" s="3">
        <v>666.14</v>
      </c>
      <c r="H3851" s="22">
        <v>44430</v>
      </c>
      <c r="I3851" s="23">
        <v>44443</v>
      </c>
      <c r="J3851">
        <f t="shared" ref="J3851:J3914" si="240">I3851-H3851+1</f>
        <v>14</v>
      </c>
      <c r="K3851" s="2">
        <f t="shared" ref="K3851:K3914" si="241">(H3851+I3851)/2</f>
        <v>44436.5</v>
      </c>
      <c r="L3851" s="22">
        <v>44449.5</v>
      </c>
      <c r="M3851" s="22">
        <v>44489.5</v>
      </c>
      <c r="N3851" s="22">
        <v>44488.5</v>
      </c>
      <c r="O3851">
        <f t="shared" ref="O3851:O3914" si="242">N3851-K3851</f>
        <v>52</v>
      </c>
      <c r="P3851" s="3">
        <f t="shared" ref="P3851:P3914" si="243">O3851*G3851</f>
        <v>34639.279999999999</v>
      </c>
    </row>
    <row r="3852" spans="1:16" x14ac:dyDescent="0.35">
      <c r="A3852" t="s">
        <v>292</v>
      </c>
      <c r="B3852" s="29" t="s">
        <v>86</v>
      </c>
      <c r="C3852" s="22">
        <v>44449</v>
      </c>
      <c r="D3852" s="30" t="s">
        <v>161</v>
      </c>
      <c r="E3852" s="30" t="s">
        <v>162</v>
      </c>
      <c r="F3852" s="29" t="s">
        <v>186</v>
      </c>
      <c r="G3852" s="3">
        <v>64.73</v>
      </c>
      <c r="H3852" s="22">
        <v>44430</v>
      </c>
      <c r="I3852" s="23">
        <v>44443</v>
      </c>
      <c r="J3852">
        <f t="shared" si="240"/>
        <v>14</v>
      </c>
      <c r="K3852" s="2">
        <f t="shared" si="241"/>
        <v>44436.5</v>
      </c>
      <c r="L3852" s="22">
        <v>44449.5</v>
      </c>
      <c r="M3852" s="22">
        <v>44489.5</v>
      </c>
      <c r="N3852" s="22">
        <v>44488.5</v>
      </c>
      <c r="O3852">
        <f t="shared" si="242"/>
        <v>52</v>
      </c>
      <c r="P3852" s="3">
        <f t="shared" si="243"/>
        <v>3365.96</v>
      </c>
    </row>
    <row r="3853" spans="1:16" x14ac:dyDescent="0.35">
      <c r="A3853" t="s">
        <v>292</v>
      </c>
      <c r="B3853" s="29" t="s">
        <v>86</v>
      </c>
      <c r="C3853" s="22">
        <v>44449</v>
      </c>
      <c r="D3853" s="30" t="s">
        <v>161</v>
      </c>
      <c r="E3853" s="30" t="s">
        <v>162</v>
      </c>
      <c r="F3853" s="29" t="s">
        <v>187</v>
      </c>
      <c r="G3853" s="3">
        <v>355.72</v>
      </c>
      <c r="H3853" s="22">
        <v>44430</v>
      </c>
      <c r="I3853" s="23">
        <v>44443</v>
      </c>
      <c r="J3853">
        <f t="shared" si="240"/>
        <v>14</v>
      </c>
      <c r="K3853" s="2">
        <f t="shared" si="241"/>
        <v>44436.5</v>
      </c>
      <c r="L3853" s="22">
        <v>44449.5</v>
      </c>
      <c r="M3853" s="22">
        <v>44489.5</v>
      </c>
      <c r="N3853" s="22">
        <v>44488.5</v>
      </c>
      <c r="O3853">
        <f t="shared" si="242"/>
        <v>52</v>
      </c>
      <c r="P3853" s="3">
        <f t="shared" si="243"/>
        <v>18497.440000000002</v>
      </c>
    </row>
    <row r="3854" spans="1:16" x14ac:dyDescent="0.35">
      <c r="A3854" t="s">
        <v>292</v>
      </c>
      <c r="B3854" s="29" t="s">
        <v>86</v>
      </c>
      <c r="C3854" s="22">
        <v>44449</v>
      </c>
      <c r="D3854" s="30" t="s">
        <v>161</v>
      </c>
      <c r="E3854" s="30" t="s">
        <v>162</v>
      </c>
      <c r="F3854" s="29" t="s">
        <v>188</v>
      </c>
      <c r="G3854" s="3">
        <v>44.64</v>
      </c>
      <c r="H3854" s="22">
        <v>44430</v>
      </c>
      <c r="I3854" s="23">
        <v>44443</v>
      </c>
      <c r="J3854">
        <f t="shared" si="240"/>
        <v>14</v>
      </c>
      <c r="K3854" s="2">
        <f t="shared" si="241"/>
        <v>44436.5</v>
      </c>
      <c r="L3854" s="22">
        <v>44449.5</v>
      </c>
      <c r="M3854" s="22">
        <v>44489.5</v>
      </c>
      <c r="N3854" s="22">
        <v>44488.5</v>
      </c>
      <c r="O3854">
        <f t="shared" si="242"/>
        <v>52</v>
      </c>
      <c r="P3854" s="3">
        <f t="shared" si="243"/>
        <v>2321.2800000000002</v>
      </c>
    </row>
    <row r="3855" spans="1:16" x14ac:dyDescent="0.35">
      <c r="A3855" t="s">
        <v>292</v>
      </c>
      <c r="B3855" s="29" t="s">
        <v>86</v>
      </c>
      <c r="C3855" s="22">
        <v>44449</v>
      </c>
      <c r="D3855" s="30" t="s">
        <v>161</v>
      </c>
      <c r="E3855" s="30" t="s">
        <v>162</v>
      </c>
      <c r="F3855" s="29" t="s">
        <v>189</v>
      </c>
      <c r="G3855" s="3">
        <v>101.1</v>
      </c>
      <c r="H3855" s="22">
        <v>44430</v>
      </c>
      <c r="I3855" s="23">
        <v>44443</v>
      </c>
      <c r="J3855">
        <f t="shared" si="240"/>
        <v>14</v>
      </c>
      <c r="K3855" s="2">
        <f t="shared" si="241"/>
        <v>44436.5</v>
      </c>
      <c r="L3855" s="22">
        <v>44449.5</v>
      </c>
      <c r="M3855" s="22">
        <v>44489.5</v>
      </c>
      <c r="N3855" s="22">
        <v>44488.5</v>
      </c>
      <c r="O3855">
        <f t="shared" si="242"/>
        <v>52</v>
      </c>
      <c r="P3855" s="3">
        <f t="shared" si="243"/>
        <v>5257.2</v>
      </c>
    </row>
    <row r="3856" spans="1:16" x14ac:dyDescent="0.35">
      <c r="A3856" t="s">
        <v>292</v>
      </c>
      <c r="B3856" s="29" t="s">
        <v>86</v>
      </c>
      <c r="C3856" s="22">
        <v>44449</v>
      </c>
      <c r="D3856" s="30" t="s">
        <v>161</v>
      </c>
      <c r="E3856" s="30" t="s">
        <v>162</v>
      </c>
      <c r="F3856" s="29" t="s">
        <v>190</v>
      </c>
      <c r="G3856" s="3">
        <v>31.18</v>
      </c>
      <c r="H3856" s="22">
        <v>44430</v>
      </c>
      <c r="I3856" s="23">
        <v>44443</v>
      </c>
      <c r="J3856">
        <f t="shared" si="240"/>
        <v>14</v>
      </c>
      <c r="K3856" s="2">
        <f t="shared" si="241"/>
        <v>44436.5</v>
      </c>
      <c r="L3856" s="22">
        <v>44449.5</v>
      </c>
      <c r="M3856" s="22">
        <v>44489.5</v>
      </c>
      <c r="N3856" s="22">
        <v>44488.5</v>
      </c>
      <c r="O3856">
        <f t="shared" si="242"/>
        <v>52</v>
      </c>
      <c r="P3856" s="3">
        <f t="shared" si="243"/>
        <v>1621.36</v>
      </c>
    </row>
    <row r="3857" spans="1:16" x14ac:dyDescent="0.35">
      <c r="A3857" t="s">
        <v>292</v>
      </c>
      <c r="B3857" s="29" t="s">
        <v>86</v>
      </c>
      <c r="C3857" s="22">
        <v>44449</v>
      </c>
      <c r="D3857" s="30" t="s">
        <v>161</v>
      </c>
      <c r="E3857" s="30" t="s">
        <v>162</v>
      </c>
      <c r="F3857" s="29" t="s">
        <v>191</v>
      </c>
      <c r="G3857" s="3">
        <v>49.6</v>
      </c>
      <c r="H3857" s="22">
        <v>44430</v>
      </c>
      <c r="I3857" s="23">
        <v>44443</v>
      </c>
      <c r="J3857">
        <f t="shared" si="240"/>
        <v>14</v>
      </c>
      <c r="K3857" s="2">
        <f t="shared" si="241"/>
        <v>44436.5</v>
      </c>
      <c r="L3857" s="22">
        <v>44449.5</v>
      </c>
      <c r="M3857" s="22">
        <v>44489.5</v>
      </c>
      <c r="N3857" s="22">
        <v>44488.5</v>
      </c>
      <c r="O3857">
        <f t="shared" si="242"/>
        <v>52</v>
      </c>
      <c r="P3857" s="3">
        <f t="shared" si="243"/>
        <v>2579.2000000000003</v>
      </c>
    </row>
    <row r="3858" spans="1:16" x14ac:dyDescent="0.35">
      <c r="A3858" t="s">
        <v>292</v>
      </c>
      <c r="B3858" s="29" t="s">
        <v>86</v>
      </c>
      <c r="C3858" s="22">
        <v>44449</v>
      </c>
      <c r="D3858" s="30" t="s">
        <v>161</v>
      </c>
      <c r="E3858" s="30" t="s">
        <v>162</v>
      </c>
      <c r="F3858" s="29" t="s">
        <v>192</v>
      </c>
      <c r="G3858" s="3">
        <v>67.91</v>
      </c>
      <c r="H3858" s="22">
        <v>44430</v>
      </c>
      <c r="I3858" s="23">
        <v>44443</v>
      </c>
      <c r="J3858">
        <f t="shared" si="240"/>
        <v>14</v>
      </c>
      <c r="K3858" s="2">
        <f t="shared" si="241"/>
        <v>44436.5</v>
      </c>
      <c r="L3858" s="22">
        <v>44449.5</v>
      </c>
      <c r="M3858" s="22">
        <v>44489.5</v>
      </c>
      <c r="N3858" s="22">
        <v>44488.5</v>
      </c>
      <c r="O3858">
        <f t="shared" si="242"/>
        <v>52</v>
      </c>
      <c r="P3858" s="3">
        <f t="shared" si="243"/>
        <v>3531.3199999999997</v>
      </c>
    </row>
    <row r="3859" spans="1:16" x14ac:dyDescent="0.35">
      <c r="A3859" t="s">
        <v>292</v>
      </c>
      <c r="B3859" s="29" t="s">
        <v>86</v>
      </c>
      <c r="C3859" s="22">
        <v>44449</v>
      </c>
      <c r="D3859" s="30" t="s">
        <v>161</v>
      </c>
      <c r="E3859" s="30" t="s">
        <v>162</v>
      </c>
      <c r="F3859" s="29" t="s">
        <v>193</v>
      </c>
      <c r="G3859" s="3">
        <v>182.54</v>
      </c>
      <c r="H3859" s="22">
        <v>44430</v>
      </c>
      <c r="I3859" s="23">
        <v>44443</v>
      </c>
      <c r="J3859">
        <f t="shared" si="240"/>
        <v>14</v>
      </c>
      <c r="K3859" s="2">
        <f t="shared" si="241"/>
        <v>44436.5</v>
      </c>
      <c r="L3859" s="22">
        <v>44449.5</v>
      </c>
      <c r="M3859" s="22">
        <v>44489.5</v>
      </c>
      <c r="N3859" s="22">
        <v>44488.5</v>
      </c>
      <c r="O3859">
        <f t="shared" si="242"/>
        <v>52</v>
      </c>
      <c r="P3859" s="3">
        <f t="shared" si="243"/>
        <v>9492.08</v>
      </c>
    </row>
    <row r="3860" spans="1:16" x14ac:dyDescent="0.35">
      <c r="A3860" t="s">
        <v>292</v>
      </c>
      <c r="B3860" s="29" t="s">
        <v>86</v>
      </c>
      <c r="C3860" s="22">
        <v>44449</v>
      </c>
      <c r="D3860" s="30" t="s">
        <v>161</v>
      </c>
      <c r="E3860" s="30" t="s">
        <v>162</v>
      </c>
      <c r="F3860" s="29" t="s">
        <v>194</v>
      </c>
      <c r="G3860" s="3">
        <v>75.45</v>
      </c>
      <c r="H3860" s="22">
        <v>44430</v>
      </c>
      <c r="I3860" s="23">
        <v>44443</v>
      </c>
      <c r="J3860">
        <f t="shared" si="240"/>
        <v>14</v>
      </c>
      <c r="K3860" s="2">
        <f t="shared" si="241"/>
        <v>44436.5</v>
      </c>
      <c r="L3860" s="22">
        <v>44449.5</v>
      </c>
      <c r="M3860" s="22">
        <v>44489.5</v>
      </c>
      <c r="N3860" s="22">
        <v>44488.5</v>
      </c>
      <c r="O3860">
        <f t="shared" si="242"/>
        <v>52</v>
      </c>
      <c r="P3860" s="3">
        <f t="shared" si="243"/>
        <v>3923.4</v>
      </c>
    </row>
    <row r="3861" spans="1:16" x14ac:dyDescent="0.35">
      <c r="A3861" t="s">
        <v>292</v>
      </c>
      <c r="B3861" s="29" t="s">
        <v>98</v>
      </c>
      <c r="C3861" s="22">
        <v>44449</v>
      </c>
      <c r="D3861" s="30" t="s">
        <v>99</v>
      </c>
      <c r="E3861" s="30" t="s">
        <v>100</v>
      </c>
      <c r="F3861" s="29" t="s">
        <v>164</v>
      </c>
      <c r="G3861" s="3">
        <v>17.600000000000001</v>
      </c>
      <c r="H3861" s="22">
        <v>44431</v>
      </c>
      <c r="I3861" s="23">
        <v>44444</v>
      </c>
      <c r="J3861">
        <f t="shared" si="240"/>
        <v>14</v>
      </c>
      <c r="K3861" s="2">
        <f t="shared" si="241"/>
        <v>44437.5</v>
      </c>
      <c r="L3861" s="22">
        <v>44449.5</v>
      </c>
      <c r="M3861" s="22">
        <v>44489.5</v>
      </c>
      <c r="N3861" s="22">
        <v>44488.5</v>
      </c>
      <c r="O3861">
        <f t="shared" si="242"/>
        <v>51</v>
      </c>
      <c r="P3861" s="3">
        <f t="shared" si="243"/>
        <v>897.6</v>
      </c>
    </row>
    <row r="3862" spans="1:16" x14ac:dyDescent="0.35">
      <c r="A3862" t="s">
        <v>292</v>
      </c>
      <c r="B3862" s="29" t="s">
        <v>98</v>
      </c>
      <c r="C3862" s="22">
        <v>44449</v>
      </c>
      <c r="D3862" s="30" t="s">
        <v>161</v>
      </c>
      <c r="E3862" s="30" t="s">
        <v>162</v>
      </c>
      <c r="F3862" s="29" t="s">
        <v>187</v>
      </c>
      <c r="G3862" s="3">
        <v>11.45</v>
      </c>
      <c r="H3862" s="22">
        <v>44431</v>
      </c>
      <c r="I3862" s="23">
        <v>44444</v>
      </c>
      <c r="J3862">
        <f t="shared" si="240"/>
        <v>14</v>
      </c>
      <c r="K3862" s="2">
        <f t="shared" si="241"/>
        <v>44437.5</v>
      </c>
      <c r="L3862" s="22">
        <v>44449.5</v>
      </c>
      <c r="M3862" s="22">
        <v>44489.5</v>
      </c>
      <c r="N3862" s="22">
        <v>44488.5</v>
      </c>
      <c r="O3862">
        <f t="shared" si="242"/>
        <v>51</v>
      </c>
      <c r="P3862" s="3">
        <f t="shared" si="243"/>
        <v>583.94999999999993</v>
      </c>
    </row>
    <row r="3863" spans="1:16" x14ac:dyDescent="0.35">
      <c r="A3863" t="s">
        <v>292</v>
      </c>
      <c r="B3863" s="29" t="s">
        <v>98</v>
      </c>
      <c r="C3863" s="22">
        <v>44449</v>
      </c>
      <c r="D3863" s="30" t="s">
        <v>99</v>
      </c>
      <c r="E3863" s="30" t="s">
        <v>100</v>
      </c>
      <c r="F3863" s="29" t="s">
        <v>164</v>
      </c>
      <c r="G3863" s="3">
        <v>52.58</v>
      </c>
      <c r="H3863" s="22">
        <v>44431</v>
      </c>
      <c r="I3863" s="23">
        <v>44444</v>
      </c>
      <c r="J3863">
        <f t="shared" si="240"/>
        <v>14</v>
      </c>
      <c r="K3863" s="2">
        <f t="shared" si="241"/>
        <v>44437.5</v>
      </c>
      <c r="L3863" s="22">
        <v>44449.5</v>
      </c>
      <c r="M3863" s="22">
        <v>44489.5</v>
      </c>
      <c r="N3863" s="22">
        <v>44488.5</v>
      </c>
      <c r="O3863">
        <f t="shared" si="242"/>
        <v>51</v>
      </c>
      <c r="P3863" s="3">
        <f t="shared" si="243"/>
        <v>2681.58</v>
      </c>
    </row>
    <row r="3864" spans="1:16" x14ac:dyDescent="0.35">
      <c r="A3864" t="s">
        <v>292</v>
      </c>
      <c r="B3864" s="29" t="s">
        <v>98</v>
      </c>
      <c r="C3864" s="22">
        <v>44449</v>
      </c>
      <c r="D3864" s="30" t="s">
        <v>161</v>
      </c>
      <c r="E3864" s="30" t="s">
        <v>162</v>
      </c>
      <c r="F3864" s="29" t="s">
        <v>185</v>
      </c>
      <c r="G3864" s="3">
        <v>94.28</v>
      </c>
      <c r="H3864" s="22">
        <v>44431</v>
      </c>
      <c r="I3864" s="23">
        <v>44444</v>
      </c>
      <c r="J3864">
        <f t="shared" si="240"/>
        <v>14</v>
      </c>
      <c r="K3864" s="2">
        <f t="shared" si="241"/>
        <v>44437.5</v>
      </c>
      <c r="L3864" s="22">
        <v>44449.5</v>
      </c>
      <c r="M3864" s="22">
        <v>44489.5</v>
      </c>
      <c r="N3864" s="22">
        <v>44488.5</v>
      </c>
      <c r="O3864">
        <f t="shared" si="242"/>
        <v>51</v>
      </c>
      <c r="P3864" s="3">
        <f t="shared" si="243"/>
        <v>4808.28</v>
      </c>
    </row>
    <row r="3865" spans="1:16" x14ac:dyDescent="0.35">
      <c r="A3865" t="s">
        <v>292</v>
      </c>
      <c r="B3865" s="29" t="s">
        <v>98</v>
      </c>
      <c r="C3865" s="22">
        <v>44449</v>
      </c>
      <c r="D3865" s="30" t="s">
        <v>161</v>
      </c>
      <c r="E3865" s="30" t="s">
        <v>162</v>
      </c>
      <c r="F3865" s="29" t="s">
        <v>195</v>
      </c>
      <c r="G3865" s="3">
        <v>843.61999999999989</v>
      </c>
      <c r="H3865" s="22">
        <v>44431</v>
      </c>
      <c r="I3865" s="23">
        <v>44444</v>
      </c>
      <c r="J3865">
        <f t="shared" si="240"/>
        <v>14</v>
      </c>
      <c r="K3865" s="2">
        <f t="shared" si="241"/>
        <v>44437.5</v>
      </c>
      <c r="L3865" s="22">
        <v>44449.5</v>
      </c>
      <c r="M3865" s="22">
        <v>44489.5</v>
      </c>
      <c r="N3865" s="22">
        <v>44488.5</v>
      </c>
      <c r="O3865">
        <f t="shared" si="242"/>
        <v>51</v>
      </c>
      <c r="P3865" s="3">
        <f t="shared" si="243"/>
        <v>43024.619999999995</v>
      </c>
    </row>
    <row r="3866" spans="1:16" x14ac:dyDescent="0.35">
      <c r="A3866" t="s">
        <v>292</v>
      </c>
      <c r="B3866" s="29" t="s">
        <v>98</v>
      </c>
      <c r="C3866" s="22">
        <v>44449</v>
      </c>
      <c r="D3866" s="30" t="s">
        <v>161</v>
      </c>
      <c r="E3866" s="30" t="s">
        <v>162</v>
      </c>
      <c r="F3866" s="29" t="s">
        <v>169</v>
      </c>
      <c r="G3866" s="3">
        <v>84.16</v>
      </c>
      <c r="H3866" s="22">
        <v>44431</v>
      </c>
      <c r="I3866" s="23">
        <v>44444</v>
      </c>
      <c r="J3866">
        <f t="shared" si="240"/>
        <v>14</v>
      </c>
      <c r="K3866" s="2">
        <f t="shared" si="241"/>
        <v>44437.5</v>
      </c>
      <c r="L3866" s="22">
        <v>44449.5</v>
      </c>
      <c r="M3866" s="22">
        <v>44489.5</v>
      </c>
      <c r="N3866" s="22">
        <v>44488.5</v>
      </c>
      <c r="O3866">
        <f t="shared" si="242"/>
        <v>51</v>
      </c>
      <c r="P3866" s="3">
        <f t="shared" si="243"/>
        <v>4292.16</v>
      </c>
    </row>
    <row r="3867" spans="1:16" x14ac:dyDescent="0.35">
      <c r="A3867" t="s">
        <v>292</v>
      </c>
      <c r="B3867" s="29" t="s">
        <v>98</v>
      </c>
      <c r="C3867" s="22">
        <v>44449</v>
      </c>
      <c r="D3867" s="30" t="s">
        <v>161</v>
      </c>
      <c r="E3867" s="30" t="s">
        <v>162</v>
      </c>
      <c r="F3867" s="29" t="s">
        <v>170</v>
      </c>
      <c r="G3867" s="3">
        <v>26.75</v>
      </c>
      <c r="H3867" s="22">
        <v>44431</v>
      </c>
      <c r="I3867" s="23">
        <v>44444</v>
      </c>
      <c r="J3867">
        <f t="shared" si="240"/>
        <v>14</v>
      </c>
      <c r="K3867" s="2">
        <f t="shared" si="241"/>
        <v>44437.5</v>
      </c>
      <c r="L3867" s="22">
        <v>44449.5</v>
      </c>
      <c r="M3867" s="22">
        <v>44489.5</v>
      </c>
      <c r="N3867" s="22">
        <v>44488.5</v>
      </c>
      <c r="O3867">
        <f t="shared" si="242"/>
        <v>51</v>
      </c>
      <c r="P3867" s="3">
        <f t="shared" si="243"/>
        <v>1364.25</v>
      </c>
    </row>
    <row r="3868" spans="1:16" x14ac:dyDescent="0.35">
      <c r="A3868" t="s">
        <v>292</v>
      </c>
      <c r="B3868" s="29" t="s">
        <v>98</v>
      </c>
      <c r="C3868" s="22">
        <v>44449</v>
      </c>
      <c r="D3868" s="30" t="s">
        <v>161</v>
      </c>
      <c r="E3868" s="30" t="s">
        <v>162</v>
      </c>
      <c r="F3868" s="29" t="s">
        <v>196</v>
      </c>
      <c r="G3868" s="3">
        <v>232.4</v>
      </c>
      <c r="H3868" s="22">
        <v>44431</v>
      </c>
      <c r="I3868" s="23">
        <v>44444</v>
      </c>
      <c r="J3868">
        <f t="shared" si="240"/>
        <v>14</v>
      </c>
      <c r="K3868" s="2">
        <f t="shared" si="241"/>
        <v>44437.5</v>
      </c>
      <c r="L3868" s="22">
        <v>44449.5</v>
      </c>
      <c r="M3868" s="22">
        <v>44489.5</v>
      </c>
      <c r="N3868" s="22">
        <v>44488.5</v>
      </c>
      <c r="O3868">
        <f t="shared" si="242"/>
        <v>51</v>
      </c>
      <c r="P3868" s="3">
        <f t="shared" si="243"/>
        <v>11852.4</v>
      </c>
    </row>
    <row r="3869" spans="1:16" x14ac:dyDescent="0.35">
      <c r="A3869" t="s">
        <v>292</v>
      </c>
      <c r="B3869" s="29" t="s">
        <v>98</v>
      </c>
      <c r="C3869" s="22">
        <v>44449</v>
      </c>
      <c r="D3869" s="30" t="s">
        <v>161</v>
      </c>
      <c r="E3869" s="30" t="s">
        <v>162</v>
      </c>
      <c r="F3869" s="29" t="s">
        <v>175</v>
      </c>
      <c r="G3869" s="3">
        <v>34.54</v>
      </c>
      <c r="H3869" s="22">
        <v>44431</v>
      </c>
      <c r="I3869" s="23">
        <v>44444</v>
      </c>
      <c r="J3869">
        <f t="shared" si="240"/>
        <v>14</v>
      </c>
      <c r="K3869" s="2">
        <f t="shared" si="241"/>
        <v>44437.5</v>
      </c>
      <c r="L3869" s="22">
        <v>44449.5</v>
      </c>
      <c r="M3869" s="22">
        <v>44489.5</v>
      </c>
      <c r="N3869" s="22">
        <v>44488.5</v>
      </c>
      <c r="O3869">
        <f t="shared" si="242"/>
        <v>51</v>
      </c>
      <c r="P3869" s="3">
        <f t="shared" si="243"/>
        <v>1761.54</v>
      </c>
    </row>
    <row r="3870" spans="1:16" x14ac:dyDescent="0.35">
      <c r="A3870" t="s">
        <v>292</v>
      </c>
      <c r="B3870" s="29" t="s">
        <v>98</v>
      </c>
      <c r="C3870" s="22">
        <v>44449</v>
      </c>
      <c r="D3870" s="30" t="s">
        <v>161</v>
      </c>
      <c r="E3870" s="30" t="s">
        <v>162</v>
      </c>
      <c r="F3870" s="29" t="s">
        <v>197</v>
      </c>
      <c r="G3870" s="3">
        <v>72.569999999999993</v>
      </c>
      <c r="H3870" s="22">
        <v>44431</v>
      </c>
      <c r="I3870" s="23">
        <v>44444</v>
      </c>
      <c r="J3870">
        <f t="shared" si="240"/>
        <v>14</v>
      </c>
      <c r="K3870" s="2">
        <f t="shared" si="241"/>
        <v>44437.5</v>
      </c>
      <c r="L3870" s="22">
        <v>44449.5</v>
      </c>
      <c r="M3870" s="22">
        <v>44489.5</v>
      </c>
      <c r="N3870" s="22">
        <v>44488.5</v>
      </c>
      <c r="O3870">
        <f t="shared" si="242"/>
        <v>51</v>
      </c>
      <c r="P3870" s="3">
        <f t="shared" si="243"/>
        <v>3701.0699999999997</v>
      </c>
    </row>
    <row r="3871" spans="1:16" x14ac:dyDescent="0.35">
      <c r="A3871" t="s">
        <v>292</v>
      </c>
      <c r="B3871" s="29" t="s">
        <v>98</v>
      </c>
      <c r="C3871" s="22">
        <v>44449</v>
      </c>
      <c r="D3871" s="30" t="s">
        <v>161</v>
      </c>
      <c r="E3871" s="30" t="s">
        <v>162</v>
      </c>
      <c r="F3871" s="29" t="s">
        <v>176</v>
      </c>
      <c r="G3871" s="3">
        <v>1844.1099999999997</v>
      </c>
      <c r="H3871" s="22">
        <v>44431</v>
      </c>
      <c r="I3871" s="23">
        <v>44444</v>
      </c>
      <c r="J3871">
        <f t="shared" si="240"/>
        <v>14</v>
      </c>
      <c r="K3871" s="2">
        <f t="shared" si="241"/>
        <v>44437.5</v>
      </c>
      <c r="L3871" s="22">
        <v>44449.5</v>
      </c>
      <c r="M3871" s="22">
        <v>44489.5</v>
      </c>
      <c r="N3871" s="22">
        <v>44488.5</v>
      </c>
      <c r="O3871">
        <f t="shared" si="242"/>
        <v>51</v>
      </c>
      <c r="P3871" s="3">
        <f t="shared" si="243"/>
        <v>94049.609999999986</v>
      </c>
    </row>
    <row r="3872" spans="1:16" x14ac:dyDescent="0.35">
      <c r="A3872" t="s">
        <v>292</v>
      </c>
      <c r="B3872" s="29" t="s">
        <v>98</v>
      </c>
      <c r="C3872" s="22">
        <v>44449</v>
      </c>
      <c r="D3872" s="30" t="s">
        <v>161</v>
      </c>
      <c r="E3872" s="30" t="s">
        <v>162</v>
      </c>
      <c r="F3872" s="29" t="s">
        <v>177</v>
      </c>
      <c r="G3872" s="3">
        <v>57.74</v>
      </c>
      <c r="H3872" s="22">
        <v>44431</v>
      </c>
      <c r="I3872" s="23">
        <v>44444</v>
      </c>
      <c r="J3872">
        <f t="shared" si="240"/>
        <v>14</v>
      </c>
      <c r="K3872" s="2">
        <f t="shared" si="241"/>
        <v>44437.5</v>
      </c>
      <c r="L3872" s="22">
        <v>44449.5</v>
      </c>
      <c r="M3872" s="22">
        <v>44489.5</v>
      </c>
      <c r="N3872" s="22">
        <v>44488.5</v>
      </c>
      <c r="O3872">
        <f t="shared" si="242"/>
        <v>51</v>
      </c>
      <c r="P3872" s="3">
        <f t="shared" si="243"/>
        <v>2944.7400000000002</v>
      </c>
    </row>
    <row r="3873" spans="1:16" x14ac:dyDescent="0.35">
      <c r="A3873" t="s">
        <v>292</v>
      </c>
      <c r="B3873" s="29" t="s">
        <v>98</v>
      </c>
      <c r="C3873" s="22">
        <v>44449</v>
      </c>
      <c r="D3873" s="30" t="s">
        <v>107</v>
      </c>
      <c r="E3873" s="30" t="s">
        <v>108</v>
      </c>
      <c r="F3873" s="29" t="s">
        <v>164</v>
      </c>
      <c r="G3873" s="3">
        <v>3250.6400000000003</v>
      </c>
      <c r="H3873" s="22">
        <v>44431</v>
      </c>
      <c r="I3873" s="23">
        <v>44444</v>
      </c>
      <c r="J3873">
        <f t="shared" si="240"/>
        <v>14</v>
      </c>
      <c r="K3873" s="2">
        <f t="shared" si="241"/>
        <v>44437.5</v>
      </c>
      <c r="L3873" s="22">
        <v>44449.5</v>
      </c>
      <c r="M3873" s="22">
        <v>44489.5</v>
      </c>
      <c r="N3873" s="22">
        <v>44488.5</v>
      </c>
      <c r="O3873">
        <f t="shared" si="242"/>
        <v>51</v>
      </c>
      <c r="P3873" s="3">
        <f t="shared" si="243"/>
        <v>165782.64000000001</v>
      </c>
    </row>
    <row r="3874" spans="1:16" x14ac:dyDescent="0.35">
      <c r="A3874" t="s">
        <v>292</v>
      </c>
      <c r="B3874" s="29" t="s">
        <v>98</v>
      </c>
      <c r="C3874" s="22">
        <v>44449</v>
      </c>
      <c r="D3874" s="30" t="s">
        <v>99</v>
      </c>
      <c r="E3874" s="30" t="s">
        <v>100</v>
      </c>
      <c r="F3874" s="29" t="s">
        <v>164</v>
      </c>
      <c r="G3874" s="3">
        <v>8832.8300000000036</v>
      </c>
      <c r="H3874" s="22">
        <v>44431</v>
      </c>
      <c r="I3874" s="23">
        <v>44444</v>
      </c>
      <c r="J3874">
        <f t="shared" si="240"/>
        <v>14</v>
      </c>
      <c r="K3874" s="2">
        <f t="shared" si="241"/>
        <v>44437.5</v>
      </c>
      <c r="L3874" s="22">
        <v>44449.5</v>
      </c>
      <c r="M3874" s="22">
        <v>44489.5</v>
      </c>
      <c r="N3874" s="22">
        <v>44488.5</v>
      </c>
      <c r="O3874">
        <f t="shared" si="242"/>
        <v>51</v>
      </c>
      <c r="P3874" s="3">
        <f t="shared" si="243"/>
        <v>450474.33000000019</v>
      </c>
    </row>
    <row r="3875" spans="1:16" x14ac:dyDescent="0.35">
      <c r="A3875" t="s">
        <v>292</v>
      </c>
      <c r="B3875" s="29" t="s">
        <v>98</v>
      </c>
      <c r="C3875" s="22">
        <v>44449</v>
      </c>
      <c r="D3875" s="30" t="s">
        <v>161</v>
      </c>
      <c r="E3875" s="30" t="s">
        <v>162</v>
      </c>
      <c r="F3875" s="29" t="s">
        <v>179</v>
      </c>
      <c r="G3875" s="3">
        <v>154.26999999999998</v>
      </c>
      <c r="H3875" s="22">
        <v>44431</v>
      </c>
      <c r="I3875" s="23">
        <v>44444</v>
      </c>
      <c r="J3875">
        <f t="shared" si="240"/>
        <v>14</v>
      </c>
      <c r="K3875" s="2">
        <f t="shared" si="241"/>
        <v>44437.5</v>
      </c>
      <c r="L3875" s="22">
        <v>44449.5</v>
      </c>
      <c r="M3875" s="22">
        <v>44489.5</v>
      </c>
      <c r="N3875" s="22">
        <v>44488.5</v>
      </c>
      <c r="O3875">
        <f t="shared" si="242"/>
        <v>51</v>
      </c>
      <c r="P3875" s="3">
        <f t="shared" si="243"/>
        <v>7867.7699999999986</v>
      </c>
    </row>
    <row r="3876" spans="1:16" x14ac:dyDescent="0.35">
      <c r="A3876" t="s">
        <v>292</v>
      </c>
      <c r="B3876" s="29" t="s">
        <v>98</v>
      </c>
      <c r="C3876" s="22">
        <v>44449</v>
      </c>
      <c r="D3876" s="30" t="s">
        <v>161</v>
      </c>
      <c r="E3876" s="30" t="s">
        <v>162</v>
      </c>
      <c r="F3876" s="29" t="s">
        <v>182</v>
      </c>
      <c r="G3876" s="3">
        <v>27.13</v>
      </c>
      <c r="H3876" s="22">
        <v>44431</v>
      </c>
      <c r="I3876" s="23">
        <v>44444</v>
      </c>
      <c r="J3876">
        <f t="shared" si="240"/>
        <v>14</v>
      </c>
      <c r="K3876" s="2">
        <f t="shared" si="241"/>
        <v>44437.5</v>
      </c>
      <c r="L3876" s="22">
        <v>44449.5</v>
      </c>
      <c r="M3876" s="22">
        <v>44489.5</v>
      </c>
      <c r="N3876" s="22">
        <v>44488.5</v>
      </c>
      <c r="O3876">
        <f t="shared" si="242"/>
        <v>51</v>
      </c>
      <c r="P3876" s="3">
        <f t="shared" si="243"/>
        <v>1383.6299999999999</v>
      </c>
    </row>
    <row r="3877" spans="1:16" x14ac:dyDescent="0.35">
      <c r="A3877" t="s">
        <v>292</v>
      </c>
      <c r="B3877" s="29" t="s">
        <v>98</v>
      </c>
      <c r="C3877" s="22">
        <v>44449</v>
      </c>
      <c r="D3877" s="30" t="s">
        <v>161</v>
      </c>
      <c r="E3877" s="30" t="s">
        <v>162</v>
      </c>
      <c r="F3877" s="29" t="s">
        <v>183</v>
      </c>
      <c r="G3877" s="3">
        <v>1408.2100000000003</v>
      </c>
      <c r="H3877" s="22">
        <v>44431</v>
      </c>
      <c r="I3877" s="23">
        <v>44444</v>
      </c>
      <c r="J3877">
        <f t="shared" si="240"/>
        <v>14</v>
      </c>
      <c r="K3877" s="2">
        <f t="shared" si="241"/>
        <v>44437.5</v>
      </c>
      <c r="L3877" s="22">
        <v>44449.5</v>
      </c>
      <c r="M3877" s="22">
        <v>44489.5</v>
      </c>
      <c r="N3877" s="22">
        <v>44488.5</v>
      </c>
      <c r="O3877">
        <f t="shared" si="242"/>
        <v>51</v>
      </c>
      <c r="P3877" s="3">
        <f t="shared" si="243"/>
        <v>71818.710000000006</v>
      </c>
    </row>
    <row r="3878" spans="1:16" x14ac:dyDescent="0.35">
      <c r="A3878" t="s">
        <v>292</v>
      </c>
      <c r="B3878" s="29" t="s">
        <v>98</v>
      </c>
      <c r="C3878" s="22">
        <v>44449</v>
      </c>
      <c r="D3878" s="30" t="s">
        <v>161</v>
      </c>
      <c r="E3878" s="30" t="s">
        <v>162</v>
      </c>
      <c r="F3878" s="29" t="s">
        <v>184</v>
      </c>
      <c r="G3878" s="3">
        <v>28.9</v>
      </c>
      <c r="H3878" s="22">
        <v>44431</v>
      </c>
      <c r="I3878" s="23">
        <v>44444</v>
      </c>
      <c r="J3878">
        <f t="shared" si="240"/>
        <v>14</v>
      </c>
      <c r="K3878" s="2">
        <f t="shared" si="241"/>
        <v>44437.5</v>
      </c>
      <c r="L3878" s="22">
        <v>44449.5</v>
      </c>
      <c r="M3878" s="22">
        <v>44489.5</v>
      </c>
      <c r="N3878" s="22">
        <v>44488.5</v>
      </c>
      <c r="O3878">
        <f t="shared" si="242"/>
        <v>51</v>
      </c>
      <c r="P3878" s="3">
        <f t="shared" si="243"/>
        <v>1473.8999999999999</v>
      </c>
    </row>
    <row r="3879" spans="1:16" x14ac:dyDescent="0.35">
      <c r="A3879" t="s">
        <v>292</v>
      </c>
      <c r="B3879" s="29" t="s">
        <v>98</v>
      </c>
      <c r="C3879" s="22">
        <v>44449</v>
      </c>
      <c r="D3879" s="30" t="s">
        <v>161</v>
      </c>
      <c r="E3879" s="30" t="s">
        <v>162</v>
      </c>
      <c r="F3879" s="29" t="s">
        <v>185</v>
      </c>
      <c r="G3879" s="3">
        <v>556.14</v>
      </c>
      <c r="H3879" s="22">
        <v>44431</v>
      </c>
      <c r="I3879" s="23">
        <v>44444</v>
      </c>
      <c r="J3879">
        <f t="shared" si="240"/>
        <v>14</v>
      </c>
      <c r="K3879" s="2">
        <f t="shared" si="241"/>
        <v>44437.5</v>
      </c>
      <c r="L3879" s="22">
        <v>44449.5</v>
      </c>
      <c r="M3879" s="22">
        <v>44489.5</v>
      </c>
      <c r="N3879" s="22">
        <v>44488.5</v>
      </c>
      <c r="O3879">
        <f t="shared" si="242"/>
        <v>51</v>
      </c>
      <c r="P3879" s="3">
        <f t="shared" si="243"/>
        <v>28363.14</v>
      </c>
    </row>
    <row r="3880" spans="1:16" x14ac:dyDescent="0.35">
      <c r="A3880" t="s">
        <v>292</v>
      </c>
      <c r="B3880" s="29" t="s">
        <v>98</v>
      </c>
      <c r="C3880" s="22">
        <v>44449</v>
      </c>
      <c r="D3880" s="30" t="s">
        <v>161</v>
      </c>
      <c r="E3880" s="30" t="s">
        <v>162</v>
      </c>
      <c r="F3880" s="29" t="s">
        <v>186</v>
      </c>
      <c r="G3880" s="3">
        <v>30.4</v>
      </c>
      <c r="H3880" s="22">
        <v>44431</v>
      </c>
      <c r="I3880" s="23">
        <v>44444</v>
      </c>
      <c r="J3880">
        <f t="shared" si="240"/>
        <v>14</v>
      </c>
      <c r="K3880" s="2">
        <f t="shared" si="241"/>
        <v>44437.5</v>
      </c>
      <c r="L3880" s="22">
        <v>44449.5</v>
      </c>
      <c r="M3880" s="22">
        <v>44489.5</v>
      </c>
      <c r="N3880" s="22">
        <v>44488.5</v>
      </c>
      <c r="O3880">
        <f t="shared" si="242"/>
        <v>51</v>
      </c>
      <c r="P3880" s="3">
        <f t="shared" si="243"/>
        <v>1550.3999999999999</v>
      </c>
    </row>
    <row r="3881" spans="1:16" x14ac:dyDescent="0.35">
      <c r="A3881" t="s">
        <v>292</v>
      </c>
      <c r="B3881" s="29" t="s">
        <v>98</v>
      </c>
      <c r="C3881" s="22">
        <v>44449</v>
      </c>
      <c r="D3881" s="30" t="s">
        <v>161</v>
      </c>
      <c r="E3881" s="30" t="s">
        <v>162</v>
      </c>
      <c r="F3881" s="29" t="s">
        <v>272</v>
      </c>
      <c r="G3881" s="3">
        <v>13</v>
      </c>
      <c r="H3881" s="22">
        <v>44431</v>
      </c>
      <c r="I3881" s="23">
        <v>44444</v>
      </c>
      <c r="J3881">
        <f t="shared" si="240"/>
        <v>14</v>
      </c>
      <c r="K3881" s="2">
        <f t="shared" si="241"/>
        <v>44437.5</v>
      </c>
      <c r="L3881" s="22">
        <v>44449.5</v>
      </c>
      <c r="M3881" s="22">
        <v>44489.5</v>
      </c>
      <c r="N3881" s="22">
        <v>44488.5</v>
      </c>
      <c r="O3881">
        <f t="shared" si="242"/>
        <v>51</v>
      </c>
      <c r="P3881" s="3">
        <f t="shared" si="243"/>
        <v>663</v>
      </c>
    </row>
    <row r="3882" spans="1:16" x14ac:dyDescent="0.35">
      <c r="A3882" t="s">
        <v>292</v>
      </c>
      <c r="B3882" s="29" t="s">
        <v>98</v>
      </c>
      <c r="C3882" s="22">
        <v>44449</v>
      </c>
      <c r="D3882" s="30" t="s">
        <v>161</v>
      </c>
      <c r="E3882" s="30" t="s">
        <v>162</v>
      </c>
      <c r="F3882" s="29" t="s">
        <v>187</v>
      </c>
      <c r="G3882" s="3">
        <v>493.81000000000006</v>
      </c>
      <c r="H3882" s="22">
        <v>44431</v>
      </c>
      <c r="I3882" s="23">
        <v>44444</v>
      </c>
      <c r="J3882">
        <f t="shared" si="240"/>
        <v>14</v>
      </c>
      <c r="K3882" s="2">
        <f t="shared" si="241"/>
        <v>44437.5</v>
      </c>
      <c r="L3882" s="22">
        <v>44449.5</v>
      </c>
      <c r="M3882" s="22">
        <v>44489.5</v>
      </c>
      <c r="N3882" s="22">
        <v>44488.5</v>
      </c>
      <c r="O3882">
        <f t="shared" si="242"/>
        <v>51</v>
      </c>
      <c r="P3882" s="3">
        <f t="shared" si="243"/>
        <v>25184.31</v>
      </c>
    </row>
    <row r="3883" spans="1:16" x14ac:dyDescent="0.35">
      <c r="A3883" t="s">
        <v>292</v>
      </c>
      <c r="B3883" s="29" t="s">
        <v>98</v>
      </c>
      <c r="C3883" s="22">
        <v>44449</v>
      </c>
      <c r="D3883" s="30" t="s">
        <v>161</v>
      </c>
      <c r="E3883" s="30" t="s">
        <v>162</v>
      </c>
      <c r="F3883" s="29" t="s">
        <v>188</v>
      </c>
      <c r="G3883" s="3">
        <v>186.72</v>
      </c>
      <c r="H3883" s="22">
        <v>44431</v>
      </c>
      <c r="I3883" s="23">
        <v>44444</v>
      </c>
      <c r="J3883">
        <f t="shared" si="240"/>
        <v>14</v>
      </c>
      <c r="K3883" s="2">
        <f t="shared" si="241"/>
        <v>44437.5</v>
      </c>
      <c r="L3883" s="22">
        <v>44449.5</v>
      </c>
      <c r="M3883" s="22">
        <v>44489.5</v>
      </c>
      <c r="N3883" s="22">
        <v>44488.5</v>
      </c>
      <c r="O3883">
        <f t="shared" si="242"/>
        <v>51</v>
      </c>
      <c r="P3883" s="3">
        <f t="shared" si="243"/>
        <v>9522.7199999999993</v>
      </c>
    </row>
    <row r="3884" spans="1:16" x14ac:dyDescent="0.35">
      <c r="A3884" t="s">
        <v>292</v>
      </c>
      <c r="B3884" s="29" t="s">
        <v>98</v>
      </c>
      <c r="C3884" s="22">
        <v>44449</v>
      </c>
      <c r="D3884" s="30" t="s">
        <v>161</v>
      </c>
      <c r="E3884" s="30" t="s">
        <v>162</v>
      </c>
      <c r="F3884" s="29" t="s">
        <v>198</v>
      </c>
      <c r="G3884" s="3">
        <v>25.89</v>
      </c>
      <c r="H3884" s="22">
        <v>44431</v>
      </c>
      <c r="I3884" s="23">
        <v>44444</v>
      </c>
      <c r="J3884">
        <f t="shared" si="240"/>
        <v>14</v>
      </c>
      <c r="K3884" s="2">
        <f t="shared" si="241"/>
        <v>44437.5</v>
      </c>
      <c r="L3884" s="22">
        <v>44449.5</v>
      </c>
      <c r="M3884" s="22">
        <v>44489.5</v>
      </c>
      <c r="N3884" s="22">
        <v>44488.5</v>
      </c>
      <c r="O3884">
        <f t="shared" si="242"/>
        <v>51</v>
      </c>
      <c r="P3884" s="3">
        <f t="shared" si="243"/>
        <v>1320.39</v>
      </c>
    </row>
    <row r="3885" spans="1:16" x14ac:dyDescent="0.35">
      <c r="A3885" t="s">
        <v>292</v>
      </c>
      <c r="B3885" s="29" t="s">
        <v>98</v>
      </c>
      <c r="C3885" s="22">
        <v>44449</v>
      </c>
      <c r="D3885" s="30" t="s">
        <v>161</v>
      </c>
      <c r="E3885" s="30" t="s">
        <v>162</v>
      </c>
      <c r="F3885" s="29" t="s">
        <v>191</v>
      </c>
      <c r="G3885" s="3">
        <v>5.42</v>
      </c>
      <c r="H3885" s="22">
        <v>44431</v>
      </c>
      <c r="I3885" s="23">
        <v>44444</v>
      </c>
      <c r="J3885">
        <f t="shared" si="240"/>
        <v>14</v>
      </c>
      <c r="K3885" s="2">
        <f t="shared" si="241"/>
        <v>44437.5</v>
      </c>
      <c r="L3885" s="22">
        <v>44449.5</v>
      </c>
      <c r="M3885" s="22">
        <v>44489.5</v>
      </c>
      <c r="N3885" s="22">
        <v>44488.5</v>
      </c>
      <c r="O3885">
        <f t="shared" si="242"/>
        <v>51</v>
      </c>
      <c r="P3885" s="3">
        <f t="shared" si="243"/>
        <v>276.42</v>
      </c>
    </row>
    <row r="3886" spans="1:16" x14ac:dyDescent="0.35">
      <c r="A3886" t="s">
        <v>292</v>
      </c>
      <c r="B3886" s="29" t="s">
        <v>98</v>
      </c>
      <c r="C3886" s="22">
        <v>44449</v>
      </c>
      <c r="D3886" s="30" t="s">
        <v>161</v>
      </c>
      <c r="E3886" s="30" t="s">
        <v>162</v>
      </c>
      <c r="F3886" s="29" t="s">
        <v>193</v>
      </c>
      <c r="G3886" s="3">
        <v>49.620000000000005</v>
      </c>
      <c r="H3886" s="22">
        <v>44431</v>
      </c>
      <c r="I3886" s="23">
        <v>44444</v>
      </c>
      <c r="J3886">
        <f t="shared" si="240"/>
        <v>14</v>
      </c>
      <c r="K3886" s="2">
        <f t="shared" si="241"/>
        <v>44437.5</v>
      </c>
      <c r="L3886" s="22">
        <v>44449.5</v>
      </c>
      <c r="M3886" s="22">
        <v>44489.5</v>
      </c>
      <c r="N3886" s="22">
        <v>44488.5</v>
      </c>
      <c r="O3886">
        <f t="shared" si="242"/>
        <v>51</v>
      </c>
      <c r="P3886" s="3">
        <f t="shared" si="243"/>
        <v>2530.6200000000003</v>
      </c>
    </row>
    <row r="3887" spans="1:16" x14ac:dyDescent="0.35">
      <c r="A3887" t="s">
        <v>292</v>
      </c>
      <c r="B3887" s="29" t="s">
        <v>86</v>
      </c>
      <c r="C3887" s="22">
        <v>44449</v>
      </c>
      <c r="D3887" s="30" t="s">
        <v>201</v>
      </c>
      <c r="E3887" s="30" t="s">
        <v>202</v>
      </c>
      <c r="F3887" s="29" t="s">
        <v>164</v>
      </c>
      <c r="G3887" s="3">
        <v>61.889999999999993</v>
      </c>
      <c r="H3887" s="22">
        <v>44430</v>
      </c>
      <c r="I3887" s="23">
        <v>44443</v>
      </c>
      <c r="J3887">
        <f t="shared" si="240"/>
        <v>14</v>
      </c>
      <c r="K3887" s="2">
        <f t="shared" si="241"/>
        <v>44436.5</v>
      </c>
      <c r="L3887" s="22">
        <v>44449.5</v>
      </c>
      <c r="M3887" s="22">
        <v>44498.5</v>
      </c>
      <c r="N3887" s="22">
        <v>44497.5</v>
      </c>
      <c r="O3887">
        <f t="shared" si="242"/>
        <v>61</v>
      </c>
      <c r="P3887" s="3">
        <f t="shared" si="243"/>
        <v>3775.2899999999995</v>
      </c>
    </row>
    <row r="3888" spans="1:16" x14ac:dyDescent="0.35">
      <c r="A3888" t="s">
        <v>292</v>
      </c>
      <c r="B3888" s="29" t="s">
        <v>98</v>
      </c>
      <c r="C3888" s="22">
        <v>44449</v>
      </c>
      <c r="D3888" s="30" t="s">
        <v>201</v>
      </c>
      <c r="E3888" s="30" t="s">
        <v>202</v>
      </c>
      <c r="F3888" s="29" t="s">
        <v>164</v>
      </c>
      <c r="G3888" s="3">
        <v>2.86</v>
      </c>
      <c r="H3888" s="22">
        <v>44431</v>
      </c>
      <c r="I3888" s="23">
        <v>44444</v>
      </c>
      <c r="J3888">
        <f t="shared" si="240"/>
        <v>14</v>
      </c>
      <c r="K3888" s="2">
        <f t="shared" si="241"/>
        <v>44437.5</v>
      </c>
      <c r="L3888" s="22">
        <v>44449.5</v>
      </c>
      <c r="M3888" s="22">
        <v>44498.5</v>
      </c>
      <c r="N3888" s="22">
        <v>44497.5</v>
      </c>
      <c r="O3888">
        <f t="shared" si="242"/>
        <v>60</v>
      </c>
      <c r="P3888" s="3">
        <f t="shared" si="243"/>
        <v>171.6</v>
      </c>
    </row>
    <row r="3889" spans="1:16" x14ac:dyDescent="0.35">
      <c r="A3889" t="s">
        <v>292</v>
      </c>
      <c r="B3889" s="29" t="s">
        <v>98</v>
      </c>
      <c r="C3889" s="22">
        <v>44449</v>
      </c>
      <c r="D3889" s="30" t="s">
        <v>201</v>
      </c>
      <c r="E3889" s="30" t="s">
        <v>202</v>
      </c>
      <c r="F3889" s="29" t="s">
        <v>109</v>
      </c>
      <c r="G3889" s="3">
        <v>1.69</v>
      </c>
      <c r="H3889" s="22">
        <v>44431</v>
      </c>
      <c r="I3889" s="23">
        <v>44444</v>
      </c>
      <c r="J3889">
        <f t="shared" si="240"/>
        <v>14</v>
      </c>
      <c r="K3889" s="2">
        <f t="shared" si="241"/>
        <v>44437.5</v>
      </c>
      <c r="L3889" s="22">
        <v>44449.5</v>
      </c>
      <c r="M3889" s="22">
        <v>44498.5</v>
      </c>
      <c r="N3889" s="22">
        <v>44497.5</v>
      </c>
      <c r="O3889">
        <f t="shared" si="242"/>
        <v>60</v>
      </c>
      <c r="P3889" s="3">
        <f t="shared" si="243"/>
        <v>101.39999999999999</v>
      </c>
    </row>
    <row r="3890" spans="1:16" x14ac:dyDescent="0.35">
      <c r="A3890" t="s">
        <v>292</v>
      </c>
      <c r="B3890" s="29" t="s">
        <v>98</v>
      </c>
      <c r="C3890" s="22">
        <v>44449</v>
      </c>
      <c r="D3890" s="30" t="s">
        <v>110</v>
      </c>
      <c r="E3890" s="30" t="s">
        <v>111</v>
      </c>
      <c r="F3890" s="29" t="s">
        <v>204</v>
      </c>
      <c r="G3890" s="3">
        <v>0.94</v>
      </c>
      <c r="H3890" s="22">
        <v>44431</v>
      </c>
      <c r="I3890" s="23">
        <v>44444</v>
      </c>
      <c r="J3890">
        <f t="shared" si="240"/>
        <v>14</v>
      </c>
      <c r="K3890" s="2">
        <f t="shared" si="241"/>
        <v>44437.5</v>
      </c>
      <c r="L3890" s="22">
        <v>44449.5</v>
      </c>
      <c r="M3890" s="22">
        <v>44498.5</v>
      </c>
      <c r="N3890" s="22">
        <v>44497.5</v>
      </c>
      <c r="O3890">
        <f t="shared" si="242"/>
        <v>60</v>
      </c>
      <c r="P3890" s="3">
        <f t="shared" si="243"/>
        <v>56.4</v>
      </c>
    </row>
    <row r="3891" spans="1:16" x14ac:dyDescent="0.35">
      <c r="A3891" t="s">
        <v>292</v>
      </c>
      <c r="B3891" s="29" t="s">
        <v>98</v>
      </c>
      <c r="C3891" s="22">
        <v>44449</v>
      </c>
      <c r="D3891" s="30" t="s">
        <v>114</v>
      </c>
      <c r="E3891" s="30" t="s">
        <v>115</v>
      </c>
      <c r="F3891" s="29" t="s">
        <v>143</v>
      </c>
      <c r="G3891" s="3">
        <v>37.619999999999997</v>
      </c>
      <c r="H3891" s="22">
        <v>44431</v>
      </c>
      <c r="I3891" s="23">
        <v>44444</v>
      </c>
      <c r="J3891">
        <f t="shared" si="240"/>
        <v>14</v>
      </c>
      <c r="K3891" s="2">
        <f t="shared" si="241"/>
        <v>44437.5</v>
      </c>
      <c r="L3891" s="22">
        <v>44449.5</v>
      </c>
      <c r="M3891" s="22">
        <v>44498.5</v>
      </c>
      <c r="N3891" s="22">
        <v>44497.5</v>
      </c>
      <c r="O3891">
        <f t="shared" si="242"/>
        <v>60</v>
      </c>
      <c r="P3891" s="3">
        <f t="shared" si="243"/>
        <v>2257.1999999999998</v>
      </c>
    </row>
    <row r="3892" spans="1:16" x14ac:dyDescent="0.35">
      <c r="A3892" t="s">
        <v>292</v>
      </c>
      <c r="B3892" s="29" t="s">
        <v>98</v>
      </c>
      <c r="C3892" s="22">
        <v>44449</v>
      </c>
      <c r="D3892" s="30" t="s">
        <v>110</v>
      </c>
      <c r="E3892" s="30" t="s">
        <v>111</v>
      </c>
      <c r="F3892" s="29" t="s">
        <v>143</v>
      </c>
      <c r="G3892" s="3">
        <v>30</v>
      </c>
      <c r="H3892" s="22">
        <v>44431</v>
      </c>
      <c r="I3892" s="23">
        <v>44444</v>
      </c>
      <c r="J3892">
        <f t="shared" si="240"/>
        <v>14</v>
      </c>
      <c r="K3892" s="2">
        <f t="shared" si="241"/>
        <v>44437.5</v>
      </c>
      <c r="L3892" s="22">
        <v>44449.5</v>
      </c>
      <c r="M3892" s="22">
        <v>44498.5</v>
      </c>
      <c r="N3892" s="22">
        <v>44497.5</v>
      </c>
      <c r="O3892">
        <f t="shared" si="242"/>
        <v>60</v>
      </c>
      <c r="P3892" s="3">
        <f t="shared" si="243"/>
        <v>1800</v>
      </c>
    </row>
    <row r="3893" spans="1:16" x14ac:dyDescent="0.35">
      <c r="A3893" t="s">
        <v>292</v>
      </c>
      <c r="B3893" s="29" t="s">
        <v>98</v>
      </c>
      <c r="C3893" s="22">
        <v>44449</v>
      </c>
      <c r="D3893" s="30" t="s">
        <v>114</v>
      </c>
      <c r="E3893" s="30" t="s">
        <v>115</v>
      </c>
      <c r="F3893" s="29" t="s">
        <v>144</v>
      </c>
      <c r="G3893" s="3">
        <v>88.63</v>
      </c>
      <c r="H3893" s="22">
        <v>44431</v>
      </c>
      <c r="I3893" s="23">
        <v>44444</v>
      </c>
      <c r="J3893">
        <f t="shared" si="240"/>
        <v>14</v>
      </c>
      <c r="K3893" s="2">
        <f t="shared" si="241"/>
        <v>44437.5</v>
      </c>
      <c r="L3893" s="22">
        <v>44449.5</v>
      </c>
      <c r="M3893" s="22">
        <v>44498.5</v>
      </c>
      <c r="N3893" s="22">
        <v>44497.5</v>
      </c>
      <c r="O3893">
        <f t="shared" si="242"/>
        <v>60</v>
      </c>
      <c r="P3893" s="3">
        <f t="shared" si="243"/>
        <v>5317.7999999999993</v>
      </c>
    </row>
    <row r="3894" spans="1:16" x14ac:dyDescent="0.35">
      <c r="A3894" t="s">
        <v>292</v>
      </c>
      <c r="B3894" s="29" t="s">
        <v>98</v>
      </c>
      <c r="C3894" s="22">
        <v>44449</v>
      </c>
      <c r="D3894" s="30" t="s">
        <v>110</v>
      </c>
      <c r="E3894" s="30" t="s">
        <v>111</v>
      </c>
      <c r="F3894" s="29" t="s">
        <v>144</v>
      </c>
      <c r="G3894" s="3">
        <v>96.600000000000009</v>
      </c>
      <c r="H3894" s="22">
        <v>44431</v>
      </c>
      <c r="I3894" s="23">
        <v>44444</v>
      </c>
      <c r="J3894">
        <f t="shared" si="240"/>
        <v>14</v>
      </c>
      <c r="K3894" s="2">
        <f t="shared" si="241"/>
        <v>44437.5</v>
      </c>
      <c r="L3894" s="22">
        <v>44449.5</v>
      </c>
      <c r="M3894" s="22">
        <v>44498.5</v>
      </c>
      <c r="N3894" s="22">
        <v>44497.5</v>
      </c>
      <c r="O3894">
        <f t="shared" si="242"/>
        <v>60</v>
      </c>
      <c r="P3894" s="3">
        <f t="shared" si="243"/>
        <v>5796.0000000000009</v>
      </c>
    </row>
    <row r="3895" spans="1:16" x14ac:dyDescent="0.35">
      <c r="A3895" t="s">
        <v>292</v>
      </c>
      <c r="B3895" s="29" t="s">
        <v>98</v>
      </c>
      <c r="C3895" s="22">
        <v>44449</v>
      </c>
      <c r="D3895" s="30" t="s">
        <v>110</v>
      </c>
      <c r="E3895" s="30" t="s">
        <v>111</v>
      </c>
      <c r="F3895" s="29" t="s">
        <v>215</v>
      </c>
      <c r="G3895" s="3">
        <v>1.6800000000000002</v>
      </c>
      <c r="H3895" s="22">
        <v>44431</v>
      </c>
      <c r="I3895" s="23">
        <v>44444</v>
      </c>
      <c r="J3895">
        <f t="shared" si="240"/>
        <v>14</v>
      </c>
      <c r="K3895" s="2">
        <f t="shared" si="241"/>
        <v>44437.5</v>
      </c>
      <c r="L3895" s="22">
        <v>44449.5</v>
      </c>
      <c r="M3895" s="22">
        <v>44498.5</v>
      </c>
      <c r="N3895" s="22">
        <v>44497.5</v>
      </c>
      <c r="O3895">
        <f t="shared" si="242"/>
        <v>60</v>
      </c>
      <c r="P3895" s="3">
        <f t="shared" si="243"/>
        <v>100.80000000000001</v>
      </c>
    </row>
    <row r="3896" spans="1:16" x14ac:dyDescent="0.35">
      <c r="A3896" t="s">
        <v>292</v>
      </c>
      <c r="B3896" s="29" t="s">
        <v>98</v>
      </c>
      <c r="C3896" s="22">
        <v>44449</v>
      </c>
      <c r="D3896" s="30" t="s">
        <v>217</v>
      </c>
      <c r="E3896" s="30" t="s">
        <v>218</v>
      </c>
      <c r="F3896" s="29" t="s">
        <v>219</v>
      </c>
      <c r="G3896" s="3">
        <v>41.36</v>
      </c>
      <c r="H3896" s="22">
        <v>44431</v>
      </c>
      <c r="I3896" s="23">
        <v>44444</v>
      </c>
      <c r="J3896">
        <f t="shared" si="240"/>
        <v>14</v>
      </c>
      <c r="K3896" s="2">
        <f t="shared" si="241"/>
        <v>44437.5</v>
      </c>
      <c r="L3896" s="22">
        <v>44449.5</v>
      </c>
      <c r="M3896" s="22">
        <v>44498.5</v>
      </c>
      <c r="N3896" s="22">
        <v>44497.5</v>
      </c>
      <c r="O3896">
        <f t="shared" si="242"/>
        <v>60</v>
      </c>
      <c r="P3896" s="3">
        <f t="shared" si="243"/>
        <v>2481.6</v>
      </c>
    </row>
    <row r="3897" spans="1:16" x14ac:dyDescent="0.35">
      <c r="A3897" t="s">
        <v>292</v>
      </c>
      <c r="B3897" s="29" t="s">
        <v>98</v>
      </c>
      <c r="C3897" s="22">
        <v>44449</v>
      </c>
      <c r="D3897" s="30" t="s">
        <v>110</v>
      </c>
      <c r="E3897" s="30" t="s">
        <v>111</v>
      </c>
      <c r="F3897" s="29" t="s">
        <v>284</v>
      </c>
      <c r="G3897" s="3">
        <v>9.5400000000000009</v>
      </c>
      <c r="H3897" s="22">
        <v>44431</v>
      </c>
      <c r="I3897" s="23">
        <v>44444</v>
      </c>
      <c r="J3897">
        <f t="shared" si="240"/>
        <v>14</v>
      </c>
      <c r="K3897" s="2">
        <f t="shared" si="241"/>
        <v>44437.5</v>
      </c>
      <c r="L3897" s="22">
        <v>44449.5</v>
      </c>
      <c r="M3897" s="22">
        <v>44498.5</v>
      </c>
      <c r="N3897" s="22">
        <v>44497.5</v>
      </c>
      <c r="O3897">
        <f t="shared" si="242"/>
        <v>60</v>
      </c>
      <c r="P3897" s="3">
        <f t="shared" si="243"/>
        <v>572.40000000000009</v>
      </c>
    </row>
    <row r="3898" spans="1:16" x14ac:dyDescent="0.35">
      <c r="A3898" t="s">
        <v>292</v>
      </c>
      <c r="B3898" s="29" t="s">
        <v>98</v>
      </c>
      <c r="C3898" s="22">
        <v>44449</v>
      </c>
      <c r="D3898" s="30" t="s">
        <v>110</v>
      </c>
      <c r="E3898" s="30" t="s">
        <v>111</v>
      </c>
      <c r="F3898" s="29" t="s">
        <v>227</v>
      </c>
      <c r="G3898" s="3">
        <v>0.77</v>
      </c>
      <c r="H3898" s="22">
        <v>44431</v>
      </c>
      <c r="I3898" s="23">
        <v>44444</v>
      </c>
      <c r="J3898">
        <f t="shared" si="240"/>
        <v>14</v>
      </c>
      <c r="K3898" s="2">
        <f t="shared" si="241"/>
        <v>44437.5</v>
      </c>
      <c r="L3898" s="22">
        <v>44449.5</v>
      </c>
      <c r="M3898" s="22">
        <v>44498.5</v>
      </c>
      <c r="N3898" s="22">
        <v>44497.5</v>
      </c>
      <c r="O3898">
        <f t="shared" si="242"/>
        <v>60</v>
      </c>
      <c r="P3898" s="3">
        <f t="shared" si="243"/>
        <v>46.2</v>
      </c>
    </row>
    <row r="3899" spans="1:16" x14ac:dyDescent="0.35">
      <c r="A3899" t="s">
        <v>292</v>
      </c>
      <c r="B3899" s="29" t="s">
        <v>98</v>
      </c>
      <c r="C3899" s="22">
        <v>44449</v>
      </c>
      <c r="D3899" s="30" t="s">
        <v>110</v>
      </c>
      <c r="E3899" s="30" t="s">
        <v>111</v>
      </c>
      <c r="F3899" s="29" t="s">
        <v>228</v>
      </c>
      <c r="G3899" s="3">
        <v>1.9</v>
      </c>
      <c r="H3899" s="22">
        <v>44431</v>
      </c>
      <c r="I3899" s="23">
        <v>44444</v>
      </c>
      <c r="J3899">
        <f t="shared" si="240"/>
        <v>14</v>
      </c>
      <c r="K3899" s="2">
        <f t="shared" si="241"/>
        <v>44437.5</v>
      </c>
      <c r="L3899" s="22">
        <v>44449.5</v>
      </c>
      <c r="M3899" s="22">
        <v>44498.5</v>
      </c>
      <c r="N3899" s="22">
        <v>44497.5</v>
      </c>
      <c r="O3899">
        <f t="shared" si="242"/>
        <v>60</v>
      </c>
      <c r="P3899" s="3">
        <f t="shared" si="243"/>
        <v>114</v>
      </c>
    </row>
    <row r="3900" spans="1:16" x14ac:dyDescent="0.35">
      <c r="A3900" t="s">
        <v>292</v>
      </c>
      <c r="B3900" s="29" t="s">
        <v>98</v>
      </c>
      <c r="C3900" s="22">
        <v>44449</v>
      </c>
      <c r="D3900" s="30" t="s">
        <v>201</v>
      </c>
      <c r="E3900" s="30" t="s">
        <v>202</v>
      </c>
      <c r="F3900" s="29" t="s">
        <v>164</v>
      </c>
      <c r="G3900" s="3">
        <v>87.84</v>
      </c>
      <c r="H3900" s="22">
        <v>44431</v>
      </c>
      <c r="I3900" s="23">
        <v>44444</v>
      </c>
      <c r="J3900">
        <f t="shared" si="240"/>
        <v>14</v>
      </c>
      <c r="K3900" s="2">
        <f t="shared" si="241"/>
        <v>44437.5</v>
      </c>
      <c r="L3900" s="22">
        <v>44449.5</v>
      </c>
      <c r="M3900" s="22">
        <v>44498.5</v>
      </c>
      <c r="N3900" s="22">
        <v>44497.5</v>
      </c>
      <c r="O3900">
        <f t="shared" si="242"/>
        <v>60</v>
      </c>
      <c r="P3900" s="3">
        <f t="shared" si="243"/>
        <v>5270.4000000000005</v>
      </c>
    </row>
    <row r="3901" spans="1:16" x14ac:dyDescent="0.35">
      <c r="A3901" t="s">
        <v>292</v>
      </c>
      <c r="B3901" s="29" t="s">
        <v>98</v>
      </c>
      <c r="C3901" s="22">
        <v>44449</v>
      </c>
      <c r="D3901" s="30" t="s">
        <v>110</v>
      </c>
      <c r="E3901" s="30" t="s">
        <v>111</v>
      </c>
      <c r="F3901" s="29" t="s">
        <v>232</v>
      </c>
      <c r="G3901" s="3">
        <v>3.66</v>
      </c>
      <c r="H3901" s="22">
        <v>44431</v>
      </c>
      <c r="I3901" s="23">
        <v>44444</v>
      </c>
      <c r="J3901">
        <f t="shared" si="240"/>
        <v>14</v>
      </c>
      <c r="K3901" s="2">
        <f t="shared" si="241"/>
        <v>44437.5</v>
      </c>
      <c r="L3901" s="22">
        <v>44449.5</v>
      </c>
      <c r="M3901" s="22">
        <v>44498.5</v>
      </c>
      <c r="N3901" s="22">
        <v>44497.5</v>
      </c>
      <c r="O3901">
        <f t="shared" si="242"/>
        <v>60</v>
      </c>
      <c r="P3901" s="3">
        <f t="shared" si="243"/>
        <v>219.60000000000002</v>
      </c>
    </row>
    <row r="3902" spans="1:16" x14ac:dyDescent="0.35">
      <c r="A3902" t="s">
        <v>292</v>
      </c>
      <c r="B3902" s="29" t="s">
        <v>98</v>
      </c>
      <c r="C3902" s="22">
        <v>44449</v>
      </c>
      <c r="D3902" s="30" t="s">
        <v>110</v>
      </c>
      <c r="E3902" s="30" t="s">
        <v>111</v>
      </c>
      <c r="F3902" s="29" t="s">
        <v>233</v>
      </c>
      <c r="G3902" s="3">
        <v>2.36</v>
      </c>
      <c r="H3902" s="22">
        <v>44431</v>
      </c>
      <c r="I3902" s="23">
        <v>44444</v>
      </c>
      <c r="J3902">
        <f t="shared" si="240"/>
        <v>14</v>
      </c>
      <c r="K3902" s="2">
        <f t="shared" si="241"/>
        <v>44437.5</v>
      </c>
      <c r="L3902" s="22">
        <v>44449.5</v>
      </c>
      <c r="M3902" s="22">
        <v>44498.5</v>
      </c>
      <c r="N3902" s="22">
        <v>44497.5</v>
      </c>
      <c r="O3902">
        <f t="shared" si="242"/>
        <v>60</v>
      </c>
      <c r="P3902" s="3">
        <f t="shared" si="243"/>
        <v>141.6</v>
      </c>
    </row>
    <row r="3903" spans="1:16" x14ac:dyDescent="0.35">
      <c r="A3903" t="s">
        <v>292</v>
      </c>
      <c r="B3903" s="29" t="s">
        <v>98</v>
      </c>
      <c r="C3903" s="22">
        <v>44449</v>
      </c>
      <c r="D3903" s="30" t="s">
        <v>114</v>
      </c>
      <c r="E3903" s="30" t="s">
        <v>115</v>
      </c>
      <c r="F3903" s="29" t="s">
        <v>145</v>
      </c>
      <c r="G3903" s="3">
        <v>62.92</v>
      </c>
      <c r="H3903" s="22">
        <v>44431</v>
      </c>
      <c r="I3903" s="23">
        <v>44444</v>
      </c>
      <c r="J3903">
        <f t="shared" si="240"/>
        <v>14</v>
      </c>
      <c r="K3903" s="2">
        <f t="shared" si="241"/>
        <v>44437.5</v>
      </c>
      <c r="L3903" s="22">
        <v>44449.5</v>
      </c>
      <c r="M3903" s="22">
        <v>44498.5</v>
      </c>
      <c r="N3903" s="22">
        <v>44497.5</v>
      </c>
      <c r="O3903">
        <f t="shared" si="242"/>
        <v>60</v>
      </c>
      <c r="P3903" s="3">
        <f t="shared" si="243"/>
        <v>3775.2000000000003</v>
      </c>
    </row>
    <row r="3904" spans="1:16" x14ac:dyDescent="0.35">
      <c r="A3904" t="s">
        <v>292</v>
      </c>
      <c r="B3904" s="29" t="s">
        <v>98</v>
      </c>
      <c r="C3904" s="22">
        <v>44449</v>
      </c>
      <c r="D3904" s="30" t="s">
        <v>110</v>
      </c>
      <c r="E3904" s="30" t="s">
        <v>111</v>
      </c>
      <c r="F3904" s="29" t="s">
        <v>145</v>
      </c>
      <c r="G3904" s="3">
        <v>1.6400000000000001</v>
      </c>
      <c r="H3904" s="22">
        <v>44431</v>
      </c>
      <c r="I3904" s="23">
        <v>44444</v>
      </c>
      <c r="J3904">
        <f t="shared" si="240"/>
        <v>14</v>
      </c>
      <c r="K3904" s="2">
        <f t="shared" si="241"/>
        <v>44437.5</v>
      </c>
      <c r="L3904" s="22">
        <v>44449.5</v>
      </c>
      <c r="M3904" s="22">
        <v>44498.5</v>
      </c>
      <c r="N3904" s="22">
        <v>44497.5</v>
      </c>
      <c r="O3904">
        <f t="shared" si="242"/>
        <v>60</v>
      </c>
      <c r="P3904" s="3">
        <f t="shared" si="243"/>
        <v>98.4</v>
      </c>
    </row>
    <row r="3905" spans="1:16" x14ac:dyDescent="0.35">
      <c r="A3905" t="s">
        <v>292</v>
      </c>
      <c r="B3905" s="29" t="s">
        <v>98</v>
      </c>
      <c r="C3905" s="22">
        <v>44449</v>
      </c>
      <c r="D3905" s="30" t="s">
        <v>114</v>
      </c>
      <c r="E3905" s="30" t="s">
        <v>115</v>
      </c>
      <c r="F3905" s="29" t="s">
        <v>146</v>
      </c>
      <c r="G3905" s="3">
        <v>99.32</v>
      </c>
      <c r="H3905" s="22">
        <v>44431</v>
      </c>
      <c r="I3905" s="23">
        <v>44444</v>
      </c>
      <c r="J3905">
        <f t="shared" si="240"/>
        <v>14</v>
      </c>
      <c r="K3905" s="2">
        <f t="shared" si="241"/>
        <v>44437.5</v>
      </c>
      <c r="L3905" s="22">
        <v>44449.5</v>
      </c>
      <c r="M3905" s="22">
        <v>44498.5</v>
      </c>
      <c r="N3905" s="22">
        <v>44497.5</v>
      </c>
      <c r="O3905">
        <f t="shared" si="242"/>
        <v>60</v>
      </c>
      <c r="P3905" s="3">
        <f t="shared" si="243"/>
        <v>5959.2</v>
      </c>
    </row>
    <row r="3906" spans="1:16" x14ac:dyDescent="0.35">
      <c r="A3906" t="s">
        <v>292</v>
      </c>
      <c r="B3906" s="29" t="s">
        <v>98</v>
      </c>
      <c r="C3906" s="22">
        <v>44449</v>
      </c>
      <c r="D3906" s="30" t="s">
        <v>114</v>
      </c>
      <c r="E3906" s="30" t="s">
        <v>115</v>
      </c>
      <c r="F3906" s="29" t="s">
        <v>234</v>
      </c>
      <c r="G3906" s="3">
        <v>58.47</v>
      </c>
      <c r="H3906" s="22">
        <v>44431</v>
      </c>
      <c r="I3906" s="23">
        <v>44444</v>
      </c>
      <c r="J3906">
        <f t="shared" si="240"/>
        <v>14</v>
      </c>
      <c r="K3906" s="2">
        <f t="shared" si="241"/>
        <v>44437.5</v>
      </c>
      <c r="L3906" s="22">
        <v>44449.5</v>
      </c>
      <c r="M3906" s="22">
        <v>44498.5</v>
      </c>
      <c r="N3906" s="22">
        <v>44497.5</v>
      </c>
      <c r="O3906">
        <f t="shared" si="242"/>
        <v>60</v>
      </c>
      <c r="P3906" s="3">
        <f t="shared" si="243"/>
        <v>3508.2</v>
      </c>
    </row>
    <row r="3907" spans="1:16" x14ac:dyDescent="0.35">
      <c r="A3907" t="s">
        <v>292</v>
      </c>
      <c r="B3907" s="29" t="s">
        <v>98</v>
      </c>
      <c r="C3907" s="22">
        <v>44449</v>
      </c>
      <c r="D3907" s="30" t="s">
        <v>110</v>
      </c>
      <c r="E3907" s="30" t="s">
        <v>111</v>
      </c>
      <c r="F3907" s="29" t="s">
        <v>234</v>
      </c>
      <c r="G3907" s="3">
        <v>2.25</v>
      </c>
      <c r="H3907" s="22">
        <v>44431</v>
      </c>
      <c r="I3907" s="23">
        <v>44444</v>
      </c>
      <c r="J3907">
        <f t="shared" si="240"/>
        <v>14</v>
      </c>
      <c r="K3907" s="2">
        <f t="shared" si="241"/>
        <v>44437.5</v>
      </c>
      <c r="L3907" s="22">
        <v>44449.5</v>
      </c>
      <c r="M3907" s="22">
        <v>44498.5</v>
      </c>
      <c r="N3907" s="22">
        <v>44497.5</v>
      </c>
      <c r="O3907">
        <f t="shared" si="242"/>
        <v>60</v>
      </c>
      <c r="P3907" s="3">
        <f t="shared" si="243"/>
        <v>135</v>
      </c>
    </row>
    <row r="3908" spans="1:16" x14ac:dyDescent="0.35">
      <c r="A3908" t="s">
        <v>292</v>
      </c>
      <c r="B3908" s="29" t="s">
        <v>98</v>
      </c>
      <c r="C3908" s="22">
        <v>44449</v>
      </c>
      <c r="D3908" s="30" t="s">
        <v>110</v>
      </c>
      <c r="E3908" s="30" t="s">
        <v>111</v>
      </c>
      <c r="F3908" s="29" t="s">
        <v>257</v>
      </c>
      <c r="G3908" s="3">
        <v>19.899999999999999</v>
      </c>
      <c r="H3908" s="22">
        <v>44431</v>
      </c>
      <c r="I3908" s="23">
        <v>44444</v>
      </c>
      <c r="J3908">
        <f t="shared" si="240"/>
        <v>14</v>
      </c>
      <c r="K3908" s="2">
        <f t="shared" si="241"/>
        <v>44437.5</v>
      </c>
      <c r="L3908" s="22">
        <v>44449.5</v>
      </c>
      <c r="M3908" s="22">
        <v>44498.5</v>
      </c>
      <c r="N3908" s="22">
        <v>44497.5</v>
      </c>
      <c r="O3908">
        <f t="shared" si="242"/>
        <v>60</v>
      </c>
      <c r="P3908" s="3">
        <f t="shared" si="243"/>
        <v>1194</v>
      </c>
    </row>
    <row r="3909" spans="1:16" x14ac:dyDescent="0.35">
      <c r="A3909" t="s">
        <v>292</v>
      </c>
      <c r="B3909" s="29" t="s">
        <v>98</v>
      </c>
      <c r="C3909" s="22">
        <v>44449</v>
      </c>
      <c r="D3909" s="30" t="s">
        <v>201</v>
      </c>
      <c r="E3909" s="30" t="s">
        <v>202</v>
      </c>
      <c r="F3909" s="29" t="s">
        <v>109</v>
      </c>
      <c r="G3909" s="3">
        <v>123.12000000000002</v>
      </c>
      <c r="H3909" s="22">
        <v>44431</v>
      </c>
      <c r="I3909" s="23">
        <v>44444</v>
      </c>
      <c r="J3909">
        <f t="shared" si="240"/>
        <v>14</v>
      </c>
      <c r="K3909" s="2">
        <f t="shared" si="241"/>
        <v>44437.5</v>
      </c>
      <c r="L3909" s="22">
        <v>44449.5</v>
      </c>
      <c r="M3909" s="22">
        <v>44498.5</v>
      </c>
      <c r="N3909" s="22">
        <v>44497.5</v>
      </c>
      <c r="O3909">
        <f t="shared" si="242"/>
        <v>60</v>
      </c>
      <c r="P3909" s="3">
        <f t="shared" si="243"/>
        <v>7387.2000000000007</v>
      </c>
    </row>
    <row r="3910" spans="1:16" x14ac:dyDescent="0.35">
      <c r="A3910" t="s">
        <v>292</v>
      </c>
      <c r="B3910" s="29" t="s">
        <v>98</v>
      </c>
      <c r="C3910" s="22">
        <v>44449</v>
      </c>
      <c r="D3910" s="30" t="s">
        <v>110</v>
      </c>
      <c r="E3910" s="30" t="s">
        <v>111</v>
      </c>
      <c r="F3910" s="29" t="s">
        <v>247</v>
      </c>
      <c r="G3910" s="3">
        <v>30.450000000000003</v>
      </c>
      <c r="H3910" s="22">
        <v>44431</v>
      </c>
      <c r="I3910" s="23">
        <v>44444</v>
      </c>
      <c r="J3910">
        <f t="shared" si="240"/>
        <v>14</v>
      </c>
      <c r="K3910" s="2">
        <f t="shared" si="241"/>
        <v>44437.5</v>
      </c>
      <c r="L3910" s="22">
        <v>44449.5</v>
      </c>
      <c r="M3910" s="22">
        <v>44498.5</v>
      </c>
      <c r="N3910" s="22">
        <v>44497.5</v>
      </c>
      <c r="O3910">
        <f t="shared" si="242"/>
        <v>60</v>
      </c>
      <c r="P3910" s="3">
        <f t="shared" si="243"/>
        <v>1827.0000000000002</v>
      </c>
    </row>
    <row r="3911" spans="1:16" x14ac:dyDescent="0.35">
      <c r="A3911" t="s">
        <v>292</v>
      </c>
      <c r="B3911" s="29" t="s">
        <v>98</v>
      </c>
      <c r="C3911" s="22">
        <v>44449</v>
      </c>
      <c r="D3911" s="30" t="s">
        <v>110</v>
      </c>
      <c r="E3911" s="30" t="s">
        <v>111</v>
      </c>
      <c r="F3911" s="29" t="s">
        <v>248</v>
      </c>
      <c r="G3911" s="3">
        <v>31.43</v>
      </c>
      <c r="H3911" s="22">
        <v>44431</v>
      </c>
      <c r="I3911" s="23">
        <v>44444</v>
      </c>
      <c r="J3911">
        <f t="shared" si="240"/>
        <v>14</v>
      </c>
      <c r="K3911" s="2">
        <f t="shared" si="241"/>
        <v>44437.5</v>
      </c>
      <c r="L3911" s="22">
        <v>44449.5</v>
      </c>
      <c r="M3911" s="22">
        <v>44498.5</v>
      </c>
      <c r="N3911" s="22">
        <v>44497.5</v>
      </c>
      <c r="O3911">
        <f t="shared" si="242"/>
        <v>60</v>
      </c>
      <c r="P3911" s="3">
        <f t="shared" si="243"/>
        <v>1885.8</v>
      </c>
    </row>
    <row r="3912" spans="1:16" x14ac:dyDescent="0.35">
      <c r="A3912" t="s">
        <v>292</v>
      </c>
      <c r="B3912" s="29" t="s">
        <v>98</v>
      </c>
      <c r="C3912" s="22">
        <v>44449</v>
      </c>
      <c r="D3912" s="30" t="s">
        <v>201</v>
      </c>
      <c r="E3912" s="30" t="s">
        <v>202</v>
      </c>
      <c r="F3912" s="29" t="s">
        <v>102</v>
      </c>
      <c r="G3912" s="3">
        <v>9.4499999999999993</v>
      </c>
      <c r="H3912" s="22">
        <v>44431</v>
      </c>
      <c r="I3912" s="23">
        <v>44444</v>
      </c>
      <c r="J3912">
        <f t="shared" si="240"/>
        <v>14</v>
      </c>
      <c r="K3912" s="2">
        <f t="shared" si="241"/>
        <v>44437.5</v>
      </c>
      <c r="L3912" s="22">
        <v>44449.5</v>
      </c>
      <c r="M3912" s="22">
        <v>44498.5</v>
      </c>
      <c r="N3912" s="22">
        <v>44497.5</v>
      </c>
      <c r="O3912">
        <f t="shared" si="242"/>
        <v>60</v>
      </c>
      <c r="P3912" s="3">
        <f t="shared" si="243"/>
        <v>567</v>
      </c>
    </row>
    <row r="3913" spans="1:16" x14ac:dyDescent="0.35">
      <c r="A3913" t="s">
        <v>292</v>
      </c>
      <c r="B3913" s="29" t="s">
        <v>98</v>
      </c>
      <c r="C3913" s="22">
        <v>44449</v>
      </c>
      <c r="D3913" s="30" t="s">
        <v>114</v>
      </c>
      <c r="E3913" s="30" t="s">
        <v>115</v>
      </c>
      <c r="F3913" s="29" t="s">
        <v>239</v>
      </c>
      <c r="G3913" s="3">
        <v>19.38</v>
      </c>
      <c r="H3913" s="22">
        <v>44431</v>
      </c>
      <c r="I3913" s="23">
        <v>44444</v>
      </c>
      <c r="J3913">
        <f t="shared" si="240"/>
        <v>14</v>
      </c>
      <c r="K3913" s="2">
        <f t="shared" si="241"/>
        <v>44437.5</v>
      </c>
      <c r="L3913" s="22">
        <v>44449.5</v>
      </c>
      <c r="M3913" s="22">
        <v>44498.5</v>
      </c>
      <c r="N3913" s="22">
        <v>44497.5</v>
      </c>
      <c r="O3913">
        <f t="shared" si="242"/>
        <v>60</v>
      </c>
      <c r="P3913" s="3">
        <f t="shared" si="243"/>
        <v>1162.8</v>
      </c>
    </row>
    <row r="3914" spans="1:16" x14ac:dyDescent="0.35">
      <c r="A3914" t="s">
        <v>292</v>
      </c>
      <c r="B3914" s="29" t="s">
        <v>98</v>
      </c>
      <c r="C3914" s="22">
        <v>44449</v>
      </c>
      <c r="D3914" s="30" t="s">
        <v>110</v>
      </c>
      <c r="E3914" s="30" t="s">
        <v>111</v>
      </c>
      <c r="F3914" s="29" t="s">
        <v>240</v>
      </c>
      <c r="G3914" s="3">
        <v>0.88</v>
      </c>
      <c r="H3914" s="22">
        <v>44431</v>
      </c>
      <c r="I3914" s="23">
        <v>44444</v>
      </c>
      <c r="J3914">
        <f t="shared" si="240"/>
        <v>14</v>
      </c>
      <c r="K3914" s="2">
        <f t="shared" si="241"/>
        <v>44437.5</v>
      </c>
      <c r="L3914" s="22">
        <v>44449.5</v>
      </c>
      <c r="M3914" s="22">
        <v>44498.5</v>
      </c>
      <c r="N3914" s="22">
        <v>44497.5</v>
      </c>
      <c r="O3914">
        <f t="shared" si="242"/>
        <v>60</v>
      </c>
      <c r="P3914" s="3">
        <f t="shared" si="243"/>
        <v>52.8</v>
      </c>
    </row>
    <row r="3915" spans="1:16" x14ac:dyDescent="0.35">
      <c r="A3915" t="s">
        <v>292</v>
      </c>
      <c r="B3915" s="29" t="s">
        <v>98</v>
      </c>
      <c r="C3915" s="22">
        <v>44449</v>
      </c>
      <c r="D3915" s="30" t="s">
        <v>110</v>
      </c>
      <c r="E3915" s="30" t="s">
        <v>111</v>
      </c>
      <c r="F3915" s="29" t="s">
        <v>147</v>
      </c>
      <c r="G3915" s="3">
        <v>17.979999999999997</v>
      </c>
      <c r="H3915" s="22">
        <v>44431</v>
      </c>
      <c r="I3915" s="23">
        <v>44444</v>
      </c>
      <c r="J3915">
        <f t="shared" ref="J3915:J3978" si="244">I3915-H3915+1</f>
        <v>14</v>
      </c>
      <c r="K3915" s="2">
        <f t="shared" ref="K3915:K3978" si="245">(H3915+I3915)/2</f>
        <v>44437.5</v>
      </c>
      <c r="L3915" s="22">
        <v>44449.5</v>
      </c>
      <c r="M3915" s="22">
        <v>44498.5</v>
      </c>
      <c r="N3915" s="22">
        <v>44497.5</v>
      </c>
      <c r="O3915">
        <f t="shared" ref="O3915:O3978" si="246">N3915-K3915</f>
        <v>60</v>
      </c>
      <c r="P3915" s="3">
        <f t="shared" ref="P3915:P3978" si="247">O3915*G3915</f>
        <v>1078.7999999999997</v>
      </c>
    </row>
    <row r="3916" spans="1:16" x14ac:dyDescent="0.35">
      <c r="A3916" t="s">
        <v>292</v>
      </c>
      <c r="B3916" s="29" t="s">
        <v>86</v>
      </c>
      <c r="C3916" s="22">
        <v>44449</v>
      </c>
      <c r="D3916" s="30" t="s">
        <v>199</v>
      </c>
      <c r="E3916" s="30" t="s">
        <v>200</v>
      </c>
      <c r="F3916" s="29" t="s">
        <v>89</v>
      </c>
      <c r="G3916" s="3">
        <v>27.68</v>
      </c>
      <c r="H3916" s="22">
        <v>44430</v>
      </c>
      <c r="I3916" s="23">
        <v>44443</v>
      </c>
      <c r="J3916">
        <f t="shared" si="244"/>
        <v>14</v>
      </c>
      <c r="K3916" s="2">
        <f t="shared" si="245"/>
        <v>44436.5</v>
      </c>
      <c r="L3916" s="22">
        <v>44449.5</v>
      </c>
      <c r="M3916" s="22">
        <v>44501.5</v>
      </c>
      <c r="N3916" s="22">
        <v>44498.5</v>
      </c>
      <c r="O3916">
        <f t="shared" si="246"/>
        <v>62</v>
      </c>
      <c r="P3916" s="3">
        <f t="shared" si="247"/>
        <v>1716.16</v>
      </c>
    </row>
    <row r="3917" spans="1:16" x14ac:dyDescent="0.35">
      <c r="A3917" t="s">
        <v>292</v>
      </c>
      <c r="B3917" s="29" t="s">
        <v>98</v>
      </c>
      <c r="C3917" s="22">
        <v>44449</v>
      </c>
      <c r="D3917" s="30" t="s">
        <v>199</v>
      </c>
      <c r="E3917" s="30" t="s">
        <v>200</v>
      </c>
      <c r="F3917" s="29" t="s">
        <v>89</v>
      </c>
      <c r="G3917" s="3">
        <v>1.35</v>
      </c>
      <c r="H3917" s="22">
        <v>44431</v>
      </c>
      <c r="I3917" s="23">
        <v>44444</v>
      </c>
      <c r="J3917">
        <f t="shared" si="244"/>
        <v>14</v>
      </c>
      <c r="K3917" s="2">
        <f t="shared" si="245"/>
        <v>44437.5</v>
      </c>
      <c r="L3917" s="22">
        <v>44449.5</v>
      </c>
      <c r="M3917" s="22">
        <v>44501.5</v>
      </c>
      <c r="N3917" s="22">
        <v>44498.5</v>
      </c>
      <c r="O3917">
        <f t="shared" si="246"/>
        <v>61</v>
      </c>
      <c r="P3917" s="3">
        <f t="shared" si="247"/>
        <v>82.350000000000009</v>
      </c>
    </row>
    <row r="3918" spans="1:16" x14ac:dyDescent="0.35">
      <c r="A3918" t="s">
        <v>292</v>
      </c>
      <c r="B3918" s="29" t="s">
        <v>98</v>
      </c>
      <c r="C3918" s="22">
        <v>44449</v>
      </c>
      <c r="D3918" s="30" t="s">
        <v>110</v>
      </c>
      <c r="E3918" s="30" t="s">
        <v>111</v>
      </c>
      <c r="F3918" s="29" t="s">
        <v>250</v>
      </c>
      <c r="G3918" s="3">
        <v>35.46</v>
      </c>
      <c r="H3918" s="22">
        <v>44431</v>
      </c>
      <c r="I3918" s="23">
        <v>44444</v>
      </c>
      <c r="J3918">
        <f t="shared" si="244"/>
        <v>14</v>
      </c>
      <c r="K3918" s="2">
        <f t="shared" si="245"/>
        <v>44437.5</v>
      </c>
      <c r="L3918" s="22">
        <v>44449.5</v>
      </c>
      <c r="M3918" s="22">
        <v>44501.5</v>
      </c>
      <c r="N3918" s="22">
        <v>44498.5</v>
      </c>
      <c r="O3918">
        <f t="shared" si="246"/>
        <v>61</v>
      </c>
      <c r="P3918" s="3">
        <f t="shared" si="247"/>
        <v>2163.06</v>
      </c>
    </row>
    <row r="3919" spans="1:16" x14ac:dyDescent="0.35">
      <c r="A3919" t="s">
        <v>292</v>
      </c>
      <c r="B3919" s="29" t="s">
        <v>98</v>
      </c>
      <c r="C3919" s="22">
        <v>44449</v>
      </c>
      <c r="D3919" s="30" t="s">
        <v>110</v>
      </c>
      <c r="E3919" s="30" t="s">
        <v>111</v>
      </c>
      <c r="F3919" s="29" t="s">
        <v>276</v>
      </c>
      <c r="G3919" s="3">
        <v>65.16</v>
      </c>
      <c r="H3919" s="22">
        <v>44431</v>
      </c>
      <c r="I3919" s="23">
        <v>44444</v>
      </c>
      <c r="J3919">
        <f t="shared" si="244"/>
        <v>14</v>
      </c>
      <c r="K3919" s="2">
        <f t="shared" si="245"/>
        <v>44437.5</v>
      </c>
      <c r="L3919" s="22">
        <v>44449.5</v>
      </c>
      <c r="M3919" s="22">
        <v>44501.5</v>
      </c>
      <c r="N3919" s="22">
        <v>44498.5</v>
      </c>
      <c r="O3919">
        <f t="shared" si="246"/>
        <v>61</v>
      </c>
      <c r="P3919" s="3">
        <f t="shared" si="247"/>
        <v>3974.7599999999998</v>
      </c>
    </row>
    <row r="3920" spans="1:16" x14ac:dyDescent="0.35">
      <c r="A3920" t="s">
        <v>292</v>
      </c>
      <c r="B3920" s="29" t="s">
        <v>98</v>
      </c>
      <c r="C3920" s="22">
        <v>44449</v>
      </c>
      <c r="D3920" s="30" t="s">
        <v>148</v>
      </c>
      <c r="E3920" s="30" t="s">
        <v>149</v>
      </c>
      <c r="F3920" s="29" t="s">
        <v>205</v>
      </c>
      <c r="G3920" s="3">
        <v>96.28</v>
      </c>
      <c r="H3920" s="22">
        <v>44431</v>
      </c>
      <c r="I3920" s="23">
        <v>44444</v>
      </c>
      <c r="J3920">
        <f t="shared" si="244"/>
        <v>14</v>
      </c>
      <c r="K3920" s="2">
        <f t="shared" si="245"/>
        <v>44437.5</v>
      </c>
      <c r="L3920" s="22">
        <v>44449.5</v>
      </c>
      <c r="M3920" s="22">
        <v>44501.5</v>
      </c>
      <c r="N3920" s="22">
        <v>44498.5</v>
      </c>
      <c r="O3920">
        <f t="shared" si="246"/>
        <v>61</v>
      </c>
      <c r="P3920" s="3">
        <f t="shared" si="247"/>
        <v>5873.08</v>
      </c>
    </row>
    <row r="3921" spans="1:16" x14ac:dyDescent="0.35">
      <c r="A3921" t="s">
        <v>292</v>
      </c>
      <c r="B3921" s="29" t="s">
        <v>98</v>
      </c>
      <c r="C3921" s="22">
        <v>44449</v>
      </c>
      <c r="D3921" s="30" t="s">
        <v>171</v>
      </c>
      <c r="E3921" s="30" t="s">
        <v>172</v>
      </c>
      <c r="F3921" s="29" t="s">
        <v>206</v>
      </c>
      <c r="G3921" s="3">
        <v>818.30000000000007</v>
      </c>
      <c r="H3921" s="22">
        <v>44431</v>
      </c>
      <c r="I3921" s="23">
        <v>44444</v>
      </c>
      <c r="J3921">
        <f t="shared" si="244"/>
        <v>14</v>
      </c>
      <c r="K3921" s="2">
        <f t="shared" si="245"/>
        <v>44437.5</v>
      </c>
      <c r="L3921" s="22">
        <v>44449.5</v>
      </c>
      <c r="M3921" s="22">
        <v>44501.5</v>
      </c>
      <c r="N3921" s="22">
        <v>44498.5</v>
      </c>
      <c r="O3921">
        <f t="shared" si="246"/>
        <v>61</v>
      </c>
      <c r="P3921" s="3">
        <f t="shared" si="247"/>
        <v>49916.3</v>
      </c>
    </row>
    <row r="3922" spans="1:16" x14ac:dyDescent="0.35">
      <c r="A3922" t="s">
        <v>292</v>
      </c>
      <c r="B3922" s="29" t="s">
        <v>98</v>
      </c>
      <c r="C3922" s="22">
        <v>44449</v>
      </c>
      <c r="D3922" s="30" t="s">
        <v>207</v>
      </c>
      <c r="E3922" s="30" t="s">
        <v>208</v>
      </c>
      <c r="F3922" s="29" t="s">
        <v>209</v>
      </c>
      <c r="G3922" s="3">
        <v>53.489999999999995</v>
      </c>
      <c r="H3922" s="22">
        <v>44431</v>
      </c>
      <c r="I3922" s="23">
        <v>44444</v>
      </c>
      <c r="J3922">
        <f t="shared" si="244"/>
        <v>14</v>
      </c>
      <c r="K3922" s="2">
        <f t="shared" si="245"/>
        <v>44437.5</v>
      </c>
      <c r="L3922" s="22">
        <v>44449.5</v>
      </c>
      <c r="M3922" s="22">
        <v>44501.5</v>
      </c>
      <c r="N3922" s="22">
        <v>44498.5</v>
      </c>
      <c r="O3922">
        <f t="shared" si="246"/>
        <v>61</v>
      </c>
      <c r="P3922" s="3">
        <f t="shared" si="247"/>
        <v>3262.89</v>
      </c>
    </row>
    <row r="3923" spans="1:16" x14ac:dyDescent="0.35">
      <c r="A3923" t="s">
        <v>292</v>
      </c>
      <c r="B3923" s="29" t="s">
        <v>98</v>
      </c>
      <c r="C3923" s="22">
        <v>44449</v>
      </c>
      <c r="D3923" s="30" t="s">
        <v>171</v>
      </c>
      <c r="E3923" s="30" t="s">
        <v>172</v>
      </c>
      <c r="F3923" s="29" t="s">
        <v>210</v>
      </c>
      <c r="G3923" s="3">
        <v>370.67000000000007</v>
      </c>
      <c r="H3923" s="22">
        <v>44431</v>
      </c>
      <c r="I3923" s="23">
        <v>44444</v>
      </c>
      <c r="J3923">
        <f t="shared" si="244"/>
        <v>14</v>
      </c>
      <c r="K3923" s="2">
        <f t="shared" si="245"/>
        <v>44437.5</v>
      </c>
      <c r="L3923" s="22">
        <v>44449.5</v>
      </c>
      <c r="M3923" s="22">
        <v>44501.5</v>
      </c>
      <c r="N3923" s="22">
        <v>44498.5</v>
      </c>
      <c r="O3923">
        <f t="shared" si="246"/>
        <v>61</v>
      </c>
      <c r="P3923" s="3">
        <f t="shared" si="247"/>
        <v>22610.870000000003</v>
      </c>
    </row>
    <row r="3924" spans="1:16" x14ac:dyDescent="0.35">
      <c r="A3924" t="s">
        <v>292</v>
      </c>
      <c r="B3924" s="29" t="s">
        <v>98</v>
      </c>
      <c r="C3924" s="22">
        <v>44449</v>
      </c>
      <c r="D3924" s="30" t="s">
        <v>110</v>
      </c>
      <c r="E3924" s="30" t="s">
        <v>111</v>
      </c>
      <c r="F3924" s="29" t="s">
        <v>212</v>
      </c>
      <c r="G3924" s="3">
        <v>51.879999999999995</v>
      </c>
      <c r="H3924" s="22">
        <v>44431</v>
      </c>
      <c r="I3924" s="23">
        <v>44444</v>
      </c>
      <c r="J3924">
        <f t="shared" si="244"/>
        <v>14</v>
      </c>
      <c r="K3924" s="2">
        <f t="shared" si="245"/>
        <v>44437.5</v>
      </c>
      <c r="L3924" s="22">
        <v>44449.5</v>
      </c>
      <c r="M3924" s="22">
        <v>44501.5</v>
      </c>
      <c r="N3924" s="22">
        <v>44498.5</v>
      </c>
      <c r="O3924">
        <f t="shared" si="246"/>
        <v>61</v>
      </c>
      <c r="P3924" s="3">
        <f t="shared" si="247"/>
        <v>3164.68</v>
      </c>
    </row>
    <row r="3925" spans="1:16" x14ac:dyDescent="0.35">
      <c r="A3925" t="s">
        <v>292</v>
      </c>
      <c r="B3925" s="29" t="s">
        <v>98</v>
      </c>
      <c r="C3925" s="22">
        <v>44449</v>
      </c>
      <c r="D3925" s="30" t="s">
        <v>110</v>
      </c>
      <c r="E3925" s="30" t="s">
        <v>111</v>
      </c>
      <c r="F3925" s="29" t="s">
        <v>213</v>
      </c>
      <c r="G3925" s="3">
        <v>1.31</v>
      </c>
      <c r="H3925" s="22">
        <v>44431</v>
      </c>
      <c r="I3925" s="23">
        <v>44444</v>
      </c>
      <c r="J3925">
        <f t="shared" si="244"/>
        <v>14</v>
      </c>
      <c r="K3925" s="2">
        <f t="shared" si="245"/>
        <v>44437.5</v>
      </c>
      <c r="L3925" s="22">
        <v>44449.5</v>
      </c>
      <c r="M3925" s="22">
        <v>44501.5</v>
      </c>
      <c r="N3925" s="22">
        <v>44498.5</v>
      </c>
      <c r="O3925">
        <f t="shared" si="246"/>
        <v>61</v>
      </c>
      <c r="P3925" s="3">
        <f t="shared" si="247"/>
        <v>79.91</v>
      </c>
    </row>
    <row r="3926" spans="1:16" x14ac:dyDescent="0.35">
      <c r="A3926" t="s">
        <v>292</v>
      </c>
      <c r="B3926" s="29" t="s">
        <v>98</v>
      </c>
      <c r="C3926" s="22">
        <v>44449</v>
      </c>
      <c r="D3926" s="30" t="s">
        <v>110</v>
      </c>
      <c r="E3926" s="30" t="s">
        <v>111</v>
      </c>
      <c r="F3926" s="29" t="s">
        <v>214</v>
      </c>
      <c r="G3926" s="3">
        <v>0.94</v>
      </c>
      <c r="H3926" s="22">
        <v>44431</v>
      </c>
      <c r="I3926" s="23">
        <v>44444</v>
      </c>
      <c r="J3926">
        <f t="shared" si="244"/>
        <v>14</v>
      </c>
      <c r="K3926" s="2">
        <f t="shared" si="245"/>
        <v>44437.5</v>
      </c>
      <c r="L3926" s="22">
        <v>44449.5</v>
      </c>
      <c r="M3926" s="22">
        <v>44501.5</v>
      </c>
      <c r="N3926" s="22">
        <v>44498.5</v>
      </c>
      <c r="O3926">
        <f t="shared" si="246"/>
        <v>61</v>
      </c>
      <c r="P3926" s="3">
        <f t="shared" si="247"/>
        <v>57.339999999999996</v>
      </c>
    </row>
    <row r="3927" spans="1:16" x14ac:dyDescent="0.35">
      <c r="A3927" t="s">
        <v>292</v>
      </c>
      <c r="B3927" s="29" t="s">
        <v>98</v>
      </c>
      <c r="C3927" s="22">
        <v>44449</v>
      </c>
      <c r="D3927" s="30" t="s">
        <v>110</v>
      </c>
      <c r="E3927" s="30" t="s">
        <v>111</v>
      </c>
      <c r="F3927" s="29" t="s">
        <v>290</v>
      </c>
      <c r="G3927" s="3">
        <v>48</v>
      </c>
      <c r="H3927" s="22">
        <v>44431</v>
      </c>
      <c r="I3927" s="23">
        <v>44444</v>
      </c>
      <c r="J3927">
        <f t="shared" si="244"/>
        <v>14</v>
      </c>
      <c r="K3927" s="2">
        <f t="shared" si="245"/>
        <v>44437.5</v>
      </c>
      <c r="L3927" s="22">
        <v>44449.5</v>
      </c>
      <c r="M3927" s="22">
        <v>44501.5</v>
      </c>
      <c r="N3927" s="22">
        <v>44498.5</v>
      </c>
      <c r="O3927">
        <f t="shared" si="246"/>
        <v>61</v>
      </c>
      <c r="P3927" s="3">
        <f t="shared" si="247"/>
        <v>2928</v>
      </c>
    </row>
    <row r="3928" spans="1:16" x14ac:dyDescent="0.35">
      <c r="A3928" t="s">
        <v>292</v>
      </c>
      <c r="B3928" s="29" t="s">
        <v>98</v>
      </c>
      <c r="C3928" s="22">
        <v>44449</v>
      </c>
      <c r="D3928" s="30" t="s">
        <v>110</v>
      </c>
      <c r="E3928" s="30" t="s">
        <v>111</v>
      </c>
      <c r="F3928" s="29" t="s">
        <v>221</v>
      </c>
      <c r="G3928" s="3">
        <v>35.75</v>
      </c>
      <c r="H3928" s="22">
        <v>44431</v>
      </c>
      <c r="I3928" s="23">
        <v>44444</v>
      </c>
      <c r="J3928">
        <f t="shared" si="244"/>
        <v>14</v>
      </c>
      <c r="K3928" s="2">
        <f t="shared" si="245"/>
        <v>44437.5</v>
      </c>
      <c r="L3928" s="22">
        <v>44449.5</v>
      </c>
      <c r="M3928" s="22">
        <v>44501.5</v>
      </c>
      <c r="N3928" s="22">
        <v>44498.5</v>
      </c>
      <c r="O3928">
        <f t="shared" si="246"/>
        <v>61</v>
      </c>
      <c r="P3928" s="3">
        <f t="shared" si="247"/>
        <v>2180.75</v>
      </c>
    </row>
    <row r="3929" spans="1:16" x14ac:dyDescent="0.35">
      <c r="A3929" t="s">
        <v>292</v>
      </c>
      <c r="B3929" s="29" t="s">
        <v>98</v>
      </c>
      <c r="C3929" s="22">
        <v>44449</v>
      </c>
      <c r="D3929" s="30" t="s">
        <v>199</v>
      </c>
      <c r="E3929" s="30" t="s">
        <v>200</v>
      </c>
      <c r="F3929" s="29" t="s">
        <v>89</v>
      </c>
      <c r="G3929" s="3">
        <v>403.53999999999996</v>
      </c>
      <c r="H3929" s="22">
        <v>44431</v>
      </c>
      <c r="I3929" s="23">
        <v>44444</v>
      </c>
      <c r="J3929">
        <f t="shared" si="244"/>
        <v>14</v>
      </c>
      <c r="K3929" s="2">
        <f t="shared" si="245"/>
        <v>44437.5</v>
      </c>
      <c r="L3929" s="22">
        <v>44449.5</v>
      </c>
      <c r="M3929" s="22">
        <v>44501.5</v>
      </c>
      <c r="N3929" s="22">
        <v>44498.5</v>
      </c>
      <c r="O3929">
        <f t="shared" si="246"/>
        <v>61</v>
      </c>
      <c r="P3929" s="3">
        <f t="shared" si="247"/>
        <v>24615.94</v>
      </c>
    </row>
    <row r="3930" spans="1:16" x14ac:dyDescent="0.35">
      <c r="A3930" t="s">
        <v>292</v>
      </c>
      <c r="B3930" s="29" t="s">
        <v>98</v>
      </c>
      <c r="C3930" s="22">
        <v>44449</v>
      </c>
      <c r="D3930" s="30" t="s">
        <v>110</v>
      </c>
      <c r="E3930" s="30" t="s">
        <v>111</v>
      </c>
      <c r="F3930" s="29" t="s">
        <v>223</v>
      </c>
      <c r="G3930" s="3">
        <v>181.17</v>
      </c>
      <c r="H3930" s="22">
        <v>44431</v>
      </c>
      <c r="I3930" s="23">
        <v>44444</v>
      </c>
      <c r="J3930">
        <f t="shared" si="244"/>
        <v>14</v>
      </c>
      <c r="K3930" s="2">
        <f t="shared" si="245"/>
        <v>44437.5</v>
      </c>
      <c r="L3930" s="22">
        <v>44449.5</v>
      </c>
      <c r="M3930" s="22">
        <v>44501.5</v>
      </c>
      <c r="N3930" s="22">
        <v>44498.5</v>
      </c>
      <c r="O3930">
        <f t="shared" si="246"/>
        <v>61</v>
      </c>
      <c r="P3930" s="3">
        <f t="shared" si="247"/>
        <v>11051.369999999999</v>
      </c>
    </row>
    <row r="3931" spans="1:16" x14ac:dyDescent="0.35">
      <c r="A3931" t="s">
        <v>292</v>
      </c>
      <c r="B3931" s="29" t="s">
        <v>98</v>
      </c>
      <c r="C3931" s="22">
        <v>44449</v>
      </c>
      <c r="D3931" s="30" t="s">
        <v>110</v>
      </c>
      <c r="E3931" s="30" t="s">
        <v>111</v>
      </c>
      <c r="F3931" s="29" t="s">
        <v>224</v>
      </c>
      <c r="G3931" s="3">
        <v>4.84</v>
      </c>
      <c r="H3931" s="22">
        <v>44431</v>
      </c>
      <c r="I3931" s="23">
        <v>44444</v>
      </c>
      <c r="J3931">
        <f t="shared" si="244"/>
        <v>14</v>
      </c>
      <c r="K3931" s="2">
        <f t="shared" si="245"/>
        <v>44437.5</v>
      </c>
      <c r="L3931" s="22">
        <v>44449.5</v>
      </c>
      <c r="M3931" s="22">
        <v>44501.5</v>
      </c>
      <c r="N3931" s="22">
        <v>44498.5</v>
      </c>
      <c r="O3931">
        <f t="shared" si="246"/>
        <v>61</v>
      </c>
      <c r="P3931" s="3">
        <f t="shared" si="247"/>
        <v>295.24</v>
      </c>
    </row>
    <row r="3932" spans="1:16" x14ac:dyDescent="0.35">
      <c r="A3932" t="s">
        <v>292</v>
      </c>
      <c r="B3932" s="29" t="s">
        <v>98</v>
      </c>
      <c r="C3932" s="22">
        <v>44449</v>
      </c>
      <c r="D3932" s="30" t="s">
        <v>110</v>
      </c>
      <c r="E3932" s="30" t="s">
        <v>111</v>
      </c>
      <c r="F3932" s="29" t="s">
        <v>225</v>
      </c>
      <c r="G3932" s="3">
        <v>89.11</v>
      </c>
      <c r="H3932" s="22">
        <v>44431</v>
      </c>
      <c r="I3932" s="23">
        <v>44444</v>
      </c>
      <c r="J3932">
        <f t="shared" si="244"/>
        <v>14</v>
      </c>
      <c r="K3932" s="2">
        <f t="shared" si="245"/>
        <v>44437.5</v>
      </c>
      <c r="L3932" s="22">
        <v>44449.5</v>
      </c>
      <c r="M3932" s="22">
        <v>44501.5</v>
      </c>
      <c r="N3932" s="22">
        <v>44498.5</v>
      </c>
      <c r="O3932">
        <f t="shared" si="246"/>
        <v>61</v>
      </c>
      <c r="P3932" s="3">
        <f t="shared" si="247"/>
        <v>5435.71</v>
      </c>
    </row>
    <row r="3933" spans="1:16" x14ac:dyDescent="0.35">
      <c r="A3933" t="s">
        <v>292</v>
      </c>
      <c r="B3933" s="29" t="s">
        <v>98</v>
      </c>
      <c r="C3933" s="22">
        <v>44449</v>
      </c>
      <c r="D3933" s="30" t="s">
        <v>171</v>
      </c>
      <c r="E3933" s="30" t="s">
        <v>172</v>
      </c>
      <c r="F3933" s="29" t="s">
        <v>285</v>
      </c>
      <c r="G3933" s="3">
        <v>11.46</v>
      </c>
      <c r="H3933" s="22">
        <v>44431</v>
      </c>
      <c r="I3933" s="23">
        <v>44444</v>
      </c>
      <c r="J3933">
        <f t="shared" si="244"/>
        <v>14</v>
      </c>
      <c r="K3933" s="2">
        <f t="shared" si="245"/>
        <v>44437.5</v>
      </c>
      <c r="L3933" s="22">
        <v>44449.5</v>
      </c>
      <c r="M3933" s="22">
        <v>44501.5</v>
      </c>
      <c r="N3933" s="22">
        <v>44498.5</v>
      </c>
      <c r="O3933">
        <f t="shared" si="246"/>
        <v>61</v>
      </c>
      <c r="P3933" s="3">
        <f t="shared" si="247"/>
        <v>699.06000000000006</v>
      </c>
    </row>
    <row r="3934" spans="1:16" x14ac:dyDescent="0.35">
      <c r="A3934" t="s">
        <v>292</v>
      </c>
      <c r="B3934" s="29" t="s">
        <v>98</v>
      </c>
      <c r="C3934" s="22">
        <v>44449</v>
      </c>
      <c r="D3934" s="30" t="s">
        <v>110</v>
      </c>
      <c r="E3934" s="30" t="s">
        <v>111</v>
      </c>
      <c r="F3934" s="29" t="s">
        <v>229</v>
      </c>
      <c r="G3934" s="3">
        <v>0.86</v>
      </c>
      <c r="H3934" s="22">
        <v>44431</v>
      </c>
      <c r="I3934" s="23">
        <v>44444</v>
      </c>
      <c r="J3934">
        <f t="shared" si="244"/>
        <v>14</v>
      </c>
      <c r="K3934" s="2">
        <f t="shared" si="245"/>
        <v>44437.5</v>
      </c>
      <c r="L3934" s="22">
        <v>44449.5</v>
      </c>
      <c r="M3934" s="22">
        <v>44501.5</v>
      </c>
      <c r="N3934" s="22">
        <v>44498.5</v>
      </c>
      <c r="O3934">
        <f t="shared" si="246"/>
        <v>61</v>
      </c>
      <c r="P3934" s="3">
        <f t="shared" si="247"/>
        <v>52.46</v>
      </c>
    </row>
    <row r="3935" spans="1:16" x14ac:dyDescent="0.35">
      <c r="A3935" t="s">
        <v>292</v>
      </c>
      <c r="B3935" s="29" t="s">
        <v>98</v>
      </c>
      <c r="C3935" s="22">
        <v>44449</v>
      </c>
      <c r="D3935" s="30" t="s">
        <v>110</v>
      </c>
      <c r="E3935" s="30" t="s">
        <v>111</v>
      </c>
      <c r="F3935" s="29" t="s">
        <v>230</v>
      </c>
      <c r="G3935" s="3">
        <v>139.42000000000002</v>
      </c>
      <c r="H3935" s="22">
        <v>44431</v>
      </c>
      <c r="I3935" s="23">
        <v>44444</v>
      </c>
      <c r="J3935">
        <f t="shared" si="244"/>
        <v>14</v>
      </c>
      <c r="K3935" s="2">
        <f t="shared" si="245"/>
        <v>44437.5</v>
      </c>
      <c r="L3935" s="22">
        <v>44449.5</v>
      </c>
      <c r="M3935" s="22">
        <v>44501.5</v>
      </c>
      <c r="N3935" s="22">
        <v>44498.5</v>
      </c>
      <c r="O3935">
        <f t="shared" si="246"/>
        <v>61</v>
      </c>
      <c r="P3935" s="3">
        <f t="shared" si="247"/>
        <v>8504.6200000000008</v>
      </c>
    </row>
    <row r="3936" spans="1:16" x14ac:dyDescent="0.35">
      <c r="A3936" t="s">
        <v>292</v>
      </c>
      <c r="B3936" s="29" t="s">
        <v>98</v>
      </c>
      <c r="C3936" s="22">
        <v>44449</v>
      </c>
      <c r="D3936" s="30" t="s">
        <v>171</v>
      </c>
      <c r="E3936" s="30" t="s">
        <v>172</v>
      </c>
      <c r="F3936" s="29" t="s">
        <v>231</v>
      </c>
      <c r="G3936" s="3">
        <v>266.22000000000008</v>
      </c>
      <c r="H3936" s="22">
        <v>44431</v>
      </c>
      <c r="I3936" s="23">
        <v>44444</v>
      </c>
      <c r="J3936">
        <f t="shared" si="244"/>
        <v>14</v>
      </c>
      <c r="K3936" s="2">
        <f t="shared" si="245"/>
        <v>44437.5</v>
      </c>
      <c r="L3936" s="22">
        <v>44449.5</v>
      </c>
      <c r="M3936" s="22">
        <v>44501.5</v>
      </c>
      <c r="N3936" s="22">
        <v>44498.5</v>
      </c>
      <c r="O3936">
        <f t="shared" si="246"/>
        <v>61</v>
      </c>
      <c r="P3936" s="3">
        <f t="shared" si="247"/>
        <v>16239.420000000006</v>
      </c>
    </row>
    <row r="3937" spans="1:16" x14ac:dyDescent="0.35">
      <c r="A3937" t="s">
        <v>292</v>
      </c>
      <c r="B3937" s="29" t="s">
        <v>98</v>
      </c>
      <c r="C3937" s="22">
        <v>44449</v>
      </c>
      <c r="D3937" s="30" t="s">
        <v>201</v>
      </c>
      <c r="E3937" s="30" t="s">
        <v>202</v>
      </c>
      <c r="F3937" s="29" t="s">
        <v>142</v>
      </c>
      <c r="G3937" s="3">
        <v>11.67</v>
      </c>
      <c r="H3937" s="22">
        <v>44431</v>
      </c>
      <c r="I3937" s="23">
        <v>44444</v>
      </c>
      <c r="J3937">
        <f t="shared" si="244"/>
        <v>14</v>
      </c>
      <c r="K3937" s="2">
        <f t="shared" si="245"/>
        <v>44437.5</v>
      </c>
      <c r="L3937" s="22">
        <v>44449.5</v>
      </c>
      <c r="M3937" s="22">
        <v>44501.5</v>
      </c>
      <c r="N3937" s="22">
        <v>44498.5</v>
      </c>
      <c r="O3937">
        <f t="shared" si="246"/>
        <v>61</v>
      </c>
      <c r="P3937" s="3">
        <f t="shared" si="247"/>
        <v>711.87</v>
      </c>
    </row>
    <row r="3938" spans="1:16" x14ac:dyDescent="0.35">
      <c r="A3938" t="s">
        <v>292</v>
      </c>
      <c r="B3938" s="29" t="s">
        <v>98</v>
      </c>
      <c r="C3938" s="22">
        <v>44449</v>
      </c>
      <c r="D3938" s="30" t="s">
        <v>110</v>
      </c>
      <c r="E3938" s="30" t="s">
        <v>111</v>
      </c>
      <c r="F3938" s="29" t="s">
        <v>236</v>
      </c>
      <c r="G3938" s="3">
        <v>99.26</v>
      </c>
      <c r="H3938" s="22">
        <v>44431</v>
      </c>
      <c r="I3938" s="23">
        <v>44444</v>
      </c>
      <c r="J3938">
        <f t="shared" si="244"/>
        <v>14</v>
      </c>
      <c r="K3938" s="2">
        <f t="shared" si="245"/>
        <v>44437.5</v>
      </c>
      <c r="L3938" s="22">
        <v>44449.5</v>
      </c>
      <c r="M3938" s="22">
        <v>44501.5</v>
      </c>
      <c r="N3938" s="22">
        <v>44498.5</v>
      </c>
      <c r="O3938">
        <f t="shared" si="246"/>
        <v>61</v>
      </c>
      <c r="P3938" s="3">
        <f t="shared" si="247"/>
        <v>6054.8600000000006</v>
      </c>
    </row>
    <row r="3939" spans="1:16" x14ac:dyDescent="0.35">
      <c r="A3939" t="s">
        <v>292</v>
      </c>
      <c r="B3939" s="29" t="s">
        <v>98</v>
      </c>
      <c r="C3939" s="22">
        <v>44449</v>
      </c>
      <c r="D3939" s="30" t="s">
        <v>201</v>
      </c>
      <c r="E3939" s="30" t="s">
        <v>202</v>
      </c>
      <c r="F3939" s="29" t="s">
        <v>101</v>
      </c>
      <c r="G3939" s="3">
        <v>333.95</v>
      </c>
      <c r="H3939" s="22">
        <v>44431</v>
      </c>
      <c r="I3939" s="23">
        <v>44444</v>
      </c>
      <c r="J3939">
        <f t="shared" si="244"/>
        <v>14</v>
      </c>
      <c r="K3939" s="2">
        <f t="shared" si="245"/>
        <v>44437.5</v>
      </c>
      <c r="L3939" s="22">
        <v>44449.5</v>
      </c>
      <c r="M3939" s="22">
        <v>44501.5</v>
      </c>
      <c r="N3939" s="22">
        <v>44498.5</v>
      </c>
      <c r="O3939">
        <f t="shared" si="246"/>
        <v>61</v>
      </c>
      <c r="P3939" s="3">
        <f t="shared" si="247"/>
        <v>20370.95</v>
      </c>
    </row>
    <row r="3940" spans="1:16" x14ac:dyDescent="0.35">
      <c r="A3940" t="s">
        <v>292</v>
      </c>
      <c r="B3940" s="29" t="s">
        <v>98</v>
      </c>
      <c r="C3940" s="22">
        <v>44449</v>
      </c>
      <c r="D3940" s="30" t="s">
        <v>110</v>
      </c>
      <c r="E3940" s="30" t="s">
        <v>111</v>
      </c>
      <c r="F3940" s="29" t="s">
        <v>266</v>
      </c>
      <c r="G3940" s="3">
        <v>1.26</v>
      </c>
      <c r="H3940" s="22">
        <v>44431</v>
      </c>
      <c r="I3940" s="23">
        <v>44444</v>
      </c>
      <c r="J3940">
        <f t="shared" si="244"/>
        <v>14</v>
      </c>
      <c r="K3940" s="2">
        <f t="shared" si="245"/>
        <v>44437.5</v>
      </c>
      <c r="L3940" s="22">
        <v>44449.5</v>
      </c>
      <c r="M3940" s="22">
        <v>44501.5</v>
      </c>
      <c r="N3940" s="22">
        <v>44498.5</v>
      </c>
      <c r="O3940">
        <f t="shared" si="246"/>
        <v>61</v>
      </c>
      <c r="P3940" s="3">
        <f t="shared" si="247"/>
        <v>76.86</v>
      </c>
    </row>
    <row r="3941" spans="1:16" x14ac:dyDescent="0.35">
      <c r="A3941" t="s">
        <v>292</v>
      </c>
      <c r="B3941" s="29" t="s">
        <v>98</v>
      </c>
      <c r="C3941" s="22">
        <v>44449</v>
      </c>
      <c r="D3941" s="30" t="s">
        <v>110</v>
      </c>
      <c r="E3941" s="30" t="s">
        <v>111</v>
      </c>
      <c r="F3941" s="29" t="s">
        <v>238</v>
      </c>
      <c r="G3941" s="3">
        <v>6.76</v>
      </c>
      <c r="H3941" s="22">
        <v>44431</v>
      </c>
      <c r="I3941" s="23">
        <v>44444</v>
      </c>
      <c r="J3941">
        <f t="shared" si="244"/>
        <v>14</v>
      </c>
      <c r="K3941" s="2">
        <f t="shared" si="245"/>
        <v>44437.5</v>
      </c>
      <c r="L3941" s="22">
        <v>44449.5</v>
      </c>
      <c r="M3941" s="22">
        <v>44501.5</v>
      </c>
      <c r="N3941" s="22">
        <v>44498.5</v>
      </c>
      <c r="O3941">
        <f t="shared" si="246"/>
        <v>61</v>
      </c>
      <c r="P3941" s="3">
        <f t="shared" si="247"/>
        <v>412.36</v>
      </c>
    </row>
    <row r="3942" spans="1:16" x14ac:dyDescent="0.35">
      <c r="A3942" t="s">
        <v>292</v>
      </c>
      <c r="B3942" s="29" t="s">
        <v>98</v>
      </c>
      <c r="C3942" s="22">
        <v>44449</v>
      </c>
      <c r="D3942" s="30" t="s">
        <v>110</v>
      </c>
      <c r="E3942" s="30" t="s">
        <v>111</v>
      </c>
      <c r="F3942" s="29" t="s">
        <v>251</v>
      </c>
      <c r="G3942" s="3">
        <v>16.28</v>
      </c>
      <c r="H3942" s="22">
        <v>44431</v>
      </c>
      <c r="I3942" s="23">
        <v>44444</v>
      </c>
      <c r="J3942">
        <f t="shared" si="244"/>
        <v>14</v>
      </c>
      <c r="K3942" s="2">
        <f t="shared" si="245"/>
        <v>44437.5</v>
      </c>
      <c r="L3942" s="22">
        <v>44449.5</v>
      </c>
      <c r="M3942" s="22">
        <v>44501.5</v>
      </c>
      <c r="N3942" s="22">
        <v>44498.5</v>
      </c>
      <c r="O3942">
        <f t="shared" si="246"/>
        <v>61</v>
      </c>
      <c r="P3942" s="3">
        <f t="shared" si="247"/>
        <v>993.08</v>
      </c>
    </row>
    <row r="3943" spans="1:16" x14ac:dyDescent="0.35">
      <c r="A3943" t="s">
        <v>292</v>
      </c>
      <c r="B3943" s="29" t="s">
        <v>98</v>
      </c>
      <c r="C3943" s="22">
        <v>44449</v>
      </c>
      <c r="D3943" s="30" t="s">
        <v>110</v>
      </c>
      <c r="E3943" s="30" t="s">
        <v>111</v>
      </c>
      <c r="F3943" s="29" t="s">
        <v>252</v>
      </c>
      <c r="G3943" s="3">
        <v>84.640000000000015</v>
      </c>
      <c r="H3943" s="22">
        <v>44431</v>
      </c>
      <c r="I3943" s="23">
        <v>44444</v>
      </c>
      <c r="J3943">
        <f t="shared" si="244"/>
        <v>14</v>
      </c>
      <c r="K3943" s="2">
        <f t="shared" si="245"/>
        <v>44437.5</v>
      </c>
      <c r="L3943" s="22">
        <v>44449.5</v>
      </c>
      <c r="M3943" s="22">
        <v>44501.5</v>
      </c>
      <c r="N3943" s="22">
        <v>44498.5</v>
      </c>
      <c r="O3943">
        <f t="shared" si="246"/>
        <v>61</v>
      </c>
      <c r="P3943" s="3">
        <f t="shared" si="247"/>
        <v>5163.0400000000009</v>
      </c>
    </row>
    <row r="3944" spans="1:16" x14ac:dyDescent="0.35">
      <c r="A3944" t="s">
        <v>292</v>
      </c>
      <c r="B3944" s="29" t="s">
        <v>98</v>
      </c>
      <c r="C3944" s="22">
        <v>44449</v>
      </c>
      <c r="D3944" s="30" t="s">
        <v>110</v>
      </c>
      <c r="E3944" s="30" t="s">
        <v>111</v>
      </c>
      <c r="F3944" s="29" t="s">
        <v>243</v>
      </c>
      <c r="G3944" s="3">
        <v>24.01</v>
      </c>
      <c r="H3944" s="22">
        <v>44431</v>
      </c>
      <c r="I3944" s="23">
        <v>44444</v>
      </c>
      <c r="J3944">
        <f t="shared" si="244"/>
        <v>14</v>
      </c>
      <c r="K3944" s="2">
        <f t="shared" si="245"/>
        <v>44437.5</v>
      </c>
      <c r="L3944" s="22">
        <v>44449.5</v>
      </c>
      <c r="M3944" s="22">
        <v>44501.5</v>
      </c>
      <c r="N3944" s="22">
        <v>44498.5</v>
      </c>
      <c r="O3944">
        <f t="shared" si="246"/>
        <v>61</v>
      </c>
      <c r="P3944" s="3">
        <f t="shared" si="247"/>
        <v>1464.6100000000001</v>
      </c>
    </row>
    <row r="3945" spans="1:16" x14ac:dyDescent="0.35">
      <c r="A3945" t="s">
        <v>294</v>
      </c>
      <c r="B3945" s="29" t="s">
        <v>86</v>
      </c>
      <c r="C3945" s="22">
        <v>44463</v>
      </c>
      <c r="D3945" s="30" t="s">
        <v>87</v>
      </c>
      <c r="E3945" s="30" t="s">
        <v>88</v>
      </c>
      <c r="F3945" s="29" t="s">
        <v>89</v>
      </c>
      <c r="G3945" s="3">
        <v>43559.130000000026</v>
      </c>
      <c r="H3945" s="22">
        <v>44444</v>
      </c>
      <c r="I3945" s="23">
        <v>44457</v>
      </c>
      <c r="J3945">
        <f t="shared" si="244"/>
        <v>14</v>
      </c>
      <c r="K3945" s="2">
        <f t="shared" si="245"/>
        <v>44450.5</v>
      </c>
      <c r="L3945" s="22">
        <v>44463.5</v>
      </c>
      <c r="M3945" s="22">
        <v>44466.5</v>
      </c>
      <c r="N3945" s="22">
        <v>44463.5</v>
      </c>
      <c r="O3945">
        <f t="shared" si="246"/>
        <v>13</v>
      </c>
      <c r="P3945" s="3">
        <f t="shared" si="247"/>
        <v>566268.69000000029</v>
      </c>
    </row>
    <row r="3946" spans="1:16" x14ac:dyDescent="0.35">
      <c r="A3946" t="s">
        <v>294</v>
      </c>
      <c r="B3946" s="29" t="s">
        <v>86</v>
      </c>
      <c r="C3946" s="22">
        <v>44463</v>
      </c>
      <c r="D3946" s="30" t="s">
        <v>90</v>
      </c>
      <c r="E3946" s="30" t="s">
        <v>91</v>
      </c>
      <c r="F3946" s="29" t="s">
        <v>89</v>
      </c>
      <c r="G3946" s="3">
        <v>5812.8800000000028</v>
      </c>
      <c r="H3946" s="22">
        <v>44444</v>
      </c>
      <c r="I3946" s="23">
        <v>44457</v>
      </c>
      <c r="J3946">
        <f t="shared" si="244"/>
        <v>14</v>
      </c>
      <c r="K3946" s="2">
        <f t="shared" si="245"/>
        <v>44450.5</v>
      </c>
      <c r="L3946" s="22">
        <v>44463.5</v>
      </c>
      <c r="M3946" s="22">
        <v>44466.5</v>
      </c>
      <c r="N3946" s="22">
        <v>44463.5</v>
      </c>
      <c r="O3946">
        <f t="shared" si="246"/>
        <v>13</v>
      </c>
      <c r="P3946" s="3">
        <f t="shared" si="247"/>
        <v>75567.440000000031</v>
      </c>
    </row>
    <row r="3947" spans="1:16" x14ac:dyDescent="0.35">
      <c r="A3947" t="s">
        <v>294</v>
      </c>
      <c r="B3947" s="29" t="s">
        <v>86</v>
      </c>
      <c r="C3947" s="22">
        <v>44463</v>
      </c>
      <c r="D3947" s="30" t="s">
        <v>92</v>
      </c>
      <c r="E3947" s="30" t="s">
        <v>93</v>
      </c>
      <c r="F3947" s="29" t="s">
        <v>89</v>
      </c>
      <c r="G3947" s="3">
        <v>5812.8800000000028</v>
      </c>
      <c r="H3947" s="22">
        <v>44444</v>
      </c>
      <c r="I3947" s="23">
        <v>44457</v>
      </c>
      <c r="J3947">
        <f t="shared" si="244"/>
        <v>14</v>
      </c>
      <c r="K3947" s="2">
        <f t="shared" si="245"/>
        <v>44450.5</v>
      </c>
      <c r="L3947" s="22">
        <v>44463.5</v>
      </c>
      <c r="M3947" s="22">
        <v>44466.5</v>
      </c>
      <c r="N3947" s="22">
        <v>44463.5</v>
      </c>
      <c r="O3947">
        <f t="shared" si="246"/>
        <v>13</v>
      </c>
      <c r="P3947" s="3">
        <f t="shared" si="247"/>
        <v>75567.440000000031</v>
      </c>
    </row>
    <row r="3948" spans="1:16" x14ac:dyDescent="0.35">
      <c r="A3948" t="s">
        <v>294</v>
      </c>
      <c r="B3948" s="29" t="s">
        <v>86</v>
      </c>
      <c r="C3948" s="22">
        <v>44463</v>
      </c>
      <c r="D3948" s="30" t="s">
        <v>94</v>
      </c>
      <c r="E3948" s="30" t="s">
        <v>95</v>
      </c>
      <c r="F3948" s="29" t="s">
        <v>89</v>
      </c>
      <c r="G3948" s="3">
        <v>24855.039999999997</v>
      </c>
      <c r="H3948" s="22">
        <v>44444</v>
      </c>
      <c r="I3948" s="23">
        <v>44457</v>
      </c>
      <c r="J3948">
        <f t="shared" si="244"/>
        <v>14</v>
      </c>
      <c r="K3948" s="2">
        <f t="shared" si="245"/>
        <v>44450.5</v>
      </c>
      <c r="L3948" s="22">
        <v>44463.5</v>
      </c>
      <c r="M3948" s="22">
        <v>44466.5</v>
      </c>
      <c r="N3948" s="22">
        <v>44463.5</v>
      </c>
      <c r="O3948">
        <f t="shared" si="246"/>
        <v>13</v>
      </c>
      <c r="P3948" s="3">
        <f t="shared" si="247"/>
        <v>323115.51999999996</v>
      </c>
    </row>
    <row r="3949" spans="1:16" x14ac:dyDescent="0.35">
      <c r="A3949" t="s">
        <v>294</v>
      </c>
      <c r="B3949" s="29" t="s">
        <v>86</v>
      </c>
      <c r="C3949" s="22">
        <v>44463</v>
      </c>
      <c r="D3949" s="30" t="s">
        <v>96</v>
      </c>
      <c r="E3949" s="30" t="s">
        <v>97</v>
      </c>
      <c r="F3949" s="29" t="s">
        <v>89</v>
      </c>
      <c r="G3949" s="3">
        <v>24855.039999999997</v>
      </c>
      <c r="H3949" s="22">
        <v>44444</v>
      </c>
      <c r="I3949" s="23">
        <v>44457</v>
      </c>
      <c r="J3949">
        <f t="shared" si="244"/>
        <v>14</v>
      </c>
      <c r="K3949" s="2">
        <f t="shared" si="245"/>
        <v>44450.5</v>
      </c>
      <c r="L3949" s="22">
        <v>44463.5</v>
      </c>
      <c r="M3949" s="22">
        <v>44466.5</v>
      </c>
      <c r="N3949" s="22">
        <v>44463.5</v>
      </c>
      <c r="O3949">
        <f t="shared" si="246"/>
        <v>13</v>
      </c>
      <c r="P3949" s="3">
        <f t="shared" si="247"/>
        <v>323115.51999999996</v>
      </c>
    </row>
    <row r="3950" spans="1:16" x14ac:dyDescent="0.35">
      <c r="A3950" t="s">
        <v>294</v>
      </c>
      <c r="B3950" s="29" t="s">
        <v>98</v>
      </c>
      <c r="C3950" s="22">
        <v>44463</v>
      </c>
      <c r="D3950" s="30" t="s">
        <v>87</v>
      </c>
      <c r="E3950" s="30" t="s">
        <v>88</v>
      </c>
      <c r="F3950" s="29" t="s">
        <v>89</v>
      </c>
      <c r="G3950" s="3">
        <v>0.85</v>
      </c>
      <c r="H3950" s="22">
        <v>44445</v>
      </c>
      <c r="I3950" s="23">
        <v>44458</v>
      </c>
      <c r="J3950">
        <f t="shared" si="244"/>
        <v>14</v>
      </c>
      <c r="K3950" s="2">
        <f t="shared" si="245"/>
        <v>44451.5</v>
      </c>
      <c r="L3950" s="22">
        <v>44463.5</v>
      </c>
      <c r="M3950" s="22">
        <v>44466.5</v>
      </c>
      <c r="N3950" s="22">
        <v>44463.5</v>
      </c>
      <c r="O3950">
        <f t="shared" si="246"/>
        <v>12</v>
      </c>
      <c r="P3950" s="3">
        <f t="shared" si="247"/>
        <v>10.199999999999999</v>
      </c>
    </row>
    <row r="3951" spans="1:16" x14ac:dyDescent="0.35">
      <c r="A3951" t="s">
        <v>294</v>
      </c>
      <c r="B3951" s="29" t="s">
        <v>98</v>
      </c>
      <c r="C3951" s="22">
        <v>44463</v>
      </c>
      <c r="D3951" s="30" t="s">
        <v>90</v>
      </c>
      <c r="E3951" s="30" t="s">
        <v>91</v>
      </c>
      <c r="F3951" s="29" t="s">
        <v>89</v>
      </c>
      <c r="G3951" s="3">
        <v>2.3199999999999998</v>
      </c>
      <c r="H3951" s="22">
        <v>44445</v>
      </c>
      <c r="I3951" s="23">
        <v>44458</v>
      </c>
      <c r="J3951">
        <f t="shared" si="244"/>
        <v>14</v>
      </c>
      <c r="K3951" s="2">
        <f t="shared" si="245"/>
        <v>44451.5</v>
      </c>
      <c r="L3951" s="22">
        <v>44463.5</v>
      </c>
      <c r="M3951" s="22">
        <v>44466.5</v>
      </c>
      <c r="N3951" s="22">
        <v>44463.5</v>
      </c>
      <c r="O3951">
        <f t="shared" si="246"/>
        <v>12</v>
      </c>
      <c r="P3951" s="3">
        <f t="shared" si="247"/>
        <v>27.839999999999996</v>
      </c>
    </row>
    <row r="3952" spans="1:16" x14ac:dyDescent="0.35">
      <c r="A3952" t="s">
        <v>294</v>
      </c>
      <c r="B3952" s="29" t="s">
        <v>98</v>
      </c>
      <c r="C3952" s="22">
        <v>44463</v>
      </c>
      <c r="D3952" s="30" t="s">
        <v>92</v>
      </c>
      <c r="E3952" s="30" t="s">
        <v>93</v>
      </c>
      <c r="F3952" s="29" t="s">
        <v>89</v>
      </c>
      <c r="G3952" s="3">
        <v>2.3199999999999998</v>
      </c>
      <c r="H3952" s="22">
        <v>44445</v>
      </c>
      <c r="I3952" s="23">
        <v>44458</v>
      </c>
      <c r="J3952">
        <f t="shared" si="244"/>
        <v>14</v>
      </c>
      <c r="K3952" s="2">
        <f t="shared" si="245"/>
        <v>44451.5</v>
      </c>
      <c r="L3952" s="22">
        <v>44463.5</v>
      </c>
      <c r="M3952" s="22">
        <v>44466.5</v>
      </c>
      <c r="N3952" s="22">
        <v>44463.5</v>
      </c>
      <c r="O3952">
        <f t="shared" si="246"/>
        <v>12</v>
      </c>
      <c r="P3952" s="3">
        <f t="shared" si="247"/>
        <v>27.839999999999996</v>
      </c>
    </row>
    <row r="3953" spans="1:16" x14ac:dyDescent="0.35">
      <c r="A3953" t="s">
        <v>294</v>
      </c>
      <c r="B3953" s="29" t="s">
        <v>98</v>
      </c>
      <c r="C3953" s="22">
        <v>44463</v>
      </c>
      <c r="D3953" s="30" t="s">
        <v>94</v>
      </c>
      <c r="E3953" s="30" t="s">
        <v>95</v>
      </c>
      <c r="F3953" s="29" t="s">
        <v>89</v>
      </c>
      <c r="G3953" s="3">
        <v>9.9499999999999993</v>
      </c>
      <c r="H3953" s="22">
        <v>44445</v>
      </c>
      <c r="I3953" s="23">
        <v>44458</v>
      </c>
      <c r="J3953">
        <f t="shared" si="244"/>
        <v>14</v>
      </c>
      <c r="K3953" s="2">
        <f t="shared" si="245"/>
        <v>44451.5</v>
      </c>
      <c r="L3953" s="22">
        <v>44463.5</v>
      </c>
      <c r="M3953" s="22">
        <v>44466.5</v>
      </c>
      <c r="N3953" s="22">
        <v>44463.5</v>
      </c>
      <c r="O3953">
        <f t="shared" si="246"/>
        <v>12</v>
      </c>
      <c r="P3953" s="3">
        <f t="shared" si="247"/>
        <v>119.39999999999999</v>
      </c>
    </row>
    <row r="3954" spans="1:16" x14ac:dyDescent="0.35">
      <c r="A3954" t="s">
        <v>294</v>
      </c>
      <c r="B3954" s="29" t="s">
        <v>98</v>
      </c>
      <c r="C3954" s="22">
        <v>44463</v>
      </c>
      <c r="D3954" s="30" t="s">
        <v>96</v>
      </c>
      <c r="E3954" s="30" t="s">
        <v>97</v>
      </c>
      <c r="F3954" s="29" t="s">
        <v>89</v>
      </c>
      <c r="G3954" s="3">
        <v>9.9499999999999993</v>
      </c>
      <c r="H3954" s="22">
        <v>44445</v>
      </c>
      <c r="I3954" s="23">
        <v>44458</v>
      </c>
      <c r="J3954">
        <f t="shared" si="244"/>
        <v>14</v>
      </c>
      <c r="K3954" s="2">
        <f t="shared" si="245"/>
        <v>44451.5</v>
      </c>
      <c r="L3954" s="22">
        <v>44463.5</v>
      </c>
      <c r="M3954" s="22">
        <v>44466.5</v>
      </c>
      <c r="N3954" s="22">
        <v>44463.5</v>
      </c>
      <c r="O3954">
        <f t="shared" si="246"/>
        <v>12</v>
      </c>
      <c r="P3954" s="3">
        <f t="shared" si="247"/>
        <v>119.39999999999999</v>
      </c>
    </row>
    <row r="3955" spans="1:16" x14ac:dyDescent="0.35">
      <c r="A3955" t="s">
        <v>294</v>
      </c>
      <c r="B3955" s="29" t="s">
        <v>98</v>
      </c>
      <c r="C3955" s="22">
        <v>44463</v>
      </c>
      <c r="D3955" s="30" t="s">
        <v>90</v>
      </c>
      <c r="E3955" s="30" t="s">
        <v>91</v>
      </c>
      <c r="F3955" s="29" t="s">
        <v>89</v>
      </c>
      <c r="G3955" s="3">
        <v>1.21</v>
      </c>
      <c r="H3955" s="22">
        <v>44445</v>
      </c>
      <c r="I3955" s="23">
        <v>44458</v>
      </c>
      <c r="J3955">
        <f t="shared" si="244"/>
        <v>14</v>
      </c>
      <c r="K3955" s="2">
        <f t="shared" si="245"/>
        <v>44451.5</v>
      </c>
      <c r="L3955" s="22">
        <v>44463.5</v>
      </c>
      <c r="M3955" s="22">
        <v>44466.5</v>
      </c>
      <c r="N3955" s="22">
        <v>44463.5</v>
      </c>
      <c r="O3955">
        <f t="shared" si="246"/>
        <v>12</v>
      </c>
      <c r="P3955" s="3">
        <f t="shared" si="247"/>
        <v>14.52</v>
      </c>
    </row>
    <row r="3956" spans="1:16" x14ac:dyDescent="0.35">
      <c r="A3956" t="s">
        <v>294</v>
      </c>
      <c r="B3956" s="29" t="s">
        <v>98</v>
      </c>
      <c r="C3956" s="22">
        <v>44463</v>
      </c>
      <c r="D3956" s="30" t="s">
        <v>92</v>
      </c>
      <c r="E3956" s="30" t="s">
        <v>93</v>
      </c>
      <c r="F3956" s="29" t="s">
        <v>89</v>
      </c>
      <c r="G3956" s="3">
        <v>1.21</v>
      </c>
      <c r="H3956" s="22">
        <v>44445</v>
      </c>
      <c r="I3956" s="23">
        <v>44458</v>
      </c>
      <c r="J3956">
        <f t="shared" si="244"/>
        <v>14</v>
      </c>
      <c r="K3956" s="2">
        <f t="shared" si="245"/>
        <v>44451.5</v>
      </c>
      <c r="L3956" s="22">
        <v>44463.5</v>
      </c>
      <c r="M3956" s="22">
        <v>44466.5</v>
      </c>
      <c r="N3956" s="22">
        <v>44463.5</v>
      </c>
      <c r="O3956">
        <f t="shared" si="246"/>
        <v>12</v>
      </c>
      <c r="P3956" s="3">
        <f t="shared" si="247"/>
        <v>14.52</v>
      </c>
    </row>
    <row r="3957" spans="1:16" x14ac:dyDescent="0.35">
      <c r="A3957" t="s">
        <v>294</v>
      </c>
      <c r="B3957" s="29" t="s">
        <v>98</v>
      </c>
      <c r="C3957" s="22">
        <v>44463</v>
      </c>
      <c r="D3957" s="30" t="s">
        <v>94</v>
      </c>
      <c r="E3957" s="30" t="s">
        <v>95</v>
      </c>
      <c r="F3957" s="29" t="s">
        <v>89</v>
      </c>
      <c r="G3957" s="3">
        <v>5.16</v>
      </c>
      <c r="H3957" s="22">
        <v>44445</v>
      </c>
      <c r="I3957" s="23">
        <v>44458</v>
      </c>
      <c r="J3957">
        <f t="shared" si="244"/>
        <v>14</v>
      </c>
      <c r="K3957" s="2">
        <f t="shared" si="245"/>
        <v>44451.5</v>
      </c>
      <c r="L3957" s="22">
        <v>44463.5</v>
      </c>
      <c r="M3957" s="22">
        <v>44466.5</v>
      </c>
      <c r="N3957" s="22">
        <v>44463.5</v>
      </c>
      <c r="O3957">
        <f t="shared" si="246"/>
        <v>12</v>
      </c>
      <c r="P3957" s="3">
        <f t="shared" si="247"/>
        <v>61.92</v>
      </c>
    </row>
    <row r="3958" spans="1:16" x14ac:dyDescent="0.35">
      <c r="A3958" t="s">
        <v>294</v>
      </c>
      <c r="B3958" s="29" t="s">
        <v>98</v>
      </c>
      <c r="C3958" s="22">
        <v>44463</v>
      </c>
      <c r="D3958" s="30" t="s">
        <v>96</v>
      </c>
      <c r="E3958" s="30" t="s">
        <v>97</v>
      </c>
      <c r="F3958" s="29" t="s">
        <v>89</v>
      </c>
      <c r="G3958" s="3">
        <v>5.16</v>
      </c>
      <c r="H3958" s="22">
        <v>44445</v>
      </c>
      <c r="I3958" s="23">
        <v>44458</v>
      </c>
      <c r="J3958">
        <f t="shared" si="244"/>
        <v>14</v>
      </c>
      <c r="K3958" s="2">
        <f t="shared" si="245"/>
        <v>44451.5</v>
      </c>
      <c r="L3958" s="22">
        <v>44463.5</v>
      </c>
      <c r="M3958" s="22">
        <v>44466.5</v>
      </c>
      <c r="N3958" s="22">
        <v>44463.5</v>
      </c>
      <c r="O3958">
        <f t="shared" si="246"/>
        <v>12</v>
      </c>
      <c r="P3958" s="3">
        <f t="shared" si="247"/>
        <v>61.92</v>
      </c>
    </row>
    <row r="3959" spans="1:16" x14ac:dyDescent="0.35">
      <c r="A3959" t="s">
        <v>294</v>
      </c>
      <c r="B3959" s="29" t="s">
        <v>98</v>
      </c>
      <c r="C3959" s="22">
        <v>44463</v>
      </c>
      <c r="D3959" s="30" t="s">
        <v>87</v>
      </c>
      <c r="E3959" s="30" t="s">
        <v>88</v>
      </c>
      <c r="F3959" s="29" t="s">
        <v>89</v>
      </c>
      <c r="G3959" s="3">
        <v>10.38</v>
      </c>
      <c r="H3959" s="22">
        <v>44445</v>
      </c>
      <c r="I3959" s="23">
        <v>44458</v>
      </c>
      <c r="J3959">
        <f t="shared" si="244"/>
        <v>14</v>
      </c>
      <c r="K3959" s="2">
        <f t="shared" si="245"/>
        <v>44451.5</v>
      </c>
      <c r="L3959" s="22">
        <v>44463.5</v>
      </c>
      <c r="M3959" s="22">
        <v>44466.5</v>
      </c>
      <c r="N3959" s="22">
        <v>44463.5</v>
      </c>
      <c r="O3959">
        <f t="shared" si="246"/>
        <v>12</v>
      </c>
      <c r="P3959" s="3">
        <f t="shared" si="247"/>
        <v>124.56</v>
      </c>
    </row>
    <row r="3960" spans="1:16" x14ac:dyDescent="0.35">
      <c r="A3960" t="s">
        <v>294</v>
      </c>
      <c r="B3960" s="29" t="s">
        <v>98</v>
      </c>
      <c r="C3960" s="22">
        <v>44463</v>
      </c>
      <c r="D3960" s="30" t="s">
        <v>90</v>
      </c>
      <c r="E3960" s="30" t="s">
        <v>91</v>
      </c>
      <c r="F3960" s="29" t="s">
        <v>89</v>
      </c>
      <c r="G3960" s="3">
        <v>8.99</v>
      </c>
      <c r="H3960" s="22">
        <v>44445</v>
      </c>
      <c r="I3960" s="23">
        <v>44458</v>
      </c>
      <c r="J3960">
        <f t="shared" si="244"/>
        <v>14</v>
      </c>
      <c r="K3960" s="2">
        <f t="shared" si="245"/>
        <v>44451.5</v>
      </c>
      <c r="L3960" s="22">
        <v>44463.5</v>
      </c>
      <c r="M3960" s="22">
        <v>44466.5</v>
      </c>
      <c r="N3960" s="22">
        <v>44463.5</v>
      </c>
      <c r="O3960">
        <f t="shared" si="246"/>
        <v>12</v>
      </c>
      <c r="P3960" s="3">
        <f t="shared" si="247"/>
        <v>107.88</v>
      </c>
    </row>
    <row r="3961" spans="1:16" x14ac:dyDescent="0.35">
      <c r="A3961" t="s">
        <v>294</v>
      </c>
      <c r="B3961" s="29" t="s">
        <v>98</v>
      </c>
      <c r="C3961" s="22">
        <v>44463</v>
      </c>
      <c r="D3961" s="30" t="s">
        <v>92</v>
      </c>
      <c r="E3961" s="30" t="s">
        <v>93</v>
      </c>
      <c r="F3961" s="29" t="s">
        <v>89</v>
      </c>
      <c r="G3961" s="3">
        <v>8.99</v>
      </c>
      <c r="H3961" s="22">
        <v>44445</v>
      </c>
      <c r="I3961" s="23">
        <v>44458</v>
      </c>
      <c r="J3961">
        <f t="shared" si="244"/>
        <v>14</v>
      </c>
      <c r="K3961" s="2">
        <f t="shared" si="245"/>
        <v>44451.5</v>
      </c>
      <c r="L3961" s="22">
        <v>44463.5</v>
      </c>
      <c r="M3961" s="22">
        <v>44466.5</v>
      </c>
      <c r="N3961" s="22">
        <v>44463.5</v>
      </c>
      <c r="O3961">
        <f t="shared" si="246"/>
        <v>12</v>
      </c>
      <c r="P3961" s="3">
        <f t="shared" si="247"/>
        <v>107.88</v>
      </c>
    </row>
    <row r="3962" spans="1:16" x14ac:dyDescent="0.35">
      <c r="A3962" t="s">
        <v>294</v>
      </c>
      <c r="B3962" s="29" t="s">
        <v>98</v>
      </c>
      <c r="C3962" s="22">
        <v>44463</v>
      </c>
      <c r="D3962" s="30" t="s">
        <v>94</v>
      </c>
      <c r="E3962" s="30" t="s">
        <v>95</v>
      </c>
      <c r="F3962" s="29" t="s">
        <v>89</v>
      </c>
      <c r="G3962" s="3">
        <v>38.47</v>
      </c>
      <c r="H3962" s="22">
        <v>44445</v>
      </c>
      <c r="I3962" s="23">
        <v>44458</v>
      </c>
      <c r="J3962">
        <f t="shared" si="244"/>
        <v>14</v>
      </c>
      <c r="K3962" s="2">
        <f t="shared" si="245"/>
        <v>44451.5</v>
      </c>
      <c r="L3962" s="22">
        <v>44463.5</v>
      </c>
      <c r="M3962" s="22">
        <v>44466.5</v>
      </c>
      <c r="N3962" s="22">
        <v>44463.5</v>
      </c>
      <c r="O3962">
        <f t="shared" si="246"/>
        <v>12</v>
      </c>
      <c r="P3962" s="3">
        <f t="shared" si="247"/>
        <v>461.64</v>
      </c>
    </row>
    <row r="3963" spans="1:16" x14ac:dyDescent="0.35">
      <c r="A3963" t="s">
        <v>294</v>
      </c>
      <c r="B3963" s="29" t="s">
        <v>98</v>
      </c>
      <c r="C3963" s="22">
        <v>44463</v>
      </c>
      <c r="D3963" s="30" t="s">
        <v>96</v>
      </c>
      <c r="E3963" s="30" t="s">
        <v>97</v>
      </c>
      <c r="F3963" s="29" t="s">
        <v>89</v>
      </c>
      <c r="G3963" s="3">
        <v>38.47</v>
      </c>
      <c r="H3963" s="22">
        <v>44445</v>
      </c>
      <c r="I3963" s="23">
        <v>44458</v>
      </c>
      <c r="J3963">
        <f t="shared" si="244"/>
        <v>14</v>
      </c>
      <c r="K3963" s="2">
        <f t="shared" si="245"/>
        <v>44451.5</v>
      </c>
      <c r="L3963" s="22">
        <v>44463.5</v>
      </c>
      <c r="M3963" s="22">
        <v>44466.5</v>
      </c>
      <c r="N3963" s="22">
        <v>44463.5</v>
      </c>
      <c r="O3963">
        <f t="shared" si="246"/>
        <v>12</v>
      </c>
      <c r="P3963" s="3">
        <f t="shared" si="247"/>
        <v>461.64</v>
      </c>
    </row>
    <row r="3964" spans="1:16" x14ac:dyDescent="0.35">
      <c r="A3964" t="s">
        <v>294</v>
      </c>
      <c r="B3964" s="29" t="s">
        <v>98</v>
      </c>
      <c r="C3964" s="22">
        <v>44463</v>
      </c>
      <c r="D3964" s="30" t="s">
        <v>87</v>
      </c>
      <c r="E3964" s="30" t="s">
        <v>88</v>
      </c>
      <c r="F3964" s="29" t="s">
        <v>89</v>
      </c>
      <c r="G3964" s="3">
        <v>86.27</v>
      </c>
      <c r="H3964" s="22">
        <v>44445</v>
      </c>
      <c r="I3964" s="23">
        <v>44458</v>
      </c>
      <c r="J3964">
        <f t="shared" si="244"/>
        <v>14</v>
      </c>
      <c r="K3964" s="2">
        <f t="shared" si="245"/>
        <v>44451.5</v>
      </c>
      <c r="L3964" s="22">
        <v>44463.5</v>
      </c>
      <c r="M3964" s="22">
        <v>44466.5</v>
      </c>
      <c r="N3964" s="22">
        <v>44463.5</v>
      </c>
      <c r="O3964">
        <f t="shared" si="246"/>
        <v>12</v>
      </c>
      <c r="P3964" s="3">
        <f t="shared" si="247"/>
        <v>1035.24</v>
      </c>
    </row>
    <row r="3965" spans="1:16" x14ac:dyDescent="0.35">
      <c r="A3965" t="s">
        <v>294</v>
      </c>
      <c r="B3965" s="29" t="s">
        <v>98</v>
      </c>
      <c r="C3965" s="22">
        <v>44463</v>
      </c>
      <c r="D3965" s="30" t="s">
        <v>90</v>
      </c>
      <c r="E3965" s="30" t="s">
        <v>91</v>
      </c>
      <c r="F3965" s="29" t="s">
        <v>89</v>
      </c>
      <c r="G3965" s="3">
        <v>26.41</v>
      </c>
      <c r="H3965" s="22">
        <v>44445</v>
      </c>
      <c r="I3965" s="23">
        <v>44458</v>
      </c>
      <c r="J3965">
        <f t="shared" si="244"/>
        <v>14</v>
      </c>
      <c r="K3965" s="2">
        <f t="shared" si="245"/>
        <v>44451.5</v>
      </c>
      <c r="L3965" s="22">
        <v>44463.5</v>
      </c>
      <c r="M3965" s="22">
        <v>44466.5</v>
      </c>
      <c r="N3965" s="22">
        <v>44463.5</v>
      </c>
      <c r="O3965">
        <f t="shared" si="246"/>
        <v>12</v>
      </c>
      <c r="P3965" s="3">
        <f t="shared" si="247"/>
        <v>316.92</v>
      </c>
    </row>
    <row r="3966" spans="1:16" x14ac:dyDescent="0.35">
      <c r="A3966" t="s">
        <v>294</v>
      </c>
      <c r="B3966" s="29" t="s">
        <v>98</v>
      </c>
      <c r="C3966" s="22">
        <v>44463</v>
      </c>
      <c r="D3966" s="30" t="s">
        <v>92</v>
      </c>
      <c r="E3966" s="30" t="s">
        <v>93</v>
      </c>
      <c r="F3966" s="29" t="s">
        <v>89</v>
      </c>
      <c r="G3966" s="3">
        <v>26.41</v>
      </c>
      <c r="H3966" s="22">
        <v>44445</v>
      </c>
      <c r="I3966" s="23">
        <v>44458</v>
      </c>
      <c r="J3966">
        <f t="shared" si="244"/>
        <v>14</v>
      </c>
      <c r="K3966" s="2">
        <f t="shared" si="245"/>
        <v>44451.5</v>
      </c>
      <c r="L3966" s="22">
        <v>44463.5</v>
      </c>
      <c r="M3966" s="22">
        <v>44466.5</v>
      </c>
      <c r="N3966" s="22">
        <v>44463.5</v>
      </c>
      <c r="O3966">
        <f t="shared" si="246"/>
        <v>12</v>
      </c>
      <c r="P3966" s="3">
        <f t="shared" si="247"/>
        <v>316.92</v>
      </c>
    </row>
    <row r="3967" spans="1:16" x14ac:dyDescent="0.35">
      <c r="A3967" t="s">
        <v>294</v>
      </c>
      <c r="B3967" s="29" t="s">
        <v>98</v>
      </c>
      <c r="C3967" s="22">
        <v>44463</v>
      </c>
      <c r="D3967" s="30" t="s">
        <v>94</v>
      </c>
      <c r="E3967" s="30" t="s">
        <v>95</v>
      </c>
      <c r="F3967" s="29" t="s">
        <v>89</v>
      </c>
      <c r="G3967" s="3">
        <v>112.94</v>
      </c>
      <c r="H3967" s="22">
        <v>44445</v>
      </c>
      <c r="I3967" s="23">
        <v>44458</v>
      </c>
      <c r="J3967">
        <f t="shared" si="244"/>
        <v>14</v>
      </c>
      <c r="K3967" s="2">
        <f t="shared" si="245"/>
        <v>44451.5</v>
      </c>
      <c r="L3967" s="22">
        <v>44463.5</v>
      </c>
      <c r="M3967" s="22">
        <v>44466.5</v>
      </c>
      <c r="N3967" s="22">
        <v>44463.5</v>
      </c>
      <c r="O3967">
        <f t="shared" si="246"/>
        <v>12</v>
      </c>
      <c r="P3967" s="3">
        <f t="shared" si="247"/>
        <v>1355.28</v>
      </c>
    </row>
    <row r="3968" spans="1:16" x14ac:dyDescent="0.35">
      <c r="A3968" t="s">
        <v>294</v>
      </c>
      <c r="B3968" s="29" t="s">
        <v>98</v>
      </c>
      <c r="C3968" s="22">
        <v>44463</v>
      </c>
      <c r="D3968" s="30" t="s">
        <v>96</v>
      </c>
      <c r="E3968" s="30" t="s">
        <v>97</v>
      </c>
      <c r="F3968" s="29" t="s">
        <v>89</v>
      </c>
      <c r="G3968" s="3">
        <v>112.94</v>
      </c>
      <c r="H3968" s="22">
        <v>44445</v>
      </c>
      <c r="I3968" s="23">
        <v>44458</v>
      </c>
      <c r="J3968">
        <f t="shared" si="244"/>
        <v>14</v>
      </c>
      <c r="K3968" s="2">
        <f t="shared" si="245"/>
        <v>44451.5</v>
      </c>
      <c r="L3968" s="22">
        <v>44463.5</v>
      </c>
      <c r="M3968" s="22">
        <v>44466.5</v>
      </c>
      <c r="N3968" s="22">
        <v>44463.5</v>
      </c>
      <c r="O3968">
        <f t="shared" si="246"/>
        <v>12</v>
      </c>
      <c r="P3968" s="3">
        <f t="shared" si="247"/>
        <v>1355.28</v>
      </c>
    </row>
    <row r="3969" spans="1:16" x14ac:dyDescent="0.35">
      <c r="A3969" t="s">
        <v>294</v>
      </c>
      <c r="B3969" s="29" t="s">
        <v>98</v>
      </c>
      <c r="C3969" s="22">
        <v>44463</v>
      </c>
      <c r="D3969" s="30" t="s">
        <v>87</v>
      </c>
      <c r="E3969" s="30" t="s">
        <v>88</v>
      </c>
      <c r="F3969" s="29" t="s">
        <v>89</v>
      </c>
      <c r="G3969" s="3">
        <v>465163.71999999968</v>
      </c>
      <c r="H3969" s="22">
        <v>44445</v>
      </c>
      <c r="I3969" s="23">
        <v>44458</v>
      </c>
      <c r="J3969">
        <f t="shared" si="244"/>
        <v>14</v>
      </c>
      <c r="K3969" s="2">
        <f t="shared" si="245"/>
        <v>44451.5</v>
      </c>
      <c r="L3969" s="22">
        <v>44463.5</v>
      </c>
      <c r="M3969" s="22">
        <v>44466.5</v>
      </c>
      <c r="N3969" s="22">
        <v>44463.5</v>
      </c>
      <c r="O3969">
        <f t="shared" si="246"/>
        <v>12</v>
      </c>
      <c r="P3969" s="3">
        <f t="shared" si="247"/>
        <v>5581964.6399999959</v>
      </c>
    </row>
    <row r="3970" spans="1:16" x14ac:dyDescent="0.35">
      <c r="A3970" t="s">
        <v>294</v>
      </c>
      <c r="B3970" s="29" t="s">
        <v>98</v>
      </c>
      <c r="C3970" s="22">
        <v>44463</v>
      </c>
      <c r="D3970" s="30" t="s">
        <v>90</v>
      </c>
      <c r="E3970" s="30" t="s">
        <v>91</v>
      </c>
      <c r="F3970" s="29" t="s">
        <v>89</v>
      </c>
      <c r="G3970" s="3">
        <v>66499.979999999909</v>
      </c>
      <c r="H3970" s="22">
        <v>44445</v>
      </c>
      <c r="I3970" s="23">
        <v>44458</v>
      </c>
      <c r="J3970">
        <f t="shared" si="244"/>
        <v>14</v>
      </c>
      <c r="K3970" s="2">
        <f t="shared" si="245"/>
        <v>44451.5</v>
      </c>
      <c r="L3970" s="22">
        <v>44463.5</v>
      </c>
      <c r="M3970" s="22">
        <v>44466.5</v>
      </c>
      <c r="N3970" s="22">
        <v>44463.5</v>
      </c>
      <c r="O3970">
        <f t="shared" si="246"/>
        <v>12</v>
      </c>
      <c r="P3970" s="3">
        <f t="shared" si="247"/>
        <v>797999.75999999885</v>
      </c>
    </row>
    <row r="3971" spans="1:16" x14ac:dyDescent="0.35">
      <c r="A3971" t="s">
        <v>294</v>
      </c>
      <c r="B3971" s="29" t="s">
        <v>98</v>
      </c>
      <c r="C3971" s="22">
        <v>44463</v>
      </c>
      <c r="D3971" s="30" t="s">
        <v>92</v>
      </c>
      <c r="E3971" s="30" t="s">
        <v>93</v>
      </c>
      <c r="F3971" s="29" t="s">
        <v>89</v>
      </c>
      <c r="G3971" s="3">
        <v>66499.999999999898</v>
      </c>
      <c r="H3971" s="22">
        <v>44445</v>
      </c>
      <c r="I3971" s="23">
        <v>44458</v>
      </c>
      <c r="J3971">
        <f t="shared" si="244"/>
        <v>14</v>
      </c>
      <c r="K3971" s="2">
        <f t="shared" si="245"/>
        <v>44451.5</v>
      </c>
      <c r="L3971" s="22">
        <v>44463.5</v>
      </c>
      <c r="M3971" s="22">
        <v>44466.5</v>
      </c>
      <c r="N3971" s="22">
        <v>44463.5</v>
      </c>
      <c r="O3971">
        <f t="shared" si="246"/>
        <v>12</v>
      </c>
      <c r="P3971" s="3">
        <f t="shared" si="247"/>
        <v>797999.99999999884</v>
      </c>
    </row>
    <row r="3972" spans="1:16" x14ac:dyDescent="0.35">
      <c r="A3972" t="s">
        <v>294</v>
      </c>
      <c r="B3972" s="29" t="s">
        <v>98</v>
      </c>
      <c r="C3972" s="22">
        <v>44463</v>
      </c>
      <c r="D3972" s="30" t="s">
        <v>94</v>
      </c>
      <c r="E3972" s="30" t="s">
        <v>95</v>
      </c>
      <c r="F3972" s="29" t="s">
        <v>89</v>
      </c>
      <c r="G3972" s="3">
        <v>284343.77999999968</v>
      </c>
      <c r="H3972" s="22">
        <v>44445</v>
      </c>
      <c r="I3972" s="23">
        <v>44458</v>
      </c>
      <c r="J3972">
        <f t="shared" si="244"/>
        <v>14</v>
      </c>
      <c r="K3972" s="2">
        <f t="shared" si="245"/>
        <v>44451.5</v>
      </c>
      <c r="L3972" s="22">
        <v>44463.5</v>
      </c>
      <c r="M3972" s="22">
        <v>44466.5</v>
      </c>
      <c r="N3972" s="22">
        <v>44463.5</v>
      </c>
      <c r="O3972">
        <f t="shared" si="246"/>
        <v>12</v>
      </c>
      <c r="P3972" s="3">
        <f t="shared" si="247"/>
        <v>3412125.3599999961</v>
      </c>
    </row>
    <row r="3973" spans="1:16" x14ac:dyDescent="0.35">
      <c r="A3973" t="s">
        <v>294</v>
      </c>
      <c r="B3973" s="29" t="s">
        <v>98</v>
      </c>
      <c r="C3973" s="22">
        <v>44463</v>
      </c>
      <c r="D3973" s="30" t="s">
        <v>96</v>
      </c>
      <c r="E3973" s="30" t="s">
        <v>97</v>
      </c>
      <c r="F3973" s="29" t="s">
        <v>89</v>
      </c>
      <c r="G3973" s="3">
        <v>284343.87999999971</v>
      </c>
      <c r="H3973" s="22">
        <v>44445</v>
      </c>
      <c r="I3973" s="23">
        <v>44458</v>
      </c>
      <c r="J3973">
        <f t="shared" si="244"/>
        <v>14</v>
      </c>
      <c r="K3973" s="2">
        <f t="shared" si="245"/>
        <v>44451.5</v>
      </c>
      <c r="L3973" s="22">
        <v>44463.5</v>
      </c>
      <c r="M3973" s="22">
        <v>44466.5</v>
      </c>
      <c r="N3973" s="22">
        <v>44463.5</v>
      </c>
      <c r="O3973">
        <f t="shared" si="246"/>
        <v>12</v>
      </c>
      <c r="P3973" s="3">
        <f t="shared" si="247"/>
        <v>3412126.5599999968</v>
      </c>
    </row>
    <row r="3974" spans="1:16" x14ac:dyDescent="0.35">
      <c r="A3974" t="s">
        <v>294</v>
      </c>
      <c r="B3974" s="29" t="s">
        <v>98</v>
      </c>
      <c r="C3974" s="22">
        <v>44463</v>
      </c>
      <c r="D3974" s="30" t="s">
        <v>107</v>
      </c>
      <c r="E3974" s="30" t="s">
        <v>108</v>
      </c>
      <c r="F3974" s="29" t="s">
        <v>101</v>
      </c>
      <c r="G3974" s="3">
        <v>2699.52</v>
      </c>
      <c r="H3974" s="22">
        <v>44445</v>
      </c>
      <c r="I3974" s="23">
        <v>44458</v>
      </c>
      <c r="J3974">
        <f t="shared" si="244"/>
        <v>14</v>
      </c>
      <c r="K3974" s="2">
        <f t="shared" si="245"/>
        <v>44451.5</v>
      </c>
      <c r="L3974" s="22">
        <v>44463.5</v>
      </c>
      <c r="M3974" s="22">
        <v>44466.5</v>
      </c>
      <c r="N3974" s="22">
        <v>44463.5</v>
      </c>
      <c r="O3974">
        <f t="shared" si="246"/>
        <v>12</v>
      </c>
      <c r="P3974" s="3">
        <f t="shared" si="247"/>
        <v>32394.239999999998</v>
      </c>
    </row>
    <row r="3975" spans="1:16" x14ac:dyDescent="0.35">
      <c r="A3975" t="s">
        <v>294</v>
      </c>
      <c r="B3975" s="29" t="s">
        <v>98</v>
      </c>
      <c r="C3975" s="22">
        <v>44463</v>
      </c>
      <c r="D3975" s="30" t="s">
        <v>99</v>
      </c>
      <c r="E3975" s="30" t="s">
        <v>100</v>
      </c>
      <c r="F3975" s="29" t="s">
        <v>101</v>
      </c>
      <c r="G3975" s="3">
        <v>28908.829999999973</v>
      </c>
      <c r="H3975" s="22">
        <v>44445</v>
      </c>
      <c r="I3975" s="23">
        <v>44458</v>
      </c>
      <c r="J3975">
        <f t="shared" si="244"/>
        <v>14</v>
      </c>
      <c r="K3975" s="2">
        <f t="shared" si="245"/>
        <v>44451.5</v>
      </c>
      <c r="L3975" s="22">
        <v>44463.5</v>
      </c>
      <c r="M3975" s="22">
        <v>44466.5</v>
      </c>
      <c r="N3975" s="22">
        <v>44463.5</v>
      </c>
      <c r="O3975">
        <f t="shared" si="246"/>
        <v>12</v>
      </c>
      <c r="P3975" s="3">
        <f t="shared" si="247"/>
        <v>346905.95999999967</v>
      </c>
    </row>
    <row r="3976" spans="1:16" x14ac:dyDescent="0.35">
      <c r="A3976" t="s">
        <v>294</v>
      </c>
      <c r="B3976" s="29" t="s">
        <v>98</v>
      </c>
      <c r="C3976" s="22">
        <v>44463</v>
      </c>
      <c r="D3976" s="30" t="s">
        <v>99</v>
      </c>
      <c r="E3976" s="30" t="s">
        <v>100</v>
      </c>
      <c r="F3976" s="29" t="s">
        <v>102</v>
      </c>
      <c r="G3976" s="3">
        <v>20746.590000000004</v>
      </c>
      <c r="H3976" s="22">
        <v>44445</v>
      </c>
      <c r="I3976" s="23">
        <v>44458</v>
      </c>
      <c r="J3976">
        <f t="shared" si="244"/>
        <v>14</v>
      </c>
      <c r="K3976" s="2">
        <f t="shared" si="245"/>
        <v>44451.5</v>
      </c>
      <c r="L3976" s="22">
        <v>44463.5</v>
      </c>
      <c r="M3976" s="22">
        <v>44466.5</v>
      </c>
      <c r="N3976" s="22">
        <v>44463.5</v>
      </c>
      <c r="O3976">
        <f t="shared" si="246"/>
        <v>12</v>
      </c>
      <c r="P3976" s="3">
        <f t="shared" si="247"/>
        <v>248959.08000000005</v>
      </c>
    </row>
    <row r="3977" spans="1:16" x14ac:dyDescent="0.35">
      <c r="A3977" t="s">
        <v>294</v>
      </c>
      <c r="B3977" s="29" t="s">
        <v>98</v>
      </c>
      <c r="C3977" s="22">
        <v>44463</v>
      </c>
      <c r="D3977" s="30" t="s">
        <v>99</v>
      </c>
      <c r="E3977" s="30" t="s">
        <v>100</v>
      </c>
      <c r="F3977" s="29" t="s">
        <v>109</v>
      </c>
      <c r="G3977" s="3">
        <v>57</v>
      </c>
      <c r="H3977" s="22">
        <v>44445</v>
      </c>
      <c r="I3977" s="23">
        <v>44458</v>
      </c>
      <c r="J3977">
        <f t="shared" si="244"/>
        <v>14</v>
      </c>
      <c r="K3977" s="2">
        <f t="shared" si="245"/>
        <v>44451.5</v>
      </c>
      <c r="L3977" s="22">
        <v>44463.5</v>
      </c>
      <c r="M3977" s="22">
        <v>44468.5</v>
      </c>
      <c r="N3977" s="22">
        <v>44467.5</v>
      </c>
      <c r="O3977">
        <f t="shared" si="246"/>
        <v>16</v>
      </c>
      <c r="P3977" s="3">
        <f t="shared" si="247"/>
        <v>912</v>
      </c>
    </row>
    <row r="3978" spans="1:16" x14ac:dyDescent="0.35">
      <c r="A3978" t="s">
        <v>294</v>
      </c>
      <c r="B3978" s="29" t="s">
        <v>98</v>
      </c>
      <c r="C3978" s="22">
        <v>44463</v>
      </c>
      <c r="D3978" s="30" t="s">
        <v>107</v>
      </c>
      <c r="E3978" s="30" t="s">
        <v>108</v>
      </c>
      <c r="F3978" s="29" t="s">
        <v>126</v>
      </c>
      <c r="G3978" s="3">
        <v>207.33</v>
      </c>
      <c r="H3978" s="22">
        <v>44445</v>
      </c>
      <c r="I3978" s="23">
        <v>44458</v>
      </c>
      <c r="J3978">
        <f t="shared" si="244"/>
        <v>14</v>
      </c>
      <c r="K3978" s="2">
        <f t="shared" si="245"/>
        <v>44451.5</v>
      </c>
      <c r="L3978" s="22">
        <v>44463.5</v>
      </c>
      <c r="M3978" s="22">
        <v>44468.5</v>
      </c>
      <c r="N3978" s="22">
        <v>44467.5</v>
      </c>
      <c r="O3978">
        <f t="shared" si="246"/>
        <v>16</v>
      </c>
      <c r="P3978" s="3">
        <f t="shared" si="247"/>
        <v>3317.28</v>
      </c>
    </row>
    <row r="3979" spans="1:16" x14ac:dyDescent="0.35">
      <c r="A3979" t="s">
        <v>294</v>
      </c>
      <c r="B3979" s="29" t="s">
        <v>98</v>
      </c>
      <c r="C3979" s="22">
        <v>44463</v>
      </c>
      <c r="D3979" s="30" t="s">
        <v>107</v>
      </c>
      <c r="E3979" s="30" t="s">
        <v>108</v>
      </c>
      <c r="F3979" s="29" t="s">
        <v>109</v>
      </c>
      <c r="G3979" s="3">
        <v>311</v>
      </c>
      <c r="H3979" s="22">
        <v>44445</v>
      </c>
      <c r="I3979" s="23">
        <v>44458</v>
      </c>
      <c r="J3979">
        <f t="shared" ref="J3979:J4042" si="248">I3979-H3979+1</f>
        <v>14</v>
      </c>
      <c r="K3979" s="2">
        <f t="shared" ref="K3979:K4042" si="249">(H3979+I3979)/2</f>
        <v>44451.5</v>
      </c>
      <c r="L3979" s="22">
        <v>44463.5</v>
      </c>
      <c r="M3979" s="22">
        <v>44468.5</v>
      </c>
      <c r="N3979" s="22">
        <v>44467.5</v>
      </c>
      <c r="O3979">
        <f t="shared" ref="O3979:O4042" si="250">N3979-K3979</f>
        <v>16</v>
      </c>
      <c r="P3979" s="3">
        <f t="shared" ref="P3979:P4042" si="251">O3979*G3979</f>
        <v>4976</v>
      </c>
    </row>
    <row r="3980" spans="1:16" x14ac:dyDescent="0.35">
      <c r="A3980" t="s">
        <v>294</v>
      </c>
      <c r="B3980" s="29" t="s">
        <v>98</v>
      </c>
      <c r="C3980" s="22">
        <v>44463</v>
      </c>
      <c r="D3980" s="30" t="s">
        <v>99</v>
      </c>
      <c r="E3980" s="30" t="s">
        <v>100</v>
      </c>
      <c r="F3980" s="29" t="s">
        <v>109</v>
      </c>
      <c r="G3980" s="3">
        <v>64055</v>
      </c>
      <c r="H3980" s="22">
        <v>44445</v>
      </c>
      <c r="I3980" s="23">
        <v>44458</v>
      </c>
      <c r="J3980">
        <f t="shared" si="248"/>
        <v>14</v>
      </c>
      <c r="K3980" s="2">
        <f t="shared" si="249"/>
        <v>44451.5</v>
      </c>
      <c r="L3980" s="22">
        <v>44463.5</v>
      </c>
      <c r="M3980" s="22">
        <v>44468.5</v>
      </c>
      <c r="N3980" s="22">
        <v>44467.5</v>
      </c>
      <c r="O3980">
        <f t="shared" si="250"/>
        <v>16</v>
      </c>
      <c r="P3980" s="3">
        <f t="shared" si="251"/>
        <v>1024880</v>
      </c>
    </row>
    <row r="3981" spans="1:16" x14ac:dyDescent="0.35">
      <c r="A3981" t="s">
        <v>294</v>
      </c>
      <c r="B3981" s="29" t="s">
        <v>98</v>
      </c>
      <c r="C3981" s="22">
        <v>44463</v>
      </c>
      <c r="D3981" s="30" t="s">
        <v>107</v>
      </c>
      <c r="E3981" s="30" t="s">
        <v>108</v>
      </c>
      <c r="F3981" s="29" t="s">
        <v>138</v>
      </c>
      <c r="G3981" s="3">
        <v>171.08</v>
      </c>
      <c r="H3981" s="22">
        <v>44445</v>
      </c>
      <c r="I3981" s="23">
        <v>44458</v>
      </c>
      <c r="J3981">
        <f t="shared" si="248"/>
        <v>14</v>
      </c>
      <c r="K3981" s="2">
        <f t="shared" si="249"/>
        <v>44451.5</v>
      </c>
      <c r="L3981" s="22">
        <v>44463.5</v>
      </c>
      <c r="M3981" s="22">
        <v>44468.5</v>
      </c>
      <c r="N3981" s="22">
        <v>44467.5</v>
      </c>
      <c r="O3981">
        <f t="shared" si="250"/>
        <v>16</v>
      </c>
      <c r="P3981" s="3">
        <f t="shared" si="251"/>
        <v>2737.28</v>
      </c>
    </row>
    <row r="3982" spans="1:16" x14ac:dyDescent="0.35">
      <c r="A3982" t="s">
        <v>294</v>
      </c>
      <c r="B3982" s="29" t="s">
        <v>98</v>
      </c>
      <c r="C3982" s="22">
        <v>44463</v>
      </c>
      <c r="D3982" s="30" t="s">
        <v>99</v>
      </c>
      <c r="E3982" s="30" t="s">
        <v>100</v>
      </c>
      <c r="F3982" s="29" t="s">
        <v>103</v>
      </c>
      <c r="G3982" s="3">
        <v>283.02</v>
      </c>
      <c r="H3982" s="22">
        <v>44445</v>
      </c>
      <c r="I3982" s="23">
        <v>44458</v>
      </c>
      <c r="J3982">
        <f t="shared" si="248"/>
        <v>14</v>
      </c>
      <c r="K3982" s="2">
        <f t="shared" si="249"/>
        <v>44451.5</v>
      </c>
      <c r="L3982" s="22">
        <v>44463.5</v>
      </c>
      <c r="M3982" s="22">
        <v>44470.5</v>
      </c>
      <c r="N3982" s="22">
        <v>44469.5</v>
      </c>
      <c r="O3982">
        <f t="shared" si="250"/>
        <v>18</v>
      </c>
      <c r="P3982" s="3">
        <f t="shared" si="251"/>
        <v>5094.3599999999997</v>
      </c>
    </row>
    <row r="3983" spans="1:16" x14ac:dyDescent="0.35">
      <c r="A3983" t="s">
        <v>294</v>
      </c>
      <c r="B3983" s="29" t="s">
        <v>98</v>
      </c>
      <c r="C3983" s="22">
        <v>44463</v>
      </c>
      <c r="D3983" s="30" t="s">
        <v>104</v>
      </c>
      <c r="E3983" s="30" t="s">
        <v>105</v>
      </c>
      <c r="F3983" s="29" t="s">
        <v>106</v>
      </c>
      <c r="G3983" s="3">
        <v>130.21</v>
      </c>
      <c r="H3983" s="22">
        <v>44445</v>
      </c>
      <c r="I3983" s="23">
        <v>44458</v>
      </c>
      <c r="J3983">
        <f t="shared" si="248"/>
        <v>14</v>
      </c>
      <c r="K3983" s="2">
        <f t="shared" si="249"/>
        <v>44451.5</v>
      </c>
      <c r="L3983" s="22">
        <v>44463.5</v>
      </c>
      <c r="M3983" s="22">
        <v>44470.5</v>
      </c>
      <c r="N3983" s="22">
        <v>44469.5</v>
      </c>
      <c r="O3983">
        <f t="shared" si="250"/>
        <v>18</v>
      </c>
      <c r="P3983" s="3">
        <f t="shared" si="251"/>
        <v>2343.7800000000002</v>
      </c>
    </row>
    <row r="3984" spans="1:16" x14ac:dyDescent="0.35">
      <c r="A3984" t="s">
        <v>294</v>
      </c>
      <c r="B3984" s="29" t="s">
        <v>98</v>
      </c>
      <c r="C3984" s="22">
        <v>44463</v>
      </c>
      <c r="D3984" s="30" t="s">
        <v>110</v>
      </c>
      <c r="E3984" s="30" t="s">
        <v>111</v>
      </c>
      <c r="F3984" s="29" t="s">
        <v>293</v>
      </c>
      <c r="G3984" s="3">
        <v>1.61</v>
      </c>
      <c r="H3984" s="22">
        <v>44445</v>
      </c>
      <c r="I3984" s="23">
        <v>44458</v>
      </c>
      <c r="J3984">
        <f t="shared" si="248"/>
        <v>14</v>
      </c>
      <c r="K3984" s="2">
        <f t="shared" si="249"/>
        <v>44451.5</v>
      </c>
      <c r="L3984" s="22">
        <v>44463.5</v>
      </c>
      <c r="M3984" s="22">
        <v>44474.5</v>
      </c>
      <c r="N3984" s="22">
        <v>44473.5</v>
      </c>
      <c r="O3984">
        <f t="shared" si="250"/>
        <v>22</v>
      </c>
      <c r="P3984" s="3">
        <f t="shared" si="251"/>
        <v>35.42</v>
      </c>
    </row>
    <row r="3985" spans="1:16" x14ac:dyDescent="0.35">
      <c r="A3985" t="s">
        <v>294</v>
      </c>
      <c r="B3985" s="29" t="s">
        <v>98</v>
      </c>
      <c r="C3985" s="22">
        <v>44463</v>
      </c>
      <c r="D3985" s="30" t="s">
        <v>110</v>
      </c>
      <c r="E3985" s="30" t="s">
        <v>111</v>
      </c>
      <c r="F3985" s="29" t="s">
        <v>113</v>
      </c>
      <c r="G3985" s="3">
        <v>14.019999999999998</v>
      </c>
      <c r="H3985" s="22">
        <v>44445</v>
      </c>
      <c r="I3985" s="23">
        <v>44458</v>
      </c>
      <c r="J3985">
        <f t="shared" si="248"/>
        <v>14</v>
      </c>
      <c r="K3985" s="2">
        <f t="shared" si="249"/>
        <v>44451.5</v>
      </c>
      <c r="L3985" s="22">
        <v>44463.5</v>
      </c>
      <c r="M3985" s="22">
        <v>44474.5</v>
      </c>
      <c r="N3985" s="22">
        <v>44473.5</v>
      </c>
      <c r="O3985">
        <f t="shared" si="250"/>
        <v>22</v>
      </c>
      <c r="P3985" s="3">
        <f t="shared" si="251"/>
        <v>308.43999999999994</v>
      </c>
    </row>
    <row r="3986" spans="1:16" x14ac:dyDescent="0.35">
      <c r="A3986" t="s">
        <v>294</v>
      </c>
      <c r="B3986" s="29" t="s">
        <v>98</v>
      </c>
      <c r="C3986" s="22">
        <v>44463</v>
      </c>
      <c r="D3986" s="30" t="s">
        <v>114</v>
      </c>
      <c r="E3986" s="30" t="s">
        <v>115</v>
      </c>
      <c r="F3986" s="29" t="s">
        <v>112</v>
      </c>
      <c r="G3986" s="3">
        <v>785.1</v>
      </c>
      <c r="H3986" s="22">
        <v>44445</v>
      </c>
      <c r="I3986" s="23">
        <v>44458</v>
      </c>
      <c r="J3986">
        <f t="shared" si="248"/>
        <v>14</v>
      </c>
      <c r="K3986" s="2">
        <f t="shared" si="249"/>
        <v>44451.5</v>
      </c>
      <c r="L3986" s="22">
        <v>44463.5</v>
      </c>
      <c r="M3986" s="22">
        <v>44474.5</v>
      </c>
      <c r="N3986" s="22">
        <v>44473.5</v>
      </c>
      <c r="O3986">
        <f t="shared" si="250"/>
        <v>22</v>
      </c>
      <c r="P3986" s="3">
        <f t="shared" si="251"/>
        <v>17272.2</v>
      </c>
    </row>
    <row r="3987" spans="1:16" x14ac:dyDescent="0.35">
      <c r="A3987" t="s">
        <v>294</v>
      </c>
      <c r="B3987" s="29" t="s">
        <v>98</v>
      </c>
      <c r="C3987" s="22">
        <v>44463</v>
      </c>
      <c r="D3987" s="30" t="s">
        <v>110</v>
      </c>
      <c r="E3987" s="30" t="s">
        <v>111</v>
      </c>
      <c r="F3987" s="29" t="s">
        <v>112</v>
      </c>
      <c r="G3987" s="3">
        <v>13152.769999999999</v>
      </c>
      <c r="H3987" s="22">
        <v>44445</v>
      </c>
      <c r="I3987" s="23">
        <v>44458</v>
      </c>
      <c r="J3987">
        <f t="shared" si="248"/>
        <v>14</v>
      </c>
      <c r="K3987" s="2">
        <f t="shared" si="249"/>
        <v>44451.5</v>
      </c>
      <c r="L3987" s="22">
        <v>44463.5</v>
      </c>
      <c r="M3987" s="22">
        <v>44474.5</v>
      </c>
      <c r="N3987" s="22">
        <v>44473.5</v>
      </c>
      <c r="O3987">
        <f t="shared" si="250"/>
        <v>22</v>
      </c>
      <c r="P3987" s="3">
        <f t="shared" si="251"/>
        <v>289360.93999999994</v>
      </c>
    </row>
    <row r="3988" spans="1:16" x14ac:dyDescent="0.35">
      <c r="A3988" t="s">
        <v>294</v>
      </c>
      <c r="B3988" s="29" t="s">
        <v>98</v>
      </c>
      <c r="C3988" s="22">
        <v>44463</v>
      </c>
      <c r="D3988" s="30" t="s">
        <v>110</v>
      </c>
      <c r="E3988" s="30" t="s">
        <v>111</v>
      </c>
      <c r="F3988" s="29" t="s">
        <v>116</v>
      </c>
      <c r="G3988" s="3">
        <v>105.24</v>
      </c>
      <c r="H3988" s="22">
        <v>44445</v>
      </c>
      <c r="I3988" s="23">
        <v>44458</v>
      </c>
      <c r="J3988">
        <f t="shared" si="248"/>
        <v>14</v>
      </c>
      <c r="K3988" s="2">
        <f t="shared" si="249"/>
        <v>44451.5</v>
      </c>
      <c r="L3988" s="22">
        <v>44463.5</v>
      </c>
      <c r="M3988" s="22">
        <v>44474.5</v>
      </c>
      <c r="N3988" s="22">
        <v>44473.5</v>
      </c>
      <c r="O3988">
        <f t="shared" si="250"/>
        <v>22</v>
      </c>
      <c r="P3988" s="3">
        <f t="shared" si="251"/>
        <v>2315.2799999999997</v>
      </c>
    </row>
    <row r="3989" spans="1:16" x14ac:dyDescent="0.35">
      <c r="A3989" t="s">
        <v>294</v>
      </c>
      <c r="B3989" s="29" t="s">
        <v>98</v>
      </c>
      <c r="C3989" s="22">
        <v>44463</v>
      </c>
      <c r="D3989" s="30" t="s">
        <v>110</v>
      </c>
      <c r="E3989" s="30" t="s">
        <v>111</v>
      </c>
      <c r="F3989" s="29" t="s">
        <v>117</v>
      </c>
      <c r="G3989" s="3">
        <v>0.79</v>
      </c>
      <c r="H3989" s="22">
        <v>44445</v>
      </c>
      <c r="I3989" s="23">
        <v>44458</v>
      </c>
      <c r="J3989">
        <f t="shared" si="248"/>
        <v>14</v>
      </c>
      <c r="K3989" s="2">
        <f t="shared" si="249"/>
        <v>44451.5</v>
      </c>
      <c r="L3989" s="22">
        <v>44463.5</v>
      </c>
      <c r="M3989" s="22">
        <v>44474.5</v>
      </c>
      <c r="N3989" s="22">
        <v>44473.5</v>
      </c>
      <c r="O3989">
        <f t="shared" si="250"/>
        <v>22</v>
      </c>
      <c r="P3989" s="3">
        <f t="shared" si="251"/>
        <v>17.380000000000003</v>
      </c>
    </row>
    <row r="3990" spans="1:16" x14ac:dyDescent="0.35">
      <c r="A3990" t="s">
        <v>294</v>
      </c>
      <c r="B3990" s="29" t="s">
        <v>98</v>
      </c>
      <c r="C3990" s="22">
        <v>44463</v>
      </c>
      <c r="D3990" s="30" t="s">
        <v>110</v>
      </c>
      <c r="E3990" s="30" t="s">
        <v>111</v>
      </c>
      <c r="F3990" s="29" t="s">
        <v>118</v>
      </c>
      <c r="G3990" s="3">
        <v>21.52</v>
      </c>
      <c r="H3990" s="22">
        <v>44445</v>
      </c>
      <c r="I3990" s="23">
        <v>44458</v>
      </c>
      <c r="J3990">
        <f t="shared" si="248"/>
        <v>14</v>
      </c>
      <c r="K3990" s="2">
        <f t="shared" si="249"/>
        <v>44451.5</v>
      </c>
      <c r="L3990" s="22">
        <v>44463.5</v>
      </c>
      <c r="M3990" s="22">
        <v>44474.5</v>
      </c>
      <c r="N3990" s="22">
        <v>44473.5</v>
      </c>
      <c r="O3990">
        <f t="shared" si="250"/>
        <v>22</v>
      </c>
      <c r="P3990" s="3">
        <f t="shared" si="251"/>
        <v>473.44</v>
      </c>
    </row>
    <row r="3991" spans="1:16" x14ac:dyDescent="0.35">
      <c r="A3991" t="s">
        <v>294</v>
      </c>
      <c r="B3991" s="29" t="s">
        <v>98</v>
      </c>
      <c r="C3991" s="22">
        <v>44463</v>
      </c>
      <c r="D3991" s="30" t="s">
        <v>114</v>
      </c>
      <c r="E3991" s="30" t="s">
        <v>115</v>
      </c>
      <c r="F3991" s="29" t="s">
        <v>119</v>
      </c>
      <c r="G3991" s="3">
        <v>14.1</v>
      </c>
      <c r="H3991" s="22">
        <v>44445</v>
      </c>
      <c r="I3991" s="23">
        <v>44458</v>
      </c>
      <c r="J3991">
        <f t="shared" si="248"/>
        <v>14</v>
      </c>
      <c r="K3991" s="2">
        <f t="shared" si="249"/>
        <v>44451.5</v>
      </c>
      <c r="L3991" s="22">
        <v>44463.5</v>
      </c>
      <c r="M3991" s="22">
        <v>44474.5</v>
      </c>
      <c r="N3991" s="22">
        <v>44473.5</v>
      </c>
      <c r="O3991">
        <f t="shared" si="250"/>
        <v>22</v>
      </c>
      <c r="P3991" s="3">
        <f t="shared" si="251"/>
        <v>310.2</v>
      </c>
    </row>
    <row r="3992" spans="1:16" x14ac:dyDescent="0.35">
      <c r="A3992" t="s">
        <v>294</v>
      </c>
      <c r="B3992" s="29" t="s">
        <v>98</v>
      </c>
      <c r="C3992" s="22">
        <v>44463</v>
      </c>
      <c r="D3992" s="30" t="s">
        <v>110</v>
      </c>
      <c r="E3992" s="30" t="s">
        <v>111</v>
      </c>
      <c r="F3992" s="29" t="s">
        <v>119</v>
      </c>
      <c r="G3992" s="3">
        <v>250.54</v>
      </c>
      <c r="H3992" s="22">
        <v>44445</v>
      </c>
      <c r="I3992" s="23">
        <v>44458</v>
      </c>
      <c r="J3992">
        <f t="shared" si="248"/>
        <v>14</v>
      </c>
      <c r="K3992" s="2">
        <f t="shared" si="249"/>
        <v>44451.5</v>
      </c>
      <c r="L3992" s="22">
        <v>44463.5</v>
      </c>
      <c r="M3992" s="22">
        <v>44474.5</v>
      </c>
      <c r="N3992" s="22">
        <v>44473.5</v>
      </c>
      <c r="O3992">
        <f t="shared" si="250"/>
        <v>22</v>
      </c>
      <c r="P3992" s="3">
        <f t="shared" si="251"/>
        <v>5511.88</v>
      </c>
    </row>
    <row r="3993" spans="1:16" x14ac:dyDescent="0.35">
      <c r="A3993" t="s">
        <v>294</v>
      </c>
      <c r="B3993" s="29" t="s">
        <v>98</v>
      </c>
      <c r="C3993" s="22">
        <v>44463</v>
      </c>
      <c r="D3993" s="30" t="s">
        <v>114</v>
      </c>
      <c r="E3993" s="30" t="s">
        <v>115</v>
      </c>
      <c r="F3993" s="29" t="s">
        <v>120</v>
      </c>
      <c r="G3993" s="3">
        <v>123.61</v>
      </c>
      <c r="H3993" s="22">
        <v>44445</v>
      </c>
      <c r="I3993" s="23">
        <v>44458</v>
      </c>
      <c r="J3993">
        <f t="shared" si="248"/>
        <v>14</v>
      </c>
      <c r="K3993" s="2">
        <f t="shared" si="249"/>
        <v>44451.5</v>
      </c>
      <c r="L3993" s="22">
        <v>44463.5</v>
      </c>
      <c r="M3993" s="22">
        <v>44474.5</v>
      </c>
      <c r="N3993" s="22">
        <v>44473.5</v>
      </c>
      <c r="O3993">
        <f t="shared" si="250"/>
        <v>22</v>
      </c>
      <c r="P3993" s="3">
        <f t="shared" si="251"/>
        <v>2719.42</v>
      </c>
    </row>
    <row r="3994" spans="1:16" x14ac:dyDescent="0.35">
      <c r="A3994" t="s">
        <v>294</v>
      </c>
      <c r="B3994" s="29" t="s">
        <v>98</v>
      </c>
      <c r="C3994" s="22">
        <v>44463</v>
      </c>
      <c r="D3994" s="30" t="s">
        <v>110</v>
      </c>
      <c r="E3994" s="30" t="s">
        <v>111</v>
      </c>
      <c r="F3994" s="29" t="s">
        <v>120</v>
      </c>
      <c r="G3994" s="3">
        <v>61.68</v>
      </c>
      <c r="H3994" s="22">
        <v>44445</v>
      </c>
      <c r="I3994" s="23">
        <v>44458</v>
      </c>
      <c r="J3994">
        <f t="shared" si="248"/>
        <v>14</v>
      </c>
      <c r="K3994" s="2">
        <f t="shared" si="249"/>
        <v>44451.5</v>
      </c>
      <c r="L3994" s="22">
        <v>44463.5</v>
      </c>
      <c r="M3994" s="22">
        <v>44474.5</v>
      </c>
      <c r="N3994" s="22">
        <v>44473.5</v>
      </c>
      <c r="O3994">
        <f t="shared" si="250"/>
        <v>22</v>
      </c>
      <c r="P3994" s="3">
        <f t="shared" si="251"/>
        <v>1356.96</v>
      </c>
    </row>
    <row r="3995" spans="1:16" x14ac:dyDescent="0.35">
      <c r="A3995" t="s">
        <v>294</v>
      </c>
      <c r="B3995" s="29" t="s">
        <v>98</v>
      </c>
      <c r="C3995" s="22">
        <v>44463</v>
      </c>
      <c r="D3995" s="30" t="s">
        <v>114</v>
      </c>
      <c r="E3995" s="30" t="s">
        <v>115</v>
      </c>
      <c r="F3995" s="29" t="s">
        <v>122</v>
      </c>
      <c r="G3995" s="3">
        <v>183.26999999999998</v>
      </c>
      <c r="H3995" s="22">
        <v>44445</v>
      </c>
      <c r="I3995" s="23">
        <v>44458</v>
      </c>
      <c r="J3995">
        <f t="shared" si="248"/>
        <v>14</v>
      </c>
      <c r="K3995" s="2">
        <f t="shared" si="249"/>
        <v>44451.5</v>
      </c>
      <c r="L3995" s="22">
        <v>44463.5</v>
      </c>
      <c r="M3995" s="22">
        <v>44474.5</v>
      </c>
      <c r="N3995" s="22">
        <v>44473.5</v>
      </c>
      <c r="O3995">
        <f t="shared" si="250"/>
        <v>22</v>
      </c>
      <c r="P3995" s="3">
        <f t="shared" si="251"/>
        <v>4031.9399999999996</v>
      </c>
    </row>
    <row r="3996" spans="1:16" x14ac:dyDescent="0.35">
      <c r="A3996" t="s">
        <v>294</v>
      </c>
      <c r="B3996" s="29" t="s">
        <v>98</v>
      </c>
      <c r="C3996" s="22">
        <v>44463</v>
      </c>
      <c r="D3996" s="30" t="s">
        <v>110</v>
      </c>
      <c r="E3996" s="30" t="s">
        <v>111</v>
      </c>
      <c r="F3996" s="29" t="s">
        <v>122</v>
      </c>
      <c r="G3996" s="3">
        <v>3.23</v>
      </c>
      <c r="H3996" s="22">
        <v>44445</v>
      </c>
      <c r="I3996" s="23">
        <v>44458</v>
      </c>
      <c r="J3996">
        <f t="shared" si="248"/>
        <v>14</v>
      </c>
      <c r="K3996" s="2">
        <f t="shared" si="249"/>
        <v>44451.5</v>
      </c>
      <c r="L3996" s="22">
        <v>44463.5</v>
      </c>
      <c r="M3996" s="22">
        <v>44474.5</v>
      </c>
      <c r="N3996" s="22">
        <v>44473.5</v>
      </c>
      <c r="O3996">
        <f t="shared" si="250"/>
        <v>22</v>
      </c>
      <c r="P3996" s="3">
        <f t="shared" si="251"/>
        <v>71.06</v>
      </c>
    </row>
    <row r="3997" spans="1:16" x14ac:dyDescent="0.35">
      <c r="A3997" t="s">
        <v>294</v>
      </c>
      <c r="B3997" s="29" t="s">
        <v>98</v>
      </c>
      <c r="C3997" s="22">
        <v>44463</v>
      </c>
      <c r="D3997" s="30" t="s">
        <v>114</v>
      </c>
      <c r="E3997" s="30" t="s">
        <v>115</v>
      </c>
      <c r="F3997" s="29" t="s">
        <v>123</v>
      </c>
      <c r="G3997" s="3">
        <v>65.14</v>
      </c>
      <c r="H3997" s="22">
        <v>44445</v>
      </c>
      <c r="I3997" s="23">
        <v>44458</v>
      </c>
      <c r="J3997">
        <f t="shared" si="248"/>
        <v>14</v>
      </c>
      <c r="K3997" s="2">
        <f t="shared" si="249"/>
        <v>44451.5</v>
      </c>
      <c r="L3997" s="22">
        <v>44463.5</v>
      </c>
      <c r="M3997" s="22">
        <v>44474.5</v>
      </c>
      <c r="N3997" s="22">
        <v>44473.5</v>
      </c>
      <c r="O3997">
        <f t="shared" si="250"/>
        <v>22</v>
      </c>
      <c r="P3997" s="3">
        <f t="shared" si="251"/>
        <v>1433.08</v>
      </c>
    </row>
    <row r="3998" spans="1:16" x14ac:dyDescent="0.35">
      <c r="A3998" t="s">
        <v>294</v>
      </c>
      <c r="B3998" s="29" t="s">
        <v>98</v>
      </c>
      <c r="C3998" s="22">
        <v>44463</v>
      </c>
      <c r="D3998" s="30" t="s">
        <v>110</v>
      </c>
      <c r="E3998" s="30" t="s">
        <v>111</v>
      </c>
      <c r="F3998" s="29" t="s">
        <v>123</v>
      </c>
      <c r="G3998" s="3">
        <v>23.700000000000003</v>
      </c>
      <c r="H3998" s="22">
        <v>44445</v>
      </c>
      <c r="I3998" s="23">
        <v>44458</v>
      </c>
      <c r="J3998">
        <f t="shared" si="248"/>
        <v>14</v>
      </c>
      <c r="K3998" s="2">
        <f t="shared" si="249"/>
        <v>44451.5</v>
      </c>
      <c r="L3998" s="22">
        <v>44463.5</v>
      </c>
      <c r="M3998" s="22">
        <v>44474.5</v>
      </c>
      <c r="N3998" s="22">
        <v>44473.5</v>
      </c>
      <c r="O3998">
        <f t="shared" si="250"/>
        <v>22</v>
      </c>
      <c r="P3998" s="3">
        <f t="shared" si="251"/>
        <v>521.40000000000009</v>
      </c>
    </row>
    <row r="3999" spans="1:16" x14ac:dyDescent="0.35">
      <c r="A3999" t="s">
        <v>294</v>
      </c>
      <c r="B3999" s="29" t="s">
        <v>98</v>
      </c>
      <c r="C3999" s="22">
        <v>44463</v>
      </c>
      <c r="D3999" s="30" t="s">
        <v>110</v>
      </c>
      <c r="E3999" s="30" t="s">
        <v>111</v>
      </c>
      <c r="F3999" s="29" t="s">
        <v>124</v>
      </c>
      <c r="G3999" s="3">
        <v>15.4</v>
      </c>
      <c r="H3999" s="22">
        <v>44445</v>
      </c>
      <c r="I3999" s="23">
        <v>44458</v>
      </c>
      <c r="J3999">
        <f t="shared" si="248"/>
        <v>14</v>
      </c>
      <c r="K3999" s="2">
        <f t="shared" si="249"/>
        <v>44451.5</v>
      </c>
      <c r="L3999" s="22">
        <v>44463.5</v>
      </c>
      <c r="M3999" s="22">
        <v>44474.5</v>
      </c>
      <c r="N3999" s="22">
        <v>44473.5</v>
      </c>
      <c r="O3999">
        <f t="shared" si="250"/>
        <v>22</v>
      </c>
      <c r="P3999" s="3">
        <f t="shared" si="251"/>
        <v>338.8</v>
      </c>
    </row>
    <row r="4000" spans="1:16" x14ac:dyDescent="0.35">
      <c r="A4000" t="s">
        <v>294</v>
      </c>
      <c r="B4000" s="29" t="s">
        <v>98</v>
      </c>
      <c r="C4000" s="22">
        <v>44463</v>
      </c>
      <c r="D4000" s="30" t="s">
        <v>114</v>
      </c>
      <c r="E4000" s="30" t="s">
        <v>115</v>
      </c>
      <c r="F4000" s="29" t="s">
        <v>127</v>
      </c>
      <c r="G4000" s="3">
        <v>77.05</v>
      </c>
      <c r="H4000" s="22">
        <v>44445</v>
      </c>
      <c r="I4000" s="23">
        <v>44458</v>
      </c>
      <c r="J4000">
        <f t="shared" si="248"/>
        <v>14</v>
      </c>
      <c r="K4000" s="2">
        <f t="shared" si="249"/>
        <v>44451.5</v>
      </c>
      <c r="L4000" s="22">
        <v>44463.5</v>
      </c>
      <c r="M4000" s="22">
        <v>44474.5</v>
      </c>
      <c r="N4000" s="22">
        <v>44473.5</v>
      </c>
      <c r="O4000">
        <f t="shared" si="250"/>
        <v>22</v>
      </c>
      <c r="P4000" s="3">
        <f t="shared" si="251"/>
        <v>1695.1</v>
      </c>
    </row>
    <row r="4001" spans="1:16" x14ac:dyDescent="0.35">
      <c r="A4001" t="s">
        <v>294</v>
      </c>
      <c r="B4001" s="29" t="s">
        <v>98</v>
      </c>
      <c r="C4001" s="22">
        <v>44463</v>
      </c>
      <c r="D4001" s="30" t="s">
        <v>110</v>
      </c>
      <c r="E4001" s="30" t="s">
        <v>111</v>
      </c>
      <c r="F4001" s="29" t="s">
        <v>127</v>
      </c>
      <c r="G4001" s="3">
        <v>94.04</v>
      </c>
      <c r="H4001" s="22">
        <v>44445</v>
      </c>
      <c r="I4001" s="23">
        <v>44458</v>
      </c>
      <c r="J4001">
        <f t="shared" si="248"/>
        <v>14</v>
      </c>
      <c r="K4001" s="2">
        <f t="shared" si="249"/>
        <v>44451.5</v>
      </c>
      <c r="L4001" s="22">
        <v>44463.5</v>
      </c>
      <c r="M4001" s="22">
        <v>44474.5</v>
      </c>
      <c r="N4001" s="22">
        <v>44473.5</v>
      </c>
      <c r="O4001">
        <f t="shared" si="250"/>
        <v>22</v>
      </c>
      <c r="P4001" s="3">
        <f t="shared" si="251"/>
        <v>2068.88</v>
      </c>
    </row>
    <row r="4002" spans="1:16" x14ac:dyDescent="0.35">
      <c r="A4002" t="s">
        <v>294</v>
      </c>
      <c r="B4002" s="29" t="s">
        <v>98</v>
      </c>
      <c r="C4002" s="22">
        <v>44463</v>
      </c>
      <c r="D4002" s="30" t="s">
        <v>114</v>
      </c>
      <c r="E4002" s="30" t="s">
        <v>115</v>
      </c>
      <c r="F4002" s="29" t="s">
        <v>128</v>
      </c>
      <c r="G4002" s="3">
        <v>25.96</v>
      </c>
      <c r="H4002" s="22">
        <v>44445</v>
      </c>
      <c r="I4002" s="23">
        <v>44458</v>
      </c>
      <c r="J4002">
        <f t="shared" si="248"/>
        <v>14</v>
      </c>
      <c r="K4002" s="2">
        <f t="shared" si="249"/>
        <v>44451.5</v>
      </c>
      <c r="L4002" s="22">
        <v>44463.5</v>
      </c>
      <c r="M4002" s="22">
        <v>44474.5</v>
      </c>
      <c r="N4002" s="22">
        <v>44473.5</v>
      </c>
      <c r="O4002">
        <f t="shared" si="250"/>
        <v>22</v>
      </c>
      <c r="P4002" s="3">
        <f t="shared" si="251"/>
        <v>571.12</v>
      </c>
    </row>
    <row r="4003" spans="1:16" x14ac:dyDescent="0.35">
      <c r="A4003" t="s">
        <v>294</v>
      </c>
      <c r="B4003" s="29" t="s">
        <v>98</v>
      </c>
      <c r="C4003" s="22">
        <v>44463</v>
      </c>
      <c r="D4003" s="30" t="s">
        <v>110</v>
      </c>
      <c r="E4003" s="30" t="s">
        <v>111</v>
      </c>
      <c r="F4003" s="29" t="s">
        <v>128</v>
      </c>
      <c r="G4003" s="3">
        <v>1.35</v>
      </c>
      <c r="H4003" s="22">
        <v>44445</v>
      </c>
      <c r="I4003" s="23">
        <v>44458</v>
      </c>
      <c r="J4003">
        <f t="shared" si="248"/>
        <v>14</v>
      </c>
      <c r="K4003" s="2">
        <f t="shared" si="249"/>
        <v>44451.5</v>
      </c>
      <c r="L4003" s="22">
        <v>44463.5</v>
      </c>
      <c r="M4003" s="22">
        <v>44474.5</v>
      </c>
      <c r="N4003" s="22">
        <v>44473.5</v>
      </c>
      <c r="O4003">
        <f t="shared" si="250"/>
        <v>22</v>
      </c>
      <c r="P4003" s="3">
        <f t="shared" si="251"/>
        <v>29.700000000000003</v>
      </c>
    </row>
    <row r="4004" spans="1:16" x14ac:dyDescent="0.35">
      <c r="A4004" t="s">
        <v>294</v>
      </c>
      <c r="B4004" s="29" t="s">
        <v>98</v>
      </c>
      <c r="C4004" s="22">
        <v>44463</v>
      </c>
      <c r="D4004" s="30" t="s">
        <v>114</v>
      </c>
      <c r="E4004" s="30" t="s">
        <v>115</v>
      </c>
      <c r="F4004" s="29" t="s">
        <v>129</v>
      </c>
      <c r="G4004" s="3">
        <v>143.86000000000001</v>
      </c>
      <c r="H4004" s="22">
        <v>44445</v>
      </c>
      <c r="I4004" s="23">
        <v>44458</v>
      </c>
      <c r="J4004">
        <f t="shared" si="248"/>
        <v>14</v>
      </c>
      <c r="K4004" s="2">
        <f t="shared" si="249"/>
        <v>44451.5</v>
      </c>
      <c r="L4004" s="22">
        <v>44463.5</v>
      </c>
      <c r="M4004" s="22">
        <v>44474.5</v>
      </c>
      <c r="N4004" s="22">
        <v>44473.5</v>
      </c>
      <c r="O4004">
        <f t="shared" si="250"/>
        <v>22</v>
      </c>
      <c r="P4004" s="3">
        <f t="shared" si="251"/>
        <v>3164.92</v>
      </c>
    </row>
    <row r="4005" spans="1:16" x14ac:dyDescent="0.35">
      <c r="A4005" t="s">
        <v>294</v>
      </c>
      <c r="B4005" s="29" t="s">
        <v>98</v>
      </c>
      <c r="C4005" s="22">
        <v>44463</v>
      </c>
      <c r="D4005" s="30" t="s">
        <v>110</v>
      </c>
      <c r="E4005" s="30" t="s">
        <v>111</v>
      </c>
      <c r="F4005" s="29" t="s">
        <v>129</v>
      </c>
      <c r="G4005" s="3">
        <v>468.7</v>
      </c>
      <c r="H4005" s="22">
        <v>44445</v>
      </c>
      <c r="I4005" s="23">
        <v>44458</v>
      </c>
      <c r="J4005">
        <f t="shared" si="248"/>
        <v>14</v>
      </c>
      <c r="K4005" s="2">
        <f t="shared" si="249"/>
        <v>44451.5</v>
      </c>
      <c r="L4005" s="22">
        <v>44463.5</v>
      </c>
      <c r="M4005" s="22">
        <v>44474.5</v>
      </c>
      <c r="N4005" s="22">
        <v>44473.5</v>
      </c>
      <c r="O4005">
        <f t="shared" si="250"/>
        <v>22</v>
      </c>
      <c r="P4005" s="3">
        <f t="shared" si="251"/>
        <v>10311.4</v>
      </c>
    </row>
    <row r="4006" spans="1:16" x14ac:dyDescent="0.35">
      <c r="A4006" t="s">
        <v>294</v>
      </c>
      <c r="B4006" s="29" t="s">
        <v>98</v>
      </c>
      <c r="C4006" s="22">
        <v>44463</v>
      </c>
      <c r="D4006" s="30" t="s">
        <v>114</v>
      </c>
      <c r="E4006" s="30" t="s">
        <v>115</v>
      </c>
      <c r="F4006" s="29" t="s">
        <v>130</v>
      </c>
      <c r="G4006" s="3">
        <v>14.24</v>
      </c>
      <c r="H4006" s="22">
        <v>44445</v>
      </c>
      <c r="I4006" s="23">
        <v>44458</v>
      </c>
      <c r="J4006">
        <f t="shared" si="248"/>
        <v>14</v>
      </c>
      <c r="K4006" s="2">
        <f t="shared" si="249"/>
        <v>44451.5</v>
      </c>
      <c r="L4006" s="22">
        <v>44463.5</v>
      </c>
      <c r="M4006" s="22">
        <v>44474.5</v>
      </c>
      <c r="N4006" s="22">
        <v>44473.5</v>
      </c>
      <c r="O4006">
        <f t="shared" si="250"/>
        <v>22</v>
      </c>
      <c r="P4006" s="3">
        <f t="shared" si="251"/>
        <v>313.28000000000003</v>
      </c>
    </row>
    <row r="4007" spans="1:16" x14ac:dyDescent="0.35">
      <c r="A4007" t="s">
        <v>294</v>
      </c>
      <c r="B4007" s="29" t="s">
        <v>98</v>
      </c>
      <c r="C4007" s="22">
        <v>44463</v>
      </c>
      <c r="D4007" s="30" t="s">
        <v>110</v>
      </c>
      <c r="E4007" s="30" t="s">
        <v>111</v>
      </c>
      <c r="F4007" s="29" t="s">
        <v>130</v>
      </c>
      <c r="G4007" s="3">
        <v>4.29</v>
      </c>
      <c r="H4007" s="22">
        <v>44445</v>
      </c>
      <c r="I4007" s="23">
        <v>44458</v>
      </c>
      <c r="J4007">
        <f t="shared" si="248"/>
        <v>14</v>
      </c>
      <c r="K4007" s="2">
        <f t="shared" si="249"/>
        <v>44451.5</v>
      </c>
      <c r="L4007" s="22">
        <v>44463.5</v>
      </c>
      <c r="M4007" s="22">
        <v>44474.5</v>
      </c>
      <c r="N4007" s="22">
        <v>44473.5</v>
      </c>
      <c r="O4007">
        <f t="shared" si="250"/>
        <v>22</v>
      </c>
      <c r="P4007" s="3">
        <f t="shared" si="251"/>
        <v>94.38</v>
      </c>
    </row>
    <row r="4008" spans="1:16" x14ac:dyDescent="0.35">
      <c r="A4008" t="s">
        <v>294</v>
      </c>
      <c r="B4008" s="29" t="s">
        <v>98</v>
      </c>
      <c r="C4008" s="22">
        <v>44463</v>
      </c>
      <c r="D4008" s="30" t="s">
        <v>110</v>
      </c>
      <c r="E4008" s="30" t="s">
        <v>111</v>
      </c>
      <c r="F4008" s="29" t="s">
        <v>246</v>
      </c>
      <c r="G4008" s="3">
        <v>1.76</v>
      </c>
      <c r="H4008" s="22">
        <v>44445</v>
      </c>
      <c r="I4008" s="23">
        <v>44458</v>
      </c>
      <c r="J4008">
        <f t="shared" si="248"/>
        <v>14</v>
      </c>
      <c r="K4008" s="2">
        <f t="shared" si="249"/>
        <v>44451.5</v>
      </c>
      <c r="L4008" s="22">
        <v>44463.5</v>
      </c>
      <c r="M4008" s="22">
        <v>44474.5</v>
      </c>
      <c r="N4008" s="22">
        <v>44473.5</v>
      </c>
      <c r="O4008">
        <f t="shared" si="250"/>
        <v>22</v>
      </c>
      <c r="P4008" s="3">
        <f t="shared" si="251"/>
        <v>38.72</v>
      </c>
    </row>
    <row r="4009" spans="1:16" x14ac:dyDescent="0.35">
      <c r="A4009" t="s">
        <v>294</v>
      </c>
      <c r="B4009" s="29" t="s">
        <v>98</v>
      </c>
      <c r="C4009" s="22">
        <v>44463</v>
      </c>
      <c r="D4009" s="30" t="s">
        <v>114</v>
      </c>
      <c r="E4009" s="30" t="s">
        <v>115</v>
      </c>
      <c r="F4009" s="29" t="s">
        <v>131</v>
      </c>
      <c r="G4009" s="3">
        <v>49.25</v>
      </c>
      <c r="H4009" s="22">
        <v>44445</v>
      </c>
      <c r="I4009" s="23">
        <v>44458</v>
      </c>
      <c r="J4009">
        <f t="shared" si="248"/>
        <v>14</v>
      </c>
      <c r="K4009" s="2">
        <f t="shared" si="249"/>
        <v>44451.5</v>
      </c>
      <c r="L4009" s="22">
        <v>44463.5</v>
      </c>
      <c r="M4009" s="22">
        <v>44474.5</v>
      </c>
      <c r="N4009" s="22">
        <v>44473.5</v>
      </c>
      <c r="O4009">
        <f t="shared" si="250"/>
        <v>22</v>
      </c>
      <c r="P4009" s="3">
        <f t="shared" si="251"/>
        <v>1083.5</v>
      </c>
    </row>
    <row r="4010" spans="1:16" x14ac:dyDescent="0.35">
      <c r="A4010" t="s">
        <v>294</v>
      </c>
      <c r="B4010" s="29" t="s">
        <v>98</v>
      </c>
      <c r="C4010" s="22">
        <v>44463</v>
      </c>
      <c r="D4010" s="30" t="s">
        <v>110</v>
      </c>
      <c r="E4010" s="30" t="s">
        <v>111</v>
      </c>
      <c r="F4010" s="29" t="s">
        <v>131</v>
      </c>
      <c r="G4010" s="3">
        <v>0.38</v>
      </c>
      <c r="H4010" s="22">
        <v>44445</v>
      </c>
      <c r="I4010" s="23">
        <v>44458</v>
      </c>
      <c r="J4010">
        <f t="shared" si="248"/>
        <v>14</v>
      </c>
      <c r="K4010" s="2">
        <f t="shared" si="249"/>
        <v>44451.5</v>
      </c>
      <c r="L4010" s="22">
        <v>44463.5</v>
      </c>
      <c r="M4010" s="22">
        <v>44474.5</v>
      </c>
      <c r="N4010" s="22">
        <v>44473.5</v>
      </c>
      <c r="O4010">
        <f t="shared" si="250"/>
        <v>22</v>
      </c>
      <c r="P4010" s="3">
        <f t="shared" si="251"/>
        <v>8.36</v>
      </c>
    </row>
    <row r="4011" spans="1:16" x14ac:dyDescent="0.35">
      <c r="A4011" t="s">
        <v>294</v>
      </c>
      <c r="B4011" s="29" t="s">
        <v>98</v>
      </c>
      <c r="C4011" s="22">
        <v>44463</v>
      </c>
      <c r="D4011" s="30" t="s">
        <v>114</v>
      </c>
      <c r="E4011" s="30" t="s">
        <v>115</v>
      </c>
      <c r="F4011" s="29" t="s">
        <v>132</v>
      </c>
      <c r="G4011" s="3">
        <v>157.06</v>
      </c>
      <c r="H4011" s="22">
        <v>44445</v>
      </c>
      <c r="I4011" s="23">
        <v>44458</v>
      </c>
      <c r="J4011">
        <f t="shared" si="248"/>
        <v>14</v>
      </c>
      <c r="K4011" s="2">
        <f t="shared" si="249"/>
        <v>44451.5</v>
      </c>
      <c r="L4011" s="22">
        <v>44463.5</v>
      </c>
      <c r="M4011" s="22">
        <v>44474.5</v>
      </c>
      <c r="N4011" s="22">
        <v>44473.5</v>
      </c>
      <c r="O4011">
        <f t="shared" si="250"/>
        <v>22</v>
      </c>
      <c r="P4011" s="3">
        <f t="shared" si="251"/>
        <v>3455.32</v>
      </c>
    </row>
    <row r="4012" spans="1:16" x14ac:dyDescent="0.35">
      <c r="A4012" t="s">
        <v>294</v>
      </c>
      <c r="B4012" s="29" t="s">
        <v>98</v>
      </c>
      <c r="C4012" s="22">
        <v>44463</v>
      </c>
      <c r="D4012" s="30" t="s">
        <v>110</v>
      </c>
      <c r="E4012" s="30" t="s">
        <v>111</v>
      </c>
      <c r="F4012" s="29" t="s">
        <v>255</v>
      </c>
      <c r="G4012" s="3">
        <v>1.31</v>
      </c>
      <c r="H4012" s="22">
        <v>44445</v>
      </c>
      <c r="I4012" s="23">
        <v>44458</v>
      </c>
      <c r="J4012">
        <f t="shared" si="248"/>
        <v>14</v>
      </c>
      <c r="K4012" s="2">
        <f t="shared" si="249"/>
        <v>44451.5</v>
      </c>
      <c r="L4012" s="22">
        <v>44463.5</v>
      </c>
      <c r="M4012" s="22">
        <v>44474.5</v>
      </c>
      <c r="N4012" s="22">
        <v>44473.5</v>
      </c>
      <c r="O4012">
        <f t="shared" si="250"/>
        <v>22</v>
      </c>
      <c r="P4012" s="3">
        <f t="shared" si="251"/>
        <v>28.82</v>
      </c>
    </row>
    <row r="4013" spans="1:16" x14ac:dyDescent="0.35">
      <c r="A4013" t="s">
        <v>294</v>
      </c>
      <c r="B4013" s="29" t="s">
        <v>98</v>
      </c>
      <c r="C4013" s="22">
        <v>44463</v>
      </c>
      <c r="D4013" s="30" t="s">
        <v>114</v>
      </c>
      <c r="E4013" s="30" t="s">
        <v>115</v>
      </c>
      <c r="F4013" s="29" t="s">
        <v>133</v>
      </c>
      <c r="G4013" s="3">
        <v>9.2799999999999994</v>
      </c>
      <c r="H4013" s="22">
        <v>44445</v>
      </c>
      <c r="I4013" s="23">
        <v>44458</v>
      </c>
      <c r="J4013">
        <f t="shared" si="248"/>
        <v>14</v>
      </c>
      <c r="K4013" s="2">
        <f t="shared" si="249"/>
        <v>44451.5</v>
      </c>
      <c r="L4013" s="22">
        <v>44463.5</v>
      </c>
      <c r="M4013" s="22">
        <v>44474.5</v>
      </c>
      <c r="N4013" s="22">
        <v>44473.5</v>
      </c>
      <c r="O4013">
        <f t="shared" si="250"/>
        <v>22</v>
      </c>
      <c r="P4013" s="3">
        <f t="shared" si="251"/>
        <v>204.16</v>
      </c>
    </row>
    <row r="4014" spans="1:16" x14ac:dyDescent="0.35">
      <c r="A4014" t="s">
        <v>294</v>
      </c>
      <c r="B4014" s="29" t="s">
        <v>98</v>
      </c>
      <c r="C4014" s="22">
        <v>44463</v>
      </c>
      <c r="D4014" s="30" t="s">
        <v>110</v>
      </c>
      <c r="E4014" s="30" t="s">
        <v>111</v>
      </c>
      <c r="F4014" s="29" t="s">
        <v>133</v>
      </c>
      <c r="G4014" s="3">
        <v>6.24</v>
      </c>
      <c r="H4014" s="22">
        <v>44445</v>
      </c>
      <c r="I4014" s="23">
        <v>44458</v>
      </c>
      <c r="J4014">
        <f t="shared" si="248"/>
        <v>14</v>
      </c>
      <c r="K4014" s="2">
        <f t="shared" si="249"/>
        <v>44451.5</v>
      </c>
      <c r="L4014" s="22">
        <v>44463.5</v>
      </c>
      <c r="M4014" s="22">
        <v>44474.5</v>
      </c>
      <c r="N4014" s="22">
        <v>44473.5</v>
      </c>
      <c r="O4014">
        <f t="shared" si="250"/>
        <v>22</v>
      </c>
      <c r="P4014" s="3">
        <f t="shared" si="251"/>
        <v>137.28</v>
      </c>
    </row>
    <row r="4015" spans="1:16" x14ac:dyDescent="0.35">
      <c r="A4015" t="s">
        <v>294</v>
      </c>
      <c r="B4015" s="29" t="s">
        <v>98</v>
      </c>
      <c r="C4015" s="22">
        <v>44463</v>
      </c>
      <c r="D4015" s="30" t="s">
        <v>110</v>
      </c>
      <c r="E4015" s="30" t="s">
        <v>111</v>
      </c>
      <c r="F4015" s="29" t="s">
        <v>134</v>
      </c>
      <c r="G4015" s="3">
        <v>7.75</v>
      </c>
      <c r="H4015" s="22">
        <v>44445</v>
      </c>
      <c r="I4015" s="23">
        <v>44458</v>
      </c>
      <c r="J4015">
        <f t="shared" si="248"/>
        <v>14</v>
      </c>
      <c r="K4015" s="2">
        <f t="shared" si="249"/>
        <v>44451.5</v>
      </c>
      <c r="L4015" s="22">
        <v>44463.5</v>
      </c>
      <c r="M4015" s="22">
        <v>44474.5</v>
      </c>
      <c r="N4015" s="22">
        <v>44473.5</v>
      </c>
      <c r="O4015">
        <f t="shared" si="250"/>
        <v>22</v>
      </c>
      <c r="P4015" s="3">
        <f t="shared" si="251"/>
        <v>170.5</v>
      </c>
    </row>
    <row r="4016" spans="1:16" x14ac:dyDescent="0.35">
      <c r="A4016" t="s">
        <v>294</v>
      </c>
      <c r="B4016" s="29" t="s">
        <v>98</v>
      </c>
      <c r="C4016" s="22">
        <v>44463</v>
      </c>
      <c r="D4016" s="30" t="s">
        <v>114</v>
      </c>
      <c r="E4016" s="30" t="s">
        <v>115</v>
      </c>
      <c r="F4016" s="29" t="s">
        <v>135</v>
      </c>
      <c r="G4016" s="3">
        <v>45.38</v>
      </c>
      <c r="H4016" s="22">
        <v>44445</v>
      </c>
      <c r="I4016" s="23">
        <v>44458</v>
      </c>
      <c r="J4016">
        <f t="shared" si="248"/>
        <v>14</v>
      </c>
      <c r="K4016" s="2">
        <f t="shared" si="249"/>
        <v>44451.5</v>
      </c>
      <c r="L4016" s="22">
        <v>44463.5</v>
      </c>
      <c r="M4016" s="22">
        <v>44474.5</v>
      </c>
      <c r="N4016" s="22">
        <v>44473.5</v>
      </c>
      <c r="O4016">
        <f t="shared" si="250"/>
        <v>22</v>
      </c>
      <c r="P4016" s="3">
        <f t="shared" si="251"/>
        <v>998.36</v>
      </c>
    </row>
    <row r="4017" spans="1:16" x14ac:dyDescent="0.35">
      <c r="A4017" t="s">
        <v>294</v>
      </c>
      <c r="B4017" s="29" t="s">
        <v>98</v>
      </c>
      <c r="C4017" s="22">
        <v>44463</v>
      </c>
      <c r="D4017" s="30" t="s">
        <v>110</v>
      </c>
      <c r="E4017" s="30" t="s">
        <v>111</v>
      </c>
      <c r="F4017" s="29" t="s">
        <v>135</v>
      </c>
      <c r="G4017" s="3">
        <v>31.5</v>
      </c>
      <c r="H4017" s="22">
        <v>44445</v>
      </c>
      <c r="I4017" s="23">
        <v>44458</v>
      </c>
      <c r="J4017">
        <f t="shared" si="248"/>
        <v>14</v>
      </c>
      <c r="K4017" s="2">
        <f t="shared" si="249"/>
        <v>44451.5</v>
      </c>
      <c r="L4017" s="22">
        <v>44463.5</v>
      </c>
      <c r="M4017" s="22">
        <v>44474.5</v>
      </c>
      <c r="N4017" s="22">
        <v>44473.5</v>
      </c>
      <c r="O4017">
        <f t="shared" si="250"/>
        <v>22</v>
      </c>
      <c r="P4017" s="3">
        <f t="shared" si="251"/>
        <v>693</v>
      </c>
    </row>
    <row r="4018" spans="1:16" x14ac:dyDescent="0.35">
      <c r="A4018" t="s">
        <v>294</v>
      </c>
      <c r="B4018" s="29" t="s">
        <v>98</v>
      </c>
      <c r="C4018" s="22">
        <v>44463</v>
      </c>
      <c r="D4018" s="30" t="s">
        <v>114</v>
      </c>
      <c r="E4018" s="30" t="s">
        <v>115</v>
      </c>
      <c r="F4018" s="29" t="s">
        <v>136</v>
      </c>
      <c r="G4018" s="3">
        <v>98.69</v>
      </c>
      <c r="H4018" s="22">
        <v>44445</v>
      </c>
      <c r="I4018" s="23">
        <v>44458</v>
      </c>
      <c r="J4018">
        <f t="shared" si="248"/>
        <v>14</v>
      </c>
      <c r="K4018" s="2">
        <f t="shared" si="249"/>
        <v>44451.5</v>
      </c>
      <c r="L4018" s="22">
        <v>44463.5</v>
      </c>
      <c r="M4018" s="22">
        <v>44474.5</v>
      </c>
      <c r="N4018" s="22">
        <v>44473.5</v>
      </c>
      <c r="O4018">
        <f t="shared" si="250"/>
        <v>22</v>
      </c>
      <c r="P4018" s="3">
        <f t="shared" si="251"/>
        <v>2171.1799999999998</v>
      </c>
    </row>
    <row r="4019" spans="1:16" x14ac:dyDescent="0.35">
      <c r="A4019" t="s">
        <v>294</v>
      </c>
      <c r="B4019" s="29" t="s">
        <v>98</v>
      </c>
      <c r="C4019" s="22">
        <v>44463</v>
      </c>
      <c r="D4019" s="30" t="s">
        <v>110</v>
      </c>
      <c r="E4019" s="30" t="s">
        <v>111</v>
      </c>
      <c r="F4019" s="29" t="s">
        <v>136</v>
      </c>
      <c r="G4019" s="3">
        <v>30.82</v>
      </c>
      <c r="H4019" s="22">
        <v>44445</v>
      </c>
      <c r="I4019" s="23">
        <v>44458</v>
      </c>
      <c r="J4019">
        <f t="shared" si="248"/>
        <v>14</v>
      </c>
      <c r="K4019" s="2">
        <f t="shared" si="249"/>
        <v>44451.5</v>
      </c>
      <c r="L4019" s="22">
        <v>44463.5</v>
      </c>
      <c r="M4019" s="22">
        <v>44474.5</v>
      </c>
      <c r="N4019" s="22">
        <v>44473.5</v>
      </c>
      <c r="O4019">
        <f t="shared" si="250"/>
        <v>22</v>
      </c>
      <c r="P4019" s="3">
        <f t="shared" si="251"/>
        <v>678.04</v>
      </c>
    </row>
    <row r="4020" spans="1:16" x14ac:dyDescent="0.35">
      <c r="A4020" t="s">
        <v>294</v>
      </c>
      <c r="B4020" s="29" t="s">
        <v>98</v>
      </c>
      <c r="C4020" s="22">
        <v>44463</v>
      </c>
      <c r="D4020" s="30" t="s">
        <v>110</v>
      </c>
      <c r="E4020" s="30" t="s">
        <v>111</v>
      </c>
      <c r="F4020" s="29" t="s">
        <v>137</v>
      </c>
      <c r="G4020" s="3">
        <v>490.49000000000012</v>
      </c>
      <c r="H4020" s="22">
        <v>44445</v>
      </c>
      <c r="I4020" s="23">
        <v>44458</v>
      </c>
      <c r="J4020">
        <f t="shared" si="248"/>
        <v>14</v>
      </c>
      <c r="K4020" s="2">
        <f t="shared" si="249"/>
        <v>44451.5</v>
      </c>
      <c r="L4020" s="22">
        <v>44463.5</v>
      </c>
      <c r="M4020" s="22">
        <v>44474.5</v>
      </c>
      <c r="N4020" s="22">
        <v>44473.5</v>
      </c>
      <c r="O4020">
        <f t="shared" si="250"/>
        <v>22</v>
      </c>
      <c r="P4020" s="3">
        <f t="shared" si="251"/>
        <v>10790.780000000002</v>
      </c>
    </row>
    <row r="4021" spans="1:16" x14ac:dyDescent="0.35">
      <c r="A4021" t="s">
        <v>294</v>
      </c>
      <c r="B4021" s="29" t="s">
        <v>98</v>
      </c>
      <c r="C4021" s="22">
        <v>44463</v>
      </c>
      <c r="D4021" s="30" t="s">
        <v>114</v>
      </c>
      <c r="E4021" s="30" t="s">
        <v>115</v>
      </c>
      <c r="F4021" s="29" t="s">
        <v>139</v>
      </c>
      <c r="G4021" s="3">
        <v>54.1</v>
      </c>
      <c r="H4021" s="22">
        <v>44445</v>
      </c>
      <c r="I4021" s="23">
        <v>44458</v>
      </c>
      <c r="J4021">
        <f t="shared" si="248"/>
        <v>14</v>
      </c>
      <c r="K4021" s="2">
        <f t="shared" si="249"/>
        <v>44451.5</v>
      </c>
      <c r="L4021" s="22">
        <v>44463.5</v>
      </c>
      <c r="M4021" s="22">
        <v>44474.5</v>
      </c>
      <c r="N4021" s="22">
        <v>44473.5</v>
      </c>
      <c r="O4021">
        <f t="shared" si="250"/>
        <v>22</v>
      </c>
      <c r="P4021" s="3">
        <f t="shared" si="251"/>
        <v>1190.2</v>
      </c>
    </row>
    <row r="4022" spans="1:16" x14ac:dyDescent="0.35">
      <c r="A4022" t="s">
        <v>294</v>
      </c>
      <c r="B4022" s="29" t="s">
        <v>98</v>
      </c>
      <c r="C4022" s="22">
        <v>44463</v>
      </c>
      <c r="D4022" s="30" t="s">
        <v>114</v>
      </c>
      <c r="E4022" s="30" t="s">
        <v>115</v>
      </c>
      <c r="F4022" s="29" t="s">
        <v>140</v>
      </c>
      <c r="G4022" s="3">
        <v>21.49</v>
      </c>
      <c r="H4022" s="22">
        <v>44445</v>
      </c>
      <c r="I4022" s="23">
        <v>44458</v>
      </c>
      <c r="J4022">
        <f t="shared" si="248"/>
        <v>14</v>
      </c>
      <c r="K4022" s="2">
        <f t="shared" si="249"/>
        <v>44451.5</v>
      </c>
      <c r="L4022" s="22">
        <v>44463.5</v>
      </c>
      <c r="M4022" s="22">
        <v>44474.5</v>
      </c>
      <c r="N4022" s="22">
        <v>44473.5</v>
      </c>
      <c r="O4022">
        <f t="shared" si="250"/>
        <v>22</v>
      </c>
      <c r="P4022" s="3">
        <f t="shared" si="251"/>
        <v>472.78</v>
      </c>
    </row>
    <row r="4023" spans="1:16" x14ac:dyDescent="0.35">
      <c r="A4023" t="s">
        <v>294</v>
      </c>
      <c r="B4023" s="29" t="s">
        <v>98</v>
      </c>
      <c r="C4023" s="22">
        <v>44463</v>
      </c>
      <c r="D4023" s="30" t="s">
        <v>110</v>
      </c>
      <c r="E4023" s="30" t="s">
        <v>111</v>
      </c>
      <c r="F4023" s="29" t="s">
        <v>140</v>
      </c>
      <c r="G4023" s="3">
        <v>28.65</v>
      </c>
      <c r="H4023" s="22">
        <v>44445</v>
      </c>
      <c r="I4023" s="23">
        <v>44458</v>
      </c>
      <c r="J4023">
        <f t="shared" si="248"/>
        <v>14</v>
      </c>
      <c r="K4023" s="2">
        <f t="shared" si="249"/>
        <v>44451.5</v>
      </c>
      <c r="L4023" s="22">
        <v>44463.5</v>
      </c>
      <c r="M4023" s="22">
        <v>44474.5</v>
      </c>
      <c r="N4023" s="22">
        <v>44473.5</v>
      </c>
      <c r="O4023">
        <f t="shared" si="250"/>
        <v>22</v>
      </c>
      <c r="P4023" s="3">
        <f t="shared" si="251"/>
        <v>630.29999999999995</v>
      </c>
    </row>
    <row r="4024" spans="1:16" x14ac:dyDescent="0.35">
      <c r="A4024" t="s">
        <v>294</v>
      </c>
      <c r="B4024" s="29" t="s">
        <v>98</v>
      </c>
      <c r="C4024" s="22">
        <v>44463</v>
      </c>
      <c r="D4024" s="30" t="s">
        <v>110</v>
      </c>
      <c r="E4024" s="30" t="s">
        <v>111</v>
      </c>
      <c r="F4024" s="29" t="s">
        <v>141</v>
      </c>
      <c r="G4024" s="3">
        <v>1.1000000000000001</v>
      </c>
      <c r="H4024" s="22">
        <v>44445</v>
      </c>
      <c r="I4024" s="23">
        <v>44458</v>
      </c>
      <c r="J4024">
        <f t="shared" si="248"/>
        <v>14</v>
      </c>
      <c r="K4024" s="2">
        <f t="shared" si="249"/>
        <v>44451.5</v>
      </c>
      <c r="L4024" s="22">
        <v>44463.5</v>
      </c>
      <c r="M4024" s="22">
        <v>44474.5</v>
      </c>
      <c r="N4024" s="22">
        <v>44473.5</v>
      </c>
      <c r="O4024">
        <f t="shared" si="250"/>
        <v>22</v>
      </c>
      <c r="P4024" s="3">
        <f t="shared" si="251"/>
        <v>24.200000000000003</v>
      </c>
    </row>
    <row r="4025" spans="1:16" x14ac:dyDescent="0.35">
      <c r="A4025" t="s">
        <v>294</v>
      </c>
      <c r="B4025" s="29" t="s">
        <v>98</v>
      </c>
      <c r="C4025" s="22">
        <v>44463</v>
      </c>
      <c r="D4025" s="30" t="s">
        <v>107</v>
      </c>
      <c r="E4025" s="30" t="s">
        <v>108</v>
      </c>
      <c r="F4025" s="29" t="s">
        <v>142</v>
      </c>
      <c r="G4025" s="3">
        <v>21118.859999999979</v>
      </c>
      <c r="H4025" s="22">
        <v>44445</v>
      </c>
      <c r="I4025" s="23">
        <v>44458</v>
      </c>
      <c r="J4025">
        <f t="shared" si="248"/>
        <v>14</v>
      </c>
      <c r="K4025" s="2">
        <f t="shared" si="249"/>
        <v>44451.5</v>
      </c>
      <c r="L4025" s="22">
        <v>44463.5</v>
      </c>
      <c r="M4025" s="22">
        <v>44481.5</v>
      </c>
      <c r="N4025" s="22">
        <v>44477.5</v>
      </c>
      <c r="O4025">
        <f t="shared" si="250"/>
        <v>26</v>
      </c>
      <c r="P4025" s="3">
        <f t="shared" si="251"/>
        <v>549090.3599999994</v>
      </c>
    </row>
    <row r="4026" spans="1:16" x14ac:dyDescent="0.35">
      <c r="A4026" t="s">
        <v>294</v>
      </c>
      <c r="B4026" s="29" t="s">
        <v>98</v>
      </c>
      <c r="C4026" s="22">
        <v>44463</v>
      </c>
      <c r="D4026" s="30" t="s">
        <v>99</v>
      </c>
      <c r="E4026" s="30" t="s">
        <v>100</v>
      </c>
      <c r="F4026" s="29" t="s">
        <v>142</v>
      </c>
      <c r="G4026" s="3">
        <v>7789.7000000000007</v>
      </c>
      <c r="H4026" s="22">
        <v>44445</v>
      </c>
      <c r="I4026" s="23">
        <v>44458</v>
      </c>
      <c r="J4026">
        <f t="shared" si="248"/>
        <v>14</v>
      </c>
      <c r="K4026" s="2">
        <f t="shared" si="249"/>
        <v>44451.5</v>
      </c>
      <c r="L4026" s="22">
        <v>44463.5</v>
      </c>
      <c r="M4026" s="22">
        <v>44481.5</v>
      </c>
      <c r="N4026" s="22">
        <v>44477.5</v>
      </c>
      <c r="O4026">
        <f t="shared" si="250"/>
        <v>26</v>
      </c>
      <c r="P4026" s="3">
        <f t="shared" si="251"/>
        <v>202532.2</v>
      </c>
    </row>
    <row r="4027" spans="1:16" x14ac:dyDescent="0.35">
      <c r="A4027" t="s">
        <v>294</v>
      </c>
      <c r="B4027" s="29" t="s">
        <v>98</v>
      </c>
      <c r="C4027" s="22">
        <v>44463</v>
      </c>
      <c r="D4027" s="30" t="s">
        <v>148</v>
      </c>
      <c r="E4027" s="30" t="s">
        <v>149</v>
      </c>
      <c r="F4027" s="29" t="s">
        <v>150</v>
      </c>
      <c r="G4027" s="3">
        <v>29.32</v>
      </c>
      <c r="H4027" s="22">
        <v>44445</v>
      </c>
      <c r="I4027" s="23">
        <v>44458</v>
      </c>
      <c r="J4027">
        <f t="shared" si="248"/>
        <v>14</v>
      </c>
      <c r="K4027" s="2">
        <f t="shared" si="249"/>
        <v>44451.5</v>
      </c>
      <c r="L4027" s="22">
        <v>44463.5</v>
      </c>
      <c r="M4027" s="22">
        <v>44484.5</v>
      </c>
      <c r="N4027" s="22">
        <v>44483.5</v>
      </c>
      <c r="O4027">
        <f t="shared" si="250"/>
        <v>32</v>
      </c>
      <c r="P4027" s="3">
        <f t="shared" si="251"/>
        <v>938.24</v>
      </c>
    </row>
    <row r="4028" spans="1:16" x14ac:dyDescent="0.35">
      <c r="A4028" t="s">
        <v>294</v>
      </c>
      <c r="B4028" s="29" t="s">
        <v>98</v>
      </c>
      <c r="C4028" s="22">
        <v>44463</v>
      </c>
      <c r="D4028" s="30" t="s">
        <v>148</v>
      </c>
      <c r="E4028" s="30" t="s">
        <v>149</v>
      </c>
      <c r="F4028" s="29" t="s">
        <v>151</v>
      </c>
      <c r="G4028" s="3">
        <v>70.399999999999991</v>
      </c>
      <c r="H4028" s="22">
        <v>44445</v>
      </c>
      <c r="I4028" s="23">
        <v>44458</v>
      </c>
      <c r="J4028">
        <f t="shared" si="248"/>
        <v>14</v>
      </c>
      <c r="K4028" s="2">
        <f t="shared" si="249"/>
        <v>44451.5</v>
      </c>
      <c r="L4028" s="22">
        <v>44463.5</v>
      </c>
      <c r="M4028" s="22">
        <v>44484.5</v>
      </c>
      <c r="N4028" s="22">
        <v>44483.5</v>
      </c>
      <c r="O4028">
        <f t="shared" si="250"/>
        <v>32</v>
      </c>
      <c r="P4028" s="3">
        <f t="shared" si="251"/>
        <v>2252.7999999999997</v>
      </c>
    </row>
    <row r="4029" spans="1:16" x14ac:dyDescent="0.35">
      <c r="A4029" t="s">
        <v>294</v>
      </c>
      <c r="B4029" s="29" t="s">
        <v>98</v>
      </c>
      <c r="C4029" s="22">
        <v>44463</v>
      </c>
      <c r="D4029" s="30" t="s">
        <v>148</v>
      </c>
      <c r="E4029" s="30" t="s">
        <v>149</v>
      </c>
      <c r="F4029" s="29" t="s">
        <v>152</v>
      </c>
      <c r="G4029" s="3">
        <v>117.11</v>
      </c>
      <c r="H4029" s="22">
        <v>44445</v>
      </c>
      <c r="I4029" s="23">
        <v>44458</v>
      </c>
      <c r="J4029">
        <f t="shared" si="248"/>
        <v>14</v>
      </c>
      <c r="K4029" s="2">
        <f t="shared" si="249"/>
        <v>44451.5</v>
      </c>
      <c r="L4029" s="22">
        <v>44463.5</v>
      </c>
      <c r="M4029" s="22">
        <v>44484.5</v>
      </c>
      <c r="N4029" s="22">
        <v>44483.5</v>
      </c>
      <c r="O4029">
        <f t="shared" si="250"/>
        <v>32</v>
      </c>
      <c r="P4029" s="3">
        <f t="shared" si="251"/>
        <v>3747.52</v>
      </c>
    </row>
    <row r="4030" spans="1:16" x14ac:dyDescent="0.35">
      <c r="A4030" t="s">
        <v>294</v>
      </c>
      <c r="B4030" s="29" t="s">
        <v>98</v>
      </c>
      <c r="C4030" s="22">
        <v>44463</v>
      </c>
      <c r="D4030" s="30" t="s">
        <v>110</v>
      </c>
      <c r="E4030" s="30" t="s">
        <v>111</v>
      </c>
      <c r="F4030" s="29" t="s">
        <v>153</v>
      </c>
      <c r="G4030" s="3">
        <v>217.27</v>
      </c>
      <c r="H4030" s="22">
        <v>44445</v>
      </c>
      <c r="I4030" s="23">
        <v>44458</v>
      </c>
      <c r="J4030">
        <f t="shared" si="248"/>
        <v>14</v>
      </c>
      <c r="K4030" s="2">
        <f t="shared" si="249"/>
        <v>44451.5</v>
      </c>
      <c r="L4030" s="22">
        <v>44463.5</v>
      </c>
      <c r="M4030" s="22">
        <v>44484.5</v>
      </c>
      <c r="N4030" s="22">
        <v>44483.5</v>
      </c>
      <c r="O4030">
        <f t="shared" si="250"/>
        <v>32</v>
      </c>
      <c r="P4030" s="3">
        <f t="shared" si="251"/>
        <v>6952.64</v>
      </c>
    </row>
    <row r="4031" spans="1:16" x14ac:dyDescent="0.35">
      <c r="A4031" t="s">
        <v>294</v>
      </c>
      <c r="B4031" s="29" t="s">
        <v>98</v>
      </c>
      <c r="C4031" s="22">
        <v>44463</v>
      </c>
      <c r="D4031" s="30" t="s">
        <v>148</v>
      </c>
      <c r="E4031" s="30" t="s">
        <v>149</v>
      </c>
      <c r="F4031" s="29" t="s">
        <v>154</v>
      </c>
      <c r="G4031" s="3">
        <v>125.04999999999998</v>
      </c>
      <c r="H4031" s="22">
        <v>44445</v>
      </c>
      <c r="I4031" s="23">
        <v>44458</v>
      </c>
      <c r="J4031">
        <f t="shared" si="248"/>
        <v>14</v>
      </c>
      <c r="K4031" s="2">
        <f t="shared" si="249"/>
        <v>44451.5</v>
      </c>
      <c r="L4031" s="22">
        <v>44463.5</v>
      </c>
      <c r="M4031" s="22">
        <v>44484.5</v>
      </c>
      <c r="N4031" s="22">
        <v>44483.5</v>
      </c>
      <c r="O4031">
        <f t="shared" si="250"/>
        <v>32</v>
      </c>
      <c r="P4031" s="3">
        <f t="shared" si="251"/>
        <v>4001.5999999999995</v>
      </c>
    </row>
    <row r="4032" spans="1:16" x14ac:dyDescent="0.35">
      <c r="A4032" t="s">
        <v>294</v>
      </c>
      <c r="B4032" s="29" t="s">
        <v>98</v>
      </c>
      <c r="C4032" s="22">
        <v>44463</v>
      </c>
      <c r="D4032" s="30" t="s">
        <v>107</v>
      </c>
      <c r="E4032" s="30" t="s">
        <v>108</v>
      </c>
      <c r="F4032" s="29" t="s">
        <v>295</v>
      </c>
      <c r="G4032" s="3">
        <v>0.26</v>
      </c>
      <c r="H4032" s="22">
        <v>44445</v>
      </c>
      <c r="I4032" s="23">
        <v>44458</v>
      </c>
      <c r="J4032">
        <f t="shared" si="248"/>
        <v>14</v>
      </c>
      <c r="K4032" s="2">
        <f t="shared" si="249"/>
        <v>44451.5</v>
      </c>
      <c r="L4032" s="22">
        <v>44463.5</v>
      </c>
      <c r="M4032" s="22">
        <v>44484.5</v>
      </c>
      <c r="N4032" s="22">
        <v>44483.5</v>
      </c>
      <c r="O4032">
        <f t="shared" si="250"/>
        <v>32</v>
      </c>
      <c r="P4032" s="3">
        <f t="shared" si="251"/>
        <v>8.32</v>
      </c>
    </row>
    <row r="4033" spans="1:16" x14ac:dyDescent="0.35">
      <c r="A4033" t="s">
        <v>294</v>
      </c>
      <c r="B4033" s="29" t="s">
        <v>98</v>
      </c>
      <c r="C4033" s="22">
        <v>44463</v>
      </c>
      <c r="D4033" s="30" t="s">
        <v>148</v>
      </c>
      <c r="E4033" s="30" t="s">
        <v>149</v>
      </c>
      <c r="F4033" s="29" t="s">
        <v>155</v>
      </c>
      <c r="G4033" s="3">
        <v>27.5</v>
      </c>
      <c r="H4033" s="22">
        <v>44445</v>
      </c>
      <c r="I4033" s="23">
        <v>44458</v>
      </c>
      <c r="J4033">
        <f t="shared" si="248"/>
        <v>14</v>
      </c>
      <c r="K4033" s="2">
        <f t="shared" si="249"/>
        <v>44451.5</v>
      </c>
      <c r="L4033" s="22">
        <v>44463.5</v>
      </c>
      <c r="M4033" s="22">
        <v>44484.5</v>
      </c>
      <c r="N4033" s="22">
        <v>44483.5</v>
      </c>
      <c r="O4033">
        <f t="shared" si="250"/>
        <v>32</v>
      </c>
      <c r="P4033" s="3">
        <f t="shared" si="251"/>
        <v>880</v>
      </c>
    </row>
    <row r="4034" spans="1:16" x14ac:dyDescent="0.35">
      <c r="A4034" t="s">
        <v>294</v>
      </c>
      <c r="B4034" s="29" t="s">
        <v>98</v>
      </c>
      <c r="C4034" s="22">
        <v>44463</v>
      </c>
      <c r="D4034" s="30" t="s">
        <v>148</v>
      </c>
      <c r="E4034" s="30" t="s">
        <v>149</v>
      </c>
      <c r="F4034" s="29" t="s">
        <v>156</v>
      </c>
      <c r="G4034" s="3">
        <v>95.53</v>
      </c>
      <c r="H4034" s="22">
        <v>44445</v>
      </c>
      <c r="I4034" s="23">
        <v>44458</v>
      </c>
      <c r="J4034">
        <f t="shared" si="248"/>
        <v>14</v>
      </c>
      <c r="K4034" s="2">
        <f t="shared" si="249"/>
        <v>44451.5</v>
      </c>
      <c r="L4034" s="22">
        <v>44463.5</v>
      </c>
      <c r="M4034" s="22">
        <v>44484.5</v>
      </c>
      <c r="N4034" s="22">
        <v>44483.5</v>
      </c>
      <c r="O4034">
        <f t="shared" si="250"/>
        <v>32</v>
      </c>
      <c r="P4034" s="3">
        <f t="shared" si="251"/>
        <v>3056.96</v>
      </c>
    </row>
    <row r="4035" spans="1:16" x14ac:dyDescent="0.35">
      <c r="A4035" t="s">
        <v>294</v>
      </c>
      <c r="B4035" s="29" t="s">
        <v>98</v>
      </c>
      <c r="C4035" s="22">
        <v>44463</v>
      </c>
      <c r="D4035" s="30" t="s">
        <v>148</v>
      </c>
      <c r="E4035" s="30" t="s">
        <v>149</v>
      </c>
      <c r="F4035" s="29" t="s">
        <v>249</v>
      </c>
      <c r="G4035" s="3">
        <v>4.32</v>
      </c>
      <c r="H4035" s="22">
        <v>44445</v>
      </c>
      <c r="I4035" s="23">
        <v>44458</v>
      </c>
      <c r="J4035">
        <f t="shared" si="248"/>
        <v>14</v>
      </c>
      <c r="K4035" s="2">
        <f t="shared" si="249"/>
        <v>44451.5</v>
      </c>
      <c r="L4035" s="22">
        <v>44463.5</v>
      </c>
      <c r="M4035" s="22">
        <v>44484.5</v>
      </c>
      <c r="N4035" s="22">
        <v>44483.5</v>
      </c>
      <c r="O4035">
        <f t="shared" si="250"/>
        <v>32</v>
      </c>
      <c r="P4035" s="3">
        <f t="shared" si="251"/>
        <v>138.24</v>
      </c>
    </row>
    <row r="4036" spans="1:16" x14ac:dyDescent="0.35">
      <c r="A4036" t="s">
        <v>294</v>
      </c>
      <c r="B4036" s="29" t="s">
        <v>98</v>
      </c>
      <c r="C4036" s="22">
        <v>44463</v>
      </c>
      <c r="D4036" s="30" t="s">
        <v>148</v>
      </c>
      <c r="E4036" s="30" t="s">
        <v>149</v>
      </c>
      <c r="F4036" s="29" t="s">
        <v>157</v>
      </c>
      <c r="G4036" s="3">
        <v>215.45000000000002</v>
      </c>
      <c r="H4036" s="22">
        <v>44445</v>
      </c>
      <c r="I4036" s="23">
        <v>44458</v>
      </c>
      <c r="J4036">
        <f t="shared" si="248"/>
        <v>14</v>
      </c>
      <c r="K4036" s="2">
        <f t="shared" si="249"/>
        <v>44451.5</v>
      </c>
      <c r="L4036" s="22">
        <v>44463.5</v>
      </c>
      <c r="M4036" s="22">
        <v>44484.5</v>
      </c>
      <c r="N4036" s="22">
        <v>44483.5</v>
      </c>
      <c r="O4036">
        <f t="shared" si="250"/>
        <v>32</v>
      </c>
      <c r="P4036" s="3">
        <f t="shared" si="251"/>
        <v>6894.4000000000005</v>
      </c>
    </row>
    <row r="4037" spans="1:16" x14ac:dyDescent="0.35">
      <c r="A4037" t="s">
        <v>294</v>
      </c>
      <c r="B4037" s="29" t="s">
        <v>98</v>
      </c>
      <c r="C4037" s="22">
        <v>44463</v>
      </c>
      <c r="D4037" s="30" t="s">
        <v>148</v>
      </c>
      <c r="E4037" s="30" t="s">
        <v>149</v>
      </c>
      <c r="F4037" s="29" t="s">
        <v>158</v>
      </c>
      <c r="G4037" s="3">
        <v>293.76</v>
      </c>
      <c r="H4037" s="22">
        <v>44445</v>
      </c>
      <c r="I4037" s="23">
        <v>44458</v>
      </c>
      <c r="J4037">
        <f t="shared" si="248"/>
        <v>14</v>
      </c>
      <c r="K4037" s="2">
        <f t="shared" si="249"/>
        <v>44451.5</v>
      </c>
      <c r="L4037" s="22">
        <v>44463.5</v>
      </c>
      <c r="M4037" s="22">
        <v>44484.5</v>
      </c>
      <c r="N4037" s="22">
        <v>44483.5</v>
      </c>
      <c r="O4037">
        <f t="shared" si="250"/>
        <v>32</v>
      </c>
      <c r="P4037" s="3">
        <f t="shared" si="251"/>
        <v>9400.32</v>
      </c>
    </row>
    <row r="4038" spans="1:16" x14ac:dyDescent="0.35">
      <c r="A4038" t="s">
        <v>294</v>
      </c>
      <c r="B4038" s="29" t="s">
        <v>98</v>
      </c>
      <c r="C4038" s="22">
        <v>44463</v>
      </c>
      <c r="D4038" s="30" t="s">
        <v>148</v>
      </c>
      <c r="E4038" s="30" t="s">
        <v>149</v>
      </c>
      <c r="F4038" s="29" t="s">
        <v>159</v>
      </c>
      <c r="G4038" s="3">
        <v>94.710000000000008</v>
      </c>
      <c r="H4038" s="22">
        <v>44445</v>
      </c>
      <c r="I4038" s="23">
        <v>44458</v>
      </c>
      <c r="J4038">
        <f t="shared" si="248"/>
        <v>14</v>
      </c>
      <c r="K4038" s="2">
        <f t="shared" si="249"/>
        <v>44451.5</v>
      </c>
      <c r="L4038" s="22">
        <v>44463.5</v>
      </c>
      <c r="M4038" s="22">
        <v>44484.5</v>
      </c>
      <c r="N4038" s="22">
        <v>44483.5</v>
      </c>
      <c r="O4038">
        <f t="shared" si="250"/>
        <v>32</v>
      </c>
      <c r="P4038" s="3">
        <f t="shared" si="251"/>
        <v>3030.7200000000003</v>
      </c>
    </row>
    <row r="4039" spans="1:16" x14ac:dyDescent="0.35">
      <c r="A4039" t="s">
        <v>294</v>
      </c>
      <c r="B4039" s="29" t="s">
        <v>98</v>
      </c>
      <c r="C4039" s="22">
        <v>44463</v>
      </c>
      <c r="D4039" s="30" t="s">
        <v>148</v>
      </c>
      <c r="E4039" s="30" t="s">
        <v>149</v>
      </c>
      <c r="F4039" s="29" t="s">
        <v>160</v>
      </c>
      <c r="G4039" s="3">
        <v>63.820000000000007</v>
      </c>
      <c r="H4039" s="22">
        <v>44445</v>
      </c>
      <c r="I4039" s="23">
        <v>44458</v>
      </c>
      <c r="J4039">
        <f t="shared" si="248"/>
        <v>14</v>
      </c>
      <c r="K4039" s="2">
        <f t="shared" si="249"/>
        <v>44451.5</v>
      </c>
      <c r="L4039" s="22">
        <v>44463.5</v>
      </c>
      <c r="M4039" s="22">
        <v>44484.5</v>
      </c>
      <c r="N4039" s="22">
        <v>44483.5</v>
      </c>
      <c r="O4039">
        <f t="shared" si="250"/>
        <v>32</v>
      </c>
      <c r="P4039" s="3">
        <f t="shared" si="251"/>
        <v>2042.2400000000002</v>
      </c>
    </row>
    <row r="4040" spans="1:16" x14ac:dyDescent="0.35">
      <c r="A4040" t="s">
        <v>294</v>
      </c>
      <c r="B4040" s="29" t="s">
        <v>86</v>
      </c>
      <c r="C4040" s="22">
        <v>44463</v>
      </c>
      <c r="D4040" s="30" t="s">
        <v>161</v>
      </c>
      <c r="E4040" s="30" t="s">
        <v>162</v>
      </c>
      <c r="F4040" s="29" t="s">
        <v>165</v>
      </c>
      <c r="G4040" s="3">
        <v>121.89</v>
      </c>
      <c r="H4040" s="22">
        <v>44444</v>
      </c>
      <c r="I4040" s="23">
        <v>44457</v>
      </c>
      <c r="J4040">
        <f t="shared" si="248"/>
        <v>14</v>
      </c>
      <c r="K4040" s="2">
        <f t="shared" si="249"/>
        <v>44450.5</v>
      </c>
      <c r="L4040" s="22">
        <v>44463.5</v>
      </c>
      <c r="M4040" s="22">
        <v>44489.5</v>
      </c>
      <c r="N4040" s="22">
        <v>44488.5</v>
      </c>
      <c r="O4040">
        <f t="shared" si="250"/>
        <v>38</v>
      </c>
      <c r="P4040" s="3">
        <f t="shared" si="251"/>
        <v>4631.82</v>
      </c>
    </row>
    <row r="4041" spans="1:16" x14ac:dyDescent="0.35">
      <c r="A4041" t="s">
        <v>294</v>
      </c>
      <c r="B4041" s="29" t="s">
        <v>86</v>
      </c>
      <c r="C4041" s="22">
        <v>44463</v>
      </c>
      <c r="D4041" s="30" t="s">
        <v>161</v>
      </c>
      <c r="E4041" s="30" t="s">
        <v>162</v>
      </c>
      <c r="F4041" s="29" t="s">
        <v>163</v>
      </c>
      <c r="G4041" s="3">
        <v>178.53</v>
      </c>
      <c r="H4041" s="22">
        <v>44444</v>
      </c>
      <c r="I4041" s="23">
        <v>44457</v>
      </c>
      <c r="J4041">
        <f t="shared" si="248"/>
        <v>14</v>
      </c>
      <c r="K4041" s="2">
        <f t="shared" si="249"/>
        <v>44450.5</v>
      </c>
      <c r="L4041" s="22">
        <v>44463.5</v>
      </c>
      <c r="M4041" s="22">
        <v>44489.5</v>
      </c>
      <c r="N4041" s="22">
        <v>44488.5</v>
      </c>
      <c r="O4041">
        <f t="shared" si="250"/>
        <v>38</v>
      </c>
      <c r="P4041" s="3">
        <f t="shared" si="251"/>
        <v>6784.14</v>
      </c>
    </row>
    <row r="4042" spans="1:16" x14ac:dyDescent="0.35">
      <c r="A4042" t="s">
        <v>294</v>
      </c>
      <c r="B4042" s="29" t="s">
        <v>86</v>
      </c>
      <c r="C4042" s="22">
        <v>44463</v>
      </c>
      <c r="D4042" s="30" t="s">
        <v>161</v>
      </c>
      <c r="E4042" s="30" t="s">
        <v>162</v>
      </c>
      <c r="F4042" s="29" t="s">
        <v>166</v>
      </c>
      <c r="G4042" s="3">
        <v>129.30000000000001</v>
      </c>
      <c r="H4042" s="22">
        <v>44444</v>
      </c>
      <c r="I4042" s="23">
        <v>44457</v>
      </c>
      <c r="J4042">
        <f t="shared" si="248"/>
        <v>14</v>
      </c>
      <c r="K4042" s="2">
        <f t="shared" si="249"/>
        <v>44450.5</v>
      </c>
      <c r="L4042" s="22">
        <v>44463.5</v>
      </c>
      <c r="M4042" s="22">
        <v>44489.5</v>
      </c>
      <c r="N4042" s="22">
        <v>44488.5</v>
      </c>
      <c r="O4042">
        <f t="shared" si="250"/>
        <v>38</v>
      </c>
      <c r="P4042" s="3">
        <f t="shared" si="251"/>
        <v>4913.4000000000005</v>
      </c>
    </row>
    <row r="4043" spans="1:16" x14ac:dyDescent="0.35">
      <c r="A4043" t="s">
        <v>294</v>
      </c>
      <c r="B4043" s="29" t="s">
        <v>86</v>
      </c>
      <c r="C4043" s="22">
        <v>44463</v>
      </c>
      <c r="D4043" s="30" t="s">
        <v>161</v>
      </c>
      <c r="E4043" s="30" t="s">
        <v>162</v>
      </c>
      <c r="F4043" s="29" t="s">
        <v>167</v>
      </c>
      <c r="G4043" s="3">
        <v>330.62</v>
      </c>
      <c r="H4043" s="22">
        <v>44444</v>
      </c>
      <c r="I4043" s="23">
        <v>44457</v>
      </c>
      <c r="J4043">
        <f t="shared" ref="J4043:J4106" si="252">I4043-H4043+1</f>
        <v>14</v>
      </c>
      <c r="K4043" s="2">
        <f t="shared" ref="K4043:K4106" si="253">(H4043+I4043)/2</f>
        <v>44450.5</v>
      </c>
      <c r="L4043" s="22">
        <v>44463.5</v>
      </c>
      <c r="M4043" s="22">
        <v>44489.5</v>
      </c>
      <c r="N4043" s="22">
        <v>44488.5</v>
      </c>
      <c r="O4043">
        <f t="shared" ref="O4043:O4106" si="254">N4043-K4043</f>
        <v>38</v>
      </c>
      <c r="P4043" s="3">
        <f t="shared" ref="P4043:P4106" si="255">O4043*G4043</f>
        <v>12563.56</v>
      </c>
    </row>
    <row r="4044" spans="1:16" x14ac:dyDescent="0.35">
      <c r="A4044" t="s">
        <v>294</v>
      </c>
      <c r="B4044" s="29" t="s">
        <v>86</v>
      </c>
      <c r="C4044" s="22">
        <v>44463</v>
      </c>
      <c r="D4044" s="30" t="s">
        <v>161</v>
      </c>
      <c r="E4044" s="30" t="s">
        <v>162</v>
      </c>
      <c r="F4044" s="29" t="s">
        <v>168</v>
      </c>
      <c r="G4044" s="3">
        <v>98.11</v>
      </c>
      <c r="H4044" s="22">
        <v>44444</v>
      </c>
      <c r="I4044" s="23">
        <v>44457</v>
      </c>
      <c r="J4044">
        <f t="shared" si="252"/>
        <v>14</v>
      </c>
      <c r="K4044" s="2">
        <f t="shared" si="253"/>
        <v>44450.5</v>
      </c>
      <c r="L4044" s="22">
        <v>44463.5</v>
      </c>
      <c r="M4044" s="22">
        <v>44489.5</v>
      </c>
      <c r="N4044" s="22">
        <v>44488.5</v>
      </c>
      <c r="O4044">
        <f t="shared" si="254"/>
        <v>38</v>
      </c>
      <c r="P4044" s="3">
        <f t="shared" si="255"/>
        <v>3728.18</v>
      </c>
    </row>
    <row r="4045" spans="1:16" x14ac:dyDescent="0.35">
      <c r="A4045" t="s">
        <v>294</v>
      </c>
      <c r="B4045" s="29" t="s">
        <v>86</v>
      </c>
      <c r="C4045" s="22">
        <v>44463</v>
      </c>
      <c r="D4045" s="30" t="s">
        <v>161</v>
      </c>
      <c r="E4045" s="30" t="s">
        <v>162</v>
      </c>
      <c r="F4045" s="29" t="s">
        <v>288</v>
      </c>
      <c r="G4045" s="3">
        <v>39.450000000000003</v>
      </c>
      <c r="H4045" s="22">
        <v>44444</v>
      </c>
      <c r="I4045" s="23">
        <v>44457</v>
      </c>
      <c r="J4045">
        <f t="shared" si="252"/>
        <v>14</v>
      </c>
      <c r="K4045" s="2">
        <f t="shared" si="253"/>
        <v>44450.5</v>
      </c>
      <c r="L4045" s="22">
        <v>44463.5</v>
      </c>
      <c r="M4045" s="22">
        <v>44489.5</v>
      </c>
      <c r="N4045" s="22">
        <v>44488.5</v>
      </c>
      <c r="O4045">
        <f t="shared" si="254"/>
        <v>38</v>
      </c>
      <c r="P4045" s="3">
        <f t="shared" si="255"/>
        <v>1499.1000000000001</v>
      </c>
    </row>
    <row r="4046" spans="1:16" x14ac:dyDescent="0.35">
      <c r="A4046" t="s">
        <v>294</v>
      </c>
      <c r="B4046" s="29" t="s">
        <v>86</v>
      </c>
      <c r="C4046" s="22">
        <v>44463</v>
      </c>
      <c r="D4046" s="30" t="s">
        <v>161</v>
      </c>
      <c r="E4046" s="30" t="s">
        <v>162</v>
      </c>
      <c r="F4046" s="29" t="s">
        <v>169</v>
      </c>
      <c r="G4046" s="3">
        <v>121.85</v>
      </c>
      <c r="H4046" s="22">
        <v>44444</v>
      </c>
      <c r="I4046" s="23">
        <v>44457</v>
      </c>
      <c r="J4046">
        <f t="shared" si="252"/>
        <v>14</v>
      </c>
      <c r="K4046" s="2">
        <f t="shared" si="253"/>
        <v>44450.5</v>
      </c>
      <c r="L4046" s="22">
        <v>44463.5</v>
      </c>
      <c r="M4046" s="22">
        <v>44489.5</v>
      </c>
      <c r="N4046" s="22">
        <v>44488.5</v>
      </c>
      <c r="O4046">
        <f t="shared" si="254"/>
        <v>38</v>
      </c>
      <c r="P4046" s="3">
        <f t="shared" si="255"/>
        <v>4630.3</v>
      </c>
    </row>
    <row r="4047" spans="1:16" x14ac:dyDescent="0.35">
      <c r="A4047" t="s">
        <v>294</v>
      </c>
      <c r="B4047" s="29" t="s">
        <v>86</v>
      </c>
      <c r="C4047" s="22">
        <v>44463</v>
      </c>
      <c r="D4047" s="30" t="s">
        <v>161</v>
      </c>
      <c r="E4047" s="30" t="s">
        <v>162</v>
      </c>
      <c r="F4047" s="29" t="s">
        <v>170</v>
      </c>
      <c r="G4047" s="3">
        <v>114.69</v>
      </c>
      <c r="H4047" s="22">
        <v>44444</v>
      </c>
      <c r="I4047" s="23">
        <v>44457</v>
      </c>
      <c r="J4047">
        <f t="shared" si="252"/>
        <v>14</v>
      </c>
      <c r="K4047" s="2">
        <f t="shared" si="253"/>
        <v>44450.5</v>
      </c>
      <c r="L4047" s="22">
        <v>44463.5</v>
      </c>
      <c r="M4047" s="22">
        <v>44489.5</v>
      </c>
      <c r="N4047" s="22">
        <v>44488.5</v>
      </c>
      <c r="O4047">
        <f t="shared" si="254"/>
        <v>38</v>
      </c>
      <c r="P4047" s="3">
        <f t="shared" si="255"/>
        <v>4358.22</v>
      </c>
    </row>
    <row r="4048" spans="1:16" x14ac:dyDescent="0.35">
      <c r="A4048" t="s">
        <v>294</v>
      </c>
      <c r="B4048" s="29" t="s">
        <v>86</v>
      </c>
      <c r="C4048" s="22">
        <v>44463</v>
      </c>
      <c r="D4048" s="30" t="s">
        <v>171</v>
      </c>
      <c r="E4048" s="30" t="s">
        <v>172</v>
      </c>
      <c r="F4048" s="29" t="s">
        <v>173</v>
      </c>
      <c r="G4048" s="3">
        <v>202.20000000000002</v>
      </c>
      <c r="H4048" s="22">
        <v>44444</v>
      </c>
      <c r="I4048" s="23">
        <v>44457</v>
      </c>
      <c r="J4048">
        <f t="shared" si="252"/>
        <v>14</v>
      </c>
      <c r="K4048" s="2">
        <f t="shared" si="253"/>
        <v>44450.5</v>
      </c>
      <c r="L4048" s="22">
        <v>44463.5</v>
      </c>
      <c r="M4048" s="22">
        <v>44489.5</v>
      </c>
      <c r="N4048" s="22">
        <v>44488.5</v>
      </c>
      <c r="O4048">
        <f t="shared" si="254"/>
        <v>38</v>
      </c>
      <c r="P4048" s="3">
        <f t="shared" si="255"/>
        <v>7683.6</v>
      </c>
    </row>
    <row r="4049" spans="1:16" x14ac:dyDescent="0.35">
      <c r="A4049" t="s">
        <v>294</v>
      </c>
      <c r="B4049" s="29" t="s">
        <v>86</v>
      </c>
      <c r="C4049" s="22">
        <v>44463</v>
      </c>
      <c r="D4049" s="30" t="s">
        <v>161</v>
      </c>
      <c r="E4049" s="30" t="s">
        <v>162</v>
      </c>
      <c r="F4049" s="29" t="s">
        <v>278</v>
      </c>
      <c r="G4049" s="3">
        <v>84.61</v>
      </c>
      <c r="H4049" s="22">
        <v>44444</v>
      </c>
      <c r="I4049" s="23">
        <v>44457</v>
      </c>
      <c r="J4049">
        <f t="shared" si="252"/>
        <v>14</v>
      </c>
      <c r="K4049" s="2">
        <f t="shared" si="253"/>
        <v>44450.5</v>
      </c>
      <c r="L4049" s="22">
        <v>44463.5</v>
      </c>
      <c r="M4049" s="22">
        <v>44489.5</v>
      </c>
      <c r="N4049" s="22">
        <v>44488.5</v>
      </c>
      <c r="O4049">
        <f t="shared" si="254"/>
        <v>38</v>
      </c>
      <c r="P4049" s="3">
        <f t="shared" si="255"/>
        <v>3215.18</v>
      </c>
    </row>
    <row r="4050" spans="1:16" x14ac:dyDescent="0.35">
      <c r="A4050" t="s">
        <v>294</v>
      </c>
      <c r="B4050" s="29" t="s">
        <v>86</v>
      </c>
      <c r="C4050" s="22">
        <v>44463</v>
      </c>
      <c r="D4050" s="30" t="s">
        <v>161</v>
      </c>
      <c r="E4050" s="30" t="s">
        <v>162</v>
      </c>
      <c r="F4050" s="29" t="s">
        <v>174</v>
      </c>
      <c r="G4050" s="3">
        <v>74.78</v>
      </c>
      <c r="H4050" s="22">
        <v>44444</v>
      </c>
      <c r="I4050" s="23">
        <v>44457</v>
      </c>
      <c r="J4050">
        <f t="shared" si="252"/>
        <v>14</v>
      </c>
      <c r="K4050" s="2">
        <f t="shared" si="253"/>
        <v>44450.5</v>
      </c>
      <c r="L4050" s="22">
        <v>44463.5</v>
      </c>
      <c r="M4050" s="22">
        <v>44489.5</v>
      </c>
      <c r="N4050" s="22">
        <v>44488.5</v>
      </c>
      <c r="O4050">
        <f t="shared" si="254"/>
        <v>38</v>
      </c>
      <c r="P4050" s="3">
        <f t="shared" si="255"/>
        <v>2841.64</v>
      </c>
    </row>
    <row r="4051" spans="1:16" x14ac:dyDescent="0.35">
      <c r="A4051" t="s">
        <v>294</v>
      </c>
      <c r="B4051" s="29" t="s">
        <v>86</v>
      </c>
      <c r="C4051" s="22">
        <v>44463</v>
      </c>
      <c r="D4051" s="30" t="s">
        <v>161</v>
      </c>
      <c r="E4051" s="30" t="s">
        <v>162</v>
      </c>
      <c r="F4051" s="29" t="s">
        <v>175</v>
      </c>
      <c r="G4051" s="3">
        <v>184.81</v>
      </c>
      <c r="H4051" s="22">
        <v>44444</v>
      </c>
      <c r="I4051" s="23">
        <v>44457</v>
      </c>
      <c r="J4051">
        <f t="shared" si="252"/>
        <v>14</v>
      </c>
      <c r="K4051" s="2">
        <f t="shared" si="253"/>
        <v>44450.5</v>
      </c>
      <c r="L4051" s="22">
        <v>44463.5</v>
      </c>
      <c r="M4051" s="22">
        <v>44489.5</v>
      </c>
      <c r="N4051" s="22">
        <v>44488.5</v>
      </c>
      <c r="O4051">
        <f t="shared" si="254"/>
        <v>38</v>
      </c>
      <c r="P4051" s="3">
        <f t="shared" si="255"/>
        <v>7022.78</v>
      </c>
    </row>
    <row r="4052" spans="1:16" x14ac:dyDescent="0.35">
      <c r="A4052" t="s">
        <v>294</v>
      </c>
      <c r="B4052" s="29" t="s">
        <v>86</v>
      </c>
      <c r="C4052" s="22">
        <v>44463</v>
      </c>
      <c r="D4052" s="30" t="s">
        <v>161</v>
      </c>
      <c r="E4052" s="30" t="s">
        <v>162</v>
      </c>
      <c r="F4052" s="29" t="s">
        <v>197</v>
      </c>
      <c r="G4052" s="3">
        <v>79.22999999999999</v>
      </c>
      <c r="H4052" s="22">
        <v>44444</v>
      </c>
      <c r="I4052" s="23">
        <v>44457</v>
      </c>
      <c r="J4052">
        <f t="shared" si="252"/>
        <v>14</v>
      </c>
      <c r="K4052" s="2">
        <f t="shared" si="253"/>
        <v>44450.5</v>
      </c>
      <c r="L4052" s="22">
        <v>44463.5</v>
      </c>
      <c r="M4052" s="22">
        <v>44489.5</v>
      </c>
      <c r="N4052" s="22">
        <v>44488.5</v>
      </c>
      <c r="O4052">
        <f t="shared" si="254"/>
        <v>38</v>
      </c>
      <c r="P4052" s="3">
        <f t="shared" si="255"/>
        <v>3010.74</v>
      </c>
    </row>
    <row r="4053" spans="1:16" x14ac:dyDescent="0.35">
      <c r="A4053" t="s">
        <v>294</v>
      </c>
      <c r="B4053" s="29" t="s">
        <v>86</v>
      </c>
      <c r="C4053" s="22">
        <v>44463</v>
      </c>
      <c r="D4053" s="30" t="s">
        <v>161</v>
      </c>
      <c r="E4053" s="30" t="s">
        <v>162</v>
      </c>
      <c r="F4053" s="29" t="s">
        <v>176</v>
      </c>
      <c r="G4053" s="3">
        <v>1425.5799999999997</v>
      </c>
      <c r="H4053" s="22">
        <v>44444</v>
      </c>
      <c r="I4053" s="23">
        <v>44457</v>
      </c>
      <c r="J4053">
        <f t="shared" si="252"/>
        <v>14</v>
      </c>
      <c r="K4053" s="2">
        <f t="shared" si="253"/>
        <v>44450.5</v>
      </c>
      <c r="L4053" s="22">
        <v>44463.5</v>
      </c>
      <c r="M4053" s="22">
        <v>44489.5</v>
      </c>
      <c r="N4053" s="22">
        <v>44488.5</v>
      </c>
      <c r="O4053">
        <f t="shared" si="254"/>
        <v>38</v>
      </c>
      <c r="P4053" s="3">
        <f t="shared" si="255"/>
        <v>54172.039999999986</v>
      </c>
    </row>
    <row r="4054" spans="1:16" x14ac:dyDescent="0.35">
      <c r="A4054" t="s">
        <v>294</v>
      </c>
      <c r="B4054" s="29" t="s">
        <v>86</v>
      </c>
      <c r="C4054" s="22">
        <v>44463</v>
      </c>
      <c r="D4054" s="30" t="s">
        <v>161</v>
      </c>
      <c r="E4054" s="30" t="s">
        <v>162</v>
      </c>
      <c r="F4054" s="29" t="s">
        <v>177</v>
      </c>
      <c r="G4054" s="3">
        <v>109.27</v>
      </c>
      <c r="H4054" s="22">
        <v>44444</v>
      </c>
      <c r="I4054" s="23">
        <v>44457</v>
      </c>
      <c r="J4054">
        <f t="shared" si="252"/>
        <v>14</v>
      </c>
      <c r="K4054" s="2">
        <f t="shared" si="253"/>
        <v>44450.5</v>
      </c>
      <c r="L4054" s="22">
        <v>44463.5</v>
      </c>
      <c r="M4054" s="22">
        <v>44489.5</v>
      </c>
      <c r="N4054" s="22">
        <v>44488.5</v>
      </c>
      <c r="O4054">
        <f t="shared" si="254"/>
        <v>38</v>
      </c>
      <c r="P4054" s="3">
        <f t="shared" si="255"/>
        <v>4152.26</v>
      </c>
    </row>
    <row r="4055" spans="1:16" x14ac:dyDescent="0.35">
      <c r="A4055" t="s">
        <v>294</v>
      </c>
      <c r="B4055" s="29" t="s">
        <v>86</v>
      </c>
      <c r="C4055" s="22">
        <v>44463</v>
      </c>
      <c r="D4055" s="30" t="s">
        <v>99</v>
      </c>
      <c r="E4055" s="30" t="s">
        <v>100</v>
      </c>
      <c r="F4055" s="29" t="s">
        <v>164</v>
      </c>
      <c r="G4055" s="3">
        <v>12001.92</v>
      </c>
      <c r="H4055" s="22">
        <v>44444</v>
      </c>
      <c r="I4055" s="23">
        <v>44457</v>
      </c>
      <c r="J4055">
        <f t="shared" si="252"/>
        <v>14</v>
      </c>
      <c r="K4055" s="2">
        <f t="shared" si="253"/>
        <v>44450.5</v>
      </c>
      <c r="L4055" s="22">
        <v>44463.5</v>
      </c>
      <c r="M4055" s="22">
        <v>44489.5</v>
      </c>
      <c r="N4055" s="22">
        <v>44488.5</v>
      </c>
      <c r="O4055">
        <f t="shared" si="254"/>
        <v>38</v>
      </c>
      <c r="P4055" s="3">
        <f t="shared" si="255"/>
        <v>456072.96000000002</v>
      </c>
    </row>
    <row r="4056" spans="1:16" x14ac:dyDescent="0.35">
      <c r="A4056" t="s">
        <v>294</v>
      </c>
      <c r="B4056" s="29" t="s">
        <v>86</v>
      </c>
      <c r="C4056" s="22">
        <v>44463</v>
      </c>
      <c r="D4056" s="30" t="s">
        <v>161</v>
      </c>
      <c r="E4056" s="30" t="s">
        <v>162</v>
      </c>
      <c r="F4056" s="29" t="s">
        <v>178</v>
      </c>
      <c r="G4056" s="3">
        <v>124.06</v>
      </c>
      <c r="H4056" s="22">
        <v>44444</v>
      </c>
      <c r="I4056" s="23">
        <v>44457</v>
      </c>
      <c r="J4056">
        <f t="shared" si="252"/>
        <v>14</v>
      </c>
      <c r="K4056" s="2">
        <f t="shared" si="253"/>
        <v>44450.5</v>
      </c>
      <c r="L4056" s="22">
        <v>44463.5</v>
      </c>
      <c r="M4056" s="22">
        <v>44489.5</v>
      </c>
      <c r="N4056" s="22">
        <v>44488.5</v>
      </c>
      <c r="O4056">
        <f t="shared" si="254"/>
        <v>38</v>
      </c>
      <c r="P4056" s="3">
        <f t="shared" si="255"/>
        <v>4714.28</v>
      </c>
    </row>
    <row r="4057" spans="1:16" x14ac:dyDescent="0.35">
      <c r="A4057" t="s">
        <v>294</v>
      </c>
      <c r="B4057" s="29" t="s">
        <v>86</v>
      </c>
      <c r="C4057" s="22">
        <v>44463</v>
      </c>
      <c r="D4057" s="30" t="s">
        <v>161</v>
      </c>
      <c r="E4057" s="30" t="s">
        <v>162</v>
      </c>
      <c r="F4057" s="29" t="s">
        <v>179</v>
      </c>
      <c r="G4057" s="3">
        <v>208.17000000000002</v>
      </c>
      <c r="H4057" s="22">
        <v>44444</v>
      </c>
      <c r="I4057" s="23">
        <v>44457</v>
      </c>
      <c r="J4057">
        <f t="shared" si="252"/>
        <v>14</v>
      </c>
      <c r="K4057" s="2">
        <f t="shared" si="253"/>
        <v>44450.5</v>
      </c>
      <c r="L4057" s="22">
        <v>44463.5</v>
      </c>
      <c r="M4057" s="22">
        <v>44489.5</v>
      </c>
      <c r="N4057" s="22">
        <v>44488.5</v>
      </c>
      <c r="O4057">
        <f t="shared" si="254"/>
        <v>38</v>
      </c>
      <c r="P4057" s="3">
        <f t="shared" si="255"/>
        <v>7910.4600000000009</v>
      </c>
    </row>
    <row r="4058" spans="1:16" x14ac:dyDescent="0.35">
      <c r="A4058" t="s">
        <v>294</v>
      </c>
      <c r="B4058" s="29" t="s">
        <v>86</v>
      </c>
      <c r="C4058" s="22">
        <v>44463</v>
      </c>
      <c r="D4058" s="30" t="s">
        <v>161</v>
      </c>
      <c r="E4058" s="30" t="s">
        <v>162</v>
      </c>
      <c r="F4058" s="29" t="s">
        <v>180</v>
      </c>
      <c r="G4058" s="3">
        <v>235.42999999999998</v>
      </c>
      <c r="H4058" s="22">
        <v>44444</v>
      </c>
      <c r="I4058" s="23">
        <v>44457</v>
      </c>
      <c r="J4058">
        <f t="shared" si="252"/>
        <v>14</v>
      </c>
      <c r="K4058" s="2">
        <f t="shared" si="253"/>
        <v>44450.5</v>
      </c>
      <c r="L4058" s="22">
        <v>44463.5</v>
      </c>
      <c r="M4058" s="22">
        <v>44489.5</v>
      </c>
      <c r="N4058" s="22">
        <v>44488.5</v>
      </c>
      <c r="O4058">
        <f t="shared" si="254"/>
        <v>38</v>
      </c>
      <c r="P4058" s="3">
        <f t="shared" si="255"/>
        <v>8946.3399999999983</v>
      </c>
    </row>
    <row r="4059" spans="1:16" x14ac:dyDescent="0.35">
      <c r="A4059" t="s">
        <v>294</v>
      </c>
      <c r="B4059" s="29" t="s">
        <v>86</v>
      </c>
      <c r="C4059" s="22">
        <v>44463</v>
      </c>
      <c r="D4059" s="30" t="s">
        <v>171</v>
      </c>
      <c r="E4059" s="30" t="s">
        <v>172</v>
      </c>
      <c r="F4059" s="29" t="s">
        <v>180</v>
      </c>
      <c r="G4059" s="3">
        <v>31.38</v>
      </c>
      <c r="H4059" s="22">
        <v>44444</v>
      </c>
      <c r="I4059" s="23">
        <v>44457</v>
      </c>
      <c r="J4059">
        <f t="shared" si="252"/>
        <v>14</v>
      </c>
      <c r="K4059" s="2">
        <f t="shared" si="253"/>
        <v>44450.5</v>
      </c>
      <c r="L4059" s="22">
        <v>44463.5</v>
      </c>
      <c r="M4059" s="22">
        <v>44489.5</v>
      </c>
      <c r="N4059" s="22">
        <v>44488.5</v>
      </c>
      <c r="O4059">
        <f t="shared" si="254"/>
        <v>38</v>
      </c>
      <c r="P4059" s="3">
        <f t="shared" si="255"/>
        <v>1192.44</v>
      </c>
    </row>
    <row r="4060" spans="1:16" x14ac:dyDescent="0.35">
      <c r="A4060" t="s">
        <v>294</v>
      </c>
      <c r="B4060" s="29" t="s">
        <v>86</v>
      </c>
      <c r="C4060" s="22">
        <v>44463</v>
      </c>
      <c r="D4060" s="30" t="s">
        <v>161</v>
      </c>
      <c r="E4060" s="30" t="s">
        <v>162</v>
      </c>
      <c r="F4060" s="29" t="s">
        <v>181</v>
      </c>
      <c r="G4060" s="3">
        <v>54.4</v>
      </c>
      <c r="H4060" s="22">
        <v>44444</v>
      </c>
      <c r="I4060" s="23">
        <v>44457</v>
      </c>
      <c r="J4060">
        <f t="shared" si="252"/>
        <v>14</v>
      </c>
      <c r="K4060" s="2">
        <f t="shared" si="253"/>
        <v>44450.5</v>
      </c>
      <c r="L4060" s="22">
        <v>44463.5</v>
      </c>
      <c r="M4060" s="22">
        <v>44489.5</v>
      </c>
      <c r="N4060" s="22">
        <v>44488.5</v>
      </c>
      <c r="O4060">
        <f t="shared" si="254"/>
        <v>38</v>
      </c>
      <c r="P4060" s="3">
        <f t="shared" si="255"/>
        <v>2067.1999999999998</v>
      </c>
    </row>
    <row r="4061" spans="1:16" x14ac:dyDescent="0.35">
      <c r="A4061" t="s">
        <v>294</v>
      </c>
      <c r="B4061" s="29" t="s">
        <v>86</v>
      </c>
      <c r="C4061" s="22">
        <v>44463</v>
      </c>
      <c r="D4061" s="30" t="s">
        <v>161</v>
      </c>
      <c r="E4061" s="30" t="s">
        <v>162</v>
      </c>
      <c r="F4061" s="29" t="s">
        <v>182</v>
      </c>
      <c r="G4061" s="3">
        <v>35.71</v>
      </c>
      <c r="H4061" s="22">
        <v>44444</v>
      </c>
      <c r="I4061" s="23">
        <v>44457</v>
      </c>
      <c r="J4061">
        <f t="shared" si="252"/>
        <v>14</v>
      </c>
      <c r="K4061" s="2">
        <f t="shared" si="253"/>
        <v>44450.5</v>
      </c>
      <c r="L4061" s="22">
        <v>44463.5</v>
      </c>
      <c r="M4061" s="22">
        <v>44489.5</v>
      </c>
      <c r="N4061" s="22">
        <v>44488.5</v>
      </c>
      <c r="O4061">
        <f t="shared" si="254"/>
        <v>38</v>
      </c>
      <c r="P4061" s="3">
        <f t="shared" si="255"/>
        <v>1356.98</v>
      </c>
    </row>
    <row r="4062" spans="1:16" x14ac:dyDescent="0.35">
      <c r="A4062" t="s">
        <v>294</v>
      </c>
      <c r="B4062" s="29" t="s">
        <v>86</v>
      </c>
      <c r="C4062" s="22">
        <v>44463</v>
      </c>
      <c r="D4062" s="30" t="s">
        <v>161</v>
      </c>
      <c r="E4062" s="30" t="s">
        <v>162</v>
      </c>
      <c r="F4062" s="29" t="s">
        <v>183</v>
      </c>
      <c r="G4062" s="3">
        <v>711.2</v>
      </c>
      <c r="H4062" s="22">
        <v>44444</v>
      </c>
      <c r="I4062" s="23">
        <v>44457</v>
      </c>
      <c r="J4062">
        <f t="shared" si="252"/>
        <v>14</v>
      </c>
      <c r="K4062" s="2">
        <f t="shared" si="253"/>
        <v>44450.5</v>
      </c>
      <c r="L4062" s="22">
        <v>44463.5</v>
      </c>
      <c r="M4062" s="22">
        <v>44489.5</v>
      </c>
      <c r="N4062" s="22">
        <v>44488.5</v>
      </c>
      <c r="O4062">
        <f t="shared" si="254"/>
        <v>38</v>
      </c>
      <c r="P4062" s="3">
        <f t="shared" si="255"/>
        <v>27025.600000000002</v>
      </c>
    </row>
    <row r="4063" spans="1:16" x14ac:dyDescent="0.35">
      <c r="A4063" t="s">
        <v>294</v>
      </c>
      <c r="B4063" s="29" t="s">
        <v>86</v>
      </c>
      <c r="C4063" s="22">
        <v>44463</v>
      </c>
      <c r="D4063" s="30" t="s">
        <v>161</v>
      </c>
      <c r="E4063" s="30" t="s">
        <v>162</v>
      </c>
      <c r="F4063" s="29" t="s">
        <v>184</v>
      </c>
      <c r="G4063" s="3">
        <v>45.06</v>
      </c>
      <c r="H4063" s="22">
        <v>44444</v>
      </c>
      <c r="I4063" s="23">
        <v>44457</v>
      </c>
      <c r="J4063">
        <f t="shared" si="252"/>
        <v>14</v>
      </c>
      <c r="K4063" s="2">
        <f t="shared" si="253"/>
        <v>44450.5</v>
      </c>
      <c r="L4063" s="22">
        <v>44463.5</v>
      </c>
      <c r="M4063" s="22">
        <v>44489.5</v>
      </c>
      <c r="N4063" s="22">
        <v>44488.5</v>
      </c>
      <c r="O4063">
        <f t="shared" si="254"/>
        <v>38</v>
      </c>
      <c r="P4063" s="3">
        <f t="shared" si="255"/>
        <v>1712.2800000000002</v>
      </c>
    </row>
    <row r="4064" spans="1:16" x14ac:dyDescent="0.35">
      <c r="A4064" t="s">
        <v>294</v>
      </c>
      <c r="B4064" s="29" t="s">
        <v>86</v>
      </c>
      <c r="C4064" s="22">
        <v>44463</v>
      </c>
      <c r="D4064" s="30" t="s">
        <v>161</v>
      </c>
      <c r="E4064" s="30" t="s">
        <v>162</v>
      </c>
      <c r="F4064" s="29" t="s">
        <v>185</v>
      </c>
      <c r="G4064" s="3">
        <v>577.17999999999995</v>
      </c>
      <c r="H4064" s="22">
        <v>44444</v>
      </c>
      <c r="I4064" s="23">
        <v>44457</v>
      </c>
      <c r="J4064">
        <f t="shared" si="252"/>
        <v>14</v>
      </c>
      <c r="K4064" s="2">
        <f t="shared" si="253"/>
        <v>44450.5</v>
      </c>
      <c r="L4064" s="22">
        <v>44463.5</v>
      </c>
      <c r="M4064" s="22">
        <v>44489.5</v>
      </c>
      <c r="N4064" s="22">
        <v>44488.5</v>
      </c>
      <c r="O4064">
        <f t="shared" si="254"/>
        <v>38</v>
      </c>
      <c r="P4064" s="3">
        <f t="shared" si="255"/>
        <v>21932.839999999997</v>
      </c>
    </row>
    <row r="4065" spans="1:16" x14ac:dyDescent="0.35">
      <c r="A4065" t="s">
        <v>294</v>
      </c>
      <c r="B4065" s="29" t="s">
        <v>86</v>
      </c>
      <c r="C4065" s="22">
        <v>44463</v>
      </c>
      <c r="D4065" s="30" t="s">
        <v>161</v>
      </c>
      <c r="E4065" s="30" t="s">
        <v>162</v>
      </c>
      <c r="F4065" s="29" t="s">
        <v>186</v>
      </c>
      <c r="G4065" s="3">
        <v>59.88</v>
      </c>
      <c r="H4065" s="22">
        <v>44444</v>
      </c>
      <c r="I4065" s="23">
        <v>44457</v>
      </c>
      <c r="J4065">
        <f t="shared" si="252"/>
        <v>14</v>
      </c>
      <c r="K4065" s="2">
        <f t="shared" si="253"/>
        <v>44450.5</v>
      </c>
      <c r="L4065" s="22">
        <v>44463.5</v>
      </c>
      <c r="M4065" s="22">
        <v>44489.5</v>
      </c>
      <c r="N4065" s="22">
        <v>44488.5</v>
      </c>
      <c r="O4065">
        <f t="shared" si="254"/>
        <v>38</v>
      </c>
      <c r="P4065" s="3">
        <f t="shared" si="255"/>
        <v>2275.44</v>
      </c>
    </row>
    <row r="4066" spans="1:16" x14ac:dyDescent="0.35">
      <c r="A4066" t="s">
        <v>294</v>
      </c>
      <c r="B4066" s="29" t="s">
        <v>86</v>
      </c>
      <c r="C4066" s="22">
        <v>44463</v>
      </c>
      <c r="D4066" s="30" t="s">
        <v>161</v>
      </c>
      <c r="E4066" s="30" t="s">
        <v>162</v>
      </c>
      <c r="F4066" s="29" t="s">
        <v>187</v>
      </c>
      <c r="G4066" s="3">
        <v>338.47</v>
      </c>
      <c r="H4066" s="22">
        <v>44444</v>
      </c>
      <c r="I4066" s="23">
        <v>44457</v>
      </c>
      <c r="J4066">
        <f t="shared" si="252"/>
        <v>14</v>
      </c>
      <c r="K4066" s="2">
        <f t="shared" si="253"/>
        <v>44450.5</v>
      </c>
      <c r="L4066" s="22">
        <v>44463.5</v>
      </c>
      <c r="M4066" s="22">
        <v>44489.5</v>
      </c>
      <c r="N4066" s="22">
        <v>44488.5</v>
      </c>
      <c r="O4066">
        <f t="shared" si="254"/>
        <v>38</v>
      </c>
      <c r="P4066" s="3">
        <f t="shared" si="255"/>
        <v>12861.86</v>
      </c>
    </row>
    <row r="4067" spans="1:16" x14ac:dyDescent="0.35">
      <c r="A4067" t="s">
        <v>294</v>
      </c>
      <c r="B4067" s="29" t="s">
        <v>86</v>
      </c>
      <c r="C4067" s="22">
        <v>44463</v>
      </c>
      <c r="D4067" s="30" t="s">
        <v>161</v>
      </c>
      <c r="E4067" s="30" t="s">
        <v>162</v>
      </c>
      <c r="F4067" s="29" t="s">
        <v>188</v>
      </c>
      <c r="G4067" s="3">
        <v>42.21</v>
      </c>
      <c r="H4067" s="22">
        <v>44444</v>
      </c>
      <c r="I4067" s="23">
        <v>44457</v>
      </c>
      <c r="J4067">
        <f t="shared" si="252"/>
        <v>14</v>
      </c>
      <c r="K4067" s="2">
        <f t="shared" si="253"/>
        <v>44450.5</v>
      </c>
      <c r="L4067" s="22">
        <v>44463.5</v>
      </c>
      <c r="M4067" s="22">
        <v>44489.5</v>
      </c>
      <c r="N4067" s="22">
        <v>44488.5</v>
      </c>
      <c r="O4067">
        <f t="shared" si="254"/>
        <v>38</v>
      </c>
      <c r="P4067" s="3">
        <f t="shared" si="255"/>
        <v>1603.98</v>
      </c>
    </row>
    <row r="4068" spans="1:16" x14ac:dyDescent="0.35">
      <c r="A4068" t="s">
        <v>294</v>
      </c>
      <c r="B4068" s="29" t="s">
        <v>86</v>
      </c>
      <c r="C4068" s="22">
        <v>44463</v>
      </c>
      <c r="D4068" s="30" t="s">
        <v>161</v>
      </c>
      <c r="E4068" s="30" t="s">
        <v>162</v>
      </c>
      <c r="F4068" s="29" t="s">
        <v>189</v>
      </c>
      <c r="G4068" s="3">
        <v>111.27</v>
      </c>
      <c r="H4068" s="22">
        <v>44444</v>
      </c>
      <c r="I4068" s="23">
        <v>44457</v>
      </c>
      <c r="J4068">
        <f t="shared" si="252"/>
        <v>14</v>
      </c>
      <c r="K4068" s="2">
        <f t="shared" si="253"/>
        <v>44450.5</v>
      </c>
      <c r="L4068" s="22">
        <v>44463.5</v>
      </c>
      <c r="M4068" s="22">
        <v>44489.5</v>
      </c>
      <c r="N4068" s="22">
        <v>44488.5</v>
      </c>
      <c r="O4068">
        <f t="shared" si="254"/>
        <v>38</v>
      </c>
      <c r="P4068" s="3">
        <f t="shared" si="255"/>
        <v>4228.26</v>
      </c>
    </row>
    <row r="4069" spans="1:16" x14ac:dyDescent="0.35">
      <c r="A4069" t="s">
        <v>294</v>
      </c>
      <c r="B4069" s="29" t="s">
        <v>86</v>
      </c>
      <c r="C4069" s="22">
        <v>44463</v>
      </c>
      <c r="D4069" s="30" t="s">
        <v>161</v>
      </c>
      <c r="E4069" s="30" t="s">
        <v>162</v>
      </c>
      <c r="F4069" s="29" t="s">
        <v>190</v>
      </c>
      <c r="G4069" s="3">
        <v>31.18</v>
      </c>
      <c r="H4069" s="22">
        <v>44444</v>
      </c>
      <c r="I4069" s="23">
        <v>44457</v>
      </c>
      <c r="J4069">
        <f t="shared" si="252"/>
        <v>14</v>
      </c>
      <c r="K4069" s="2">
        <f t="shared" si="253"/>
        <v>44450.5</v>
      </c>
      <c r="L4069" s="22">
        <v>44463.5</v>
      </c>
      <c r="M4069" s="22">
        <v>44489.5</v>
      </c>
      <c r="N4069" s="22">
        <v>44488.5</v>
      </c>
      <c r="O4069">
        <f t="shared" si="254"/>
        <v>38</v>
      </c>
      <c r="P4069" s="3">
        <f t="shared" si="255"/>
        <v>1184.8399999999999</v>
      </c>
    </row>
    <row r="4070" spans="1:16" x14ac:dyDescent="0.35">
      <c r="A4070" t="s">
        <v>294</v>
      </c>
      <c r="B4070" s="29" t="s">
        <v>86</v>
      </c>
      <c r="C4070" s="22">
        <v>44463</v>
      </c>
      <c r="D4070" s="30" t="s">
        <v>161</v>
      </c>
      <c r="E4070" s="30" t="s">
        <v>162</v>
      </c>
      <c r="F4070" s="29" t="s">
        <v>191</v>
      </c>
      <c r="G4070" s="3">
        <v>38.28</v>
      </c>
      <c r="H4070" s="22">
        <v>44444</v>
      </c>
      <c r="I4070" s="23">
        <v>44457</v>
      </c>
      <c r="J4070">
        <f t="shared" si="252"/>
        <v>14</v>
      </c>
      <c r="K4070" s="2">
        <f t="shared" si="253"/>
        <v>44450.5</v>
      </c>
      <c r="L4070" s="22">
        <v>44463.5</v>
      </c>
      <c r="M4070" s="22">
        <v>44489.5</v>
      </c>
      <c r="N4070" s="22">
        <v>44488.5</v>
      </c>
      <c r="O4070">
        <f t="shared" si="254"/>
        <v>38</v>
      </c>
      <c r="P4070" s="3">
        <f t="shared" si="255"/>
        <v>1454.64</v>
      </c>
    </row>
    <row r="4071" spans="1:16" x14ac:dyDescent="0.35">
      <c r="A4071" t="s">
        <v>294</v>
      </c>
      <c r="B4071" s="29" t="s">
        <v>86</v>
      </c>
      <c r="C4071" s="22">
        <v>44463</v>
      </c>
      <c r="D4071" s="30" t="s">
        <v>161</v>
      </c>
      <c r="E4071" s="30" t="s">
        <v>162</v>
      </c>
      <c r="F4071" s="29" t="s">
        <v>192</v>
      </c>
      <c r="G4071" s="3">
        <v>67.91</v>
      </c>
      <c r="H4071" s="22">
        <v>44444</v>
      </c>
      <c r="I4071" s="23">
        <v>44457</v>
      </c>
      <c r="J4071">
        <f t="shared" si="252"/>
        <v>14</v>
      </c>
      <c r="K4071" s="2">
        <f t="shared" si="253"/>
        <v>44450.5</v>
      </c>
      <c r="L4071" s="22">
        <v>44463.5</v>
      </c>
      <c r="M4071" s="22">
        <v>44489.5</v>
      </c>
      <c r="N4071" s="22">
        <v>44488.5</v>
      </c>
      <c r="O4071">
        <f t="shared" si="254"/>
        <v>38</v>
      </c>
      <c r="P4071" s="3">
        <f t="shared" si="255"/>
        <v>2580.58</v>
      </c>
    </row>
    <row r="4072" spans="1:16" x14ac:dyDescent="0.35">
      <c r="A4072" t="s">
        <v>294</v>
      </c>
      <c r="B4072" s="29" t="s">
        <v>86</v>
      </c>
      <c r="C4072" s="22">
        <v>44463</v>
      </c>
      <c r="D4072" s="30" t="s">
        <v>161</v>
      </c>
      <c r="E4072" s="30" t="s">
        <v>162</v>
      </c>
      <c r="F4072" s="29" t="s">
        <v>193</v>
      </c>
      <c r="G4072" s="3">
        <v>226.54999999999998</v>
      </c>
      <c r="H4072" s="22">
        <v>44444</v>
      </c>
      <c r="I4072" s="23">
        <v>44457</v>
      </c>
      <c r="J4072">
        <f t="shared" si="252"/>
        <v>14</v>
      </c>
      <c r="K4072" s="2">
        <f t="shared" si="253"/>
        <v>44450.5</v>
      </c>
      <c r="L4072" s="22">
        <v>44463.5</v>
      </c>
      <c r="M4072" s="22">
        <v>44489.5</v>
      </c>
      <c r="N4072" s="22">
        <v>44488.5</v>
      </c>
      <c r="O4072">
        <f t="shared" si="254"/>
        <v>38</v>
      </c>
      <c r="P4072" s="3">
        <f t="shared" si="255"/>
        <v>8608.9</v>
      </c>
    </row>
    <row r="4073" spans="1:16" x14ac:dyDescent="0.35">
      <c r="A4073" t="s">
        <v>294</v>
      </c>
      <c r="B4073" s="29" t="s">
        <v>86</v>
      </c>
      <c r="C4073" s="22">
        <v>44463</v>
      </c>
      <c r="D4073" s="30" t="s">
        <v>161</v>
      </c>
      <c r="E4073" s="30" t="s">
        <v>162</v>
      </c>
      <c r="F4073" s="29" t="s">
        <v>194</v>
      </c>
      <c r="G4073" s="3">
        <v>75.45</v>
      </c>
      <c r="H4073" s="22">
        <v>44444</v>
      </c>
      <c r="I4073" s="23">
        <v>44457</v>
      </c>
      <c r="J4073">
        <f t="shared" si="252"/>
        <v>14</v>
      </c>
      <c r="K4073" s="2">
        <f t="shared" si="253"/>
        <v>44450.5</v>
      </c>
      <c r="L4073" s="22">
        <v>44463.5</v>
      </c>
      <c r="M4073" s="22">
        <v>44489.5</v>
      </c>
      <c r="N4073" s="22">
        <v>44488.5</v>
      </c>
      <c r="O4073">
        <f t="shared" si="254"/>
        <v>38</v>
      </c>
      <c r="P4073" s="3">
        <f t="shared" si="255"/>
        <v>2867.1</v>
      </c>
    </row>
    <row r="4074" spans="1:16" x14ac:dyDescent="0.35">
      <c r="A4074" t="s">
        <v>294</v>
      </c>
      <c r="B4074" s="29" t="s">
        <v>98</v>
      </c>
      <c r="C4074" s="22">
        <v>44463</v>
      </c>
      <c r="D4074" s="30" t="s">
        <v>107</v>
      </c>
      <c r="E4074" s="30" t="s">
        <v>108</v>
      </c>
      <c r="F4074" s="29" t="s">
        <v>164</v>
      </c>
      <c r="G4074" s="3">
        <v>0.11</v>
      </c>
      <c r="H4074" s="22">
        <v>44445</v>
      </c>
      <c r="I4074" s="23">
        <v>44458</v>
      </c>
      <c r="J4074">
        <f t="shared" si="252"/>
        <v>14</v>
      </c>
      <c r="K4074" s="2">
        <f t="shared" si="253"/>
        <v>44451.5</v>
      </c>
      <c r="L4074" s="22">
        <v>44463.5</v>
      </c>
      <c r="M4074" s="22">
        <v>44489.5</v>
      </c>
      <c r="N4074" s="22">
        <v>44488.5</v>
      </c>
      <c r="O4074">
        <f t="shared" si="254"/>
        <v>37</v>
      </c>
      <c r="P4074" s="3">
        <f t="shared" si="255"/>
        <v>4.07</v>
      </c>
    </row>
    <row r="4075" spans="1:16" x14ac:dyDescent="0.35">
      <c r="A4075" t="s">
        <v>294</v>
      </c>
      <c r="B4075" s="29" t="s">
        <v>98</v>
      </c>
      <c r="C4075" s="22">
        <v>44463</v>
      </c>
      <c r="D4075" s="30" t="s">
        <v>99</v>
      </c>
      <c r="E4075" s="30" t="s">
        <v>100</v>
      </c>
      <c r="F4075" s="29" t="s">
        <v>164</v>
      </c>
      <c r="G4075" s="3">
        <v>3.32</v>
      </c>
      <c r="H4075" s="22">
        <v>44445</v>
      </c>
      <c r="I4075" s="23">
        <v>44458</v>
      </c>
      <c r="J4075">
        <f t="shared" si="252"/>
        <v>14</v>
      </c>
      <c r="K4075" s="2">
        <f t="shared" si="253"/>
        <v>44451.5</v>
      </c>
      <c r="L4075" s="22">
        <v>44463.5</v>
      </c>
      <c r="M4075" s="22">
        <v>44489.5</v>
      </c>
      <c r="N4075" s="22">
        <v>44488.5</v>
      </c>
      <c r="O4075">
        <f t="shared" si="254"/>
        <v>37</v>
      </c>
      <c r="P4075" s="3">
        <f t="shared" si="255"/>
        <v>122.83999999999999</v>
      </c>
    </row>
    <row r="4076" spans="1:16" x14ac:dyDescent="0.35">
      <c r="A4076" t="s">
        <v>294</v>
      </c>
      <c r="B4076" s="29" t="s">
        <v>98</v>
      </c>
      <c r="C4076" s="22">
        <v>44463</v>
      </c>
      <c r="D4076" s="30" t="s">
        <v>161</v>
      </c>
      <c r="E4076" s="30" t="s">
        <v>162</v>
      </c>
      <c r="F4076" s="29" t="s">
        <v>183</v>
      </c>
      <c r="G4076" s="3">
        <v>2.15</v>
      </c>
      <c r="H4076" s="22">
        <v>44445</v>
      </c>
      <c r="I4076" s="23">
        <v>44458</v>
      </c>
      <c r="J4076">
        <f t="shared" si="252"/>
        <v>14</v>
      </c>
      <c r="K4076" s="2">
        <f t="shared" si="253"/>
        <v>44451.5</v>
      </c>
      <c r="L4076" s="22">
        <v>44463.5</v>
      </c>
      <c r="M4076" s="22">
        <v>44489.5</v>
      </c>
      <c r="N4076" s="22">
        <v>44488.5</v>
      </c>
      <c r="O4076">
        <f t="shared" si="254"/>
        <v>37</v>
      </c>
      <c r="P4076" s="3">
        <f t="shared" si="255"/>
        <v>79.55</v>
      </c>
    </row>
    <row r="4077" spans="1:16" x14ac:dyDescent="0.35">
      <c r="A4077" t="s">
        <v>294</v>
      </c>
      <c r="B4077" s="29" t="s">
        <v>98</v>
      </c>
      <c r="C4077" s="22">
        <v>44463</v>
      </c>
      <c r="D4077" s="30" t="s">
        <v>99</v>
      </c>
      <c r="E4077" s="30" t="s">
        <v>100</v>
      </c>
      <c r="F4077" s="29" t="s">
        <v>164</v>
      </c>
      <c r="G4077" s="3">
        <v>18.940000000000001</v>
      </c>
      <c r="H4077" s="22">
        <v>44445</v>
      </c>
      <c r="I4077" s="23">
        <v>44458</v>
      </c>
      <c r="J4077">
        <f t="shared" si="252"/>
        <v>14</v>
      </c>
      <c r="K4077" s="2">
        <f t="shared" si="253"/>
        <v>44451.5</v>
      </c>
      <c r="L4077" s="22">
        <v>44463.5</v>
      </c>
      <c r="M4077" s="22">
        <v>44489.5</v>
      </c>
      <c r="N4077" s="22">
        <v>44488.5</v>
      </c>
      <c r="O4077">
        <f t="shared" si="254"/>
        <v>37</v>
      </c>
      <c r="P4077" s="3">
        <f t="shared" si="255"/>
        <v>700.78000000000009</v>
      </c>
    </row>
    <row r="4078" spans="1:16" x14ac:dyDescent="0.35">
      <c r="A4078" t="s">
        <v>294</v>
      </c>
      <c r="B4078" s="29" t="s">
        <v>98</v>
      </c>
      <c r="C4078" s="22">
        <v>44463</v>
      </c>
      <c r="D4078" s="30" t="s">
        <v>161</v>
      </c>
      <c r="E4078" s="30" t="s">
        <v>162</v>
      </c>
      <c r="F4078" s="29" t="s">
        <v>183</v>
      </c>
      <c r="G4078" s="3">
        <v>11.85</v>
      </c>
      <c r="H4078" s="22">
        <v>44445</v>
      </c>
      <c r="I4078" s="23">
        <v>44458</v>
      </c>
      <c r="J4078">
        <f t="shared" si="252"/>
        <v>14</v>
      </c>
      <c r="K4078" s="2">
        <f t="shared" si="253"/>
        <v>44451.5</v>
      </c>
      <c r="L4078" s="22">
        <v>44463.5</v>
      </c>
      <c r="M4078" s="22">
        <v>44489.5</v>
      </c>
      <c r="N4078" s="22">
        <v>44488.5</v>
      </c>
      <c r="O4078">
        <f t="shared" si="254"/>
        <v>37</v>
      </c>
      <c r="P4078" s="3">
        <f t="shared" si="255"/>
        <v>438.45</v>
      </c>
    </row>
    <row r="4079" spans="1:16" x14ac:dyDescent="0.35">
      <c r="A4079" t="s">
        <v>294</v>
      </c>
      <c r="B4079" s="29" t="s">
        <v>98</v>
      </c>
      <c r="C4079" s="22">
        <v>44463</v>
      </c>
      <c r="D4079" s="30" t="s">
        <v>161</v>
      </c>
      <c r="E4079" s="30" t="s">
        <v>162</v>
      </c>
      <c r="F4079" s="29" t="s">
        <v>165</v>
      </c>
      <c r="G4079" s="3">
        <v>46.2</v>
      </c>
      <c r="H4079" s="22">
        <v>44445</v>
      </c>
      <c r="I4079" s="23">
        <v>44458</v>
      </c>
      <c r="J4079">
        <f t="shared" si="252"/>
        <v>14</v>
      </c>
      <c r="K4079" s="2">
        <f t="shared" si="253"/>
        <v>44451.5</v>
      </c>
      <c r="L4079" s="22">
        <v>44463.5</v>
      </c>
      <c r="M4079" s="22">
        <v>44489.5</v>
      </c>
      <c r="N4079" s="22">
        <v>44488.5</v>
      </c>
      <c r="O4079">
        <f t="shared" si="254"/>
        <v>37</v>
      </c>
      <c r="P4079" s="3">
        <f t="shared" si="255"/>
        <v>1709.4</v>
      </c>
    </row>
    <row r="4080" spans="1:16" x14ac:dyDescent="0.35">
      <c r="A4080" t="s">
        <v>294</v>
      </c>
      <c r="B4080" s="29" t="s">
        <v>98</v>
      </c>
      <c r="C4080" s="22">
        <v>44463</v>
      </c>
      <c r="D4080" s="30" t="s">
        <v>161</v>
      </c>
      <c r="E4080" s="30" t="s">
        <v>162</v>
      </c>
      <c r="F4080" s="29" t="s">
        <v>195</v>
      </c>
      <c r="G4080" s="3">
        <v>979.40000000000009</v>
      </c>
      <c r="H4080" s="22">
        <v>44445</v>
      </c>
      <c r="I4080" s="23">
        <v>44458</v>
      </c>
      <c r="J4080">
        <f t="shared" si="252"/>
        <v>14</v>
      </c>
      <c r="K4080" s="2">
        <f t="shared" si="253"/>
        <v>44451.5</v>
      </c>
      <c r="L4080" s="22">
        <v>44463.5</v>
      </c>
      <c r="M4080" s="22">
        <v>44489.5</v>
      </c>
      <c r="N4080" s="22">
        <v>44488.5</v>
      </c>
      <c r="O4080">
        <f t="shared" si="254"/>
        <v>37</v>
      </c>
      <c r="P4080" s="3">
        <f t="shared" si="255"/>
        <v>36237.800000000003</v>
      </c>
    </row>
    <row r="4081" spans="1:16" x14ac:dyDescent="0.35">
      <c r="A4081" t="s">
        <v>294</v>
      </c>
      <c r="B4081" s="29" t="s">
        <v>98</v>
      </c>
      <c r="C4081" s="22">
        <v>44463</v>
      </c>
      <c r="D4081" s="30" t="s">
        <v>161</v>
      </c>
      <c r="E4081" s="30" t="s">
        <v>162</v>
      </c>
      <c r="F4081" s="29" t="s">
        <v>296</v>
      </c>
      <c r="G4081" s="3">
        <v>11.26</v>
      </c>
      <c r="H4081" s="22">
        <v>44445</v>
      </c>
      <c r="I4081" s="23">
        <v>44458</v>
      </c>
      <c r="J4081">
        <f t="shared" si="252"/>
        <v>14</v>
      </c>
      <c r="K4081" s="2">
        <f t="shared" si="253"/>
        <v>44451.5</v>
      </c>
      <c r="L4081" s="22">
        <v>44463.5</v>
      </c>
      <c r="M4081" s="22">
        <v>44489.5</v>
      </c>
      <c r="N4081" s="22">
        <v>44488.5</v>
      </c>
      <c r="O4081">
        <f t="shared" si="254"/>
        <v>37</v>
      </c>
      <c r="P4081" s="3">
        <f t="shared" si="255"/>
        <v>416.62</v>
      </c>
    </row>
    <row r="4082" spans="1:16" x14ac:dyDescent="0.35">
      <c r="A4082" t="s">
        <v>294</v>
      </c>
      <c r="B4082" s="29" t="s">
        <v>98</v>
      </c>
      <c r="C4082" s="22">
        <v>44463</v>
      </c>
      <c r="D4082" s="30" t="s">
        <v>161</v>
      </c>
      <c r="E4082" s="30" t="s">
        <v>162</v>
      </c>
      <c r="F4082" s="29" t="s">
        <v>169</v>
      </c>
      <c r="G4082" s="3">
        <v>84.16</v>
      </c>
      <c r="H4082" s="22">
        <v>44445</v>
      </c>
      <c r="I4082" s="23">
        <v>44458</v>
      </c>
      <c r="J4082">
        <f t="shared" si="252"/>
        <v>14</v>
      </c>
      <c r="K4082" s="2">
        <f t="shared" si="253"/>
        <v>44451.5</v>
      </c>
      <c r="L4082" s="22">
        <v>44463.5</v>
      </c>
      <c r="M4082" s="22">
        <v>44489.5</v>
      </c>
      <c r="N4082" s="22">
        <v>44488.5</v>
      </c>
      <c r="O4082">
        <f t="shared" si="254"/>
        <v>37</v>
      </c>
      <c r="P4082" s="3">
        <f t="shared" si="255"/>
        <v>3113.92</v>
      </c>
    </row>
    <row r="4083" spans="1:16" x14ac:dyDescent="0.35">
      <c r="A4083" t="s">
        <v>294</v>
      </c>
      <c r="B4083" s="29" t="s">
        <v>98</v>
      </c>
      <c r="C4083" s="22">
        <v>44463</v>
      </c>
      <c r="D4083" s="30" t="s">
        <v>161</v>
      </c>
      <c r="E4083" s="30" t="s">
        <v>162</v>
      </c>
      <c r="F4083" s="29" t="s">
        <v>170</v>
      </c>
      <c r="G4083" s="3">
        <v>44.9</v>
      </c>
      <c r="H4083" s="22">
        <v>44445</v>
      </c>
      <c r="I4083" s="23">
        <v>44458</v>
      </c>
      <c r="J4083">
        <f t="shared" si="252"/>
        <v>14</v>
      </c>
      <c r="K4083" s="2">
        <f t="shared" si="253"/>
        <v>44451.5</v>
      </c>
      <c r="L4083" s="22">
        <v>44463.5</v>
      </c>
      <c r="M4083" s="22">
        <v>44489.5</v>
      </c>
      <c r="N4083" s="22">
        <v>44488.5</v>
      </c>
      <c r="O4083">
        <f t="shared" si="254"/>
        <v>37</v>
      </c>
      <c r="P4083" s="3">
        <f t="shared" si="255"/>
        <v>1661.3</v>
      </c>
    </row>
    <row r="4084" spans="1:16" x14ac:dyDescent="0.35">
      <c r="A4084" t="s">
        <v>294</v>
      </c>
      <c r="B4084" s="29" t="s">
        <v>98</v>
      </c>
      <c r="C4084" s="22">
        <v>44463</v>
      </c>
      <c r="D4084" s="30" t="s">
        <v>161</v>
      </c>
      <c r="E4084" s="30" t="s">
        <v>162</v>
      </c>
      <c r="F4084" s="29" t="s">
        <v>196</v>
      </c>
      <c r="G4084" s="3">
        <v>224.98000000000002</v>
      </c>
      <c r="H4084" s="22">
        <v>44445</v>
      </c>
      <c r="I4084" s="23">
        <v>44458</v>
      </c>
      <c r="J4084">
        <f t="shared" si="252"/>
        <v>14</v>
      </c>
      <c r="K4084" s="2">
        <f t="shared" si="253"/>
        <v>44451.5</v>
      </c>
      <c r="L4084" s="22">
        <v>44463.5</v>
      </c>
      <c r="M4084" s="22">
        <v>44489.5</v>
      </c>
      <c r="N4084" s="22">
        <v>44488.5</v>
      </c>
      <c r="O4084">
        <f t="shared" si="254"/>
        <v>37</v>
      </c>
      <c r="P4084" s="3">
        <f t="shared" si="255"/>
        <v>8324.26</v>
      </c>
    </row>
    <row r="4085" spans="1:16" x14ac:dyDescent="0.35">
      <c r="A4085" t="s">
        <v>294</v>
      </c>
      <c r="B4085" s="29" t="s">
        <v>98</v>
      </c>
      <c r="C4085" s="22">
        <v>44463</v>
      </c>
      <c r="D4085" s="30" t="s">
        <v>161</v>
      </c>
      <c r="E4085" s="30" t="s">
        <v>162</v>
      </c>
      <c r="F4085" s="29" t="s">
        <v>175</v>
      </c>
      <c r="G4085" s="3">
        <v>44.989999999999995</v>
      </c>
      <c r="H4085" s="22">
        <v>44445</v>
      </c>
      <c r="I4085" s="23">
        <v>44458</v>
      </c>
      <c r="J4085">
        <f t="shared" si="252"/>
        <v>14</v>
      </c>
      <c r="K4085" s="2">
        <f t="shared" si="253"/>
        <v>44451.5</v>
      </c>
      <c r="L4085" s="22">
        <v>44463.5</v>
      </c>
      <c r="M4085" s="22">
        <v>44489.5</v>
      </c>
      <c r="N4085" s="22">
        <v>44488.5</v>
      </c>
      <c r="O4085">
        <f t="shared" si="254"/>
        <v>37</v>
      </c>
      <c r="P4085" s="3">
        <f t="shared" si="255"/>
        <v>1664.6299999999999</v>
      </c>
    </row>
    <row r="4086" spans="1:16" x14ac:dyDescent="0.35">
      <c r="A4086" t="s">
        <v>294</v>
      </c>
      <c r="B4086" s="29" t="s">
        <v>98</v>
      </c>
      <c r="C4086" s="22">
        <v>44463</v>
      </c>
      <c r="D4086" s="30" t="s">
        <v>161</v>
      </c>
      <c r="E4086" s="30" t="s">
        <v>162</v>
      </c>
      <c r="F4086" s="29" t="s">
        <v>197</v>
      </c>
      <c r="G4086" s="3">
        <v>73.37</v>
      </c>
      <c r="H4086" s="22">
        <v>44445</v>
      </c>
      <c r="I4086" s="23">
        <v>44458</v>
      </c>
      <c r="J4086">
        <f t="shared" si="252"/>
        <v>14</v>
      </c>
      <c r="K4086" s="2">
        <f t="shared" si="253"/>
        <v>44451.5</v>
      </c>
      <c r="L4086" s="22">
        <v>44463.5</v>
      </c>
      <c r="M4086" s="22">
        <v>44489.5</v>
      </c>
      <c r="N4086" s="22">
        <v>44488.5</v>
      </c>
      <c r="O4086">
        <f t="shared" si="254"/>
        <v>37</v>
      </c>
      <c r="P4086" s="3">
        <f t="shared" si="255"/>
        <v>2714.69</v>
      </c>
    </row>
    <row r="4087" spans="1:16" x14ac:dyDescent="0.35">
      <c r="A4087" t="s">
        <v>294</v>
      </c>
      <c r="B4087" s="29" t="s">
        <v>98</v>
      </c>
      <c r="C4087" s="22">
        <v>44463</v>
      </c>
      <c r="D4087" s="30" t="s">
        <v>161</v>
      </c>
      <c r="E4087" s="30" t="s">
        <v>162</v>
      </c>
      <c r="F4087" s="29" t="s">
        <v>176</v>
      </c>
      <c r="G4087" s="3">
        <v>2058.15</v>
      </c>
      <c r="H4087" s="22">
        <v>44445</v>
      </c>
      <c r="I4087" s="23">
        <v>44458</v>
      </c>
      <c r="J4087">
        <f t="shared" si="252"/>
        <v>14</v>
      </c>
      <c r="K4087" s="2">
        <f t="shared" si="253"/>
        <v>44451.5</v>
      </c>
      <c r="L4087" s="22">
        <v>44463.5</v>
      </c>
      <c r="M4087" s="22">
        <v>44489.5</v>
      </c>
      <c r="N4087" s="22">
        <v>44488.5</v>
      </c>
      <c r="O4087">
        <f t="shared" si="254"/>
        <v>37</v>
      </c>
      <c r="P4087" s="3">
        <f t="shared" si="255"/>
        <v>76151.55</v>
      </c>
    </row>
    <row r="4088" spans="1:16" x14ac:dyDescent="0.35">
      <c r="A4088" t="s">
        <v>294</v>
      </c>
      <c r="B4088" s="29" t="s">
        <v>98</v>
      </c>
      <c r="C4088" s="22">
        <v>44463</v>
      </c>
      <c r="D4088" s="30" t="s">
        <v>171</v>
      </c>
      <c r="E4088" s="30" t="s">
        <v>172</v>
      </c>
      <c r="F4088" s="29" t="s">
        <v>176</v>
      </c>
      <c r="G4088" s="3">
        <v>22.61</v>
      </c>
      <c r="H4088" s="22">
        <v>44445</v>
      </c>
      <c r="I4088" s="23">
        <v>44458</v>
      </c>
      <c r="J4088">
        <f t="shared" si="252"/>
        <v>14</v>
      </c>
      <c r="K4088" s="2">
        <f t="shared" si="253"/>
        <v>44451.5</v>
      </c>
      <c r="L4088" s="22">
        <v>44463.5</v>
      </c>
      <c r="M4088" s="22">
        <v>44489.5</v>
      </c>
      <c r="N4088" s="22">
        <v>44488.5</v>
      </c>
      <c r="O4088">
        <f t="shared" si="254"/>
        <v>37</v>
      </c>
      <c r="P4088" s="3">
        <f t="shared" si="255"/>
        <v>836.56999999999994</v>
      </c>
    </row>
    <row r="4089" spans="1:16" x14ac:dyDescent="0.35">
      <c r="A4089" t="s">
        <v>294</v>
      </c>
      <c r="B4089" s="29" t="s">
        <v>98</v>
      </c>
      <c r="C4089" s="22">
        <v>44463</v>
      </c>
      <c r="D4089" s="30" t="s">
        <v>161</v>
      </c>
      <c r="E4089" s="30" t="s">
        <v>162</v>
      </c>
      <c r="F4089" s="29" t="s">
        <v>177</v>
      </c>
      <c r="G4089" s="3">
        <v>57.74</v>
      </c>
      <c r="H4089" s="22">
        <v>44445</v>
      </c>
      <c r="I4089" s="23">
        <v>44458</v>
      </c>
      <c r="J4089">
        <f t="shared" si="252"/>
        <v>14</v>
      </c>
      <c r="K4089" s="2">
        <f t="shared" si="253"/>
        <v>44451.5</v>
      </c>
      <c r="L4089" s="22">
        <v>44463.5</v>
      </c>
      <c r="M4089" s="22">
        <v>44489.5</v>
      </c>
      <c r="N4089" s="22">
        <v>44488.5</v>
      </c>
      <c r="O4089">
        <f t="shared" si="254"/>
        <v>37</v>
      </c>
      <c r="P4089" s="3">
        <f t="shared" si="255"/>
        <v>2136.38</v>
      </c>
    </row>
    <row r="4090" spans="1:16" x14ac:dyDescent="0.35">
      <c r="A4090" t="s">
        <v>294</v>
      </c>
      <c r="B4090" s="29" t="s">
        <v>98</v>
      </c>
      <c r="C4090" s="22">
        <v>44463</v>
      </c>
      <c r="D4090" s="30" t="s">
        <v>107</v>
      </c>
      <c r="E4090" s="30" t="s">
        <v>108</v>
      </c>
      <c r="F4090" s="29" t="s">
        <v>164</v>
      </c>
      <c r="G4090" s="3">
        <v>3610.0500000000015</v>
      </c>
      <c r="H4090" s="22">
        <v>44445</v>
      </c>
      <c r="I4090" s="23">
        <v>44458</v>
      </c>
      <c r="J4090">
        <f t="shared" si="252"/>
        <v>14</v>
      </c>
      <c r="K4090" s="2">
        <f t="shared" si="253"/>
        <v>44451.5</v>
      </c>
      <c r="L4090" s="22">
        <v>44463.5</v>
      </c>
      <c r="M4090" s="22">
        <v>44489.5</v>
      </c>
      <c r="N4090" s="22">
        <v>44488.5</v>
      </c>
      <c r="O4090">
        <f t="shared" si="254"/>
        <v>37</v>
      </c>
      <c r="P4090" s="3">
        <f t="shared" si="255"/>
        <v>133571.85000000006</v>
      </c>
    </row>
    <row r="4091" spans="1:16" x14ac:dyDescent="0.35">
      <c r="A4091" t="s">
        <v>294</v>
      </c>
      <c r="B4091" s="29" t="s">
        <v>98</v>
      </c>
      <c r="C4091" s="22">
        <v>44463</v>
      </c>
      <c r="D4091" s="30" t="s">
        <v>99</v>
      </c>
      <c r="E4091" s="30" t="s">
        <v>100</v>
      </c>
      <c r="F4091" s="29" t="s">
        <v>164</v>
      </c>
      <c r="G4091" s="3">
        <v>9963.3799999999974</v>
      </c>
      <c r="H4091" s="22">
        <v>44445</v>
      </c>
      <c r="I4091" s="23">
        <v>44458</v>
      </c>
      <c r="J4091">
        <f t="shared" si="252"/>
        <v>14</v>
      </c>
      <c r="K4091" s="2">
        <f t="shared" si="253"/>
        <v>44451.5</v>
      </c>
      <c r="L4091" s="22">
        <v>44463.5</v>
      </c>
      <c r="M4091" s="22">
        <v>44489.5</v>
      </c>
      <c r="N4091" s="22">
        <v>44488.5</v>
      </c>
      <c r="O4091">
        <f t="shared" si="254"/>
        <v>37</v>
      </c>
      <c r="P4091" s="3">
        <f t="shared" si="255"/>
        <v>368645.05999999988</v>
      </c>
    </row>
    <row r="4092" spans="1:16" x14ac:dyDescent="0.35">
      <c r="A4092" t="s">
        <v>294</v>
      </c>
      <c r="B4092" s="29" t="s">
        <v>98</v>
      </c>
      <c r="C4092" s="22">
        <v>44463</v>
      </c>
      <c r="D4092" s="30" t="s">
        <v>161</v>
      </c>
      <c r="E4092" s="30" t="s">
        <v>162</v>
      </c>
      <c r="F4092" s="29" t="s">
        <v>179</v>
      </c>
      <c r="G4092" s="3">
        <v>153.54</v>
      </c>
      <c r="H4092" s="22">
        <v>44445</v>
      </c>
      <c r="I4092" s="23">
        <v>44458</v>
      </c>
      <c r="J4092">
        <f t="shared" si="252"/>
        <v>14</v>
      </c>
      <c r="K4092" s="2">
        <f t="shared" si="253"/>
        <v>44451.5</v>
      </c>
      <c r="L4092" s="22">
        <v>44463.5</v>
      </c>
      <c r="M4092" s="22">
        <v>44489.5</v>
      </c>
      <c r="N4092" s="22">
        <v>44488.5</v>
      </c>
      <c r="O4092">
        <f t="shared" si="254"/>
        <v>37</v>
      </c>
      <c r="P4092" s="3">
        <f t="shared" si="255"/>
        <v>5680.98</v>
      </c>
    </row>
    <row r="4093" spans="1:16" x14ac:dyDescent="0.35">
      <c r="A4093" t="s">
        <v>294</v>
      </c>
      <c r="B4093" s="29" t="s">
        <v>98</v>
      </c>
      <c r="C4093" s="22">
        <v>44463</v>
      </c>
      <c r="D4093" s="30" t="s">
        <v>161</v>
      </c>
      <c r="E4093" s="30" t="s">
        <v>162</v>
      </c>
      <c r="F4093" s="29" t="s">
        <v>182</v>
      </c>
      <c r="G4093" s="3">
        <v>27.13</v>
      </c>
      <c r="H4093" s="22">
        <v>44445</v>
      </c>
      <c r="I4093" s="23">
        <v>44458</v>
      </c>
      <c r="J4093">
        <f t="shared" si="252"/>
        <v>14</v>
      </c>
      <c r="K4093" s="2">
        <f t="shared" si="253"/>
        <v>44451.5</v>
      </c>
      <c r="L4093" s="22">
        <v>44463.5</v>
      </c>
      <c r="M4093" s="22">
        <v>44489.5</v>
      </c>
      <c r="N4093" s="22">
        <v>44488.5</v>
      </c>
      <c r="O4093">
        <f t="shared" si="254"/>
        <v>37</v>
      </c>
      <c r="P4093" s="3">
        <f t="shared" si="255"/>
        <v>1003.81</v>
      </c>
    </row>
    <row r="4094" spans="1:16" x14ac:dyDescent="0.35">
      <c r="A4094" t="s">
        <v>294</v>
      </c>
      <c r="B4094" s="29" t="s">
        <v>98</v>
      </c>
      <c r="C4094" s="22">
        <v>44463</v>
      </c>
      <c r="D4094" s="30" t="s">
        <v>161</v>
      </c>
      <c r="E4094" s="30" t="s">
        <v>162</v>
      </c>
      <c r="F4094" s="29" t="s">
        <v>183</v>
      </c>
      <c r="G4094" s="3">
        <v>1455.53</v>
      </c>
      <c r="H4094" s="22">
        <v>44445</v>
      </c>
      <c r="I4094" s="23">
        <v>44458</v>
      </c>
      <c r="J4094">
        <f t="shared" si="252"/>
        <v>14</v>
      </c>
      <c r="K4094" s="2">
        <f t="shared" si="253"/>
        <v>44451.5</v>
      </c>
      <c r="L4094" s="22">
        <v>44463.5</v>
      </c>
      <c r="M4094" s="22">
        <v>44489.5</v>
      </c>
      <c r="N4094" s="22">
        <v>44488.5</v>
      </c>
      <c r="O4094">
        <f t="shared" si="254"/>
        <v>37</v>
      </c>
      <c r="P4094" s="3">
        <f t="shared" si="255"/>
        <v>53854.61</v>
      </c>
    </row>
    <row r="4095" spans="1:16" x14ac:dyDescent="0.35">
      <c r="A4095" t="s">
        <v>294</v>
      </c>
      <c r="B4095" s="29" t="s">
        <v>98</v>
      </c>
      <c r="C4095" s="22">
        <v>44463</v>
      </c>
      <c r="D4095" s="30" t="s">
        <v>161</v>
      </c>
      <c r="E4095" s="30" t="s">
        <v>162</v>
      </c>
      <c r="F4095" s="29" t="s">
        <v>184</v>
      </c>
      <c r="G4095" s="3">
        <v>28.9</v>
      </c>
      <c r="H4095" s="22">
        <v>44445</v>
      </c>
      <c r="I4095" s="23">
        <v>44458</v>
      </c>
      <c r="J4095">
        <f t="shared" si="252"/>
        <v>14</v>
      </c>
      <c r="K4095" s="2">
        <f t="shared" si="253"/>
        <v>44451.5</v>
      </c>
      <c r="L4095" s="22">
        <v>44463.5</v>
      </c>
      <c r="M4095" s="22">
        <v>44489.5</v>
      </c>
      <c r="N4095" s="22">
        <v>44488.5</v>
      </c>
      <c r="O4095">
        <f t="shared" si="254"/>
        <v>37</v>
      </c>
      <c r="P4095" s="3">
        <f t="shared" si="255"/>
        <v>1069.3</v>
      </c>
    </row>
    <row r="4096" spans="1:16" x14ac:dyDescent="0.35">
      <c r="A4096" t="s">
        <v>294</v>
      </c>
      <c r="B4096" s="29" t="s">
        <v>98</v>
      </c>
      <c r="C4096" s="22">
        <v>44463</v>
      </c>
      <c r="D4096" s="30" t="s">
        <v>161</v>
      </c>
      <c r="E4096" s="30" t="s">
        <v>162</v>
      </c>
      <c r="F4096" s="29" t="s">
        <v>185</v>
      </c>
      <c r="G4096" s="3">
        <v>677.95999999999992</v>
      </c>
      <c r="H4096" s="22">
        <v>44445</v>
      </c>
      <c r="I4096" s="23">
        <v>44458</v>
      </c>
      <c r="J4096">
        <f t="shared" si="252"/>
        <v>14</v>
      </c>
      <c r="K4096" s="2">
        <f t="shared" si="253"/>
        <v>44451.5</v>
      </c>
      <c r="L4096" s="22">
        <v>44463.5</v>
      </c>
      <c r="M4096" s="22">
        <v>44489.5</v>
      </c>
      <c r="N4096" s="22">
        <v>44488.5</v>
      </c>
      <c r="O4096">
        <f t="shared" si="254"/>
        <v>37</v>
      </c>
      <c r="P4096" s="3">
        <f t="shared" si="255"/>
        <v>25084.519999999997</v>
      </c>
    </row>
    <row r="4097" spans="1:16" x14ac:dyDescent="0.35">
      <c r="A4097" t="s">
        <v>294</v>
      </c>
      <c r="B4097" s="29" t="s">
        <v>98</v>
      </c>
      <c r="C4097" s="22">
        <v>44463</v>
      </c>
      <c r="D4097" s="30" t="s">
        <v>161</v>
      </c>
      <c r="E4097" s="30" t="s">
        <v>162</v>
      </c>
      <c r="F4097" s="29" t="s">
        <v>186</v>
      </c>
      <c r="G4097" s="3">
        <v>30.57</v>
      </c>
      <c r="H4097" s="22">
        <v>44445</v>
      </c>
      <c r="I4097" s="23">
        <v>44458</v>
      </c>
      <c r="J4097">
        <f t="shared" si="252"/>
        <v>14</v>
      </c>
      <c r="K4097" s="2">
        <f t="shared" si="253"/>
        <v>44451.5</v>
      </c>
      <c r="L4097" s="22">
        <v>44463.5</v>
      </c>
      <c r="M4097" s="22">
        <v>44489.5</v>
      </c>
      <c r="N4097" s="22">
        <v>44488.5</v>
      </c>
      <c r="O4097">
        <f t="shared" si="254"/>
        <v>37</v>
      </c>
      <c r="P4097" s="3">
        <f t="shared" si="255"/>
        <v>1131.0899999999999</v>
      </c>
    </row>
    <row r="4098" spans="1:16" x14ac:dyDescent="0.35">
      <c r="A4098" t="s">
        <v>294</v>
      </c>
      <c r="B4098" s="29" t="s">
        <v>98</v>
      </c>
      <c r="C4098" s="22">
        <v>44463</v>
      </c>
      <c r="D4098" s="30" t="s">
        <v>161</v>
      </c>
      <c r="E4098" s="30" t="s">
        <v>162</v>
      </c>
      <c r="F4098" s="29" t="s">
        <v>272</v>
      </c>
      <c r="G4098" s="3">
        <v>13</v>
      </c>
      <c r="H4098" s="22">
        <v>44445</v>
      </c>
      <c r="I4098" s="23">
        <v>44458</v>
      </c>
      <c r="J4098">
        <f t="shared" si="252"/>
        <v>14</v>
      </c>
      <c r="K4098" s="2">
        <f t="shared" si="253"/>
        <v>44451.5</v>
      </c>
      <c r="L4098" s="22">
        <v>44463.5</v>
      </c>
      <c r="M4098" s="22">
        <v>44489.5</v>
      </c>
      <c r="N4098" s="22">
        <v>44488.5</v>
      </c>
      <c r="O4098">
        <f t="shared" si="254"/>
        <v>37</v>
      </c>
      <c r="P4098" s="3">
        <f t="shared" si="255"/>
        <v>481</v>
      </c>
    </row>
    <row r="4099" spans="1:16" x14ac:dyDescent="0.35">
      <c r="A4099" t="s">
        <v>294</v>
      </c>
      <c r="B4099" s="29" t="s">
        <v>98</v>
      </c>
      <c r="C4099" s="22">
        <v>44463</v>
      </c>
      <c r="D4099" s="30" t="s">
        <v>161</v>
      </c>
      <c r="E4099" s="30" t="s">
        <v>162</v>
      </c>
      <c r="F4099" s="29" t="s">
        <v>187</v>
      </c>
      <c r="G4099" s="3">
        <v>535.21000000000015</v>
      </c>
      <c r="H4099" s="22">
        <v>44445</v>
      </c>
      <c r="I4099" s="23">
        <v>44458</v>
      </c>
      <c r="J4099">
        <f t="shared" si="252"/>
        <v>14</v>
      </c>
      <c r="K4099" s="2">
        <f t="shared" si="253"/>
        <v>44451.5</v>
      </c>
      <c r="L4099" s="22">
        <v>44463.5</v>
      </c>
      <c r="M4099" s="22">
        <v>44489.5</v>
      </c>
      <c r="N4099" s="22">
        <v>44488.5</v>
      </c>
      <c r="O4099">
        <f t="shared" si="254"/>
        <v>37</v>
      </c>
      <c r="P4099" s="3">
        <f t="shared" si="255"/>
        <v>19802.770000000004</v>
      </c>
    </row>
    <row r="4100" spans="1:16" x14ac:dyDescent="0.35">
      <c r="A4100" t="s">
        <v>294</v>
      </c>
      <c r="B4100" s="29" t="s">
        <v>98</v>
      </c>
      <c r="C4100" s="22">
        <v>44463</v>
      </c>
      <c r="D4100" s="30" t="s">
        <v>161</v>
      </c>
      <c r="E4100" s="30" t="s">
        <v>162</v>
      </c>
      <c r="F4100" s="29" t="s">
        <v>188</v>
      </c>
      <c r="G4100" s="3">
        <v>180.54</v>
      </c>
      <c r="H4100" s="22">
        <v>44445</v>
      </c>
      <c r="I4100" s="23">
        <v>44458</v>
      </c>
      <c r="J4100">
        <f t="shared" si="252"/>
        <v>14</v>
      </c>
      <c r="K4100" s="2">
        <f t="shared" si="253"/>
        <v>44451.5</v>
      </c>
      <c r="L4100" s="22">
        <v>44463.5</v>
      </c>
      <c r="M4100" s="22">
        <v>44489.5</v>
      </c>
      <c r="N4100" s="22">
        <v>44488.5</v>
      </c>
      <c r="O4100">
        <f t="shared" si="254"/>
        <v>37</v>
      </c>
      <c r="P4100" s="3">
        <f t="shared" si="255"/>
        <v>6679.98</v>
      </c>
    </row>
    <row r="4101" spans="1:16" x14ac:dyDescent="0.35">
      <c r="A4101" t="s">
        <v>294</v>
      </c>
      <c r="B4101" s="29" t="s">
        <v>98</v>
      </c>
      <c r="C4101" s="22">
        <v>44463</v>
      </c>
      <c r="D4101" s="30" t="s">
        <v>161</v>
      </c>
      <c r="E4101" s="30" t="s">
        <v>162</v>
      </c>
      <c r="F4101" s="29" t="s">
        <v>198</v>
      </c>
      <c r="G4101" s="3">
        <v>25.89</v>
      </c>
      <c r="H4101" s="22">
        <v>44445</v>
      </c>
      <c r="I4101" s="23">
        <v>44458</v>
      </c>
      <c r="J4101">
        <f t="shared" si="252"/>
        <v>14</v>
      </c>
      <c r="K4101" s="2">
        <f t="shared" si="253"/>
        <v>44451.5</v>
      </c>
      <c r="L4101" s="22">
        <v>44463.5</v>
      </c>
      <c r="M4101" s="22">
        <v>44489.5</v>
      </c>
      <c r="N4101" s="22">
        <v>44488.5</v>
      </c>
      <c r="O4101">
        <f t="shared" si="254"/>
        <v>37</v>
      </c>
      <c r="P4101" s="3">
        <f t="shared" si="255"/>
        <v>957.93000000000006</v>
      </c>
    </row>
    <row r="4102" spans="1:16" x14ac:dyDescent="0.35">
      <c r="A4102" t="s">
        <v>294</v>
      </c>
      <c r="B4102" s="29" t="s">
        <v>98</v>
      </c>
      <c r="C4102" s="22">
        <v>44463</v>
      </c>
      <c r="D4102" s="30" t="s">
        <v>161</v>
      </c>
      <c r="E4102" s="30" t="s">
        <v>162</v>
      </c>
      <c r="F4102" s="29" t="s">
        <v>191</v>
      </c>
      <c r="G4102" s="3">
        <v>5.42</v>
      </c>
      <c r="H4102" s="22">
        <v>44445</v>
      </c>
      <c r="I4102" s="23">
        <v>44458</v>
      </c>
      <c r="J4102">
        <f t="shared" si="252"/>
        <v>14</v>
      </c>
      <c r="K4102" s="2">
        <f t="shared" si="253"/>
        <v>44451.5</v>
      </c>
      <c r="L4102" s="22">
        <v>44463.5</v>
      </c>
      <c r="M4102" s="22">
        <v>44489.5</v>
      </c>
      <c r="N4102" s="22">
        <v>44488.5</v>
      </c>
      <c r="O4102">
        <f t="shared" si="254"/>
        <v>37</v>
      </c>
      <c r="P4102" s="3">
        <f t="shared" si="255"/>
        <v>200.54</v>
      </c>
    </row>
    <row r="4103" spans="1:16" x14ac:dyDescent="0.35">
      <c r="A4103" t="s">
        <v>294</v>
      </c>
      <c r="B4103" s="29" t="s">
        <v>98</v>
      </c>
      <c r="C4103" s="22">
        <v>44463</v>
      </c>
      <c r="D4103" s="30" t="s">
        <v>161</v>
      </c>
      <c r="E4103" s="30" t="s">
        <v>162</v>
      </c>
      <c r="F4103" s="29" t="s">
        <v>193</v>
      </c>
      <c r="G4103" s="3">
        <v>106.84</v>
      </c>
      <c r="H4103" s="22">
        <v>44445</v>
      </c>
      <c r="I4103" s="23">
        <v>44458</v>
      </c>
      <c r="J4103">
        <f t="shared" si="252"/>
        <v>14</v>
      </c>
      <c r="K4103" s="2">
        <f t="shared" si="253"/>
        <v>44451.5</v>
      </c>
      <c r="L4103" s="22">
        <v>44463.5</v>
      </c>
      <c r="M4103" s="22">
        <v>44489.5</v>
      </c>
      <c r="N4103" s="22">
        <v>44488.5</v>
      </c>
      <c r="O4103">
        <f t="shared" si="254"/>
        <v>37</v>
      </c>
      <c r="P4103" s="3">
        <f t="shared" si="255"/>
        <v>3953.08</v>
      </c>
    </row>
    <row r="4104" spans="1:16" x14ac:dyDescent="0.35">
      <c r="A4104" t="s">
        <v>294</v>
      </c>
      <c r="B4104" s="29" t="s">
        <v>86</v>
      </c>
      <c r="C4104" s="22">
        <v>44463</v>
      </c>
      <c r="D4104" s="30" t="s">
        <v>201</v>
      </c>
      <c r="E4104" s="30" t="s">
        <v>202</v>
      </c>
      <c r="F4104" s="29" t="s">
        <v>164</v>
      </c>
      <c r="G4104" s="3">
        <v>15.59</v>
      </c>
      <c r="H4104" s="22">
        <v>44444</v>
      </c>
      <c r="I4104" s="23">
        <v>44457</v>
      </c>
      <c r="J4104">
        <f t="shared" si="252"/>
        <v>14</v>
      </c>
      <c r="K4104" s="2">
        <f t="shared" si="253"/>
        <v>44450.5</v>
      </c>
      <c r="L4104" s="22">
        <v>44463.5</v>
      </c>
      <c r="M4104" s="22">
        <v>44498.5</v>
      </c>
      <c r="N4104" s="22">
        <v>44497.5</v>
      </c>
      <c r="O4104">
        <f t="shared" si="254"/>
        <v>47</v>
      </c>
      <c r="P4104" s="3">
        <f t="shared" si="255"/>
        <v>732.73</v>
      </c>
    </row>
    <row r="4105" spans="1:16" x14ac:dyDescent="0.35">
      <c r="A4105" t="s">
        <v>294</v>
      </c>
      <c r="B4105" s="29" t="s">
        <v>98</v>
      </c>
      <c r="C4105" s="22">
        <v>44463</v>
      </c>
      <c r="D4105" s="30" t="s">
        <v>201</v>
      </c>
      <c r="E4105" s="30" t="s">
        <v>202</v>
      </c>
      <c r="F4105" s="29" t="s">
        <v>164</v>
      </c>
      <c r="G4105" s="3">
        <v>0.8</v>
      </c>
      <c r="H4105" s="22">
        <v>44445</v>
      </c>
      <c r="I4105" s="23">
        <v>44458</v>
      </c>
      <c r="J4105">
        <f t="shared" si="252"/>
        <v>14</v>
      </c>
      <c r="K4105" s="2">
        <f t="shared" si="253"/>
        <v>44451.5</v>
      </c>
      <c r="L4105" s="22">
        <v>44463.5</v>
      </c>
      <c r="M4105" s="22">
        <v>44498.5</v>
      </c>
      <c r="N4105" s="22">
        <v>44497.5</v>
      </c>
      <c r="O4105">
        <f t="shared" si="254"/>
        <v>46</v>
      </c>
      <c r="P4105" s="3">
        <f t="shared" si="255"/>
        <v>36.800000000000004</v>
      </c>
    </row>
    <row r="4106" spans="1:16" x14ac:dyDescent="0.35">
      <c r="A4106" t="s">
        <v>294</v>
      </c>
      <c r="B4106" s="29" t="s">
        <v>98</v>
      </c>
      <c r="C4106" s="22">
        <v>44463</v>
      </c>
      <c r="D4106" s="30" t="s">
        <v>201</v>
      </c>
      <c r="E4106" s="30" t="s">
        <v>202</v>
      </c>
      <c r="F4106" s="29" t="s">
        <v>109</v>
      </c>
      <c r="G4106" s="3">
        <v>0.11</v>
      </c>
      <c r="H4106" s="22">
        <v>44445</v>
      </c>
      <c r="I4106" s="23">
        <v>44458</v>
      </c>
      <c r="J4106">
        <f t="shared" si="252"/>
        <v>14</v>
      </c>
      <c r="K4106" s="2">
        <f t="shared" si="253"/>
        <v>44451.5</v>
      </c>
      <c r="L4106" s="22">
        <v>44463.5</v>
      </c>
      <c r="M4106" s="22">
        <v>44498.5</v>
      </c>
      <c r="N4106" s="22">
        <v>44497.5</v>
      </c>
      <c r="O4106">
        <f t="shared" si="254"/>
        <v>46</v>
      </c>
      <c r="P4106" s="3">
        <f t="shared" si="255"/>
        <v>5.0599999999999996</v>
      </c>
    </row>
    <row r="4107" spans="1:16" x14ac:dyDescent="0.35">
      <c r="A4107" t="s">
        <v>294</v>
      </c>
      <c r="B4107" s="29" t="s">
        <v>98</v>
      </c>
      <c r="C4107" s="22">
        <v>44463</v>
      </c>
      <c r="D4107" s="30" t="s">
        <v>110</v>
      </c>
      <c r="E4107" s="30" t="s">
        <v>111</v>
      </c>
      <c r="F4107" s="29" t="s">
        <v>204</v>
      </c>
      <c r="G4107" s="3">
        <v>7.3900000000000006</v>
      </c>
      <c r="H4107" s="22">
        <v>44445</v>
      </c>
      <c r="I4107" s="23">
        <v>44458</v>
      </c>
      <c r="J4107">
        <f t="shared" ref="J4107:J4170" si="256">I4107-H4107+1</f>
        <v>14</v>
      </c>
      <c r="K4107" s="2">
        <f t="shared" ref="K4107:K4170" si="257">(H4107+I4107)/2</f>
        <v>44451.5</v>
      </c>
      <c r="L4107" s="22">
        <v>44463.5</v>
      </c>
      <c r="M4107" s="22">
        <v>44498.5</v>
      </c>
      <c r="N4107" s="22">
        <v>44497.5</v>
      </c>
      <c r="O4107">
        <f t="shared" ref="O4107:O4170" si="258">N4107-K4107</f>
        <v>46</v>
      </c>
      <c r="P4107" s="3">
        <f t="shared" ref="P4107:P4170" si="259">O4107*G4107</f>
        <v>339.94000000000005</v>
      </c>
    </row>
    <row r="4108" spans="1:16" x14ac:dyDescent="0.35">
      <c r="A4108" t="s">
        <v>294</v>
      </c>
      <c r="B4108" s="29" t="s">
        <v>98</v>
      </c>
      <c r="C4108" s="22">
        <v>44463</v>
      </c>
      <c r="D4108" s="30" t="s">
        <v>114</v>
      </c>
      <c r="E4108" s="30" t="s">
        <v>115</v>
      </c>
      <c r="F4108" s="29" t="s">
        <v>143</v>
      </c>
      <c r="G4108" s="3">
        <v>40.799999999999997</v>
      </c>
      <c r="H4108" s="22">
        <v>44445</v>
      </c>
      <c r="I4108" s="23">
        <v>44458</v>
      </c>
      <c r="J4108">
        <f t="shared" si="256"/>
        <v>14</v>
      </c>
      <c r="K4108" s="2">
        <f t="shared" si="257"/>
        <v>44451.5</v>
      </c>
      <c r="L4108" s="22">
        <v>44463.5</v>
      </c>
      <c r="M4108" s="22">
        <v>44498.5</v>
      </c>
      <c r="N4108" s="22">
        <v>44497.5</v>
      </c>
      <c r="O4108">
        <f t="shared" si="258"/>
        <v>46</v>
      </c>
      <c r="P4108" s="3">
        <f t="shared" si="259"/>
        <v>1876.8</v>
      </c>
    </row>
    <row r="4109" spans="1:16" x14ac:dyDescent="0.35">
      <c r="A4109" t="s">
        <v>294</v>
      </c>
      <c r="B4109" s="29" t="s">
        <v>98</v>
      </c>
      <c r="C4109" s="22">
        <v>44463</v>
      </c>
      <c r="D4109" s="30" t="s">
        <v>110</v>
      </c>
      <c r="E4109" s="30" t="s">
        <v>111</v>
      </c>
      <c r="F4109" s="29" t="s">
        <v>143</v>
      </c>
      <c r="G4109" s="3">
        <v>34.94</v>
      </c>
      <c r="H4109" s="22">
        <v>44445</v>
      </c>
      <c r="I4109" s="23">
        <v>44458</v>
      </c>
      <c r="J4109">
        <f t="shared" si="256"/>
        <v>14</v>
      </c>
      <c r="K4109" s="2">
        <f t="shared" si="257"/>
        <v>44451.5</v>
      </c>
      <c r="L4109" s="22">
        <v>44463.5</v>
      </c>
      <c r="M4109" s="22">
        <v>44498.5</v>
      </c>
      <c r="N4109" s="22">
        <v>44497.5</v>
      </c>
      <c r="O4109">
        <f t="shared" si="258"/>
        <v>46</v>
      </c>
      <c r="P4109" s="3">
        <f t="shared" si="259"/>
        <v>1607.2399999999998</v>
      </c>
    </row>
    <row r="4110" spans="1:16" x14ac:dyDescent="0.35">
      <c r="A4110" t="s">
        <v>294</v>
      </c>
      <c r="B4110" s="29" t="s">
        <v>98</v>
      </c>
      <c r="C4110" s="22">
        <v>44463</v>
      </c>
      <c r="D4110" s="30" t="s">
        <v>110</v>
      </c>
      <c r="E4110" s="30" t="s">
        <v>111</v>
      </c>
      <c r="F4110" s="29" t="s">
        <v>211</v>
      </c>
      <c r="G4110" s="3">
        <v>4.55</v>
      </c>
      <c r="H4110" s="22">
        <v>44445</v>
      </c>
      <c r="I4110" s="23">
        <v>44458</v>
      </c>
      <c r="J4110">
        <f t="shared" si="256"/>
        <v>14</v>
      </c>
      <c r="K4110" s="2">
        <f t="shared" si="257"/>
        <v>44451.5</v>
      </c>
      <c r="L4110" s="22">
        <v>44463.5</v>
      </c>
      <c r="M4110" s="22">
        <v>44498.5</v>
      </c>
      <c r="N4110" s="22">
        <v>44497.5</v>
      </c>
      <c r="O4110">
        <f t="shared" si="258"/>
        <v>46</v>
      </c>
      <c r="P4110" s="3">
        <f t="shared" si="259"/>
        <v>209.29999999999998</v>
      </c>
    </row>
    <row r="4111" spans="1:16" x14ac:dyDescent="0.35">
      <c r="A4111" t="s">
        <v>294</v>
      </c>
      <c r="B4111" s="29" t="s">
        <v>98</v>
      </c>
      <c r="C4111" s="22">
        <v>44463</v>
      </c>
      <c r="D4111" s="30" t="s">
        <v>114</v>
      </c>
      <c r="E4111" s="30" t="s">
        <v>115</v>
      </c>
      <c r="F4111" s="29" t="s">
        <v>144</v>
      </c>
      <c r="G4111" s="3">
        <v>81.649999999999991</v>
      </c>
      <c r="H4111" s="22">
        <v>44445</v>
      </c>
      <c r="I4111" s="23">
        <v>44458</v>
      </c>
      <c r="J4111">
        <f t="shared" si="256"/>
        <v>14</v>
      </c>
      <c r="K4111" s="2">
        <f t="shared" si="257"/>
        <v>44451.5</v>
      </c>
      <c r="L4111" s="22">
        <v>44463.5</v>
      </c>
      <c r="M4111" s="22">
        <v>44498.5</v>
      </c>
      <c r="N4111" s="22">
        <v>44497.5</v>
      </c>
      <c r="O4111">
        <f t="shared" si="258"/>
        <v>46</v>
      </c>
      <c r="P4111" s="3">
        <f t="shared" si="259"/>
        <v>3755.8999999999996</v>
      </c>
    </row>
    <row r="4112" spans="1:16" x14ac:dyDescent="0.35">
      <c r="A4112" t="s">
        <v>294</v>
      </c>
      <c r="B4112" s="29" t="s">
        <v>98</v>
      </c>
      <c r="C4112" s="22">
        <v>44463</v>
      </c>
      <c r="D4112" s="30" t="s">
        <v>110</v>
      </c>
      <c r="E4112" s="30" t="s">
        <v>111</v>
      </c>
      <c r="F4112" s="29" t="s">
        <v>144</v>
      </c>
      <c r="G4112" s="3">
        <v>43.05</v>
      </c>
      <c r="H4112" s="22">
        <v>44445</v>
      </c>
      <c r="I4112" s="23">
        <v>44458</v>
      </c>
      <c r="J4112">
        <f t="shared" si="256"/>
        <v>14</v>
      </c>
      <c r="K4112" s="2">
        <f t="shared" si="257"/>
        <v>44451.5</v>
      </c>
      <c r="L4112" s="22">
        <v>44463.5</v>
      </c>
      <c r="M4112" s="22">
        <v>44498.5</v>
      </c>
      <c r="N4112" s="22">
        <v>44497.5</v>
      </c>
      <c r="O4112">
        <f t="shared" si="258"/>
        <v>46</v>
      </c>
      <c r="P4112" s="3">
        <f t="shared" si="259"/>
        <v>1980.3</v>
      </c>
    </row>
    <row r="4113" spans="1:16" x14ac:dyDescent="0.35">
      <c r="A4113" t="s">
        <v>294</v>
      </c>
      <c r="B4113" s="29" t="s">
        <v>98</v>
      </c>
      <c r="C4113" s="22">
        <v>44463</v>
      </c>
      <c r="D4113" s="30" t="s">
        <v>217</v>
      </c>
      <c r="E4113" s="30" t="s">
        <v>218</v>
      </c>
      <c r="F4113" s="29" t="s">
        <v>219</v>
      </c>
      <c r="G4113" s="3">
        <v>41.349999999999994</v>
      </c>
      <c r="H4113" s="22">
        <v>44445</v>
      </c>
      <c r="I4113" s="23">
        <v>44458</v>
      </c>
      <c r="J4113">
        <f t="shared" si="256"/>
        <v>14</v>
      </c>
      <c r="K4113" s="2">
        <f t="shared" si="257"/>
        <v>44451.5</v>
      </c>
      <c r="L4113" s="22">
        <v>44463.5</v>
      </c>
      <c r="M4113" s="22">
        <v>44498.5</v>
      </c>
      <c r="N4113" s="22">
        <v>44497.5</v>
      </c>
      <c r="O4113">
        <f t="shared" si="258"/>
        <v>46</v>
      </c>
      <c r="P4113" s="3">
        <f t="shared" si="259"/>
        <v>1902.0999999999997</v>
      </c>
    </row>
    <row r="4114" spans="1:16" x14ac:dyDescent="0.35">
      <c r="A4114" t="s">
        <v>294</v>
      </c>
      <c r="B4114" s="29" t="s">
        <v>98</v>
      </c>
      <c r="C4114" s="22">
        <v>44463</v>
      </c>
      <c r="D4114" s="30" t="s">
        <v>110</v>
      </c>
      <c r="E4114" s="30" t="s">
        <v>111</v>
      </c>
      <c r="F4114" s="29" t="s">
        <v>284</v>
      </c>
      <c r="G4114" s="3">
        <v>39.42</v>
      </c>
      <c r="H4114" s="22">
        <v>44445</v>
      </c>
      <c r="I4114" s="23">
        <v>44458</v>
      </c>
      <c r="J4114">
        <f t="shared" si="256"/>
        <v>14</v>
      </c>
      <c r="K4114" s="2">
        <f t="shared" si="257"/>
        <v>44451.5</v>
      </c>
      <c r="L4114" s="22">
        <v>44463.5</v>
      </c>
      <c r="M4114" s="22">
        <v>44498.5</v>
      </c>
      <c r="N4114" s="22">
        <v>44497.5</v>
      </c>
      <c r="O4114">
        <f t="shared" si="258"/>
        <v>46</v>
      </c>
      <c r="P4114" s="3">
        <f t="shared" si="259"/>
        <v>1813.3200000000002</v>
      </c>
    </row>
    <row r="4115" spans="1:16" x14ac:dyDescent="0.35">
      <c r="A4115" t="s">
        <v>294</v>
      </c>
      <c r="B4115" s="29" t="s">
        <v>98</v>
      </c>
      <c r="C4115" s="22">
        <v>44463</v>
      </c>
      <c r="D4115" s="30" t="s">
        <v>110</v>
      </c>
      <c r="E4115" s="30" t="s">
        <v>111</v>
      </c>
      <c r="F4115" s="29" t="s">
        <v>227</v>
      </c>
      <c r="G4115" s="3">
        <v>14.29</v>
      </c>
      <c r="H4115" s="22">
        <v>44445</v>
      </c>
      <c r="I4115" s="23">
        <v>44458</v>
      </c>
      <c r="J4115">
        <f t="shared" si="256"/>
        <v>14</v>
      </c>
      <c r="K4115" s="2">
        <f t="shared" si="257"/>
        <v>44451.5</v>
      </c>
      <c r="L4115" s="22">
        <v>44463.5</v>
      </c>
      <c r="M4115" s="22">
        <v>44498.5</v>
      </c>
      <c r="N4115" s="22">
        <v>44497.5</v>
      </c>
      <c r="O4115">
        <f t="shared" si="258"/>
        <v>46</v>
      </c>
      <c r="P4115" s="3">
        <f t="shared" si="259"/>
        <v>657.33999999999992</v>
      </c>
    </row>
    <row r="4116" spans="1:16" x14ac:dyDescent="0.35">
      <c r="A4116" t="s">
        <v>294</v>
      </c>
      <c r="B4116" s="29" t="s">
        <v>98</v>
      </c>
      <c r="C4116" s="22">
        <v>44463</v>
      </c>
      <c r="D4116" s="30" t="s">
        <v>201</v>
      </c>
      <c r="E4116" s="30" t="s">
        <v>202</v>
      </c>
      <c r="F4116" s="29" t="s">
        <v>164</v>
      </c>
      <c r="G4116" s="3">
        <v>204.95999999999995</v>
      </c>
      <c r="H4116" s="22">
        <v>44445</v>
      </c>
      <c r="I4116" s="23">
        <v>44458</v>
      </c>
      <c r="J4116">
        <f t="shared" si="256"/>
        <v>14</v>
      </c>
      <c r="K4116" s="2">
        <f t="shared" si="257"/>
        <v>44451.5</v>
      </c>
      <c r="L4116" s="22">
        <v>44463.5</v>
      </c>
      <c r="M4116" s="22">
        <v>44498.5</v>
      </c>
      <c r="N4116" s="22">
        <v>44497.5</v>
      </c>
      <c r="O4116">
        <f t="shared" si="258"/>
        <v>46</v>
      </c>
      <c r="P4116" s="3">
        <f t="shared" si="259"/>
        <v>9428.159999999998</v>
      </c>
    </row>
    <row r="4117" spans="1:16" x14ac:dyDescent="0.35">
      <c r="A4117" t="s">
        <v>294</v>
      </c>
      <c r="B4117" s="29" t="s">
        <v>98</v>
      </c>
      <c r="C4117" s="22">
        <v>44463</v>
      </c>
      <c r="D4117" s="30" t="s">
        <v>110</v>
      </c>
      <c r="E4117" s="30" t="s">
        <v>111</v>
      </c>
      <c r="F4117" s="29" t="s">
        <v>232</v>
      </c>
      <c r="G4117" s="3">
        <v>0.28000000000000003</v>
      </c>
      <c r="H4117" s="22">
        <v>44445</v>
      </c>
      <c r="I4117" s="23">
        <v>44458</v>
      </c>
      <c r="J4117">
        <f t="shared" si="256"/>
        <v>14</v>
      </c>
      <c r="K4117" s="2">
        <f t="shared" si="257"/>
        <v>44451.5</v>
      </c>
      <c r="L4117" s="22">
        <v>44463.5</v>
      </c>
      <c r="M4117" s="22">
        <v>44498.5</v>
      </c>
      <c r="N4117" s="22">
        <v>44497.5</v>
      </c>
      <c r="O4117">
        <f t="shared" si="258"/>
        <v>46</v>
      </c>
      <c r="P4117" s="3">
        <f t="shared" si="259"/>
        <v>12.88</v>
      </c>
    </row>
    <row r="4118" spans="1:16" x14ac:dyDescent="0.35">
      <c r="A4118" t="s">
        <v>294</v>
      </c>
      <c r="B4118" s="29" t="s">
        <v>98</v>
      </c>
      <c r="C4118" s="22">
        <v>44463</v>
      </c>
      <c r="D4118" s="30" t="s">
        <v>110</v>
      </c>
      <c r="E4118" s="30" t="s">
        <v>111</v>
      </c>
      <c r="F4118" s="29" t="s">
        <v>233</v>
      </c>
      <c r="G4118" s="3">
        <v>17.650000000000002</v>
      </c>
      <c r="H4118" s="22">
        <v>44445</v>
      </c>
      <c r="I4118" s="23">
        <v>44458</v>
      </c>
      <c r="J4118">
        <f t="shared" si="256"/>
        <v>14</v>
      </c>
      <c r="K4118" s="2">
        <f t="shared" si="257"/>
        <v>44451.5</v>
      </c>
      <c r="L4118" s="22">
        <v>44463.5</v>
      </c>
      <c r="M4118" s="22">
        <v>44498.5</v>
      </c>
      <c r="N4118" s="22">
        <v>44497.5</v>
      </c>
      <c r="O4118">
        <f t="shared" si="258"/>
        <v>46</v>
      </c>
      <c r="P4118" s="3">
        <f t="shared" si="259"/>
        <v>811.90000000000009</v>
      </c>
    </row>
    <row r="4119" spans="1:16" x14ac:dyDescent="0.35">
      <c r="A4119" t="s">
        <v>294</v>
      </c>
      <c r="B4119" s="29" t="s">
        <v>98</v>
      </c>
      <c r="C4119" s="22">
        <v>44463</v>
      </c>
      <c r="D4119" s="30" t="s">
        <v>114</v>
      </c>
      <c r="E4119" s="30" t="s">
        <v>115</v>
      </c>
      <c r="F4119" s="29" t="s">
        <v>145</v>
      </c>
      <c r="G4119" s="3">
        <v>53.739999999999995</v>
      </c>
      <c r="H4119" s="22">
        <v>44445</v>
      </c>
      <c r="I4119" s="23">
        <v>44458</v>
      </c>
      <c r="J4119">
        <f t="shared" si="256"/>
        <v>14</v>
      </c>
      <c r="K4119" s="2">
        <f t="shared" si="257"/>
        <v>44451.5</v>
      </c>
      <c r="L4119" s="22">
        <v>44463.5</v>
      </c>
      <c r="M4119" s="22">
        <v>44498.5</v>
      </c>
      <c r="N4119" s="22">
        <v>44497.5</v>
      </c>
      <c r="O4119">
        <f t="shared" si="258"/>
        <v>46</v>
      </c>
      <c r="P4119" s="3">
        <f t="shared" si="259"/>
        <v>2472.04</v>
      </c>
    </row>
    <row r="4120" spans="1:16" x14ac:dyDescent="0.35">
      <c r="A4120" t="s">
        <v>294</v>
      </c>
      <c r="B4120" s="29" t="s">
        <v>98</v>
      </c>
      <c r="C4120" s="22">
        <v>44463</v>
      </c>
      <c r="D4120" s="30" t="s">
        <v>110</v>
      </c>
      <c r="E4120" s="30" t="s">
        <v>111</v>
      </c>
      <c r="F4120" s="29" t="s">
        <v>145</v>
      </c>
      <c r="G4120" s="3">
        <v>0.89999999999999991</v>
      </c>
      <c r="H4120" s="22">
        <v>44445</v>
      </c>
      <c r="I4120" s="23">
        <v>44458</v>
      </c>
      <c r="J4120">
        <f t="shared" si="256"/>
        <v>14</v>
      </c>
      <c r="K4120" s="2">
        <f t="shared" si="257"/>
        <v>44451.5</v>
      </c>
      <c r="L4120" s="22">
        <v>44463.5</v>
      </c>
      <c r="M4120" s="22">
        <v>44498.5</v>
      </c>
      <c r="N4120" s="22">
        <v>44497.5</v>
      </c>
      <c r="O4120">
        <f t="shared" si="258"/>
        <v>46</v>
      </c>
      <c r="P4120" s="3">
        <f t="shared" si="259"/>
        <v>41.4</v>
      </c>
    </row>
    <row r="4121" spans="1:16" x14ac:dyDescent="0.35">
      <c r="A4121" t="s">
        <v>294</v>
      </c>
      <c r="B4121" s="29" t="s">
        <v>98</v>
      </c>
      <c r="C4121" s="22">
        <v>44463</v>
      </c>
      <c r="D4121" s="30" t="s">
        <v>114</v>
      </c>
      <c r="E4121" s="30" t="s">
        <v>115</v>
      </c>
      <c r="F4121" s="29" t="s">
        <v>146</v>
      </c>
      <c r="G4121" s="3">
        <v>154.74</v>
      </c>
      <c r="H4121" s="22">
        <v>44445</v>
      </c>
      <c r="I4121" s="23">
        <v>44458</v>
      </c>
      <c r="J4121">
        <f t="shared" si="256"/>
        <v>14</v>
      </c>
      <c r="K4121" s="2">
        <f t="shared" si="257"/>
        <v>44451.5</v>
      </c>
      <c r="L4121" s="22">
        <v>44463.5</v>
      </c>
      <c r="M4121" s="22">
        <v>44498.5</v>
      </c>
      <c r="N4121" s="22">
        <v>44497.5</v>
      </c>
      <c r="O4121">
        <f t="shared" si="258"/>
        <v>46</v>
      </c>
      <c r="P4121" s="3">
        <f t="shared" si="259"/>
        <v>7118.0400000000009</v>
      </c>
    </row>
    <row r="4122" spans="1:16" x14ac:dyDescent="0.35">
      <c r="A4122" t="s">
        <v>294</v>
      </c>
      <c r="B4122" s="29" t="s">
        <v>98</v>
      </c>
      <c r="C4122" s="22">
        <v>44463</v>
      </c>
      <c r="D4122" s="30" t="s">
        <v>114</v>
      </c>
      <c r="E4122" s="30" t="s">
        <v>115</v>
      </c>
      <c r="F4122" s="29" t="s">
        <v>234</v>
      </c>
      <c r="G4122" s="3">
        <v>69.930000000000007</v>
      </c>
      <c r="H4122" s="22">
        <v>44445</v>
      </c>
      <c r="I4122" s="23">
        <v>44458</v>
      </c>
      <c r="J4122">
        <f t="shared" si="256"/>
        <v>14</v>
      </c>
      <c r="K4122" s="2">
        <f t="shared" si="257"/>
        <v>44451.5</v>
      </c>
      <c r="L4122" s="22">
        <v>44463.5</v>
      </c>
      <c r="M4122" s="22">
        <v>44498.5</v>
      </c>
      <c r="N4122" s="22">
        <v>44497.5</v>
      </c>
      <c r="O4122">
        <f t="shared" si="258"/>
        <v>46</v>
      </c>
      <c r="P4122" s="3">
        <f t="shared" si="259"/>
        <v>3216.78</v>
      </c>
    </row>
    <row r="4123" spans="1:16" x14ac:dyDescent="0.35">
      <c r="A4123" t="s">
        <v>294</v>
      </c>
      <c r="B4123" s="29" t="s">
        <v>98</v>
      </c>
      <c r="C4123" s="22">
        <v>44463</v>
      </c>
      <c r="D4123" s="30" t="s">
        <v>110</v>
      </c>
      <c r="E4123" s="30" t="s">
        <v>111</v>
      </c>
      <c r="F4123" s="29" t="s">
        <v>234</v>
      </c>
      <c r="G4123" s="3">
        <v>24.259999999999998</v>
      </c>
      <c r="H4123" s="22">
        <v>44445</v>
      </c>
      <c r="I4123" s="23">
        <v>44458</v>
      </c>
      <c r="J4123">
        <f t="shared" si="256"/>
        <v>14</v>
      </c>
      <c r="K4123" s="2">
        <f t="shared" si="257"/>
        <v>44451.5</v>
      </c>
      <c r="L4123" s="22">
        <v>44463.5</v>
      </c>
      <c r="M4123" s="22">
        <v>44498.5</v>
      </c>
      <c r="N4123" s="22">
        <v>44497.5</v>
      </c>
      <c r="O4123">
        <f t="shared" si="258"/>
        <v>46</v>
      </c>
      <c r="P4123" s="3">
        <f t="shared" si="259"/>
        <v>1115.9599999999998</v>
      </c>
    </row>
    <row r="4124" spans="1:16" x14ac:dyDescent="0.35">
      <c r="A4124" t="s">
        <v>294</v>
      </c>
      <c r="B4124" s="29" t="s">
        <v>98</v>
      </c>
      <c r="C4124" s="22">
        <v>44463</v>
      </c>
      <c r="D4124" s="30" t="s">
        <v>110</v>
      </c>
      <c r="E4124" s="30" t="s">
        <v>111</v>
      </c>
      <c r="F4124" s="29" t="s">
        <v>257</v>
      </c>
      <c r="G4124" s="3">
        <v>5.2</v>
      </c>
      <c r="H4124" s="22">
        <v>44445</v>
      </c>
      <c r="I4124" s="23">
        <v>44458</v>
      </c>
      <c r="J4124">
        <f t="shared" si="256"/>
        <v>14</v>
      </c>
      <c r="K4124" s="2">
        <f t="shared" si="257"/>
        <v>44451.5</v>
      </c>
      <c r="L4124" s="22">
        <v>44463.5</v>
      </c>
      <c r="M4124" s="22">
        <v>44498.5</v>
      </c>
      <c r="N4124" s="22">
        <v>44497.5</v>
      </c>
      <c r="O4124">
        <f t="shared" si="258"/>
        <v>46</v>
      </c>
      <c r="P4124" s="3">
        <f t="shared" si="259"/>
        <v>239.20000000000002</v>
      </c>
    </row>
    <row r="4125" spans="1:16" x14ac:dyDescent="0.35">
      <c r="A4125" t="s">
        <v>294</v>
      </c>
      <c r="B4125" s="29" t="s">
        <v>98</v>
      </c>
      <c r="C4125" s="22">
        <v>44463</v>
      </c>
      <c r="D4125" s="30" t="s">
        <v>201</v>
      </c>
      <c r="E4125" s="30" t="s">
        <v>202</v>
      </c>
      <c r="F4125" s="29" t="s">
        <v>109</v>
      </c>
      <c r="G4125" s="3">
        <v>131.22</v>
      </c>
      <c r="H4125" s="22">
        <v>44445</v>
      </c>
      <c r="I4125" s="23">
        <v>44458</v>
      </c>
      <c r="J4125">
        <f t="shared" si="256"/>
        <v>14</v>
      </c>
      <c r="K4125" s="2">
        <f t="shared" si="257"/>
        <v>44451.5</v>
      </c>
      <c r="L4125" s="22">
        <v>44463.5</v>
      </c>
      <c r="M4125" s="22">
        <v>44498.5</v>
      </c>
      <c r="N4125" s="22">
        <v>44497.5</v>
      </c>
      <c r="O4125">
        <f t="shared" si="258"/>
        <v>46</v>
      </c>
      <c r="P4125" s="3">
        <f t="shared" si="259"/>
        <v>6036.12</v>
      </c>
    </row>
    <row r="4126" spans="1:16" x14ac:dyDescent="0.35">
      <c r="A4126" t="s">
        <v>294</v>
      </c>
      <c r="B4126" s="29" t="s">
        <v>98</v>
      </c>
      <c r="C4126" s="22">
        <v>44463</v>
      </c>
      <c r="D4126" s="30" t="s">
        <v>110</v>
      </c>
      <c r="E4126" s="30" t="s">
        <v>111</v>
      </c>
      <c r="F4126" s="29" t="s">
        <v>247</v>
      </c>
      <c r="G4126" s="3">
        <v>1.65</v>
      </c>
      <c r="H4126" s="22">
        <v>44445</v>
      </c>
      <c r="I4126" s="23">
        <v>44458</v>
      </c>
      <c r="J4126">
        <f t="shared" si="256"/>
        <v>14</v>
      </c>
      <c r="K4126" s="2">
        <f t="shared" si="257"/>
        <v>44451.5</v>
      </c>
      <c r="L4126" s="22">
        <v>44463.5</v>
      </c>
      <c r="M4126" s="22">
        <v>44498.5</v>
      </c>
      <c r="N4126" s="22">
        <v>44497.5</v>
      </c>
      <c r="O4126">
        <f t="shared" si="258"/>
        <v>46</v>
      </c>
      <c r="P4126" s="3">
        <f t="shared" si="259"/>
        <v>75.899999999999991</v>
      </c>
    </row>
    <row r="4127" spans="1:16" x14ac:dyDescent="0.35">
      <c r="A4127" t="s">
        <v>294</v>
      </c>
      <c r="B4127" s="29" t="s">
        <v>98</v>
      </c>
      <c r="C4127" s="22">
        <v>44463</v>
      </c>
      <c r="D4127" s="30" t="s">
        <v>110</v>
      </c>
      <c r="E4127" s="30" t="s">
        <v>111</v>
      </c>
      <c r="F4127" s="29" t="s">
        <v>248</v>
      </c>
      <c r="G4127" s="3">
        <v>46.84</v>
      </c>
      <c r="H4127" s="22">
        <v>44445</v>
      </c>
      <c r="I4127" s="23">
        <v>44458</v>
      </c>
      <c r="J4127">
        <f t="shared" si="256"/>
        <v>14</v>
      </c>
      <c r="K4127" s="2">
        <f t="shared" si="257"/>
        <v>44451.5</v>
      </c>
      <c r="L4127" s="22">
        <v>44463.5</v>
      </c>
      <c r="M4127" s="22">
        <v>44498.5</v>
      </c>
      <c r="N4127" s="22">
        <v>44497.5</v>
      </c>
      <c r="O4127">
        <f t="shared" si="258"/>
        <v>46</v>
      </c>
      <c r="P4127" s="3">
        <f t="shared" si="259"/>
        <v>2154.6400000000003</v>
      </c>
    </row>
    <row r="4128" spans="1:16" x14ac:dyDescent="0.35">
      <c r="A4128" t="s">
        <v>294</v>
      </c>
      <c r="B4128" s="29" t="s">
        <v>98</v>
      </c>
      <c r="C4128" s="22">
        <v>44463</v>
      </c>
      <c r="D4128" s="30" t="s">
        <v>201</v>
      </c>
      <c r="E4128" s="30" t="s">
        <v>202</v>
      </c>
      <c r="F4128" s="29" t="s">
        <v>102</v>
      </c>
      <c r="G4128" s="3">
        <v>9.01</v>
      </c>
      <c r="H4128" s="22">
        <v>44445</v>
      </c>
      <c r="I4128" s="23">
        <v>44458</v>
      </c>
      <c r="J4128">
        <f t="shared" si="256"/>
        <v>14</v>
      </c>
      <c r="K4128" s="2">
        <f t="shared" si="257"/>
        <v>44451.5</v>
      </c>
      <c r="L4128" s="22">
        <v>44463.5</v>
      </c>
      <c r="M4128" s="22">
        <v>44498.5</v>
      </c>
      <c r="N4128" s="22">
        <v>44497.5</v>
      </c>
      <c r="O4128">
        <f t="shared" si="258"/>
        <v>46</v>
      </c>
      <c r="P4128" s="3">
        <f t="shared" si="259"/>
        <v>414.46</v>
      </c>
    </row>
    <row r="4129" spans="1:16" x14ac:dyDescent="0.35">
      <c r="A4129" t="s">
        <v>294</v>
      </c>
      <c r="B4129" s="29" t="s">
        <v>98</v>
      </c>
      <c r="C4129" s="22">
        <v>44463</v>
      </c>
      <c r="D4129" s="30" t="s">
        <v>114</v>
      </c>
      <c r="E4129" s="30" t="s">
        <v>115</v>
      </c>
      <c r="F4129" s="29" t="s">
        <v>239</v>
      </c>
      <c r="G4129" s="3">
        <v>19.38</v>
      </c>
      <c r="H4129" s="22">
        <v>44445</v>
      </c>
      <c r="I4129" s="23">
        <v>44458</v>
      </c>
      <c r="J4129">
        <f t="shared" si="256"/>
        <v>14</v>
      </c>
      <c r="K4129" s="2">
        <f t="shared" si="257"/>
        <v>44451.5</v>
      </c>
      <c r="L4129" s="22">
        <v>44463.5</v>
      </c>
      <c r="M4129" s="22">
        <v>44498.5</v>
      </c>
      <c r="N4129" s="22">
        <v>44497.5</v>
      </c>
      <c r="O4129">
        <f t="shared" si="258"/>
        <v>46</v>
      </c>
      <c r="P4129" s="3">
        <f t="shared" si="259"/>
        <v>891.4799999999999</v>
      </c>
    </row>
    <row r="4130" spans="1:16" x14ac:dyDescent="0.35">
      <c r="A4130" t="s">
        <v>294</v>
      </c>
      <c r="B4130" s="29" t="s">
        <v>98</v>
      </c>
      <c r="C4130" s="22">
        <v>44463</v>
      </c>
      <c r="D4130" s="30" t="s">
        <v>110</v>
      </c>
      <c r="E4130" s="30" t="s">
        <v>111</v>
      </c>
      <c r="F4130" s="29" t="s">
        <v>240</v>
      </c>
      <c r="G4130" s="3">
        <v>0.86</v>
      </c>
      <c r="H4130" s="22">
        <v>44445</v>
      </c>
      <c r="I4130" s="23">
        <v>44458</v>
      </c>
      <c r="J4130">
        <f t="shared" si="256"/>
        <v>14</v>
      </c>
      <c r="K4130" s="2">
        <f t="shared" si="257"/>
        <v>44451.5</v>
      </c>
      <c r="L4130" s="22">
        <v>44463.5</v>
      </c>
      <c r="M4130" s="22">
        <v>44498.5</v>
      </c>
      <c r="N4130" s="22">
        <v>44497.5</v>
      </c>
      <c r="O4130">
        <f t="shared" si="258"/>
        <v>46</v>
      </c>
      <c r="P4130" s="3">
        <f t="shared" si="259"/>
        <v>39.56</v>
      </c>
    </row>
    <row r="4131" spans="1:16" x14ac:dyDescent="0.35">
      <c r="A4131" t="s">
        <v>294</v>
      </c>
      <c r="B4131" s="29" t="s">
        <v>98</v>
      </c>
      <c r="C4131" s="22">
        <v>44463</v>
      </c>
      <c r="D4131" s="30" t="s">
        <v>110</v>
      </c>
      <c r="E4131" s="30" t="s">
        <v>111</v>
      </c>
      <c r="F4131" s="29" t="s">
        <v>147</v>
      </c>
      <c r="G4131" s="3">
        <v>40.839999999999996</v>
      </c>
      <c r="H4131" s="22">
        <v>44445</v>
      </c>
      <c r="I4131" s="23">
        <v>44458</v>
      </c>
      <c r="J4131">
        <f t="shared" si="256"/>
        <v>14</v>
      </c>
      <c r="K4131" s="2">
        <f t="shared" si="257"/>
        <v>44451.5</v>
      </c>
      <c r="L4131" s="22">
        <v>44463.5</v>
      </c>
      <c r="M4131" s="22">
        <v>44498.5</v>
      </c>
      <c r="N4131" s="22">
        <v>44497.5</v>
      </c>
      <c r="O4131">
        <f t="shared" si="258"/>
        <v>46</v>
      </c>
      <c r="P4131" s="3">
        <f t="shared" si="259"/>
        <v>1878.6399999999999</v>
      </c>
    </row>
    <row r="4132" spans="1:16" x14ac:dyDescent="0.35">
      <c r="A4132" t="s">
        <v>294</v>
      </c>
      <c r="B4132" s="29" t="s">
        <v>98</v>
      </c>
      <c r="C4132" s="22">
        <v>44463</v>
      </c>
      <c r="D4132" s="30" t="s">
        <v>199</v>
      </c>
      <c r="E4132" s="30" t="s">
        <v>200</v>
      </c>
      <c r="F4132" s="29" t="s">
        <v>89</v>
      </c>
      <c r="G4132" s="3">
        <v>0.96</v>
      </c>
      <c r="H4132" s="22">
        <v>44445</v>
      </c>
      <c r="I4132" s="23">
        <v>44458</v>
      </c>
      <c r="J4132">
        <f t="shared" si="256"/>
        <v>14</v>
      </c>
      <c r="K4132" s="2">
        <f t="shared" si="257"/>
        <v>44451.5</v>
      </c>
      <c r="L4132" s="22">
        <v>44463.5</v>
      </c>
      <c r="M4132" s="22">
        <v>44501.5</v>
      </c>
      <c r="N4132" s="22">
        <v>44498.5</v>
      </c>
      <c r="O4132">
        <f t="shared" si="258"/>
        <v>47</v>
      </c>
      <c r="P4132" s="3">
        <f t="shared" si="259"/>
        <v>45.12</v>
      </c>
    </row>
    <row r="4133" spans="1:16" x14ac:dyDescent="0.35">
      <c r="A4133" t="s">
        <v>294</v>
      </c>
      <c r="B4133" s="29" t="s">
        <v>98</v>
      </c>
      <c r="C4133" s="22">
        <v>44463</v>
      </c>
      <c r="D4133" s="30" t="s">
        <v>110</v>
      </c>
      <c r="E4133" s="30" t="s">
        <v>111</v>
      </c>
      <c r="F4133" s="29" t="s">
        <v>250</v>
      </c>
      <c r="G4133" s="3">
        <v>146.80000000000001</v>
      </c>
      <c r="H4133" s="22">
        <v>44445</v>
      </c>
      <c r="I4133" s="23">
        <v>44458</v>
      </c>
      <c r="J4133">
        <f t="shared" si="256"/>
        <v>14</v>
      </c>
      <c r="K4133" s="2">
        <f t="shared" si="257"/>
        <v>44451.5</v>
      </c>
      <c r="L4133" s="22">
        <v>44463.5</v>
      </c>
      <c r="M4133" s="22">
        <v>44501.5</v>
      </c>
      <c r="N4133" s="22">
        <v>44498.5</v>
      </c>
      <c r="O4133">
        <f t="shared" si="258"/>
        <v>47</v>
      </c>
      <c r="P4133" s="3">
        <f t="shared" si="259"/>
        <v>6899.6</v>
      </c>
    </row>
    <row r="4134" spans="1:16" x14ac:dyDescent="0.35">
      <c r="A4134" t="s">
        <v>294</v>
      </c>
      <c r="B4134" s="29" t="s">
        <v>98</v>
      </c>
      <c r="C4134" s="22">
        <v>44463</v>
      </c>
      <c r="D4134" s="30" t="s">
        <v>110</v>
      </c>
      <c r="E4134" s="30" t="s">
        <v>111</v>
      </c>
      <c r="F4134" s="29" t="s">
        <v>276</v>
      </c>
      <c r="G4134" s="3">
        <v>71.8</v>
      </c>
      <c r="H4134" s="22">
        <v>44445</v>
      </c>
      <c r="I4134" s="23">
        <v>44458</v>
      </c>
      <c r="J4134">
        <f t="shared" si="256"/>
        <v>14</v>
      </c>
      <c r="K4134" s="2">
        <f t="shared" si="257"/>
        <v>44451.5</v>
      </c>
      <c r="L4134" s="22">
        <v>44463.5</v>
      </c>
      <c r="M4134" s="22">
        <v>44501.5</v>
      </c>
      <c r="N4134" s="22">
        <v>44498.5</v>
      </c>
      <c r="O4134">
        <f t="shared" si="258"/>
        <v>47</v>
      </c>
      <c r="P4134" s="3">
        <f t="shared" si="259"/>
        <v>3374.6</v>
      </c>
    </row>
    <row r="4135" spans="1:16" x14ac:dyDescent="0.35">
      <c r="A4135" t="s">
        <v>294</v>
      </c>
      <c r="B4135" s="29" t="s">
        <v>98</v>
      </c>
      <c r="C4135" s="22">
        <v>44463</v>
      </c>
      <c r="D4135" s="30" t="s">
        <v>148</v>
      </c>
      <c r="E4135" s="30" t="s">
        <v>149</v>
      </c>
      <c r="F4135" s="29" t="s">
        <v>205</v>
      </c>
      <c r="G4135" s="3">
        <v>117.14</v>
      </c>
      <c r="H4135" s="22">
        <v>44445</v>
      </c>
      <c r="I4135" s="23">
        <v>44458</v>
      </c>
      <c r="J4135">
        <f t="shared" si="256"/>
        <v>14</v>
      </c>
      <c r="K4135" s="2">
        <f t="shared" si="257"/>
        <v>44451.5</v>
      </c>
      <c r="L4135" s="22">
        <v>44463.5</v>
      </c>
      <c r="M4135" s="22">
        <v>44501.5</v>
      </c>
      <c r="N4135" s="22">
        <v>44498.5</v>
      </c>
      <c r="O4135">
        <f t="shared" si="258"/>
        <v>47</v>
      </c>
      <c r="P4135" s="3">
        <f t="shared" si="259"/>
        <v>5505.58</v>
      </c>
    </row>
    <row r="4136" spans="1:16" x14ac:dyDescent="0.35">
      <c r="A4136" t="s">
        <v>294</v>
      </c>
      <c r="B4136" s="29" t="s">
        <v>98</v>
      </c>
      <c r="C4136" s="22">
        <v>44463</v>
      </c>
      <c r="D4136" s="30" t="s">
        <v>171</v>
      </c>
      <c r="E4136" s="30" t="s">
        <v>172</v>
      </c>
      <c r="F4136" s="29" t="s">
        <v>206</v>
      </c>
      <c r="G4136" s="3">
        <v>959.1600000000002</v>
      </c>
      <c r="H4136" s="22">
        <v>44445</v>
      </c>
      <c r="I4136" s="23">
        <v>44458</v>
      </c>
      <c r="J4136">
        <f t="shared" si="256"/>
        <v>14</v>
      </c>
      <c r="K4136" s="2">
        <f t="shared" si="257"/>
        <v>44451.5</v>
      </c>
      <c r="L4136" s="22">
        <v>44463.5</v>
      </c>
      <c r="M4136" s="22">
        <v>44501.5</v>
      </c>
      <c r="N4136" s="22">
        <v>44498.5</v>
      </c>
      <c r="O4136">
        <f t="shared" si="258"/>
        <v>47</v>
      </c>
      <c r="P4136" s="3">
        <f t="shared" si="259"/>
        <v>45080.520000000011</v>
      </c>
    </row>
    <row r="4137" spans="1:16" x14ac:dyDescent="0.35">
      <c r="A4137" t="s">
        <v>294</v>
      </c>
      <c r="B4137" s="29" t="s">
        <v>98</v>
      </c>
      <c r="C4137" s="22">
        <v>44463</v>
      </c>
      <c r="D4137" s="30" t="s">
        <v>207</v>
      </c>
      <c r="E4137" s="30" t="s">
        <v>208</v>
      </c>
      <c r="F4137" s="29" t="s">
        <v>209</v>
      </c>
      <c r="G4137" s="3">
        <v>76.38</v>
      </c>
      <c r="H4137" s="22">
        <v>44445</v>
      </c>
      <c r="I4137" s="23">
        <v>44458</v>
      </c>
      <c r="J4137">
        <f t="shared" si="256"/>
        <v>14</v>
      </c>
      <c r="K4137" s="2">
        <f t="shared" si="257"/>
        <v>44451.5</v>
      </c>
      <c r="L4137" s="22">
        <v>44463.5</v>
      </c>
      <c r="M4137" s="22">
        <v>44501.5</v>
      </c>
      <c r="N4137" s="22">
        <v>44498.5</v>
      </c>
      <c r="O4137">
        <f t="shared" si="258"/>
        <v>47</v>
      </c>
      <c r="P4137" s="3">
        <f t="shared" si="259"/>
        <v>3589.8599999999997</v>
      </c>
    </row>
    <row r="4138" spans="1:16" x14ac:dyDescent="0.35">
      <c r="A4138" t="s">
        <v>294</v>
      </c>
      <c r="B4138" s="29" t="s">
        <v>98</v>
      </c>
      <c r="C4138" s="22">
        <v>44463</v>
      </c>
      <c r="D4138" s="30" t="s">
        <v>171</v>
      </c>
      <c r="E4138" s="30" t="s">
        <v>172</v>
      </c>
      <c r="F4138" s="29" t="s">
        <v>210</v>
      </c>
      <c r="G4138" s="3">
        <v>418.61000000000007</v>
      </c>
      <c r="H4138" s="22">
        <v>44445</v>
      </c>
      <c r="I4138" s="23">
        <v>44458</v>
      </c>
      <c r="J4138">
        <f t="shared" si="256"/>
        <v>14</v>
      </c>
      <c r="K4138" s="2">
        <f t="shared" si="257"/>
        <v>44451.5</v>
      </c>
      <c r="L4138" s="22">
        <v>44463.5</v>
      </c>
      <c r="M4138" s="22">
        <v>44501.5</v>
      </c>
      <c r="N4138" s="22">
        <v>44498.5</v>
      </c>
      <c r="O4138">
        <f t="shared" si="258"/>
        <v>47</v>
      </c>
      <c r="P4138" s="3">
        <f t="shared" si="259"/>
        <v>19674.670000000002</v>
      </c>
    </row>
    <row r="4139" spans="1:16" x14ac:dyDescent="0.35">
      <c r="A4139" t="s">
        <v>294</v>
      </c>
      <c r="B4139" s="29" t="s">
        <v>98</v>
      </c>
      <c r="C4139" s="22">
        <v>44463</v>
      </c>
      <c r="D4139" s="30" t="s">
        <v>110</v>
      </c>
      <c r="E4139" s="30" t="s">
        <v>111</v>
      </c>
      <c r="F4139" s="29" t="s">
        <v>212</v>
      </c>
      <c r="G4139" s="3">
        <v>49.06</v>
      </c>
      <c r="H4139" s="22">
        <v>44445</v>
      </c>
      <c r="I4139" s="23">
        <v>44458</v>
      </c>
      <c r="J4139">
        <f t="shared" si="256"/>
        <v>14</v>
      </c>
      <c r="K4139" s="2">
        <f t="shared" si="257"/>
        <v>44451.5</v>
      </c>
      <c r="L4139" s="22">
        <v>44463.5</v>
      </c>
      <c r="M4139" s="22">
        <v>44501.5</v>
      </c>
      <c r="N4139" s="22">
        <v>44498.5</v>
      </c>
      <c r="O4139">
        <f t="shared" si="258"/>
        <v>47</v>
      </c>
      <c r="P4139" s="3">
        <f t="shared" si="259"/>
        <v>2305.8200000000002</v>
      </c>
    </row>
    <row r="4140" spans="1:16" x14ac:dyDescent="0.35">
      <c r="A4140" t="s">
        <v>294</v>
      </c>
      <c r="B4140" s="29" t="s">
        <v>98</v>
      </c>
      <c r="C4140" s="22">
        <v>44463</v>
      </c>
      <c r="D4140" s="30" t="s">
        <v>110</v>
      </c>
      <c r="E4140" s="30" t="s">
        <v>111</v>
      </c>
      <c r="F4140" s="29" t="s">
        <v>213</v>
      </c>
      <c r="G4140" s="3">
        <v>1.6400000000000001</v>
      </c>
      <c r="H4140" s="22">
        <v>44445</v>
      </c>
      <c r="I4140" s="23">
        <v>44458</v>
      </c>
      <c r="J4140">
        <f t="shared" si="256"/>
        <v>14</v>
      </c>
      <c r="K4140" s="2">
        <f t="shared" si="257"/>
        <v>44451.5</v>
      </c>
      <c r="L4140" s="22">
        <v>44463.5</v>
      </c>
      <c r="M4140" s="22">
        <v>44501.5</v>
      </c>
      <c r="N4140" s="22">
        <v>44498.5</v>
      </c>
      <c r="O4140">
        <f t="shared" si="258"/>
        <v>47</v>
      </c>
      <c r="P4140" s="3">
        <f t="shared" si="259"/>
        <v>77.080000000000013</v>
      </c>
    </row>
    <row r="4141" spans="1:16" x14ac:dyDescent="0.35">
      <c r="A4141" t="s">
        <v>294</v>
      </c>
      <c r="B4141" s="29" t="s">
        <v>98</v>
      </c>
      <c r="C4141" s="22">
        <v>44463</v>
      </c>
      <c r="D4141" s="30" t="s">
        <v>110</v>
      </c>
      <c r="E4141" s="30" t="s">
        <v>111</v>
      </c>
      <c r="F4141" s="29" t="s">
        <v>220</v>
      </c>
      <c r="G4141" s="3">
        <v>27.19</v>
      </c>
      <c r="H4141" s="22">
        <v>44445</v>
      </c>
      <c r="I4141" s="23">
        <v>44458</v>
      </c>
      <c r="J4141">
        <f t="shared" si="256"/>
        <v>14</v>
      </c>
      <c r="K4141" s="2">
        <f t="shared" si="257"/>
        <v>44451.5</v>
      </c>
      <c r="L4141" s="22">
        <v>44463.5</v>
      </c>
      <c r="M4141" s="22">
        <v>44501.5</v>
      </c>
      <c r="N4141" s="22">
        <v>44498.5</v>
      </c>
      <c r="O4141">
        <f t="shared" si="258"/>
        <v>47</v>
      </c>
      <c r="P4141" s="3">
        <f t="shared" si="259"/>
        <v>1277.93</v>
      </c>
    </row>
    <row r="4142" spans="1:16" x14ac:dyDescent="0.35">
      <c r="A4142" t="s">
        <v>294</v>
      </c>
      <c r="B4142" s="29" t="s">
        <v>98</v>
      </c>
      <c r="C4142" s="22">
        <v>44463</v>
      </c>
      <c r="D4142" s="30" t="s">
        <v>110</v>
      </c>
      <c r="E4142" s="30" t="s">
        <v>111</v>
      </c>
      <c r="F4142" s="29" t="s">
        <v>265</v>
      </c>
      <c r="G4142" s="3">
        <v>1.62</v>
      </c>
      <c r="H4142" s="22">
        <v>44445</v>
      </c>
      <c r="I4142" s="23">
        <v>44458</v>
      </c>
      <c r="J4142">
        <f t="shared" si="256"/>
        <v>14</v>
      </c>
      <c r="K4142" s="2">
        <f t="shared" si="257"/>
        <v>44451.5</v>
      </c>
      <c r="L4142" s="22">
        <v>44463.5</v>
      </c>
      <c r="M4142" s="22">
        <v>44501.5</v>
      </c>
      <c r="N4142" s="22">
        <v>44498.5</v>
      </c>
      <c r="O4142">
        <f t="shared" si="258"/>
        <v>47</v>
      </c>
      <c r="P4142" s="3">
        <f t="shared" si="259"/>
        <v>76.14</v>
      </c>
    </row>
    <row r="4143" spans="1:16" x14ac:dyDescent="0.35">
      <c r="A4143" t="s">
        <v>294</v>
      </c>
      <c r="B4143" s="29" t="s">
        <v>98</v>
      </c>
      <c r="C4143" s="22">
        <v>44463</v>
      </c>
      <c r="D4143" s="30" t="s">
        <v>110</v>
      </c>
      <c r="E4143" s="30" t="s">
        <v>111</v>
      </c>
      <c r="F4143" s="29" t="s">
        <v>221</v>
      </c>
      <c r="G4143" s="3">
        <v>13.37</v>
      </c>
      <c r="H4143" s="22">
        <v>44445</v>
      </c>
      <c r="I4143" s="23">
        <v>44458</v>
      </c>
      <c r="J4143">
        <f t="shared" si="256"/>
        <v>14</v>
      </c>
      <c r="K4143" s="2">
        <f t="shared" si="257"/>
        <v>44451.5</v>
      </c>
      <c r="L4143" s="22">
        <v>44463.5</v>
      </c>
      <c r="M4143" s="22">
        <v>44501.5</v>
      </c>
      <c r="N4143" s="22">
        <v>44498.5</v>
      </c>
      <c r="O4143">
        <f t="shared" si="258"/>
        <v>47</v>
      </c>
      <c r="P4143" s="3">
        <f t="shared" si="259"/>
        <v>628.39</v>
      </c>
    </row>
    <row r="4144" spans="1:16" x14ac:dyDescent="0.35">
      <c r="A4144" t="s">
        <v>294</v>
      </c>
      <c r="B4144" s="29" t="s">
        <v>98</v>
      </c>
      <c r="C4144" s="22">
        <v>44463</v>
      </c>
      <c r="D4144" s="30" t="s">
        <v>199</v>
      </c>
      <c r="E4144" s="30" t="s">
        <v>200</v>
      </c>
      <c r="F4144" s="29" t="s">
        <v>89</v>
      </c>
      <c r="G4144" s="3">
        <v>544.23999999999978</v>
      </c>
      <c r="H4144" s="22">
        <v>44445</v>
      </c>
      <c r="I4144" s="23">
        <v>44458</v>
      </c>
      <c r="J4144">
        <f t="shared" si="256"/>
        <v>14</v>
      </c>
      <c r="K4144" s="2">
        <f t="shared" si="257"/>
        <v>44451.5</v>
      </c>
      <c r="L4144" s="22">
        <v>44463.5</v>
      </c>
      <c r="M4144" s="22">
        <v>44501.5</v>
      </c>
      <c r="N4144" s="22">
        <v>44498.5</v>
      </c>
      <c r="O4144">
        <f t="shared" si="258"/>
        <v>47</v>
      </c>
      <c r="P4144" s="3">
        <f t="shared" si="259"/>
        <v>25579.279999999992</v>
      </c>
    </row>
    <row r="4145" spans="1:16" x14ac:dyDescent="0.35">
      <c r="A4145" t="s">
        <v>294</v>
      </c>
      <c r="B4145" s="29" t="s">
        <v>98</v>
      </c>
      <c r="C4145" s="22">
        <v>44463</v>
      </c>
      <c r="D4145" s="30" t="s">
        <v>110</v>
      </c>
      <c r="E4145" s="30" t="s">
        <v>111</v>
      </c>
      <c r="F4145" s="29" t="s">
        <v>223</v>
      </c>
      <c r="G4145" s="3">
        <v>466.42999999999989</v>
      </c>
      <c r="H4145" s="22">
        <v>44445</v>
      </c>
      <c r="I4145" s="23">
        <v>44458</v>
      </c>
      <c r="J4145">
        <f t="shared" si="256"/>
        <v>14</v>
      </c>
      <c r="K4145" s="2">
        <f t="shared" si="257"/>
        <v>44451.5</v>
      </c>
      <c r="L4145" s="22">
        <v>44463.5</v>
      </c>
      <c r="M4145" s="22">
        <v>44501.5</v>
      </c>
      <c r="N4145" s="22">
        <v>44498.5</v>
      </c>
      <c r="O4145">
        <f t="shared" si="258"/>
        <v>47</v>
      </c>
      <c r="P4145" s="3">
        <f t="shared" si="259"/>
        <v>21922.209999999995</v>
      </c>
    </row>
    <row r="4146" spans="1:16" x14ac:dyDescent="0.35">
      <c r="A4146" t="s">
        <v>294</v>
      </c>
      <c r="B4146" s="29" t="s">
        <v>98</v>
      </c>
      <c r="C4146" s="22">
        <v>44463</v>
      </c>
      <c r="D4146" s="30" t="s">
        <v>110</v>
      </c>
      <c r="E4146" s="30" t="s">
        <v>111</v>
      </c>
      <c r="F4146" s="29" t="s">
        <v>224</v>
      </c>
      <c r="G4146" s="3">
        <v>1.59</v>
      </c>
      <c r="H4146" s="22">
        <v>44445</v>
      </c>
      <c r="I4146" s="23">
        <v>44458</v>
      </c>
      <c r="J4146">
        <f t="shared" si="256"/>
        <v>14</v>
      </c>
      <c r="K4146" s="2">
        <f t="shared" si="257"/>
        <v>44451.5</v>
      </c>
      <c r="L4146" s="22">
        <v>44463.5</v>
      </c>
      <c r="M4146" s="22">
        <v>44501.5</v>
      </c>
      <c r="N4146" s="22">
        <v>44498.5</v>
      </c>
      <c r="O4146">
        <f t="shared" si="258"/>
        <v>47</v>
      </c>
      <c r="P4146" s="3">
        <f t="shared" si="259"/>
        <v>74.73</v>
      </c>
    </row>
    <row r="4147" spans="1:16" x14ac:dyDescent="0.35">
      <c r="A4147" t="s">
        <v>294</v>
      </c>
      <c r="B4147" s="29" t="s">
        <v>98</v>
      </c>
      <c r="C4147" s="22">
        <v>44463</v>
      </c>
      <c r="D4147" s="30" t="s">
        <v>110</v>
      </c>
      <c r="E4147" s="30" t="s">
        <v>111</v>
      </c>
      <c r="F4147" s="29" t="s">
        <v>225</v>
      </c>
      <c r="G4147" s="3">
        <v>81.03</v>
      </c>
      <c r="H4147" s="22">
        <v>44445</v>
      </c>
      <c r="I4147" s="23">
        <v>44458</v>
      </c>
      <c r="J4147">
        <f t="shared" si="256"/>
        <v>14</v>
      </c>
      <c r="K4147" s="2">
        <f t="shared" si="257"/>
        <v>44451.5</v>
      </c>
      <c r="L4147" s="22">
        <v>44463.5</v>
      </c>
      <c r="M4147" s="22">
        <v>44501.5</v>
      </c>
      <c r="N4147" s="22">
        <v>44498.5</v>
      </c>
      <c r="O4147">
        <f t="shared" si="258"/>
        <v>47</v>
      </c>
      <c r="P4147" s="3">
        <f t="shared" si="259"/>
        <v>3808.41</v>
      </c>
    </row>
    <row r="4148" spans="1:16" x14ac:dyDescent="0.35">
      <c r="A4148" t="s">
        <v>294</v>
      </c>
      <c r="B4148" s="29" t="s">
        <v>98</v>
      </c>
      <c r="C4148" s="22">
        <v>44463</v>
      </c>
      <c r="D4148" s="30" t="s">
        <v>110</v>
      </c>
      <c r="E4148" s="30" t="s">
        <v>111</v>
      </c>
      <c r="F4148" s="29" t="s">
        <v>226</v>
      </c>
      <c r="G4148" s="3">
        <v>2.59</v>
      </c>
      <c r="H4148" s="22">
        <v>44445</v>
      </c>
      <c r="I4148" s="23">
        <v>44458</v>
      </c>
      <c r="J4148">
        <f t="shared" si="256"/>
        <v>14</v>
      </c>
      <c r="K4148" s="2">
        <f t="shared" si="257"/>
        <v>44451.5</v>
      </c>
      <c r="L4148" s="22">
        <v>44463.5</v>
      </c>
      <c r="M4148" s="22">
        <v>44501.5</v>
      </c>
      <c r="N4148" s="22">
        <v>44498.5</v>
      </c>
      <c r="O4148">
        <f t="shared" si="258"/>
        <v>47</v>
      </c>
      <c r="P4148" s="3">
        <f t="shared" si="259"/>
        <v>121.72999999999999</v>
      </c>
    </row>
    <row r="4149" spans="1:16" x14ac:dyDescent="0.35">
      <c r="A4149" t="s">
        <v>294</v>
      </c>
      <c r="B4149" s="29" t="s">
        <v>98</v>
      </c>
      <c r="C4149" s="22">
        <v>44463</v>
      </c>
      <c r="D4149" s="30" t="s">
        <v>171</v>
      </c>
      <c r="E4149" s="30" t="s">
        <v>172</v>
      </c>
      <c r="F4149" s="29" t="s">
        <v>285</v>
      </c>
      <c r="G4149" s="3">
        <v>47.31</v>
      </c>
      <c r="H4149" s="22">
        <v>44445</v>
      </c>
      <c r="I4149" s="23">
        <v>44458</v>
      </c>
      <c r="J4149">
        <f t="shared" si="256"/>
        <v>14</v>
      </c>
      <c r="K4149" s="2">
        <f t="shared" si="257"/>
        <v>44451.5</v>
      </c>
      <c r="L4149" s="22">
        <v>44463.5</v>
      </c>
      <c r="M4149" s="22">
        <v>44501.5</v>
      </c>
      <c r="N4149" s="22">
        <v>44498.5</v>
      </c>
      <c r="O4149">
        <f t="shared" si="258"/>
        <v>47</v>
      </c>
      <c r="P4149" s="3">
        <f t="shared" si="259"/>
        <v>2223.5700000000002</v>
      </c>
    </row>
    <row r="4150" spans="1:16" x14ac:dyDescent="0.35">
      <c r="A4150" t="s">
        <v>294</v>
      </c>
      <c r="B4150" s="29" t="s">
        <v>98</v>
      </c>
      <c r="C4150" s="22">
        <v>44463</v>
      </c>
      <c r="D4150" s="30" t="s">
        <v>110</v>
      </c>
      <c r="E4150" s="30" t="s">
        <v>111</v>
      </c>
      <c r="F4150" s="29" t="s">
        <v>230</v>
      </c>
      <c r="G4150" s="3">
        <v>137.08000000000001</v>
      </c>
      <c r="H4150" s="22">
        <v>44445</v>
      </c>
      <c r="I4150" s="23">
        <v>44458</v>
      </c>
      <c r="J4150">
        <f t="shared" si="256"/>
        <v>14</v>
      </c>
      <c r="K4150" s="2">
        <f t="shared" si="257"/>
        <v>44451.5</v>
      </c>
      <c r="L4150" s="22">
        <v>44463.5</v>
      </c>
      <c r="M4150" s="22">
        <v>44501.5</v>
      </c>
      <c r="N4150" s="22">
        <v>44498.5</v>
      </c>
      <c r="O4150">
        <f t="shared" si="258"/>
        <v>47</v>
      </c>
      <c r="P4150" s="3">
        <f t="shared" si="259"/>
        <v>6442.76</v>
      </c>
    </row>
    <row r="4151" spans="1:16" x14ac:dyDescent="0.35">
      <c r="A4151" t="s">
        <v>294</v>
      </c>
      <c r="B4151" s="29" t="s">
        <v>98</v>
      </c>
      <c r="C4151" s="22">
        <v>44463</v>
      </c>
      <c r="D4151" s="30" t="s">
        <v>171</v>
      </c>
      <c r="E4151" s="30" t="s">
        <v>172</v>
      </c>
      <c r="F4151" s="29" t="s">
        <v>231</v>
      </c>
      <c r="G4151" s="3">
        <v>319.44000000000005</v>
      </c>
      <c r="H4151" s="22">
        <v>44445</v>
      </c>
      <c r="I4151" s="23">
        <v>44458</v>
      </c>
      <c r="J4151">
        <f t="shared" si="256"/>
        <v>14</v>
      </c>
      <c r="K4151" s="2">
        <f t="shared" si="257"/>
        <v>44451.5</v>
      </c>
      <c r="L4151" s="22">
        <v>44463.5</v>
      </c>
      <c r="M4151" s="22">
        <v>44501.5</v>
      </c>
      <c r="N4151" s="22">
        <v>44498.5</v>
      </c>
      <c r="O4151">
        <f t="shared" si="258"/>
        <v>47</v>
      </c>
      <c r="P4151" s="3">
        <f t="shared" si="259"/>
        <v>15013.680000000002</v>
      </c>
    </row>
    <row r="4152" spans="1:16" x14ac:dyDescent="0.35">
      <c r="A4152" t="s">
        <v>294</v>
      </c>
      <c r="B4152" s="29" t="s">
        <v>98</v>
      </c>
      <c r="C4152" s="22">
        <v>44463</v>
      </c>
      <c r="D4152" s="30" t="s">
        <v>201</v>
      </c>
      <c r="E4152" s="30" t="s">
        <v>202</v>
      </c>
      <c r="F4152" s="29" t="s">
        <v>142</v>
      </c>
      <c r="G4152" s="3">
        <v>9.92</v>
      </c>
      <c r="H4152" s="22">
        <v>44445</v>
      </c>
      <c r="I4152" s="23">
        <v>44458</v>
      </c>
      <c r="J4152">
        <f t="shared" si="256"/>
        <v>14</v>
      </c>
      <c r="K4152" s="2">
        <f t="shared" si="257"/>
        <v>44451.5</v>
      </c>
      <c r="L4152" s="22">
        <v>44463.5</v>
      </c>
      <c r="M4152" s="22">
        <v>44501.5</v>
      </c>
      <c r="N4152" s="22">
        <v>44498.5</v>
      </c>
      <c r="O4152">
        <f t="shared" si="258"/>
        <v>47</v>
      </c>
      <c r="P4152" s="3">
        <f t="shared" si="259"/>
        <v>466.24</v>
      </c>
    </row>
    <row r="4153" spans="1:16" x14ac:dyDescent="0.35">
      <c r="A4153" t="s">
        <v>294</v>
      </c>
      <c r="B4153" s="29" t="s">
        <v>98</v>
      </c>
      <c r="C4153" s="22">
        <v>44463</v>
      </c>
      <c r="D4153" s="30" t="s">
        <v>110</v>
      </c>
      <c r="E4153" s="30" t="s">
        <v>111</v>
      </c>
      <c r="F4153" s="29" t="s">
        <v>236</v>
      </c>
      <c r="G4153" s="3">
        <v>177.37</v>
      </c>
      <c r="H4153" s="22">
        <v>44445</v>
      </c>
      <c r="I4153" s="23">
        <v>44458</v>
      </c>
      <c r="J4153">
        <f t="shared" si="256"/>
        <v>14</v>
      </c>
      <c r="K4153" s="2">
        <f t="shared" si="257"/>
        <v>44451.5</v>
      </c>
      <c r="L4153" s="22">
        <v>44463.5</v>
      </c>
      <c r="M4153" s="22">
        <v>44501.5</v>
      </c>
      <c r="N4153" s="22">
        <v>44498.5</v>
      </c>
      <c r="O4153">
        <f t="shared" si="258"/>
        <v>47</v>
      </c>
      <c r="P4153" s="3">
        <f t="shared" si="259"/>
        <v>8336.39</v>
      </c>
    </row>
    <row r="4154" spans="1:16" x14ac:dyDescent="0.35">
      <c r="A4154" t="s">
        <v>294</v>
      </c>
      <c r="B4154" s="29" t="s">
        <v>98</v>
      </c>
      <c r="C4154" s="22">
        <v>44463</v>
      </c>
      <c r="D4154" s="30" t="s">
        <v>201</v>
      </c>
      <c r="E4154" s="30" t="s">
        <v>202</v>
      </c>
      <c r="F4154" s="29" t="s">
        <v>101</v>
      </c>
      <c r="G4154" s="3">
        <v>271.00000000000006</v>
      </c>
      <c r="H4154" s="22">
        <v>44445</v>
      </c>
      <c r="I4154" s="23">
        <v>44458</v>
      </c>
      <c r="J4154">
        <f t="shared" si="256"/>
        <v>14</v>
      </c>
      <c r="K4154" s="2">
        <f t="shared" si="257"/>
        <v>44451.5</v>
      </c>
      <c r="L4154" s="22">
        <v>44463.5</v>
      </c>
      <c r="M4154" s="22">
        <v>44501.5</v>
      </c>
      <c r="N4154" s="22">
        <v>44498.5</v>
      </c>
      <c r="O4154">
        <f t="shared" si="258"/>
        <v>47</v>
      </c>
      <c r="P4154" s="3">
        <f t="shared" si="259"/>
        <v>12737.000000000002</v>
      </c>
    </row>
    <row r="4155" spans="1:16" x14ac:dyDescent="0.35">
      <c r="A4155" t="s">
        <v>294</v>
      </c>
      <c r="B4155" s="29" t="s">
        <v>98</v>
      </c>
      <c r="C4155" s="22">
        <v>44463</v>
      </c>
      <c r="D4155" s="30" t="s">
        <v>110</v>
      </c>
      <c r="E4155" s="30" t="s">
        <v>111</v>
      </c>
      <c r="F4155" s="29" t="s">
        <v>238</v>
      </c>
      <c r="G4155" s="3">
        <v>0.67</v>
      </c>
      <c r="H4155" s="22">
        <v>44445</v>
      </c>
      <c r="I4155" s="23">
        <v>44458</v>
      </c>
      <c r="J4155">
        <f t="shared" si="256"/>
        <v>14</v>
      </c>
      <c r="K4155" s="2">
        <f t="shared" si="257"/>
        <v>44451.5</v>
      </c>
      <c r="L4155" s="22">
        <v>44463.5</v>
      </c>
      <c r="M4155" s="22">
        <v>44501.5</v>
      </c>
      <c r="N4155" s="22">
        <v>44498.5</v>
      </c>
      <c r="O4155">
        <f t="shared" si="258"/>
        <v>47</v>
      </c>
      <c r="P4155" s="3">
        <f t="shared" si="259"/>
        <v>31.490000000000002</v>
      </c>
    </row>
    <row r="4156" spans="1:16" x14ac:dyDescent="0.35">
      <c r="A4156" t="s">
        <v>294</v>
      </c>
      <c r="B4156" s="29" t="s">
        <v>98</v>
      </c>
      <c r="C4156" s="22">
        <v>44463</v>
      </c>
      <c r="D4156" s="30" t="s">
        <v>110</v>
      </c>
      <c r="E4156" s="30" t="s">
        <v>111</v>
      </c>
      <c r="F4156" s="29" t="s">
        <v>252</v>
      </c>
      <c r="G4156" s="3">
        <v>71.12</v>
      </c>
      <c r="H4156" s="22">
        <v>44445</v>
      </c>
      <c r="I4156" s="23">
        <v>44458</v>
      </c>
      <c r="J4156">
        <f t="shared" si="256"/>
        <v>14</v>
      </c>
      <c r="K4156" s="2">
        <f t="shared" si="257"/>
        <v>44451.5</v>
      </c>
      <c r="L4156" s="22">
        <v>44463.5</v>
      </c>
      <c r="M4156" s="22">
        <v>44501.5</v>
      </c>
      <c r="N4156" s="22">
        <v>44498.5</v>
      </c>
      <c r="O4156">
        <f t="shared" si="258"/>
        <v>47</v>
      </c>
      <c r="P4156" s="3">
        <f t="shared" si="259"/>
        <v>3342.6400000000003</v>
      </c>
    </row>
    <row r="4157" spans="1:16" x14ac:dyDescent="0.35">
      <c r="A4157" t="s">
        <v>294</v>
      </c>
      <c r="B4157" s="29" t="s">
        <v>98</v>
      </c>
      <c r="C4157" s="22">
        <v>44463</v>
      </c>
      <c r="D4157" s="30" t="s">
        <v>110</v>
      </c>
      <c r="E4157" s="30" t="s">
        <v>111</v>
      </c>
      <c r="F4157" s="29" t="s">
        <v>242</v>
      </c>
      <c r="G4157" s="3">
        <v>3.88</v>
      </c>
      <c r="H4157" s="22">
        <v>44445</v>
      </c>
      <c r="I4157" s="23">
        <v>44458</v>
      </c>
      <c r="J4157">
        <f t="shared" si="256"/>
        <v>14</v>
      </c>
      <c r="K4157" s="2">
        <f t="shared" si="257"/>
        <v>44451.5</v>
      </c>
      <c r="L4157" s="22">
        <v>44463.5</v>
      </c>
      <c r="M4157" s="22">
        <v>44501.5</v>
      </c>
      <c r="N4157" s="22">
        <v>44498.5</v>
      </c>
      <c r="O4157">
        <f t="shared" si="258"/>
        <v>47</v>
      </c>
      <c r="P4157" s="3">
        <f t="shared" si="259"/>
        <v>182.35999999999999</v>
      </c>
    </row>
    <row r="4158" spans="1:16" x14ac:dyDescent="0.35">
      <c r="A4158" t="s">
        <v>294</v>
      </c>
      <c r="B4158" s="29" t="s">
        <v>98</v>
      </c>
      <c r="C4158" s="22">
        <v>44463</v>
      </c>
      <c r="D4158" s="30" t="s">
        <v>110</v>
      </c>
      <c r="E4158" s="30" t="s">
        <v>111</v>
      </c>
      <c r="F4158" s="29" t="s">
        <v>243</v>
      </c>
      <c r="G4158" s="3">
        <v>26.490000000000002</v>
      </c>
      <c r="H4158" s="22">
        <v>44445</v>
      </c>
      <c r="I4158" s="23">
        <v>44458</v>
      </c>
      <c r="J4158">
        <f t="shared" si="256"/>
        <v>14</v>
      </c>
      <c r="K4158" s="2">
        <f t="shared" si="257"/>
        <v>44451.5</v>
      </c>
      <c r="L4158" s="22">
        <v>44463.5</v>
      </c>
      <c r="M4158" s="22">
        <v>44501.5</v>
      </c>
      <c r="N4158" s="22">
        <v>44498.5</v>
      </c>
      <c r="O4158">
        <f t="shared" si="258"/>
        <v>47</v>
      </c>
      <c r="P4158" s="3">
        <f t="shared" si="259"/>
        <v>1245.0300000000002</v>
      </c>
    </row>
    <row r="4159" spans="1:16" x14ac:dyDescent="0.35">
      <c r="A4159" t="s">
        <v>297</v>
      </c>
      <c r="B4159" s="21" t="s">
        <v>98</v>
      </c>
      <c r="C4159" s="22">
        <v>44477</v>
      </c>
      <c r="D4159" t="s">
        <v>110</v>
      </c>
      <c r="E4159" t="s">
        <v>111</v>
      </c>
      <c r="F4159" s="21" t="s">
        <v>248</v>
      </c>
      <c r="G4159" s="3">
        <v>38.31</v>
      </c>
      <c r="H4159" s="22">
        <v>44459</v>
      </c>
      <c r="I4159" s="23">
        <v>44472</v>
      </c>
      <c r="J4159">
        <f t="shared" si="256"/>
        <v>14</v>
      </c>
      <c r="K4159" s="2">
        <f t="shared" si="257"/>
        <v>44465.5</v>
      </c>
      <c r="L4159" s="22">
        <v>44477.5</v>
      </c>
      <c r="M4159" s="22">
        <v>44227.5</v>
      </c>
      <c r="N4159" s="22">
        <v>44225.5</v>
      </c>
      <c r="O4159">
        <f t="shared" si="258"/>
        <v>-240</v>
      </c>
      <c r="P4159" s="3">
        <f t="shared" si="259"/>
        <v>-9194.4000000000015</v>
      </c>
    </row>
    <row r="4160" spans="1:16" x14ac:dyDescent="0.35">
      <c r="A4160" t="s">
        <v>297</v>
      </c>
      <c r="B4160" s="21" t="s">
        <v>86</v>
      </c>
      <c r="C4160" s="22">
        <v>44477</v>
      </c>
      <c r="D4160" t="s">
        <v>87</v>
      </c>
      <c r="E4160" t="s">
        <v>88</v>
      </c>
      <c r="F4160" s="21" t="s">
        <v>89</v>
      </c>
      <c r="G4160" s="3">
        <v>45902.52</v>
      </c>
      <c r="H4160" s="22">
        <v>44458</v>
      </c>
      <c r="I4160" s="23">
        <v>44471</v>
      </c>
      <c r="J4160">
        <f t="shared" si="256"/>
        <v>14</v>
      </c>
      <c r="K4160" s="2">
        <f t="shared" si="257"/>
        <v>44464.5</v>
      </c>
      <c r="L4160" s="22">
        <v>44477.5</v>
      </c>
      <c r="M4160" s="22">
        <v>44481.5</v>
      </c>
      <c r="N4160" s="22">
        <v>44477.5</v>
      </c>
      <c r="O4160">
        <f t="shared" si="258"/>
        <v>13</v>
      </c>
      <c r="P4160" s="3">
        <f t="shared" si="259"/>
        <v>596732.76</v>
      </c>
    </row>
    <row r="4161" spans="1:16" x14ac:dyDescent="0.35">
      <c r="A4161" t="s">
        <v>297</v>
      </c>
      <c r="B4161" s="21" t="s">
        <v>86</v>
      </c>
      <c r="C4161" s="22">
        <v>44477</v>
      </c>
      <c r="D4161" t="s">
        <v>90</v>
      </c>
      <c r="E4161" t="s">
        <v>91</v>
      </c>
      <c r="F4161" s="21" t="s">
        <v>89</v>
      </c>
      <c r="G4161" s="3">
        <v>6074.26</v>
      </c>
      <c r="H4161" s="22">
        <v>44458</v>
      </c>
      <c r="I4161" s="23">
        <v>44471</v>
      </c>
      <c r="J4161">
        <f t="shared" si="256"/>
        <v>14</v>
      </c>
      <c r="K4161" s="2">
        <f t="shared" si="257"/>
        <v>44464.5</v>
      </c>
      <c r="L4161" s="22">
        <v>44477.5</v>
      </c>
      <c r="M4161" s="22">
        <v>44481.5</v>
      </c>
      <c r="N4161" s="22">
        <v>44477.5</v>
      </c>
      <c r="O4161">
        <f t="shared" si="258"/>
        <v>13</v>
      </c>
      <c r="P4161" s="3">
        <f t="shared" si="259"/>
        <v>78965.38</v>
      </c>
    </row>
    <row r="4162" spans="1:16" x14ac:dyDescent="0.35">
      <c r="A4162" t="s">
        <v>297</v>
      </c>
      <c r="B4162" s="21" t="s">
        <v>86</v>
      </c>
      <c r="C4162" s="22">
        <v>44477</v>
      </c>
      <c r="D4162" t="s">
        <v>92</v>
      </c>
      <c r="E4162" t="s">
        <v>93</v>
      </c>
      <c r="F4162" s="21" t="s">
        <v>89</v>
      </c>
      <c r="G4162" s="3">
        <v>6074.26</v>
      </c>
      <c r="H4162" s="22">
        <v>44458</v>
      </c>
      <c r="I4162" s="23">
        <v>44471</v>
      </c>
      <c r="J4162">
        <f t="shared" si="256"/>
        <v>14</v>
      </c>
      <c r="K4162" s="2">
        <f t="shared" si="257"/>
        <v>44464.5</v>
      </c>
      <c r="L4162" s="22">
        <v>44477.5</v>
      </c>
      <c r="M4162" s="22">
        <v>44481.5</v>
      </c>
      <c r="N4162" s="22">
        <v>44477.5</v>
      </c>
      <c r="O4162">
        <f t="shared" si="258"/>
        <v>13</v>
      </c>
      <c r="P4162" s="3">
        <f t="shared" si="259"/>
        <v>78965.38</v>
      </c>
    </row>
    <row r="4163" spans="1:16" x14ac:dyDescent="0.35">
      <c r="A4163" t="s">
        <v>297</v>
      </c>
      <c r="B4163" s="21" t="s">
        <v>86</v>
      </c>
      <c r="C4163" s="22">
        <v>44477</v>
      </c>
      <c r="D4163" t="s">
        <v>94</v>
      </c>
      <c r="E4163" t="s">
        <v>95</v>
      </c>
      <c r="F4163" s="21" t="s">
        <v>89</v>
      </c>
      <c r="G4163" s="3">
        <v>25972.379999999997</v>
      </c>
      <c r="H4163" s="22">
        <v>44458</v>
      </c>
      <c r="I4163" s="23">
        <v>44471</v>
      </c>
      <c r="J4163">
        <f t="shared" si="256"/>
        <v>14</v>
      </c>
      <c r="K4163" s="2">
        <f t="shared" si="257"/>
        <v>44464.5</v>
      </c>
      <c r="L4163" s="22">
        <v>44477.5</v>
      </c>
      <c r="M4163" s="22">
        <v>44481.5</v>
      </c>
      <c r="N4163" s="22">
        <v>44477.5</v>
      </c>
      <c r="O4163">
        <f t="shared" si="258"/>
        <v>13</v>
      </c>
      <c r="P4163" s="3">
        <f t="shared" si="259"/>
        <v>337640.93999999994</v>
      </c>
    </row>
    <row r="4164" spans="1:16" x14ac:dyDescent="0.35">
      <c r="A4164" t="s">
        <v>297</v>
      </c>
      <c r="B4164" s="21" t="s">
        <v>86</v>
      </c>
      <c r="C4164" s="22">
        <v>44477</v>
      </c>
      <c r="D4164" t="s">
        <v>96</v>
      </c>
      <c r="E4164" t="s">
        <v>97</v>
      </c>
      <c r="F4164" s="21" t="s">
        <v>89</v>
      </c>
      <c r="G4164" s="3">
        <v>25972.379999999997</v>
      </c>
      <c r="H4164" s="22">
        <v>44458</v>
      </c>
      <c r="I4164" s="23">
        <v>44471</v>
      </c>
      <c r="J4164">
        <f t="shared" si="256"/>
        <v>14</v>
      </c>
      <c r="K4164" s="2">
        <f t="shared" si="257"/>
        <v>44464.5</v>
      </c>
      <c r="L4164" s="22">
        <v>44477.5</v>
      </c>
      <c r="M4164" s="22">
        <v>44481.5</v>
      </c>
      <c r="N4164" s="22">
        <v>44477.5</v>
      </c>
      <c r="O4164">
        <f t="shared" si="258"/>
        <v>13</v>
      </c>
      <c r="P4164" s="3">
        <f t="shared" si="259"/>
        <v>337640.93999999994</v>
      </c>
    </row>
    <row r="4165" spans="1:16" x14ac:dyDescent="0.35">
      <c r="A4165" t="s">
        <v>297</v>
      </c>
      <c r="B4165" s="21" t="s">
        <v>98</v>
      </c>
      <c r="C4165" s="22">
        <v>44477</v>
      </c>
      <c r="D4165" t="s">
        <v>90</v>
      </c>
      <c r="E4165" t="s">
        <v>91</v>
      </c>
      <c r="F4165" s="21" t="s">
        <v>89</v>
      </c>
      <c r="G4165" s="3">
        <v>7.42</v>
      </c>
      <c r="H4165" s="22">
        <v>44459</v>
      </c>
      <c r="I4165" s="23">
        <v>44472</v>
      </c>
      <c r="J4165">
        <f t="shared" si="256"/>
        <v>14</v>
      </c>
      <c r="K4165" s="2">
        <f t="shared" si="257"/>
        <v>44465.5</v>
      </c>
      <c r="L4165" s="22">
        <v>44477.5</v>
      </c>
      <c r="M4165" s="22">
        <v>44481.5</v>
      </c>
      <c r="N4165" s="22">
        <v>44477.5</v>
      </c>
      <c r="O4165">
        <f t="shared" si="258"/>
        <v>12</v>
      </c>
      <c r="P4165" s="3">
        <f t="shared" si="259"/>
        <v>89.039999999999992</v>
      </c>
    </row>
    <row r="4166" spans="1:16" x14ac:dyDescent="0.35">
      <c r="A4166" t="s">
        <v>297</v>
      </c>
      <c r="B4166" s="21" t="s">
        <v>98</v>
      </c>
      <c r="C4166" s="22">
        <v>44477</v>
      </c>
      <c r="D4166" t="s">
        <v>92</v>
      </c>
      <c r="E4166" t="s">
        <v>93</v>
      </c>
      <c r="F4166" s="21" t="s">
        <v>89</v>
      </c>
      <c r="G4166" s="3">
        <v>7.42</v>
      </c>
      <c r="H4166" s="22">
        <v>44459</v>
      </c>
      <c r="I4166" s="23">
        <v>44472</v>
      </c>
      <c r="J4166">
        <f t="shared" si="256"/>
        <v>14</v>
      </c>
      <c r="K4166" s="2">
        <f t="shared" si="257"/>
        <v>44465.5</v>
      </c>
      <c r="L4166" s="22">
        <v>44477.5</v>
      </c>
      <c r="M4166" s="22">
        <v>44481.5</v>
      </c>
      <c r="N4166" s="22">
        <v>44477.5</v>
      </c>
      <c r="O4166">
        <f t="shared" si="258"/>
        <v>12</v>
      </c>
      <c r="P4166" s="3">
        <f t="shared" si="259"/>
        <v>89.039999999999992</v>
      </c>
    </row>
    <row r="4167" spans="1:16" x14ac:dyDescent="0.35">
      <c r="A4167" t="s">
        <v>297</v>
      </c>
      <c r="B4167" s="21" t="s">
        <v>98</v>
      </c>
      <c r="C4167" s="22">
        <v>44477</v>
      </c>
      <c r="D4167" t="s">
        <v>94</v>
      </c>
      <c r="E4167" t="s">
        <v>95</v>
      </c>
      <c r="F4167" s="21" t="s">
        <v>89</v>
      </c>
      <c r="G4167" s="3">
        <v>31.74</v>
      </c>
      <c r="H4167" s="22">
        <v>44459</v>
      </c>
      <c r="I4167" s="23">
        <v>44472</v>
      </c>
      <c r="J4167">
        <f t="shared" si="256"/>
        <v>14</v>
      </c>
      <c r="K4167" s="2">
        <f t="shared" si="257"/>
        <v>44465.5</v>
      </c>
      <c r="L4167" s="22">
        <v>44477.5</v>
      </c>
      <c r="M4167" s="22">
        <v>44481.5</v>
      </c>
      <c r="N4167" s="22">
        <v>44477.5</v>
      </c>
      <c r="O4167">
        <f t="shared" si="258"/>
        <v>12</v>
      </c>
      <c r="P4167" s="3">
        <f t="shared" si="259"/>
        <v>380.88</v>
      </c>
    </row>
    <row r="4168" spans="1:16" x14ac:dyDescent="0.35">
      <c r="A4168" t="s">
        <v>297</v>
      </c>
      <c r="B4168" s="21" t="s">
        <v>98</v>
      </c>
      <c r="C4168" s="22">
        <v>44477</v>
      </c>
      <c r="D4168" t="s">
        <v>96</v>
      </c>
      <c r="E4168" t="s">
        <v>97</v>
      </c>
      <c r="F4168" s="21" t="s">
        <v>89</v>
      </c>
      <c r="G4168" s="3">
        <v>31.74</v>
      </c>
      <c r="H4168" s="22">
        <v>44459</v>
      </c>
      <c r="I4168" s="23">
        <v>44472</v>
      </c>
      <c r="J4168">
        <f t="shared" si="256"/>
        <v>14</v>
      </c>
      <c r="K4168" s="2">
        <f t="shared" si="257"/>
        <v>44465.5</v>
      </c>
      <c r="L4168" s="22">
        <v>44477.5</v>
      </c>
      <c r="M4168" s="22">
        <v>44481.5</v>
      </c>
      <c r="N4168" s="22">
        <v>44477.5</v>
      </c>
      <c r="O4168">
        <f t="shared" si="258"/>
        <v>12</v>
      </c>
      <c r="P4168" s="3">
        <f t="shared" si="259"/>
        <v>380.88</v>
      </c>
    </row>
    <row r="4169" spans="1:16" x14ac:dyDescent="0.35">
      <c r="A4169" t="s">
        <v>297</v>
      </c>
      <c r="B4169" s="21" t="s">
        <v>98</v>
      </c>
      <c r="C4169" s="22">
        <v>44477</v>
      </c>
      <c r="D4169" t="s">
        <v>99</v>
      </c>
      <c r="E4169" t="s">
        <v>100</v>
      </c>
      <c r="F4169" s="21" t="s">
        <v>101</v>
      </c>
      <c r="G4169" s="3">
        <v>3.44</v>
      </c>
      <c r="H4169" s="22">
        <v>44459</v>
      </c>
      <c r="I4169" s="23">
        <v>44472</v>
      </c>
      <c r="J4169">
        <f t="shared" si="256"/>
        <v>14</v>
      </c>
      <c r="K4169" s="2">
        <f t="shared" si="257"/>
        <v>44465.5</v>
      </c>
      <c r="L4169" s="22">
        <v>44477.5</v>
      </c>
      <c r="M4169" s="22">
        <v>44481.5</v>
      </c>
      <c r="N4169" s="22">
        <v>44477.5</v>
      </c>
      <c r="O4169">
        <f t="shared" si="258"/>
        <v>12</v>
      </c>
      <c r="P4169" s="3">
        <f t="shared" si="259"/>
        <v>41.28</v>
      </c>
    </row>
    <row r="4170" spans="1:16" x14ac:dyDescent="0.35">
      <c r="A4170" t="s">
        <v>297</v>
      </c>
      <c r="B4170" s="21" t="s">
        <v>98</v>
      </c>
      <c r="C4170" s="22">
        <v>44477</v>
      </c>
      <c r="D4170" t="s">
        <v>90</v>
      </c>
      <c r="E4170" t="s">
        <v>91</v>
      </c>
      <c r="F4170" s="21" t="s">
        <v>89</v>
      </c>
      <c r="G4170" s="3">
        <v>0.87</v>
      </c>
      <c r="H4170" s="22">
        <v>44459</v>
      </c>
      <c r="I4170" s="23">
        <v>44472</v>
      </c>
      <c r="J4170">
        <f t="shared" si="256"/>
        <v>14</v>
      </c>
      <c r="K4170" s="2">
        <f t="shared" si="257"/>
        <v>44465.5</v>
      </c>
      <c r="L4170" s="22">
        <v>44477.5</v>
      </c>
      <c r="M4170" s="22">
        <v>44481.5</v>
      </c>
      <c r="N4170" s="22">
        <v>44477.5</v>
      </c>
      <c r="O4170">
        <f t="shared" si="258"/>
        <v>12</v>
      </c>
      <c r="P4170" s="3">
        <f t="shared" si="259"/>
        <v>10.44</v>
      </c>
    </row>
    <row r="4171" spans="1:16" x14ac:dyDescent="0.35">
      <c r="A4171" t="s">
        <v>297</v>
      </c>
      <c r="B4171" s="21" t="s">
        <v>98</v>
      </c>
      <c r="C4171" s="22">
        <v>44477</v>
      </c>
      <c r="D4171" t="s">
        <v>92</v>
      </c>
      <c r="E4171" t="s">
        <v>93</v>
      </c>
      <c r="F4171" s="21" t="s">
        <v>89</v>
      </c>
      <c r="G4171" s="3">
        <v>0.87</v>
      </c>
      <c r="H4171" s="22">
        <v>44459</v>
      </c>
      <c r="I4171" s="23">
        <v>44472</v>
      </c>
      <c r="J4171">
        <f t="shared" ref="J4171:J4234" si="260">I4171-H4171+1</f>
        <v>14</v>
      </c>
      <c r="K4171" s="2">
        <f t="shared" ref="K4171:K4234" si="261">(H4171+I4171)/2</f>
        <v>44465.5</v>
      </c>
      <c r="L4171" s="22">
        <v>44477.5</v>
      </c>
      <c r="M4171" s="22">
        <v>44481.5</v>
      </c>
      <c r="N4171" s="22">
        <v>44477.5</v>
      </c>
      <c r="O4171">
        <f t="shared" ref="O4171:O4234" si="262">N4171-K4171</f>
        <v>12</v>
      </c>
      <c r="P4171" s="3">
        <f t="shared" ref="P4171:P4234" si="263">O4171*G4171</f>
        <v>10.44</v>
      </c>
    </row>
    <row r="4172" spans="1:16" x14ac:dyDescent="0.35">
      <c r="A4172" t="s">
        <v>297</v>
      </c>
      <c r="B4172" s="21" t="s">
        <v>98</v>
      </c>
      <c r="C4172" s="22">
        <v>44477</v>
      </c>
      <c r="D4172" t="s">
        <v>94</v>
      </c>
      <c r="E4172" t="s">
        <v>95</v>
      </c>
      <c r="F4172" s="21" t="s">
        <v>89</v>
      </c>
      <c r="G4172" s="3">
        <v>3.72</v>
      </c>
      <c r="H4172" s="22">
        <v>44459</v>
      </c>
      <c r="I4172" s="23">
        <v>44472</v>
      </c>
      <c r="J4172">
        <f t="shared" si="260"/>
        <v>14</v>
      </c>
      <c r="K4172" s="2">
        <f t="shared" si="261"/>
        <v>44465.5</v>
      </c>
      <c r="L4172" s="22">
        <v>44477.5</v>
      </c>
      <c r="M4172" s="22">
        <v>44481.5</v>
      </c>
      <c r="N4172" s="22">
        <v>44477.5</v>
      </c>
      <c r="O4172">
        <f t="shared" si="262"/>
        <v>12</v>
      </c>
      <c r="P4172" s="3">
        <f t="shared" si="263"/>
        <v>44.64</v>
      </c>
    </row>
    <row r="4173" spans="1:16" x14ac:dyDescent="0.35">
      <c r="A4173" t="s">
        <v>297</v>
      </c>
      <c r="B4173" s="21" t="s">
        <v>98</v>
      </c>
      <c r="C4173" s="22">
        <v>44477</v>
      </c>
      <c r="D4173" t="s">
        <v>96</v>
      </c>
      <c r="E4173" t="s">
        <v>97</v>
      </c>
      <c r="F4173" s="21" t="s">
        <v>89</v>
      </c>
      <c r="G4173" s="3">
        <v>3.72</v>
      </c>
      <c r="H4173" s="22">
        <v>44459</v>
      </c>
      <c r="I4173" s="23">
        <v>44472</v>
      </c>
      <c r="J4173">
        <f t="shared" si="260"/>
        <v>14</v>
      </c>
      <c r="K4173" s="2">
        <f t="shared" si="261"/>
        <v>44465.5</v>
      </c>
      <c r="L4173" s="22">
        <v>44477.5</v>
      </c>
      <c r="M4173" s="22">
        <v>44481.5</v>
      </c>
      <c r="N4173" s="22">
        <v>44477.5</v>
      </c>
      <c r="O4173">
        <f t="shared" si="262"/>
        <v>12</v>
      </c>
      <c r="P4173" s="3">
        <f t="shared" si="263"/>
        <v>44.64</v>
      </c>
    </row>
    <row r="4174" spans="1:16" x14ac:dyDescent="0.35">
      <c r="A4174" t="s">
        <v>297</v>
      </c>
      <c r="B4174" s="21" t="s">
        <v>98</v>
      </c>
      <c r="C4174" s="22">
        <v>44477</v>
      </c>
      <c r="D4174" t="s">
        <v>87</v>
      </c>
      <c r="E4174" t="s">
        <v>88</v>
      </c>
      <c r="F4174" s="21" t="s">
        <v>89</v>
      </c>
      <c r="G4174" s="3">
        <v>41.94</v>
      </c>
      <c r="H4174" s="22">
        <v>44459</v>
      </c>
      <c r="I4174" s="23">
        <v>44472</v>
      </c>
      <c r="J4174">
        <f t="shared" si="260"/>
        <v>14</v>
      </c>
      <c r="K4174" s="2">
        <f t="shared" si="261"/>
        <v>44465.5</v>
      </c>
      <c r="L4174" s="22">
        <v>44477.5</v>
      </c>
      <c r="M4174" s="22">
        <v>44481.5</v>
      </c>
      <c r="N4174" s="22">
        <v>44477.5</v>
      </c>
      <c r="O4174">
        <f t="shared" si="262"/>
        <v>12</v>
      </c>
      <c r="P4174" s="3">
        <f t="shared" si="263"/>
        <v>503.28</v>
      </c>
    </row>
    <row r="4175" spans="1:16" x14ac:dyDescent="0.35">
      <c r="A4175" t="s">
        <v>297</v>
      </c>
      <c r="B4175" s="21" t="s">
        <v>98</v>
      </c>
      <c r="C4175" s="22">
        <v>44477</v>
      </c>
      <c r="D4175" t="s">
        <v>90</v>
      </c>
      <c r="E4175" t="s">
        <v>91</v>
      </c>
      <c r="F4175" s="21" t="s">
        <v>89</v>
      </c>
      <c r="G4175" s="3">
        <v>12.99</v>
      </c>
      <c r="H4175" s="22">
        <v>44459</v>
      </c>
      <c r="I4175" s="23">
        <v>44472</v>
      </c>
      <c r="J4175">
        <f t="shared" si="260"/>
        <v>14</v>
      </c>
      <c r="K4175" s="2">
        <f t="shared" si="261"/>
        <v>44465.5</v>
      </c>
      <c r="L4175" s="22">
        <v>44477.5</v>
      </c>
      <c r="M4175" s="22">
        <v>44481.5</v>
      </c>
      <c r="N4175" s="22">
        <v>44477.5</v>
      </c>
      <c r="O4175">
        <f t="shared" si="262"/>
        <v>12</v>
      </c>
      <c r="P4175" s="3">
        <f t="shared" si="263"/>
        <v>155.88</v>
      </c>
    </row>
    <row r="4176" spans="1:16" x14ac:dyDescent="0.35">
      <c r="A4176" t="s">
        <v>297</v>
      </c>
      <c r="B4176" s="21" t="s">
        <v>98</v>
      </c>
      <c r="C4176" s="22">
        <v>44477</v>
      </c>
      <c r="D4176" t="s">
        <v>92</v>
      </c>
      <c r="E4176" t="s">
        <v>93</v>
      </c>
      <c r="F4176" s="21" t="s">
        <v>89</v>
      </c>
      <c r="G4176" s="3">
        <v>12.99</v>
      </c>
      <c r="H4176" s="22">
        <v>44459</v>
      </c>
      <c r="I4176" s="23">
        <v>44472</v>
      </c>
      <c r="J4176">
        <f t="shared" si="260"/>
        <v>14</v>
      </c>
      <c r="K4176" s="2">
        <f t="shared" si="261"/>
        <v>44465.5</v>
      </c>
      <c r="L4176" s="22">
        <v>44477.5</v>
      </c>
      <c r="M4176" s="22">
        <v>44481.5</v>
      </c>
      <c r="N4176" s="22">
        <v>44477.5</v>
      </c>
      <c r="O4176">
        <f t="shared" si="262"/>
        <v>12</v>
      </c>
      <c r="P4176" s="3">
        <f t="shared" si="263"/>
        <v>155.88</v>
      </c>
    </row>
    <row r="4177" spans="1:16" x14ac:dyDescent="0.35">
      <c r="A4177" t="s">
        <v>297</v>
      </c>
      <c r="B4177" s="21" t="s">
        <v>98</v>
      </c>
      <c r="C4177" s="22">
        <v>44477</v>
      </c>
      <c r="D4177" t="s">
        <v>94</v>
      </c>
      <c r="E4177" t="s">
        <v>95</v>
      </c>
      <c r="F4177" s="21" t="s">
        <v>89</v>
      </c>
      <c r="G4177" s="3">
        <v>55.55</v>
      </c>
      <c r="H4177" s="22">
        <v>44459</v>
      </c>
      <c r="I4177" s="23">
        <v>44472</v>
      </c>
      <c r="J4177">
        <f t="shared" si="260"/>
        <v>14</v>
      </c>
      <c r="K4177" s="2">
        <f t="shared" si="261"/>
        <v>44465.5</v>
      </c>
      <c r="L4177" s="22">
        <v>44477.5</v>
      </c>
      <c r="M4177" s="22">
        <v>44481.5</v>
      </c>
      <c r="N4177" s="22">
        <v>44477.5</v>
      </c>
      <c r="O4177">
        <f t="shared" si="262"/>
        <v>12</v>
      </c>
      <c r="P4177" s="3">
        <f t="shared" si="263"/>
        <v>666.59999999999991</v>
      </c>
    </row>
    <row r="4178" spans="1:16" x14ac:dyDescent="0.35">
      <c r="A4178" t="s">
        <v>297</v>
      </c>
      <c r="B4178" s="21" t="s">
        <v>98</v>
      </c>
      <c r="C4178" s="22">
        <v>44477</v>
      </c>
      <c r="D4178" t="s">
        <v>96</v>
      </c>
      <c r="E4178" t="s">
        <v>97</v>
      </c>
      <c r="F4178" s="21" t="s">
        <v>89</v>
      </c>
      <c r="G4178" s="3">
        <v>55.55</v>
      </c>
      <c r="H4178" s="22">
        <v>44459</v>
      </c>
      <c r="I4178" s="23">
        <v>44472</v>
      </c>
      <c r="J4178">
        <f t="shared" si="260"/>
        <v>14</v>
      </c>
      <c r="K4178" s="2">
        <f t="shared" si="261"/>
        <v>44465.5</v>
      </c>
      <c r="L4178" s="22">
        <v>44477.5</v>
      </c>
      <c r="M4178" s="22">
        <v>44481.5</v>
      </c>
      <c r="N4178" s="22">
        <v>44477.5</v>
      </c>
      <c r="O4178">
        <f t="shared" si="262"/>
        <v>12</v>
      </c>
      <c r="P4178" s="3">
        <f t="shared" si="263"/>
        <v>666.59999999999991</v>
      </c>
    </row>
    <row r="4179" spans="1:16" x14ac:dyDescent="0.35">
      <c r="A4179" t="s">
        <v>297</v>
      </c>
      <c r="B4179" s="21" t="s">
        <v>98</v>
      </c>
      <c r="C4179" s="22">
        <v>44477</v>
      </c>
      <c r="D4179" t="s">
        <v>87</v>
      </c>
      <c r="E4179" t="s">
        <v>88</v>
      </c>
      <c r="F4179" s="21" t="s">
        <v>89</v>
      </c>
      <c r="G4179" s="3">
        <v>1861.5300000000002</v>
      </c>
      <c r="H4179" s="22">
        <v>44459</v>
      </c>
      <c r="I4179" s="23">
        <v>44472</v>
      </c>
      <c r="J4179">
        <f t="shared" si="260"/>
        <v>14</v>
      </c>
      <c r="K4179" s="2">
        <f t="shared" si="261"/>
        <v>44465.5</v>
      </c>
      <c r="L4179" s="22">
        <v>44477.5</v>
      </c>
      <c r="M4179" s="22">
        <v>44481.5</v>
      </c>
      <c r="N4179" s="22">
        <v>44477.5</v>
      </c>
      <c r="O4179">
        <f t="shared" si="262"/>
        <v>12</v>
      </c>
      <c r="P4179" s="3">
        <f t="shared" si="263"/>
        <v>22338.36</v>
      </c>
    </row>
    <row r="4180" spans="1:16" x14ac:dyDescent="0.35">
      <c r="A4180" t="s">
        <v>297</v>
      </c>
      <c r="B4180" s="21" t="s">
        <v>98</v>
      </c>
      <c r="C4180" s="22">
        <v>44477</v>
      </c>
      <c r="D4180" t="s">
        <v>90</v>
      </c>
      <c r="E4180" t="s">
        <v>91</v>
      </c>
      <c r="F4180" s="21" t="s">
        <v>89</v>
      </c>
      <c r="G4180" s="3">
        <v>343.36999999999995</v>
      </c>
      <c r="H4180" s="22">
        <v>44459</v>
      </c>
      <c r="I4180" s="23">
        <v>44472</v>
      </c>
      <c r="J4180">
        <f t="shared" si="260"/>
        <v>14</v>
      </c>
      <c r="K4180" s="2">
        <f t="shared" si="261"/>
        <v>44465.5</v>
      </c>
      <c r="L4180" s="22">
        <v>44477.5</v>
      </c>
      <c r="M4180" s="22">
        <v>44481.5</v>
      </c>
      <c r="N4180" s="22">
        <v>44477.5</v>
      </c>
      <c r="O4180">
        <f t="shared" si="262"/>
        <v>12</v>
      </c>
      <c r="P4180" s="3">
        <f t="shared" si="263"/>
        <v>4120.4399999999996</v>
      </c>
    </row>
    <row r="4181" spans="1:16" x14ac:dyDescent="0.35">
      <c r="A4181" t="s">
        <v>297</v>
      </c>
      <c r="B4181" s="21" t="s">
        <v>98</v>
      </c>
      <c r="C4181" s="22">
        <v>44477</v>
      </c>
      <c r="D4181" t="s">
        <v>92</v>
      </c>
      <c r="E4181" t="s">
        <v>93</v>
      </c>
      <c r="F4181" s="21" t="s">
        <v>89</v>
      </c>
      <c r="G4181" s="3">
        <v>343.36999999999995</v>
      </c>
      <c r="H4181" s="22">
        <v>44459</v>
      </c>
      <c r="I4181" s="23">
        <v>44472</v>
      </c>
      <c r="J4181">
        <f t="shared" si="260"/>
        <v>14</v>
      </c>
      <c r="K4181" s="2">
        <f t="shared" si="261"/>
        <v>44465.5</v>
      </c>
      <c r="L4181" s="22">
        <v>44477.5</v>
      </c>
      <c r="M4181" s="22">
        <v>44481.5</v>
      </c>
      <c r="N4181" s="22">
        <v>44477.5</v>
      </c>
      <c r="O4181">
        <f t="shared" si="262"/>
        <v>12</v>
      </c>
      <c r="P4181" s="3">
        <f t="shared" si="263"/>
        <v>4120.4399999999996</v>
      </c>
    </row>
    <row r="4182" spans="1:16" x14ac:dyDescent="0.35">
      <c r="A4182" t="s">
        <v>297</v>
      </c>
      <c r="B4182" s="21" t="s">
        <v>98</v>
      </c>
      <c r="C4182" s="22">
        <v>44477</v>
      </c>
      <c r="D4182" t="s">
        <v>94</v>
      </c>
      <c r="E4182" t="s">
        <v>95</v>
      </c>
      <c r="F4182" s="21" t="s">
        <v>89</v>
      </c>
      <c r="G4182" s="3">
        <v>1468.1200000000001</v>
      </c>
      <c r="H4182" s="22">
        <v>44459</v>
      </c>
      <c r="I4182" s="23">
        <v>44472</v>
      </c>
      <c r="J4182">
        <f t="shared" si="260"/>
        <v>14</v>
      </c>
      <c r="K4182" s="2">
        <f t="shared" si="261"/>
        <v>44465.5</v>
      </c>
      <c r="L4182" s="22">
        <v>44477.5</v>
      </c>
      <c r="M4182" s="22">
        <v>44481.5</v>
      </c>
      <c r="N4182" s="22">
        <v>44477.5</v>
      </c>
      <c r="O4182">
        <f t="shared" si="262"/>
        <v>12</v>
      </c>
      <c r="P4182" s="3">
        <f t="shared" si="263"/>
        <v>17617.440000000002</v>
      </c>
    </row>
    <row r="4183" spans="1:16" x14ac:dyDescent="0.35">
      <c r="A4183" t="s">
        <v>297</v>
      </c>
      <c r="B4183" s="21" t="s">
        <v>98</v>
      </c>
      <c r="C4183" s="22">
        <v>44477</v>
      </c>
      <c r="D4183" t="s">
        <v>96</v>
      </c>
      <c r="E4183" t="s">
        <v>97</v>
      </c>
      <c r="F4183" s="21" t="s">
        <v>89</v>
      </c>
      <c r="G4183" s="3">
        <v>1468.1200000000001</v>
      </c>
      <c r="H4183" s="22">
        <v>44459</v>
      </c>
      <c r="I4183" s="23">
        <v>44472</v>
      </c>
      <c r="J4183">
        <f t="shared" si="260"/>
        <v>14</v>
      </c>
      <c r="K4183" s="2">
        <f t="shared" si="261"/>
        <v>44465.5</v>
      </c>
      <c r="L4183" s="22">
        <v>44477.5</v>
      </c>
      <c r="M4183" s="22">
        <v>44481.5</v>
      </c>
      <c r="N4183" s="22">
        <v>44477.5</v>
      </c>
      <c r="O4183">
        <f t="shared" si="262"/>
        <v>12</v>
      </c>
      <c r="P4183" s="3">
        <f t="shared" si="263"/>
        <v>17617.440000000002</v>
      </c>
    </row>
    <row r="4184" spans="1:16" x14ac:dyDescent="0.35">
      <c r="A4184" t="s">
        <v>297</v>
      </c>
      <c r="B4184" s="21" t="s">
        <v>98</v>
      </c>
      <c r="C4184" s="22">
        <v>44477</v>
      </c>
      <c r="D4184" t="s">
        <v>99</v>
      </c>
      <c r="E4184" t="s">
        <v>100</v>
      </c>
      <c r="F4184" s="21" t="s">
        <v>101</v>
      </c>
      <c r="G4184" s="3">
        <v>113.97</v>
      </c>
      <c r="H4184" s="22">
        <v>44459</v>
      </c>
      <c r="I4184" s="23">
        <v>44472</v>
      </c>
      <c r="J4184">
        <f t="shared" si="260"/>
        <v>14</v>
      </c>
      <c r="K4184" s="2">
        <f t="shared" si="261"/>
        <v>44465.5</v>
      </c>
      <c r="L4184" s="22">
        <v>44477.5</v>
      </c>
      <c r="M4184" s="22">
        <v>44481.5</v>
      </c>
      <c r="N4184" s="22">
        <v>44477.5</v>
      </c>
      <c r="O4184">
        <f t="shared" si="262"/>
        <v>12</v>
      </c>
      <c r="P4184" s="3">
        <f t="shared" si="263"/>
        <v>1367.6399999999999</v>
      </c>
    </row>
    <row r="4185" spans="1:16" x14ac:dyDescent="0.35">
      <c r="A4185" t="s">
        <v>297</v>
      </c>
      <c r="B4185" s="21" t="s">
        <v>98</v>
      </c>
      <c r="C4185" s="22">
        <v>44477</v>
      </c>
      <c r="D4185" t="s">
        <v>99</v>
      </c>
      <c r="E4185" t="s">
        <v>100</v>
      </c>
      <c r="F4185" s="21" t="s">
        <v>102</v>
      </c>
      <c r="G4185" s="3">
        <v>399.54999999999995</v>
      </c>
      <c r="H4185" s="22">
        <v>44459</v>
      </c>
      <c r="I4185" s="23">
        <v>44472</v>
      </c>
      <c r="J4185">
        <f t="shared" si="260"/>
        <v>14</v>
      </c>
      <c r="K4185" s="2">
        <f t="shared" si="261"/>
        <v>44465.5</v>
      </c>
      <c r="L4185" s="22">
        <v>44477.5</v>
      </c>
      <c r="M4185" s="22">
        <v>44481.5</v>
      </c>
      <c r="N4185" s="22">
        <v>44477.5</v>
      </c>
      <c r="O4185">
        <f t="shared" si="262"/>
        <v>12</v>
      </c>
      <c r="P4185" s="3">
        <f t="shared" si="263"/>
        <v>4794.5999999999995</v>
      </c>
    </row>
    <row r="4186" spans="1:16" x14ac:dyDescent="0.35">
      <c r="A4186" t="s">
        <v>297</v>
      </c>
      <c r="B4186" s="21" t="s">
        <v>98</v>
      </c>
      <c r="C4186" s="22">
        <v>44477</v>
      </c>
      <c r="D4186" t="s">
        <v>87</v>
      </c>
      <c r="E4186" t="s">
        <v>88</v>
      </c>
      <c r="F4186" s="21" t="s">
        <v>89</v>
      </c>
      <c r="G4186" s="3">
        <v>456961.3699999997</v>
      </c>
      <c r="H4186" s="22">
        <v>44459</v>
      </c>
      <c r="I4186" s="23">
        <v>44472</v>
      </c>
      <c r="J4186">
        <f t="shared" si="260"/>
        <v>14</v>
      </c>
      <c r="K4186" s="2">
        <f t="shared" si="261"/>
        <v>44465.5</v>
      </c>
      <c r="L4186" s="22">
        <v>44477.5</v>
      </c>
      <c r="M4186" s="22">
        <v>44481.5</v>
      </c>
      <c r="N4186" s="22">
        <v>44477.5</v>
      </c>
      <c r="O4186">
        <f t="shared" si="262"/>
        <v>12</v>
      </c>
      <c r="P4186" s="3">
        <f t="shared" si="263"/>
        <v>5483536.4399999967</v>
      </c>
    </row>
    <row r="4187" spans="1:16" x14ac:dyDescent="0.35">
      <c r="A4187" t="s">
        <v>297</v>
      </c>
      <c r="B4187" s="21" t="s">
        <v>98</v>
      </c>
      <c r="C4187" s="22">
        <v>44477</v>
      </c>
      <c r="D4187" t="s">
        <v>90</v>
      </c>
      <c r="E4187" t="s">
        <v>91</v>
      </c>
      <c r="F4187" s="21" t="s">
        <v>89</v>
      </c>
      <c r="G4187" s="3">
        <v>66285.610000000059</v>
      </c>
      <c r="H4187" s="22">
        <v>44459</v>
      </c>
      <c r="I4187" s="23">
        <v>44472</v>
      </c>
      <c r="J4187">
        <f t="shared" si="260"/>
        <v>14</v>
      </c>
      <c r="K4187" s="2">
        <f t="shared" si="261"/>
        <v>44465.5</v>
      </c>
      <c r="L4187" s="22">
        <v>44477.5</v>
      </c>
      <c r="M4187" s="22">
        <v>44481.5</v>
      </c>
      <c r="N4187" s="22">
        <v>44477.5</v>
      </c>
      <c r="O4187">
        <f t="shared" si="262"/>
        <v>12</v>
      </c>
      <c r="P4187" s="3">
        <f t="shared" si="263"/>
        <v>795427.32000000076</v>
      </c>
    </row>
    <row r="4188" spans="1:16" x14ac:dyDescent="0.35">
      <c r="A4188" t="s">
        <v>297</v>
      </c>
      <c r="B4188" s="21" t="s">
        <v>98</v>
      </c>
      <c r="C4188" s="22">
        <v>44477</v>
      </c>
      <c r="D4188" t="s">
        <v>92</v>
      </c>
      <c r="E4188" t="s">
        <v>93</v>
      </c>
      <c r="F4188" s="21" t="s">
        <v>89</v>
      </c>
      <c r="G4188" s="3">
        <v>66285.640000000058</v>
      </c>
      <c r="H4188" s="22">
        <v>44459</v>
      </c>
      <c r="I4188" s="23">
        <v>44472</v>
      </c>
      <c r="J4188">
        <f t="shared" si="260"/>
        <v>14</v>
      </c>
      <c r="K4188" s="2">
        <f t="shared" si="261"/>
        <v>44465.5</v>
      </c>
      <c r="L4188" s="22">
        <v>44477.5</v>
      </c>
      <c r="M4188" s="22">
        <v>44481.5</v>
      </c>
      <c r="N4188" s="22">
        <v>44477.5</v>
      </c>
      <c r="O4188">
        <f t="shared" si="262"/>
        <v>12</v>
      </c>
      <c r="P4188" s="3">
        <f t="shared" si="263"/>
        <v>795427.68000000063</v>
      </c>
    </row>
    <row r="4189" spans="1:16" x14ac:dyDescent="0.35">
      <c r="A4189" t="s">
        <v>297</v>
      </c>
      <c r="B4189" s="21" t="s">
        <v>98</v>
      </c>
      <c r="C4189" s="22">
        <v>44477</v>
      </c>
      <c r="D4189" t="s">
        <v>94</v>
      </c>
      <c r="E4189" t="s">
        <v>95</v>
      </c>
      <c r="F4189" s="21" t="s">
        <v>89</v>
      </c>
      <c r="G4189" s="3">
        <v>283429.60000000009</v>
      </c>
      <c r="H4189" s="22">
        <v>44459</v>
      </c>
      <c r="I4189" s="23">
        <v>44472</v>
      </c>
      <c r="J4189">
        <f t="shared" si="260"/>
        <v>14</v>
      </c>
      <c r="K4189" s="2">
        <f t="shared" si="261"/>
        <v>44465.5</v>
      </c>
      <c r="L4189" s="22">
        <v>44477.5</v>
      </c>
      <c r="M4189" s="22">
        <v>44481.5</v>
      </c>
      <c r="N4189" s="22">
        <v>44477.5</v>
      </c>
      <c r="O4189">
        <f t="shared" si="262"/>
        <v>12</v>
      </c>
      <c r="P4189" s="3">
        <f t="shared" si="263"/>
        <v>3401155.2000000011</v>
      </c>
    </row>
    <row r="4190" spans="1:16" x14ac:dyDescent="0.35">
      <c r="A4190" t="s">
        <v>297</v>
      </c>
      <c r="B4190" s="21" t="s">
        <v>98</v>
      </c>
      <c r="C4190" s="22">
        <v>44477</v>
      </c>
      <c r="D4190" t="s">
        <v>96</v>
      </c>
      <c r="E4190" t="s">
        <v>97</v>
      </c>
      <c r="F4190" s="21" t="s">
        <v>89</v>
      </c>
      <c r="G4190" s="3">
        <v>283429.70000000013</v>
      </c>
      <c r="H4190" s="22">
        <v>44459</v>
      </c>
      <c r="I4190" s="23">
        <v>44472</v>
      </c>
      <c r="J4190">
        <f t="shared" si="260"/>
        <v>14</v>
      </c>
      <c r="K4190" s="2">
        <f t="shared" si="261"/>
        <v>44465.5</v>
      </c>
      <c r="L4190" s="22">
        <v>44477.5</v>
      </c>
      <c r="M4190" s="22">
        <v>44481.5</v>
      </c>
      <c r="N4190" s="22">
        <v>44477.5</v>
      </c>
      <c r="O4190">
        <f t="shared" si="262"/>
        <v>12</v>
      </c>
      <c r="P4190" s="3">
        <f t="shared" si="263"/>
        <v>3401156.4000000013</v>
      </c>
    </row>
    <row r="4191" spans="1:16" x14ac:dyDescent="0.35">
      <c r="A4191" t="s">
        <v>297</v>
      </c>
      <c r="B4191" s="21" t="s">
        <v>98</v>
      </c>
      <c r="C4191" s="22">
        <v>44477</v>
      </c>
      <c r="D4191" t="s">
        <v>107</v>
      </c>
      <c r="E4191" t="s">
        <v>108</v>
      </c>
      <c r="F4191" s="21" t="s">
        <v>101</v>
      </c>
      <c r="G4191" s="3">
        <v>2476.06</v>
      </c>
      <c r="H4191" s="22">
        <v>44459</v>
      </c>
      <c r="I4191" s="23">
        <v>44472</v>
      </c>
      <c r="J4191">
        <f t="shared" si="260"/>
        <v>14</v>
      </c>
      <c r="K4191" s="2">
        <f t="shared" si="261"/>
        <v>44465.5</v>
      </c>
      <c r="L4191" s="22">
        <v>44477.5</v>
      </c>
      <c r="M4191" s="22">
        <v>44481.5</v>
      </c>
      <c r="N4191" s="22">
        <v>44477.5</v>
      </c>
      <c r="O4191">
        <f t="shared" si="262"/>
        <v>12</v>
      </c>
      <c r="P4191" s="3">
        <f t="shared" si="263"/>
        <v>29712.720000000001</v>
      </c>
    </row>
    <row r="4192" spans="1:16" x14ac:dyDescent="0.35">
      <c r="A4192" t="s">
        <v>297</v>
      </c>
      <c r="B4192" s="21" t="s">
        <v>98</v>
      </c>
      <c r="C4192" s="22">
        <v>44477</v>
      </c>
      <c r="D4192" t="s">
        <v>99</v>
      </c>
      <c r="E4192" t="s">
        <v>100</v>
      </c>
      <c r="F4192" s="21" t="s">
        <v>101</v>
      </c>
      <c r="G4192" s="3">
        <v>28207.299999999996</v>
      </c>
      <c r="H4192" s="22">
        <v>44459</v>
      </c>
      <c r="I4192" s="23">
        <v>44472</v>
      </c>
      <c r="J4192">
        <f t="shared" si="260"/>
        <v>14</v>
      </c>
      <c r="K4192" s="2">
        <f t="shared" si="261"/>
        <v>44465.5</v>
      </c>
      <c r="L4192" s="22">
        <v>44477.5</v>
      </c>
      <c r="M4192" s="22">
        <v>44481.5</v>
      </c>
      <c r="N4192" s="22">
        <v>44477.5</v>
      </c>
      <c r="O4192">
        <f t="shared" si="262"/>
        <v>12</v>
      </c>
      <c r="P4192" s="3">
        <f t="shared" si="263"/>
        <v>338487.6</v>
      </c>
    </row>
    <row r="4193" spans="1:16" x14ac:dyDescent="0.35">
      <c r="A4193" t="s">
        <v>297</v>
      </c>
      <c r="B4193" s="21" t="s">
        <v>98</v>
      </c>
      <c r="C4193" s="22">
        <v>44477</v>
      </c>
      <c r="D4193" t="s">
        <v>99</v>
      </c>
      <c r="E4193" t="s">
        <v>100</v>
      </c>
      <c r="F4193" s="21" t="s">
        <v>102</v>
      </c>
      <c r="G4193" s="3">
        <v>21038.89000000001</v>
      </c>
      <c r="H4193" s="22">
        <v>44459</v>
      </c>
      <c r="I4193" s="23">
        <v>44472</v>
      </c>
      <c r="J4193">
        <f t="shared" si="260"/>
        <v>14</v>
      </c>
      <c r="K4193" s="2">
        <f t="shared" si="261"/>
        <v>44465.5</v>
      </c>
      <c r="L4193" s="22">
        <v>44477.5</v>
      </c>
      <c r="M4193" s="22">
        <v>44481.5</v>
      </c>
      <c r="N4193" s="22">
        <v>44477.5</v>
      </c>
      <c r="O4193">
        <f t="shared" si="262"/>
        <v>12</v>
      </c>
      <c r="P4193" s="3">
        <f t="shared" si="263"/>
        <v>252466.68000000011</v>
      </c>
    </row>
    <row r="4194" spans="1:16" x14ac:dyDescent="0.35">
      <c r="A4194" t="s">
        <v>297</v>
      </c>
      <c r="B4194" s="21" t="s">
        <v>98</v>
      </c>
      <c r="C4194" s="22">
        <v>44477</v>
      </c>
      <c r="D4194" t="s">
        <v>99</v>
      </c>
      <c r="E4194" t="s">
        <v>100</v>
      </c>
      <c r="F4194" s="21" t="s">
        <v>109</v>
      </c>
      <c r="G4194" s="3">
        <v>366</v>
      </c>
      <c r="H4194" s="22">
        <v>44459</v>
      </c>
      <c r="I4194" s="23">
        <v>44472</v>
      </c>
      <c r="J4194">
        <f t="shared" si="260"/>
        <v>14</v>
      </c>
      <c r="K4194" s="2">
        <f t="shared" si="261"/>
        <v>44465.5</v>
      </c>
      <c r="L4194" s="22">
        <v>44477.5</v>
      </c>
      <c r="M4194" s="22">
        <v>44482.5</v>
      </c>
      <c r="N4194" s="22">
        <v>44481.5</v>
      </c>
      <c r="O4194">
        <f t="shared" si="262"/>
        <v>16</v>
      </c>
      <c r="P4194" s="3">
        <f t="shared" si="263"/>
        <v>5856</v>
      </c>
    </row>
    <row r="4195" spans="1:16" x14ac:dyDescent="0.35">
      <c r="A4195" t="s">
        <v>297</v>
      </c>
      <c r="B4195" s="21" t="s">
        <v>98</v>
      </c>
      <c r="C4195" s="22">
        <v>44477</v>
      </c>
      <c r="D4195" t="s">
        <v>107</v>
      </c>
      <c r="E4195" t="s">
        <v>108</v>
      </c>
      <c r="F4195" s="21" t="s">
        <v>109</v>
      </c>
      <c r="G4195" s="3">
        <v>335</v>
      </c>
      <c r="H4195" s="22">
        <v>44459</v>
      </c>
      <c r="I4195" s="23">
        <v>44472</v>
      </c>
      <c r="J4195">
        <f t="shared" si="260"/>
        <v>14</v>
      </c>
      <c r="K4195" s="2">
        <f t="shared" si="261"/>
        <v>44465.5</v>
      </c>
      <c r="L4195" s="22">
        <v>44477.5</v>
      </c>
      <c r="M4195" s="22">
        <v>44482.5</v>
      </c>
      <c r="N4195" s="22">
        <v>44481.5</v>
      </c>
      <c r="O4195">
        <f t="shared" si="262"/>
        <v>16</v>
      </c>
      <c r="P4195" s="3">
        <f t="shared" si="263"/>
        <v>5360</v>
      </c>
    </row>
    <row r="4196" spans="1:16" x14ac:dyDescent="0.35">
      <c r="A4196" t="s">
        <v>297</v>
      </c>
      <c r="B4196" s="21" t="s">
        <v>98</v>
      </c>
      <c r="C4196" s="22">
        <v>44477</v>
      </c>
      <c r="D4196" t="s">
        <v>99</v>
      </c>
      <c r="E4196" t="s">
        <v>100</v>
      </c>
      <c r="F4196" s="21" t="s">
        <v>109</v>
      </c>
      <c r="G4196" s="3">
        <v>65256</v>
      </c>
      <c r="H4196" s="22">
        <v>44459</v>
      </c>
      <c r="I4196" s="23">
        <v>44472</v>
      </c>
      <c r="J4196">
        <f t="shared" si="260"/>
        <v>14</v>
      </c>
      <c r="K4196" s="2">
        <f t="shared" si="261"/>
        <v>44465.5</v>
      </c>
      <c r="L4196" s="22">
        <v>44477.5</v>
      </c>
      <c r="M4196" s="22">
        <v>44482.5</v>
      </c>
      <c r="N4196" s="22">
        <v>44481.5</v>
      </c>
      <c r="O4196">
        <f t="shared" si="262"/>
        <v>16</v>
      </c>
      <c r="P4196" s="3">
        <f t="shared" si="263"/>
        <v>1044096</v>
      </c>
    </row>
    <row r="4197" spans="1:16" x14ac:dyDescent="0.35">
      <c r="A4197" t="s">
        <v>297</v>
      </c>
      <c r="B4197" s="21" t="s">
        <v>98</v>
      </c>
      <c r="C4197" s="22">
        <v>44477</v>
      </c>
      <c r="D4197" t="s">
        <v>107</v>
      </c>
      <c r="E4197" t="s">
        <v>108</v>
      </c>
      <c r="F4197" s="21" t="s">
        <v>126</v>
      </c>
      <c r="G4197" s="3">
        <v>207.33</v>
      </c>
      <c r="H4197" s="22">
        <v>44459</v>
      </c>
      <c r="I4197" s="23">
        <v>44472</v>
      </c>
      <c r="J4197">
        <f t="shared" si="260"/>
        <v>14</v>
      </c>
      <c r="K4197" s="2">
        <f t="shared" si="261"/>
        <v>44465.5</v>
      </c>
      <c r="L4197" s="22">
        <v>44477.5</v>
      </c>
      <c r="M4197" s="22">
        <v>44483.5</v>
      </c>
      <c r="N4197" s="22">
        <v>44482.5</v>
      </c>
      <c r="O4197">
        <f t="shared" si="262"/>
        <v>17</v>
      </c>
      <c r="P4197" s="3">
        <f t="shared" si="263"/>
        <v>3524.61</v>
      </c>
    </row>
    <row r="4198" spans="1:16" x14ac:dyDescent="0.35">
      <c r="A4198" t="s">
        <v>297</v>
      </c>
      <c r="B4198" s="21" t="s">
        <v>98</v>
      </c>
      <c r="C4198" s="22">
        <v>44477</v>
      </c>
      <c r="D4198" t="s">
        <v>107</v>
      </c>
      <c r="E4198" t="s">
        <v>108</v>
      </c>
      <c r="F4198" s="21" t="s">
        <v>138</v>
      </c>
      <c r="G4198" s="3">
        <v>166.48</v>
      </c>
      <c r="H4198" s="22">
        <v>44459</v>
      </c>
      <c r="I4198" s="23">
        <v>44472</v>
      </c>
      <c r="J4198">
        <f t="shared" si="260"/>
        <v>14</v>
      </c>
      <c r="K4198" s="2">
        <f t="shared" si="261"/>
        <v>44465.5</v>
      </c>
      <c r="L4198" s="22">
        <v>44477.5</v>
      </c>
      <c r="M4198" s="22">
        <v>44483.5</v>
      </c>
      <c r="N4198" s="22">
        <v>44482.5</v>
      </c>
      <c r="O4198">
        <f t="shared" si="262"/>
        <v>17</v>
      </c>
      <c r="P4198" s="3">
        <f t="shared" si="263"/>
        <v>2830.16</v>
      </c>
    </row>
    <row r="4199" spans="1:16" x14ac:dyDescent="0.35">
      <c r="A4199" t="s">
        <v>297</v>
      </c>
      <c r="B4199" s="21" t="s">
        <v>98</v>
      </c>
      <c r="C4199" s="22">
        <v>44477</v>
      </c>
      <c r="D4199" t="s">
        <v>99</v>
      </c>
      <c r="E4199" t="s">
        <v>100</v>
      </c>
      <c r="F4199" s="21" t="s">
        <v>103</v>
      </c>
      <c r="G4199" s="3">
        <v>283.69</v>
      </c>
      <c r="H4199" s="22">
        <v>44459</v>
      </c>
      <c r="I4199" s="23">
        <v>44472</v>
      </c>
      <c r="J4199">
        <f t="shared" si="260"/>
        <v>14</v>
      </c>
      <c r="K4199" s="2">
        <f t="shared" si="261"/>
        <v>44465.5</v>
      </c>
      <c r="L4199" s="22">
        <v>44477.5</v>
      </c>
      <c r="M4199" s="22">
        <v>44487.5</v>
      </c>
      <c r="N4199" s="22">
        <v>44484.5</v>
      </c>
      <c r="O4199">
        <f t="shared" si="262"/>
        <v>19</v>
      </c>
      <c r="P4199" s="3">
        <f t="shared" si="263"/>
        <v>5390.11</v>
      </c>
    </row>
    <row r="4200" spans="1:16" x14ac:dyDescent="0.35">
      <c r="A4200" t="s">
        <v>297</v>
      </c>
      <c r="B4200" s="21" t="s">
        <v>98</v>
      </c>
      <c r="C4200" s="22">
        <v>44477</v>
      </c>
      <c r="D4200" t="s">
        <v>104</v>
      </c>
      <c r="E4200" t="s">
        <v>105</v>
      </c>
      <c r="F4200" s="21" t="s">
        <v>106</v>
      </c>
      <c r="G4200" s="3">
        <v>127.19</v>
      </c>
      <c r="H4200" s="22">
        <v>44459</v>
      </c>
      <c r="I4200" s="23">
        <v>44472</v>
      </c>
      <c r="J4200">
        <f t="shared" si="260"/>
        <v>14</v>
      </c>
      <c r="K4200" s="2">
        <f t="shared" si="261"/>
        <v>44465.5</v>
      </c>
      <c r="L4200" s="22">
        <v>44477.5</v>
      </c>
      <c r="M4200" s="22">
        <v>44487.5</v>
      </c>
      <c r="N4200" s="22">
        <v>44484.5</v>
      </c>
      <c r="O4200">
        <f t="shared" si="262"/>
        <v>19</v>
      </c>
      <c r="P4200" s="3">
        <f t="shared" si="263"/>
        <v>2416.61</v>
      </c>
    </row>
    <row r="4201" spans="1:16" x14ac:dyDescent="0.35">
      <c r="A4201" t="s">
        <v>297</v>
      </c>
      <c r="B4201" s="21" t="s">
        <v>98</v>
      </c>
      <c r="C4201" s="22">
        <v>44477</v>
      </c>
      <c r="D4201" t="s">
        <v>110</v>
      </c>
      <c r="E4201" t="s">
        <v>111</v>
      </c>
      <c r="F4201" s="21" t="s">
        <v>112</v>
      </c>
      <c r="G4201" s="3">
        <v>9.2200000000000006</v>
      </c>
      <c r="H4201" s="22">
        <v>44459</v>
      </c>
      <c r="I4201" s="23">
        <v>44472</v>
      </c>
      <c r="J4201">
        <f t="shared" si="260"/>
        <v>14</v>
      </c>
      <c r="K4201" s="2">
        <f t="shared" si="261"/>
        <v>44465.5</v>
      </c>
      <c r="L4201" s="22">
        <v>44477.5</v>
      </c>
      <c r="M4201" s="22">
        <v>44489.5</v>
      </c>
      <c r="N4201" s="22">
        <v>44488.5</v>
      </c>
      <c r="O4201">
        <f t="shared" si="262"/>
        <v>23</v>
      </c>
      <c r="P4201" s="3">
        <f t="shared" si="263"/>
        <v>212.06</v>
      </c>
    </row>
    <row r="4202" spans="1:16" x14ac:dyDescent="0.35">
      <c r="A4202" t="s">
        <v>297</v>
      </c>
      <c r="B4202" s="21" t="s">
        <v>98</v>
      </c>
      <c r="C4202" s="22">
        <v>44477</v>
      </c>
      <c r="D4202" t="s">
        <v>110</v>
      </c>
      <c r="E4202" t="s">
        <v>111</v>
      </c>
      <c r="F4202" s="21" t="s">
        <v>293</v>
      </c>
      <c r="G4202" s="3">
        <v>1.1499999999999999</v>
      </c>
      <c r="H4202" s="22">
        <v>44459</v>
      </c>
      <c r="I4202" s="23">
        <v>44472</v>
      </c>
      <c r="J4202">
        <f t="shared" si="260"/>
        <v>14</v>
      </c>
      <c r="K4202" s="2">
        <f t="shared" si="261"/>
        <v>44465.5</v>
      </c>
      <c r="L4202" s="22">
        <v>44477.5</v>
      </c>
      <c r="M4202" s="22">
        <v>44489.5</v>
      </c>
      <c r="N4202" s="22">
        <v>44488.5</v>
      </c>
      <c r="O4202">
        <f t="shared" si="262"/>
        <v>23</v>
      </c>
      <c r="P4202" s="3">
        <f t="shared" si="263"/>
        <v>26.45</v>
      </c>
    </row>
    <row r="4203" spans="1:16" x14ac:dyDescent="0.35">
      <c r="A4203" t="s">
        <v>297</v>
      </c>
      <c r="B4203" s="21" t="s">
        <v>98</v>
      </c>
      <c r="C4203" s="22">
        <v>44477</v>
      </c>
      <c r="D4203" t="s">
        <v>110</v>
      </c>
      <c r="E4203" t="s">
        <v>111</v>
      </c>
      <c r="F4203" s="21" t="s">
        <v>113</v>
      </c>
      <c r="G4203" s="3">
        <v>2.17</v>
      </c>
      <c r="H4203" s="22">
        <v>44459</v>
      </c>
      <c r="I4203" s="23">
        <v>44472</v>
      </c>
      <c r="J4203">
        <f t="shared" si="260"/>
        <v>14</v>
      </c>
      <c r="K4203" s="2">
        <f t="shared" si="261"/>
        <v>44465.5</v>
      </c>
      <c r="L4203" s="22">
        <v>44477.5</v>
      </c>
      <c r="M4203" s="22">
        <v>44489.5</v>
      </c>
      <c r="N4203" s="22">
        <v>44488.5</v>
      </c>
      <c r="O4203">
        <f t="shared" si="262"/>
        <v>23</v>
      </c>
      <c r="P4203" s="3">
        <f t="shared" si="263"/>
        <v>49.91</v>
      </c>
    </row>
    <row r="4204" spans="1:16" x14ac:dyDescent="0.35">
      <c r="A4204" t="s">
        <v>297</v>
      </c>
      <c r="B4204" s="21" t="s">
        <v>98</v>
      </c>
      <c r="C4204" s="22">
        <v>44477</v>
      </c>
      <c r="D4204" t="s">
        <v>114</v>
      </c>
      <c r="E4204" t="s">
        <v>115</v>
      </c>
      <c r="F4204" s="21" t="s">
        <v>112</v>
      </c>
      <c r="G4204" s="3">
        <v>801.42</v>
      </c>
      <c r="H4204" s="22">
        <v>44459</v>
      </c>
      <c r="I4204" s="23">
        <v>44472</v>
      </c>
      <c r="J4204">
        <f t="shared" si="260"/>
        <v>14</v>
      </c>
      <c r="K4204" s="2">
        <f t="shared" si="261"/>
        <v>44465.5</v>
      </c>
      <c r="L4204" s="22">
        <v>44477.5</v>
      </c>
      <c r="M4204" s="22">
        <v>44489.5</v>
      </c>
      <c r="N4204" s="22">
        <v>44488.5</v>
      </c>
      <c r="O4204">
        <f t="shared" si="262"/>
        <v>23</v>
      </c>
      <c r="P4204" s="3">
        <f t="shared" si="263"/>
        <v>18432.66</v>
      </c>
    </row>
    <row r="4205" spans="1:16" x14ac:dyDescent="0.35">
      <c r="A4205" t="s">
        <v>297</v>
      </c>
      <c r="B4205" s="21" t="s">
        <v>98</v>
      </c>
      <c r="C4205" s="22">
        <v>44477</v>
      </c>
      <c r="D4205" t="s">
        <v>110</v>
      </c>
      <c r="E4205" t="s">
        <v>111</v>
      </c>
      <c r="F4205" s="21" t="s">
        <v>112</v>
      </c>
      <c r="G4205" s="3">
        <v>11970.970000000003</v>
      </c>
      <c r="H4205" s="22">
        <v>44459</v>
      </c>
      <c r="I4205" s="23">
        <v>44472</v>
      </c>
      <c r="J4205">
        <f t="shared" si="260"/>
        <v>14</v>
      </c>
      <c r="K4205" s="2">
        <f t="shared" si="261"/>
        <v>44465.5</v>
      </c>
      <c r="L4205" s="22">
        <v>44477.5</v>
      </c>
      <c r="M4205" s="22">
        <v>44489.5</v>
      </c>
      <c r="N4205" s="22">
        <v>44488.5</v>
      </c>
      <c r="O4205">
        <f t="shared" si="262"/>
        <v>23</v>
      </c>
      <c r="P4205" s="3">
        <f t="shared" si="263"/>
        <v>275332.31000000006</v>
      </c>
    </row>
    <row r="4206" spans="1:16" x14ac:dyDescent="0.35">
      <c r="A4206" t="s">
        <v>297</v>
      </c>
      <c r="B4206" s="21" t="s">
        <v>98</v>
      </c>
      <c r="C4206" s="22">
        <v>44477</v>
      </c>
      <c r="D4206" t="s">
        <v>110</v>
      </c>
      <c r="E4206" t="s">
        <v>111</v>
      </c>
      <c r="F4206" s="21" t="s">
        <v>116</v>
      </c>
      <c r="G4206" s="3">
        <v>103.53999999999999</v>
      </c>
      <c r="H4206" s="22">
        <v>44459</v>
      </c>
      <c r="I4206" s="23">
        <v>44472</v>
      </c>
      <c r="J4206">
        <f t="shared" si="260"/>
        <v>14</v>
      </c>
      <c r="K4206" s="2">
        <f t="shared" si="261"/>
        <v>44465.5</v>
      </c>
      <c r="L4206" s="22">
        <v>44477.5</v>
      </c>
      <c r="M4206" s="22">
        <v>44489.5</v>
      </c>
      <c r="N4206" s="22">
        <v>44488.5</v>
      </c>
      <c r="O4206">
        <f t="shared" si="262"/>
        <v>23</v>
      </c>
      <c r="P4206" s="3">
        <f t="shared" si="263"/>
        <v>2381.4199999999996</v>
      </c>
    </row>
    <row r="4207" spans="1:16" x14ac:dyDescent="0.35">
      <c r="A4207" t="s">
        <v>297</v>
      </c>
      <c r="B4207" s="21" t="s">
        <v>98</v>
      </c>
      <c r="C4207" s="22">
        <v>44477</v>
      </c>
      <c r="D4207" t="s">
        <v>110</v>
      </c>
      <c r="E4207" t="s">
        <v>111</v>
      </c>
      <c r="F4207" s="21" t="s">
        <v>118</v>
      </c>
      <c r="G4207" s="3">
        <v>18.63</v>
      </c>
      <c r="H4207" s="22">
        <v>44459</v>
      </c>
      <c r="I4207" s="23">
        <v>44472</v>
      </c>
      <c r="J4207">
        <f t="shared" si="260"/>
        <v>14</v>
      </c>
      <c r="K4207" s="2">
        <f t="shared" si="261"/>
        <v>44465.5</v>
      </c>
      <c r="L4207" s="22">
        <v>44477.5</v>
      </c>
      <c r="M4207" s="22">
        <v>44489.5</v>
      </c>
      <c r="N4207" s="22">
        <v>44488.5</v>
      </c>
      <c r="O4207">
        <f t="shared" si="262"/>
        <v>23</v>
      </c>
      <c r="P4207" s="3">
        <f t="shared" si="263"/>
        <v>428.48999999999995</v>
      </c>
    </row>
    <row r="4208" spans="1:16" x14ac:dyDescent="0.35">
      <c r="A4208" t="s">
        <v>297</v>
      </c>
      <c r="B4208" s="21" t="s">
        <v>98</v>
      </c>
      <c r="C4208" s="22">
        <v>44477</v>
      </c>
      <c r="D4208" t="s">
        <v>114</v>
      </c>
      <c r="E4208" t="s">
        <v>115</v>
      </c>
      <c r="F4208" s="21" t="s">
        <v>119</v>
      </c>
      <c r="G4208" s="3">
        <v>25.06</v>
      </c>
      <c r="H4208" s="22">
        <v>44459</v>
      </c>
      <c r="I4208" s="23">
        <v>44472</v>
      </c>
      <c r="J4208">
        <f t="shared" si="260"/>
        <v>14</v>
      </c>
      <c r="K4208" s="2">
        <f t="shared" si="261"/>
        <v>44465.5</v>
      </c>
      <c r="L4208" s="22">
        <v>44477.5</v>
      </c>
      <c r="M4208" s="22">
        <v>44489.5</v>
      </c>
      <c r="N4208" s="22">
        <v>44488.5</v>
      </c>
      <c r="O4208">
        <f t="shared" si="262"/>
        <v>23</v>
      </c>
      <c r="P4208" s="3">
        <f t="shared" si="263"/>
        <v>576.38</v>
      </c>
    </row>
    <row r="4209" spans="1:16" x14ac:dyDescent="0.35">
      <c r="A4209" t="s">
        <v>297</v>
      </c>
      <c r="B4209" s="21" t="s">
        <v>98</v>
      </c>
      <c r="C4209" s="22">
        <v>44477</v>
      </c>
      <c r="D4209" t="s">
        <v>110</v>
      </c>
      <c r="E4209" t="s">
        <v>111</v>
      </c>
      <c r="F4209" s="21" t="s">
        <v>119</v>
      </c>
      <c r="G4209" s="3">
        <v>204.21999999999997</v>
      </c>
      <c r="H4209" s="22">
        <v>44459</v>
      </c>
      <c r="I4209" s="23">
        <v>44472</v>
      </c>
      <c r="J4209">
        <f t="shared" si="260"/>
        <v>14</v>
      </c>
      <c r="K4209" s="2">
        <f t="shared" si="261"/>
        <v>44465.5</v>
      </c>
      <c r="L4209" s="22">
        <v>44477.5</v>
      </c>
      <c r="M4209" s="22">
        <v>44489.5</v>
      </c>
      <c r="N4209" s="22">
        <v>44488.5</v>
      </c>
      <c r="O4209">
        <f t="shared" si="262"/>
        <v>23</v>
      </c>
      <c r="P4209" s="3">
        <f t="shared" si="263"/>
        <v>4697.0599999999995</v>
      </c>
    </row>
    <row r="4210" spans="1:16" x14ac:dyDescent="0.35">
      <c r="A4210" t="s">
        <v>297</v>
      </c>
      <c r="B4210" s="21" t="s">
        <v>98</v>
      </c>
      <c r="C4210" s="22">
        <v>44477</v>
      </c>
      <c r="D4210" t="s">
        <v>114</v>
      </c>
      <c r="E4210" t="s">
        <v>115</v>
      </c>
      <c r="F4210" s="21" t="s">
        <v>120</v>
      </c>
      <c r="G4210" s="3">
        <v>119.23</v>
      </c>
      <c r="H4210" s="22">
        <v>44459</v>
      </c>
      <c r="I4210" s="23">
        <v>44472</v>
      </c>
      <c r="J4210">
        <f t="shared" si="260"/>
        <v>14</v>
      </c>
      <c r="K4210" s="2">
        <f t="shared" si="261"/>
        <v>44465.5</v>
      </c>
      <c r="L4210" s="22">
        <v>44477.5</v>
      </c>
      <c r="M4210" s="22">
        <v>44489.5</v>
      </c>
      <c r="N4210" s="22">
        <v>44488.5</v>
      </c>
      <c r="O4210">
        <f t="shared" si="262"/>
        <v>23</v>
      </c>
      <c r="P4210" s="3">
        <f t="shared" si="263"/>
        <v>2742.29</v>
      </c>
    </row>
    <row r="4211" spans="1:16" x14ac:dyDescent="0.35">
      <c r="A4211" t="s">
        <v>297</v>
      </c>
      <c r="B4211" s="21" t="s">
        <v>98</v>
      </c>
      <c r="C4211" s="22">
        <v>44477</v>
      </c>
      <c r="D4211" t="s">
        <v>110</v>
      </c>
      <c r="E4211" t="s">
        <v>111</v>
      </c>
      <c r="F4211" s="21" t="s">
        <v>120</v>
      </c>
      <c r="G4211" s="3">
        <v>40.730000000000004</v>
      </c>
      <c r="H4211" s="22">
        <v>44459</v>
      </c>
      <c r="I4211" s="23">
        <v>44472</v>
      </c>
      <c r="J4211">
        <f t="shared" si="260"/>
        <v>14</v>
      </c>
      <c r="K4211" s="2">
        <f t="shared" si="261"/>
        <v>44465.5</v>
      </c>
      <c r="L4211" s="22">
        <v>44477.5</v>
      </c>
      <c r="M4211" s="22">
        <v>44489.5</v>
      </c>
      <c r="N4211" s="22">
        <v>44488.5</v>
      </c>
      <c r="O4211">
        <f t="shared" si="262"/>
        <v>23</v>
      </c>
      <c r="P4211" s="3">
        <f t="shared" si="263"/>
        <v>936.79000000000008</v>
      </c>
    </row>
    <row r="4212" spans="1:16" x14ac:dyDescent="0.35">
      <c r="A4212" t="s">
        <v>297</v>
      </c>
      <c r="B4212" s="21" t="s">
        <v>98</v>
      </c>
      <c r="C4212" s="22">
        <v>44477</v>
      </c>
      <c r="D4212" t="s">
        <v>114</v>
      </c>
      <c r="E4212" t="s">
        <v>115</v>
      </c>
      <c r="F4212" s="21" t="s">
        <v>122</v>
      </c>
      <c r="G4212" s="3">
        <v>142.31</v>
      </c>
      <c r="H4212" s="22">
        <v>44459</v>
      </c>
      <c r="I4212" s="23">
        <v>44472</v>
      </c>
      <c r="J4212">
        <f t="shared" si="260"/>
        <v>14</v>
      </c>
      <c r="K4212" s="2">
        <f t="shared" si="261"/>
        <v>44465.5</v>
      </c>
      <c r="L4212" s="22">
        <v>44477.5</v>
      </c>
      <c r="M4212" s="22">
        <v>44489.5</v>
      </c>
      <c r="N4212" s="22">
        <v>44488.5</v>
      </c>
      <c r="O4212">
        <f t="shared" si="262"/>
        <v>23</v>
      </c>
      <c r="P4212" s="3">
        <f t="shared" si="263"/>
        <v>3273.13</v>
      </c>
    </row>
    <row r="4213" spans="1:16" x14ac:dyDescent="0.35">
      <c r="A4213" t="s">
        <v>297</v>
      </c>
      <c r="B4213" s="21" t="s">
        <v>98</v>
      </c>
      <c r="C4213" s="22">
        <v>44477</v>
      </c>
      <c r="D4213" t="s">
        <v>110</v>
      </c>
      <c r="E4213" t="s">
        <v>111</v>
      </c>
      <c r="F4213" s="21" t="s">
        <v>122</v>
      </c>
      <c r="G4213" s="3">
        <v>1.37</v>
      </c>
      <c r="H4213" s="22">
        <v>44459</v>
      </c>
      <c r="I4213" s="23">
        <v>44472</v>
      </c>
      <c r="J4213">
        <f t="shared" si="260"/>
        <v>14</v>
      </c>
      <c r="K4213" s="2">
        <f t="shared" si="261"/>
        <v>44465.5</v>
      </c>
      <c r="L4213" s="22">
        <v>44477.5</v>
      </c>
      <c r="M4213" s="22">
        <v>44489.5</v>
      </c>
      <c r="N4213" s="22">
        <v>44488.5</v>
      </c>
      <c r="O4213">
        <f t="shared" si="262"/>
        <v>23</v>
      </c>
      <c r="P4213" s="3">
        <f t="shared" si="263"/>
        <v>31.51</v>
      </c>
    </row>
    <row r="4214" spans="1:16" x14ac:dyDescent="0.35">
      <c r="A4214" t="s">
        <v>297</v>
      </c>
      <c r="B4214" s="21" t="s">
        <v>98</v>
      </c>
      <c r="C4214" s="22">
        <v>44477</v>
      </c>
      <c r="D4214" t="s">
        <v>114</v>
      </c>
      <c r="E4214" t="s">
        <v>115</v>
      </c>
      <c r="F4214" s="21" t="s">
        <v>123</v>
      </c>
      <c r="G4214" s="3">
        <v>99.039999999999992</v>
      </c>
      <c r="H4214" s="22">
        <v>44459</v>
      </c>
      <c r="I4214" s="23">
        <v>44472</v>
      </c>
      <c r="J4214">
        <f t="shared" si="260"/>
        <v>14</v>
      </c>
      <c r="K4214" s="2">
        <f t="shared" si="261"/>
        <v>44465.5</v>
      </c>
      <c r="L4214" s="22">
        <v>44477.5</v>
      </c>
      <c r="M4214" s="22">
        <v>44489.5</v>
      </c>
      <c r="N4214" s="22">
        <v>44488.5</v>
      </c>
      <c r="O4214">
        <f t="shared" si="262"/>
        <v>23</v>
      </c>
      <c r="P4214" s="3">
        <f t="shared" si="263"/>
        <v>2277.9199999999996</v>
      </c>
    </row>
    <row r="4215" spans="1:16" x14ac:dyDescent="0.35">
      <c r="A4215" t="s">
        <v>297</v>
      </c>
      <c r="B4215" s="21" t="s">
        <v>98</v>
      </c>
      <c r="C4215" s="22">
        <v>44477</v>
      </c>
      <c r="D4215" t="s">
        <v>110</v>
      </c>
      <c r="E4215" t="s">
        <v>111</v>
      </c>
      <c r="F4215" s="21" t="s">
        <v>123</v>
      </c>
      <c r="G4215" s="3">
        <v>22.87</v>
      </c>
      <c r="H4215" s="22">
        <v>44459</v>
      </c>
      <c r="I4215" s="23">
        <v>44472</v>
      </c>
      <c r="J4215">
        <f t="shared" si="260"/>
        <v>14</v>
      </c>
      <c r="K4215" s="2">
        <f t="shared" si="261"/>
        <v>44465.5</v>
      </c>
      <c r="L4215" s="22">
        <v>44477.5</v>
      </c>
      <c r="M4215" s="22">
        <v>44489.5</v>
      </c>
      <c r="N4215" s="22">
        <v>44488.5</v>
      </c>
      <c r="O4215">
        <f t="shared" si="262"/>
        <v>23</v>
      </c>
      <c r="P4215" s="3">
        <f t="shared" si="263"/>
        <v>526.01</v>
      </c>
    </row>
    <row r="4216" spans="1:16" x14ac:dyDescent="0.35">
      <c r="A4216" t="s">
        <v>297</v>
      </c>
      <c r="B4216" s="21" t="s">
        <v>98</v>
      </c>
      <c r="C4216" s="22">
        <v>44477</v>
      </c>
      <c r="D4216" t="s">
        <v>110</v>
      </c>
      <c r="E4216" t="s">
        <v>111</v>
      </c>
      <c r="F4216" s="21" t="s">
        <v>254</v>
      </c>
      <c r="G4216" s="3">
        <v>15.38</v>
      </c>
      <c r="H4216" s="22">
        <v>44459</v>
      </c>
      <c r="I4216" s="23">
        <v>44472</v>
      </c>
      <c r="J4216">
        <f t="shared" si="260"/>
        <v>14</v>
      </c>
      <c r="K4216" s="2">
        <f t="shared" si="261"/>
        <v>44465.5</v>
      </c>
      <c r="L4216" s="22">
        <v>44477.5</v>
      </c>
      <c r="M4216" s="22">
        <v>44489.5</v>
      </c>
      <c r="N4216" s="22">
        <v>44488.5</v>
      </c>
      <c r="O4216">
        <f t="shared" si="262"/>
        <v>23</v>
      </c>
      <c r="P4216" s="3">
        <f t="shared" si="263"/>
        <v>353.74</v>
      </c>
    </row>
    <row r="4217" spans="1:16" x14ac:dyDescent="0.35">
      <c r="A4217" t="s">
        <v>297</v>
      </c>
      <c r="B4217" s="21" t="s">
        <v>98</v>
      </c>
      <c r="C4217" s="22">
        <v>44477</v>
      </c>
      <c r="D4217" t="s">
        <v>110</v>
      </c>
      <c r="E4217" t="s">
        <v>111</v>
      </c>
      <c r="F4217" s="21" t="s">
        <v>124</v>
      </c>
      <c r="G4217" s="3">
        <v>7.8199999999999994</v>
      </c>
      <c r="H4217" s="22">
        <v>44459</v>
      </c>
      <c r="I4217" s="23">
        <v>44472</v>
      </c>
      <c r="J4217">
        <f t="shared" si="260"/>
        <v>14</v>
      </c>
      <c r="K4217" s="2">
        <f t="shared" si="261"/>
        <v>44465.5</v>
      </c>
      <c r="L4217" s="22">
        <v>44477.5</v>
      </c>
      <c r="M4217" s="22">
        <v>44489.5</v>
      </c>
      <c r="N4217" s="22">
        <v>44488.5</v>
      </c>
      <c r="O4217">
        <f t="shared" si="262"/>
        <v>23</v>
      </c>
      <c r="P4217" s="3">
        <f t="shared" si="263"/>
        <v>179.85999999999999</v>
      </c>
    </row>
    <row r="4218" spans="1:16" x14ac:dyDescent="0.35">
      <c r="A4218" t="s">
        <v>297</v>
      </c>
      <c r="B4218" s="21" t="s">
        <v>98</v>
      </c>
      <c r="C4218" s="22">
        <v>44477</v>
      </c>
      <c r="D4218" t="s">
        <v>114</v>
      </c>
      <c r="E4218" t="s">
        <v>115</v>
      </c>
      <c r="F4218" s="21" t="s">
        <v>127</v>
      </c>
      <c r="G4218" s="3">
        <v>81.64</v>
      </c>
      <c r="H4218" s="22">
        <v>44459</v>
      </c>
      <c r="I4218" s="23">
        <v>44472</v>
      </c>
      <c r="J4218">
        <f t="shared" si="260"/>
        <v>14</v>
      </c>
      <c r="K4218" s="2">
        <f t="shared" si="261"/>
        <v>44465.5</v>
      </c>
      <c r="L4218" s="22">
        <v>44477.5</v>
      </c>
      <c r="M4218" s="22">
        <v>44489.5</v>
      </c>
      <c r="N4218" s="22">
        <v>44488.5</v>
      </c>
      <c r="O4218">
        <f t="shared" si="262"/>
        <v>23</v>
      </c>
      <c r="P4218" s="3">
        <f t="shared" si="263"/>
        <v>1877.72</v>
      </c>
    </row>
    <row r="4219" spans="1:16" x14ac:dyDescent="0.35">
      <c r="A4219" t="s">
        <v>297</v>
      </c>
      <c r="B4219" s="21" t="s">
        <v>98</v>
      </c>
      <c r="C4219" s="22">
        <v>44477</v>
      </c>
      <c r="D4219" t="s">
        <v>110</v>
      </c>
      <c r="E4219" t="s">
        <v>111</v>
      </c>
      <c r="F4219" s="21" t="s">
        <v>127</v>
      </c>
      <c r="G4219" s="3">
        <v>66.91</v>
      </c>
      <c r="H4219" s="22">
        <v>44459</v>
      </c>
      <c r="I4219" s="23">
        <v>44472</v>
      </c>
      <c r="J4219">
        <f t="shared" si="260"/>
        <v>14</v>
      </c>
      <c r="K4219" s="2">
        <f t="shared" si="261"/>
        <v>44465.5</v>
      </c>
      <c r="L4219" s="22">
        <v>44477.5</v>
      </c>
      <c r="M4219" s="22">
        <v>44489.5</v>
      </c>
      <c r="N4219" s="22">
        <v>44488.5</v>
      </c>
      <c r="O4219">
        <f t="shared" si="262"/>
        <v>23</v>
      </c>
      <c r="P4219" s="3">
        <f t="shared" si="263"/>
        <v>1538.9299999999998</v>
      </c>
    </row>
    <row r="4220" spans="1:16" x14ac:dyDescent="0.35">
      <c r="A4220" t="s">
        <v>297</v>
      </c>
      <c r="B4220" s="21" t="s">
        <v>98</v>
      </c>
      <c r="C4220" s="22">
        <v>44477</v>
      </c>
      <c r="D4220" t="s">
        <v>114</v>
      </c>
      <c r="E4220" t="s">
        <v>115</v>
      </c>
      <c r="F4220" s="21" t="s">
        <v>128</v>
      </c>
      <c r="G4220" s="3">
        <v>27.63</v>
      </c>
      <c r="H4220" s="22">
        <v>44459</v>
      </c>
      <c r="I4220" s="23">
        <v>44472</v>
      </c>
      <c r="J4220">
        <f t="shared" si="260"/>
        <v>14</v>
      </c>
      <c r="K4220" s="2">
        <f t="shared" si="261"/>
        <v>44465.5</v>
      </c>
      <c r="L4220" s="22">
        <v>44477.5</v>
      </c>
      <c r="M4220" s="22">
        <v>44489.5</v>
      </c>
      <c r="N4220" s="22">
        <v>44488.5</v>
      </c>
      <c r="O4220">
        <f t="shared" si="262"/>
        <v>23</v>
      </c>
      <c r="P4220" s="3">
        <f t="shared" si="263"/>
        <v>635.49</v>
      </c>
    </row>
    <row r="4221" spans="1:16" x14ac:dyDescent="0.35">
      <c r="A4221" t="s">
        <v>297</v>
      </c>
      <c r="B4221" s="21" t="s">
        <v>98</v>
      </c>
      <c r="C4221" s="22">
        <v>44477</v>
      </c>
      <c r="D4221" t="s">
        <v>110</v>
      </c>
      <c r="E4221" t="s">
        <v>111</v>
      </c>
      <c r="F4221" s="21" t="s">
        <v>128</v>
      </c>
      <c r="G4221" s="3">
        <v>3.7199999999999998</v>
      </c>
      <c r="H4221" s="22">
        <v>44459</v>
      </c>
      <c r="I4221" s="23">
        <v>44472</v>
      </c>
      <c r="J4221">
        <f t="shared" si="260"/>
        <v>14</v>
      </c>
      <c r="K4221" s="2">
        <f t="shared" si="261"/>
        <v>44465.5</v>
      </c>
      <c r="L4221" s="22">
        <v>44477.5</v>
      </c>
      <c r="M4221" s="22">
        <v>44489.5</v>
      </c>
      <c r="N4221" s="22">
        <v>44488.5</v>
      </c>
      <c r="O4221">
        <f t="shared" si="262"/>
        <v>23</v>
      </c>
      <c r="P4221" s="3">
        <f t="shared" si="263"/>
        <v>85.559999999999988</v>
      </c>
    </row>
    <row r="4222" spans="1:16" x14ac:dyDescent="0.35">
      <c r="A4222" t="s">
        <v>297</v>
      </c>
      <c r="B4222" s="21" t="s">
        <v>98</v>
      </c>
      <c r="C4222" s="22">
        <v>44477</v>
      </c>
      <c r="D4222" t="s">
        <v>114</v>
      </c>
      <c r="E4222" t="s">
        <v>115</v>
      </c>
      <c r="F4222" s="21" t="s">
        <v>129</v>
      </c>
      <c r="G4222" s="3">
        <v>169</v>
      </c>
      <c r="H4222" s="22">
        <v>44459</v>
      </c>
      <c r="I4222" s="23">
        <v>44472</v>
      </c>
      <c r="J4222">
        <f t="shared" si="260"/>
        <v>14</v>
      </c>
      <c r="K4222" s="2">
        <f t="shared" si="261"/>
        <v>44465.5</v>
      </c>
      <c r="L4222" s="22">
        <v>44477.5</v>
      </c>
      <c r="M4222" s="22">
        <v>44489.5</v>
      </c>
      <c r="N4222" s="22">
        <v>44488.5</v>
      </c>
      <c r="O4222">
        <f t="shared" si="262"/>
        <v>23</v>
      </c>
      <c r="P4222" s="3">
        <f t="shared" si="263"/>
        <v>3887</v>
      </c>
    </row>
    <row r="4223" spans="1:16" x14ac:dyDescent="0.35">
      <c r="A4223" t="s">
        <v>297</v>
      </c>
      <c r="B4223" s="21" t="s">
        <v>98</v>
      </c>
      <c r="C4223" s="22">
        <v>44477</v>
      </c>
      <c r="D4223" t="s">
        <v>110</v>
      </c>
      <c r="E4223" t="s">
        <v>111</v>
      </c>
      <c r="F4223" s="21" t="s">
        <v>129</v>
      </c>
      <c r="G4223" s="3">
        <v>444.87</v>
      </c>
      <c r="H4223" s="22">
        <v>44459</v>
      </c>
      <c r="I4223" s="23">
        <v>44472</v>
      </c>
      <c r="J4223">
        <f t="shared" si="260"/>
        <v>14</v>
      </c>
      <c r="K4223" s="2">
        <f t="shared" si="261"/>
        <v>44465.5</v>
      </c>
      <c r="L4223" s="22">
        <v>44477.5</v>
      </c>
      <c r="M4223" s="22">
        <v>44489.5</v>
      </c>
      <c r="N4223" s="22">
        <v>44488.5</v>
      </c>
      <c r="O4223">
        <f t="shared" si="262"/>
        <v>23</v>
      </c>
      <c r="P4223" s="3">
        <f t="shared" si="263"/>
        <v>10232.01</v>
      </c>
    </row>
    <row r="4224" spans="1:16" x14ac:dyDescent="0.35">
      <c r="A4224" t="s">
        <v>297</v>
      </c>
      <c r="B4224" s="21" t="s">
        <v>98</v>
      </c>
      <c r="C4224" s="22">
        <v>44477</v>
      </c>
      <c r="D4224" t="s">
        <v>114</v>
      </c>
      <c r="E4224" t="s">
        <v>115</v>
      </c>
      <c r="F4224" s="21" t="s">
        <v>130</v>
      </c>
      <c r="G4224" s="3">
        <v>14.42</v>
      </c>
      <c r="H4224" s="22">
        <v>44459</v>
      </c>
      <c r="I4224" s="23">
        <v>44472</v>
      </c>
      <c r="J4224">
        <f t="shared" si="260"/>
        <v>14</v>
      </c>
      <c r="K4224" s="2">
        <f t="shared" si="261"/>
        <v>44465.5</v>
      </c>
      <c r="L4224" s="22">
        <v>44477.5</v>
      </c>
      <c r="M4224" s="22">
        <v>44489.5</v>
      </c>
      <c r="N4224" s="22">
        <v>44488.5</v>
      </c>
      <c r="O4224">
        <f t="shared" si="262"/>
        <v>23</v>
      </c>
      <c r="P4224" s="3">
        <f t="shared" si="263"/>
        <v>331.66</v>
      </c>
    </row>
    <row r="4225" spans="1:16" x14ac:dyDescent="0.35">
      <c r="A4225" t="s">
        <v>297</v>
      </c>
      <c r="B4225" s="21" t="s">
        <v>98</v>
      </c>
      <c r="C4225" s="22">
        <v>44477</v>
      </c>
      <c r="D4225" t="s">
        <v>110</v>
      </c>
      <c r="E4225" t="s">
        <v>111</v>
      </c>
      <c r="F4225" s="21" t="s">
        <v>130</v>
      </c>
      <c r="G4225" s="3">
        <v>3.17</v>
      </c>
      <c r="H4225" s="22">
        <v>44459</v>
      </c>
      <c r="I4225" s="23">
        <v>44472</v>
      </c>
      <c r="J4225">
        <f t="shared" si="260"/>
        <v>14</v>
      </c>
      <c r="K4225" s="2">
        <f t="shared" si="261"/>
        <v>44465.5</v>
      </c>
      <c r="L4225" s="22">
        <v>44477.5</v>
      </c>
      <c r="M4225" s="22">
        <v>44489.5</v>
      </c>
      <c r="N4225" s="22">
        <v>44488.5</v>
      </c>
      <c r="O4225">
        <f t="shared" si="262"/>
        <v>23</v>
      </c>
      <c r="P4225" s="3">
        <f t="shared" si="263"/>
        <v>72.91</v>
      </c>
    </row>
    <row r="4226" spans="1:16" x14ac:dyDescent="0.35">
      <c r="A4226" t="s">
        <v>297</v>
      </c>
      <c r="B4226" s="21" t="s">
        <v>98</v>
      </c>
      <c r="C4226" s="22">
        <v>44477</v>
      </c>
      <c r="D4226" t="s">
        <v>110</v>
      </c>
      <c r="E4226" t="s">
        <v>111</v>
      </c>
      <c r="F4226" s="21" t="s">
        <v>246</v>
      </c>
      <c r="G4226" s="3">
        <v>8.4699999999999989</v>
      </c>
      <c r="H4226" s="22">
        <v>44459</v>
      </c>
      <c r="I4226" s="23">
        <v>44472</v>
      </c>
      <c r="J4226">
        <f t="shared" si="260"/>
        <v>14</v>
      </c>
      <c r="K4226" s="2">
        <f t="shared" si="261"/>
        <v>44465.5</v>
      </c>
      <c r="L4226" s="22">
        <v>44477.5</v>
      </c>
      <c r="M4226" s="22">
        <v>44489.5</v>
      </c>
      <c r="N4226" s="22">
        <v>44488.5</v>
      </c>
      <c r="O4226">
        <f t="shared" si="262"/>
        <v>23</v>
      </c>
      <c r="P4226" s="3">
        <f t="shared" si="263"/>
        <v>194.80999999999997</v>
      </c>
    </row>
    <row r="4227" spans="1:16" x14ac:dyDescent="0.35">
      <c r="A4227" t="s">
        <v>297</v>
      </c>
      <c r="B4227" s="21" t="s">
        <v>98</v>
      </c>
      <c r="C4227" s="22">
        <v>44477</v>
      </c>
      <c r="D4227" t="s">
        <v>114</v>
      </c>
      <c r="E4227" t="s">
        <v>115</v>
      </c>
      <c r="F4227" s="21" t="s">
        <v>131</v>
      </c>
      <c r="G4227" s="3">
        <v>40.25</v>
      </c>
      <c r="H4227" s="22">
        <v>44459</v>
      </c>
      <c r="I4227" s="23">
        <v>44472</v>
      </c>
      <c r="J4227">
        <f t="shared" si="260"/>
        <v>14</v>
      </c>
      <c r="K4227" s="2">
        <f t="shared" si="261"/>
        <v>44465.5</v>
      </c>
      <c r="L4227" s="22">
        <v>44477.5</v>
      </c>
      <c r="M4227" s="22">
        <v>44489.5</v>
      </c>
      <c r="N4227" s="22">
        <v>44488.5</v>
      </c>
      <c r="O4227">
        <f t="shared" si="262"/>
        <v>23</v>
      </c>
      <c r="P4227" s="3">
        <f t="shared" si="263"/>
        <v>925.75</v>
      </c>
    </row>
    <row r="4228" spans="1:16" x14ac:dyDescent="0.35">
      <c r="A4228" t="s">
        <v>297</v>
      </c>
      <c r="B4228" s="21" t="s">
        <v>98</v>
      </c>
      <c r="C4228" s="22">
        <v>44477</v>
      </c>
      <c r="D4228" t="s">
        <v>110</v>
      </c>
      <c r="E4228" t="s">
        <v>111</v>
      </c>
      <c r="F4228" s="21" t="s">
        <v>131</v>
      </c>
      <c r="G4228" s="3">
        <v>1.25</v>
      </c>
      <c r="H4228" s="22">
        <v>44459</v>
      </c>
      <c r="I4228" s="23">
        <v>44472</v>
      </c>
      <c r="J4228">
        <f t="shared" si="260"/>
        <v>14</v>
      </c>
      <c r="K4228" s="2">
        <f t="shared" si="261"/>
        <v>44465.5</v>
      </c>
      <c r="L4228" s="22">
        <v>44477.5</v>
      </c>
      <c r="M4228" s="22">
        <v>44489.5</v>
      </c>
      <c r="N4228" s="22">
        <v>44488.5</v>
      </c>
      <c r="O4228">
        <f t="shared" si="262"/>
        <v>23</v>
      </c>
      <c r="P4228" s="3">
        <f t="shared" si="263"/>
        <v>28.75</v>
      </c>
    </row>
    <row r="4229" spans="1:16" x14ac:dyDescent="0.35">
      <c r="A4229" t="s">
        <v>297</v>
      </c>
      <c r="B4229" s="21" t="s">
        <v>98</v>
      </c>
      <c r="C4229" s="22">
        <v>44477</v>
      </c>
      <c r="D4229" t="s">
        <v>114</v>
      </c>
      <c r="E4229" t="s">
        <v>115</v>
      </c>
      <c r="F4229" s="21" t="s">
        <v>132</v>
      </c>
      <c r="G4229" s="3">
        <v>167.42</v>
      </c>
      <c r="H4229" s="22">
        <v>44459</v>
      </c>
      <c r="I4229" s="23">
        <v>44472</v>
      </c>
      <c r="J4229">
        <f t="shared" si="260"/>
        <v>14</v>
      </c>
      <c r="K4229" s="2">
        <f t="shared" si="261"/>
        <v>44465.5</v>
      </c>
      <c r="L4229" s="22">
        <v>44477.5</v>
      </c>
      <c r="M4229" s="22">
        <v>44489.5</v>
      </c>
      <c r="N4229" s="22">
        <v>44488.5</v>
      </c>
      <c r="O4229">
        <f t="shared" si="262"/>
        <v>23</v>
      </c>
      <c r="P4229" s="3">
        <f t="shared" si="263"/>
        <v>3850.66</v>
      </c>
    </row>
    <row r="4230" spans="1:16" x14ac:dyDescent="0.35">
      <c r="A4230" t="s">
        <v>297</v>
      </c>
      <c r="B4230" s="21" t="s">
        <v>98</v>
      </c>
      <c r="C4230" s="22">
        <v>44477</v>
      </c>
      <c r="D4230" t="s">
        <v>110</v>
      </c>
      <c r="E4230" t="s">
        <v>111</v>
      </c>
      <c r="F4230" s="21" t="s">
        <v>132</v>
      </c>
      <c r="G4230" s="3">
        <v>1.7999999999999998</v>
      </c>
      <c r="H4230" s="22">
        <v>44459</v>
      </c>
      <c r="I4230" s="23">
        <v>44472</v>
      </c>
      <c r="J4230">
        <f t="shared" si="260"/>
        <v>14</v>
      </c>
      <c r="K4230" s="2">
        <f t="shared" si="261"/>
        <v>44465.5</v>
      </c>
      <c r="L4230" s="22">
        <v>44477.5</v>
      </c>
      <c r="M4230" s="22">
        <v>44489.5</v>
      </c>
      <c r="N4230" s="22">
        <v>44488.5</v>
      </c>
      <c r="O4230">
        <f t="shared" si="262"/>
        <v>23</v>
      </c>
      <c r="P4230" s="3">
        <f t="shared" si="263"/>
        <v>41.4</v>
      </c>
    </row>
    <row r="4231" spans="1:16" x14ac:dyDescent="0.35">
      <c r="A4231" t="s">
        <v>297</v>
      </c>
      <c r="B4231" s="21" t="s">
        <v>98</v>
      </c>
      <c r="C4231" s="22">
        <v>44477</v>
      </c>
      <c r="D4231" t="s">
        <v>110</v>
      </c>
      <c r="E4231" t="s">
        <v>111</v>
      </c>
      <c r="F4231" s="21" t="s">
        <v>268</v>
      </c>
      <c r="G4231" s="3">
        <v>7.66</v>
      </c>
      <c r="H4231" s="22">
        <v>44459</v>
      </c>
      <c r="I4231" s="23">
        <v>44472</v>
      </c>
      <c r="J4231">
        <f t="shared" si="260"/>
        <v>14</v>
      </c>
      <c r="K4231" s="2">
        <f t="shared" si="261"/>
        <v>44465.5</v>
      </c>
      <c r="L4231" s="22">
        <v>44477.5</v>
      </c>
      <c r="M4231" s="22">
        <v>44489.5</v>
      </c>
      <c r="N4231" s="22">
        <v>44488.5</v>
      </c>
      <c r="O4231">
        <f t="shared" si="262"/>
        <v>23</v>
      </c>
      <c r="P4231" s="3">
        <f t="shared" si="263"/>
        <v>176.18</v>
      </c>
    </row>
    <row r="4232" spans="1:16" x14ac:dyDescent="0.35">
      <c r="A4232" t="s">
        <v>297</v>
      </c>
      <c r="B4232" s="21" t="s">
        <v>98</v>
      </c>
      <c r="C4232" s="22">
        <v>44477</v>
      </c>
      <c r="D4232" t="s">
        <v>114</v>
      </c>
      <c r="E4232" t="s">
        <v>115</v>
      </c>
      <c r="F4232" s="21" t="s">
        <v>133</v>
      </c>
      <c r="G4232" s="3">
        <v>10.16</v>
      </c>
      <c r="H4232" s="22">
        <v>44459</v>
      </c>
      <c r="I4232" s="23">
        <v>44472</v>
      </c>
      <c r="J4232">
        <f t="shared" si="260"/>
        <v>14</v>
      </c>
      <c r="K4232" s="2">
        <f t="shared" si="261"/>
        <v>44465.5</v>
      </c>
      <c r="L4232" s="22">
        <v>44477.5</v>
      </c>
      <c r="M4232" s="22">
        <v>44489.5</v>
      </c>
      <c r="N4232" s="22">
        <v>44488.5</v>
      </c>
      <c r="O4232">
        <f t="shared" si="262"/>
        <v>23</v>
      </c>
      <c r="P4232" s="3">
        <f t="shared" si="263"/>
        <v>233.68</v>
      </c>
    </row>
    <row r="4233" spans="1:16" x14ac:dyDescent="0.35">
      <c r="A4233" t="s">
        <v>297</v>
      </c>
      <c r="B4233" s="21" t="s">
        <v>98</v>
      </c>
      <c r="C4233" s="22">
        <v>44477</v>
      </c>
      <c r="D4233" t="s">
        <v>110</v>
      </c>
      <c r="E4233" t="s">
        <v>111</v>
      </c>
      <c r="F4233" s="21" t="s">
        <v>134</v>
      </c>
      <c r="G4233" s="3">
        <v>14.24</v>
      </c>
      <c r="H4233" s="22">
        <v>44459</v>
      </c>
      <c r="I4233" s="23">
        <v>44472</v>
      </c>
      <c r="J4233">
        <f t="shared" si="260"/>
        <v>14</v>
      </c>
      <c r="K4233" s="2">
        <f t="shared" si="261"/>
        <v>44465.5</v>
      </c>
      <c r="L4233" s="22">
        <v>44477.5</v>
      </c>
      <c r="M4233" s="22">
        <v>44489.5</v>
      </c>
      <c r="N4233" s="22">
        <v>44488.5</v>
      </c>
      <c r="O4233">
        <f t="shared" si="262"/>
        <v>23</v>
      </c>
      <c r="P4233" s="3">
        <f t="shared" si="263"/>
        <v>327.52</v>
      </c>
    </row>
    <row r="4234" spans="1:16" x14ac:dyDescent="0.35">
      <c r="A4234" t="s">
        <v>297</v>
      </c>
      <c r="B4234" s="21" t="s">
        <v>98</v>
      </c>
      <c r="C4234" s="22">
        <v>44477</v>
      </c>
      <c r="D4234" t="s">
        <v>114</v>
      </c>
      <c r="E4234" t="s">
        <v>115</v>
      </c>
      <c r="F4234" s="21" t="s">
        <v>135</v>
      </c>
      <c r="G4234" s="3">
        <v>45.37</v>
      </c>
      <c r="H4234" s="22">
        <v>44459</v>
      </c>
      <c r="I4234" s="23">
        <v>44472</v>
      </c>
      <c r="J4234">
        <f t="shared" si="260"/>
        <v>14</v>
      </c>
      <c r="K4234" s="2">
        <f t="shared" si="261"/>
        <v>44465.5</v>
      </c>
      <c r="L4234" s="22">
        <v>44477.5</v>
      </c>
      <c r="M4234" s="22">
        <v>44489.5</v>
      </c>
      <c r="N4234" s="22">
        <v>44488.5</v>
      </c>
      <c r="O4234">
        <f t="shared" si="262"/>
        <v>23</v>
      </c>
      <c r="P4234" s="3">
        <f t="shared" si="263"/>
        <v>1043.51</v>
      </c>
    </row>
    <row r="4235" spans="1:16" x14ac:dyDescent="0.35">
      <c r="A4235" t="s">
        <v>297</v>
      </c>
      <c r="B4235" s="21" t="s">
        <v>98</v>
      </c>
      <c r="C4235" s="22">
        <v>44477</v>
      </c>
      <c r="D4235" t="s">
        <v>110</v>
      </c>
      <c r="E4235" t="s">
        <v>111</v>
      </c>
      <c r="F4235" s="21" t="s">
        <v>135</v>
      </c>
      <c r="G4235" s="3">
        <v>29.74</v>
      </c>
      <c r="H4235" s="22">
        <v>44459</v>
      </c>
      <c r="I4235" s="23">
        <v>44472</v>
      </c>
      <c r="J4235">
        <f t="shared" ref="J4235:J4298" si="264">I4235-H4235+1</f>
        <v>14</v>
      </c>
      <c r="K4235" s="2">
        <f t="shared" ref="K4235:K4298" si="265">(H4235+I4235)/2</f>
        <v>44465.5</v>
      </c>
      <c r="L4235" s="22">
        <v>44477.5</v>
      </c>
      <c r="M4235" s="22">
        <v>44489.5</v>
      </c>
      <c r="N4235" s="22">
        <v>44488.5</v>
      </c>
      <c r="O4235">
        <f t="shared" ref="O4235:O4298" si="266">N4235-K4235</f>
        <v>23</v>
      </c>
      <c r="P4235" s="3">
        <f t="shared" ref="P4235:P4298" si="267">O4235*G4235</f>
        <v>684.02</v>
      </c>
    </row>
    <row r="4236" spans="1:16" x14ac:dyDescent="0.35">
      <c r="A4236" t="s">
        <v>297</v>
      </c>
      <c r="B4236" s="21" t="s">
        <v>98</v>
      </c>
      <c r="C4236" s="22">
        <v>44477</v>
      </c>
      <c r="D4236" t="s">
        <v>114</v>
      </c>
      <c r="E4236" t="s">
        <v>115</v>
      </c>
      <c r="F4236" s="21" t="s">
        <v>136</v>
      </c>
      <c r="G4236" s="3">
        <v>90.210000000000008</v>
      </c>
      <c r="H4236" s="22">
        <v>44459</v>
      </c>
      <c r="I4236" s="23">
        <v>44472</v>
      </c>
      <c r="J4236">
        <f t="shared" si="264"/>
        <v>14</v>
      </c>
      <c r="K4236" s="2">
        <f t="shared" si="265"/>
        <v>44465.5</v>
      </c>
      <c r="L4236" s="22">
        <v>44477.5</v>
      </c>
      <c r="M4236" s="22">
        <v>44489.5</v>
      </c>
      <c r="N4236" s="22">
        <v>44488.5</v>
      </c>
      <c r="O4236">
        <f t="shared" si="266"/>
        <v>23</v>
      </c>
      <c r="P4236" s="3">
        <f t="shared" si="267"/>
        <v>2074.8300000000004</v>
      </c>
    </row>
    <row r="4237" spans="1:16" x14ac:dyDescent="0.35">
      <c r="A4237" t="s">
        <v>297</v>
      </c>
      <c r="B4237" s="21" t="s">
        <v>98</v>
      </c>
      <c r="C4237" s="22">
        <v>44477</v>
      </c>
      <c r="D4237" t="s">
        <v>110</v>
      </c>
      <c r="E4237" t="s">
        <v>111</v>
      </c>
      <c r="F4237" s="21" t="s">
        <v>136</v>
      </c>
      <c r="G4237" s="3">
        <v>7.35</v>
      </c>
      <c r="H4237" s="22">
        <v>44459</v>
      </c>
      <c r="I4237" s="23">
        <v>44472</v>
      </c>
      <c r="J4237">
        <f t="shared" si="264"/>
        <v>14</v>
      </c>
      <c r="K4237" s="2">
        <f t="shared" si="265"/>
        <v>44465.5</v>
      </c>
      <c r="L4237" s="22">
        <v>44477.5</v>
      </c>
      <c r="M4237" s="22">
        <v>44489.5</v>
      </c>
      <c r="N4237" s="22">
        <v>44488.5</v>
      </c>
      <c r="O4237">
        <f t="shared" si="266"/>
        <v>23</v>
      </c>
      <c r="P4237" s="3">
        <f t="shared" si="267"/>
        <v>169.04999999999998</v>
      </c>
    </row>
    <row r="4238" spans="1:16" x14ac:dyDescent="0.35">
      <c r="A4238" t="s">
        <v>297</v>
      </c>
      <c r="B4238" s="21" t="s">
        <v>98</v>
      </c>
      <c r="C4238" s="22">
        <v>44477</v>
      </c>
      <c r="D4238" t="s">
        <v>110</v>
      </c>
      <c r="E4238" t="s">
        <v>111</v>
      </c>
      <c r="F4238" s="21" t="s">
        <v>137</v>
      </c>
      <c r="G4238" s="3">
        <v>468.30000000000007</v>
      </c>
      <c r="H4238" s="22">
        <v>44459</v>
      </c>
      <c r="I4238" s="23">
        <v>44472</v>
      </c>
      <c r="J4238">
        <f t="shared" si="264"/>
        <v>14</v>
      </c>
      <c r="K4238" s="2">
        <f t="shared" si="265"/>
        <v>44465.5</v>
      </c>
      <c r="L4238" s="22">
        <v>44477.5</v>
      </c>
      <c r="M4238" s="22">
        <v>44489.5</v>
      </c>
      <c r="N4238" s="22">
        <v>44488.5</v>
      </c>
      <c r="O4238">
        <f t="shared" si="266"/>
        <v>23</v>
      </c>
      <c r="P4238" s="3">
        <f t="shared" si="267"/>
        <v>10770.900000000001</v>
      </c>
    </row>
    <row r="4239" spans="1:16" x14ac:dyDescent="0.35">
      <c r="A4239" t="s">
        <v>297</v>
      </c>
      <c r="B4239" s="21" t="s">
        <v>98</v>
      </c>
      <c r="C4239" s="22">
        <v>44477</v>
      </c>
      <c r="D4239" t="s">
        <v>114</v>
      </c>
      <c r="E4239" t="s">
        <v>115</v>
      </c>
      <c r="F4239" s="21" t="s">
        <v>139</v>
      </c>
      <c r="G4239" s="3">
        <v>22.97</v>
      </c>
      <c r="H4239" s="22">
        <v>44459</v>
      </c>
      <c r="I4239" s="23">
        <v>44472</v>
      </c>
      <c r="J4239">
        <f t="shared" si="264"/>
        <v>14</v>
      </c>
      <c r="K4239" s="2">
        <f t="shared" si="265"/>
        <v>44465.5</v>
      </c>
      <c r="L4239" s="22">
        <v>44477.5</v>
      </c>
      <c r="M4239" s="22">
        <v>44489.5</v>
      </c>
      <c r="N4239" s="22">
        <v>44488.5</v>
      </c>
      <c r="O4239">
        <f t="shared" si="266"/>
        <v>23</v>
      </c>
      <c r="P4239" s="3">
        <f t="shared" si="267"/>
        <v>528.30999999999995</v>
      </c>
    </row>
    <row r="4240" spans="1:16" x14ac:dyDescent="0.35">
      <c r="A4240" t="s">
        <v>297</v>
      </c>
      <c r="B4240" s="21" t="s">
        <v>98</v>
      </c>
      <c r="C4240" s="22">
        <v>44477</v>
      </c>
      <c r="D4240" t="s">
        <v>114</v>
      </c>
      <c r="E4240" t="s">
        <v>115</v>
      </c>
      <c r="F4240" s="21" t="s">
        <v>140</v>
      </c>
      <c r="G4240" s="3">
        <v>28.1</v>
      </c>
      <c r="H4240" s="22">
        <v>44459</v>
      </c>
      <c r="I4240" s="23">
        <v>44472</v>
      </c>
      <c r="J4240">
        <f t="shared" si="264"/>
        <v>14</v>
      </c>
      <c r="K4240" s="2">
        <f t="shared" si="265"/>
        <v>44465.5</v>
      </c>
      <c r="L4240" s="22">
        <v>44477.5</v>
      </c>
      <c r="M4240" s="22">
        <v>44489.5</v>
      </c>
      <c r="N4240" s="22">
        <v>44488.5</v>
      </c>
      <c r="O4240">
        <f t="shared" si="266"/>
        <v>23</v>
      </c>
      <c r="P4240" s="3">
        <f t="shared" si="267"/>
        <v>646.30000000000007</v>
      </c>
    </row>
    <row r="4241" spans="1:16" x14ac:dyDescent="0.35">
      <c r="A4241" t="s">
        <v>297</v>
      </c>
      <c r="B4241" s="21" t="s">
        <v>98</v>
      </c>
      <c r="C4241" s="22">
        <v>44477</v>
      </c>
      <c r="D4241" t="s">
        <v>110</v>
      </c>
      <c r="E4241" t="s">
        <v>111</v>
      </c>
      <c r="F4241" s="21" t="s">
        <v>140</v>
      </c>
      <c r="G4241" s="3">
        <v>8.89</v>
      </c>
      <c r="H4241" s="22">
        <v>44459</v>
      </c>
      <c r="I4241" s="23">
        <v>44472</v>
      </c>
      <c r="J4241">
        <f t="shared" si="264"/>
        <v>14</v>
      </c>
      <c r="K4241" s="2">
        <f t="shared" si="265"/>
        <v>44465.5</v>
      </c>
      <c r="L4241" s="22">
        <v>44477.5</v>
      </c>
      <c r="M4241" s="22">
        <v>44489.5</v>
      </c>
      <c r="N4241" s="22">
        <v>44488.5</v>
      </c>
      <c r="O4241">
        <f t="shared" si="266"/>
        <v>23</v>
      </c>
      <c r="P4241" s="3">
        <f t="shared" si="267"/>
        <v>204.47000000000003</v>
      </c>
    </row>
    <row r="4242" spans="1:16" x14ac:dyDescent="0.35">
      <c r="A4242" t="s">
        <v>297</v>
      </c>
      <c r="B4242" s="21" t="s">
        <v>98</v>
      </c>
      <c r="C4242" s="22">
        <v>44477</v>
      </c>
      <c r="D4242" t="s">
        <v>107</v>
      </c>
      <c r="E4242" t="s">
        <v>108</v>
      </c>
      <c r="F4242" s="21" t="s">
        <v>142</v>
      </c>
      <c r="G4242" s="3">
        <v>21475.819999999992</v>
      </c>
      <c r="H4242" s="22">
        <v>44459</v>
      </c>
      <c r="I4242" s="23">
        <v>44472</v>
      </c>
      <c r="J4242">
        <f t="shared" si="264"/>
        <v>14</v>
      </c>
      <c r="K4242" s="2">
        <f t="shared" si="265"/>
        <v>44465.5</v>
      </c>
      <c r="L4242" s="22">
        <v>44477.5</v>
      </c>
      <c r="M4242" s="22">
        <v>44494.5</v>
      </c>
      <c r="N4242" s="22">
        <v>44491.5</v>
      </c>
      <c r="O4242">
        <f t="shared" si="266"/>
        <v>26</v>
      </c>
      <c r="P4242" s="3">
        <f t="shared" si="267"/>
        <v>558371.31999999983</v>
      </c>
    </row>
    <row r="4243" spans="1:16" x14ac:dyDescent="0.35">
      <c r="A4243" t="s">
        <v>297</v>
      </c>
      <c r="B4243" s="21" t="s">
        <v>98</v>
      </c>
      <c r="C4243" s="22">
        <v>44477</v>
      </c>
      <c r="D4243" t="s">
        <v>99</v>
      </c>
      <c r="E4243" t="s">
        <v>100</v>
      </c>
      <c r="F4243" s="21" t="s">
        <v>142</v>
      </c>
      <c r="G4243" s="3">
        <v>7454.8</v>
      </c>
      <c r="H4243" s="22">
        <v>44459</v>
      </c>
      <c r="I4243" s="23">
        <v>44472</v>
      </c>
      <c r="J4243">
        <f t="shared" si="264"/>
        <v>14</v>
      </c>
      <c r="K4243" s="2">
        <f t="shared" si="265"/>
        <v>44465.5</v>
      </c>
      <c r="L4243" s="22">
        <v>44477.5</v>
      </c>
      <c r="M4243" s="22">
        <v>44494.5</v>
      </c>
      <c r="N4243" s="22">
        <v>44491.5</v>
      </c>
      <c r="O4243">
        <f t="shared" si="266"/>
        <v>26</v>
      </c>
      <c r="P4243" s="3">
        <f t="shared" si="267"/>
        <v>193824.80000000002</v>
      </c>
    </row>
    <row r="4244" spans="1:16" x14ac:dyDescent="0.35">
      <c r="A4244" t="s">
        <v>297</v>
      </c>
      <c r="B4244" s="21" t="s">
        <v>98</v>
      </c>
      <c r="C4244" s="22">
        <v>44477</v>
      </c>
      <c r="D4244" t="s">
        <v>148</v>
      </c>
      <c r="E4244" t="s">
        <v>149</v>
      </c>
      <c r="F4244" s="21" t="s">
        <v>150</v>
      </c>
      <c r="G4244" s="3">
        <v>29.32</v>
      </c>
      <c r="H4244" s="22">
        <v>44459</v>
      </c>
      <c r="I4244" s="23">
        <v>44472</v>
      </c>
      <c r="J4244">
        <f t="shared" si="264"/>
        <v>14</v>
      </c>
      <c r="K4244" s="2">
        <f t="shared" si="265"/>
        <v>44465.5</v>
      </c>
      <c r="L4244" s="22">
        <v>44477.5</v>
      </c>
      <c r="M4244" s="22">
        <v>44515.5</v>
      </c>
      <c r="N4244" s="22">
        <v>44512.5</v>
      </c>
      <c r="O4244">
        <f t="shared" si="266"/>
        <v>47</v>
      </c>
      <c r="P4244" s="3">
        <f t="shared" si="267"/>
        <v>1378.04</v>
      </c>
    </row>
    <row r="4245" spans="1:16" x14ac:dyDescent="0.35">
      <c r="A4245" t="s">
        <v>297</v>
      </c>
      <c r="B4245" s="21" t="s">
        <v>98</v>
      </c>
      <c r="C4245" s="22">
        <v>44477</v>
      </c>
      <c r="D4245" t="s">
        <v>148</v>
      </c>
      <c r="E4245" t="s">
        <v>149</v>
      </c>
      <c r="F4245" s="21" t="s">
        <v>151</v>
      </c>
      <c r="G4245" s="3">
        <v>83.76</v>
      </c>
      <c r="H4245" s="22">
        <v>44459</v>
      </c>
      <c r="I4245" s="23">
        <v>44472</v>
      </c>
      <c r="J4245">
        <f t="shared" si="264"/>
        <v>14</v>
      </c>
      <c r="K4245" s="2">
        <f t="shared" si="265"/>
        <v>44465.5</v>
      </c>
      <c r="L4245" s="22">
        <v>44477.5</v>
      </c>
      <c r="M4245" s="22">
        <v>44515.5</v>
      </c>
      <c r="N4245" s="22">
        <v>44512.5</v>
      </c>
      <c r="O4245">
        <f t="shared" si="266"/>
        <v>47</v>
      </c>
      <c r="P4245" s="3">
        <f t="shared" si="267"/>
        <v>3936.7200000000003</v>
      </c>
    </row>
    <row r="4246" spans="1:16" x14ac:dyDescent="0.35">
      <c r="A4246" t="s">
        <v>297</v>
      </c>
      <c r="B4246" s="21" t="s">
        <v>98</v>
      </c>
      <c r="C4246" s="22">
        <v>44477</v>
      </c>
      <c r="D4246" t="s">
        <v>148</v>
      </c>
      <c r="E4246" t="s">
        <v>149</v>
      </c>
      <c r="F4246" s="21" t="s">
        <v>152</v>
      </c>
      <c r="G4246" s="3">
        <v>77.31</v>
      </c>
      <c r="H4246" s="22">
        <v>44459</v>
      </c>
      <c r="I4246" s="23">
        <v>44472</v>
      </c>
      <c r="J4246">
        <f t="shared" si="264"/>
        <v>14</v>
      </c>
      <c r="K4246" s="2">
        <f t="shared" si="265"/>
        <v>44465.5</v>
      </c>
      <c r="L4246" s="22">
        <v>44477.5</v>
      </c>
      <c r="M4246" s="22">
        <v>44515.5</v>
      </c>
      <c r="N4246" s="22">
        <v>44512.5</v>
      </c>
      <c r="O4246">
        <f t="shared" si="266"/>
        <v>47</v>
      </c>
      <c r="P4246" s="3">
        <f t="shared" si="267"/>
        <v>3633.57</v>
      </c>
    </row>
    <row r="4247" spans="1:16" x14ac:dyDescent="0.35">
      <c r="A4247" t="s">
        <v>297</v>
      </c>
      <c r="B4247" s="21" t="s">
        <v>98</v>
      </c>
      <c r="C4247" s="22">
        <v>44477</v>
      </c>
      <c r="D4247" t="s">
        <v>110</v>
      </c>
      <c r="E4247" t="s">
        <v>111</v>
      </c>
      <c r="F4247" s="21" t="s">
        <v>153</v>
      </c>
      <c r="G4247" s="3">
        <v>373.35</v>
      </c>
      <c r="H4247" s="22">
        <v>44459</v>
      </c>
      <c r="I4247" s="23">
        <v>44472</v>
      </c>
      <c r="J4247">
        <f t="shared" si="264"/>
        <v>14</v>
      </c>
      <c r="K4247" s="2">
        <f t="shared" si="265"/>
        <v>44465.5</v>
      </c>
      <c r="L4247" s="22">
        <v>44477.5</v>
      </c>
      <c r="M4247" s="22">
        <v>44515.5</v>
      </c>
      <c r="N4247" s="22">
        <v>44512.5</v>
      </c>
      <c r="O4247">
        <f t="shared" si="266"/>
        <v>47</v>
      </c>
      <c r="P4247" s="3">
        <f t="shared" si="267"/>
        <v>17547.45</v>
      </c>
    </row>
    <row r="4248" spans="1:16" x14ac:dyDescent="0.35">
      <c r="A4248" t="s">
        <v>297</v>
      </c>
      <c r="B4248" s="21" t="s">
        <v>98</v>
      </c>
      <c r="C4248" s="22">
        <v>44477</v>
      </c>
      <c r="D4248" t="s">
        <v>148</v>
      </c>
      <c r="E4248" t="s">
        <v>149</v>
      </c>
      <c r="F4248" s="21" t="s">
        <v>154</v>
      </c>
      <c r="G4248" s="3">
        <v>108.56</v>
      </c>
      <c r="H4248" s="22">
        <v>44459</v>
      </c>
      <c r="I4248" s="23">
        <v>44472</v>
      </c>
      <c r="J4248">
        <f t="shared" si="264"/>
        <v>14</v>
      </c>
      <c r="K4248" s="2">
        <f t="shared" si="265"/>
        <v>44465.5</v>
      </c>
      <c r="L4248" s="22">
        <v>44477.5</v>
      </c>
      <c r="M4248" s="22">
        <v>44515.5</v>
      </c>
      <c r="N4248" s="22">
        <v>44512.5</v>
      </c>
      <c r="O4248">
        <f t="shared" si="266"/>
        <v>47</v>
      </c>
      <c r="P4248" s="3">
        <f t="shared" si="267"/>
        <v>5102.32</v>
      </c>
    </row>
    <row r="4249" spans="1:16" x14ac:dyDescent="0.35">
      <c r="A4249" t="s">
        <v>297</v>
      </c>
      <c r="B4249" s="21" t="s">
        <v>98</v>
      </c>
      <c r="C4249" s="22">
        <v>44477</v>
      </c>
      <c r="D4249" t="s">
        <v>148</v>
      </c>
      <c r="E4249" t="s">
        <v>149</v>
      </c>
      <c r="F4249" s="21" t="s">
        <v>298</v>
      </c>
      <c r="G4249" s="3">
        <v>54.19</v>
      </c>
      <c r="H4249" s="22">
        <v>44459</v>
      </c>
      <c r="I4249" s="23">
        <v>44472</v>
      </c>
      <c r="J4249">
        <f t="shared" si="264"/>
        <v>14</v>
      </c>
      <c r="K4249" s="2">
        <f t="shared" si="265"/>
        <v>44465.5</v>
      </c>
      <c r="L4249" s="22">
        <v>44477.5</v>
      </c>
      <c r="M4249" s="22">
        <v>44515.5</v>
      </c>
      <c r="N4249" s="22">
        <v>44512.5</v>
      </c>
      <c r="O4249">
        <f t="shared" si="266"/>
        <v>47</v>
      </c>
      <c r="P4249" s="3">
        <f t="shared" si="267"/>
        <v>2546.9299999999998</v>
      </c>
    </row>
    <row r="4250" spans="1:16" x14ac:dyDescent="0.35">
      <c r="A4250" t="s">
        <v>297</v>
      </c>
      <c r="B4250" s="21" t="s">
        <v>98</v>
      </c>
      <c r="C4250" s="22">
        <v>44477</v>
      </c>
      <c r="D4250" t="s">
        <v>148</v>
      </c>
      <c r="E4250" t="s">
        <v>149</v>
      </c>
      <c r="F4250" s="21" t="s">
        <v>155</v>
      </c>
      <c r="G4250" s="3">
        <v>36.4</v>
      </c>
      <c r="H4250" s="22">
        <v>44459</v>
      </c>
      <c r="I4250" s="23">
        <v>44472</v>
      </c>
      <c r="J4250">
        <f t="shared" si="264"/>
        <v>14</v>
      </c>
      <c r="K4250" s="2">
        <f t="shared" si="265"/>
        <v>44465.5</v>
      </c>
      <c r="L4250" s="22">
        <v>44477.5</v>
      </c>
      <c r="M4250" s="22">
        <v>44515.5</v>
      </c>
      <c r="N4250" s="22">
        <v>44512.5</v>
      </c>
      <c r="O4250">
        <f t="shared" si="266"/>
        <v>47</v>
      </c>
      <c r="P4250" s="3">
        <f t="shared" si="267"/>
        <v>1710.8</v>
      </c>
    </row>
    <row r="4251" spans="1:16" x14ac:dyDescent="0.35">
      <c r="A4251" t="s">
        <v>297</v>
      </c>
      <c r="B4251" s="21" t="s">
        <v>98</v>
      </c>
      <c r="C4251" s="22">
        <v>44477</v>
      </c>
      <c r="D4251" t="s">
        <v>148</v>
      </c>
      <c r="E4251" t="s">
        <v>149</v>
      </c>
      <c r="F4251" s="21" t="s">
        <v>156</v>
      </c>
      <c r="G4251" s="3">
        <v>82.259999999999991</v>
      </c>
      <c r="H4251" s="22">
        <v>44459</v>
      </c>
      <c r="I4251" s="23">
        <v>44472</v>
      </c>
      <c r="J4251">
        <f t="shared" si="264"/>
        <v>14</v>
      </c>
      <c r="K4251" s="2">
        <f t="shared" si="265"/>
        <v>44465.5</v>
      </c>
      <c r="L4251" s="22">
        <v>44477.5</v>
      </c>
      <c r="M4251" s="22">
        <v>44515.5</v>
      </c>
      <c r="N4251" s="22">
        <v>44512.5</v>
      </c>
      <c r="O4251">
        <f t="shared" si="266"/>
        <v>47</v>
      </c>
      <c r="P4251" s="3">
        <f t="shared" si="267"/>
        <v>3866.2199999999993</v>
      </c>
    </row>
    <row r="4252" spans="1:16" x14ac:dyDescent="0.35">
      <c r="A4252" t="s">
        <v>297</v>
      </c>
      <c r="B4252" s="21" t="s">
        <v>98</v>
      </c>
      <c r="C4252" s="22">
        <v>44477</v>
      </c>
      <c r="D4252" t="s">
        <v>148</v>
      </c>
      <c r="E4252" t="s">
        <v>149</v>
      </c>
      <c r="F4252" s="21" t="s">
        <v>249</v>
      </c>
      <c r="G4252" s="3">
        <v>5.07</v>
      </c>
      <c r="H4252" s="22">
        <v>44459</v>
      </c>
      <c r="I4252" s="23">
        <v>44472</v>
      </c>
      <c r="J4252">
        <f t="shared" si="264"/>
        <v>14</v>
      </c>
      <c r="K4252" s="2">
        <f t="shared" si="265"/>
        <v>44465.5</v>
      </c>
      <c r="L4252" s="22">
        <v>44477.5</v>
      </c>
      <c r="M4252" s="22">
        <v>44515.5</v>
      </c>
      <c r="N4252" s="22">
        <v>44512.5</v>
      </c>
      <c r="O4252">
        <f t="shared" si="266"/>
        <v>47</v>
      </c>
      <c r="P4252" s="3">
        <f t="shared" si="267"/>
        <v>238.29000000000002</v>
      </c>
    </row>
    <row r="4253" spans="1:16" x14ac:dyDescent="0.35">
      <c r="A4253" t="s">
        <v>297</v>
      </c>
      <c r="B4253" s="21" t="s">
        <v>98</v>
      </c>
      <c r="C4253" s="22">
        <v>44477</v>
      </c>
      <c r="D4253" t="s">
        <v>148</v>
      </c>
      <c r="E4253" t="s">
        <v>149</v>
      </c>
      <c r="F4253" s="21" t="s">
        <v>157</v>
      </c>
      <c r="G4253" s="3">
        <v>219.21</v>
      </c>
      <c r="H4253" s="22">
        <v>44459</v>
      </c>
      <c r="I4253" s="23">
        <v>44472</v>
      </c>
      <c r="J4253">
        <f t="shared" si="264"/>
        <v>14</v>
      </c>
      <c r="K4253" s="2">
        <f t="shared" si="265"/>
        <v>44465.5</v>
      </c>
      <c r="L4253" s="22">
        <v>44477.5</v>
      </c>
      <c r="M4253" s="22">
        <v>44515.5</v>
      </c>
      <c r="N4253" s="22">
        <v>44512.5</v>
      </c>
      <c r="O4253">
        <f t="shared" si="266"/>
        <v>47</v>
      </c>
      <c r="P4253" s="3">
        <f t="shared" si="267"/>
        <v>10302.870000000001</v>
      </c>
    </row>
    <row r="4254" spans="1:16" x14ac:dyDescent="0.35">
      <c r="A4254" t="s">
        <v>297</v>
      </c>
      <c r="B4254" s="21" t="s">
        <v>98</v>
      </c>
      <c r="C4254" s="22">
        <v>44477</v>
      </c>
      <c r="D4254" t="s">
        <v>148</v>
      </c>
      <c r="E4254" t="s">
        <v>149</v>
      </c>
      <c r="F4254" s="21" t="s">
        <v>158</v>
      </c>
      <c r="G4254" s="3">
        <v>293.75</v>
      </c>
      <c r="H4254" s="22">
        <v>44459</v>
      </c>
      <c r="I4254" s="23">
        <v>44472</v>
      </c>
      <c r="J4254">
        <f t="shared" si="264"/>
        <v>14</v>
      </c>
      <c r="K4254" s="2">
        <f t="shared" si="265"/>
        <v>44465.5</v>
      </c>
      <c r="L4254" s="22">
        <v>44477.5</v>
      </c>
      <c r="M4254" s="22">
        <v>44515.5</v>
      </c>
      <c r="N4254" s="22">
        <v>44512.5</v>
      </c>
      <c r="O4254">
        <f t="shared" si="266"/>
        <v>47</v>
      </c>
      <c r="P4254" s="3">
        <f t="shared" si="267"/>
        <v>13806.25</v>
      </c>
    </row>
    <row r="4255" spans="1:16" x14ac:dyDescent="0.35">
      <c r="A4255" t="s">
        <v>297</v>
      </c>
      <c r="B4255" s="21" t="s">
        <v>98</v>
      </c>
      <c r="C4255" s="22">
        <v>44477</v>
      </c>
      <c r="D4255" t="s">
        <v>148</v>
      </c>
      <c r="E4255" t="s">
        <v>149</v>
      </c>
      <c r="F4255" s="21" t="s">
        <v>159</v>
      </c>
      <c r="G4255" s="3">
        <v>105.87</v>
      </c>
      <c r="H4255" s="22">
        <v>44459</v>
      </c>
      <c r="I4255" s="23">
        <v>44472</v>
      </c>
      <c r="J4255">
        <f t="shared" si="264"/>
        <v>14</v>
      </c>
      <c r="K4255" s="2">
        <f t="shared" si="265"/>
        <v>44465.5</v>
      </c>
      <c r="L4255" s="22">
        <v>44477.5</v>
      </c>
      <c r="M4255" s="22">
        <v>44515.5</v>
      </c>
      <c r="N4255" s="22">
        <v>44512.5</v>
      </c>
      <c r="O4255">
        <f t="shared" si="266"/>
        <v>47</v>
      </c>
      <c r="P4255" s="3">
        <f t="shared" si="267"/>
        <v>4975.8900000000003</v>
      </c>
    </row>
    <row r="4256" spans="1:16" x14ac:dyDescent="0.35">
      <c r="A4256" t="s">
        <v>297</v>
      </c>
      <c r="B4256" s="21" t="s">
        <v>98</v>
      </c>
      <c r="C4256" s="22">
        <v>44477</v>
      </c>
      <c r="D4256" t="s">
        <v>148</v>
      </c>
      <c r="E4256" t="s">
        <v>149</v>
      </c>
      <c r="F4256" s="21" t="s">
        <v>160</v>
      </c>
      <c r="G4256" s="3">
        <v>76.47999999999999</v>
      </c>
      <c r="H4256" s="22">
        <v>44459</v>
      </c>
      <c r="I4256" s="23">
        <v>44472</v>
      </c>
      <c r="J4256">
        <f t="shared" si="264"/>
        <v>14</v>
      </c>
      <c r="K4256" s="2">
        <f t="shared" si="265"/>
        <v>44465.5</v>
      </c>
      <c r="L4256" s="22">
        <v>44477.5</v>
      </c>
      <c r="M4256" s="22">
        <v>44515.5</v>
      </c>
      <c r="N4256" s="22">
        <v>44512.5</v>
      </c>
      <c r="O4256">
        <f t="shared" si="266"/>
        <v>47</v>
      </c>
      <c r="P4256" s="3">
        <f t="shared" si="267"/>
        <v>3594.5599999999995</v>
      </c>
    </row>
    <row r="4257" spans="1:16" x14ac:dyDescent="0.35">
      <c r="A4257" t="s">
        <v>297</v>
      </c>
      <c r="B4257" s="21" t="s">
        <v>86</v>
      </c>
      <c r="C4257" s="22">
        <v>44477</v>
      </c>
      <c r="D4257" t="s">
        <v>161</v>
      </c>
      <c r="E4257" t="s">
        <v>162</v>
      </c>
      <c r="F4257" s="21" t="s">
        <v>165</v>
      </c>
      <c r="G4257" s="3">
        <v>113.93</v>
      </c>
      <c r="H4257" s="22">
        <v>44458</v>
      </c>
      <c r="I4257" s="23">
        <v>44471</v>
      </c>
      <c r="J4257">
        <f t="shared" si="264"/>
        <v>14</v>
      </c>
      <c r="K4257" s="2">
        <f t="shared" si="265"/>
        <v>44464.5</v>
      </c>
      <c r="L4257" s="22">
        <v>44477.5</v>
      </c>
      <c r="M4257" s="22">
        <v>44522.5</v>
      </c>
      <c r="N4257" s="22">
        <v>44521.5</v>
      </c>
      <c r="O4257">
        <f t="shared" si="266"/>
        <v>57</v>
      </c>
      <c r="P4257" s="3">
        <f t="shared" si="267"/>
        <v>6494.01</v>
      </c>
    </row>
    <row r="4258" spans="1:16" x14ac:dyDescent="0.35">
      <c r="A4258" t="s">
        <v>297</v>
      </c>
      <c r="B4258" s="21" t="s">
        <v>86</v>
      </c>
      <c r="C4258" s="22">
        <v>44477</v>
      </c>
      <c r="D4258" t="s">
        <v>161</v>
      </c>
      <c r="E4258" t="s">
        <v>162</v>
      </c>
      <c r="F4258" s="21" t="s">
        <v>163</v>
      </c>
      <c r="G4258" s="3">
        <v>187.99</v>
      </c>
      <c r="H4258" s="22">
        <v>44458</v>
      </c>
      <c r="I4258" s="23">
        <v>44471</v>
      </c>
      <c r="J4258">
        <f t="shared" si="264"/>
        <v>14</v>
      </c>
      <c r="K4258" s="2">
        <f t="shared" si="265"/>
        <v>44464.5</v>
      </c>
      <c r="L4258" s="22">
        <v>44477.5</v>
      </c>
      <c r="M4258" s="22">
        <v>44522.5</v>
      </c>
      <c r="N4258" s="22">
        <v>44521.5</v>
      </c>
      <c r="O4258">
        <f t="shared" si="266"/>
        <v>57</v>
      </c>
      <c r="P4258" s="3">
        <f t="shared" si="267"/>
        <v>10715.43</v>
      </c>
    </row>
    <row r="4259" spans="1:16" x14ac:dyDescent="0.35">
      <c r="A4259" t="s">
        <v>297</v>
      </c>
      <c r="B4259" s="21" t="s">
        <v>86</v>
      </c>
      <c r="C4259" s="22">
        <v>44477</v>
      </c>
      <c r="D4259" t="s">
        <v>161</v>
      </c>
      <c r="E4259" t="s">
        <v>162</v>
      </c>
      <c r="F4259" s="21" t="s">
        <v>166</v>
      </c>
      <c r="G4259" s="3">
        <v>119.69</v>
      </c>
      <c r="H4259" s="22">
        <v>44458</v>
      </c>
      <c r="I4259" s="23">
        <v>44471</v>
      </c>
      <c r="J4259">
        <f t="shared" si="264"/>
        <v>14</v>
      </c>
      <c r="K4259" s="2">
        <f t="shared" si="265"/>
        <v>44464.5</v>
      </c>
      <c r="L4259" s="22">
        <v>44477.5</v>
      </c>
      <c r="M4259" s="22">
        <v>44522.5</v>
      </c>
      <c r="N4259" s="22">
        <v>44521.5</v>
      </c>
      <c r="O4259">
        <f t="shared" si="266"/>
        <v>57</v>
      </c>
      <c r="P4259" s="3">
        <f t="shared" si="267"/>
        <v>6822.33</v>
      </c>
    </row>
    <row r="4260" spans="1:16" x14ac:dyDescent="0.35">
      <c r="A4260" t="s">
        <v>297</v>
      </c>
      <c r="B4260" s="21" t="s">
        <v>86</v>
      </c>
      <c r="C4260" s="22">
        <v>44477</v>
      </c>
      <c r="D4260" t="s">
        <v>161</v>
      </c>
      <c r="E4260" t="s">
        <v>162</v>
      </c>
      <c r="F4260" s="21" t="s">
        <v>167</v>
      </c>
      <c r="G4260" s="3">
        <v>368.92</v>
      </c>
      <c r="H4260" s="22">
        <v>44458</v>
      </c>
      <c r="I4260" s="23">
        <v>44471</v>
      </c>
      <c r="J4260">
        <f t="shared" si="264"/>
        <v>14</v>
      </c>
      <c r="K4260" s="2">
        <f t="shared" si="265"/>
        <v>44464.5</v>
      </c>
      <c r="L4260" s="22">
        <v>44477.5</v>
      </c>
      <c r="M4260" s="22">
        <v>44522.5</v>
      </c>
      <c r="N4260" s="22">
        <v>44521.5</v>
      </c>
      <c r="O4260">
        <f t="shared" si="266"/>
        <v>57</v>
      </c>
      <c r="P4260" s="3">
        <f t="shared" si="267"/>
        <v>21028.440000000002</v>
      </c>
    </row>
    <row r="4261" spans="1:16" x14ac:dyDescent="0.35">
      <c r="A4261" t="s">
        <v>297</v>
      </c>
      <c r="B4261" s="21" t="s">
        <v>86</v>
      </c>
      <c r="C4261" s="22">
        <v>44477</v>
      </c>
      <c r="D4261" t="s">
        <v>161</v>
      </c>
      <c r="E4261" t="s">
        <v>162</v>
      </c>
      <c r="F4261" s="21" t="s">
        <v>168</v>
      </c>
      <c r="G4261" s="3">
        <v>115.55</v>
      </c>
      <c r="H4261" s="22">
        <v>44458</v>
      </c>
      <c r="I4261" s="23">
        <v>44471</v>
      </c>
      <c r="J4261">
        <f t="shared" si="264"/>
        <v>14</v>
      </c>
      <c r="K4261" s="2">
        <f t="shared" si="265"/>
        <v>44464.5</v>
      </c>
      <c r="L4261" s="22">
        <v>44477.5</v>
      </c>
      <c r="M4261" s="22">
        <v>44522.5</v>
      </c>
      <c r="N4261" s="22">
        <v>44521.5</v>
      </c>
      <c r="O4261">
        <f t="shared" si="266"/>
        <v>57</v>
      </c>
      <c r="P4261" s="3">
        <f t="shared" si="267"/>
        <v>6586.3499999999995</v>
      </c>
    </row>
    <row r="4262" spans="1:16" x14ac:dyDescent="0.35">
      <c r="A4262" t="s">
        <v>297</v>
      </c>
      <c r="B4262" s="21" t="s">
        <v>86</v>
      </c>
      <c r="C4262" s="22">
        <v>44477</v>
      </c>
      <c r="D4262" t="s">
        <v>161</v>
      </c>
      <c r="E4262" t="s">
        <v>162</v>
      </c>
      <c r="F4262" s="21" t="s">
        <v>288</v>
      </c>
      <c r="G4262" s="3">
        <v>25.65</v>
      </c>
      <c r="H4262" s="22">
        <v>44458</v>
      </c>
      <c r="I4262" s="23">
        <v>44471</v>
      </c>
      <c r="J4262">
        <f t="shared" si="264"/>
        <v>14</v>
      </c>
      <c r="K4262" s="2">
        <f t="shared" si="265"/>
        <v>44464.5</v>
      </c>
      <c r="L4262" s="22">
        <v>44477.5</v>
      </c>
      <c r="M4262" s="22">
        <v>44522.5</v>
      </c>
      <c r="N4262" s="22">
        <v>44521.5</v>
      </c>
      <c r="O4262">
        <f t="shared" si="266"/>
        <v>57</v>
      </c>
      <c r="P4262" s="3">
        <f t="shared" si="267"/>
        <v>1462.05</v>
      </c>
    </row>
    <row r="4263" spans="1:16" x14ac:dyDescent="0.35">
      <c r="A4263" t="s">
        <v>297</v>
      </c>
      <c r="B4263" s="21" t="s">
        <v>86</v>
      </c>
      <c r="C4263" s="22">
        <v>44477</v>
      </c>
      <c r="D4263" t="s">
        <v>161</v>
      </c>
      <c r="E4263" t="s">
        <v>162</v>
      </c>
      <c r="F4263" s="21" t="s">
        <v>169</v>
      </c>
      <c r="G4263" s="3">
        <v>194.89</v>
      </c>
      <c r="H4263" s="22">
        <v>44458</v>
      </c>
      <c r="I4263" s="23">
        <v>44471</v>
      </c>
      <c r="J4263">
        <f t="shared" si="264"/>
        <v>14</v>
      </c>
      <c r="K4263" s="2">
        <f t="shared" si="265"/>
        <v>44464.5</v>
      </c>
      <c r="L4263" s="22">
        <v>44477.5</v>
      </c>
      <c r="M4263" s="22">
        <v>44522.5</v>
      </c>
      <c r="N4263" s="22">
        <v>44521.5</v>
      </c>
      <c r="O4263">
        <f t="shared" si="266"/>
        <v>57</v>
      </c>
      <c r="P4263" s="3">
        <f t="shared" si="267"/>
        <v>11108.73</v>
      </c>
    </row>
    <row r="4264" spans="1:16" x14ac:dyDescent="0.35">
      <c r="A4264" t="s">
        <v>297</v>
      </c>
      <c r="B4264" s="21" t="s">
        <v>86</v>
      </c>
      <c r="C4264" s="22">
        <v>44477</v>
      </c>
      <c r="D4264" t="s">
        <v>161</v>
      </c>
      <c r="E4264" t="s">
        <v>162</v>
      </c>
      <c r="F4264" s="21" t="s">
        <v>170</v>
      </c>
      <c r="G4264" s="3">
        <v>119.18</v>
      </c>
      <c r="H4264" s="22">
        <v>44458</v>
      </c>
      <c r="I4264" s="23">
        <v>44471</v>
      </c>
      <c r="J4264">
        <f t="shared" si="264"/>
        <v>14</v>
      </c>
      <c r="K4264" s="2">
        <f t="shared" si="265"/>
        <v>44464.5</v>
      </c>
      <c r="L4264" s="22">
        <v>44477.5</v>
      </c>
      <c r="M4264" s="22">
        <v>44522.5</v>
      </c>
      <c r="N4264" s="22">
        <v>44521.5</v>
      </c>
      <c r="O4264">
        <f t="shared" si="266"/>
        <v>57</v>
      </c>
      <c r="P4264" s="3">
        <f t="shared" si="267"/>
        <v>6793.26</v>
      </c>
    </row>
    <row r="4265" spans="1:16" x14ac:dyDescent="0.35">
      <c r="A4265" t="s">
        <v>297</v>
      </c>
      <c r="B4265" s="21" t="s">
        <v>86</v>
      </c>
      <c r="C4265" s="22">
        <v>44477</v>
      </c>
      <c r="D4265" t="s">
        <v>171</v>
      </c>
      <c r="E4265" t="s">
        <v>172</v>
      </c>
      <c r="F4265" s="21" t="s">
        <v>173</v>
      </c>
      <c r="G4265" s="3">
        <v>209.10000000000002</v>
      </c>
      <c r="H4265" s="22">
        <v>44458</v>
      </c>
      <c r="I4265" s="23">
        <v>44471</v>
      </c>
      <c r="J4265">
        <f t="shared" si="264"/>
        <v>14</v>
      </c>
      <c r="K4265" s="2">
        <f t="shared" si="265"/>
        <v>44464.5</v>
      </c>
      <c r="L4265" s="22">
        <v>44477.5</v>
      </c>
      <c r="M4265" s="22">
        <v>44522.5</v>
      </c>
      <c r="N4265" s="22">
        <v>44521.5</v>
      </c>
      <c r="O4265">
        <f t="shared" si="266"/>
        <v>57</v>
      </c>
      <c r="P4265" s="3">
        <f t="shared" si="267"/>
        <v>11918.7</v>
      </c>
    </row>
    <row r="4266" spans="1:16" x14ac:dyDescent="0.35">
      <c r="A4266" t="s">
        <v>297</v>
      </c>
      <c r="B4266" s="21" t="s">
        <v>86</v>
      </c>
      <c r="C4266" s="22">
        <v>44477</v>
      </c>
      <c r="D4266" t="s">
        <v>161</v>
      </c>
      <c r="E4266" t="s">
        <v>162</v>
      </c>
      <c r="F4266" s="21" t="s">
        <v>278</v>
      </c>
      <c r="G4266" s="3">
        <v>86.33</v>
      </c>
      <c r="H4266" s="22">
        <v>44458</v>
      </c>
      <c r="I4266" s="23">
        <v>44471</v>
      </c>
      <c r="J4266">
        <f t="shared" si="264"/>
        <v>14</v>
      </c>
      <c r="K4266" s="2">
        <f t="shared" si="265"/>
        <v>44464.5</v>
      </c>
      <c r="L4266" s="22">
        <v>44477.5</v>
      </c>
      <c r="M4266" s="22">
        <v>44522.5</v>
      </c>
      <c r="N4266" s="22">
        <v>44521.5</v>
      </c>
      <c r="O4266">
        <f t="shared" si="266"/>
        <v>57</v>
      </c>
      <c r="P4266" s="3">
        <f t="shared" si="267"/>
        <v>4920.8099999999995</v>
      </c>
    </row>
    <row r="4267" spans="1:16" x14ac:dyDescent="0.35">
      <c r="A4267" t="s">
        <v>297</v>
      </c>
      <c r="B4267" s="21" t="s">
        <v>86</v>
      </c>
      <c r="C4267" s="22">
        <v>44477</v>
      </c>
      <c r="D4267" t="s">
        <v>161</v>
      </c>
      <c r="E4267" t="s">
        <v>162</v>
      </c>
      <c r="F4267" s="21" t="s">
        <v>174</v>
      </c>
      <c r="G4267" s="3">
        <v>77.23</v>
      </c>
      <c r="H4267" s="22">
        <v>44458</v>
      </c>
      <c r="I4267" s="23">
        <v>44471</v>
      </c>
      <c r="J4267">
        <f t="shared" si="264"/>
        <v>14</v>
      </c>
      <c r="K4267" s="2">
        <f t="shared" si="265"/>
        <v>44464.5</v>
      </c>
      <c r="L4267" s="22">
        <v>44477.5</v>
      </c>
      <c r="M4267" s="22">
        <v>44522.5</v>
      </c>
      <c r="N4267" s="22">
        <v>44521.5</v>
      </c>
      <c r="O4267">
        <f t="shared" si="266"/>
        <v>57</v>
      </c>
      <c r="P4267" s="3">
        <f t="shared" si="267"/>
        <v>4402.1100000000006</v>
      </c>
    </row>
    <row r="4268" spans="1:16" x14ac:dyDescent="0.35">
      <c r="A4268" t="s">
        <v>297</v>
      </c>
      <c r="B4268" s="21" t="s">
        <v>86</v>
      </c>
      <c r="C4268" s="22">
        <v>44477</v>
      </c>
      <c r="D4268" t="s">
        <v>161</v>
      </c>
      <c r="E4268" t="s">
        <v>162</v>
      </c>
      <c r="F4268" s="21" t="s">
        <v>175</v>
      </c>
      <c r="G4268" s="3">
        <v>182.25</v>
      </c>
      <c r="H4268" s="22">
        <v>44458</v>
      </c>
      <c r="I4268" s="23">
        <v>44471</v>
      </c>
      <c r="J4268">
        <f t="shared" si="264"/>
        <v>14</v>
      </c>
      <c r="K4268" s="2">
        <f t="shared" si="265"/>
        <v>44464.5</v>
      </c>
      <c r="L4268" s="22">
        <v>44477.5</v>
      </c>
      <c r="M4268" s="22">
        <v>44522.5</v>
      </c>
      <c r="N4268" s="22">
        <v>44521.5</v>
      </c>
      <c r="O4268">
        <f t="shared" si="266"/>
        <v>57</v>
      </c>
      <c r="P4268" s="3">
        <f t="shared" si="267"/>
        <v>10388.25</v>
      </c>
    </row>
    <row r="4269" spans="1:16" x14ac:dyDescent="0.35">
      <c r="A4269" t="s">
        <v>297</v>
      </c>
      <c r="B4269" s="21" t="s">
        <v>86</v>
      </c>
      <c r="C4269" s="22">
        <v>44477</v>
      </c>
      <c r="D4269" t="s">
        <v>161</v>
      </c>
      <c r="E4269" t="s">
        <v>162</v>
      </c>
      <c r="F4269" s="21" t="s">
        <v>197</v>
      </c>
      <c r="G4269" s="3">
        <v>90.35</v>
      </c>
      <c r="H4269" s="22">
        <v>44458</v>
      </c>
      <c r="I4269" s="23">
        <v>44471</v>
      </c>
      <c r="J4269">
        <f t="shared" si="264"/>
        <v>14</v>
      </c>
      <c r="K4269" s="2">
        <f t="shared" si="265"/>
        <v>44464.5</v>
      </c>
      <c r="L4269" s="22">
        <v>44477.5</v>
      </c>
      <c r="M4269" s="22">
        <v>44522.5</v>
      </c>
      <c r="N4269" s="22">
        <v>44521.5</v>
      </c>
      <c r="O4269">
        <f t="shared" si="266"/>
        <v>57</v>
      </c>
      <c r="P4269" s="3">
        <f t="shared" si="267"/>
        <v>5149.95</v>
      </c>
    </row>
    <row r="4270" spans="1:16" x14ac:dyDescent="0.35">
      <c r="A4270" t="s">
        <v>297</v>
      </c>
      <c r="B4270" s="21" t="s">
        <v>86</v>
      </c>
      <c r="C4270" s="22">
        <v>44477</v>
      </c>
      <c r="D4270" t="s">
        <v>161</v>
      </c>
      <c r="E4270" t="s">
        <v>162</v>
      </c>
      <c r="F4270" s="21" t="s">
        <v>176</v>
      </c>
      <c r="G4270" s="3">
        <v>1418.8299999999997</v>
      </c>
      <c r="H4270" s="22">
        <v>44458</v>
      </c>
      <c r="I4270" s="23">
        <v>44471</v>
      </c>
      <c r="J4270">
        <f t="shared" si="264"/>
        <v>14</v>
      </c>
      <c r="K4270" s="2">
        <f t="shared" si="265"/>
        <v>44464.5</v>
      </c>
      <c r="L4270" s="22">
        <v>44477.5</v>
      </c>
      <c r="M4270" s="22">
        <v>44522.5</v>
      </c>
      <c r="N4270" s="22">
        <v>44521.5</v>
      </c>
      <c r="O4270">
        <f t="shared" si="266"/>
        <v>57</v>
      </c>
      <c r="P4270" s="3">
        <f t="shared" si="267"/>
        <v>80873.309999999983</v>
      </c>
    </row>
    <row r="4271" spans="1:16" x14ac:dyDescent="0.35">
      <c r="A4271" t="s">
        <v>297</v>
      </c>
      <c r="B4271" s="21" t="s">
        <v>86</v>
      </c>
      <c r="C4271" s="22">
        <v>44477</v>
      </c>
      <c r="D4271" t="s">
        <v>161</v>
      </c>
      <c r="E4271" t="s">
        <v>162</v>
      </c>
      <c r="F4271" s="21" t="s">
        <v>177</v>
      </c>
      <c r="G4271" s="3">
        <v>87.11</v>
      </c>
      <c r="H4271" s="22">
        <v>44458</v>
      </c>
      <c r="I4271" s="23">
        <v>44471</v>
      </c>
      <c r="J4271">
        <f t="shared" si="264"/>
        <v>14</v>
      </c>
      <c r="K4271" s="2">
        <f t="shared" si="265"/>
        <v>44464.5</v>
      </c>
      <c r="L4271" s="22">
        <v>44477.5</v>
      </c>
      <c r="M4271" s="22">
        <v>44522.5</v>
      </c>
      <c r="N4271" s="22">
        <v>44521.5</v>
      </c>
      <c r="O4271">
        <f t="shared" si="266"/>
        <v>57</v>
      </c>
      <c r="P4271" s="3">
        <f t="shared" si="267"/>
        <v>4965.2699999999995</v>
      </c>
    </row>
    <row r="4272" spans="1:16" x14ac:dyDescent="0.35">
      <c r="A4272" t="s">
        <v>297</v>
      </c>
      <c r="B4272" s="21" t="s">
        <v>86</v>
      </c>
      <c r="C4272" s="22">
        <v>44477</v>
      </c>
      <c r="D4272" t="s">
        <v>99</v>
      </c>
      <c r="E4272" t="s">
        <v>100</v>
      </c>
      <c r="F4272" s="21" t="s">
        <v>164</v>
      </c>
      <c r="G4272" s="3">
        <v>12596.399999999998</v>
      </c>
      <c r="H4272" s="22">
        <v>44458</v>
      </c>
      <c r="I4272" s="23">
        <v>44471</v>
      </c>
      <c r="J4272">
        <f t="shared" si="264"/>
        <v>14</v>
      </c>
      <c r="K4272" s="2">
        <f t="shared" si="265"/>
        <v>44464.5</v>
      </c>
      <c r="L4272" s="22">
        <v>44477.5</v>
      </c>
      <c r="M4272" s="22">
        <v>44522.5</v>
      </c>
      <c r="N4272" s="22">
        <v>44521.5</v>
      </c>
      <c r="O4272">
        <f t="shared" si="266"/>
        <v>57</v>
      </c>
      <c r="P4272" s="3">
        <f t="shared" si="267"/>
        <v>717994.79999999993</v>
      </c>
    </row>
    <row r="4273" spans="1:16" x14ac:dyDescent="0.35">
      <c r="A4273" t="s">
        <v>297</v>
      </c>
      <c r="B4273" s="21" t="s">
        <v>86</v>
      </c>
      <c r="C4273" s="22">
        <v>44477</v>
      </c>
      <c r="D4273" t="s">
        <v>161</v>
      </c>
      <c r="E4273" t="s">
        <v>162</v>
      </c>
      <c r="F4273" s="21" t="s">
        <v>178</v>
      </c>
      <c r="G4273" s="3">
        <v>136.02000000000001</v>
      </c>
      <c r="H4273" s="22">
        <v>44458</v>
      </c>
      <c r="I4273" s="23">
        <v>44471</v>
      </c>
      <c r="J4273">
        <f t="shared" si="264"/>
        <v>14</v>
      </c>
      <c r="K4273" s="2">
        <f t="shared" si="265"/>
        <v>44464.5</v>
      </c>
      <c r="L4273" s="22">
        <v>44477.5</v>
      </c>
      <c r="M4273" s="22">
        <v>44522.5</v>
      </c>
      <c r="N4273" s="22">
        <v>44521.5</v>
      </c>
      <c r="O4273">
        <f t="shared" si="266"/>
        <v>57</v>
      </c>
      <c r="P4273" s="3">
        <f t="shared" si="267"/>
        <v>7753.14</v>
      </c>
    </row>
    <row r="4274" spans="1:16" x14ac:dyDescent="0.35">
      <c r="A4274" t="s">
        <v>297</v>
      </c>
      <c r="B4274" s="21" t="s">
        <v>86</v>
      </c>
      <c r="C4274" s="22">
        <v>44477</v>
      </c>
      <c r="D4274" t="s">
        <v>161</v>
      </c>
      <c r="E4274" t="s">
        <v>162</v>
      </c>
      <c r="F4274" s="21" t="s">
        <v>179</v>
      </c>
      <c r="G4274" s="3">
        <v>198.21</v>
      </c>
      <c r="H4274" s="22">
        <v>44458</v>
      </c>
      <c r="I4274" s="23">
        <v>44471</v>
      </c>
      <c r="J4274">
        <f t="shared" si="264"/>
        <v>14</v>
      </c>
      <c r="K4274" s="2">
        <f t="shared" si="265"/>
        <v>44464.5</v>
      </c>
      <c r="L4274" s="22">
        <v>44477.5</v>
      </c>
      <c r="M4274" s="22">
        <v>44522.5</v>
      </c>
      <c r="N4274" s="22">
        <v>44521.5</v>
      </c>
      <c r="O4274">
        <f t="shared" si="266"/>
        <v>57</v>
      </c>
      <c r="P4274" s="3">
        <f t="shared" si="267"/>
        <v>11297.970000000001</v>
      </c>
    </row>
    <row r="4275" spans="1:16" x14ac:dyDescent="0.35">
      <c r="A4275" t="s">
        <v>297</v>
      </c>
      <c r="B4275" s="21" t="s">
        <v>86</v>
      </c>
      <c r="C4275" s="22">
        <v>44477</v>
      </c>
      <c r="D4275" t="s">
        <v>161</v>
      </c>
      <c r="E4275" t="s">
        <v>162</v>
      </c>
      <c r="F4275" s="21" t="s">
        <v>180</v>
      </c>
      <c r="G4275" s="3">
        <v>229.4</v>
      </c>
      <c r="H4275" s="22">
        <v>44458</v>
      </c>
      <c r="I4275" s="23">
        <v>44471</v>
      </c>
      <c r="J4275">
        <f t="shared" si="264"/>
        <v>14</v>
      </c>
      <c r="K4275" s="2">
        <f t="shared" si="265"/>
        <v>44464.5</v>
      </c>
      <c r="L4275" s="22">
        <v>44477.5</v>
      </c>
      <c r="M4275" s="22">
        <v>44522.5</v>
      </c>
      <c r="N4275" s="22">
        <v>44521.5</v>
      </c>
      <c r="O4275">
        <f t="shared" si="266"/>
        <v>57</v>
      </c>
      <c r="P4275" s="3">
        <f t="shared" si="267"/>
        <v>13075.800000000001</v>
      </c>
    </row>
    <row r="4276" spans="1:16" x14ac:dyDescent="0.35">
      <c r="A4276" t="s">
        <v>297</v>
      </c>
      <c r="B4276" s="21" t="s">
        <v>86</v>
      </c>
      <c r="C4276" s="22">
        <v>44477</v>
      </c>
      <c r="D4276" t="s">
        <v>171</v>
      </c>
      <c r="E4276" t="s">
        <v>172</v>
      </c>
      <c r="F4276" s="21" t="s">
        <v>180</v>
      </c>
      <c r="G4276" s="3">
        <v>37.96</v>
      </c>
      <c r="H4276" s="22">
        <v>44458</v>
      </c>
      <c r="I4276" s="23">
        <v>44471</v>
      </c>
      <c r="J4276">
        <f t="shared" si="264"/>
        <v>14</v>
      </c>
      <c r="K4276" s="2">
        <f t="shared" si="265"/>
        <v>44464.5</v>
      </c>
      <c r="L4276" s="22">
        <v>44477.5</v>
      </c>
      <c r="M4276" s="22">
        <v>44522.5</v>
      </c>
      <c r="N4276" s="22">
        <v>44521.5</v>
      </c>
      <c r="O4276">
        <f t="shared" si="266"/>
        <v>57</v>
      </c>
      <c r="P4276" s="3">
        <f t="shared" si="267"/>
        <v>2163.7200000000003</v>
      </c>
    </row>
    <row r="4277" spans="1:16" x14ac:dyDescent="0.35">
      <c r="A4277" t="s">
        <v>297</v>
      </c>
      <c r="B4277" s="21" t="s">
        <v>86</v>
      </c>
      <c r="C4277" s="22">
        <v>44477</v>
      </c>
      <c r="D4277" t="s">
        <v>161</v>
      </c>
      <c r="E4277" t="s">
        <v>162</v>
      </c>
      <c r="F4277" s="21" t="s">
        <v>181</v>
      </c>
      <c r="G4277" s="3">
        <v>56.71</v>
      </c>
      <c r="H4277" s="22">
        <v>44458</v>
      </c>
      <c r="I4277" s="23">
        <v>44471</v>
      </c>
      <c r="J4277">
        <f t="shared" si="264"/>
        <v>14</v>
      </c>
      <c r="K4277" s="2">
        <f t="shared" si="265"/>
        <v>44464.5</v>
      </c>
      <c r="L4277" s="22">
        <v>44477.5</v>
      </c>
      <c r="M4277" s="22">
        <v>44522.5</v>
      </c>
      <c r="N4277" s="22">
        <v>44521.5</v>
      </c>
      <c r="O4277">
        <f t="shared" si="266"/>
        <v>57</v>
      </c>
      <c r="P4277" s="3">
        <f t="shared" si="267"/>
        <v>3232.4700000000003</v>
      </c>
    </row>
    <row r="4278" spans="1:16" x14ac:dyDescent="0.35">
      <c r="A4278" t="s">
        <v>297</v>
      </c>
      <c r="B4278" s="21" t="s">
        <v>86</v>
      </c>
      <c r="C4278" s="22">
        <v>44477</v>
      </c>
      <c r="D4278" t="s">
        <v>161</v>
      </c>
      <c r="E4278" t="s">
        <v>162</v>
      </c>
      <c r="F4278" s="21" t="s">
        <v>182</v>
      </c>
      <c r="G4278" s="3">
        <v>39.01</v>
      </c>
      <c r="H4278" s="22">
        <v>44458</v>
      </c>
      <c r="I4278" s="23">
        <v>44471</v>
      </c>
      <c r="J4278">
        <f t="shared" si="264"/>
        <v>14</v>
      </c>
      <c r="K4278" s="2">
        <f t="shared" si="265"/>
        <v>44464.5</v>
      </c>
      <c r="L4278" s="22">
        <v>44477.5</v>
      </c>
      <c r="M4278" s="22">
        <v>44522.5</v>
      </c>
      <c r="N4278" s="22">
        <v>44521.5</v>
      </c>
      <c r="O4278">
        <f t="shared" si="266"/>
        <v>57</v>
      </c>
      <c r="P4278" s="3">
        <f t="shared" si="267"/>
        <v>2223.5699999999997</v>
      </c>
    </row>
    <row r="4279" spans="1:16" x14ac:dyDescent="0.35">
      <c r="A4279" t="s">
        <v>297</v>
      </c>
      <c r="B4279" s="21" t="s">
        <v>86</v>
      </c>
      <c r="C4279" s="22">
        <v>44477</v>
      </c>
      <c r="D4279" t="s">
        <v>161</v>
      </c>
      <c r="E4279" t="s">
        <v>162</v>
      </c>
      <c r="F4279" s="21" t="s">
        <v>183</v>
      </c>
      <c r="G4279" s="3">
        <v>694.45000000000016</v>
      </c>
      <c r="H4279" s="22">
        <v>44458</v>
      </c>
      <c r="I4279" s="23">
        <v>44471</v>
      </c>
      <c r="J4279">
        <f t="shared" si="264"/>
        <v>14</v>
      </c>
      <c r="K4279" s="2">
        <f t="shared" si="265"/>
        <v>44464.5</v>
      </c>
      <c r="L4279" s="22">
        <v>44477.5</v>
      </c>
      <c r="M4279" s="22">
        <v>44522.5</v>
      </c>
      <c r="N4279" s="22">
        <v>44521.5</v>
      </c>
      <c r="O4279">
        <f t="shared" si="266"/>
        <v>57</v>
      </c>
      <c r="P4279" s="3">
        <f t="shared" si="267"/>
        <v>39583.650000000009</v>
      </c>
    </row>
    <row r="4280" spans="1:16" x14ac:dyDescent="0.35">
      <c r="A4280" t="s">
        <v>297</v>
      </c>
      <c r="B4280" s="21" t="s">
        <v>86</v>
      </c>
      <c r="C4280" s="22">
        <v>44477</v>
      </c>
      <c r="D4280" t="s">
        <v>161</v>
      </c>
      <c r="E4280" t="s">
        <v>162</v>
      </c>
      <c r="F4280" s="21" t="s">
        <v>184</v>
      </c>
      <c r="G4280" s="3">
        <v>62.74</v>
      </c>
      <c r="H4280" s="22">
        <v>44458</v>
      </c>
      <c r="I4280" s="23">
        <v>44471</v>
      </c>
      <c r="J4280">
        <f t="shared" si="264"/>
        <v>14</v>
      </c>
      <c r="K4280" s="2">
        <f t="shared" si="265"/>
        <v>44464.5</v>
      </c>
      <c r="L4280" s="22">
        <v>44477.5</v>
      </c>
      <c r="M4280" s="22">
        <v>44522.5</v>
      </c>
      <c r="N4280" s="22">
        <v>44521.5</v>
      </c>
      <c r="O4280">
        <f t="shared" si="266"/>
        <v>57</v>
      </c>
      <c r="P4280" s="3">
        <f t="shared" si="267"/>
        <v>3576.1800000000003</v>
      </c>
    </row>
    <row r="4281" spans="1:16" x14ac:dyDescent="0.35">
      <c r="A4281" t="s">
        <v>297</v>
      </c>
      <c r="B4281" s="21" t="s">
        <v>86</v>
      </c>
      <c r="C4281" s="22">
        <v>44477</v>
      </c>
      <c r="D4281" t="s">
        <v>161</v>
      </c>
      <c r="E4281" t="s">
        <v>162</v>
      </c>
      <c r="F4281" s="21" t="s">
        <v>185</v>
      </c>
      <c r="G4281" s="3">
        <v>705.59999999999991</v>
      </c>
      <c r="H4281" s="22">
        <v>44458</v>
      </c>
      <c r="I4281" s="23">
        <v>44471</v>
      </c>
      <c r="J4281">
        <f t="shared" si="264"/>
        <v>14</v>
      </c>
      <c r="K4281" s="2">
        <f t="shared" si="265"/>
        <v>44464.5</v>
      </c>
      <c r="L4281" s="22">
        <v>44477.5</v>
      </c>
      <c r="M4281" s="22">
        <v>44522.5</v>
      </c>
      <c r="N4281" s="22">
        <v>44521.5</v>
      </c>
      <c r="O4281">
        <f t="shared" si="266"/>
        <v>57</v>
      </c>
      <c r="P4281" s="3">
        <f t="shared" si="267"/>
        <v>40219.199999999997</v>
      </c>
    </row>
    <row r="4282" spans="1:16" x14ac:dyDescent="0.35">
      <c r="A4282" t="s">
        <v>297</v>
      </c>
      <c r="B4282" s="21" t="s">
        <v>86</v>
      </c>
      <c r="C4282" s="22">
        <v>44477</v>
      </c>
      <c r="D4282" t="s">
        <v>161</v>
      </c>
      <c r="E4282" t="s">
        <v>162</v>
      </c>
      <c r="F4282" s="21" t="s">
        <v>186</v>
      </c>
      <c r="G4282" s="3">
        <v>84.36</v>
      </c>
      <c r="H4282" s="22">
        <v>44458</v>
      </c>
      <c r="I4282" s="23">
        <v>44471</v>
      </c>
      <c r="J4282">
        <f t="shared" si="264"/>
        <v>14</v>
      </c>
      <c r="K4282" s="2">
        <f t="shared" si="265"/>
        <v>44464.5</v>
      </c>
      <c r="L4282" s="22">
        <v>44477.5</v>
      </c>
      <c r="M4282" s="22">
        <v>44522.5</v>
      </c>
      <c r="N4282" s="22">
        <v>44521.5</v>
      </c>
      <c r="O4282">
        <f t="shared" si="266"/>
        <v>57</v>
      </c>
      <c r="P4282" s="3">
        <f t="shared" si="267"/>
        <v>4808.5199999999995</v>
      </c>
    </row>
    <row r="4283" spans="1:16" x14ac:dyDescent="0.35">
      <c r="A4283" t="s">
        <v>297</v>
      </c>
      <c r="B4283" s="21" t="s">
        <v>86</v>
      </c>
      <c r="C4283" s="22">
        <v>44477</v>
      </c>
      <c r="D4283" t="s">
        <v>161</v>
      </c>
      <c r="E4283" t="s">
        <v>162</v>
      </c>
      <c r="F4283" s="21" t="s">
        <v>187</v>
      </c>
      <c r="G4283" s="3">
        <v>363.71999999999997</v>
      </c>
      <c r="H4283" s="22">
        <v>44458</v>
      </c>
      <c r="I4283" s="23">
        <v>44471</v>
      </c>
      <c r="J4283">
        <f t="shared" si="264"/>
        <v>14</v>
      </c>
      <c r="K4283" s="2">
        <f t="shared" si="265"/>
        <v>44464.5</v>
      </c>
      <c r="L4283" s="22">
        <v>44477.5</v>
      </c>
      <c r="M4283" s="22">
        <v>44522.5</v>
      </c>
      <c r="N4283" s="22">
        <v>44521.5</v>
      </c>
      <c r="O4283">
        <f t="shared" si="266"/>
        <v>57</v>
      </c>
      <c r="P4283" s="3">
        <f t="shared" si="267"/>
        <v>20732.039999999997</v>
      </c>
    </row>
    <row r="4284" spans="1:16" x14ac:dyDescent="0.35">
      <c r="A4284" t="s">
        <v>297</v>
      </c>
      <c r="B4284" s="21" t="s">
        <v>86</v>
      </c>
      <c r="C4284" s="22">
        <v>44477</v>
      </c>
      <c r="D4284" t="s">
        <v>161</v>
      </c>
      <c r="E4284" t="s">
        <v>162</v>
      </c>
      <c r="F4284" s="21" t="s">
        <v>188</v>
      </c>
      <c r="G4284" s="3">
        <v>58.97</v>
      </c>
      <c r="H4284" s="22">
        <v>44458</v>
      </c>
      <c r="I4284" s="23">
        <v>44471</v>
      </c>
      <c r="J4284">
        <f t="shared" si="264"/>
        <v>14</v>
      </c>
      <c r="K4284" s="2">
        <f t="shared" si="265"/>
        <v>44464.5</v>
      </c>
      <c r="L4284" s="22">
        <v>44477.5</v>
      </c>
      <c r="M4284" s="22">
        <v>44522.5</v>
      </c>
      <c r="N4284" s="22">
        <v>44521.5</v>
      </c>
      <c r="O4284">
        <f t="shared" si="266"/>
        <v>57</v>
      </c>
      <c r="P4284" s="3">
        <f t="shared" si="267"/>
        <v>3361.29</v>
      </c>
    </row>
    <row r="4285" spans="1:16" x14ac:dyDescent="0.35">
      <c r="A4285" t="s">
        <v>297</v>
      </c>
      <c r="B4285" s="21" t="s">
        <v>86</v>
      </c>
      <c r="C4285" s="22">
        <v>44477</v>
      </c>
      <c r="D4285" t="s">
        <v>161</v>
      </c>
      <c r="E4285" t="s">
        <v>162</v>
      </c>
      <c r="F4285" s="21" t="s">
        <v>189</v>
      </c>
      <c r="G4285" s="3">
        <v>121.93</v>
      </c>
      <c r="H4285" s="22">
        <v>44458</v>
      </c>
      <c r="I4285" s="23">
        <v>44471</v>
      </c>
      <c r="J4285">
        <f t="shared" si="264"/>
        <v>14</v>
      </c>
      <c r="K4285" s="2">
        <f t="shared" si="265"/>
        <v>44464.5</v>
      </c>
      <c r="L4285" s="22">
        <v>44477.5</v>
      </c>
      <c r="M4285" s="22">
        <v>44522.5</v>
      </c>
      <c r="N4285" s="22">
        <v>44521.5</v>
      </c>
      <c r="O4285">
        <f t="shared" si="266"/>
        <v>57</v>
      </c>
      <c r="P4285" s="3">
        <f t="shared" si="267"/>
        <v>6950.01</v>
      </c>
    </row>
    <row r="4286" spans="1:16" x14ac:dyDescent="0.35">
      <c r="A4286" t="s">
        <v>297</v>
      </c>
      <c r="B4286" s="21" t="s">
        <v>86</v>
      </c>
      <c r="C4286" s="22">
        <v>44477</v>
      </c>
      <c r="D4286" t="s">
        <v>161</v>
      </c>
      <c r="E4286" t="s">
        <v>162</v>
      </c>
      <c r="F4286" s="21" t="s">
        <v>190</v>
      </c>
      <c r="G4286" s="3">
        <v>31.18</v>
      </c>
      <c r="H4286" s="22">
        <v>44458</v>
      </c>
      <c r="I4286" s="23">
        <v>44471</v>
      </c>
      <c r="J4286">
        <f t="shared" si="264"/>
        <v>14</v>
      </c>
      <c r="K4286" s="2">
        <f t="shared" si="265"/>
        <v>44464.5</v>
      </c>
      <c r="L4286" s="22">
        <v>44477.5</v>
      </c>
      <c r="M4286" s="22">
        <v>44522.5</v>
      </c>
      <c r="N4286" s="22">
        <v>44521.5</v>
      </c>
      <c r="O4286">
        <f t="shared" si="266"/>
        <v>57</v>
      </c>
      <c r="P4286" s="3">
        <f t="shared" si="267"/>
        <v>1777.26</v>
      </c>
    </row>
    <row r="4287" spans="1:16" x14ac:dyDescent="0.35">
      <c r="A4287" t="s">
        <v>297</v>
      </c>
      <c r="B4287" s="21" t="s">
        <v>86</v>
      </c>
      <c r="C4287" s="22">
        <v>44477</v>
      </c>
      <c r="D4287" t="s">
        <v>161</v>
      </c>
      <c r="E4287" t="s">
        <v>162</v>
      </c>
      <c r="F4287" s="21" t="s">
        <v>191</v>
      </c>
      <c r="G4287" s="3">
        <v>39.229999999999997</v>
      </c>
      <c r="H4287" s="22">
        <v>44458</v>
      </c>
      <c r="I4287" s="23">
        <v>44471</v>
      </c>
      <c r="J4287">
        <f t="shared" si="264"/>
        <v>14</v>
      </c>
      <c r="K4287" s="2">
        <f t="shared" si="265"/>
        <v>44464.5</v>
      </c>
      <c r="L4287" s="22">
        <v>44477.5</v>
      </c>
      <c r="M4287" s="22">
        <v>44522.5</v>
      </c>
      <c r="N4287" s="22">
        <v>44521.5</v>
      </c>
      <c r="O4287">
        <f t="shared" si="266"/>
        <v>57</v>
      </c>
      <c r="P4287" s="3">
        <f t="shared" si="267"/>
        <v>2236.1099999999997</v>
      </c>
    </row>
    <row r="4288" spans="1:16" x14ac:dyDescent="0.35">
      <c r="A4288" t="s">
        <v>297</v>
      </c>
      <c r="B4288" s="21" t="s">
        <v>86</v>
      </c>
      <c r="C4288" s="22">
        <v>44477</v>
      </c>
      <c r="D4288" t="s">
        <v>161</v>
      </c>
      <c r="E4288" t="s">
        <v>162</v>
      </c>
      <c r="F4288" s="21" t="s">
        <v>192</v>
      </c>
      <c r="G4288" s="3">
        <v>67.91</v>
      </c>
      <c r="H4288" s="22">
        <v>44458</v>
      </c>
      <c r="I4288" s="23">
        <v>44471</v>
      </c>
      <c r="J4288">
        <f t="shared" si="264"/>
        <v>14</v>
      </c>
      <c r="K4288" s="2">
        <f t="shared" si="265"/>
        <v>44464.5</v>
      </c>
      <c r="L4288" s="22">
        <v>44477.5</v>
      </c>
      <c r="M4288" s="22">
        <v>44522.5</v>
      </c>
      <c r="N4288" s="22">
        <v>44521.5</v>
      </c>
      <c r="O4288">
        <f t="shared" si="266"/>
        <v>57</v>
      </c>
      <c r="P4288" s="3">
        <f t="shared" si="267"/>
        <v>3870.87</v>
      </c>
    </row>
    <row r="4289" spans="1:16" x14ac:dyDescent="0.35">
      <c r="A4289" t="s">
        <v>297</v>
      </c>
      <c r="B4289" s="21" t="s">
        <v>86</v>
      </c>
      <c r="C4289" s="22">
        <v>44477</v>
      </c>
      <c r="D4289" t="s">
        <v>161</v>
      </c>
      <c r="E4289" t="s">
        <v>162</v>
      </c>
      <c r="F4289" s="21" t="s">
        <v>193</v>
      </c>
      <c r="G4289" s="3">
        <v>202.37</v>
      </c>
      <c r="H4289" s="22">
        <v>44458</v>
      </c>
      <c r="I4289" s="23">
        <v>44471</v>
      </c>
      <c r="J4289">
        <f t="shared" si="264"/>
        <v>14</v>
      </c>
      <c r="K4289" s="2">
        <f t="shared" si="265"/>
        <v>44464.5</v>
      </c>
      <c r="L4289" s="22">
        <v>44477.5</v>
      </c>
      <c r="M4289" s="22">
        <v>44522.5</v>
      </c>
      <c r="N4289" s="22">
        <v>44521.5</v>
      </c>
      <c r="O4289">
        <f t="shared" si="266"/>
        <v>57</v>
      </c>
      <c r="P4289" s="3">
        <f t="shared" si="267"/>
        <v>11535.09</v>
      </c>
    </row>
    <row r="4290" spans="1:16" x14ac:dyDescent="0.35">
      <c r="A4290" t="s">
        <v>297</v>
      </c>
      <c r="B4290" s="21" t="s">
        <v>86</v>
      </c>
      <c r="C4290" s="22">
        <v>44477</v>
      </c>
      <c r="D4290" t="s">
        <v>161</v>
      </c>
      <c r="E4290" t="s">
        <v>162</v>
      </c>
      <c r="F4290" s="21" t="s">
        <v>194</v>
      </c>
      <c r="G4290" s="3">
        <v>78.41</v>
      </c>
      <c r="H4290" s="22">
        <v>44458</v>
      </c>
      <c r="I4290" s="23">
        <v>44471</v>
      </c>
      <c r="J4290">
        <f t="shared" si="264"/>
        <v>14</v>
      </c>
      <c r="K4290" s="2">
        <f t="shared" si="265"/>
        <v>44464.5</v>
      </c>
      <c r="L4290" s="22">
        <v>44477.5</v>
      </c>
      <c r="M4290" s="22">
        <v>44522.5</v>
      </c>
      <c r="N4290" s="22">
        <v>44521.5</v>
      </c>
      <c r="O4290">
        <f t="shared" si="266"/>
        <v>57</v>
      </c>
      <c r="P4290" s="3">
        <f t="shared" si="267"/>
        <v>4469.37</v>
      </c>
    </row>
    <row r="4291" spans="1:16" x14ac:dyDescent="0.35">
      <c r="A4291" t="s">
        <v>297</v>
      </c>
      <c r="B4291" s="21" t="s">
        <v>98</v>
      </c>
      <c r="C4291" s="22">
        <v>44477</v>
      </c>
      <c r="D4291" t="s">
        <v>99</v>
      </c>
      <c r="E4291" t="s">
        <v>100</v>
      </c>
      <c r="F4291" s="21" t="s">
        <v>164</v>
      </c>
      <c r="G4291" s="3">
        <v>28.94</v>
      </c>
      <c r="H4291" s="22">
        <v>44459</v>
      </c>
      <c r="I4291" s="23">
        <v>44472</v>
      </c>
      <c r="J4291">
        <f t="shared" si="264"/>
        <v>14</v>
      </c>
      <c r="K4291" s="2">
        <f t="shared" si="265"/>
        <v>44465.5</v>
      </c>
      <c r="L4291" s="22">
        <v>44477.5</v>
      </c>
      <c r="M4291" s="22">
        <v>44522.5</v>
      </c>
      <c r="N4291" s="22">
        <v>44521.5</v>
      </c>
      <c r="O4291">
        <f t="shared" si="266"/>
        <v>56</v>
      </c>
      <c r="P4291" s="3">
        <f t="shared" si="267"/>
        <v>1620.64</v>
      </c>
    </row>
    <row r="4292" spans="1:16" x14ac:dyDescent="0.35">
      <c r="A4292" t="s">
        <v>297</v>
      </c>
      <c r="B4292" s="21" t="s">
        <v>98</v>
      </c>
      <c r="C4292" s="22">
        <v>44477</v>
      </c>
      <c r="D4292" t="s">
        <v>161</v>
      </c>
      <c r="E4292" t="s">
        <v>162</v>
      </c>
      <c r="F4292" s="21" t="s">
        <v>179</v>
      </c>
      <c r="G4292" s="3">
        <v>10.75</v>
      </c>
      <c r="H4292" s="22">
        <v>44459</v>
      </c>
      <c r="I4292" s="23">
        <v>44472</v>
      </c>
      <c r="J4292">
        <f t="shared" si="264"/>
        <v>14</v>
      </c>
      <c r="K4292" s="2">
        <f t="shared" si="265"/>
        <v>44465.5</v>
      </c>
      <c r="L4292" s="22">
        <v>44477.5</v>
      </c>
      <c r="M4292" s="22">
        <v>44522.5</v>
      </c>
      <c r="N4292" s="22">
        <v>44521.5</v>
      </c>
      <c r="O4292">
        <f t="shared" si="266"/>
        <v>56</v>
      </c>
      <c r="P4292" s="3">
        <f t="shared" si="267"/>
        <v>602</v>
      </c>
    </row>
    <row r="4293" spans="1:16" x14ac:dyDescent="0.35">
      <c r="A4293" t="s">
        <v>297</v>
      </c>
      <c r="B4293" s="21" t="s">
        <v>98</v>
      </c>
      <c r="C4293" s="22">
        <v>44477</v>
      </c>
      <c r="D4293" t="s">
        <v>161</v>
      </c>
      <c r="E4293" t="s">
        <v>162</v>
      </c>
      <c r="F4293" s="21" t="s">
        <v>165</v>
      </c>
      <c r="G4293" s="3">
        <v>22.4</v>
      </c>
      <c r="H4293" s="22">
        <v>44459</v>
      </c>
      <c r="I4293" s="23">
        <v>44472</v>
      </c>
      <c r="J4293">
        <f t="shared" si="264"/>
        <v>14</v>
      </c>
      <c r="K4293" s="2">
        <f t="shared" si="265"/>
        <v>44465.5</v>
      </c>
      <c r="L4293" s="22">
        <v>44477.5</v>
      </c>
      <c r="M4293" s="22">
        <v>44522.5</v>
      </c>
      <c r="N4293" s="22">
        <v>44521.5</v>
      </c>
      <c r="O4293">
        <f t="shared" si="266"/>
        <v>56</v>
      </c>
      <c r="P4293" s="3">
        <f t="shared" si="267"/>
        <v>1254.3999999999999</v>
      </c>
    </row>
    <row r="4294" spans="1:16" x14ac:dyDescent="0.35">
      <c r="A4294" t="s">
        <v>297</v>
      </c>
      <c r="B4294" s="21" t="s">
        <v>98</v>
      </c>
      <c r="C4294" s="22">
        <v>44477</v>
      </c>
      <c r="D4294" t="s">
        <v>161</v>
      </c>
      <c r="E4294" t="s">
        <v>162</v>
      </c>
      <c r="F4294" s="21" t="s">
        <v>195</v>
      </c>
      <c r="G4294" s="3">
        <v>998.55</v>
      </c>
      <c r="H4294" s="22">
        <v>44459</v>
      </c>
      <c r="I4294" s="23">
        <v>44472</v>
      </c>
      <c r="J4294">
        <f t="shared" si="264"/>
        <v>14</v>
      </c>
      <c r="K4294" s="2">
        <f t="shared" si="265"/>
        <v>44465.5</v>
      </c>
      <c r="L4294" s="22">
        <v>44477.5</v>
      </c>
      <c r="M4294" s="22">
        <v>44522.5</v>
      </c>
      <c r="N4294" s="22">
        <v>44521.5</v>
      </c>
      <c r="O4294">
        <f t="shared" si="266"/>
        <v>56</v>
      </c>
      <c r="P4294" s="3">
        <f t="shared" si="267"/>
        <v>55918.799999999996</v>
      </c>
    </row>
    <row r="4295" spans="1:16" x14ac:dyDescent="0.35">
      <c r="A4295" t="s">
        <v>297</v>
      </c>
      <c r="B4295" s="21" t="s">
        <v>98</v>
      </c>
      <c r="C4295" s="22">
        <v>44477</v>
      </c>
      <c r="D4295" t="s">
        <v>161</v>
      </c>
      <c r="E4295" t="s">
        <v>162</v>
      </c>
      <c r="F4295" s="21" t="s">
        <v>169</v>
      </c>
      <c r="G4295" s="3">
        <v>84.16</v>
      </c>
      <c r="H4295" s="22">
        <v>44459</v>
      </c>
      <c r="I4295" s="23">
        <v>44472</v>
      </c>
      <c r="J4295">
        <f t="shared" si="264"/>
        <v>14</v>
      </c>
      <c r="K4295" s="2">
        <f t="shared" si="265"/>
        <v>44465.5</v>
      </c>
      <c r="L4295" s="22">
        <v>44477.5</v>
      </c>
      <c r="M4295" s="22">
        <v>44522.5</v>
      </c>
      <c r="N4295" s="22">
        <v>44521.5</v>
      </c>
      <c r="O4295">
        <f t="shared" si="266"/>
        <v>56</v>
      </c>
      <c r="P4295" s="3">
        <f t="shared" si="267"/>
        <v>4712.96</v>
      </c>
    </row>
    <row r="4296" spans="1:16" x14ac:dyDescent="0.35">
      <c r="A4296" t="s">
        <v>297</v>
      </c>
      <c r="B4296" s="21" t="s">
        <v>98</v>
      </c>
      <c r="C4296" s="22">
        <v>44477</v>
      </c>
      <c r="D4296" t="s">
        <v>161</v>
      </c>
      <c r="E4296" t="s">
        <v>162</v>
      </c>
      <c r="F4296" s="21" t="s">
        <v>170</v>
      </c>
      <c r="G4296" s="3">
        <v>33.01</v>
      </c>
      <c r="H4296" s="22">
        <v>44459</v>
      </c>
      <c r="I4296" s="23">
        <v>44472</v>
      </c>
      <c r="J4296">
        <f t="shared" si="264"/>
        <v>14</v>
      </c>
      <c r="K4296" s="2">
        <f t="shared" si="265"/>
        <v>44465.5</v>
      </c>
      <c r="L4296" s="22">
        <v>44477.5</v>
      </c>
      <c r="M4296" s="22">
        <v>44522.5</v>
      </c>
      <c r="N4296" s="22">
        <v>44521.5</v>
      </c>
      <c r="O4296">
        <f t="shared" si="266"/>
        <v>56</v>
      </c>
      <c r="P4296" s="3">
        <f t="shared" si="267"/>
        <v>1848.56</v>
      </c>
    </row>
    <row r="4297" spans="1:16" x14ac:dyDescent="0.35">
      <c r="A4297" t="s">
        <v>297</v>
      </c>
      <c r="B4297" s="21" t="s">
        <v>98</v>
      </c>
      <c r="C4297" s="22">
        <v>44477</v>
      </c>
      <c r="D4297" t="s">
        <v>161</v>
      </c>
      <c r="E4297" t="s">
        <v>162</v>
      </c>
      <c r="F4297" s="21" t="s">
        <v>196</v>
      </c>
      <c r="G4297" s="3">
        <v>211.83</v>
      </c>
      <c r="H4297" s="22">
        <v>44459</v>
      </c>
      <c r="I4297" s="23">
        <v>44472</v>
      </c>
      <c r="J4297">
        <f t="shared" si="264"/>
        <v>14</v>
      </c>
      <c r="K4297" s="2">
        <f t="shared" si="265"/>
        <v>44465.5</v>
      </c>
      <c r="L4297" s="22">
        <v>44477.5</v>
      </c>
      <c r="M4297" s="22">
        <v>44522.5</v>
      </c>
      <c r="N4297" s="22">
        <v>44521.5</v>
      </c>
      <c r="O4297">
        <f t="shared" si="266"/>
        <v>56</v>
      </c>
      <c r="P4297" s="3">
        <f t="shared" si="267"/>
        <v>11862.480000000001</v>
      </c>
    </row>
    <row r="4298" spans="1:16" x14ac:dyDescent="0.35">
      <c r="A4298" t="s">
        <v>297</v>
      </c>
      <c r="B4298" s="21" t="s">
        <v>98</v>
      </c>
      <c r="C4298" s="22">
        <v>44477</v>
      </c>
      <c r="D4298" t="s">
        <v>161</v>
      </c>
      <c r="E4298" t="s">
        <v>162</v>
      </c>
      <c r="F4298" s="21" t="s">
        <v>175</v>
      </c>
      <c r="G4298" s="3">
        <v>48.319999999999993</v>
      </c>
      <c r="H4298" s="22">
        <v>44459</v>
      </c>
      <c r="I4298" s="23">
        <v>44472</v>
      </c>
      <c r="J4298">
        <f t="shared" si="264"/>
        <v>14</v>
      </c>
      <c r="K4298" s="2">
        <f t="shared" si="265"/>
        <v>44465.5</v>
      </c>
      <c r="L4298" s="22">
        <v>44477.5</v>
      </c>
      <c r="M4298" s="22">
        <v>44522.5</v>
      </c>
      <c r="N4298" s="22">
        <v>44521.5</v>
      </c>
      <c r="O4298">
        <f t="shared" si="266"/>
        <v>56</v>
      </c>
      <c r="P4298" s="3">
        <f t="shared" si="267"/>
        <v>2705.9199999999996</v>
      </c>
    </row>
    <row r="4299" spans="1:16" x14ac:dyDescent="0.35">
      <c r="A4299" t="s">
        <v>297</v>
      </c>
      <c r="B4299" s="21" t="s">
        <v>98</v>
      </c>
      <c r="C4299" s="22">
        <v>44477</v>
      </c>
      <c r="D4299" t="s">
        <v>161</v>
      </c>
      <c r="E4299" t="s">
        <v>162</v>
      </c>
      <c r="F4299" s="21" t="s">
        <v>197</v>
      </c>
      <c r="G4299" s="3">
        <v>69.94</v>
      </c>
      <c r="H4299" s="22">
        <v>44459</v>
      </c>
      <c r="I4299" s="23">
        <v>44472</v>
      </c>
      <c r="J4299">
        <f t="shared" ref="J4299:J4362" si="268">I4299-H4299+1</f>
        <v>14</v>
      </c>
      <c r="K4299" s="2">
        <f t="shared" ref="K4299:K4362" si="269">(H4299+I4299)/2</f>
        <v>44465.5</v>
      </c>
      <c r="L4299" s="22">
        <v>44477.5</v>
      </c>
      <c r="M4299" s="22">
        <v>44522.5</v>
      </c>
      <c r="N4299" s="22">
        <v>44521.5</v>
      </c>
      <c r="O4299">
        <f t="shared" ref="O4299:O4362" si="270">N4299-K4299</f>
        <v>56</v>
      </c>
      <c r="P4299" s="3">
        <f t="shared" ref="P4299:P4362" si="271">O4299*G4299</f>
        <v>3916.64</v>
      </c>
    </row>
    <row r="4300" spans="1:16" x14ac:dyDescent="0.35">
      <c r="A4300" t="s">
        <v>297</v>
      </c>
      <c r="B4300" s="21" t="s">
        <v>98</v>
      </c>
      <c r="C4300" s="22">
        <v>44477</v>
      </c>
      <c r="D4300" t="s">
        <v>161</v>
      </c>
      <c r="E4300" t="s">
        <v>162</v>
      </c>
      <c r="F4300" s="21" t="s">
        <v>176</v>
      </c>
      <c r="G4300" s="3">
        <v>2037.22</v>
      </c>
      <c r="H4300" s="22">
        <v>44459</v>
      </c>
      <c r="I4300" s="23">
        <v>44472</v>
      </c>
      <c r="J4300">
        <f t="shared" si="268"/>
        <v>14</v>
      </c>
      <c r="K4300" s="2">
        <f t="shared" si="269"/>
        <v>44465.5</v>
      </c>
      <c r="L4300" s="22">
        <v>44477.5</v>
      </c>
      <c r="M4300" s="22">
        <v>44522.5</v>
      </c>
      <c r="N4300" s="22">
        <v>44521.5</v>
      </c>
      <c r="O4300">
        <f t="shared" si="270"/>
        <v>56</v>
      </c>
      <c r="P4300" s="3">
        <f t="shared" si="271"/>
        <v>114084.32</v>
      </c>
    </row>
    <row r="4301" spans="1:16" x14ac:dyDescent="0.35">
      <c r="A4301" t="s">
        <v>297</v>
      </c>
      <c r="B4301" s="21" t="s">
        <v>98</v>
      </c>
      <c r="C4301" s="22">
        <v>44477</v>
      </c>
      <c r="D4301" t="s">
        <v>171</v>
      </c>
      <c r="E4301" t="s">
        <v>172</v>
      </c>
      <c r="F4301" s="21" t="s">
        <v>176</v>
      </c>
      <c r="G4301" s="3">
        <v>20.079999999999998</v>
      </c>
      <c r="H4301" s="22">
        <v>44459</v>
      </c>
      <c r="I4301" s="23">
        <v>44472</v>
      </c>
      <c r="J4301">
        <f t="shared" si="268"/>
        <v>14</v>
      </c>
      <c r="K4301" s="2">
        <f t="shared" si="269"/>
        <v>44465.5</v>
      </c>
      <c r="L4301" s="22">
        <v>44477.5</v>
      </c>
      <c r="M4301" s="22">
        <v>44522.5</v>
      </c>
      <c r="N4301" s="22">
        <v>44521.5</v>
      </c>
      <c r="O4301">
        <f t="shared" si="270"/>
        <v>56</v>
      </c>
      <c r="P4301" s="3">
        <f t="shared" si="271"/>
        <v>1124.48</v>
      </c>
    </row>
    <row r="4302" spans="1:16" x14ac:dyDescent="0.35">
      <c r="A4302" t="s">
        <v>297</v>
      </c>
      <c r="B4302" s="21" t="s">
        <v>98</v>
      </c>
      <c r="C4302" s="22">
        <v>44477</v>
      </c>
      <c r="D4302" t="s">
        <v>161</v>
      </c>
      <c r="E4302" t="s">
        <v>162</v>
      </c>
      <c r="F4302" s="21" t="s">
        <v>177</v>
      </c>
      <c r="G4302" s="3">
        <v>57.74</v>
      </c>
      <c r="H4302" s="22">
        <v>44459</v>
      </c>
      <c r="I4302" s="23">
        <v>44472</v>
      </c>
      <c r="J4302">
        <f t="shared" si="268"/>
        <v>14</v>
      </c>
      <c r="K4302" s="2">
        <f t="shared" si="269"/>
        <v>44465.5</v>
      </c>
      <c r="L4302" s="22">
        <v>44477.5</v>
      </c>
      <c r="M4302" s="22">
        <v>44522.5</v>
      </c>
      <c r="N4302" s="22">
        <v>44521.5</v>
      </c>
      <c r="O4302">
        <f t="shared" si="270"/>
        <v>56</v>
      </c>
      <c r="P4302" s="3">
        <f t="shared" si="271"/>
        <v>3233.44</v>
      </c>
    </row>
    <row r="4303" spans="1:16" x14ac:dyDescent="0.35">
      <c r="A4303" t="s">
        <v>297</v>
      </c>
      <c r="B4303" s="21" t="s">
        <v>98</v>
      </c>
      <c r="C4303" s="22">
        <v>44477</v>
      </c>
      <c r="D4303" t="s">
        <v>107</v>
      </c>
      <c r="E4303" t="s">
        <v>108</v>
      </c>
      <c r="F4303" s="21" t="s">
        <v>164</v>
      </c>
      <c r="G4303" s="3">
        <v>3706.5599999999995</v>
      </c>
      <c r="H4303" s="22">
        <v>44459</v>
      </c>
      <c r="I4303" s="23">
        <v>44472</v>
      </c>
      <c r="J4303">
        <f t="shared" si="268"/>
        <v>14</v>
      </c>
      <c r="K4303" s="2">
        <f t="shared" si="269"/>
        <v>44465.5</v>
      </c>
      <c r="L4303" s="22">
        <v>44477.5</v>
      </c>
      <c r="M4303" s="22">
        <v>44522.5</v>
      </c>
      <c r="N4303" s="22">
        <v>44521.5</v>
      </c>
      <c r="O4303">
        <f t="shared" si="270"/>
        <v>56</v>
      </c>
      <c r="P4303" s="3">
        <f t="shared" si="271"/>
        <v>207567.35999999999</v>
      </c>
    </row>
    <row r="4304" spans="1:16" x14ac:dyDescent="0.35">
      <c r="A4304" t="s">
        <v>297</v>
      </c>
      <c r="B4304" s="21" t="s">
        <v>98</v>
      </c>
      <c r="C4304" s="22">
        <v>44477</v>
      </c>
      <c r="D4304" t="s">
        <v>99</v>
      </c>
      <c r="E4304" t="s">
        <v>100</v>
      </c>
      <c r="F4304" s="21" t="s">
        <v>164</v>
      </c>
      <c r="G4304" s="3">
        <v>9655.8299999999963</v>
      </c>
      <c r="H4304" s="22">
        <v>44459</v>
      </c>
      <c r="I4304" s="23">
        <v>44472</v>
      </c>
      <c r="J4304">
        <f t="shared" si="268"/>
        <v>14</v>
      </c>
      <c r="K4304" s="2">
        <f t="shared" si="269"/>
        <v>44465.5</v>
      </c>
      <c r="L4304" s="22">
        <v>44477.5</v>
      </c>
      <c r="M4304" s="22">
        <v>44522.5</v>
      </c>
      <c r="N4304" s="22">
        <v>44521.5</v>
      </c>
      <c r="O4304">
        <f t="shared" si="270"/>
        <v>56</v>
      </c>
      <c r="P4304" s="3">
        <f t="shared" si="271"/>
        <v>540726.47999999975</v>
      </c>
    </row>
    <row r="4305" spans="1:16" x14ac:dyDescent="0.35">
      <c r="A4305" t="s">
        <v>297</v>
      </c>
      <c r="B4305" s="21" t="s">
        <v>98</v>
      </c>
      <c r="C4305" s="22">
        <v>44477</v>
      </c>
      <c r="D4305" t="s">
        <v>161</v>
      </c>
      <c r="E4305" t="s">
        <v>162</v>
      </c>
      <c r="F4305" s="21" t="s">
        <v>179</v>
      </c>
      <c r="G4305" s="3">
        <v>142.24</v>
      </c>
      <c r="H4305" s="22">
        <v>44459</v>
      </c>
      <c r="I4305" s="23">
        <v>44472</v>
      </c>
      <c r="J4305">
        <f t="shared" si="268"/>
        <v>14</v>
      </c>
      <c r="K4305" s="2">
        <f t="shared" si="269"/>
        <v>44465.5</v>
      </c>
      <c r="L4305" s="22">
        <v>44477.5</v>
      </c>
      <c r="M4305" s="22">
        <v>44522.5</v>
      </c>
      <c r="N4305" s="22">
        <v>44521.5</v>
      </c>
      <c r="O4305">
        <f t="shared" si="270"/>
        <v>56</v>
      </c>
      <c r="P4305" s="3">
        <f t="shared" si="271"/>
        <v>7965.4400000000005</v>
      </c>
    </row>
    <row r="4306" spans="1:16" x14ac:dyDescent="0.35">
      <c r="A4306" t="s">
        <v>297</v>
      </c>
      <c r="B4306" s="21" t="s">
        <v>98</v>
      </c>
      <c r="C4306" s="22">
        <v>44477</v>
      </c>
      <c r="D4306" t="s">
        <v>161</v>
      </c>
      <c r="E4306" t="s">
        <v>162</v>
      </c>
      <c r="F4306" s="21" t="s">
        <v>182</v>
      </c>
      <c r="G4306" s="3">
        <v>28</v>
      </c>
      <c r="H4306" s="22">
        <v>44459</v>
      </c>
      <c r="I4306" s="23">
        <v>44472</v>
      </c>
      <c r="J4306">
        <f t="shared" si="268"/>
        <v>14</v>
      </c>
      <c r="K4306" s="2">
        <f t="shared" si="269"/>
        <v>44465.5</v>
      </c>
      <c r="L4306" s="22">
        <v>44477.5</v>
      </c>
      <c r="M4306" s="22">
        <v>44522.5</v>
      </c>
      <c r="N4306" s="22">
        <v>44521.5</v>
      </c>
      <c r="O4306">
        <f t="shared" si="270"/>
        <v>56</v>
      </c>
      <c r="P4306" s="3">
        <f t="shared" si="271"/>
        <v>1568</v>
      </c>
    </row>
    <row r="4307" spans="1:16" x14ac:dyDescent="0.35">
      <c r="A4307" t="s">
        <v>297</v>
      </c>
      <c r="B4307" s="21" t="s">
        <v>98</v>
      </c>
      <c r="C4307" s="22">
        <v>44477</v>
      </c>
      <c r="D4307" t="s">
        <v>161</v>
      </c>
      <c r="E4307" t="s">
        <v>162</v>
      </c>
      <c r="F4307" s="21" t="s">
        <v>183</v>
      </c>
      <c r="G4307" s="3">
        <v>1462.4199999999998</v>
      </c>
      <c r="H4307" s="22">
        <v>44459</v>
      </c>
      <c r="I4307" s="23">
        <v>44472</v>
      </c>
      <c r="J4307">
        <f t="shared" si="268"/>
        <v>14</v>
      </c>
      <c r="K4307" s="2">
        <f t="shared" si="269"/>
        <v>44465.5</v>
      </c>
      <c r="L4307" s="22">
        <v>44477.5</v>
      </c>
      <c r="M4307" s="22">
        <v>44522.5</v>
      </c>
      <c r="N4307" s="22">
        <v>44521.5</v>
      </c>
      <c r="O4307">
        <f t="shared" si="270"/>
        <v>56</v>
      </c>
      <c r="P4307" s="3">
        <f t="shared" si="271"/>
        <v>81895.51999999999</v>
      </c>
    </row>
    <row r="4308" spans="1:16" x14ac:dyDescent="0.35">
      <c r="A4308" t="s">
        <v>297</v>
      </c>
      <c r="B4308" s="21" t="s">
        <v>98</v>
      </c>
      <c r="C4308" s="22">
        <v>44477</v>
      </c>
      <c r="D4308" t="s">
        <v>161</v>
      </c>
      <c r="E4308" t="s">
        <v>162</v>
      </c>
      <c r="F4308" s="21" t="s">
        <v>184</v>
      </c>
      <c r="G4308" s="3">
        <v>28.9</v>
      </c>
      <c r="H4308" s="22">
        <v>44459</v>
      </c>
      <c r="I4308" s="23">
        <v>44472</v>
      </c>
      <c r="J4308">
        <f t="shared" si="268"/>
        <v>14</v>
      </c>
      <c r="K4308" s="2">
        <f t="shared" si="269"/>
        <v>44465.5</v>
      </c>
      <c r="L4308" s="22">
        <v>44477.5</v>
      </c>
      <c r="M4308" s="22">
        <v>44522.5</v>
      </c>
      <c r="N4308" s="22">
        <v>44521.5</v>
      </c>
      <c r="O4308">
        <f t="shared" si="270"/>
        <v>56</v>
      </c>
      <c r="P4308" s="3">
        <f t="shared" si="271"/>
        <v>1618.3999999999999</v>
      </c>
    </row>
    <row r="4309" spans="1:16" x14ac:dyDescent="0.35">
      <c r="A4309" t="s">
        <v>297</v>
      </c>
      <c r="B4309" s="21" t="s">
        <v>98</v>
      </c>
      <c r="C4309" s="22">
        <v>44477</v>
      </c>
      <c r="D4309" t="s">
        <v>161</v>
      </c>
      <c r="E4309" t="s">
        <v>162</v>
      </c>
      <c r="F4309" s="21" t="s">
        <v>185</v>
      </c>
      <c r="G4309" s="3">
        <v>629.16999999999996</v>
      </c>
      <c r="H4309" s="22">
        <v>44459</v>
      </c>
      <c r="I4309" s="23">
        <v>44472</v>
      </c>
      <c r="J4309">
        <f t="shared" si="268"/>
        <v>14</v>
      </c>
      <c r="K4309" s="2">
        <f t="shared" si="269"/>
        <v>44465.5</v>
      </c>
      <c r="L4309" s="22">
        <v>44477.5</v>
      </c>
      <c r="M4309" s="22">
        <v>44522.5</v>
      </c>
      <c r="N4309" s="22">
        <v>44521.5</v>
      </c>
      <c r="O4309">
        <f t="shared" si="270"/>
        <v>56</v>
      </c>
      <c r="P4309" s="3">
        <f t="shared" si="271"/>
        <v>35233.519999999997</v>
      </c>
    </row>
    <row r="4310" spans="1:16" x14ac:dyDescent="0.35">
      <c r="A4310" t="s">
        <v>297</v>
      </c>
      <c r="B4310" s="21" t="s">
        <v>98</v>
      </c>
      <c r="C4310" s="22">
        <v>44477</v>
      </c>
      <c r="D4310" t="s">
        <v>161</v>
      </c>
      <c r="E4310" t="s">
        <v>162</v>
      </c>
      <c r="F4310" s="21" t="s">
        <v>186</v>
      </c>
      <c r="G4310" s="3">
        <v>27.369999999999997</v>
      </c>
      <c r="H4310" s="22">
        <v>44459</v>
      </c>
      <c r="I4310" s="23">
        <v>44472</v>
      </c>
      <c r="J4310">
        <f t="shared" si="268"/>
        <v>14</v>
      </c>
      <c r="K4310" s="2">
        <f t="shared" si="269"/>
        <v>44465.5</v>
      </c>
      <c r="L4310" s="22">
        <v>44477.5</v>
      </c>
      <c r="M4310" s="22">
        <v>44522.5</v>
      </c>
      <c r="N4310" s="22">
        <v>44521.5</v>
      </c>
      <c r="O4310">
        <f t="shared" si="270"/>
        <v>56</v>
      </c>
      <c r="P4310" s="3">
        <f t="shared" si="271"/>
        <v>1532.7199999999998</v>
      </c>
    </row>
    <row r="4311" spans="1:16" x14ac:dyDescent="0.35">
      <c r="A4311" t="s">
        <v>297</v>
      </c>
      <c r="B4311" s="21" t="s">
        <v>98</v>
      </c>
      <c r="C4311" s="22">
        <v>44477</v>
      </c>
      <c r="D4311" t="s">
        <v>161</v>
      </c>
      <c r="E4311" t="s">
        <v>162</v>
      </c>
      <c r="F4311" s="21" t="s">
        <v>272</v>
      </c>
      <c r="G4311" s="3">
        <v>13</v>
      </c>
      <c r="H4311" s="22">
        <v>44459</v>
      </c>
      <c r="I4311" s="23">
        <v>44472</v>
      </c>
      <c r="J4311">
        <f t="shared" si="268"/>
        <v>14</v>
      </c>
      <c r="K4311" s="2">
        <f t="shared" si="269"/>
        <v>44465.5</v>
      </c>
      <c r="L4311" s="22">
        <v>44477.5</v>
      </c>
      <c r="M4311" s="22">
        <v>44522.5</v>
      </c>
      <c r="N4311" s="22">
        <v>44521.5</v>
      </c>
      <c r="O4311">
        <f t="shared" si="270"/>
        <v>56</v>
      </c>
      <c r="P4311" s="3">
        <f t="shared" si="271"/>
        <v>728</v>
      </c>
    </row>
    <row r="4312" spans="1:16" x14ac:dyDescent="0.35">
      <c r="A4312" t="s">
        <v>297</v>
      </c>
      <c r="B4312" s="21" t="s">
        <v>98</v>
      </c>
      <c r="C4312" s="22">
        <v>44477</v>
      </c>
      <c r="D4312" t="s">
        <v>161</v>
      </c>
      <c r="E4312" t="s">
        <v>162</v>
      </c>
      <c r="F4312" s="21" t="s">
        <v>187</v>
      </c>
      <c r="G4312" s="3">
        <v>528.67999999999995</v>
      </c>
      <c r="H4312" s="22">
        <v>44459</v>
      </c>
      <c r="I4312" s="23">
        <v>44472</v>
      </c>
      <c r="J4312">
        <f t="shared" si="268"/>
        <v>14</v>
      </c>
      <c r="K4312" s="2">
        <f t="shared" si="269"/>
        <v>44465.5</v>
      </c>
      <c r="L4312" s="22">
        <v>44477.5</v>
      </c>
      <c r="M4312" s="22">
        <v>44522.5</v>
      </c>
      <c r="N4312" s="22">
        <v>44521.5</v>
      </c>
      <c r="O4312">
        <f t="shared" si="270"/>
        <v>56</v>
      </c>
      <c r="P4312" s="3">
        <f t="shared" si="271"/>
        <v>29606.079999999998</v>
      </c>
    </row>
    <row r="4313" spans="1:16" x14ac:dyDescent="0.35">
      <c r="A4313" t="s">
        <v>297</v>
      </c>
      <c r="B4313" s="21" t="s">
        <v>98</v>
      </c>
      <c r="C4313" s="22">
        <v>44477</v>
      </c>
      <c r="D4313" t="s">
        <v>161</v>
      </c>
      <c r="E4313" t="s">
        <v>162</v>
      </c>
      <c r="F4313" s="21" t="s">
        <v>188</v>
      </c>
      <c r="G4313" s="3">
        <v>178.10999999999999</v>
      </c>
      <c r="H4313" s="22">
        <v>44459</v>
      </c>
      <c r="I4313" s="23">
        <v>44472</v>
      </c>
      <c r="J4313">
        <f t="shared" si="268"/>
        <v>14</v>
      </c>
      <c r="K4313" s="2">
        <f t="shared" si="269"/>
        <v>44465.5</v>
      </c>
      <c r="L4313" s="22">
        <v>44477.5</v>
      </c>
      <c r="M4313" s="22">
        <v>44522.5</v>
      </c>
      <c r="N4313" s="22">
        <v>44521.5</v>
      </c>
      <c r="O4313">
        <f t="shared" si="270"/>
        <v>56</v>
      </c>
      <c r="P4313" s="3">
        <f t="shared" si="271"/>
        <v>9974.16</v>
      </c>
    </row>
    <row r="4314" spans="1:16" x14ac:dyDescent="0.35">
      <c r="A4314" t="s">
        <v>297</v>
      </c>
      <c r="B4314" s="21" t="s">
        <v>98</v>
      </c>
      <c r="C4314" s="22">
        <v>44477</v>
      </c>
      <c r="D4314" t="s">
        <v>161</v>
      </c>
      <c r="E4314" t="s">
        <v>162</v>
      </c>
      <c r="F4314" s="21" t="s">
        <v>198</v>
      </c>
      <c r="G4314" s="3">
        <v>25.89</v>
      </c>
      <c r="H4314" s="22">
        <v>44459</v>
      </c>
      <c r="I4314" s="23">
        <v>44472</v>
      </c>
      <c r="J4314">
        <f t="shared" si="268"/>
        <v>14</v>
      </c>
      <c r="K4314" s="2">
        <f t="shared" si="269"/>
        <v>44465.5</v>
      </c>
      <c r="L4314" s="22">
        <v>44477.5</v>
      </c>
      <c r="M4314" s="22">
        <v>44522.5</v>
      </c>
      <c r="N4314" s="22">
        <v>44521.5</v>
      </c>
      <c r="O4314">
        <f t="shared" si="270"/>
        <v>56</v>
      </c>
      <c r="P4314" s="3">
        <f t="shared" si="271"/>
        <v>1449.8400000000001</v>
      </c>
    </row>
    <row r="4315" spans="1:16" x14ac:dyDescent="0.35">
      <c r="A4315" t="s">
        <v>297</v>
      </c>
      <c r="B4315" s="21" t="s">
        <v>98</v>
      </c>
      <c r="C4315" s="22">
        <v>44477</v>
      </c>
      <c r="D4315" t="s">
        <v>161</v>
      </c>
      <c r="E4315" t="s">
        <v>162</v>
      </c>
      <c r="F4315" s="21" t="s">
        <v>191</v>
      </c>
      <c r="G4315" s="3">
        <v>5.42</v>
      </c>
      <c r="H4315" s="22">
        <v>44459</v>
      </c>
      <c r="I4315" s="23">
        <v>44472</v>
      </c>
      <c r="J4315">
        <f t="shared" si="268"/>
        <v>14</v>
      </c>
      <c r="K4315" s="2">
        <f t="shared" si="269"/>
        <v>44465.5</v>
      </c>
      <c r="L4315" s="22">
        <v>44477.5</v>
      </c>
      <c r="M4315" s="22">
        <v>44522.5</v>
      </c>
      <c r="N4315" s="22">
        <v>44521.5</v>
      </c>
      <c r="O4315">
        <f t="shared" si="270"/>
        <v>56</v>
      </c>
      <c r="P4315" s="3">
        <f t="shared" si="271"/>
        <v>303.52</v>
      </c>
    </row>
    <row r="4316" spans="1:16" x14ac:dyDescent="0.35">
      <c r="A4316" t="s">
        <v>297</v>
      </c>
      <c r="B4316" s="21" t="s">
        <v>98</v>
      </c>
      <c r="C4316" s="22">
        <v>44477</v>
      </c>
      <c r="D4316" t="s">
        <v>161</v>
      </c>
      <c r="E4316" t="s">
        <v>162</v>
      </c>
      <c r="F4316" s="21" t="s">
        <v>193</v>
      </c>
      <c r="G4316" s="3">
        <v>70.009999999999991</v>
      </c>
      <c r="H4316" s="22">
        <v>44459</v>
      </c>
      <c r="I4316" s="23">
        <v>44472</v>
      </c>
      <c r="J4316">
        <f t="shared" si="268"/>
        <v>14</v>
      </c>
      <c r="K4316" s="2">
        <f t="shared" si="269"/>
        <v>44465.5</v>
      </c>
      <c r="L4316" s="22">
        <v>44477.5</v>
      </c>
      <c r="M4316" s="22">
        <v>44522.5</v>
      </c>
      <c r="N4316" s="22">
        <v>44521.5</v>
      </c>
      <c r="O4316">
        <f t="shared" si="270"/>
        <v>56</v>
      </c>
      <c r="P4316" s="3">
        <f t="shared" si="271"/>
        <v>3920.5599999999995</v>
      </c>
    </row>
    <row r="4317" spans="1:16" x14ac:dyDescent="0.35">
      <c r="A4317" t="s">
        <v>297</v>
      </c>
      <c r="B4317" s="21" t="s">
        <v>86</v>
      </c>
      <c r="C4317" s="22">
        <v>44477</v>
      </c>
      <c r="D4317" t="s">
        <v>199</v>
      </c>
      <c r="E4317" t="s">
        <v>200</v>
      </c>
      <c r="F4317" s="21" t="s">
        <v>89</v>
      </c>
      <c r="G4317" s="3">
        <v>9.08</v>
      </c>
      <c r="H4317" s="22">
        <v>44458</v>
      </c>
      <c r="I4317" s="23">
        <v>44471</v>
      </c>
      <c r="J4317">
        <f t="shared" si="268"/>
        <v>14</v>
      </c>
      <c r="K4317" s="2">
        <f t="shared" si="269"/>
        <v>44464.5</v>
      </c>
      <c r="L4317" s="22">
        <v>44477.5</v>
      </c>
      <c r="M4317" s="22">
        <v>44592.5</v>
      </c>
      <c r="N4317" s="22">
        <v>44589.5</v>
      </c>
      <c r="O4317">
        <f t="shared" si="270"/>
        <v>125</v>
      </c>
      <c r="P4317" s="3">
        <f t="shared" si="271"/>
        <v>1135</v>
      </c>
    </row>
    <row r="4318" spans="1:16" x14ac:dyDescent="0.35">
      <c r="A4318" t="s">
        <v>297</v>
      </c>
      <c r="B4318" s="21" t="s">
        <v>86</v>
      </c>
      <c r="C4318" s="22">
        <v>44477</v>
      </c>
      <c r="D4318" t="s">
        <v>201</v>
      </c>
      <c r="E4318" t="s">
        <v>202</v>
      </c>
      <c r="F4318" s="21" t="s">
        <v>164</v>
      </c>
      <c r="G4318" s="3">
        <v>36.78</v>
      </c>
      <c r="H4318" s="22">
        <v>44458</v>
      </c>
      <c r="I4318" s="23">
        <v>44471</v>
      </c>
      <c r="J4318">
        <f t="shared" si="268"/>
        <v>14</v>
      </c>
      <c r="K4318" s="2">
        <f t="shared" si="269"/>
        <v>44464.5</v>
      </c>
      <c r="L4318" s="22">
        <v>44477.5</v>
      </c>
      <c r="M4318" s="22">
        <v>44592.5</v>
      </c>
      <c r="N4318" s="22">
        <v>44589.5</v>
      </c>
      <c r="O4318">
        <f t="shared" si="270"/>
        <v>125</v>
      </c>
      <c r="P4318" s="3">
        <f t="shared" si="271"/>
        <v>4597.5</v>
      </c>
    </row>
    <row r="4319" spans="1:16" x14ac:dyDescent="0.35">
      <c r="A4319" t="s">
        <v>297</v>
      </c>
      <c r="B4319" s="21" t="s">
        <v>98</v>
      </c>
      <c r="C4319" s="22">
        <v>44477</v>
      </c>
      <c r="D4319" t="s">
        <v>199</v>
      </c>
      <c r="E4319" t="s">
        <v>200</v>
      </c>
      <c r="F4319" s="21" t="s">
        <v>89</v>
      </c>
      <c r="G4319" s="3">
        <v>3.07</v>
      </c>
      <c r="H4319" s="22">
        <v>44459</v>
      </c>
      <c r="I4319" s="23">
        <v>44472</v>
      </c>
      <c r="J4319">
        <f t="shared" si="268"/>
        <v>14</v>
      </c>
      <c r="K4319" s="2">
        <f t="shared" si="269"/>
        <v>44465.5</v>
      </c>
      <c r="L4319" s="22">
        <v>44477.5</v>
      </c>
      <c r="M4319" s="22">
        <v>44592.5</v>
      </c>
      <c r="N4319" s="22">
        <v>44589.5</v>
      </c>
      <c r="O4319">
        <f t="shared" si="270"/>
        <v>124</v>
      </c>
      <c r="P4319" s="3">
        <f t="shared" si="271"/>
        <v>380.68</v>
      </c>
    </row>
    <row r="4320" spans="1:16" x14ac:dyDescent="0.35">
      <c r="A4320" t="s">
        <v>297</v>
      </c>
      <c r="B4320" s="21" t="s">
        <v>98</v>
      </c>
      <c r="C4320" s="22">
        <v>44477</v>
      </c>
      <c r="D4320" t="s">
        <v>201</v>
      </c>
      <c r="E4320" t="s">
        <v>202</v>
      </c>
      <c r="F4320" s="21" t="s">
        <v>109</v>
      </c>
      <c r="G4320" s="3">
        <v>0.08</v>
      </c>
      <c r="H4320" s="22">
        <v>44459</v>
      </c>
      <c r="I4320" s="23">
        <v>44472</v>
      </c>
      <c r="J4320">
        <f t="shared" si="268"/>
        <v>14</v>
      </c>
      <c r="K4320" s="2">
        <f t="shared" si="269"/>
        <v>44465.5</v>
      </c>
      <c r="L4320" s="22">
        <v>44477.5</v>
      </c>
      <c r="M4320" s="22">
        <v>44592.5</v>
      </c>
      <c r="N4320" s="22">
        <v>44589.5</v>
      </c>
      <c r="O4320">
        <f t="shared" si="270"/>
        <v>124</v>
      </c>
      <c r="P4320" s="3">
        <f t="shared" si="271"/>
        <v>9.92</v>
      </c>
    </row>
    <row r="4321" spans="1:16" x14ac:dyDescent="0.35">
      <c r="A4321" t="s">
        <v>297</v>
      </c>
      <c r="B4321" s="21" t="s">
        <v>98</v>
      </c>
      <c r="C4321" s="22">
        <v>44477</v>
      </c>
      <c r="D4321" t="s">
        <v>199</v>
      </c>
      <c r="E4321" t="s">
        <v>200</v>
      </c>
      <c r="F4321" s="21" t="s">
        <v>89</v>
      </c>
      <c r="G4321" s="3">
        <v>5.38</v>
      </c>
      <c r="H4321" s="22">
        <v>44459</v>
      </c>
      <c r="I4321" s="23">
        <v>44472</v>
      </c>
      <c r="J4321">
        <f t="shared" si="268"/>
        <v>14</v>
      </c>
      <c r="K4321" s="2">
        <f t="shared" si="269"/>
        <v>44465.5</v>
      </c>
      <c r="L4321" s="22">
        <v>44477.5</v>
      </c>
      <c r="M4321" s="22">
        <v>44592.5</v>
      </c>
      <c r="N4321" s="22">
        <v>44589.5</v>
      </c>
      <c r="O4321">
        <f t="shared" si="270"/>
        <v>124</v>
      </c>
      <c r="P4321" s="3">
        <f t="shared" si="271"/>
        <v>667.12</v>
      </c>
    </row>
    <row r="4322" spans="1:16" x14ac:dyDescent="0.35">
      <c r="A4322" t="s">
        <v>297</v>
      </c>
      <c r="B4322" s="21" t="s">
        <v>98</v>
      </c>
      <c r="C4322" s="22">
        <v>44477</v>
      </c>
      <c r="D4322" t="s">
        <v>201</v>
      </c>
      <c r="E4322" t="s">
        <v>202</v>
      </c>
      <c r="F4322" s="21" t="s">
        <v>164</v>
      </c>
      <c r="G4322" s="3">
        <v>4.4800000000000004</v>
      </c>
      <c r="H4322" s="22">
        <v>44459</v>
      </c>
      <c r="I4322" s="23">
        <v>44472</v>
      </c>
      <c r="J4322">
        <f t="shared" si="268"/>
        <v>14</v>
      </c>
      <c r="K4322" s="2">
        <f t="shared" si="269"/>
        <v>44465.5</v>
      </c>
      <c r="L4322" s="22">
        <v>44477.5</v>
      </c>
      <c r="M4322" s="22">
        <v>44592.5</v>
      </c>
      <c r="N4322" s="22">
        <v>44589.5</v>
      </c>
      <c r="O4322">
        <f t="shared" si="270"/>
        <v>124</v>
      </c>
      <c r="P4322" s="3">
        <f t="shared" si="271"/>
        <v>555.5200000000001</v>
      </c>
    </row>
    <row r="4323" spans="1:16" x14ac:dyDescent="0.35">
      <c r="A4323" t="s">
        <v>297</v>
      </c>
      <c r="B4323" s="21" t="s">
        <v>98</v>
      </c>
      <c r="C4323" s="22">
        <v>44477</v>
      </c>
      <c r="D4323" t="s">
        <v>110</v>
      </c>
      <c r="E4323" t="s">
        <v>111</v>
      </c>
      <c r="F4323" s="21" t="s">
        <v>250</v>
      </c>
      <c r="G4323" s="3">
        <v>134.30000000000001</v>
      </c>
      <c r="H4323" s="22">
        <v>44459</v>
      </c>
      <c r="I4323" s="23">
        <v>44472</v>
      </c>
      <c r="J4323">
        <f t="shared" si="268"/>
        <v>14</v>
      </c>
      <c r="K4323" s="2">
        <f t="shared" si="269"/>
        <v>44465.5</v>
      </c>
      <c r="L4323" s="22">
        <v>44477.5</v>
      </c>
      <c r="M4323" s="22">
        <v>44592.5</v>
      </c>
      <c r="N4323" s="22">
        <v>44589.5</v>
      </c>
      <c r="O4323">
        <f t="shared" si="270"/>
        <v>124</v>
      </c>
      <c r="P4323" s="3">
        <f t="shared" si="271"/>
        <v>16653.2</v>
      </c>
    </row>
    <row r="4324" spans="1:16" x14ac:dyDescent="0.35">
      <c r="A4324" t="s">
        <v>297</v>
      </c>
      <c r="B4324" s="21" t="s">
        <v>98</v>
      </c>
      <c r="C4324" s="22">
        <v>44477</v>
      </c>
      <c r="D4324" t="s">
        <v>110</v>
      </c>
      <c r="E4324" t="s">
        <v>111</v>
      </c>
      <c r="F4324" s="21" t="s">
        <v>204</v>
      </c>
      <c r="G4324" s="3">
        <v>8.24</v>
      </c>
      <c r="H4324" s="22">
        <v>44459</v>
      </c>
      <c r="I4324" s="23">
        <v>44472</v>
      </c>
      <c r="J4324">
        <f t="shared" si="268"/>
        <v>14</v>
      </c>
      <c r="K4324" s="2">
        <f t="shared" si="269"/>
        <v>44465.5</v>
      </c>
      <c r="L4324" s="22">
        <v>44477.5</v>
      </c>
      <c r="M4324" s="22">
        <v>44592.5</v>
      </c>
      <c r="N4324" s="22">
        <v>44589.5</v>
      </c>
      <c r="O4324">
        <f t="shared" si="270"/>
        <v>124</v>
      </c>
      <c r="P4324" s="3">
        <f t="shared" si="271"/>
        <v>1021.76</v>
      </c>
    </row>
    <row r="4325" spans="1:16" x14ac:dyDescent="0.35">
      <c r="A4325" t="s">
        <v>297</v>
      </c>
      <c r="B4325" s="21" t="s">
        <v>98</v>
      </c>
      <c r="C4325" s="22">
        <v>44477</v>
      </c>
      <c r="D4325" t="s">
        <v>110</v>
      </c>
      <c r="E4325" t="s">
        <v>111</v>
      </c>
      <c r="F4325" s="21" t="s">
        <v>276</v>
      </c>
      <c r="G4325" s="3">
        <v>73.039999999999992</v>
      </c>
      <c r="H4325" s="22">
        <v>44459</v>
      </c>
      <c r="I4325" s="23">
        <v>44472</v>
      </c>
      <c r="J4325">
        <f t="shared" si="268"/>
        <v>14</v>
      </c>
      <c r="K4325" s="2">
        <f t="shared" si="269"/>
        <v>44465.5</v>
      </c>
      <c r="L4325" s="22">
        <v>44477.5</v>
      </c>
      <c r="M4325" s="22">
        <v>44592.5</v>
      </c>
      <c r="N4325" s="22">
        <v>44589.5</v>
      </c>
      <c r="O4325">
        <f t="shared" si="270"/>
        <v>124</v>
      </c>
      <c r="P4325" s="3">
        <f t="shared" si="271"/>
        <v>9056.9599999999991</v>
      </c>
    </row>
    <row r="4326" spans="1:16" x14ac:dyDescent="0.35">
      <c r="A4326" t="s">
        <v>297</v>
      </c>
      <c r="B4326" s="21" t="s">
        <v>98</v>
      </c>
      <c r="C4326" s="22">
        <v>44477</v>
      </c>
      <c r="D4326" t="s">
        <v>114</v>
      </c>
      <c r="E4326" t="s">
        <v>115</v>
      </c>
      <c r="F4326" s="21" t="s">
        <v>143</v>
      </c>
      <c r="G4326" s="3">
        <v>37.619999999999997</v>
      </c>
      <c r="H4326" s="22">
        <v>44459</v>
      </c>
      <c r="I4326" s="23">
        <v>44472</v>
      </c>
      <c r="J4326">
        <f t="shared" si="268"/>
        <v>14</v>
      </c>
      <c r="K4326" s="2">
        <f t="shared" si="269"/>
        <v>44465.5</v>
      </c>
      <c r="L4326" s="22">
        <v>44477.5</v>
      </c>
      <c r="M4326" s="22">
        <v>44592.5</v>
      </c>
      <c r="N4326" s="22">
        <v>44589.5</v>
      </c>
      <c r="O4326">
        <f t="shared" si="270"/>
        <v>124</v>
      </c>
      <c r="P4326" s="3">
        <f t="shared" si="271"/>
        <v>4664.88</v>
      </c>
    </row>
    <row r="4327" spans="1:16" x14ac:dyDescent="0.35">
      <c r="A4327" t="s">
        <v>297</v>
      </c>
      <c r="B4327" s="21" t="s">
        <v>98</v>
      </c>
      <c r="C4327" s="22">
        <v>44477</v>
      </c>
      <c r="D4327" t="s">
        <v>110</v>
      </c>
      <c r="E4327" t="s">
        <v>111</v>
      </c>
      <c r="F4327" s="21" t="s">
        <v>143</v>
      </c>
      <c r="G4327" s="3">
        <v>33.15</v>
      </c>
      <c r="H4327" s="22">
        <v>44459</v>
      </c>
      <c r="I4327" s="23">
        <v>44472</v>
      </c>
      <c r="J4327">
        <f t="shared" si="268"/>
        <v>14</v>
      </c>
      <c r="K4327" s="2">
        <f t="shared" si="269"/>
        <v>44465.5</v>
      </c>
      <c r="L4327" s="22">
        <v>44477.5</v>
      </c>
      <c r="M4327" s="22">
        <v>44592.5</v>
      </c>
      <c r="N4327" s="22">
        <v>44589.5</v>
      </c>
      <c r="O4327">
        <f t="shared" si="270"/>
        <v>124</v>
      </c>
      <c r="P4327" s="3">
        <f t="shared" si="271"/>
        <v>4110.5999999999995</v>
      </c>
    </row>
    <row r="4328" spans="1:16" x14ac:dyDescent="0.35">
      <c r="A4328" t="s">
        <v>297</v>
      </c>
      <c r="B4328" s="21" t="s">
        <v>98</v>
      </c>
      <c r="C4328" s="22">
        <v>44477</v>
      </c>
      <c r="D4328" t="s">
        <v>148</v>
      </c>
      <c r="E4328" t="s">
        <v>149</v>
      </c>
      <c r="F4328" s="21" t="s">
        <v>205</v>
      </c>
      <c r="G4328" s="3">
        <v>99.31</v>
      </c>
      <c r="H4328" s="22">
        <v>44459</v>
      </c>
      <c r="I4328" s="23">
        <v>44472</v>
      </c>
      <c r="J4328">
        <f t="shared" si="268"/>
        <v>14</v>
      </c>
      <c r="K4328" s="2">
        <f t="shared" si="269"/>
        <v>44465.5</v>
      </c>
      <c r="L4328" s="22">
        <v>44477.5</v>
      </c>
      <c r="M4328" s="22">
        <v>44592.5</v>
      </c>
      <c r="N4328" s="22">
        <v>44589.5</v>
      </c>
      <c r="O4328">
        <f t="shared" si="270"/>
        <v>124</v>
      </c>
      <c r="P4328" s="3">
        <f t="shared" si="271"/>
        <v>12314.44</v>
      </c>
    </row>
    <row r="4329" spans="1:16" x14ac:dyDescent="0.35">
      <c r="A4329" t="s">
        <v>297</v>
      </c>
      <c r="B4329" s="21" t="s">
        <v>98</v>
      </c>
      <c r="C4329" s="22">
        <v>44477</v>
      </c>
      <c r="D4329" t="s">
        <v>171</v>
      </c>
      <c r="E4329" t="s">
        <v>172</v>
      </c>
      <c r="F4329" s="21" t="s">
        <v>206</v>
      </c>
      <c r="G4329" s="3">
        <v>758.60000000000025</v>
      </c>
      <c r="H4329" s="22">
        <v>44459</v>
      </c>
      <c r="I4329" s="23">
        <v>44472</v>
      </c>
      <c r="J4329">
        <f t="shared" si="268"/>
        <v>14</v>
      </c>
      <c r="K4329" s="2">
        <f t="shared" si="269"/>
        <v>44465.5</v>
      </c>
      <c r="L4329" s="22">
        <v>44477.5</v>
      </c>
      <c r="M4329" s="22">
        <v>44592.5</v>
      </c>
      <c r="N4329" s="22">
        <v>44589.5</v>
      </c>
      <c r="O4329">
        <f t="shared" si="270"/>
        <v>124</v>
      </c>
      <c r="P4329" s="3">
        <f t="shared" si="271"/>
        <v>94066.400000000038</v>
      </c>
    </row>
    <row r="4330" spans="1:16" x14ac:dyDescent="0.35">
      <c r="A4330" t="s">
        <v>297</v>
      </c>
      <c r="B4330" s="21" t="s">
        <v>98</v>
      </c>
      <c r="C4330" s="22">
        <v>44477</v>
      </c>
      <c r="D4330" t="s">
        <v>207</v>
      </c>
      <c r="E4330" t="s">
        <v>208</v>
      </c>
      <c r="F4330" s="21" t="s">
        <v>209</v>
      </c>
      <c r="G4330" s="3">
        <v>39.800000000000004</v>
      </c>
      <c r="H4330" s="22">
        <v>44459</v>
      </c>
      <c r="I4330" s="23">
        <v>44472</v>
      </c>
      <c r="J4330">
        <f t="shared" si="268"/>
        <v>14</v>
      </c>
      <c r="K4330" s="2">
        <f t="shared" si="269"/>
        <v>44465.5</v>
      </c>
      <c r="L4330" s="22">
        <v>44477.5</v>
      </c>
      <c r="M4330" s="22">
        <v>44592.5</v>
      </c>
      <c r="N4330" s="22">
        <v>44589.5</v>
      </c>
      <c r="O4330">
        <f t="shared" si="270"/>
        <v>124</v>
      </c>
      <c r="P4330" s="3">
        <f t="shared" si="271"/>
        <v>4935.2000000000007</v>
      </c>
    </row>
    <row r="4331" spans="1:16" x14ac:dyDescent="0.35">
      <c r="A4331" t="s">
        <v>297</v>
      </c>
      <c r="B4331" s="21" t="s">
        <v>98</v>
      </c>
      <c r="C4331" s="22">
        <v>44477</v>
      </c>
      <c r="D4331" t="s">
        <v>171</v>
      </c>
      <c r="E4331" t="s">
        <v>172</v>
      </c>
      <c r="F4331" s="21" t="s">
        <v>210</v>
      </c>
      <c r="G4331" s="3">
        <v>466.44000000000017</v>
      </c>
      <c r="H4331" s="22">
        <v>44459</v>
      </c>
      <c r="I4331" s="23">
        <v>44472</v>
      </c>
      <c r="J4331">
        <f t="shared" si="268"/>
        <v>14</v>
      </c>
      <c r="K4331" s="2">
        <f t="shared" si="269"/>
        <v>44465.5</v>
      </c>
      <c r="L4331" s="22">
        <v>44477.5</v>
      </c>
      <c r="M4331" s="22">
        <v>44592.5</v>
      </c>
      <c r="N4331" s="22">
        <v>44589.5</v>
      </c>
      <c r="O4331">
        <f t="shared" si="270"/>
        <v>124</v>
      </c>
      <c r="P4331" s="3">
        <f t="shared" si="271"/>
        <v>57838.560000000019</v>
      </c>
    </row>
    <row r="4332" spans="1:16" x14ac:dyDescent="0.35">
      <c r="A4332" t="s">
        <v>297</v>
      </c>
      <c r="B4332" s="21" t="s">
        <v>98</v>
      </c>
      <c r="C4332" s="22">
        <v>44477</v>
      </c>
      <c r="D4332" t="s">
        <v>110</v>
      </c>
      <c r="E4332" t="s">
        <v>111</v>
      </c>
      <c r="F4332" s="21" t="s">
        <v>211</v>
      </c>
      <c r="G4332" s="3">
        <v>87.669999999999987</v>
      </c>
      <c r="H4332" s="22">
        <v>44459</v>
      </c>
      <c r="I4332" s="23">
        <v>44472</v>
      </c>
      <c r="J4332">
        <f t="shared" si="268"/>
        <v>14</v>
      </c>
      <c r="K4332" s="2">
        <f t="shared" si="269"/>
        <v>44465.5</v>
      </c>
      <c r="L4332" s="22">
        <v>44477.5</v>
      </c>
      <c r="M4332" s="22">
        <v>44592.5</v>
      </c>
      <c r="N4332" s="22">
        <v>44589.5</v>
      </c>
      <c r="O4332">
        <f t="shared" si="270"/>
        <v>124</v>
      </c>
      <c r="P4332" s="3">
        <f t="shared" si="271"/>
        <v>10871.079999999998</v>
      </c>
    </row>
    <row r="4333" spans="1:16" x14ac:dyDescent="0.35">
      <c r="A4333" t="s">
        <v>297</v>
      </c>
      <c r="B4333" s="21" t="s">
        <v>98</v>
      </c>
      <c r="C4333" s="22">
        <v>44477</v>
      </c>
      <c r="D4333" t="s">
        <v>114</v>
      </c>
      <c r="E4333" t="s">
        <v>115</v>
      </c>
      <c r="F4333" s="21" t="s">
        <v>144</v>
      </c>
      <c r="G4333" s="3">
        <v>67.930000000000007</v>
      </c>
      <c r="H4333" s="22">
        <v>44459</v>
      </c>
      <c r="I4333" s="23">
        <v>44472</v>
      </c>
      <c r="J4333">
        <f t="shared" si="268"/>
        <v>14</v>
      </c>
      <c r="K4333" s="2">
        <f t="shared" si="269"/>
        <v>44465.5</v>
      </c>
      <c r="L4333" s="22">
        <v>44477.5</v>
      </c>
      <c r="M4333" s="22">
        <v>44592.5</v>
      </c>
      <c r="N4333" s="22">
        <v>44589.5</v>
      </c>
      <c r="O4333">
        <f t="shared" si="270"/>
        <v>124</v>
      </c>
      <c r="P4333" s="3">
        <f t="shared" si="271"/>
        <v>8423.3200000000015</v>
      </c>
    </row>
    <row r="4334" spans="1:16" x14ac:dyDescent="0.35">
      <c r="A4334" t="s">
        <v>297</v>
      </c>
      <c r="B4334" s="21" t="s">
        <v>98</v>
      </c>
      <c r="C4334" s="22">
        <v>44477</v>
      </c>
      <c r="D4334" t="s">
        <v>110</v>
      </c>
      <c r="E4334" t="s">
        <v>111</v>
      </c>
      <c r="F4334" s="21" t="s">
        <v>144</v>
      </c>
      <c r="G4334" s="3">
        <v>62.660000000000004</v>
      </c>
      <c r="H4334" s="22">
        <v>44459</v>
      </c>
      <c r="I4334" s="23">
        <v>44472</v>
      </c>
      <c r="J4334">
        <f t="shared" si="268"/>
        <v>14</v>
      </c>
      <c r="K4334" s="2">
        <f t="shared" si="269"/>
        <v>44465.5</v>
      </c>
      <c r="L4334" s="22">
        <v>44477.5</v>
      </c>
      <c r="M4334" s="22">
        <v>44592.5</v>
      </c>
      <c r="N4334" s="22">
        <v>44589.5</v>
      </c>
      <c r="O4334">
        <f t="shared" si="270"/>
        <v>124</v>
      </c>
      <c r="P4334" s="3">
        <f t="shared" si="271"/>
        <v>7769.84</v>
      </c>
    </row>
    <row r="4335" spans="1:16" x14ac:dyDescent="0.35">
      <c r="A4335" t="s">
        <v>297</v>
      </c>
      <c r="B4335" s="21" t="s">
        <v>98</v>
      </c>
      <c r="C4335" s="22">
        <v>44477</v>
      </c>
      <c r="D4335" t="s">
        <v>110</v>
      </c>
      <c r="E4335" t="s">
        <v>111</v>
      </c>
      <c r="F4335" s="21" t="s">
        <v>212</v>
      </c>
      <c r="G4335" s="3">
        <v>53.7</v>
      </c>
      <c r="H4335" s="22">
        <v>44459</v>
      </c>
      <c r="I4335" s="23">
        <v>44472</v>
      </c>
      <c r="J4335">
        <f t="shared" si="268"/>
        <v>14</v>
      </c>
      <c r="K4335" s="2">
        <f t="shared" si="269"/>
        <v>44465.5</v>
      </c>
      <c r="L4335" s="22">
        <v>44477.5</v>
      </c>
      <c r="M4335" s="22">
        <v>44592.5</v>
      </c>
      <c r="N4335" s="22">
        <v>44589.5</v>
      </c>
      <c r="O4335">
        <f t="shared" si="270"/>
        <v>124</v>
      </c>
      <c r="P4335" s="3">
        <f t="shared" si="271"/>
        <v>6658.8</v>
      </c>
    </row>
    <row r="4336" spans="1:16" x14ac:dyDescent="0.35">
      <c r="A4336" t="s">
        <v>297</v>
      </c>
      <c r="B4336" s="21" t="s">
        <v>98</v>
      </c>
      <c r="C4336" s="22">
        <v>44477</v>
      </c>
      <c r="D4336" t="s">
        <v>110</v>
      </c>
      <c r="E4336" t="s">
        <v>111</v>
      </c>
      <c r="F4336" s="21" t="s">
        <v>213</v>
      </c>
      <c r="G4336" s="3">
        <v>1.1200000000000001</v>
      </c>
      <c r="H4336" s="22">
        <v>44459</v>
      </c>
      <c r="I4336" s="23">
        <v>44472</v>
      </c>
      <c r="J4336">
        <f t="shared" si="268"/>
        <v>14</v>
      </c>
      <c r="K4336" s="2">
        <f t="shared" si="269"/>
        <v>44465.5</v>
      </c>
      <c r="L4336" s="22">
        <v>44477.5</v>
      </c>
      <c r="M4336" s="22">
        <v>44592.5</v>
      </c>
      <c r="N4336" s="22">
        <v>44589.5</v>
      </c>
      <c r="O4336">
        <f t="shared" si="270"/>
        <v>124</v>
      </c>
      <c r="P4336" s="3">
        <f t="shared" si="271"/>
        <v>138.88000000000002</v>
      </c>
    </row>
    <row r="4337" spans="1:16" x14ac:dyDescent="0.35">
      <c r="A4337" t="s">
        <v>297</v>
      </c>
      <c r="B4337" s="21" t="s">
        <v>98</v>
      </c>
      <c r="C4337" s="22">
        <v>44477</v>
      </c>
      <c r="D4337" t="s">
        <v>110</v>
      </c>
      <c r="E4337" t="s">
        <v>111</v>
      </c>
      <c r="F4337" s="21" t="s">
        <v>214</v>
      </c>
      <c r="G4337" s="3">
        <v>37.049999999999997</v>
      </c>
      <c r="H4337" s="22">
        <v>44459</v>
      </c>
      <c r="I4337" s="23">
        <v>44472</v>
      </c>
      <c r="J4337">
        <f t="shared" si="268"/>
        <v>14</v>
      </c>
      <c r="K4337" s="2">
        <f t="shared" si="269"/>
        <v>44465.5</v>
      </c>
      <c r="L4337" s="22">
        <v>44477.5</v>
      </c>
      <c r="M4337" s="22">
        <v>44592.5</v>
      </c>
      <c r="N4337" s="22">
        <v>44589.5</v>
      </c>
      <c r="O4337">
        <f t="shared" si="270"/>
        <v>124</v>
      </c>
      <c r="P4337" s="3">
        <f t="shared" si="271"/>
        <v>4594.2</v>
      </c>
    </row>
    <row r="4338" spans="1:16" x14ac:dyDescent="0.35">
      <c r="A4338" t="s">
        <v>297</v>
      </c>
      <c r="B4338" s="21" t="s">
        <v>98</v>
      </c>
      <c r="C4338" s="22">
        <v>44477</v>
      </c>
      <c r="D4338" t="s">
        <v>110</v>
      </c>
      <c r="E4338" t="s">
        <v>111</v>
      </c>
      <c r="F4338" s="21" t="s">
        <v>215</v>
      </c>
      <c r="G4338" s="3">
        <v>0.73</v>
      </c>
      <c r="H4338" s="22">
        <v>44459</v>
      </c>
      <c r="I4338" s="23">
        <v>44472</v>
      </c>
      <c r="J4338">
        <f t="shared" si="268"/>
        <v>14</v>
      </c>
      <c r="K4338" s="2">
        <f t="shared" si="269"/>
        <v>44465.5</v>
      </c>
      <c r="L4338" s="22">
        <v>44477.5</v>
      </c>
      <c r="M4338" s="22">
        <v>44592.5</v>
      </c>
      <c r="N4338" s="22">
        <v>44589.5</v>
      </c>
      <c r="O4338">
        <f t="shared" si="270"/>
        <v>124</v>
      </c>
      <c r="P4338" s="3">
        <f t="shared" si="271"/>
        <v>90.52</v>
      </c>
    </row>
    <row r="4339" spans="1:16" x14ac:dyDescent="0.35">
      <c r="A4339" t="s">
        <v>297</v>
      </c>
      <c r="B4339" s="21" t="s">
        <v>98</v>
      </c>
      <c r="C4339" s="22">
        <v>44477</v>
      </c>
      <c r="D4339" t="s">
        <v>217</v>
      </c>
      <c r="E4339" t="s">
        <v>218</v>
      </c>
      <c r="F4339" s="21" t="s">
        <v>219</v>
      </c>
      <c r="G4339" s="3">
        <v>41.349999999999994</v>
      </c>
      <c r="H4339" s="22">
        <v>44459</v>
      </c>
      <c r="I4339" s="23">
        <v>44472</v>
      </c>
      <c r="J4339">
        <f t="shared" si="268"/>
        <v>14</v>
      </c>
      <c r="K4339" s="2">
        <f t="shared" si="269"/>
        <v>44465.5</v>
      </c>
      <c r="L4339" s="22">
        <v>44477.5</v>
      </c>
      <c r="M4339" s="22">
        <v>44592.5</v>
      </c>
      <c r="N4339" s="22">
        <v>44589.5</v>
      </c>
      <c r="O4339">
        <f t="shared" si="270"/>
        <v>124</v>
      </c>
      <c r="P4339" s="3">
        <f t="shared" si="271"/>
        <v>5127.3999999999996</v>
      </c>
    </row>
    <row r="4340" spans="1:16" x14ac:dyDescent="0.35">
      <c r="A4340" t="s">
        <v>297</v>
      </c>
      <c r="B4340" s="21" t="s">
        <v>98</v>
      </c>
      <c r="C4340" s="22">
        <v>44477</v>
      </c>
      <c r="D4340" t="s">
        <v>110</v>
      </c>
      <c r="E4340" t="s">
        <v>111</v>
      </c>
      <c r="F4340" s="21" t="s">
        <v>284</v>
      </c>
      <c r="G4340" s="3">
        <v>56.06</v>
      </c>
      <c r="H4340" s="22">
        <v>44459</v>
      </c>
      <c r="I4340" s="23">
        <v>44472</v>
      </c>
      <c r="J4340">
        <f t="shared" si="268"/>
        <v>14</v>
      </c>
      <c r="K4340" s="2">
        <f t="shared" si="269"/>
        <v>44465.5</v>
      </c>
      <c r="L4340" s="22">
        <v>44477.5</v>
      </c>
      <c r="M4340" s="22">
        <v>44592.5</v>
      </c>
      <c r="N4340" s="22">
        <v>44589.5</v>
      </c>
      <c r="O4340">
        <f t="shared" si="270"/>
        <v>124</v>
      </c>
      <c r="P4340" s="3">
        <f t="shared" si="271"/>
        <v>6951.4400000000005</v>
      </c>
    </row>
    <row r="4341" spans="1:16" x14ac:dyDescent="0.35">
      <c r="A4341" t="s">
        <v>297</v>
      </c>
      <c r="B4341" s="21" t="s">
        <v>98</v>
      </c>
      <c r="C4341" s="22">
        <v>44477</v>
      </c>
      <c r="D4341" t="s">
        <v>110</v>
      </c>
      <c r="E4341" t="s">
        <v>111</v>
      </c>
      <c r="F4341" s="21" t="s">
        <v>220</v>
      </c>
      <c r="G4341" s="3">
        <v>4.53</v>
      </c>
      <c r="H4341" s="22">
        <v>44459</v>
      </c>
      <c r="I4341" s="23">
        <v>44472</v>
      </c>
      <c r="J4341">
        <f t="shared" si="268"/>
        <v>14</v>
      </c>
      <c r="K4341" s="2">
        <f t="shared" si="269"/>
        <v>44465.5</v>
      </c>
      <c r="L4341" s="22">
        <v>44477.5</v>
      </c>
      <c r="M4341" s="22">
        <v>44592.5</v>
      </c>
      <c r="N4341" s="22">
        <v>44589.5</v>
      </c>
      <c r="O4341">
        <f t="shared" si="270"/>
        <v>124</v>
      </c>
      <c r="P4341" s="3">
        <f t="shared" si="271"/>
        <v>561.72</v>
      </c>
    </row>
    <row r="4342" spans="1:16" x14ac:dyDescent="0.35">
      <c r="A4342" t="s">
        <v>297</v>
      </c>
      <c r="B4342" s="21" t="s">
        <v>98</v>
      </c>
      <c r="C4342" s="22">
        <v>44477</v>
      </c>
      <c r="D4342" t="s">
        <v>110</v>
      </c>
      <c r="E4342" t="s">
        <v>111</v>
      </c>
      <c r="F4342" s="21" t="s">
        <v>221</v>
      </c>
      <c r="G4342" s="3">
        <v>27.259999999999998</v>
      </c>
      <c r="H4342" s="22">
        <v>44459</v>
      </c>
      <c r="I4342" s="23">
        <v>44472</v>
      </c>
      <c r="J4342">
        <f t="shared" si="268"/>
        <v>14</v>
      </c>
      <c r="K4342" s="2">
        <f t="shared" si="269"/>
        <v>44465.5</v>
      </c>
      <c r="L4342" s="22">
        <v>44477.5</v>
      </c>
      <c r="M4342" s="22">
        <v>44592.5</v>
      </c>
      <c r="N4342" s="22">
        <v>44589.5</v>
      </c>
      <c r="O4342">
        <f t="shared" si="270"/>
        <v>124</v>
      </c>
      <c r="P4342" s="3">
        <f t="shared" si="271"/>
        <v>3380.24</v>
      </c>
    </row>
    <row r="4343" spans="1:16" x14ac:dyDescent="0.35">
      <c r="A4343" t="s">
        <v>297</v>
      </c>
      <c r="B4343" s="21" t="s">
        <v>98</v>
      </c>
      <c r="C4343" s="22">
        <v>44477</v>
      </c>
      <c r="D4343" t="s">
        <v>199</v>
      </c>
      <c r="E4343" t="s">
        <v>200</v>
      </c>
      <c r="F4343" s="21" t="s">
        <v>89</v>
      </c>
      <c r="G4343" s="3">
        <v>505.96000000000009</v>
      </c>
      <c r="H4343" s="22">
        <v>44459</v>
      </c>
      <c r="I4343" s="23">
        <v>44472</v>
      </c>
      <c r="J4343">
        <f t="shared" si="268"/>
        <v>14</v>
      </c>
      <c r="K4343" s="2">
        <f t="shared" si="269"/>
        <v>44465.5</v>
      </c>
      <c r="L4343" s="22">
        <v>44477.5</v>
      </c>
      <c r="M4343" s="22">
        <v>44592.5</v>
      </c>
      <c r="N4343" s="22">
        <v>44589.5</v>
      </c>
      <c r="O4343">
        <f t="shared" si="270"/>
        <v>124</v>
      </c>
      <c r="P4343" s="3">
        <f t="shared" si="271"/>
        <v>62739.040000000008</v>
      </c>
    </row>
    <row r="4344" spans="1:16" x14ac:dyDescent="0.35">
      <c r="A4344" t="s">
        <v>297</v>
      </c>
      <c r="B4344" s="21" t="s">
        <v>98</v>
      </c>
      <c r="C4344" s="22">
        <v>44477</v>
      </c>
      <c r="D4344" t="s">
        <v>110</v>
      </c>
      <c r="E4344" t="s">
        <v>111</v>
      </c>
      <c r="F4344" s="21" t="s">
        <v>223</v>
      </c>
      <c r="G4344" s="3">
        <v>13.34</v>
      </c>
      <c r="H4344" s="22">
        <v>44459</v>
      </c>
      <c r="I4344" s="23">
        <v>44472</v>
      </c>
      <c r="J4344">
        <f t="shared" si="268"/>
        <v>14</v>
      </c>
      <c r="K4344" s="2">
        <f t="shared" si="269"/>
        <v>44465.5</v>
      </c>
      <c r="L4344" s="22">
        <v>44477.5</v>
      </c>
      <c r="M4344" s="22">
        <v>44592.5</v>
      </c>
      <c r="N4344" s="22">
        <v>44589.5</v>
      </c>
      <c r="O4344">
        <f t="shared" si="270"/>
        <v>124</v>
      </c>
      <c r="P4344" s="3">
        <f t="shared" si="271"/>
        <v>1654.16</v>
      </c>
    </row>
    <row r="4345" spans="1:16" x14ac:dyDescent="0.35">
      <c r="A4345" t="s">
        <v>297</v>
      </c>
      <c r="B4345" s="21" t="s">
        <v>98</v>
      </c>
      <c r="C4345" s="22">
        <v>44477</v>
      </c>
      <c r="D4345" t="s">
        <v>110</v>
      </c>
      <c r="E4345" t="s">
        <v>111</v>
      </c>
      <c r="F4345" s="21" t="s">
        <v>224</v>
      </c>
      <c r="G4345" s="3">
        <v>4.5500000000000007</v>
      </c>
      <c r="H4345" s="22">
        <v>44459</v>
      </c>
      <c r="I4345" s="23">
        <v>44472</v>
      </c>
      <c r="J4345">
        <f t="shared" si="268"/>
        <v>14</v>
      </c>
      <c r="K4345" s="2">
        <f t="shared" si="269"/>
        <v>44465.5</v>
      </c>
      <c r="L4345" s="22">
        <v>44477.5</v>
      </c>
      <c r="M4345" s="22">
        <v>44592.5</v>
      </c>
      <c r="N4345" s="22">
        <v>44589.5</v>
      </c>
      <c r="O4345">
        <f t="shared" si="270"/>
        <v>124</v>
      </c>
      <c r="P4345" s="3">
        <f t="shared" si="271"/>
        <v>564.20000000000005</v>
      </c>
    </row>
    <row r="4346" spans="1:16" x14ac:dyDescent="0.35">
      <c r="A4346" t="s">
        <v>297</v>
      </c>
      <c r="B4346" s="21" t="s">
        <v>98</v>
      </c>
      <c r="C4346" s="22">
        <v>44477</v>
      </c>
      <c r="D4346" t="s">
        <v>110</v>
      </c>
      <c r="E4346" t="s">
        <v>111</v>
      </c>
      <c r="F4346" s="21" t="s">
        <v>225</v>
      </c>
      <c r="G4346" s="3">
        <v>60.879999999999995</v>
      </c>
      <c r="H4346" s="22">
        <v>44459</v>
      </c>
      <c r="I4346" s="23">
        <v>44472</v>
      </c>
      <c r="J4346">
        <f t="shared" si="268"/>
        <v>14</v>
      </c>
      <c r="K4346" s="2">
        <f t="shared" si="269"/>
        <v>44465.5</v>
      </c>
      <c r="L4346" s="22">
        <v>44477.5</v>
      </c>
      <c r="M4346" s="22">
        <v>44592.5</v>
      </c>
      <c r="N4346" s="22">
        <v>44589.5</v>
      </c>
      <c r="O4346">
        <f t="shared" si="270"/>
        <v>124</v>
      </c>
      <c r="P4346" s="3">
        <f t="shared" si="271"/>
        <v>7549.119999999999</v>
      </c>
    </row>
    <row r="4347" spans="1:16" x14ac:dyDescent="0.35">
      <c r="A4347" t="s">
        <v>297</v>
      </c>
      <c r="B4347" s="21" t="s">
        <v>98</v>
      </c>
      <c r="C4347" s="22">
        <v>44477</v>
      </c>
      <c r="D4347" t="s">
        <v>110</v>
      </c>
      <c r="E4347" t="s">
        <v>111</v>
      </c>
      <c r="F4347" s="21" t="s">
        <v>226</v>
      </c>
      <c r="G4347" s="3">
        <v>5.26</v>
      </c>
      <c r="H4347" s="22">
        <v>44459</v>
      </c>
      <c r="I4347" s="23">
        <v>44472</v>
      </c>
      <c r="J4347">
        <f t="shared" si="268"/>
        <v>14</v>
      </c>
      <c r="K4347" s="2">
        <f t="shared" si="269"/>
        <v>44465.5</v>
      </c>
      <c r="L4347" s="22">
        <v>44477.5</v>
      </c>
      <c r="M4347" s="22">
        <v>44592.5</v>
      </c>
      <c r="N4347" s="22">
        <v>44589.5</v>
      </c>
      <c r="O4347">
        <f t="shared" si="270"/>
        <v>124</v>
      </c>
      <c r="P4347" s="3">
        <f t="shared" si="271"/>
        <v>652.24</v>
      </c>
    </row>
    <row r="4348" spans="1:16" x14ac:dyDescent="0.35">
      <c r="A4348" t="s">
        <v>297</v>
      </c>
      <c r="B4348" s="21" t="s">
        <v>98</v>
      </c>
      <c r="C4348" s="22">
        <v>44477</v>
      </c>
      <c r="D4348" t="s">
        <v>110</v>
      </c>
      <c r="E4348" t="s">
        <v>111</v>
      </c>
      <c r="F4348" s="21" t="s">
        <v>227</v>
      </c>
      <c r="G4348" s="3">
        <v>31.33</v>
      </c>
      <c r="H4348" s="22">
        <v>44459</v>
      </c>
      <c r="I4348" s="23">
        <v>44472</v>
      </c>
      <c r="J4348">
        <f t="shared" si="268"/>
        <v>14</v>
      </c>
      <c r="K4348" s="2">
        <f t="shared" si="269"/>
        <v>44465.5</v>
      </c>
      <c r="L4348" s="22">
        <v>44477.5</v>
      </c>
      <c r="M4348" s="22">
        <v>44592.5</v>
      </c>
      <c r="N4348" s="22">
        <v>44589.5</v>
      </c>
      <c r="O4348">
        <f t="shared" si="270"/>
        <v>124</v>
      </c>
      <c r="P4348" s="3">
        <f t="shared" si="271"/>
        <v>3884.9199999999996</v>
      </c>
    </row>
    <row r="4349" spans="1:16" x14ac:dyDescent="0.35">
      <c r="A4349" t="s">
        <v>297</v>
      </c>
      <c r="B4349" s="21" t="s">
        <v>98</v>
      </c>
      <c r="C4349" s="22">
        <v>44477</v>
      </c>
      <c r="D4349" t="s">
        <v>171</v>
      </c>
      <c r="E4349" t="s">
        <v>172</v>
      </c>
      <c r="F4349" s="21" t="s">
        <v>285</v>
      </c>
      <c r="G4349" s="3">
        <v>67.27000000000001</v>
      </c>
      <c r="H4349" s="22">
        <v>44459</v>
      </c>
      <c r="I4349" s="23">
        <v>44472</v>
      </c>
      <c r="J4349">
        <f t="shared" si="268"/>
        <v>14</v>
      </c>
      <c r="K4349" s="2">
        <f t="shared" si="269"/>
        <v>44465.5</v>
      </c>
      <c r="L4349" s="22">
        <v>44477.5</v>
      </c>
      <c r="M4349" s="22">
        <v>44592.5</v>
      </c>
      <c r="N4349" s="22">
        <v>44589.5</v>
      </c>
      <c r="O4349">
        <f t="shared" si="270"/>
        <v>124</v>
      </c>
      <c r="P4349" s="3">
        <f t="shared" si="271"/>
        <v>8341.4800000000014</v>
      </c>
    </row>
    <row r="4350" spans="1:16" x14ac:dyDescent="0.35">
      <c r="A4350" t="s">
        <v>297</v>
      </c>
      <c r="B4350" s="21" t="s">
        <v>98</v>
      </c>
      <c r="C4350" s="22">
        <v>44477</v>
      </c>
      <c r="D4350" t="s">
        <v>110</v>
      </c>
      <c r="E4350" t="s">
        <v>111</v>
      </c>
      <c r="F4350" s="21" t="s">
        <v>229</v>
      </c>
      <c r="G4350" s="3">
        <v>1.62</v>
      </c>
      <c r="H4350" s="22">
        <v>44459</v>
      </c>
      <c r="I4350" s="23">
        <v>44472</v>
      </c>
      <c r="J4350">
        <f t="shared" si="268"/>
        <v>14</v>
      </c>
      <c r="K4350" s="2">
        <f t="shared" si="269"/>
        <v>44465.5</v>
      </c>
      <c r="L4350" s="22">
        <v>44477.5</v>
      </c>
      <c r="M4350" s="22">
        <v>44592.5</v>
      </c>
      <c r="N4350" s="22">
        <v>44589.5</v>
      </c>
      <c r="O4350">
        <f t="shared" si="270"/>
        <v>124</v>
      </c>
      <c r="P4350" s="3">
        <f t="shared" si="271"/>
        <v>200.88000000000002</v>
      </c>
    </row>
    <row r="4351" spans="1:16" x14ac:dyDescent="0.35">
      <c r="A4351" t="s">
        <v>297</v>
      </c>
      <c r="B4351" s="21" t="s">
        <v>98</v>
      </c>
      <c r="C4351" s="22">
        <v>44477</v>
      </c>
      <c r="D4351" t="s">
        <v>110</v>
      </c>
      <c r="E4351" t="s">
        <v>111</v>
      </c>
      <c r="F4351" s="21" t="s">
        <v>230</v>
      </c>
      <c r="G4351" s="3">
        <v>172.57</v>
      </c>
      <c r="H4351" s="22">
        <v>44459</v>
      </c>
      <c r="I4351" s="23">
        <v>44472</v>
      </c>
      <c r="J4351">
        <f t="shared" si="268"/>
        <v>14</v>
      </c>
      <c r="K4351" s="2">
        <f t="shared" si="269"/>
        <v>44465.5</v>
      </c>
      <c r="L4351" s="22">
        <v>44477.5</v>
      </c>
      <c r="M4351" s="22">
        <v>44592.5</v>
      </c>
      <c r="N4351" s="22">
        <v>44589.5</v>
      </c>
      <c r="O4351">
        <f t="shared" si="270"/>
        <v>124</v>
      </c>
      <c r="P4351" s="3">
        <f t="shared" si="271"/>
        <v>21398.68</v>
      </c>
    </row>
    <row r="4352" spans="1:16" x14ac:dyDescent="0.35">
      <c r="A4352" t="s">
        <v>297</v>
      </c>
      <c r="B4352" s="21" t="s">
        <v>98</v>
      </c>
      <c r="C4352" s="22">
        <v>44477</v>
      </c>
      <c r="D4352" t="s">
        <v>201</v>
      </c>
      <c r="E4352" t="s">
        <v>202</v>
      </c>
      <c r="F4352" s="21" t="s">
        <v>164</v>
      </c>
      <c r="G4352" s="3">
        <v>164.42</v>
      </c>
      <c r="H4352" s="22">
        <v>44459</v>
      </c>
      <c r="I4352" s="23">
        <v>44472</v>
      </c>
      <c r="J4352">
        <f t="shared" si="268"/>
        <v>14</v>
      </c>
      <c r="K4352" s="2">
        <f t="shared" si="269"/>
        <v>44465.5</v>
      </c>
      <c r="L4352" s="22">
        <v>44477.5</v>
      </c>
      <c r="M4352" s="22">
        <v>44592.5</v>
      </c>
      <c r="N4352" s="22">
        <v>44589.5</v>
      </c>
      <c r="O4352">
        <f t="shared" si="270"/>
        <v>124</v>
      </c>
      <c r="P4352" s="3">
        <f t="shared" si="271"/>
        <v>20388.079999999998</v>
      </c>
    </row>
    <row r="4353" spans="1:16" x14ac:dyDescent="0.35">
      <c r="A4353" t="s">
        <v>297</v>
      </c>
      <c r="B4353" s="21" t="s">
        <v>98</v>
      </c>
      <c r="C4353" s="22">
        <v>44477</v>
      </c>
      <c r="D4353" t="s">
        <v>171</v>
      </c>
      <c r="E4353" t="s">
        <v>172</v>
      </c>
      <c r="F4353" s="21" t="s">
        <v>231</v>
      </c>
      <c r="G4353" s="3">
        <v>309.66000000000008</v>
      </c>
      <c r="H4353" s="22">
        <v>44459</v>
      </c>
      <c r="I4353" s="23">
        <v>44472</v>
      </c>
      <c r="J4353">
        <f t="shared" si="268"/>
        <v>14</v>
      </c>
      <c r="K4353" s="2">
        <f t="shared" si="269"/>
        <v>44465.5</v>
      </c>
      <c r="L4353" s="22">
        <v>44477.5</v>
      </c>
      <c r="M4353" s="22">
        <v>44592.5</v>
      </c>
      <c r="N4353" s="22">
        <v>44589.5</v>
      </c>
      <c r="O4353">
        <f t="shared" si="270"/>
        <v>124</v>
      </c>
      <c r="P4353" s="3">
        <f t="shared" si="271"/>
        <v>38397.840000000011</v>
      </c>
    </row>
    <row r="4354" spans="1:16" x14ac:dyDescent="0.35">
      <c r="A4354" t="s">
        <v>297</v>
      </c>
      <c r="B4354" s="21" t="s">
        <v>98</v>
      </c>
      <c r="C4354" s="22">
        <v>44477</v>
      </c>
      <c r="D4354" t="s">
        <v>201</v>
      </c>
      <c r="E4354" t="s">
        <v>202</v>
      </c>
      <c r="F4354" s="21" t="s">
        <v>142</v>
      </c>
      <c r="G4354" s="3">
        <v>5.4</v>
      </c>
      <c r="H4354" s="22">
        <v>44459</v>
      </c>
      <c r="I4354" s="23">
        <v>44472</v>
      </c>
      <c r="J4354">
        <f t="shared" si="268"/>
        <v>14</v>
      </c>
      <c r="K4354" s="2">
        <f t="shared" si="269"/>
        <v>44465.5</v>
      </c>
      <c r="L4354" s="22">
        <v>44477.5</v>
      </c>
      <c r="M4354" s="22">
        <v>44592.5</v>
      </c>
      <c r="N4354" s="22">
        <v>44589.5</v>
      </c>
      <c r="O4354">
        <f t="shared" si="270"/>
        <v>124</v>
      </c>
      <c r="P4354" s="3">
        <f t="shared" si="271"/>
        <v>669.6</v>
      </c>
    </row>
    <row r="4355" spans="1:16" x14ac:dyDescent="0.35">
      <c r="A4355" t="s">
        <v>297</v>
      </c>
      <c r="B4355" s="21" t="s">
        <v>98</v>
      </c>
      <c r="C4355" s="22">
        <v>44477</v>
      </c>
      <c r="D4355" t="s">
        <v>110</v>
      </c>
      <c r="E4355" t="s">
        <v>111</v>
      </c>
      <c r="F4355" s="21" t="s">
        <v>232</v>
      </c>
      <c r="G4355" s="3">
        <v>1.82</v>
      </c>
      <c r="H4355" s="22">
        <v>44459</v>
      </c>
      <c r="I4355" s="23">
        <v>44472</v>
      </c>
      <c r="J4355">
        <f t="shared" si="268"/>
        <v>14</v>
      </c>
      <c r="K4355" s="2">
        <f t="shared" si="269"/>
        <v>44465.5</v>
      </c>
      <c r="L4355" s="22">
        <v>44477.5</v>
      </c>
      <c r="M4355" s="22">
        <v>44592.5</v>
      </c>
      <c r="N4355" s="22">
        <v>44589.5</v>
      </c>
      <c r="O4355">
        <f t="shared" si="270"/>
        <v>124</v>
      </c>
      <c r="P4355" s="3">
        <f t="shared" si="271"/>
        <v>225.68</v>
      </c>
    </row>
    <row r="4356" spans="1:16" x14ac:dyDescent="0.35">
      <c r="A4356" t="s">
        <v>297</v>
      </c>
      <c r="B4356" s="21" t="s">
        <v>98</v>
      </c>
      <c r="C4356" s="22">
        <v>44477</v>
      </c>
      <c r="D4356" t="s">
        <v>110</v>
      </c>
      <c r="E4356" t="s">
        <v>111</v>
      </c>
      <c r="F4356" s="21" t="s">
        <v>233</v>
      </c>
      <c r="G4356" s="3">
        <v>34.06</v>
      </c>
      <c r="H4356" s="22">
        <v>44459</v>
      </c>
      <c r="I4356" s="23">
        <v>44472</v>
      </c>
      <c r="J4356">
        <f t="shared" si="268"/>
        <v>14</v>
      </c>
      <c r="K4356" s="2">
        <f t="shared" si="269"/>
        <v>44465.5</v>
      </c>
      <c r="L4356" s="22">
        <v>44477.5</v>
      </c>
      <c r="M4356" s="22">
        <v>44592.5</v>
      </c>
      <c r="N4356" s="22">
        <v>44589.5</v>
      </c>
      <c r="O4356">
        <f t="shared" si="270"/>
        <v>124</v>
      </c>
      <c r="P4356" s="3">
        <f t="shared" si="271"/>
        <v>4223.4400000000005</v>
      </c>
    </row>
    <row r="4357" spans="1:16" x14ac:dyDescent="0.35">
      <c r="A4357" t="s">
        <v>297</v>
      </c>
      <c r="B4357" s="21" t="s">
        <v>98</v>
      </c>
      <c r="C4357" s="22">
        <v>44477</v>
      </c>
      <c r="D4357" t="s">
        <v>114</v>
      </c>
      <c r="E4357" t="s">
        <v>115</v>
      </c>
      <c r="F4357" s="21" t="s">
        <v>145</v>
      </c>
      <c r="G4357" s="3">
        <v>65.52</v>
      </c>
      <c r="H4357" s="22">
        <v>44459</v>
      </c>
      <c r="I4357" s="23">
        <v>44472</v>
      </c>
      <c r="J4357">
        <f t="shared" si="268"/>
        <v>14</v>
      </c>
      <c r="K4357" s="2">
        <f t="shared" si="269"/>
        <v>44465.5</v>
      </c>
      <c r="L4357" s="22">
        <v>44477.5</v>
      </c>
      <c r="M4357" s="22">
        <v>44592.5</v>
      </c>
      <c r="N4357" s="22">
        <v>44589.5</v>
      </c>
      <c r="O4357">
        <f t="shared" si="270"/>
        <v>124</v>
      </c>
      <c r="P4357" s="3">
        <f t="shared" si="271"/>
        <v>8124.48</v>
      </c>
    </row>
    <row r="4358" spans="1:16" x14ac:dyDescent="0.35">
      <c r="A4358" t="s">
        <v>297</v>
      </c>
      <c r="B4358" s="21" t="s">
        <v>98</v>
      </c>
      <c r="C4358" s="22">
        <v>44477</v>
      </c>
      <c r="D4358" t="s">
        <v>110</v>
      </c>
      <c r="E4358" t="s">
        <v>111</v>
      </c>
      <c r="F4358" s="21" t="s">
        <v>145</v>
      </c>
      <c r="G4358" s="3">
        <v>1.48</v>
      </c>
      <c r="H4358" s="22">
        <v>44459</v>
      </c>
      <c r="I4358" s="23">
        <v>44472</v>
      </c>
      <c r="J4358">
        <f t="shared" si="268"/>
        <v>14</v>
      </c>
      <c r="K4358" s="2">
        <f t="shared" si="269"/>
        <v>44465.5</v>
      </c>
      <c r="L4358" s="22">
        <v>44477.5</v>
      </c>
      <c r="M4358" s="22">
        <v>44592.5</v>
      </c>
      <c r="N4358" s="22">
        <v>44589.5</v>
      </c>
      <c r="O4358">
        <f t="shared" si="270"/>
        <v>124</v>
      </c>
      <c r="P4358" s="3">
        <f t="shared" si="271"/>
        <v>183.52</v>
      </c>
    </row>
    <row r="4359" spans="1:16" x14ac:dyDescent="0.35">
      <c r="A4359" t="s">
        <v>297</v>
      </c>
      <c r="B4359" s="21" t="s">
        <v>98</v>
      </c>
      <c r="C4359" s="22">
        <v>44477</v>
      </c>
      <c r="D4359" t="s">
        <v>114</v>
      </c>
      <c r="E4359" t="s">
        <v>115</v>
      </c>
      <c r="F4359" s="21" t="s">
        <v>146</v>
      </c>
      <c r="G4359" s="3">
        <v>133.47999999999999</v>
      </c>
      <c r="H4359" s="22">
        <v>44459</v>
      </c>
      <c r="I4359" s="23">
        <v>44472</v>
      </c>
      <c r="J4359">
        <f t="shared" si="268"/>
        <v>14</v>
      </c>
      <c r="K4359" s="2">
        <f t="shared" si="269"/>
        <v>44465.5</v>
      </c>
      <c r="L4359" s="22">
        <v>44477.5</v>
      </c>
      <c r="M4359" s="22">
        <v>44592.5</v>
      </c>
      <c r="N4359" s="22">
        <v>44589.5</v>
      </c>
      <c r="O4359">
        <f t="shared" si="270"/>
        <v>124</v>
      </c>
      <c r="P4359" s="3">
        <f t="shared" si="271"/>
        <v>16551.52</v>
      </c>
    </row>
    <row r="4360" spans="1:16" x14ac:dyDescent="0.35">
      <c r="A4360" t="s">
        <v>297</v>
      </c>
      <c r="B4360" s="21" t="s">
        <v>98</v>
      </c>
      <c r="C4360" s="22">
        <v>44477</v>
      </c>
      <c r="D4360" t="s">
        <v>114</v>
      </c>
      <c r="E4360" t="s">
        <v>115</v>
      </c>
      <c r="F4360" s="21" t="s">
        <v>234</v>
      </c>
      <c r="G4360" s="3">
        <v>63.51</v>
      </c>
      <c r="H4360" s="22">
        <v>44459</v>
      </c>
      <c r="I4360" s="23">
        <v>44472</v>
      </c>
      <c r="J4360">
        <f t="shared" si="268"/>
        <v>14</v>
      </c>
      <c r="K4360" s="2">
        <f t="shared" si="269"/>
        <v>44465.5</v>
      </c>
      <c r="L4360" s="22">
        <v>44477.5</v>
      </c>
      <c r="M4360" s="22">
        <v>44592.5</v>
      </c>
      <c r="N4360" s="22">
        <v>44589.5</v>
      </c>
      <c r="O4360">
        <f t="shared" si="270"/>
        <v>124</v>
      </c>
      <c r="P4360" s="3">
        <f t="shared" si="271"/>
        <v>7875.24</v>
      </c>
    </row>
    <row r="4361" spans="1:16" x14ac:dyDescent="0.35">
      <c r="A4361" t="s">
        <v>297</v>
      </c>
      <c r="B4361" s="21" t="s">
        <v>98</v>
      </c>
      <c r="C4361" s="22">
        <v>44477</v>
      </c>
      <c r="D4361" t="s">
        <v>110</v>
      </c>
      <c r="E4361" t="s">
        <v>111</v>
      </c>
      <c r="F4361" s="21" t="s">
        <v>234</v>
      </c>
      <c r="G4361" s="3">
        <v>0.94000000000000006</v>
      </c>
      <c r="H4361" s="22">
        <v>44459</v>
      </c>
      <c r="I4361" s="23">
        <v>44472</v>
      </c>
      <c r="J4361">
        <f t="shared" si="268"/>
        <v>14</v>
      </c>
      <c r="K4361" s="2">
        <f t="shared" si="269"/>
        <v>44465.5</v>
      </c>
      <c r="L4361" s="22">
        <v>44477.5</v>
      </c>
      <c r="M4361" s="22">
        <v>44592.5</v>
      </c>
      <c r="N4361" s="22">
        <v>44589.5</v>
      </c>
      <c r="O4361">
        <f t="shared" si="270"/>
        <v>124</v>
      </c>
      <c r="P4361" s="3">
        <f t="shared" si="271"/>
        <v>116.56</v>
      </c>
    </row>
    <row r="4362" spans="1:16" x14ac:dyDescent="0.35">
      <c r="A4362" t="s">
        <v>297</v>
      </c>
      <c r="B4362" s="21" t="s">
        <v>98</v>
      </c>
      <c r="C4362" s="22">
        <v>44477</v>
      </c>
      <c r="D4362" t="s">
        <v>110</v>
      </c>
      <c r="E4362" t="s">
        <v>111</v>
      </c>
      <c r="F4362" s="21" t="s">
        <v>235</v>
      </c>
      <c r="G4362" s="3">
        <v>1.52</v>
      </c>
      <c r="H4362" s="22">
        <v>44459</v>
      </c>
      <c r="I4362" s="23">
        <v>44472</v>
      </c>
      <c r="J4362">
        <f t="shared" si="268"/>
        <v>14</v>
      </c>
      <c r="K4362" s="2">
        <f t="shared" si="269"/>
        <v>44465.5</v>
      </c>
      <c r="L4362" s="22">
        <v>44477.5</v>
      </c>
      <c r="M4362" s="22">
        <v>44592.5</v>
      </c>
      <c r="N4362" s="22">
        <v>44589.5</v>
      </c>
      <c r="O4362">
        <f t="shared" si="270"/>
        <v>124</v>
      </c>
      <c r="P4362" s="3">
        <f t="shared" si="271"/>
        <v>188.48</v>
      </c>
    </row>
    <row r="4363" spans="1:16" x14ac:dyDescent="0.35">
      <c r="A4363" t="s">
        <v>297</v>
      </c>
      <c r="B4363" s="21" t="s">
        <v>98</v>
      </c>
      <c r="C4363" s="22">
        <v>44477</v>
      </c>
      <c r="D4363" t="s">
        <v>110</v>
      </c>
      <c r="E4363" t="s">
        <v>111</v>
      </c>
      <c r="F4363" s="21" t="s">
        <v>257</v>
      </c>
      <c r="G4363" s="3">
        <v>9.0299999999999994</v>
      </c>
      <c r="H4363" s="22">
        <v>44459</v>
      </c>
      <c r="I4363" s="23">
        <v>44472</v>
      </c>
      <c r="J4363">
        <f t="shared" ref="J4363:J4426" si="272">I4363-H4363+1</f>
        <v>14</v>
      </c>
      <c r="K4363" s="2">
        <f t="shared" ref="K4363:K4426" si="273">(H4363+I4363)/2</f>
        <v>44465.5</v>
      </c>
      <c r="L4363" s="22">
        <v>44477.5</v>
      </c>
      <c r="M4363" s="22">
        <v>44592.5</v>
      </c>
      <c r="N4363" s="22">
        <v>44589.5</v>
      </c>
      <c r="O4363">
        <f t="shared" ref="O4363:O4426" si="274">N4363-K4363</f>
        <v>124</v>
      </c>
      <c r="P4363" s="3">
        <f t="shared" ref="P4363:P4426" si="275">O4363*G4363</f>
        <v>1119.72</v>
      </c>
    </row>
    <row r="4364" spans="1:16" x14ac:dyDescent="0.35">
      <c r="A4364" t="s">
        <v>297</v>
      </c>
      <c r="B4364" s="21" t="s">
        <v>98</v>
      </c>
      <c r="C4364" s="22">
        <v>44477</v>
      </c>
      <c r="D4364" t="s">
        <v>110</v>
      </c>
      <c r="E4364" t="s">
        <v>111</v>
      </c>
      <c r="F4364" s="21" t="s">
        <v>236</v>
      </c>
      <c r="G4364" s="3">
        <v>191.95999999999998</v>
      </c>
      <c r="H4364" s="22">
        <v>44459</v>
      </c>
      <c r="I4364" s="23">
        <v>44472</v>
      </c>
      <c r="J4364">
        <f t="shared" si="272"/>
        <v>14</v>
      </c>
      <c r="K4364" s="2">
        <f t="shared" si="273"/>
        <v>44465.5</v>
      </c>
      <c r="L4364" s="22">
        <v>44477.5</v>
      </c>
      <c r="M4364" s="22">
        <v>44592.5</v>
      </c>
      <c r="N4364" s="22">
        <v>44589.5</v>
      </c>
      <c r="O4364">
        <f t="shared" si="274"/>
        <v>124</v>
      </c>
      <c r="P4364" s="3">
        <f t="shared" si="275"/>
        <v>23803.039999999997</v>
      </c>
    </row>
    <row r="4365" spans="1:16" x14ac:dyDescent="0.35">
      <c r="A4365" t="s">
        <v>297</v>
      </c>
      <c r="B4365" s="21" t="s">
        <v>98</v>
      </c>
      <c r="C4365" s="22">
        <v>44477</v>
      </c>
      <c r="D4365" t="s">
        <v>201</v>
      </c>
      <c r="E4365" t="s">
        <v>202</v>
      </c>
      <c r="F4365" s="21" t="s">
        <v>109</v>
      </c>
      <c r="G4365" s="3">
        <v>121.31</v>
      </c>
      <c r="H4365" s="22">
        <v>44459</v>
      </c>
      <c r="I4365" s="23">
        <v>44472</v>
      </c>
      <c r="J4365">
        <f t="shared" si="272"/>
        <v>14</v>
      </c>
      <c r="K4365" s="2">
        <f t="shared" si="273"/>
        <v>44465.5</v>
      </c>
      <c r="L4365" s="22">
        <v>44477.5</v>
      </c>
      <c r="M4365" s="22">
        <v>44592.5</v>
      </c>
      <c r="N4365" s="22">
        <v>44589.5</v>
      </c>
      <c r="O4365">
        <f t="shared" si="274"/>
        <v>124</v>
      </c>
      <c r="P4365" s="3">
        <f t="shared" si="275"/>
        <v>15042.44</v>
      </c>
    </row>
    <row r="4366" spans="1:16" x14ac:dyDescent="0.35">
      <c r="A4366" t="s">
        <v>297</v>
      </c>
      <c r="B4366" s="21" t="s">
        <v>98</v>
      </c>
      <c r="C4366" s="22">
        <v>44477</v>
      </c>
      <c r="D4366" t="s">
        <v>110</v>
      </c>
      <c r="E4366" t="s">
        <v>111</v>
      </c>
      <c r="F4366" s="21" t="s">
        <v>247</v>
      </c>
      <c r="G4366" s="3">
        <v>38.620000000000005</v>
      </c>
      <c r="H4366" s="22">
        <v>44459</v>
      </c>
      <c r="I4366" s="23">
        <v>44472</v>
      </c>
      <c r="J4366">
        <f t="shared" si="272"/>
        <v>14</v>
      </c>
      <c r="K4366" s="2">
        <f t="shared" si="273"/>
        <v>44465.5</v>
      </c>
      <c r="L4366" s="22">
        <v>44477.5</v>
      </c>
      <c r="M4366" s="22">
        <v>44592.5</v>
      </c>
      <c r="N4366" s="22">
        <v>44589.5</v>
      </c>
      <c r="O4366">
        <f t="shared" si="274"/>
        <v>124</v>
      </c>
      <c r="P4366" s="3">
        <f t="shared" si="275"/>
        <v>4788.880000000001</v>
      </c>
    </row>
    <row r="4367" spans="1:16" x14ac:dyDescent="0.35">
      <c r="A4367" t="s">
        <v>297</v>
      </c>
      <c r="B4367" s="21" t="s">
        <v>98</v>
      </c>
      <c r="C4367" s="22">
        <v>44477</v>
      </c>
      <c r="D4367" t="s">
        <v>110</v>
      </c>
      <c r="E4367" t="s">
        <v>111</v>
      </c>
      <c r="F4367" s="21" t="s">
        <v>238</v>
      </c>
      <c r="G4367" s="3">
        <v>32.17</v>
      </c>
      <c r="H4367" s="22">
        <v>44459</v>
      </c>
      <c r="I4367" s="23">
        <v>44472</v>
      </c>
      <c r="J4367">
        <f t="shared" si="272"/>
        <v>14</v>
      </c>
      <c r="K4367" s="2">
        <f t="shared" si="273"/>
        <v>44465.5</v>
      </c>
      <c r="L4367" s="22">
        <v>44477.5</v>
      </c>
      <c r="M4367" s="22">
        <v>44592.5</v>
      </c>
      <c r="N4367" s="22">
        <v>44589.5</v>
      </c>
      <c r="O4367">
        <f t="shared" si="274"/>
        <v>124</v>
      </c>
      <c r="P4367" s="3">
        <f t="shared" si="275"/>
        <v>3989.0800000000004</v>
      </c>
    </row>
    <row r="4368" spans="1:16" x14ac:dyDescent="0.35">
      <c r="A4368" t="s">
        <v>297</v>
      </c>
      <c r="B4368" s="21" t="s">
        <v>98</v>
      </c>
      <c r="C4368" s="22">
        <v>44477</v>
      </c>
      <c r="D4368" t="s">
        <v>201</v>
      </c>
      <c r="E4368" t="s">
        <v>202</v>
      </c>
      <c r="F4368" s="21" t="s">
        <v>102</v>
      </c>
      <c r="G4368" s="3">
        <v>17.309999999999999</v>
      </c>
      <c r="H4368" s="22">
        <v>44459</v>
      </c>
      <c r="I4368" s="23">
        <v>44472</v>
      </c>
      <c r="J4368">
        <f t="shared" si="272"/>
        <v>14</v>
      </c>
      <c r="K4368" s="2">
        <f t="shared" si="273"/>
        <v>44465.5</v>
      </c>
      <c r="L4368" s="22">
        <v>44477.5</v>
      </c>
      <c r="M4368" s="22">
        <v>44592.5</v>
      </c>
      <c r="N4368" s="22">
        <v>44589.5</v>
      </c>
      <c r="O4368">
        <f t="shared" si="274"/>
        <v>124</v>
      </c>
      <c r="P4368" s="3">
        <f t="shared" si="275"/>
        <v>2146.44</v>
      </c>
    </row>
    <row r="4369" spans="1:16" x14ac:dyDescent="0.35">
      <c r="A4369" t="s">
        <v>297</v>
      </c>
      <c r="B4369" s="21" t="s">
        <v>98</v>
      </c>
      <c r="C4369" s="22">
        <v>44477</v>
      </c>
      <c r="D4369" t="s">
        <v>114</v>
      </c>
      <c r="E4369" t="s">
        <v>115</v>
      </c>
      <c r="F4369" s="21" t="s">
        <v>239</v>
      </c>
      <c r="G4369" s="3">
        <v>19.38</v>
      </c>
      <c r="H4369" s="22">
        <v>44459</v>
      </c>
      <c r="I4369" s="23">
        <v>44472</v>
      </c>
      <c r="J4369">
        <f t="shared" si="272"/>
        <v>14</v>
      </c>
      <c r="K4369" s="2">
        <f t="shared" si="273"/>
        <v>44465.5</v>
      </c>
      <c r="L4369" s="22">
        <v>44477.5</v>
      </c>
      <c r="M4369" s="22">
        <v>44592.5</v>
      </c>
      <c r="N4369" s="22">
        <v>44589.5</v>
      </c>
      <c r="O4369">
        <f t="shared" si="274"/>
        <v>124</v>
      </c>
      <c r="P4369" s="3">
        <f t="shared" si="275"/>
        <v>2403.12</v>
      </c>
    </row>
    <row r="4370" spans="1:16" x14ac:dyDescent="0.35">
      <c r="A4370" t="s">
        <v>297</v>
      </c>
      <c r="B4370" s="21" t="s">
        <v>98</v>
      </c>
      <c r="C4370" s="22">
        <v>44477</v>
      </c>
      <c r="D4370" t="s">
        <v>110</v>
      </c>
      <c r="E4370" t="s">
        <v>111</v>
      </c>
      <c r="F4370" s="21" t="s">
        <v>240</v>
      </c>
      <c r="G4370" s="3">
        <v>1.6</v>
      </c>
      <c r="H4370" s="22">
        <v>44459</v>
      </c>
      <c r="I4370" s="23">
        <v>44472</v>
      </c>
      <c r="J4370">
        <f t="shared" si="272"/>
        <v>14</v>
      </c>
      <c r="K4370" s="2">
        <f t="shared" si="273"/>
        <v>44465.5</v>
      </c>
      <c r="L4370" s="22">
        <v>44477.5</v>
      </c>
      <c r="M4370" s="22">
        <v>44592.5</v>
      </c>
      <c r="N4370" s="22">
        <v>44589.5</v>
      </c>
      <c r="O4370">
        <f t="shared" si="274"/>
        <v>124</v>
      </c>
      <c r="P4370" s="3">
        <f t="shared" si="275"/>
        <v>198.4</v>
      </c>
    </row>
    <row r="4371" spans="1:16" x14ac:dyDescent="0.35">
      <c r="A4371" t="s">
        <v>297</v>
      </c>
      <c r="B4371" s="21" t="s">
        <v>98</v>
      </c>
      <c r="C4371" s="22">
        <v>44477</v>
      </c>
      <c r="D4371" t="s">
        <v>110</v>
      </c>
      <c r="E4371" t="s">
        <v>111</v>
      </c>
      <c r="F4371" s="21" t="s">
        <v>252</v>
      </c>
      <c r="G4371" s="3">
        <v>100.88000000000001</v>
      </c>
      <c r="H4371" s="22">
        <v>44459</v>
      </c>
      <c r="I4371" s="23">
        <v>44472</v>
      </c>
      <c r="J4371">
        <f t="shared" si="272"/>
        <v>14</v>
      </c>
      <c r="K4371" s="2">
        <f t="shared" si="273"/>
        <v>44465.5</v>
      </c>
      <c r="L4371" s="22">
        <v>44477.5</v>
      </c>
      <c r="M4371" s="22">
        <v>44592.5</v>
      </c>
      <c r="N4371" s="22">
        <v>44589.5</v>
      </c>
      <c r="O4371">
        <f t="shared" si="274"/>
        <v>124</v>
      </c>
      <c r="P4371" s="3">
        <f t="shared" si="275"/>
        <v>12509.12</v>
      </c>
    </row>
    <row r="4372" spans="1:16" x14ac:dyDescent="0.35">
      <c r="A4372" t="s">
        <v>297</v>
      </c>
      <c r="B4372" s="21" t="s">
        <v>98</v>
      </c>
      <c r="C4372" s="22">
        <v>44477</v>
      </c>
      <c r="D4372" t="s">
        <v>110</v>
      </c>
      <c r="E4372" t="s">
        <v>111</v>
      </c>
      <c r="F4372" s="21" t="s">
        <v>147</v>
      </c>
      <c r="G4372" s="3">
        <v>16.189999999999998</v>
      </c>
      <c r="H4372" s="22">
        <v>44459</v>
      </c>
      <c r="I4372" s="23">
        <v>44472</v>
      </c>
      <c r="J4372">
        <f t="shared" si="272"/>
        <v>14</v>
      </c>
      <c r="K4372" s="2">
        <f t="shared" si="273"/>
        <v>44465.5</v>
      </c>
      <c r="L4372" s="22">
        <v>44477.5</v>
      </c>
      <c r="M4372" s="22">
        <v>44592.5</v>
      </c>
      <c r="N4372" s="22">
        <v>44589.5</v>
      </c>
      <c r="O4372">
        <f t="shared" si="274"/>
        <v>124</v>
      </c>
      <c r="P4372" s="3">
        <f t="shared" si="275"/>
        <v>2007.5599999999997</v>
      </c>
    </row>
    <row r="4373" spans="1:16" x14ac:dyDescent="0.35">
      <c r="A4373" t="s">
        <v>297</v>
      </c>
      <c r="B4373" s="21" t="s">
        <v>98</v>
      </c>
      <c r="C4373" s="22">
        <v>44477</v>
      </c>
      <c r="D4373" t="s">
        <v>110</v>
      </c>
      <c r="E4373" t="s">
        <v>111</v>
      </c>
      <c r="F4373" s="21" t="s">
        <v>243</v>
      </c>
      <c r="G4373" s="3">
        <v>13.419999999999998</v>
      </c>
      <c r="H4373" s="22">
        <v>44459</v>
      </c>
      <c r="I4373" s="23">
        <v>44472</v>
      </c>
      <c r="J4373">
        <f t="shared" si="272"/>
        <v>14</v>
      </c>
      <c r="K4373" s="2">
        <f t="shared" si="273"/>
        <v>44465.5</v>
      </c>
      <c r="L4373" s="22">
        <v>44477.5</v>
      </c>
      <c r="M4373" s="22">
        <v>44592.5</v>
      </c>
      <c r="N4373" s="22">
        <v>44589.5</v>
      </c>
      <c r="O4373">
        <f t="shared" si="274"/>
        <v>124</v>
      </c>
      <c r="P4373" s="3">
        <f t="shared" si="275"/>
        <v>1664.0799999999997</v>
      </c>
    </row>
    <row r="4374" spans="1:16" x14ac:dyDescent="0.35">
      <c r="A4374" t="s">
        <v>297</v>
      </c>
      <c r="B4374" s="21" t="s">
        <v>98</v>
      </c>
      <c r="C4374" s="22">
        <v>44477</v>
      </c>
      <c r="D4374" t="s">
        <v>201</v>
      </c>
      <c r="E4374" t="s">
        <v>202</v>
      </c>
      <c r="F4374" s="21" t="s">
        <v>101</v>
      </c>
      <c r="G4374" s="3">
        <v>4.0999999999999996</v>
      </c>
      <c r="H4374" s="22">
        <v>44459</v>
      </c>
      <c r="I4374" s="23">
        <v>44472</v>
      </c>
      <c r="J4374">
        <f t="shared" si="272"/>
        <v>14</v>
      </c>
      <c r="K4374" s="2">
        <f t="shared" si="273"/>
        <v>44465.5</v>
      </c>
      <c r="L4374" s="22">
        <v>44477.5</v>
      </c>
      <c r="M4374" s="22">
        <v>44670.5</v>
      </c>
      <c r="N4374" s="22">
        <v>44670.5</v>
      </c>
      <c r="O4374">
        <f t="shared" si="274"/>
        <v>205</v>
      </c>
      <c r="P4374" s="3">
        <f t="shared" si="275"/>
        <v>840.49999999999989</v>
      </c>
    </row>
    <row r="4375" spans="1:16" x14ac:dyDescent="0.35">
      <c r="A4375" t="s">
        <v>297</v>
      </c>
      <c r="B4375" s="21" t="s">
        <v>98</v>
      </c>
      <c r="C4375" s="22">
        <v>44477</v>
      </c>
      <c r="D4375" t="s">
        <v>201</v>
      </c>
      <c r="E4375" t="s">
        <v>202</v>
      </c>
      <c r="F4375" s="21" t="s">
        <v>101</v>
      </c>
      <c r="G4375" s="3">
        <v>316.49</v>
      </c>
      <c r="H4375" s="22">
        <v>44459</v>
      </c>
      <c r="I4375" s="23">
        <v>44472</v>
      </c>
      <c r="J4375">
        <f t="shared" si="272"/>
        <v>14</v>
      </c>
      <c r="K4375" s="2">
        <f t="shared" si="273"/>
        <v>44465.5</v>
      </c>
      <c r="L4375" s="22">
        <v>44477.5</v>
      </c>
      <c r="M4375" s="22">
        <v>44670.5</v>
      </c>
      <c r="N4375" s="22">
        <v>44670.5</v>
      </c>
      <c r="O4375">
        <f t="shared" si="274"/>
        <v>205</v>
      </c>
      <c r="P4375" s="3">
        <f t="shared" si="275"/>
        <v>64880.450000000004</v>
      </c>
    </row>
    <row r="4376" spans="1:16" x14ac:dyDescent="0.35">
      <c r="A4376" t="s">
        <v>299</v>
      </c>
      <c r="B4376" s="21" t="s">
        <v>98</v>
      </c>
      <c r="C4376" s="22">
        <v>44491</v>
      </c>
      <c r="D4376" t="s">
        <v>110</v>
      </c>
      <c r="E4376" t="s">
        <v>111</v>
      </c>
      <c r="F4376" s="21" t="s">
        <v>248</v>
      </c>
      <c r="G4376" s="3">
        <v>11.49</v>
      </c>
      <c r="H4376" s="22">
        <v>44473</v>
      </c>
      <c r="I4376" s="23">
        <v>44486</v>
      </c>
      <c r="J4376">
        <f t="shared" si="272"/>
        <v>14</v>
      </c>
      <c r="K4376" s="2">
        <f t="shared" si="273"/>
        <v>44479.5</v>
      </c>
      <c r="L4376" s="22">
        <v>44491.5</v>
      </c>
      <c r="M4376" s="22">
        <v>44227.5</v>
      </c>
      <c r="N4376" s="22">
        <v>44225.5</v>
      </c>
      <c r="O4376">
        <f t="shared" si="274"/>
        <v>-254</v>
      </c>
      <c r="P4376" s="3">
        <f t="shared" si="275"/>
        <v>-2918.46</v>
      </c>
    </row>
    <row r="4377" spans="1:16" x14ac:dyDescent="0.35">
      <c r="A4377" t="s">
        <v>299</v>
      </c>
      <c r="B4377" s="21" t="s">
        <v>86</v>
      </c>
      <c r="C4377" s="22">
        <v>44491</v>
      </c>
      <c r="D4377" t="s">
        <v>87</v>
      </c>
      <c r="E4377" t="s">
        <v>88</v>
      </c>
      <c r="F4377" s="21" t="s">
        <v>89</v>
      </c>
      <c r="G4377" s="3">
        <v>45340.73000000001</v>
      </c>
      <c r="H4377" s="22">
        <v>44472</v>
      </c>
      <c r="I4377" s="23">
        <v>44485</v>
      </c>
      <c r="J4377">
        <f t="shared" si="272"/>
        <v>14</v>
      </c>
      <c r="K4377" s="2">
        <f t="shared" si="273"/>
        <v>44478.5</v>
      </c>
      <c r="L4377" s="22">
        <v>44491.5</v>
      </c>
      <c r="M4377" s="22">
        <v>44494.5</v>
      </c>
      <c r="N4377" s="22">
        <v>44491.5</v>
      </c>
      <c r="O4377">
        <f t="shared" si="274"/>
        <v>13</v>
      </c>
      <c r="P4377" s="3">
        <f t="shared" si="275"/>
        <v>589429.49000000011</v>
      </c>
    </row>
    <row r="4378" spans="1:16" x14ac:dyDescent="0.35">
      <c r="A4378" t="s">
        <v>299</v>
      </c>
      <c r="B4378" s="21" t="s">
        <v>86</v>
      </c>
      <c r="C4378" s="22">
        <v>44491</v>
      </c>
      <c r="D4378" t="s">
        <v>90</v>
      </c>
      <c r="E4378" t="s">
        <v>91</v>
      </c>
      <c r="F4378" s="21" t="s">
        <v>89</v>
      </c>
      <c r="G4378" s="3">
        <v>5993.9099999999989</v>
      </c>
      <c r="H4378" s="22">
        <v>44472</v>
      </c>
      <c r="I4378" s="23">
        <v>44485</v>
      </c>
      <c r="J4378">
        <f t="shared" si="272"/>
        <v>14</v>
      </c>
      <c r="K4378" s="2">
        <f t="shared" si="273"/>
        <v>44478.5</v>
      </c>
      <c r="L4378" s="22">
        <v>44491.5</v>
      </c>
      <c r="M4378" s="22">
        <v>44494.5</v>
      </c>
      <c r="N4378" s="22">
        <v>44491.5</v>
      </c>
      <c r="O4378">
        <f t="shared" si="274"/>
        <v>13</v>
      </c>
      <c r="P4378" s="3">
        <f t="shared" si="275"/>
        <v>77920.829999999987</v>
      </c>
    </row>
    <row r="4379" spans="1:16" x14ac:dyDescent="0.35">
      <c r="A4379" t="s">
        <v>299</v>
      </c>
      <c r="B4379" s="21" t="s">
        <v>86</v>
      </c>
      <c r="C4379" s="22">
        <v>44491</v>
      </c>
      <c r="D4379" t="s">
        <v>92</v>
      </c>
      <c r="E4379" t="s">
        <v>93</v>
      </c>
      <c r="F4379" s="21" t="s">
        <v>89</v>
      </c>
      <c r="G4379" s="3">
        <v>5993.9099999999989</v>
      </c>
      <c r="H4379" s="22">
        <v>44472</v>
      </c>
      <c r="I4379" s="23">
        <v>44485</v>
      </c>
      <c r="J4379">
        <f t="shared" si="272"/>
        <v>14</v>
      </c>
      <c r="K4379" s="2">
        <f t="shared" si="273"/>
        <v>44478.5</v>
      </c>
      <c r="L4379" s="22">
        <v>44491.5</v>
      </c>
      <c r="M4379" s="22">
        <v>44494.5</v>
      </c>
      <c r="N4379" s="22">
        <v>44491.5</v>
      </c>
      <c r="O4379">
        <f t="shared" si="274"/>
        <v>13</v>
      </c>
      <c r="P4379" s="3">
        <f t="shared" si="275"/>
        <v>77920.829999999987</v>
      </c>
    </row>
    <row r="4380" spans="1:16" x14ac:dyDescent="0.35">
      <c r="A4380" t="s">
        <v>299</v>
      </c>
      <c r="B4380" s="21" t="s">
        <v>86</v>
      </c>
      <c r="C4380" s="22">
        <v>44491</v>
      </c>
      <c r="D4380" t="s">
        <v>94</v>
      </c>
      <c r="E4380" t="s">
        <v>95</v>
      </c>
      <c r="F4380" s="21" t="s">
        <v>89</v>
      </c>
      <c r="G4380" s="3">
        <v>25629.329999999998</v>
      </c>
      <c r="H4380" s="22">
        <v>44472</v>
      </c>
      <c r="I4380" s="23">
        <v>44485</v>
      </c>
      <c r="J4380">
        <f t="shared" si="272"/>
        <v>14</v>
      </c>
      <c r="K4380" s="2">
        <f t="shared" si="273"/>
        <v>44478.5</v>
      </c>
      <c r="L4380" s="22">
        <v>44491.5</v>
      </c>
      <c r="M4380" s="22">
        <v>44494.5</v>
      </c>
      <c r="N4380" s="22">
        <v>44491.5</v>
      </c>
      <c r="O4380">
        <f t="shared" si="274"/>
        <v>13</v>
      </c>
      <c r="P4380" s="3">
        <f t="shared" si="275"/>
        <v>333181.28999999998</v>
      </c>
    </row>
    <row r="4381" spans="1:16" x14ac:dyDescent="0.35">
      <c r="A4381" t="s">
        <v>299</v>
      </c>
      <c r="B4381" s="21" t="s">
        <v>86</v>
      </c>
      <c r="C4381" s="22">
        <v>44491</v>
      </c>
      <c r="D4381" t="s">
        <v>96</v>
      </c>
      <c r="E4381" t="s">
        <v>97</v>
      </c>
      <c r="F4381" s="21" t="s">
        <v>89</v>
      </c>
      <c r="G4381" s="3">
        <v>25629.329999999998</v>
      </c>
      <c r="H4381" s="22">
        <v>44472</v>
      </c>
      <c r="I4381" s="23">
        <v>44485</v>
      </c>
      <c r="J4381">
        <f t="shared" si="272"/>
        <v>14</v>
      </c>
      <c r="K4381" s="2">
        <f t="shared" si="273"/>
        <v>44478.5</v>
      </c>
      <c r="L4381" s="22">
        <v>44491.5</v>
      </c>
      <c r="M4381" s="22">
        <v>44494.5</v>
      </c>
      <c r="N4381" s="22">
        <v>44491.5</v>
      </c>
      <c r="O4381">
        <f t="shared" si="274"/>
        <v>13</v>
      </c>
      <c r="P4381" s="3">
        <f t="shared" si="275"/>
        <v>333181.28999999998</v>
      </c>
    </row>
    <row r="4382" spans="1:16" x14ac:dyDescent="0.35">
      <c r="A4382" t="s">
        <v>299</v>
      </c>
      <c r="B4382" s="21" t="s">
        <v>98</v>
      </c>
      <c r="C4382" s="22">
        <v>44491</v>
      </c>
      <c r="D4382" t="s">
        <v>87</v>
      </c>
      <c r="E4382" t="s">
        <v>88</v>
      </c>
      <c r="F4382" s="21" t="s">
        <v>89</v>
      </c>
      <c r="G4382" s="3">
        <v>225.25</v>
      </c>
      <c r="H4382" s="22">
        <v>44473</v>
      </c>
      <c r="I4382" s="23">
        <v>44486</v>
      </c>
      <c r="J4382">
        <f t="shared" si="272"/>
        <v>14</v>
      </c>
      <c r="K4382" s="2">
        <f t="shared" si="273"/>
        <v>44479.5</v>
      </c>
      <c r="L4382" s="22">
        <v>44491.5</v>
      </c>
      <c r="M4382" s="22">
        <v>44494.5</v>
      </c>
      <c r="N4382" s="22">
        <v>44491.5</v>
      </c>
      <c r="O4382">
        <f t="shared" si="274"/>
        <v>12</v>
      </c>
      <c r="P4382" s="3">
        <f t="shared" si="275"/>
        <v>2703</v>
      </c>
    </row>
    <row r="4383" spans="1:16" x14ac:dyDescent="0.35">
      <c r="A4383" t="s">
        <v>299</v>
      </c>
      <c r="B4383" s="21" t="s">
        <v>98</v>
      </c>
      <c r="C4383" s="22">
        <v>44491</v>
      </c>
      <c r="D4383" t="s">
        <v>90</v>
      </c>
      <c r="E4383" t="s">
        <v>91</v>
      </c>
      <c r="F4383" s="21" t="s">
        <v>89</v>
      </c>
      <c r="G4383" s="3">
        <v>19.2</v>
      </c>
      <c r="H4383" s="22">
        <v>44473</v>
      </c>
      <c r="I4383" s="23">
        <v>44486</v>
      </c>
      <c r="J4383">
        <f t="shared" si="272"/>
        <v>14</v>
      </c>
      <c r="K4383" s="2">
        <f t="shared" si="273"/>
        <v>44479.5</v>
      </c>
      <c r="L4383" s="22">
        <v>44491.5</v>
      </c>
      <c r="M4383" s="22">
        <v>44494.5</v>
      </c>
      <c r="N4383" s="22">
        <v>44491.5</v>
      </c>
      <c r="O4383">
        <f t="shared" si="274"/>
        <v>12</v>
      </c>
      <c r="P4383" s="3">
        <f t="shared" si="275"/>
        <v>230.39999999999998</v>
      </c>
    </row>
    <row r="4384" spans="1:16" x14ac:dyDescent="0.35">
      <c r="A4384" t="s">
        <v>299</v>
      </c>
      <c r="B4384" s="21" t="s">
        <v>98</v>
      </c>
      <c r="C4384" s="22">
        <v>44491</v>
      </c>
      <c r="D4384" t="s">
        <v>92</v>
      </c>
      <c r="E4384" t="s">
        <v>93</v>
      </c>
      <c r="F4384" s="21" t="s">
        <v>89</v>
      </c>
      <c r="G4384" s="3">
        <v>19.2</v>
      </c>
      <c r="H4384" s="22">
        <v>44473</v>
      </c>
      <c r="I4384" s="23">
        <v>44486</v>
      </c>
      <c r="J4384">
        <f t="shared" si="272"/>
        <v>14</v>
      </c>
      <c r="K4384" s="2">
        <f t="shared" si="273"/>
        <v>44479.5</v>
      </c>
      <c r="L4384" s="22">
        <v>44491.5</v>
      </c>
      <c r="M4384" s="22">
        <v>44494.5</v>
      </c>
      <c r="N4384" s="22">
        <v>44491.5</v>
      </c>
      <c r="O4384">
        <f t="shared" si="274"/>
        <v>12</v>
      </c>
      <c r="P4384" s="3">
        <f t="shared" si="275"/>
        <v>230.39999999999998</v>
      </c>
    </row>
    <row r="4385" spans="1:16" x14ac:dyDescent="0.35">
      <c r="A4385" t="s">
        <v>299</v>
      </c>
      <c r="B4385" s="21" t="s">
        <v>98</v>
      </c>
      <c r="C4385" s="22">
        <v>44491</v>
      </c>
      <c r="D4385" t="s">
        <v>94</v>
      </c>
      <c r="E4385" t="s">
        <v>95</v>
      </c>
      <c r="F4385" s="21" t="s">
        <v>89</v>
      </c>
      <c r="G4385" s="3">
        <v>82.07</v>
      </c>
      <c r="H4385" s="22">
        <v>44473</v>
      </c>
      <c r="I4385" s="23">
        <v>44486</v>
      </c>
      <c r="J4385">
        <f t="shared" si="272"/>
        <v>14</v>
      </c>
      <c r="K4385" s="2">
        <f t="shared" si="273"/>
        <v>44479.5</v>
      </c>
      <c r="L4385" s="22">
        <v>44491.5</v>
      </c>
      <c r="M4385" s="22">
        <v>44494.5</v>
      </c>
      <c r="N4385" s="22">
        <v>44491.5</v>
      </c>
      <c r="O4385">
        <f t="shared" si="274"/>
        <v>12</v>
      </c>
      <c r="P4385" s="3">
        <f t="shared" si="275"/>
        <v>984.83999999999992</v>
      </c>
    </row>
    <row r="4386" spans="1:16" x14ac:dyDescent="0.35">
      <c r="A4386" t="s">
        <v>299</v>
      </c>
      <c r="B4386" s="21" t="s">
        <v>98</v>
      </c>
      <c r="C4386" s="22">
        <v>44491</v>
      </c>
      <c r="D4386" t="s">
        <v>96</v>
      </c>
      <c r="E4386" t="s">
        <v>97</v>
      </c>
      <c r="F4386" s="21" t="s">
        <v>89</v>
      </c>
      <c r="G4386" s="3">
        <v>82.07</v>
      </c>
      <c r="H4386" s="22">
        <v>44473</v>
      </c>
      <c r="I4386" s="23">
        <v>44486</v>
      </c>
      <c r="J4386">
        <f t="shared" si="272"/>
        <v>14</v>
      </c>
      <c r="K4386" s="2">
        <f t="shared" si="273"/>
        <v>44479.5</v>
      </c>
      <c r="L4386" s="22">
        <v>44491.5</v>
      </c>
      <c r="M4386" s="22">
        <v>44494.5</v>
      </c>
      <c r="N4386" s="22">
        <v>44491.5</v>
      </c>
      <c r="O4386">
        <f t="shared" si="274"/>
        <v>12</v>
      </c>
      <c r="P4386" s="3">
        <f t="shared" si="275"/>
        <v>984.83999999999992</v>
      </c>
    </row>
    <row r="4387" spans="1:16" x14ac:dyDescent="0.35">
      <c r="A4387" t="s">
        <v>299</v>
      </c>
      <c r="B4387" s="21" t="s">
        <v>98</v>
      </c>
      <c r="C4387" s="22">
        <v>44491</v>
      </c>
      <c r="D4387" t="s">
        <v>87</v>
      </c>
      <c r="E4387" t="s">
        <v>88</v>
      </c>
      <c r="F4387" s="21" t="s">
        <v>89</v>
      </c>
      <c r="G4387" s="3">
        <v>47.61</v>
      </c>
      <c r="H4387" s="22">
        <v>44473</v>
      </c>
      <c r="I4387" s="23">
        <v>44486</v>
      </c>
      <c r="J4387">
        <f t="shared" si="272"/>
        <v>14</v>
      </c>
      <c r="K4387" s="2">
        <f t="shared" si="273"/>
        <v>44479.5</v>
      </c>
      <c r="L4387" s="22">
        <v>44491.5</v>
      </c>
      <c r="M4387" s="22">
        <v>44494.5</v>
      </c>
      <c r="N4387" s="22">
        <v>44491.5</v>
      </c>
      <c r="O4387">
        <f t="shared" si="274"/>
        <v>12</v>
      </c>
      <c r="P4387" s="3">
        <f t="shared" si="275"/>
        <v>571.31999999999994</v>
      </c>
    </row>
    <row r="4388" spans="1:16" x14ac:dyDescent="0.35">
      <c r="A4388" t="s">
        <v>299</v>
      </c>
      <c r="B4388" s="21" t="s">
        <v>98</v>
      </c>
      <c r="C4388" s="22">
        <v>44491</v>
      </c>
      <c r="D4388" t="s">
        <v>90</v>
      </c>
      <c r="E4388" t="s">
        <v>91</v>
      </c>
      <c r="F4388" s="21" t="s">
        <v>89</v>
      </c>
      <c r="G4388" s="3">
        <v>14.56</v>
      </c>
      <c r="H4388" s="22">
        <v>44473</v>
      </c>
      <c r="I4388" s="23">
        <v>44486</v>
      </c>
      <c r="J4388">
        <f t="shared" si="272"/>
        <v>14</v>
      </c>
      <c r="K4388" s="2">
        <f t="shared" si="273"/>
        <v>44479.5</v>
      </c>
      <c r="L4388" s="22">
        <v>44491.5</v>
      </c>
      <c r="M4388" s="22">
        <v>44494.5</v>
      </c>
      <c r="N4388" s="22">
        <v>44491.5</v>
      </c>
      <c r="O4388">
        <f t="shared" si="274"/>
        <v>12</v>
      </c>
      <c r="P4388" s="3">
        <f t="shared" si="275"/>
        <v>174.72</v>
      </c>
    </row>
    <row r="4389" spans="1:16" x14ac:dyDescent="0.35">
      <c r="A4389" t="s">
        <v>299</v>
      </c>
      <c r="B4389" s="21" t="s">
        <v>98</v>
      </c>
      <c r="C4389" s="22">
        <v>44491</v>
      </c>
      <c r="D4389" t="s">
        <v>92</v>
      </c>
      <c r="E4389" t="s">
        <v>93</v>
      </c>
      <c r="F4389" s="21" t="s">
        <v>89</v>
      </c>
      <c r="G4389" s="3">
        <v>14.56</v>
      </c>
      <c r="H4389" s="22">
        <v>44473</v>
      </c>
      <c r="I4389" s="23">
        <v>44486</v>
      </c>
      <c r="J4389">
        <f t="shared" si="272"/>
        <v>14</v>
      </c>
      <c r="K4389" s="2">
        <f t="shared" si="273"/>
        <v>44479.5</v>
      </c>
      <c r="L4389" s="22">
        <v>44491.5</v>
      </c>
      <c r="M4389" s="22">
        <v>44494.5</v>
      </c>
      <c r="N4389" s="22">
        <v>44491.5</v>
      </c>
      <c r="O4389">
        <f t="shared" si="274"/>
        <v>12</v>
      </c>
      <c r="P4389" s="3">
        <f t="shared" si="275"/>
        <v>174.72</v>
      </c>
    </row>
    <row r="4390" spans="1:16" x14ac:dyDescent="0.35">
      <c r="A4390" t="s">
        <v>299</v>
      </c>
      <c r="B4390" s="21" t="s">
        <v>98</v>
      </c>
      <c r="C4390" s="22">
        <v>44491</v>
      </c>
      <c r="D4390" t="s">
        <v>94</v>
      </c>
      <c r="E4390" t="s">
        <v>95</v>
      </c>
      <c r="F4390" s="21" t="s">
        <v>89</v>
      </c>
      <c r="G4390" s="3">
        <v>62.27</v>
      </c>
      <c r="H4390" s="22">
        <v>44473</v>
      </c>
      <c r="I4390" s="23">
        <v>44486</v>
      </c>
      <c r="J4390">
        <f t="shared" si="272"/>
        <v>14</v>
      </c>
      <c r="K4390" s="2">
        <f t="shared" si="273"/>
        <v>44479.5</v>
      </c>
      <c r="L4390" s="22">
        <v>44491.5</v>
      </c>
      <c r="M4390" s="22">
        <v>44494.5</v>
      </c>
      <c r="N4390" s="22">
        <v>44491.5</v>
      </c>
      <c r="O4390">
        <f t="shared" si="274"/>
        <v>12</v>
      </c>
      <c r="P4390" s="3">
        <f t="shared" si="275"/>
        <v>747.24</v>
      </c>
    </row>
    <row r="4391" spans="1:16" x14ac:dyDescent="0.35">
      <c r="A4391" t="s">
        <v>299</v>
      </c>
      <c r="B4391" s="21" t="s">
        <v>98</v>
      </c>
      <c r="C4391" s="22">
        <v>44491</v>
      </c>
      <c r="D4391" t="s">
        <v>96</v>
      </c>
      <c r="E4391" t="s">
        <v>97</v>
      </c>
      <c r="F4391" s="21" t="s">
        <v>89</v>
      </c>
      <c r="G4391" s="3">
        <v>62.27</v>
      </c>
      <c r="H4391" s="22">
        <v>44473</v>
      </c>
      <c r="I4391" s="23">
        <v>44486</v>
      </c>
      <c r="J4391">
        <f t="shared" si="272"/>
        <v>14</v>
      </c>
      <c r="K4391" s="2">
        <f t="shared" si="273"/>
        <v>44479.5</v>
      </c>
      <c r="L4391" s="22">
        <v>44491.5</v>
      </c>
      <c r="M4391" s="22">
        <v>44494.5</v>
      </c>
      <c r="N4391" s="22">
        <v>44491.5</v>
      </c>
      <c r="O4391">
        <f t="shared" si="274"/>
        <v>12</v>
      </c>
      <c r="P4391" s="3">
        <f t="shared" si="275"/>
        <v>747.24</v>
      </c>
    </row>
    <row r="4392" spans="1:16" x14ac:dyDescent="0.35">
      <c r="A4392" t="s">
        <v>299</v>
      </c>
      <c r="B4392" s="21" t="s">
        <v>98</v>
      </c>
      <c r="C4392" s="22">
        <v>44491</v>
      </c>
      <c r="D4392" t="s">
        <v>107</v>
      </c>
      <c r="E4392" t="s">
        <v>108</v>
      </c>
      <c r="F4392" s="21" t="s">
        <v>101</v>
      </c>
      <c r="G4392" s="3">
        <v>0.02</v>
      </c>
      <c r="H4392" s="22">
        <v>44473</v>
      </c>
      <c r="I4392" s="23">
        <v>44486</v>
      </c>
      <c r="J4392">
        <f t="shared" si="272"/>
        <v>14</v>
      </c>
      <c r="K4392" s="2">
        <f t="shared" si="273"/>
        <v>44479.5</v>
      </c>
      <c r="L4392" s="22">
        <v>44491.5</v>
      </c>
      <c r="M4392" s="22">
        <v>44494.5</v>
      </c>
      <c r="N4392" s="22">
        <v>44491.5</v>
      </c>
      <c r="O4392">
        <f t="shared" si="274"/>
        <v>12</v>
      </c>
      <c r="P4392" s="3">
        <f t="shared" si="275"/>
        <v>0.24</v>
      </c>
    </row>
    <row r="4393" spans="1:16" x14ac:dyDescent="0.35">
      <c r="A4393" t="s">
        <v>299</v>
      </c>
      <c r="B4393" s="21" t="s">
        <v>98</v>
      </c>
      <c r="C4393" s="22">
        <v>44491</v>
      </c>
      <c r="D4393" t="s">
        <v>99</v>
      </c>
      <c r="E4393" t="s">
        <v>100</v>
      </c>
      <c r="F4393" s="21" t="s">
        <v>101</v>
      </c>
      <c r="G4393" s="3">
        <v>16.75</v>
      </c>
      <c r="H4393" s="22">
        <v>44473</v>
      </c>
      <c r="I4393" s="23">
        <v>44486</v>
      </c>
      <c r="J4393">
        <f t="shared" si="272"/>
        <v>14</v>
      </c>
      <c r="K4393" s="2">
        <f t="shared" si="273"/>
        <v>44479.5</v>
      </c>
      <c r="L4393" s="22">
        <v>44491.5</v>
      </c>
      <c r="M4393" s="22">
        <v>44494.5</v>
      </c>
      <c r="N4393" s="22">
        <v>44491.5</v>
      </c>
      <c r="O4393">
        <f t="shared" si="274"/>
        <v>12</v>
      </c>
      <c r="P4393" s="3">
        <f t="shared" si="275"/>
        <v>201</v>
      </c>
    </row>
    <row r="4394" spans="1:16" x14ac:dyDescent="0.35">
      <c r="A4394" t="s">
        <v>299</v>
      </c>
      <c r="B4394" s="21" t="s">
        <v>98</v>
      </c>
      <c r="C4394" s="22">
        <v>44491</v>
      </c>
      <c r="D4394" t="s">
        <v>87</v>
      </c>
      <c r="E4394" t="s">
        <v>88</v>
      </c>
      <c r="F4394" s="21" t="s">
        <v>89</v>
      </c>
      <c r="G4394" s="3">
        <v>463869.42999999953</v>
      </c>
      <c r="H4394" s="22">
        <v>44473</v>
      </c>
      <c r="I4394" s="23">
        <v>44486</v>
      </c>
      <c r="J4394">
        <f t="shared" si="272"/>
        <v>14</v>
      </c>
      <c r="K4394" s="2">
        <f t="shared" si="273"/>
        <v>44479.5</v>
      </c>
      <c r="L4394" s="22">
        <v>44491.5</v>
      </c>
      <c r="M4394" s="22">
        <v>44494.5</v>
      </c>
      <c r="N4394" s="22">
        <v>44491.5</v>
      </c>
      <c r="O4394">
        <f t="shared" si="274"/>
        <v>12</v>
      </c>
      <c r="P4394" s="3">
        <f t="shared" si="275"/>
        <v>5566433.1599999946</v>
      </c>
    </row>
    <row r="4395" spans="1:16" x14ac:dyDescent="0.35">
      <c r="A4395" t="s">
        <v>299</v>
      </c>
      <c r="B4395" s="21" t="s">
        <v>98</v>
      </c>
      <c r="C4395" s="22">
        <v>44491</v>
      </c>
      <c r="D4395" t="s">
        <v>90</v>
      </c>
      <c r="E4395" t="s">
        <v>91</v>
      </c>
      <c r="F4395" s="21" t="s">
        <v>89</v>
      </c>
      <c r="G4395" s="3">
        <v>66766.610000000044</v>
      </c>
      <c r="H4395" s="22">
        <v>44473</v>
      </c>
      <c r="I4395" s="23">
        <v>44486</v>
      </c>
      <c r="J4395">
        <f t="shared" si="272"/>
        <v>14</v>
      </c>
      <c r="K4395" s="2">
        <f t="shared" si="273"/>
        <v>44479.5</v>
      </c>
      <c r="L4395" s="22">
        <v>44491.5</v>
      </c>
      <c r="M4395" s="22">
        <v>44494.5</v>
      </c>
      <c r="N4395" s="22">
        <v>44491.5</v>
      </c>
      <c r="O4395">
        <f t="shared" si="274"/>
        <v>12</v>
      </c>
      <c r="P4395" s="3">
        <f t="shared" si="275"/>
        <v>801199.32000000053</v>
      </c>
    </row>
    <row r="4396" spans="1:16" x14ac:dyDescent="0.35">
      <c r="A4396" t="s">
        <v>299</v>
      </c>
      <c r="B4396" s="21" t="s">
        <v>98</v>
      </c>
      <c r="C4396" s="22">
        <v>44491</v>
      </c>
      <c r="D4396" t="s">
        <v>92</v>
      </c>
      <c r="E4396" t="s">
        <v>93</v>
      </c>
      <c r="F4396" s="21" t="s">
        <v>89</v>
      </c>
      <c r="G4396" s="3">
        <v>66766.59000000004</v>
      </c>
      <c r="H4396" s="22">
        <v>44473</v>
      </c>
      <c r="I4396" s="23">
        <v>44486</v>
      </c>
      <c r="J4396">
        <f t="shared" si="272"/>
        <v>14</v>
      </c>
      <c r="K4396" s="2">
        <f t="shared" si="273"/>
        <v>44479.5</v>
      </c>
      <c r="L4396" s="22">
        <v>44491.5</v>
      </c>
      <c r="M4396" s="22">
        <v>44494.5</v>
      </c>
      <c r="N4396" s="22">
        <v>44491.5</v>
      </c>
      <c r="O4396">
        <f t="shared" si="274"/>
        <v>12</v>
      </c>
      <c r="P4396" s="3">
        <f t="shared" si="275"/>
        <v>801199.08000000054</v>
      </c>
    </row>
    <row r="4397" spans="1:16" x14ac:dyDescent="0.35">
      <c r="A4397" t="s">
        <v>299</v>
      </c>
      <c r="B4397" s="21" t="s">
        <v>98</v>
      </c>
      <c r="C4397" s="22">
        <v>44491</v>
      </c>
      <c r="D4397" t="s">
        <v>94</v>
      </c>
      <c r="E4397" t="s">
        <v>95</v>
      </c>
      <c r="F4397" s="21" t="s">
        <v>89</v>
      </c>
      <c r="G4397" s="3">
        <v>285483.3</v>
      </c>
      <c r="H4397" s="22">
        <v>44473</v>
      </c>
      <c r="I4397" s="23">
        <v>44486</v>
      </c>
      <c r="J4397">
        <f t="shared" si="272"/>
        <v>14</v>
      </c>
      <c r="K4397" s="2">
        <f t="shared" si="273"/>
        <v>44479.5</v>
      </c>
      <c r="L4397" s="22">
        <v>44491.5</v>
      </c>
      <c r="M4397" s="22">
        <v>44494.5</v>
      </c>
      <c r="N4397" s="22">
        <v>44491.5</v>
      </c>
      <c r="O4397">
        <f t="shared" si="274"/>
        <v>12</v>
      </c>
      <c r="P4397" s="3">
        <f t="shared" si="275"/>
        <v>3425799.5999999996</v>
      </c>
    </row>
    <row r="4398" spans="1:16" x14ac:dyDescent="0.35">
      <c r="A4398" t="s">
        <v>299</v>
      </c>
      <c r="B4398" s="21" t="s">
        <v>98</v>
      </c>
      <c r="C4398" s="22">
        <v>44491</v>
      </c>
      <c r="D4398" t="s">
        <v>96</v>
      </c>
      <c r="E4398" t="s">
        <v>97</v>
      </c>
      <c r="F4398" s="21" t="s">
        <v>89</v>
      </c>
      <c r="G4398" s="3">
        <v>285483.28999999998</v>
      </c>
      <c r="H4398" s="22">
        <v>44473</v>
      </c>
      <c r="I4398" s="23">
        <v>44486</v>
      </c>
      <c r="J4398">
        <f t="shared" si="272"/>
        <v>14</v>
      </c>
      <c r="K4398" s="2">
        <f t="shared" si="273"/>
        <v>44479.5</v>
      </c>
      <c r="L4398" s="22">
        <v>44491.5</v>
      </c>
      <c r="M4398" s="22">
        <v>44494.5</v>
      </c>
      <c r="N4398" s="22">
        <v>44491.5</v>
      </c>
      <c r="O4398">
        <f t="shared" si="274"/>
        <v>12</v>
      </c>
      <c r="P4398" s="3">
        <f t="shared" si="275"/>
        <v>3425799.4799999995</v>
      </c>
    </row>
    <row r="4399" spans="1:16" x14ac:dyDescent="0.35">
      <c r="A4399" t="s">
        <v>299</v>
      </c>
      <c r="B4399" s="21" t="s">
        <v>98</v>
      </c>
      <c r="C4399" s="22">
        <v>44491</v>
      </c>
      <c r="D4399" t="s">
        <v>107</v>
      </c>
      <c r="E4399" t="s">
        <v>108</v>
      </c>
      <c r="F4399" s="21" t="s">
        <v>101</v>
      </c>
      <c r="G4399" s="3">
        <v>2540.860000000001</v>
      </c>
      <c r="H4399" s="22">
        <v>44473</v>
      </c>
      <c r="I4399" s="23">
        <v>44486</v>
      </c>
      <c r="J4399">
        <f t="shared" si="272"/>
        <v>14</v>
      </c>
      <c r="K4399" s="2">
        <f t="shared" si="273"/>
        <v>44479.5</v>
      </c>
      <c r="L4399" s="22">
        <v>44491.5</v>
      </c>
      <c r="M4399" s="22">
        <v>44494.5</v>
      </c>
      <c r="N4399" s="22">
        <v>44491.5</v>
      </c>
      <c r="O4399">
        <f t="shared" si="274"/>
        <v>12</v>
      </c>
      <c r="P4399" s="3">
        <f t="shared" si="275"/>
        <v>30490.320000000014</v>
      </c>
    </row>
    <row r="4400" spans="1:16" x14ac:dyDescent="0.35">
      <c r="A4400" t="s">
        <v>299</v>
      </c>
      <c r="B4400" s="21" t="s">
        <v>98</v>
      </c>
      <c r="C4400" s="22">
        <v>44491</v>
      </c>
      <c r="D4400" t="s">
        <v>99</v>
      </c>
      <c r="E4400" t="s">
        <v>100</v>
      </c>
      <c r="F4400" s="21" t="s">
        <v>101</v>
      </c>
      <c r="G4400" s="3">
        <v>28002.140000000007</v>
      </c>
      <c r="H4400" s="22">
        <v>44473</v>
      </c>
      <c r="I4400" s="23">
        <v>44486</v>
      </c>
      <c r="J4400">
        <f t="shared" si="272"/>
        <v>14</v>
      </c>
      <c r="K4400" s="2">
        <f t="shared" si="273"/>
        <v>44479.5</v>
      </c>
      <c r="L4400" s="22">
        <v>44491.5</v>
      </c>
      <c r="M4400" s="22">
        <v>44494.5</v>
      </c>
      <c r="N4400" s="22">
        <v>44491.5</v>
      </c>
      <c r="O4400">
        <f t="shared" si="274"/>
        <v>12</v>
      </c>
      <c r="P4400" s="3">
        <f t="shared" si="275"/>
        <v>336025.68000000005</v>
      </c>
    </row>
    <row r="4401" spans="1:16" x14ac:dyDescent="0.35">
      <c r="A4401" t="s">
        <v>299</v>
      </c>
      <c r="B4401" s="21" t="s">
        <v>98</v>
      </c>
      <c r="C4401" s="22">
        <v>44491</v>
      </c>
      <c r="D4401" t="s">
        <v>99</v>
      </c>
      <c r="E4401" t="s">
        <v>100</v>
      </c>
      <c r="F4401" s="21" t="s">
        <v>102</v>
      </c>
      <c r="G4401" s="3">
        <v>22808.07</v>
      </c>
      <c r="H4401" s="22">
        <v>44473</v>
      </c>
      <c r="I4401" s="23">
        <v>44486</v>
      </c>
      <c r="J4401">
        <f t="shared" si="272"/>
        <v>14</v>
      </c>
      <c r="K4401" s="2">
        <f t="shared" si="273"/>
        <v>44479.5</v>
      </c>
      <c r="L4401" s="22">
        <v>44491.5</v>
      </c>
      <c r="M4401" s="22">
        <v>44494.5</v>
      </c>
      <c r="N4401" s="22">
        <v>44491.5</v>
      </c>
      <c r="O4401">
        <f t="shared" si="274"/>
        <v>12</v>
      </c>
      <c r="P4401" s="3">
        <f t="shared" si="275"/>
        <v>273696.83999999997</v>
      </c>
    </row>
    <row r="4402" spans="1:16" x14ac:dyDescent="0.35">
      <c r="A4402" t="s">
        <v>299</v>
      </c>
      <c r="B4402" s="21" t="s">
        <v>98</v>
      </c>
      <c r="C4402" s="22">
        <v>44491</v>
      </c>
      <c r="D4402" t="s">
        <v>107</v>
      </c>
      <c r="E4402" t="s">
        <v>108</v>
      </c>
      <c r="F4402" s="21" t="s">
        <v>126</v>
      </c>
      <c r="G4402" s="3">
        <v>207.33</v>
      </c>
      <c r="H4402" s="22">
        <v>44473</v>
      </c>
      <c r="I4402" s="23">
        <v>44486</v>
      </c>
      <c r="J4402">
        <f t="shared" si="272"/>
        <v>14</v>
      </c>
      <c r="K4402" s="2">
        <f t="shared" si="273"/>
        <v>44479.5</v>
      </c>
      <c r="L4402" s="22">
        <v>44491.5</v>
      </c>
      <c r="M4402" s="22">
        <v>44496.5</v>
      </c>
      <c r="N4402" s="22">
        <v>44495.5</v>
      </c>
      <c r="O4402">
        <f t="shared" si="274"/>
        <v>16</v>
      </c>
      <c r="P4402" s="3">
        <f t="shared" si="275"/>
        <v>3317.28</v>
      </c>
    </row>
    <row r="4403" spans="1:16" x14ac:dyDescent="0.35">
      <c r="A4403" t="s">
        <v>299</v>
      </c>
      <c r="B4403" s="21" t="s">
        <v>98</v>
      </c>
      <c r="C4403" s="22">
        <v>44491</v>
      </c>
      <c r="D4403" t="s">
        <v>107</v>
      </c>
      <c r="E4403" t="s">
        <v>108</v>
      </c>
      <c r="F4403" s="21" t="s">
        <v>109</v>
      </c>
      <c r="G4403" s="3">
        <v>295</v>
      </c>
      <c r="H4403" s="22">
        <v>44473</v>
      </c>
      <c r="I4403" s="23">
        <v>44486</v>
      </c>
      <c r="J4403">
        <f t="shared" si="272"/>
        <v>14</v>
      </c>
      <c r="K4403" s="2">
        <f t="shared" si="273"/>
        <v>44479.5</v>
      </c>
      <c r="L4403" s="22">
        <v>44491.5</v>
      </c>
      <c r="M4403" s="22">
        <v>44496.5</v>
      </c>
      <c r="N4403" s="22">
        <v>44495.5</v>
      </c>
      <c r="O4403">
        <f t="shared" si="274"/>
        <v>16</v>
      </c>
      <c r="P4403" s="3">
        <f t="shared" si="275"/>
        <v>4720</v>
      </c>
    </row>
    <row r="4404" spans="1:16" x14ac:dyDescent="0.35">
      <c r="A4404" t="s">
        <v>299</v>
      </c>
      <c r="B4404" s="21" t="s">
        <v>98</v>
      </c>
      <c r="C4404" s="22">
        <v>44491</v>
      </c>
      <c r="D4404" t="s">
        <v>99</v>
      </c>
      <c r="E4404" t="s">
        <v>100</v>
      </c>
      <c r="F4404" s="21" t="s">
        <v>109</v>
      </c>
      <c r="G4404" s="3">
        <v>66560</v>
      </c>
      <c r="H4404" s="22">
        <v>44473</v>
      </c>
      <c r="I4404" s="23">
        <v>44486</v>
      </c>
      <c r="J4404">
        <f t="shared" si="272"/>
        <v>14</v>
      </c>
      <c r="K4404" s="2">
        <f t="shared" si="273"/>
        <v>44479.5</v>
      </c>
      <c r="L4404" s="22">
        <v>44491.5</v>
      </c>
      <c r="M4404" s="22">
        <v>44496.5</v>
      </c>
      <c r="N4404" s="22">
        <v>44495.5</v>
      </c>
      <c r="O4404">
        <f t="shared" si="274"/>
        <v>16</v>
      </c>
      <c r="P4404" s="3">
        <f t="shared" si="275"/>
        <v>1064960</v>
      </c>
    </row>
    <row r="4405" spans="1:16" x14ac:dyDescent="0.35">
      <c r="A4405" t="s">
        <v>299</v>
      </c>
      <c r="B4405" s="21" t="s">
        <v>98</v>
      </c>
      <c r="C4405" s="22">
        <v>44491</v>
      </c>
      <c r="D4405" t="s">
        <v>107</v>
      </c>
      <c r="E4405" t="s">
        <v>108</v>
      </c>
      <c r="F4405" s="21" t="s">
        <v>138</v>
      </c>
      <c r="G4405" s="3">
        <v>171.08</v>
      </c>
      <c r="H4405" s="22">
        <v>44473</v>
      </c>
      <c r="I4405" s="23">
        <v>44486</v>
      </c>
      <c r="J4405">
        <f t="shared" si="272"/>
        <v>14</v>
      </c>
      <c r="K4405" s="2">
        <f t="shared" si="273"/>
        <v>44479.5</v>
      </c>
      <c r="L4405" s="22">
        <v>44491.5</v>
      </c>
      <c r="M4405" s="22">
        <v>44496.5</v>
      </c>
      <c r="N4405" s="22">
        <v>44495.5</v>
      </c>
      <c r="O4405">
        <f t="shared" si="274"/>
        <v>16</v>
      </c>
      <c r="P4405" s="3">
        <f t="shared" si="275"/>
        <v>2737.28</v>
      </c>
    </row>
    <row r="4406" spans="1:16" x14ac:dyDescent="0.35">
      <c r="A4406" t="s">
        <v>299</v>
      </c>
      <c r="B4406" s="21" t="s">
        <v>98</v>
      </c>
      <c r="C4406" s="22">
        <v>44491</v>
      </c>
      <c r="D4406" t="s">
        <v>99</v>
      </c>
      <c r="E4406" t="s">
        <v>100</v>
      </c>
      <c r="F4406" s="21" t="s">
        <v>103</v>
      </c>
      <c r="G4406" s="3">
        <v>269.95</v>
      </c>
      <c r="H4406" s="22">
        <v>44473</v>
      </c>
      <c r="I4406" s="23">
        <v>44486</v>
      </c>
      <c r="J4406">
        <f t="shared" si="272"/>
        <v>14</v>
      </c>
      <c r="K4406" s="2">
        <f t="shared" si="273"/>
        <v>44479.5</v>
      </c>
      <c r="L4406" s="22">
        <v>44491.5</v>
      </c>
      <c r="M4406" s="22">
        <v>44501.5</v>
      </c>
      <c r="N4406" s="22">
        <v>44498.5</v>
      </c>
      <c r="O4406">
        <f t="shared" si="274"/>
        <v>19</v>
      </c>
      <c r="P4406" s="3">
        <f t="shared" si="275"/>
        <v>5129.05</v>
      </c>
    </row>
    <row r="4407" spans="1:16" x14ac:dyDescent="0.35">
      <c r="A4407" t="s">
        <v>299</v>
      </c>
      <c r="B4407" s="21" t="s">
        <v>98</v>
      </c>
      <c r="C4407" s="22">
        <v>44491</v>
      </c>
      <c r="D4407" t="s">
        <v>104</v>
      </c>
      <c r="E4407" t="s">
        <v>105</v>
      </c>
      <c r="F4407" s="21" t="s">
        <v>106</v>
      </c>
      <c r="G4407" s="3">
        <v>119.35</v>
      </c>
      <c r="H4407" s="22">
        <v>44473</v>
      </c>
      <c r="I4407" s="23">
        <v>44486</v>
      </c>
      <c r="J4407">
        <f t="shared" si="272"/>
        <v>14</v>
      </c>
      <c r="K4407" s="2">
        <f t="shared" si="273"/>
        <v>44479.5</v>
      </c>
      <c r="L4407" s="22">
        <v>44491.5</v>
      </c>
      <c r="M4407" s="22">
        <v>44501.5</v>
      </c>
      <c r="N4407" s="22">
        <v>44498.5</v>
      </c>
      <c r="O4407">
        <f t="shared" si="274"/>
        <v>19</v>
      </c>
      <c r="P4407" s="3">
        <f t="shared" si="275"/>
        <v>2267.65</v>
      </c>
    </row>
    <row r="4408" spans="1:16" x14ac:dyDescent="0.35">
      <c r="A4408" t="s">
        <v>299</v>
      </c>
      <c r="B4408" s="21" t="s">
        <v>98</v>
      </c>
      <c r="C4408" s="22">
        <v>44491</v>
      </c>
      <c r="D4408" t="s">
        <v>110</v>
      </c>
      <c r="E4408" t="s">
        <v>111</v>
      </c>
      <c r="F4408" s="21" t="s">
        <v>112</v>
      </c>
      <c r="G4408" s="3">
        <v>23.82</v>
      </c>
      <c r="H4408" s="22">
        <v>44473</v>
      </c>
      <c r="I4408" s="23">
        <v>44486</v>
      </c>
      <c r="J4408">
        <f t="shared" si="272"/>
        <v>14</v>
      </c>
      <c r="K4408" s="2">
        <f t="shared" si="273"/>
        <v>44479.5</v>
      </c>
      <c r="L4408" s="22">
        <v>44491.5</v>
      </c>
      <c r="M4408" s="22">
        <v>44503.5</v>
      </c>
      <c r="N4408" s="22">
        <v>44502.5</v>
      </c>
      <c r="O4408">
        <f t="shared" si="274"/>
        <v>23</v>
      </c>
      <c r="P4408" s="3">
        <f t="shared" si="275"/>
        <v>547.86</v>
      </c>
    </row>
    <row r="4409" spans="1:16" x14ac:dyDescent="0.35">
      <c r="A4409" t="s">
        <v>299</v>
      </c>
      <c r="B4409" s="21" t="s">
        <v>98</v>
      </c>
      <c r="C4409" s="22">
        <v>44491</v>
      </c>
      <c r="D4409" t="s">
        <v>110</v>
      </c>
      <c r="E4409" t="s">
        <v>111</v>
      </c>
      <c r="F4409" s="21" t="s">
        <v>112</v>
      </c>
      <c r="G4409" s="3">
        <v>18.07</v>
      </c>
      <c r="H4409" s="22">
        <v>44473</v>
      </c>
      <c r="I4409" s="23">
        <v>44486</v>
      </c>
      <c r="J4409">
        <f t="shared" si="272"/>
        <v>14</v>
      </c>
      <c r="K4409" s="2">
        <f t="shared" si="273"/>
        <v>44479.5</v>
      </c>
      <c r="L4409" s="22">
        <v>44491.5</v>
      </c>
      <c r="M4409" s="22">
        <v>44503.5</v>
      </c>
      <c r="N4409" s="22">
        <v>44502.5</v>
      </c>
      <c r="O4409">
        <f t="shared" si="274"/>
        <v>23</v>
      </c>
      <c r="P4409" s="3">
        <f t="shared" si="275"/>
        <v>415.61</v>
      </c>
    </row>
    <row r="4410" spans="1:16" x14ac:dyDescent="0.35">
      <c r="A4410" t="s">
        <v>299</v>
      </c>
      <c r="B4410" s="21" t="s">
        <v>98</v>
      </c>
      <c r="C4410" s="22">
        <v>44491</v>
      </c>
      <c r="D4410" t="s">
        <v>110</v>
      </c>
      <c r="E4410" t="s">
        <v>111</v>
      </c>
      <c r="F4410" s="21" t="s">
        <v>113</v>
      </c>
      <c r="G4410" s="3">
        <v>12.870000000000001</v>
      </c>
      <c r="H4410" s="22">
        <v>44473</v>
      </c>
      <c r="I4410" s="23">
        <v>44486</v>
      </c>
      <c r="J4410">
        <f t="shared" si="272"/>
        <v>14</v>
      </c>
      <c r="K4410" s="2">
        <f t="shared" si="273"/>
        <v>44479.5</v>
      </c>
      <c r="L4410" s="22">
        <v>44491.5</v>
      </c>
      <c r="M4410" s="22">
        <v>44503.5</v>
      </c>
      <c r="N4410" s="22">
        <v>44502.5</v>
      </c>
      <c r="O4410">
        <f t="shared" si="274"/>
        <v>23</v>
      </c>
      <c r="P4410" s="3">
        <f t="shared" si="275"/>
        <v>296.01000000000005</v>
      </c>
    </row>
    <row r="4411" spans="1:16" x14ac:dyDescent="0.35">
      <c r="A4411" t="s">
        <v>299</v>
      </c>
      <c r="B4411" s="21" t="s">
        <v>98</v>
      </c>
      <c r="C4411" s="22">
        <v>44491</v>
      </c>
      <c r="D4411" t="s">
        <v>114</v>
      </c>
      <c r="E4411" t="s">
        <v>115</v>
      </c>
      <c r="F4411" s="21" t="s">
        <v>112</v>
      </c>
      <c r="G4411" s="3">
        <v>902.8900000000001</v>
      </c>
      <c r="H4411" s="22">
        <v>44473</v>
      </c>
      <c r="I4411" s="23">
        <v>44486</v>
      </c>
      <c r="J4411">
        <f t="shared" si="272"/>
        <v>14</v>
      </c>
      <c r="K4411" s="2">
        <f t="shared" si="273"/>
        <v>44479.5</v>
      </c>
      <c r="L4411" s="22">
        <v>44491.5</v>
      </c>
      <c r="M4411" s="22">
        <v>44503.5</v>
      </c>
      <c r="N4411" s="22">
        <v>44502.5</v>
      </c>
      <c r="O4411">
        <f t="shared" si="274"/>
        <v>23</v>
      </c>
      <c r="P4411" s="3">
        <f t="shared" si="275"/>
        <v>20766.47</v>
      </c>
    </row>
    <row r="4412" spans="1:16" x14ac:dyDescent="0.35">
      <c r="A4412" t="s">
        <v>299</v>
      </c>
      <c r="B4412" s="21" t="s">
        <v>98</v>
      </c>
      <c r="C4412" s="22">
        <v>44491</v>
      </c>
      <c r="D4412" t="s">
        <v>110</v>
      </c>
      <c r="E4412" t="s">
        <v>111</v>
      </c>
      <c r="F4412" s="21" t="s">
        <v>112</v>
      </c>
      <c r="G4412" s="3">
        <v>12189.84</v>
      </c>
      <c r="H4412" s="22">
        <v>44473</v>
      </c>
      <c r="I4412" s="23">
        <v>44486</v>
      </c>
      <c r="J4412">
        <f t="shared" si="272"/>
        <v>14</v>
      </c>
      <c r="K4412" s="2">
        <f t="shared" si="273"/>
        <v>44479.5</v>
      </c>
      <c r="L4412" s="22">
        <v>44491.5</v>
      </c>
      <c r="M4412" s="22">
        <v>44503.5</v>
      </c>
      <c r="N4412" s="22">
        <v>44502.5</v>
      </c>
      <c r="O4412">
        <f t="shared" si="274"/>
        <v>23</v>
      </c>
      <c r="P4412" s="3">
        <f t="shared" si="275"/>
        <v>280366.32</v>
      </c>
    </row>
    <row r="4413" spans="1:16" x14ac:dyDescent="0.35">
      <c r="A4413" t="s">
        <v>299</v>
      </c>
      <c r="B4413" s="21" t="s">
        <v>98</v>
      </c>
      <c r="C4413" s="22">
        <v>44491</v>
      </c>
      <c r="D4413" t="s">
        <v>110</v>
      </c>
      <c r="E4413" t="s">
        <v>111</v>
      </c>
      <c r="F4413" s="21" t="s">
        <v>116</v>
      </c>
      <c r="G4413" s="3">
        <v>108.35</v>
      </c>
      <c r="H4413" s="22">
        <v>44473</v>
      </c>
      <c r="I4413" s="23">
        <v>44486</v>
      </c>
      <c r="J4413">
        <f t="shared" si="272"/>
        <v>14</v>
      </c>
      <c r="K4413" s="2">
        <f t="shared" si="273"/>
        <v>44479.5</v>
      </c>
      <c r="L4413" s="22">
        <v>44491.5</v>
      </c>
      <c r="M4413" s="22">
        <v>44503.5</v>
      </c>
      <c r="N4413" s="22">
        <v>44502.5</v>
      </c>
      <c r="O4413">
        <f t="shared" si="274"/>
        <v>23</v>
      </c>
      <c r="P4413" s="3">
        <f t="shared" si="275"/>
        <v>2492.0499999999997</v>
      </c>
    </row>
    <row r="4414" spans="1:16" x14ac:dyDescent="0.35">
      <c r="A4414" t="s">
        <v>299</v>
      </c>
      <c r="B4414" s="21" t="s">
        <v>98</v>
      </c>
      <c r="C4414" s="22">
        <v>44491</v>
      </c>
      <c r="D4414" t="s">
        <v>110</v>
      </c>
      <c r="E4414" t="s">
        <v>111</v>
      </c>
      <c r="F4414" s="21" t="s">
        <v>117</v>
      </c>
      <c r="G4414" s="3">
        <v>4.66</v>
      </c>
      <c r="H4414" s="22">
        <v>44473</v>
      </c>
      <c r="I4414" s="23">
        <v>44486</v>
      </c>
      <c r="J4414">
        <f t="shared" si="272"/>
        <v>14</v>
      </c>
      <c r="K4414" s="2">
        <f t="shared" si="273"/>
        <v>44479.5</v>
      </c>
      <c r="L4414" s="22">
        <v>44491.5</v>
      </c>
      <c r="M4414" s="22">
        <v>44503.5</v>
      </c>
      <c r="N4414" s="22">
        <v>44502.5</v>
      </c>
      <c r="O4414">
        <f t="shared" si="274"/>
        <v>23</v>
      </c>
      <c r="P4414" s="3">
        <f t="shared" si="275"/>
        <v>107.18</v>
      </c>
    </row>
    <row r="4415" spans="1:16" x14ac:dyDescent="0.35">
      <c r="A4415" t="s">
        <v>299</v>
      </c>
      <c r="B4415" s="21" t="s">
        <v>98</v>
      </c>
      <c r="C4415" s="22">
        <v>44491</v>
      </c>
      <c r="D4415" t="s">
        <v>110</v>
      </c>
      <c r="E4415" t="s">
        <v>111</v>
      </c>
      <c r="F4415" s="21" t="s">
        <v>118</v>
      </c>
      <c r="G4415" s="3">
        <v>13.2</v>
      </c>
      <c r="H4415" s="22">
        <v>44473</v>
      </c>
      <c r="I4415" s="23">
        <v>44486</v>
      </c>
      <c r="J4415">
        <f t="shared" si="272"/>
        <v>14</v>
      </c>
      <c r="K4415" s="2">
        <f t="shared" si="273"/>
        <v>44479.5</v>
      </c>
      <c r="L4415" s="22">
        <v>44491.5</v>
      </c>
      <c r="M4415" s="22">
        <v>44503.5</v>
      </c>
      <c r="N4415" s="22">
        <v>44502.5</v>
      </c>
      <c r="O4415">
        <f t="shared" si="274"/>
        <v>23</v>
      </c>
      <c r="P4415" s="3">
        <f t="shared" si="275"/>
        <v>303.59999999999997</v>
      </c>
    </row>
    <row r="4416" spans="1:16" x14ac:dyDescent="0.35">
      <c r="A4416" t="s">
        <v>299</v>
      </c>
      <c r="B4416" s="21" t="s">
        <v>98</v>
      </c>
      <c r="C4416" s="22">
        <v>44491</v>
      </c>
      <c r="D4416" t="s">
        <v>114</v>
      </c>
      <c r="E4416" t="s">
        <v>115</v>
      </c>
      <c r="F4416" s="21" t="s">
        <v>119</v>
      </c>
      <c r="G4416" s="3">
        <v>14.160000000000002</v>
      </c>
      <c r="H4416" s="22">
        <v>44473</v>
      </c>
      <c r="I4416" s="23">
        <v>44486</v>
      </c>
      <c r="J4416">
        <f t="shared" si="272"/>
        <v>14</v>
      </c>
      <c r="K4416" s="2">
        <f t="shared" si="273"/>
        <v>44479.5</v>
      </c>
      <c r="L4416" s="22">
        <v>44491.5</v>
      </c>
      <c r="M4416" s="22">
        <v>44503.5</v>
      </c>
      <c r="N4416" s="22">
        <v>44502.5</v>
      </c>
      <c r="O4416">
        <f t="shared" si="274"/>
        <v>23</v>
      </c>
      <c r="P4416" s="3">
        <f t="shared" si="275"/>
        <v>325.68000000000006</v>
      </c>
    </row>
    <row r="4417" spans="1:16" x14ac:dyDescent="0.35">
      <c r="A4417" t="s">
        <v>299</v>
      </c>
      <c r="B4417" s="21" t="s">
        <v>98</v>
      </c>
      <c r="C4417" s="22">
        <v>44491</v>
      </c>
      <c r="D4417" t="s">
        <v>110</v>
      </c>
      <c r="E4417" t="s">
        <v>111</v>
      </c>
      <c r="F4417" s="21" t="s">
        <v>119</v>
      </c>
      <c r="G4417" s="3">
        <v>301.53999999999996</v>
      </c>
      <c r="H4417" s="22">
        <v>44473</v>
      </c>
      <c r="I4417" s="23">
        <v>44486</v>
      </c>
      <c r="J4417">
        <f t="shared" si="272"/>
        <v>14</v>
      </c>
      <c r="K4417" s="2">
        <f t="shared" si="273"/>
        <v>44479.5</v>
      </c>
      <c r="L4417" s="22">
        <v>44491.5</v>
      </c>
      <c r="M4417" s="22">
        <v>44503.5</v>
      </c>
      <c r="N4417" s="22">
        <v>44502.5</v>
      </c>
      <c r="O4417">
        <f t="shared" si="274"/>
        <v>23</v>
      </c>
      <c r="P4417" s="3">
        <f t="shared" si="275"/>
        <v>6935.4199999999992</v>
      </c>
    </row>
    <row r="4418" spans="1:16" x14ac:dyDescent="0.35">
      <c r="A4418" t="s">
        <v>299</v>
      </c>
      <c r="B4418" s="21" t="s">
        <v>98</v>
      </c>
      <c r="C4418" s="22">
        <v>44491</v>
      </c>
      <c r="D4418" t="s">
        <v>114</v>
      </c>
      <c r="E4418" t="s">
        <v>115</v>
      </c>
      <c r="F4418" s="21" t="s">
        <v>120</v>
      </c>
      <c r="G4418" s="3">
        <v>121.45</v>
      </c>
      <c r="H4418" s="22">
        <v>44473</v>
      </c>
      <c r="I4418" s="23">
        <v>44486</v>
      </c>
      <c r="J4418">
        <f t="shared" si="272"/>
        <v>14</v>
      </c>
      <c r="K4418" s="2">
        <f t="shared" si="273"/>
        <v>44479.5</v>
      </c>
      <c r="L4418" s="22">
        <v>44491.5</v>
      </c>
      <c r="M4418" s="22">
        <v>44503.5</v>
      </c>
      <c r="N4418" s="22">
        <v>44502.5</v>
      </c>
      <c r="O4418">
        <f t="shared" si="274"/>
        <v>23</v>
      </c>
      <c r="P4418" s="3">
        <f t="shared" si="275"/>
        <v>2793.35</v>
      </c>
    </row>
    <row r="4419" spans="1:16" x14ac:dyDescent="0.35">
      <c r="A4419" t="s">
        <v>299</v>
      </c>
      <c r="B4419" s="21" t="s">
        <v>98</v>
      </c>
      <c r="C4419" s="22">
        <v>44491</v>
      </c>
      <c r="D4419" t="s">
        <v>110</v>
      </c>
      <c r="E4419" t="s">
        <v>111</v>
      </c>
      <c r="F4419" s="21" t="s">
        <v>120</v>
      </c>
      <c r="G4419" s="3">
        <v>33.869999999999997</v>
      </c>
      <c r="H4419" s="22">
        <v>44473</v>
      </c>
      <c r="I4419" s="23">
        <v>44486</v>
      </c>
      <c r="J4419">
        <f t="shared" si="272"/>
        <v>14</v>
      </c>
      <c r="K4419" s="2">
        <f t="shared" si="273"/>
        <v>44479.5</v>
      </c>
      <c r="L4419" s="22">
        <v>44491.5</v>
      </c>
      <c r="M4419" s="22">
        <v>44503.5</v>
      </c>
      <c r="N4419" s="22">
        <v>44502.5</v>
      </c>
      <c r="O4419">
        <f t="shared" si="274"/>
        <v>23</v>
      </c>
      <c r="P4419" s="3">
        <f t="shared" si="275"/>
        <v>779.01</v>
      </c>
    </row>
    <row r="4420" spans="1:16" x14ac:dyDescent="0.35">
      <c r="A4420" t="s">
        <v>299</v>
      </c>
      <c r="B4420" s="21" t="s">
        <v>98</v>
      </c>
      <c r="C4420" s="22">
        <v>44491</v>
      </c>
      <c r="D4420" t="s">
        <v>110</v>
      </c>
      <c r="E4420" t="s">
        <v>111</v>
      </c>
      <c r="F4420" s="21" t="s">
        <v>121</v>
      </c>
      <c r="G4420" s="3">
        <v>0.64</v>
      </c>
      <c r="H4420" s="22">
        <v>44473</v>
      </c>
      <c r="I4420" s="23">
        <v>44486</v>
      </c>
      <c r="J4420">
        <f t="shared" si="272"/>
        <v>14</v>
      </c>
      <c r="K4420" s="2">
        <f t="shared" si="273"/>
        <v>44479.5</v>
      </c>
      <c r="L4420" s="22">
        <v>44491.5</v>
      </c>
      <c r="M4420" s="22">
        <v>44503.5</v>
      </c>
      <c r="N4420" s="22">
        <v>44502.5</v>
      </c>
      <c r="O4420">
        <f t="shared" si="274"/>
        <v>23</v>
      </c>
      <c r="P4420" s="3">
        <f t="shared" si="275"/>
        <v>14.72</v>
      </c>
    </row>
    <row r="4421" spans="1:16" x14ac:dyDescent="0.35">
      <c r="A4421" t="s">
        <v>299</v>
      </c>
      <c r="B4421" s="21" t="s">
        <v>98</v>
      </c>
      <c r="C4421" s="22">
        <v>44491</v>
      </c>
      <c r="D4421" t="s">
        <v>114</v>
      </c>
      <c r="E4421" t="s">
        <v>115</v>
      </c>
      <c r="F4421" s="21" t="s">
        <v>122</v>
      </c>
      <c r="G4421" s="3">
        <v>161.78</v>
      </c>
      <c r="H4421" s="22">
        <v>44473</v>
      </c>
      <c r="I4421" s="23">
        <v>44486</v>
      </c>
      <c r="J4421">
        <f t="shared" si="272"/>
        <v>14</v>
      </c>
      <c r="K4421" s="2">
        <f t="shared" si="273"/>
        <v>44479.5</v>
      </c>
      <c r="L4421" s="22">
        <v>44491.5</v>
      </c>
      <c r="M4421" s="22">
        <v>44503.5</v>
      </c>
      <c r="N4421" s="22">
        <v>44502.5</v>
      </c>
      <c r="O4421">
        <f t="shared" si="274"/>
        <v>23</v>
      </c>
      <c r="P4421" s="3">
        <f t="shared" si="275"/>
        <v>3720.94</v>
      </c>
    </row>
    <row r="4422" spans="1:16" x14ac:dyDescent="0.35">
      <c r="A4422" t="s">
        <v>299</v>
      </c>
      <c r="B4422" s="21" t="s">
        <v>98</v>
      </c>
      <c r="C4422" s="22">
        <v>44491</v>
      </c>
      <c r="D4422" t="s">
        <v>110</v>
      </c>
      <c r="E4422" t="s">
        <v>111</v>
      </c>
      <c r="F4422" s="21" t="s">
        <v>122</v>
      </c>
      <c r="G4422" s="3">
        <v>7.3999999999999995</v>
      </c>
      <c r="H4422" s="22">
        <v>44473</v>
      </c>
      <c r="I4422" s="23">
        <v>44486</v>
      </c>
      <c r="J4422">
        <f t="shared" si="272"/>
        <v>14</v>
      </c>
      <c r="K4422" s="2">
        <f t="shared" si="273"/>
        <v>44479.5</v>
      </c>
      <c r="L4422" s="22">
        <v>44491.5</v>
      </c>
      <c r="M4422" s="22">
        <v>44503.5</v>
      </c>
      <c r="N4422" s="22">
        <v>44502.5</v>
      </c>
      <c r="O4422">
        <f t="shared" si="274"/>
        <v>23</v>
      </c>
      <c r="P4422" s="3">
        <f t="shared" si="275"/>
        <v>170.2</v>
      </c>
    </row>
    <row r="4423" spans="1:16" x14ac:dyDescent="0.35">
      <c r="A4423" t="s">
        <v>299</v>
      </c>
      <c r="B4423" s="21" t="s">
        <v>98</v>
      </c>
      <c r="C4423" s="22">
        <v>44491</v>
      </c>
      <c r="D4423" t="s">
        <v>114</v>
      </c>
      <c r="E4423" t="s">
        <v>115</v>
      </c>
      <c r="F4423" s="21" t="s">
        <v>123</v>
      </c>
      <c r="G4423" s="3">
        <v>33.799999999999997</v>
      </c>
      <c r="H4423" s="22">
        <v>44473</v>
      </c>
      <c r="I4423" s="23">
        <v>44486</v>
      </c>
      <c r="J4423">
        <f t="shared" si="272"/>
        <v>14</v>
      </c>
      <c r="K4423" s="2">
        <f t="shared" si="273"/>
        <v>44479.5</v>
      </c>
      <c r="L4423" s="22">
        <v>44491.5</v>
      </c>
      <c r="M4423" s="22">
        <v>44503.5</v>
      </c>
      <c r="N4423" s="22">
        <v>44502.5</v>
      </c>
      <c r="O4423">
        <f t="shared" si="274"/>
        <v>23</v>
      </c>
      <c r="P4423" s="3">
        <f t="shared" si="275"/>
        <v>777.4</v>
      </c>
    </row>
    <row r="4424" spans="1:16" x14ac:dyDescent="0.35">
      <c r="A4424" t="s">
        <v>299</v>
      </c>
      <c r="B4424" s="21" t="s">
        <v>98</v>
      </c>
      <c r="C4424" s="22">
        <v>44491</v>
      </c>
      <c r="D4424" t="s">
        <v>110</v>
      </c>
      <c r="E4424" t="s">
        <v>111</v>
      </c>
      <c r="F4424" s="21" t="s">
        <v>123</v>
      </c>
      <c r="G4424" s="3">
        <v>48.8</v>
      </c>
      <c r="H4424" s="22">
        <v>44473</v>
      </c>
      <c r="I4424" s="23">
        <v>44486</v>
      </c>
      <c r="J4424">
        <f t="shared" si="272"/>
        <v>14</v>
      </c>
      <c r="K4424" s="2">
        <f t="shared" si="273"/>
        <v>44479.5</v>
      </c>
      <c r="L4424" s="22">
        <v>44491.5</v>
      </c>
      <c r="M4424" s="22">
        <v>44503.5</v>
      </c>
      <c r="N4424" s="22">
        <v>44502.5</v>
      </c>
      <c r="O4424">
        <f t="shared" si="274"/>
        <v>23</v>
      </c>
      <c r="P4424" s="3">
        <f t="shared" si="275"/>
        <v>1122.3999999999999</v>
      </c>
    </row>
    <row r="4425" spans="1:16" x14ac:dyDescent="0.35">
      <c r="A4425" t="s">
        <v>299</v>
      </c>
      <c r="B4425" s="21" t="s">
        <v>98</v>
      </c>
      <c r="C4425" s="22">
        <v>44491</v>
      </c>
      <c r="D4425" t="s">
        <v>110</v>
      </c>
      <c r="E4425" t="s">
        <v>111</v>
      </c>
      <c r="F4425" s="21" t="s">
        <v>254</v>
      </c>
      <c r="G4425" s="3">
        <v>9.23</v>
      </c>
      <c r="H4425" s="22">
        <v>44473</v>
      </c>
      <c r="I4425" s="23">
        <v>44486</v>
      </c>
      <c r="J4425">
        <f t="shared" si="272"/>
        <v>14</v>
      </c>
      <c r="K4425" s="2">
        <f t="shared" si="273"/>
        <v>44479.5</v>
      </c>
      <c r="L4425" s="22">
        <v>44491.5</v>
      </c>
      <c r="M4425" s="22">
        <v>44503.5</v>
      </c>
      <c r="N4425" s="22">
        <v>44502.5</v>
      </c>
      <c r="O4425">
        <f t="shared" si="274"/>
        <v>23</v>
      </c>
      <c r="P4425" s="3">
        <f t="shared" si="275"/>
        <v>212.29000000000002</v>
      </c>
    </row>
    <row r="4426" spans="1:16" x14ac:dyDescent="0.35">
      <c r="A4426" t="s">
        <v>299</v>
      </c>
      <c r="B4426" s="21" t="s">
        <v>98</v>
      </c>
      <c r="C4426" s="22">
        <v>44491</v>
      </c>
      <c r="D4426" t="s">
        <v>110</v>
      </c>
      <c r="E4426" t="s">
        <v>111</v>
      </c>
      <c r="F4426" s="21" t="s">
        <v>124</v>
      </c>
      <c r="G4426" s="3">
        <v>3.6100000000000003</v>
      </c>
      <c r="H4426" s="22">
        <v>44473</v>
      </c>
      <c r="I4426" s="23">
        <v>44486</v>
      </c>
      <c r="J4426">
        <f t="shared" si="272"/>
        <v>14</v>
      </c>
      <c r="K4426" s="2">
        <f t="shared" si="273"/>
        <v>44479.5</v>
      </c>
      <c r="L4426" s="22">
        <v>44491.5</v>
      </c>
      <c r="M4426" s="22">
        <v>44503.5</v>
      </c>
      <c r="N4426" s="22">
        <v>44502.5</v>
      </c>
      <c r="O4426">
        <f t="shared" si="274"/>
        <v>23</v>
      </c>
      <c r="P4426" s="3">
        <f t="shared" si="275"/>
        <v>83.03</v>
      </c>
    </row>
    <row r="4427" spans="1:16" x14ac:dyDescent="0.35">
      <c r="A4427" t="s">
        <v>299</v>
      </c>
      <c r="B4427" s="21" t="s">
        <v>98</v>
      </c>
      <c r="C4427" s="22">
        <v>44491</v>
      </c>
      <c r="D4427" t="s">
        <v>114</v>
      </c>
      <c r="E4427" t="s">
        <v>115</v>
      </c>
      <c r="F4427" s="21" t="s">
        <v>127</v>
      </c>
      <c r="G4427" s="3">
        <v>72.050000000000011</v>
      </c>
      <c r="H4427" s="22">
        <v>44473</v>
      </c>
      <c r="I4427" s="23">
        <v>44486</v>
      </c>
      <c r="J4427">
        <f t="shared" ref="J4427:J4490" si="276">I4427-H4427+1</f>
        <v>14</v>
      </c>
      <c r="K4427" s="2">
        <f t="shared" ref="K4427:K4490" si="277">(H4427+I4427)/2</f>
        <v>44479.5</v>
      </c>
      <c r="L4427" s="22">
        <v>44491.5</v>
      </c>
      <c r="M4427" s="22">
        <v>44503.5</v>
      </c>
      <c r="N4427" s="22">
        <v>44502.5</v>
      </c>
      <c r="O4427">
        <f t="shared" ref="O4427:O4490" si="278">N4427-K4427</f>
        <v>23</v>
      </c>
      <c r="P4427" s="3">
        <f t="shared" ref="P4427:P4490" si="279">O4427*G4427</f>
        <v>1657.1500000000003</v>
      </c>
    </row>
    <row r="4428" spans="1:16" x14ac:dyDescent="0.35">
      <c r="A4428" t="s">
        <v>299</v>
      </c>
      <c r="B4428" s="21" t="s">
        <v>98</v>
      </c>
      <c r="C4428" s="22">
        <v>44491</v>
      </c>
      <c r="D4428" t="s">
        <v>110</v>
      </c>
      <c r="E4428" t="s">
        <v>111</v>
      </c>
      <c r="F4428" s="21" t="s">
        <v>127</v>
      </c>
      <c r="G4428" s="3">
        <v>68.66</v>
      </c>
      <c r="H4428" s="22">
        <v>44473</v>
      </c>
      <c r="I4428" s="23">
        <v>44486</v>
      </c>
      <c r="J4428">
        <f t="shared" si="276"/>
        <v>14</v>
      </c>
      <c r="K4428" s="2">
        <f t="shared" si="277"/>
        <v>44479.5</v>
      </c>
      <c r="L4428" s="22">
        <v>44491.5</v>
      </c>
      <c r="M4428" s="22">
        <v>44503.5</v>
      </c>
      <c r="N4428" s="22">
        <v>44502.5</v>
      </c>
      <c r="O4428">
        <f t="shared" si="278"/>
        <v>23</v>
      </c>
      <c r="P4428" s="3">
        <f t="shared" si="279"/>
        <v>1579.1799999999998</v>
      </c>
    </row>
    <row r="4429" spans="1:16" x14ac:dyDescent="0.35">
      <c r="A4429" t="s">
        <v>299</v>
      </c>
      <c r="B4429" s="21" t="s">
        <v>98</v>
      </c>
      <c r="C4429" s="22">
        <v>44491</v>
      </c>
      <c r="D4429" t="s">
        <v>114</v>
      </c>
      <c r="E4429" t="s">
        <v>115</v>
      </c>
      <c r="F4429" s="21" t="s">
        <v>128</v>
      </c>
      <c r="G4429" s="3">
        <v>26.26</v>
      </c>
      <c r="H4429" s="22">
        <v>44473</v>
      </c>
      <c r="I4429" s="23">
        <v>44486</v>
      </c>
      <c r="J4429">
        <f t="shared" si="276"/>
        <v>14</v>
      </c>
      <c r="K4429" s="2">
        <f t="shared" si="277"/>
        <v>44479.5</v>
      </c>
      <c r="L4429" s="22">
        <v>44491.5</v>
      </c>
      <c r="M4429" s="22">
        <v>44503.5</v>
      </c>
      <c r="N4429" s="22">
        <v>44502.5</v>
      </c>
      <c r="O4429">
        <f t="shared" si="278"/>
        <v>23</v>
      </c>
      <c r="P4429" s="3">
        <f t="shared" si="279"/>
        <v>603.98</v>
      </c>
    </row>
    <row r="4430" spans="1:16" x14ac:dyDescent="0.35">
      <c r="A4430" t="s">
        <v>299</v>
      </c>
      <c r="B4430" s="21" t="s">
        <v>98</v>
      </c>
      <c r="C4430" s="22">
        <v>44491</v>
      </c>
      <c r="D4430" t="s">
        <v>110</v>
      </c>
      <c r="E4430" t="s">
        <v>111</v>
      </c>
      <c r="F4430" s="21" t="s">
        <v>128</v>
      </c>
      <c r="G4430" s="3">
        <v>4.49</v>
      </c>
      <c r="H4430" s="22">
        <v>44473</v>
      </c>
      <c r="I4430" s="23">
        <v>44486</v>
      </c>
      <c r="J4430">
        <f t="shared" si="276"/>
        <v>14</v>
      </c>
      <c r="K4430" s="2">
        <f t="shared" si="277"/>
        <v>44479.5</v>
      </c>
      <c r="L4430" s="22">
        <v>44491.5</v>
      </c>
      <c r="M4430" s="22">
        <v>44503.5</v>
      </c>
      <c r="N4430" s="22">
        <v>44502.5</v>
      </c>
      <c r="O4430">
        <f t="shared" si="278"/>
        <v>23</v>
      </c>
      <c r="P4430" s="3">
        <f t="shared" si="279"/>
        <v>103.27000000000001</v>
      </c>
    </row>
    <row r="4431" spans="1:16" x14ac:dyDescent="0.35">
      <c r="A4431" t="s">
        <v>299</v>
      </c>
      <c r="B4431" s="21" t="s">
        <v>98</v>
      </c>
      <c r="C4431" s="22">
        <v>44491</v>
      </c>
      <c r="D4431" t="s">
        <v>114</v>
      </c>
      <c r="E4431" t="s">
        <v>115</v>
      </c>
      <c r="F4431" s="21" t="s">
        <v>129</v>
      </c>
      <c r="G4431" s="3">
        <v>207.81</v>
      </c>
      <c r="H4431" s="22">
        <v>44473</v>
      </c>
      <c r="I4431" s="23">
        <v>44486</v>
      </c>
      <c r="J4431">
        <f t="shared" si="276"/>
        <v>14</v>
      </c>
      <c r="K4431" s="2">
        <f t="shared" si="277"/>
        <v>44479.5</v>
      </c>
      <c r="L4431" s="22">
        <v>44491.5</v>
      </c>
      <c r="M4431" s="22">
        <v>44503.5</v>
      </c>
      <c r="N4431" s="22">
        <v>44502.5</v>
      </c>
      <c r="O4431">
        <f t="shared" si="278"/>
        <v>23</v>
      </c>
      <c r="P4431" s="3">
        <f t="shared" si="279"/>
        <v>4779.63</v>
      </c>
    </row>
    <row r="4432" spans="1:16" x14ac:dyDescent="0.35">
      <c r="A4432" t="s">
        <v>299</v>
      </c>
      <c r="B4432" s="21" t="s">
        <v>98</v>
      </c>
      <c r="C4432" s="22">
        <v>44491</v>
      </c>
      <c r="D4432" t="s">
        <v>110</v>
      </c>
      <c r="E4432" t="s">
        <v>111</v>
      </c>
      <c r="F4432" s="21" t="s">
        <v>129</v>
      </c>
      <c r="G4432" s="3">
        <v>471.48000000000008</v>
      </c>
      <c r="H4432" s="22">
        <v>44473</v>
      </c>
      <c r="I4432" s="23">
        <v>44486</v>
      </c>
      <c r="J4432">
        <f t="shared" si="276"/>
        <v>14</v>
      </c>
      <c r="K4432" s="2">
        <f t="shared" si="277"/>
        <v>44479.5</v>
      </c>
      <c r="L4432" s="22">
        <v>44491.5</v>
      </c>
      <c r="M4432" s="22">
        <v>44503.5</v>
      </c>
      <c r="N4432" s="22">
        <v>44502.5</v>
      </c>
      <c r="O4432">
        <f t="shared" si="278"/>
        <v>23</v>
      </c>
      <c r="P4432" s="3">
        <f t="shared" si="279"/>
        <v>10844.04</v>
      </c>
    </row>
    <row r="4433" spans="1:16" x14ac:dyDescent="0.35">
      <c r="A4433" t="s">
        <v>299</v>
      </c>
      <c r="B4433" s="21" t="s">
        <v>98</v>
      </c>
      <c r="C4433" s="22">
        <v>44491</v>
      </c>
      <c r="D4433" t="s">
        <v>114</v>
      </c>
      <c r="E4433" t="s">
        <v>115</v>
      </c>
      <c r="F4433" s="21" t="s">
        <v>130</v>
      </c>
      <c r="G4433" s="3">
        <v>14.26</v>
      </c>
      <c r="H4433" s="22">
        <v>44473</v>
      </c>
      <c r="I4433" s="23">
        <v>44486</v>
      </c>
      <c r="J4433">
        <f t="shared" si="276"/>
        <v>14</v>
      </c>
      <c r="K4433" s="2">
        <f t="shared" si="277"/>
        <v>44479.5</v>
      </c>
      <c r="L4433" s="22">
        <v>44491.5</v>
      </c>
      <c r="M4433" s="22">
        <v>44503.5</v>
      </c>
      <c r="N4433" s="22">
        <v>44502.5</v>
      </c>
      <c r="O4433">
        <f t="shared" si="278"/>
        <v>23</v>
      </c>
      <c r="P4433" s="3">
        <f t="shared" si="279"/>
        <v>327.98</v>
      </c>
    </row>
    <row r="4434" spans="1:16" x14ac:dyDescent="0.35">
      <c r="A4434" t="s">
        <v>299</v>
      </c>
      <c r="B4434" s="21" t="s">
        <v>98</v>
      </c>
      <c r="C4434" s="22">
        <v>44491</v>
      </c>
      <c r="D4434" t="s">
        <v>110</v>
      </c>
      <c r="E4434" t="s">
        <v>111</v>
      </c>
      <c r="F4434" s="21" t="s">
        <v>130</v>
      </c>
      <c r="G4434" s="3">
        <v>6.99</v>
      </c>
      <c r="H4434" s="22">
        <v>44473</v>
      </c>
      <c r="I4434" s="23">
        <v>44486</v>
      </c>
      <c r="J4434">
        <f t="shared" si="276"/>
        <v>14</v>
      </c>
      <c r="K4434" s="2">
        <f t="shared" si="277"/>
        <v>44479.5</v>
      </c>
      <c r="L4434" s="22">
        <v>44491.5</v>
      </c>
      <c r="M4434" s="22">
        <v>44503.5</v>
      </c>
      <c r="N4434" s="22">
        <v>44502.5</v>
      </c>
      <c r="O4434">
        <f t="shared" si="278"/>
        <v>23</v>
      </c>
      <c r="P4434" s="3">
        <f t="shared" si="279"/>
        <v>160.77000000000001</v>
      </c>
    </row>
    <row r="4435" spans="1:16" x14ac:dyDescent="0.35">
      <c r="A4435" t="s">
        <v>299</v>
      </c>
      <c r="B4435" s="21" t="s">
        <v>98</v>
      </c>
      <c r="C4435" s="22">
        <v>44491</v>
      </c>
      <c r="D4435" t="s">
        <v>114</v>
      </c>
      <c r="E4435" t="s">
        <v>115</v>
      </c>
      <c r="F4435" s="21" t="s">
        <v>131</v>
      </c>
      <c r="G4435" s="3">
        <v>46.04</v>
      </c>
      <c r="H4435" s="22">
        <v>44473</v>
      </c>
      <c r="I4435" s="23">
        <v>44486</v>
      </c>
      <c r="J4435">
        <f t="shared" si="276"/>
        <v>14</v>
      </c>
      <c r="K4435" s="2">
        <f t="shared" si="277"/>
        <v>44479.5</v>
      </c>
      <c r="L4435" s="22">
        <v>44491.5</v>
      </c>
      <c r="M4435" s="22">
        <v>44503.5</v>
      </c>
      <c r="N4435" s="22">
        <v>44502.5</v>
      </c>
      <c r="O4435">
        <f t="shared" si="278"/>
        <v>23</v>
      </c>
      <c r="P4435" s="3">
        <f t="shared" si="279"/>
        <v>1058.92</v>
      </c>
    </row>
    <row r="4436" spans="1:16" x14ac:dyDescent="0.35">
      <c r="A4436" t="s">
        <v>299</v>
      </c>
      <c r="B4436" s="21" t="s">
        <v>98</v>
      </c>
      <c r="C4436" s="22">
        <v>44491</v>
      </c>
      <c r="D4436" t="s">
        <v>110</v>
      </c>
      <c r="E4436" t="s">
        <v>111</v>
      </c>
      <c r="F4436" s="21" t="s">
        <v>131</v>
      </c>
      <c r="G4436" s="3">
        <v>3.21</v>
      </c>
      <c r="H4436" s="22">
        <v>44473</v>
      </c>
      <c r="I4436" s="23">
        <v>44486</v>
      </c>
      <c r="J4436">
        <f t="shared" si="276"/>
        <v>14</v>
      </c>
      <c r="K4436" s="2">
        <f t="shared" si="277"/>
        <v>44479.5</v>
      </c>
      <c r="L4436" s="22">
        <v>44491.5</v>
      </c>
      <c r="M4436" s="22">
        <v>44503.5</v>
      </c>
      <c r="N4436" s="22">
        <v>44502.5</v>
      </c>
      <c r="O4436">
        <f t="shared" si="278"/>
        <v>23</v>
      </c>
      <c r="P4436" s="3">
        <f t="shared" si="279"/>
        <v>73.83</v>
      </c>
    </row>
    <row r="4437" spans="1:16" x14ac:dyDescent="0.35">
      <c r="A4437" t="s">
        <v>299</v>
      </c>
      <c r="B4437" s="21" t="s">
        <v>98</v>
      </c>
      <c r="C4437" s="22">
        <v>44491</v>
      </c>
      <c r="D4437" t="s">
        <v>114</v>
      </c>
      <c r="E4437" t="s">
        <v>115</v>
      </c>
      <c r="F4437" s="21" t="s">
        <v>132</v>
      </c>
      <c r="G4437" s="3">
        <v>168.60999999999999</v>
      </c>
      <c r="H4437" s="22">
        <v>44473</v>
      </c>
      <c r="I4437" s="23">
        <v>44486</v>
      </c>
      <c r="J4437">
        <f t="shared" si="276"/>
        <v>14</v>
      </c>
      <c r="K4437" s="2">
        <f t="shared" si="277"/>
        <v>44479.5</v>
      </c>
      <c r="L4437" s="22">
        <v>44491.5</v>
      </c>
      <c r="M4437" s="22">
        <v>44503.5</v>
      </c>
      <c r="N4437" s="22">
        <v>44502.5</v>
      </c>
      <c r="O4437">
        <f t="shared" si="278"/>
        <v>23</v>
      </c>
      <c r="P4437" s="3">
        <f t="shared" si="279"/>
        <v>3878.0299999999997</v>
      </c>
    </row>
    <row r="4438" spans="1:16" x14ac:dyDescent="0.35">
      <c r="A4438" t="s">
        <v>299</v>
      </c>
      <c r="B4438" s="21" t="s">
        <v>98</v>
      </c>
      <c r="C4438" s="22">
        <v>44491</v>
      </c>
      <c r="D4438" t="s">
        <v>110</v>
      </c>
      <c r="E4438" t="s">
        <v>111</v>
      </c>
      <c r="F4438" s="21" t="s">
        <v>132</v>
      </c>
      <c r="G4438" s="3">
        <v>7.1199999999999992</v>
      </c>
      <c r="H4438" s="22">
        <v>44473</v>
      </c>
      <c r="I4438" s="23">
        <v>44486</v>
      </c>
      <c r="J4438">
        <f t="shared" si="276"/>
        <v>14</v>
      </c>
      <c r="K4438" s="2">
        <f t="shared" si="277"/>
        <v>44479.5</v>
      </c>
      <c r="L4438" s="22">
        <v>44491.5</v>
      </c>
      <c r="M4438" s="22">
        <v>44503.5</v>
      </c>
      <c r="N4438" s="22">
        <v>44502.5</v>
      </c>
      <c r="O4438">
        <f t="shared" si="278"/>
        <v>23</v>
      </c>
      <c r="P4438" s="3">
        <f t="shared" si="279"/>
        <v>163.76</v>
      </c>
    </row>
    <row r="4439" spans="1:16" x14ac:dyDescent="0.35">
      <c r="A4439" t="s">
        <v>299</v>
      </c>
      <c r="B4439" s="21" t="s">
        <v>98</v>
      </c>
      <c r="C4439" s="22">
        <v>44491</v>
      </c>
      <c r="D4439" t="s">
        <v>110</v>
      </c>
      <c r="E4439" t="s">
        <v>111</v>
      </c>
      <c r="F4439" s="21" t="s">
        <v>268</v>
      </c>
      <c r="G4439" s="3">
        <v>5.3</v>
      </c>
      <c r="H4439" s="22">
        <v>44473</v>
      </c>
      <c r="I4439" s="23">
        <v>44486</v>
      </c>
      <c r="J4439">
        <f t="shared" si="276"/>
        <v>14</v>
      </c>
      <c r="K4439" s="2">
        <f t="shared" si="277"/>
        <v>44479.5</v>
      </c>
      <c r="L4439" s="22">
        <v>44491.5</v>
      </c>
      <c r="M4439" s="22">
        <v>44503.5</v>
      </c>
      <c r="N4439" s="22">
        <v>44502.5</v>
      </c>
      <c r="O4439">
        <f t="shared" si="278"/>
        <v>23</v>
      </c>
      <c r="P4439" s="3">
        <f t="shared" si="279"/>
        <v>121.89999999999999</v>
      </c>
    </row>
    <row r="4440" spans="1:16" x14ac:dyDescent="0.35">
      <c r="A4440" t="s">
        <v>299</v>
      </c>
      <c r="B4440" s="21" t="s">
        <v>98</v>
      </c>
      <c r="C4440" s="22">
        <v>44491</v>
      </c>
      <c r="D4440" t="s">
        <v>110</v>
      </c>
      <c r="E4440" t="s">
        <v>111</v>
      </c>
      <c r="F4440" s="21" t="s">
        <v>255</v>
      </c>
      <c r="G4440" s="3">
        <v>4.3899999999999997</v>
      </c>
      <c r="H4440" s="22">
        <v>44473</v>
      </c>
      <c r="I4440" s="23">
        <v>44486</v>
      </c>
      <c r="J4440">
        <f t="shared" si="276"/>
        <v>14</v>
      </c>
      <c r="K4440" s="2">
        <f t="shared" si="277"/>
        <v>44479.5</v>
      </c>
      <c r="L4440" s="22">
        <v>44491.5</v>
      </c>
      <c r="M4440" s="22">
        <v>44503.5</v>
      </c>
      <c r="N4440" s="22">
        <v>44502.5</v>
      </c>
      <c r="O4440">
        <f t="shared" si="278"/>
        <v>23</v>
      </c>
      <c r="P4440" s="3">
        <f t="shared" si="279"/>
        <v>100.97</v>
      </c>
    </row>
    <row r="4441" spans="1:16" x14ac:dyDescent="0.35">
      <c r="A4441" t="s">
        <v>299</v>
      </c>
      <c r="B4441" s="21" t="s">
        <v>98</v>
      </c>
      <c r="C4441" s="22">
        <v>44491</v>
      </c>
      <c r="D4441" t="s">
        <v>114</v>
      </c>
      <c r="E4441" t="s">
        <v>115</v>
      </c>
      <c r="F4441" s="21" t="s">
        <v>133</v>
      </c>
      <c r="G4441" s="3">
        <v>10.210000000000001</v>
      </c>
      <c r="H4441" s="22">
        <v>44473</v>
      </c>
      <c r="I4441" s="23">
        <v>44486</v>
      </c>
      <c r="J4441">
        <f t="shared" si="276"/>
        <v>14</v>
      </c>
      <c r="K4441" s="2">
        <f t="shared" si="277"/>
        <v>44479.5</v>
      </c>
      <c r="L4441" s="22">
        <v>44491.5</v>
      </c>
      <c r="M4441" s="22">
        <v>44503.5</v>
      </c>
      <c r="N4441" s="22">
        <v>44502.5</v>
      </c>
      <c r="O4441">
        <f t="shared" si="278"/>
        <v>23</v>
      </c>
      <c r="P4441" s="3">
        <f t="shared" si="279"/>
        <v>234.83</v>
      </c>
    </row>
    <row r="4442" spans="1:16" x14ac:dyDescent="0.35">
      <c r="A4442" t="s">
        <v>299</v>
      </c>
      <c r="B4442" s="21" t="s">
        <v>98</v>
      </c>
      <c r="C4442" s="22">
        <v>44491</v>
      </c>
      <c r="D4442" t="s">
        <v>110</v>
      </c>
      <c r="E4442" t="s">
        <v>111</v>
      </c>
      <c r="F4442" s="21" t="s">
        <v>134</v>
      </c>
      <c r="G4442" s="3">
        <v>26.57</v>
      </c>
      <c r="H4442" s="22">
        <v>44473</v>
      </c>
      <c r="I4442" s="23">
        <v>44486</v>
      </c>
      <c r="J4442">
        <f t="shared" si="276"/>
        <v>14</v>
      </c>
      <c r="K4442" s="2">
        <f t="shared" si="277"/>
        <v>44479.5</v>
      </c>
      <c r="L4442" s="22">
        <v>44491.5</v>
      </c>
      <c r="M4442" s="22">
        <v>44503.5</v>
      </c>
      <c r="N4442" s="22">
        <v>44502.5</v>
      </c>
      <c r="O4442">
        <f t="shared" si="278"/>
        <v>23</v>
      </c>
      <c r="P4442" s="3">
        <f t="shared" si="279"/>
        <v>611.11</v>
      </c>
    </row>
    <row r="4443" spans="1:16" x14ac:dyDescent="0.35">
      <c r="A4443" t="s">
        <v>299</v>
      </c>
      <c r="B4443" s="21" t="s">
        <v>98</v>
      </c>
      <c r="C4443" s="22">
        <v>44491</v>
      </c>
      <c r="D4443" t="s">
        <v>114</v>
      </c>
      <c r="E4443" t="s">
        <v>115</v>
      </c>
      <c r="F4443" s="21" t="s">
        <v>135</v>
      </c>
      <c r="G4443" s="3">
        <v>39.43</v>
      </c>
      <c r="H4443" s="22">
        <v>44473</v>
      </c>
      <c r="I4443" s="23">
        <v>44486</v>
      </c>
      <c r="J4443">
        <f t="shared" si="276"/>
        <v>14</v>
      </c>
      <c r="K4443" s="2">
        <f t="shared" si="277"/>
        <v>44479.5</v>
      </c>
      <c r="L4443" s="22">
        <v>44491.5</v>
      </c>
      <c r="M4443" s="22">
        <v>44503.5</v>
      </c>
      <c r="N4443" s="22">
        <v>44502.5</v>
      </c>
      <c r="O4443">
        <f t="shared" si="278"/>
        <v>23</v>
      </c>
      <c r="P4443" s="3">
        <f t="shared" si="279"/>
        <v>906.89</v>
      </c>
    </row>
    <row r="4444" spans="1:16" x14ac:dyDescent="0.35">
      <c r="A4444" t="s">
        <v>299</v>
      </c>
      <c r="B4444" s="21" t="s">
        <v>98</v>
      </c>
      <c r="C4444" s="22">
        <v>44491</v>
      </c>
      <c r="D4444" t="s">
        <v>110</v>
      </c>
      <c r="E4444" t="s">
        <v>111</v>
      </c>
      <c r="F4444" s="21" t="s">
        <v>135</v>
      </c>
      <c r="G4444" s="3">
        <v>36.14</v>
      </c>
      <c r="H4444" s="22">
        <v>44473</v>
      </c>
      <c r="I4444" s="23">
        <v>44486</v>
      </c>
      <c r="J4444">
        <f t="shared" si="276"/>
        <v>14</v>
      </c>
      <c r="K4444" s="2">
        <f t="shared" si="277"/>
        <v>44479.5</v>
      </c>
      <c r="L4444" s="22">
        <v>44491.5</v>
      </c>
      <c r="M4444" s="22">
        <v>44503.5</v>
      </c>
      <c r="N4444" s="22">
        <v>44502.5</v>
      </c>
      <c r="O4444">
        <f t="shared" si="278"/>
        <v>23</v>
      </c>
      <c r="P4444" s="3">
        <f t="shared" si="279"/>
        <v>831.22</v>
      </c>
    </row>
    <row r="4445" spans="1:16" x14ac:dyDescent="0.35">
      <c r="A4445" t="s">
        <v>299</v>
      </c>
      <c r="B4445" s="21" t="s">
        <v>98</v>
      </c>
      <c r="C4445" s="22">
        <v>44491</v>
      </c>
      <c r="D4445" t="s">
        <v>114</v>
      </c>
      <c r="E4445" t="s">
        <v>115</v>
      </c>
      <c r="F4445" s="21" t="s">
        <v>136</v>
      </c>
      <c r="G4445" s="3">
        <v>107.46000000000001</v>
      </c>
      <c r="H4445" s="22">
        <v>44473</v>
      </c>
      <c r="I4445" s="23">
        <v>44486</v>
      </c>
      <c r="J4445">
        <f t="shared" si="276"/>
        <v>14</v>
      </c>
      <c r="K4445" s="2">
        <f t="shared" si="277"/>
        <v>44479.5</v>
      </c>
      <c r="L4445" s="22">
        <v>44491.5</v>
      </c>
      <c r="M4445" s="22">
        <v>44503.5</v>
      </c>
      <c r="N4445" s="22">
        <v>44502.5</v>
      </c>
      <c r="O4445">
        <f t="shared" si="278"/>
        <v>23</v>
      </c>
      <c r="P4445" s="3">
        <f t="shared" si="279"/>
        <v>2471.5800000000004</v>
      </c>
    </row>
    <row r="4446" spans="1:16" x14ac:dyDescent="0.35">
      <c r="A4446" t="s">
        <v>299</v>
      </c>
      <c r="B4446" s="21" t="s">
        <v>98</v>
      </c>
      <c r="C4446" s="22">
        <v>44491</v>
      </c>
      <c r="D4446" t="s">
        <v>110</v>
      </c>
      <c r="E4446" t="s">
        <v>111</v>
      </c>
      <c r="F4446" s="21" t="s">
        <v>136</v>
      </c>
      <c r="G4446" s="3">
        <v>19.619999999999997</v>
      </c>
      <c r="H4446" s="22">
        <v>44473</v>
      </c>
      <c r="I4446" s="23">
        <v>44486</v>
      </c>
      <c r="J4446">
        <f t="shared" si="276"/>
        <v>14</v>
      </c>
      <c r="K4446" s="2">
        <f t="shared" si="277"/>
        <v>44479.5</v>
      </c>
      <c r="L4446" s="22">
        <v>44491.5</v>
      </c>
      <c r="M4446" s="22">
        <v>44503.5</v>
      </c>
      <c r="N4446" s="22">
        <v>44502.5</v>
      </c>
      <c r="O4446">
        <f t="shared" si="278"/>
        <v>23</v>
      </c>
      <c r="P4446" s="3">
        <f t="shared" si="279"/>
        <v>451.25999999999993</v>
      </c>
    </row>
    <row r="4447" spans="1:16" x14ac:dyDescent="0.35">
      <c r="A4447" t="s">
        <v>299</v>
      </c>
      <c r="B4447" s="21" t="s">
        <v>98</v>
      </c>
      <c r="C4447" s="22">
        <v>44491</v>
      </c>
      <c r="D4447" t="s">
        <v>110</v>
      </c>
      <c r="E4447" t="s">
        <v>111</v>
      </c>
      <c r="F4447" s="21" t="s">
        <v>137</v>
      </c>
      <c r="G4447" s="3">
        <v>614.41000000000008</v>
      </c>
      <c r="H4447" s="22">
        <v>44473</v>
      </c>
      <c r="I4447" s="23">
        <v>44486</v>
      </c>
      <c r="J4447">
        <f t="shared" si="276"/>
        <v>14</v>
      </c>
      <c r="K4447" s="2">
        <f t="shared" si="277"/>
        <v>44479.5</v>
      </c>
      <c r="L4447" s="22">
        <v>44491.5</v>
      </c>
      <c r="M4447" s="22">
        <v>44503.5</v>
      </c>
      <c r="N4447" s="22">
        <v>44502.5</v>
      </c>
      <c r="O4447">
        <f t="shared" si="278"/>
        <v>23</v>
      </c>
      <c r="P4447" s="3">
        <f t="shared" si="279"/>
        <v>14131.430000000002</v>
      </c>
    </row>
    <row r="4448" spans="1:16" x14ac:dyDescent="0.35">
      <c r="A4448" t="s">
        <v>299</v>
      </c>
      <c r="B4448" s="21" t="s">
        <v>98</v>
      </c>
      <c r="C4448" s="22">
        <v>44491</v>
      </c>
      <c r="D4448" t="s">
        <v>114</v>
      </c>
      <c r="E4448" t="s">
        <v>115</v>
      </c>
      <c r="F4448" s="21" t="s">
        <v>139</v>
      </c>
      <c r="G4448" s="3">
        <v>22.14</v>
      </c>
      <c r="H4448" s="22">
        <v>44473</v>
      </c>
      <c r="I4448" s="23">
        <v>44486</v>
      </c>
      <c r="J4448">
        <f t="shared" si="276"/>
        <v>14</v>
      </c>
      <c r="K4448" s="2">
        <f t="shared" si="277"/>
        <v>44479.5</v>
      </c>
      <c r="L4448" s="22">
        <v>44491.5</v>
      </c>
      <c r="M4448" s="22">
        <v>44503.5</v>
      </c>
      <c r="N4448" s="22">
        <v>44502.5</v>
      </c>
      <c r="O4448">
        <f t="shared" si="278"/>
        <v>23</v>
      </c>
      <c r="P4448" s="3">
        <f t="shared" si="279"/>
        <v>509.22</v>
      </c>
    </row>
    <row r="4449" spans="1:16" x14ac:dyDescent="0.35">
      <c r="A4449" t="s">
        <v>299</v>
      </c>
      <c r="B4449" s="21" t="s">
        <v>98</v>
      </c>
      <c r="C4449" s="22">
        <v>44491</v>
      </c>
      <c r="D4449" t="s">
        <v>110</v>
      </c>
      <c r="E4449" t="s">
        <v>111</v>
      </c>
      <c r="F4449" s="21" t="s">
        <v>256</v>
      </c>
      <c r="G4449" s="3">
        <v>2.3199999999999998</v>
      </c>
      <c r="H4449" s="22">
        <v>44473</v>
      </c>
      <c r="I4449" s="23">
        <v>44486</v>
      </c>
      <c r="J4449">
        <f t="shared" si="276"/>
        <v>14</v>
      </c>
      <c r="K4449" s="2">
        <f t="shared" si="277"/>
        <v>44479.5</v>
      </c>
      <c r="L4449" s="22">
        <v>44491.5</v>
      </c>
      <c r="M4449" s="22">
        <v>44503.5</v>
      </c>
      <c r="N4449" s="22">
        <v>44502.5</v>
      </c>
      <c r="O4449">
        <f t="shared" si="278"/>
        <v>23</v>
      </c>
      <c r="P4449" s="3">
        <f t="shared" si="279"/>
        <v>53.36</v>
      </c>
    </row>
    <row r="4450" spans="1:16" x14ac:dyDescent="0.35">
      <c r="A4450" t="s">
        <v>299</v>
      </c>
      <c r="B4450" s="21" t="s">
        <v>98</v>
      </c>
      <c r="C4450" s="22">
        <v>44491</v>
      </c>
      <c r="D4450" t="s">
        <v>114</v>
      </c>
      <c r="E4450" t="s">
        <v>115</v>
      </c>
      <c r="F4450" s="21" t="s">
        <v>140</v>
      </c>
      <c r="G4450" s="3">
        <v>23.26</v>
      </c>
      <c r="H4450" s="22">
        <v>44473</v>
      </c>
      <c r="I4450" s="23">
        <v>44486</v>
      </c>
      <c r="J4450">
        <f t="shared" si="276"/>
        <v>14</v>
      </c>
      <c r="K4450" s="2">
        <f t="shared" si="277"/>
        <v>44479.5</v>
      </c>
      <c r="L4450" s="22">
        <v>44491.5</v>
      </c>
      <c r="M4450" s="22">
        <v>44503.5</v>
      </c>
      <c r="N4450" s="22">
        <v>44502.5</v>
      </c>
      <c r="O4450">
        <f t="shared" si="278"/>
        <v>23</v>
      </c>
      <c r="P4450" s="3">
        <f t="shared" si="279"/>
        <v>534.98</v>
      </c>
    </row>
    <row r="4451" spans="1:16" x14ac:dyDescent="0.35">
      <c r="A4451" t="s">
        <v>299</v>
      </c>
      <c r="B4451" s="21" t="s">
        <v>98</v>
      </c>
      <c r="C4451" s="22">
        <v>44491</v>
      </c>
      <c r="D4451" t="s">
        <v>110</v>
      </c>
      <c r="E4451" t="s">
        <v>111</v>
      </c>
      <c r="F4451" s="21" t="s">
        <v>140</v>
      </c>
      <c r="G4451" s="3">
        <v>14.19</v>
      </c>
      <c r="H4451" s="22">
        <v>44473</v>
      </c>
      <c r="I4451" s="23">
        <v>44486</v>
      </c>
      <c r="J4451">
        <f t="shared" si="276"/>
        <v>14</v>
      </c>
      <c r="K4451" s="2">
        <f t="shared" si="277"/>
        <v>44479.5</v>
      </c>
      <c r="L4451" s="22">
        <v>44491.5</v>
      </c>
      <c r="M4451" s="22">
        <v>44503.5</v>
      </c>
      <c r="N4451" s="22">
        <v>44502.5</v>
      </c>
      <c r="O4451">
        <f t="shared" si="278"/>
        <v>23</v>
      </c>
      <c r="P4451" s="3">
        <f t="shared" si="279"/>
        <v>326.37</v>
      </c>
    </row>
    <row r="4452" spans="1:16" x14ac:dyDescent="0.35">
      <c r="A4452" t="s">
        <v>299</v>
      </c>
      <c r="B4452" s="21" t="s">
        <v>98</v>
      </c>
      <c r="C4452" s="22">
        <v>44491</v>
      </c>
      <c r="D4452" t="s">
        <v>110</v>
      </c>
      <c r="E4452" t="s">
        <v>111</v>
      </c>
      <c r="F4452" s="21" t="s">
        <v>141</v>
      </c>
      <c r="G4452" s="3">
        <v>3.39</v>
      </c>
      <c r="H4452" s="22">
        <v>44473</v>
      </c>
      <c r="I4452" s="23">
        <v>44486</v>
      </c>
      <c r="J4452">
        <f t="shared" si="276"/>
        <v>14</v>
      </c>
      <c r="K4452" s="2">
        <f t="shared" si="277"/>
        <v>44479.5</v>
      </c>
      <c r="L4452" s="22">
        <v>44491.5</v>
      </c>
      <c r="M4452" s="22">
        <v>44503.5</v>
      </c>
      <c r="N4452" s="22">
        <v>44502.5</v>
      </c>
      <c r="O4452">
        <f t="shared" si="278"/>
        <v>23</v>
      </c>
      <c r="P4452" s="3">
        <f t="shared" si="279"/>
        <v>77.97</v>
      </c>
    </row>
    <row r="4453" spans="1:16" x14ac:dyDescent="0.35">
      <c r="A4453" t="s">
        <v>299</v>
      </c>
      <c r="B4453" s="21" t="s">
        <v>98</v>
      </c>
      <c r="C4453" s="22">
        <v>44491</v>
      </c>
      <c r="D4453" t="s">
        <v>107</v>
      </c>
      <c r="E4453" t="s">
        <v>108</v>
      </c>
      <c r="F4453" s="21" t="s">
        <v>142</v>
      </c>
      <c r="G4453" s="3">
        <v>53.94</v>
      </c>
      <c r="H4453" s="22">
        <v>44473</v>
      </c>
      <c r="I4453" s="23">
        <v>44486</v>
      </c>
      <c r="J4453">
        <f t="shared" si="276"/>
        <v>14</v>
      </c>
      <c r="K4453" s="2">
        <f t="shared" si="277"/>
        <v>44479.5</v>
      </c>
      <c r="L4453" s="22">
        <v>44491.5</v>
      </c>
      <c r="M4453" s="22">
        <v>44510.5</v>
      </c>
      <c r="N4453" s="22">
        <v>44509.5</v>
      </c>
      <c r="O4453">
        <f t="shared" si="278"/>
        <v>30</v>
      </c>
      <c r="P4453" s="3">
        <f t="shared" si="279"/>
        <v>1618.1999999999998</v>
      </c>
    </row>
    <row r="4454" spans="1:16" x14ac:dyDescent="0.35">
      <c r="A4454" t="s">
        <v>299</v>
      </c>
      <c r="B4454" s="21" t="s">
        <v>98</v>
      </c>
      <c r="C4454" s="22">
        <v>44491</v>
      </c>
      <c r="D4454" t="s">
        <v>107</v>
      </c>
      <c r="E4454" t="s">
        <v>108</v>
      </c>
      <c r="F4454" s="21" t="s">
        <v>142</v>
      </c>
      <c r="G4454" s="3">
        <v>21708.26</v>
      </c>
      <c r="H4454" s="22">
        <v>44473</v>
      </c>
      <c r="I4454" s="23">
        <v>44486</v>
      </c>
      <c r="J4454">
        <f t="shared" si="276"/>
        <v>14</v>
      </c>
      <c r="K4454" s="2">
        <f t="shared" si="277"/>
        <v>44479.5</v>
      </c>
      <c r="L4454" s="22">
        <v>44491.5</v>
      </c>
      <c r="M4454" s="22">
        <v>44510.5</v>
      </c>
      <c r="N4454" s="22">
        <v>44509.5</v>
      </c>
      <c r="O4454">
        <f t="shared" si="278"/>
        <v>30</v>
      </c>
      <c r="P4454" s="3">
        <f t="shared" si="279"/>
        <v>651247.79999999993</v>
      </c>
    </row>
    <row r="4455" spans="1:16" x14ac:dyDescent="0.35">
      <c r="A4455" t="s">
        <v>299</v>
      </c>
      <c r="B4455" s="21" t="s">
        <v>98</v>
      </c>
      <c r="C4455" s="22">
        <v>44491</v>
      </c>
      <c r="D4455" t="s">
        <v>99</v>
      </c>
      <c r="E4455" t="s">
        <v>100</v>
      </c>
      <c r="F4455" s="21" t="s">
        <v>142</v>
      </c>
      <c r="G4455" s="3">
        <v>6949.47</v>
      </c>
      <c r="H4455" s="22">
        <v>44473</v>
      </c>
      <c r="I4455" s="23">
        <v>44486</v>
      </c>
      <c r="J4455">
        <f t="shared" si="276"/>
        <v>14</v>
      </c>
      <c r="K4455" s="2">
        <f t="shared" si="277"/>
        <v>44479.5</v>
      </c>
      <c r="L4455" s="22">
        <v>44491.5</v>
      </c>
      <c r="M4455" s="22">
        <v>44510.5</v>
      </c>
      <c r="N4455" s="22">
        <v>44509.5</v>
      </c>
      <c r="O4455">
        <f t="shared" si="278"/>
        <v>30</v>
      </c>
      <c r="P4455" s="3">
        <f t="shared" si="279"/>
        <v>208484.1</v>
      </c>
    </row>
    <row r="4456" spans="1:16" x14ac:dyDescent="0.35">
      <c r="A4456" t="s">
        <v>299</v>
      </c>
      <c r="B4456" s="21" t="s">
        <v>98</v>
      </c>
      <c r="C4456" s="22">
        <v>44491</v>
      </c>
      <c r="D4456" t="s">
        <v>148</v>
      </c>
      <c r="E4456" t="s">
        <v>149</v>
      </c>
      <c r="F4456" s="21" t="s">
        <v>150</v>
      </c>
      <c r="G4456" s="3">
        <v>29.32</v>
      </c>
      <c r="H4456" s="22">
        <v>44473</v>
      </c>
      <c r="I4456" s="23">
        <v>44486</v>
      </c>
      <c r="J4456">
        <f t="shared" si="276"/>
        <v>14</v>
      </c>
      <c r="K4456" s="2">
        <f t="shared" si="277"/>
        <v>44479.5</v>
      </c>
      <c r="L4456" s="22">
        <v>44491.5</v>
      </c>
      <c r="M4456" s="22">
        <v>44515.5</v>
      </c>
      <c r="N4456" s="22">
        <v>44512.5</v>
      </c>
      <c r="O4456">
        <f t="shared" si="278"/>
        <v>33</v>
      </c>
      <c r="P4456" s="3">
        <f t="shared" si="279"/>
        <v>967.56000000000006</v>
      </c>
    </row>
    <row r="4457" spans="1:16" x14ac:dyDescent="0.35">
      <c r="A4457" t="s">
        <v>299</v>
      </c>
      <c r="B4457" s="21" t="s">
        <v>98</v>
      </c>
      <c r="C4457" s="22">
        <v>44491</v>
      </c>
      <c r="D4457" t="s">
        <v>148</v>
      </c>
      <c r="E4457" t="s">
        <v>149</v>
      </c>
      <c r="F4457" s="21" t="s">
        <v>151</v>
      </c>
      <c r="G4457" s="3">
        <v>92.06</v>
      </c>
      <c r="H4457" s="22">
        <v>44473</v>
      </c>
      <c r="I4457" s="23">
        <v>44486</v>
      </c>
      <c r="J4457">
        <f t="shared" si="276"/>
        <v>14</v>
      </c>
      <c r="K4457" s="2">
        <f t="shared" si="277"/>
        <v>44479.5</v>
      </c>
      <c r="L4457" s="22">
        <v>44491.5</v>
      </c>
      <c r="M4457" s="22">
        <v>44515.5</v>
      </c>
      <c r="N4457" s="22">
        <v>44512.5</v>
      </c>
      <c r="O4457">
        <f t="shared" si="278"/>
        <v>33</v>
      </c>
      <c r="P4457" s="3">
        <f t="shared" si="279"/>
        <v>3037.98</v>
      </c>
    </row>
    <row r="4458" spans="1:16" x14ac:dyDescent="0.35">
      <c r="A4458" t="s">
        <v>299</v>
      </c>
      <c r="B4458" s="21" t="s">
        <v>98</v>
      </c>
      <c r="C4458" s="22">
        <v>44491</v>
      </c>
      <c r="D4458" t="s">
        <v>148</v>
      </c>
      <c r="E4458" t="s">
        <v>149</v>
      </c>
      <c r="F4458" s="21" t="s">
        <v>152</v>
      </c>
      <c r="G4458" s="3">
        <v>73.289999999999992</v>
      </c>
      <c r="H4458" s="22">
        <v>44473</v>
      </c>
      <c r="I4458" s="23">
        <v>44486</v>
      </c>
      <c r="J4458">
        <f t="shared" si="276"/>
        <v>14</v>
      </c>
      <c r="K4458" s="2">
        <f t="shared" si="277"/>
        <v>44479.5</v>
      </c>
      <c r="L4458" s="22">
        <v>44491.5</v>
      </c>
      <c r="M4458" s="22">
        <v>44515.5</v>
      </c>
      <c r="N4458" s="22">
        <v>44512.5</v>
      </c>
      <c r="O4458">
        <f t="shared" si="278"/>
        <v>33</v>
      </c>
      <c r="P4458" s="3">
        <f t="shared" si="279"/>
        <v>2418.5699999999997</v>
      </c>
    </row>
    <row r="4459" spans="1:16" x14ac:dyDescent="0.35">
      <c r="A4459" t="s">
        <v>299</v>
      </c>
      <c r="B4459" s="21" t="s">
        <v>98</v>
      </c>
      <c r="C4459" s="22">
        <v>44491</v>
      </c>
      <c r="D4459" t="s">
        <v>110</v>
      </c>
      <c r="E4459" t="s">
        <v>111</v>
      </c>
      <c r="F4459" s="21" t="s">
        <v>153</v>
      </c>
      <c r="G4459" s="3">
        <v>323.85000000000002</v>
      </c>
      <c r="H4459" s="22">
        <v>44473</v>
      </c>
      <c r="I4459" s="23">
        <v>44486</v>
      </c>
      <c r="J4459">
        <f t="shared" si="276"/>
        <v>14</v>
      </c>
      <c r="K4459" s="2">
        <f t="shared" si="277"/>
        <v>44479.5</v>
      </c>
      <c r="L4459" s="22">
        <v>44491.5</v>
      </c>
      <c r="M4459" s="22">
        <v>44515.5</v>
      </c>
      <c r="N4459" s="22">
        <v>44512.5</v>
      </c>
      <c r="O4459">
        <f t="shared" si="278"/>
        <v>33</v>
      </c>
      <c r="P4459" s="3">
        <f t="shared" si="279"/>
        <v>10687.050000000001</v>
      </c>
    </row>
    <row r="4460" spans="1:16" x14ac:dyDescent="0.35">
      <c r="A4460" t="s">
        <v>299</v>
      </c>
      <c r="B4460" s="21" t="s">
        <v>98</v>
      </c>
      <c r="C4460" s="22">
        <v>44491</v>
      </c>
      <c r="D4460" t="s">
        <v>148</v>
      </c>
      <c r="E4460" t="s">
        <v>149</v>
      </c>
      <c r="F4460" s="21" t="s">
        <v>154</v>
      </c>
      <c r="G4460" s="3">
        <v>137.63999999999999</v>
      </c>
      <c r="H4460" s="22">
        <v>44473</v>
      </c>
      <c r="I4460" s="23">
        <v>44486</v>
      </c>
      <c r="J4460">
        <f t="shared" si="276"/>
        <v>14</v>
      </c>
      <c r="K4460" s="2">
        <f t="shared" si="277"/>
        <v>44479.5</v>
      </c>
      <c r="L4460" s="22">
        <v>44491.5</v>
      </c>
      <c r="M4460" s="22">
        <v>44515.5</v>
      </c>
      <c r="N4460" s="22">
        <v>44512.5</v>
      </c>
      <c r="O4460">
        <f t="shared" si="278"/>
        <v>33</v>
      </c>
      <c r="P4460" s="3">
        <f t="shared" si="279"/>
        <v>4542.12</v>
      </c>
    </row>
    <row r="4461" spans="1:16" x14ac:dyDescent="0.35">
      <c r="A4461" t="s">
        <v>299</v>
      </c>
      <c r="B4461" s="21" t="s">
        <v>98</v>
      </c>
      <c r="C4461" s="22">
        <v>44491</v>
      </c>
      <c r="D4461" t="s">
        <v>148</v>
      </c>
      <c r="E4461" t="s">
        <v>149</v>
      </c>
      <c r="F4461" s="21" t="s">
        <v>298</v>
      </c>
      <c r="G4461" s="3">
        <v>73.55</v>
      </c>
      <c r="H4461" s="22">
        <v>44473</v>
      </c>
      <c r="I4461" s="23">
        <v>44486</v>
      </c>
      <c r="J4461">
        <f t="shared" si="276"/>
        <v>14</v>
      </c>
      <c r="K4461" s="2">
        <f t="shared" si="277"/>
        <v>44479.5</v>
      </c>
      <c r="L4461" s="22">
        <v>44491.5</v>
      </c>
      <c r="M4461" s="22">
        <v>44515.5</v>
      </c>
      <c r="N4461" s="22">
        <v>44512.5</v>
      </c>
      <c r="O4461">
        <f t="shared" si="278"/>
        <v>33</v>
      </c>
      <c r="P4461" s="3">
        <f t="shared" si="279"/>
        <v>2427.15</v>
      </c>
    </row>
    <row r="4462" spans="1:16" x14ac:dyDescent="0.35">
      <c r="A4462" t="s">
        <v>299</v>
      </c>
      <c r="B4462" s="21" t="s">
        <v>98</v>
      </c>
      <c r="C4462" s="22">
        <v>44491</v>
      </c>
      <c r="D4462" t="s">
        <v>148</v>
      </c>
      <c r="E4462" t="s">
        <v>149</v>
      </c>
      <c r="F4462" s="21" t="s">
        <v>155</v>
      </c>
      <c r="G4462" s="3">
        <v>27.43</v>
      </c>
      <c r="H4462" s="22">
        <v>44473</v>
      </c>
      <c r="I4462" s="23">
        <v>44486</v>
      </c>
      <c r="J4462">
        <f t="shared" si="276"/>
        <v>14</v>
      </c>
      <c r="K4462" s="2">
        <f t="shared" si="277"/>
        <v>44479.5</v>
      </c>
      <c r="L4462" s="22">
        <v>44491.5</v>
      </c>
      <c r="M4462" s="22">
        <v>44515.5</v>
      </c>
      <c r="N4462" s="22">
        <v>44512.5</v>
      </c>
      <c r="O4462">
        <f t="shared" si="278"/>
        <v>33</v>
      </c>
      <c r="P4462" s="3">
        <f t="shared" si="279"/>
        <v>905.18999999999994</v>
      </c>
    </row>
    <row r="4463" spans="1:16" x14ac:dyDescent="0.35">
      <c r="A4463" t="s">
        <v>299</v>
      </c>
      <c r="B4463" s="21" t="s">
        <v>98</v>
      </c>
      <c r="C4463" s="22">
        <v>44491</v>
      </c>
      <c r="D4463" t="s">
        <v>148</v>
      </c>
      <c r="E4463" t="s">
        <v>149</v>
      </c>
      <c r="F4463" s="21" t="s">
        <v>156</v>
      </c>
      <c r="G4463" s="3">
        <v>70.790000000000006</v>
      </c>
      <c r="H4463" s="22">
        <v>44473</v>
      </c>
      <c r="I4463" s="23">
        <v>44486</v>
      </c>
      <c r="J4463">
        <f t="shared" si="276"/>
        <v>14</v>
      </c>
      <c r="K4463" s="2">
        <f t="shared" si="277"/>
        <v>44479.5</v>
      </c>
      <c r="L4463" s="22">
        <v>44491.5</v>
      </c>
      <c r="M4463" s="22">
        <v>44515.5</v>
      </c>
      <c r="N4463" s="22">
        <v>44512.5</v>
      </c>
      <c r="O4463">
        <f t="shared" si="278"/>
        <v>33</v>
      </c>
      <c r="P4463" s="3">
        <f t="shared" si="279"/>
        <v>2336.0700000000002</v>
      </c>
    </row>
    <row r="4464" spans="1:16" x14ac:dyDescent="0.35">
      <c r="A4464" t="s">
        <v>299</v>
      </c>
      <c r="B4464" s="21" t="s">
        <v>98</v>
      </c>
      <c r="C4464" s="22">
        <v>44491</v>
      </c>
      <c r="D4464" t="s">
        <v>148</v>
      </c>
      <c r="E4464" t="s">
        <v>149</v>
      </c>
      <c r="F4464" s="21" t="s">
        <v>249</v>
      </c>
      <c r="G4464" s="3">
        <v>4.03</v>
      </c>
      <c r="H4464" s="22">
        <v>44473</v>
      </c>
      <c r="I4464" s="23">
        <v>44486</v>
      </c>
      <c r="J4464">
        <f t="shared" si="276"/>
        <v>14</v>
      </c>
      <c r="K4464" s="2">
        <f t="shared" si="277"/>
        <v>44479.5</v>
      </c>
      <c r="L4464" s="22">
        <v>44491.5</v>
      </c>
      <c r="M4464" s="22">
        <v>44515.5</v>
      </c>
      <c r="N4464" s="22">
        <v>44512.5</v>
      </c>
      <c r="O4464">
        <f t="shared" si="278"/>
        <v>33</v>
      </c>
      <c r="P4464" s="3">
        <f t="shared" si="279"/>
        <v>132.99</v>
      </c>
    </row>
    <row r="4465" spans="1:16" x14ac:dyDescent="0.35">
      <c r="A4465" t="s">
        <v>299</v>
      </c>
      <c r="B4465" s="21" t="s">
        <v>98</v>
      </c>
      <c r="C4465" s="22">
        <v>44491</v>
      </c>
      <c r="D4465" t="s">
        <v>148</v>
      </c>
      <c r="E4465" t="s">
        <v>149</v>
      </c>
      <c r="F4465" s="21" t="s">
        <v>157</v>
      </c>
      <c r="G4465" s="3">
        <v>233.12</v>
      </c>
      <c r="H4465" s="22">
        <v>44473</v>
      </c>
      <c r="I4465" s="23">
        <v>44486</v>
      </c>
      <c r="J4465">
        <f t="shared" si="276"/>
        <v>14</v>
      </c>
      <c r="K4465" s="2">
        <f t="shared" si="277"/>
        <v>44479.5</v>
      </c>
      <c r="L4465" s="22">
        <v>44491.5</v>
      </c>
      <c r="M4465" s="22">
        <v>44515.5</v>
      </c>
      <c r="N4465" s="22">
        <v>44512.5</v>
      </c>
      <c r="O4465">
        <f t="shared" si="278"/>
        <v>33</v>
      </c>
      <c r="P4465" s="3">
        <f t="shared" si="279"/>
        <v>7692.96</v>
      </c>
    </row>
    <row r="4466" spans="1:16" x14ac:dyDescent="0.35">
      <c r="A4466" t="s">
        <v>299</v>
      </c>
      <c r="B4466" s="21" t="s">
        <v>98</v>
      </c>
      <c r="C4466" s="22">
        <v>44491</v>
      </c>
      <c r="D4466" t="s">
        <v>148</v>
      </c>
      <c r="E4466" t="s">
        <v>149</v>
      </c>
      <c r="F4466" s="21" t="s">
        <v>158</v>
      </c>
      <c r="G4466" s="3">
        <v>286.01000000000005</v>
      </c>
      <c r="H4466" s="22">
        <v>44473</v>
      </c>
      <c r="I4466" s="23">
        <v>44486</v>
      </c>
      <c r="J4466">
        <f t="shared" si="276"/>
        <v>14</v>
      </c>
      <c r="K4466" s="2">
        <f t="shared" si="277"/>
        <v>44479.5</v>
      </c>
      <c r="L4466" s="22">
        <v>44491.5</v>
      </c>
      <c r="M4466" s="22">
        <v>44515.5</v>
      </c>
      <c r="N4466" s="22">
        <v>44512.5</v>
      </c>
      <c r="O4466">
        <f t="shared" si="278"/>
        <v>33</v>
      </c>
      <c r="P4466" s="3">
        <f t="shared" si="279"/>
        <v>9438.3300000000017</v>
      </c>
    </row>
    <row r="4467" spans="1:16" x14ac:dyDescent="0.35">
      <c r="A4467" t="s">
        <v>299</v>
      </c>
      <c r="B4467" s="21" t="s">
        <v>98</v>
      </c>
      <c r="C4467" s="22">
        <v>44491</v>
      </c>
      <c r="D4467" t="s">
        <v>148</v>
      </c>
      <c r="E4467" t="s">
        <v>149</v>
      </c>
      <c r="F4467" s="21" t="s">
        <v>159</v>
      </c>
      <c r="G4467" s="3">
        <v>108.03</v>
      </c>
      <c r="H4467" s="22">
        <v>44473</v>
      </c>
      <c r="I4467" s="23">
        <v>44486</v>
      </c>
      <c r="J4467">
        <f t="shared" si="276"/>
        <v>14</v>
      </c>
      <c r="K4467" s="2">
        <f t="shared" si="277"/>
        <v>44479.5</v>
      </c>
      <c r="L4467" s="22">
        <v>44491.5</v>
      </c>
      <c r="M4467" s="22">
        <v>44515.5</v>
      </c>
      <c r="N4467" s="22">
        <v>44512.5</v>
      </c>
      <c r="O4467">
        <f t="shared" si="278"/>
        <v>33</v>
      </c>
      <c r="P4467" s="3">
        <f t="shared" si="279"/>
        <v>3564.9900000000002</v>
      </c>
    </row>
    <row r="4468" spans="1:16" x14ac:dyDescent="0.35">
      <c r="A4468" t="s">
        <v>299</v>
      </c>
      <c r="B4468" s="21" t="s">
        <v>98</v>
      </c>
      <c r="C4468" s="22">
        <v>44491</v>
      </c>
      <c r="D4468" t="s">
        <v>148</v>
      </c>
      <c r="E4468" t="s">
        <v>149</v>
      </c>
      <c r="F4468" s="21" t="s">
        <v>160</v>
      </c>
      <c r="G4468" s="3">
        <v>73.710000000000008</v>
      </c>
      <c r="H4468" s="22">
        <v>44473</v>
      </c>
      <c r="I4468" s="23">
        <v>44486</v>
      </c>
      <c r="J4468">
        <f t="shared" si="276"/>
        <v>14</v>
      </c>
      <c r="K4468" s="2">
        <f t="shared" si="277"/>
        <v>44479.5</v>
      </c>
      <c r="L4468" s="22">
        <v>44491.5</v>
      </c>
      <c r="M4468" s="22">
        <v>44515.5</v>
      </c>
      <c r="N4468" s="22">
        <v>44512.5</v>
      </c>
      <c r="O4468">
        <f t="shared" si="278"/>
        <v>33</v>
      </c>
      <c r="P4468" s="3">
        <f t="shared" si="279"/>
        <v>2432.4300000000003</v>
      </c>
    </row>
    <row r="4469" spans="1:16" x14ac:dyDescent="0.35">
      <c r="A4469" t="s">
        <v>299</v>
      </c>
      <c r="B4469" s="21" t="s">
        <v>86</v>
      </c>
      <c r="C4469" s="22">
        <v>44491</v>
      </c>
      <c r="D4469" t="s">
        <v>161</v>
      </c>
      <c r="E4469" t="s">
        <v>162</v>
      </c>
      <c r="F4469" s="21" t="s">
        <v>165</v>
      </c>
      <c r="G4469" s="3">
        <v>119.91</v>
      </c>
      <c r="H4469" s="22">
        <v>44472</v>
      </c>
      <c r="I4469" s="23">
        <v>44485</v>
      </c>
      <c r="J4469">
        <f t="shared" si="276"/>
        <v>14</v>
      </c>
      <c r="K4469" s="2">
        <f t="shared" si="277"/>
        <v>44478.5</v>
      </c>
      <c r="L4469" s="22">
        <v>44491.5</v>
      </c>
      <c r="M4469" s="22">
        <v>44522.5</v>
      </c>
      <c r="N4469" s="22">
        <v>44521.5</v>
      </c>
      <c r="O4469">
        <f t="shared" si="278"/>
        <v>43</v>
      </c>
      <c r="P4469" s="3">
        <f t="shared" si="279"/>
        <v>5156.13</v>
      </c>
    </row>
    <row r="4470" spans="1:16" x14ac:dyDescent="0.35">
      <c r="A4470" t="s">
        <v>299</v>
      </c>
      <c r="B4470" s="21" t="s">
        <v>86</v>
      </c>
      <c r="C4470" s="22">
        <v>44491</v>
      </c>
      <c r="D4470" t="s">
        <v>161</v>
      </c>
      <c r="E4470" t="s">
        <v>162</v>
      </c>
      <c r="F4470" s="21" t="s">
        <v>163</v>
      </c>
      <c r="G4470" s="3">
        <v>211.14999999999998</v>
      </c>
      <c r="H4470" s="22">
        <v>44472</v>
      </c>
      <c r="I4470" s="23">
        <v>44485</v>
      </c>
      <c r="J4470">
        <f t="shared" si="276"/>
        <v>14</v>
      </c>
      <c r="K4470" s="2">
        <f t="shared" si="277"/>
        <v>44478.5</v>
      </c>
      <c r="L4470" s="22">
        <v>44491.5</v>
      </c>
      <c r="M4470" s="22">
        <v>44522.5</v>
      </c>
      <c r="N4470" s="22">
        <v>44521.5</v>
      </c>
      <c r="O4470">
        <f t="shared" si="278"/>
        <v>43</v>
      </c>
      <c r="P4470" s="3">
        <f t="shared" si="279"/>
        <v>9079.4499999999989</v>
      </c>
    </row>
    <row r="4471" spans="1:16" x14ac:dyDescent="0.35">
      <c r="A4471" t="s">
        <v>299</v>
      </c>
      <c r="B4471" s="21" t="s">
        <v>86</v>
      </c>
      <c r="C4471" s="22">
        <v>44491</v>
      </c>
      <c r="D4471" t="s">
        <v>161</v>
      </c>
      <c r="E4471" t="s">
        <v>162</v>
      </c>
      <c r="F4471" s="21" t="s">
        <v>166</v>
      </c>
      <c r="G4471" s="3">
        <v>136.07</v>
      </c>
      <c r="H4471" s="22">
        <v>44472</v>
      </c>
      <c r="I4471" s="23">
        <v>44485</v>
      </c>
      <c r="J4471">
        <f t="shared" si="276"/>
        <v>14</v>
      </c>
      <c r="K4471" s="2">
        <f t="shared" si="277"/>
        <v>44478.5</v>
      </c>
      <c r="L4471" s="22">
        <v>44491.5</v>
      </c>
      <c r="M4471" s="22">
        <v>44522.5</v>
      </c>
      <c r="N4471" s="22">
        <v>44521.5</v>
      </c>
      <c r="O4471">
        <f t="shared" si="278"/>
        <v>43</v>
      </c>
      <c r="P4471" s="3">
        <f t="shared" si="279"/>
        <v>5851.0099999999993</v>
      </c>
    </row>
    <row r="4472" spans="1:16" x14ac:dyDescent="0.35">
      <c r="A4472" t="s">
        <v>299</v>
      </c>
      <c r="B4472" s="21" t="s">
        <v>86</v>
      </c>
      <c r="C4472" s="22">
        <v>44491</v>
      </c>
      <c r="D4472" t="s">
        <v>161</v>
      </c>
      <c r="E4472" t="s">
        <v>162</v>
      </c>
      <c r="F4472" s="21" t="s">
        <v>167</v>
      </c>
      <c r="G4472" s="3">
        <v>345</v>
      </c>
      <c r="H4472" s="22">
        <v>44472</v>
      </c>
      <c r="I4472" s="23">
        <v>44485</v>
      </c>
      <c r="J4472">
        <f t="shared" si="276"/>
        <v>14</v>
      </c>
      <c r="K4472" s="2">
        <f t="shared" si="277"/>
        <v>44478.5</v>
      </c>
      <c r="L4472" s="22">
        <v>44491.5</v>
      </c>
      <c r="M4472" s="22">
        <v>44522.5</v>
      </c>
      <c r="N4472" s="22">
        <v>44521.5</v>
      </c>
      <c r="O4472">
        <f t="shared" si="278"/>
        <v>43</v>
      </c>
      <c r="P4472" s="3">
        <f t="shared" si="279"/>
        <v>14835</v>
      </c>
    </row>
    <row r="4473" spans="1:16" x14ac:dyDescent="0.35">
      <c r="A4473" t="s">
        <v>299</v>
      </c>
      <c r="B4473" s="21" t="s">
        <v>86</v>
      </c>
      <c r="C4473" s="22">
        <v>44491</v>
      </c>
      <c r="D4473" t="s">
        <v>161</v>
      </c>
      <c r="E4473" t="s">
        <v>162</v>
      </c>
      <c r="F4473" s="21" t="s">
        <v>168</v>
      </c>
      <c r="G4473" s="3">
        <v>152.41999999999999</v>
      </c>
      <c r="H4473" s="22">
        <v>44472</v>
      </c>
      <c r="I4473" s="23">
        <v>44485</v>
      </c>
      <c r="J4473">
        <f t="shared" si="276"/>
        <v>14</v>
      </c>
      <c r="K4473" s="2">
        <f t="shared" si="277"/>
        <v>44478.5</v>
      </c>
      <c r="L4473" s="22">
        <v>44491.5</v>
      </c>
      <c r="M4473" s="22">
        <v>44522.5</v>
      </c>
      <c r="N4473" s="22">
        <v>44521.5</v>
      </c>
      <c r="O4473">
        <f t="shared" si="278"/>
        <v>43</v>
      </c>
      <c r="P4473" s="3">
        <f t="shared" si="279"/>
        <v>6554.0599999999995</v>
      </c>
    </row>
    <row r="4474" spans="1:16" x14ac:dyDescent="0.35">
      <c r="A4474" t="s">
        <v>299</v>
      </c>
      <c r="B4474" s="21" t="s">
        <v>86</v>
      </c>
      <c r="C4474" s="22">
        <v>44491</v>
      </c>
      <c r="D4474" t="s">
        <v>161</v>
      </c>
      <c r="E4474" t="s">
        <v>162</v>
      </c>
      <c r="F4474" s="21" t="s">
        <v>288</v>
      </c>
      <c r="G4474" s="3">
        <v>63.25</v>
      </c>
      <c r="H4474" s="22">
        <v>44472</v>
      </c>
      <c r="I4474" s="23">
        <v>44485</v>
      </c>
      <c r="J4474">
        <f t="shared" si="276"/>
        <v>14</v>
      </c>
      <c r="K4474" s="2">
        <f t="shared" si="277"/>
        <v>44478.5</v>
      </c>
      <c r="L4474" s="22">
        <v>44491.5</v>
      </c>
      <c r="M4474" s="22">
        <v>44522.5</v>
      </c>
      <c r="N4474" s="22">
        <v>44521.5</v>
      </c>
      <c r="O4474">
        <f t="shared" si="278"/>
        <v>43</v>
      </c>
      <c r="P4474" s="3">
        <f t="shared" si="279"/>
        <v>2719.75</v>
      </c>
    </row>
    <row r="4475" spans="1:16" x14ac:dyDescent="0.35">
      <c r="A4475" t="s">
        <v>299</v>
      </c>
      <c r="B4475" s="21" t="s">
        <v>86</v>
      </c>
      <c r="C4475" s="22">
        <v>44491</v>
      </c>
      <c r="D4475" t="s">
        <v>161</v>
      </c>
      <c r="E4475" t="s">
        <v>162</v>
      </c>
      <c r="F4475" s="21" t="s">
        <v>169</v>
      </c>
      <c r="G4475" s="3">
        <v>169.03</v>
      </c>
      <c r="H4475" s="22">
        <v>44472</v>
      </c>
      <c r="I4475" s="23">
        <v>44485</v>
      </c>
      <c r="J4475">
        <f t="shared" si="276"/>
        <v>14</v>
      </c>
      <c r="K4475" s="2">
        <f t="shared" si="277"/>
        <v>44478.5</v>
      </c>
      <c r="L4475" s="22">
        <v>44491.5</v>
      </c>
      <c r="M4475" s="22">
        <v>44522.5</v>
      </c>
      <c r="N4475" s="22">
        <v>44521.5</v>
      </c>
      <c r="O4475">
        <f t="shared" si="278"/>
        <v>43</v>
      </c>
      <c r="P4475" s="3">
        <f t="shared" si="279"/>
        <v>7268.29</v>
      </c>
    </row>
    <row r="4476" spans="1:16" x14ac:dyDescent="0.35">
      <c r="A4476" t="s">
        <v>299</v>
      </c>
      <c r="B4476" s="21" t="s">
        <v>86</v>
      </c>
      <c r="C4476" s="22">
        <v>44491</v>
      </c>
      <c r="D4476" t="s">
        <v>161</v>
      </c>
      <c r="E4476" t="s">
        <v>162</v>
      </c>
      <c r="F4476" s="21" t="s">
        <v>170</v>
      </c>
      <c r="G4476" s="3">
        <v>101.18</v>
      </c>
      <c r="H4476" s="22">
        <v>44472</v>
      </c>
      <c r="I4476" s="23">
        <v>44485</v>
      </c>
      <c r="J4476">
        <f t="shared" si="276"/>
        <v>14</v>
      </c>
      <c r="K4476" s="2">
        <f t="shared" si="277"/>
        <v>44478.5</v>
      </c>
      <c r="L4476" s="22">
        <v>44491.5</v>
      </c>
      <c r="M4476" s="22">
        <v>44522.5</v>
      </c>
      <c r="N4476" s="22">
        <v>44521.5</v>
      </c>
      <c r="O4476">
        <f t="shared" si="278"/>
        <v>43</v>
      </c>
      <c r="P4476" s="3">
        <f t="shared" si="279"/>
        <v>4350.7400000000007</v>
      </c>
    </row>
    <row r="4477" spans="1:16" x14ac:dyDescent="0.35">
      <c r="A4477" t="s">
        <v>299</v>
      </c>
      <c r="B4477" s="21" t="s">
        <v>86</v>
      </c>
      <c r="C4477" s="22">
        <v>44491</v>
      </c>
      <c r="D4477" t="s">
        <v>171</v>
      </c>
      <c r="E4477" t="s">
        <v>172</v>
      </c>
      <c r="F4477" s="21" t="s">
        <v>173</v>
      </c>
      <c r="G4477" s="3">
        <v>222.22000000000003</v>
      </c>
      <c r="H4477" s="22">
        <v>44472</v>
      </c>
      <c r="I4477" s="23">
        <v>44485</v>
      </c>
      <c r="J4477">
        <f t="shared" si="276"/>
        <v>14</v>
      </c>
      <c r="K4477" s="2">
        <f t="shared" si="277"/>
        <v>44478.5</v>
      </c>
      <c r="L4477" s="22">
        <v>44491.5</v>
      </c>
      <c r="M4477" s="22">
        <v>44522.5</v>
      </c>
      <c r="N4477" s="22">
        <v>44521.5</v>
      </c>
      <c r="O4477">
        <f t="shared" si="278"/>
        <v>43</v>
      </c>
      <c r="P4477" s="3">
        <f t="shared" si="279"/>
        <v>9555.4600000000009</v>
      </c>
    </row>
    <row r="4478" spans="1:16" x14ac:dyDescent="0.35">
      <c r="A4478" t="s">
        <v>299</v>
      </c>
      <c r="B4478" s="21" t="s">
        <v>86</v>
      </c>
      <c r="C4478" s="22">
        <v>44491</v>
      </c>
      <c r="D4478" t="s">
        <v>161</v>
      </c>
      <c r="E4478" t="s">
        <v>162</v>
      </c>
      <c r="F4478" s="21" t="s">
        <v>278</v>
      </c>
      <c r="G4478" s="3">
        <v>79.22</v>
      </c>
      <c r="H4478" s="22">
        <v>44472</v>
      </c>
      <c r="I4478" s="23">
        <v>44485</v>
      </c>
      <c r="J4478">
        <f t="shared" si="276"/>
        <v>14</v>
      </c>
      <c r="K4478" s="2">
        <f t="shared" si="277"/>
        <v>44478.5</v>
      </c>
      <c r="L4478" s="22">
        <v>44491.5</v>
      </c>
      <c r="M4478" s="22">
        <v>44522.5</v>
      </c>
      <c r="N4478" s="22">
        <v>44521.5</v>
      </c>
      <c r="O4478">
        <f t="shared" si="278"/>
        <v>43</v>
      </c>
      <c r="P4478" s="3">
        <f t="shared" si="279"/>
        <v>3406.46</v>
      </c>
    </row>
    <row r="4479" spans="1:16" x14ac:dyDescent="0.35">
      <c r="A4479" t="s">
        <v>299</v>
      </c>
      <c r="B4479" s="21" t="s">
        <v>86</v>
      </c>
      <c r="C4479" s="22">
        <v>44491</v>
      </c>
      <c r="D4479" t="s">
        <v>161</v>
      </c>
      <c r="E4479" t="s">
        <v>162</v>
      </c>
      <c r="F4479" s="21" t="s">
        <v>174</v>
      </c>
      <c r="G4479" s="3">
        <v>62.81</v>
      </c>
      <c r="H4479" s="22">
        <v>44472</v>
      </c>
      <c r="I4479" s="23">
        <v>44485</v>
      </c>
      <c r="J4479">
        <f t="shared" si="276"/>
        <v>14</v>
      </c>
      <c r="K4479" s="2">
        <f t="shared" si="277"/>
        <v>44478.5</v>
      </c>
      <c r="L4479" s="22">
        <v>44491.5</v>
      </c>
      <c r="M4479" s="22">
        <v>44522.5</v>
      </c>
      <c r="N4479" s="22">
        <v>44521.5</v>
      </c>
      <c r="O4479">
        <f t="shared" si="278"/>
        <v>43</v>
      </c>
      <c r="P4479" s="3">
        <f t="shared" si="279"/>
        <v>2700.83</v>
      </c>
    </row>
    <row r="4480" spans="1:16" x14ac:dyDescent="0.35">
      <c r="A4480" t="s">
        <v>299</v>
      </c>
      <c r="B4480" s="21" t="s">
        <v>86</v>
      </c>
      <c r="C4480" s="22">
        <v>44491</v>
      </c>
      <c r="D4480" t="s">
        <v>161</v>
      </c>
      <c r="E4480" t="s">
        <v>162</v>
      </c>
      <c r="F4480" s="21" t="s">
        <v>175</v>
      </c>
      <c r="G4480" s="3">
        <v>165.8</v>
      </c>
      <c r="H4480" s="22">
        <v>44472</v>
      </c>
      <c r="I4480" s="23">
        <v>44485</v>
      </c>
      <c r="J4480">
        <f t="shared" si="276"/>
        <v>14</v>
      </c>
      <c r="K4480" s="2">
        <f t="shared" si="277"/>
        <v>44478.5</v>
      </c>
      <c r="L4480" s="22">
        <v>44491.5</v>
      </c>
      <c r="M4480" s="22">
        <v>44522.5</v>
      </c>
      <c r="N4480" s="22">
        <v>44521.5</v>
      </c>
      <c r="O4480">
        <f t="shared" si="278"/>
        <v>43</v>
      </c>
      <c r="P4480" s="3">
        <f t="shared" si="279"/>
        <v>7129.4000000000005</v>
      </c>
    </row>
    <row r="4481" spans="1:16" x14ac:dyDescent="0.35">
      <c r="A4481" t="s">
        <v>299</v>
      </c>
      <c r="B4481" s="21" t="s">
        <v>86</v>
      </c>
      <c r="C4481" s="22">
        <v>44491</v>
      </c>
      <c r="D4481" t="s">
        <v>161</v>
      </c>
      <c r="E4481" t="s">
        <v>162</v>
      </c>
      <c r="F4481" s="21" t="s">
        <v>197</v>
      </c>
      <c r="G4481" s="3">
        <v>99.09</v>
      </c>
      <c r="H4481" s="22">
        <v>44472</v>
      </c>
      <c r="I4481" s="23">
        <v>44485</v>
      </c>
      <c r="J4481">
        <f t="shared" si="276"/>
        <v>14</v>
      </c>
      <c r="K4481" s="2">
        <f t="shared" si="277"/>
        <v>44478.5</v>
      </c>
      <c r="L4481" s="22">
        <v>44491.5</v>
      </c>
      <c r="M4481" s="22">
        <v>44522.5</v>
      </c>
      <c r="N4481" s="22">
        <v>44521.5</v>
      </c>
      <c r="O4481">
        <f t="shared" si="278"/>
        <v>43</v>
      </c>
      <c r="P4481" s="3">
        <f t="shared" si="279"/>
        <v>4260.87</v>
      </c>
    </row>
    <row r="4482" spans="1:16" x14ac:dyDescent="0.35">
      <c r="A4482" t="s">
        <v>299</v>
      </c>
      <c r="B4482" s="21" t="s">
        <v>86</v>
      </c>
      <c r="C4482" s="22">
        <v>44491</v>
      </c>
      <c r="D4482" t="s">
        <v>161</v>
      </c>
      <c r="E4482" t="s">
        <v>162</v>
      </c>
      <c r="F4482" s="21" t="s">
        <v>176</v>
      </c>
      <c r="G4482" s="3">
        <v>1388.82</v>
      </c>
      <c r="H4482" s="22">
        <v>44472</v>
      </c>
      <c r="I4482" s="23">
        <v>44485</v>
      </c>
      <c r="J4482">
        <f t="shared" si="276"/>
        <v>14</v>
      </c>
      <c r="K4482" s="2">
        <f t="shared" si="277"/>
        <v>44478.5</v>
      </c>
      <c r="L4482" s="22">
        <v>44491.5</v>
      </c>
      <c r="M4482" s="22">
        <v>44522.5</v>
      </c>
      <c r="N4482" s="22">
        <v>44521.5</v>
      </c>
      <c r="O4482">
        <f t="shared" si="278"/>
        <v>43</v>
      </c>
      <c r="P4482" s="3">
        <f t="shared" si="279"/>
        <v>59719.259999999995</v>
      </c>
    </row>
    <row r="4483" spans="1:16" x14ac:dyDescent="0.35">
      <c r="A4483" t="s">
        <v>299</v>
      </c>
      <c r="B4483" s="21" t="s">
        <v>86</v>
      </c>
      <c r="C4483" s="22">
        <v>44491</v>
      </c>
      <c r="D4483" t="s">
        <v>161</v>
      </c>
      <c r="E4483" t="s">
        <v>162</v>
      </c>
      <c r="F4483" s="21" t="s">
        <v>177</v>
      </c>
      <c r="G4483" s="3">
        <v>86.09</v>
      </c>
      <c r="H4483" s="22">
        <v>44472</v>
      </c>
      <c r="I4483" s="23">
        <v>44485</v>
      </c>
      <c r="J4483">
        <f t="shared" si="276"/>
        <v>14</v>
      </c>
      <c r="K4483" s="2">
        <f t="shared" si="277"/>
        <v>44478.5</v>
      </c>
      <c r="L4483" s="22">
        <v>44491.5</v>
      </c>
      <c r="M4483" s="22">
        <v>44522.5</v>
      </c>
      <c r="N4483" s="22">
        <v>44521.5</v>
      </c>
      <c r="O4483">
        <f t="shared" si="278"/>
        <v>43</v>
      </c>
      <c r="P4483" s="3">
        <f t="shared" si="279"/>
        <v>3701.8700000000003</v>
      </c>
    </row>
    <row r="4484" spans="1:16" x14ac:dyDescent="0.35">
      <c r="A4484" t="s">
        <v>299</v>
      </c>
      <c r="B4484" s="21" t="s">
        <v>86</v>
      </c>
      <c r="C4484" s="22">
        <v>44491</v>
      </c>
      <c r="D4484" t="s">
        <v>99</v>
      </c>
      <c r="E4484" t="s">
        <v>100</v>
      </c>
      <c r="F4484" s="21" t="s">
        <v>164</v>
      </c>
      <c r="G4484" s="3">
        <v>12419.339999999997</v>
      </c>
      <c r="H4484" s="22">
        <v>44472</v>
      </c>
      <c r="I4484" s="23">
        <v>44485</v>
      </c>
      <c r="J4484">
        <f t="shared" si="276"/>
        <v>14</v>
      </c>
      <c r="K4484" s="2">
        <f t="shared" si="277"/>
        <v>44478.5</v>
      </c>
      <c r="L4484" s="22">
        <v>44491.5</v>
      </c>
      <c r="M4484" s="22">
        <v>44522.5</v>
      </c>
      <c r="N4484" s="22">
        <v>44521.5</v>
      </c>
      <c r="O4484">
        <f t="shared" si="278"/>
        <v>43</v>
      </c>
      <c r="P4484" s="3">
        <f t="shared" si="279"/>
        <v>534031.61999999988</v>
      </c>
    </row>
    <row r="4485" spans="1:16" x14ac:dyDescent="0.35">
      <c r="A4485" t="s">
        <v>299</v>
      </c>
      <c r="B4485" s="21" t="s">
        <v>86</v>
      </c>
      <c r="C4485" s="22">
        <v>44491</v>
      </c>
      <c r="D4485" t="s">
        <v>161</v>
      </c>
      <c r="E4485" t="s">
        <v>162</v>
      </c>
      <c r="F4485" s="21" t="s">
        <v>178</v>
      </c>
      <c r="G4485" s="3">
        <v>115.38</v>
      </c>
      <c r="H4485" s="22">
        <v>44472</v>
      </c>
      <c r="I4485" s="23">
        <v>44485</v>
      </c>
      <c r="J4485">
        <f t="shared" si="276"/>
        <v>14</v>
      </c>
      <c r="K4485" s="2">
        <f t="shared" si="277"/>
        <v>44478.5</v>
      </c>
      <c r="L4485" s="22">
        <v>44491.5</v>
      </c>
      <c r="M4485" s="22">
        <v>44522.5</v>
      </c>
      <c r="N4485" s="22">
        <v>44521.5</v>
      </c>
      <c r="O4485">
        <f t="shared" si="278"/>
        <v>43</v>
      </c>
      <c r="P4485" s="3">
        <f t="shared" si="279"/>
        <v>4961.34</v>
      </c>
    </row>
    <row r="4486" spans="1:16" x14ac:dyDescent="0.35">
      <c r="A4486" t="s">
        <v>299</v>
      </c>
      <c r="B4486" s="21" t="s">
        <v>86</v>
      </c>
      <c r="C4486" s="22">
        <v>44491</v>
      </c>
      <c r="D4486" t="s">
        <v>161</v>
      </c>
      <c r="E4486" t="s">
        <v>162</v>
      </c>
      <c r="F4486" s="21" t="s">
        <v>179</v>
      </c>
      <c r="G4486" s="3">
        <v>186.97</v>
      </c>
      <c r="H4486" s="22">
        <v>44472</v>
      </c>
      <c r="I4486" s="23">
        <v>44485</v>
      </c>
      <c r="J4486">
        <f t="shared" si="276"/>
        <v>14</v>
      </c>
      <c r="K4486" s="2">
        <f t="shared" si="277"/>
        <v>44478.5</v>
      </c>
      <c r="L4486" s="22">
        <v>44491.5</v>
      </c>
      <c r="M4486" s="22">
        <v>44522.5</v>
      </c>
      <c r="N4486" s="22">
        <v>44521.5</v>
      </c>
      <c r="O4486">
        <f t="shared" si="278"/>
        <v>43</v>
      </c>
      <c r="P4486" s="3">
        <f t="shared" si="279"/>
        <v>8039.71</v>
      </c>
    </row>
    <row r="4487" spans="1:16" x14ac:dyDescent="0.35">
      <c r="A4487" t="s">
        <v>299</v>
      </c>
      <c r="B4487" s="21" t="s">
        <v>86</v>
      </c>
      <c r="C4487" s="22">
        <v>44491</v>
      </c>
      <c r="D4487" t="s">
        <v>161</v>
      </c>
      <c r="E4487" t="s">
        <v>162</v>
      </c>
      <c r="F4487" s="21" t="s">
        <v>180</v>
      </c>
      <c r="G4487" s="3">
        <v>238.41</v>
      </c>
      <c r="H4487" s="22">
        <v>44472</v>
      </c>
      <c r="I4487" s="23">
        <v>44485</v>
      </c>
      <c r="J4487">
        <f t="shared" si="276"/>
        <v>14</v>
      </c>
      <c r="K4487" s="2">
        <f t="shared" si="277"/>
        <v>44478.5</v>
      </c>
      <c r="L4487" s="22">
        <v>44491.5</v>
      </c>
      <c r="M4487" s="22">
        <v>44522.5</v>
      </c>
      <c r="N4487" s="22">
        <v>44521.5</v>
      </c>
      <c r="O4487">
        <f t="shared" si="278"/>
        <v>43</v>
      </c>
      <c r="P4487" s="3">
        <f t="shared" si="279"/>
        <v>10251.629999999999</v>
      </c>
    </row>
    <row r="4488" spans="1:16" x14ac:dyDescent="0.35">
      <c r="A4488" t="s">
        <v>299</v>
      </c>
      <c r="B4488" s="21" t="s">
        <v>86</v>
      </c>
      <c r="C4488" s="22">
        <v>44491</v>
      </c>
      <c r="D4488" t="s">
        <v>171</v>
      </c>
      <c r="E4488" t="s">
        <v>172</v>
      </c>
      <c r="F4488" s="21" t="s">
        <v>180</v>
      </c>
      <c r="G4488" s="3">
        <v>36.229999999999997</v>
      </c>
      <c r="H4488" s="22">
        <v>44472</v>
      </c>
      <c r="I4488" s="23">
        <v>44485</v>
      </c>
      <c r="J4488">
        <f t="shared" si="276"/>
        <v>14</v>
      </c>
      <c r="K4488" s="2">
        <f t="shared" si="277"/>
        <v>44478.5</v>
      </c>
      <c r="L4488" s="22">
        <v>44491.5</v>
      </c>
      <c r="M4488" s="22">
        <v>44522.5</v>
      </c>
      <c r="N4488" s="22">
        <v>44521.5</v>
      </c>
      <c r="O4488">
        <f t="shared" si="278"/>
        <v>43</v>
      </c>
      <c r="P4488" s="3">
        <f t="shared" si="279"/>
        <v>1557.8899999999999</v>
      </c>
    </row>
    <row r="4489" spans="1:16" x14ac:dyDescent="0.35">
      <c r="A4489" t="s">
        <v>299</v>
      </c>
      <c r="B4489" s="21" t="s">
        <v>86</v>
      </c>
      <c r="C4489" s="22">
        <v>44491</v>
      </c>
      <c r="D4489" t="s">
        <v>161</v>
      </c>
      <c r="E4489" t="s">
        <v>162</v>
      </c>
      <c r="F4489" s="21" t="s">
        <v>181</v>
      </c>
      <c r="G4489" s="3">
        <v>54.4</v>
      </c>
      <c r="H4489" s="22">
        <v>44472</v>
      </c>
      <c r="I4489" s="23">
        <v>44485</v>
      </c>
      <c r="J4489">
        <f t="shared" si="276"/>
        <v>14</v>
      </c>
      <c r="K4489" s="2">
        <f t="shared" si="277"/>
        <v>44478.5</v>
      </c>
      <c r="L4489" s="22">
        <v>44491.5</v>
      </c>
      <c r="M4489" s="22">
        <v>44522.5</v>
      </c>
      <c r="N4489" s="22">
        <v>44521.5</v>
      </c>
      <c r="O4489">
        <f t="shared" si="278"/>
        <v>43</v>
      </c>
      <c r="P4489" s="3">
        <f t="shared" si="279"/>
        <v>2339.1999999999998</v>
      </c>
    </row>
    <row r="4490" spans="1:16" x14ac:dyDescent="0.35">
      <c r="A4490" t="s">
        <v>299</v>
      </c>
      <c r="B4490" s="21" t="s">
        <v>86</v>
      </c>
      <c r="C4490" s="22">
        <v>44491</v>
      </c>
      <c r="D4490" t="s">
        <v>161</v>
      </c>
      <c r="E4490" t="s">
        <v>162</v>
      </c>
      <c r="F4490" s="21" t="s">
        <v>182</v>
      </c>
      <c r="G4490" s="3">
        <v>35.71</v>
      </c>
      <c r="H4490" s="22">
        <v>44472</v>
      </c>
      <c r="I4490" s="23">
        <v>44485</v>
      </c>
      <c r="J4490">
        <f t="shared" si="276"/>
        <v>14</v>
      </c>
      <c r="K4490" s="2">
        <f t="shared" si="277"/>
        <v>44478.5</v>
      </c>
      <c r="L4490" s="22">
        <v>44491.5</v>
      </c>
      <c r="M4490" s="22">
        <v>44522.5</v>
      </c>
      <c r="N4490" s="22">
        <v>44521.5</v>
      </c>
      <c r="O4490">
        <f t="shared" si="278"/>
        <v>43</v>
      </c>
      <c r="P4490" s="3">
        <f t="shared" si="279"/>
        <v>1535.53</v>
      </c>
    </row>
    <row r="4491" spans="1:16" x14ac:dyDescent="0.35">
      <c r="A4491" t="s">
        <v>299</v>
      </c>
      <c r="B4491" s="21" t="s">
        <v>86</v>
      </c>
      <c r="C4491" s="22">
        <v>44491</v>
      </c>
      <c r="D4491" t="s">
        <v>161</v>
      </c>
      <c r="E4491" t="s">
        <v>162</v>
      </c>
      <c r="F4491" s="21" t="s">
        <v>183</v>
      </c>
      <c r="G4491" s="3">
        <v>734.63999999999987</v>
      </c>
      <c r="H4491" s="22">
        <v>44472</v>
      </c>
      <c r="I4491" s="23">
        <v>44485</v>
      </c>
      <c r="J4491">
        <f t="shared" ref="J4491:J4554" si="280">I4491-H4491+1</f>
        <v>14</v>
      </c>
      <c r="K4491" s="2">
        <f t="shared" ref="K4491:K4554" si="281">(H4491+I4491)/2</f>
        <v>44478.5</v>
      </c>
      <c r="L4491" s="22">
        <v>44491.5</v>
      </c>
      <c r="M4491" s="22">
        <v>44522.5</v>
      </c>
      <c r="N4491" s="22">
        <v>44521.5</v>
      </c>
      <c r="O4491">
        <f t="shared" ref="O4491:O4554" si="282">N4491-K4491</f>
        <v>43</v>
      </c>
      <c r="P4491" s="3">
        <f t="shared" ref="P4491:P4554" si="283">O4491*G4491</f>
        <v>31589.519999999993</v>
      </c>
    </row>
    <row r="4492" spans="1:16" x14ac:dyDescent="0.35">
      <c r="A4492" t="s">
        <v>299</v>
      </c>
      <c r="B4492" s="21" t="s">
        <v>86</v>
      </c>
      <c r="C4492" s="22">
        <v>44491</v>
      </c>
      <c r="D4492" t="s">
        <v>161</v>
      </c>
      <c r="E4492" t="s">
        <v>162</v>
      </c>
      <c r="F4492" s="21" t="s">
        <v>184</v>
      </c>
      <c r="G4492" s="3">
        <v>38.979999999999997</v>
      </c>
      <c r="H4492" s="22">
        <v>44472</v>
      </c>
      <c r="I4492" s="23">
        <v>44485</v>
      </c>
      <c r="J4492">
        <f t="shared" si="280"/>
        <v>14</v>
      </c>
      <c r="K4492" s="2">
        <f t="shared" si="281"/>
        <v>44478.5</v>
      </c>
      <c r="L4492" s="22">
        <v>44491.5</v>
      </c>
      <c r="M4492" s="22">
        <v>44522.5</v>
      </c>
      <c r="N4492" s="22">
        <v>44521.5</v>
      </c>
      <c r="O4492">
        <f t="shared" si="282"/>
        <v>43</v>
      </c>
      <c r="P4492" s="3">
        <f t="shared" si="283"/>
        <v>1676.1399999999999</v>
      </c>
    </row>
    <row r="4493" spans="1:16" x14ac:dyDescent="0.35">
      <c r="A4493" t="s">
        <v>299</v>
      </c>
      <c r="B4493" s="21" t="s">
        <v>86</v>
      </c>
      <c r="C4493" s="22">
        <v>44491</v>
      </c>
      <c r="D4493" t="s">
        <v>161</v>
      </c>
      <c r="E4493" t="s">
        <v>162</v>
      </c>
      <c r="F4493" s="21" t="s">
        <v>185</v>
      </c>
      <c r="G4493" s="3">
        <v>662.13</v>
      </c>
      <c r="H4493" s="22">
        <v>44472</v>
      </c>
      <c r="I4493" s="23">
        <v>44485</v>
      </c>
      <c r="J4493">
        <f t="shared" si="280"/>
        <v>14</v>
      </c>
      <c r="K4493" s="2">
        <f t="shared" si="281"/>
        <v>44478.5</v>
      </c>
      <c r="L4493" s="22">
        <v>44491.5</v>
      </c>
      <c r="M4493" s="22">
        <v>44522.5</v>
      </c>
      <c r="N4493" s="22">
        <v>44521.5</v>
      </c>
      <c r="O4493">
        <f t="shared" si="282"/>
        <v>43</v>
      </c>
      <c r="P4493" s="3">
        <f t="shared" si="283"/>
        <v>28471.59</v>
      </c>
    </row>
    <row r="4494" spans="1:16" x14ac:dyDescent="0.35">
      <c r="A4494" t="s">
        <v>299</v>
      </c>
      <c r="B4494" s="21" t="s">
        <v>86</v>
      </c>
      <c r="C4494" s="22">
        <v>44491</v>
      </c>
      <c r="D4494" t="s">
        <v>161</v>
      </c>
      <c r="E4494" t="s">
        <v>162</v>
      </c>
      <c r="F4494" s="21" t="s">
        <v>186</v>
      </c>
      <c r="G4494" s="3">
        <v>109.58</v>
      </c>
      <c r="H4494" s="22">
        <v>44472</v>
      </c>
      <c r="I4494" s="23">
        <v>44485</v>
      </c>
      <c r="J4494">
        <f t="shared" si="280"/>
        <v>14</v>
      </c>
      <c r="K4494" s="2">
        <f t="shared" si="281"/>
        <v>44478.5</v>
      </c>
      <c r="L4494" s="22">
        <v>44491.5</v>
      </c>
      <c r="M4494" s="22">
        <v>44522.5</v>
      </c>
      <c r="N4494" s="22">
        <v>44521.5</v>
      </c>
      <c r="O4494">
        <f t="shared" si="282"/>
        <v>43</v>
      </c>
      <c r="P4494" s="3">
        <f t="shared" si="283"/>
        <v>4711.9399999999996</v>
      </c>
    </row>
    <row r="4495" spans="1:16" x14ac:dyDescent="0.35">
      <c r="A4495" t="s">
        <v>299</v>
      </c>
      <c r="B4495" s="21" t="s">
        <v>86</v>
      </c>
      <c r="C4495" s="22">
        <v>44491</v>
      </c>
      <c r="D4495" t="s">
        <v>161</v>
      </c>
      <c r="E4495" t="s">
        <v>162</v>
      </c>
      <c r="F4495" s="21" t="s">
        <v>187</v>
      </c>
      <c r="G4495" s="3">
        <v>332.02</v>
      </c>
      <c r="H4495" s="22">
        <v>44472</v>
      </c>
      <c r="I4495" s="23">
        <v>44485</v>
      </c>
      <c r="J4495">
        <f t="shared" si="280"/>
        <v>14</v>
      </c>
      <c r="K4495" s="2">
        <f t="shared" si="281"/>
        <v>44478.5</v>
      </c>
      <c r="L4495" s="22">
        <v>44491.5</v>
      </c>
      <c r="M4495" s="22">
        <v>44522.5</v>
      </c>
      <c r="N4495" s="22">
        <v>44521.5</v>
      </c>
      <c r="O4495">
        <f t="shared" si="282"/>
        <v>43</v>
      </c>
      <c r="P4495" s="3">
        <f t="shared" si="283"/>
        <v>14276.859999999999</v>
      </c>
    </row>
    <row r="4496" spans="1:16" x14ac:dyDescent="0.35">
      <c r="A4496" t="s">
        <v>299</v>
      </c>
      <c r="B4496" s="21" t="s">
        <v>86</v>
      </c>
      <c r="C4496" s="22">
        <v>44491</v>
      </c>
      <c r="D4496" t="s">
        <v>161</v>
      </c>
      <c r="E4496" t="s">
        <v>162</v>
      </c>
      <c r="F4496" s="21" t="s">
        <v>188</v>
      </c>
      <c r="G4496" s="3">
        <v>44.64</v>
      </c>
      <c r="H4496" s="22">
        <v>44472</v>
      </c>
      <c r="I4496" s="23">
        <v>44485</v>
      </c>
      <c r="J4496">
        <f t="shared" si="280"/>
        <v>14</v>
      </c>
      <c r="K4496" s="2">
        <f t="shared" si="281"/>
        <v>44478.5</v>
      </c>
      <c r="L4496" s="22">
        <v>44491.5</v>
      </c>
      <c r="M4496" s="22">
        <v>44522.5</v>
      </c>
      <c r="N4496" s="22">
        <v>44521.5</v>
      </c>
      <c r="O4496">
        <f t="shared" si="282"/>
        <v>43</v>
      </c>
      <c r="P4496" s="3">
        <f t="shared" si="283"/>
        <v>1919.52</v>
      </c>
    </row>
    <row r="4497" spans="1:16" x14ac:dyDescent="0.35">
      <c r="A4497" t="s">
        <v>299</v>
      </c>
      <c r="B4497" s="21" t="s">
        <v>86</v>
      </c>
      <c r="C4497" s="22">
        <v>44491</v>
      </c>
      <c r="D4497" t="s">
        <v>161</v>
      </c>
      <c r="E4497" t="s">
        <v>162</v>
      </c>
      <c r="F4497" s="21" t="s">
        <v>189</v>
      </c>
      <c r="G4497" s="3">
        <v>106.73</v>
      </c>
      <c r="H4497" s="22">
        <v>44472</v>
      </c>
      <c r="I4497" s="23">
        <v>44485</v>
      </c>
      <c r="J4497">
        <f t="shared" si="280"/>
        <v>14</v>
      </c>
      <c r="K4497" s="2">
        <f t="shared" si="281"/>
        <v>44478.5</v>
      </c>
      <c r="L4497" s="22">
        <v>44491.5</v>
      </c>
      <c r="M4497" s="22">
        <v>44522.5</v>
      </c>
      <c r="N4497" s="22">
        <v>44521.5</v>
      </c>
      <c r="O4497">
        <f t="shared" si="282"/>
        <v>43</v>
      </c>
      <c r="P4497" s="3">
        <f t="shared" si="283"/>
        <v>4589.3900000000003</v>
      </c>
    </row>
    <row r="4498" spans="1:16" x14ac:dyDescent="0.35">
      <c r="A4498" t="s">
        <v>299</v>
      </c>
      <c r="B4498" s="21" t="s">
        <v>86</v>
      </c>
      <c r="C4498" s="22">
        <v>44491</v>
      </c>
      <c r="D4498" t="s">
        <v>161</v>
      </c>
      <c r="E4498" t="s">
        <v>162</v>
      </c>
      <c r="F4498" s="21" t="s">
        <v>190</v>
      </c>
      <c r="G4498" s="3">
        <v>54.18</v>
      </c>
      <c r="H4498" s="22">
        <v>44472</v>
      </c>
      <c r="I4498" s="23">
        <v>44485</v>
      </c>
      <c r="J4498">
        <f t="shared" si="280"/>
        <v>14</v>
      </c>
      <c r="K4498" s="2">
        <f t="shared" si="281"/>
        <v>44478.5</v>
      </c>
      <c r="L4498" s="22">
        <v>44491.5</v>
      </c>
      <c r="M4498" s="22">
        <v>44522.5</v>
      </c>
      <c r="N4498" s="22">
        <v>44521.5</v>
      </c>
      <c r="O4498">
        <f t="shared" si="282"/>
        <v>43</v>
      </c>
      <c r="P4498" s="3">
        <f t="shared" si="283"/>
        <v>2329.7399999999998</v>
      </c>
    </row>
    <row r="4499" spans="1:16" x14ac:dyDescent="0.35">
      <c r="A4499" t="s">
        <v>299</v>
      </c>
      <c r="B4499" s="21" t="s">
        <v>86</v>
      </c>
      <c r="C4499" s="22">
        <v>44491</v>
      </c>
      <c r="D4499" t="s">
        <v>161</v>
      </c>
      <c r="E4499" t="s">
        <v>162</v>
      </c>
      <c r="F4499" s="21" t="s">
        <v>191</v>
      </c>
      <c r="G4499" s="3">
        <v>49.28</v>
      </c>
      <c r="H4499" s="22">
        <v>44472</v>
      </c>
      <c r="I4499" s="23">
        <v>44485</v>
      </c>
      <c r="J4499">
        <f t="shared" si="280"/>
        <v>14</v>
      </c>
      <c r="K4499" s="2">
        <f t="shared" si="281"/>
        <v>44478.5</v>
      </c>
      <c r="L4499" s="22">
        <v>44491.5</v>
      </c>
      <c r="M4499" s="22">
        <v>44522.5</v>
      </c>
      <c r="N4499" s="22">
        <v>44521.5</v>
      </c>
      <c r="O4499">
        <f t="shared" si="282"/>
        <v>43</v>
      </c>
      <c r="P4499" s="3">
        <f t="shared" si="283"/>
        <v>2119.04</v>
      </c>
    </row>
    <row r="4500" spans="1:16" x14ac:dyDescent="0.35">
      <c r="A4500" t="s">
        <v>299</v>
      </c>
      <c r="B4500" s="21" t="s">
        <v>86</v>
      </c>
      <c r="C4500" s="22">
        <v>44491</v>
      </c>
      <c r="D4500" t="s">
        <v>161</v>
      </c>
      <c r="E4500" t="s">
        <v>162</v>
      </c>
      <c r="F4500" s="21" t="s">
        <v>192</v>
      </c>
      <c r="G4500" s="3">
        <v>68.27</v>
      </c>
      <c r="H4500" s="22">
        <v>44472</v>
      </c>
      <c r="I4500" s="23">
        <v>44485</v>
      </c>
      <c r="J4500">
        <f t="shared" si="280"/>
        <v>14</v>
      </c>
      <c r="K4500" s="2">
        <f t="shared" si="281"/>
        <v>44478.5</v>
      </c>
      <c r="L4500" s="22">
        <v>44491.5</v>
      </c>
      <c r="M4500" s="22">
        <v>44522.5</v>
      </c>
      <c r="N4500" s="22">
        <v>44521.5</v>
      </c>
      <c r="O4500">
        <f t="shared" si="282"/>
        <v>43</v>
      </c>
      <c r="P4500" s="3">
        <f t="shared" si="283"/>
        <v>2935.6099999999997</v>
      </c>
    </row>
    <row r="4501" spans="1:16" x14ac:dyDescent="0.35">
      <c r="A4501" t="s">
        <v>299</v>
      </c>
      <c r="B4501" s="21" t="s">
        <v>86</v>
      </c>
      <c r="C4501" s="22">
        <v>44491</v>
      </c>
      <c r="D4501" t="s">
        <v>161</v>
      </c>
      <c r="E4501" t="s">
        <v>162</v>
      </c>
      <c r="F4501" s="21" t="s">
        <v>193</v>
      </c>
      <c r="G4501" s="3">
        <v>206.70999999999998</v>
      </c>
      <c r="H4501" s="22">
        <v>44472</v>
      </c>
      <c r="I4501" s="23">
        <v>44485</v>
      </c>
      <c r="J4501">
        <f t="shared" si="280"/>
        <v>14</v>
      </c>
      <c r="K4501" s="2">
        <f t="shared" si="281"/>
        <v>44478.5</v>
      </c>
      <c r="L4501" s="22">
        <v>44491.5</v>
      </c>
      <c r="M4501" s="22">
        <v>44522.5</v>
      </c>
      <c r="N4501" s="22">
        <v>44521.5</v>
      </c>
      <c r="O4501">
        <f t="shared" si="282"/>
        <v>43</v>
      </c>
      <c r="P4501" s="3">
        <f t="shared" si="283"/>
        <v>8888.5299999999988</v>
      </c>
    </row>
    <row r="4502" spans="1:16" x14ac:dyDescent="0.35">
      <c r="A4502" t="s">
        <v>299</v>
      </c>
      <c r="B4502" s="21" t="s">
        <v>86</v>
      </c>
      <c r="C4502" s="22">
        <v>44491</v>
      </c>
      <c r="D4502" t="s">
        <v>161</v>
      </c>
      <c r="E4502" t="s">
        <v>162</v>
      </c>
      <c r="F4502" s="21" t="s">
        <v>194</v>
      </c>
      <c r="G4502" s="3">
        <v>80.63</v>
      </c>
      <c r="H4502" s="22">
        <v>44472</v>
      </c>
      <c r="I4502" s="23">
        <v>44485</v>
      </c>
      <c r="J4502">
        <f t="shared" si="280"/>
        <v>14</v>
      </c>
      <c r="K4502" s="2">
        <f t="shared" si="281"/>
        <v>44478.5</v>
      </c>
      <c r="L4502" s="22">
        <v>44491.5</v>
      </c>
      <c r="M4502" s="22">
        <v>44522.5</v>
      </c>
      <c r="N4502" s="22">
        <v>44521.5</v>
      </c>
      <c r="O4502">
        <f t="shared" si="282"/>
        <v>43</v>
      </c>
      <c r="P4502" s="3">
        <f t="shared" si="283"/>
        <v>3467.0899999999997</v>
      </c>
    </row>
    <row r="4503" spans="1:16" x14ac:dyDescent="0.35">
      <c r="A4503" t="s">
        <v>299</v>
      </c>
      <c r="B4503" s="21" t="s">
        <v>98</v>
      </c>
      <c r="C4503" s="22">
        <v>44491</v>
      </c>
      <c r="D4503" t="s">
        <v>161</v>
      </c>
      <c r="E4503" t="s">
        <v>162</v>
      </c>
      <c r="F4503" s="21" t="s">
        <v>165</v>
      </c>
      <c r="G4503" s="3">
        <v>21.22</v>
      </c>
      <c r="H4503" s="22">
        <v>44473</v>
      </c>
      <c r="I4503" s="23">
        <v>44486</v>
      </c>
      <c r="J4503">
        <f t="shared" si="280"/>
        <v>14</v>
      </c>
      <c r="K4503" s="2">
        <f t="shared" si="281"/>
        <v>44479.5</v>
      </c>
      <c r="L4503" s="22">
        <v>44491.5</v>
      </c>
      <c r="M4503" s="22">
        <v>44522.5</v>
      </c>
      <c r="N4503" s="22">
        <v>44521.5</v>
      </c>
      <c r="O4503">
        <f t="shared" si="282"/>
        <v>42</v>
      </c>
      <c r="P4503" s="3">
        <f t="shared" si="283"/>
        <v>891.24</v>
      </c>
    </row>
    <row r="4504" spans="1:16" x14ac:dyDescent="0.35">
      <c r="A4504" t="s">
        <v>299</v>
      </c>
      <c r="B4504" s="21" t="s">
        <v>98</v>
      </c>
      <c r="C4504" s="22">
        <v>44491</v>
      </c>
      <c r="D4504" t="s">
        <v>161</v>
      </c>
      <c r="E4504" t="s">
        <v>162</v>
      </c>
      <c r="F4504" s="21" t="s">
        <v>195</v>
      </c>
      <c r="G4504" s="3">
        <v>984.71</v>
      </c>
      <c r="H4504" s="22">
        <v>44473</v>
      </c>
      <c r="I4504" s="23">
        <v>44486</v>
      </c>
      <c r="J4504">
        <f t="shared" si="280"/>
        <v>14</v>
      </c>
      <c r="K4504" s="2">
        <f t="shared" si="281"/>
        <v>44479.5</v>
      </c>
      <c r="L4504" s="22">
        <v>44491.5</v>
      </c>
      <c r="M4504" s="22">
        <v>44522.5</v>
      </c>
      <c r="N4504" s="22">
        <v>44521.5</v>
      </c>
      <c r="O4504">
        <f t="shared" si="282"/>
        <v>42</v>
      </c>
      <c r="P4504" s="3">
        <f t="shared" si="283"/>
        <v>41357.82</v>
      </c>
    </row>
    <row r="4505" spans="1:16" x14ac:dyDescent="0.35">
      <c r="A4505" t="s">
        <v>299</v>
      </c>
      <c r="B4505" s="21" t="s">
        <v>98</v>
      </c>
      <c r="C4505" s="22">
        <v>44491</v>
      </c>
      <c r="D4505" t="s">
        <v>161</v>
      </c>
      <c r="E4505" t="s">
        <v>162</v>
      </c>
      <c r="F4505" s="21" t="s">
        <v>169</v>
      </c>
      <c r="G4505" s="3">
        <v>84.16</v>
      </c>
      <c r="H4505" s="22">
        <v>44473</v>
      </c>
      <c r="I4505" s="23">
        <v>44486</v>
      </c>
      <c r="J4505">
        <f t="shared" si="280"/>
        <v>14</v>
      </c>
      <c r="K4505" s="2">
        <f t="shared" si="281"/>
        <v>44479.5</v>
      </c>
      <c r="L4505" s="22">
        <v>44491.5</v>
      </c>
      <c r="M4505" s="22">
        <v>44522.5</v>
      </c>
      <c r="N4505" s="22">
        <v>44521.5</v>
      </c>
      <c r="O4505">
        <f t="shared" si="282"/>
        <v>42</v>
      </c>
      <c r="P4505" s="3">
        <f t="shared" si="283"/>
        <v>3534.72</v>
      </c>
    </row>
    <row r="4506" spans="1:16" x14ac:dyDescent="0.35">
      <c r="A4506" t="s">
        <v>299</v>
      </c>
      <c r="B4506" s="21" t="s">
        <v>98</v>
      </c>
      <c r="C4506" s="22">
        <v>44491</v>
      </c>
      <c r="D4506" t="s">
        <v>161</v>
      </c>
      <c r="E4506" t="s">
        <v>162</v>
      </c>
      <c r="F4506" s="21" t="s">
        <v>170</v>
      </c>
      <c r="G4506" s="3">
        <v>34.04</v>
      </c>
      <c r="H4506" s="22">
        <v>44473</v>
      </c>
      <c r="I4506" s="23">
        <v>44486</v>
      </c>
      <c r="J4506">
        <f t="shared" si="280"/>
        <v>14</v>
      </c>
      <c r="K4506" s="2">
        <f t="shared" si="281"/>
        <v>44479.5</v>
      </c>
      <c r="L4506" s="22">
        <v>44491.5</v>
      </c>
      <c r="M4506" s="22">
        <v>44522.5</v>
      </c>
      <c r="N4506" s="22">
        <v>44521.5</v>
      </c>
      <c r="O4506">
        <f t="shared" si="282"/>
        <v>42</v>
      </c>
      <c r="P4506" s="3">
        <f t="shared" si="283"/>
        <v>1429.68</v>
      </c>
    </row>
    <row r="4507" spans="1:16" x14ac:dyDescent="0.35">
      <c r="A4507" t="s">
        <v>299</v>
      </c>
      <c r="B4507" s="21" t="s">
        <v>98</v>
      </c>
      <c r="C4507" s="22">
        <v>44491</v>
      </c>
      <c r="D4507" t="s">
        <v>161</v>
      </c>
      <c r="E4507" t="s">
        <v>162</v>
      </c>
      <c r="F4507" s="21" t="s">
        <v>196</v>
      </c>
      <c r="G4507" s="3">
        <v>277.85999999999996</v>
      </c>
      <c r="H4507" s="22">
        <v>44473</v>
      </c>
      <c r="I4507" s="23">
        <v>44486</v>
      </c>
      <c r="J4507">
        <f t="shared" si="280"/>
        <v>14</v>
      </c>
      <c r="K4507" s="2">
        <f t="shared" si="281"/>
        <v>44479.5</v>
      </c>
      <c r="L4507" s="22">
        <v>44491.5</v>
      </c>
      <c r="M4507" s="22">
        <v>44522.5</v>
      </c>
      <c r="N4507" s="22">
        <v>44521.5</v>
      </c>
      <c r="O4507">
        <f t="shared" si="282"/>
        <v>42</v>
      </c>
      <c r="P4507" s="3">
        <f t="shared" si="283"/>
        <v>11670.119999999999</v>
      </c>
    </row>
    <row r="4508" spans="1:16" x14ac:dyDescent="0.35">
      <c r="A4508" t="s">
        <v>299</v>
      </c>
      <c r="B4508" s="21" t="s">
        <v>98</v>
      </c>
      <c r="C4508" s="22">
        <v>44491</v>
      </c>
      <c r="D4508" t="s">
        <v>161</v>
      </c>
      <c r="E4508" t="s">
        <v>162</v>
      </c>
      <c r="F4508" s="21" t="s">
        <v>175</v>
      </c>
      <c r="G4508" s="3">
        <v>43.709999999999994</v>
      </c>
      <c r="H4508" s="22">
        <v>44473</v>
      </c>
      <c r="I4508" s="23">
        <v>44486</v>
      </c>
      <c r="J4508">
        <f t="shared" si="280"/>
        <v>14</v>
      </c>
      <c r="K4508" s="2">
        <f t="shared" si="281"/>
        <v>44479.5</v>
      </c>
      <c r="L4508" s="22">
        <v>44491.5</v>
      </c>
      <c r="M4508" s="22">
        <v>44522.5</v>
      </c>
      <c r="N4508" s="22">
        <v>44521.5</v>
      </c>
      <c r="O4508">
        <f t="shared" si="282"/>
        <v>42</v>
      </c>
      <c r="P4508" s="3">
        <f t="shared" si="283"/>
        <v>1835.8199999999997</v>
      </c>
    </row>
    <row r="4509" spans="1:16" x14ac:dyDescent="0.35">
      <c r="A4509" t="s">
        <v>299</v>
      </c>
      <c r="B4509" s="21" t="s">
        <v>98</v>
      </c>
      <c r="C4509" s="22">
        <v>44491</v>
      </c>
      <c r="D4509" t="s">
        <v>161</v>
      </c>
      <c r="E4509" t="s">
        <v>162</v>
      </c>
      <c r="F4509" s="21" t="s">
        <v>197</v>
      </c>
      <c r="G4509" s="3">
        <v>60.43</v>
      </c>
      <c r="H4509" s="22">
        <v>44473</v>
      </c>
      <c r="I4509" s="23">
        <v>44486</v>
      </c>
      <c r="J4509">
        <f t="shared" si="280"/>
        <v>14</v>
      </c>
      <c r="K4509" s="2">
        <f t="shared" si="281"/>
        <v>44479.5</v>
      </c>
      <c r="L4509" s="22">
        <v>44491.5</v>
      </c>
      <c r="M4509" s="22">
        <v>44522.5</v>
      </c>
      <c r="N4509" s="22">
        <v>44521.5</v>
      </c>
      <c r="O4509">
        <f t="shared" si="282"/>
        <v>42</v>
      </c>
      <c r="P4509" s="3">
        <f t="shared" si="283"/>
        <v>2538.06</v>
      </c>
    </row>
    <row r="4510" spans="1:16" x14ac:dyDescent="0.35">
      <c r="A4510" t="s">
        <v>299</v>
      </c>
      <c r="B4510" s="21" t="s">
        <v>98</v>
      </c>
      <c r="C4510" s="22">
        <v>44491</v>
      </c>
      <c r="D4510" t="s">
        <v>161</v>
      </c>
      <c r="E4510" t="s">
        <v>162</v>
      </c>
      <c r="F4510" s="21" t="s">
        <v>176</v>
      </c>
      <c r="G4510" s="3">
        <v>1996.5100000000004</v>
      </c>
      <c r="H4510" s="22">
        <v>44473</v>
      </c>
      <c r="I4510" s="23">
        <v>44486</v>
      </c>
      <c r="J4510">
        <f t="shared" si="280"/>
        <v>14</v>
      </c>
      <c r="K4510" s="2">
        <f t="shared" si="281"/>
        <v>44479.5</v>
      </c>
      <c r="L4510" s="22">
        <v>44491.5</v>
      </c>
      <c r="M4510" s="22">
        <v>44522.5</v>
      </c>
      <c r="N4510" s="22">
        <v>44521.5</v>
      </c>
      <c r="O4510">
        <f t="shared" si="282"/>
        <v>42</v>
      </c>
      <c r="P4510" s="3">
        <f t="shared" si="283"/>
        <v>83853.420000000013</v>
      </c>
    </row>
    <row r="4511" spans="1:16" x14ac:dyDescent="0.35">
      <c r="A4511" t="s">
        <v>299</v>
      </c>
      <c r="B4511" s="21" t="s">
        <v>98</v>
      </c>
      <c r="C4511" s="22">
        <v>44491</v>
      </c>
      <c r="D4511" t="s">
        <v>171</v>
      </c>
      <c r="E4511" t="s">
        <v>172</v>
      </c>
      <c r="F4511" s="21" t="s">
        <v>176</v>
      </c>
      <c r="G4511" s="3">
        <v>30.65</v>
      </c>
      <c r="H4511" s="22">
        <v>44473</v>
      </c>
      <c r="I4511" s="23">
        <v>44486</v>
      </c>
      <c r="J4511">
        <f t="shared" si="280"/>
        <v>14</v>
      </c>
      <c r="K4511" s="2">
        <f t="shared" si="281"/>
        <v>44479.5</v>
      </c>
      <c r="L4511" s="22">
        <v>44491.5</v>
      </c>
      <c r="M4511" s="22">
        <v>44522.5</v>
      </c>
      <c r="N4511" s="22">
        <v>44521.5</v>
      </c>
      <c r="O4511">
        <f t="shared" si="282"/>
        <v>42</v>
      </c>
      <c r="P4511" s="3">
        <f t="shared" si="283"/>
        <v>1287.3</v>
      </c>
    </row>
    <row r="4512" spans="1:16" x14ac:dyDescent="0.35">
      <c r="A4512" t="s">
        <v>299</v>
      </c>
      <c r="B4512" s="21" t="s">
        <v>98</v>
      </c>
      <c r="C4512" s="22">
        <v>44491</v>
      </c>
      <c r="D4512" t="s">
        <v>161</v>
      </c>
      <c r="E4512" t="s">
        <v>162</v>
      </c>
      <c r="F4512" s="21" t="s">
        <v>177</v>
      </c>
      <c r="G4512" s="3">
        <v>57.74</v>
      </c>
      <c r="H4512" s="22">
        <v>44473</v>
      </c>
      <c r="I4512" s="23">
        <v>44486</v>
      </c>
      <c r="J4512">
        <f t="shared" si="280"/>
        <v>14</v>
      </c>
      <c r="K4512" s="2">
        <f t="shared" si="281"/>
        <v>44479.5</v>
      </c>
      <c r="L4512" s="22">
        <v>44491.5</v>
      </c>
      <c r="M4512" s="22">
        <v>44522.5</v>
      </c>
      <c r="N4512" s="22">
        <v>44521.5</v>
      </c>
      <c r="O4512">
        <f t="shared" si="282"/>
        <v>42</v>
      </c>
      <c r="P4512" s="3">
        <f t="shared" si="283"/>
        <v>2425.08</v>
      </c>
    </row>
    <row r="4513" spans="1:16" x14ac:dyDescent="0.35">
      <c r="A4513" t="s">
        <v>299</v>
      </c>
      <c r="B4513" s="21" t="s">
        <v>98</v>
      </c>
      <c r="C4513" s="22">
        <v>44491</v>
      </c>
      <c r="D4513" t="s">
        <v>107</v>
      </c>
      <c r="E4513" t="s">
        <v>108</v>
      </c>
      <c r="F4513" s="21" t="s">
        <v>164</v>
      </c>
      <c r="G4513" s="3">
        <v>3868.31</v>
      </c>
      <c r="H4513" s="22">
        <v>44473</v>
      </c>
      <c r="I4513" s="23">
        <v>44486</v>
      </c>
      <c r="J4513">
        <f t="shared" si="280"/>
        <v>14</v>
      </c>
      <c r="K4513" s="2">
        <f t="shared" si="281"/>
        <v>44479.5</v>
      </c>
      <c r="L4513" s="22">
        <v>44491.5</v>
      </c>
      <c r="M4513" s="22">
        <v>44522.5</v>
      </c>
      <c r="N4513" s="22">
        <v>44521.5</v>
      </c>
      <c r="O4513">
        <f t="shared" si="282"/>
        <v>42</v>
      </c>
      <c r="P4513" s="3">
        <f t="shared" si="283"/>
        <v>162469.01999999999</v>
      </c>
    </row>
    <row r="4514" spans="1:16" x14ac:dyDescent="0.35">
      <c r="A4514" t="s">
        <v>299</v>
      </c>
      <c r="B4514" s="21" t="s">
        <v>98</v>
      </c>
      <c r="C4514" s="22">
        <v>44491</v>
      </c>
      <c r="D4514" t="s">
        <v>99</v>
      </c>
      <c r="E4514" t="s">
        <v>100</v>
      </c>
      <c r="F4514" s="21" t="s">
        <v>164</v>
      </c>
      <c r="G4514" s="3">
        <v>9668.649999999996</v>
      </c>
      <c r="H4514" s="22">
        <v>44473</v>
      </c>
      <c r="I4514" s="23">
        <v>44486</v>
      </c>
      <c r="J4514">
        <f t="shared" si="280"/>
        <v>14</v>
      </c>
      <c r="K4514" s="2">
        <f t="shared" si="281"/>
        <v>44479.5</v>
      </c>
      <c r="L4514" s="22">
        <v>44491.5</v>
      </c>
      <c r="M4514" s="22">
        <v>44522.5</v>
      </c>
      <c r="N4514" s="22">
        <v>44521.5</v>
      </c>
      <c r="O4514">
        <f t="shared" si="282"/>
        <v>42</v>
      </c>
      <c r="P4514" s="3">
        <f t="shared" si="283"/>
        <v>406083.29999999981</v>
      </c>
    </row>
    <row r="4515" spans="1:16" x14ac:dyDescent="0.35">
      <c r="A4515" t="s">
        <v>299</v>
      </c>
      <c r="B4515" s="21" t="s">
        <v>98</v>
      </c>
      <c r="C4515" s="22">
        <v>44491</v>
      </c>
      <c r="D4515" t="s">
        <v>161</v>
      </c>
      <c r="E4515" t="s">
        <v>162</v>
      </c>
      <c r="F4515" s="21" t="s">
        <v>179</v>
      </c>
      <c r="G4515" s="3">
        <v>148.71999999999997</v>
      </c>
      <c r="H4515" s="22">
        <v>44473</v>
      </c>
      <c r="I4515" s="23">
        <v>44486</v>
      </c>
      <c r="J4515">
        <f t="shared" si="280"/>
        <v>14</v>
      </c>
      <c r="K4515" s="2">
        <f t="shared" si="281"/>
        <v>44479.5</v>
      </c>
      <c r="L4515" s="22">
        <v>44491.5</v>
      </c>
      <c r="M4515" s="22">
        <v>44522.5</v>
      </c>
      <c r="N4515" s="22">
        <v>44521.5</v>
      </c>
      <c r="O4515">
        <f t="shared" si="282"/>
        <v>42</v>
      </c>
      <c r="P4515" s="3">
        <f t="shared" si="283"/>
        <v>6246.2399999999989</v>
      </c>
    </row>
    <row r="4516" spans="1:16" x14ac:dyDescent="0.35">
      <c r="A4516" t="s">
        <v>299</v>
      </c>
      <c r="B4516" s="21" t="s">
        <v>98</v>
      </c>
      <c r="C4516" s="22">
        <v>44491</v>
      </c>
      <c r="D4516" t="s">
        <v>161</v>
      </c>
      <c r="E4516" t="s">
        <v>162</v>
      </c>
      <c r="F4516" s="21" t="s">
        <v>182</v>
      </c>
      <c r="G4516" s="3">
        <v>28</v>
      </c>
      <c r="H4516" s="22">
        <v>44473</v>
      </c>
      <c r="I4516" s="23">
        <v>44486</v>
      </c>
      <c r="J4516">
        <f t="shared" si="280"/>
        <v>14</v>
      </c>
      <c r="K4516" s="2">
        <f t="shared" si="281"/>
        <v>44479.5</v>
      </c>
      <c r="L4516" s="22">
        <v>44491.5</v>
      </c>
      <c r="M4516" s="22">
        <v>44522.5</v>
      </c>
      <c r="N4516" s="22">
        <v>44521.5</v>
      </c>
      <c r="O4516">
        <f t="shared" si="282"/>
        <v>42</v>
      </c>
      <c r="P4516" s="3">
        <f t="shared" si="283"/>
        <v>1176</v>
      </c>
    </row>
    <row r="4517" spans="1:16" x14ac:dyDescent="0.35">
      <c r="A4517" t="s">
        <v>299</v>
      </c>
      <c r="B4517" s="21" t="s">
        <v>98</v>
      </c>
      <c r="C4517" s="22">
        <v>44491</v>
      </c>
      <c r="D4517" t="s">
        <v>161</v>
      </c>
      <c r="E4517" t="s">
        <v>162</v>
      </c>
      <c r="F4517" s="21" t="s">
        <v>183</v>
      </c>
      <c r="G4517" s="3">
        <v>1487.9800000000002</v>
      </c>
      <c r="H4517" s="22">
        <v>44473</v>
      </c>
      <c r="I4517" s="23">
        <v>44486</v>
      </c>
      <c r="J4517">
        <f t="shared" si="280"/>
        <v>14</v>
      </c>
      <c r="K4517" s="2">
        <f t="shared" si="281"/>
        <v>44479.5</v>
      </c>
      <c r="L4517" s="22">
        <v>44491.5</v>
      </c>
      <c r="M4517" s="22">
        <v>44522.5</v>
      </c>
      <c r="N4517" s="22">
        <v>44521.5</v>
      </c>
      <c r="O4517">
        <f t="shared" si="282"/>
        <v>42</v>
      </c>
      <c r="P4517" s="3">
        <f t="shared" si="283"/>
        <v>62495.160000000011</v>
      </c>
    </row>
    <row r="4518" spans="1:16" x14ac:dyDescent="0.35">
      <c r="A4518" t="s">
        <v>299</v>
      </c>
      <c r="B4518" s="21" t="s">
        <v>98</v>
      </c>
      <c r="C4518" s="22">
        <v>44491</v>
      </c>
      <c r="D4518" t="s">
        <v>161</v>
      </c>
      <c r="E4518" t="s">
        <v>162</v>
      </c>
      <c r="F4518" s="21" t="s">
        <v>184</v>
      </c>
      <c r="G4518" s="3">
        <v>28.9</v>
      </c>
      <c r="H4518" s="22">
        <v>44473</v>
      </c>
      <c r="I4518" s="23">
        <v>44486</v>
      </c>
      <c r="J4518">
        <f t="shared" si="280"/>
        <v>14</v>
      </c>
      <c r="K4518" s="2">
        <f t="shared" si="281"/>
        <v>44479.5</v>
      </c>
      <c r="L4518" s="22">
        <v>44491.5</v>
      </c>
      <c r="M4518" s="22">
        <v>44522.5</v>
      </c>
      <c r="N4518" s="22">
        <v>44521.5</v>
      </c>
      <c r="O4518">
        <f t="shared" si="282"/>
        <v>42</v>
      </c>
      <c r="P4518" s="3">
        <f t="shared" si="283"/>
        <v>1213.8</v>
      </c>
    </row>
    <row r="4519" spans="1:16" x14ac:dyDescent="0.35">
      <c r="A4519" t="s">
        <v>299</v>
      </c>
      <c r="B4519" s="21" t="s">
        <v>98</v>
      </c>
      <c r="C4519" s="22">
        <v>44491</v>
      </c>
      <c r="D4519" t="s">
        <v>161</v>
      </c>
      <c r="E4519" t="s">
        <v>162</v>
      </c>
      <c r="F4519" s="21" t="s">
        <v>185</v>
      </c>
      <c r="G4519" s="3">
        <v>655.28</v>
      </c>
      <c r="H4519" s="22">
        <v>44473</v>
      </c>
      <c r="I4519" s="23">
        <v>44486</v>
      </c>
      <c r="J4519">
        <f t="shared" si="280"/>
        <v>14</v>
      </c>
      <c r="K4519" s="2">
        <f t="shared" si="281"/>
        <v>44479.5</v>
      </c>
      <c r="L4519" s="22">
        <v>44491.5</v>
      </c>
      <c r="M4519" s="22">
        <v>44522.5</v>
      </c>
      <c r="N4519" s="22">
        <v>44521.5</v>
      </c>
      <c r="O4519">
        <f t="shared" si="282"/>
        <v>42</v>
      </c>
      <c r="P4519" s="3">
        <f t="shared" si="283"/>
        <v>27521.759999999998</v>
      </c>
    </row>
    <row r="4520" spans="1:16" x14ac:dyDescent="0.35">
      <c r="A4520" t="s">
        <v>299</v>
      </c>
      <c r="B4520" s="21" t="s">
        <v>98</v>
      </c>
      <c r="C4520" s="22">
        <v>44491</v>
      </c>
      <c r="D4520" t="s">
        <v>161</v>
      </c>
      <c r="E4520" t="s">
        <v>162</v>
      </c>
      <c r="F4520" s="21" t="s">
        <v>186</v>
      </c>
      <c r="G4520" s="3">
        <v>53.68</v>
      </c>
      <c r="H4520" s="22">
        <v>44473</v>
      </c>
      <c r="I4520" s="23">
        <v>44486</v>
      </c>
      <c r="J4520">
        <f t="shared" si="280"/>
        <v>14</v>
      </c>
      <c r="K4520" s="2">
        <f t="shared" si="281"/>
        <v>44479.5</v>
      </c>
      <c r="L4520" s="22">
        <v>44491.5</v>
      </c>
      <c r="M4520" s="22">
        <v>44522.5</v>
      </c>
      <c r="N4520" s="22">
        <v>44521.5</v>
      </c>
      <c r="O4520">
        <f t="shared" si="282"/>
        <v>42</v>
      </c>
      <c r="P4520" s="3">
        <f t="shared" si="283"/>
        <v>2254.56</v>
      </c>
    </row>
    <row r="4521" spans="1:16" x14ac:dyDescent="0.35">
      <c r="A4521" t="s">
        <v>299</v>
      </c>
      <c r="B4521" s="21" t="s">
        <v>98</v>
      </c>
      <c r="C4521" s="22">
        <v>44491</v>
      </c>
      <c r="D4521" t="s">
        <v>161</v>
      </c>
      <c r="E4521" t="s">
        <v>162</v>
      </c>
      <c r="F4521" s="21" t="s">
        <v>272</v>
      </c>
      <c r="G4521" s="3">
        <v>13</v>
      </c>
      <c r="H4521" s="22">
        <v>44473</v>
      </c>
      <c r="I4521" s="23">
        <v>44486</v>
      </c>
      <c r="J4521">
        <f t="shared" si="280"/>
        <v>14</v>
      </c>
      <c r="K4521" s="2">
        <f t="shared" si="281"/>
        <v>44479.5</v>
      </c>
      <c r="L4521" s="22">
        <v>44491.5</v>
      </c>
      <c r="M4521" s="22">
        <v>44522.5</v>
      </c>
      <c r="N4521" s="22">
        <v>44521.5</v>
      </c>
      <c r="O4521">
        <f t="shared" si="282"/>
        <v>42</v>
      </c>
      <c r="P4521" s="3">
        <f t="shared" si="283"/>
        <v>546</v>
      </c>
    </row>
    <row r="4522" spans="1:16" x14ac:dyDescent="0.35">
      <c r="A4522" t="s">
        <v>299</v>
      </c>
      <c r="B4522" s="21" t="s">
        <v>98</v>
      </c>
      <c r="C4522" s="22">
        <v>44491</v>
      </c>
      <c r="D4522" t="s">
        <v>161</v>
      </c>
      <c r="E4522" t="s">
        <v>162</v>
      </c>
      <c r="F4522" s="21" t="s">
        <v>187</v>
      </c>
      <c r="G4522" s="3">
        <v>536.64</v>
      </c>
      <c r="H4522" s="22">
        <v>44473</v>
      </c>
      <c r="I4522" s="23">
        <v>44486</v>
      </c>
      <c r="J4522">
        <f t="shared" si="280"/>
        <v>14</v>
      </c>
      <c r="K4522" s="2">
        <f t="shared" si="281"/>
        <v>44479.5</v>
      </c>
      <c r="L4522" s="22">
        <v>44491.5</v>
      </c>
      <c r="M4522" s="22">
        <v>44522.5</v>
      </c>
      <c r="N4522" s="22">
        <v>44521.5</v>
      </c>
      <c r="O4522">
        <f t="shared" si="282"/>
        <v>42</v>
      </c>
      <c r="P4522" s="3">
        <f t="shared" si="283"/>
        <v>22538.880000000001</v>
      </c>
    </row>
    <row r="4523" spans="1:16" x14ac:dyDescent="0.35">
      <c r="A4523" t="s">
        <v>299</v>
      </c>
      <c r="B4523" s="21" t="s">
        <v>98</v>
      </c>
      <c r="C4523" s="22">
        <v>44491</v>
      </c>
      <c r="D4523" t="s">
        <v>161</v>
      </c>
      <c r="E4523" t="s">
        <v>162</v>
      </c>
      <c r="F4523" s="21" t="s">
        <v>188</v>
      </c>
      <c r="G4523" s="3">
        <v>204.95</v>
      </c>
      <c r="H4523" s="22">
        <v>44473</v>
      </c>
      <c r="I4523" s="23">
        <v>44486</v>
      </c>
      <c r="J4523">
        <f t="shared" si="280"/>
        <v>14</v>
      </c>
      <c r="K4523" s="2">
        <f t="shared" si="281"/>
        <v>44479.5</v>
      </c>
      <c r="L4523" s="22">
        <v>44491.5</v>
      </c>
      <c r="M4523" s="22">
        <v>44522.5</v>
      </c>
      <c r="N4523" s="22">
        <v>44521.5</v>
      </c>
      <c r="O4523">
        <f t="shared" si="282"/>
        <v>42</v>
      </c>
      <c r="P4523" s="3">
        <f t="shared" si="283"/>
        <v>8607.9</v>
      </c>
    </row>
    <row r="4524" spans="1:16" x14ac:dyDescent="0.35">
      <c r="A4524" t="s">
        <v>299</v>
      </c>
      <c r="B4524" s="21" t="s">
        <v>98</v>
      </c>
      <c r="C4524" s="22">
        <v>44491</v>
      </c>
      <c r="D4524" t="s">
        <v>161</v>
      </c>
      <c r="E4524" t="s">
        <v>162</v>
      </c>
      <c r="F4524" s="21" t="s">
        <v>198</v>
      </c>
      <c r="G4524" s="3">
        <v>25.89</v>
      </c>
      <c r="H4524" s="22">
        <v>44473</v>
      </c>
      <c r="I4524" s="23">
        <v>44486</v>
      </c>
      <c r="J4524">
        <f t="shared" si="280"/>
        <v>14</v>
      </c>
      <c r="K4524" s="2">
        <f t="shared" si="281"/>
        <v>44479.5</v>
      </c>
      <c r="L4524" s="22">
        <v>44491.5</v>
      </c>
      <c r="M4524" s="22">
        <v>44522.5</v>
      </c>
      <c r="N4524" s="22">
        <v>44521.5</v>
      </c>
      <c r="O4524">
        <f t="shared" si="282"/>
        <v>42</v>
      </c>
      <c r="P4524" s="3">
        <f t="shared" si="283"/>
        <v>1087.3800000000001</v>
      </c>
    </row>
    <row r="4525" spans="1:16" x14ac:dyDescent="0.35">
      <c r="A4525" t="s">
        <v>299</v>
      </c>
      <c r="B4525" s="21" t="s">
        <v>98</v>
      </c>
      <c r="C4525" s="22">
        <v>44491</v>
      </c>
      <c r="D4525" t="s">
        <v>161</v>
      </c>
      <c r="E4525" t="s">
        <v>162</v>
      </c>
      <c r="F4525" s="21" t="s">
        <v>191</v>
      </c>
      <c r="G4525" s="3">
        <v>5.42</v>
      </c>
      <c r="H4525" s="22">
        <v>44473</v>
      </c>
      <c r="I4525" s="23">
        <v>44486</v>
      </c>
      <c r="J4525">
        <f t="shared" si="280"/>
        <v>14</v>
      </c>
      <c r="K4525" s="2">
        <f t="shared" si="281"/>
        <v>44479.5</v>
      </c>
      <c r="L4525" s="22">
        <v>44491.5</v>
      </c>
      <c r="M4525" s="22">
        <v>44522.5</v>
      </c>
      <c r="N4525" s="22">
        <v>44521.5</v>
      </c>
      <c r="O4525">
        <f t="shared" si="282"/>
        <v>42</v>
      </c>
      <c r="P4525" s="3">
        <f t="shared" si="283"/>
        <v>227.64</v>
      </c>
    </row>
    <row r="4526" spans="1:16" x14ac:dyDescent="0.35">
      <c r="A4526" t="s">
        <v>299</v>
      </c>
      <c r="B4526" s="21" t="s">
        <v>98</v>
      </c>
      <c r="C4526" s="22">
        <v>44491</v>
      </c>
      <c r="D4526" t="s">
        <v>161</v>
      </c>
      <c r="E4526" t="s">
        <v>162</v>
      </c>
      <c r="F4526" s="21" t="s">
        <v>193</v>
      </c>
      <c r="G4526" s="3">
        <v>74.92</v>
      </c>
      <c r="H4526" s="22">
        <v>44473</v>
      </c>
      <c r="I4526" s="23">
        <v>44486</v>
      </c>
      <c r="J4526">
        <f t="shared" si="280"/>
        <v>14</v>
      </c>
      <c r="K4526" s="2">
        <f t="shared" si="281"/>
        <v>44479.5</v>
      </c>
      <c r="L4526" s="22">
        <v>44491.5</v>
      </c>
      <c r="M4526" s="22">
        <v>44522.5</v>
      </c>
      <c r="N4526" s="22">
        <v>44521.5</v>
      </c>
      <c r="O4526">
        <f t="shared" si="282"/>
        <v>42</v>
      </c>
      <c r="P4526" s="3">
        <f t="shared" si="283"/>
        <v>3146.64</v>
      </c>
    </row>
    <row r="4527" spans="1:16" x14ac:dyDescent="0.35">
      <c r="A4527" t="s">
        <v>299</v>
      </c>
      <c r="B4527" s="21" t="s">
        <v>86</v>
      </c>
      <c r="C4527" s="22">
        <v>44491</v>
      </c>
      <c r="D4527" t="s">
        <v>199</v>
      </c>
      <c r="E4527" t="s">
        <v>200</v>
      </c>
      <c r="F4527" s="21" t="s">
        <v>89</v>
      </c>
      <c r="G4527" s="3">
        <v>8.6</v>
      </c>
      <c r="H4527" s="22">
        <v>44472</v>
      </c>
      <c r="I4527" s="23">
        <v>44485</v>
      </c>
      <c r="J4527">
        <f t="shared" si="280"/>
        <v>14</v>
      </c>
      <c r="K4527" s="2">
        <f t="shared" si="281"/>
        <v>44478.5</v>
      </c>
      <c r="L4527" s="22">
        <v>44491.5</v>
      </c>
      <c r="M4527" s="22">
        <v>44592.5</v>
      </c>
      <c r="N4527" s="22">
        <v>44589.5</v>
      </c>
      <c r="O4527">
        <f t="shared" si="282"/>
        <v>111</v>
      </c>
      <c r="P4527" s="3">
        <f t="shared" si="283"/>
        <v>954.59999999999991</v>
      </c>
    </row>
    <row r="4528" spans="1:16" x14ac:dyDescent="0.35">
      <c r="A4528" t="s">
        <v>299</v>
      </c>
      <c r="B4528" s="21" t="s">
        <v>86</v>
      </c>
      <c r="C4528" s="22">
        <v>44491</v>
      </c>
      <c r="D4528" t="s">
        <v>201</v>
      </c>
      <c r="E4528" t="s">
        <v>202</v>
      </c>
      <c r="F4528" s="21" t="s">
        <v>164</v>
      </c>
      <c r="G4528" s="3">
        <v>10.7</v>
      </c>
      <c r="H4528" s="22">
        <v>44472</v>
      </c>
      <c r="I4528" s="23">
        <v>44485</v>
      </c>
      <c r="J4528">
        <f t="shared" si="280"/>
        <v>14</v>
      </c>
      <c r="K4528" s="2">
        <f t="shared" si="281"/>
        <v>44478.5</v>
      </c>
      <c r="L4528" s="22">
        <v>44491.5</v>
      </c>
      <c r="M4528" s="22">
        <v>44592.5</v>
      </c>
      <c r="N4528" s="22">
        <v>44589.5</v>
      </c>
      <c r="O4528">
        <f t="shared" si="282"/>
        <v>111</v>
      </c>
      <c r="P4528" s="3">
        <f t="shared" si="283"/>
        <v>1187.6999999999998</v>
      </c>
    </row>
    <row r="4529" spans="1:16" x14ac:dyDescent="0.35">
      <c r="A4529" t="s">
        <v>299</v>
      </c>
      <c r="B4529" s="21" t="s">
        <v>98</v>
      </c>
      <c r="C4529" s="22">
        <v>44491</v>
      </c>
      <c r="D4529" t="s">
        <v>199</v>
      </c>
      <c r="E4529" t="s">
        <v>200</v>
      </c>
      <c r="F4529" s="21" t="s">
        <v>89</v>
      </c>
      <c r="G4529" s="3">
        <v>7.93</v>
      </c>
      <c r="H4529" s="22">
        <v>44473</v>
      </c>
      <c r="I4529" s="23">
        <v>44486</v>
      </c>
      <c r="J4529">
        <f t="shared" si="280"/>
        <v>14</v>
      </c>
      <c r="K4529" s="2">
        <f t="shared" si="281"/>
        <v>44479.5</v>
      </c>
      <c r="L4529" s="22">
        <v>44491.5</v>
      </c>
      <c r="M4529" s="22">
        <v>44592.5</v>
      </c>
      <c r="N4529" s="22">
        <v>44589.5</v>
      </c>
      <c r="O4529">
        <f t="shared" si="282"/>
        <v>110</v>
      </c>
      <c r="P4529" s="3">
        <f t="shared" si="283"/>
        <v>872.3</v>
      </c>
    </row>
    <row r="4530" spans="1:16" x14ac:dyDescent="0.35">
      <c r="A4530" t="s">
        <v>299</v>
      </c>
      <c r="B4530" s="21" t="s">
        <v>98</v>
      </c>
      <c r="C4530" s="22">
        <v>44491</v>
      </c>
      <c r="D4530" t="s">
        <v>199</v>
      </c>
      <c r="E4530" t="s">
        <v>200</v>
      </c>
      <c r="F4530" s="21" t="s">
        <v>89</v>
      </c>
      <c r="G4530" s="3">
        <v>6.03</v>
      </c>
      <c r="H4530" s="22">
        <v>44473</v>
      </c>
      <c r="I4530" s="23">
        <v>44486</v>
      </c>
      <c r="J4530">
        <f t="shared" si="280"/>
        <v>14</v>
      </c>
      <c r="K4530" s="2">
        <f t="shared" si="281"/>
        <v>44479.5</v>
      </c>
      <c r="L4530" s="22">
        <v>44491.5</v>
      </c>
      <c r="M4530" s="22">
        <v>44592.5</v>
      </c>
      <c r="N4530" s="22">
        <v>44589.5</v>
      </c>
      <c r="O4530">
        <f t="shared" si="282"/>
        <v>110</v>
      </c>
      <c r="P4530" s="3">
        <f t="shared" si="283"/>
        <v>663.30000000000007</v>
      </c>
    </row>
    <row r="4531" spans="1:16" x14ac:dyDescent="0.35">
      <c r="A4531" t="s">
        <v>299</v>
      </c>
      <c r="B4531" s="21" t="s">
        <v>98</v>
      </c>
      <c r="C4531" s="22">
        <v>44491</v>
      </c>
      <c r="D4531" t="s">
        <v>110</v>
      </c>
      <c r="E4531" t="s">
        <v>111</v>
      </c>
      <c r="F4531" s="21" t="s">
        <v>250</v>
      </c>
      <c r="G4531" s="3">
        <v>126.58</v>
      </c>
      <c r="H4531" s="22">
        <v>44473</v>
      </c>
      <c r="I4531" s="23">
        <v>44486</v>
      </c>
      <c r="J4531">
        <f t="shared" si="280"/>
        <v>14</v>
      </c>
      <c r="K4531" s="2">
        <f t="shared" si="281"/>
        <v>44479.5</v>
      </c>
      <c r="L4531" s="22">
        <v>44491.5</v>
      </c>
      <c r="M4531" s="22">
        <v>44592.5</v>
      </c>
      <c r="N4531" s="22">
        <v>44589.5</v>
      </c>
      <c r="O4531">
        <f t="shared" si="282"/>
        <v>110</v>
      </c>
      <c r="P4531" s="3">
        <f t="shared" si="283"/>
        <v>13923.8</v>
      </c>
    </row>
    <row r="4532" spans="1:16" x14ac:dyDescent="0.35">
      <c r="A4532" t="s">
        <v>299</v>
      </c>
      <c r="B4532" s="21" t="s">
        <v>98</v>
      </c>
      <c r="C4532" s="22">
        <v>44491</v>
      </c>
      <c r="D4532" t="s">
        <v>110</v>
      </c>
      <c r="E4532" t="s">
        <v>111</v>
      </c>
      <c r="F4532" s="21" t="s">
        <v>204</v>
      </c>
      <c r="G4532" s="3">
        <v>27.019999999999996</v>
      </c>
      <c r="H4532" s="22">
        <v>44473</v>
      </c>
      <c r="I4532" s="23">
        <v>44486</v>
      </c>
      <c r="J4532">
        <f t="shared" si="280"/>
        <v>14</v>
      </c>
      <c r="K4532" s="2">
        <f t="shared" si="281"/>
        <v>44479.5</v>
      </c>
      <c r="L4532" s="22">
        <v>44491.5</v>
      </c>
      <c r="M4532" s="22">
        <v>44592.5</v>
      </c>
      <c r="N4532" s="22">
        <v>44589.5</v>
      </c>
      <c r="O4532">
        <f t="shared" si="282"/>
        <v>110</v>
      </c>
      <c r="P4532" s="3">
        <f t="shared" si="283"/>
        <v>2972.1999999999994</v>
      </c>
    </row>
    <row r="4533" spans="1:16" x14ac:dyDescent="0.35">
      <c r="A4533" t="s">
        <v>299</v>
      </c>
      <c r="B4533" s="21" t="s">
        <v>98</v>
      </c>
      <c r="C4533" s="22">
        <v>44491</v>
      </c>
      <c r="D4533" t="s">
        <v>110</v>
      </c>
      <c r="E4533" t="s">
        <v>111</v>
      </c>
      <c r="F4533" s="21" t="s">
        <v>276</v>
      </c>
      <c r="G4533" s="3">
        <v>58.65</v>
      </c>
      <c r="H4533" s="22">
        <v>44473</v>
      </c>
      <c r="I4533" s="23">
        <v>44486</v>
      </c>
      <c r="J4533">
        <f t="shared" si="280"/>
        <v>14</v>
      </c>
      <c r="K4533" s="2">
        <f t="shared" si="281"/>
        <v>44479.5</v>
      </c>
      <c r="L4533" s="22">
        <v>44491.5</v>
      </c>
      <c r="M4533" s="22">
        <v>44592.5</v>
      </c>
      <c r="N4533" s="22">
        <v>44589.5</v>
      </c>
      <c r="O4533">
        <f t="shared" si="282"/>
        <v>110</v>
      </c>
      <c r="P4533" s="3">
        <f t="shared" si="283"/>
        <v>6451.5</v>
      </c>
    </row>
    <row r="4534" spans="1:16" x14ac:dyDescent="0.35">
      <c r="A4534" t="s">
        <v>299</v>
      </c>
      <c r="B4534" s="21" t="s">
        <v>98</v>
      </c>
      <c r="C4534" s="22">
        <v>44491</v>
      </c>
      <c r="D4534" t="s">
        <v>114</v>
      </c>
      <c r="E4534" t="s">
        <v>115</v>
      </c>
      <c r="F4534" s="21" t="s">
        <v>143</v>
      </c>
      <c r="G4534" s="3">
        <v>37.619999999999997</v>
      </c>
      <c r="H4534" s="22">
        <v>44473</v>
      </c>
      <c r="I4534" s="23">
        <v>44486</v>
      </c>
      <c r="J4534">
        <f t="shared" si="280"/>
        <v>14</v>
      </c>
      <c r="K4534" s="2">
        <f t="shared" si="281"/>
        <v>44479.5</v>
      </c>
      <c r="L4534" s="22">
        <v>44491.5</v>
      </c>
      <c r="M4534" s="22">
        <v>44592.5</v>
      </c>
      <c r="N4534" s="22">
        <v>44589.5</v>
      </c>
      <c r="O4534">
        <f t="shared" si="282"/>
        <v>110</v>
      </c>
      <c r="P4534" s="3">
        <f t="shared" si="283"/>
        <v>4138.2</v>
      </c>
    </row>
    <row r="4535" spans="1:16" x14ac:dyDescent="0.35">
      <c r="A4535" t="s">
        <v>299</v>
      </c>
      <c r="B4535" s="21" t="s">
        <v>98</v>
      </c>
      <c r="C4535" s="22">
        <v>44491</v>
      </c>
      <c r="D4535" t="s">
        <v>110</v>
      </c>
      <c r="E4535" t="s">
        <v>111</v>
      </c>
      <c r="F4535" s="21" t="s">
        <v>143</v>
      </c>
      <c r="G4535" s="3">
        <v>21.73</v>
      </c>
      <c r="H4535" s="22">
        <v>44473</v>
      </c>
      <c r="I4535" s="23">
        <v>44486</v>
      </c>
      <c r="J4535">
        <f t="shared" si="280"/>
        <v>14</v>
      </c>
      <c r="K4535" s="2">
        <f t="shared" si="281"/>
        <v>44479.5</v>
      </c>
      <c r="L4535" s="22">
        <v>44491.5</v>
      </c>
      <c r="M4535" s="22">
        <v>44592.5</v>
      </c>
      <c r="N4535" s="22">
        <v>44589.5</v>
      </c>
      <c r="O4535">
        <f t="shared" si="282"/>
        <v>110</v>
      </c>
      <c r="P4535" s="3">
        <f t="shared" si="283"/>
        <v>2390.3000000000002</v>
      </c>
    </row>
    <row r="4536" spans="1:16" x14ac:dyDescent="0.35">
      <c r="A4536" t="s">
        <v>299</v>
      </c>
      <c r="B4536" s="21" t="s">
        <v>98</v>
      </c>
      <c r="C4536" s="22">
        <v>44491</v>
      </c>
      <c r="D4536" t="s">
        <v>148</v>
      </c>
      <c r="E4536" t="s">
        <v>149</v>
      </c>
      <c r="F4536" s="21" t="s">
        <v>205</v>
      </c>
      <c r="G4536" s="3">
        <v>105.03</v>
      </c>
      <c r="H4536" s="22">
        <v>44473</v>
      </c>
      <c r="I4536" s="23">
        <v>44486</v>
      </c>
      <c r="J4536">
        <f t="shared" si="280"/>
        <v>14</v>
      </c>
      <c r="K4536" s="2">
        <f t="shared" si="281"/>
        <v>44479.5</v>
      </c>
      <c r="L4536" s="22">
        <v>44491.5</v>
      </c>
      <c r="M4536" s="22">
        <v>44592.5</v>
      </c>
      <c r="N4536" s="22">
        <v>44589.5</v>
      </c>
      <c r="O4536">
        <f t="shared" si="282"/>
        <v>110</v>
      </c>
      <c r="P4536" s="3">
        <f t="shared" si="283"/>
        <v>11553.3</v>
      </c>
    </row>
    <row r="4537" spans="1:16" x14ac:dyDescent="0.35">
      <c r="A4537" t="s">
        <v>299</v>
      </c>
      <c r="B4537" s="21" t="s">
        <v>98</v>
      </c>
      <c r="C4537" s="22">
        <v>44491</v>
      </c>
      <c r="D4537" t="s">
        <v>171</v>
      </c>
      <c r="E4537" t="s">
        <v>172</v>
      </c>
      <c r="F4537" s="21" t="s">
        <v>206</v>
      </c>
      <c r="G4537" s="3">
        <v>783.25000000000011</v>
      </c>
      <c r="H4537" s="22">
        <v>44473</v>
      </c>
      <c r="I4537" s="23">
        <v>44486</v>
      </c>
      <c r="J4537">
        <f t="shared" si="280"/>
        <v>14</v>
      </c>
      <c r="K4537" s="2">
        <f t="shared" si="281"/>
        <v>44479.5</v>
      </c>
      <c r="L4537" s="22">
        <v>44491.5</v>
      </c>
      <c r="M4537" s="22">
        <v>44592.5</v>
      </c>
      <c r="N4537" s="22">
        <v>44589.5</v>
      </c>
      <c r="O4537">
        <f t="shared" si="282"/>
        <v>110</v>
      </c>
      <c r="P4537" s="3">
        <f t="shared" si="283"/>
        <v>86157.500000000015</v>
      </c>
    </row>
    <row r="4538" spans="1:16" x14ac:dyDescent="0.35">
      <c r="A4538" t="s">
        <v>299</v>
      </c>
      <c r="B4538" s="21" t="s">
        <v>98</v>
      </c>
      <c r="C4538" s="22">
        <v>44491</v>
      </c>
      <c r="D4538" t="s">
        <v>207</v>
      </c>
      <c r="E4538" t="s">
        <v>208</v>
      </c>
      <c r="F4538" s="21" t="s">
        <v>209</v>
      </c>
      <c r="G4538" s="3">
        <v>54.729999999999976</v>
      </c>
      <c r="H4538" s="22">
        <v>44473</v>
      </c>
      <c r="I4538" s="23">
        <v>44486</v>
      </c>
      <c r="J4538">
        <f t="shared" si="280"/>
        <v>14</v>
      </c>
      <c r="K4538" s="2">
        <f t="shared" si="281"/>
        <v>44479.5</v>
      </c>
      <c r="L4538" s="22">
        <v>44491.5</v>
      </c>
      <c r="M4538" s="22">
        <v>44592.5</v>
      </c>
      <c r="N4538" s="22">
        <v>44589.5</v>
      </c>
      <c r="O4538">
        <f t="shared" si="282"/>
        <v>110</v>
      </c>
      <c r="P4538" s="3">
        <f t="shared" si="283"/>
        <v>6020.2999999999975</v>
      </c>
    </row>
    <row r="4539" spans="1:16" x14ac:dyDescent="0.35">
      <c r="A4539" t="s">
        <v>299</v>
      </c>
      <c r="B4539" s="21" t="s">
        <v>98</v>
      </c>
      <c r="C4539" s="22">
        <v>44491</v>
      </c>
      <c r="D4539" t="s">
        <v>171</v>
      </c>
      <c r="E4539" t="s">
        <v>172</v>
      </c>
      <c r="F4539" s="21" t="s">
        <v>210</v>
      </c>
      <c r="G4539" s="3">
        <v>297.36999999999995</v>
      </c>
      <c r="H4539" s="22">
        <v>44473</v>
      </c>
      <c r="I4539" s="23">
        <v>44486</v>
      </c>
      <c r="J4539">
        <f t="shared" si="280"/>
        <v>14</v>
      </c>
      <c r="K4539" s="2">
        <f t="shared" si="281"/>
        <v>44479.5</v>
      </c>
      <c r="L4539" s="22">
        <v>44491.5</v>
      </c>
      <c r="M4539" s="22">
        <v>44592.5</v>
      </c>
      <c r="N4539" s="22">
        <v>44589.5</v>
      </c>
      <c r="O4539">
        <f t="shared" si="282"/>
        <v>110</v>
      </c>
      <c r="P4539" s="3">
        <f t="shared" si="283"/>
        <v>32710.699999999993</v>
      </c>
    </row>
    <row r="4540" spans="1:16" x14ac:dyDescent="0.35">
      <c r="A4540" t="s">
        <v>299</v>
      </c>
      <c r="B4540" s="21" t="s">
        <v>98</v>
      </c>
      <c r="C4540" s="22">
        <v>44491</v>
      </c>
      <c r="D4540" t="s">
        <v>110</v>
      </c>
      <c r="E4540" t="s">
        <v>111</v>
      </c>
      <c r="F4540" s="21" t="s">
        <v>211</v>
      </c>
      <c r="G4540" s="3">
        <v>18.600000000000001</v>
      </c>
      <c r="H4540" s="22">
        <v>44473</v>
      </c>
      <c r="I4540" s="23">
        <v>44486</v>
      </c>
      <c r="J4540">
        <f t="shared" si="280"/>
        <v>14</v>
      </c>
      <c r="K4540" s="2">
        <f t="shared" si="281"/>
        <v>44479.5</v>
      </c>
      <c r="L4540" s="22">
        <v>44491.5</v>
      </c>
      <c r="M4540" s="22">
        <v>44592.5</v>
      </c>
      <c r="N4540" s="22">
        <v>44589.5</v>
      </c>
      <c r="O4540">
        <f t="shared" si="282"/>
        <v>110</v>
      </c>
      <c r="P4540" s="3">
        <f t="shared" si="283"/>
        <v>2046.0000000000002</v>
      </c>
    </row>
    <row r="4541" spans="1:16" x14ac:dyDescent="0.35">
      <c r="A4541" t="s">
        <v>299</v>
      </c>
      <c r="B4541" s="21" t="s">
        <v>98</v>
      </c>
      <c r="C4541" s="22">
        <v>44491</v>
      </c>
      <c r="D4541" t="s">
        <v>114</v>
      </c>
      <c r="E4541" t="s">
        <v>115</v>
      </c>
      <c r="F4541" s="21" t="s">
        <v>144</v>
      </c>
      <c r="G4541" s="3">
        <v>87.63000000000001</v>
      </c>
      <c r="H4541" s="22">
        <v>44473</v>
      </c>
      <c r="I4541" s="23">
        <v>44486</v>
      </c>
      <c r="J4541">
        <f t="shared" si="280"/>
        <v>14</v>
      </c>
      <c r="K4541" s="2">
        <f t="shared" si="281"/>
        <v>44479.5</v>
      </c>
      <c r="L4541" s="22">
        <v>44491.5</v>
      </c>
      <c r="M4541" s="22">
        <v>44592.5</v>
      </c>
      <c r="N4541" s="22">
        <v>44589.5</v>
      </c>
      <c r="O4541">
        <f t="shared" si="282"/>
        <v>110</v>
      </c>
      <c r="P4541" s="3">
        <f t="shared" si="283"/>
        <v>9639.3000000000011</v>
      </c>
    </row>
    <row r="4542" spans="1:16" x14ac:dyDescent="0.35">
      <c r="A4542" t="s">
        <v>299</v>
      </c>
      <c r="B4542" s="21" t="s">
        <v>98</v>
      </c>
      <c r="C4542" s="22">
        <v>44491</v>
      </c>
      <c r="D4542" t="s">
        <v>110</v>
      </c>
      <c r="E4542" t="s">
        <v>111</v>
      </c>
      <c r="F4542" s="21" t="s">
        <v>144</v>
      </c>
      <c r="G4542" s="3">
        <v>62.78</v>
      </c>
      <c r="H4542" s="22">
        <v>44473</v>
      </c>
      <c r="I4542" s="23">
        <v>44486</v>
      </c>
      <c r="J4542">
        <f t="shared" si="280"/>
        <v>14</v>
      </c>
      <c r="K4542" s="2">
        <f t="shared" si="281"/>
        <v>44479.5</v>
      </c>
      <c r="L4542" s="22">
        <v>44491.5</v>
      </c>
      <c r="M4542" s="22">
        <v>44592.5</v>
      </c>
      <c r="N4542" s="22">
        <v>44589.5</v>
      </c>
      <c r="O4542">
        <f t="shared" si="282"/>
        <v>110</v>
      </c>
      <c r="P4542" s="3">
        <f t="shared" si="283"/>
        <v>6905.8</v>
      </c>
    </row>
    <row r="4543" spans="1:16" x14ac:dyDescent="0.35">
      <c r="A4543" t="s">
        <v>299</v>
      </c>
      <c r="B4543" s="21" t="s">
        <v>98</v>
      </c>
      <c r="C4543" s="22">
        <v>44491</v>
      </c>
      <c r="D4543" t="s">
        <v>110</v>
      </c>
      <c r="E4543" t="s">
        <v>111</v>
      </c>
      <c r="F4543" s="21" t="s">
        <v>212</v>
      </c>
      <c r="G4543" s="3">
        <v>68.75</v>
      </c>
      <c r="H4543" s="22">
        <v>44473</v>
      </c>
      <c r="I4543" s="23">
        <v>44486</v>
      </c>
      <c r="J4543">
        <f t="shared" si="280"/>
        <v>14</v>
      </c>
      <c r="K4543" s="2">
        <f t="shared" si="281"/>
        <v>44479.5</v>
      </c>
      <c r="L4543" s="22">
        <v>44491.5</v>
      </c>
      <c r="M4543" s="22">
        <v>44592.5</v>
      </c>
      <c r="N4543" s="22">
        <v>44589.5</v>
      </c>
      <c r="O4543">
        <f t="shared" si="282"/>
        <v>110</v>
      </c>
      <c r="P4543" s="3">
        <f t="shared" si="283"/>
        <v>7562.5</v>
      </c>
    </row>
    <row r="4544" spans="1:16" x14ac:dyDescent="0.35">
      <c r="A4544" t="s">
        <v>299</v>
      </c>
      <c r="B4544" s="21" t="s">
        <v>98</v>
      </c>
      <c r="C4544" s="22">
        <v>44491</v>
      </c>
      <c r="D4544" t="s">
        <v>110</v>
      </c>
      <c r="E4544" t="s">
        <v>111</v>
      </c>
      <c r="F4544" s="21" t="s">
        <v>290</v>
      </c>
      <c r="G4544" s="3">
        <v>0.43</v>
      </c>
      <c r="H4544" s="22">
        <v>44473</v>
      </c>
      <c r="I4544" s="23">
        <v>44486</v>
      </c>
      <c r="J4544">
        <f t="shared" si="280"/>
        <v>14</v>
      </c>
      <c r="K4544" s="2">
        <f t="shared" si="281"/>
        <v>44479.5</v>
      </c>
      <c r="L4544" s="22">
        <v>44491.5</v>
      </c>
      <c r="M4544" s="22">
        <v>44592.5</v>
      </c>
      <c r="N4544" s="22">
        <v>44589.5</v>
      </c>
      <c r="O4544">
        <f t="shared" si="282"/>
        <v>110</v>
      </c>
      <c r="P4544" s="3">
        <f t="shared" si="283"/>
        <v>47.3</v>
      </c>
    </row>
    <row r="4545" spans="1:16" x14ac:dyDescent="0.35">
      <c r="A4545" t="s">
        <v>299</v>
      </c>
      <c r="B4545" s="21" t="s">
        <v>98</v>
      </c>
      <c r="C4545" s="22">
        <v>44491</v>
      </c>
      <c r="D4545" t="s">
        <v>110</v>
      </c>
      <c r="E4545" t="s">
        <v>111</v>
      </c>
      <c r="F4545" s="21" t="s">
        <v>215</v>
      </c>
      <c r="G4545" s="3">
        <v>10.63</v>
      </c>
      <c r="H4545" s="22">
        <v>44473</v>
      </c>
      <c r="I4545" s="23">
        <v>44486</v>
      </c>
      <c r="J4545">
        <f t="shared" si="280"/>
        <v>14</v>
      </c>
      <c r="K4545" s="2">
        <f t="shared" si="281"/>
        <v>44479.5</v>
      </c>
      <c r="L4545" s="22">
        <v>44491.5</v>
      </c>
      <c r="M4545" s="22">
        <v>44592.5</v>
      </c>
      <c r="N4545" s="22">
        <v>44589.5</v>
      </c>
      <c r="O4545">
        <f t="shared" si="282"/>
        <v>110</v>
      </c>
      <c r="P4545" s="3">
        <f t="shared" si="283"/>
        <v>1169.3000000000002</v>
      </c>
    </row>
    <row r="4546" spans="1:16" x14ac:dyDescent="0.35">
      <c r="A4546" t="s">
        <v>299</v>
      </c>
      <c r="B4546" s="21" t="s">
        <v>98</v>
      </c>
      <c r="C4546" s="22">
        <v>44491</v>
      </c>
      <c r="D4546" t="s">
        <v>217</v>
      </c>
      <c r="E4546" t="s">
        <v>218</v>
      </c>
      <c r="F4546" s="21" t="s">
        <v>219</v>
      </c>
      <c r="G4546" s="3">
        <v>41.36</v>
      </c>
      <c r="H4546" s="22">
        <v>44473</v>
      </c>
      <c r="I4546" s="23">
        <v>44486</v>
      </c>
      <c r="J4546">
        <f t="shared" si="280"/>
        <v>14</v>
      </c>
      <c r="K4546" s="2">
        <f t="shared" si="281"/>
        <v>44479.5</v>
      </c>
      <c r="L4546" s="22">
        <v>44491.5</v>
      </c>
      <c r="M4546" s="22">
        <v>44592.5</v>
      </c>
      <c r="N4546" s="22">
        <v>44589.5</v>
      </c>
      <c r="O4546">
        <f t="shared" si="282"/>
        <v>110</v>
      </c>
      <c r="P4546" s="3">
        <f t="shared" si="283"/>
        <v>4549.6000000000004</v>
      </c>
    </row>
    <row r="4547" spans="1:16" x14ac:dyDescent="0.35">
      <c r="A4547" t="s">
        <v>299</v>
      </c>
      <c r="B4547" s="21" t="s">
        <v>98</v>
      </c>
      <c r="C4547" s="22">
        <v>44491</v>
      </c>
      <c r="D4547" t="s">
        <v>110</v>
      </c>
      <c r="E4547" t="s">
        <v>111</v>
      </c>
      <c r="F4547" s="21" t="s">
        <v>284</v>
      </c>
      <c r="G4547" s="3">
        <v>104.84</v>
      </c>
      <c r="H4547" s="22">
        <v>44473</v>
      </c>
      <c r="I4547" s="23">
        <v>44486</v>
      </c>
      <c r="J4547">
        <f t="shared" si="280"/>
        <v>14</v>
      </c>
      <c r="K4547" s="2">
        <f t="shared" si="281"/>
        <v>44479.5</v>
      </c>
      <c r="L4547" s="22">
        <v>44491.5</v>
      </c>
      <c r="M4547" s="22">
        <v>44592.5</v>
      </c>
      <c r="N4547" s="22">
        <v>44589.5</v>
      </c>
      <c r="O4547">
        <f t="shared" si="282"/>
        <v>110</v>
      </c>
      <c r="P4547" s="3">
        <f t="shared" si="283"/>
        <v>11532.4</v>
      </c>
    </row>
    <row r="4548" spans="1:16" x14ac:dyDescent="0.35">
      <c r="A4548" t="s">
        <v>299</v>
      </c>
      <c r="B4548" s="21" t="s">
        <v>98</v>
      </c>
      <c r="C4548" s="22">
        <v>44491</v>
      </c>
      <c r="D4548" t="s">
        <v>110</v>
      </c>
      <c r="E4548" t="s">
        <v>111</v>
      </c>
      <c r="F4548" s="21" t="s">
        <v>221</v>
      </c>
      <c r="G4548" s="3">
        <v>7.28</v>
      </c>
      <c r="H4548" s="22">
        <v>44473</v>
      </c>
      <c r="I4548" s="23">
        <v>44486</v>
      </c>
      <c r="J4548">
        <f t="shared" si="280"/>
        <v>14</v>
      </c>
      <c r="K4548" s="2">
        <f t="shared" si="281"/>
        <v>44479.5</v>
      </c>
      <c r="L4548" s="22">
        <v>44491.5</v>
      </c>
      <c r="M4548" s="22">
        <v>44592.5</v>
      </c>
      <c r="N4548" s="22">
        <v>44589.5</v>
      </c>
      <c r="O4548">
        <f t="shared" si="282"/>
        <v>110</v>
      </c>
      <c r="P4548" s="3">
        <f t="shared" si="283"/>
        <v>800.80000000000007</v>
      </c>
    </row>
    <row r="4549" spans="1:16" x14ac:dyDescent="0.35">
      <c r="A4549" t="s">
        <v>299</v>
      </c>
      <c r="B4549" s="21" t="s">
        <v>98</v>
      </c>
      <c r="C4549" s="22">
        <v>44491</v>
      </c>
      <c r="D4549" t="s">
        <v>199</v>
      </c>
      <c r="E4549" t="s">
        <v>200</v>
      </c>
      <c r="F4549" s="21" t="s">
        <v>89</v>
      </c>
      <c r="G4549" s="3">
        <v>597.46</v>
      </c>
      <c r="H4549" s="22">
        <v>44473</v>
      </c>
      <c r="I4549" s="23">
        <v>44486</v>
      </c>
      <c r="J4549">
        <f t="shared" si="280"/>
        <v>14</v>
      </c>
      <c r="K4549" s="2">
        <f t="shared" si="281"/>
        <v>44479.5</v>
      </c>
      <c r="L4549" s="22">
        <v>44491.5</v>
      </c>
      <c r="M4549" s="22">
        <v>44592.5</v>
      </c>
      <c r="N4549" s="22">
        <v>44589.5</v>
      </c>
      <c r="O4549">
        <f t="shared" si="282"/>
        <v>110</v>
      </c>
      <c r="P4549" s="3">
        <f t="shared" si="283"/>
        <v>65720.600000000006</v>
      </c>
    </row>
    <row r="4550" spans="1:16" x14ac:dyDescent="0.35">
      <c r="A4550" t="s">
        <v>299</v>
      </c>
      <c r="B4550" s="21" t="s">
        <v>98</v>
      </c>
      <c r="C4550" s="22">
        <v>44491</v>
      </c>
      <c r="D4550" t="s">
        <v>110</v>
      </c>
      <c r="E4550" t="s">
        <v>111</v>
      </c>
      <c r="F4550" s="21" t="s">
        <v>223</v>
      </c>
      <c r="G4550" s="3">
        <v>91.649999999999991</v>
      </c>
      <c r="H4550" s="22">
        <v>44473</v>
      </c>
      <c r="I4550" s="23">
        <v>44486</v>
      </c>
      <c r="J4550">
        <f t="shared" si="280"/>
        <v>14</v>
      </c>
      <c r="K4550" s="2">
        <f t="shared" si="281"/>
        <v>44479.5</v>
      </c>
      <c r="L4550" s="22">
        <v>44491.5</v>
      </c>
      <c r="M4550" s="22">
        <v>44592.5</v>
      </c>
      <c r="N4550" s="22">
        <v>44589.5</v>
      </c>
      <c r="O4550">
        <f t="shared" si="282"/>
        <v>110</v>
      </c>
      <c r="P4550" s="3">
        <f t="shared" si="283"/>
        <v>10081.499999999998</v>
      </c>
    </row>
    <row r="4551" spans="1:16" x14ac:dyDescent="0.35">
      <c r="A4551" t="s">
        <v>299</v>
      </c>
      <c r="B4551" s="21" t="s">
        <v>98</v>
      </c>
      <c r="C4551" s="22">
        <v>44491</v>
      </c>
      <c r="D4551" t="s">
        <v>110</v>
      </c>
      <c r="E4551" t="s">
        <v>111</v>
      </c>
      <c r="F4551" s="21" t="s">
        <v>224</v>
      </c>
      <c r="G4551" s="3">
        <v>26.080000000000002</v>
      </c>
      <c r="H4551" s="22">
        <v>44473</v>
      </c>
      <c r="I4551" s="23">
        <v>44486</v>
      </c>
      <c r="J4551">
        <f t="shared" si="280"/>
        <v>14</v>
      </c>
      <c r="K4551" s="2">
        <f t="shared" si="281"/>
        <v>44479.5</v>
      </c>
      <c r="L4551" s="22">
        <v>44491.5</v>
      </c>
      <c r="M4551" s="22">
        <v>44592.5</v>
      </c>
      <c r="N4551" s="22">
        <v>44589.5</v>
      </c>
      <c r="O4551">
        <f t="shared" si="282"/>
        <v>110</v>
      </c>
      <c r="P4551" s="3">
        <f t="shared" si="283"/>
        <v>2868.8</v>
      </c>
    </row>
    <row r="4552" spans="1:16" x14ac:dyDescent="0.35">
      <c r="A4552" t="s">
        <v>299</v>
      </c>
      <c r="B4552" s="21" t="s">
        <v>98</v>
      </c>
      <c r="C4552" s="22">
        <v>44491</v>
      </c>
      <c r="D4552" t="s">
        <v>110</v>
      </c>
      <c r="E4552" t="s">
        <v>111</v>
      </c>
      <c r="F4552" s="21" t="s">
        <v>225</v>
      </c>
      <c r="G4552" s="3">
        <v>47.57</v>
      </c>
      <c r="H4552" s="22">
        <v>44473</v>
      </c>
      <c r="I4552" s="23">
        <v>44486</v>
      </c>
      <c r="J4552">
        <f t="shared" si="280"/>
        <v>14</v>
      </c>
      <c r="K4552" s="2">
        <f t="shared" si="281"/>
        <v>44479.5</v>
      </c>
      <c r="L4552" s="22">
        <v>44491.5</v>
      </c>
      <c r="M4552" s="22">
        <v>44592.5</v>
      </c>
      <c r="N4552" s="22">
        <v>44589.5</v>
      </c>
      <c r="O4552">
        <f t="shared" si="282"/>
        <v>110</v>
      </c>
      <c r="P4552" s="3">
        <f t="shared" si="283"/>
        <v>5232.7</v>
      </c>
    </row>
    <row r="4553" spans="1:16" x14ac:dyDescent="0.35">
      <c r="A4553" t="s">
        <v>299</v>
      </c>
      <c r="B4553" s="21" t="s">
        <v>98</v>
      </c>
      <c r="C4553" s="22">
        <v>44491</v>
      </c>
      <c r="D4553" t="s">
        <v>110</v>
      </c>
      <c r="E4553" t="s">
        <v>111</v>
      </c>
      <c r="F4553" s="21" t="s">
        <v>226</v>
      </c>
      <c r="G4553" s="3">
        <v>0.56000000000000005</v>
      </c>
      <c r="H4553" s="22">
        <v>44473</v>
      </c>
      <c r="I4553" s="23">
        <v>44486</v>
      </c>
      <c r="J4553">
        <f t="shared" si="280"/>
        <v>14</v>
      </c>
      <c r="K4553" s="2">
        <f t="shared" si="281"/>
        <v>44479.5</v>
      </c>
      <c r="L4553" s="22">
        <v>44491.5</v>
      </c>
      <c r="M4553" s="22">
        <v>44592.5</v>
      </c>
      <c r="N4553" s="22">
        <v>44589.5</v>
      </c>
      <c r="O4553">
        <f t="shared" si="282"/>
        <v>110</v>
      </c>
      <c r="P4553" s="3">
        <f t="shared" si="283"/>
        <v>61.600000000000009</v>
      </c>
    </row>
    <row r="4554" spans="1:16" x14ac:dyDescent="0.35">
      <c r="A4554" t="s">
        <v>299</v>
      </c>
      <c r="B4554" s="21" t="s">
        <v>98</v>
      </c>
      <c r="C4554" s="22">
        <v>44491</v>
      </c>
      <c r="D4554" t="s">
        <v>110</v>
      </c>
      <c r="E4554" t="s">
        <v>111</v>
      </c>
      <c r="F4554" s="21" t="s">
        <v>227</v>
      </c>
      <c r="G4554" s="3">
        <v>7.12</v>
      </c>
      <c r="H4554" s="22">
        <v>44473</v>
      </c>
      <c r="I4554" s="23">
        <v>44486</v>
      </c>
      <c r="J4554">
        <f t="shared" si="280"/>
        <v>14</v>
      </c>
      <c r="K4554" s="2">
        <f t="shared" si="281"/>
        <v>44479.5</v>
      </c>
      <c r="L4554" s="22">
        <v>44491.5</v>
      </c>
      <c r="M4554" s="22">
        <v>44592.5</v>
      </c>
      <c r="N4554" s="22">
        <v>44589.5</v>
      </c>
      <c r="O4554">
        <f t="shared" si="282"/>
        <v>110</v>
      </c>
      <c r="P4554" s="3">
        <f t="shared" si="283"/>
        <v>783.2</v>
      </c>
    </row>
    <row r="4555" spans="1:16" x14ac:dyDescent="0.35">
      <c r="A4555" t="s">
        <v>299</v>
      </c>
      <c r="B4555" s="21" t="s">
        <v>98</v>
      </c>
      <c r="C4555" s="22">
        <v>44491</v>
      </c>
      <c r="D4555" t="s">
        <v>110</v>
      </c>
      <c r="E4555" t="s">
        <v>111</v>
      </c>
      <c r="F4555" s="21" t="s">
        <v>228</v>
      </c>
      <c r="G4555" s="3">
        <v>0.38</v>
      </c>
      <c r="H4555" s="22">
        <v>44473</v>
      </c>
      <c r="I4555" s="23">
        <v>44486</v>
      </c>
      <c r="J4555">
        <f t="shared" ref="J4555:J4618" si="284">I4555-H4555+1</f>
        <v>14</v>
      </c>
      <c r="K4555" s="2">
        <f t="shared" ref="K4555:K4618" si="285">(H4555+I4555)/2</f>
        <v>44479.5</v>
      </c>
      <c r="L4555" s="22">
        <v>44491.5</v>
      </c>
      <c r="M4555" s="22">
        <v>44592.5</v>
      </c>
      <c r="N4555" s="22">
        <v>44589.5</v>
      </c>
      <c r="O4555">
        <f t="shared" ref="O4555:O4618" si="286">N4555-K4555</f>
        <v>110</v>
      </c>
      <c r="P4555" s="3">
        <f t="shared" ref="P4555:P4618" si="287">O4555*G4555</f>
        <v>41.8</v>
      </c>
    </row>
    <row r="4556" spans="1:16" x14ac:dyDescent="0.35">
      <c r="A4556" t="s">
        <v>299</v>
      </c>
      <c r="B4556" s="21" t="s">
        <v>98</v>
      </c>
      <c r="C4556" s="22">
        <v>44491</v>
      </c>
      <c r="D4556" t="s">
        <v>171</v>
      </c>
      <c r="E4556" t="s">
        <v>172</v>
      </c>
      <c r="F4556" s="21" t="s">
        <v>285</v>
      </c>
      <c r="G4556" s="3">
        <v>125.81</v>
      </c>
      <c r="H4556" s="22">
        <v>44473</v>
      </c>
      <c r="I4556" s="23">
        <v>44486</v>
      </c>
      <c r="J4556">
        <f t="shared" si="284"/>
        <v>14</v>
      </c>
      <c r="K4556" s="2">
        <f t="shared" si="285"/>
        <v>44479.5</v>
      </c>
      <c r="L4556" s="22">
        <v>44491.5</v>
      </c>
      <c r="M4556" s="22">
        <v>44592.5</v>
      </c>
      <c r="N4556" s="22">
        <v>44589.5</v>
      </c>
      <c r="O4556">
        <f t="shared" si="286"/>
        <v>110</v>
      </c>
      <c r="P4556" s="3">
        <f t="shared" si="287"/>
        <v>13839.1</v>
      </c>
    </row>
    <row r="4557" spans="1:16" x14ac:dyDescent="0.35">
      <c r="A4557" t="s">
        <v>299</v>
      </c>
      <c r="B4557" s="21" t="s">
        <v>98</v>
      </c>
      <c r="C4557" s="22">
        <v>44491</v>
      </c>
      <c r="D4557" t="s">
        <v>110</v>
      </c>
      <c r="E4557" t="s">
        <v>111</v>
      </c>
      <c r="F4557" s="21" t="s">
        <v>230</v>
      </c>
      <c r="G4557" s="3">
        <v>133.79999999999998</v>
      </c>
      <c r="H4557" s="22">
        <v>44473</v>
      </c>
      <c r="I4557" s="23">
        <v>44486</v>
      </c>
      <c r="J4557">
        <f t="shared" si="284"/>
        <v>14</v>
      </c>
      <c r="K4557" s="2">
        <f t="shared" si="285"/>
        <v>44479.5</v>
      </c>
      <c r="L4557" s="22">
        <v>44491.5</v>
      </c>
      <c r="M4557" s="22">
        <v>44592.5</v>
      </c>
      <c r="N4557" s="22">
        <v>44589.5</v>
      </c>
      <c r="O4557">
        <f t="shared" si="286"/>
        <v>110</v>
      </c>
      <c r="P4557" s="3">
        <f t="shared" si="287"/>
        <v>14717.999999999998</v>
      </c>
    </row>
    <row r="4558" spans="1:16" x14ac:dyDescent="0.35">
      <c r="A4558" t="s">
        <v>299</v>
      </c>
      <c r="B4558" s="21" t="s">
        <v>98</v>
      </c>
      <c r="C4558" s="22">
        <v>44491</v>
      </c>
      <c r="D4558" t="s">
        <v>201</v>
      </c>
      <c r="E4558" t="s">
        <v>202</v>
      </c>
      <c r="F4558" s="21" t="s">
        <v>164</v>
      </c>
      <c r="G4558" s="3">
        <v>149.94</v>
      </c>
      <c r="H4558" s="22">
        <v>44473</v>
      </c>
      <c r="I4558" s="23">
        <v>44486</v>
      </c>
      <c r="J4558">
        <f t="shared" si="284"/>
        <v>14</v>
      </c>
      <c r="K4558" s="2">
        <f t="shared" si="285"/>
        <v>44479.5</v>
      </c>
      <c r="L4558" s="22">
        <v>44491.5</v>
      </c>
      <c r="M4558" s="22">
        <v>44592.5</v>
      </c>
      <c r="N4558" s="22">
        <v>44589.5</v>
      </c>
      <c r="O4558">
        <f t="shared" si="286"/>
        <v>110</v>
      </c>
      <c r="P4558" s="3">
        <f t="shared" si="287"/>
        <v>16493.400000000001</v>
      </c>
    </row>
    <row r="4559" spans="1:16" x14ac:dyDescent="0.35">
      <c r="A4559" t="s">
        <v>299</v>
      </c>
      <c r="B4559" s="21" t="s">
        <v>98</v>
      </c>
      <c r="C4559" s="22">
        <v>44491</v>
      </c>
      <c r="D4559" t="s">
        <v>171</v>
      </c>
      <c r="E4559" t="s">
        <v>172</v>
      </c>
      <c r="F4559" s="21" t="s">
        <v>231</v>
      </c>
      <c r="G4559" s="3">
        <v>254.73999999999995</v>
      </c>
      <c r="H4559" s="22">
        <v>44473</v>
      </c>
      <c r="I4559" s="23">
        <v>44486</v>
      </c>
      <c r="J4559">
        <f t="shared" si="284"/>
        <v>14</v>
      </c>
      <c r="K4559" s="2">
        <f t="shared" si="285"/>
        <v>44479.5</v>
      </c>
      <c r="L4559" s="22">
        <v>44491.5</v>
      </c>
      <c r="M4559" s="22">
        <v>44592.5</v>
      </c>
      <c r="N4559" s="22">
        <v>44589.5</v>
      </c>
      <c r="O4559">
        <f t="shared" si="286"/>
        <v>110</v>
      </c>
      <c r="P4559" s="3">
        <f t="shared" si="287"/>
        <v>28021.399999999994</v>
      </c>
    </row>
    <row r="4560" spans="1:16" x14ac:dyDescent="0.35">
      <c r="A4560" t="s">
        <v>299</v>
      </c>
      <c r="B4560" s="21" t="s">
        <v>98</v>
      </c>
      <c r="C4560" s="22">
        <v>44491</v>
      </c>
      <c r="D4560" t="s">
        <v>201</v>
      </c>
      <c r="E4560" t="s">
        <v>202</v>
      </c>
      <c r="F4560" s="21" t="s">
        <v>142</v>
      </c>
      <c r="G4560" s="3">
        <v>20.64</v>
      </c>
      <c r="H4560" s="22">
        <v>44473</v>
      </c>
      <c r="I4560" s="23">
        <v>44486</v>
      </c>
      <c r="J4560">
        <f t="shared" si="284"/>
        <v>14</v>
      </c>
      <c r="K4560" s="2">
        <f t="shared" si="285"/>
        <v>44479.5</v>
      </c>
      <c r="L4560" s="22">
        <v>44491.5</v>
      </c>
      <c r="M4560" s="22">
        <v>44592.5</v>
      </c>
      <c r="N4560" s="22">
        <v>44589.5</v>
      </c>
      <c r="O4560">
        <f t="shared" si="286"/>
        <v>110</v>
      </c>
      <c r="P4560" s="3">
        <f t="shared" si="287"/>
        <v>2270.4</v>
      </c>
    </row>
    <row r="4561" spans="1:16" x14ac:dyDescent="0.35">
      <c r="A4561" t="s">
        <v>299</v>
      </c>
      <c r="B4561" s="21" t="s">
        <v>98</v>
      </c>
      <c r="C4561" s="22">
        <v>44491</v>
      </c>
      <c r="D4561" t="s">
        <v>110</v>
      </c>
      <c r="E4561" t="s">
        <v>111</v>
      </c>
      <c r="F4561" s="21" t="s">
        <v>232</v>
      </c>
      <c r="G4561" s="3">
        <v>0.73</v>
      </c>
      <c r="H4561" s="22">
        <v>44473</v>
      </c>
      <c r="I4561" s="23">
        <v>44486</v>
      </c>
      <c r="J4561">
        <f t="shared" si="284"/>
        <v>14</v>
      </c>
      <c r="K4561" s="2">
        <f t="shared" si="285"/>
        <v>44479.5</v>
      </c>
      <c r="L4561" s="22">
        <v>44491.5</v>
      </c>
      <c r="M4561" s="22">
        <v>44592.5</v>
      </c>
      <c r="N4561" s="22">
        <v>44589.5</v>
      </c>
      <c r="O4561">
        <f t="shared" si="286"/>
        <v>110</v>
      </c>
      <c r="P4561" s="3">
        <f t="shared" si="287"/>
        <v>80.3</v>
      </c>
    </row>
    <row r="4562" spans="1:16" x14ac:dyDescent="0.35">
      <c r="A4562" t="s">
        <v>299</v>
      </c>
      <c r="B4562" s="21" t="s">
        <v>98</v>
      </c>
      <c r="C4562" s="22">
        <v>44491</v>
      </c>
      <c r="D4562" t="s">
        <v>110</v>
      </c>
      <c r="E4562" t="s">
        <v>111</v>
      </c>
      <c r="F4562" s="21" t="s">
        <v>233</v>
      </c>
      <c r="G4562" s="3">
        <v>7.26</v>
      </c>
      <c r="H4562" s="22">
        <v>44473</v>
      </c>
      <c r="I4562" s="23">
        <v>44486</v>
      </c>
      <c r="J4562">
        <f t="shared" si="284"/>
        <v>14</v>
      </c>
      <c r="K4562" s="2">
        <f t="shared" si="285"/>
        <v>44479.5</v>
      </c>
      <c r="L4562" s="22">
        <v>44491.5</v>
      </c>
      <c r="M4562" s="22">
        <v>44592.5</v>
      </c>
      <c r="N4562" s="22">
        <v>44589.5</v>
      </c>
      <c r="O4562">
        <f t="shared" si="286"/>
        <v>110</v>
      </c>
      <c r="P4562" s="3">
        <f t="shared" si="287"/>
        <v>798.6</v>
      </c>
    </row>
    <row r="4563" spans="1:16" x14ac:dyDescent="0.35">
      <c r="A4563" t="s">
        <v>299</v>
      </c>
      <c r="B4563" s="21" t="s">
        <v>98</v>
      </c>
      <c r="C4563" s="22">
        <v>44491</v>
      </c>
      <c r="D4563" t="s">
        <v>114</v>
      </c>
      <c r="E4563" t="s">
        <v>115</v>
      </c>
      <c r="F4563" s="21" t="s">
        <v>145</v>
      </c>
      <c r="G4563" s="3">
        <v>67.36</v>
      </c>
      <c r="H4563" s="22">
        <v>44473</v>
      </c>
      <c r="I4563" s="23">
        <v>44486</v>
      </c>
      <c r="J4563">
        <f t="shared" si="284"/>
        <v>14</v>
      </c>
      <c r="K4563" s="2">
        <f t="shared" si="285"/>
        <v>44479.5</v>
      </c>
      <c r="L4563" s="22">
        <v>44491.5</v>
      </c>
      <c r="M4563" s="22">
        <v>44592.5</v>
      </c>
      <c r="N4563" s="22">
        <v>44589.5</v>
      </c>
      <c r="O4563">
        <f t="shared" si="286"/>
        <v>110</v>
      </c>
      <c r="P4563" s="3">
        <f t="shared" si="287"/>
        <v>7409.6</v>
      </c>
    </row>
    <row r="4564" spans="1:16" x14ac:dyDescent="0.35">
      <c r="A4564" t="s">
        <v>299</v>
      </c>
      <c r="B4564" s="21" t="s">
        <v>98</v>
      </c>
      <c r="C4564" s="22">
        <v>44491</v>
      </c>
      <c r="D4564" t="s">
        <v>110</v>
      </c>
      <c r="E4564" t="s">
        <v>111</v>
      </c>
      <c r="F4564" s="21" t="s">
        <v>145</v>
      </c>
      <c r="G4564" s="3">
        <v>15.57</v>
      </c>
      <c r="H4564" s="22">
        <v>44473</v>
      </c>
      <c r="I4564" s="23">
        <v>44486</v>
      </c>
      <c r="J4564">
        <f t="shared" si="284"/>
        <v>14</v>
      </c>
      <c r="K4564" s="2">
        <f t="shared" si="285"/>
        <v>44479.5</v>
      </c>
      <c r="L4564" s="22">
        <v>44491.5</v>
      </c>
      <c r="M4564" s="22">
        <v>44592.5</v>
      </c>
      <c r="N4564" s="22">
        <v>44589.5</v>
      </c>
      <c r="O4564">
        <f t="shared" si="286"/>
        <v>110</v>
      </c>
      <c r="P4564" s="3">
        <f t="shared" si="287"/>
        <v>1712.7</v>
      </c>
    </row>
    <row r="4565" spans="1:16" x14ac:dyDescent="0.35">
      <c r="A4565" t="s">
        <v>299</v>
      </c>
      <c r="B4565" s="21" t="s">
        <v>98</v>
      </c>
      <c r="C4565" s="22">
        <v>44491</v>
      </c>
      <c r="D4565" t="s">
        <v>114</v>
      </c>
      <c r="E4565" t="s">
        <v>115</v>
      </c>
      <c r="F4565" s="21" t="s">
        <v>146</v>
      </c>
      <c r="G4565" s="3">
        <v>76.41</v>
      </c>
      <c r="H4565" s="22">
        <v>44473</v>
      </c>
      <c r="I4565" s="23">
        <v>44486</v>
      </c>
      <c r="J4565">
        <f t="shared" si="284"/>
        <v>14</v>
      </c>
      <c r="K4565" s="2">
        <f t="shared" si="285"/>
        <v>44479.5</v>
      </c>
      <c r="L4565" s="22">
        <v>44491.5</v>
      </c>
      <c r="M4565" s="22">
        <v>44592.5</v>
      </c>
      <c r="N4565" s="22">
        <v>44589.5</v>
      </c>
      <c r="O4565">
        <f t="shared" si="286"/>
        <v>110</v>
      </c>
      <c r="P4565" s="3">
        <f t="shared" si="287"/>
        <v>8405.1</v>
      </c>
    </row>
    <row r="4566" spans="1:16" x14ac:dyDescent="0.35">
      <c r="A4566" t="s">
        <v>299</v>
      </c>
      <c r="B4566" s="21" t="s">
        <v>98</v>
      </c>
      <c r="C4566" s="22">
        <v>44491</v>
      </c>
      <c r="D4566" t="s">
        <v>114</v>
      </c>
      <c r="E4566" t="s">
        <v>115</v>
      </c>
      <c r="F4566" s="21" t="s">
        <v>234</v>
      </c>
      <c r="G4566" s="3">
        <v>59.95</v>
      </c>
      <c r="H4566" s="22">
        <v>44473</v>
      </c>
      <c r="I4566" s="23">
        <v>44486</v>
      </c>
      <c r="J4566">
        <f t="shared" si="284"/>
        <v>14</v>
      </c>
      <c r="K4566" s="2">
        <f t="shared" si="285"/>
        <v>44479.5</v>
      </c>
      <c r="L4566" s="22">
        <v>44491.5</v>
      </c>
      <c r="M4566" s="22">
        <v>44592.5</v>
      </c>
      <c r="N4566" s="22">
        <v>44589.5</v>
      </c>
      <c r="O4566">
        <f t="shared" si="286"/>
        <v>110</v>
      </c>
      <c r="P4566" s="3">
        <f t="shared" si="287"/>
        <v>6594.5</v>
      </c>
    </row>
    <row r="4567" spans="1:16" x14ac:dyDescent="0.35">
      <c r="A4567" t="s">
        <v>299</v>
      </c>
      <c r="B4567" s="21" t="s">
        <v>98</v>
      </c>
      <c r="C4567" s="22">
        <v>44491</v>
      </c>
      <c r="D4567" t="s">
        <v>110</v>
      </c>
      <c r="E4567" t="s">
        <v>111</v>
      </c>
      <c r="F4567" s="21" t="s">
        <v>234</v>
      </c>
      <c r="G4567" s="3">
        <v>1.29</v>
      </c>
      <c r="H4567" s="22">
        <v>44473</v>
      </c>
      <c r="I4567" s="23">
        <v>44486</v>
      </c>
      <c r="J4567">
        <f t="shared" si="284"/>
        <v>14</v>
      </c>
      <c r="K4567" s="2">
        <f t="shared" si="285"/>
        <v>44479.5</v>
      </c>
      <c r="L4567" s="22">
        <v>44491.5</v>
      </c>
      <c r="M4567" s="22">
        <v>44592.5</v>
      </c>
      <c r="N4567" s="22">
        <v>44589.5</v>
      </c>
      <c r="O4567">
        <f t="shared" si="286"/>
        <v>110</v>
      </c>
      <c r="P4567" s="3">
        <f t="shared" si="287"/>
        <v>141.9</v>
      </c>
    </row>
    <row r="4568" spans="1:16" x14ac:dyDescent="0.35">
      <c r="A4568" t="s">
        <v>299</v>
      </c>
      <c r="B4568" s="21" t="s">
        <v>98</v>
      </c>
      <c r="C4568" s="22">
        <v>44491</v>
      </c>
      <c r="D4568" t="s">
        <v>110</v>
      </c>
      <c r="E4568" t="s">
        <v>111</v>
      </c>
      <c r="F4568" s="21" t="s">
        <v>235</v>
      </c>
      <c r="G4568" s="3">
        <v>1.71</v>
      </c>
      <c r="H4568" s="22">
        <v>44473</v>
      </c>
      <c r="I4568" s="23">
        <v>44486</v>
      </c>
      <c r="J4568">
        <f t="shared" si="284"/>
        <v>14</v>
      </c>
      <c r="K4568" s="2">
        <f t="shared" si="285"/>
        <v>44479.5</v>
      </c>
      <c r="L4568" s="22">
        <v>44491.5</v>
      </c>
      <c r="M4568" s="22">
        <v>44592.5</v>
      </c>
      <c r="N4568" s="22">
        <v>44589.5</v>
      </c>
      <c r="O4568">
        <f t="shared" si="286"/>
        <v>110</v>
      </c>
      <c r="P4568" s="3">
        <f t="shared" si="287"/>
        <v>188.1</v>
      </c>
    </row>
    <row r="4569" spans="1:16" x14ac:dyDescent="0.35">
      <c r="A4569" t="s">
        <v>299</v>
      </c>
      <c r="B4569" s="21" t="s">
        <v>98</v>
      </c>
      <c r="C4569" s="22">
        <v>44491</v>
      </c>
      <c r="D4569" t="s">
        <v>110</v>
      </c>
      <c r="E4569" t="s">
        <v>111</v>
      </c>
      <c r="F4569" s="21" t="s">
        <v>236</v>
      </c>
      <c r="G4569" s="3">
        <v>41.550000000000004</v>
      </c>
      <c r="H4569" s="22">
        <v>44473</v>
      </c>
      <c r="I4569" s="23">
        <v>44486</v>
      </c>
      <c r="J4569">
        <f t="shared" si="284"/>
        <v>14</v>
      </c>
      <c r="K4569" s="2">
        <f t="shared" si="285"/>
        <v>44479.5</v>
      </c>
      <c r="L4569" s="22">
        <v>44491.5</v>
      </c>
      <c r="M4569" s="22">
        <v>44592.5</v>
      </c>
      <c r="N4569" s="22">
        <v>44589.5</v>
      </c>
      <c r="O4569">
        <f t="shared" si="286"/>
        <v>110</v>
      </c>
      <c r="P4569" s="3">
        <f t="shared" si="287"/>
        <v>4570.5000000000009</v>
      </c>
    </row>
    <row r="4570" spans="1:16" x14ac:dyDescent="0.35">
      <c r="A4570" t="s">
        <v>299</v>
      </c>
      <c r="B4570" s="21" t="s">
        <v>98</v>
      </c>
      <c r="C4570" s="22">
        <v>44491</v>
      </c>
      <c r="D4570" t="s">
        <v>201</v>
      </c>
      <c r="E4570" t="s">
        <v>202</v>
      </c>
      <c r="F4570" s="21" t="s">
        <v>109</v>
      </c>
      <c r="G4570" s="3">
        <v>144.62999999999994</v>
      </c>
      <c r="H4570" s="22">
        <v>44473</v>
      </c>
      <c r="I4570" s="23">
        <v>44486</v>
      </c>
      <c r="J4570">
        <f t="shared" si="284"/>
        <v>14</v>
      </c>
      <c r="K4570" s="2">
        <f t="shared" si="285"/>
        <v>44479.5</v>
      </c>
      <c r="L4570" s="22">
        <v>44491.5</v>
      </c>
      <c r="M4570" s="22">
        <v>44592.5</v>
      </c>
      <c r="N4570" s="22">
        <v>44589.5</v>
      </c>
      <c r="O4570">
        <f t="shared" si="286"/>
        <v>110</v>
      </c>
      <c r="P4570" s="3">
        <f t="shared" si="287"/>
        <v>15909.299999999994</v>
      </c>
    </row>
    <row r="4571" spans="1:16" x14ac:dyDescent="0.35">
      <c r="A4571" t="s">
        <v>299</v>
      </c>
      <c r="B4571" s="21" t="s">
        <v>98</v>
      </c>
      <c r="C4571" s="22">
        <v>44491</v>
      </c>
      <c r="D4571" t="s">
        <v>110</v>
      </c>
      <c r="E4571" t="s">
        <v>111</v>
      </c>
      <c r="F4571" s="21" t="s">
        <v>247</v>
      </c>
      <c r="G4571" s="3">
        <v>52.63</v>
      </c>
      <c r="H4571" s="22">
        <v>44473</v>
      </c>
      <c r="I4571" s="23">
        <v>44486</v>
      </c>
      <c r="J4571">
        <f t="shared" si="284"/>
        <v>14</v>
      </c>
      <c r="K4571" s="2">
        <f t="shared" si="285"/>
        <v>44479.5</v>
      </c>
      <c r="L4571" s="22">
        <v>44491.5</v>
      </c>
      <c r="M4571" s="22">
        <v>44592.5</v>
      </c>
      <c r="N4571" s="22">
        <v>44589.5</v>
      </c>
      <c r="O4571">
        <f t="shared" si="286"/>
        <v>110</v>
      </c>
      <c r="P4571" s="3">
        <f t="shared" si="287"/>
        <v>5789.3</v>
      </c>
    </row>
    <row r="4572" spans="1:16" x14ac:dyDescent="0.35">
      <c r="A4572" t="s">
        <v>299</v>
      </c>
      <c r="B4572" s="21" t="s">
        <v>98</v>
      </c>
      <c r="C4572" s="22">
        <v>44491</v>
      </c>
      <c r="D4572" t="s">
        <v>110</v>
      </c>
      <c r="E4572" t="s">
        <v>111</v>
      </c>
      <c r="F4572" s="21" t="s">
        <v>238</v>
      </c>
      <c r="G4572" s="3">
        <v>49.230000000000004</v>
      </c>
      <c r="H4572" s="22">
        <v>44473</v>
      </c>
      <c r="I4572" s="23">
        <v>44486</v>
      </c>
      <c r="J4572">
        <f t="shared" si="284"/>
        <v>14</v>
      </c>
      <c r="K4572" s="2">
        <f t="shared" si="285"/>
        <v>44479.5</v>
      </c>
      <c r="L4572" s="22">
        <v>44491.5</v>
      </c>
      <c r="M4572" s="22">
        <v>44592.5</v>
      </c>
      <c r="N4572" s="22">
        <v>44589.5</v>
      </c>
      <c r="O4572">
        <f t="shared" si="286"/>
        <v>110</v>
      </c>
      <c r="P4572" s="3">
        <f t="shared" si="287"/>
        <v>5415.3</v>
      </c>
    </row>
    <row r="4573" spans="1:16" x14ac:dyDescent="0.35">
      <c r="A4573" t="s">
        <v>299</v>
      </c>
      <c r="B4573" s="21" t="s">
        <v>98</v>
      </c>
      <c r="C4573" s="22">
        <v>44491</v>
      </c>
      <c r="D4573" t="s">
        <v>201</v>
      </c>
      <c r="E4573" t="s">
        <v>202</v>
      </c>
      <c r="F4573" s="21" t="s">
        <v>102</v>
      </c>
      <c r="G4573" s="3">
        <v>22.14</v>
      </c>
      <c r="H4573" s="22">
        <v>44473</v>
      </c>
      <c r="I4573" s="23">
        <v>44486</v>
      </c>
      <c r="J4573">
        <f t="shared" si="284"/>
        <v>14</v>
      </c>
      <c r="K4573" s="2">
        <f t="shared" si="285"/>
        <v>44479.5</v>
      </c>
      <c r="L4573" s="22">
        <v>44491.5</v>
      </c>
      <c r="M4573" s="22">
        <v>44592.5</v>
      </c>
      <c r="N4573" s="22">
        <v>44589.5</v>
      </c>
      <c r="O4573">
        <f t="shared" si="286"/>
        <v>110</v>
      </c>
      <c r="P4573" s="3">
        <f t="shared" si="287"/>
        <v>2435.4</v>
      </c>
    </row>
    <row r="4574" spans="1:16" x14ac:dyDescent="0.35">
      <c r="A4574" t="s">
        <v>299</v>
      </c>
      <c r="B4574" s="21" t="s">
        <v>98</v>
      </c>
      <c r="C4574" s="22">
        <v>44491</v>
      </c>
      <c r="D4574" t="s">
        <v>114</v>
      </c>
      <c r="E4574" t="s">
        <v>115</v>
      </c>
      <c r="F4574" s="21" t="s">
        <v>239</v>
      </c>
      <c r="G4574" s="3">
        <v>19.38</v>
      </c>
      <c r="H4574" s="22">
        <v>44473</v>
      </c>
      <c r="I4574" s="23">
        <v>44486</v>
      </c>
      <c r="J4574">
        <f t="shared" si="284"/>
        <v>14</v>
      </c>
      <c r="K4574" s="2">
        <f t="shared" si="285"/>
        <v>44479.5</v>
      </c>
      <c r="L4574" s="22">
        <v>44491.5</v>
      </c>
      <c r="M4574" s="22">
        <v>44592.5</v>
      </c>
      <c r="N4574" s="22">
        <v>44589.5</v>
      </c>
      <c r="O4574">
        <f t="shared" si="286"/>
        <v>110</v>
      </c>
      <c r="P4574" s="3">
        <f t="shared" si="287"/>
        <v>2131.7999999999997</v>
      </c>
    </row>
    <row r="4575" spans="1:16" x14ac:dyDescent="0.35">
      <c r="A4575" t="s">
        <v>299</v>
      </c>
      <c r="B4575" s="21" t="s">
        <v>98</v>
      </c>
      <c r="C4575" s="22">
        <v>44491</v>
      </c>
      <c r="D4575" t="s">
        <v>110</v>
      </c>
      <c r="E4575" t="s">
        <v>111</v>
      </c>
      <c r="F4575" s="21" t="s">
        <v>252</v>
      </c>
      <c r="G4575" s="3">
        <v>104.5</v>
      </c>
      <c r="H4575" s="22">
        <v>44473</v>
      </c>
      <c r="I4575" s="23">
        <v>44486</v>
      </c>
      <c r="J4575">
        <f t="shared" si="284"/>
        <v>14</v>
      </c>
      <c r="K4575" s="2">
        <f t="shared" si="285"/>
        <v>44479.5</v>
      </c>
      <c r="L4575" s="22">
        <v>44491.5</v>
      </c>
      <c r="M4575" s="22">
        <v>44592.5</v>
      </c>
      <c r="N4575" s="22">
        <v>44589.5</v>
      </c>
      <c r="O4575">
        <f t="shared" si="286"/>
        <v>110</v>
      </c>
      <c r="P4575" s="3">
        <f t="shared" si="287"/>
        <v>11495</v>
      </c>
    </row>
    <row r="4576" spans="1:16" x14ac:dyDescent="0.35">
      <c r="A4576" t="s">
        <v>299</v>
      </c>
      <c r="B4576" s="21" t="s">
        <v>98</v>
      </c>
      <c r="C4576" s="22">
        <v>44491</v>
      </c>
      <c r="D4576" t="s">
        <v>110</v>
      </c>
      <c r="E4576" t="s">
        <v>111</v>
      </c>
      <c r="F4576" s="21" t="s">
        <v>147</v>
      </c>
      <c r="G4576" s="3">
        <v>2.2799999999999998</v>
      </c>
      <c r="H4576" s="22">
        <v>44473</v>
      </c>
      <c r="I4576" s="23">
        <v>44486</v>
      </c>
      <c r="J4576">
        <f t="shared" si="284"/>
        <v>14</v>
      </c>
      <c r="K4576" s="2">
        <f t="shared" si="285"/>
        <v>44479.5</v>
      </c>
      <c r="L4576" s="22">
        <v>44491.5</v>
      </c>
      <c r="M4576" s="22">
        <v>44592.5</v>
      </c>
      <c r="N4576" s="22">
        <v>44589.5</v>
      </c>
      <c r="O4576">
        <f t="shared" si="286"/>
        <v>110</v>
      </c>
      <c r="P4576" s="3">
        <f t="shared" si="287"/>
        <v>250.79999999999998</v>
      </c>
    </row>
    <row r="4577" spans="1:16" x14ac:dyDescent="0.35">
      <c r="A4577" t="s">
        <v>299</v>
      </c>
      <c r="B4577" s="21" t="s">
        <v>98</v>
      </c>
      <c r="C4577" s="22">
        <v>44491</v>
      </c>
      <c r="D4577" t="s">
        <v>110</v>
      </c>
      <c r="E4577" t="s">
        <v>111</v>
      </c>
      <c r="F4577" s="21" t="s">
        <v>243</v>
      </c>
      <c r="G4577" s="3">
        <v>3.8</v>
      </c>
      <c r="H4577" s="22">
        <v>44473</v>
      </c>
      <c r="I4577" s="23">
        <v>44486</v>
      </c>
      <c r="J4577">
        <f t="shared" si="284"/>
        <v>14</v>
      </c>
      <c r="K4577" s="2">
        <f t="shared" si="285"/>
        <v>44479.5</v>
      </c>
      <c r="L4577" s="22">
        <v>44491.5</v>
      </c>
      <c r="M4577" s="22">
        <v>44592.5</v>
      </c>
      <c r="N4577" s="22">
        <v>44589.5</v>
      </c>
      <c r="O4577">
        <f t="shared" si="286"/>
        <v>110</v>
      </c>
      <c r="P4577" s="3">
        <f t="shared" si="287"/>
        <v>418</v>
      </c>
    </row>
    <row r="4578" spans="1:16" x14ac:dyDescent="0.35">
      <c r="A4578" t="s">
        <v>299</v>
      </c>
      <c r="B4578" s="21" t="s">
        <v>98</v>
      </c>
      <c r="C4578" s="22">
        <v>44491</v>
      </c>
      <c r="D4578" t="s">
        <v>201</v>
      </c>
      <c r="E4578" t="s">
        <v>202</v>
      </c>
      <c r="F4578" s="21" t="s">
        <v>101</v>
      </c>
      <c r="G4578" s="3">
        <v>10.58</v>
      </c>
      <c r="H4578" s="22">
        <v>44473</v>
      </c>
      <c r="I4578" s="23">
        <v>44486</v>
      </c>
      <c r="J4578">
        <f t="shared" si="284"/>
        <v>14</v>
      </c>
      <c r="K4578" s="2">
        <f t="shared" si="285"/>
        <v>44479.5</v>
      </c>
      <c r="L4578" s="22">
        <v>44491.5</v>
      </c>
      <c r="M4578" s="22">
        <v>44670.5</v>
      </c>
      <c r="N4578" s="22">
        <v>44670.5</v>
      </c>
      <c r="O4578">
        <f t="shared" si="286"/>
        <v>191</v>
      </c>
      <c r="P4578" s="3">
        <f t="shared" si="287"/>
        <v>2020.78</v>
      </c>
    </row>
    <row r="4579" spans="1:16" x14ac:dyDescent="0.35">
      <c r="A4579" t="s">
        <v>299</v>
      </c>
      <c r="B4579" s="21" t="s">
        <v>98</v>
      </c>
      <c r="C4579" s="22">
        <v>44491</v>
      </c>
      <c r="D4579" t="s">
        <v>201</v>
      </c>
      <c r="E4579" t="s">
        <v>202</v>
      </c>
      <c r="F4579" s="21" t="s">
        <v>101</v>
      </c>
      <c r="G4579" s="3">
        <v>8.0299999999999994</v>
      </c>
      <c r="H4579" s="22">
        <v>44473</v>
      </c>
      <c r="I4579" s="23">
        <v>44486</v>
      </c>
      <c r="J4579">
        <f t="shared" si="284"/>
        <v>14</v>
      </c>
      <c r="K4579" s="2">
        <f t="shared" si="285"/>
        <v>44479.5</v>
      </c>
      <c r="L4579" s="22">
        <v>44491.5</v>
      </c>
      <c r="M4579" s="22">
        <v>44670.5</v>
      </c>
      <c r="N4579" s="22">
        <v>44670.5</v>
      </c>
      <c r="O4579">
        <f t="shared" si="286"/>
        <v>191</v>
      </c>
      <c r="P4579" s="3">
        <f t="shared" si="287"/>
        <v>1533.7299999999998</v>
      </c>
    </row>
    <row r="4580" spans="1:16" x14ac:dyDescent="0.35">
      <c r="A4580" t="s">
        <v>299</v>
      </c>
      <c r="B4580" s="21" t="s">
        <v>98</v>
      </c>
      <c r="C4580" s="22">
        <v>44491</v>
      </c>
      <c r="D4580" t="s">
        <v>201</v>
      </c>
      <c r="E4580" t="s">
        <v>202</v>
      </c>
      <c r="F4580" s="21" t="s">
        <v>101</v>
      </c>
      <c r="G4580" s="3">
        <v>373.25</v>
      </c>
      <c r="H4580" s="22">
        <v>44473</v>
      </c>
      <c r="I4580" s="23">
        <v>44486</v>
      </c>
      <c r="J4580">
        <f t="shared" si="284"/>
        <v>14</v>
      </c>
      <c r="K4580" s="2">
        <f t="shared" si="285"/>
        <v>44479.5</v>
      </c>
      <c r="L4580" s="22">
        <v>44491.5</v>
      </c>
      <c r="M4580" s="22">
        <v>44670.5</v>
      </c>
      <c r="N4580" s="22">
        <v>44670.5</v>
      </c>
      <c r="O4580">
        <f t="shared" si="286"/>
        <v>191</v>
      </c>
      <c r="P4580" s="3">
        <f t="shared" si="287"/>
        <v>71290.75</v>
      </c>
    </row>
    <row r="4581" spans="1:16" x14ac:dyDescent="0.35">
      <c r="A4581" t="s">
        <v>300</v>
      </c>
      <c r="B4581" s="21" t="s">
        <v>98</v>
      </c>
      <c r="C4581" s="22">
        <v>44505</v>
      </c>
      <c r="D4581" t="s">
        <v>110</v>
      </c>
      <c r="E4581" t="s">
        <v>111</v>
      </c>
      <c r="F4581" s="21" t="s">
        <v>248</v>
      </c>
      <c r="G4581" s="3">
        <v>32.81</v>
      </c>
      <c r="H4581" s="22">
        <v>44487</v>
      </c>
      <c r="I4581" s="23">
        <v>44500</v>
      </c>
      <c r="J4581">
        <f t="shared" si="284"/>
        <v>14</v>
      </c>
      <c r="K4581" s="2">
        <f t="shared" si="285"/>
        <v>44493.5</v>
      </c>
      <c r="L4581" s="22">
        <v>44505.5</v>
      </c>
      <c r="M4581" s="22">
        <v>44227.5</v>
      </c>
      <c r="N4581" s="22">
        <v>44225.5</v>
      </c>
      <c r="O4581">
        <f t="shared" si="286"/>
        <v>-268</v>
      </c>
      <c r="P4581" s="3">
        <f t="shared" si="287"/>
        <v>-8793.08</v>
      </c>
    </row>
    <row r="4582" spans="1:16" x14ac:dyDescent="0.35">
      <c r="A4582" t="s">
        <v>300</v>
      </c>
      <c r="B4582" s="21" t="s">
        <v>86</v>
      </c>
      <c r="C4582" s="22">
        <v>44505</v>
      </c>
      <c r="D4582" t="s">
        <v>87</v>
      </c>
      <c r="E4582" t="s">
        <v>88</v>
      </c>
      <c r="F4582" s="21" t="s">
        <v>89</v>
      </c>
      <c r="G4582" s="3">
        <v>45814.469999999994</v>
      </c>
      <c r="H4582" s="22">
        <v>44486</v>
      </c>
      <c r="I4582" s="23">
        <v>44499</v>
      </c>
      <c r="J4582">
        <f t="shared" si="284"/>
        <v>14</v>
      </c>
      <c r="K4582" s="2">
        <f t="shared" si="285"/>
        <v>44492.5</v>
      </c>
      <c r="L4582" s="22">
        <v>44505.5</v>
      </c>
      <c r="M4582" s="22">
        <v>44508.5</v>
      </c>
      <c r="N4582" s="22">
        <v>44505.5</v>
      </c>
      <c r="O4582">
        <f t="shared" si="286"/>
        <v>13</v>
      </c>
      <c r="P4582" s="3">
        <f t="shared" si="287"/>
        <v>595588.10999999987</v>
      </c>
    </row>
    <row r="4583" spans="1:16" x14ac:dyDescent="0.35">
      <c r="A4583" t="s">
        <v>300</v>
      </c>
      <c r="B4583" s="21" t="s">
        <v>86</v>
      </c>
      <c r="C4583" s="22">
        <v>44505</v>
      </c>
      <c r="D4583" t="s">
        <v>90</v>
      </c>
      <c r="E4583" t="s">
        <v>91</v>
      </c>
      <c r="F4583" s="21" t="s">
        <v>89</v>
      </c>
      <c r="G4583" s="3">
        <v>6029.630000000001</v>
      </c>
      <c r="H4583" s="22">
        <v>44486</v>
      </c>
      <c r="I4583" s="23">
        <v>44499</v>
      </c>
      <c r="J4583">
        <f t="shared" si="284"/>
        <v>14</v>
      </c>
      <c r="K4583" s="2">
        <f t="shared" si="285"/>
        <v>44492.5</v>
      </c>
      <c r="L4583" s="22">
        <v>44505.5</v>
      </c>
      <c r="M4583" s="22">
        <v>44508.5</v>
      </c>
      <c r="N4583" s="22">
        <v>44505.5</v>
      </c>
      <c r="O4583">
        <f t="shared" si="286"/>
        <v>13</v>
      </c>
      <c r="P4583" s="3">
        <f t="shared" si="287"/>
        <v>78385.190000000017</v>
      </c>
    </row>
    <row r="4584" spans="1:16" x14ac:dyDescent="0.35">
      <c r="A4584" t="s">
        <v>300</v>
      </c>
      <c r="B4584" s="21" t="s">
        <v>86</v>
      </c>
      <c r="C4584" s="22">
        <v>44505</v>
      </c>
      <c r="D4584" t="s">
        <v>92</v>
      </c>
      <c r="E4584" t="s">
        <v>93</v>
      </c>
      <c r="F4584" s="21" t="s">
        <v>89</v>
      </c>
      <c r="G4584" s="3">
        <v>6029.6900000000005</v>
      </c>
      <c r="H4584" s="22">
        <v>44486</v>
      </c>
      <c r="I4584" s="23">
        <v>44499</v>
      </c>
      <c r="J4584">
        <f t="shared" si="284"/>
        <v>14</v>
      </c>
      <c r="K4584" s="2">
        <f t="shared" si="285"/>
        <v>44492.5</v>
      </c>
      <c r="L4584" s="22">
        <v>44505.5</v>
      </c>
      <c r="M4584" s="22">
        <v>44508.5</v>
      </c>
      <c r="N4584" s="22">
        <v>44505.5</v>
      </c>
      <c r="O4584">
        <f t="shared" si="286"/>
        <v>13</v>
      </c>
      <c r="P4584" s="3">
        <f t="shared" si="287"/>
        <v>78385.97</v>
      </c>
    </row>
    <row r="4585" spans="1:16" x14ac:dyDescent="0.35">
      <c r="A4585" t="s">
        <v>300</v>
      </c>
      <c r="B4585" s="21" t="s">
        <v>86</v>
      </c>
      <c r="C4585" s="22">
        <v>44505</v>
      </c>
      <c r="D4585" t="s">
        <v>94</v>
      </c>
      <c r="E4585" t="s">
        <v>95</v>
      </c>
      <c r="F4585" s="21" t="s">
        <v>89</v>
      </c>
      <c r="G4585" s="3">
        <v>25781.959999999992</v>
      </c>
      <c r="H4585" s="22">
        <v>44486</v>
      </c>
      <c r="I4585" s="23">
        <v>44499</v>
      </c>
      <c r="J4585">
        <f t="shared" si="284"/>
        <v>14</v>
      </c>
      <c r="K4585" s="2">
        <f t="shared" si="285"/>
        <v>44492.5</v>
      </c>
      <c r="L4585" s="22">
        <v>44505.5</v>
      </c>
      <c r="M4585" s="22">
        <v>44508.5</v>
      </c>
      <c r="N4585" s="22">
        <v>44505.5</v>
      </c>
      <c r="O4585">
        <f t="shared" si="286"/>
        <v>13</v>
      </c>
      <c r="P4585" s="3">
        <f t="shared" si="287"/>
        <v>335165.47999999986</v>
      </c>
    </row>
    <row r="4586" spans="1:16" x14ac:dyDescent="0.35">
      <c r="A4586" t="s">
        <v>300</v>
      </c>
      <c r="B4586" s="21" t="s">
        <v>86</v>
      </c>
      <c r="C4586" s="22">
        <v>44505</v>
      </c>
      <c r="D4586" t="s">
        <v>96</v>
      </c>
      <c r="E4586" t="s">
        <v>97</v>
      </c>
      <c r="F4586" s="21" t="s">
        <v>89</v>
      </c>
      <c r="G4586" s="3">
        <v>25782.199999999993</v>
      </c>
      <c r="H4586" s="22">
        <v>44486</v>
      </c>
      <c r="I4586" s="23">
        <v>44499</v>
      </c>
      <c r="J4586">
        <f t="shared" si="284"/>
        <v>14</v>
      </c>
      <c r="K4586" s="2">
        <f t="shared" si="285"/>
        <v>44492.5</v>
      </c>
      <c r="L4586" s="22">
        <v>44505.5</v>
      </c>
      <c r="M4586" s="22">
        <v>44508.5</v>
      </c>
      <c r="N4586" s="22">
        <v>44505.5</v>
      </c>
      <c r="O4586">
        <f t="shared" si="286"/>
        <v>13</v>
      </c>
      <c r="P4586" s="3">
        <f t="shared" si="287"/>
        <v>335168.59999999992</v>
      </c>
    </row>
    <row r="4587" spans="1:16" x14ac:dyDescent="0.35">
      <c r="A4587" t="s">
        <v>300</v>
      </c>
      <c r="B4587" s="21" t="s">
        <v>98</v>
      </c>
      <c r="C4587" s="22">
        <v>44505</v>
      </c>
      <c r="D4587" t="s">
        <v>87</v>
      </c>
      <c r="E4587" t="s">
        <v>88</v>
      </c>
      <c r="F4587" s="21" t="s">
        <v>89</v>
      </c>
      <c r="G4587" s="3">
        <v>28.43</v>
      </c>
      <c r="H4587" s="22">
        <v>44487</v>
      </c>
      <c r="I4587" s="23">
        <v>44500</v>
      </c>
      <c r="J4587">
        <f t="shared" si="284"/>
        <v>14</v>
      </c>
      <c r="K4587" s="2">
        <f t="shared" si="285"/>
        <v>44493.5</v>
      </c>
      <c r="L4587" s="22">
        <v>44505.5</v>
      </c>
      <c r="M4587" s="22">
        <v>44508.5</v>
      </c>
      <c r="N4587" s="22">
        <v>44505.5</v>
      </c>
      <c r="O4587">
        <f t="shared" si="286"/>
        <v>12</v>
      </c>
      <c r="P4587" s="3">
        <f t="shared" si="287"/>
        <v>341.15999999999997</v>
      </c>
    </row>
    <row r="4588" spans="1:16" x14ac:dyDescent="0.35">
      <c r="A4588" t="s">
        <v>300</v>
      </c>
      <c r="B4588" s="21" t="s">
        <v>98</v>
      </c>
      <c r="C4588" s="22">
        <v>44505</v>
      </c>
      <c r="D4588" t="s">
        <v>90</v>
      </c>
      <c r="E4588" t="s">
        <v>91</v>
      </c>
      <c r="F4588" s="21" t="s">
        <v>89</v>
      </c>
      <c r="G4588" s="3">
        <v>1.99</v>
      </c>
      <c r="H4588" s="22">
        <v>44487</v>
      </c>
      <c r="I4588" s="23">
        <v>44500</v>
      </c>
      <c r="J4588">
        <f t="shared" si="284"/>
        <v>14</v>
      </c>
      <c r="K4588" s="2">
        <f t="shared" si="285"/>
        <v>44493.5</v>
      </c>
      <c r="L4588" s="22">
        <v>44505.5</v>
      </c>
      <c r="M4588" s="22">
        <v>44508.5</v>
      </c>
      <c r="N4588" s="22">
        <v>44505.5</v>
      </c>
      <c r="O4588">
        <f t="shared" si="286"/>
        <v>12</v>
      </c>
      <c r="P4588" s="3">
        <f t="shared" si="287"/>
        <v>23.88</v>
      </c>
    </row>
    <row r="4589" spans="1:16" x14ac:dyDescent="0.35">
      <c r="A4589" t="s">
        <v>300</v>
      </c>
      <c r="B4589" s="21" t="s">
        <v>98</v>
      </c>
      <c r="C4589" s="22">
        <v>44505</v>
      </c>
      <c r="D4589" t="s">
        <v>92</v>
      </c>
      <c r="E4589" t="s">
        <v>93</v>
      </c>
      <c r="F4589" s="21" t="s">
        <v>89</v>
      </c>
      <c r="G4589" s="3">
        <v>1.99</v>
      </c>
      <c r="H4589" s="22">
        <v>44487</v>
      </c>
      <c r="I4589" s="23">
        <v>44500</v>
      </c>
      <c r="J4589">
        <f t="shared" si="284"/>
        <v>14</v>
      </c>
      <c r="K4589" s="2">
        <f t="shared" si="285"/>
        <v>44493.5</v>
      </c>
      <c r="L4589" s="22">
        <v>44505.5</v>
      </c>
      <c r="M4589" s="22">
        <v>44508.5</v>
      </c>
      <c r="N4589" s="22">
        <v>44505.5</v>
      </c>
      <c r="O4589">
        <f t="shared" si="286"/>
        <v>12</v>
      </c>
      <c r="P4589" s="3">
        <f t="shared" si="287"/>
        <v>23.88</v>
      </c>
    </row>
    <row r="4590" spans="1:16" x14ac:dyDescent="0.35">
      <c r="A4590" t="s">
        <v>300</v>
      </c>
      <c r="B4590" s="21" t="s">
        <v>98</v>
      </c>
      <c r="C4590" s="22">
        <v>44505</v>
      </c>
      <c r="D4590" t="s">
        <v>94</v>
      </c>
      <c r="E4590" t="s">
        <v>95</v>
      </c>
      <c r="F4590" s="21" t="s">
        <v>89</v>
      </c>
      <c r="G4590" s="3">
        <v>8.5500000000000007</v>
      </c>
      <c r="H4590" s="22">
        <v>44487</v>
      </c>
      <c r="I4590" s="23">
        <v>44500</v>
      </c>
      <c r="J4590">
        <f t="shared" si="284"/>
        <v>14</v>
      </c>
      <c r="K4590" s="2">
        <f t="shared" si="285"/>
        <v>44493.5</v>
      </c>
      <c r="L4590" s="22">
        <v>44505.5</v>
      </c>
      <c r="M4590" s="22">
        <v>44508.5</v>
      </c>
      <c r="N4590" s="22">
        <v>44505.5</v>
      </c>
      <c r="O4590">
        <f t="shared" si="286"/>
        <v>12</v>
      </c>
      <c r="P4590" s="3">
        <f t="shared" si="287"/>
        <v>102.60000000000001</v>
      </c>
    </row>
    <row r="4591" spans="1:16" x14ac:dyDescent="0.35">
      <c r="A4591" t="s">
        <v>300</v>
      </c>
      <c r="B4591" s="21" t="s">
        <v>98</v>
      </c>
      <c r="C4591" s="22">
        <v>44505</v>
      </c>
      <c r="D4591" t="s">
        <v>96</v>
      </c>
      <c r="E4591" t="s">
        <v>97</v>
      </c>
      <c r="F4591" s="21" t="s">
        <v>89</v>
      </c>
      <c r="G4591" s="3">
        <v>8.5500000000000007</v>
      </c>
      <c r="H4591" s="22">
        <v>44487</v>
      </c>
      <c r="I4591" s="23">
        <v>44500</v>
      </c>
      <c r="J4591">
        <f t="shared" si="284"/>
        <v>14</v>
      </c>
      <c r="K4591" s="2">
        <f t="shared" si="285"/>
        <v>44493.5</v>
      </c>
      <c r="L4591" s="22">
        <v>44505.5</v>
      </c>
      <c r="M4591" s="22">
        <v>44508.5</v>
      </c>
      <c r="N4591" s="22">
        <v>44505.5</v>
      </c>
      <c r="O4591">
        <f t="shared" si="286"/>
        <v>12</v>
      </c>
      <c r="P4591" s="3">
        <f t="shared" si="287"/>
        <v>102.60000000000001</v>
      </c>
    </row>
    <row r="4592" spans="1:16" x14ac:dyDescent="0.35">
      <c r="A4592" t="s">
        <v>300</v>
      </c>
      <c r="B4592" s="21" t="s">
        <v>98</v>
      </c>
      <c r="C4592" s="22">
        <v>44505</v>
      </c>
      <c r="D4592" t="s">
        <v>87</v>
      </c>
      <c r="E4592" t="s">
        <v>88</v>
      </c>
      <c r="F4592" s="21" t="s">
        <v>89</v>
      </c>
      <c r="G4592" s="3">
        <v>38.5</v>
      </c>
      <c r="H4592" s="22">
        <v>44487</v>
      </c>
      <c r="I4592" s="23">
        <v>44500</v>
      </c>
      <c r="J4592">
        <f t="shared" si="284"/>
        <v>14</v>
      </c>
      <c r="K4592" s="2">
        <f t="shared" si="285"/>
        <v>44493.5</v>
      </c>
      <c r="L4592" s="22">
        <v>44505.5</v>
      </c>
      <c r="M4592" s="22">
        <v>44508.5</v>
      </c>
      <c r="N4592" s="22">
        <v>44505.5</v>
      </c>
      <c r="O4592">
        <f t="shared" si="286"/>
        <v>12</v>
      </c>
      <c r="P4592" s="3">
        <f t="shared" si="287"/>
        <v>462</v>
      </c>
    </row>
    <row r="4593" spans="1:16" x14ac:dyDescent="0.35">
      <c r="A4593" t="s">
        <v>300</v>
      </c>
      <c r="B4593" s="21" t="s">
        <v>98</v>
      </c>
      <c r="C4593" s="22">
        <v>44505</v>
      </c>
      <c r="D4593" t="s">
        <v>90</v>
      </c>
      <c r="E4593" t="s">
        <v>91</v>
      </c>
      <c r="F4593" s="21" t="s">
        <v>89</v>
      </c>
      <c r="G4593" s="3">
        <v>2.54</v>
      </c>
      <c r="H4593" s="22">
        <v>44487</v>
      </c>
      <c r="I4593" s="23">
        <v>44500</v>
      </c>
      <c r="J4593">
        <f t="shared" si="284"/>
        <v>14</v>
      </c>
      <c r="K4593" s="2">
        <f t="shared" si="285"/>
        <v>44493.5</v>
      </c>
      <c r="L4593" s="22">
        <v>44505.5</v>
      </c>
      <c r="M4593" s="22">
        <v>44508.5</v>
      </c>
      <c r="N4593" s="22">
        <v>44505.5</v>
      </c>
      <c r="O4593">
        <f t="shared" si="286"/>
        <v>12</v>
      </c>
      <c r="P4593" s="3">
        <f t="shared" si="287"/>
        <v>30.48</v>
      </c>
    </row>
    <row r="4594" spans="1:16" x14ac:dyDescent="0.35">
      <c r="A4594" t="s">
        <v>300</v>
      </c>
      <c r="B4594" s="21" t="s">
        <v>98</v>
      </c>
      <c r="C4594" s="22">
        <v>44505</v>
      </c>
      <c r="D4594" t="s">
        <v>92</v>
      </c>
      <c r="E4594" t="s">
        <v>93</v>
      </c>
      <c r="F4594" s="21" t="s">
        <v>89</v>
      </c>
      <c r="G4594" s="3">
        <v>2.54</v>
      </c>
      <c r="H4594" s="22">
        <v>44487</v>
      </c>
      <c r="I4594" s="23">
        <v>44500</v>
      </c>
      <c r="J4594">
        <f t="shared" si="284"/>
        <v>14</v>
      </c>
      <c r="K4594" s="2">
        <f t="shared" si="285"/>
        <v>44493.5</v>
      </c>
      <c r="L4594" s="22">
        <v>44505.5</v>
      </c>
      <c r="M4594" s="22">
        <v>44508.5</v>
      </c>
      <c r="N4594" s="22">
        <v>44505.5</v>
      </c>
      <c r="O4594">
        <f t="shared" si="286"/>
        <v>12</v>
      </c>
      <c r="P4594" s="3">
        <f t="shared" si="287"/>
        <v>30.48</v>
      </c>
    </row>
    <row r="4595" spans="1:16" x14ac:dyDescent="0.35">
      <c r="A4595" t="s">
        <v>300</v>
      </c>
      <c r="B4595" s="21" t="s">
        <v>98</v>
      </c>
      <c r="C4595" s="22">
        <v>44505</v>
      </c>
      <c r="D4595" t="s">
        <v>94</v>
      </c>
      <c r="E4595" t="s">
        <v>95</v>
      </c>
      <c r="F4595" s="21" t="s">
        <v>89</v>
      </c>
      <c r="G4595" s="3">
        <v>10.88</v>
      </c>
      <c r="H4595" s="22">
        <v>44487</v>
      </c>
      <c r="I4595" s="23">
        <v>44500</v>
      </c>
      <c r="J4595">
        <f t="shared" si="284"/>
        <v>14</v>
      </c>
      <c r="K4595" s="2">
        <f t="shared" si="285"/>
        <v>44493.5</v>
      </c>
      <c r="L4595" s="22">
        <v>44505.5</v>
      </c>
      <c r="M4595" s="22">
        <v>44508.5</v>
      </c>
      <c r="N4595" s="22">
        <v>44505.5</v>
      </c>
      <c r="O4595">
        <f t="shared" si="286"/>
        <v>12</v>
      </c>
      <c r="P4595" s="3">
        <f t="shared" si="287"/>
        <v>130.56</v>
      </c>
    </row>
    <row r="4596" spans="1:16" x14ac:dyDescent="0.35">
      <c r="A4596" t="s">
        <v>300</v>
      </c>
      <c r="B4596" s="21" t="s">
        <v>98</v>
      </c>
      <c r="C4596" s="22">
        <v>44505</v>
      </c>
      <c r="D4596" t="s">
        <v>96</v>
      </c>
      <c r="E4596" t="s">
        <v>97</v>
      </c>
      <c r="F4596" s="21" t="s">
        <v>89</v>
      </c>
      <c r="G4596" s="3">
        <v>10.88</v>
      </c>
      <c r="H4596" s="22">
        <v>44487</v>
      </c>
      <c r="I4596" s="23">
        <v>44500</v>
      </c>
      <c r="J4596">
        <f t="shared" si="284"/>
        <v>14</v>
      </c>
      <c r="K4596" s="2">
        <f t="shared" si="285"/>
        <v>44493.5</v>
      </c>
      <c r="L4596" s="22">
        <v>44505.5</v>
      </c>
      <c r="M4596" s="22">
        <v>44508.5</v>
      </c>
      <c r="N4596" s="22">
        <v>44505.5</v>
      </c>
      <c r="O4596">
        <f t="shared" si="286"/>
        <v>12</v>
      </c>
      <c r="P4596" s="3">
        <f t="shared" si="287"/>
        <v>130.56</v>
      </c>
    </row>
    <row r="4597" spans="1:16" x14ac:dyDescent="0.35">
      <c r="A4597" t="s">
        <v>300</v>
      </c>
      <c r="B4597" s="21" t="s">
        <v>98</v>
      </c>
      <c r="C4597" s="22">
        <v>44505</v>
      </c>
      <c r="D4597" t="s">
        <v>90</v>
      </c>
      <c r="E4597" t="s">
        <v>91</v>
      </c>
      <c r="F4597" s="21" t="s">
        <v>89</v>
      </c>
      <c r="G4597" s="3">
        <v>10.14</v>
      </c>
      <c r="H4597" s="22">
        <v>44487</v>
      </c>
      <c r="I4597" s="23">
        <v>44500</v>
      </c>
      <c r="J4597">
        <f t="shared" si="284"/>
        <v>14</v>
      </c>
      <c r="K4597" s="2">
        <f t="shared" si="285"/>
        <v>44493.5</v>
      </c>
      <c r="L4597" s="22">
        <v>44505.5</v>
      </c>
      <c r="M4597" s="22">
        <v>44508.5</v>
      </c>
      <c r="N4597" s="22">
        <v>44505.5</v>
      </c>
      <c r="O4597">
        <f t="shared" si="286"/>
        <v>12</v>
      </c>
      <c r="P4597" s="3">
        <f t="shared" si="287"/>
        <v>121.68</v>
      </c>
    </row>
    <row r="4598" spans="1:16" x14ac:dyDescent="0.35">
      <c r="A4598" t="s">
        <v>300</v>
      </c>
      <c r="B4598" s="21" t="s">
        <v>98</v>
      </c>
      <c r="C4598" s="22">
        <v>44505</v>
      </c>
      <c r="D4598" t="s">
        <v>92</v>
      </c>
      <c r="E4598" t="s">
        <v>93</v>
      </c>
      <c r="F4598" s="21" t="s">
        <v>89</v>
      </c>
      <c r="G4598" s="3">
        <v>10.14</v>
      </c>
      <c r="H4598" s="22">
        <v>44487</v>
      </c>
      <c r="I4598" s="23">
        <v>44500</v>
      </c>
      <c r="J4598">
        <f t="shared" si="284"/>
        <v>14</v>
      </c>
      <c r="K4598" s="2">
        <f t="shared" si="285"/>
        <v>44493.5</v>
      </c>
      <c r="L4598" s="22">
        <v>44505.5</v>
      </c>
      <c r="M4598" s="22">
        <v>44508.5</v>
      </c>
      <c r="N4598" s="22">
        <v>44505.5</v>
      </c>
      <c r="O4598">
        <f t="shared" si="286"/>
        <v>12</v>
      </c>
      <c r="P4598" s="3">
        <f t="shared" si="287"/>
        <v>121.68</v>
      </c>
    </row>
    <row r="4599" spans="1:16" x14ac:dyDescent="0.35">
      <c r="A4599" t="s">
        <v>300</v>
      </c>
      <c r="B4599" s="21" t="s">
        <v>98</v>
      </c>
      <c r="C4599" s="22">
        <v>44505</v>
      </c>
      <c r="D4599" t="s">
        <v>94</v>
      </c>
      <c r="E4599" t="s">
        <v>95</v>
      </c>
      <c r="F4599" s="21" t="s">
        <v>89</v>
      </c>
      <c r="G4599" s="3">
        <v>43.37</v>
      </c>
      <c r="H4599" s="22">
        <v>44487</v>
      </c>
      <c r="I4599" s="23">
        <v>44500</v>
      </c>
      <c r="J4599">
        <f t="shared" si="284"/>
        <v>14</v>
      </c>
      <c r="K4599" s="2">
        <f t="shared" si="285"/>
        <v>44493.5</v>
      </c>
      <c r="L4599" s="22">
        <v>44505.5</v>
      </c>
      <c r="M4599" s="22">
        <v>44508.5</v>
      </c>
      <c r="N4599" s="22">
        <v>44505.5</v>
      </c>
      <c r="O4599">
        <f t="shared" si="286"/>
        <v>12</v>
      </c>
      <c r="P4599" s="3">
        <f t="shared" si="287"/>
        <v>520.43999999999994</v>
      </c>
    </row>
    <row r="4600" spans="1:16" x14ac:dyDescent="0.35">
      <c r="A4600" t="s">
        <v>300</v>
      </c>
      <c r="B4600" s="21" t="s">
        <v>98</v>
      </c>
      <c r="C4600" s="22">
        <v>44505</v>
      </c>
      <c r="D4600" t="s">
        <v>96</v>
      </c>
      <c r="E4600" t="s">
        <v>97</v>
      </c>
      <c r="F4600" s="21" t="s">
        <v>89</v>
      </c>
      <c r="G4600" s="3">
        <v>43.37</v>
      </c>
      <c r="H4600" s="22">
        <v>44487</v>
      </c>
      <c r="I4600" s="23">
        <v>44500</v>
      </c>
      <c r="J4600">
        <f t="shared" si="284"/>
        <v>14</v>
      </c>
      <c r="K4600" s="2">
        <f t="shared" si="285"/>
        <v>44493.5</v>
      </c>
      <c r="L4600" s="22">
        <v>44505.5</v>
      </c>
      <c r="M4600" s="22">
        <v>44508.5</v>
      </c>
      <c r="N4600" s="22">
        <v>44505.5</v>
      </c>
      <c r="O4600">
        <f t="shared" si="286"/>
        <v>12</v>
      </c>
      <c r="P4600" s="3">
        <f t="shared" si="287"/>
        <v>520.43999999999994</v>
      </c>
    </row>
    <row r="4601" spans="1:16" x14ac:dyDescent="0.35">
      <c r="A4601" t="s">
        <v>300</v>
      </c>
      <c r="B4601" s="21" t="s">
        <v>98</v>
      </c>
      <c r="C4601" s="22">
        <v>44505</v>
      </c>
      <c r="D4601" t="s">
        <v>99</v>
      </c>
      <c r="E4601" t="s">
        <v>100</v>
      </c>
      <c r="F4601" s="21" t="s">
        <v>101</v>
      </c>
      <c r="G4601" s="3">
        <v>7.93</v>
      </c>
      <c r="H4601" s="22">
        <v>44487</v>
      </c>
      <c r="I4601" s="23">
        <v>44500</v>
      </c>
      <c r="J4601">
        <f t="shared" si="284"/>
        <v>14</v>
      </c>
      <c r="K4601" s="2">
        <f t="shared" si="285"/>
        <v>44493.5</v>
      </c>
      <c r="L4601" s="22">
        <v>44505.5</v>
      </c>
      <c r="M4601" s="22">
        <v>44508.5</v>
      </c>
      <c r="N4601" s="22">
        <v>44505.5</v>
      </c>
      <c r="O4601">
        <f t="shared" si="286"/>
        <v>12</v>
      </c>
      <c r="P4601" s="3">
        <f t="shared" si="287"/>
        <v>95.16</v>
      </c>
    </row>
    <row r="4602" spans="1:16" x14ac:dyDescent="0.35">
      <c r="A4602" t="s">
        <v>300</v>
      </c>
      <c r="B4602" s="21" t="s">
        <v>98</v>
      </c>
      <c r="C4602" s="22">
        <v>44505</v>
      </c>
      <c r="D4602" t="s">
        <v>87</v>
      </c>
      <c r="E4602" t="s">
        <v>88</v>
      </c>
      <c r="F4602" s="21" t="s">
        <v>89</v>
      </c>
      <c r="G4602" s="3">
        <v>583.05000000000007</v>
      </c>
      <c r="H4602" s="22">
        <v>44487</v>
      </c>
      <c r="I4602" s="23">
        <v>44500</v>
      </c>
      <c r="J4602">
        <f t="shared" si="284"/>
        <v>14</v>
      </c>
      <c r="K4602" s="2">
        <f t="shared" si="285"/>
        <v>44493.5</v>
      </c>
      <c r="L4602" s="22">
        <v>44505.5</v>
      </c>
      <c r="M4602" s="22">
        <v>44508.5</v>
      </c>
      <c r="N4602" s="22">
        <v>44505.5</v>
      </c>
      <c r="O4602">
        <f t="shared" si="286"/>
        <v>12</v>
      </c>
      <c r="P4602" s="3">
        <f t="shared" si="287"/>
        <v>6996.6</v>
      </c>
    </row>
    <row r="4603" spans="1:16" x14ac:dyDescent="0.35">
      <c r="A4603" t="s">
        <v>300</v>
      </c>
      <c r="B4603" s="21" t="s">
        <v>98</v>
      </c>
      <c r="C4603" s="22">
        <v>44505</v>
      </c>
      <c r="D4603" t="s">
        <v>90</v>
      </c>
      <c r="E4603" t="s">
        <v>91</v>
      </c>
      <c r="F4603" s="21" t="s">
        <v>89</v>
      </c>
      <c r="G4603" s="3">
        <v>63.89</v>
      </c>
      <c r="H4603" s="22">
        <v>44487</v>
      </c>
      <c r="I4603" s="23">
        <v>44500</v>
      </c>
      <c r="J4603">
        <f t="shared" si="284"/>
        <v>14</v>
      </c>
      <c r="K4603" s="2">
        <f t="shared" si="285"/>
        <v>44493.5</v>
      </c>
      <c r="L4603" s="22">
        <v>44505.5</v>
      </c>
      <c r="M4603" s="22">
        <v>44508.5</v>
      </c>
      <c r="N4603" s="22">
        <v>44505.5</v>
      </c>
      <c r="O4603">
        <f t="shared" si="286"/>
        <v>12</v>
      </c>
      <c r="P4603" s="3">
        <f t="shared" si="287"/>
        <v>766.68000000000006</v>
      </c>
    </row>
    <row r="4604" spans="1:16" x14ac:dyDescent="0.35">
      <c r="A4604" t="s">
        <v>300</v>
      </c>
      <c r="B4604" s="21" t="s">
        <v>98</v>
      </c>
      <c r="C4604" s="22">
        <v>44505</v>
      </c>
      <c r="D4604" t="s">
        <v>92</v>
      </c>
      <c r="E4604" t="s">
        <v>93</v>
      </c>
      <c r="F4604" s="21" t="s">
        <v>89</v>
      </c>
      <c r="G4604" s="3">
        <v>63.89</v>
      </c>
      <c r="H4604" s="22">
        <v>44487</v>
      </c>
      <c r="I4604" s="23">
        <v>44500</v>
      </c>
      <c r="J4604">
        <f t="shared" si="284"/>
        <v>14</v>
      </c>
      <c r="K4604" s="2">
        <f t="shared" si="285"/>
        <v>44493.5</v>
      </c>
      <c r="L4604" s="22">
        <v>44505.5</v>
      </c>
      <c r="M4604" s="22">
        <v>44508.5</v>
      </c>
      <c r="N4604" s="22">
        <v>44505.5</v>
      </c>
      <c r="O4604">
        <f t="shared" si="286"/>
        <v>12</v>
      </c>
      <c r="P4604" s="3">
        <f t="shared" si="287"/>
        <v>766.68000000000006</v>
      </c>
    </row>
    <row r="4605" spans="1:16" x14ac:dyDescent="0.35">
      <c r="A4605" t="s">
        <v>300</v>
      </c>
      <c r="B4605" s="21" t="s">
        <v>98</v>
      </c>
      <c r="C4605" s="22">
        <v>44505</v>
      </c>
      <c r="D4605" t="s">
        <v>94</v>
      </c>
      <c r="E4605" t="s">
        <v>95</v>
      </c>
      <c r="F4605" s="21" t="s">
        <v>89</v>
      </c>
      <c r="G4605" s="3">
        <v>273.16000000000003</v>
      </c>
      <c r="H4605" s="22">
        <v>44487</v>
      </c>
      <c r="I4605" s="23">
        <v>44500</v>
      </c>
      <c r="J4605">
        <f t="shared" si="284"/>
        <v>14</v>
      </c>
      <c r="K4605" s="2">
        <f t="shared" si="285"/>
        <v>44493.5</v>
      </c>
      <c r="L4605" s="22">
        <v>44505.5</v>
      </c>
      <c r="M4605" s="22">
        <v>44508.5</v>
      </c>
      <c r="N4605" s="22">
        <v>44505.5</v>
      </c>
      <c r="O4605">
        <f t="shared" si="286"/>
        <v>12</v>
      </c>
      <c r="P4605" s="3">
        <f t="shared" si="287"/>
        <v>3277.92</v>
      </c>
    </row>
    <row r="4606" spans="1:16" x14ac:dyDescent="0.35">
      <c r="A4606" t="s">
        <v>300</v>
      </c>
      <c r="B4606" s="21" t="s">
        <v>98</v>
      </c>
      <c r="C4606" s="22">
        <v>44505</v>
      </c>
      <c r="D4606" t="s">
        <v>96</v>
      </c>
      <c r="E4606" t="s">
        <v>97</v>
      </c>
      <c r="F4606" s="21" t="s">
        <v>89</v>
      </c>
      <c r="G4606" s="3">
        <v>273.16000000000003</v>
      </c>
      <c r="H4606" s="22">
        <v>44487</v>
      </c>
      <c r="I4606" s="23">
        <v>44500</v>
      </c>
      <c r="J4606">
        <f t="shared" si="284"/>
        <v>14</v>
      </c>
      <c r="K4606" s="2">
        <f t="shared" si="285"/>
        <v>44493.5</v>
      </c>
      <c r="L4606" s="22">
        <v>44505.5</v>
      </c>
      <c r="M4606" s="22">
        <v>44508.5</v>
      </c>
      <c r="N4606" s="22">
        <v>44505.5</v>
      </c>
      <c r="O4606">
        <f t="shared" si="286"/>
        <v>12</v>
      </c>
      <c r="P4606" s="3">
        <f t="shared" si="287"/>
        <v>3277.92</v>
      </c>
    </row>
    <row r="4607" spans="1:16" x14ac:dyDescent="0.35">
      <c r="A4607" t="s">
        <v>300</v>
      </c>
      <c r="B4607" s="21" t="s">
        <v>98</v>
      </c>
      <c r="C4607" s="22">
        <v>44505</v>
      </c>
      <c r="D4607" t="s">
        <v>99</v>
      </c>
      <c r="E4607" t="s">
        <v>100</v>
      </c>
      <c r="F4607" s="21" t="s">
        <v>101</v>
      </c>
      <c r="G4607" s="3">
        <v>24.85</v>
      </c>
      <c r="H4607" s="22">
        <v>44487</v>
      </c>
      <c r="I4607" s="23">
        <v>44500</v>
      </c>
      <c r="J4607">
        <f t="shared" si="284"/>
        <v>14</v>
      </c>
      <c r="K4607" s="2">
        <f t="shared" si="285"/>
        <v>44493.5</v>
      </c>
      <c r="L4607" s="22">
        <v>44505.5</v>
      </c>
      <c r="M4607" s="22">
        <v>44508.5</v>
      </c>
      <c r="N4607" s="22">
        <v>44505.5</v>
      </c>
      <c r="O4607">
        <f t="shared" si="286"/>
        <v>12</v>
      </c>
      <c r="P4607" s="3">
        <f t="shared" si="287"/>
        <v>298.20000000000005</v>
      </c>
    </row>
    <row r="4608" spans="1:16" x14ac:dyDescent="0.35">
      <c r="A4608" t="s">
        <v>300</v>
      </c>
      <c r="B4608" s="21" t="s">
        <v>98</v>
      </c>
      <c r="C4608" s="22">
        <v>44505</v>
      </c>
      <c r="D4608" t="s">
        <v>99</v>
      </c>
      <c r="E4608" t="s">
        <v>100</v>
      </c>
      <c r="F4608" s="21" t="s">
        <v>103</v>
      </c>
      <c r="G4608" s="3">
        <v>279.11</v>
      </c>
      <c r="H4608" s="22">
        <v>44487</v>
      </c>
      <c r="I4608" s="23">
        <v>44500</v>
      </c>
      <c r="J4608">
        <f t="shared" si="284"/>
        <v>14</v>
      </c>
      <c r="K4608" s="2">
        <f t="shared" si="285"/>
        <v>44493.5</v>
      </c>
      <c r="L4608" s="22">
        <v>44505.5</v>
      </c>
      <c r="M4608" s="22">
        <v>44508.5</v>
      </c>
      <c r="N4608" s="22">
        <v>44505.5</v>
      </c>
      <c r="O4608">
        <f t="shared" si="286"/>
        <v>12</v>
      </c>
      <c r="P4608" s="3">
        <f t="shared" si="287"/>
        <v>3349.32</v>
      </c>
    </row>
    <row r="4609" spans="1:16" x14ac:dyDescent="0.35">
      <c r="A4609" t="s">
        <v>300</v>
      </c>
      <c r="B4609" s="21" t="s">
        <v>98</v>
      </c>
      <c r="C4609" s="22">
        <v>44505</v>
      </c>
      <c r="D4609" t="s">
        <v>104</v>
      </c>
      <c r="E4609" t="s">
        <v>105</v>
      </c>
      <c r="F4609" s="21" t="s">
        <v>106</v>
      </c>
      <c r="G4609" s="3">
        <v>122.28</v>
      </c>
      <c r="H4609" s="22">
        <v>44487</v>
      </c>
      <c r="I4609" s="23">
        <v>44500</v>
      </c>
      <c r="J4609">
        <f t="shared" si="284"/>
        <v>14</v>
      </c>
      <c r="K4609" s="2">
        <f t="shared" si="285"/>
        <v>44493.5</v>
      </c>
      <c r="L4609" s="22">
        <v>44505.5</v>
      </c>
      <c r="M4609" s="22">
        <v>44508.5</v>
      </c>
      <c r="N4609" s="22">
        <v>44505.5</v>
      </c>
      <c r="O4609">
        <f t="shared" si="286"/>
        <v>12</v>
      </c>
      <c r="P4609" s="3">
        <f t="shared" si="287"/>
        <v>1467.3600000000001</v>
      </c>
    </row>
    <row r="4610" spans="1:16" x14ac:dyDescent="0.35">
      <c r="A4610" t="s">
        <v>300</v>
      </c>
      <c r="B4610" s="21" t="s">
        <v>98</v>
      </c>
      <c r="C4610" s="22">
        <v>44505</v>
      </c>
      <c r="D4610" t="s">
        <v>87</v>
      </c>
      <c r="E4610" t="s">
        <v>88</v>
      </c>
      <c r="F4610" s="21" t="s">
        <v>89</v>
      </c>
      <c r="G4610" s="3">
        <v>485609.57999999932</v>
      </c>
      <c r="H4610" s="22">
        <v>44487</v>
      </c>
      <c r="I4610" s="23">
        <v>44500</v>
      </c>
      <c r="J4610">
        <f t="shared" si="284"/>
        <v>14</v>
      </c>
      <c r="K4610" s="2">
        <f t="shared" si="285"/>
        <v>44493.5</v>
      </c>
      <c r="L4610" s="22">
        <v>44505.5</v>
      </c>
      <c r="M4610" s="22">
        <v>44508.5</v>
      </c>
      <c r="N4610" s="22">
        <v>44505.5</v>
      </c>
      <c r="O4610">
        <f t="shared" si="286"/>
        <v>12</v>
      </c>
      <c r="P4610" s="3">
        <f t="shared" si="287"/>
        <v>5827314.9599999916</v>
      </c>
    </row>
    <row r="4611" spans="1:16" x14ac:dyDescent="0.35">
      <c r="A4611" t="s">
        <v>300</v>
      </c>
      <c r="B4611" s="21" t="s">
        <v>98</v>
      </c>
      <c r="C4611" s="22">
        <v>44505</v>
      </c>
      <c r="D4611" t="s">
        <v>90</v>
      </c>
      <c r="E4611" t="s">
        <v>91</v>
      </c>
      <c r="F4611" s="21" t="s">
        <v>89</v>
      </c>
      <c r="G4611" s="3">
        <v>68577.429999999978</v>
      </c>
      <c r="H4611" s="22">
        <v>44487</v>
      </c>
      <c r="I4611" s="23">
        <v>44500</v>
      </c>
      <c r="J4611">
        <f t="shared" si="284"/>
        <v>14</v>
      </c>
      <c r="K4611" s="2">
        <f t="shared" si="285"/>
        <v>44493.5</v>
      </c>
      <c r="L4611" s="22">
        <v>44505.5</v>
      </c>
      <c r="M4611" s="22">
        <v>44508.5</v>
      </c>
      <c r="N4611" s="22">
        <v>44505.5</v>
      </c>
      <c r="O4611">
        <f t="shared" si="286"/>
        <v>12</v>
      </c>
      <c r="P4611" s="3">
        <f t="shared" si="287"/>
        <v>822929.15999999968</v>
      </c>
    </row>
    <row r="4612" spans="1:16" x14ac:dyDescent="0.35">
      <c r="A4612" t="s">
        <v>300</v>
      </c>
      <c r="B4612" s="21" t="s">
        <v>98</v>
      </c>
      <c r="C4612" s="22">
        <v>44505</v>
      </c>
      <c r="D4612" t="s">
        <v>92</v>
      </c>
      <c r="E4612" t="s">
        <v>93</v>
      </c>
      <c r="F4612" s="21" t="s">
        <v>89</v>
      </c>
      <c r="G4612" s="3">
        <v>68577.409999999989</v>
      </c>
      <c r="H4612" s="22">
        <v>44487</v>
      </c>
      <c r="I4612" s="23">
        <v>44500</v>
      </c>
      <c r="J4612">
        <f t="shared" si="284"/>
        <v>14</v>
      </c>
      <c r="K4612" s="2">
        <f t="shared" si="285"/>
        <v>44493.5</v>
      </c>
      <c r="L4612" s="22">
        <v>44505.5</v>
      </c>
      <c r="M4612" s="22">
        <v>44508.5</v>
      </c>
      <c r="N4612" s="22">
        <v>44505.5</v>
      </c>
      <c r="O4612">
        <f t="shared" si="286"/>
        <v>12</v>
      </c>
      <c r="P4612" s="3">
        <f t="shared" si="287"/>
        <v>822928.91999999993</v>
      </c>
    </row>
    <row r="4613" spans="1:16" x14ac:dyDescent="0.35">
      <c r="A4613" t="s">
        <v>300</v>
      </c>
      <c r="B4613" s="21" t="s">
        <v>98</v>
      </c>
      <c r="C4613" s="22">
        <v>44505</v>
      </c>
      <c r="D4613" t="s">
        <v>94</v>
      </c>
      <c r="E4613" t="s">
        <v>95</v>
      </c>
      <c r="F4613" s="21" t="s">
        <v>89</v>
      </c>
      <c r="G4613" s="3">
        <v>293061.94999999943</v>
      </c>
      <c r="H4613" s="22">
        <v>44487</v>
      </c>
      <c r="I4613" s="23">
        <v>44500</v>
      </c>
      <c r="J4613">
        <f t="shared" si="284"/>
        <v>14</v>
      </c>
      <c r="K4613" s="2">
        <f t="shared" si="285"/>
        <v>44493.5</v>
      </c>
      <c r="L4613" s="22">
        <v>44505.5</v>
      </c>
      <c r="M4613" s="22">
        <v>44508.5</v>
      </c>
      <c r="N4613" s="22">
        <v>44505.5</v>
      </c>
      <c r="O4613">
        <f t="shared" si="286"/>
        <v>12</v>
      </c>
      <c r="P4613" s="3">
        <f t="shared" si="287"/>
        <v>3516743.3999999929</v>
      </c>
    </row>
    <row r="4614" spans="1:16" x14ac:dyDescent="0.35">
      <c r="A4614" t="s">
        <v>300</v>
      </c>
      <c r="B4614" s="21" t="s">
        <v>98</v>
      </c>
      <c r="C4614" s="22">
        <v>44505</v>
      </c>
      <c r="D4614" t="s">
        <v>96</v>
      </c>
      <c r="E4614" t="s">
        <v>97</v>
      </c>
      <c r="F4614" s="21" t="s">
        <v>89</v>
      </c>
      <c r="G4614" s="3">
        <v>293061.93999999942</v>
      </c>
      <c r="H4614" s="22">
        <v>44487</v>
      </c>
      <c r="I4614" s="23">
        <v>44500</v>
      </c>
      <c r="J4614">
        <f t="shared" si="284"/>
        <v>14</v>
      </c>
      <c r="K4614" s="2">
        <f t="shared" si="285"/>
        <v>44493.5</v>
      </c>
      <c r="L4614" s="22">
        <v>44505.5</v>
      </c>
      <c r="M4614" s="22">
        <v>44508.5</v>
      </c>
      <c r="N4614" s="22">
        <v>44505.5</v>
      </c>
      <c r="O4614">
        <f t="shared" si="286"/>
        <v>12</v>
      </c>
      <c r="P4614" s="3">
        <f t="shared" si="287"/>
        <v>3516743.2799999928</v>
      </c>
    </row>
    <row r="4615" spans="1:16" x14ac:dyDescent="0.35">
      <c r="A4615" t="s">
        <v>300</v>
      </c>
      <c r="B4615" s="21" t="s">
        <v>98</v>
      </c>
      <c r="C4615" s="22">
        <v>44505</v>
      </c>
      <c r="D4615" t="s">
        <v>107</v>
      </c>
      <c r="E4615" t="s">
        <v>108</v>
      </c>
      <c r="F4615" s="21" t="s">
        <v>101</v>
      </c>
      <c r="G4615" s="3">
        <v>3047.9199999999996</v>
      </c>
      <c r="H4615" s="22">
        <v>44487</v>
      </c>
      <c r="I4615" s="23">
        <v>44500</v>
      </c>
      <c r="J4615">
        <f t="shared" si="284"/>
        <v>14</v>
      </c>
      <c r="K4615" s="2">
        <f t="shared" si="285"/>
        <v>44493.5</v>
      </c>
      <c r="L4615" s="22">
        <v>44505.5</v>
      </c>
      <c r="M4615" s="22">
        <v>44508.5</v>
      </c>
      <c r="N4615" s="22">
        <v>44505.5</v>
      </c>
      <c r="O4615">
        <f t="shared" si="286"/>
        <v>12</v>
      </c>
      <c r="P4615" s="3">
        <f t="shared" si="287"/>
        <v>36575.039999999994</v>
      </c>
    </row>
    <row r="4616" spans="1:16" x14ac:dyDescent="0.35">
      <c r="A4616" t="s">
        <v>300</v>
      </c>
      <c r="B4616" s="21" t="s">
        <v>98</v>
      </c>
      <c r="C4616" s="22">
        <v>44505</v>
      </c>
      <c r="D4616" t="s">
        <v>99</v>
      </c>
      <c r="E4616" t="s">
        <v>100</v>
      </c>
      <c r="F4616" s="21" t="s">
        <v>101</v>
      </c>
      <c r="G4616" s="3">
        <v>28606.609999999997</v>
      </c>
      <c r="H4616" s="22">
        <v>44487</v>
      </c>
      <c r="I4616" s="23">
        <v>44500</v>
      </c>
      <c r="J4616">
        <f t="shared" si="284"/>
        <v>14</v>
      </c>
      <c r="K4616" s="2">
        <f t="shared" si="285"/>
        <v>44493.5</v>
      </c>
      <c r="L4616" s="22">
        <v>44505.5</v>
      </c>
      <c r="M4616" s="22">
        <v>44508.5</v>
      </c>
      <c r="N4616" s="22">
        <v>44505.5</v>
      </c>
      <c r="O4616">
        <f t="shared" si="286"/>
        <v>12</v>
      </c>
      <c r="P4616" s="3">
        <f t="shared" si="287"/>
        <v>343279.31999999995</v>
      </c>
    </row>
    <row r="4617" spans="1:16" x14ac:dyDescent="0.35">
      <c r="A4617" t="s">
        <v>300</v>
      </c>
      <c r="B4617" s="21" t="s">
        <v>98</v>
      </c>
      <c r="C4617" s="22">
        <v>44505</v>
      </c>
      <c r="D4617" t="s">
        <v>99</v>
      </c>
      <c r="E4617" t="s">
        <v>100</v>
      </c>
      <c r="F4617" s="21" t="s">
        <v>102</v>
      </c>
      <c r="G4617" s="3">
        <v>23923.350000000013</v>
      </c>
      <c r="H4617" s="22">
        <v>44487</v>
      </c>
      <c r="I4617" s="23">
        <v>44500</v>
      </c>
      <c r="J4617">
        <f t="shared" si="284"/>
        <v>14</v>
      </c>
      <c r="K4617" s="2">
        <f t="shared" si="285"/>
        <v>44493.5</v>
      </c>
      <c r="L4617" s="22">
        <v>44505.5</v>
      </c>
      <c r="M4617" s="22">
        <v>44508.5</v>
      </c>
      <c r="N4617" s="22">
        <v>44505.5</v>
      </c>
      <c r="O4617">
        <f t="shared" si="286"/>
        <v>12</v>
      </c>
      <c r="P4617" s="3">
        <f t="shared" si="287"/>
        <v>287080.20000000019</v>
      </c>
    </row>
    <row r="4618" spans="1:16" x14ac:dyDescent="0.35">
      <c r="A4618" t="s">
        <v>300</v>
      </c>
      <c r="B4618" s="21" t="s">
        <v>98</v>
      </c>
      <c r="C4618" s="22">
        <v>44505</v>
      </c>
      <c r="D4618" t="s">
        <v>99</v>
      </c>
      <c r="E4618" t="s">
        <v>100</v>
      </c>
      <c r="F4618" s="21" t="s">
        <v>109</v>
      </c>
      <c r="G4618" s="3">
        <v>147</v>
      </c>
      <c r="H4618" s="22">
        <v>44487</v>
      </c>
      <c r="I4618" s="23">
        <v>44500</v>
      </c>
      <c r="J4618">
        <f t="shared" si="284"/>
        <v>14</v>
      </c>
      <c r="K4618" s="2">
        <f t="shared" si="285"/>
        <v>44493.5</v>
      </c>
      <c r="L4618" s="22">
        <v>44505.5</v>
      </c>
      <c r="M4618" s="22">
        <v>44510.5</v>
      </c>
      <c r="N4618" s="22">
        <v>44509.5</v>
      </c>
      <c r="O4618">
        <f t="shared" si="286"/>
        <v>16</v>
      </c>
      <c r="P4618" s="3">
        <f t="shared" si="287"/>
        <v>2352</v>
      </c>
    </row>
    <row r="4619" spans="1:16" x14ac:dyDescent="0.35">
      <c r="A4619" t="s">
        <v>300</v>
      </c>
      <c r="B4619" s="21" t="s">
        <v>98</v>
      </c>
      <c r="C4619" s="22">
        <v>44505</v>
      </c>
      <c r="D4619" t="s">
        <v>107</v>
      </c>
      <c r="E4619" t="s">
        <v>108</v>
      </c>
      <c r="F4619" s="21" t="s">
        <v>126</v>
      </c>
      <c r="G4619" s="3">
        <v>207.33</v>
      </c>
      <c r="H4619" s="22">
        <v>44487</v>
      </c>
      <c r="I4619" s="23">
        <v>44500</v>
      </c>
      <c r="J4619">
        <f t="shared" ref="J4619:J4682" si="288">I4619-H4619+1</f>
        <v>14</v>
      </c>
      <c r="K4619" s="2">
        <f t="shared" ref="K4619:K4682" si="289">(H4619+I4619)/2</f>
        <v>44493.5</v>
      </c>
      <c r="L4619" s="22">
        <v>44505.5</v>
      </c>
      <c r="M4619" s="22">
        <v>44510.5</v>
      </c>
      <c r="N4619" s="22">
        <v>44509.5</v>
      </c>
      <c r="O4619">
        <f t="shared" ref="O4619:O4682" si="290">N4619-K4619</f>
        <v>16</v>
      </c>
      <c r="P4619" s="3">
        <f t="shared" ref="P4619:P4682" si="291">O4619*G4619</f>
        <v>3317.28</v>
      </c>
    </row>
    <row r="4620" spans="1:16" x14ac:dyDescent="0.35">
      <c r="A4620" t="s">
        <v>300</v>
      </c>
      <c r="B4620" s="21" t="s">
        <v>98</v>
      </c>
      <c r="C4620" s="22">
        <v>44505</v>
      </c>
      <c r="D4620" t="s">
        <v>107</v>
      </c>
      <c r="E4620" t="s">
        <v>108</v>
      </c>
      <c r="F4620" s="21" t="s">
        <v>109</v>
      </c>
      <c r="G4620" s="3">
        <v>346</v>
      </c>
      <c r="H4620" s="22">
        <v>44487</v>
      </c>
      <c r="I4620" s="23">
        <v>44500</v>
      </c>
      <c r="J4620">
        <f t="shared" si="288"/>
        <v>14</v>
      </c>
      <c r="K4620" s="2">
        <f t="shared" si="289"/>
        <v>44493.5</v>
      </c>
      <c r="L4620" s="22">
        <v>44505.5</v>
      </c>
      <c r="M4620" s="22">
        <v>44510.5</v>
      </c>
      <c r="N4620" s="22">
        <v>44509.5</v>
      </c>
      <c r="O4620">
        <f t="shared" si="290"/>
        <v>16</v>
      </c>
      <c r="P4620" s="3">
        <f t="shared" si="291"/>
        <v>5536</v>
      </c>
    </row>
    <row r="4621" spans="1:16" x14ac:dyDescent="0.35">
      <c r="A4621" t="s">
        <v>300</v>
      </c>
      <c r="B4621" s="21" t="s">
        <v>98</v>
      </c>
      <c r="C4621" s="22">
        <v>44505</v>
      </c>
      <c r="D4621" t="s">
        <v>99</v>
      </c>
      <c r="E4621" t="s">
        <v>100</v>
      </c>
      <c r="F4621" s="21" t="s">
        <v>109</v>
      </c>
      <c r="G4621" s="3">
        <v>66689</v>
      </c>
      <c r="H4621" s="22">
        <v>44487</v>
      </c>
      <c r="I4621" s="23">
        <v>44500</v>
      </c>
      <c r="J4621">
        <f t="shared" si="288"/>
        <v>14</v>
      </c>
      <c r="K4621" s="2">
        <f t="shared" si="289"/>
        <v>44493.5</v>
      </c>
      <c r="L4621" s="22">
        <v>44505.5</v>
      </c>
      <c r="M4621" s="22">
        <v>44510.5</v>
      </c>
      <c r="N4621" s="22">
        <v>44509.5</v>
      </c>
      <c r="O4621">
        <f t="shared" si="290"/>
        <v>16</v>
      </c>
      <c r="P4621" s="3">
        <f t="shared" si="291"/>
        <v>1067024</v>
      </c>
    </row>
    <row r="4622" spans="1:16" x14ac:dyDescent="0.35">
      <c r="A4622" t="s">
        <v>300</v>
      </c>
      <c r="B4622" s="21" t="s">
        <v>98</v>
      </c>
      <c r="C4622" s="22">
        <v>44505</v>
      </c>
      <c r="D4622" t="s">
        <v>107</v>
      </c>
      <c r="E4622" t="s">
        <v>108</v>
      </c>
      <c r="F4622" s="21" t="s">
        <v>138</v>
      </c>
      <c r="G4622" s="3">
        <v>166.48</v>
      </c>
      <c r="H4622" s="22">
        <v>44487</v>
      </c>
      <c r="I4622" s="23">
        <v>44500</v>
      </c>
      <c r="J4622">
        <f t="shared" si="288"/>
        <v>14</v>
      </c>
      <c r="K4622" s="2">
        <f t="shared" si="289"/>
        <v>44493.5</v>
      </c>
      <c r="L4622" s="22">
        <v>44505.5</v>
      </c>
      <c r="M4622" s="22">
        <v>44510.5</v>
      </c>
      <c r="N4622" s="22">
        <v>44509.5</v>
      </c>
      <c r="O4622">
        <f t="shared" si="290"/>
        <v>16</v>
      </c>
      <c r="P4622" s="3">
        <f t="shared" si="291"/>
        <v>2663.68</v>
      </c>
    </row>
    <row r="4623" spans="1:16" x14ac:dyDescent="0.35">
      <c r="A4623" t="s">
        <v>300</v>
      </c>
      <c r="B4623" s="21" t="s">
        <v>98</v>
      </c>
      <c r="C4623" s="22">
        <v>44505</v>
      </c>
      <c r="D4623" t="s">
        <v>110</v>
      </c>
      <c r="E4623" t="s">
        <v>111</v>
      </c>
      <c r="F4623" s="21" t="s">
        <v>112</v>
      </c>
      <c r="G4623" s="3">
        <v>12.59</v>
      </c>
      <c r="H4623" s="22">
        <v>44487</v>
      </c>
      <c r="I4623" s="23">
        <v>44500</v>
      </c>
      <c r="J4623">
        <f t="shared" si="288"/>
        <v>14</v>
      </c>
      <c r="K4623" s="2">
        <f t="shared" si="289"/>
        <v>44493.5</v>
      </c>
      <c r="L4623" s="22">
        <v>44505.5</v>
      </c>
      <c r="M4623" s="22">
        <v>44518.5</v>
      </c>
      <c r="N4623" s="22">
        <v>44517.5</v>
      </c>
      <c r="O4623">
        <f t="shared" si="290"/>
        <v>24</v>
      </c>
      <c r="P4623" s="3">
        <f t="shared" si="291"/>
        <v>302.15999999999997</v>
      </c>
    </row>
    <row r="4624" spans="1:16" x14ac:dyDescent="0.35">
      <c r="A4624" t="s">
        <v>300</v>
      </c>
      <c r="B4624" s="21" t="s">
        <v>98</v>
      </c>
      <c r="C4624" s="22">
        <v>44505</v>
      </c>
      <c r="D4624" t="s">
        <v>110</v>
      </c>
      <c r="E4624" t="s">
        <v>111</v>
      </c>
      <c r="F4624" s="21" t="s">
        <v>112</v>
      </c>
      <c r="G4624" s="3">
        <v>22.27</v>
      </c>
      <c r="H4624" s="22">
        <v>44487</v>
      </c>
      <c r="I4624" s="23">
        <v>44500</v>
      </c>
      <c r="J4624">
        <f t="shared" si="288"/>
        <v>14</v>
      </c>
      <c r="K4624" s="2">
        <f t="shared" si="289"/>
        <v>44493.5</v>
      </c>
      <c r="L4624" s="22">
        <v>44505.5</v>
      </c>
      <c r="M4624" s="22">
        <v>44518.5</v>
      </c>
      <c r="N4624" s="22">
        <v>44517.5</v>
      </c>
      <c r="O4624">
        <f t="shared" si="290"/>
        <v>24</v>
      </c>
      <c r="P4624" s="3">
        <f t="shared" si="291"/>
        <v>534.48</v>
      </c>
    </row>
    <row r="4625" spans="1:16" x14ac:dyDescent="0.35">
      <c r="A4625" t="s">
        <v>300</v>
      </c>
      <c r="B4625" s="21" t="s">
        <v>98</v>
      </c>
      <c r="C4625" s="22">
        <v>44505</v>
      </c>
      <c r="D4625" t="s">
        <v>110</v>
      </c>
      <c r="E4625" t="s">
        <v>111</v>
      </c>
      <c r="F4625" s="21" t="s">
        <v>264</v>
      </c>
      <c r="G4625" s="3">
        <v>1.87</v>
      </c>
      <c r="H4625" s="22">
        <v>44487</v>
      </c>
      <c r="I4625" s="23">
        <v>44500</v>
      </c>
      <c r="J4625">
        <f t="shared" si="288"/>
        <v>14</v>
      </c>
      <c r="K4625" s="2">
        <f t="shared" si="289"/>
        <v>44493.5</v>
      </c>
      <c r="L4625" s="22">
        <v>44505.5</v>
      </c>
      <c r="M4625" s="22">
        <v>44518.5</v>
      </c>
      <c r="N4625" s="22">
        <v>44517.5</v>
      </c>
      <c r="O4625">
        <f t="shared" si="290"/>
        <v>24</v>
      </c>
      <c r="P4625" s="3">
        <f t="shared" si="291"/>
        <v>44.88</v>
      </c>
    </row>
    <row r="4626" spans="1:16" x14ac:dyDescent="0.35">
      <c r="A4626" t="s">
        <v>300</v>
      </c>
      <c r="B4626" s="21" t="s">
        <v>98</v>
      </c>
      <c r="C4626" s="22">
        <v>44505</v>
      </c>
      <c r="D4626" t="s">
        <v>110</v>
      </c>
      <c r="E4626" t="s">
        <v>111</v>
      </c>
      <c r="F4626" s="21" t="s">
        <v>113</v>
      </c>
      <c r="G4626" s="3">
        <v>12.64</v>
      </c>
      <c r="H4626" s="22">
        <v>44487</v>
      </c>
      <c r="I4626" s="23">
        <v>44500</v>
      </c>
      <c r="J4626">
        <f t="shared" si="288"/>
        <v>14</v>
      </c>
      <c r="K4626" s="2">
        <f t="shared" si="289"/>
        <v>44493.5</v>
      </c>
      <c r="L4626" s="22">
        <v>44505.5</v>
      </c>
      <c r="M4626" s="22">
        <v>44518.5</v>
      </c>
      <c r="N4626" s="22">
        <v>44517.5</v>
      </c>
      <c r="O4626">
        <f t="shared" si="290"/>
        <v>24</v>
      </c>
      <c r="P4626" s="3">
        <f t="shared" si="291"/>
        <v>303.36</v>
      </c>
    </row>
    <row r="4627" spans="1:16" x14ac:dyDescent="0.35">
      <c r="A4627" t="s">
        <v>300</v>
      </c>
      <c r="B4627" s="21" t="s">
        <v>98</v>
      </c>
      <c r="C4627" s="22">
        <v>44505</v>
      </c>
      <c r="D4627" t="s">
        <v>114</v>
      </c>
      <c r="E4627" t="s">
        <v>115</v>
      </c>
      <c r="F4627" s="21" t="s">
        <v>112</v>
      </c>
      <c r="G4627" s="3">
        <v>929.81000000000006</v>
      </c>
      <c r="H4627" s="22">
        <v>44487</v>
      </c>
      <c r="I4627" s="23">
        <v>44500</v>
      </c>
      <c r="J4627">
        <f t="shared" si="288"/>
        <v>14</v>
      </c>
      <c r="K4627" s="2">
        <f t="shared" si="289"/>
        <v>44493.5</v>
      </c>
      <c r="L4627" s="22">
        <v>44505.5</v>
      </c>
      <c r="M4627" s="22">
        <v>44518.5</v>
      </c>
      <c r="N4627" s="22">
        <v>44517.5</v>
      </c>
      <c r="O4627">
        <f t="shared" si="290"/>
        <v>24</v>
      </c>
      <c r="P4627" s="3">
        <f t="shared" si="291"/>
        <v>22315.440000000002</v>
      </c>
    </row>
    <row r="4628" spans="1:16" x14ac:dyDescent="0.35">
      <c r="A4628" t="s">
        <v>300</v>
      </c>
      <c r="B4628" s="21" t="s">
        <v>98</v>
      </c>
      <c r="C4628" s="22">
        <v>44505</v>
      </c>
      <c r="D4628" t="s">
        <v>110</v>
      </c>
      <c r="E4628" t="s">
        <v>111</v>
      </c>
      <c r="F4628" s="21" t="s">
        <v>112</v>
      </c>
      <c r="G4628" s="3">
        <v>12553.360000000013</v>
      </c>
      <c r="H4628" s="22">
        <v>44487</v>
      </c>
      <c r="I4628" s="23">
        <v>44500</v>
      </c>
      <c r="J4628">
        <f t="shared" si="288"/>
        <v>14</v>
      </c>
      <c r="K4628" s="2">
        <f t="shared" si="289"/>
        <v>44493.5</v>
      </c>
      <c r="L4628" s="22">
        <v>44505.5</v>
      </c>
      <c r="M4628" s="22">
        <v>44518.5</v>
      </c>
      <c r="N4628" s="22">
        <v>44517.5</v>
      </c>
      <c r="O4628">
        <f t="shared" si="290"/>
        <v>24</v>
      </c>
      <c r="P4628" s="3">
        <f t="shared" si="291"/>
        <v>301280.64000000031</v>
      </c>
    </row>
    <row r="4629" spans="1:16" x14ac:dyDescent="0.35">
      <c r="A4629" t="s">
        <v>300</v>
      </c>
      <c r="B4629" s="21" t="s">
        <v>98</v>
      </c>
      <c r="C4629" s="22">
        <v>44505</v>
      </c>
      <c r="D4629" t="s">
        <v>110</v>
      </c>
      <c r="E4629" t="s">
        <v>111</v>
      </c>
      <c r="F4629" s="21" t="s">
        <v>116</v>
      </c>
      <c r="G4629" s="3">
        <v>101.56</v>
      </c>
      <c r="H4629" s="22">
        <v>44487</v>
      </c>
      <c r="I4629" s="23">
        <v>44500</v>
      </c>
      <c r="J4629">
        <f t="shared" si="288"/>
        <v>14</v>
      </c>
      <c r="K4629" s="2">
        <f t="shared" si="289"/>
        <v>44493.5</v>
      </c>
      <c r="L4629" s="22">
        <v>44505.5</v>
      </c>
      <c r="M4629" s="22">
        <v>44518.5</v>
      </c>
      <c r="N4629" s="22">
        <v>44517.5</v>
      </c>
      <c r="O4629">
        <f t="shared" si="290"/>
        <v>24</v>
      </c>
      <c r="P4629" s="3">
        <f t="shared" si="291"/>
        <v>2437.44</v>
      </c>
    </row>
    <row r="4630" spans="1:16" x14ac:dyDescent="0.35">
      <c r="A4630" t="s">
        <v>300</v>
      </c>
      <c r="B4630" s="21" t="s">
        <v>98</v>
      </c>
      <c r="C4630" s="22">
        <v>44505</v>
      </c>
      <c r="D4630" t="s">
        <v>110</v>
      </c>
      <c r="E4630" t="s">
        <v>111</v>
      </c>
      <c r="F4630" s="21" t="s">
        <v>117</v>
      </c>
      <c r="G4630" s="3">
        <v>23.48</v>
      </c>
      <c r="H4630" s="22">
        <v>44487</v>
      </c>
      <c r="I4630" s="23">
        <v>44500</v>
      </c>
      <c r="J4630">
        <f t="shared" si="288"/>
        <v>14</v>
      </c>
      <c r="K4630" s="2">
        <f t="shared" si="289"/>
        <v>44493.5</v>
      </c>
      <c r="L4630" s="22">
        <v>44505.5</v>
      </c>
      <c r="M4630" s="22">
        <v>44518.5</v>
      </c>
      <c r="N4630" s="22">
        <v>44517.5</v>
      </c>
      <c r="O4630">
        <f t="shared" si="290"/>
        <v>24</v>
      </c>
      <c r="P4630" s="3">
        <f t="shared" si="291"/>
        <v>563.52</v>
      </c>
    </row>
    <row r="4631" spans="1:16" x14ac:dyDescent="0.35">
      <c r="A4631" t="s">
        <v>300</v>
      </c>
      <c r="B4631" s="21" t="s">
        <v>98</v>
      </c>
      <c r="C4631" s="22">
        <v>44505</v>
      </c>
      <c r="D4631" t="s">
        <v>110</v>
      </c>
      <c r="E4631" t="s">
        <v>111</v>
      </c>
      <c r="F4631" s="21" t="s">
        <v>118</v>
      </c>
      <c r="G4631" s="3">
        <v>23.14</v>
      </c>
      <c r="H4631" s="22">
        <v>44487</v>
      </c>
      <c r="I4631" s="23">
        <v>44500</v>
      </c>
      <c r="J4631">
        <f t="shared" si="288"/>
        <v>14</v>
      </c>
      <c r="K4631" s="2">
        <f t="shared" si="289"/>
        <v>44493.5</v>
      </c>
      <c r="L4631" s="22">
        <v>44505.5</v>
      </c>
      <c r="M4631" s="22">
        <v>44518.5</v>
      </c>
      <c r="N4631" s="22">
        <v>44517.5</v>
      </c>
      <c r="O4631">
        <f t="shared" si="290"/>
        <v>24</v>
      </c>
      <c r="P4631" s="3">
        <f t="shared" si="291"/>
        <v>555.36</v>
      </c>
    </row>
    <row r="4632" spans="1:16" x14ac:dyDescent="0.35">
      <c r="A4632" t="s">
        <v>300</v>
      </c>
      <c r="B4632" s="21" t="s">
        <v>98</v>
      </c>
      <c r="C4632" s="22">
        <v>44505</v>
      </c>
      <c r="D4632" t="s">
        <v>114</v>
      </c>
      <c r="E4632" t="s">
        <v>115</v>
      </c>
      <c r="F4632" s="21" t="s">
        <v>119</v>
      </c>
      <c r="G4632" s="3">
        <v>23.48</v>
      </c>
      <c r="H4632" s="22">
        <v>44487</v>
      </c>
      <c r="I4632" s="23">
        <v>44500</v>
      </c>
      <c r="J4632">
        <f t="shared" si="288"/>
        <v>14</v>
      </c>
      <c r="K4632" s="2">
        <f t="shared" si="289"/>
        <v>44493.5</v>
      </c>
      <c r="L4632" s="22">
        <v>44505.5</v>
      </c>
      <c r="M4632" s="22">
        <v>44518.5</v>
      </c>
      <c r="N4632" s="22">
        <v>44517.5</v>
      </c>
      <c r="O4632">
        <f t="shared" si="290"/>
        <v>24</v>
      </c>
      <c r="P4632" s="3">
        <f t="shared" si="291"/>
        <v>563.52</v>
      </c>
    </row>
    <row r="4633" spans="1:16" x14ac:dyDescent="0.35">
      <c r="A4633" t="s">
        <v>300</v>
      </c>
      <c r="B4633" s="21" t="s">
        <v>98</v>
      </c>
      <c r="C4633" s="22">
        <v>44505</v>
      </c>
      <c r="D4633" t="s">
        <v>110</v>
      </c>
      <c r="E4633" t="s">
        <v>111</v>
      </c>
      <c r="F4633" s="21" t="s">
        <v>119</v>
      </c>
      <c r="G4633" s="3">
        <v>226.15999999999997</v>
      </c>
      <c r="H4633" s="22">
        <v>44487</v>
      </c>
      <c r="I4633" s="23">
        <v>44500</v>
      </c>
      <c r="J4633">
        <f t="shared" si="288"/>
        <v>14</v>
      </c>
      <c r="K4633" s="2">
        <f t="shared" si="289"/>
        <v>44493.5</v>
      </c>
      <c r="L4633" s="22">
        <v>44505.5</v>
      </c>
      <c r="M4633" s="22">
        <v>44518.5</v>
      </c>
      <c r="N4633" s="22">
        <v>44517.5</v>
      </c>
      <c r="O4633">
        <f t="shared" si="290"/>
        <v>24</v>
      </c>
      <c r="P4633" s="3">
        <f t="shared" si="291"/>
        <v>5427.8399999999992</v>
      </c>
    </row>
    <row r="4634" spans="1:16" x14ac:dyDescent="0.35">
      <c r="A4634" t="s">
        <v>300</v>
      </c>
      <c r="B4634" s="21" t="s">
        <v>98</v>
      </c>
      <c r="C4634" s="22">
        <v>44505</v>
      </c>
      <c r="D4634" t="s">
        <v>114</v>
      </c>
      <c r="E4634" t="s">
        <v>115</v>
      </c>
      <c r="F4634" s="21" t="s">
        <v>120</v>
      </c>
      <c r="G4634" s="3">
        <v>129.80000000000001</v>
      </c>
      <c r="H4634" s="22">
        <v>44487</v>
      </c>
      <c r="I4634" s="23">
        <v>44500</v>
      </c>
      <c r="J4634">
        <f t="shared" si="288"/>
        <v>14</v>
      </c>
      <c r="K4634" s="2">
        <f t="shared" si="289"/>
        <v>44493.5</v>
      </c>
      <c r="L4634" s="22">
        <v>44505.5</v>
      </c>
      <c r="M4634" s="22">
        <v>44518.5</v>
      </c>
      <c r="N4634" s="22">
        <v>44517.5</v>
      </c>
      <c r="O4634">
        <f t="shared" si="290"/>
        <v>24</v>
      </c>
      <c r="P4634" s="3">
        <f t="shared" si="291"/>
        <v>3115.2000000000003</v>
      </c>
    </row>
    <row r="4635" spans="1:16" x14ac:dyDescent="0.35">
      <c r="A4635" t="s">
        <v>300</v>
      </c>
      <c r="B4635" s="21" t="s">
        <v>98</v>
      </c>
      <c r="C4635" s="22">
        <v>44505</v>
      </c>
      <c r="D4635" t="s">
        <v>110</v>
      </c>
      <c r="E4635" t="s">
        <v>111</v>
      </c>
      <c r="F4635" s="21" t="s">
        <v>120</v>
      </c>
      <c r="G4635" s="3">
        <v>50.34</v>
      </c>
      <c r="H4635" s="22">
        <v>44487</v>
      </c>
      <c r="I4635" s="23">
        <v>44500</v>
      </c>
      <c r="J4635">
        <f t="shared" si="288"/>
        <v>14</v>
      </c>
      <c r="K4635" s="2">
        <f t="shared" si="289"/>
        <v>44493.5</v>
      </c>
      <c r="L4635" s="22">
        <v>44505.5</v>
      </c>
      <c r="M4635" s="22">
        <v>44518.5</v>
      </c>
      <c r="N4635" s="22">
        <v>44517.5</v>
      </c>
      <c r="O4635">
        <f t="shared" si="290"/>
        <v>24</v>
      </c>
      <c r="P4635" s="3">
        <f t="shared" si="291"/>
        <v>1208.1600000000001</v>
      </c>
    </row>
    <row r="4636" spans="1:16" x14ac:dyDescent="0.35">
      <c r="A4636" t="s">
        <v>300</v>
      </c>
      <c r="B4636" s="21" t="s">
        <v>98</v>
      </c>
      <c r="C4636" s="22">
        <v>44505</v>
      </c>
      <c r="D4636" t="s">
        <v>110</v>
      </c>
      <c r="E4636" t="s">
        <v>111</v>
      </c>
      <c r="F4636" s="21" t="s">
        <v>121</v>
      </c>
      <c r="G4636" s="3">
        <v>1.34</v>
      </c>
      <c r="H4636" s="22">
        <v>44487</v>
      </c>
      <c r="I4636" s="23">
        <v>44500</v>
      </c>
      <c r="J4636">
        <f t="shared" si="288"/>
        <v>14</v>
      </c>
      <c r="K4636" s="2">
        <f t="shared" si="289"/>
        <v>44493.5</v>
      </c>
      <c r="L4636" s="22">
        <v>44505.5</v>
      </c>
      <c r="M4636" s="22">
        <v>44518.5</v>
      </c>
      <c r="N4636" s="22">
        <v>44517.5</v>
      </c>
      <c r="O4636">
        <f t="shared" si="290"/>
        <v>24</v>
      </c>
      <c r="P4636" s="3">
        <f t="shared" si="291"/>
        <v>32.160000000000004</v>
      </c>
    </row>
    <row r="4637" spans="1:16" x14ac:dyDescent="0.35">
      <c r="A4637" t="s">
        <v>300</v>
      </c>
      <c r="B4637" s="21" t="s">
        <v>98</v>
      </c>
      <c r="C4637" s="22">
        <v>44505</v>
      </c>
      <c r="D4637" t="s">
        <v>110</v>
      </c>
      <c r="E4637" t="s">
        <v>111</v>
      </c>
      <c r="F4637" s="21" t="s">
        <v>245</v>
      </c>
      <c r="G4637" s="3">
        <v>1.18</v>
      </c>
      <c r="H4637" s="22">
        <v>44487</v>
      </c>
      <c r="I4637" s="23">
        <v>44500</v>
      </c>
      <c r="J4637">
        <f t="shared" si="288"/>
        <v>14</v>
      </c>
      <c r="K4637" s="2">
        <f t="shared" si="289"/>
        <v>44493.5</v>
      </c>
      <c r="L4637" s="22">
        <v>44505.5</v>
      </c>
      <c r="M4637" s="22">
        <v>44518.5</v>
      </c>
      <c r="N4637" s="22">
        <v>44517.5</v>
      </c>
      <c r="O4637">
        <f t="shared" si="290"/>
        <v>24</v>
      </c>
      <c r="P4637" s="3">
        <f t="shared" si="291"/>
        <v>28.32</v>
      </c>
    </row>
    <row r="4638" spans="1:16" x14ac:dyDescent="0.35">
      <c r="A4638" t="s">
        <v>300</v>
      </c>
      <c r="B4638" s="21" t="s">
        <v>98</v>
      </c>
      <c r="C4638" s="22">
        <v>44505</v>
      </c>
      <c r="D4638" t="s">
        <v>114</v>
      </c>
      <c r="E4638" t="s">
        <v>115</v>
      </c>
      <c r="F4638" s="21" t="s">
        <v>122</v>
      </c>
      <c r="G4638" s="3">
        <v>122.32999999999998</v>
      </c>
      <c r="H4638" s="22">
        <v>44487</v>
      </c>
      <c r="I4638" s="23">
        <v>44500</v>
      </c>
      <c r="J4638">
        <f t="shared" si="288"/>
        <v>14</v>
      </c>
      <c r="K4638" s="2">
        <f t="shared" si="289"/>
        <v>44493.5</v>
      </c>
      <c r="L4638" s="22">
        <v>44505.5</v>
      </c>
      <c r="M4638" s="22">
        <v>44518.5</v>
      </c>
      <c r="N4638" s="22">
        <v>44517.5</v>
      </c>
      <c r="O4638">
        <f t="shared" si="290"/>
        <v>24</v>
      </c>
      <c r="P4638" s="3">
        <f t="shared" si="291"/>
        <v>2935.9199999999996</v>
      </c>
    </row>
    <row r="4639" spans="1:16" x14ac:dyDescent="0.35">
      <c r="A4639" t="s">
        <v>300</v>
      </c>
      <c r="B4639" s="21" t="s">
        <v>98</v>
      </c>
      <c r="C4639" s="22">
        <v>44505</v>
      </c>
      <c r="D4639" t="s">
        <v>110</v>
      </c>
      <c r="E4639" t="s">
        <v>111</v>
      </c>
      <c r="F4639" s="21" t="s">
        <v>122</v>
      </c>
      <c r="G4639" s="3">
        <v>25.93</v>
      </c>
      <c r="H4639" s="22">
        <v>44487</v>
      </c>
      <c r="I4639" s="23">
        <v>44500</v>
      </c>
      <c r="J4639">
        <f t="shared" si="288"/>
        <v>14</v>
      </c>
      <c r="K4639" s="2">
        <f t="shared" si="289"/>
        <v>44493.5</v>
      </c>
      <c r="L4639" s="22">
        <v>44505.5</v>
      </c>
      <c r="M4639" s="22">
        <v>44518.5</v>
      </c>
      <c r="N4639" s="22">
        <v>44517.5</v>
      </c>
      <c r="O4639">
        <f t="shared" si="290"/>
        <v>24</v>
      </c>
      <c r="P4639" s="3">
        <f t="shared" si="291"/>
        <v>622.31999999999994</v>
      </c>
    </row>
    <row r="4640" spans="1:16" x14ac:dyDescent="0.35">
      <c r="A4640" t="s">
        <v>300</v>
      </c>
      <c r="B4640" s="21" t="s">
        <v>98</v>
      </c>
      <c r="C4640" s="22">
        <v>44505</v>
      </c>
      <c r="D4640" t="s">
        <v>114</v>
      </c>
      <c r="E4640" t="s">
        <v>115</v>
      </c>
      <c r="F4640" s="21" t="s">
        <v>123</v>
      </c>
      <c r="G4640" s="3">
        <v>35.83</v>
      </c>
      <c r="H4640" s="22">
        <v>44487</v>
      </c>
      <c r="I4640" s="23">
        <v>44500</v>
      </c>
      <c r="J4640">
        <f t="shared" si="288"/>
        <v>14</v>
      </c>
      <c r="K4640" s="2">
        <f t="shared" si="289"/>
        <v>44493.5</v>
      </c>
      <c r="L4640" s="22">
        <v>44505.5</v>
      </c>
      <c r="M4640" s="22">
        <v>44518.5</v>
      </c>
      <c r="N4640" s="22">
        <v>44517.5</v>
      </c>
      <c r="O4640">
        <f t="shared" si="290"/>
        <v>24</v>
      </c>
      <c r="P4640" s="3">
        <f t="shared" si="291"/>
        <v>859.92</v>
      </c>
    </row>
    <row r="4641" spans="1:16" x14ac:dyDescent="0.35">
      <c r="A4641" t="s">
        <v>300</v>
      </c>
      <c r="B4641" s="21" t="s">
        <v>98</v>
      </c>
      <c r="C4641" s="22">
        <v>44505</v>
      </c>
      <c r="D4641" t="s">
        <v>110</v>
      </c>
      <c r="E4641" t="s">
        <v>111</v>
      </c>
      <c r="F4641" s="21" t="s">
        <v>123</v>
      </c>
      <c r="G4641" s="3">
        <v>44.349999999999994</v>
      </c>
      <c r="H4641" s="22">
        <v>44487</v>
      </c>
      <c r="I4641" s="23">
        <v>44500</v>
      </c>
      <c r="J4641">
        <f t="shared" si="288"/>
        <v>14</v>
      </c>
      <c r="K4641" s="2">
        <f t="shared" si="289"/>
        <v>44493.5</v>
      </c>
      <c r="L4641" s="22">
        <v>44505.5</v>
      </c>
      <c r="M4641" s="22">
        <v>44518.5</v>
      </c>
      <c r="N4641" s="22">
        <v>44517.5</v>
      </c>
      <c r="O4641">
        <f t="shared" si="290"/>
        <v>24</v>
      </c>
      <c r="P4641" s="3">
        <f t="shared" si="291"/>
        <v>1064.3999999999999</v>
      </c>
    </row>
    <row r="4642" spans="1:16" x14ac:dyDescent="0.35">
      <c r="A4642" t="s">
        <v>300</v>
      </c>
      <c r="B4642" s="21" t="s">
        <v>98</v>
      </c>
      <c r="C4642" s="22">
        <v>44505</v>
      </c>
      <c r="D4642" t="s">
        <v>110</v>
      </c>
      <c r="E4642" t="s">
        <v>111</v>
      </c>
      <c r="F4642" s="21" t="s">
        <v>254</v>
      </c>
      <c r="G4642" s="3">
        <v>8.11</v>
      </c>
      <c r="H4642" s="22">
        <v>44487</v>
      </c>
      <c r="I4642" s="23">
        <v>44500</v>
      </c>
      <c r="J4642">
        <f t="shared" si="288"/>
        <v>14</v>
      </c>
      <c r="K4642" s="2">
        <f t="shared" si="289"/>
        <v>44493.5</v>
      </c>
      <c r="L4642" s="22">
        <v>44505.5</v>
      </c>
      <c r="M4642" s="22">
        <v>44518.5</v>
      </c>
      <c r="N4642" s="22">
        <v>44517.5</v>
      </c>
      <c r="O4642">
        <f t="shared" si="290"/>
        <v>24</v>
      </c>
      <c r="P4642" s="3">
        <f t="shared" si="291"/>
        <v>194.64</v>
      </c>
    </row>
    <row r="4643" spans="1:16" x14ac:dyDescent="0.35">
      <c r="A4643" t="s">
        <v>300</v>
      </c>
      <c r="B4643" s="21" t="s">
        <v>98</v>
      </c>
      <c r="C4643" s="22">
        <v>44505</v>
      </c>
      <c r="D4643" t="s">
        <v>110</v>
      </c>
      <c r="E4643" t="s">
        <v>111</v>
      </c>
      <c r="F4643" s="21" t="s">
        <v>124</v>
      </c>
      <c r="G4643" s="3">
        <v>2.86</v>
      </c>
      <c r="H4643" s="22">
        <v>44487</v>
      </c>
      <c r="I4643" s="23">
        <v>44500</v>
      </c>
      <c r="J4643">
        <f t="shared" si="288"/>
        <v>14</v>
      </c>
      <c r="K4643" s="2">
        <f t="shared" si="289"/>
        <v>44493.5</v>
      </c>
      <c r="L4643" s="22">
        <v>44505.5</v>
      </c>
      <c r="M4643" s="22">
        <v>44518.5</v>
      </c>
      <c r="N4643" s="22">
        <v>44517.5</v>
      </c>
      <c r="O4643">
        <f t="shared" si="290"/>
        <v>24</v>
      </c>
      <c r="P4643" s="3">
        <f t="shared" si="291"/>
        <v>68.64</v>
      </c>
    </row>
    <row r="4644" spans="1:16" x14ac:dyDescent="0.35">
      <c r="A4644" t="s">
        <v>300</v>
      </c>
      <c r="B4644" s="21" t="s">
        <v>98</v>
      </c>
      <c r="C4644" s="22">
        <v>44505</v>
      </c>
      <c r="D4644" t="s">
        <v>114</v>
      </c>
      <c r="E4644" t="s">
        <v>115</v>
      </c>
      <c r="F4644" s="21" t="s">
        <v>127</v>
      </c>
      <c r="G4644" s="3">
        <v>93.02</v>
      </c>
      <c r="H4644" s="22">
        <v>44487</v>
      </c>
      <c r="I4644" s="23">
        <v>44500</v>
      </c>
      <c r="J4644">
        <f t="shared" si="288"/>
        <v>14</v>
      </c>
      <c r="K4644" s="2">
        <f t="shared" si="289"/>
        <v>44493.5</v>
      </c>
      <c r="L4644" s="22">
        <v>44505.5</v>
      </c>
      <c r="M4644" s="22">
        <v>44518.5</v>
      </c>
      <c r="N4644" s="22">
        <v>44517.5</v>
      </c>
      <c r="O4644">
        <f t="shared" si="290"/>
        <v>24</v>
      </c>
      <c r="P4644" s="3">
        <f t="shared" si="291"/>
        <v>2232.48</v>
      </c>
    </row>
    <row r="4645" spans="1:16" x14ac:dyDescent="0.35">
      <c r="A4645" t="s">
        <v>300</v>
      </c>
      <c r="B4645" s="21" t="s">
        <v>98</v>
      </c>
      <c r="C4645" s="22">
        <v>44505</v>
      </c>
      <c r="D4645" t="s">
        <v>110</v>
      </c>
      <c r="E4645" t="s">
        <v>111</v>
      </c>
      <c r="F4645" s="21" t="s">
        <v>127</v>
      </c>
      <c r="G4645" s="3">
        <v>61.22</v>
      </c>
      <c r="H4645" s="22">
        <v>44487</v>
      </c>
      <c r="I4645" s="23">
        <v>44500</v>
      </c>
      <c r="J4645">
        <f t="shared" si="288"/>
        <v>14</v>
      </c>
      <c r="K4645" s="2">
        <f t="shared" si="289"/>
        <v>44493.5</v>
      </c>
      <c r="L4645" s="22">
        <v>44505.5</v>
      </c>
      <c r="M4645" s="22">
        <v>44518.5</v>
      </c>
      <c r="N4645" s="22">
        <v>44517.5</v>
      </c>
      <c r="O4645">
        <f t="shared" si="290"/>
        <v>24</v>
      </c>
      <c r="P4645" s="3">
        <f t="shared" si="291"/>
        <v>1469.28</v>
      </c>
    </row>
    <row r="4646" spans="1:16" x14ac:dyDescent="0.35">
      <c r="A4646" t="s">
        <v>300</v>
      </c>
      <c r="B4646" s="21" t="s">
        <v>98</v>
      </c>
      <c r="C4646" s="22">
        <v>44505</v>
      </c>
      <c r="D4646" t="s">
        <v>114</v>
      </c>
      <c r="E4646" t="s">
        <v>115</v>
      </c>
      <c r="F4646" s="21" t="s">
        <v>128</v>
      </c>
      <c r="G4646" s="3">
        <v>25.96</v>
      </c>
      <c r="H4646" s="22">
        <v>44487</v>
      </c>
      <c r="I4646" s="23">
        <v>44500</v>
      </c>
      <c r="J4646">
        <f t="shared" si="288"/>
        <v>14</v>
      </c>
      <c r="K4646" s="2">
        <f t="shared" si="289"/>
        <v>44493.5</v>
      </c>
      <c r="L4646" s="22">
        <v>44505.5</v>
      </c>
      <c r="M4646" s="22">
        <v>44518.5</v>
      </c>
      <c r="N4646" s="22">
        <v>44517.5</v>
      </c>
      <c r="O4646">
        <f t="shared" si="290"/>
        <v>24</v>
      </c>
      <c r="P4646" s="3">
        <f t="shared" si="291"/>
        <v>623.04</v>
      </c>
    </row>
    <row r="4647" spans="1:16" x14ac:dyDescent="0.35">
      <c r="A4647" t="s">
        <v>300</v>
      </c>
      <c r="B4647" s="21" t="s">
        <v>98</v>
      </c>
      <c r="C4647" s="22">
        <v>44505</v>
      </c>
      <c r="D4647" t="s">
        <v>110</v>
      </c>
      <c r="E4647" t="s">
        <v>111</v>
      </c>
      <c r="F4647" s="21" t="s">
        <v>128</v>
      </c>
      <c r="G4647" s="3">
        <v>2.86</v>
      </c>
      <c r="H4647" s="22">
        <v>44487</v>
      </c>
      <c r="I4647" s="23">
        <v>44500</v>
      </c>
      <c r="J4647">
        <f t="shared" si="288"/>
        <v>14</v>
      </c>
      <c r="K4647" s="2">
        <f t="shared" si="289"/>
        <v>44493.5</v>
      </c>
      <c r="L4647" s="22">
        <v>44505.5</v>
      </c>
      <c r="M4647" s="22">
        <v>44518.5</v>
      </c>
      <c r="N4647" s="22">
        <v>44517.5</v>
      </c>
      <c r="O4647">
        <f t="shared" si="290"/>
        <v>24</v>
      </c>
      <c r="P4647" s="3">
        <f t="shared" si="291"/>
        <v>68.64</v>
      </c>
    </row>
    <row r="4648" spans="1:16" x14ac:dyDescent="0.35">
      <c r="A4648" t="s">
        <v>300</v>
      </c>
      <c r="B4648" s="21" t="s">
        <v>98</v>
      </c>
      <c r="C4648" s="22">
        <v>44505</v>
      </c>
      <c r="D4648" t="s">
        <v>114</v>
      </c>
      <c r="E4648" t="s">
        <v>115</v>
      </c>
      <c r="F4648" s="21" t="s">
        <v>129</v>
      </c>
      <c r="G4648" s="3">
        <v>149.74</v>
      </c>
      <c r="H4648" s="22">
        <v>44487</v>
      </c>
      <c r="I4648" s="23">
        <v>44500</v>
      </c>
      <c r="J4648">
        <f t="shared" si="288"/>
        <v>14</v>
      </c>
      <c r="K4648" s="2">
        <f t="shared" si="289"/>
        <v>44493.5</v>
      </c>
      <c r="L4648" s="22">
        <v>44505.5</v>
      </c>
      <c r="M4648" s="22">
        <v>44518.5</v>
      </c>
      <c r="N4648" s="22">
        <v>44517.5</v>
      </c>
      <c r="O4648">
        <f t="shared" si="290"/>
        <v>24</v>
      </c>
      <c r="P4648" s="3">
        <f t="shared" si="291"/>
        <v>3593.76</v>
      </c>
    </row>
    <row r="4649" spans="1:16" x14ac:dyDescent="0.35">
      <c r="A4649" t="s">
        <v>300</v>
      </c>
      <c r="B4649" s="21" t="s">
        <v>98</v>
      </c>
      <c r="C4649" s="22">
        <v>44505</v>
      </c>
      <c r="D4649" t="s">
        <v>110</v>
      </c>
      <c r="E4649" t="s">
        <v>111</v>
      </c>
      <c r="F4649" s="21" t="s">
        <v>129</v>
      </c>
      <c r="G4649" s="3">
        <v>491.46000000000009</v>
      </c>
      <c r="H4649" s="22">
        <v>44487</v>
      </c>
      <c r="I4649" s="23">
        <v>44500</v>
      </c>
      <c r="J4649">
        <f t="shared" si="288"/>
        <v>14</v>
      </c>
      <c r="K4649" s="2">
        <f t="shared" si="289"/>
        <v>44493.5</v>
      </c>
      <c r="L4649" s="22">
        <v>44505.5</v>
      </c>
      <c r="M4649" s="22">
        <v>44518.5</v>
      </c>
      <c r="N4649" s="22">
        <v>44517.5</v>
      </c>
      <c r="O4649">
        <f t="shared" si="290"/>
        <v>24</v>
      </c>
      <c r="P4649" s="3">
        <f t="shared" si="291"/>
        <v>11795.040000000003</v>
      </c>
    </row>
    <row r="4650" spans="1:16" x14ac:dyDescent="0.35">
      <c r="A4650" t="s">
        <v>300</v>
      </c>
      <c r="B4650" s="21" t="s">
        <v>98</v>
      </c>
      <c r="C4650" s="22">
        <v>44505</v>
      </c>
      <c r="D4650" t="s">
        <v>114</v>
      </c>
      <c r="E4650" t="s">
        <v>115</v>
      </c>
      <c r="F4650" s="21" t="s">
        <v>130</v>
      </c>
      <c r="G4650" s="3">
        <v>15.68</v>
      </c>
      <c r="H4650" s="22">
        <v>44487</v>
      </c>
      <c r="I4650" s="23">
        <v>44500</v>
      </c>
      <c r="J4650">
        <f t="shared" si="288"/>
        <v>14</v>
      </c>
      <c r="K4650" s="2">
        <f t="shared" si="289"/>
        <v>44493.5</v>
      </c>
      <c r="L4650" s="22">
        <v>44505.5</v>
      </c>
      <c r="M4650" s="22">
        <v>44518.5</v>
      </c>
      <c r="N4650" s="22">
        <v>44517.5</v>
      </c>
      <c r="O4650">
        <f t="shared" si="290"/>
        <v>24</v>
      </c>
      <c r="P4650" s="3">
        <f t="shared" si="291"/>
        <v>376.32</v>
      </c>
    </row>
    <row r="4651" spans="1:16" x14ac:dyDescent="0.35">
      <c r="A4651" t="s">
        <v>300</v>
      </c>
      <c r="B4651" s="21" t="s">
        <v>98</v>
      </c>
      <c r="C4651" s="22">
        <v>44505</v>
      </c>
      <c r="D4651" t="s">
        <v>110</v>
      </c>
      <c r="E4651" t="s">
        <v>111</v>
      </c>
      <c r="F4651" s="21" t="s">
        <v>130</v>
      </c>
      <c r="G4651" s="3">
        <v>12.02</v>
      </c>
      <c r="H4651" s="22">
        <v>44487</v>
      </c>
      <c r="I4651" s="23">
        <v>44500</v>
      </c>
      <c r="J4651">
        <f t="shared" si="288"/>
        <v>14</v>
      </c>
      <c r="K4651" s="2">
        <f t="shared" si="289"/>
        <v>44493.5</v>
      </c>
      <c r="L4651" s="22">
        <v>44505.5</v>
      </c>
      <c r="M4651" s="22">
        <v>44518.5</v>
      </c>
      <c r="N4651" s="22">
        <v>44517.5</v>
      </c>
      <c r="O4651">
        <f t="shared" si="290"/>
        <v>24</v>
      </c>
      <c r="P4651" s="3">
        <f t="shared" si="291"/>
        <v>288.48</v>
      </c>
    </row>
    <row r="4652" spans="1:16" x14ac:dyDescent="0.35">
      <c r="A4652" t="s">
        <v>300</v>
      </c>
      <c r="B4652" s="21" t="s">
        <v>98</v>
      </c>
      <c r="C4652" s="22">
        <v>44505</v>
      </c>
      <c r="D4652" t="s">
        <v>114</v>
      </c>
      <c r="E4652" t="s">
        <v>115</v>
      </c>
      <c r="F4652" s="21" t="s">
        <v>131</v>
      </c>
      <c r="G4652" s="3">
        <v>52.63</v>
      </c>
      <c r="H4652" s="22">
        <v>44487</v>
      </c>
      <c r="I4652" s="23">
        <v>44500</v>
      </c>
      <c r="J4652">
        <f t="shared" si="288"/>
        <v>14</v>
      </c>
      <c r="K4652" s="2">
        <f t="shared" si="289"/>
        <v>44493.5</v>
      </c>
      <c r="L4652" s="22">
        <v>44505.5</v>
      </c>
      <c r="M4652" s="22">
        <v>44518.5</v>
      </c>
      <c r="N4652" s="22">
        <v>44517.5</v>
      </c>
      <c r="O4652">
        <f t="shared" si="290"/>
        <v>24</v>
      </c>
      <c r="P4652" s="3">
        <f t="shared" si="291"/>
        <v>1263.1200000000001</v>
      </c>
    </row>
    <row r="4653" spans="1:16" x14ac:dyDescent="0.35">
      <c r="A4653" t="s">
        <v>300</v>
      </c>
      <c r="B4653" s="21" t="s">
        <v>98</v>
      </c>
      <c r="C4653" s="22">
        <v>44505</v>
      </c>
      <c r="D4653" t="s">
        <v>114</v>
      </c>
      <c r="E4653" t="s">
        <v>115</v>
      </c>
      <c r="F4653" s="21" t="s">
        <v>132</v>
      </c>
      <c r="G4653" s="3">
        <v>174.19</v>
      </c>
      <c r="H4653" s="22">
        <v>44487</v>
      </c>
      <c r="I4653" s="23">
        <v>44500</v>
      </c>
      <c r="J4653">
        <f t="shared" si="288"/>
        <v>14</v>
      </c>
      <c r="K4653" s="2">
        <f t="shared" si="289"/>
        <v>44493.5</v>
      </c>
      <c r="L4653" s="22">
        <v>44505.5</v>
      </c>
      <c r="M4653" s="22">
        <v>44518.5</v>
      </c>
      <c r="N4653" s="22">
        <v>44517.5</v>
      </c>
      <c r="O4653">
        <f t="shared" si="290"/>
        <v>24</v>
      </c>
      <c r="P4653" s="3">
        <f t="shared" si="291"/>
        <v>4180.5599999999995</v>
      </c>
    </row>
    <row r="4654" spans="1:16" x14ac:dyDescent="0.35">
      <c r="A4654" t="s">
        <v>300</v>
      </c>
      <c r="B4654" s="21" t="s">
        <v>98</v>
      </c>
      <c r="C4654" s="22">
        <v>44505</v>
      </c>
      <c r="D4654" t="s">
        <v>110</v>
      </c>
      <c r="E4654" t="s">
        <v>111</v>
      </c>
      <c r="F4654" s="21" t="s">
        <v>132</v>
      </c>
      <c r="G4654" s="3">
        <v>3.12</v>
      </c>
      <c r="H4654" s="22">
        <v>44487</v>
      </c>
      <c r="I4654" s="23">
        <v>44500</v>
      </c>
      <c r="J4654">
        <f t="shared" si="288"/>
        <v>14</v>
      </c>
      <c r="K4654" s="2">
        <f t="shared" si="289"/>
        <v>44493.5</v>
      </c>
      <c r="L4654" s="22">
        <v>44505.5</v>
      </c>
      <c r="M4654" s="22">
        <v>44518.5</v>
      </c>
      <c r="N4654" s="22">
        <v>44517.5</v>
      </c>
      <c r="O4654">
        <f t="shared" si="290"/>
        <v>24</v>
      </c>
      <c r="P4654" s="3">
        <f t="shared" si="291"/>
        <v>74.88</v>
      </c>
    </row>
    <row r="4655" spans="1:16" x14ac:dyDescent="0.35">
      <c r="A4655" t="s">
        <v>300</v>
      </c>
      <c r="B4655" s="21" t="s">
        <v>98</v>
      </c>
      <c r="C4655" s="22">
        <v>44505</v>
      </c>
      <c r="D4655" t="s">
        <v>110</v>
      </c>
      <c r="E4655" t="s">
        <v>111</v>
      </c>
      <c r="F4655" s="21" t="s">
        <v>255</v>
      </c>
      <c r="G4655" s="3">
        <v>1.36</v>
      </c>
      <c r="H4655" s="22">
        <v>44487</v>
      </c>
      <c r="I4655" s="23">
        <v>44500</v>
      </c>
      <c r="J4655">
        <f t="shared" si="288"/>
        <v>14</v>
      </c>
      <c r="K4655" s="2">
        <f t="shared" si="289"/>
        <v>44493.5</v>
      </c>
      <c r="L4655" s="22">
        <v>44505.5</v>
      </c>
      <c r="M4655" s="22">
        <v>44518.5</v>
      </c>
      <c r="N4655" s="22">
        <v>44517.5</v>
      </c>
      <c r="O4655">
        <f t="shared" si="290"/>
        <v>24</v>
      </c>
      <c r="P4655" s="3">
        <f t="shared" si="291"/>
        <v>32.64</v>
      </c>
    </row>
    <row r="4656" spans="1:16" x14ac:dyDescent="0.35">
      <c r="A4656" t="s">
        <v>300</v>
      </c>
      <c r="B4656" s="21" t="s">
        <v>98</v>
      </c>
      <c r="C4656" s="22">
        <v>44505</v>
      </c>
      <c r="D4656" t="s">
        <v>114</v>
      </c>
      <c r="E4656" t="s">
        <v>115</v>
      </c>
      <c r="F4656" s="21" t="s">
        <v>133</v>
      </c>
      <c r="G4656" s="3">
        <v>9.77</v>
      </c>
      <c r="H4656" s="22">
        <v>44487</v>
      </c>
      <c r="I4656" s="23">
        <v>44500</v>
      </c>
      <c r="J4656">
        <f t="shared" si="288"/>
        <v>14</v>
      </c>
      <c r="K4656" s="2">
        <f t="shared" si="289"/>
        <v>44493.5</v>
      </c>
      <c r="L4656" s="22">
        <v>44505.5</v>
      </c>
      <c r="M4656" s="22">
        <v>44518.5</v>
      </c>
      <c r="N4656" s="22">
        <v>44517.5</v>
      </c>
      <c r="O4656">
        <f t="shared" si="290"/>
        <v>24</v>
      </c>
      <c r="P4656" s="3">
        <f t="shared" si="291"/>
        <v>234.48</v>
      </c>
    </row>
    <row r="4657" spans="1:16" x14ac:dyDescent="0.35">
      <c r="A4657" t="s">
        <v>300</v>
      </c>
      <c r="B4657" s="21" t="s">
        <v>98</v>
      </c>
      <c r="C4657" s="22">
        <v>44505</v>
      </c>
      <c r="D4657" t="s">
        <v>110</v>
      </c>
      <c r="E4657" t="s">
        <v>111</v>
      </c>
      <c r="F4657" s="21" t="s">
        <v>133</v>
      </c>
      <c r="G4657" s="3">
        <v>24.95</v>
      </c>
      <c r="H4657" s="22">
        <v>44487</v>
      </c>
      <c r="I4657" s="23">
        <v>44500</v>
      </c>
      <c r="J4657">
        <f t="shared" si="288"/>
        <v>14</v>
      </c>
      <c r="K4657" s="2">
        <f t="shared" si="289"/>
        <v>44493.5</v>
      </c>
      <c r="L4657" s="22">
        <v>44505.5</v>
      </c>
      <c r="M4657" s="22">
        <v>44518.5</v>
      </c>
      <c r="N4657" s="22">
        <v>44517.5</v>
      </c>
      <c r="O4657">
        <f t="shared" si="290"/>
        <v>24</v>
      </c>
      <c r="P4657" s="3">
        <f t="shared" si="291"/>
        <v>598.79999999999995</v>
      </c>
    </row>
    <row r="4658" spans="1:16" x14ac:dyDescent="0.35">
      <c r="A4658" t="s">
        <v>300</v>
      </c>
      <c r="B4658" s="21" t="s">
        <v>98</v>
      </c>
      <c r="C4658" s="22">
        <v>44505</v>
      </c>
      <c r="D4658" t="s">
        <v>110</v>
      </c>
      <c r="E4658" t="s">
        <v>111</v>
      </c>
      <c r="F4658" s="21" t="s">
        <v>134</v>
      </c>
      <c r="G4658" s="3">
        <v>25.02</v>
      </c>
      <c r="H4658" s="22">
        <v>44487</v>
      </c>
      <c r="I4658" s="23">
        <v>44500</v>
      </c>
      <c r="J4658">
        <f t="shared" si="288"/>
        <v>14</v>
      </c>
      <c r="K4658" s="2">
        <f t="shared" si="289"/>
        <v>44493.5</v>
      </c>
      <c r="L4658" s="22">
        <v>44505.5</v>
      </c>
      <c r="M4658" s="22">
        <v>44518.5</v>
      </c>
      <c r="N4658" s="22">
        <v>44517.5</v>
      </c>
      <c r="O4658">
        <f t="shared" si="290"/>
        <v>24</v>
      </c>
      <c r="P4658" s="3">
        <f t="shared" si="291"/>
        <v>600.48</v>
      </c>
    </row>
    <row r="4659" spans="1:16" x14ac:dyDescent="0.35">
      <c r="A4659" t="s">
        <v>300</v>
      </c>
      <c r="B4659" s="21" t="s">
        <v>98</v>
      </c>
      <c r="C4659" s="22">
        <v>44505</v>
      </c>
      <c r="D4659" t="s">
        <v>114</v>
      </c>
      <c r="E4659" t="s">
        <v>115</v>
      </c>
      <c r="F4659" s="21" t="s">
        <v>135</v>
      </c>
      <c r="G4659" s="3">
        <v>39.43</v>
      </c>
      <c r="H4659" s="22">
        <v>44487</v>
      </c>
      <c r="I4659" s="23">
        <v>44500</v>
      </c>
      <c r="J4659">
        <f t="shared" si="288"/>
        <v>14</v>
      </c>
      <c r="K4659" s="2">
        <f t="shared" si="289"/>
        <v>44493.5</v>
      </c>
      <c r="L4659" s="22">
        <v>44505.5</v>
      </c>
      <c r="M4659" s="22">
        <v>44518.5</v>
      </c>
      <c r="N4659" s="22">
        <v>44517.5</v>
      </c>
      <c r="O4659">
        <f t="shared" si="290"/>
        <v>24</v>
      </c>
      <c r="P4659" s="3">
        <f t="shared" si="291"/>
        <v>946.31999999999994</v>
      </c>
    </row>
    <row r="4660" spans="1:16" x14ac:dyDescent="0.35">
      <c r="A4660" t="s">
        <v>300</v>
      </c>
      <c r="B4660" s="21" t="s">
        <v>98</v>
      </c>
      <c r="C4660" s="22">
        <v>44505</v>
      </c>
      <c r="D4660" t="s">
        <v>110</v>
      </c>
      <c r="E4660" t="s">
        <v>111</v>
      </c>
      <c r="F4660" s="21" t="s">
        <v>135</v>
      </c>
      <c r="G4660" s="3">
        <v>34.97</v>
      </c>
      <c r="H4660" s="22">
        <v>44487</v>
      </c>
      <c r="I4660" s="23">
        <v>44500</v>
      </c>
      <c r="J4660">
        <f t="shared" si="288"/>
        <v>14</v>
      </c>
      <c r="K4660" s="2">
        <f t="shared" si="289"/>
        <v>44493.5</v>
      </c>
      <c r="L4660" s="22">
        <v>44505.5</v>
      </c>
      <c r="M4660" s="22">
        <v>44518.5</v>
      </c>
      <c r="N4660" s="22">
        <v>44517.5</v>
      </c>
      <c r="O4660">
        <f t="shared" si="290"/>
        <v>24</v>
      </c>
      <c r="P4660" s="3">
        <f t="shared" si="291"/>
        <v>839.28</v>
      </c>
    </row>
    <row r="4661" spans="1:16" x14ac:dyDescent="0.35">
      <c r="A4661" t="s">
        <v>300</v>
      </c>
      <c r="B4661" s="21" t="s">
        <v>98</v>
      </c>
      <c r="C4661" s="22">
        <v>44505</v>
      </c>
      <c r="D4661" t="s">
        <v>114</v>
      </c>
      <c r="E4661" t="s">
        <v>115</v>
      </c>
      <c r="F4661" s="21" t="s">
        <v>136</v>
      </c>
      <c r="G4661" s="3">
        <v>157.69</v>
      </c>
      <c r="H4661" s="22">
        <v>44487</v>
      </c>
      <c r="I4661" s="23">
        <v>44500</v>
      </c>
      <c r="J4661">
        <f t="shared" si="288"/>
        <v>14</v>
      </c>
      <c r="K4661" s="2">
        <f t="shared" si="289"/>
        <v>44493.5</v>
      </c>
      <c r="L4661" s="22">
        <v>44505.5</v>
      </c>
      <c r="M4661" s="22">
        <v>44518.5</v>
      </c>
      <c r="N4661" s="22">
        <v>44517.5</v>
      </c>
      <c r="O4661">
        <f t="shared" si="290"/>
        <v>24</v>
      </c>
      <c r="P4661" s="3">
        <f t="shared" si="291"/>
        <v>3784.56</v>
      </c>
    </row>
    <row r="4662" spans="1:16" x14ac:dyDescent="0.35">
      <c r="A4662" t="s">
        <v>300</v>
      </c>
      <c r="B4662" s="21" t="s">
        <v>98</v>
      </c>
      <c r="C4662" s="22">
        <v>44505</v>
      </c>
      <c r="D4662" t="s">
        <v>110</v>
      </c>
      <c r="E4662" t="s">
        <v>111</v>
      </c>
      <c r="F4662" s="21" t="s">
        <v>136</v>
      </c>
      <c r="G4662" s="3">
        <v>9.629999999999999</v>
      </c>
      <c r="H4662" s="22">
        <v>44487</v>
      </c>
      <c r="I4662" s="23">
        <v>44500</v>
      </c>
      <c r="J4662">
        <f t="shared" si="288"/>
        <v>14</v>
      </c>
      <c r="K4662" s="2">
        <f t="shared" si="289"/>
        <v>44493.5</v>
      </c>
      <c r="L4662" s="22">
        <v>44505.5</v>
      </c>
      <c r="M4662" s="22">
        <v>44518.5</v>
      </c>
      <c r="N4662" s="22">
        <v>44517.5</v>
      </c>
      <c r="O4662">
        <f t="shared" si="290"/>
        <v>24</v>
      </c>
      <c r="P4662" s="3">
        <f t="shared" si="291"/>
        <v>231.11999999999998</v>
      </c>
    </row>
    <row r="4663" spans="1:16" x14ac:dyDescent="0.35">
      <c r="A4663" t="s">
        <v>300</v>
      </c>
      <c r="B4663" s="21" t="s">
        <v>98</v>
      </c>
      <c r="C4663" s="22">
        <v>44505</v>
      </c>
      <c r="D4663" t="s">
        <v>110</v>
      </c>
      <c r="E4663" t="s">
        <v>111</v>
      </c>
      <c r="F4663" s="21" t="s">
        <v>137</v>
      </c>
      <c r="G4663" s="3">
        <v>389.37</v>
      </c>
      <c r="H4663" s="22">
        <v>44487</v>
      </c>
      <c r="I4663" s="23">
        <v>44500</v>
      </c>
      <c r="J4663">
        <f t="shared" si="288"/>
        <v>14</v>
      </c>
      <c r="K4663" s="2">
        <f t="shared" si="289"/>
        <v>44493.5</v>
      </c>
      <c r="L4663" s="22">
        <v>44505.5</v>
      </c>
      <c r="M4663" s="22">
        <v>44518.5</v>
      </c>
      <c r="N4663" s="22">
        <v>44517.5</v>
      </c>
      <c r="O4663">
        <f t="shared" si="290"/>
        <v>24</v>
      </c>
      <c r="P4663" s="3">
        <f t="shared" si="291"/>
        <v>9344.880000000001</v>
      </c>
    </row>
    <row r="4664" spans="1:16" x14ac:dyDescent="0.35">
      <c r="A4664" t="s">
        <v>300</v>
      </c>
      <c r="B4664" s="21" t="s">
        <v>98</v>
      </c>
      <c r="C4664" s="22">
        <v>44505</v>
      </c>
      <c r="D4664" t="s">
        <v>114</v>
      </c>
      <c r="E4664" t="s">
        <v>115</v>
      </c>
      <c r="F4664" s="21" t="s">
        <v>139</v>
      </c>
      <c r="G4664" s="3">
        <v>22.03</v>
      </c>
      <c r="H4664" s="22">
        <v>44487</v>
      </c>
      <c r="I4664" s="23">
        <v>44500</v>
      </c>
      <c r="J4664">
        <f t="shared" si="288"/>
        <v>14</v>
      </c>
      <c r="K4664" s="2">
        <f t="shared" si="289"/>
        <v>44493.5</v>
      </c>
      <c r="L4664" s="22">
        <v>44505.5</v>
      </c>
      <c r="M4664" s="22">
        <v>44518.5</v>
      </c>
      <c r="N4664" s="22">
        <v>44517.5</v>
      </c>
      <c r="O4664">
        <f t="shared" si="290"/>
        <v>24</v>
      </c>
      <c r="P4664" s="3">
        <f t="shared" si="291"/>
        <v>528.72</v>
      </c>
    </row>
    <row r="4665" spans="1:16" x14ac:dyDescent="0.35">
      <c r="A4665" t="s">
        <v>300</v>
      </c>
      <c r="B4665" s="21" t="s">
        <v>98</v>
      </c>
      <c r="C4665" s="22">
        <v>44505</v>
      </c>
      <c r="D4665" t="s">
        <v>110</v>
      </c>
      <c r="E4665" t="s">
        <v>111</v>
      </c>
      <c r="F4665" s="21" t="s">
        <v>256</v>
      </c>
      <c r="G4665" s="3">
        <v>1.23</v>
      </c>
      <c r="H4665" s="22">
        <v>44487</v>
      </c>
      <c r="I4665" s="23">
        <v>44500</v>
      </c>
      <c r="J4665">
        <f t="shared" si="288"/>
        <v>14</v>
      </c>
      <c r="K4665" s="2">
        <f t="shared" si="289"/>
        <v>44493.5</v>
      </c>
      <c r="L4665" s="22">
        <v>44505.5</v>
      </c>
      <c r="M4665" s="22">
        <v>44518.5</v>
      </c>
      <c r="N4665" s="22">
        <v>44517.5</v>
      </c>
      <c r="O4665">
        <f t="shared" si="290"/>
        <v>24</v>
      </c>
      <c r="P4665" s="3">
        <f t="shared" si="291"/>
        <v>29.52</v>
      </c>
    </row>
    <row r="4666" spans="1:16" x14ac:dyDescent="0.35">
      <c r="A4666" t="s">
        <v>300</v>
      </c>
      <c r="B4666" s="21" t="s">
        <v>98</v>
      </c>
      <c r="C4666" s="22">
        <v>44505</v>
      </c>
      <c r="D4666" t="s">
        <v>114</v>
      </c>
      <c r="E4666" t="s">
        <v>115</v>
      </c>
      <c r="F4666" s="21" t="s">
        <v>140</v>
      </c>
      <c r="G4666" s="3">
        <v>18.68</v>
      </c>
      <c r="H4666" s="22">
        <v>44487</v>
      </c>
      <c r="I4666" s="23">
        <v>44500</v>
      </c>
      <c r="J4666">
        <f t="shared" si="288"/>
        <v>14</v>
      </c>
      <c r="K4666" s="2">
        <f t="shared" si="289"/>
        <v>44493.5</v>
      </c>
      <c r="L4666" s="22">
        <v>44505.5</v>
      </c>
      <c r="M4666" s="22">
        <v>44518.5</v>
      </c>
      <c r="N4666" s="22">
        <v>44517.5</v>
      </c>
      <c r="O4666">
        <f t="shared" si="290"/>
        <v>24</v>
      </c>
      <c r="P4666" s="3">
        <f t="shared" si="291"/>
        <v>448.32</v>
      </c>
    </row>
    <row r="4667" spans="1:16" x14ac:dyDescent="0.35">
      <c r="A4667" t="s">
        <v>300</v>
      </c>
      <c r="B4667" s="21" t="s">
        <v>98</v>
      </c>
      <c r="C4667" s="22">
        <v>44505</v>
      </c>
      <c r="D4667" t="s">
        <v>110</v>
      </c>
      <c r="E4667" t="s">
        <v>111</v>
      </c>
      <c r="F4667" s="21" t="s">
        <v>140</v>
      </c>
      <c r="G4667" s="3">
        <v>9.2799999999999994</v>
      </c>
      <c r="H4667" s="22">
        <v>44487</v>
      </c>
      <c r="I4667" s="23">
        <v>44500</v>
      </c>
      <c r="J4667">
        <f t="shared" si="288"/>
        <v>14</v>
      </c>
      <c r="K4667" s="2">
        <f t="shared" si="289"/>
        <v>44493.5</v>
      </c>
      <c r="L4667" s="22">
        <v>44505.5</v>
      </c>
      <c r="M4667" s="22">
        <v>44518.5</v>
      </c>
      <c r="N4667" s="22">
        <v>44517.5</v>
      </c>
      <c r="O4667">
        <f t="shared" si="290"/>
        <v>24</v>
      </c>
      <c r="P4667" s="3">
        <f t="shared" si="291"/>
        <v>222.71999999999997</v>
      </c>
    </row>
    <row r="4668" spans="1:16" x14ac:dyDescent="0.35">
      <c r="A4668" t="s">
        <v>300</v>
      </c>
      <c r="B4668" s="21" t="s">
        <v>98</v>
      </c>
      <c r="C4668" s="22">
        <v>44505</v>
      </c>
      <c r="D4668" t="s">
        <v>110</v>
      </c>
      <c r="E4668" t="s">
        <v>111</v>
      </c>
      <c r="F4668" s="21" t="s">
        <v>141</v>
      </c>
      <c r="G4668" s="3">
        <v>0.98</v>
      </c>
      <c r="H4668" s="22">
        <v>44487</v>
      </c>
      <c r="I4668" s="23">
        <v>44500</v>
      </c>
      <c r="J4668">
        <f t="shared" si="288"/>
        <v>14</v>
      </c>
      <c r="K4668" s="2">
        <f t="shared" si="289"/>
        <v>44493.5</v>
      </c>
      <c r="L4668" s="22">
        <v>44505.5</v>
      </c>
      <c r="M4668" s="22">
        <v>44518.5</v>
      </c>
      <c r="N4668" s="22">
        <v>44517.5</v>
      </c>
      <c r="O4668">
        <f t="shared" si="290"/>
        <v>24</v>
      </c>
      <c r="P4668" s="3">
        <f t="shared" si="291"/>
        <v>23.52</v>
      </c>
    </row>
    <row r="4669" spans="1:16" x14ac:dyDescent="0.35">
      <c r="A4669" t="s">
        <v>300</v>
      </c>
      <c r="B4669" s="21" t="s">
        <v>98</v>
      </c>
      <c r="C4669" s="22">
        <v>44505</v>
      </c>
      <c r="D4669" t="s">
        <v>107</v>
      </c>
      <c r="E4669" t="s">
        <v>108</v>
      </c>
      <c r="F4669" s="21" t="s">
        <v>142</v>
      </c>
      <c r="G4669" s="3">
        <v>22582.53000000001</v>
      </c>
      <c r="H4669" s="22">
        <v>44487</v>
      </c>
      <c r="I4669" s="23">
        <v>44500</v>
      </c>
      <c r="J4669">
        <f t="shared" si="288"/>
        <v>14</v>
      </c>
      <c r="K4669" s="2">
        <f t="shared" si="289"/>
        <v>44493.5</v>
      </c>
      <c r="L4669" s="22">
        <v>44505.5</v>
      </c>
      <c r="M4669" s="22">
        <v>44526.5</v>
      </c>
      <c r="N4669" s="22">
        <v>44524.5</v>
      </c>
      <c r="O4669">
        <f t="shared" si="290"/>
        <v>31</v>
      </c>
      <c r="P4669" s="3">
        <f t="shared" si="291"/>
        <v>700058.43000000028</v>
      </c>
    </row>
    <row r="4670" spans="1:16" x14ac:dyDescent="0.35">
      <c r="A4670" t="s">
        <v>300</v>
      </c>
      <c r="B4670" s="21" t="s">
        <v>98</v>
      </c>
      <c r="C4670" s="22">
        <v>44505</v>
      </c>
      <c r="D4670" t="s">
        <v>99</v>
      </c>
      <c r="E4670" t="s">
        <v>100</v>
      </c>
      <c r="F4670" s="21" t="s">
        <v>142</v>
      </c>
      <c r="G4670" s="3">
        <v>7275.9299999999967</v>
      </c>
      <c r="H4670" s="22">
        <v>44487</v>
      </c>
      <c r="I4670" s="23">
        <v>44500</v>
      </c>
      <c r="J4670">
        <f t="shared" si="288"/>
        <v>14</v>
      </c>
      <c r="K4670" s="2">
        <f t="shared" si="289"/>
        <v>44493.5</v>
      </c>
      <c r="L4670" s="22">
        <v>44505.5</v>
      </c>
      <c r="M4670" s="22">
        <v>44526.5</v>
      </c>
      <c r="N4670" s="22">
        <v>44524.5</v>
      </c>
      <c r="O4670">
        <f t="shared" si="290"/>
        <v>31</v>
      </c>
      <c r="P4670" s="3">
        <f t="shared" si="291"/>
        <v>225553.8299999999</v>
      </c>
    </row>
    <row r="4671" spans="1:16" x14ac:dyDescent="0.35">
      <c r="A4671" t="s">
        <v>300</v>
      </c>
      <c r="B4671" s="21" t="s">
        <v>98</v>
      </c>
      <c r="C4671" s="22">
        <v>44505</v>
      </c>
      <c r="D4671" t="s">
        <v>148</v>
      </c>
      <c r="E4671" t="s">
        <v>149</v>
      </c>
      <c r="F4671" s="21" t="s">
        <v>150</v>
      </c>
      <c r="G4671" s="3">
        <v>29.32</v>
      </c>
      <c r="H4671" s="22">
        <v>44487</v>
      </c>
      <c r="I4671" s="23">
        <v>44500</v>
      </c>
      <c r="J4671">
        <f t="shared" si="288"/>
        <v>14</v>
      </c>
      <c r="K4671" s="2">
        <f t="shared" si="289"/>
        <v>44493.5</v>
      </c>
      <c r="L4671" s="22">
        <v>44505.5</v>
      </c>
      <c r="M4671" s="22">
        <v>44545.5</v>
      </c>
      <c r="N4671" s="22">
        <v>44544.5</v>
      </c>
      <c r="O4671">
        <f t="shared" si="290"/>
        <v>51</v>
      </c>
      <c r="P4671" s="3">
        <f t="shared" si="291"/>
        <v>1495.32</v>
      </c>
    </row>
    <row r="4672" spans="1:16" x14ac:dyDescent="0.35">
      <c r="A4672" t="s">
        <v>300</v>
      </c>
      <c r="B4672" s="21" t="s">
        <v>98</v>
      </c>
      <c r="C4672" s="22">
        <v>44505</v>
      </c>
      <c r="D4672" t="s">
        <v>148</v>
      </c>
      <c r="E4672" t="s">
        <v>149</v>
      </c>
      <c r="F4672" s="21" t="s">
        <v>151</v>
      </c>
      <c r="G4672" s="3">
        <v>86.47</v>
      </c>
      <c r="H4672" s="22">
        <v>44487</v>
      </c>
      <c r="I4672" s="23">
        <v>44500</v>
      </c>
      <c r="J4672">
        <f t="shared" si="288"/>
        <v>14</v>
      </c>
      <c r="K4672" s="2">
        <f t="shared" si="289"/>
        <v>44493.5</v>
      </c>
      <c r="L4672" s="22">
        <v>44505.5</v>
      </c>
      <c r="M4672" s="22">
        <v>44545.5</v>
      </c>
      <c r="N4672" s="22">
        <v>44544.5</v>
      </c>
      <c r="O4672">
        <f t="shared" si="290"/>
        <v>51</v>
      </c>
      <c r="P4672" s="3">
        <f t="shared" si="291"/>
        <v>4409.97</v>
      </c>
    </row>
    <row r="4673" spans="1:16" x14ac:dyDescent="0.35">
      <c r="A4673" t="s">
        <v>300</v>
      </c>
      <c r="B4673" s="21" t="s">
        <v>98</v>
      </c>
      <c r="C4673" s="22">
        <v>44505</v>
      </c>
      <c r="D4673" t="s">
        <v>148</v>
      </c>
      <c r="E4673" t="s">
        <v>149</v>
      </c>
      <c r="F4673" s="21" t="s">
        <v>152</v>
      </c>
      <c r="G4673" s="3">
        <v>87.26</v>
      </c>
      <c r="H4673" s="22">
        <v>44487</v>
      </c>
      <c r="I4673" s="23">
        <v>44500</v>
      </c>
      <c r="J4673">
        <f t="shared" si="288"/>
        <v>14</v>
      </c>
      <c r="K4673" s="2">
        <f t="shared" si="289"/>
        <v>44493.5</v>
      </c>
      <c r="L4673" s="22">
        <v>44505.5</v>
      </c>
      <c r="M4673" s="22">
        <v>44545.5</v>
      </c>
      <c r="N4673" s="22">
        <v>44544.5</v>
      </c>
      <c r="O4673">
        <f t="shared" si="290"/>
        <v>51</v>
      </c>
      <c r="P4673" s="3">
        <f t="shared" si="291"/>
        <v>4450.26</v>
      </c>
    </row>
    <row r="4674" spans="1:16" x14ac:dyDescent="0.35">
      <c r="A4674" t="s">
        <v>300</v>
      </c>
      <c r="B4674" s="21" t="s">
        <v>98</v>
      </c>
      <c r="C4674" s="22">
        <v>44505</v>
      </c>
      <c r="D4674" t="s">
        <v>110</v>
      </c>
      <c r="E4674" t="s">
        <v>111</v>
      </c>
      <c r="F4674" s="21" t="s">
        <v>153</v>
      </c>
      <c r="G4674" s="3">
        <v>207.67000000000004</v>
      </c>
      <c r="H4674" s="22">
        <v>44487</v>
      </c>
      <c r="I4674" s="23">
        <v>44500</v>
      </c>
      <c r="J4674">
        <f t="shared" si="288"/>
        <v>14</v>
      </c>
      <c r="K4674" s="2">
        <f t="shared" si="289"/>
        <v>44493.5</v>
      </c>
      <c r="L4674" s="22">
        <v>44505.5</v>
      </c>
      <c r="M4674" s="22">
        <v>44545.5</v>
      </c>
      <c r="N4674" s="22">
        <v>44544.5</v>
      </c>
      <c r="O4674">
        <f t="shared" si="290"/>
        <v>51</v>
      </c>
      <c r="P4674" s="3">
        <f t="shared" si="291"/>
        <v>10591.170000000002</v>
      </c>
    </row>
    <row r="4675" spans="1:16" x14ac:dyDescent="0.35">
      <c r="A4675" t="s">
        <v>300</v>
      </c>
      <c r="B4675" s="21" t="s">
        <v>98</v>
      </c>
      <c r="C4675" s="22">
        <v>44505</v>
      </c>
      <c r="D4675" t="s">
        <v>148</v>
      </c>
      <c r="E4675" t="s">
        <v>149</v>
      </c>
      <c r="F4675" s="21" t="s">
        <v>154</v>
      </c>
      <c r="G4675" s="3">
        <v>112.25</v>
      </c>
      <c r="H4675" s="22">
        <v>44487</v>
      </c>
      <c r="I4675" s="23">
        <v>44500</v>
      </c>
      <c r="J4675">
        <f t="shared" si="288"/>
        <v>14</v>
      </c>
      <c r="K4675" s="2">
        <f t="shared" si="289"/>
        <v>44493.5</v>
      </c>
      <c r="L4675" s="22">
        <v>44505.5</v>
      </c>
      <c r="M4675" s="22">
        <v>44545.5</v>
      </c>
      <c r="N4675" s="22">
        <v>44544.5</v>
      </c>
      <c r="O4675">
        <f t="shared" si="290"/>
        <v>51</v>
      </c>
      <c r="P4675" s="3">
        <f t="shared" si="291"/>
        <v>5724.75</v>
      </c>
    </row>
    <row r="4676" spans="1:16" x14ac:dyDescent="0.35">
      <c r="A4676" t="s">
        <v>300</v>
      </c>
      <c r="B4676" s="21" t="s">
        <v>98</v>
      </c>
      <c r="C4676" s="22">
        <v>44505</v>
      </c>
      <c r="D4676" t="s">
        <v>148</v>
      </c>
      <c r="E4676" t="s">
        <v>149</v>
      </c>
      <c r="F4676" s="21" t="s">
        <v>298</v>
      </c>
      <c r="G4676" s="3">
        <v>69.63</v>
      </c>
      <c r="H4676" s="22">
        <v>44487</v>
      </c>
      <c r="I4676" s="23">
        <v>44500</v>
      </c>
      <c r="J4676">
        <f t="shared" si="288"/>
        <v>14</v>
      </c>
      <c r="K4676" s="2">
        <f t="shared" si="289"/>
        <v>44493.5</v>
      </c>
      <c r="L4676" s="22">
        <v>44505.5</v>
      </c>
      <c r="M4676" s="22">
        <v>44545.5</v>
      </c>
      <c r="N4676" s="22">
        <v>44544.5</v>
      </c>
      <c r="O4676">
        <f t="shared" si="290"/>
        <v>51</v>
      </c>
      <c r="P4676" s="3">
        <f t="shared" si="291"/>
        <v>3551.1299999999997</v>
      </c>
    </row>
    <row r="4677" spans="1:16" x14ac:dyDescent="0.35">
      <c r="A4677" t="s">
        <v>300</v>
      </c>
      <c r="B4677" s="21" t="s">
        <v>98</v>
      </c>
      <c r="C4677" s="22">
        <v>44505</v>
      </c>
      <c r="D4677" t="s">
        <v>148</v>
      </c>
      <c r="E4677" t="s">
        <v>149</v>
      </c>
      <c r="F4677" s="21" t="s">
        <v>155</v>
      </c>
      <c r="G4677" s="3">
        <v>28.46</v>
      </c>
      <c r="H4677" s="22">
        <v>44487</v>
      </c>
      <c r="I4677" s="23">
        <v>44500</v>
      </c>
      <c r="J4677">
        <f t="shared" si="288"/>
        <v>14</v>
      </c>
      <c r="K4677" s="2">
        <f t="shared" si="289"/>
        <v>44493.5</v>
      </c>
      <c r="L4677" s="22">
        <v>44505.5</v>
      </c>
      <c r="M4677" s="22">
        <v>44545.5</v>
      </c>
      <c r="N4677" s="22">
        <v>44544.5</v>
      </c>
      <c r="O4677">
        <f t="shared" si="290"/>
        <v>51</v>
      </c>
      <c r="P4677" s="3">
        <f t="shared" si="291"/>
        <v>1451.46</v>
      </c>
    </row>
    <row r="4678" spans="1:16" x14ac:dyDescent="0.35">
      <c r="A4678" t="s">
        <v>300</v>
      </c>
      <c r="B4678" s="21" t="s">
        <v>98</v>
      </c>
      <c r="C4678" s="22">
        <v>44505</v>
      </c>
      <c r="D4678" t="s">
        <v>148</v>
      </c>
      <c r="E4678" t="s">
        <v>149</v>
      </c>
      <c r="F4678" s="21" t="s">
        <v>156</v>
      </c>
      <c r="G4678" s="3">
        <v>71.22</v>
      </c>
      <c r="H4678" s="22">
        <v>44487</v>
      </c>
      <c r="I4678" s="23">
        <v>44500</v>
      </c>
      <c r="J4678">
        <f t="shared" si="288"/>
        <v>14</v>
      </c>
      <c r="K4678" s="2">
        <f t="shared" si="289"/>
        <v>44493.5</v>
      </c>
      <c r="L4678" s="22">
        <v>44505.5</v>
      </c>
      <c r="M4678" s="22">
        <v>44545.5</v>
      </c>
      <c r="N4678" s="22">
        <v>44544.5</v>
      </c>
      <c r="O4678">
        <f t="shared" si="290"/>
        <v>51</v>
      </c>
      <c r="P4678" s="3">
        <f t="shared" si="291"/>
        <v>3632.22</v>
      </c>
    </row>
    <row r="4679" spans="1:16" x14ac:dyDescent="0.35">
      <c r="A4679" t="s">
        <v>300</v>
      </c>
      <c r="B4679" s="21" t="s">
        <v>98</v>
      </c>
      <c r="C4679" s="22">
        <v>44505</v>
      </c>
      <c r="D4679" t="s">
        <v>148</v>
      </c>
      <c r="E4679" t="s">
        <v>149</v>
      </c>
      <c r="F4679" s="21" t="s">
        <v>249</v>
      </c>
      <c r="G4679" s="3">
        <v>5.07</v>
      </c>
      <c r="H4679" s="22">
        <v>44487</v>
      </c>
      <c r="I4679" s="23">
        <v>44500</v>
      </c>
      <c r="J4679">
        <f t="shared" si="288"/>
        <v>14</v>
      </c>
      <c r="K4679" s="2">
        <f t="shared" si="289"/>
        <v>44493.5</v>
      </c>
      <c r="L4679" s="22">
        <v>44505.5</v>
      </c>
      <c r="M4679" s="22">
        <v>44545.5</v>
      </c>
      <c r="N4679" s="22">
        <v>44544.5</v>
      </c>
      <c r="O4679">
        <f t="shared" si="290"/>
        <v>51</v>
      </c>
      <c r="P4679" s="3">
        <f t="shared" si="291"/>
        <v>258.57</v>
      </c>
    </row>
    <row r="4680" spans="1:16" x14ac:dyDescent="0.35">
      <c r="A4680" t="s">
        <v>300</v>
      </c>
      <c r="B4680" s="21" t="s">
        <v>98</v>
      </c>
      <c r="C4680" s="22">
        <v>44505</v>
      </c>
      <c r="D4680" t="s">
        <v>148</v>
      </c>
      <c r="E4680" t="s">
        <v>149</v>
      </c>
      <c r="F4680" s="21" t="s">
        <v>157</v>
      </c>
      <c r="G4680" s="3">
        <v>219.77</v>
      </c>
      <c r="H4680" s="22">
        <v>44487</v>
      </c>
      <c r="I4680" s="23">
        <v>44500</v>
      </c>
      <c r="J4680">
        <f t="shared" si="288"/>
        <v>14</v>
      </c>
      <c r="K4680" s="2">
        <f t="shared" si="289"/>
        <v>44493.5</v>
      </c>
      <c r="L4680" s="22">
        <v>44505.5</v>
      </c>
      <c r="M4680" s="22">
        <v>44545.5</v>
      </c>
      <c r="N4680" s="22">
        <v>44544.5</v>
      </c>
      <c r="O4680">
        <f t="shared" si="290"/>
        <v>51</v>
      </c>
      <c r="P4680" s="3">
        <f t="shared" si="291"/>
        <v>11208.27</v>
      </c>
    </row>
    <row r="4681" spans="1:16" x14ac:dyDescent="0.35">
      <c r="A4681" t="s">
        <v>300</v>
      </c>
      <c r="B4681" s="21" t="s">
        <v>98</v>
      </c>
      <c r="C4681" s="22">
        <v>44505</v>
      </c>
      <c r="D4681" t="s">
        <v>148</v>
      </c>
      <c r="E4681" t="s">
        <v>149</v>
      </c>
      <c r="F4681" s="21" t="s">
        <v>158</v>
      </c>
      <c r="G4681" s="3">
        <v>296.95</v>
      </c>
      <c r="H4681" s="22">
        <v>44487</v>
      </c>
      <c r="I4681" s="23">
        <v>44500</v>
      </c>
      <c r="J4681">
        <f t="shared" si="288"/>
        <v>14</v>
      </c>
      <c r="K4681" s="2">
        <f t="shared" si="289"/>
        <v>44493.5</v>
      </c>
      <c r="L4681" s="22">
        <v>44505.5</v>
      </c>
      <c r="M4681" s="22">
        <v>44545.5</v>
      </c>
      <c r="N4681" s="22">
        <v>44544.5</v>
      </c>
      <c r="O4681">
        <f t="shared" si="290"/>
        <v>51</v>
      </c>
      <c r="P4681" s="3">
        <f t="shared" si="291"/>
        <v>15144.449999999999</v>
      </c>
    </row>
    <row r="4682" spans="1:16" x14ac:dyDescent="0.35">
      <c r="A4682" t="s">
        <v>300</v>
      </c>
      <c r="B4682" s="21" t="s">
        <v>98</v>
      </c>
      <c r="C4682" s="22">
        <v>44505</v>
      </c>
      <c r="D4682" t="s">
        <v>148</v>
      </c>
      <c r="E4682" t="s">
        <v>149</v>
      </c>
      <c r="F4682" s="21" t="s">
        <v>159</v>
      </c>
      <c r="G4682" s="3">
        <v>134.19</v>
      </c>
      <c r="H4682" s="22">
        <v>44487</v>
      </c>
      <c r="I4682" s="23">
        <v>44500</v>
      </c>
      <c r="J4682">
        <f t="shared" si="288"/>
        <v>14</v>
      </c>
      <c r="K4682" s="2">
        <f t="shared" si="289"/>
        <v>44493.5</v>
      </c>
      <c r="L4682" s="22">
        <v>44505.5</v>
      </c>
      <c r="M4682" s="22">
        <v>44545.5</v>
      </c>
      <c r="N4682" s="22">
        <v>44544.5</v>
      </c>
      <c r="O4682">
        <f t="shared" si="290"/>
        <v>51</v>
      </c>
      <c r="P4682" s="3">
        <f t="shared" si="291"/>
        <v>6843.69</v>
      </c>
    </row>
    <row r="4683" spans="1:16" x14ac:dyDescent="0.35">
      <c r="A4683" t="s">
        <v>300</v>
      </c>
      <c r="B4683" s="21" t="s">
        <v>98</v>
      </c>
      <c r="C4683" s="22">
        <v>44505</v>
      </c>
      <c r="D4683" t="s">
        <v>148</v>
      </c>
      <c r="E4683" t="s">
        <v>149</v>
      </c>
      <c r="F4683" s="21" t="s">
        <v>301</v>
      </c>
      <c r="G4683" s="3">
        <v>43.37</v>
      </c>
      <c r="H4683" s="22">
        <v>44487</v>
      </c>
      <c r="I4683" s="23">
        <v>44500</v>
      </c>
      <c r="J4683">
        <f t="shared" ref="J4683:J4746" si="292">I4683-H4683+1</f>
        <v>14</v>
      </c>
      <c r="K4683" s="2">
        <f t="shared" ref="K4683:K4746" si="293">(H4683+I4683)/2</f>
        <v>44493.5</v>
      </c>
      <c r="L4683" s="22">
        <v>44505.5</v>
      </c>
      <c r="M4683" s="22">
        <v>44545.5</v>
      </c>
      <c r="N4683" s="22">
        <v>44544.5</v>
      </c>
      <c r="O4683">
        <f t="shared" ref="O4683:O4746" si="294">N4683-K4683</f>
        <v>51</v>
      </c>
      <c r="P4683" s="3">
        <f t="shared" ref="P4683:P4746" si="295">O4683*G4683</f>
        <v>2211.87</v>
      </c>
    </row>
    <row r="4684" spans="1:16" x14ac:dyDescent="0.35">
      <c r="A4684" t="s">
        <v>300</v>
      </c>
      <c r="B4684" s="21" t="s">
        <v>98</v>
      </c>
      <c r="C4684" s="22">
        <v>44505</v>
      </c>
      <c r="D4684" t="s">
        <v>148</v>
      </c>
      <c r="E4684" t="s">
        <v>149</v>
      </c>
      <c r="F4684" s="21" t="s">
        <v>160</v>
      </c>
      <c r="G4684" s="3">
        <v>74.47</v>
      </c>
      <c r="H4684" s="22">
        <v>44487</v>
      </c>
      <c r="I4684" s="23">
        <v>44500</v>
      </c>
      <c r="J4684">
        <f t="shared" si="292"/>
        <v>14</v>
      </c>
      <c r="K4684" s="2">
        <f t="shared" si="293"/>
        <v>44493.5</v>
      </c>
      <c r="L4684" s="22">
        <v>44505.5</v>
      </c>
      <c r="M4684" s="22">
        <v>44545.5</v>
      </c>
      <c r="N4684" s="22">
        <v>44544.5</v>
      </c>
      <c r="O4684">
        <f t="shared" si="294"/>
        <v>51</v>
      </c>
      <c r="P4684" s="3">
        <f t="shared" si="295"/>
        <v>3797.97</v>
      </c>
    </row>
    <row r="4685" spans="1:16" x14ac:dyDescent="0.35">
      <c r="A4685" t="s">
        <v>300</v>
      </c>
      <c r="B4685" s="21" t="s">
        <v>86</v>
      </c>
      <c r="C4685" s="22">
        <v>44505</v>
      </c>
      <c r="D4685" t="s">
        <v>161</v>
      </c>
      <c r="E4685" t="s">
        <v>162</v>
      </c>
      <c r="F4685" s="21" t="s">
        <v>165</v>
      </c>
      <c r="G4685" s="3">
        <v>121.37</v>
      </c>
      <c r="H4685" s="22">
        <v>44486</v>
      </c>
      <c r="I4685" s="23">
        <v>44499</v>
      </c>
      <c r="J4685">
        <f t="shared" si="292"/>
        <v>14</v>
      </c>
      <c r="K4685" s="2">
        <f t="shared" si="293"/>
        <v>44492.5</v>
      </c>
      <c r="L4685" s="22">
        <v>44505.5</v>
      </c>
      <c r="M4685" s="22">
        <v>44550.5</v>
      </c>
      <c r="N4685" s="22">
        <v>44547.5</v>
      </c>
      <c r="O4685">
        <f t="shared" si="294"/>
        <v>55</v>
      </c>
      <c r="P4685" s="3">
        <f t="shared" si="295"/>
        <v>6675.35</v>
      </c>
    </row>
    <row r="4686" spans="1:16" x14ac:dyDescent="0.35">
      <c r="A4686" t="s">
        <v>300</v>
      </c>
      <c r="B4686" s="21" t="s">
        <v>86</v>
      </c>
      <c r="C4686" s="22">
        <v>44505</v>
      </c>
      <c r="D4686" t="s">
        <v>161</v>
      </c>
      <c r="E4686" t="s">
        <v>162</v>
      </c>
      <c r="F4686" s="21" t="s">
        <v>163</v>
      </c>
      <c r="G4686" s="3">
        <v>208.66000000000003</v>
      </c>
      <c r="H4686" s="22">
        <v>44486</v>
      </c>
      <c r="I4686" s="23">
        <v>44499</v>
      </c>
      <c r="J4686">
        <f t="shared" si="292"/>
        <v>14</v>
      </c>
      <c r="K4686" s="2">
        <f t="shared" si="293"/>
        <v>44492.5</v>
      </c>
      <c r="L4686" s="22">
        <v>44505.5</v>
      </c>
      <c r="M4686" s="22">
        <v>44550.5</v>
      </c>
      <c r="N4686" s="22">
        <v>44547.5</v>
      </c>
      <c r="O4686">
        <f t="shared" si="294"/>
        <v>55</v>
      </c>
      <c r="P4686" s="3">
        <f t="shared" si="295"/>
        <v>11476.300000000001</v>
      </c>
    </row>
    <row r="4687" spans="1:16" x14ac:dyDescent="0.35">
      <c r="A4687" t="s">
        <v>300</v>
      </c>
      <c r="B4687" s="21" t="s">
        <v>86</v>
      </c>
      <c r="C4687" s="22">
        <v>44505</v>
      </c>
      <c r="D4687" t="s">
        <v>161</v>
      </c>
      <c r="E4687" t="s">
        <v>162</v>
      </c>
      <c r="F4687" s="21" t="s">
        <v>166</v>
      </c>
      <c r="G4687" s="3">
        <v>117.6</v>
      </c>
      <c r="H4687" s="22">
        <v>44486</v>
      </c>
      <c r="I4687" s="23">
        <v>44499</v>
      </c>
      <c r="J4687">
        <f t="shared" si="292"/>
        <v>14</v>
      </c>
      <c r="K4687" s="2">
        <f t="shared" si="293"/>
        <v>44492.5</v>
      </c>
      <c r="L4687" s="22">
        <v>44505.5</v>
      </c>
      <c r="M4687" s="22">
        <v>44550.5</v>
      </c>
      <c r="N4687" s="22">
        <v>44547.5</v>
      </c>
      <c r="O4687">
        <f t="shared" si="294"/>
        <v>55</v>
      </c>
      <c r="P4687" s="3">
        <f t="shared" si="295"/>
        <v>6468</v>
      </c>
    </row>
    <row r="4688" spans="1:16" x14ac:dyDescent="0.35">
      <c r="A4688" t="s">
        <v>300</v>
      </c>
      <c r="B4688" s="21" t="s">
        <v>86</v>
      </c>
      <c r="C4688" s="22">
        <v>44505</v>
      </c>
      <c r="D4688" t="s">
        <v>161</v>
      </c>
      <c r="E4688" t="s">
        <v>162</v>
      </c>
      <c r="F4688" s="21" t="s">
        <v>167</v>
      </c>
      <c r="G4688" s="3">
        <v>389.18</v>
      </c>
      <c r="H4688" s="22">
        <v>44486</v>
      </c>
      <c r="I4688" s="23">
        <v>44499</v>
      </c>
      <c r="J4688">
        <f t="shared" si="292"/>
        <v>14</v>
      </c>
      <c r="K4688" s="2">
        <f t="shared" si="293"/>
        <v>44492.5</v>
      </c>
      <c r="L4688" s="22">
        <v>44505.5</v>
      </c>
      <c r="M4688" s="22">
        <v>44550.5</v>
      </c>
      <c r="N4688" s="22">
        <v>44547.5</v>
      </c>
      <c r="O4688">
        <f t="shared" si="294"/>
        <v>55</v>
      </c>
      <c r="P4688" s="3">
        <f t="shared" si="295"/>
        <v>21404.9</v>
      </c>
    </row>
    <row r="4689" spans="1:16" x14ac:dyDescent="0.35">
      <c r="A4689" t="s">
        <v>300</v>
      </c>
      <c r="B4689" s="21" t="s">
        <v>86</v>
      </c>
      <c r="C4689" s="22">
        <v>44505</v>
      </c>
      <c r="D4689" t="s">
        <v>161</v>
      </c>
      <c r="E4689" t="s">
        <v>162</v>
      </c>
      <c r="F4689" s="21" t="s">
        <v>168</v>
      </c>
      <c r="G4689" s="3">
        <v>104.55</v>
      </c>
      <c r="H4689" s="22">
        <v>44486</v>
      </c>
      <c r="I4689" s="23">
        <v>44499</v>
      </c>
      <c r="J4689">
        <f t="shared" si="292"/>
        <v>14</v>
      </c>
      <c r="K4689" s="2">
        <f t="shared" si="293"/>
        <v>44492.5</v>
      </c>
      <c r="L4689" s="22">
        <v>44505.5</v>
      </c>
      <c r="M4689" s="22">
        <v>44550.5</v>
      </c>
      <c r="N4689" s="22">
        <v>44547.5</v>
      </c>
      <c r="O4689">
        <f t="shared" si="294"/>
        <v>55</v>
      </c>
      <c r="P4689" s="3">
        <f t="shared" si="295"/>
        <v>5750.25</v>
      </c>
    </row>
    <row r="4690" spans="1:16" x14ac:dyDescent="0.35">
      <c r="A4690" t="s">
        <v>300</v>
      </c>
      <c r="B4690" s="21" t="s">
        <v>86</v>
      </c>
      <c r="C4690" s="22">
        <v>44505</v>
      </c>
      <c r="D4690" t="s">
        <v>161</v>
      </c>
      <c r="E4690" t="s">
        <v>162</v>
      </c>
      <c r="F4690" s="21" t="s">
        <v>288</v>
      </c>
      <c r="G4690" s="3">
        <v>37.92</v>
      </c>
      <c r="H4690" s="22">
        <v>44486</v>
      </c>
      <c r="I4690" s="23">
        <v>44499</v>
      </c>
      <c r="J4690">
        <f t="shared" si="292"/>
        <v>14</v>
      </c>
      <c r="K4690" s="2">
        <f t="shared" si="293"/>
        <v>44492.5</v>
      </c>
      <c r="L4690" s="22">
        <v>44505.5</v>
      </c>
      <c r="M4690" s="22">
        <v>44550.5</v>
      </c>
      <c r="N4690" s="22">
        <v>44547.5</v>
      </c>
      <c r="O4690">
        <f t="shared" si="294"/>
        <v>55</v>
      </c>
      <c r="P4690" s="3">
        <f t="shared" si="295"/>
        <v>2085.6</v>
      </c>
    </row>
    <row r="4691" spans="1:16" x14ac:dyDescent="0.35">
      <c r="A4691" t="s">
        <v>300</v>
      </c>
      <c r="B4691" s="21" t="s">
        <v>86</v>
      </c>
      <c r="C4691" s="22">
        <v>44505</v>
      </c>
      <c r="D4691" t="s">
        <v>161</v>
      </c>
      <c r="E4691" t="s">
        <v>162</v>
      </c>
      <c r="F4691" s="21" t="s">
        <v>169</v>
      </c>
      <c r="G4691" s="3">
        <v>232.39</v>
      </c>
      <c r="H4691" s="22">
        <v>44486</v>
      </c>
      <c r="I4691" s="23">
        <v>44499</v>
      </c>
      <c r="J4691">
        <f t="shared" si="292"/>
        <v>14</v>
      </c>
      <c r="K4691" s="2">
        <f t="shared" si="293"/>
        <v>44492.5</v>
      </c>
      <c r="L4691" s="22">
        <v>44505.5</v>
      </c>
      <c r="M4691" s="22">
        <v>44550.5</v>
      </c>
      <c r="N4691" s="22">
        <v>44547.5</v>
      </c>
      <c r="O4691">
        <f t="shared" si="294"/>
        <v>55</v>
      </c>
      <c r="P4691" s="3">
        <f t="shared" si="295"/>
        <v>12781.449999999999</v>
      </c>
    </row>
    <row r="4692" spans="1:16" x14ac:dyDescent="0.35">
      <c r="A4692" t="s">
        <v>300</v>
      </c>
      <c r="B4692" s="21" t="s">
        <v>86</v>
      </c>
      <c r="C4692" s="22">
        <v>44505</v>
      </c>
      <c r="D4692" t="s">
        <v>161</v>
      </c>
      <c r="E4692" t="s">
        <v>162</v>
      </c>
      <c r="F4692" s="21" t="s">
        <v>170</v>
      </c>
      <c r="G4692" s="3">
        <v>107.55</v>
      </c>
      <c r="H4692" s="22">
        <v>44486</v>
      </c>
      <c r="I4692" s="23">
        <v>44499</v>
      </c>
      <c r="J4692">
        <f t="shared" si="292"/>
        <v>14</v>
      </c>
      <c r="K4692" s="2">
        <f t="shared" si="293"/>
        <v>44492.5</v>
      </c>
      <c r="L4692" s="22">
        <v>44505.5</v>
      </c>
      <c r="M4692" s="22">
        <v>44550.5</v>
      </c>
      <c r="N4692" s="22">
        <v>44547.5</v>
      </c>
      <c r="O4692">
        <f t="shared" si="294"/>
        <v>55</v>
      </c>
      <c r="P4692" s="3">
        <f t="shared" si="295"/>
        <v>5915.25</v>
      </c>
    </row>
    <row r="4693" spans="1:16" x14ac:dyDescent="0.35">
      <c r="A4693" t="s">
        <v>300</v>
      </c>
      <c r="B4693" s="21" t="s">
        <v>86</v>
      </c>
      <c r="C4693" s="22">
        <v>44505</v>
      </c>
      <c r="D4693" t="s">
        <v>171</v>
      </c>
      <c r="E4693" t="s">
        <v>172</v>
      </c>
      <c r="F4693" s="21" t="s">
        <v>173</v>
      </c>
      <c r="G4693" s="3">
        <v>225.90999999999997</v>
      </c>
      <c r="H4693" s="22">
        <v>44486</v>
      </c>
      <c r="I4693" s="23">
        <v>44499</v>
      </c>
      <c r="J4693">
        <f t="shared" si="292"/>
        <v>14</v>
      </c>
      <c r="K4693" s="2">
        <f t="shared" si="293"/>
        <v>44492.5</v>
      </c>
      <c r="L4693" s="22">
        <v>44505.5</v>
      </c>
      <c r="M4693" s="22">
        <v>44550.5</v>
      </c>
      <c r="N4693" s="22">
        <v>44547.5</v>
      </c>
      <c r="O4693">
        <f t="shared" si="294"/>
        <v>55</v>
      </c>
      <c r="P4693" s="3">
        <f t="shared" si="295"/>
        <v>12425.049999999997</v>
      </c>
    </row>
    <row r="4694" spans="1:16" x14ac:dyDescent="0.35">
      <c r="A4694" t="s">
        <v>300</v>
      </c>
      <c r="B4694" s="21" t="s">
        <v>86</v>
      </c>
      <c r="C4694" s="22">
        <v>44505</v>
      </c>
      <c r="D4694" t="s">
        <v>161</v>
      </c>
      <c r="E4694" t="s">
        <v>162</v>
      </c>
      <c r="F4694" s="21" t="s">
        <v>278</v>
      </c>
      <c r="G4694" s="3">
        <v>70.89</v>
      </c>
      <c r="H4694" s="22">
        <v>44486</v>
      </c>
      <c r="I4694" s="23">
        <v>44499</v>
      </c>
      <c r="J4694">
        <f t="shared" si="292"/>
        <v>14</v>
      </c>
      <c r="K4694" s="2">
        <f t="shared" si="293"/>
        <v>44492.5</v>
      </c>
      <c r="L4694" s="22">
        <v>44505.5</v>
      </c>
      <c r="M4694" s="22">
        <v>44550.5</v>
      </c>
      <c r="N4694" s="22">
        <v>44547.5</v>
      </c>
      <c r="O4694">
        <f t="shared" si="294"/>
        <v>55</v>
      </c>
      <c r="P4694" s="3">
        <f t="shared" si="295"/>
        <v>3898.95</v>
      </c>
    </row>
    <row r="4695" spans="1:16" x14ac:dyDescent="0.35">
      <c r="A4695" t="s">
        <v>300</v>
      </c>
      <c r="B4695" s="21" t="s">
        <v>86</v>
      </c>
      <c r="C4695" s="22">
        <v>44505</v>
      </c>
      <c r="D4695" t="s">
        <v>161</v>
      </c>
      <c r="E4695" t="s">
        <v>162</v>
      </c>
      <c r="F4695" s="21" t="s">
        <v>174</v>
      </c>
      <c r="G4695" s="3">
        <v>85.39</v>
      </c>
      <c r="H4695" s="22">
        <v>44486</v>
      </c>
      <c r="I4695" s="23">
        <v>44499</v>
      </c>
      <c r="J4695">
        <f t="shared" si="292"/>
        <v>14</v>
      </c>
      <c r="K4695" s="2">
        <f t="shared" si="293"/>
        <v>44492.5</v>
      </c>
      <c r="L4695" s="22">
        <v>44505.5</v>
      </c>
      <c r="M4695" s="22">
        <v>44550.5</v>
      </c>
      <c r="N4695" s="22">
        <v>44547.5</v>
      </c>
      <c r="O4695">
        <f t="shared" si="294"/>
        <v>55</v>
      </c>
      <c r="P4695" s="3">
        <f t="shared" si="295"/>
        <v>4696.45</v>
      </c>
    </row>
    <row r="4696" spans="1:16" x14ac:dyDescent="0.35">
      <c r="A4696" t="s">
        <v>300</v>
      </c>
      <c r="B4696" s="21" t="s">
        <v>86</v>
      </c>
      <c r="C4696" s="22">
        <v>44505</v>
      </c>
      <c r="D4696" t="s">
        <v>161</v>
      </c>
      <c r="E4696" t="s">
        <v>162</v>
      </c>
      <c r="F4696" s="21" t="s">
        <v>175</v>
      </c>
      <c r="G4696" s="3">
        <v>161.09000000000003</v>
      </c>
      <c r="H4696" s="22">
        <v>44486</v>
      </c>
      <c r="I4696" s="23">
        <v>44499</v>
      </c>
      <c r="J4696">
        <f t="shared" si="292"/>
        <v>14</v>
      </c>
      <c r="K4696" s="2">
        <f t="shared" si="293"/>
        <v>44492.5</v>
      </c>
      <c r="L4696" s="22">
        <v>44505.5</v>
      </c>
      <c r="M4696" s="22">
        <v>44550.5</v>
      </c>
      <c r="N4696" s="22">
        <v>44547.5</v>
      </c>
      <c r="O4696">
        <f t="shared" si="294"/>
        <v>55</v>
      </c>
      <c r="P4696" s="3">
        <f t="shared" si="295"/>
        <v>8859.9500000000025</v>
      </c>
    </row>
    <row r="4697" spans="1:16" x14ac:dyDescent="0.35">
      <c r="A4697" t="s">
        <v>300</v>
      </c>
      <c r="B4697" s="21" t="s">
        <v>86</v>
      </c>
      <c r="C4697" s="22">
        <v>44505</v>
      </c>
      <c r="D4697" t="s">
        <v>161</v>
      </c>
      <c r="E4697" t="s">
        <v>162</v>
      </c>
      <c r="F4697" s="21" t="s">
        <v>197</v>
      </c>
      <c r="G4697" s="3">
        <v>91.35</v>
      </c>
      <c r="H4697" s="22">
        <v>44486</v>
      </c>
      <c r="I4697" s="23">
        <v>44499</v>
      </c>
      <c r="J4697">
        <f t="shared" si="292"/>
        <v>14</v>
      </c>
      <c r="K4697" s="2">
        <f t="shared" si="293"/>
        <v>44492.5</v>
      </c>
      <c r="L4697" s="22">
        <v>44505.5</v>
      </c>
      <c r="M4697" s="22">
        <v>44550.5</v>
      </c>
      <c r="N4697" s="22">
        <v>44547.5</v>
      </c>
      <c r="O4697">
        <f t="shared" si="294"/>
        <v>55</v>
      </c>
      <c r="P4697" s="3">
        <f t="shared" si="295"/>
        <v>5024.25</v>
      </c>
    </row>
    <row r="4698" spans="1:16" x14ac:dyDescent="0.35">
      <c r="A4698" t="s">
        <v>300</v>
      </c>
      <c r="B4698" s="21" t="s">
        <v>86</v>
      </c>
      <c r="C4698" s="22">
        <v>44505</v>
      </c>
      <c r="D4698" t="s">
        <v>161</v>
      </c>
      <c r="E4698" t="s">
        <v>162</v>
      </c>
      <c r="F4698" s="21" t="s">
        <v>176</v>
      </c>
      <c r="G4698" s="3">
        <v>1485.7800000000002</v>
      </c>
      <c r="H4698" s="22">
        <v>44486</v>
      </c>
      <c r="I4698" s="23">
        <v>44499</v>
      </c>
      <c r="J4698">
        <f t="shared" si="292"/>
        <v>14</v>
      </c>
      <c r="K4698" s="2">
        <f t="shared" si="293"/>
        <v>44492.5</v>
      </c>
      <c r="L4698" s="22">
        <v>44505.5</v>
      </c>
      <c r="M4698" s="22">
        <v>44550.5</v>
      </c>
      <c r="N4698" s="22">
        <v>44547.5</v>
      </c>
      <c r="O4698">
        <f t="shared" si="294"/>
        <v>55</v>
      </c>
      <c r="P4698" s="3">
        <f t="shared" si="295"/>
        <v>81717.900000000009</v>
      </c>
    </row>
    <row r="4699" spans="1:16" x14ac:dyDescent="0.35">
      <c r="A4699" t="s">
        <v>300</v>
      </c>
      <c r="B4699" s="21" t="s">
        <v>86</v>
      </c>
      <c r="C4699" s="22">
        <v>44505</v>
      </c>
      <c r="D4699" t="s">
        <v>161</v>
      </c>
      <c r="E4699" t="s">
        <v>162</v>
      </c>
      <c r="F4699" s="21" t="s">
        <v>177</v>
      </c>
      <c r="G4699" s="3">
        <v>37.549999999999997</v>
      </c>
      <c r="H4699" s="22">
        <v>44486</v>
      </c>
      <c r="I4699" s="23">
        <v>44499</v>
      </c>
      <c r="J4699">
        <f t="shared" si="292"/>
        <v>14</v>
      </c>
      <c r="K4699" s="2">
        <f t="shared" si="293"/>
        <v>44492.5</v>
      </c>
      <c r="L4699" s="22">
        <v>44505.5</v>
      </c>
      <c r="M4699" s="22">
        <v>44550.5</v>
      </c>
      <c r="N4699" s="22">
        <v>44547.5</v>
      </c>
      <c r="O4699">
        <f t="shared" si="294"/>
        <v>55</v>
      </c>
      <c r="P4699" s="3">
        <f t="shared" si="295"/>
        <v>2065.25</v>
      </c>
    </row>
    <row r="4700" spans="1:16" x14ac:dyDescent="0.35">
      <c r="A4700" t="s">
        <v>300</v>
      </c>
      <c r="B4700" s="21" t="s">
        <v>86</v>
      </c>
      <c r="C4700" s="22">
        <v>44505</v>
      </c>
      <c r="D4700" t="s">
        <v>99</v>
      </c>
      <c r="E4700" t="s">
        <v>100</v>
      </c>
      <c r="F4700" s="21" t="s">
        <v>164</v>
      </c>
      <c r="G4700" s="3">
        <v>12484.55</v>
      </c>
      <c r="H4700" s="22">
        <v>44486</v>
      </c>
      <c r="I4700" s="23">
        <v>44499</v>
      </c>
      <c r="J4700">
        <f t="shared" si="292"/>
        <v>14</v>
      </c>
      <c r="K4700" s="2">
        <f t="shared" si="293"/>
        <v>44492.5</v>
      </c>
      <c r="L4700" s="22">
        <v>44505.5</v>
      </c>
      <c r="M4700" s="22">
        <v>44550.5</v>
      </c>
      <c r="N4700" s="22">
        <v>44547.5</v>
      </c>
      <c r="O4700">
        <f t="shared" si="294"/>
        <v>55</v>
      </c>
      <c r="P4700" s="3">
        <f t="shared" si="295"/>
        <v>686650.25</v>
      </c>
    </row>
    <row r="4701" spans="1:16" x14ac:dyDescent="0.35">
      <c r="A4701" t="s">
        <v>300</v>
      </c>
      <c r="B4701" s="21" t="s">
        <v>86</v>
      </c>
      <c r="C4701" s="22">
        <v>44505</v>
      </c>
      <c r="D4701" t="s">
        <v>161</v>
      </c>
      <c r="E4701" t="s">
        <v>162</v>
      </c>
      <c r="F4701" s="21" t="s">
        <v>178</v>
      </c>
      <c r="G4701" s="3">
        <v>134.72</v>
      </c>
      <c r="H4701" s="22">
        <v>44486</v>
      </c>
      <c r="I4701" s="23">
        <v>44499</v>
      </c>
      <c r="J4701">
        <f t="shared" si="292"/>
        <v>14</v>
      </c>
      <c r="K4701" s="2">
        <f t="shared" si="293"/>
        <v>44492.5</v>
      </c>
      <c r="L4701" s="22">
        <v>44505.5</v>
      </c>
      <c r="M4701" s="22">
        <v>44550.5</v>
      </c>
      <c r="N4701" s="22">
        <v>44547.5</v>
      </c>
      <c r="O4701">
        <f t="shared" si="294"/>
        <v>55</v>
      </c>
      <c r="P4701" s="3">
        <f t="shared" si="295"/>
        <v>7409.6</v>
      </c>
    </row>
    <row r="4702" spans="1:16" x14ac:dyDescent="0.35">
      <c r="A4702" t="s">
        <v>300</v>
      </c>
      <c r="B4702" s="21" t="s">
        <v>86</v>
      </c>
      <c r="C4702" s="22">
        <v>44505</v>
      </c>
      <c r="D4702" t="s">
        <v>161</v>
      </c>
      <c r="E4702" t="s">
        <v>162</v>
      </c>
      <c r="F4702" s="21" t="s">
        <v>179</v>
      </c>
      <c r="G4702" s="3">
        <v>202.5</v>
      </c>
      <c r="H4702" s="22">
        <v>44486</v>
      </c>
      <c r="I4702" s="23">
        <v>44499</v>
      </c>
      <c r="J4702">
        <f t="shared" si="292"/>
        <v>14</v>
      </c>
      <c r="K4702" s="2">
        <f t="shared" si="293"/>
        <v>44492.5</v>
      </c>
      <c r="L4702" s="22">
        <v>44505.5</v>
      </c>
      <c r="M4702" s="22">
        <v>44550.5</v>
      </c>
      <c r="N4702" s="22">
        <v>44547.5</v>
      </c>
      <c r="O4702">
        <f t="shared" si="294"/>
        <v>55</v>
      </c>
      <c r="P4702" s="3">
        <f t="shared" si="295"/>
        <v>11137.5</v>
      </c>
    </row>
    <row r="4703" spans="1:16" x14ac:dyDescent="0.35">
      <c r="A4703" t="s">
        <v>300</v>
      </c>
      <c r="B4703" s="21" t="s">
        <v>86</v>
      </c>
      <c r="C4703" s="22">
        <v>44505</v>
      </c>
      <c r="D4703" t="s">
        <v>161</v>
      </c>
      <c r="E4703" t="s">
        <v>162</v>
      </c>
      <c r="F4703" s="21" t="s">
        <v>180</v>
      </c>
      <c r="G4703" s="3">
        <v>242.44000000000003</v>
      </c>
      <c r="H4703" s="22">
        <v>44486</v>
      </c>
      <c r="I4703" s="23">
        <v>44499</v>
      </c>
      <c r="J4703">
        <f t="shared" si="292"/>
        <v>14</v>
      </c>
      <c r="K4703" s="2">
        <f t="shared" si="293"/>
        <v>44492.5</v>
      </c>
      <c r="L4703" s="22">
        <v>44505.5</v>
      </c>
      <c r="M4703" s="22">
        <v>44550.5</v>
      </c>
      <c r="N4703" s="22">
        <v>44547.5</v>
      </c>
      <c r="O4703">
        <f t="shared" si="294"/>
        <v>55</v>
      </c>
      <c r="P4703" s="3">
        <f t="shared" si="295"/>
        <v>13334.2</v>
      </c>
    </row>
    <row r="4704" spans="1:16" x14ac:dyDescent="0.35">
      <c r="A4704" t="s">
        <v>300</v>
      </c>
      <c r="B4704" s="21" t="s">
        <v>86</v>
      </c>
      <c r="C4704" s="22">
        <v>44505</v>
      </c>
      <c r="D4704" t="s">
        <v>171</v>
      </c>
      <c r="E4704" t="s">
        <v>172</v>
      </c>
      <c r="F4704" s="21" t="s">
        <v>180</v>
      </c>
      <c r="G4704" s="3">
        <v>39.54</v>
      </c>
      <c r="H4704" s="22">
        <v>44486</v>
      </c>
      <c r="I4704" s="23">
        <v>44499</v>
      </c>
      <c r="J4704">
        <f t="shared" si="292"/>
        <v>14</v>
      </c>
      <c r="K4704" s="2">
        <f t="shared" si="293"/>
        <v>44492.5</v>
      </c>
      <c r="L4704" s="22">
        <v>44505.5</v>
      </c>
      <c r="M4704" s="22">
        <v>44550.5</v>
      </c>
      <c r="N4704" s="22">
        <v>44547.5</v>
      </c>
      <c r="O4704">
        <f t="shared" si="294"/>
        <v>55</v>
      </c>
      <c r="P4704" s="3">
        <f t="shared" si="295"/>
        <v>2174.6999999999998</v>
      </c>
    </row>
    <row r="4705" spans="1:16" x14ac:dyDescent="0.35">
      <c r="A4705" t="s">
        <v>300</v>
      </c>
      <c r="B4705" s="21" t="s">
        <v>86</v>
      </c>
      <c r="C4705" s="22">
        <v>44505</v>
      </c>
      <c r="D4705" t="s">
        <v>161</v>
      </c>
      <c r="E4705" t="s">
        <v>162</v>
      </c>
      <c r="F4705" s="21" t="s">
        <v>181</v>
      </c>
      <c r="G4705" s="3">
        <v>54.4</v>
      </c>
      <c r="H4705" s="22">
        <v>44486</v>
      </c>
      <c r="I4705" s="23">
        <v>44499</v>
      </c>
      <c r="J4705">
        <f t="shared" si="292"/>
        <v>14</v>
      </c>
      <c r="K4705" s="2">
        <f t="shared" si="293"/>
        <v>44492.5</v>
      </c>
      <c r="L4705" s="22">
        <v>44505.5</v>
      </c>
      <c r="M4705" s="22">
        <v>44550.5</v>
      </c>
      <c r="N4705" s="22">
        <v>44547.5</v>
      </c>
      <c r="O4705">
        <f t="shared" si="294"/>
        <v>55</v>
      </c>
      <c r="P4705" s="3">
        <f t="shared" si="295"/>
        <v>2992</v>
      </c>
    </row>
    <row r="4706" spans="1:16" x14ac:dyDescent="0.35">
      <c r="A4706" t="s">
        <v>300</v>
      </c>
      <c r="B4706" s="21" t="s">
        <v>86</v>
      </c>
      <c r="C4706" s="22">
        <v>44505</v>
      </c>
      <c r="D4706" t="s">
        <v>161</v>
      </c>
      <c r="E4706" t="s">
        <v>162</v>
      </c>
      <c r="F4706" s="21" t="s">
        <v>182</v>
      </c>
      <c r="G4706" s="3">
        <v>35.71</v>
      </c>
      <c r="H4706" s="22">
        <v>44486</v>
      </c>
      <c r="I4706" s="23">
        <v>44499</v>
      </c>
      <c r="J4706">
        <f t="shared" si="292"/>
        <v>14</v>
      </c>
      <c r="K4706" s="2">
        <f t="shared" si="293"/>
        <v>44492.5</v>
      </c>
      <c r="L4706" s="22">
        <v>44505.5</v>
      </c>
      <c r="M4706" s="22">
        <v>44550.5</v>
      </c>
      <c r="N4706" s="22">
        <v>44547.5</v>
      </c>
      <c r="O4706">
        <f t="shared" si="294"/>
        <v>55</v>
      </c>
      <c r="P4706" s="3">
        <f t="shared" si="295"/>
        <v>1964.05</v>
      </c>
    </row>
    <row r="4707" spans="1:16" x14ac:dyDescent="0.35">
      <c r="A4707" t="s">
        <v>300</v>
      </c>
      <c r="B4707" s="21" t="s">
        <v>86</v>
      </c>
      <c r="C4707" s="22">
        <v>44505</v>
      </c>
      <c r="D4707" t="s">
        <v>161</v>
      </c>
      <c r="E4707" t="s">
        <v>162</v>
      </c>
      <c r="F4707" s="21" t="s">
        <v>183</v>
      </c>
      <c r="G4707" s="3">
        <v>710.54000000000008</v>
      </c>
      <c r="H4707" s="22">
        <v>44486</v>
      </c>
      <c r="I4707" s="23">
        <v>44499</v>
      </c>
      <c r="J4707">
        <f t="shared" si="292"/>
        <v>14</v>
      </c>
      <c r="K4707" s="2">
        <f t="shared" si="293"/>
        <v>44492.5</v>
      </c>
      <c r="L4707" s="22">
        <v>44505.5</v>
      </c>
      <c r="M4707" s="22">
        <v>44550.5</v>
      </c>
      <c r="N4707" s="22">
        <v>44547.5</v>
      </c>
      <c r="O4707">
        <f t="shared" si="294"/>
        <v>55</v>
      </c>
      <c r="P4707" s="3">
        <f t="shared" si="295"/>
        <v>39079.700000000004</v>
      </c>
    </row>
    <row r="4708" spans="1:16" x14ac:dyDescent="0.35">
      <c r="A4708" t="s">
        <v>300</v>
      </c>
      <c r="B4708" s="21" t="s">
        <v>86</v>
      </c>
      <c r="C4708" s="22">
        <v>44505</v>
      </c>
      <c r="D4708" t="s">
        <v>161</v>
      </c>
      <c r="E4708" t="s">
        <v>162</v>
      </c>
      <c r="F4708" s="21" t="s">
        <v>184</v>
      </c>
      <c r="G4708" s="3">
        <v>38.979999999999997</v>
      </c>
      <c r="H4708" s="22">
        <v>44486</v>
      </c>
      <c r="I4708" s="23">
        <v>44499</v>
      </c>
      <c r="J4708">
        <f t="shared" si="292"/>
        <v>14</v>
      </c>
      <c r="K4708" s="2">
        <f t="shared" si="293"/>
        <v>44492.5</v>
      </c>
      <c r="L4708" s="22">
        <v>44505.5</v>
      </c>
      <c r="M4708" s="22">
        <v>44550.5</v>
      </c>
      <c r="N4708" s="22">
        <v>44547.5</v>
      </c>
      <c r="O4708">
        <f t="shared" si="294"/>
        <v>55</v>
      </c>
      <c r="P4708" s="3">
        <f t="shared" si="295"/>
        <v>2143.8999999999996</v>
      </c>
    </row>
    <row r="4709" spans="1:16" x14ac:dyDescent="0.35">
      <c r="A4709" t="s">
        <v>300</v>
      </c>
      <c r="B4709" s="21" t="s">
        <v>86</v>
      </c>
      <c r="C4709" s="22">
        <v>44505</v>
      </c>
      <c r="D4709" t="s">
        <v>161</v>
      </c>
      <c r="E4709" t="s">
        <v>162</v>
      </c>
      <c r="F4709" s="21" t="s">
        <v>185</v>
      </c>
      <c r="G4709" s="3">
        <v>677.88</v>
      </c>
      <c r="H4709" s="22">
        <v>44486</v>
      </c>
      <c r="I4709" s="23">
        <v>44499</v>
      </c>
      <c r="J4709">
        <f t="shared" si="292"/>
        <v>14</v>
      </c>
      <c r="K4709" s="2">
        <f t="shared" si="293"/>
        <v>44492.5</v>
      </c>
      <c r="L4709" s="22">
        <v>44505.5</v>
      </c>
      <c r="M4709" s="22">
        <v>44550.5</v>
      </c>
      <c r="N4709" s="22">
        <v>44547.5</v>
      </c>
      <c r="O4709">
        <f t="shared" si="294"/>
        <v>55</v>
      </c>
      <c r="P4709" s="3">
        <f t="shared" si="295"/>
        <v>37283.4</v>
      </c>
    </row>
    <row r="4710" spans="1:16" x14ac:dyDescent="0.35">
      <c r="A4710" t="s">
        <v>300</v>
      </c>
      <c r="B4710" s="21" t="s">
        <v>86</v>
      </c>
      <c r="C4710" s="22">
        <v>44505</v>
      </c>
      <c r="D4710" t="s">
        <v>161</v>
      </c>
      <c r="E4710" t="s">
        <v>162</v>
      </c>
      <c r="F4710" s="21" t="s">
        <v>186</v>
      </c>
      <c r="G4710" s="3">
        <v>88.18</v>
      </c>
      <c r="H4710" s="22">
        <v>44486</v>
      </c>
      <c r="I4710" s="23">
        <v>44499</v>
      </c>
      <c r="J4710">
        <f t="shared" si="292"/>
        <v>14</v>
      </c>
      <c r="K4710" s="2">
        <f t="shared" si="293"/>
        <v>44492.5</v>
      </c>
      <c r="L4710" s="22">
        <v>44505.5</v>
      </c>
      <c r="M4710" s="22">
        <v>44550.5</v>
      </c>
      <c r="N4710" s="22">
        <v>44547.5</v>
      </c>
      <c r="O4710">
        <f t="shared" si="294"/>
        <v>55</v>
      </c>
      <c r="P4710" s="3">
        <f t="shared" si="295"/>
        <v>4849.9000000000005</v>
      </c>
    </row>
    <row r="4711" spans="1:16" x14ac:dyDescent="0.35">
      <c r="A4711" t="s">
        <v>300</v>
      </c>
      <c r="B4711" s="21" t="s">
        <v>86</v>
      </c>
      <c r="C4711" s="22">
        <v>44505</v>
      </c>
      <c r="D4711" t="s">
        <v>161</v>
      </c>
      <c r="E4711" t="s">
        <v>162</v>
      </c>
      <c r="F4711" s="21" t="s">
        <v>187</v>
      </c>
      <c r="G4711" s="3">
        <v>344.2</v>
      </c>
      <c r="H4711" s="22">
        <v>44486</v>
      </c>
      <c r="I4711" s="23">
        <v>44499</v>
      </c>
      <c r="J4711">
        <f t="shared" si="292"/>
        <v>14</v>
      </c>
      <c r="K4711" s="2">
        <f t="shared" si="293"/>
        <v>44492.5</v>
      </c>
      <c r="L4711" s="22">
        <v>44505.5</v>
      </c>
      <c r="M4711" s="22">
        <v>44550.5</v>
      </c>
      <c r="N4711" s="22">
        <v>44547.5</v>
      </c>
      <c r="O4711">
        <f t="shared" si="294"/>
        <v>55</v>
      </c>
      <c r="P4711" s="3">
        <f t="shared" si="295"/>
        <v>18931</v>
      </c>
    </row>
    <row r="4712" spans="1:16" x14ac:dyDescent="0.35">
      <c r="A4712" t="s">
        <v>300</v>
      </c>
      <c r="B4712" s="21" t="s">
        <v>86</v>
      </c>
      <c r="C4712" s="22">
        <v>44505</v>
      </c>
      <c r="D4712" t="s">
        <v>161</v>
      </c>
      <c r="E4712" t="s">
        <v>162</v>
      </c>
      <c r="F4712" s="21" t="s">
        <v>188</v>
      </c>
      <c r="G4712" s="3">
        <v>45.11</v>
      </c>
      <c r="H4712" s="22">
        <v>44486</v>
      </c>
      <c r="I4712" s="23">
        <v>44499</v>
      </c>
      <c r="J4712">
        <f t="shared" si="292"/>
        <v>14</v>
      </c>
      <c r="K4712" s="2">
        <f t="shared" si="293"/>
        <v>44492.5</v>
      </c>
      <c r="L4712" s="22">
        <v>44505.5</v>
      </c>
      <c r="M4712" s="22">
        <v>44550.5</v>
      </c>
      <c r="N4712" s="22">
        <v>44547.5</v>
      </c>
      <c r="O4712">
        <f t="shared" si="294"/>
        <v>55</v>
      </c>
      <c r="P4712" s="3">
        <f t="shared" si="295"/>
        <v>2481.0500000000002</v>
      </c>
    </row>
    <row r="4713" spans="1:16" x14ac:dyDescent="0.35">
      <c r="A4713" t="s">
        <v>300</v>
      </c>
      <c r="B4713" s="21" t="s">
        <v>86</v>
      </c>
      <c r="C4713" s="22">
        <v>44505</v>
      </c>
      <c r="D4713" t="s">
        <v>161</v>
      </c>
      <c r="E4713" t="s">
        <v>162</v>
      </c>
      <c r="F4713" s="21" t="s">
        <v>189</v>
      </c>
      <c r="G4713" s="3">
        <v>140.25</v>
      </c>
      <c r="H4713" s="22">
        <v>44486</v>
      </c>
      <c r="I4713" s="23">
        <v>44499</v>
      </c>
      <c r="J4713">
        <f t="shared" si="292"/>
        <v>14</v>
      </c>
      <c r="K4713" s="2">
        <f t="shared" si="293"/>
        <v>44492.5</v>
      </c>
      <c r="L4713" s="22">
        <v>44505.5</v>
      </c>
      <c r="M4713" s="22">
        <v>44550.5</v>
      </c>
      <c r="N4713" s="22">
        <v>44547.5</v>
      </c>
      <c r="O4713">
        <f t="shared" si="294"/>
        <v>55</v>
      </c>
      <c r="P4713" s="3">
        <f t="shared" si="295"/>
        <v>7713.75</v>
      </c>
    </row>
    <row r="4714" spans="1:16" x14ac:dyDescent="0.35">
      <c r="A4714" t="s">
        <v>300</v>
      </c>
      <c r="B4714" s="21" t="s">
        <v>86</v>
      </c>
      <c r="C4714" s="22">
        <v>44505</v>
      </c>
      <c r="D4714" t="s">
        <v>161</v>
      </c>
      <c r="E4714" t="s">
        <v>162</v>
      </c>
      <c r="F4714" s="21" t="s">
        <v>190</v>
      </c>
      <c r="G4714" s="3">
        <v>30.99</v>
      </c>
      <c r="H4714" s="22">
        <v>44486</v>
      </c>
      <c r="I4714" s="23">
        <v>44499</v>
      </c>
      <c r="J4714">
        <f t="shared" si="292"/>
        <v>14</v>
      </c>
      <c r="K4714" s="2">
        <f t="shared" si="293"/>
        <v>44492.5</v>
      </c>
      <c r="L4714" s="22">
        <v>44505.5</v>
      </c>
      <c r="M4714" s="22">
        <v>44550.5</v>
      </c>
      <c r="N4714" s="22">
        <v>44547.5</v>
      </c>
      <c r="O4714">
        <f t="shared" si="294"/>
        <v>55</v>
      </c>
      <c r="P4714" s="3">
        <f t="shared" si="295"/>
        <v>1704.4499999999998</v>
      </c>
    </row>
    <row r="4715" spans="1:16" x14ac:dyDescent="0.35">
      <c r="A4715" t="s">
        <v>300</v>
      </c>
      <c r="B4715" s="21" t="s">
        <v>86</v>
      </c>
      <c r="C4715" s="22">
        <v>44505</v>
      </c>
      <c r="D4715" t="s">
        <v>161</v>
      </c>
      <c r="E4715" t="s">
        <v>162</v>
      </c>
      <c r="F4715" s="21" t="s">
        <v>191</v>
      </c>
      <c r="G4715" s="3">
        <v>31.42</v>
      </c>
      <c r="H4715" s="22">
        <v>44486</v>
      </c>
      <c r="I4715" s="23">
        <v>44499</v>
      </c>
      <c r="J4715">
        <f t="shared" si="292"/>
        <v>14</v>
      </c>
      <c r="K4715" s="2">
        <f t="shared" si="293"/>
        <v>44492.5</v>
      </c>
      <c r="L4715" s="22">
        <v>44505.5</v>
      </c>
      <c r="M4715" s="22">
        <v>44550.5</v>
      </c>
      <c r="N4715" s="22">
        <v>44547.5</v>
      </c>
      <c r="O4715">
        <f t="shared" si="294"/>
        <v>55</v>
      </c>
      <c r="P4715" s="3">
        <f t="shared" si="295"/>
        <v>1728.1000000000001</v>
      </c>
    </row>
    <row r="4716" spans="1:16" x14ac:dyDescent="0.35">
      <c r="A4716" t="s">
        <v>300</v>
      </c>
      <c r="B4716" s="21" t="s">
        <v>86</v>
      </c>
      <c r="C4716" s="22">
        <v>44505</v>
      </c>
      <c r="D4716" t="s">
        <v>161</v>
      </c>
      <c r="E4716" t="s">
        <v>162</v>
      </c>
      <c r="F4716" s="21" t="s">
        <v>192</v>
      </c>
      <c r="G4716" s="3">
        <v>67.91</v>
      </c>
      <c r="H4716" s="22">
        <v>44486</v>
      </c>
      <c r="I4716" s="23">
        <v>44499</v>
      </c>
      <c r="J4716">
        <f t="shared" si="292"/>
        <v>14</v>
      </c>
      <c r="K4716" s="2">
        <f t="shared" si="293"/>
        <v>44492.5</v>
      </c>
      <c r="L4716" s="22">
        <v>44505.5</v>
      </c>
      <c r="M4716" s="22">
        <v>44550.5</v>
      </c>
      <c r="N4716" s="22">
        <v>44547.5</v>
      </c>
      <c r="O4716">
        <f t="shared" si="294"/>
        <v>55</v>
      </c>
      <c r="P4716" s="3">
        <f t="shared" si="295"/>
        <v>3735.0499999999997</v>
      </c>
    </row>
    <row r="4717" spans="1:16" x14ac:dyDescent="0.35">
      <c r="A4717" t="s">
        <v>300</v>
      </c>
      <c r="B4717" s="21" t="s">
        <v>86</v>
      </c>
      <c r="C4717" s="22">
        <v>44505</v>
      </c>
      <c r="D4717" t="s">
        <v>161</v>
      </c>
      <c r="E4717" t="s">
        <v>162</v>
      </c>
      <c r="F4717" s="21" t="s">
        <v>193</v>
      </c>
      <c r="G4717" s="3">
        <v>192.09</v>
      </c>
      <c r="H4717" s="22">
        <v>44486</v>
      </c>
      <c r="I4717" s="23">
        <v>44499</v>
      </c>
      <c r="J4717">
        <f t="shared" si="292"/>
        <v>14</v>
      </c>
      <c r="K4717" s="2">
        <f t="shared" si="293"/>
        <v>44492.5</v>
      </c>
      <c r="L4717" s="22">
        <v>44505.5</v>
      </c>
      <c r="M4717" s="22">
        <v>44550.5</v>
      </c>
      <c r="N4717" s="22">
        <v>44547.5</v>
      </c>
      <c r="O4717">
        <f t="shared" si="294"/>
        <v>55</v>
      </c>
      <c r="P4717" s="3">
        <f t="shared" si="295"/>
        <v>10564.95</v>
      </c>
    </row>
    <row r="4718" spans="1:16" x14ac:dyDescent="0.35">
      <c r="A4718" t="s">
        <v>300</v>
      </c>
      <c r="B4718" s="21" t="s">
        <v>86</v>
      </c>
      <c r="C4718" s="22">
        <v>44505</v>
      </c>
      <c r="D4718" t="s">
        <v>161</v>
      </c>
      <c r="E4718" t="s">
        <v>162</v>
      </c>
      <c r="F4718" s="21" t="s">
        <v>194</v>
      </c>
      <c r="G4718" s="3">
        <v>75.45</v>
      </c>
      <c r="H4718" s="22">
        <v>44486</v>
      </c>
      <c r="I4718" s="23">
        <v>44499</v>
      </c>
      <c r="J4718">
        <f t="shared" si="292"/>
        <v>14</v>
      </c>
      <c r="K4718" s="2">
        <f t="shared" si="293"/>
        <v>44492.5</v>
      </c>
      <c r="L4718" s="22">
        <v>44505.5</v>
      </c>
      <c r="M4718" s="22">
        <v>44550.5</v>
      </c>
      <c r="N4718" s="22">
        <v>44547.5</v>
      </c>
      <c r="O4718">
        <f t="shared" si="294"/>
        <v>55</v>
      </c>
      <c r="P4718" s="3">
        <f t="shared" si="295"/>
        <v>4149.75</v>
      </c>
    </row>
    <row r="4719" spans="1:16" x14ac:dyDescent="0.35">
      <c r="A4719" t="s">
        <v>300</v>
      </c>
      <c r="B4719" s="21" t="s">
        <v>98</v>
      </c>
      <c r="C4719" s="22">
        <v>44505</v>
      </c>
      <c r="D4719" t="s">
        <v>99</v>
      </c>
      <c r="E4719" t="s">
        <v>100</v>
      </c>
      <c r="F4719" s="21" t="s">
        <v>164</v>
      </c>
      <c r="G4719" s="3">
        <v>4.18</v>
      </c>
      <c r="H4719" s="22">
        <v>44487</v>
      </c>
      <c r="I4719" s="23">
        <v>44500</v>
      </c>
      <c r="J4719">
        <f t="shared" si="292"/>
        <v>14</v>
      </c>
      <c r="K4719" s="2">
        <f t="shared" si="293"/>
        <v>44493.5</v>
      </c>
      <c r="L4719" s="22">
        <v>44505.5</v>
      </c>
      <c r="M4719" s="22">
        <v>44550.5</v>
      </c>
      <c r="N4719" s="22">
        <v>44547.5</v>
      </c>
      <c r="O4719">
        <f t="shared" si="294"/>
        <v>54</v>
      </c>
      <c r="P4719" s="3">
        <f t="shared" si="295"/>
        <v>225.71999999999997</v>
      </c>
    </row>
    <row r="4720" spans="1:16" x14ac:dyDescent="0.35">
      <c r="A4720" t="s">
        <v>300</v>
      </c>
      <c r="B4720" s="21" t="s">
        <v>98</v>
      </c>
      <c r="C4720" s="22">
        <v>44505</v>
      </c>
      <c r="D4720" t="s">
        <v>161</v>
      </c>
      <c r="E4720" t="s">
        <v>162</v>
      </c>
      <c r="F4720" s="21" t="s">
        <v>186</v>
      </c>
      <c r="G4720" s="3">
        <v>3.24</v>
      </c>
      <c r="H4720" s="22">
        <v>44487</v>
      </c>
      <c r="I4720" s="23">
        <v>44500</v>
      </c>
      <c r="J4720">
        <f t="shared" si="292"/>
        <v>14</v>
      </c>
      <c r="K4720" s="2">
        <f t="shared" si="293"/>
        <v>44493.5</v>
      </c>
      <c r="L4720" s="22">
        <v>44505.5</v>
      </c>
      <c r="M4720" s="22">
        <v>44550.5</v>
      </c>
      <c r="N4720" s="22">
        <v>44547.5</v>
      </c>
      <c r="O4720">
        <f t="shared" si="294"/>
        <v>54</v>
      </c>
      <c r="P4720" s="3">
        <f t="shared" si="295"/>
        <v>174.96</v>
      </c>
    </row>
    <row r="4721" spans="1:16" x14ac:dyDescent="0.35">
      <c r="A4721" t="s">
        <v>300</v>
      </c>
      <c r="B4721" s="21" t="s">
        <v>98</v>
      </c>
      <c r="C4721" s="22">
        <v>44505</v>
      </c>
      <c r="D4721" t="s">
        <v>99</v>
      </c>
      <c r="E4721" t="s">
        <v>100</v>
      </c>
      <c r="F4721" s="21" t="s">
        <v>164</v>
      </c>
      <c r="G4721" s="3">
        <v>5.67</v>
      </c>
      <c r="H4721" s="22">
        <v>44487</v>
      </c>
      <c r="I4721" s="23">
        <v>44500</v>
      </c>
      <c r="J4721">
        <f t="shared" si="292"/>
        <v>14</v>
      </c>
      <c r="K4721" s="2">
        <f t="shared" si="293"/>
        <v>44493.5</v>
      </c>
      <c r="L4721" s="22">
        <v>44505.5</v>
      </c>
      <c r="M4721" s="22">
        <v>44550.5</v>
      </c>
      <c r="N4721" s="22">
        <v>44547.5</v>
      </c>
      <c r="O4721">
        <f t="shared" si="294"/>
        <v>54</v>
      </c>
      <c r="P4721" s="3">
        <f t="shared" si="295"/>
        <v>306.18</v>
      </c>
    </row>
    <row r="4722" spans="1:16" x14ac:dyDescent="0.35">
      <c r="A4722" t="s">
        <v>300</v>
      </c>
      <c r="B4722" s="21" t="s">
        <v>98</v>
      </c>
      <c r="C4722" s="22">
        <v>44505</v>
      </c>
      <c r="D4722" t="s">
        <v>161</v>
      </c>
      <c r="E4722" t="s">
        <v>162</v>
      </c>
      <c r="F4722" s="21" t="s">
        <v>179</v>
      </c>
      <c r="G4722" s="3">
        <v>2.11</v>
      </c>
      <c r="H4722" s="22">
        <v>44487</v>
      </c>
      <c r="I4722" s="23">
        <v>44500</v>
      </c>
      <c r="J4722">
        <f t="shared" si="292"/>
        <v>14</v>
      </c>
      <c r="K4722" s="2">
        <f t="shared" si="293"/>
        <v>44493.5</v>
      </c>
      <c r="L4722" s="22">
        <v>44505.5</v>
      </c>
      <c r="M4722" s="22">
        <v>44550.5</v>
      </c>
      <c r="N4722" s="22">
        <v>44547.5</v>
      </c>
      <c r="O4722">
        <f t="shared" si="294"/>
        <v>54</v>
      </c>
      <c r="P4722" s="3">
        <f t="shared" si="295"/>
        <v>113.94</v>
      </c>
    </row>
    <row r="4723" spans="1:16" x14ac:dyDescent="0.35">
      <c r="A4723" t="s">
        <v>300</v>
      </c>
      <c r="B4723" s="21" t="s">
        <v>98</v>
      </c>
      <c r="C4723" s="22">
        <v>44505</v>
      </c>
      <c r="D4723" t="s">
        <v>161</v>
      </c>
      <c r="E4723" t="s">
        <v>162</v>
      </c>
      <c r="F4723" s="21" t="s">
        <v>165</v>
      </c>
      <c r="G4723" s="3">
        <v>20.86</v>
      </c>
      <c r="H4723" s="22">
        <v>44487</v>
      </c>
      <c r="I4723" s="23">
        <v>44500</v>
      </c>
      <c r="J4723">
        <f t="shared" si="292"/>
        <v>14</v>
      </c>
      <c r="K4723" s="2">
        <f t="shared" si="293"/>
        <v>44493.5</v>
      </c>
      <c r="L4723" s="22">
        <v>44505.5</v>
      </c>
      <c r="M4723" s="22">
        <v>44550.5</v>
      </c>
      <c r="N4723" s="22">
        <v>44547.5</v>
      </c>
      <c r="O4723">
        <f t="shared" si="294"/>
        <v>54</v>
      </c>
      <c r="P4723" s="3">
        <f t="shared" si="295"/>
        <v>1126.44</v>
      </c>
    </row>
    <row r="4724" spans="1:16" x14ac:dyDescent="0.35">
      <c r="A4724" t="s">
        <v>300</v>
      </c>
      <c r="B4724" s="21" t="s">
        <v>98</v>
      </c>
      <c r="C4724" s="22">
        <v>44505</v>
      </c>
      <c r="D4724" t="s">
        <v>161</v>
      </c>
      <c r="E4724" t="s">
        <v>162</v>
      </c>
      <c r="F4724" s="21" t="s">
        <v>195</v>
      </c>
      <c r="G4724" s="3">
        <v>1004.0000000000001</v>
      </c>
      <c r="H4724" s="22">
        <v>44487</v>
      </c>
      <c r="I4724" s="23">
        <v>44500</v>
      </c>
      <c r="J4724">
        <f t="shared" si="292"/>
        <v>14</v>
      </c>
      <c r="K4724" s="2">
        <f t="shared" si="293"/>
        <v>44493.5</v>
      </c>
      <c r="L4724" s="22">
        <v>44505.5</v>
      </c>
      <c r="M4724" s="22">
        <v>44550.5</v>
      </c>
      <c r="N4724" s="22">
        <v>44547.5</v>
      </c>
      <c r="O4724">
        <f t="shared" si="294"/>
        <v>54</v>
      </c>
      <c r="P4724" s="3">
        <f t="shared" si="295"/>
        <v>54216.000000000007</v>
      </c>
    </row>
    <row r="4725" spans="1:16" x14ac:dyDescent="0.35">
      <c r="A4725" t="s">
        <v>300</v>
      </c>
      <c r="B4725" s="21" t="s">
        <v>98</v>
      </c>
      <c r="C4725" s="22">
        <v>44505</v>
      </c>
      <c r="D4725" t="s">
        <v>161</v>
      </c>
      <c r="E4725" t="s">
        <v>162</v>
      </c>
      <c r="F4725" s="21" t="s">
        <v>169</v>
      </c>
      <c r="G4725" s="3">
        <v>84.16</v>
      </c>
      <c r="H4725" s="22">
        <v>44487</v>
      </c>
      <c r="I4725" s="23">
        <v>44500</v>
      </c>
      <c r="J4725">
        <f t="shared" si="292"/>
        <v>14</v>
      </c>
      <c r="K4725" s="2">
        <f t="shared" si="293"/>
        <v>44493.5</v>
      </c>
      <c r="L4725" s="22">
        <v>44505.5</v>
      </c>
      <c r="M4725" s="22">
        <v>44550.5</v>
      </c>
      <c r="N4725" s="22">
        <v>44547.5</v>
      </c>
      <c r="O4725">
        <f t="shared" si="294"/>
        <v>54</v>
      </c>
      <c r="P4725" s="3">
        <f t="shared" si="295"/>
        <v>4544.6399999999994</v>
      </c>
    </row>
    <row r="4726" spans="1:16" x14ac:dyDescent="0.35">
      <c r="A4726" t="s">
        <v>300</v>
      </c>
      <c r="B4726" s="21" t="s">
        <v>98</v>
      </c>
      <c r="C4726" s="22">
        <v>44505</v>
      </c>
      <c r="D4726" t="s">
        <v>161</v>
      </c>
      <c r="E4726" t="s">
        <v>162</v>
      </c>
      <c r="F4726" s="21" t="s">
        <v>170</v>
      </c>
      <c r="G4726" s="3">
        <v>37.909999999999997</v>
      </c>
      <c r="H4726" s="22">
        <v>44487</v>
      </c>
      <c r="I4726" s="23">
        <v>44500</v>
      </c>
      <c r="J4726">
        <f t="shared" si="292"/>
        <v>14</v>
      </c>
      <c r="K4726" s="2">
        <f t="shared" si="293"/>
        <v>44493.5</v>
      </c>
      <c r="L4726" s="22">
        <v>44505.5</v>
      </c>
      <c r="M4726" s="22">
        <v>44550.5</v>
      </c>
      <c r="N4726" s="22">
        <v>44547.5</v>
      </c>
      <c r="O4726">
        <f t="shared" si="294"/>
        <v>54</v>
      </c>
      <c r="P4726" s="3">
        <f t="shared" si="295"/>
        <v>2047.1399999999999</v>
      </c>
    </row>
    <row r="4727" spans="1:16" x14ac:dyDescent="0.35">
      <c r="A4727" t="s">
        <v>300</v>
      </c>
      <c r="B4727" s="21" t="s">
        <v>98</v>
      </c>
      <c r="C4727" s="22">
        <v>44505</v>
      </c>
      <c r="D4727" t="s">
        <v>161</v>
      </c>
      <c r="E4727" t="s">
        <v>162</v>
      </c>
      <c r="F4727" s="21" t="s">
        <v>196</v>
      </c>
      <c r="G4727" s="3">
        <v>296.52000000000004</v>
      </c>
      <c r="H4727" s="22">
        <v>44487</v>
      </c>
      <c r="I4727" s="23">
        <v>44500</v>
      </c>
      <c r="J4727">
        <f t="shared" si="292"/>
        <v>14</v>
      </c>
      <c r="K4727" s="2">
        <f t="shared" si="293"/>
        <v>44493.5</v>
      </c>
      <c r="L4727" s="22">
        <v>44505.5</v>
      </c>
      <c r="M4727" s="22">
        <v>44550.5</v>
      </c>
      <c r="N4727" s="22">
        <v>44547.5</v>
      </c>
      <c r="O4727">
        <f t="shared" si="294"/>
        <v>54</v>
      </c>
      <c r="P4727" s="3">
        <f t="shared" si="295"/>
        <v>16012.080000000002</v>
      </c>
    </row>
    <row r="4728" spans="1:16" x14ac:dyDescent="0.35">
      <c r="A4728" t="s">
        <v>300</v>
      </c>
      <c r="B4728" s="21" t="s">
        <v>98</v>
      </c>
      <c r="C4728" s="22">
        <v>44505</v>
      </c>
      <c r="D4728" t="s">
        <v>161</v>
      </c>
      <c r="E4728" t="s">
        <v>162</v>
      </c>
      <c r="F4728" s="21" t="s">
        <v>175</v>
      </c>
      <c r="G4728" s="3">
        <v>49.72</v>
      </c>
      <c r="H4728" s="22">
        <v>44487</v>
      </c>
      <c r="I4728" s="23">
        <v>44500</v>
      </c>
      <c r="J4728">
        <f t="shared" si="292"/>
        <v>14</v>
      </c>
      <c r="K4728" s="2">
        <f t="shared" si="293"/>
        <v>44493.5</v>
      </c>
      <c r="L4728" s="22">
        <v>44505.5</v>
      </c>
      <c r="M4728" s="22">
        <v>44550.5</v>
      </c>
      <c r="N4728" s="22">
        <v>44547.5</v>
      </c>
      <c r="O4728">
        <f t="shared" si="294"/>
        <v>54</v>
      </c>
      <c r="P4728" s="3">
        <f t="shared" si="295"/>
        <v>2684.88</v>
      </c>
    </row>
    <row r="4729" spans="1:16" x14ac:dyDescent="0.35">
      <c r="A4729" t="s">
        <v>300</v>
      </c>
      <c r="B4729" s="21" t="s">
        <v>98</v>
      </c>
      <c r="C4729" s="22">
        <v>44505</v>
      </c>
      <c r="D4729" t="s">
        <v>161</v>
      </c>
      <c r="E4729" t="s">
        <v>162</v>
      </c>
      <c r="F4729" s="21" t="s">
        <v>197</v>
      </c>
      <c r="G4729" s="3">
        <v>63.09</v>
      </c>
      <c r="H4729" s="22">
        <v>44487</v>
      </c>
      <c r="I4729" s="23">
        <v>44500</v>
      </c>
      <c r="J4729">
        <f t="shared" si="292"/>
        <v>14</v>
      </c>
      <c r="K4729" s="2">
        <f t="shared" si="293"/>
        <v>44493.5</v>
      </c>
      <c r="L4729" s="22">
        <v>44505.5</v>
      </c>
      <c r="M4729" s="22">
        <v>44550.5</v>
      </c>
      <c r="N4729" s="22">
        <v>44547.5</v>
      </c>
      <c r="O4729">
        <f t="shared" si="294"/>
        <v>54</v>
      </c>
      <c r="P4729" s="3">
        <f t="shared" si="295"/>
        <v>3406.86</v>
      </c>
    </row>
    <row r="4730" spans="1:16" x14ac:dyDescent="0.35">
      <c r="A4730" t="s">
        <v>300</v>
      </c>
      <c r="B4730" s="21" t="s">
        <v>98</v>
      </c>
      <c r="C4730" s="22">
        <v>44505</v>
      </c>
      <c r="D4730" t="s">
        <v>161</v>
      </c>
      <c r="E4730" t="s">
        <v>162</v>
      </c>
      <c r="F4730" s="21" t="s">
        <v>176</v>
      </c>
      <c r="G4730" s="3">
        <v>2380.8700000000003</v>
      </c>
      <c r="H4730" s="22">
        <v>44487</v>
      </c>
      <c r="I4730" s="23">
        <v>44500</v>
      </c>
      <c r="J4730">
        <f t="shared" si="292"/>
        <v>14</v>
      </c>
      <c r="K4730" s="2">
        <f t="shared" si="293"/>
        <v>44493.5</v>
      </c>
      <c r="L4730" s="22">
        <v>44505.5</v>
      </c>
      <c r="M4730" s="22">
        <v>44550.5</v>
      </c>
      <c r="N4730" s="22">
        <v>44547.5</v>
      </c>
      <c r="O4730">
        <f t="shared" si="294"/>
        <v>54</v>
      </c>
      <c r="P4730" s="3">
        <f t="shared" si="295"/>
        <v>128566.98000000003</v>
      </c>
    </row>
    <row r="4731" spans="1:16" x14ac:dyDescent="0.35">
      <c r="A4731" t="s">
        <v>300</v>
      </c>
      <c r="B4731" s="21" t="s">
        <v>98</v>
      </c>
      <c r="C4731" s="22">
        <v>44505</v>
      </c>
      <c r="D4731" t="s">
        <v>171</v>
      </c>
      <c r="E4731" t="s">
        <v>172</v>
      </c>
      <c r="F4731" s="21" t="s">
        <v>176</v>
      </c>
      <c r="G4731" s="3">
        <v>40.79</v>
      </c>
      <c r="H4731" s="22">
        <v>44487</v>
      </c>
      <c r="I4731" s="23">
        <v>44500</v>
      </c>
      <c r="J4731">
        <f t="shared" si="292"/>
        <v>14</v>
      </c>
      <c r="K4731" s="2">
        <f t="shared" si="293"/>
        <v>44493.5</v>
      </c>
      <c r="L4731" s="22">
        <v>44505.5</v>
      </c>
      <c r="M4731" s="22">
        <v>44550.5</v>
      </c>
      <c r="N4731" s="22">
        <v>44547.5</v>
      </c>
      <c r="O4731">
        <f t="shared" si="294"/>
        <v>54</v>
      </c>
      <c r="P4731" s="3">
        <f t="shared" si="295"/>
        <v>2202.66</v>
      </c>
    </row>
    <row r="4732" spans="1:16" x14ac:dyDescent="0.35">
      <c r="A4732" t="s">
        <v>300</v>
      </c>
      <c r="B4732" s="21" t="s">
        <v>98</v>
      </c>
      <c r="C4732" s="22">
        <v>44505</v>
      </c>
      <c r="D4732" t="s">
        <v>161</v>
      </c>
      <c r="E4732" t="s">
        <v>162</v>
      </c>
      <c r="F4732" s="21" t="s">
        <v>177</v>
      </c>
      <c r="G4732" s="3">
        <v>57.74</v>
      </c>
      <c r="H4732" s="22">
        <v>44487</v>
      </c>
      <c r="I4732" s="23">
        <v>44500</v>
      </c>
      <c r="J4732">
        <f t="shared" si="292"/>
        <v>14</v>
      </c>
      <c r="K4732" s="2">
        <f t="shared" si="293"/>
        <v>44493.5</v>
      </c>
      <c r="L4732" s="22">
        <v>44505.5</v>
      </c>
      <c r="M4732" s="22">
        <v>44550.5</v>
      </c>
      <c r="N4732" s="22">
        <v>44547.5</v>
      </c>
      <c r="O4732">
        <f t="shared" si="294"/>
        <v>54</v>
      </c>
      <c r="P4732" s="3">
        <f t="shared" si="295"/>
        <v>3117.96</v>
      </c>
    </row>
    <row r="4733" spans="1:16" x14ac:dyDescent="0.35">
      <c r="A4733" t="s">
        <v>300</v>
      </c>
      <c r="B4733" s="21" t="s">
        <v>98</v>
      </c>
      <c r="C4733" s="22">
        <v>44505</v>
      </c>
      <c r="D4733" t="s">
        <v>107</v>
      </c>
      <c r="E4733" t="s">
        <v>108</v>
      </c>
      <c r="F4733" s="21" t="s">
        <v>164</v>
      </c>
      <c r="G4733" s="3">
        <v>3911.2499999999986</v>
      </c>
      <c r="H4733" s="22">
        <v>44487</v>
      </c>
      <c r="I4733" s="23">
        <v>44500</v>
      </c>
      <c r="J4733">
        <f t="shared" si="292"/>
        <v>14</v>
      </c>
      <c r="K4733" s="2">
        <f t="shared" si="293"/>
        <v>44493.5</v>
      </c>
      <c r="L4733" s="22">
        <v>44505.5</v>
      </c>
      <c r="M4733" s="22">
        <v>44550.5</v>
      </c>
      <c r="N4733" s="22">
        <v>44547.5</v>
      </c>
      <c r="O4733">
        <f t="shared" si="294"/>
        <v>54</v>
      </c>
      <c r="P4733" s="3">
        <f t="shared" si="295"/>
        <v>211207.49999999991</v>
      </c>
    </row>
    <row r="4734" spans="1:16" x14ac:dyDescent="0.35">
      <c r="A4734" t="s">
        <v>300</v>
      </c>
      <c r="B4734" s="21" t="s">
        <v>98</v>
      </c>
      <c r="C4734" s="22">
        <v>44505</v>
      </c>
      <c r="D4734" t="s">
        <v>99</v>
      </c>
      <c r="E4734" t="s">
        <v>100</v>
      </c>
      <c r="F4734" s="21" t="s">
        <v>164</v>
      </c>
      <c r="G4734" s="3">
        <v>11151.809999999992</v>
      </c>
      <c r="H4734" s="22">
        <v>44487</v>
      </c>
      <c r="I4734" s="23">
        <v>44500</v>
      </c>
      <c r="J4734">
        <f t="shared" si="292"/>
        <v>14</v>
      </c>
      <c r="K4734" s="2">
        <f t="shared" si="293"/>
        <v>44493.5</v>
      </c>
      <c r="L4734" s="22">
        <v>44505.5</v>
      </c>
      <c r="M4734" s="22">
        <v>44550.5</v>
      </c>
      <c r="N4734" s="22">
        <v>44547.5</v>
      </c>
      <c r="O4734">
        <f t="shared" si="294"/>
        <v>54</v>
      </c>
      <c r="P4734" s="3">
        <f t="shared" si="295"/>
        <v>602197.73999999953</v>
      </c>
    </row>
    <row r="4735" spans="1:16" x14ac:dyDescent="0.35">
      <c r="A4735" t="s">
        <v>300</v>
      </c>
      <c r="B4735" s="21" t="s">
        <v>98</v>
      </c>
      <c r="C4735" s="22">
        <v>44505</v>
      </c>
      <c r="D4735" t="s">
        <v>161</v>
      </c>
      <c r="E4735" t="s">
        <v>162</v>
      </c>
      <c r="F4735" s="21" t="s">
        <v>179</v>
      </c>
      <c r="G4735" s="3">
        <v>167.92999999999998</v>
      </c>
      <c r="H4735" s="22">
        <v>44487</v>
      </c>
      <c r="I4735" s="23">
        <v>44500</v>
      </c>
      <c r="J4735">
        <f t="shared" si="292"/>
        <v>14</v>
      </c>
      <c r="K4735" s="2">
        <f t="shared" si="293"/>
        <v>44493.5</v>
      </c>
      <c r="L4735" s="22">
        <v>44505.5</v>
      </c>
      <c r="M4735" s="22">
        <v>44550.5</v>
      </c>
      <c r="N4735" s="22">
        <v>44547.5</v>
      </c>
      <c r="O4735">
        <f t="shared" si="294"/>
        <v>54</v>
      </c>
      <c r="P4735" s="3">
        <f t="shared" si="295"/>
        <v>9068.2199999999993</v>
      </c>
    </row>
    <row r="4736" spans="1:16" x14ac:dyDescent="0.35">
      <c r="A4736" t="s">
        <v>300</v>
      </c>
      <c r="B4736" s="21" t="s">
        <v>98</v>
      </c>
      <c r="C4736" s="22">
        <v>44505</v>
      </c>
      <c r="D4736" t="s">
        <v>161</v>
      </c>
      <c r="E4736" t="s">
        <v>162</v>
      </c>
      <c r="F4736" s="21" t="s">
        <v>182</v>
      </c>
      <c r="G4736" s="3">
        <v>28</v>
      </c>
      <c r="H4736" s="22">
        <v>44487</v>
      </c>
      <c r="I4736" s="23">
        <v>44500</v>
      </c>
      <c r="J4736">
        <f t="shared" si="292"/>
        <v>14</v>
      </c>
      <c r="K4736" s="2">
        <f t="shared" si="293"/>
        <v>44493.5</v>
      </c>
      <c r="L4736" s="22">
        <v>44505.5</v>
      </c>
      <c r="M4736" s="22">
        <v>44550.5</v>
      </c>
      <c r="N4736" s="22">
        <v>44547.5</v>
      </c>
      <c r="O4736">
        <f t="shared" si="294"/>
        <v>54</v>
      </c>
      <c r="P4736" s="3">
        <f t="shared" si="295"/>
        <v>1512</v>
      </c>
    </row>
    <row r="4737" spans="1:16" x14ac:dyDescent="0.35">
      <c r="A4737" t="s">
        <v>300</v>
      </c>
      <c r="B4737" s="21" t="s">
        <v>98</v>
      </c>
      <c r="C4737" s="22">
        <v>44505</v>
      </c>
      <c r="D4737" t="s">
        <v>161</v>
      </c>
      <c r="E4737" t="s">
        <v>162</v>
      </c>
      <c r="F4737" s="21" t="s">
        <v>183</v>
      </c>
      <c r="G4737" s="3">
        <v>1730.7500000000002</v>
      </c>
      <c r="H4737" s="22">
        <v>44487</v>
      </c>
      <c r="I4737" s="23">
        <v>44500</v>
      </c>
      <c r="J4737">
        <f t="shared" si="292"/>
        <v>14</v>
      </c>
      <c r="K4737" s="2">
        <f t="shared" si="293"/>
        <v>44493.5</v>
      </c>
      <c r="L4737" s="22">
        <v>44505.5</v>
      </c>
      <c r="M4737" s="22">
        <v>44550.5</v>
      </c>
      <c r="N4737" s="22">
        <v>44547.5</v>
      </c>
      <c r="O4737">
        <f t="shared" si="294"/>
        <v>54</v>
      </c>
      <c r="P4737" s="3">
        <f t="shared" si="295"/>
        <v>93460.500000000015</v>
      </c>
    </row>
    <row r="4738" spans="1:16" x14ac:dyDescent="0.35">
      <c r="A4738" t="s">
        <v>300</v>
      </c>
      <c r="B4738" s="21" t="s">
        <v>98</v>
      </c>
      <c r="C4738" s="22">
        <v>44505</v>
      </c>
      <c r="D4738" t="s">
        <v>107</v>
      </c>
      <c r="E4738" t="s">
        <v>108</v>
      </c>
      <c r="F4738" s="21" t="s">
        <v>261</v>
      </c>
      <c r="G4738" s="3">
        <v>97.74</v>
      </c>
      <c r="H4738" s="22">
        <v>44487</v>
      </c>
      <c r="I4738" s="23">
        <v>44500</v>
      </c>
      <c r="J4738">
        <f t="shared" si="292"/>
        <v>14</v>
      </c>
      <c r="K4738" s="2">
        <f t="shared" si="293"/>
        <v>44493.5</v>
      </c>
      <c r="L4738" s="22">
        <v>44505.5</v>
      </c>
      <c r="M4738" s="22">
        <v>44550.5</v>
      </c>
      <c r="N4738" s="22">
        <v>44547.5</v>
      </c>
      <c r="O4738">
        <f t="shared" si="294"/>
        <v>54</v>
      </c>
      <c r="P4738" s="3">
        <f t="shared" si="295"/>
        <v>5277.96</v>
      </c>
    </row>
    <row r="4739" spans="1:16" x14ac:dyDescent="0.35">
      <c r="A4739" t="s">
        <v>300</v>
      </c>
      <c r="B4739" s="21" t="s">
        <v>98</v>
      </c>
      <c r="C4739" s="22">
        <v>44505</v>
      </c>
      <c r="D4739" t="s">
        <v>161</v>
      </c>
      <c r="E4739" t="s">
        <v>162</v>
      </c>
      <c r="F4739" s="21" t="s">
        <v>184</v>
      </c>
      <c r="G4739" s="3">
        <v>30.48</v>
      </c>
      <c r="H4739" s="22">
        <v>44487</v>
      </c>
      <c r="I4739" s="23">
        <v>44500</v>
      </c>
      <c r="J4739">
        <f t="shared" si="292"/>
        <v>14</v>
      </c>
      <c r="K4739" s="2">
        <f t="shared" si="293"/>
        <v>44493.5</v>
      </c>
      <c r="L4739" s="22">
        <v>44505.5</v>
      </c>
      <c r="M4739" s="22">
        <v>44550.5</v>
      </c>
      <c r="N4739" s="22">
        <v>44547.5</v>
      </c>
      <c r="O4739">
        <f t="shared" si="294"/>
        <v>54</v>
      </c>
      <c r="P4739" s="3">
        <f t="shared" si="295"/>
        <v>1645.92</v>
      </c>
    </row>
    <row r="4740" spans="1:16" x14ac:dyDescent="0.35">
      <c r="A4740" t="s">
        <v>300</v>
      </c>
      <c r="B4740" s="21" t="s">
        <v>98</v>
      </c>
      <c r="C4740" s="22">
        <v>44505</v>
      </c>
      <c r="D4740" t="s">
        <v>161</v>
      </c>
      <c r="E4740" t="s">
        <v>162</v>
      </c>
      <c r="F4740" s="21" t="s">
        <v>185</v>
      </c>
      <c r="G4740" s="3">
        <v>786.67999999999984</v>
      </c>
      <c r="H4740" s="22">
        <v>44487</v>
      </c>
      <c r="I4740" s="23">
        <v>44500</v>
      </c>
      <c r="J4740">
        <f t="shared" si="292"/>
        <v>14</v>
      </c>
      <c r="K4740" s="2">
        <f t="shared" si="293"/>
        <v>44493.5</v>
      </c>
      <c r="L4740" s="22">
        <v>44505.5</v>
      </c>
      <c r="M4740" s="22">
        <v>44550.5</v>
      </c>
      <c r="N4740" s="22">
        <v>44547.5</v>
      </c>
      <c r="O4740">
        <f t="shared" si="294"/>
        <v>54</v>
      </c>
      <c r="P4740" s="3">
        <f t="shared" si="295"/>
        <v>42480.719999999994</v>
      </c>
    </row>
    <row r="4741" spans="1:16" x14ac:dyDescent="0.35">
      <c r="A4741" t="s">
        <v>300</v>
      </c>
      <c r="B4741" s="21" t="s">
        <v>98</v>
      </c>
      <c r="C4741" s="22">
        <v>44505</v>
      </c>
      <c r="D4741" t="s">
        <v>161</v>
      </c>
      <c r="E4741" t="s">
        <v>162</v>
      </c>
      <c r="F4741" s="21" t="s">
        <v>186</v>
      </c>
      <c r="G4741" s="3">
        <v>5.63</v>
      </c>
      <c r="H4741" s="22">
        <v>44487</v>
      </c>
      <c r="I4741" s="23">
        <v>44500</v>
      </c>
      <c r="J4741">
        <f t="shared" si="292"/>
        <v>14</v>
      </c>
      <c r="K4741" s="2">
        <f t="shared" si="293"/>
        <v>44493.5</v>
      </c>
      <c r="L4741" s="22">
        <v>44505.5</v>
      </c>
      <c r="M4741" s="22">
        <v>44550.5</v>
      </c>
      <c r="N4741" s="22">
        <v>44547.5</v>
      </c>
      <c r="O4741">
        <f t="shared" si="294"/>
        <v>54</v>
      </c>
      <c r="P4741" s="3">
        <f t="shared" si="295"/>
        <v>304.02</v>
      </c>
    </row>
    <row r="4742" spans="1:16" x14ac:dyDescent="0.35">
      <c r="A4742" t="s">
        <v>300</v>
      </c>
      <c r="B4742" s="21" t="s">
        <v>98</v>
      </c>
      <c r="C4742" s="22">
        <v>44505</v>
      </c>
      <c r="D4742" t="s">
        <v>161</v>
      </c>
      <c r="E4742" t="s">
        <v>162</v>
      </c>
      <c r="F4742" s="21" t="s">
        <v>272</v>
      </c>
      <c r="G4742" s="3">
        <v>13</v>
      </c>
      <c r="H4742" s="22">
        <v>44487</v>
      </c>
      <c r="I4742" s="23">
        <v>44500</v>
      </c>
      <c r="J4742">
        <f t="shared" si="292"/>
        <v>14</v>
      </c>
      <c r="K4742" s="2">
        <f t="shared" si="293"/>
        <v>44493.5</v>
      </c>
      <c r="L4742" s="22">
        <v>44505.5</v>
      </c>
      <c r="M4742" s="22">
        <v>44550.5</v>
      </c>
      <c r="N4742" s="22">
        <v>44547.5</v>
      </c>
      <c r="O4742">
        <f t="shared" si="294"/>
        <v>54</v>
      </c>
      <c r="P4742" s="3">
        <f t="shared" si="295"/>
        <v>702</v>
      </c>
    </row>
    <row r="4743" spans="1:16" x14ac:dyDescent="0.35">
      <c r="A4743" t="s">
        <v>300</v>
      </c>
      <c r="B4743" s="21" t="s">
        <v>98</v>
      </c>
      <c r="C4743" s="22">
        <v>44505</v>
      </c>
      <c r="D4743" t="s">
        <v>161</v>
      </c>
      <c r="E4743" t="s">
        <v>162</v>
      </c>
      <c r="F4743" s="21" t="s">
        <v>187</v>
      </c>
      <c r="G4743" s="3">
        <v>613.23000000000013</v>
      </c>
      <c r="H4743" s="22">
        <v>44487</v>
      </c>
      <c r="I4743" s="23">
        <v>44500</v>
      </c>
      <c r="J4743">
        <f t="shared" si="292"/>
        <v>14</v>
      </c>
      <c r="K4743" s="2">
        <f t="shared" si="293"/>
        <v>44493.5</v>
      </c>
      <c r="L4743" s="22">
        <v>44505.5</v>
      </c>
      <c r="M4743" s="22">
        <v>44550.5</v>
      </c>
      <c r="N4743" s="22">
        <v>44547.5</v>
      </c>
      <c r="O4743">
        <f t="shared" si="294"/>
        <v>54</v>
      </c>
      <c r="P4743" s="3">
        <f t="shared" si="295"/>
        <v>33114.420000000006</v>
      </c>
    </row>
    <row r="4744" spans="1:16" x14ac:dyDescent="0.35">
      <c r="A4744" t="s">
        <v>300</v>
      </c>
      <c r="B4744" s="21" t="s">
        <v>98</v>
      </c>
      <c r="C4744" s="22">
        <v>44505</v>
      </c>
      <c r="D4744" t="s">
        <v>161</v>
      </c>
      <c r="E4744" t="s">
        <v>162</v>
      </c>
      <c r="F4744" s="21" t="s">
        <v>188</v>
      </c>
      <c r="G4744" s="3">
        <v>191.68</v>
      </c>
      <c r="H4744" s="22">
        <v>44487</v>
      </c>
      <c r="I4744" s="23">
        <v>44500</v>
      </c>
      <c r="J4744">
        <f t="shared" si="292"/>
        <v>14</v>
      </c>
      <c r="K4744" s="2">
        <f t="shared" si="293"/>
        <v>44493.5</v>
      </c>
      <c r="L4744" s="22">
        <v>44505.5</v>
      </c>
      <c r="M4744" s="22">
        <v>44550.5</v>
      </c>
      <c r="N4744" s="22">
        <v>44547.5</v>
      </c>
      <c r="O4744">
        <f t="shared" si="294"/>
        <v>54</v>
      </c>
      <c r="P4744" s="3">
        <f t="shared" si="295"/>
        <v>10350.720000000001</v>
      </c>
    </row>
    <row r="4745" spans="1:16" x14ac:dyDescent="0.35">
      <c r="A4745" t="s">
        <v>300</v>
      </c>
      <c r="B4745" s="21" t="s">
        <v>98</v>
      </c>
      <c r="C4745" s="22">
        <v>44505</v>
      </c>
      <c r="D4745" t="s">
        <v>161</v>
      </c>
      <c r="E4745" t="s">
        <v>162</v>
      </c>
      <c r="F4745" s="21" t="s">
        <v>198</v>
      </c>
      <c r="G4745" s="3">
        <v>25.89</v>
      </c>
      <c r="H4745" s="22">
        <v>44487</v>
      </c>
      <c r="I4745" s="23">
        <v>44500</v>
      </c>
      <c r="J4745">
        <f t="shared" si="292"/>
        <v>14</v>
      </c>
      <c r="K4745" s="2">
        <f t="shared" si="293"/>
        <v>44493.5</v>
      </c>
      <c r="L4745" s="22">
        <v>44505.5</v>
      </c>
      <c r="M4745" s="22">
        <v>44550.5</v>
      </c>
      <c r="N4745" s="22">
        <v>44547.5</v>
      </c>
      <c r="O4745">
        <f t="shared" si="294"/>
        <v>54</v>
      </c>
      <c r="P4745" s="3">
        <f t="shared" si="295"/>
        <v>1398.06</v>
      </c>
    </row>
    <row r="4746" spans="1:16" x14ac:dyDescent="0.35">
      <c r="A4746" t="s">
        <v>300</v>
      </c>
      <c r="B4746" s="21" t="s">
        <v>98</v>
      </c>
      <c r="C4746" s="22">
        <v>44505</v>
      </c>
      <c r="D4746" t="s">
        <v>161</v>
      </c>
      <c r="E4746" t="s">
        <v>162</v>
      </c>
      <c r="F4746" s="21" t="s">
        <v>191</v>
      </c>
      <c r="G4746" s="3">
        <v>5.42</v>
      </c>
      <c r="H4746" s="22">
        <v>44487</v>
      </c>
      <c r="I4746" s="23">
        <v>44500</v>
      </c>
      <c r="J4746">
        <f t="shared" si="292"/>
        <v>14</v>
      </c>
      <c r="K4746" s="2">
        <f t="shared" si="293"/>
        <v>44493.5</v>
      </c>
      <c r="L4746" s="22">
        <v>44505.5</v>
      </c>
      <c r="M4746" s="22">
        <v>44550.5</v>
      </c>
      <c r="N4746" s="22">
        <v>44547.5</v>
      </c>
      <c r="O4746">
        <f t="shared" si="294"/>
        <v>54</v>
      </c>
      <c r="P4746" s="3">
        <f t="shared" si="295"/>
        <v>292.68</v>
      </c>
    </row>
    <row r="4747" spans="1:16" x14ac:dyDescent="0.35">
      <c r="A4747" t="s">
        <v>300</v>
      </c>
      <c r="B4747" s="21" t="s">
        <v>98</v>
      </c>
      <c r="C4747" s="22">
        <v>44505</v>
      </c>
      <c r="D4747" t="s">
        <v>161</v>
      </c>
      <c r="E4747" t="s">
        <v>162</v>
      </c>
      <c r="F4747" s="21" t="s">
        <v>193</v>
      </c>
      <c r="G4747" s="3">
        <v>92.07</v>
      </c>
      <c r="H4747" s="22">
        <v>44487</v>
      </c>
      <c r="I4747" s="23">
        <v>44500</v>
      </c>
      <c r="J4747">
        <f t="shared" ref="J4747:J4810" si="296">I4747-H4747+1</f>
        <v>14</v>
      </c>
      <c r="K4747" s="2">
        <f t="shared" ref="K4747:K4810" si="297">(H4747+I4747)/2</f>
        <v>44493.5</v>
      </c>
      <c r="L4747" s="22">
        <v>44505.5</v>
      </c>
      <c r="M4747" s="22">
        <v>44550.5</v>
      </c>
      <c r="N4747" s="22">
        <v>44547.5</v>
      </c>
      <c r="O4747">
        <f t="shared" ref="O4747:O4810" si="298">N4747-K4747</f>
        <v>54</v>
      </c>
      <c r="P4747" s="3">
        <f t="shared" ref="P4747:P4810" si="299">O4747*G4747</f>
        <v>4971.78</v>
      </c>
    </row>
    <row r="4748" spans="1:16" x14ac:dyDescent="0.35">
      <c r="A4748" t="s">
        <v>300</v>
      </c>
      <c r="B4748" s="21" t="s">
        <v>86</v>
      </c>
      <c r="C4748" s="22">
        <v>44505</v>
      </c>
      <c r="D4748" t="s">
        <v>199</v>
      </c>
      <c r="E4748" t="s">
        <v>200</v>
      </c>
      <c r="F4748" s="21" t="s">
        <v>89</v>
      </c>
      <c r="G4748" s="3">
        <v>18.64</v>
      </c>
      <c r="H4748" s="22">
        <v>44486</v>
      </c>
      <c r="I4748" s="23">
        <v>44499</v>
      </c>
      <c r="J4748">
        <f t="shared" si="296"/>
        <v>14</v>
      </c>
      <c r="K4748" s="2">
        <f t="shared" si="297"/>
        <v>44492.5</v>
      </c>
      <c r="L4748" s="22">
        <v>44505.5</v>
      </c>
      <c r="M4748" s="22">
        <v>44592.5</v>
      </c>
      <c r="N4748" s="22">
        <v>44589.5</v>
      </c>
      <c r="O4748">
        <f t="shared" si="298"/>
        <v>97</v>
      </c>
      <c r="P4748" s="3">
        <f t="shared" si="299"/>
        <v>1808.0800000000002</v>
      </c>
    </row>
    <row r="4749" spans="1:16" x14ac:dyDescent="0.35">
      <c r="A4749" t="s">
        <v>300</v>
      </c>
      <c r="B4749" s="21" t="s">
        <v>86</v>
      </c>
      <c r="C4749" s="22">
        <v>44505</v>
      </c>
      <c r="D4749" t="s">
        <v>201</v>
      </c>
      <c r="E4749" t="s">
        <v>202</v>
      </c>
      <c r="F4749" s="21" t="s">
        <v>164</v>
      </c>
      <c r="G4749" s="3">
        <v>15.54</v>
      </c>
      <c r="H4749" s="22">
        <v>44486</v>
      </c>
      <c r="I4749" s="23">
        <v>44499</v>
      </c>
      <c r="J4749">
        <f t="shared" si="296"/>
        <v>14</v>
      </c>
      <c r="K4749" s="2">
        <f t="shared" si="297"/>
        <v>44492.5</v>
      </c>
      <c r="L4749" s="22">
        <v>44505.5</v>
      </c>
      <c r="M4749" s="22">
        <v>44592.5</v>
      </c>
      <c r="N4749" s="22">
        <v>44589.5</v>
      </c>
      <c r="O4749">
        <f t="shared" si="298"/>
        <v>97</v>
      </c>
      <c r="P4749" s="3">
        <f t="shared" si="299"/>
        <v>1507.3799999999999</v>
      </c>
    </row>
    <row r="4750" spans="1:16" x14ac:dyDescent="0.35">
      <c r="A4750" t="s">
        <v>300</v>
      </c>
      <c r="B4750" s="21" t="s">
        <v>98</v>
      </c>
      <c r="C4750" s="22">
        <v>44505</v>
      </c>
      <c r="D4750" t="s">
        <v>199</v>
      </c>
      <c r="E4750" t="s">
        <v>200</v>
      </c>
      <c r="F4750" s="21" t="s">
        <v>89</v>
      </c>
      <c r="G4750" s="3">
        <v>4.2</v>
      </c>
      <c r="H4750" s="22">
        <v>44487</v>
      </c>
      <c r="I4750" s="23">
        <v>44500</v>
      </c>
      <c r="J4750">
        <f t="shared" si="296"/>
        <v>14</v>
      </c>
      <c r="K4750" s="2">
        <f t="shared" si="297"/>
        <v>44493.5</v>
      </c>
      <c r="L4750" s="22">
        <v>44505.5</v>
      </c>
      <c r="M4750" s="22">
        <v>44592.5</v>
      </c>
      <c r="N4750" s="22">
        <v>44589.5</v>
      </c>
      <c r="O4750">
        <f t="shared" si="298"/>
        <v>96</v>
      </c>
      <c r="P4750" s="3">
        <f t="shared" si="299"/>
        <v>403.20000000000005</v>
      </c>
    </row>
    <row r="4751" spans="1:16" x14ac:dyDescent="0.35">
      <c r="A4751" t="s">
        <v>300</v>
      </c>
      <c r="B4751" s="21" t="s">
        <v>98</v>
      </c>
      <c r="C4751" s="22">
        <v>44505</v>
      </c>
      <c r="D4751" t="s">
        <v>199</v>
      </c>
      <c r="E4751" t="s">
        <v>200</v>
      </c>
      <c r="F4751" s="21" t="s">
        <v>89</v>
      </c>
      <c r="G4751" s="3">
        <v>7.43</v>
      </c>
      <c r="H4751" s="22">
        <v>44487</v>
      </c>
      <c r="I4751" s="23">
        <v>44500</v>
      </c>
      <c r="J4751">
        <f t="shared" si="296"/>
        <v>14</v>
      </c>
      <c r="K4751" s="2">
        <f t="shared" si="297"/>
        <v>44493.5</v>
      </c>
      <c r="L4751" s="22">
        <v>44505.5</v>
      </c>
      <c r="M4751" s="22">
        <v>44592.5</v>
      </c>
      <c r="N4751" s="22">
        <v>44589.5</v>
      </c>
      <c r="O4751">
        <f t="shared" si="298"/>
        <v>96</v>
      </c>
      <c r="P4751" s="3">
        <f t="shared" si="299"/>
        <v>713.28</v>
      </c>
    </row>
    <row r="4752" spans="1:16" x14ac:dyDescent="0.35">
      <c r="A4752" t="s">
        <v>300</v>
      </c>
      <c r="B4752" s="21" t="s">
        <v>98</v>
      </c>
      <c r="C4752" s="22">
        <v>44505</v>
      </c>
      <c r="D4752" t="s">
        <v>110</v>
      </c>
      <c r="E4752" t="s">
        <v>111</v>
      </c>
      <c r="F4752" s="21" t="s">
        <v>250</v>
      </c>
      <c r="G4752" s="3">
        <v>67.400000000000006</v>
      </c>
      <c r="H4752" s="22">
        <v>44487</v>
      </c>
      <c r="I4752" s="23">
        <v>44500</v>
      </c>
      <c r="J4752">
        <f t="shared" si="296"/>
        <v>14</v>
      </c>
      <c r="K4752" s="2">
        <f t="shared" si="297"/>
        <v>44493.5</v>
      </c>
      <c r="L4752" s="22">
        <v>44505.5</v>
      </c>
      <c r="M4752" s="22">
        <v>44592.5</v>
      </c>
      <c r="N4752" s="22">
        <v>44589.5</v>
      </c>
      <c r="O4752">
        <f t="shared" si="298"/>
        <v>96</v>
      </c>
      <c r="P4752" s="3">
        <f t="shared" si="299"/>
        <v>6470.4000000000005</v>
      </c>
    </row>
    <row r="4753" spans="1:16" x14ac:dyDescent="0.35">
      <c r="A4753" t="s">
        <v>300</v>
      </c>
      <c r="B4753" s="21" t="s">
        <v>98</v>
      </c>
      <c r="C4753" s="22">
        <v>44505</v>
      </c>
      <c r="D4753" t="s">
        <v>110</v>
      </c>
      <c r="E4753" t="s">
        <v>111</v>
      </c>
      <c r="F4753" s="21" t="s">
        <v>204</v>
      </c>
      <c r="G4753" s="3">
        <v>20.12</v>
      </c>
      <c r="H4753" s="22">
        <v>44487</v>
      </c>
      <c r="I4753" s="23">
        <v>44500</v>
      </c>
      <c r="J4753">
        <f t="shared" si="296"/>
        <v>14</v>
      </c>
      <c r="K4753" s="2">
        <f t="shared" si="297"/>
        <v>44493.5</v>
      </c>
      <c r="L4753" s="22">
        <v>44505.5</v>
      </c>
      <c r="M4753" s="22">
        <v>44592.5</v>
      </c>
      <c r="N4753" s="22">
        <v>44589.5</v>
      </c>
      <c r="O4753">
        <f t="shared" si="298"/>
        <v>96</v>
      </c>
      <c r="P4753" s="3">
        <f t="shared" si="299"/>
        <v>1931.52</v>
      </c>
    </row>
    <row r="4754" spans="1:16" x14ac:dyDescent="0.35">
      <c r="A4754" t="s">
        <v>300</v>
      </c>
      <c r="B4754" s="21" t="s">
        <v>98</v>
      </c>
      <c r="C4754" s="22">
        <v>44505</v>
      </c>
      <c r="D4754" t="s">
        <v>110</v>
      </c>
      <c r="E4754" t="s">
        <v>111</v>
      </c>
      <c r="F4754" s="21" t="s">
        <v>276</v>
      </c>
      <c r="G4754" s="3">
        <v>76.44</v>
      </c>
      <c r="H4754" s="22">
        <v>44487</v>
      </c>
      <c r="I4754" s="23">
        <v>44500</v>
      </c>
      <c r="J4754">
        <f t="shared" si="296"/>
        <v>14</v>
      </c>
      <c r="K4754" s="2">
        <f t="shared" si="297"/>
        <v>44493.5</v>
      </c>
      <c r="L4754" s="22">
        <v>44505.5</v>
      </c>
      <c r="M4754" s="22">
        <v>44592.5</v>
      </c>
      <c r="N4754" s="22">
        <v>44589.5</v>
      </c>
      <c r="O4754">
        <f t="shared" si="298"/>
        <v>96</v>
      </c>
      <c r="P4754" s="3">
        <f t="shared" si="299"/>
        <v>7338.24</v>
      </c>
    </row>
    <row r="4755" spans="1:16" x14ac:dyDescent="0.35">
      <c r="A4755" t="s">
        <v>300</v>
      </c>
      <c r="B4755" s="21" t="s">
        <v>98</v>
      </c>
      <c r="C4755" s="22">
        <v>44505</v>
      </c>
      <c r="D4755" t="s">
        <v>114</v>
      </c>
      <c r="E4755" t="s">
        <v>115</v>
      </c>
      <c r="F4755" s="21" t="s">
        <v>143</v>
      </c>
      <c r="G4755" s="3">
        <v>39.75</v>
      </c>
      <c r="H4755" s="22">
        <v>44487</v>
      </c>
      <c r="I4755" s="23">
        <v>44500</v>
      </c>
      <c r="J4755">
        <f t="shared" si="296"/>
        <v>14</v>
      </c>
      <c r="K4755" s="2">
        <f t="shared" si="297"/>
        <v>44493.5</v>
      </c>
      <c r="L4755" s="22">
        <v>44505.5</v>
      </c>
      <c r="M4755" s="22">
        <v>44592.5</v>
      </c>
      <c r="N4755" s="22">
        <v>44589.5</v>
      </c>
      <c r="O4755">
        <f t="shared" si="298"/>
        <v>96</v>
      </c>
      <c r="P4755" s="3">
        <f t="shared" si="299"/>
        <v>3816</v>
      </c>
    </row>
    <row r="4756" spans="1:16" x14ac:dyDescent="0.35">
      <c r="A4756" t="s">
        <v>300</v>
      </c>
      <c r="B4756" s="21" t="s">
        <v>98</v>
      </c>
      <c r="C4756" s="22">
        <v>44505</v>
      </c>
      <c r="D4756" t="s">
        <v>110</v>
      </c>
      <c r="E4756" t="s">
        <v>111</v>
      </c>
      <c r="F4756" s="21" t="s">
        <v>143</v>
      </c>
      <c r="G4756" s="3">
        <v>28.27</v>
      </c>
      <c r="H4756" s="22">
        <v>44487</v>
      </c>
      <c r="I4756" s="23">
        <v>44500</v>
      </c>
      <c r="J4756">
        <f t="shared" si="296"/>
        <v>14</v>
      </c>
      <c r="K4756" s="2">
        <f t="shared" si="297"/>
        <v>44493.5</v>
      </c>
      <c r="L4756" s="22">
        <v>44505.5</v>
      </c>
      <c r="M4756" s="22">
        <v>44592.5</v>
      </c>
      <c r="N4756" s="22">
        <v>44589.5</v>
      </c>
      <c r="O4756">
        <f t="shared" si="298"/>
        <v>96</v>
      </c>
      <c r="P4756" s="3">
        <f t="shared" si="299"/>
        <v>2713.92</v>
      </c>
    </row>
    <row r="4757" spans="1:16" x14ac:dyDescent="0.35">
      <c r="A4757" t="s">
        <v>300</v>
      </c>
      <c r="B4757" s="21" t="s">
        <v>98</v>
      </c>
      <c r="C4757" s="22">
        <v>44505</v>
      </c>
      <c r="D4757" t="s">
        <v>148</v>
      </c>
      <c r="E4757" t="s">
        <v>149</v>
      </c>
      <c r="F4757" s="21" t="s">
        <v>205</v>
      </c>
      <c r="G4757" s="3">
        <v>86.79</v>
      </c>
      <c r="H4757" s="22">
        <v>44487</v>
      </c>
      <c r="I4757" s="23">
        <v>44500</v>
      </c>
      <c r="J4757">
        <f t="shared" si="296"/>
        <v>14</v>
      </c>
      <c r="K4757" s="2">
        <f t="shared" si="297"/>
        <v>44493.5</v>
      </c>
      <c r="L4757" s="22">
        <v>44505.5</v>
      </c>
      <c r="M4757" s="22">
        <v>44592.5</v>
      </c>
      <c r="N4757" s="22">
        <v>44589.5</v>
      </c>
      <c r="O4757">
        <f t="shared" si="298"/>
        <v>96</v>
      </c>
      <c r="P4757" s="3">
        <f t="shared" si="299"/>
        <v>8331.84</v>
      </c>
    </row>
    <row r="4758" spans="1:16" x14ac:dyDescent="0.35">
      <c r="A4758" t="s">
        <v>300</v>
      </c>
      <c r="B4758" s="21" t="s">
        <v>98</v>
      </c>
      <c r="C4758" s="22">
        <v>44505</v>
      </c>
      <c r="D4758" t="s">
        <v>171</v>
      </c>
      <c r="E4758" t="s">
        <v>172</v>
      </c>
      <c r="F4758" s="21" t="s">
        <v>206</v>
      </c>
      <c r="G4758" s="3">
        <v>816.36000000000035</v>
      </c>
      <c r="H4758" s="22">
        <v>44487</v>
      </c>
      <c r="I4758" s="23">
        <v>44500</v>
      </c>
      <c r="J4758">
        <f t="shared" si="296"/>
        <v>14</v>
      </c>
      <c r="K4758" s="2">
        <f t="shared" si="297"/>
        <v>44493.5</v>
      </c>
      <c r="L4758" s="22">
        <v>44505.5</v>
      </c>
      <c r="M4758" s="22">
        <v>44592.5</v>
      </c>
      <c r="N4758" s="22">
        <v>44589.5</v>
      </c>
      <c r="O4758">
        <f t="shared" si="298"/>
        <v>96</v>
      </c>
      <c r="P4758" s="3">
        <f t="shared" si="299"/>
        <v>78370.560000000027</v>
      </c>
    </row>
    <row r="4759" spans="1:16" x14ac:dyDescent="0.35">
      <c r="A4759" t="s">
        <v>300</v>
      </c>
      <c r="B4759" s="21" t="s">
        <v>98</v>
      </c>
      <c r="C4759" s="22">
        <v>44505</v>
      </c>
      <c r="D4759" t="s">
        <v>207</v>
      </c>
      <c r="E4759" t="s">
        <v>208</v>
      </c>
      <c r="F4759" s="21" t="s">
        <v>209</v>
      </c>
      <c r="G4759" s="3">
        <v>58.279999999999987</v>
      </c>
      <c r="H4759" s="22">
        <v>44487</v>
      </c>
      <c r="I4759" s="23">
        <v>44500</v>
      </c>
      <c r="J4759">
        <f t="shared" si="296"/>
        <v>14</v>
      </c>
      <c r="K4759" s="2">
        <f t="shared" si="297"/>
        <v>44493.5</v>
      </c>
      <c r="L4759" s="22">
        <v>44505.5</v>
      </c>
      <c r="M4759" s="22">
        <v>44592.5</v>
      </c>
      <c r="N4759" s="22">
        <v>44589.5</v>
      </c>
      <c r="O4759">
        <f t="shared" si="298"/>
        <v>96</v>
      </c>
      <c r="P4759" s="3">
        <f t="shared" si="299"/>
        <v>5594.8799999999992</v>
      </c>
    </row>
    <row r="4760" spans="1:16" x14ac:dyDescent="0.35">
      <c r="A4760" t="s">
        <v>300</v>
      </c>
      <c r="B4760" s="21" t="s">
        <v>98</v>
      </c>
      <c r="C4760" s="22">
        <v>44505</v>
      </c>
      <c r="D4760" t="s">
        <v>171</v>
      </c>
      <c r="E4760" t="s">
        <v>172</v>
      </c>
      <c r="F4760" s="21" t="s">
        <v>210</v>
      </c>
      <c r="G4760" s="3">
        <v>324.16999999999996</v>
      </c>
      <c r="H4760" s="22">
        <v>44487</v>
      </c>
      <c r="I4760" s="23">
        <v>44500</v>
      </c>
      <c r="J4760">
        <f t="shared" si="296"/>
        <v>14</v>
      </c>
      <c r="K4760" s="2">
        <f t="shared" si="297"/>
        <v>44493.5</v>
      </c>
      <c r="L4760" s="22">
        <v>44505.5</v>
      </c>
      <c r="M4760" s="22">
        <v>44592.5</v>
      </c>
      <c r="N4760" s="22">
        <v>44589.5</v>
      </c>
      <c r="O4760">
        <f t="shared" si="298"/>
        <v>96</v>
      </c>
      <c r="P4760" s="3">
        <f t="shared" si="299"/>
        <v>31120.319999999996</v>
      </c>
    </row>
    <row r="4761" spans="1:16" x14ac:dyDescent="0.35">
      <c r="A4761" t="s">
        <v>300</v>
      </c>
      <c r="B4761" s="21" t="s">
        <v>98</v>
      </c>
      <c r="C4761" s="22">
        <v>44505</v>
      </c>
      <c r="D4761" t="s">
        <v>114</v>
      </c>
      <c r="E4761" t="s">
        <v>115</v>
      </c>
      <c r="F4761" s="21" t="s">
        <v>144</v>
      </c>
      <c r="G4761" s="3">
        <v>89.46</v>
      </c>
      <c r="H4761" s="22">
        <v>44487</v>
      </c>
      <c r="I4761" s="23">
        <v>44500</v>
      </c>
      <c r="J4761">
        <f t="shared" si="296"/>
        <v>14</v>
      </c>
      <c r="K4761" s="2">
        <f t="shared" si="297"/>
        <v>44493.5</v>
      </c>
      <c r="L4761" s="22">
        <v>44505.5</v>
      </c>
      <c r="M4761" s="22">
        <v>44592.5</v>
      </c>
      <c r="N4761" s="22">
        <v>44589.5</v>
      </c>
      <c r="O4761">
        <f t="shared" si="298"/>
        <v>96</v>
      </c>
      <c r="P4761" s="3">
        <f t="shared" si="299"/>
        <v>8588.16</v>
      </c>
    </row>
    <row r="4762" spans="1:16" x14ac:dyDescent="0.35">
      <c r="A4762" t="s">
        <v>300</v>
      </c>
      <c r="B4762" s="21" t="s">
        <v>98</v>
      </c>
      <c r="C4762" s="22">
        <v>44505</v>
      </c>
      <c r="D4762" t="s">
        <v>110</v>
      </c>
      <c r="E4762" t="s">
        <v>111</v>
      </c>
      <c r="F4762" s="21" t="s">
        <v>144</v>
      </c>
      <c r="G4762" s="3">
        <v>64.900000000000006</v>
      </c>
      <c r="H4762" s="22">
        <v>44487</v>
      </c>
      <c r="I4762" s="23">
        <v>44500</v>
      </c>
      <c r="J4762">
        <f t="shared" si="296"/>
        <v>14</v>
      </c>
      <c r="K4762" s="2">
        <f t="shared" si="297"/>
        <v>44493.5</v>
      </c>
      <c r="L4762" s="22">
        <v>44505.5</v>
      </c>
      <c r="M4762" s="22">
        <v>44592.5</v>
      </c>
      <c r="N4762" s="22">
        <v>44589.5</v>
      </c>
      <c r="O4762">
        <f t="shared" si="298"/>
        <v>96</v>
      </c>
      <c r="P4762" s="3">
        <f t="shared" si="299"/>
        <v>6230.4000000000005</v>
      </c>
    </row>
    <row r="4763" spans="1:16" x14ac:dyDescent="0.35">
      <c r="A4763" t="s">
        <v>300</v>
      </c>
      <c r="B4763" s="21" t="s">
        <v>98</v>
      </c>
      <c r="C4763" s="22">
        <v>44505</v>
      </c>
      <c r="D4763" t="s">
        <v>110</v>
      </c>
      <c r="E4763" t="s">
        <v>111</v>
      </c>
      <c r="F4763" s="21" t="s">
        <v>212</v>
      </c>
      <c r="G4763" s="3">
        <v>58.62</v>
      </c>
      <c r="H4763" s="22">
        <v>44487</v>
      </c>
      <c r="I4763" s="23">
        <v>44500</v>
      </c>
      <c r="J4763">
        <f t="shared" si="296"/>
        <v>14</v>
      </c>
      <c r="K4763" s="2">
        <f t="shared" si="297"/>
        <v>44493.5</v>
      </c>
      <c r="L4763" s="22">
        <v>44505.5</v>
      </c>
      <c r="M4763" s="22">
        <v>44592.5</v>
      </c>
      <c r="N4763" s="22">
        <v>44589.5</v>
      </c>
      <c r="O4763">
        <f t="shared" si="298"/>
        <v>96</v>
      </c>
      <c r="P4763" s="3">
        <f t="shared" si="299"/>
        <v>5627.5199999999995</v>
      </c>
    </row>
    <row r="4764" spans="1:16" x14ac:dyDescent="0.35">
      <c r="A4764" t="s">
        <v>300</v>
      </c>
      <c r="B4764" s="21" t="s">
        <v>98</v>
      </c>
      <c r="C4764" s="22">
        <v>44505</v>
      </c>
      <c r="D4764" t="s">
        <v>110</v>
      </c>
      <c r="E4764" t="s">
        <v>111</v>
      </c>
      <c r="F4764" s="21" t="s">
        <v>213</v>
      </c>
      <c r="G4764" s="3">
        <v>7.76</v>
      </c>
      <c r="H4764" s="22">
        <v>44487</v>
      </c>
      <c r="I4764" s="23">
        <v>44500</v>
      </c>
      <c r="J4764">
        <f t="shared" si="296"/>
        <v>14</v>
      </c>
      <c r="K4764" s="2">
        <f t="shared" si="297"/>
        <v>44493.5</v>
      </c>
      <c r="L4764" s="22">
        <v>44505.5</v>
      </c>
      <c r="M4764" s="22">
        <v>44592.5</v>
      </c>
      <c r="N4764" s="22">
        <v>44589.5</v>
      </c>
      <c r="O4764">
        <f t="shared" si="298"/>
        <v>96</v>
      </c>
      <c r="P4764" s="3">
        <f t="shared" si="299"/>
        <v>744.96</v>
      </c>
    </row>
    <row r="4765" spans="1:16" x14ac:dyDescent="0.35">
      <c r="A4765" t="s">
        <v>300</v>
      </c>
      <c r="B4765" s="21" t="s">
        <v>98</v>
      </c>
      <c r="C4765" s="22">
        <v>44505</v>
      </c>
      <c r="D4765" t="s">
        <v>110</v>
      </c>
      <c r="E4765" t="s">
        <v>111</v>
      </c>
      <c r="F4765" s="21" t="s">
        <v>214</v>
      </c>
      <c r="G4765" s="3">
        <v>0.88</v>
      </c>
      <c r="H4765" s="22">
        <v>44487</v>
      </c>
      <c r="I4765" s="23">
        <v>44500</v>
      </c>
      <c r="J4765">
        <f t="shared" si="296"/>
        <v>14</v>
      </c>
      <c r="K4765" s="2">
        <f t="shared" si="297"/>
        <v>44493.5</v>
      </c>
      <c r="L4765" s="22">
        <v>44505.5</v>
      </c>
      <c r="M4765" s="22">
        <v>44592.5</v>
      </c>
      <c r="N4765" s="22">
        <v>44589.5</v>
      </c>
      <c r="O4765">
        <f t="shared" si="298"/>
        <v>96</v>
      </c>
      <c r="P4765" s="3">
        <f t="shared" si="299"/>
        <v>84.48</v>
      </c>
    </row>
    <row r="4766" spans="1:16" x14ac:dyDescent="0.35">
      <c r="A4766" t="s">
        <v>300</v>
      </c>
      <c r="B4766" s="21" t="s">
        <v>98</v>
      </c>
      <c r="C4766" s="22">
        <v>44505</v>
      </c>
      <c r="D4766" t="s">
        <v>110</v>
      </c>
      <c r="E4766" t="s">
        <v>111</v>
      </c>
      <c r="F4766" s="21" t="s">
        <v>290</v>
      </c>
      <c r="G4766" s="3">
        <v>0.81</v>
      </c>
      <c r="H4766" s="22">
        <v>44487</v>
      </c>
      <c r="I4766" s="23">
        <v>44500</v>
      </c>
      <c r="J4766">
        <f t="shared" si="296"/>
        <v>14</v>
      </c>
      <c r="K4766" s="2">
        <f t="shared" si="297"/>
        <v>44493.5</v>
      </c>
      <c r="L4766" s="22">
        <v>44505.5</v>
      </c>
      <c r="M4766" s="22">
        <v>44592.5</v>
      </c>
      <c r="N4766" s="22">
        <v>44589.5</v>
      </c>
      <c r="O4766">
        <f t="shared" si="298"/>
        <v>96</v>
      </c>
      <c r="P4766" s="3">
        <f t="shared" si="299"/>
        <v>77.760000000000005</v>
      </c>
    </row>
    <row r="4767" spans="1:16" x14ac:dyDescent="0.35">
      <c r="A4767" t="s">
        <v>300</v>
      </c>
      <c r="B4767" s="21" t="s">
        <v>98</v>
      </c>
      <c r="C4767" s="22">
        <v>44505</v>
      </c>
      <c r="D4767" t="s">
        <v>110</v>
      </c>
      <c r="E4767" t="s">
        <v>111</v>
      </c>
      <c r="F4767" s="21" t="s">
        <v>215</v>
      </c>
      <c r="G4767" s="3">
        <v>4.3899999999999997</v>
      </c>
      <c r="H4767" s="22">
        <v>44487</v>
      </c>
      <c r="I4767" s="23">
        <v>44500</v>
      </c>
      <c r="J4767">
        <f t="shared" si="296"/>
        <v>14</v>
      </c>
      <c r="K4767" s="2">
        <f t="shared" si="297"/>
        <v>44493.5</v>
      </c>
      <c r="L4767" s="22">
        <v>44505.5</v>
      </c>
      <c r="M4767" s="22">
        <v>44592.5</v>
      </c>
      <c r="N4767" s="22">
        <v>44589.5</v>
      </c>
      <c r="O4767">
        <f t="shared" si="298"/>
        <v>96</v>
      </c>
      <c r="P4767" s="3">
        <f t="shared" si="299"/>
        <v>421.43999999999994</v>
      </c>
    </row>
    <row r="4768" spans="1:16" x14ac:dyDescent="0.35">
      <c r="A4768" t="s">
        <v>300</v>
      </c>
      <c r="B4768" s="21" t="s">
        <v>98</v>
      </c>
      <c r="C4768" s="22">
        <v>44505</v>
      </c>
      <c r="D4768" t="s">
        <v>217</v>
      </c>
      <c r="E4768" t="s">
        <v>218</v>
      </c>
      <c r="F4768" s="21" t="s">
        <v>219</v>
      </c>
      <c r="G4768" s="3">
        <v>41.349999999999994</v>
      </c>
      <c r="H4768" s="22">
        <v>44487</v>
      </c>
      <c r="I4768" s="23">
        <v>44500</v>
      </c>
      <c r="J4768">
        <f t="shared" si="296"/>
        <v>14</v>
      </c>
      <c r="K4768" s="2">
        <f t="shared" si="297"/>
        <v>44493.5</v>
      </c>
      <c r="L4768" s="22">
        <v>44505.5</v>
      </c>
      <c r="M4768" s="22">
        <v>44592.5</v>
      </c>
      <c r="N4768" s="22">
        <v>44589.5</v>
      </c>
      <c r="O4768">
        <f t="shared" si="298"/>
        <v>96</v>
      </c>
      <c r="P4768" s="3">
        <f t="shared" si="299"/>
        <v>3969.5999999999995</v>
      </c>
    </row>
    <row r="4769" spans="1:16" x14ac:dyDescent="0.35">
      <c r="A4769" t="s">
        <v>300</v>
      </c>
      <c r="B4769" s="21" t="s">
        <v>98</v>
      </c>
      <c r="C4769" s="22">
        <v>44505</v>
      </c>
      <c r="D4769" t="s">
        <v>110</v>
      </c>
      <c r="E4769" t="s">
        <v>111</v>
      </c>
      <c r="F4769" s="21" t="s">
        <v>284</v>
      </c>
      <c r="G4769" s="3">
        <v>164.36</v>
      </c>
      <c r="H4769" s="22">
        <v>44487</v>
      </c>
      <c r="I4769" s="23">
        <v>44500</v>
      </c>
      <c r="J4769">
        <f t="shared" si="296"/>
        <v>14</v>
      </c>
      <c r="K4769" s="2">
        <f t="shared" si="297"/>
        <v>44493.5</v>
      </c>
      <c r="L4769" s="22">
        <v>44505.5</v>
      </c>
      <c r="M4769" s="22">
        <v>44592.5</v>
      </c>
      <c r="N4769" s="22">
        <v>44589.5</v>
      </c>
      <c r="O4769">
        <f t="shared" si="298"/>
        <v>96</v>
      </c>
      <c r="P4769" s="3">
        <f t="shared" si="299"/>
        <v>15778.560000000001</v>
      </c>
    </row>
    <row r="4770" spans="1:16" x14ac:dyDescent="0.35">
      <c r="A4770" t="s">
        <v>300</v>
      </c>
      <c r="B4770" s="21" t="s">
        <v>98</v>
      </c>
      <c r="C4770" s="22">
        <v>44505</v>
      </c>
      <c r="D4770" t="s">
        <v>110</v>
      </c>
      <c r="E4770" t="s">
        <v>111</v>
      </c>
      <c r="F4770" s="21" t="s">
        <v>221</v>
      </c>
      <c r="G4770" s="3">
        <v>58.26</v>
      </c>
      <c r="H4770" s="22">
        <v>44487</v>
      </c>
      <c r="I4770" s="23">
        <v>44500</v>
      </c>
      <c r="J4770">
        <f t="shared" si="296"/>
        <v>14</v>
      </c>
      <c r="K4770" s="2">
        <f t="shared" si="297"/>
        <v>44493.5</v>
      </c>
      <c r="L4770" s="22">
        <v>44505.5</v>
      </c>
      <c r="M4770" s="22">
        <v>44592.5</v>
      </c>
      <c r="N4770" s="22">
        <v>44589.5</v>
      </c>
      <c r="O4770">
        <f t="shared" si="298"/>
        <v>96</v>
      </c>
      <c r="P4770" s="3">
        <f t="shared" si="299"/>
        <v>5592.96</v>
      </c>
    </row>
    <row r="4771" spans="1:16" x14ac:dyDescent="0.35">
      <c r="A4771" t="s">
        <v>300</v>
      </c>
      <c r="B4771" s="21" t="s">
        <v>98</v>
      </c>
      <c r="C4771" s="22">
        <v>44505</v>
      </c>
      <c r="D4771" t="s">
        <v>199</v>
      </c>
      <c r="E4771" t="s">
        <v>200</v>
      </c>
      <c r="F4771" s="21" t="s">
        <v>89</v>
      </c>
      <c r="G4771" s="3">
        <v>722.0999999999998</v>
      </c>
      <c r="H4771" s="22">
        <v>44487</v>
      </c>
      <c r="I4771" s="23">
        <v>44500</v>
      </c>
      <c r="J4771">
        <f t="shared" si="296"/>
        <v>14</v>
      </c>
      <c r="K4771" s="2">
        <f t="shared" si="297"/>
        <v>44493.5</v>
      </c>
      <c r="L4771" s="22">
        <v>44505.5</v>
      </c>
      <c r="M4771" s="22">
        <v>44592.5</v>
      </c>
      <c r="N4771" s="22">
        <v>44589.5</v>
      </c>
      <c r="O4771">
        <f t="shared" si="298"/>
        <v>96</v>
      </c>
      <c r="P4771" s="3">
        <f t="shared" si="299"/>
        <v>69321.599999999977</v>
      </c>
    </row>
    <row r="4772" spans="1:16" x14ac:dyDescent="0.35">
      <c r="A4772" t="s">
        <v>300</v>
      </c>
      <c r="B4772" s="21" t="s">
        <v>98</v>
      </c>
      <c r="C4772" s="22">
        <v>44505</v>
      </c>
      <c r="D4772" t="s">
        <v>110</v>
      </c>
      <c r="E4772" t="s">
        <v>111</v>
      </c>
      <c r="F4772" s="21" t="s">
        <v>223</v>
      </c>
      <c r="G4772" s="3">
        <v>19.100000000000001</v>
      </c>
      <c r="H4772" s="22">
        <v>44487</v>
      </c>
      <c r="I4772" s="23">
        <v>44500</v>
      </c>
      <c r="J4772">
        <f t="shared" si="296"/>
        <v>14</v>
      </c>
      <c r="K4772" s="2">
        <f t="shared" si="297"/>
        <v>44493.5</v>
      </c>
      <c r="L4772" s="22">
        <v>44505.5</v>
      </c>
      <c r="M4772" s="22">
        <v>44592.5</v>
      </c>
      <c r="N4772" s="22">
        <v>44589.5</v>
      </c>
      <c r="O4772">
        <f t="shared" si="298"/>
        <v>96</v>
      </c>
      <c r="P4772" s="3">
        <f t="shared" si="299"/>
        <v>1833.6000000000001</v>
      </c>
    </row>
    <row r="4773" spans="1:16" x14ac:dyDescent="0.35">
      <c r="A4773" t="s">
        <v>300</v>
      </c>
      <c r="B4773" s="21" t="s">
        <v>98</v>
      </c>
      <c r="C4773" s="22">
        <v>44505</v>
      </c>
      <c r="D4773" t="s">
        <v>110</v>
      </c>
      <c r="E4773" t="s">
        <v>111</v>
      </c>
      <c r="F4773" s="21" t="s">
        <v>224</v>
      </c>
      <c r="G4773" s="3">
        <v>13.3</v>
      </c>
      <c r="H4773" s="22">
        <v>44487</v>
      </c>
      <c r="I4773" s="23">
        <v>44500</v>
      </c>
      <c r="J4773">
        <f t="shared" si="296"/>
        <v>14</v>
      </c>
      <c r="K4773" s="2">
        <f t="shared" si="297"/>
        <v>44493.5</v>
      </c>
      <c r="L4773" s="22">
        <v>44505.5</v>
      </c>
      <c r="M4773" s="22">
        <v>44592.5</v>
      </c>
      <c r="N4773" s="22">
        <v>44589.5</v>
      </c>
      <c r="O4773">
        <f t="shared" si="298"/>
        <v>96</v>
      </c>
      <c r="P4773" s="3">
        <f t="shared" si="299"/>
        <v>1276.8000000000002</v>
      </c>
    </row>
    <row r="4774" spans="1:16" x14ac:dyDescent="0.35">
      <c r="A4774" t="s">
        <v>300</v>
      </c>
      <c r="B4774" s="21" t="s">
        <v>98</v>
      </c>
      <c r="C4774" s="22">
        <v>44505</v>
      </c>
      <c r="D4774" t="s">
        <v>110</v>
      </c>
      <c r="E4774" t="s">
        <v>111</v>
      </c>
      <c r="F4774" s="21" t="s">
        <v>225</v>
      </c>
      <c r="G4774" s="3">
        <v>64.13</v>
      </c>
      <c r="H4774" s="22">
        <v>44487</v>
      </c>
      <c r="I4774" s="23">
        <v>44500</v>
      </c>
      <c r="J4774">
        <f t="shared" si="296"/>
        <v>14</v>
      </c>
      <c r="K4774" s="2">
        <f t="shared" si="297"/>
        <v>44493.5</v>
      </c>
      <c r="L4774" s="22">
        <v>44505.5</v>
      </c>
      <c r="M4774" s="22">
        <v>44592.5</v>
      </c>
      <c r="N4774" s="22">
        <v>44589.5</v>
      </c>
      <c r="O4774">
        <f t="shared" si="298"/>
        <v>96</v>
      </c>
      <c r="P4774" s="3">
        <f t="shared" si="299"/>
        <v>6156.48</v>
      </c>
    </row>
    <row r="4775" spans="1:16" x14ac:dyDescent="0.35">
      <c r="A4775" t="s">
        <v>300</v>
      </c>
      <c r="B4775" s="21" t="s">
        <v>98</v>
      </c>
      <c r="C4775" s="22">
        <v>44505</v>
      </c>
      <c r="D4775" t="s">
        <v>110</v>
      </c>
      <c r="E4775" t="s">
        <v>111</v>
      </c>
      <c r="F4775" s="21" t="s">
        <v>226</v>
      </c>
      <c r="G4775" s="3">
        <v>0.76</v>
      </c>
      <c r="H4775" s="22">
        <v>44487</v>
      </c>
      <c r="I4775" s="23">
        <v>44500</v>
      </c>
      <c r="J4775">
        <f t="shared" si="296"/>
        <v>14</v>
      </c>
      <c r="K4775" s="2">
        <f t="shared" si="297"/>
        <v>44493.5</v>
      </c>
      <c r="L4775" s="22">
        <v>44505.5</v>
      </c>
      <c r="M4775" s="22">
        <v>44592.5</v>
      </c>
      <c r="N4775" s="22">
        <v>44589.5</v>
      </c>
      <c r="O4775">
        <f t="shared" si="298"/>
        <v>96</v>
      </c>
      <c r="P4775" s="3">
        <f t="shared" si="299"/>
        <v>72.960000000000008</v>
      </c>
    </row>
    <row r="4776" spans="1:16" x14ac:dyDescent="0.35">
      <c r="A4776" t="s">
        <v>300</v>
      </c>
      <c r="B4776" s="21" t="s">
        <v>98</v>
      </c>
      <c r="C4776" s="22">
        <v>44505</v>
      </c>
      <c r="D4776" t="s">
        <v>110</v>
      </c>
      <c r="E4776" t="s">
        <v>111</v>
      </c>
      <c r="F4776" s="21" t="s">
        <v>228</v>
      </c>
      <c r="G4776" s="3">
        <v>0.97</v>
      </c>
      <c r="H4776" s="22">
        <v>44487</v>
      </c>
      <c r="I4776" s="23">
        <v>44500</v>
      </c>
      <c r="J4776">
        <f t="shared" si="296"/>
        <v>14</v>
      </c>
      <c r="K4776" s="2">
        <f t="shared" si="297"/>
        <v>44493.5</v>
      </c>
      <c r="L4776" s="22">
        <v>44505.5</v>
      </c>
      <c r="M4776" s="22">
        <v>44592.5</v>
      </c>
      <c r="N4776" s="22">
        <v>44589.5</v>
      </c>
      <c r="O4776">
        <f t="shared" si="298"/>
        <v>96</v>
      </c>
      <c r="P4776" s="3">
        <f t="shared" si="299"/>
        <v>93.12</v>
      </c>
    </row>
    <row r="4777" spans="1:16" x14ac:dyDescent="0.35">
      <c r="A4777" t="s">
        <v>300</v>
      </c>
      <c r="B4777" s="21" t="s">
        <v>98</v>
      </c>
      <c r="C4777" s="22">
        <v>44505</v>
      </c>
      <c r="D4777" t="s">
        <v>171</v>
      </c>
      <c r="E4777" t="s">
        <v>172</v>
      </c>
      <c r="F4777" s="21" t="s">
        <v>285</v>
      </c>
      <c r="G4777" s="3">
        <v>197.23000000000002</v>
      </c>
      <c r="H4777" s="22">
        <v>44487</v>
      </c>
      <c r="I4777" s="23">
        <v>44500</v>
      </c>
      <c r="J4777">
        <f t="shared" si="296"/>
        <v>14</v>
      </c>
      <c r="K4777" s="2">
        <f t="shared" si="297"/>
        <v>44493.5</v>
      </c>
      <c r="L4777" s="22">
        <v>44505.5</v>
      </c>
      <c r="M4777" s="22">
        <v>44592.5</v>
      </c>
      <c r="N4777" s="22">
        <v>44589.5</v>
      </c>
      <c r="O4777">
        <f t="shared" si="298"/>
        <v>96</v>
      </c>
      <c r="P4777" s="3">
        <f t="shared" si="299"/>
        <v>18934.080000000002</v>
      </c>
    </row>
    <row r="4778" spans="1:16" x14ac:dyDescent="0.35">
      <c r="A4778" t="s">
        <v>300</v>
      </c>
      <c r="B4778" s="21" t="s">
        <v>98</v>
      </c>
      <c r="C4778" s="22">
        <v>44505</v>
      </c>
      <c r="D4778" t="s">
        <v>110</v>
      </c>
      <c r="E4778" t="s">
        <v>111</v>
      </c>
      <c r="F4778" s="21" t="s">
        <v>229</v>
      </c>
      <c r="G4778" s="3">
        <v>5.09</v>
      </c>
      <c r="H4778" s="22">
        <v>44487</v>
      </c>
      <c r="I4778" s="23">
        <v>44500</v>
      </c>
      <c r="J4778">
        <f t="shared" si="296"/>
        <v>14</v>
      </c>
      <c r="K4778" s="2">
        <f t="shared" si="297"/>
        <v>44493.5</v>
      </c>
      <c r="L4778" s="22">
        <v>44505.5</v>
      </c>
      <c r="M4778" s="22">
        <v>44592.5</v>
      </c>
      <c r="N4778" s="22">
        <v>44589.5</v>
      </c>
      <c r="O4778">
        <f t="shared" si="298"/>
        <v>96</v>
      </c>
      <c r="P4778" s="3">
        <f t="shared" si="299"/>
        <v>488.64</v>
      </c>
    </row>
    <row r="4779" spans="1:16" x14ac:dyDescent="0.35">
      <c r="A4779" t="s">
        <v>300</v>
      </c>
      <c r="B4779" s="21" t="s">
        <v>98</v>
      </c>
      <c r="C4779" s="22">
        <v>44505</v>
      </c>
      <c r="D4779" t="s">
        <v>110</v>
      </c>
      <c r="E4779" t="s">
        <v>111</v>
      </c>
      <c r="F4779" s="21" t="s">
        <v>230</v>
      </c>
      <c r="G4779" s="3">
        <v>163.69999999999999</v>
      </c>
      <c r="H4779" s="22">
        <v>44487</v>
      </c>
      <c r="I4779" s="23">
        <v>44500</v>
      </c>
      <c r="J4779">
        <f t="shared" si="296"/>
        <v>14</v>
      </c>
      <c r="K4779" s="2">
        <f t="shared" si="297"/>
        <v>44493.5</v>
      </c>
      <c r="L4779" s="22">
        <v>44505.5</v>
      </c>
      <c r="M4779" s="22">
        <v>44592.5</v>
      </c>
      <c r="N4779" s="22">
        <v>44589.5</v>
      </c>
      <c r="O4779">
        <f t="shared" si="298"/>
        <v>96</v>
      </c>
      <c r="P4779" s="3">
        <f t="shared" si="299"/>
        <v>15715.199999999999</v>
      </c>
    </row>
    <row r="4780" spans="1:16" x14ac:dyDescent="0.35">
      <c r="A4780" t="s">
        <v>300</v>
      </c>
      <c r="B4780" s="21" t="s">
        <v>98</v>
      </c>
      <c r="C4780" s="22">
        <v>44505</v>
      </c>
      <c r="D4780" t="s">
        <v>201</v>
      </c>
      <c r="E4780" t="s">
        <v>202</v>
      </c>
      <c r="F4780" s="21" t="s">
        <v>164</v>
      </c>
      <c r="G4780" s="3">
        <v>119.47000000000001</v>
      </c>
      <c r="H4780" s="22">
        <v>44487</v>
      </c>
      <c r="I4780" s="23">
        <v>44500</v>
      </c>
      <c r="J4780">
        <f t="shared" si="296"/>
        <v>14</v>
      </c>
      <c r="K4780" s="2">
        <f t="shared" si="297"/>
        <v>44493.5</v>
      </c>
      <c r="L4780" s="22">
        <v>44505.5</v>
      </c>
      <c r="M4780" s="22">
        <v>44592.5</v>
      </c>
      <c r="N4780" s="22">
        <v>44589.5</v>
      </c>
      <c r="O4780">
        <f t="shared" si="298"/>
        <v>96</v>
      </c>
      <c r="P4780" s="3">
        <f t="shared" si="299"/>
        <v>11469.12</v>
      </c>
    </row>
    <row r="4781" spans="1:16" x14ac:dyDescent="0.35">
      <c r="A4781" t="s">
        <v>300</v>
      </c>
      <c r="B4781" s="21" t="s">
        <v>98</v>
      </c>
      <c r="C4781" s="22">
        <v>44505</v>
      </c>
      <c r="D4781" t="s">
        <v>171</v>
      </c>
      <c r="E4781" t="s">
        <v>172</v>
      </c>
      <c r="F4781" s="21" t="s">
        <v>231</v>
      </c>
      <c r="G4781" s="3">
        <v>263.40999999999997</v>
      </c>
      <c r="H4781" s="22">
        <v>44487</v>
      </c>
      <c r="I4781" s="23">
        <v>44500</v>
      </c>
      <c r="J4781">
        <f t="shared" si="296"/>
        <v>14</v>
      </c>
      <c r="K4781" s="2">
        <f t="shared" si="297"/>
        <v>44493.5</v>
      </c>
      <c r="L4781" s="22">
        <v>44505.5</v>
      </c>
      <c r="M4781" s="22">
        <v>44592.5</v>
      </c>
      <c r="N4781" s="22">
        <v>44589.5</v>
      </c>
      <c r="O4781">
        <f t="shared" si="298"/>
        <v>96</v>
      </c>
      <c r="P4781" s="3">
        <f t="shared" si="299"/>
        <v>25287.359999999997</v>
      </c>
    </row>
    <row r="4782" spans="1:16" x14ac:dyDescent="0.35">
      <c r="A4782" t="s">
        <v>300</v>
      </c>
      <c r="B4782" s="21" t="s">
        <v>98</v>
      </c>
      <c r="C4782" s="22">
        <v>44505</v>
      </c>
      <c r="D4782" t="s">
        <v>201</v>
      </c>
      <c r="E4782" t="s">
        <v>202</v>
      </c>
      <c r="F4782" s="21" t="s">
        <v>142</v>
      </c>
      <c r="G4782" s="3">
        <v>36.849999999999994</v>
      </c>
      <c r="H4782" s="22">
        <v>44487</v>
      </c>
      <c r="I4782" s="23">
        <v>44500</v>
      </c>
      <c r="J4782">
        <f t="shared" si="296"/>
        <v>14</v>
      </c>
      <c r="K4782" s="2">
        <f t="shared" si="297"/>
        <v>44493.5</v>
      </c>
      <c r="L4782" s="22">
        <v>44505.5</v>
      </c>
      <c r="M4782" s="22">
        <v>44592.5</v>
      </c>
      <c r="N4782" s="22">
        <v>44589.5</v>
      </c>
      <c r="O4782">
        <f t="shared" si="298"/>
        <v>96</v>
      </c>
      <c r="P4782" s="3">
        <f t="shared" si="299"/>
        <v>3537.5999999999995</v>
      </c>
    </row>
    <row r="4783" spans="1:16" x14ac:dyDescent="0.35">
      <c r="A4783" t="s">
        <v>300</v>
      </c>
      <c r="B4783" s="21" t="s">
        <v>98</v>
      </c>
      <c r="C4783" s="22">
        <v>44505</v>
      </c>
      <c r="D4783" t="s">
        <v>110</v>
      </c>
      <c r="E4783" t="s">
        <v>111</v>
      </c>
      <c r="F4783" s="21" t="s">
        <v>280</v>
      </c>
      <c r="G4783" s="3">
        <v>1.22</v>
      </c>
      <c r="H4783" s="22">
        <v>44487</v>
      </c>
      <c r="I4783" s="23">
        <v>44500</v>
      </c>
      <c r="J4783">
        <f t="shared" si="296"/>
        <v>14</v>
      </c>
      <c r="K4783" s="2">
        <f t="shared" si="297"/>
        <v>44493.5</v>
      </c>
      <c r="L4783" s="22">
        <v>44505.5</v>
      </c>
      <c r="M4783" s="22">
        <v>44592.5</v>
      </c>
      <c r="N4783" s="22">
        <v>44589.5</v>
      </c>
      <c r="O4783">
        <f t="shared" si="298"/>
        <v>96</v>
      </c>
      <c r="P4783" s="3">
        <f t="shared" si="299"/>
        <v>117.12</v>
      </c>
    </row>
    <row r="4784" spans="1:16" x14ac:dyDescent="0.35">
      <c r="A4784" t="s">
        <v>300</v>
      </c>
      <c r="B4784" s="21" t="s">
        <v>98</v>
      </c>
      <c r="C4784" s="22">
        <v>44505</v>
      </c>
      <c r="D4784" t="s">
        <v>110</v>
      </c>
      <c r="E4784" t="s">
        <v>111</v>
      </c>
      <c r="F4784" s="21" t="s">
        <v>233</v>
      </c>
      <c r="G4784" s="3">
        <v>12.97</v>
      </c>
      <c r="H4784" s="22">
        <v>44487</v>
      </c>
      <c r="I4784" s="23">
        <v>44500</v>
      </c>
      <c r="J4784">
        <f t="shared" si="296"/>
        <v>14</v>
      </c>
      <c r="K4784" s="2">
        <f t="shared" si="297"/>
        <v>44493.5</v>
      </c>
      <c r="L4784" s="22">
        <v>44505.5</v>
      </c>
      <c r="M4784" s="22">
        <v>44592.5</v>
      </c>
      <c r="N4784" s="22">
        <v>44589.5</v>
      </c>
      <c r="O4784">
        <f t="shared" si="298"/>
        <v>96</v>
      </c>
      <c r="P4784" s="3">
        <f t="shared" si="299"/>
        <v>1245.1200000000001</v>
      </c>
    </row>
    <row r="4785" spans="1:16" x14ac:dyDescent="0.35">
      <c r="A4785" t="s">
        <v>300</v>
      </c>
      <c r="B4785" s="21" t="s">
        <v>98</v>
      </c>
      <c r="C4785" s="22">
        <v>44505</v>
      </c>
      <c r="D4785" t="s">
        <v>110</v>
      </c>
      <c r="E4785" t="s">
        <v>111</v>
      </c>
      <c r="F4785" s="21" t="s">
        <v>262</v>
      </c>
      <c r="G4785" s="3">
        <v>0.28000000000000003</v>
      </c>
      <c r="H4785" s="22">
        <v>44487</v>
      </c>
      <c r="I4785" s="23">
        <v>44500</v>
      </c>
      <c r="J4785">
        <f t="shared" si="296"/>
        <v>14</v>
      </c>
      <c r="K4785" s="2">
        <f t="shared" si="297"/>
        <v>44493.5</v>
      </c>
      <c r="L4785" s="22">
        <v>44505.5</v>
      </c>
      <c r="M4785" s="22">
        <v>44592.5</v>
      </c>
      <c r="N4785" s="22">
        <v>44589.5</v>
      </c>
      <c r="O4785">
        <f t="shared" si="298"/>
        <v>96</v>
      </c>
      <c r="P4785" s="3">
        <f t="shared" si="299"/>
        <v>26.880000000000003</v>
      </c>
    </row>
    <row r="4786" spans="1:16" x14ac:dyDescent="0.35">
      <c r="A4786" t="s">
        <v>300</v>
      </c>
      <c r="B4786" s="21" t="s">
        <v>98</v>
      </c>
      <c r="C4786" s="22">
        <v>44505</v>
      </c>
      <c r="D4786" t="s">
        <v>114</v>
      </c>
      <c r="E4786" t="s">
        <v>115</v>
      </c>
      <c r="F4786" s="21" t="s">
        <v>145</v>
      </c>
      <c r="G4786" s="3">
        <v>62.650000000000006</v>
      </c>
      <c r="H4786" s="22">
        <v>44487</v>
      </c>
      <c r="I4786" s="23">
        <v>44500</v>
      </c>
      <c r="J4786">
        <f t="shared" si="296"/>
        <v>14</v>
      </c>
      <c r="K4786" s="2">
        <f t="shared" si="297"/>
        <v>44493.5</v>
      </c>
      <c r="L4786" s="22">
        <v>44505.5</v>
      </c>
      <c r="M4786" s="22">
        <v>44592.5</v>
      </c>
      <c r="N4786" s="22">
        <v>44589.5</v>
      </c>
      <c r="O4786">
        <f t="shared" si="298"/>
        <v>96</v>
      </c>
      <c r="P4786" s="3">
        <f t="shared" si="299"/>
        <v>6014.4000000000005</v>
      </c>
    </row>
    <row r="4787" spans="1:16" x14ac:dyDescent="0.35">
      <c r="A4787" t="s">
        <v>300</v>
      </c>
      <c r="B4787" s="21" t="s">
        <v>98</v>
      </c>
      <c r="C4787" s="22">
        <v>44505</v>
      </c>
      <c r="D4787" t="s">
        <v>110</v>
      </c>
      <c r="E4787" t="s">
        <v>111</v>
      </c>
      <c r="F4787" s="21" t="s">
        <v>145</v>
      </c>
      <c r="G4787" s="3">
        <v>20.51</v>
      </c>
      <c r="H4787" s="22">
        <v>44487</v>
      </c>
      <c r="I4787" s="23">
        <v>44500</v>
      </c>
      <c r="J4787">
        <f t="shared" si="296"/>
        <v>14</v>
      </c>
      <c r="K4787" s="2">
        <f t="shared" si="297"/>
        <v>44493.5</v>
      </c>
      <c r="L4787" s="22">
        <v>44505.5</v>
      </c>
      <c r="M4787" s="22">
        <v>44592.5</v>
      </c>
      <c r="N4787" s="22">
        <v>44589.5</v>
      </c>
      <c r="O4787">
        <f t="shared" si="298"/>
        <v>96</v>
      </c>
      <c r="P4787" s="3">
        <f t="shared" si="299"/>
        <v>1968.96</v>
      </c>
    </row>
    <row r="4788" spans="1:16" x14ac:dyDescent="0.35">
      <c r="A4788" t="s">
        <v>300</v>
      </c>
      <c r="B4788" s="21" t="s">
        <v>98</v>
      </c>
      <c r="C4788" s="22">
        <v>44505</v>
      </c>
      <c r="D4788" t="s">
        <v>114</v>
      </c>
      <c r="E4788" t="s">
        <v>115</v>
      </c>
      <c r="F4788" s="21" t="s">
        <v>146</v>
      </c>
      <c r="G4788" s="3">
        <v>125.13</v>
      </c>
      <c r="H4788" s="22">
        <v>44487</v>
      </c>
      <c r="I4788" s="23">
        <v>44500</v>
      </c>
      <c r="J4788">
        <f t="shared" si="296"/>
        <v>14</v>
      </c>
      <c r="K4788" s="2">
        <f t="shared" si="297"/>
        <v>44493.5</v>
      </c>
      <c r="L4788" s="22">
        <v>44505.5</v>
      </c>
      <c r="M4788" s="22">
        <v>44592.5</v>
      </c>
      <c r="N4788" s="22">
        <v>44589.5</v>
      </c>
      <c r="O4788">
        <f t="shared" si="298"/>
        <v>96</v>
      </c>
      <c r="P4788" s="3">
        <f t="shared" si="299"/>
        <v>12012.48</v>
      </c>
    </row>
    <row r="4789" spans="1:16" x14ac:dyDescent="0.35">
      <c r="A4789" t="s">
        <v>300</v>
      </c>
      <c r="B4789" s="21" t="s">
        <v>98</v>
      </c>
      <c r="C4789" s="22">
        <v>44505</v>
      </c>
      <c r="D4789" t="s">
        <v>114</v>
      </c>
      <c r="E4789" t="s">
        <v>115</v>
      </c>
      <c r="F4789" s="21" t="s">
        <v>234</v>
      </c>
      <c r="G4789" s="3">
        <v>55.29</v>
      </c>
      <c r="H4789" s="22">
        <v>44487</v>
      </c>
      <c r="I4789" s="23">
        <v>44500</v>
      </c>
      <c r="J4789">
        <f t="shared" si="296"/>
        <v>14</v>
      </c>
      <c r="K4789" s="2">
        <f t="shared" si="297"/>
        <v>44493.5</v>
      </c>
      <c r="L4789" s="22">
        <v>44505.5</v>
      </c>
      <c r="M4789" s="22">
        <v>44592.5</v>
      </c>
      <c r="N4789" s="22">
        <v>44589.5</v>
      </c>
      <c r="O4789">
        <f t="shared" si="298"/>
        <v>96</v>
      </c>
      <c r="P4789" s="3">
        <f t="shared" si="299"/>
        <v>5307.84</v>
      </c>
    </row>
    <row r="4790" spans="1:16" x14ac:dyDescent="0.35">
      <c r="A4790" t="s">
        <v>300</v>
      </c>
      <c r="B4790" s="21" t="s">
        <v>98</v>
      </c>
      <c r="C4790" s="22">
        <v>44505</v>
      </c>
      <c r="D4790" t="s">
        <v>110</v>
      </c>
      <c r="E4790" t="s">
        <v>111</v>
      </c>
      <c r="F4790" s="21" t="s">
        <v>234</v>
      </c>
      <c r="G4790" s="3">
        <v>2.93</v>
      </c>
      <c r="H4790" s="22">
        <v>44487</v>
      </c>
      <c r="I4790" s="23">
        <v>44500</v>
      </c>
      <c r="J4790">
        <f t="shared" si="296"/>
        <v>14</v>
      </c>
      <c r="K4790" s="2">
        <f t="shared" si="297"/>
        <v>44493.5</v>
      </c>
      <c r="L4790" s="22">
        <v>44505.5</v>
      </c>
      <c r="M4790" s="22">
        <v>44592.5</v>
      </c>
      <c r="N4790" s="22">
        <v>44589.5</v>
      </c>
      <c r="O4790">
        <f t="shared" si="298"/>
        <v>96</v>
      </c>
      <c r="P4790" s="3">
        <f t="shared" si="299"/>
        <v>281.28000000000003</v>
      </c>
    </row>
    <row r="4791" spans="1:16" x14ac:dyDescent="0.35">
      <c r="A4791" t="s">
        <v>300</v>
      </c>
      <c r="B4791" s="21" t="s">
        <v>98</v>
      </c>
      <c r="C4791" s="22">
        <v>44505</v>
      </c>
      <c r="D4791" t="s">
        <v>110</v>
      </c>
      <c r="E4791" t="s">
        <v>111</v>
      </c>
      <c r="F4791" s="21" t="s">
        <v>235</v>
      </c>
      <c r="G4791" s="3">
        <v>2.5499999999999998</v>
      </c>
      <c r="H4791" s="22">
        <v>44487</v>
      </c>
      <c r="I4791" s="23">
        <v>44500</v>
      </c>
      <c r="J4791">
        <f t="shared" si="296"/>
        <v>14</v>
      </c>
      <c r="K4791" s="2">
        <f t="shared" si="297"/>
        <v>44493.5</v>
      </c>
      <c r="L4791" s="22">
        <v>44505.5</v>
      </c>
      <c r="M4791" s="22">
        <v>44592.5</v>
      </c>
      <c r="N4791" s="22">
        <v>44589.5</v>
      </c>
      <c r="O4791">
        <f t="shared" si="298"/>
        <v>96</v>
      </c>
      <c r="P4791" s="3">
        <f t="shared" si="299"/>
        <v>244.79999999999998</v>
      </c>
    </row>
    <row r="4792" spans="1:16" x14ac:dyDescent="0.35">
      <c r="A4792" t="s">
        <v>300</v>
      </c>
      <c r="B4792" s="21" t="s">
        <v>98</v>
      </c>
      <c r="C4792" s="22">
        <v>44505</v>
      </c>
      <c r="D4792" t="s">
        <v>110</v>
      </c>
      <c r="E4792" t="s">
        <v>111</v>
      </c>
      <c r="F4792" s="21" t="s">
        <v>257</v>
      </c>
      <c r="G4792" s="3">
        <v>3.35</v>
      </c>
      <c r="H4792" s="22">
        <v>44487</v>
      </c>
      <c r="I4792" s="23">
        <v>44500</v>
      </c>
      <c r="J4792">
        <f t="shared" si="296"/>
        <v>14</v>
      </c>
      <c r="K4792" s="2">
        <f t="shared" si="297"/>
        <v>44493.5</v>
      </c>
      <c r="L4792" s="22">
        <v>44505.5</v>
      </c>
      <c r="M4792" s="22">
        <v>44592.5</v>
      </c>
      <c r="N4792" s="22">
        <v>44589.5</v>
      </c>
      <c r="O4792">
        <f t="shared" si="298"/>
        <v>96</v>
      </c>
      <c r="P4792" s="3">
        <f t="shared" si="299"/>
        <v>321.60000000000002</v>
      </c>
    </row>
    <row r="4793" spans="1:16" x14ac:dyDescent="0.35">
      <c r="A4793" t="s">
        <v>300</v>
      </c>
      <c r="B4793" s="21" t="s">
        <v>98</v>
      </c>
      <c r="C4793" s="22">
        <v>44505</v>
      </c>
      <c r="D4793" t="s">
        <v>110</v>
      </c>
      <c r="E4793" t="s">
        <v>111</v>
      </c>
      <c r="F4793" s="21" t="s">
        <v>236</v>
      </c>
      <c r="G4793" s="3">
        <v>59.499999999999993</v>
      </c>
      <c r="H4793" s="22">
        <v>44487</v>
      </c>
      <c r="I4793" s="23">
        <v>44500</v>
      </c>
      <c r="J4793">
        <f t="shared" si="296"/>
        <v>14</v>
      </c>
      <c r="K4793" s="2">
        <f t="shared" si="297"/>
        <v>44493.5</v>
      </c>
      <c r="L4793" s="22">
        <v>44505.5</v>
      </c>
      <c r="M4793" s="22">
        <v>44592.5</v>
      </c>
      <c r="N4793" s="22">
        <v>44589.5</v>
      </c>
      <c r="O4793">
        <f t="shared" si="298"/>
        <v>96</v>
      </c>
      <c r="P4793" s="3">
        <f t="shared" si="299"/>
        <v>5711.9999999999991</v>
      </c>
    </row>
    <row r="4794" spans="1:16" x14ac:dyDescent="0.35">
      <c r="A4794" t="s">
        <v>300</v>
      </c>
      <c r="B4794" s="21" t="s">
        <v>98</v>
      </c>
      <c r="C4794" s="22">
        <v>44505</v>
      </c>
      <c r="D4794" t="s">
        <v>201</v>
      </c>
      <c r="E4794" t="s">
        <v>202</v>
      </c>
      <c r="F4794" s="21" t="s">
        <v>109</v>
      </c>
      <c r="G4794" s="3">
        <v>158.44999999999996</v>
      </c>
      <c r="H4794" s="22">
        <v>44487</v>
      </c>
      <c r="I4794" s="23">
        <v>44500</v>
      </c>
      <c r="J4794">
        <f t="shared" si="296"/>
        <v>14</v>
      </c>
      <c r="K4794" s="2">
        <f t="shared" si="297"/>
        <v>44493.5</v>
      </c>
      <c r="L4794" s="22">
        <v>44505.5</v>
      </c>
      <c r="M4794" s="22">
        <v>44592.5</v>
      </c>
      <c r="N4794" s="22">
        <v>44589.5</v>
      </c>
      <c r="O4794">
        <f t="shared" si="298"/>
        <v>96</v>
      </c>
      <c r="P4794" s="3">
        <f t="shared" si="299"/>
        <v>15211.199999999997</v>
      </c>
    </row>
    <row r="4795" spans="1:16" x14ac:dyDescent="0.35">
      <c r="A4795" t="s">
        <v>300</v>
      </c>
      <c r="B4795" s="21" t="s">
        <v>98</v>
      </c>
      <c r="C4795" s="22">
        <v>44505</v>
      </c>
      <c r="D4795" t="s">
        <v>110</v>
      </c>
      <c r="E4795" t="s">
        <v>111</v>
      </c>
      <c r="F4795" s="21" t="s">
        <v>247</v>
      </c>
      <c r="G4795" s="3">
        <v>46.470000000000006</v>
      </c>
      <c r="H4795" s="22">
        <v>44487</v>
      </c>
      <c r="I4795" s="23">
        <v>44500</v>
      </c>
      <c r="J4795">
        <f t="shared" si="296"/>
        <v>14</v>
      </c>
      <c r="K4795" s="2">
        <f t="shared" si="297"/>
        <v>44493.5</v>
      </c>
      <c r="L4795" s="22">
        <v>44505.5</v>
      </c>
      <c r="M4795" s="22">
        <v>44592.5</v>
      </c>
      <c r="N4795" s="22">
        <v>44589.5</v>
      </c>
      <c r="O4795">
        <f t="shared" si="298"/>
        <v>96</v>
      </c>
      <c r="P4795" s="3">
        <f t="shared" si="299"/>
        <v>4461.1200000000008</v>
      </c>
    </row>
    <row r="4796" spans="1:16" x14ac:dyDescent="0.35">
      <c r="A4796" t="s">
        <v>300</v>
      </c>
      <c r="B4796" s="21" t="s">
        <v>98</v>
      </c>
      <c r="C4796" s="22">
        <v>44505</v>
      </c>
      <c r="D4796" t="s">
        <v>171</v>
      </c>
      <c r="E4796" t="s">
        <v>172</v>
      </c>
      <c r="F4796" s="21" t="s">
        <v>237</v>
      </c>
      <c r="G4796" s="3">
        <v>1.63</v>
      </c>
      <c r="H4796" s="22">
        <v>44487</v>
      </c>
      <c r="I4796" s="23">
        <v>44500</v>
      </c>
      <c r="J4796">
        <f t="shared" si="296"/>
        <v>14</v>
      </c>
      <c r="K4796" s="2">
        <f t="shared" si="297"/>
        <v>44493.5</v>
      </c>
      <c r="L4796" s="22">
        <v>44505.5</v>
      </c>
      <c r="M4796" s="22">
        <v>44592.5</v>
      </c>
      <c r="N4796" s="22">
        <v>44589.5</v>
      </c>
      <c r="O4796">
        <f t="shared" si="298"/>
        <v>96</v>
      </c>
      <c r="P4796" s="3">
        <f t="shared" si="299"/>
        <v>156.47999999999999</v>
      </c>
    </row>
    <row r="4797" spans="1:16" x14ac:dyDescent="0.35">
      <c r="A4797" t="s">
        <v>300</v>
      </c>
      <c r="B4797" s="21" t="s">
        <v>98</v>
      </c>
      <c r="C4797" s="22">
        <v>44505</v>
      </c>
      <c r="D4797" t="s">
        <v>110</v>
      </c>
      <c r="E4797" t="s">
        <v>111</v>
      </c>
      <c r="F4797" s="21" t="s">
        <v>238</v>
      </c>
      <c r="G4797" s="3">
        <v>37.729999999999997</v>
      </c>
      <c r="H4797" s="22">
        <v>44487</v>
      </c>
      <c r="I4797" s="23">
        <v>44500</v>
      </c>
      <c r="J4797">
        <f t="shared" si="296"/>
        <v>14</v>
      </c>
      <c r="K4797" s="2">
        <f t="shared" si="297"/>
        <v>44493.5</v>
      </c>
      <c r="L4797" s="22">
        <v>44505.5</v>
      </c>
      <c r="M4797" s="22">
        <v>44592.5</v>
      </c>
      <c r="N4797" s="22">
        <v>44589.5</v>
      </c>
      <c r="O4797">
        <f t="shared" si="298"/>
        <v>96</v>
      </c>
      <c r="P4797" s="3">
        <f t="shared" si="299"/>
        <v>3622.08</v>
      </c>
    </row>
    <row r="4798" spans="1:16" x14ac:dyDescent="0.35">
      <c r="A4798" t="s">
        <v>300</v>
      </c>
      <c r="B4798" s="21" t="s">
        <v>98</v>
      </c>
      <c r="C4798" s="22">
        <v>44505</v>
      </c>
      <c r="D4798" t="s">
        <v>201</v>
      </c>
      <c r="E4798" t="s">
        <v>202</v>
      </c>
      <c r="F4798" s="21" t="s">
        <v>102</v>
      </c>
      <c r="G4798" s="3">
        <v>22.47</v>
      </c>
      <c r="H4798" s="22">
        <v>44487</v>
      </c>
      <c r="I4798" s="23">
        <v>44500</v>
      </c>
      <c r="J4798">
        <f t="shared" si="296"/>
        <v>14</v>
      </c>
      <c r="K4798" s="2">
        <f t="shared" si="297"/>
        <v>44493.5</v>
      </c>
      <c r="L4798" s="22">
        <v>44505.5</v>
      </c>
      <c r="M4798" s="22">
        <v>44592.5</v>
      </c>
      <c r="N4798" s="22">
        <v>44589.5</v>
      </c>
      <c r="O4798">
        <f t="shared" si="298"/>
        <v>96</v>
      </c>
      <c r="P4798" s="3">
        <f t="shared" si="299"/>
        <v>2157.12</v>
      </c>
    </row>
    <row r="4799" spans="1:16" x14ac:dyDescent="0.35">
      <c r="A4799" t="s">
        <v>300</v>
      </c>
      <c r="B4799" s="21" t="s">
        <v>98</v>
      </c>
      <c r="C4799" s="22">
        <v>44505</v>
      </c>
      <c r="D4799" t="s">
        <v>114</v>
      </c>
      <c r="E4799" t="s">
        <v>115</v>
      </c>
      <c r="F4799" s="21" t="s">
        <v>239</v>
      </c>
      <c r="G4799" s="3">
        <v>19.38</v>
      </c>
      <c r="H4799" s="22">
        <v>44487</v>
      </c>
      <c r="I4799" s="23">
        <v>44500</v>
      </c>
      <c r="J4799">
        <f t="shared" si="296"/>
        <v>14</v>
      </c>
      <c r="K4799" s="2">
        <f t="shared" si="297"/>
        <v>44493.5</v>
      </c>
      <c r="L4799" s="22">
        <v>44505.5</v>
      </c>
      <c r="M4799" s="22">
        <v>44592.5</v>
      </c>
      <c r="N4799" s="22">
        <v>44589.5</v>
      </c>
      <c r="O4799">
        <f t="shared" si="298"/>
        <v>96</v>
      </c>
      <c r="P4799" s="3">
        <f t="shared" si="299"/>
        <v>1860.48</v>
      </c>
    </row>
    <row r="4800" spans="1:16" x14ac:dyDescent="0.35">
      <c r="A4800" t="s">
        <v>300</v>
      </c>
      <c r="B4800" s="21" t="s">
        <v>98</v>
      </c>
      <c r="C4800" s="22">
        <v>44505</v>
      </c>
      <c r="D4800" t="s">
        <v>110</v>
      </c>
      <c r="E4800" t="s">
        <v>111</v>
      </c>
      <c r="F4800" s="21" t="s">
        <v>239</v>
      </c>
      <c r="G4800" s="3">
        <v>1.34</v>
      </c>
      <c r="H4800" s="22">
        <v>44487</v>
      </c>
      <c r="I4800" s="23">
        <v>44500</v>
      </c>
      <c r="J4800">
        <f t="shared" si="296"/>
        <v>14</v>
      </c>
      <c r="K4800" s="2">
        <f t="shared" si="297"/>
        <v>44493.5</v>
      </c>
      <c r="L4800" s="22">
        <v>44505.5</v>
      </c>
      <c r="M4800" s="22">
        <v>44592.5</v>
      </c>
      <c r="N4800" s="22">
        <v>44589.5</v>
      </c>
      <c r="O4800">
        <f t="shared" si="298"/>
        <v>96</v>
      </c>
      <c r="P4800" s="3">
        <f t="shared" si="299"/>
        <v>128.64000000000001</v>
      </c>
    </row>
    <row r="4801" spans="1:16" x14ac:dyDescent="0.35">
      <c r="A4801" t="s">
        <v>300</v>
      </c>
      <c r="B4801" s="21" t="s">
        <v>98</v>
      </c>
      <c r="C4801" s="22">
        <v>44505</v>
      </c>
      <c r="D4801" t="s">
        <v>110</v>
      </c>
      <c r="E4801" t="s">
        <v>111</v>
      </c>
      <c r="F4801" s="21" t="s">
        <v>251</v>
      </c>
      <c r="G4801" s="3">
        <v>1.78</v>
      </c>
      <c r="H4801" s="22">
        <v>44487</v>
      </c>
      <c r="I4801" s="23">
        <v>44500</v>
      </c>
      <c r="J4801">
        <f t="shared" si="296"/>
        <v>14</v>
      </c>
      <c r="K4801" s="2">
        <f t="shared" si="297"/>
        <v>44493.5</v>
      </c>
      <c r="L4801" s="22">
        <v>44505.5</v>
      </c>
      <c r="M4801" s="22">
        <v>44592.5</v>
      </c>
      <c r="N4801" s="22">
        <v>44589.5</v>
      </c>
      <c r="O4801">
        <f t="shared" si="298"/>
        <v>96</v>
      </c>
      <c r="P4801" s="3">
        <f t="shared" si="299"/>
        <v>170.88</v>
      </c>
    </row>
    <row r="4802" spans="1:16" x14ac:dyDescent="0.35">
      <c r="A4802" t="s">
        <v>300</v>
      </c>
      <c r="B4802" s="21" t="s">
        <v>98</v>
      </c>
      <c r="C4802" s="22">
        <v>44505</v>
      </c>
      <c r="D4802" t="s">
        <v>110</v>
      </c>
      <c r="E4802" t="s">
        <v>111</v>
      </c>
      <c r="F4802" s="21" t="s">
        <v>240</v>
      </c>
      <c r="G4802" s="3">
        <v>0.57999999999999996</v>
      </c>
      <c r="H4802" s="22">
        <v>44487</v>
      </c>
      <c r="I4802" s="23">
        <v>44500</v>
      </c>
      <c r="J4802">
        <f t="shared" si="296"/>
        <v>14</v>
      </c>
      <c r="K4802" s="2">
        <f t="shared" si="297"/>
        <v>44493.5</v>
      </c>
      <c r="L4802" s="22">
        <v>44505.5</v>
      </c>
      <c r="M4802" s="22">
        <v>44592.5</v>
      </c>
      <c r="N4802" s="22">
        <v>44589.5</v>
      </c>
      <c r="O4802">
        <f t="shared" si="298"/>
        <v>96</v>
      </c>
      <c r="P4802" s="3">
        <f t="shared" si="299"/>
        <v>55.679999999999993</v>
      </c>
    </row>
    <row r="4803" spans="1:16" x14ac:dyDescent="0.35">
      <c r="A4803" t="s">
        <v>300</v>
      </c>
      <c r="B4803" s="21" t="s">
        <v>98</v>
      </c>
      <c r="C4803" s="22">
        <v>44505</v>
      </c>
      <c r="D4803" t="s">
        <v>110</v>
      </c>
      <c r="E4803" t="s">
        <v>111</v>
      </c>
      <c r="F4803" s="21" t="s">
        <v>252</v>
      </c>
      <c r="G4803" s="3">
        <v>164.85</v>
      </c>
      <c r="H4803" s="22">
        <v>44487</v>
      </c>
      <c r="I4803" s="23">
        <v>44500</v>
      </c>
      <c r="J4803">
        <f t="shared" si="296"/>
        <v>14</v>
      </c>
      <c r="K4803" s="2">
        <f t="shared" si="297"/>
        <v>44493.5</v>
      </c>
      <c r="L4803" s="22">
        <v>44505.5</v>
      </c>
      <c r="M4803" s="22">
        <v>44592.5</v>
      </c>
      <c r="N4803" s="22">
        <v>44589.5</v>
      </c>
      <c r="O4803">
        <f t="shared" si="298"/>
        <v>96</v>
      </c>
      <c r="P4803" s="3">
        <f t="shared" si="299"/>
        <v>15825.599999999999</v>
      </c>
    </row>
    <row r="4804" spans="1:16" x14ac:dyDescent="0.35">
      <c r="A4804" t="s">
        <v>300</v>
      </c>
      <c r="B4804" s="21" t="s">
        <v>98</v>
      </c>
      <c r="C4804" s="22">
        <v>44505</v>
      </c>
      <c r="D4804" t="s">
        <v>110</v>
      </c>
      <c r="E4804" t="s">
        <v>111</v>
      </c>
      <c r="F4804" s="21" t="s">
        <v>147</v>
      </c>
      <c r="G4804" s="3">
        <v>22.78</v>
      </c>
      <c r="H4804" s="22">
        <v>44487</v>
      </c>
      <c r="I4804" s="23">
        <v>44500</v>
      </c>
      <c r="J4804">
        <f t="shared" si="296"/>
        <v>14</v>
      </c>
      <c r="K4804" s="2">
        <f t="shared" si="297"/>
        <v>44493.5</v>
      </c>
      <c r="L4804" s="22">
        <v>44505.5</v>
      </c>
      <c r="M4804" s="22">
        <v>44592.5</v>
      </c>
      <c r="N4804" s="22">
        <v>44589.5</v>
      </c>
      <c r="O4804">
        <f t="shared" si="298"/>
        <v>96</v>
      </c>
      <c r="P4804" s="3">
        <f t="shared" si="299"/>
        <v>2186.88</v>
      </c>
    </row>
    <row r="4805" spans="1:16" x14ac:dyDescent="0.35">
      <c r="A4805" t="s">
        <v>300</v>
      </c>
      <c r="B4805" s="21" t="s">
        <v>98</v>
      </c>
      <c r="C4805" s="22">
        <v>44505</v>
      </c>
      <c r="D4805" t="s">
        <v>110</v>
      </c>
      <c r="E4805" t="s">
        <v>111</v>
      </c>
      <c r="F4805" s="21" t="s">
        <v>242</v>
      </c>
      <c r="G4805" s="3">
        <v>2.44</v>
      </c>
      <c r="H4805" s="22">
        <v>44487</v>
      </c>
      <c r="I4805" s="23">
        <v>44500</v>
      </c>
      <c r="J4805">
        <f t="shared" si="296"/>
        <v>14</v>
      </c>
      <c r="K4805" s="2">
        <f t="shared" si="297"/>
        <v>44493.5</v>
      </c>
      <c r="L4805" s="22">
        <v>44505.5</v>
      </c>
      <c r="M4805" s="22">
        <v>44592.5</v>
      </c>
      <c r="N4805" s="22">
        <v>44589.5</v>
      </c>
      <c r="O4805">
        <f t="shared" si="298"/>
        <v>96</v>
      </c>
      <c r="P4805" s="3">
        <f t="shared" si="299"/>
        <v>234.24</v>
      </c>
    </row>
    <row r="4806" spans="1:16" x14ac:dyDescent="0.35">
      <c r="A4806" t="s">
        <v>300</v>
      </c>
      <c r="B4806" s="21" t="s">
        <v>98</v>
      </c>
      <c r="C4806" s="22">
        <v>44505</v>
      </c>
      <c r="D4806" t="s">
        <v>110</v>
      </c>
      <c r="E4806" t="s">
        <v>111</v>
      </c>
      <c r="F4806" s="21" t="s">
        <v>243</v>
      </c>
      <c r="G4806" s="3">
        <v>42.17</v>
      </c>
      <c r="H4806" s="22">
        <v>44487</v>
      </c>
      <c r="I4806" s="23">
        <v>44500</v>
      </c>
      <c r="J4806">
        <f t="shared" si="296"/>
        <v>14</v>
      </c>
      <c r="K4806" s="2">
        <f t="shared" si="297"/>
        <v>44493.5</v>
      </c>
      <c r="L4806" s="22">
        <v>44505.5</v>
      </c>
      <c r="M4806" s="22">
        <v>44592.5</v>
      </c>
      <c r="N4806" s="22">
        <v>44589.5</v>
      </c>
      <c r="O4806">
        <f t="shared" si="298"/>
        <v>96</v>
      </c>
      <c r="P4806" s="3">
        <f t="shared" si="299"/>
        <v>4048.32</v>
      </c>
    </row>
    <row r="4807" spans="1:16" x14ac:dyDescent="0.35">
      <c r="A4807" t="s">
        <v>300</v>
      </c>
      <c r="B4807" s="21" t="s">
        <v>98</v>
      </c>
      <c r="C4807" s="22">
        <v>44505</v>
      </c>
      <c r="D4807" t="s">
        <v>201</v>
      </c>
      <c r="E4807" t="s">
        <v>202</v>
      </c>
      <c r="F4807" s="21" t="s">
        <v>101</v>
      </c>
      <c r="G4807" s="3">
        <v>5.6</v>
      </c>
      <c r="H4807" s="22">
        <v>44487</v>
      </c>
      <c r="I4807" s="23">
        <v>44500</v>
      </c>
      <c r="J4807">
        <f t="shared" si="296"/>
        <v>14</v>
      </c>
      <c r="K4807" s="2">
        <f t="shared" si="297"/>
        <v>44493.5</v>
      </c>
      <c r="L4807" s="22">
        <v>44505.5</v>
      </c>
      <c r="M4807" s="22">
        <v>44670.5</v>
      </c>
      <c r="N4807" s="22">
        <v>44670.5</v>
      </c>
      <c r="O4807">
        <f t="shared" si="298"/>
        <v>177</v>
      </c>
      <c r="P4807" s="3">
        <f t="shared" si="299"/>
        <v>991.19999999999993</v>
      </c>
    </row>
    <row r="4808" spans="1:16" x14ac:dyDescent="0.35">
      <c r="A4808" t="s">
        <v>300</v>
      </c>
      <c r="B4808" s="21" t="s">
        <v>98</v>
      </c>
      <c r="C4808" s="22">
        <v>44505</v>
      </c>
      <c r="D4808" t="s">
        <v>201</v>
      </c>
      <c r="E4808" t="s">
        <v>202</v>
      </c>
      <c r="F4808" s="21" t="s">
        <v>101</v>
      </c>
      <c r="G4808" s="3">
        <v>9.9</v>
      </c>
      <c r="H4808" s="22">
        <v>44487</v>
      </c>
      <c r="I4808" s="23">
        <v>44500</v>
      </c>
      <c r="J4808">
        <f t="shared" si="296"/>
        <v>14</v>
      </c>
      <c r="K4808" s="2">
        <f t="shared" si="297"/>
        <v>44493.5</v>
      </c>
      <c r="L4808" s="22">
        <v>44505.5</v>
      </c>
      <c r="M4808" s="22">
        <v>44670.5</v>
      </c>
      <c r="N4808" s="22">
        <v>44670.5</v>
      </c>
      <c r="O4808">
        <f t="shared" si="298"/>
        <v>177</v>
      </c>
      <c r="P4808" s="3">
        <f t="shared" si="299"/>
        <v>1752.3</v>
      </c>
    </row>
    <row r="4809" spans="1:16" x14ac:dyDescent="0.35">
      <c r="A4809" t="s">
        <v>300</v>
      </c>
      <c r="B4809" s="21" t="s">
        <v>98</v>
      </c>
      <c r="C4809" s="22">
        <v>44505</v>
      </c>
      <c r="D4809" t="s">
        <v>201</v>
      </c>
      <c r="E4809" t="s">
        <v>202</v>
      </c>
      <c r="F4809" s="21" t="s">
        <v>101</v>
      </c>
      <c r="G4809" s="3">
        <v>511.21000000000004</v>
      </c>
      <c r="H4809" s="22">
        <v>44487</v>
      </c>
      <c r="I4809" s="23">
        <v>44500</v>
      </c>
      <c r="J4809">
        <f t="shared" si="296"/>
        <v>14</v>
      </c>
      <c r="K4809" s="2">
        <f t="shared" si="297"/>
        <v>44493.5</v>
      </c>
      <c r="L4809" s="22">
        <v>44505.5</v>
      </c>
      <c r="M4809" s="22">
        <v>44670.5</v>
      </c>
      <c r="N4809" s="22">
        <v>44670.5</v>
      </c>
      <c r="O4809">
        <f t="shared" si="298"/>
        <v>177</v>
      </c>
      <c r="P4809" s="3">
        <f t="shared" si="299"/>
        <v>90484.170000000013</v>
      </c>
    </row>
    <row r="4810" spans="1:16" x14ac:dyDescent="0.35">
      <c r="A4810" t="s">
        <v>302</v>
      </c>
      <c r="B4810" s="21" t="s">
        <v>98</v>
      </c>
      <c r="C4810" s="22">
        <v>44519</v>
      </c>
      <c r="D4810" t="s">
        <v>110</v>
      </c>
      <c r="E4810" t="s">
        <v>111</v>
      </c>
      <c r="F4810" s="21" t="s">
        <v>248</v>
      </c>
      <c r="G4810" s="3">
        <v>37.230000000000004</v>
      </c>
      <c r="H4810" s="22">
        <v>44501</v>
      </c>
      <c r="I4810" s="23">
        <v>44514</v>
      </c>
      <c r="J4810">
        <f t="shared" si="296"/>
        <v>14</v>
      </c>
      <c r="K4810" s="2">
        <f t="shared" si="297"/>
        <v>44507.5</v>
      </c>
      <c r="L4810" s="22">
        <v>44519.5</v>
      </c>
      <c r="M4810" s="22">
        <v>44227.5</v>
      </c>
      <c r="N4810" s="22">
        <v>44225.5</v>
      </c>
      <c r="O4810">
        <f t="shared" si="298"/>
        <v>-282</v>
      </c>
      <c r="P4810" s="3">
        <f t="shared" si="299"/>
        <v>-10498.86</v>
      </c>
    </row>
    <row r="4811" spans="1:16" x14ac:dyDescent="0.35">
      <c r="A4811" t="s">
        <v>302</v>
      </c>
      <c r="B4811" s="21" t="s">
        <v>86</v>
      </c>
      <c r="C4811" s="22">
        <v>44519</v>
      </c>
      <c r="D4811" t="s">
        <v>87</v>
      </c>
      <c r="E4811" t="s">
        <v>88</v>
      </c>
      <c r="F4811" s="21" t="s">
        <v>89</v>
      </c>
      <c r="G4811" s="3">
        <v>46000.820000000036</v>
      </c>
      <c r="H4811" s="22">
        <v>44500</v>
      </c>
      <c r="I4811" s="23">
        <v>44513</v>
      </c>
      <c r="J4811">
        <f t="shared" ref="J4811:J4874" si="300">I4811-H4811+1</f>
        <v>14</v>
      </c>
      <c r="K4811" s="2">
        <f t="shared" ref="K4811:K4874" si="301">(H4811+I4811)/2</f>
        <v>44506.5</v>
      </c>
      <c r="L4811" s="22">
        <v>44519.5</v>
      </c>
      <c r="M4811" s="22">
        <v>44522.5</v>
      </c>
      <c r="N4811" s="22">
        <v>44521.5</v>
      </c>
      <c r="O4811">
        <f t="shared" ref="O4811:O4874" si="302">N4811-K4811</f>
        <v>15</v>
      </c>
      <c r="P4811" s="3">
        <f t="shared" ref="P4811:P4874" si="303">O4811*G4811</f>
        <v>690012.30000000051</v>
      </c>
    </row>
    <row r="4812" spans="1:16" x14ac:dyDescent="0.35">
      <c r="A4812" t="s">
        <v>302</v>
      </c>
      <c r="B4812" s="21" t="s">
        <v>86</v>
      </c>
      <c r="C4812" s="22">
        <v>44519</v>
      </c>
      <c r="D4812" t="s">
        <v>90</v>
      </c>
      <c r="E4812" t="s">
        <v>91</v>
      </c>
      <c r="F4812" s="21" t="s">
        <v>89</v>
      </c>
      <c r="G4812" s="3">
        <v>6085.8099999999995</v>
      </c>
      <c r="H4812" s="22">
        <v>44500</v>
      </c>
      <c r="I4812" s="23">
        <v>44513</v>
      </c>
      <c r="J4812">
        <f t="shared" si="300"/>
        <v>14</v>
      </c>
      <c r="K4812" s="2">
        <f t="shared" si="301"/>
        <v>44506.5</v>
      </c>
      <c r="L4812" s="22">
        <v>44519.5</v>
      </c>
      <c r="M4812" s="22">
        <v>44522.5</v>
      </c>
      <c r="N4812" s="22">
        <v>44521.5</v>
      </c>
      <c r="O4812">
        <f t="shared" si="302"/>
        <v>15</v>
      </c>
      <c r="P4812" s="3">
        <f t="shared" si="303"/>
        <v>91287.15</v>
      </c>
    </row>
    <row r="4813" spans="1:16" x14ac:dyDescent="0.35">
      <c r="A4813" t="s">
        <v>302</v>
      </c>
      <c r="B4813" s="21" t="s">
        <v>86</v>
      </c>
      <c r="C4813" s="22">
        <v>44519</v>
      </c>
      <c r="D4813" t="s">
        <v>92</v>
      </c>
      <c r="E4813" t="s">
        <v>93</v>
      </c>
      <c r="F4813" s="21" t="s">
        <v>89</v>
      </c>
      <c r="G4813" s="3">
        <v>6085.7499999999991</v>
      </c>
      <c r="H4813" s="22">
        <v>44500</v>
      </c>
      <c r="I4813" s="23">
        <v>44513</v>
      </c>
      <c r="J4813">
        <f t="shared" si="300"/>
        <v>14</v>
      </c>
      <c r="K4813" s="2">
        <f t="shared" si="301"/>
        <v>44506.5</v>
      </c>
      <c r="L4813" s="22">
        <v>44519.5</v>
      </c>
      <c r="M4813" s="22">
        <v>44522.5</v>
      </c>
      <c r="N4813" s="22">
        <v>44521.5</v>
      </c>
      <c r="O4813">
        <f t="shared" si="302"/>
        <v>15</v>
      </c>
      <c r="P4813" s="3">
        <f t="shared" si="303"/>
        <v>91286.249999999985</v>
      </c>
    </row>
    <row r="4814" spans="1:16" x14ac:dyDescent="0.35">
      <c r="A4814" t="s">
        <v>302</v>
      </c>
      <c r="B4814" s="21" t="s">
        <v>86</v>
      </c>
      <c r="C4814" s="22">
        <v>44519</v>
      </c>
      <c r="D4814" t="s">
        <v>94</v>
      </c>
      <c r="E4814" t="s">
        <v>95</v>
      </c>
      <c r="F4814" s="21" t="s">
        <v>89</v>
      </c>
      <c r="G4814" s="3">
        <v>26022.010000000006</v>
      </c>
      <c r="H4814" s="22">
        <v>44500</v>
      </c>
      <c r="I4814" s="23">
        <v>44513</v>
      </c>
      <c r="J4814">
        <f t="shared" si="300"/>
        <v>14</v>
      </c>
      <c r="K4814" s="2">
        <f t="shared" si="301"/>
        <v>44506.5</v>
      </c>
      <c r="L4814" s="22">
        <v>44519.5</v>
      </c>
      <c r="M4814" s="22">
        <v>44522.5</v>
      </c>
      <c r="N4814" s="22">
        <v>44521.5</v>
      </c>
      <c r="O4814">
        <f t="shared" si="302"/>
        <v>15</v>
      </c>
      <c r="P4814" s="3">
        <f t="shared" si="303"/>
        <v>390330.15000000008</v>
      </c>
    </row>
    <row r="4815" spans="1:16" x14ac:dyDescent="0.35">
      <c r="A4815" t="s">
        <v>302</v>
      </c>
      <c r="B4815" s="21" t="s">
        <v>86</v>
      </c>
      <c r="C4815" s="22">
        <v>44519</v>
      </c>
      <c r="D4815" t="s">
        <v>96</v>
      </c>
      <c r="E4815" t="s">
        <v>97</v>
      </c>
      <c r="F4815" s="21" t="s">
        <v>89</v>
      </c>
      <c r="G4815" s="3">
        <v>26021.770000000004</v>
      </c>
      <c r="H4815" s="22">
        <v>44500</v>
      </c>
      <c r="I4815" s="23">
        <v>44513</v>
      </c>
      <c r="J4815">
        <f t="shared" si="300"/>
        <v>14</v>
      </c>
      <c r="K4815" s="2">
        <f t="shared" si="301"/>
        <v>44506.5</v>
      </c>
      <c r="L4815" s="22">
        <v>44519.5</v>
      </c>
      <c r="M4815" s="22">
        <v>44522.5</v>
      </c>
      <c r="N4815" s="22">
        <v>44521.5</v>
      </c>
      <c r="O4815">
        <f t="shared" si="302"/>
        <v>15</v>
      </c>
      <c r="P4815" s="3">
        <f t="shared" si="303"/>
        <v>390326.55000000005</v>
      </c>
    </row>
    <row r="4816" spans="1:16" x14ac:dyDescent="0.35">
      <c r="A4816" t="s">
        <v>302</v>
      </c>
      <c r="B4816" s="21" t="s">
        <v>98</v>
      </c>
      <c r="C4816" s="22">
        <v>44519</v>
      </c>
      <c r="D4816" t="s">
        <v>94</v>
      </c>
      <c r="E4816" t="s">
        <v>95</v>
      </c>
      <c r="F4816" s="21" t="s">
        <v>89</v>
      </c>
      <c r="G4816" s="3">
        <v>-0.47</v>
      </c>
      <c r="H4816" s="22">
        <v>44501</v>
      </c>
      <c r="I4816" s="23">
        <v>44514</v>
      </c>
      <c r="J4816">
        <f t="shared" si="300"/>
        <v>14</v>
      </c>
      <c r="K4816" s="2">
        <f t="shared" si="301"/>
        <v>44507.5</v>
      </c>
      <c r="L4816" s="22">
        <v>44519.5</v>
      </c>
      <c r="M4816" s="22">
        <v>44522.5</v>
      </c>
      <c r="N4816" s="22">
        <v>44521.5</v>
      </c>
      <c r="O4816">
        <f t="shared" si="302"/>
        <v>14</v>
      </c>
      <c r="P4816" s="3">
        <f t="shared" si="303"/>
        <v>-6.58</v>
      </c>
    </row>
    <row r="4817" spans="1:16" x14ac:dyDescent="0.35">
      <c r="A4817" t="s">
        <v>302</v>
      </c>
      <c r="B4817" s="21" t="s">
        <v>98</v>
      </c>
      <c r="C4817" s="22">
        <v>44519</v>
      </c>
      <c r="D4817" t="s">
        <v>96</v>
      </c>
      <c r="E4817" t="s">
        <v>97</v>
      </c>
      <c r="F4817" s="21" t="s">
        <v>89</v>
      </c>
      <c r="G4817" s="3">
        <v>-0.47</v>
      </c>
      <c r="H4817" s="22">
        <v>44501</v>
      </c>
      <c r="I4817" s="23">
        <v>44514</v>
      </c>
      <c r="J4817">
        <f t="shared" si="300"/>
        <v>14</v>
      </c>
      <c r="K4817" s="2">
        <f t="shared" si="301"/>
        <v>44507.5</v>
      </c>
      <c r="L4817" s="22">
        <v>44519.5</v>
      </c>
      <c r="M4817" s="22">
        <v>44522.5</v>
      </c>
      <c r="N4817" s="22">
        <v>44521.5</v>
      </c>
      <c r="O4817">
        <f t="shared" si="302"/>
        <v>14</v>
      </c>
      <c r="P4817" s="3">
        <f t="shared" si="303"/>
        <v>-6.58</v>
      </c>
    </row>
    <row r="4818" spans="1:16" x14ac:dyDescent="0.35">
      <c r="A4818" t="s">
        <v>302</v>
      </c>
      <c r="B4818" s="21" t="s">
        <v>98</v>
      </c>
      <c r="C4818" s="22">
        <v>44519</v>
      </c>
      <c r="D4818" t="s">
        <v>90</v>
      </c>
      <c r="E4818" t="s">
        <v>91</v>
      </c>
      <c r="F4818" s="21" t="s">
        <v>89</v>
      </c>
      <c r="G4818" s="3">
        <v>2.12</v>
      </c>
      <c r="H4818" s="22">
        <v>44501</v>
      </c>
      <c r="I4818" s="23">
        <v>44514</v>
      </c>
      <c r="J4818">
        <f t="shared" si="300"/>
        <v>14</v>
      </c>
      <c r="K4818" s="2">
        <f t="shared" si="301"/>
        <v>44507.5</v>
      </c>
      <c r="L4818" s="22">
        <v>44519.5</v>
      </c>
      <c r="M4818" s="22">
        <v>44522.5</v>
      </c>
      <c r="N4818" s="22">
        <v>44521.5</v>
      </c>
      <c r="O4818">
        <f t="shared" si="302"/>
        <v>14</v>
      </c>
      <c r="P4818" s="3">
        <f t="shared" si="303"/>
        <v>29.68</v>
      </c>
    </row>
    <row r="4819" spans="1:16" x14ac:dyDescent="0.35">
      <c r="A4819" t="s">
        <v>302</v>
      </c>
      <c r="B4819" s="21" t="s">
        <v>98</v>
      </c>
      <c r="C4819" s="22">
        <v>44519</v>
      </c>
      <c r="D4819" t="s">
        <v>92</v>
      </c>
      <c r="E4819" t="s">
        <v>93</v>
      </c>
      <c r="F4819" s="21" t="s">
        <v>89</v>
      </c>
      <c r="G4819" s="3">
        <v>2.12</v>
      </c>
      <c r="H4819" s="22">
        <v>44501</v>
      </c>
      <c r="I4819" s="23">
        <v>44514</v>
      </c>
      <c r="J4819">
        <f t="shared" si="300"/>
        <v>14</v>
      </c>
      <c r="K4819" s="2">
        <f t="shared" si="301"/>
        <v>44507.5</v>
      </c>
      <c r="L4819" s="22">
        <v>44519.5</v>
      </c>
      <c r="M4819" s="22">
        <v>44522.5</v>
      </c>
      <c r="N4819" s="22">
        <v>44521.5</v>
      </c>
      <c r="O4819">
        <f t="shared" si="302"/>
        <v>14</v>
      </c>
      <c r="P4819" s="3">
        <f t="shared" si="303"/>
        <v>29.68</v>
      </c>
    </row>
    <row r="4820" spans="1:16" x14ac:dyDescent="0.35">
      <c r="A4820" t="s">
        <v>302</v>
      </c>
      <c r="B4820" s="21" t="s">
        <v>98</v>
      </c>
      <c r="C4820" s="22">
        <v>44519</v>
      </c>
      <c r="D4820" t="s">
        <v>94</v>
      </c>
      <c r="E4820" t="s">
        <v>95</v>
      </c>
      <c r="F4820" s="21" t="s">
        <v>89</v>
      </c>
      <c r="G4820" s="3">
        <v>9.08</v>
      </c>
      <c r="H4820" s="22">
        <v>44501</v>
      </c>
      <c r="I4820" s="23">
        <v>44514</v>
      </c>
      <c r="J4820">
        <f t="shared" si="300"/>
        <v>14</v>
      </c>
      <c r="K4820" s="2">
        <f t="shared" si="301"/>
        <v>44507.5</v>
      </c>
      <c r="L4820" s="22">
        <v>44519.5</v>
      </c>
      <c r="M4820" s="22">
        <v>44522.5</v>
      </c>
      <c r="N4820" s="22">
        <v>44521.5</v>
      </c>
      <c r="O4820">
        <f t="shared" si="302"/>
        <v>14</v>
      </c>
      <c r="P4820" s="3">
        <f t="shared" si="303"/>
        <v>127.12</v>
      </c>
    </row>
    <row r="4821" spans="1:16" x14ac:dyDescent="0.35">
      <c r="A4821" t="s">
        <v>302</v>
      </c>
      <c r="B4821" s="21" t="s">
        <v>98</v>
      </c>
      <c r="C4821" s="22">
        <v>44519</v>
      </c>
      <c r="D4821" t="s">
        <v>96</v>
      </c>
      <c r="E4821" t="s">
        <v>97</v>
      </c>
      <c r="F4821" s="21" t="s">
        <v>89</v>
      </c>
      <c r="G4821" s="3">
        <v>9.08</v>
      </c>
      <c r="H4821" s="22">
        <v>44501</v>
      </c>
      <c r="I4821" s="23">
        <v>44514</v>
      </c>
      <c r="J4821">
        <f t="shared" si="300"/>
        <v>14</v>
      </c>
      <c r="K4821" s="2">
        <f t="shared" si="301"/>
        <v>44507.5</v>
      </c>
      <c r="L4821" s="22">
        <v>44519.5</v>
      </c>
      <c r="M4821" s="22">
        <v>44522.5</v>
      </c>
      <c r="N4821" s="22">
        <v>44521.5</v>
      </c>
      <c r="O4821">
        <f t="shared" si="302"/>
        <v>14</v>
      </c>
      <c r="P4821" s="3">
        <f t="shared" si="303"/>
        <v>127.12</v>
      </c>
    </row>
    <row r="4822" spans="1:16" x14ac:dyDescent="0.35">
      <c r="A4822" t="s">
        <v>302</v>
      </c>
      <c r="B4822" s="21" t="s">
        <v>98</v>
      </c>
      <c r="C4822" s="22">
        <v>44519</v>
      </c>
      <c r="D4822" t="s">
        <v>90</v>
      </c>
      <c r="E4822" t="s">
        <v>91</v>
      </c>
      <c r="F4822" s="21" t="s">
        <v>89</v>
      </c>
      <c r="G4822" s="3">
        <v>4.1399999999999997</v>
      </c>
      <c r="H4822" s="22">
        <v>44501</v>
      </c>
      <c r="I4822" s="23">
        <v>44514</v>
      </c>
      <c r="J4822">
        <f t="shared" si="300"/>
        <v>14</v>
      </c>
      <c r="K4822" s="2">
        <f t="shared" si="301"/>
        <v>44507.5</v>
      </c>
      <c r="L4822" s="22">
        <v>44519.5</v>
      </c>
      <c r="M4822" s="22">
        <v>44522.5</v>
      </c>
      <c r="N4822" s="22">
        <v>44521.5</v>
      </c>
      <c r="O4822">
        <f t="shared" si="302"/>
        <v>14</v>
      </c>
      <c r="P4822" s="3">
        <f t="shared" si="303"/>
        <v>57.959999999999994</v>
      </c>
    </row>
    <row r="4823" spans="1:16" x14ac:dyDescent="0.35">
      <c r="A4823" t="s">
        <v>302</v>
      </c>
      <c r="B4823" s="21" t="s">
        <v>98</v>
      </c>
      <c r="C4823" s="22">
        <v>44519</v>
      </c>
      <c r="D4823" t="s">
        <v>92</v>
      </c>
      <c r="E4823" t="s">
        <v>93</v>
      </c>
      <c r="F4823" s="21" t="s">
        <v>89</v>
      </c>
      <c r="G4823" s="3">
        <v>4.1399999999999997</v>
      </c>
      <c r="H4823" s="22">
        <v>44501</v>
      </c>
      <c r="I4823" s="23">
        <v>44514</v>
      </c>
      <c r="J4823">
        <f t="shared" si="300"/>
        <v>14</v>
      </c>
      <c r="K4823" s="2">
        <f t="shared" si="301"/>
        <v>44507.5</v>
      </c>
      <c r="L4823" s="22">
        <v>44519.5</v>
      </c>
      <c r="M4823" s="22">
        <v>44522.5</v>
      </c>
      <c r="N4823" s="22">
        <v>44521.5</v>
      </c>
      <c r="O4823">
        <f t="shared" si="302"/>
        <v>14</v>
      </c>
      <c r="P4823" s="3">
        <f t="shared" si="303"/>
        <v>57.959999999999994</v>
      </c>
    </row>
    <row r="4824" spans="1:16" x14ac:dyDescent="0.35">
      <c r="A4824" t="s">
        <v>302</v>
      </c>
      <c r="B4824" s="21" t="s">
        <v>98</v>
      </c>
      <c r="C4824" s="22">
        <v>44519</v>
      </c>
      <c r="D4824" t="s">
        <v>94</v>
      </c>
      <c r="E4824" t="s">
        <v>95</v>
      </c>
      <c r="F4824" s="21" t="s">
        <v>89</v>
      </c>
      <c r="G4824" s="3">
        <v>17.690000000000001</v>
      </c>
      <c r="H4824" s="22">
        <v>44501</v>
      </c>
      <c r="I4824" s="23">
        <v>44514</v>
      </c>
      <c r="J4824">
        <f t="shared" si="300"/>
        <v>14</v>
      </c>
      <c r="K4824" s="2">
        <f t="shared" si="301"/>
        <v>44507.5</v>
      </c>
      <c r="L4824" s="22">
        <v>44519.5</v>
      </c>
      <c r="M4824" s="22">
        <v>44522.5</v>
      </c>
      <c r="N4824" s="22">
        <v>44521.5</v>
      </c>
      <c r="O4824">
        <f t="shared" si="302"/>
        <v>14</v>
      </c>
      <c r="P4824" s="3">
        <f t="shared" si="303"/>
        <v>247.66000000000003</v>
      </c>
    </row>
    <row r="4825" spans="1:16" x14ac:dyDescent="0.35">
      <c r="A4825" t="s">
        <v>302</v>
      </c>
      <c r="B4825" s="21" t="s">
        <v>98</v>
      </c>
      <c r="C4825" s="22">
        <v>44519</v>
      </c>
      <c r="D4825" t="s">
        <v>96</v>
      </c>
      <c r="E4825" t="s">
        <v>97</v>
      </c>
      <c r="F4825" s="21" t="s">
        <v>89</v>
      </c>
      <c r="G4825" s="3">
        <v>17.690000000000001</v>
      </c>
      <c r="H4825" s="22">
        <v>44501</v>
      </c>
      <c r="I4825" s="23">
        <v>44514</v>
      </c>
      <c r="J4825">
        <f t="shared" si="300"/>
        <v>14</v>
      </c>
      <c r="K4825" s="2">
        <f t="shared" si="301"/>
        <v>44507.5</v>
      </c>
      <c r="L4825" s="22">
        <v>44519.5</v>
      </c>
      <c r="M4825" s="22">
        <v>44522.5</v>
      </c>
      <c r="N4825" s="22">
        <v>44521.5</v>
      </c>
      <c r="O4825">
        <f t="shared" si="302"/>
        <v>14</v>
      </c>
      <c r="P4825" s="3">
        <f t="shared" si="303"/>
        <v>247.66000000000003</v>
      </c>
    </row>
    <row r="4826" spans="1:16" x14ac:dyDescent="0.35">
      <c r="A4826" t="s">
        <v>302</v>
      </c>
      <c r="B4826" s="21" t="s">
        <v>98</v>
      </c>
      <c r="C4826" s="22">
        <v>44519</v>
      </c>
      <c r="D4826" t="s">
        <v>99</v>
      </c>
      <c r="E4826" t="s">
        <v>100</v>
      </c>
      <c r="F4826" s="21" t="s">
        <v>101</v>
      </c>
      <c r="G4826" s="3">
        <v>1.47</v>
      </c>
      <c r="H4826" s="22">
        <v>44501</v>
      </c>
      <c r="I4826" s="23">
        <v>44514</v>
      </c>
      <c r="J4826">
        <f t="shared" si="300"/>
        <v>14</v>
      </c>
      <c r="K4826" s="2">
        <f t="shared" si="301"/>
        <v>44507.5</v>
      </c>
      <c r="L4826" s="22">
        <v>44519.5</v>
      </c>
      <c r="M4826" s="22">
        <v>44522.5</v>
      </c>
      <c r="N4826" s="22">
        <v>44521.5</v>
      </c>
      <c r="O4826">
        <f t="shared" si="302"/>
        <v>14</v>
      </c>
      <c r="P4826" s="3">
        <f t="shared" si="303"/>
        <v>20.58</v>
      </c>
    </row>
    <row r="4827" spans="1:16" x14ac:dyDescent="0.35">
      <c r="A4827" t="s">
        <v>302</v>
      </c>
      <c r="B4827" s="21" t="s">
        <v>98</v>
      </c>
      <c r="C4827" s="22">
        <v>44519</v>
      </c>
      <c r="D4827" t="s">
        <v>87</v>
      </c>
      <c r="E4827" t="s">
        <v>88</v>
      </c>
      <c r="F4827" s="21" t="s">
        <v>89</v>
      </c>
      <c r="G4827" s="3">
        <v>2.78</v>
      </c>
      <c r="H4827" s="22">
        <v>44501</v>
      </c>
      <c r="I4827" s="23">
        <v>44514</v>
      </c>
      <c r="J4827">
        <f t="shared" si="300"/>
        <v>14</v>
      </c>
      <c r="K4827" s="2">
        <f t="shared" si="301"/>
        <v>44507.5</v>
      </c>
      <c r="L4827" s="22">
        <v>44519.5</v>
      </c>
      <c r="M4827" s="22">
        <v>44522.5</v>
      </c>
      <c r="N4827" s="22">
        <v>44521.5</v>
      </c>
      <c r="O4827">
        <f t="shared" si="302"/>
        <v>14</v>
      </c>
      <c r="P4827" s="3">
        <f t="shared" si="303"/>
        <v>38.919999999999995</v>
      </c>
    </row>
    <row r="4828" spans="1:16" x14ac:dyDescent="0.35">
      <c r="A4828" t="s">
        <v>302</v>
      </c>
      <c r="B4828" s="21" t="s">
        <v>98</v>
      </c>
      <c r="C4828" s="22">
        <v>44519</v>
      </c>
      <c r="D4828" t="s">
        <v>90</v>
      </c>
      <c r="E4828" t="s">
        <v>91</v>
      </c>
      <c r="F4828" s="21" t="s">
        <v>89</v>
      </c>
      <c r="G4828" s="3">
        <v>4.93</v>
      </c>
      <c r="H4828" s="22">
        <v>44501</v>
      </c>
      <c r="I4828" s="23">
        <v>44514</v>
      </c>
      <c r="J4828">
        <f t="shared" si="300"/>
        <v>14</v>
      </c>
      <c r="K4828" s="2">
        <f t="shared" si="301"/>
        <v>44507.5</v>
      </c>
      <c r="L4828" s="22">
        <v>44519.5</v>
      </c>
      <c r="M4828" s="22">
        <v>44522.5</v>
      </c>
      <c r="N4828" s="22">
        <v>44521.5</v>
      </c>
      <c r="O4828">
        <f t="shared" si="302"/>
        <v>14</v>
      </c>
      <c r="P4828" s="3">
        <f t="shared" si="303"/>
        <v>69.02</v>
      </c>
    </row>
    <row r="4829" spans="1:16" x14ac:dyDescent="0.35">
      <c r="A4829" t="s">
        <v>302</v>
      </c>
      <c r="B4829" s="21" t="s">
        <v>98</v>
      </c>
      <c r="C4829" s="22">
        <v>44519</v>
      </c>
      <c r="D4829" t="s">
        <v>92</v>
      </c>
      <c r="E4829" t="s">
        <v>93</v>
      </c>
      <c r="F4829" s="21" t="s">
        <v>89</v>
      </c>
      <c r="G4829" s="3">
        <v>4.93</v>
      </c>
      <c r="H4829" s="22">
        <v>44501</v>
      </c>
      <c r="I4829" s="23">
        <v>44514</v>
      </c>
      <c r="J4829">
        <f t="shared" si="300"/>
        <v>14</v>
      </c>
      <c r="K4829" s="2">
        <f t="shared" si="301"/>
        <v>44507.5</v>
      </c>
      <c r="L4829" s="22">
        <v>44519.5</v>
      </c>
      <c r="M4829" s="22">
        <v>44522.5</v>
      </c>
      <c r="N4829" s="22">
        <v>44521.5</v>
      </c>
      <c r="O4829">
        <f t="shared" si="302"/>
        <v>14</v>
      </c>
      <c r="P4829" s="3">
        <f t="shared" si="303"/>
        <v>69.02</v>
      </c>
    </row>
    <row r="4830" spans="1:16" x14ac:dyDescent="0.35">
      <c r="A4830" t="s">
        <v>302</v>
      </c>
      <c r="B4830" s="21" t="s">
        <v>98</v>
      </c>
      <c r="C4830" s="22">
        <v>44519</v>
      </c>
      <c r="D4830" t="s">
        <v>94</v>
      </c>
      <c r="E4830" t="s">
        <v>95</v>
      </c>
      <c r="F4830" s="21" t="s">
        <v>89</v>
      </c>
      <c r="G4830" s="3">
        <v>21.05</v>
      </c>
      <c r="H4830" s="22">
        <v>44501</v>
      </c>
      <c r="I4830" s="23">
        <v>44514</v>
      </c>
      <c r="J4830">
        <f t="shared" si="300"/>
        <v>14</v>
      </c>
      <c r="K4830" s="2">
        <f t="shared" si="301"/>
        <v>44507.5</v>
      </c>
      <c r="L4830" s="22">
        <v>44519.5</v>
      </c>
      <c r="M4830" s="22">
        <v>44522.5</v>
      </c>
      <c r="N4830" s="22">
        <v>44521.5</v>
      </c>
      <c r="O4830">
        <f t="shared" si="302"/>
        <v>14</v>
      </c>
      <c r="P4830" s="3">
        <f t="shared" si="303"/>
        <v>294.7</v>
      </c>
    </row>
    <row r="4831" spans="1:16" x14ac:dyDescent="0.35">
      <c r="A4831" t="s">
        <v>302</v>
      </c>
      <c r="B4831" s="21" t="s">
        <v>98</v>
      </c>
      <c r="C4831" s="22">
        <v>44519</v>
      </c>
      <c r="D4831" t="s">
        <v>96</v>
      </c>
      <c r="E4831" t="s">
        <v>97</v>
      </c>
      <c r="F4831" s="21" t="s">
        <v>89</v>
      </c>
      <c r="G4831" s="3">
        <v>21.05</v>
      </c>
      <c r="H4831" s="22">
        <v>44501</v>
      </c>
      <c r="I4831" s="23">
        <v>44514</v>
      </c>
      <c r="J4831">
        <f t="shared" si="300"/>
        <v>14</v>
      </c>
      <c r="K4831" s="2">
        <f t="shared" si="301"/>
        <v>44507.5</v>
      </c>
      <c r="L4831" s="22">
        <v>44519.5</v>
      </c>
      <c r="M4831" s="22">
        <v>44522.5</v>
      </c>
      <c r="N4831" s="22">
        <v>44521.5</v>
      </c>
      <c r="O4831">
        <f t="shared" si="302"/>
        <v>14</v>
      </c>
      <c r="P4831" s="3">
        <f t="shared" si="303"/>
        <v>294.7</v>
      </c>
    </row>
    <row r="4832" spans="1:16" x14ac:dyDescent="0.35">
      <c r="A4832" t="s">
        <v>302</v>
      </c>
      <c r="B4832" s="21" t="s">
        <v>98</v>
      </c>
      <c r="C4832" s="22">
        <v>44519</v>
      </c>
      <c r="D4832" t="s">
        <v>87</v>
      </c>
      <c r="E4832" t="s">
        <v>88</v>
      </c>
      <c r="F4832" s="21" t="s">
        <v>89</v>
      </c>
      <c r="G4832" s="3">
        <v>123.83</v>
      </c>
      <c r="H4832" s="22">
        <v>44501</v>
      </c>
      <c r="I4832" s="23">
        <v>44514</v>
      </c>
      <c r="J4832">
        <f t="shared" si="300"/>
        <v>14</v>
      </c>
      <c r="K4832" s="2">
        <f t="shared" si="301"/>
        <v>44507.5</v>
      </c>
      <c r="L4832" s="22">
        <v>44519.5</v>
      </c>
      <c r="M4832" s="22">
        <v>44522.5</v>
      </c>
      <c r="N4832" s="22">
        <v>44521.5</v>
      </c>
      <c r="O4832">
        <f t="shared" si="302"/>
        <v>14</v>
      </c>
      <c r="P4832" s="3">
        <f t="shared" si="303"/>
        <v>1733.62</v>
      </c>
    </row>
    <row r="4833" spans="1:16" x14ac:dyDescent="0.35">
      <c r="A4833" t="s">
        <v>302</v>
      </c>
      <c r="B4833" s="21" t="s">
        <v>98</v>
      </c>
      <c r="C4833" s="22">
        <v>44519</v>
      </c>
      <c r="D4833" t="s">
        <v>90</v>
      </c>
      <c r="E4833" t="s">
        <v>91</v>
      </c>
      <c r="F4833" s="21" t="s">
        <v>89</v>
      </c>
      <c r="G4833" s="3">
        <v>36.129999999999995</v>
      </c>
      <c r="H4833" s="22">
        <v>44501</v>
      </c>
      <c r="I4833" s="23">
        <v>44514</v>
      </c>
      <c r="J4833">
        <f t="shared" si="300"/>
        <v>14</v>
      </c>
      <c r="K4833" s="2">
        <f t="shared" si="301"/>
        <v>44507.5</v>
      </c>
      <c r="L4833" s="22">
        <v>44519.5</v>
      </c>
      <c r="M4833" s="22">
        <v>44522.5</v>
      </c>
      <c r="N4833" s="22">
        <v>44521.5</v>
      </c>
      <c r="O4833">
        <f t="shared" si="302"/>
        <v>14</v>
      </c>
      <c r="P4833" s="3">
        <f t="shared" si="303"/>
        <v>505.81999999999994</v>
      </c>
    </row>
    <row r="4834" spans="1:16" x14ac:dyDescent="0.35">
      <c r="A4834" t="s">
        <v>302</v>
      </c>
      <c r="B4834" s="21" t="s">
        <v>98</v>
      </c>
      <c r="C4834" s="22">
        <v>44519</v>
      </c>
      <c r="D4834" t="s">
        <v>92</v>
      </c>
      <c r="E4834" t="s">
        <v>93</v>
      </c>
      <c r="F4834" s="21" t="s">
        <v>89</v>
      </c>
      <c r="G4834" s="3">
        <v>36.129999999999995</v>
      </c>
      <c r="H4834" s="22">
        <v>44501</v>
      </c>
      <c r="I4834" s="23">
        <v>44514</v>
      </c>
      <c r="J4834">
        <f t="shared" si="300"/>
        <v>14</v>
      </c>
      <c r="K4834" s="2">
        <f t="shared" si="301"/>
        <v>44507.5</v>
      </c>
      <c r="L4834" s="22">
        <v>44519.5</v>
      </c>
      <c r="M4834" s="22">
        <v>44522.5</v>
      </c>
      <c r="N4834" s="22">
        <v>44521.5</v>
      </c>
      <c r="O4834">
        <f t="shared" si="302"/>
        <v>14</v>
      </c>
      <c r="P4834" s="3">
        <f t="shared" si="303"/>
        <v>505.81999999999994</v>
      </c>
    </row>
    <row r="4835" spans="1:16" x14ac:dyDescent="0.35">
      <c r="A4835" t="s">
        <v>302</v>
      </c>
      <c r="B4835" s="21" t="s">
        <v>98</v>
      </c>
      <c r="C4835" s="22">
        <v>44519</v>
      </c>
      <c r="D4835" t="s">
        <v>94</v>
      </c>
      <c r="E4835" t="s">
        <v>95</v>
      </c>
      <c r="F4835" s="21" t="s">
        <v>89</v>
      </c>
      <c r="G4835" s="3">
        <v>154.5</v>
      </c>
      <c r="H4835" s="22">
        <v>44501</v>
      </c>
      <c r="I4835" s="23">
        <v>44514</v>
      </c>
      <c r="J4835">
        <f t="shared" si="300"/>
        <v>14</v>
      </c>
      <c r="K4835" s="2">
        <f t="shared" si="301"/>
        <v>44507.5</v>
      </c>
      <c r="L4835" s="22">
        <v>44519.5</v>
      </c>
      <c r="M4835" s="22">
        <v>44522.5</v>
      </c>
      <c r="N4835" s="22">
        <v>44521.5</v>
      </c>
      <c r="O4835">
        <f t="shared" si="302"/>
        <v>14</v>
      </c>
      <c r="P4835" s="3">
        <f t="shared" si="303"/>
        <v>2163</v>
      </c>
    </row>
    <row r="4836" spans="1:16" x14ac:dyDescent="0.35">
      <c r="A4836" t="s">
        <v>302</v>
      </c>
      <c r="B4836" s="21" t="s">
        <v>98</v>
      </c>
      <c r="C4836" s="22">
        <v>44519</v>
      </c>
      <c r="D4836" t="s">
        <v>96</v>
      </c>
      <c r="E4836" t="s">
        <v>97</v>
      </c>
      <c r="F4836" s="21" t="s">
        <v>89</v>
      </c>
      <c r="G4836" s="3">
        <v>154.5</v>
      </c>
      <c r="H4836" s="22">
        <v>44501</v>
      </c>
      <c r="I4836" s="23">
        <v>44514</v>
      </c>
      <c r="J4836">
        <f t="shared" si="300"/>
        <v>14</v>
      </c>
      <c r="K4836" s="2">
        <f t="shared" si="301"/>
        <v>44507.5</v>
      </c>
      <c r="L4836" s="22">
        <v>44519.5</v>
      </c>
      <c r="M4836" s="22">
        <v>44522.5</v>
      </c>
      <c r="N4836" s="22">
        <v>44521.5</v>
      </c>
      <c r="O4836">
        <f t="shared" si="302"/>
        <v>14</v>
      </c>
      <c r="P4836" s="3">
        <f t="shared" si="303"/>
        <v>2163</v>
      </c>
    </row>
    <row r="4837" spans="1:16" x14ac:dyDescent="0.35">
      <c r="A4837" t="s">
        <v>302</v>
      </c>
      <c r="B4837" s="21" t="s">
        <v>98</v>
      </c>
      <c r="C4837" s="22">
        <v>44519</v>
      </c>
      <c r="D4837" t="s">
        <v>107</v>
      </c>
      <c r="E4837" t="s">
        <v>108</v>
      </c>
      <c r="F4837" s="21" t="s">
        <v>101</v>
      </c>
      <c r="G4837" s="3">
        <v>0.05</v>
      </c>
      <c r="H4837" s="22">
        <v>44501</v>
      </c>
      <c r="I4837" s="23">
        <v>44514</v>
      </c>
      <c r="J4837">
        <f t="shared" si="300"/>
        <v>14</v>
      </c>
      <c r="K4837" s="2">
        <f t="shared" si="301"/>
        <v>44507.5</v>
      </c>
      <c r="L4837" s="22">
        <v>44519.5</v>
      </c>
      <c r="M4837" s="22">
        <v>44522.5</v>
      </c>
      <c r="N4837" s="22">
        <v>44521.5</v>
      </c>
      <c r="O4837">
        <f t="shared" si="302"/>
        <v>14</v>
      </c>
      <c r="P4837" s="3">
        <f t="shared" si="303"/>
        <v>0.70000000000000007</v>
      </c>
    </row>
    <row r="4838" spans="1:16" x14ac:dyDescent="0.35">
      <c r="A4838" t="s">
        <v>302</v>
      </c>
      <c r="B4838" s="21" t="s">
        <v>98</v>
      </c>
      <c r="C4838" s="22">
        <v>44519</v>
      </c>
      <c r="D4838" t="s">
        <v>99</v>
      </c>
      <c r="E4838" t="s">
        <v>100</v>
      </c>
      <c r="F4838" s="21" t="s">
        <v>101</v>
      </c>
      <c r="G4838" s="3">
        <v>17.27</v>
      </c>
      <c r="H4838" s="22">
        <v>44501</v>
      </c>
      <c r="I4838" s="23">
        <v>44514</v>
      </c>
      <c r="J4838">
        <f t="shared" si="300"/>
        <v>14</v>
      </c>
      <c r="K4838" s="2">
        <f t="shared" si="301"/>
        <v>44507.5</v>
      </c>
      <c r="L4838" s="22">
        <v>44519.5</v>
      </c>
      <c r="M4838" s="22">
        <v>44522.5</v>
      </c>
      <c r="N4838" s="22">
        <v>44521.5</v>
      </c>
      <c r="O4838">
        <f t="shared" si="302"/>
        <v>14</v>
      </c>
      <c r="P4838" s="3">
        <f t="shared" si="303"/>
        <v>241.78</v>
      </c>
    </row>
    <row r="4839" spans="1:16" x14ac:dyDescent="0.35">
      <c r="A4839" t="s">
        <v>302</v>
      </c>
      <c r="B4839" s="21" t="s">
        <v>98</v>
      </c>
      <c r="C4839" s="22">
        <v>44519</v>
      </c>
      <c r="D4839" t="s">
        <v>87</v>
      </c>
      <c r="E4839" t="s">
        <v>88</v>
      </c>
      <c r="F4839" s="21" t="s">
        <v>89</v>
      </c>
      <c r="G4839" s="3">
        <v>471446.22999999888</v>
      </c>
      <c r="H4839" s="22">
        <v>44501</v>
      </c>
      <c r="I4839" s="23">
        <v>44514</v>
      </c>
      <c r="J4839">
        <f t="shared" si="300"/>
        <v>14</v>
      </c>
      <c r="K4839" s="2">
        <f t="shared" si="301"/>
        <v>44507.5</v>
      </c>
      <c r="L4839" s="22">
        <v>44519.5</v>
      </c>
      <c r="M4839" s="22">
        <v>44522.5</v>
      </c>
      <c r="N4839" s="22">
        <v>44521.5</v>
      </c>
      <c r="O4839">
        <f t="shared" si="302"/>
        <v>14</v>
      </c>
      <c r="P4839" s="3">
        <f t="shared" si="303"/>
        <v>6600247.2199999839</v>
      </c>
    </row>
    <row r="4840" spans="1:16" x14ac:dyDescent="0.35">
      <c r="A4840" t="s">
        <v>302</v>
      </c>
      <c r="B4840" s="21" t="s">
        <v>98</v>
      </c>
      <c r="C4840" s="22">
        <v>44519</v>
      </c>
      <c r="D4840" t="s">
        <v>90</v>
      </c>
      <c r="E4840" t="s">
        <v>91</v>
      </c>
      <c r="F4840" s="21" t="s">
        <v>89</v>
      </c>
      <c r="G4840" s="3">
        <v>67647.570000000051</v>
      </c>
      <c r="H4840" s="22">
        <v>44501</v>
      </c>
      <c r="I4840" s="23">
        <v>44514</v>
      </c>
      <c r="J4840">
        <f t="shared" si="300"/>
        <v>14</v>
      </c>
      <c r="K4840" s="2">
        <f t="shared" si="301"/>
        <v>44507.5</v>
      </c>
      <c r="L4840" s="22">
        <v>44519.5</v>
      </c>
      <c r="M4840" s="22">
        <v>44522.5</v>
      </c>
      <c r="N4840" s="22">
        <v>44521.5</v>
      </c>
      <c r="O4840">
        <f t="shared" si="302"/>
        <v>14</v>
      </c>
      <c r="P4840" s="3">
        <f t="shared" si="303"/>
        <v>947065.98000000068</v>
      </c>
    </row>
    <row r="4841" spans="1:16" x14ac:dyDescent="0.35">
      <c r="A4841" t="s">
        <v>302</v>
      </c>
      <c r="B4841" s="21" t="s">
        <v>98</v>
      </c>
      <c r="C4841" s="22">
        <v>44519</v>
      </c>
      <c r="D4841" t="s">
        <v>92</v>
      </c>
      <c r="E4841" t="s">
        <v>93</v>
      </c>
      <c r="F4841" s="21" t="s">
        <v>89</v>
      </c>
      <c r="G4841" s="3">
        <v>67647.570000000051</v>
      </c>
      <c r="H4841" s="22">
        <v>44501</v>
      </c>
      <c r="I4841" s="23">
        <v>44514</v>
      </c>
      <c r="J4841">
        <f t="shared" si="300"/>
        <v>14</v>
      </c>
      <c r="K4841" s="2">
        <f t="shared" si="301"/>
        <v>44507.5</v>
      </c>
      <c r="L4841" s="22">
        <v>44519.5</v>
      </c>
      <c r="M4841" s="22">
        <v>44522.5</v>
      </c>
      <c r="N4841" s="22">
        <v>44521.5</v>
      </c>
      <c r="O4841">
        <f t="shared" si="302"/>
        <v>14</v>
      </c>
      <c r="P4841" s="3">
        <f t="shared" si="303"/>
        <v>947065.98000000068</v>
      </c>
    </row>
    <row r="4842" spans="1:16" x14ac:dyDescent="0.35">
      <c r="A4842" t="s">
        <v>302</v>
      </c>
      <c r="B4842" s="21" t="s">
        <v>98</v>
      </c>
      <c r="C4842" s="22">
        <v>44519</v>
      </c>
      <c r="D4842" t="s">
        <v>94</v>
      </c>
      <c r="E4842" t="s">
        <v>95</v>
      </c>
      <c r="F4842" s="21" t="s">
        <v>89</v>
      </c>
      <c r="G4842" s="3">
        <v>288146.73</v>
      </c>
      <c r="H4842" s="22">
        <v>44501</v>
      </c>
      <c r="I4842" s="23">
        <v>44514</v>
      </c>
      <c r="J4842">
        <f t="shared" si="300"/>
        <v>14</v>
      </c>
      <c r="K4842" s="2">
        <f t="shared" si="301"/>
        <v>44507.5</v>
      </c>
      <c r="L4842" s="22">
        <v>44519.5</v>
      </c>
      <c r="M4842" s="22">
        <v>44522.5</v>
      </c>
      <c r="N4842" s="22">
        <v>44521.5</v>
      </c>
      <c r="O4842">
        <f t="shared" si="302"/>
        <v>14</v>
      </c>
      <c r="P4842" s="3">
        <f t="shared" si="303"/>
        <v>4034054.2199999997</v>
      </c>
    </row>
    <row r="4843" spans="1:16" x14ac:dyDescent="0.35">
      <c r="A4843" t="s">
        <v>302</v>
      </c>
      <c r="B4843" s="21" t="s">
        <v>98</v>
      </c>
      <c r="C4843" s="22">
        <v>44519</v>
      </c>
      <c r="D4843" t="s">
        <v>96</v>
      </c>
      <c r="E4843" t="s">
        <v>97</v>
      </c>
      <c r="F4843" s="21" t="s">
        <v>89</v>
      </c>
      <c r="G4843" s="3">
        <v>288146.73</v>
      </c>
      <c r="H4843" s="22">
        <v>44501</v>
      </c>
      <c r="I4843" s="23">
        <v>44514</v>
      </c>
      <c r="J4843">
        <f t="shared" si="300"/>
        <v>14</v>
      </c>
      <c r="K4843" s="2">
        <f t="shared" si="301"/>
        <v>44507.5</v>
      </c>
      <c r="L4843" s="22">
        <v>44519.5</v>
      </c>
      <c r="M4843" s="22">
        <v>44522.5</v>
      </c>
      <c r="N4843" s="22">
        <v>44521.5</v>
      </c>
      <c r="O4843">
        <f t="shared" si="302"/>
        <v>14</v>
      </c>
      <c r="P4843" s="3">
        <f t="shared" si="303"/>
        <v>4034054.2199999997</v>
      </c>
    </row>
    <row r="4844" spans="1:16" x14ac:dyDescent="0.35">
      <c r="A4844" t="s">
        <v>302</v>
      </c>
      <c r="B4844" s="21" t="s">
        <v>98</v>
      </c>
      <c r="C4844" s="22">
        <v>44519</v>
      </c>
      <c r="D4844" t="s">
        <v>107</v>
      </c>
      <c r="E4844" t="s">
        <v>108</v>
      </c>
      <c r="F4844" s="21" t="s">
        <v>101</v>
      </c>
      <c r="G4844" s="3">
        <v>2935.2599999999993</v>
      </c>
      <c r="H4844" s="22">
        <v>44501</v>
      </c>
      <c r="I4844" s="23">
        <v>44514</v>
      </c>
      <c r="J4844">
        <f t="shared" si="300"/>
        <v>14</v>
      </c>
      <c r="K4844" s="2">
        <f t="shared" si="301"/>
        <v>44507.5</v>
      </c>
      <c r="L4844" s="22">
        <v>44519.5</v>
      </c>
      <c r="M4844" s="22">
        <v>44522.5</v>
      </c>
      <c r="N4844" s="22">
        <v>44521.5</v>
      </c>
      <c r="O4844">
        <f t="shared" si="302"/>
        <v>14</v>
      </c>
      <c r="P4844" s="3">
        <f t="shared" si="303"/>
        <v>41093.639999999992</v>
      </c>
    </row>
    <row r="4845" spans="1:16" x14ac:dyDescent="0.35">
      <c r="A4845" t="s">
        <v>302</v>
      </c>
      <c r="B4845" s="21" t="s">
        <v>98</v>
      </c>
      <c r="C4845" s="22">
        <v>44519</v>
      </c>
      <c r="D4845" t="s">
        <v>99</v>
      </c>
      <c r="E4845" t="s">
        <v>100</v>
      </c>
      <c r="F4845" s="21" t="s">
        <v>101</v>
      </c>
      <c r="G4845" s="3">
        <v>29091.860000000011</v>
      </c>
      <c r="H4845" s="22">
        <v>44501</v>
      </c>
      <c r="I4845" s="23">
        <v>44514</v>
      </c>
      <c r="J4845">
        <f t="shared" si="300"/>
        <v>14</v>
      </c>
      <c r="K4845" s="2">
        <f t="shared" si="301"/>
        <v>44507.5</v>
      </c>
      <c r="L4845" s="22">
        <v>44519.5</v>
      </c>
      <c r="M4845" s="22">
        <v>44522.5</v>
      </c>
      <c r="N4845" s="22">
        <v>44521.5</v>
      </c>
      <c r="O4845">
        <f t="shared" si="302"/>
        <v>14</v>
      </c>
      <c r="P4845" s="3">
        <f t="shared" si="303"/>
        <v>407286.04000000015</v>
      </c>
    </row>
    <row r="4846" spans="1:16" x14ac:dyDescent="0.35">
      <c r="A4846" t="s">
        <v>302</v>
      </c>
      <c r="B4846" s="21" t="s">
        <v>98</v>
      </c>
      <c r="C4846" s="22">
        <v>44519</v>
      </c>
      <c r="D4846" t="s">
        <v>99</v>
      </c>
      <c r="E4846" t="s">
        <v>100</v>
      </c>
      <c r="F4846" s="21" t="s">
        <v>102</v>
      </c>
      <c r="G4846" s="3">
        <v>22217.620000000006</v>
      </c>
      <c r="H4846" s="22">
        <v>44501</v>
      </c>
      <c r="I4846" s="23">
        <v>44514</v>
      </c>
      <c r="J4846">
        <f t="shared" si="300"/>
        <v>14</v>
      </c>
      <c r="K4846" s="2">
        <f t="shared" si="301"/>
        <v>44507.5</v>
      </c>
      <c r="L4846" s="22">
        <v>44519.5</v>
      </c>
      <c r="M4846" s="22">
        <v>44522.5</v>
      </c>
      <c r="N4846" s="22">
        <v>44521.5</v>
      </c>
      <c r="O4846">
        <f t="shared" si="302"/>
        <v>14</v>
      </c>
      <c r="P4846" s="3">
        <f t="shared" si="303"/>
        <v>311046.68000000011</v>
      </c>
    </row>
    <row r="4847" spans="1:16" x14ac:dyDescent="0.35">
      <c r="A4847" t="s">
        <v>302</v>
      </c>
      <c r="B4847" s="21" t="s">
        <v>98</v>
      </c>
      <c r="C4847" s="22">
        <v>44519</v>
      </c>
      <c r="D4847" t="s">
        <v>99</v>
      </c>
      <c r="E4847" t="s">
        <v>100</v>
      </c>
      <c r="F4847" s="21" t="s">
        <v>109</v>
      </c>
      <c r="G4847" s="3">
        <v>1</v>
      </c>
      <c r="H4847" s="22">
        <v>44501</v>
      </c>
      <c r="I4847" s="23">
        <v>44514</v>
      </c>
      <c r="J4847">
        <f t="shared" si="300"/>
        <v>14</v>
      </c>
      <c r="K4847" s="2">
        <f t="shared" si="301"/>
        <v>44507.5</v>
      </c>
      <c r="L4847" s="22">
        <v>44519.5</v>
      </c>
      <c r="M4847" s="22">
        <v>44524.5</v>
      </c>
      <c r="N4847" s="22">
        <v>44523.5</v>
      </c>
      <c r="O4847">
        <f t="shared" si="302"/>
        <v>16</v>
      </c>
      <c r="P4847" s="3">
        <f t="shared" si="303"/>
        <v>16</v>
      </c>
    </row>
    <row r="4848" spans="1:16" x14ac:dyDescent="0.35">
      <c r="A4848" t="s">
        <v>302</v>
      </c>
      <c r="B4848" s="21" t="s">
        <v>98</v>
      </c>
      <c r="C4848" s="22">
        <v>44519</v>
      </c>
      <c r="D4848" t="s">
        <v>107</v>
      </c>
      <c r="E4848" t="s">
        <v>108</v>
      </c>
      <c r="F4848" s="21" t="s">
        <v>126</v>
      </c>
      <c r="G4848" s="3">
        <v>207.33</v>
      </c>
      <c r="H4848" s="22">
        <v>44501</v>
      </c>
      <c r="I4848" s="23">
        <v>44514</v>
      </c>
      <c r="J4848">
        <f t="shared" si="300"/>
        <v>14</v>
      </c>
      <c r="K4848" s="2">
        <f t="shared" si="301"/>
        <v>44507.5</v>
      </c>
      <c r="L4848" s="22">
        <v>44519.5</v>
      </c>
      <c r="M4848" s="22">
        <v>44524.5</v>
      </c>
      <c r="N4848" s="22">
        <v>44523.5</v>
      </c>
      <c r="O4848">
        <f t="shared" si="302"/>
        <v>16</v>
      </c>
      <c r="P4848" s="3">
        <f t="shared" si="303"/>
        <v>3317.28</v>
      </c>
    </row>
    <row r="4849" spans="1:16" x14ac:dyDescent="0.35">
      <c r="A4849" t="s">
        <v>302</v>
      </c>
      <c r="B4849" s="21" t="s">
        <v>98</v>
      </c>
      <c r="C4849" s="22">
        <v>44519</v>
      </c>
      <c r="D4849" t="s">
        <v>107</v>
      </c>
      <c r="E4849" t="s">
        <v>108</v>
      </c>
      <c r="F4849" s="21" t="s">
        <v>109</v>
      </c>
      <c r="G4849" s="3">
        <v>376</v>
      </c>
      <c r="H4849" s="22">
        <v>44501</v>
      </c>
      <c r="I4849" s="23">
        <v>44514</v>
      </c>
      <c r="J4849">
        <f t="shared" si="300"/>
        <v>14</v>
      </c>
      <c r="K4849" s="2">
        <f t="shared" si="301"/>
        <v>44507.5</v>
      </c>
      <c r="L4849" s="22">
        <v>44519.5</v>
      </c>
      <c r="M4849" s="22">
        <v>44524.5</v>
      </c>
      <c r="N4849" s="22">
        <v>44523.5</v>
      </c>
      <c r="O4849">
        <f t="shared" si="302"/>
        <v>16</v>
      </c>
      <c r="P4849" s="3">
        <f t="shared" si="303"/>
        <v>6016</v>
      </c>
    </row>
    <row r="4850" spans="1:16" x14ac:dyDescent="0.35">
      <c r="A4850" t="s">
        <v>302</v>
      </c>
      <c r="B4850" s="21" t="s">
        <v>98</v>
      </c>
      <c r="C4850" s="22">
        <v>44519</v>
      </c>
      <c r="D4850" t="s">
        <v>99</v>
      </c>
      <c r="E4850" t="s">
        <v>100</v>
      </c>
      <c r="F4850" s="21" t="s">
        <v>109</v>
      </c>
      <c r="G4850" s="3">
        <v>66102</v>
      </c>
      <c r="H4850" s="22">
        <v>44501</v>
      </c>
      <c r="I4850" s="23">
        <v>44514</v>
      </c>
      <c r="J4850">
        <f t="shared" si="300"/>
        <v>14</v>
      </c>
      <c r="K4850" s="2">
        <f t="shared" si="301"/>
        <v>44507.5</v>
      </c>
      <c r="L4850" s="22">
        <v>44519.5</v>
      </c>
      <c r="M4850" s="22">
        <v>44524.5</v>
      </c>
      <c r="N4850" s="22">
        <v>44523.5</v>
      </c>
      <c r="O4850">
        <f t="shared" si="302"/>
        <v>16</v>
      </c>
      <c r="P4850" s="3">
        <f t="shared" si="303"/>
        <v>1057632</v>
      </c>
    </row>
    <row r="4851" spans="1:16" x14ac:dyDescent="0.35">
      <c r="A4851" t="s">
        <v>302</v>
      </c>
      <c r="B4851" s="21" t="s">
        <v>98</v>
      </c>
      <c r="C4851" s="22">
        <v>44519</v>
      </c>
      <c r="D4851" t="s">
        <v>107</v>
      </c>
      <c r="E4851" t="s">
        <v>108</v>
      </c>
      <c r="F4851" s="21" t="s">
        <v>138</v>
      </c>
      <c r="G4851" s="3">
        <v>171.08</v>
      </c>
      <c r="H4851" s="22">
        <v>44501</v>
      </c>
      <c r="I4851" s="23">
        <v>44514</v>
      </c>
      <c r="J4851">
        <f t="shared" si="300"/>
        <v>14</v>
      </c>
      <c r="K4851" s="2">
        <f t="shared" si="301"/>
        <v>44507.5</v>
      </c>
      <c r="L4851" s="22">
        <v>44519.5</v>
      </c>
      <c r="M4851" s="22">
        <v>44524.5</v>
      </c>
      <c r="N4851" s="22">
        <v>44523.5</v>
      </c>
      <c r="O4851">
        <f t="shared" si="302"/>
        <v>16</v>
      </c>
      <c r="P4851" s="3">
        <f t="shared" si="303"/>
        <v>2737.28</v>
      </c>
    </row>
    <row r="4852" spans="1:16" x14ac:dyDescent="0.35">
      <c r="A4852" t="s">
        <v>302</v>
      </c>
      <c r="B4852" s="21" t="s">
        <v>98</v>
      </c>
      <c r="C4852" s="22">
        <v>44519</v>
      </c>
      <c r="D4852" t="s">
        <v>99</v>
      </c>
      <c r="E4852" t="s">
        <v>100</v>
      </c>
      <c r="F4852" s="21" t="s">
        <v>103</v>
      </c>
      <c r="G4852" s="3">
        <v>280.31</v>
      </c>
      <c r="H4852" s="22">
        <v>44501</v>
      </c>
      <c r="I4852" s="23">
        <v>44514</v>
      </c>
      <c r="J4852">
        <f t="shared" si="300"/>
        <v>14</v>
      </c>
      <c r="K4852" s="2">
        <f t="shared" si="301"/>
        <v>44507.5</v>
      </c>
      <c r="L4852" s="22">
        <v>44519.5</v>
      </c>
      <c r="M4852" s="22">
        <v>44531.5</v>
      </c>
      <c r="N4852" s="22">
        <v>44530.5</v>
      </c>
      <c r="O4852">
        <f t="shared" si="302"/>
        <v>23</v>
      </c>
      <c r="P4852" s="3">
        <f t="shared" si="303"/>
        <v>6447.13</v>
      </c>
    </row>
    <row r="4853" spans="1:16" x14ac:dyDescent="0.35">
      <c r="A4853" t="s">
        <v>302</v>
      </c>
      <c r="B4853" s="21" t="s">
        <v>98</v>
      </c>
      <c r="C4853" s="22">
        <v>44519</v>
      </c>
      <c r="D4853" t="s">
        <v>104</v>
      </c>
      <c r="E4853" t="s">
        <v>105</v>
      </c>
      <c r="F4853" s="21" t="s">
        <v>106</v>
      </c>
      <c r="G4853" s="3">
        <v>121.57000000000001</v>
      </c>
      <c r="H4853" s="22">
        <v>44501</v>
      </c>
      <c r="I4853" s="23">
        <v>44514</v>
      </c>
      <c r="J4853">
        <f t="shared" si="300"/>
        <v>14</v>
      </c>
      <c r="K4853" s="2">
        <f t="shared" si="301"/>
        <v>44507.5</v>
      </c>
      <c r="L4853" s="22">
        <v>44519.5</v>
      </c>
      <c r="M4853" s="22">
        <v>44531.5</v>
      </c>
      <c r="N4853" s="22">
        <v>44530.5</v>
      </c>
      <c r="O4853">
        <f t="shared" si="302"/>
        <v>23</v>
      </c>
      <c r="P4853" s="3">
        <f t="shared" si="303"/>
        <v>2796.11</v>
      </c>
    </row>
    <row r="4854" spans="1:16" x14ac:dyDescent="0.35">
      <c r="A4854" t="s">
        <v>302</v>
      </c>
      <c r="B4854" s="21" t="s">
        <v>98</v>
      </c>
      <c r="C4854" s="22">
        <v>44519</v>
      </c>
      <c r="D4854" t="s">
        <v>110</v>
      </c>
      <c r="E4854" t="s">
        <v>111</v>
      </c>
      <c r="F4854" s="21" t="s">
        <v>112</v>
      </c>
      <c r="G4854" s="3">
        <v>5.14</v>
      </c>
      <c r="H4854" s="22">
        <v>44501</v>
      </c>
      <c r="I4854" s="23">
        <v>44514</v>
      </c>
      <c r="J4854">
        <f t="shared" si="300"/>
        <v>14</v>
      </c>
      <c r="K4854" s="2">
        <f t="shared" si="301"/>
        <v>44507.5</v>
      </c>
      <c r="L4854" s="22">
        <v>44519.5</v>
      </c>
      <c r="M4854" s="22">
        <v>44533.5</v>
      </c>
      <c r="N4854" s="22">
        <v>44532.5</v>
      </c>
      <c r="O4854">
        <f t="shared" si="302"/>
        <v>25</v>
      </c>
      <c r="P4854" s="3">
        <f t="shared" si="303"/>
        <v>128.5</v>
      </c>
    </row>
    <row r="4855" spans="1:16" x14ac:dyDescent="0.35">
      <c r="A4855" t="s">
        <v>302</v>
      </c>
      <c r="B4855" s="21" t="s">
        <v>98</v>
      </c>
      <c r="C4855" s="22">
        <v>44519</v>
      </c>
      <c r="D4855" t="s">
        <v>110</v>
      </c>
      <c r="E4855" t="s">
        <v>111</v>
      </c>
      <c r="F4855" s="21" t="s">
        <v>112</v>
      </c>
      <c r="G4855" s="3">
        <v>24.419999999999998</v>
      </c>
      <c r="H4855" s="22">
        <v>44501</v>
      </c>
      <c r="I4855" s="23">
        <v>44514</v>
      </c>
      <c r="J4855">
        <f t="shared" si="300"/>
        <v>14</v>
      </c>
      <c r="K4855" s="2">
        <f t="shared" si="301"/>
        <v>44507.5</v>
      </c>
      <c r="L4855" s="22">
        <v>44519.5</v>
      </c>
      <c r="M4855" s="22">
        <v>44533.5</v>
      </c>
      <c r="N4855" s="22">
        <v>44532.5</v>
      </c>
      <c r="O4855">
        <f t="shared" si="302"/>
        <v>25</v>
      </c>
      <c r="P4855" s="3">
        <f t="shared" si="303"/>
        <v>610.5</v>
      </c>
    </row>
    <row r="4856" spans="1:16" x14ac:dyDescent="0.35">
      <c r="A4856" t="s">
        <v>302</v>
      </c>
      <c r="B4856" s="21" t="s">
        <v>98</v>
      </c>
      <c r="C4856" s="22">
        <v>44519</v>
      </c>
      <c r="D4856" t="s">
        <v>110</v>
      </c>
      <c r="E4856" t="s">
        <v>111</v>
      </c>
      <c r="F4856" s="21" t="s">
        <v>293</v>
      </c>
      <c r="G4856" s="3">
        <v>2.96</v>
      </c>
      <c r="H4856" s="22">
        <v>44501</v>
      </c>
      <c r="I4856" s="23">
        <v>44514</v>
      </c>
      <c r="J4856">
        <f t="shared" si="300"/>
        <v>14</v>
      </c>
      <c r="K4856" s="2">
        <f t="shared" si="301"/>
        <v>44507.5</v>
      </c>
      <c r="L4856" s="22">
        <v>44519.5</v>
      </c>
      <c r="M4856" s="22">
        <v>44533.5</v>
      </c>
      <c r="N4856" s="22">
        <v>44532.5</v>
      </c>
      <c r="O4856">
        <f t="shared" si="302"/>
        <v>25</v>
      </c>
      <c r="P4856" s="3">
        <f t="shared" si="303"/>
        <v>74</v>
      </c>
    </row>
    <row r="4857" spans="1:16" x14ac:dyDescent="0.35">
      <c r="A4857" t="s">
        <v>302</v>
      </c>
      <c r="B4857" s="21" t="s">
        <v>98</v>
      </c>
      <c r="C4857" s="22">
        <v>44519</v>
      </c>
      <c r="D4857" t="s">
        <v>114</v>
      </c>
      <c r="E4857" t="s">
        <v>115</v>
      </c>
      <c r="F4857" s="21" t="s">
        <v>112</v>
      </c>
      <c r="G4857" s="3">
        <v>799.62</v>
      </c>
      <c r="H4857" s="22">
        <v>44501</v>
      </c>
      <c r="I4857" s="23">
        <v>44514</v>
      </c>
      <c r="J4857">
        <f t="shared" si="300"/>
        <v>14</v>
      </c>
      <c r="K4857" s="2">
        <f t="shared" si="301"/>
        <v>44507.5</v>
      </c>
      <c r="L4857" s="22">
        <v>44519.5</v>
      </c>
      <c r="M4857" s="22">
        <v>44533.5</v>
      </c>
      <c r="N4857" s="22">
        <v>44532.5</v>
      </c>
      <c r="O4857">
        <f t="shared" si="302"/>
        <v>25</v>
      </c>
      <c r="P4857" s="3">
        <f t="shared" si="303"/>
        <v>19990.5</v>
      </c>
    </row>
    <row r="4858" spans="1:16" x14ac:dyDescent="0.35">
      <c r="A4858" t="s">
        <v>302</v>
      </c>
      <c r="B4858" s="21" t="s">
        <v>98</v>
      </c>
      <c r="C4858" s="22">
        <v>44519</v>
      </c>
      <c r="D4858" t="s">
        <v>110</v>
      </c>
      <c r="E4858" t="s">
        <v>111</v>
      </c>
      <c r="F4858" s="21" t="s">
        <v>112</v>
      </c>
      <c r="G4858" s="3">
        <v>12998.369999999999</v>
      </c>
      <c r="H4858" s="22">
        <v>44501</v>
      </c>
      <c r="I4858" s="23">
        <v>44514</v>
      </c>
      <c r="J4858">
        <f t="shared" si="300"/>
        <v>14</v>
      </c>
      <c r="K4858" s="2">
        <f t="shared" si="301"/>
        <v>44507.5</v>
      </c>
      <c r="L4858" s="22">
        <v>44519.5</v>
      </c>
      <c r="M4858" s="22">
        <v>44533.5</v>
      </c>
      <c r="N4858" s="22">
        <v>44532.5</v>
      </c>
      <c r="O4858">
        <f t="shared" si="302"/>
        <v>25</v>
      </c>
      <c r="P4858" s="3">
        <f t="shared" si="303"/>
        <v>324959.25</v>
      </c>
    </row>
    <row r="4859" spans="1:16" x14ac:dyDescent="0.35">
      <c r="A4859" t="s">
        <v>302</v>
      </c>
      <c r="B4859" s="21" t="s">
        <v>98</v>
      </c>
      <c r="C4859" s="22">
        <v>44519</v>
      </c>
      <c r="D4859" t="s">
        <v>110</v>
      </c>
      <c r="E4859" t="s">
        <v>111</v>
      </c>
      <c r="F4859" s="21" t="s">
        <v>116</v>
      </c>
      <c r="G4859" s="3">
        <v>101.84</v>
      </c>
      <c r="H4859" s="22">
        <v>44501</v>
      </c>
      <c r="I4859" s="23">
        <v>44514</v>
      </c>
      <c r="J4859">
        <f t="shared" si="300"/>
        <v>14</v>
      </c>
      <c r="K4859" s="2">
        <f t="shared" si="301"/>
        <v>44507.5</v>
      </c>
      <c r="L4859" s="22">
        <v>44519.5</v>
      </c>
      <c r="M4859" s="22">
        <v>44533.5</v>
      </c>
      <c r="N4859" s="22">
        <v>44532.5</v>
      </c>
      <c r="O4859">
        <f t="shared" si="302"/>
        <v>25</v>
      </c>
      <c r="P4859" s="3">
        <f t="shared" si="303"/>
        <v>2546</v>
      </c>
    </row>
    <row r="4860" spans="1:16" x14ac:dyDescent="0.35">
      <c r="A4860" t="s">
        <v>302</v>
      </c>
      <c r="B4860" s="21" t="s">
        <v>98</v>
      </c>
      <c r="C4860" s="22">
        <v>44519</v>
      </c>
      <c r="D4860" t="s">
        <v>110</v>
      </c>
      <c r="E4860" t="s">
        <v>111</v>
      </c>
      <c r="F4860" s="21" t="s">
        <v>117</v>
      </c>
      <c r="G4860" s="3">
        <v>2.83</v>
      </c>
      <c r="H4860" s="22">
        <v>44501</v>
      </c>
      <c r="I4860" s="23">
        <v>44514</v>
      </c>
      <c r="J4860">
        <f t="shared" si="300"/>
        <v>14</v>
      </c>
      <c r="K4860" s="2">
        <f t="shared" si="301"/>
        <v>44507.5</v>
      </c>
      <c r="L4860" s="22">
        <v>44519.5</v>
      </c>
      <c r="M4860" s="22">
        <v>44533.5</v>
      </c>
      <c r="N4860" s="22">
        <v>44532.5</v>
      </c>
      <c r="O4860">
        <f t="shared" si="302"/>
        <v>25</v>
      </c>
      <c r="P4860" s="3">
        <f t="shared" si="303"/>
        <v>70.75</v>
      </c>
    </row>
    <row r="4861" spans="1:16" x14ac:dyDescent="0.35">
      <c r="A4861" t="s">
        <v>302</v>
      </c>
      <c r="B4861" s="21" t="s">
        <v>98</v>
      </c>
      <c r="C4861" s="22">
        <v>44519</v>
      </c>
      <c r="D4861" t="s">
        <v>110</v>
      </c>
      <c r="E4861" t="s">
        <v>111</v>
      </c>
      <c r="F4861" s="21" t="s">
        <v>118</v>
      </c>
      <c r="G4861" s="3">
        <v>11.42</v>
      </c>
      <c r="H4861" s="22">
        <v>44501</v>
      </c>
      <c r="I4861" s="23">
        <v>44514</v>
      </c>
      <c r="J4861">
        <f t="shared" si="300"/>
        <v>14</v>
      </c>
      <c r="K4861" s="2">
        <f t="shared" si="301"/>
        <v>44507.5</v>
      </c>
      <c r="L4861" s="22">
        <v>44519.5</v>
      </c>
      <c r="M4861" s="22">
        <v>44533.5</v>
      </c>
      <c r="N4861" s="22">
        <v>44532.5</v>
      </c>
      <c r="O4861">
        <f t="shared" si="302"/>
        <v>25</v>
      </c>
      <c r="P4861" s="3">
        <f t="shared" si="303"/>
        <v>285.5</v>
      </c>
    </row>
    <row r="4862" spans="1:16" x14ac:dyDescent="0.35">
      <c r="A4862" t="s">
        <v>302</v>
      </c>
      <c r="B4862" s="21" t="s">
        <v>98</v>
      </c>
      <c r="C4862" s="22">
        <v>44519</v>
      </c>
      <c r="D4862" t="s">
        <v>114</v>
      </c>
      <c r="E4862" t="s">
        <v>115</v>
      </c>
      <c r="F4862" s="21" t="s">
        <v>119</v>
      </c>
      <c r="G4862" s="3">
        <v>0.77</v>
      </c>
      <c r="H4862" s="22">
        <v>44501</v>
      </c>
      <c r="I4862" s="23">
        <v>44514</v>
      </c>
      <c r="J4862">
        <f t="shared" si="300"/>
        <v>14</v>
      </c>
      <c r="K4862" s="2">
        <f t="shared" si="301"/>
        <v>44507.5</v>
      </c>
      <c r="L4862" s="22">
        <v>44519.5</v>
      </c>
      <c r="M4862" s="22">
        <v>44533.5</v>
      </c>
      <c r="N4862" s="22">
        <v>44532.5</v>
      </c>
      <c r="O4862">
        <f t="shared" si="302"/>
        <v>25</v>
      </c>
      <c r="P4862" s="3">
        <f t="shared" si="303"/>
        <v>19.25</v>
      </c>
    </row>
    <row r="4863" spans="1:16" x14ac:dyDescent="0.35">
      <c r="A4863" t="s">
        <v>302</v>
      </c>
      <c r="B4863" s="21" t="s">
        <v>98</v>
      </c>
      <c r="C4863" s="22">
        <v>44519</v>
      </c>
      <c r="D4863" t="s">
        <v>110</v>
      </c>
      <c r="E4863" t="s">
        <v>111</v>
      </c>
      <c r="F4863" s="21" t="s">
        <v>119</v>
      </c>
      <c r="G4863" s="3">
        <v>244.00000000000003</v>
      </c>
      <c r="H4863" s="22">
        <v>44501</v>
      </c>
      <c r="I4863" s="23">
        <v>44514</v>
      </c>
      <c r="J4863">
        <f t="shared" si="300"/>
        <v>14</v>
      </c>
      <c r="K4863" s="2">
        <f t="shared" si="301"/>
        <v>44507.5</v>
      </c>
      <c r="L4863" s="22">
        <v>44519.5</v>
      </c>
      <c r="M4863" s="22">
        <v>44533.5</v>
      </c>
      <c r="N4863" s="22">
        <v>44532.5</v>
      </c>
      <c r="O4863">
        <f t="shared" si="302"/>
        <v>25</v>
      </c>
      <c r="P4863" s="3">
        <f t="shared" si="303"/>
        <v>6100.0000000000009</v>
      </c>
    </row>
    <row r="4864" spans="1:16" x14ac:dyDescent="0.35">
      <c r="A4864" t="s">
        <v>302</v>
      </c>
      <c r="B4864" s="21" t="s">
        <v>98</v>
      </c>
      <c r="C4864" s="22">
        <v>44519</v>
      </c>
      <c r="D4864" t="s">
        <v>110</v>
      </c>
      <c r="E4864" t="s">
        <v>111</v>
      </c>
      <c r="F4864" s="21" t="s">
        <v>303</v>
      </c>
      <c r="G4864" s="3">
        <v>0.61</v>
      </c>
      <c r="H4864" s="22">
        <v>44501</v>
      </c>
      <c r="I4864" s="23">
        <v>44514</v>
      </c>
      <c r="J4864">
        <f t="shared" si="300"/>
        <v>14</v>
      </c>
      <c r="K4864" s="2">
        <f t="shared" si="301"/>
        <v>44507.5</v>
      </c>
      <c r="L4864" s="22">
        <v>44519.5</v>
      </c>
      <c r="M4864" s="22">
        <v>44533.5</v>
      </c>
      <c r="N4864" s="22">
        <v>44532.5</v>
      </c>
      <c r="O4864">
        <f t="shared" si="302"/>
        <v>25</v>
      </c>
      <c r="P4864" s="3">
        <f t="shared" si="303"/>
        <v>15.25</v>
      </c>
    </row>
    <row r="4865" spans="1:16" x14ac:dyDescent="0.35">
      <c r="A4865" t="s">
        <v>302</v>
      </c>
      <c r="B4865" s="21" t="s">
        <v>98</v>
      </c>
      <c r="C4865" s="22">
        <v>44519</v>
      </c>
      <c r="D4865" t="s">
        <v>114</v>
      </c>
      <c r="E4865" t="s">
        <v>115</v>
      </c>
      <c r="F4865" s="21" t="s">
        <v>120</v>
      </c>
      <c r="G4865" s="3">
        <v>123.72</v>
      </c>
      <c r="H4865" s="22">
        <v>44501</v>
      </c>
      <c r="I4865" s="23">
        <v>44514</v>
      </c>
      <c r="J4865">
        <f t="shared" si="300"/>
        <v>14</v>
      </c>
      <c r="K4865" s="2">
        <f t="shared" si="301"/>
        <v>44507.5</v>
      </c>
      <c r="L4865" s="22">
        <v>44519.5</v>
      </c>
      <c r="M4865" s="22">
        <v>44533.5</v>
      </c>
      <c r="N4865" s="22">
        <v>44532.5</v>
      </c>
      <c r="O4865">
        <f t="shared" si="302"/>
        <v>25</v>
      </c>
      <c r="P4865" s="3">
        <f t="shared" si="303"/>
        <v>3093</v>
      </c>
    </row>
    <row r="4866" spans="1:16" x14ac:dyDescent="0.35">
      <c r="A4866" t="s">
        <v>302</v>
      </c>
      <c r="B4866" s="21" t="s">
        <v>98</v>
      </c>
      <c r="C4866" s="22">
        <v>44519</v>
      </c>
      <c r="D4866" t="s">
        <v>110</v>
      </c>
      <c r="E4866" t="s">
        <v>111</v>
      </c>
      <c r="F4866" s="21" t="s">
        <v>120</v>
      </c>
      <c r="G4866" s="3">
        <v>54.5</v>
      </c>
      <c r="H4866" s="22">
        <v>44501</v>
      </c>
      <c r="I4866" s="23">
        <v>44514</v>
      </c>
      <c r="J4866">
        <f t="shared" si="300"/>
        <v>14</v>
      </c>
      <c r="K4866" s="2">
        <f t="shared" si="301"/>
        <v>44507.5</v>
      </c>
      <c r="L4866" s="22">
        <v>44519.5</v>
      </c>
      <c r="M4866" s="22">
        <v>44533.5</v>
      </c>
      <c r="N4866" s="22">
        <v>44532.5</v>
      </c>
      <c r="O4866">
        <f t="shared" si="302"/>
        <v>25</v>
      </c>
      <c r="P4866" s="3">
        <f t="shared" si="303"/>
        <v>1362.5</v>
      </c>
    </row>
    <row r="4867" spans="1:16" x14ac:dyDescent="0.35">
      <c r="A4867" t="s">
        <v>302</v>
      </c>
      <c r="B4867" s="21" t="s">
        <v>98</v>
      </c>
      <c r="C4867" s="22">
        <v>44519</v>
      </c>
      <c r="D4867" t="s">
        <v>110</v>
      </c>
      <c r="E4867" t="s">
        <v>111</v>
      </c>
      <c r="F4867" s="21" t="s">
        <v>121</v>
      </c>
      <c r="G4867" s="3">
        <v>11.41</v>
      </c>
      <c r="H4867" s="22">
        <v>44501</v>
      </c>
      <c r="I4867" s="23">
        <v>44514</v>
      </c>
      <c r="J4867">
        <f t="shared" si="300"/>
        <v>14</v>
      </c>
      <c r="K4867" s="2">
        <f t="shared" si="301"/>
        <v>44507.5</v>
      </c>
      <c r="L4867" s="22">
        <v>44519.5</v>
      </c>
      <c r="M4867" s="22">
        <v>44533.5</v>
      </c>
      <c r="N4867" s="22">
        <v>44532.5</v>
      </c>
      <c r="O4867">
        <f t="shared" si="302"/>
        <v>25</v>
      </c>
      <c r="P4867" s="3">
        <f t="shared" si="303"/>
        <v>285.25</v>
      </c>
    </row>
    <row r="4868" spans="1:16" x14ac:dyDescent="0.35">
      <c r="A4868" t="s">
        <v>302</v>
      </c>
      <c r="B4868" s="21" t="s">
        <v>98</v>
      </c>
      <c r="C4868" s="22">
        <v>44519</v>
      </c>
      <c r="D4868" t="s">
        <v>110</v>
      </c>
      <c r="E4868" t="s">
        <v>111</v>
      </c>
      <c r="F4868" s="21" t="s">
        <v>245</v>
      </c>
      <c r="G4868" s="3">
        <v>2.38</v>
      </c>
      <c r="H4868" s="22">
        <v>44501</v>
      </c>
      <c r="I4868" s="23">
        <v>44514</v>
      </c>
      <c r="J4868">
        <f t="shared" si="300"/>
        <v>14</v>
      </c>
      <c r="K4868" s="2">
        <f t="shared" si="301"/>
        <v>44507.5</v>
      </c>
      <c r="L4868" s="22">
        <v>44519.5</v>
      </c>
      <c r="M4868" s="22">
        <v>44533.5</v>
      </c>
      <c r="N4868" s="22">
        <v>44532.5</v>
      </c>
      <c r="O4868">
        <f t="shared" si="302"/>
        <v>25</v>
      </c>
      <c r="P4868" s="3">
        <f t="shared" si="303"/>
        <v>59.5</v>
      </c>
    </row>
    <row r="4869" spans="1:16" x14ac:dyDescent="0.35">
      <c r="A4869" t="s">
        <v>302</v>
      </c>
      <c r="B4869" s="21" t="s">
        <v>98</v>
      </c>
      <c r="C4869" s="22">
        <v>44519</v>
      </c>
      <c r="D4869" t="s">
        <v>114</v>
      </c>
      <c r="E4869" t="s">
        <v>115</v>
      </c>
      <c r="F4869" s="21" t="s">
        <v>122</v>
      </c>
      <c r="G4869" s="3">
        <v>121.05999999999999</v>
      </c>
      <c r="H4869" s="22">
        <v>44501</v>
      </c>
      <c r="I4869" s="23">
        <v>44514</v>
      </c>
      <c r="J4869">
        <f t="shared" si="300"/>
        <v>14</v>
      </c>
      <c r="K4869" s="2">
        <f t="shared" si="301"/>
        <v>44507.5</v>
      </c>
      <c r="L4869" s="22">
        <v>44519.5</v>
      </c>
      <c r="M4869" s="22">
        <v>44533.5</v>
      </c>
      <c r="N4869" s="22">
        <v>44532.5</v>
      </c>
      <c r="O4869">
        <f t="shared" si="302"/>
        <v>25</v>
      </c>
      <c r="P4869" s="3">
        <f t="shared" si="303"/>
        <v>3026.4999999999995</v>
      </c>
    </row>
    <row r="4870" spans="1:16" x14ac:dyDescent="0.35">
      <c r="A4870" t="s">
        <v>302</v>
      </c>
      <c r="B4870" s="21" t="s">
        <v>98</v>
      </c>
      <c r="C4870" s="22">
        <v>44519</v>
      </c>
      <c r="D4870" t="s">
        <v>110</v>
      </c>
      <c r="E4870" t="s">
        <v>111</v>
      </c>
      <c r="F4870" s="21" t="s">
        <v>122</v>
      </c>
      <c r="G4870" s="3">
        <v>0.77</v>
      </c>
      <c r="H4870" s="22">
        <v>44501</v>
      </c>
      <c r="I4870" s="23">
        <v>44514</v>
      </c>
      <c r="J4870">
        <f t="shared" si="300"/>
        <v>14</v>
      </c>
      <c r="K4870" s="2">
        <f t="shared" si="301"/>
        <v>44507.5</v>
      </c>
      <c r="L4870" s="22">
        <v>44519.5</v>
      </c>
      <c r="M4870" s="22">
        <v>44533.5</v>
      </c>
      <c r="N4870" s="22">
        <v>44532.5</v>
      </c>
      <c r="O4870">
        <f t="shared" si="302"/>
        <v>25</v>
      </c>
      <c r="P4870" s="3">
        <f t="shared" si="303"/>
        <v>19.25</v>
      </c>
    </row>
    <row r="4871" spans="1:16" x14ac:dyDescent="0.35">
      <c r="A4871" t="s">
        <v>302</v>
      </c>
      <c r="B4871" s="21" t="s">
        <v>98</v>
      </c>
      <c r="C4871" s="22">
        <v>44519</v>
      </c>
      <c r="D4871" t="s">
        <v>114</v>
      </c>
      <c r="E4871" t="s">
        <v>115</v>
      </c>
      <c r="F4871" s="21" t="s">
        <v>123</v>
      </c>
      <c r="G4871" s="3">
        <v>47.879999999999995</v>
      </c>
      <c r="H4871" s="22">
        <v>44501</v>
      </c>
      <c r="I4871" s="23">
        <v>44514</v>
      </c>
      <c r="J4871">
        <f t="shared" si="300"/>
        <v>14</v>
      </c>
      <c r="K4871" s="2">
        <f t="shared" si="301"/>
        <v>44507.5</v>
      </c>
      <c r="L4871" s="22">
        <v>44519.5</v>
      </c>
      <c r="M4871" s="22">
        <v>44533.5</v>
      </c>
      <c r="N4871" s="22">
        <v>44532.5</v>
      </c>
      <c r="O4871">
        <f t="shared" si="302"/>
        <v>25</v>
      </c>
      <c r="P4871" s="3">
        <f t="shared" si="303"/>
        <v>1197</v>
      </c>
    </row>
    <row r="4872" spans="1:16" x14ac:dyDescent="0.35">
      <c r="A4872" t="s">
        <v>302</v>
      </c>
      <c r="B4872" s="21" t="s">
        <v>98</v>
      </c>
      <c r="C4872" s="22">
        <v>44519</v>
      </c>
      <c r="D4872" t="s">
        <v>110</v>
      </c>
      <c r="E4872" t="s">
        <v>111</v>
      </c>
      <c r="F4872" s="21" t="s">
        <v>123</v>
      </c>
      <c r="G4872" s="3">
        <v>47.660000000000004</v>
      </c>
      <c r="H4872" s="22">
        <v>44501</v>
      </c>
      <c r="I4872" s="23">
        <v>44514</v>
      </c>
      <c r="J4872">
        <f t="shared" si="300"/>
        <v>14</v>
      </c>
      <c r="K4872" s="2">
        <f t="shared" si="301"/>
        <v>44507.5</v>
      </c>
      <c r="L4872" s="22">
        <v>44519.5</v>
      </c>
      <c r="M4872" s="22">
        <v>44533.5</v>
      </c>
      <c r="N4872" s="22">
        <v>44532.5</v>
      </c>
      <c r="O4872">
        <f t="shared" si="302"/>
        <v>25</v>
      </c>
      <c r="P4872" s="3">
        <f t="shared" si="303"/>
        <v>1191.5</v>
      </c>
    </row>
    <row r="4873" spans="1:16" x14ac:dyDescent="0.35">
      <c r="A4873" t="s">
        <v>302</v>
      </c>
      <c r="B4873" s="21" t="s">
        <v>98</v>
      </c>
      <c r="C4873" s="22">
        <v>44519</v>
      </c>
      <c r="D4873" t="s">
        <v>110</v>
      </c>
      <c r="E4873" t="s">
        <v>111</v>
      </c>
      <c r="F4873" s="21" t="s">
        <v>254</v>
      </c>
      <c r="G4873" s="3">
        <v>2.96</v>
      </c>
      <c r="H4873" s="22">
        <v>44501</v>
      </c>
      <c r="I4873" s="23">
        <v>44514</v>
      </c>
      <c r="J4873">
        <f t="shared" si="300"/>
        <v>14</v>
      </c>
      <c r="K4873" s="2">
        <f t="shared" si="301"/>
        <v>44507.5</v>
      </c>
      <c r="L4873" s="22">
        <v>44519.5</v>
      </c>
      <c r="M4873" s="22">
        <v>44533.5</v>
      </c>
      <c r="N4873" s="22">
        <v>44532.5</v>
      </c>
      <c r="O4873">
        <f t="shared" si="302"/>
        <v>25</v>
      </c>
      <c r="P4873" s="3">
        <f t="shared" si="303"/>
        <v>74</v>
      </c>
    </row>
    <row r="4874" spans="1:16" x14ac:dyDescent="0.35">
      <c r="A4874" t="s">
        <v>302</v>
      </c>
      <c r="B4874" s="21" t="s">
        <v>98</v>
      </c>
      <c r="C4874" s="22">
        <v>44519</v>
      </c>
      <c r="D4874" t="s">
        <v>110</v>
      </c>
      <c r="E4874" t="s">
        <v>111</v>
      </c>
      <c r="F4874" s="21" t="s">
        <v>124</v>
      </c>
      <c r="G4874" s="3">
        <v>1.52</v>
      </c>
      <c r="H4874" s="22">
        <v>44501</v>
      </c>
      <c r="I4874" s="23">
        <v>44514</v>
      </c>
      <c r="J4874">
        <f t="shared" si="300"/>
        <v>14</v>
      </c>
      <c r="K4874" s="2">
        <f t="shared" si="301"/>
        <v>44507.5</v>
      </c>
      <c r="L4874" s="22">
        <v>44519.5</v>
      </c>
      <c r="M4874" s="22">
        <v>44533.5</v>
      </c>
      <c r="N4874" s="22">
        <v>44532.5</v>
      </c>
      <c r="O4874">
        <f t="shared" si="302"/>
        <v>25</v>
      </c>
      <c r="P4874" s="3">
        <f t="shared" si="303"/>
        <v>38</v>
      </c>
    </row>
    <row r="4875" spans="1:16" x14ac:dyDescent="0.35">
      <c r="A4875" t="s">
        <v>302</v>
      </c>
      <c r="B4875" s="21" t="s">
        <v>98</v>
      </c>
      <c r="C4875" s="22">
        <v>44519</v>
      </c>
      <c r="D4875" t="s">
        <v>114</v>
      </c>
      <c r="E4875" t="s">
        <v>115</v>
      </c>
      <c r="F4875" s="21" t="s">
        <v>127</v>
      </c>
      <c r="G4875" s="3">
        <v>67.69</v>
      </c>
      <c r="H4875" s="22">
        <v>44501</v>
      </c>
      <c r="I4875" s="23">
        <v>44514</v>
      </c>
      <c r="J4875">
        <f t="shared" ref="J4875:J4938" si="304">I4875-H4875+1</f>
        <v>14</v>
      </c>
      <c r="K4875" s="2">
        <f t="shared" ref="K4875:K4938" si="305">(H4875+I4875)/2</f>
        <v>44507.5</v>
      </c>
      <c r="L4875" s="22">
        <v>44519.5</v>
      </c>
      <c r="M4875" s="22">
        <v>44533.5</v>
      </c>
      <c r="N4875" s="22">
        <v>44532.5</v>
      </c>
      <c r="O4875">
        <f t="shared" ref="O4875:O4938" si="306">N4875-K4875</f>
        <v>25</v>
      </c>
      <c r="P4875" s="3">
        <f t="shared" ref="P4875:P4938" si="307">O4875*G4875</f>
        <v>1692.25</v>
      </c>
    </row>
    <row r="4876" spans="1:16" x14ac:dyDescent="0.35">
      <c r="A4876" t="s">
        <v>302</v>
      </c>
      <c r="B4876" s="21" t="s">
        <v>98</v>
      </c>
      <c r="C4876" s="22">
        <v>44519</v>
      </c>
      <c r="D4876" t="s">
        <v>110</v>
      </c>
      <c r="E4876" t="s">
        <v>111</v>
      </c>
      <c r="F4876" s="21" t="s">
        <v>127</v>
      </c>
      <c r="G4876" s="3">
        <v>150.48000000000002</v>
      </c>
      <c r="H4876" s="22">
        <v>44501</v>
      </c>
      <c r="I4876" s="23">
        <v>44514</v>
      </c>
      <c r="J4876">
        <f t="shared" si="304"/>
        <v>14</v>
      </c>
      <c r="K4876" s="2">
        <f t="shared" si="305"/>
        <v>44507.5</v>
      </c>
      <c r="L4876" s="22">
        <v>44519.5</v>
      </c>
      <c r="M4876" s="22">
        <v>44533.5</v>
      </c>
      <c r="N4876" s="22">
        <v>44532.5</v>
      </c>
      <c r="O4876">
        <f t="shared" si="306"/>
        <v>25</v>
      </c>
      <c r="P4876" s="3">
        <f t="shared" si="307"/>
        <v>3762.0000000000005</v>
      </c>
    </row>
    <row r="4877" spans="1:16" x14ac:dyDescent="0.35">
      <c r="A4877" t="s">
        <v>302</v>
      </c>
      <c r="B4877" s="21" t="s">
        <v>98</v>
      </c>
      <c r="C4877" s="22">
        <v>44519</v>
      </c>
      <c r="D4877" t="s">
        <v>114</v>
      </c>
      <c r="E4877" t="s">
        <v>115</v>
      </c>
      <c r="F4877" s="21" t="s">
        <v>128</v>
      </c>
      <c r="G4877" s="3">
        <v>27.05</v>
      </c>
      <c r="H4877" s="22">
        <v>44501</v>
      </c>
      <c r="I4877" s="23">
        <v>44514</v>
      </c>
      <c r="J4877">
        <f t="shared" si="304"/>
        <v>14</v>
      </c>
      <c r="K4877" s="2">
        <f t="shared" si="305"/>
        <v>44507.5</v>
      </c>
      <c r="L4877" s="22">
        <v>44519.5</v>
      </c>
      <c r="M4877" s="22">
        <v>44533.5</v>
      </c>
      <c r="N4877" s="22">
        <v>44532.5</v>
      </c>
      <c r="O4877">
        <f t="shared" si="306"/>
        <v>25</v>
      </c>
      <c r="P4877" s="3">
        <f t="shared" si="307"/>
        <v>676.25</v>
      </c>
    </row>
    <row r="4878" spans="1:16" x14ac:dyDescent="0.35">
      <c r="A4878" t="s">
        <v>302</v>
      </c>
      <c r="B4878" s="21" t="s">
        <v>98</v>
      </c>
      <c r="C4878" s="22">
        <v>44519</v>
      </c>
      <c r="D4878" t="s">
        <v>110</v>
      </c>
      <c r="E4878" t="s">
        <v>111</v>
      </c>
      <c r="F4878" s="21" t="s">
        <v>128</v>
      </c>
      <c r="G4878" s="3">
        <v>4.4000000000000004</v>
      </c>
      <c r="H4878" s="22">
        <v>44501</v>
      </c>
      <c r="I4878" s="23">
        <v>44514</v>
      </c>
      <c r="J4878">
        <f t="shared" si="304"/>
        <v>14</v>
      </c>
      <c r="K4878" s="2">
        <f t="shared" si="305"/>
        <v>44507.5</v>
      </c>
      <c r="L4878" s="22">
        <v>44519.5</v>
      </c>
      <c r="M4878" s="22">
        <v>44533.5</v>
      </c>
      <c r="N4878" s="22">
        <v>44532.5</v>
      </c>
      <c r="O4878">
        <f t="shared" si="306"/>
        <v>25</v>
      </c>
      <c r="P4878" s="3">
        <f t="shared" si="307"/>
        <v>110.00000000000001</v>
      </c>
    </row>
    <row r="4879" spans="1:16" x14ac:dyDescent="0.35">
      <c r="A4879" t="s">
        <v>302</v>
      </c>
      <c r="B4879" s="21" t="s">
        <v>98</v>
      </c>
      <c r="C4879" s="22">
        <v>44519</v>
      </c>
      <c r="D4879" t="s">
        <v>114</v>
      </c>
      <c r="E4879" t="s">
        <v>115</v>
      </c>
      <c r="F4879" s="21" t="s">
        <v>129</v>
      </c>
      <c r="G4879" s="3">
        <v>83.110000000000014</v>
      </c>
      <c r="H4879" s="22">
        <v>44501</v>
      </c>
      <c r="I4879" s="23">
        <v>44514</v>
      </c>
      <c r="J4879">
        <f t="shared" si="304"/>
        <v>14</v>
      </c>
      <c r="K4879" s="2">
        <f t="shared" si="305"/>
        <v>44507.5</v>
      </c>
      <c r="L4879" s="22">
        <v>44519.5</v>
      </c>
      <c r="M4879" s="22">
        <v>44533.5</v>
      </c>
      <c r="N4879" s="22">
        <v>44532.5</v>
      </c>
      <c r="O4879">
        <f t="shared" si="306"/>
        <v>25</v>
      </c>
      <c r="P4879" s="3">
        <f t="shared" si="307"/>
        <v>2077.7500000000005</v>
      </c>
    </row>
    <row r="4880" spans="1:16" x14ac:dyDescent="0.35">
      <c r="A4880" t="s">
        <v>302</v>
      </c>
      <c r="B4880" s="21" t="s">
        <v>98</v>
      </c>
      <c r="C4880" s="22">
        <v>44519</v>
      </c>
      <c r="D4880" t="s">
        <v>110</v>
      </c>
      <c r="E4880" t="s">
        <v>111</v>
      </c>
      <c r="F4880" s="21" t="s">
        <v>129</v>
      </c>
      <c r="G4880" s="3">
        <v>552.03999999999985</v>
      </c>
      <c r="H4880" s="22">
        <v>44501</v>
      </c>
      <c r="I4880" s="23">
        <v>44514</v>
      </c>
      <c r="J4880">
        <f t="shared" si="304"/>
        <v>14</v>
      </c>
      <c r="K4880" s="2">
        <f t="shared" si="305"/>
        <v>44507.5</v>
      </c>
      <c r="L4880" s="22">
        <v>44519.5</v>
      </c>
      <c r="M4880" s="22">
        <v>44533.5</v>
      </c>
      <c r="N4880" s="22">
        <v>44532.5</v>
      </c>
      <c r="O4880">
        <f t="shared" si="306"/>
        <v>25</v>
      </c>
      <c r="P4880" s="3">
        <f t="shared" si="307"/>
        <v>13800.999999999996</v>
      </c>
    </row>
    <row r="4881" spans="1:16" x14ac:dyDescent="0.35">
      <c r="A4881" t="s">
        <v>302</v>
      </c>
      <c r="B4881" s="21" t="s">
        <v>98</v>
      </c>
      <c r="C4881" s="22">
        <v>44519</v>
      </c>
      <c r="D4881" t="s">
        <v>114</v>
      </c>
      <c r="E4881" t="s">
        <v>115</v>
      </c>
      <c r="F4881" s="21" t="s">
        <v>130</v>
      </c>
      <c r="G4881" s="3">
        <v>7.01</v>
      </c>
      <c r="H4881" s="22">
        <v>44501</v>
      </c>
      <c r="I4881" s="23">
        <v>44514</v>
      </c>
      <c r="J4881">
        <f t="shared" si="304"/>
        <v>14</v>
      </c>
      <c r="K4881" s="2">
        <f t="shared" si="305"/>
        <v>44507.5</v>
      </c>
      <c r="L4881" s="22">
        <v>44519.5</v>
      </c>
      <c r="M4881" s="22">
        <v>44533.5</v>
      </c>
      <c r="N4881" s="22">
        <v>44532.5</v>
      </c>
      <c r="O4881">
        <f t="shared" si="306"/>
        <v>25</v>
      </c>
      <c r="P4881" s="3">
        <f t="shared" si="307"/>
        <v>175.25</v>
      </c>
    </row>
    <row r="4882" spans="1:16" x14ac:dyDescent="0.35">
      <c r="A4882" t="s">
        <v>302</v>
      </c>
      <c r="B4882" s="21" t="s">
        <v>98</v>
      </c>
      <c r="C4882" s="22">
        <v>44519</v>
      </c>
      <c r="D4882" t="s">
        <v>110</v>
      </c>
      <c r="E4882" t="s">
        <v>111</v>
      </c>
      <c r="F4882" s="21" t="s">
        <v>130</v>
      </c>
      <c r="G4882" s="3">
        <v>13.41</v>
      </c>
      <c r="H4882" s="22">
        <v>44501</v>
      </c>
      <c r="I4882" s="23">
        <v>44514</v>
      </c>
      <c r="J4882">
        <f t="shared" si="304"/>
        <v>14</v>
      </c>
      <c r="K4882" s="2">
        <f t="shared" si="305"/>
        <v>44507.5</v>
      </c>
      <c r="L4882" s="22">
        <v>44519.5</v>
      </c>
      <c r="M4882" s="22">
        <v>44533.5</v>
      </c>
      <c r="N4882" s="22">
        <v>44532.5</v>
      </c>
      <c r="O4882">
        <f t="shared" si="306"/>
        <v>25</v>
      </c>
      <c r="P4882" s="3">
        <f t="shared" si="307"/>
        <v>335.25</v>
      </c>
    </row>
    <row r="4883" spans="1:16" x14ac:dyDescent="0.35">
      <c r="A4883" t="s">
        <v>302</v>
      </c>
      <c r="B4883" s="21" t="s">
        <v>98</v>
      </c>
      <c r="C4883" s="22">
        <v>44519</v>
      </c>
      <c r="D4883" t="s">
        <v>110</v>
      </c>
      <c r="E4883" t="s">
        <v>111</v>
      </c>
      <c r="F4883" s="21" t="s">
        <v>246</v>
      </c>
      <c r="G4883" s="3">
        <v>0.67</v>
      </c>
      <c r="H4883" s="22">
        <v>44501</v>
      </c>
      <c r="I4883" s="23">
        <v>44514</v>
      </c>
      <c r="J4883">
        <f t="shared" si="304"/>
        <v>14</v>
      </c>
      <c r="K4883" s="2">
        <f t="shared" si="305"/>
        <v>44507.5</v>
      </c>
      <c r="L4883" s="22">
        <v>44519.5</v>
      </c>
      <c r="M4883" s="22">
        <v>44533.5</v>
      </c>
      <c r="N4883" s="22">
        <v>44532.5</v>
      </c>
      <c r="O4883">
        <f t="shared" si="306"/>
        <v>25</v>
      </c>
      <c r="P4883" s="3">
        <f t="shared" si="307"/>
        <v>16.75</v>
      </c>
    </row>
    <row r="4884" spans="1:16" x14ac:dyDescent="0.35">
      <c r="A4884" t="s">
        <v>302</v>
      </c>
      <c r="B4884" s="21" t="s">
        <v>98</v>
      </c>
      <c r="C4884" s="22">
        <v>44519</v>
      </c>
      <c r="D4884" t="s">
        <v>114</v>
      </c>
      <c r="E4884" t="s">
        <v>115</v>
      </c>
      <c r="F4884" s="21" t="s">
        <v>131</v>
      </c>
      <c r="G4884" s="3">
        <v>44.97</v>
      </c>
      <c r="H4884" s="22">
        <v>44501</v>
      </c>
      <c r="I4884" s="23">
        <v>44514</v>
      </c>
      <c r="J4884">
        <f t="shared" si="304"/>
        <v>14</v>
      </c>
      <c r="K4884" s="2">
        <f t="shared" si="305"/>
        <v>44507.5</v>
      </c>
      <c r="L4884" s="22">
        <v>44519.5</v>
      </c>
      <c r="M4884" s="22">
        <v>44533.5</v>
      </c>
      <c r="N4884" s="22">
        <v>44532.5</v>
      </c>
      <c r="O4884">
        <f t="shared" si="306"/>
        <v>25</v>
      </c>
      <c r="P4884" s="3">
        <f t="shared" si="307"/>
        <v>1124.25</v>
      </c>
    </row>
    <row r="4885" spans="1:16" x14ac:dyDescent="0.35">
      <c r="A4885" t="s">
        <v>302</v>
      </c>
      <c r="B4885" s="21" t="s">
        <v>98</v>
      </c>
      <c r="C4885" s="22">
        <v>44519</v>
      </c>
      <c r="D4885" t="s">
        <v>110</v>
      </c>
      <c r="E4885" t="s">
        <v>111</v>
      </c>
      <c r="F4885" s="21" t="s">
        <v>131</v>
      </c>
      <c r="G4885" s="3">
        <v>0.59</v>
      </c>
      <c r="H4885" s="22">
        <v>44501</v>
      </c>
      <c r="I4885" s="23">
        <v>44514</v>
      </c>
      <c r="J4885">
        <f t="shared" si="304"/>
        <v>14</v>
      </c>
      <c r="K4885" s="2">
        <f t="shared" si="305"/>
        <v>44507.5</v>
      </c>
      <c r="L4885" s="22">
        <v>44519.5</v>
      </c>
      <c r="M4885" s="22">
        <v>44533.5</v>
      </c>
      <c r="N4885" s="22">
        <v>44532.5</v>
      </c>
      <c r="O4885">
        <f t="shared" si="306"/>
        <v>25</v>
      </c>
      <c r="P4885" s="3">
        <f t="shared" si="307"/>
        <v>14.75</v>
      </c>
    </row>
    <row r="4886" spans="1:16" x14ac:dyDescent="0.35">
      <c r="A4886" t="s">
        <v>302</v>
      </c>
      <c r="B4886" s="21" t="s">
        <v>98</v>
      </c>
      <c r="C4886" s="22">
        <v>44519</v>
      </c>
      <c r="D4886" t="s">
        <v>114</v>
      </c>
      <c r="E4886" t="s">
        <v>115</v>
      </c>
      <c r="F4886" s="21" t="s">
        <v>132</v>
      </c>
      <c r="G4886" s="3">
        <v>167.88</v>
      </c>
      <c r="H4886" s="22">
        <v>44501</v>
      </c>
      <c r="I4886" s="23">
        <v>44514</v>
      </c>
      <c r="J4886">
        <f t="shared" si="304"/>
        <v>14</v>
      </c>
      <c r="K4886" s="2">
        <f t="shared" si="305"/>
        <v>44507.5</v>
      </c>
      <c r="L4886" s="22">
        <v>44519.5</v>
      </c>
      <c r="M4886" s="22">
        <v>44533.5</v>
      </c>
      <c r="N4886" s="22">
        <v>44532.5</v>
      </c>
      <c r="O4886">
        <f t="shared" si="306"/>
        <v>25</v>
      </c>
      <c r="P4886" s="3">
        <f t="shared" si="307"/>
        <v>4197</v>
      </c>
    </row>
    <row r="4887" spans="1:16" x14ac:dyDescent="0.35">
      <c r="A4887" t="s">
        <v>302</v>
      </c>
      <c r="B4887" s="21" t="s">
        <v>98</v>
      </c>
      <c r="C4887" s="22">
        <v>44519</v>
      </c>
      <c r="D4887" t="s">
        <v>110</v>
      </c>
      <c r="E4887" t="s">
        <v>111</v>
      </c>
      <c r="F4887" s="21" t="s">
        <v>132</v>
      </c>
      <c r="G4887" s="3">
        <v>3.66</v>
      </c>
      <c r="H4887" s="22">
        <v>44501</v>
      </c>
      <c r="I4887" s="23">
        <v>44514</v>
      </c>
      <c r="J4887">
        <f t="shared" si="304"/>
        <v>14</v>
      </c>
      <c r="K4887" s="2">
        <f t="shared" si="305"/>
        <v>44507.5</v>
      </c>
      <c r="L4887" s="22">
        <v>44519.5</v>
      </c>
      <c r="M4887" s="22">
        <v>44533.5</v>
      </c>
      <c r="N4887" s="22">
        <v>44532.5</v>
      </c>
      <c r="O4887">
        <f t="shared" si="306"/>
        <v>25</v>
      </c>
      <c r="P4887" s="3">
        <f t="shared" si="307"/>
        <v>91.5</v>
      </c>
    </row>
    <row r="4888" spans="1:16" x14ac:dyDescent="0.35">
      <c r="A4888" t="s">
        <v>302</v>
      </c>
      <c r="B4888" s="21" t="s">
        <v>98</v>
      </c>
      <c r="C4888" s="22">
        <v>44519</v>
      </c>
      <c r="D4888" t="s">
        <v>110</v>
      </c>
      <c r="E4888" t="s">
        <v>111</v>
      </c>
      <c r="F4888" s="21" t="s">
        <v>255</v>
      </c>
      <c r="G4888" s="3">
        <v>1.71</v>
      </c>
      <c r="H4888" s="22">
        <v>44501</v>
      </c>
      <c r="I4888" s="23">
        <v>44514</v>
      </c>
      <c r="J4888">
        <f t="shared" si="304"/>
        <v>14</v>
      </c>
      <c r="K4888" s="2">
        <f t="shared" si="305"/>
        <v>44507.5</v>
      </c>
      <c r="L4888" s="22">
        <v>44519.5</v>
      </c>
      <c r="M4888" s="22">
        <v>44533.5</v>
      </c>
      <c r="N4888" s="22">
        <v>44532.5</v>
      </c>
      <c r="O4888">
        <f t="shared" si="306"/>
        <v>25</v>
      </c>
      <c r="P4888" s="3">
        <f t="shared" si="307"/>
        <v>42.75</v>
      </c>
    </row>
    <row r="4889" spans="1:16" x14ac:dyDescent="0.35">
      <c r="A4889" t="s">
        <v>302</v>
      </c>
      <c r="B4889" s="21" t="s">
        <v>98</v>
      </c>
      <c r="C4889" s="22">
        <v>44519</v>
      </c>
      <c r="D4889" t="s">
        <v>114</v>
      </c>
      <c r="E4889" t="s">
        <v>115</v>
      </c>
      <c r="F4889" s="21" t="s">
        <v>133</v>
      </c>
      <c r="G4889" s="3">
        <v>11.23</v>
      </c>
      <c r="H4889" s="22">
        <v>44501</v>
      </c>
      <c r="I4889" s="23">
        <v>44514</v>
      </c>
      <c r="J4889">
        <f t="shared" si="304"/>
        <v>14</v>
      </c>
      <c r="K4889" s="2">
        <f t="shared" si="305"/>
        <v>44507.5</v>
      </c>
      <c r="L4889" s="22">
        <v>44519.5</v>
      </c>
      <c r="M4889" s="22">
        <v>44533.5</v>
      </c>
      <c r="N4889" s="22">
        <v>44532.5</v>
      </c>
      <c r="O4889">
        <f t="shared" si="306"/>
        <v>25</v>
      </c>
      <c r="P4889" s="3">
        <f t="shared" si="307"/>
        <v>280.75</v>
      </c>
    </row>
    <row r="4890" spans="1:16" x14ac:dyDescent="0.35">
      <c r="A4890" t="s">
        <v>302</v>
      </c>
      <c r="B4890" s="21" t="s">
        <v>98</v>
      </c>
      <c r="C4890" s="22">
        <v>44519</v>
      </c>
      <c r="D4890" t="s">
        <v>110</v>
      </c>
      <c r="E4890" t="s">
        <v>111</v>
      </c>
      <c r="F4890" s="21" t="s">
        <v>134</v>
      </c>
      <c r="G4890" s="3">
        <v>79.75</v>
      </c>
      <c r="H4890" s="22">
        <v>44501</v>
      </c>
      <c r="I4890" s="23">
        <v>44514</v>
      </c>
      <c r="J4890">
        <f t="shared" si="304"/>
        <v>14</v>
      </c>
      <c r="K4890" s="2">
        <f t="shared" si="305"/>
        <v>44507.5</v>
      </c>
      <c r="L4890" s="22">
        <v>44519.5</v>
      </c>
      <c r="M4890" s="22">
        <v>44533.5</v>
      </c>
      <c r="N4890" s="22">
        <v>44532.5</v>
      </c>
      <c r="O4890">
        <f t="shared" si="306"/>
        <v>25</v>
      </c>
      <c r="P4890" s="3">
        <f t="shared" si="307"/>
        <v>1993.75</v>
      </c>
    </row>
    <row r="4891" spans="1:16" x14ac:dyDescent="0.35">
      <c r="A4891" t="s">
        <v>302</v>
      </c>
      <c r="B4891" s="21" t="s">
        <v>98</v>
      </c>
      <c r="C4891" s="22">
        <v>44519</v>
      </c>
      <c r="D4891" t="s">
        <v>114</v>
      </c>
      <c r="E4891" t="s">
        <v>115</v>
      </c>
      <c r="F4891" s="21" t="s">
        <v>135</v>
      </c>
      <c r="G4891" s="3">
        <v>43.85</v>
      </c>
      <c r="H4891" s="22">
        <v>44501</v>
      </c>
      <c r="I4891" s="23">
        <v>44514</v>
      </c>
      <c r="J4891">
        <f t="shared" si="304"/>
        <v>14</v>
      </c>
      <c r="K4891" s="2">
        <f t="shared" si="305"/>
        <v>44507.5</v>
      </c>
      <c r="L4891" s="22">
        <v>44519.5</v>
      </c>
      <c r="M4891" s="22">
        <v>44533.5</v>
      </c>
      <c r="N4891" s="22">
        <v>44532.5</v>
      </c>
      <c r="O4891">
        <f t="shared" si="306"/>
        <v>25</v>
      </c>
      <c r="P4891" s="3">
        <f t="shared" si="307"/>
        <v>1096.25</v>
      </c>
    </row>
    <row r="4892" spans="1:16" x14ac:dyDescent="0.35">
      <c r="A4892" t="s">
        <v>302</v>
      </c>
      <c r="B4892" s="21" t="s">
        <v>98</v>
      </c>
      <c r="C4892" s="22">
        <v>44519</v>
      </c>
      <c r="D4892" t="s">
        <v>110</v>
      </c>
      <c r="E4892" t="s">
        <v>111</v>
      </c>
      <c r="F4892" s="21" t="s">
        <v>135</v>
      </c>
      <c r="G4892" s="3">
        <v>26.37</v>
      </c>
      <c r="H4892" s="22">
        <v>44501</v>
      </c>
      <c r="I4892" s="23">
        <v>44514</v>
      </c>
      <c r="J4892">
        <f t="shared" si="304"/>
        <v>14</v>
      </c>
      <c r="K4892" s="2">
        <f t="shared" si="305"/>
        <v>44507.5</v>
      </c>
      <c r="L4892" s="22">
        <v>44519.5</v>
      </c>
      <c r="M4892" s="22">
        <v>44533.5</v>
      </c>
      <c r="N4892" s="22">
        <v>44532.5</v>
      </c>
      <c r="O4892">
        <f t="shared" si="306"/>
        <v>25</v>
      </c>
      <c r="P4892" s="3">
        <f t="shared" si="307"/>
        <v>659.25</v>
      </c>
    </row>
    <row r="4893" spans="1:16" x14ac:dyDescent="0.35">
      <c r="A4893" t="s">
        <v>302</v>
      </c>
      <c r="B4893" s="21" t="s">
        <v>98</v>
      </c>
      <c r="C4893" s="22">
        <v>44519</v>
      </c>
      <c r="D4893" t="s">
        <v>114</v>
      </c>
      <c r="E4893" t="s">
        <v>115</v>
      </c>
      <c r="F4893" s="21" t="s">
        <v>136</v>
      </c>
      <c r="G4893" s="3">
        <v>87.75</v>
      </c>
      <c r="H4893" s="22">
        <v>44501</v>
      </c>
      <c r="I4893" s="23">
        <v>44514</v>
      </c>
      <c r="J4893">
        <f t="shared" si="304"/>
        <v>14</v>
      </c>
      <c r="K4893" s="2">
        <f t="shared" si="305"/>
        <v>44507.5</v>
      </c>
      <c r="L4893" s="22">
        <v>44519.5</v>
      </c>
      <c r="M4893" s="22">
        <v>44533.5</v>
      </c>
      <c r="N4893" s="22">
        <v>44532.5</v>
      </c>
      <c r="O4893">
        <f t="shared" si="306"/>
        <v>25</v>
      </c>
      <c r="P4893" s="3">
        <f t="shared" si="307"/>
        <v>2193.75</v>
      </c>
    </row>
    <row r="4894" spans="1:16" x14ac:dyDescent="0.35">
      <c r="A4894" t="s">
        <v>302</v>
      </c>
      <c r="B4894" s="21" t="s">
        <v>98</v>
      </c>
      <c r="C4894" s="22">
        <v>44519</v>
      </c>
      <c r="D4894" t="s">
        <v>110</v>
      </c>
      <c r="E4894" t="s">
        <v>111</v>
      </c>
      <c r="F4894" s="21" t="s">
        <v>136</v>
      </c>
      <c r="G4894" s="3">
        <v>18.7</v>
      </c>
      <c r="H4894" s="22">
        <v>44501</v>
      </c>
      <c r="I4894" s="23">
        <v>44514</v>
      </c>
      <c r="J4894">
        <f t="shared" si="304"/>
        <v>14</v>
      </c>
      <c r="K4894" s="2">
        <f t="shared" si="305"/>
        <v>44507.5</v>
      </c>
      <c r="L4894" s="22">
        <v>44519.5</v>
      </c>
      <c r="M4894" s="22">
        <v>44533.5</v>
      </c>
      <c r="N4894" s="22">
        <v>44532.5</v>
      </c>
      <c r="O4894">
        <f t="shared" si="306"/>
        <v>25</v>
      </c>
      <c r="P4894" s="3">
        <f t="shared" si="307"/>
        <v>467.5</v>
      </c>
    </row>
    <row r="4895" spans="1:16" x14ac:dyDescent="0.35">
      <c r="A4895" t="s">
        <v>302</v>
      </c>
      <c r="B4895" s="21" t="s">
        <v>98</v>
      </c>
      <c r="C4895" s="22">
        <v>44519</v>
      </c>
      <c r="D4895" t="s">
        <v>110</v>
      </c>
      <c r="E4895" t="s">
        <v>111</v>
      </c>
      <c r="F4895" s="21" t="s">
        <v>137</v>
      </c>
      <c r="G4895" s="3">
        <v>350.77</v>
      </c>
      <c r="H4895" s="22">
        <v>44501</v>
      </c>
      <c r="I4895" s="23">
        <v>44514</v>
      </c>
      <c r="J4895">
        <f t="shared" si="304"/>
        <v>14</v>
      </c>
      <c r="K4895" s="2">
        <f t="shared" si="305"/>
        <v>44507.5</v>
      </c>
      <c r="L4895" s="22">
        <v>44519.5</v>
      </c>
      <c r="M4895" s="22">
        <v>44533.5</v>
      </c>
      <c r="N4895" s="22">
        <v>44532.5</v>
      </c>
      <c r="O4895">
        <f t="shared" si="306"/>
        <v>25</v>
      </c>
      <c r="P4895" s="3">
        <f t="shared" si="307"/>
        <v>8769.25</v>
      </c>
    </row>
    <row r="4896" spans="1:16" x14ac:dyDescent="0.35">
      <c r="A4896" t="s">
        <v>302</v>
      </c>
      <c r="B4896" s="21" t="s">
        <v>98</v>
      </c>
      <c r="C4896" s="22">
        <v>44519</v>
      </c>
      <c r="D4896" t="s">
        <v>114</v>
      </c>
      <c r="E4896" t="s">
        <v>115</v>
      </c>
      <c r="F4896" s="21" t="s">
        <v>139</v>
      </c>
      <c r="G4896" s="3">
        <v>22.26</v>
      </c>
      <c r="H4896" s="22">
        <v>44501</v>
      </c>
      <c r="I4896" s="23">
        <v>44514</v>
      </c>
      <c r="J4896">
        <f t="shared" si="304"/>
        <v>14</v>
      </c>
      <c r="K4896" s="2">
        <f t="shared" si="305"/>
        <v>44507.5</v>
      </c>
      <c r="L4896" s="22">
        <v>44519.5</v>
      </c>
      <c r="M4896" s="22">
        <v>44533.5</v>
      </c>
      <c r="N4896" s="22">
        <v>44532.5</v>
      </c>
      <c r="O4896">
        <f t="shared" si="306"/>
        <v>25</v>
      </c>
      <c r="P4896" s="3">
        <f t="shared" si="307"/>
        <v>556.5</v>
      </c>
    </row>
    <row r="4897" spans="1:16" x14ac:dyDescent="0.35">
      <c r="A4897" t="s">
        <v>302</v>
      </c>
      <c r="B4897" s="21" t="s">
        <v>98</v>
      </c>
      <c r="C4897" s="22">
        <v>44519</v>
      </c>
      <c r="D4897" t="s">
        <v>110</v>
      </c>
      <c r="E4897" t="s">
        <v>111</v>
      </c>
      <c r="F4897" s="21" t="s">
        <v>256</v>
      </c>
      <c r="G4897" s="3">
        <v>1.1499999999999999</v>
      </c>
      <c r="H4897" s="22">
        <v>44501</v>
      </c>
      <c r="I4897" s="23">
        <v>44514</v>
      </c>
      <c r="J4897">
        <f t="shared" si="304"/>
        <v>14</v>
      </c>
      <c r="K4897" s="2">
        <f t="shared" si="305"/>
        <v>44507.5</v>
      </c>
      <c r="L4897" s="22">
        <v>44519.5</v>
      </c>
      <c r="M4897" s="22">
        <v>44533.5</v>
      </c>
      <c r="N4897" s="22">
        <v>44532.5</v>
      </c>
      <c r="O4897">
        <f t="shared" si="306"/>
        <v>25</v>
      </c>
      <c r="P4897" s="3">
        <f t="shared" si="307"/>
        <v>28.749999999999996</v>
      </c>
    </row>
    <row r="4898" spans="1:16" x14ac:dyDescent="0.35">
      <c r="A4898" t="s">
        <v>302</v>
      </c>
      <c r="B4898" s="21" t="s">
        <v>98</v>
      </c>
      <c r="C4898" s="22">
        <v>44519</v>
      </c>
      <c r="D4898" t="s">
        <v>114</v>
      </c>
      <c r="E4898" t="s">
        <v>115</v>
      </c>
      <c r="F4898" s="21" t="s">
        <v>140</v>
      </c>
      <c r="G4898" s="3">
        <v>23.18</v>
      </c>
      <c r="H4898" s="22">
        <v>44501</v>
      </c>
      <c r="I4898" s="23">
        <v>44514</v>
      </c>
      <c r="J4898">
        <f t="shared" si="304"/>
        <v>14</v>
      </c>
      <c r="K4898" s="2">
        <f t="shared" si="305"/>
        <v>44507.5</v>
      </c>
      <c r="L4898" s="22">
        <v>44519.5</v>
      </c>
      <c r="M4898" s="22">
        <v>44533.5</v>
      </c>
      <c r="N4898" s="22">
        <v>44532.5</v>
      </c>
      <c r="O4898">
        <f t="shared" si="306"/>
        <v>25</v>
      </c>
      <c r="P4898" s="3">
        <f t="shared" si="307"/>
        <v>579.5</v>
      </c>
    </row>
    <row r="4899" spans="1:16" x14ac:dyDescent="0.35">
      <c r="A4899" t="s">
        <v>302</v>
      </c>
      <c r="B4899" s="21" t="s">
        <v>98</v>
      </c>
      <c r="C4899" s="22">
        <v>44519</v>
      </c>
      <c r="D4899" t="s">
        <v>110</v>
      </c>
      <c r="E4899" t="s">
        <v>111</v>
      </c>
      <c r="F4899" s="21" t="s">
        <v>140</v>
      </c>
      <c r="G4899" s="3">
        <v>5.47</v>
      </c>
      <c r="H4899" s="22">
        <v>44501</v>
      </c>
      <c r="I4899" s="23">
        <v>44514</v>
      </c>
      <c r="J4899">
        <f t="shared" si="304"/>
        <v>14</v>
      </c>
      <c r="K4899" s="2">
        <f t="shared" si="305"/>
        <v>44507.5</v>
      </c>
      <c r="L4899" s="22">
        <v>44519.5</v>
      </c>
      <c r="M4899" s="22">
        <v>44533.5</v>
      </c>
      <c r="N4899" s="22">
        <v>44532.5</v>
      </c>
      <c r="O4899">
        <f t="shared" si="306"/>
        <v>25</v>
      </c>
      <c r="P4899" s="3">
        <f t="shared" si="307"/>
        <v>136.75</v>
      </c>
    </row>
    <row r="4900" spans="1:16" x14ac:dyDescent="0.35">
      <c r="A4900" t="s">
        <v>302</v>
      </c>
      <c r="B4900" s="21" t="s">
        <v>98</v>
      </c>
      <c r="C4900" s="22">
        <v>44519</v>
      </c>
      <c r="D4900" t="s">
        <v>110</v>
      </c>
      <c r="E4900" t="s">
        <v>111</v>
      </c>
      <c r="F4900" s="21" t="s">
        <v>141</v>
      </c>
      <c r="G4900" s="3">
        <v>5.59</v>
      </c>
      <c r="H4900" s="22">
        <v>44501</v>
      </c>
      <c r="I4900" s="23">
        <v>44514</v>
      </c>
      <c r="J4900">
        <f t="shared" si="304"/>
        <v>14</v>
      </c>
      <c r="K4900" s="2">
        <f t="shared" si="305"/>
        <v>44507.5</v>
      </c>
      <c r="L4900" s="22">
        <v>44519.5</v>
      </c>
      <c r="M4900" s="22">
        <v>44533.5</v>
      </c>
      <c r="N4900" s="22">
        <v>44532.5</v>
      </c>
      <c r="O4900">
        <f t="shared" si="306"/>
        <v>25</v>
      </c>
      <c r="P4900" s="3">
        <f t="shared" si="307"/>
        <v>139.75</v>
      </c>
    </row>
    <row r="4901" spans="1:16" x14ac:dyDescent="0.35">
      <c r="A4901" t="s">
        <v>302</v>
      </c>
      <c r="B4901" s="21" t="s">
        <v>98</v>
      </c>
      <c r="C4901" s="22">
        <v>44519</v>
      </c>
      <c r="D4901" t="s">
        <v>107</v>
      </c>
      <c r="E4901" t="s">
        <v>108</v>
      </c>
      <c r="F4901" s="21" t="s">
        <v>142</v>
      </c>
      <c r="G4901" s="3">
        <v>12.63</v>
      </c>
      <c r="H4901" s="22">
        <v>44501</v>
      </c>
      <c r="I4901" s="23">
        <v>44514</v>
      </c>
      <c r="J4901">
        <f t="shared" si="304"/>
        <v>14</v>
      </c>
      <c r="K4901" s="2">
        <f t="shared" si="305"/>
        <v>44507.5</v>
      </c>
      <c r="L4901" s="22">
        <v>44519.5</v>
      </c>
      <c r="M4901" s="22">
        <v>44540.5</v>
      </c>
      <c r="N4901" s="22">
        <v>44539.5</v>
      </c>
      <c r="O4901">
        <f t="shared" si="306"/>
        <v>32</v>
      </c>
      <c r="P4901" s="3">
        <f t="shared" si="307"/>
        <v>404.16</v>
      </c>
    </row>
    <row r="4902" spans="1:16" x14ac:dyDescent="0.35">
      <c r="A4902" t="s">
        <v>302</v>
      </c>
      <c r="B4902" s="21" t="s">
        <v>98</v>
      </c>
      <c r="C4902" s="22">
        <v>44519</v>
      </c>
      <c r="D4902" t="s">
        <v>99</v>
      </c>
      <c r="E4902" t="s">
        <v>100</v>
      </c>
      <c r="F4902" s="21" t="s">
        <v>142</v>
      </c>
      <c r="G4902" s="3">
        <v>47.51</v>
      </c>
      <c r="H4902" s="22">
        <v>44501</v>
      </c>
      <c r="I4902" s="23">
        <v>44514</v>
      </c>
      <c r="J4902">
        <f t="shared" si="304"/>
        <v>14</v>
      </c>
      <c r="K4902" s="2">
        <f t="shared" si="305"/>
        <v>44507.5</v>
      </c>
      <c r="L4902" s="22">
        <v>44519.5</v>
      </c>
      <c r="M4902" s="22">
        <v>44540.5</v>
      </c>
      <c r="N4902" s="22">
        <v>44539.5</v>
      </c>
      <c r="O4902">
        <f t="shared" si="306"/>
        <v>32</v>
      </c>
      <c r="P4902" s="3">
        <f t="shared" si="307"/>
        <v>1520.32</v>
      </c>
    </row>
    <row r="4903" spans="1:16" x14ac:dyDescent="0.35">
      <c r="A4903" t="s">
        <v>302</v>
      </c>
      <c r="B4903" s="21" t="s">
        <v>98</v>
      </c>
      <c r="C4903" s="22">
        <v>44519</v>
      </c>
      <c r="D4903" t="s">
        <v>107</v>
      </c>
      <c r="E4903" t="s">
        <v>108</v>
      </c>
      <c r="F4903" s="21" t="s">
        <v>142</v>
      </c>
      <c r="G4903" s="3">
        <v>23509.059999999998</v>
      </c>
      <c r="H4903" s="22">
        <v>44501</v>
      </c>
      <c r="I4903" s="23">
        <v>44514</v>
      </c>
      <c r="J4903">
        <f t="shared" si="304"/>
        <v>14</v>
      </c>
      <c r="K4903" s="2">
        <f t="shared" si="305"/>
        <v>44507.5</v>
      </c>
      <c r="L4903" s="22">
        <v>44519.5</v>
      </c>
      <c r="M4903" s="22">
        <v>44540.5</v>
      </c>
      <c r="N4903" s="22">
        <v>44539.5</v>
      </c>
      <c r="O4903">
        <f t="shared" si="306"/>
        <v>32</v>
      </c>
      <c r="P4903" s="3">
        <f t="shared" si="307"/>
        <v>752289.91999999993</v>
      </c>
    </row>
    <row r="4904" spans="1:16" x14ac:dyDescent="0.35">
      <c r="A4904" t="s">
        <v>302</v>
      </c>
      <c r="B4904" s="21" t="s">
        <v>98</v>
      </c>
      <c r="C4904" s="22">
        <v>44519</v>
      </c>
      <c r="D4904" t="s">
        <v>99</v>
      </c>
      <c r="E4904" t="s">
        <v>100</v>
      </c>
      <c r="F4904" s="21" t="s">
        <v>142</v>
      </c>
      <c r="G4904" s="3">
        <v>8034.4699999999993</v>
      </c>
      <c r="H4904" s="22">
        <v>44501</v>
      </c>
      <c r="I4904" s="23">
        <v>44514</v>
      </c>
      <c r="J4904">
        <f t="shared" si="304"/>
        <v>14</v>
      </c>
      <c r="K4904" s="2">
        <f t="shared" si="305"/>
        <v>44507.5</v>
      </c>
      <c r="L4904" s="22">
        <v>44519.5</v>
      </c>
      <c r="M4904" s="22">
        <v>44540.5</v>
      </c>
      <c r="N4904" s="22">
        <v>44539.5</v>
      </c>
      <c r="O4904">
        <f t="shared" si="306"/>
        <v>32</v>
      </c>
      <c r="P4904" s="3">
        <f t="shared" si="307"/>
        <v>257103.03999999998</v>
      </c>
    </row>
    <row r="4905" spans="1:16" x14ac:dyDescent="0.35">
      <c r="A4905" t="s">
        <v>302</v>
      </c>
      <c r="B4905" s="21" t="s">
        <v>98</v>
      </c>
      <c r="C4905" s="22">
        <v>44519</v>
      </c>
      <c r="D4905" t="s">
        <v>148</v>
      </c>
      <c r="E4905" t="s">
        <v>149</v>
      </c>
      <c r="F4905" s="21" t="s">
        <v>158</v>
      </c>
      <c r="G4905" s="3">
        <v>2.0099999999999998</v>
      </c>
      <c r="H4905" s="22">
        <v>44501</v>
      </c>
      <c r="I4905" s="23">
        <v>44514</v>
      </c>
      <c r="J4905">
        <f t="shared" si="304"/>
        <v>14</v>
      </c>
      <c r="K4905" s="2">
        <f t="shared" si="305"/>
        <v>44507.5</v>
      </c>
      <c r="L4905" s="22">
        <v>44519.5</v>
      </c>
      <c r="M4905" s="22">
        <v>44545.5</v>
      </c>
      <c r="N4905" s="22">
        <v>44544.5</v>
      </c>
      <c r="O4905">
        <f t="shared" si="306"/>
        <v>37</v>
      </c>
      <c r="P4905" s="3">
        <f t="shared" si="307"/>
        <v>74.36999999999999</v>
      </c>
    </row>
    <row r="4906" spans="1:16" x14ac:dyDescent="0.35">
      <c r="A4906" t="s">
        <v>302</v>
      </c>
      <c r="B4906" s="21" t="s">
        <v>98</v>
      </c>
      <c r="C4906" s="22">
        <v>44519</v>
      </c>
      <c r="D4906" t="s">
        <v>148</v>
      </c>
      <c r="E4906" t="s">
        <v>149</v>
      </c>
      <c r="F4906" s="21" t="s">
        <v>150</v>
      </c>
      <c r="G4906" s="3">
        <v>41.75</v>
      </c>
      <c r="H4906" s="22">
        <v>44501</v>
      </c>
      <c r="I4906" s="23">
        <v>44514</v>
      </c>
      <c r="J4906">
        <f t="shared" si="304"/>
        <v>14</v>
      </c>
      <c r="K4906" s="2">
        <f t="shared" si="305"/>
        <v>44507.5</v>
      </c>
      <c r="L4906" s="22">
        <v>44519.5</v>
      </c>
      <c r="M4906" s="22">
        <v>44545.5</v>
      </c>
      <c r="N4906" s="22">
        <v>44544.5</v>
      </c>
      <c r="O4906">
        <f t="shared" si="306"/>
        <v>37</v>
      </c>
      <c r="P4906" s="3">
        <f t="shared" si="307"/>
        <v>1544.75</v>
      </c>
    </row>
    <row r="4907" spans="1:16" x14ac:dyDescent="0.35">
      <c r="A4907" t="s">
        <v>302</v>
      </c>
      <c r="B4907" s="21" t="s">
        <v>98</v>
      </c>
      <c r="C4907" s="22">
        <v>44519</v>
      </c>
      <c r="D4907" t="s">
        <v>148</v>
      </c>
      <c r="E4907" t="s">
        <v>149</v>
      </c>
      <c r="F4907" s="21" t="s">
        <v>151</v>
      </c>
      <c r="G4907" s="3">
        <v>94.62</v>
      </c>
      <c r="H4907" s="22">
        <v>44501</v>
      </c>
      <c r="I4907" s="23">
        <v>44514</v>
      </c>
      <c r="J4907">
        <f t="shared" si="304"/>
        <v>14</v>
      </c>
      <c r="K4907" s="2">
        <f t="shared" si="305"/>
        <v>44507.5</v>
      </c>
      <c r="L4907" s="22">
        <v>44519.5</v>
      </c>
      <c r="M4907" s="22">
        <v>44545.5</v>
      </c>
      <c r="N4907" s="22">
        <v>44544.5</v>
      </c>
      <c r="O4907">
        <f t="shared" si="306"/>
        <v>37</v>
      </c>
      <c r="P4907" s="3">
        <f t="shared" si="307"/>
        <v>3500.94</v>
      </c>
    </row>
    <row r="4908" spans="1:16" x14ac:dyDescent="0.35">
      <c r="A4908" t="s">
        <v>302</v>
      </c>
      <c r="B4908" s="21" t="s">
        <v>98</v>
      </c>
      <c r="C4908" s="22">
        <v>44519</v>
      </c>
      <c r="D4908" t="s">
        <v>148</v>
      </c>
      <c r="E4908" t="s">
        <v>149</v>
      </c>
      <c r="F4908" s="21" t="s">
        <v>152</v>
      </c>
      <c r="G4908" s="3">
        <v>67.41</v>
      </c>
      <c r="H4908" s="22">
        <v>44501</v>
      </c>
      <c r="I4908" s="23">
        <v>44514</v>
      </c>
      <c r="J4908">
        <f t="shared" si="304"/>
        <v>14</v>
      </c>
      <c r="K4908" s="2">
        <f t="shared" si="305"/>
        <v>44507.5</v>
      </c>
      <c r="L4908" s="22">
        <v>44519.5</v>
      </c>
      <c r="M4908" s="22">
        <v>44545.5</v>
      </c>
      <c r="N4908" s="22">
        <v>44544.5</v>
      </c>
      <c r="O4908">
        <f t="shared" si="306"/>
        <v>37</v>
      </c>
      <c r="P4908" s="3">
        <f t="shared" si="307"/>
        <v>2494.17</v>
      </c>
    </row>
    <row r="4909" spans="1:16" x14ac:dyDescent="0.35">
      <c r="A4909" t="s">
        <v>302</v>
      </c>
      <c r="B4909" s="21" t="s">
        <v>98</v>
      </c>
      <c r="C4909" s="22">
        <v>44519</v>
      </c>
      <c r="D4909" t="s">
        <v>110</v>
      </c>
      <c r="E4909" t="s">
        <v>111</v>
      </c>
      <c r="F4909" s="21" t="s">
        <v>153</v>
      </c>
      <c r="G4909" s="3">
        <v>238.65999999999994</v>
      </c>
      <c r="H4909" s="22">
        <v>44501</v>
      </c>
      <c r="I4909" s="23">
        <v>44514</v>
      </c>
      <c r="J4909">
        <f t="shared" si="304"/>
        <v>14</v>
      </c>
      <c r="K4909" s="2">
        <f t="shared" si="305"/>
        <v>44507.5</v>
      </c>
      <c r="L4909" s="22">
        <v>44519.5</v>
      </c>
      <c r="M4909" s="22">
        <v>44545.5</v>
      </c>
      <c r="N4909" s="22">
        <v>44544.5</v>
      </c>
      <c r="O4909">
        <f t="shared" si="306"/>
        <v>37</v>
      </c>
      <c r="P4909" s="3">
        <f t="shared" si="307"/>
        <v>8830.4199999999983</v>
      </c>
    </row>
    <row r="4910" spans="1:16" x14ac:dyDescent="0.35">
      <c r="A4910" t="s">
        <v>302</v>
      </c>
      <c r="B4910" s="21" t="s">
        <v>98</v>
      </c>
      <c r="C4910" s="22">
        <v>44519</v>
      </c>
      <c r="D4910" t="s">
        <v>148</v>
      </c>
      <c r="E4910" t="s">
        <v>149</v>
      </c>
      <c r="F4910" s="21" t="s">
        <v>154</v>
      </c>
      <c r="G4910" s="3">
        <v>107.61000000000001</v>
      </c>
      <c r="H4910" s="22">
        <v>44501</v>
      </c>
      <c r="I4910" s="23">
        <v>44514</v>
      </c>
      <c r="J4910">
        <f t="shared" si="304"/>
        <v>14</v>
      </c>
      <c r="K4910" s="2">
        <f t="shared" si="305"/>
        <v>44507.5</v>
      </c>
      <c r="L4910" s="22">
        <v>44519.5</v>
      </c>
      <c r="M4910" s="22">
        <v>44545.5</v>
      </c>
      <c r="N4910" s="22">
        <v>44544.5</v>
      </c>
      <c r="O4910">
        <f t="shared" si="306"/>
        <v>37</v>
      </c>
      <c r="P4910" s="3">
        <f t="shared" si="307"/>
        <v>3981.5700000000006</v>
      </c>
    </row>
    <row r="4911" spans="1:16" x14ac:dyDescent="0.35">
      <c r="A4911" t="s">
        <v>302</v>
      </c>
      <c r="B4911" s="21" t="s">
        <v>98</v>
      </c>
      <c r="C4911" s="22">
        <v>44519</v>
      </c>
      <c r="D4911" t="s">
        <v>148</v>
      </c>
      <c r="E4911" t="s">
        <v>149</v>
      </c>
      <c r="F4911" s="21" t="s">
        <v>298</v>
      </c>
      <c r="G4911" s="3">
        <v>68.34</v>
      </c>
      <c r="H4911" s="22">
        <v>44501</v>
      </c>
      <c r="I4911" s="23">
        <v>44514</v>
      </c>
      <c r="J4911">
        <f t="shared" si="304"/>
        <v>14</v>
      </c>
      <c r="K4911" s="2">
        <f t="shared" si="305"/>
        <v>44507.5</v>
      </c>
      <c r="L4911" s="22">
        <v>44519.5</v>
      </c>
      <c r="M4911" s="22">
        <v>44545.5</v>
      </c>
      <c r="N4911" s="22">
        <v>44544.5</v>
      </c>
      <c r="O4911">
        <f t="shared" si="306"/>
        <v>37</v>
      </c>
      <c r="P4911" s="3">
        <f t="shared" si="307"/>
        <v>2528.58</v>
      </c>
    </row>
    <row r="4912" spans="1:16" x14ac:dyDescent="0.35">
      <c r="A4912" t="s">
        <v>302</v>
      </c>
      <c r="B4912" s="21" t="s">
        <v>98</v>
      </c>
      <c r="C4912" s="22">
        <v>44519</v>
      </c>
      <c r="D4912" t="s">
        <v>148</v>
      </c>
      <c r="E4912" t="s">
        <v>149</v>
      </c>
      <c r="F4912" s="21" t="s">
        <v>155</v>
      </c>
      <c r="G4912" s="3">
        <v>28.46</v>
      </c>
      <c r="H4912" s="22">
        <v>44501</v>
      </c>
      <c r="I4912" s="23">
        <v>44514</v>
      </c>
      <c r="J4912">
        <f t="shared" si="304"/>
        <v>14</v>
      </c>
      <c r="K4912" s="2">
        <f t="shared" si="305"/>
        <v>44507.5</v>
      </c>
      <c r="L4912" s="22">
        <v>44519.5</v>
      </c>
      <c r="M4912" s="22">
        <v>44545.5</v>
      </c>
      <c r="N4912" s="22">
        <v>44544.5</v>
      </c>
      <c r="O4912">
        <f t="shared" si="306"/>
        <v>37</v>
      </c>
      <c r="P4912" s="3">
        <f t="shared" si="307"/>
        <v>1053.02</v>
      </c>
    </row>
    <row r="4913" spans="1:16" x14ac:dyDescent="0.35">
      <c r="A4913" t="s">
        <v>302</v>
      </c>
      <c r="B4913" s="21" t="s">
        <v>98</v>
      </c>
      <c r="C4913" s="22">
        <v>44519</v>
      </c>
      <c r="D4913" t="s">
        <v>148</v>
      </c>
      <c r="E4913" t="s">
        <v>149</v>
      </c>
      <c r="F4913" s="21" t="s">
        <v>156</v>
      </c>
      <c r="G4913" s="3">
        <v>68.550000000000011</v>
      </c>
      <c r="H4913" s="22">
        <v>44501</v>
      </c>
      <c r="I4913" s="23">
        <v>44514</v>
      </c>
      <c r="J4913">
        <f t="shared" si="304"/>
        <v>14</v>
      </c>
      <c r="K4913" s="2">
        <f t="shared" si="305"/>
        <v>44507.5</v>
      </c>
      <c r="L4913" s="22">
        <v>44519.5</v>
      </c>
      <c r="M4913" s="22">
        <v>44545.5</v>
      </c>
      <c r="N4913" s="22">
        <v>44544.5</v>
      </c>
      <c r="O4913">
        <f t="shared" si="306"/>
        <v>37</v>
      </c>
      <c r="P4913" s="3">
        <f t="shared" si="307"/>
        <v>2536.3500000000004</v>
      </c>
    </row>
    <row r="4914" spans="1:16" x14ac:dyDescent="0.35">
      <c r="A4914" t="s">
        <v>302</v>
      </c>
      <c r="B4914" s="21" t="s">
        <v>98</v>
      </c>
      <c r="C4914" s="22">
        <v>44519</v>
      </c>
      <c r="D4914" t="s">
        <v>148</v>
      </c>
      <c r="E4914" t="s">
        <v>149</v>
      </c>
      <c r="F4914" s="21" t="s">
        <v>249</v>
      </c>
      <c r="G4914" s="3">
        <v>3.92</v>
      </c>
      <c r="H4914" s="22">
        <v>44501</v>
      </c>
      <c r="I4914" s="23">
        <v>44514</v>
      </c>
      <c r="J4914">
        <f t="shared" si="304"/>
        <v>14</v>
      </c>
      <c r="K4914" s="2">
        <f t="shared" si="305"/>
        <v>44507.5</v>
      </c>
      <c r="L4914" s="22">
        <v>44519.5</v>
      </c>
      <c r="M4914" s="22">
        <v>44545.5</v>
      </c>
      <c r="N4914" s="22">
        <v>44544.5</v>
      </c>
      <c r="O4914">
        <f t="shared" si="306"/>
        <v>37</v>
      </c>
      <c r="P4914" s="3">
        <f t="shared" si="307"/>
        <v>145.04</v>
      </c>
    </row>
    <row r="4915" spans="1:16" x14ac:dyDescent="0.35">
      <c r="A4915" t="s">
        <v>302</v>
      </c>
      <c r="B4915" s="21" t="s">
        <v>98</v>
      </c>
      <c r="C4915" s="22">
        <v>44519</v>
      </c>
      <c r="D4915" t="s">
        <v>148</v>
      </c>
      <c r="E4915" t="s">
        <v>149</v>
      </c>
      <c r="F4915" s="21" t="s">
        <v>157</v>
      </c>
      <c r="G4915" s="3">
        <v>230.47</v>
      </c>
      <c r="H4915" s="22">
        <v>44501</v>
      </c>
      <c r="I4915" s="23">
        <v>44514</v>
      </c>
      <c r="J4915">
        <f t="shared" si="304"/>
        <v>14</v>
      </c>
      <c r="K4915" s="2">
        <f t="shared" si="305"/>
        <v>44507.5</v>
      </c>
      <c r="L4915" s="22">
        <v>44519.5</v>
      </c>
      <c r="M4915" s="22">
        <v>44545.5</v>
      </c>
      <c r="N4915" s="22">
        <v>44544.5</v>
      </c>
      <c r="O4915">
        <f t="shared" si="306"/>
        <v>37</v>
      </c>
      <c r="P4915" s="3">
        <f t="shared" si="307"/>
        <v>8527.39</v>
      </c>
    </row>
    <row r="4916" spans="1:16" x14ac:dyDescent="0.35">
      <c r="A4916" t="s">
        <v>302</v>
      </c>
      <c r="B4916" s="21" t="s">
        <v>98</v>
      </c>
      <c r="C4916" s="22">
        <v>44519</v>
      </c>
      <c r="D4916" t="s">
        <v>148</v>
      </c>
      <c r="E4916" t="s">
        <v>149</v>
      </c>
      <c r="F4916" s="21" t="s">
        <v>158</v>
      </c>
      <c r="G4916" s="3">
        <v>277.89000000000004</v>
      </c>
      <c r="H4916" s="22">
        <v>44501</v>
      </c>
      <c r="I4916" s="23">
        <v>44514</v>
      </c>
      <c r="J4916">
        <f t="shared" si="304"/>
        <v>14</v>
      </c>
      <c r="K4916" s="2">
        <f t="shared" si="305"/>
        <v>44507.5</v>
      </c>
      <c r="L4916" s="22">
        <v>44519.5</v>
      </c>
      <c r="M4916" s="22">
        <v>44545.5</v>
      </c>
      <c r="N4916" s="22">
        <v>44544.5</v>
      </c>
      <c r="O4916">
        <f t="shared" si="306"/>
        <v>37</v>
      </c>
      <c r="P4916" s="3">
        <f t="shared" si="307"/>
        <v>10281.930000000002</v>
      </c>
    </row>
    <row r="4917" spans="1:16" x14ac:dyDescent="0.35">
      <c r="A4917" t="s">
        <v>302</v>
      </c>
      <c r="B4917" s="21" t="s">
        <v>98</v>
      </c>
      <c r="C4917" s="22">
        <v>44519</v>
      </c>
      <c r="D4917" t="s">
        <v>148</v>
      </c>
      <c r="E4917" t="s">
        <v>149</v>
      </c>
      <c r="F4917" s="21" t="s">
        <v>159</v>
      </c>
      <c r="G4917" s="3">
        <v>132.89000000000001</v>
      </c>
      <c r="H4917" s="22">
        <v>44501</v>
      </c>
      <c r="I4917" s="23">
        <v>44514</v>
      </c>
      <c r="J4917">
        <f t="shared" si="304"/>
        <v>14</v>
      </c>
      <c r="K4917" s="2">
        <f t="shared" si="305"/>
        <v>44507.5</v>
      </c>
      <c r="L4917" s="22">
        <v>44519.5</v>
      </c>
      <c r="M4917" s="22">
        <v>44545.5</v>
      </c>
      <c r="N4917" s="22">
        <v>44544.5</v>
      </c>
      <c r="O4917">
        <f t="shared" si="306"/>
        <v>37</v>
      </c>
      <c r="P4917" s="3">
        <f t="shared" si="307"/>
        <v>4916.93</v>
      </c>
    </row>
    <row r="4918" spans="1:16" x14ac:dyDescent="0.35">
      <c r="A4918" t="s">
        <v>302</v>
      </c>
      <c r="B4918" s="21" t="s">
        <v>98</v>
      </c>
      <c r="C4918" s="22">
        <v>44519</v>
      </c>
      <c r="D4918" t="s">
        <v>148</v>
      </c>
      <c r="E4918" t="s">
        <v>149</v>
      </c>
      <c r="F4918" s="21" t="s">
        <v>301</v>
      </c>
      <c r="G4918" s="3">
        <v>43.25</v>
      </c>
      <c r="H4918" s="22">
        <v>44501</v>
      </c>
      <c r="I4918" s="23">
        <v>44514</v>
      </c>
      <c r="J4918">
        <f t="shared" si="304"/>
        <v>14</v>
      </c>
      <c r="K4918" s="2">
        <f t="shared" si="305"/>
        <v>44507.5</v>
      </c>
      <c r="L4918" s="22">
        <v>44519.5</v>
      </c>
      <c r="M4918" s="22">
        <v>44545.5</v>
      </c>
      <c r="N4918" s="22">
        <v>44544.5</v>
      </c>
      <c r="O4918">
        <f t="shared" si="306"/>
        <v>37</v>
      </c>
      <c r="P4918" s="3">
        <f t="shared" si="307"/>
        <v>1600.25</v>
      </c>
    </row>
    <row r="4919" spans="1:16" x14ac:dyDescent="0.35">
      <c r="A4919" t="s">
        <v>302</v>
      </c>
      <c r="B4919" s="21" t="s">
        <v>98</v>
      </c>
      <c r="C4919" s="22">
        <v>44519</v>
      </c>
      <c r="D4919" t="s">
        <v>148</v>
      </c>
      <c r="E4919" t="s">
        <v>149</v>
      </c>
      <c r="F4919" s="21" t="s">
        <v>160</v>
      </c>
      <c r="G4919" s="3">
        <v>69.67</v>
      </c>
      <c r="H4919" s="22">
        <v>44501</v>
      </c>
      <c r="I4919" s="23">
        <v>44514</v>
      </c>
      <c r="J4919">
        <f t="shared" si="304"/>
        <v>14</v>
      </c>
      <c r="K4919" s="2">
        <f t="shared" si="305"/>
        <v>44507.5</v>
      </c>
      <c r="L4919" s="22">
        <v>44519.5</v>
      </c>
      <c r="M4919" s="22">
        <v>44545.5</v>
      </c>
      <c r="N4919" s="22">
        <v>44544.5</v>
      </c>
      <c r="O4919">
        <f t="shared" si="306"/>
        <v>37</v>
      </c>
      <c r="P4919" s="3">
        <f t="shared" si="307"/>
        <v>2577.79</v>
      </c>
    </row>
    <row r="4920" spans="1:16" x14ac:dyDescent="0.35">
      <c r="A4920" t="s">
        <v>302</v>
      </c>
      <c r="B4920" s="21" t="s">
        <v>86</v>
      </c>
      <c r="C4920" s="22">
        <v>44519</v>
      </c>
      <c r="D4920" t="s">
        <v>161</v>
      </c>
      <c r="E4920" t="s">
        <v>162</v>
      </c>
      <c r="F4920" s="21" t="s">
        <v>165</v>
      </c>
      <c r="G4920" s="3">
        <v>128.88</v>
      </c>
      <c r="H4920" s="22">
        <v>44500</v>
      </c>
      <c r="I4920" s="23">
        <v>44513</v>
      </c>
      <c r="J4920">
        <f t="shared" si="304"/>
        <v>14</v>
      </c>
      <c r="K4920" s="2">
        <f t="shared" si="305"/>
        <v>44506.5</v>
      </c>
      <c r="L4920" s="22">
        <v>44519.5</v>
      </c>
      <c r="M4920" s="22">
        <v>44550.5</v>
      </c>
      <c r="N4920" s="22">
        <v>44547.5</v>
      </c>
      <c r="O4920">
        <f t="shared" si="306"/>
        <v>41</v>
      </c>
      <c r="P4920" s="3">
        <f t="shared" si="307"/>
        <v>5284.08</v>
      </c>
    </row>
    <row r="4921" spans="1:16" x14ac:dyDescent="0.35">
      <c r="A4921" t="s">
        <v>302</v>
      </c>
      <c r="B4921" s="21" t="s">
        <v>86</v>
      </c>
      <c r="C4921" s="22">
        <v>44519</v>
      </c>
      <c r="D4921" t="s">
        <v>161</v>
      </c>
      <c r="E4921" t="s">
        <v>162</v>
      </c>
      <c r="F4921" s="21" t="s">
        <v>163</v>
      </c>
      <c r="G4921" s="3">
        <v>213.57</v>
      </c>
      <c r="H4921" s="22">
        <v>44500</v>
      </c>
      <c r="I4921" s="23">
        <v>44513</v>
      </c>
      <c r="J4921">
        <f t="shared" si="304"/>
        <v>14</v>
      </c>
      <c r="K4921" s="2">
        <f t="shared" si="305"/>
        <v>44506.5</v>
      </c>
      <c r="L4921" s="22">
        <v>44519.5</v>
      </c>
      <c r="M4921" s="22">
        <v>44550.5</v>
      </c>
      <c r="N4921" s="22">
        <v>44547.5</v>
      </c>
      <c r="O4921">
        <f t="shared" si="306"/>
        <v>41</v>
      </c>
      <c r="P4921" s="3">
        <f t="shared" si="307"/>
        <v>8756.369999999999</v>
      </c>
    </row>
    <row r="4922" spans="1:16" x14ac:dyDescent="0.35">
      <c r="A4922" t="s">
        <v>302</v>
      </c>
      <c r="B4922" s="21" t="s">
        <v>86</v>
      </c>
      <c r="C4922" s="22">
        <v>44519</v>
      </c>
      <c r="D4922" t="s">
        <v>161</v>
      </c>
      <c r="E4922" t="s">
        <v>162</v>
      </c>
      <c r="F4922" s="21" t="s">
        <v>166</v>
      </c>
      <c r="G4922" s="3">
        <v>111.67</v>
      </c>
      <c r="H4922" s="22">
        <v>44500</v>
      </c>
      <c r="I4922" s="23">
        <v>44513</v>
      </c>
      <c r="J4922">
        <f t="shared" si="304"/>
        <v>14</v>
      </c>
      <c r="K4922" s="2">
        <f t="shared" si="305"/>
        <v>44506.5</v>
      </c>
      <c r="L4922" s="22">
        <v>44519.5</v>
      </c>
      <c r="M4922" s="22">
        <v>44550.5</v>
      </c>
      <c r="N4922" s="22">
        <v>44547.5</v>
      </c>
      <c r="O4922">
        <f t="shared" si="306"/>
        <v>41</v>
      </c>
      <c r="P4922" s="3">
        <f t="shared" si="307"/>
        <v>4578.47</v>
      </c>
    </row>
    <row r="4923" spans="1:16" x14ac:dyDescent="0.35">
      <c r="A4923" t="s">
        <v>302</v>
      </c>
      <c r="B4923" s="21" t="s">
        <v>86</v>
      </c>
      <c r="C4923" s="22">
        <v>44519</v>
      </c>
      <c r="D4923" t="s">
        <v>161</v>
      </c>
      <c r="E4923" t="s">
        <v>162</v>
      </c>
      <c r="F4923" s="21" t="s">
        <v>167</v>
      </c>
      <c r="G4923" s="3">
        <v>359.08</v>
      </c>
      <c r="H4923" s="22">
        <v>44500</v>
      </c>
      <c r="I4923" s="23">
        <v>44513</v>
      </c>
      <c r="J4923">
        <f t="shared" si="304"/>
        <v>14</v>
      </c>
      <c r="K4923" s="2">
        <f t="shared" si="305"/>
        <v>44506.5</v>
      </c>
      <c r="L4923" s="22">
        <v>44519.5</v>
      </c>
      <c r="M4923" s="22">
        <v>44550.5</v>
      </c>
      <c r="N4923" s="22">
        <v>44547.5</v>
      </c>
      <c r="O4923">
        <f t="shared" si="306"/>
        <v>41</v>
      </c>
      <c r="P4923" s="3">
        <f t="shared" si="307"/>
        <v>14722.279999999999</v>
      </c>
    </row>
    <row r="4924" spans="1:16" x14ac:dyDescent="0.35">
      <c r="A4924" t="s">
        <v>302</v>
      </c>
      <c r="B4924" s="21" t="s">
        <v>86</v>
      </c>
      <c r="C4924" s="22">
        <v>44519</v>
      </c>
      <c r="D4924" t="s">
        <v>161</v>
      </c>
      <c r="E4924" t="s">
        <v>162</v>
      </c>
      <c r="F4924" s="21" t="s">
        <v>168</v>
      </c>
      <c r="G4924" s="3">
        <v>102.2</v>
      </c>
      <c r="H4924" s="22">
        <v>44500</v>
      </c>
      <c r="I4924" s="23">
        <v>44513</v>
      </c>
      <c r="J4924">
        <f t="shared" si="304"/>
        <v>14</v>
      </c>
      <c r="K4924" s="2">
        <f t="shared" si="305"/>
        <v>44506.5</v>
      </c>
      <c r="L4924" s="22">
        <v>44519.5</v>
      </c>
      <c r="M4924" s="22">
        <v>44550.5</v>
      </c>
      <c r="N4924" s="22">
        <v>44547.5</v>
      </c>
      <c r="O4924">
        <f t="shared" si="306"/>
        <v>41</v>
      </c>
      <c r="P4924" s="3">
        <f t="shared" si="307"/>
        <v>4190.2</v>
      </c>
    </row>
    <row r="4925" spans="1:16" x14ac:dyDescent="0.35">
      <c r="A4925" t="s">
        <v>302</v>
      </c>
      <c r="B4925" s="21" t="s">
        <v>86</v>
      </c>
      <c r="C4925" s="22">
        <v>44519</v>
      </c>
      <c r="D4925" t="s">
        <v>161</v>
      </c>
      <c r="E4925" t="s">
        <v>162</v>
      </c>
      <c r="F4925" s="21" t="s">
        <v>288</v>
      </c>
      <c r="G4925" s="3">
        <v>49.66</v>
      </c>
      <c r="H4925" s="22">
        <v>44500</v>
      </c>
      <c r="I4925" s="23">
        <v>44513</v>
      </c>
      <c r="J4925">
        <f t="shared" si="304"/>
        <v>14</v>
      </c>
      <c r="K4925" s="2">
        <f t="shared" si="305"/>
        <v>44506.5</v>
      </c>
      <c r="L4925" s="22">
        <v>44519.5</v>
      </c>
      <c r="M4925" s="22">
        <v>44550.5</v>
      </c>
      <c r="N4925" s="22">
        <v>44547.5</v>
      </c>
      <c r="O4925">
        <f t="shared" si="306"/>
        <v>41</v>
      </c>
      <c r="P4925" s="3">
        <f t="shared" si="307"/>
        <v>2036.06</v>
      </c>
    </row>
    <row r="4926" spans="1:16" x14ac:dyDescent="0.35">
      <c r="A4926" t="s">
        <v>302</v>
      </c>
      <c r="B4926" s="21" t="s">
        <v>86</v>
      </c>
      <c r="C4926" s="22">
        <v>44519</v>
      </c>
      <c r="D4926" t="s">
        <v>161</v>
      </c>
      <c r="E4926" t="s">
        <v>162</v>
      </c>
      <c r="F4926" s="21" t="s">
        <v>169</v>
      </c>
      <c r="G4926" s="3">
        <v>204.86</v>
      </c>
      <c r="H4926" s="22">
        <v>44500</v>
      </c>
      <c r="I4926" s="23">
        <v>44513</v>
      </c>
      <c r="J4926">
        <f t="shared" si="304"/>
        <v>14</v>
      </c>
      <c r="K4926" s="2">
        <f t="shared" si="305"/>
        <v>44506.5</v>
      </c>
      <c r="L4926" s="22">
        <v>44519.5</v>
      </c>
      <c r="M4926" s="22">
        <v>44550.5</v>
      </c>
      <c r="N4926" s="22">
        <v>44547.5</v>
      </c>
      <c r="O4926">
        <f t="shared" si="306"/>
        <v>41</v>
      </c>
      <c r="P4926" s="3">
        <f t="shared" si="307"/>
        <v>8399.26</v>
      </c>
    </row>
    <row r="4927" spans="1:16" x14ac:dyDescent="0.35">
      <c r="A4927" t="s">
        <v>302</v>
      </c>
      <c r="B4927" s="21" t="s">
        <v>86</v>
      </c>
      <c r="C4927" s="22">
        <v>44519</v>
      </c>
      <c r="D4927" t="s">
        <v>161</v>
      </c>
      <c r="E4927" t="s">
        <v>162</v>
      </c>
      <c r="F4927" s="21" t="s">
        <v>170</v>
      </c>
      <c r="G4927" s="3">
        <v>109.15</v>
      </c>
      <c r="H4927" s="22">
        <v>44500</v>
      </c>
      <c r="I4927" s="23">
        <v>44513</v>
      </c>
      <c r="J4927">
        <f t="shared" si="304"/>
        <v>14</v>
      </c>
      <c r="K4927" s="2">
        <f t="shared" si="305"/>
        <v>44506.5</v>
      </c>
      <c r="L4927" s="22">
        <v>44519.5</v>
      </c>
      <c r="M4927" s="22">
        <v>44550.5</v>
      </c>
      <c r="N4927" s="22">
        <v>44547.5</v>
      </c>
      <c r="O4927">
        <f t="shared" si="306"/>
        <v>41</v>
      </c>
      <c r="P4927" s="3">
        <f t="shared" si="307"/>
        <v>4475.1500000000005</v>
      </c>
    </row>
    <row r="4928" spans="1:16" x14ac:dyDescent="0.35">
      <c r="A4928" t="s">
        <v>302</v>
      </c>
      <c r="B4928" s="21" t="s">
        <v>86</v>
      </c>
      <c r="C4928" s="22">
        <v>44519</v>
      </c>
      <c r="D4928" t="s">
        <v>171</v>
      </c>
      <c r="E4928" t="s">
        <v>172</v>
      </c>
      <c r="F4928" s="21" t="s">
        <v>173</v>
      </c>
      <c r="G4928" s="3">
        <v>217.69000000000003</v>
      </c>
      <c r="H4928" s="22">
        <v>44500</v>
      </c>
      <c r="I4928" s="23">
        <v>44513</v>
      </c>
      <c r="J4928">
        <f t="shared" si="304"/>
        <v>14</v>
      </c>
      <c r="K4928" s="2">
        <f t="shared" si="305"/>
        <v>44506.5</v>
      </c>
      <c r="L4928" s="22">
        <v>44519.5</v>
      </c>
      <c r="M4928" s="22">
        <v>44550.5</v>
      </c>
      <c r="N4928" s="22">
        <v>44547.5</v>
      </c>
      <c r="O4928">
        <f t="shared" si="306"/>
        <v>41</v>
      </c>
      <c r="P4928" s="3">
        <f t="shared" si="307"/>
        <v>8925.2900000000009</v>
      </c>
    </row>
    <row r="4929" spans="1:16" x14ac:dyDescent="0.35">
      <c r="A4929" t="s">
        <v>302</v>
      </c>
      <c r="B4929" s="21" t="s">
        <v>86</v>
      </c>
      <c r="C4929" s="22">
        <v>44519</v>
      </c>
      <c r="D4929" t="s">
        <v>161</v>
      </c>
      <c r="E4929" t="s">
        <v>162</v>
      </c>
      <c r="F4929" s="21" t="s">
        <v>278</v>
      </c>
      <c r="G4929" s="3">
        <v>90.47</v>
      </c>
      <c r="H4929" s="22">
        <v>44500</v>
      </c>
      <c r="I4929" s="23">
        <v>44513</v>
      </c>
      <c r="J4929">
        <f t="shared" si="304"/>
        <v>14</v>
      </c>
      <c r="K4929" s="2">
        <f t="shared" si="305"/>
        <v>44506.5</v>
      </c>
      <c r="L4929" s="22">
        <v>44519.5</v>
      </c>
      <c r="M4929" s="22">
        <v>44550.5</v>
      </c>
      <c r="N4929" s="22">
        <v>44547.5</v>
      </c>
      <c r="O4929">
        <f t="shared" si="306"/>
        <v>41</v>
      </c>
      <c r="P4929" s="3">
        <f t="shared" si="307"/>
        <v>3709.27</v>
      </c>
    </row>
    <row r="4930" spans="1:16" x14ac:dyDescent="0.35">
      <c r="A4930" t="s">
        <v>302</v>
      </c>
      <c r="B4930" s="21" t="s">
        <v>86</v>
      </c>
      <c r="C4930" s="22">
        <v>44519</v>
      </c>
      <c r="D4930" t="s">
        <v>161</v>
      </c>
      <c r="E4930" t="s">
        <v>162</v>
      </c>
      <c r="F4930" s="21" t="s">
        <v>174</v>
      </c>
      <c r="G4930" s="3">
        <v>76.41</v>
      </c>
      <c r="H4930" s="22">
        <v>44500</v>
      </c>
      <c r="I4930" s="23">
        <v>44513</v>
      </c>
      <c r="J4930">
        <f t="shared" si="304"/>
        <v>14</v>
      </c>
      <c r="K4930" s="2">
        <f t="shared" si="305"/>
        <v>44506.5</v>
      </c>
      <c r="L4930" s="22">
        <v>44519.5</v>
      </c>
      <c r="M4930" s="22">
        <v>44550.5</v>
      </c>
      <c r="N4930" s="22">
        <v>44547.5</v>
      </c>
      <c r="O4930">
        <f t="shared" si="306"/>
        <v>41</v>
      </c>
      <c r="P4930" s="3">
        <f t="shared" si="307"/>
        <v>3132.81</v>
      </c>
    </row>
    <row r="4931" spans="1:16" x14ac:dyDescent="0.35">
      <c r="A4931" t="s">
        <v>302</v>
      </c>
      <c r="B4931" s="21" t="s">
        <v>86</v>
      </c>
      <c r="C4931" s="22">
        <v>44519</v>
      </c>
      <c r="D4931" t="s">
        <v>161</v>
      </c>
      <c r="E4931" t="s">
        <v>162</v>
      </c>
      <c r="F4931" s="21" t="s">
        <v>175</v>
      </c>
      <c r="G4931" s="3">
        <v>168.94</v>
      </c>
      <c r="H4931" s="22">
        <v>44500</v>
      </c>
      <c r="I4931" s="23">
        <v>44513</v>
      </c>
      <c r="J4931">
        <f t="shared" si="304"/>
        <v>14</v>
      </c>
      <c r="K4931" s="2">
        <f t="shared" si="305"/>
        <v>44506.5</v>
      </c>
      <c r="L4931" s="22">
        <v>44519.5</v>
      </c>
      <c r="M4931" s="22">
        <v>44550.5</v>
      </c>
      <c r="N4931" s="22">
        <v>44547.5</v>
      </c>
      <c r="O4931">
        <f t="shared" si="306"/>
        <v>41</v>
      </c>
      <c r="P4931" s="3">
        <f t="shared" si="307"/>
        <v>6926.54</v>
      </c>
    </row>
    <row r="4932" spans="1:16" x14ac:dyDescent="0.35">
      <c r="A4932" t="s">
        <v>302</v>
      </c>
      <c r="B4932" s="21" t="s">
        <v>86</v>
      </c>
      <c r="C4932" s="22">
        <v>44519</v>
      </c>
      <c r="D4932" t="s">
        <v>161</v>
      </c>
      <c r="E4932" t="s">
        <v>162</v>
      </c>
      <c r="F4932" s="21" t="s">
        <v>197</v>
      </c>
      <c r="G4932" s="3">
        <v>82.289999999999992</v>
      </c>
      <c r="H4932" s="22">
        <v>44500</v>
      </c>
      <c r="I4932" s="23">
        <v>44513</v>
      </c>
      <c r="J4932">
        <f t="shared" si="304"/>
        <v>14</v>
      </c>
      <c r="K4932" s="2">
        <f t="shared" si="305"/>
        <v>44506.5</v>
      </c>
      <c r="L4932" s="22">
        <v>44519.5</v>
      </c>
      <c r="M4932" s="22">
        <v>44550.5</v>
      </c>
      <c r="N4932" s="22">
        <v>44547.5</v>
      </c>
      <c r="O4932">
        <f t="shared" si="306"/>
        <v>41</v>
      </c>
      <c r="P4932" s="3">
        <f t="shared" si="307"/>
        <v>3373.89</v>
      </c>
    </row>
    <row r="4933" spans="1:16" x14ac:dyDescent="0.35">
      <c r="A4933" t="s">
        <v>302</v>
      </c>
      <c r="B4933" s="21" t="s">
        <v>86</v>
      </c>
      <c r="C4933" s="22">
        <v>44519</v>
      </c>
      <c r="D4933" t="s">
        <v>161</v>
      </c>
      <c r="E4933" t="s">
        <v>162</v>
      </c>
      <c r="F4933" s="21" t="s">
        <v>176</v>
      </c>
      <c r="G4933" s="3">
        <v>1480.6900000000003</v>
      </c>
      <c r="H4933" s="22">
        <v>44500</v>
      </c>
      <c r="I4933" s="23">
        <v>44513</v>
      </c>
      <c r="J4933">
        <f t="shared" si="304"/>
        <v>14</v>
      </c>
      <c r="K4933" s="2">
        <f t="shared" si="305"/>
        <v>44506.5</v>
      </c>
      <c r="L4933" s="22">
        <v>44519.5</v>
      </c>
      <c r="M4933" s="22">
        <v>44550.5</v>
      </c>
      <c r="N4933" s="22">
        <v>44547.5</v>
      </c>
      <c r="O4933">
        <f t="shared" si="306"/>
        <v>41</v>
      </c>
      <c r="P4933" s="3">
        <f t="shared" si="307"/>
        <v>60708.290000000008</v>
      </c>
    </row>
    <row r="4934" spans="1:16" x14ac:dyDescent="0.35">
      <c r="A4934" t="s">
        <v>302</v>
      </c>
      <c r="B4934" s="21" t="s">
        <v>86</v>
      </c>
      <c r="C4934" s="22">
        <v>44519</v>
      </c>
      <c r="D4934" t="s">
        <v>161</v>
      </c>
      <c r="E4934" t="s">
        <v>162</v>
      </c>
      <c r="F4934" s="21" t="s">
        <v>177</v>
      </c>
      <c r="G4934" s="3">
        <v>146.44999999999999</v>
      </c>
      <c r="H4934" s="22">
        <v>44500</v>
      </c>
      <c r="I4934" s="23">
        <v>44513</v>
      </c>
      <c r="J4934">
        <f t="shared" si="304"/>
        <v>14</v>
      </c>
      <c r="K4934" s="2">
        <f t="shared" si="305"/>
        <v>44506.5</v>
      </c>
      <c r="L4934" s="22">
        <v>44519.5</v>
      </c>
      <c r="M4934" s="22">
        <v>44550.5</v>
      </c>
      <c r="N4934" s="22">
        <v>44547.5</v>
      </c>
      <c r="O4934">
        <f t="shared" si="306"/>
        <v>41</v>
      </c>
      <c r="P4934" s="3">
        <f t="shared" si="307"/>
        <v>6004.45</v>
      </c>
    </row>
    <row r="4935" spans="1:16" x14ac:dyDescent="0.35">
      <c r="A4935" t="s">
        <v>302</v>
      </c>
      <c r="B4935" s="21" t="s">
        <v>86</v>
      </c>
      <c r="C4935" s="22">
        <v>44519</v>
      </c>
      <c r="D4935" t="s">
        <v>99</v>
      </c>
      <c r="E4935" t="s">
        <v>100</v>
      </c>
      <c r="F4935" s="21" t="s">
        <v>164</v>
      </c>
      <c r="G4935" s="3">
        <v>12609.87</v>
      </c>
      <c r="H4935" s="22">
        <v>44500</v>
      </c>
      <c r="I4935" s="23">
        <v>44513</v>
      </c>
      <c r="J4935">
        <f t="shared" si="304"/>
        <v>14</v>
      </c>
      <c r="K4935" s="2">
        <f t="shared" si="305"/>
        <v>44506.5</v>
      </c>
      <c r="L4935" s="22">
        <v>44519.5</v>
      </c>
      <c r="M4935" s="22">
        <v>44550.5</v>
      </c>
      <c r="N4935" s="22">
        <v>44547.5</v>
      </c>
      <c r="O4935">
        <f t="shared" si="306"/>
        <v>41</v>
      </c>
      <c r="P4935" s="3">
        <f t="shared" si="307"/>
        <v>517004.67000000004</v>
      </c>
    </row>
    <row r="4936" spans="1:16" x14ac:dyDescent="0.35">
      <c r="A4936" t="s">
        <v>302</v>
      </c>
      <c r="B4936" s="21" t="s">
        <v>86</v>
      </c>
      <c r="C4936" s="22">
        <v>44519</v>
      </c>
      <c r="D4936" t="s">
        <v>161</v>
      </c>
      <c r="E4936" t="s">
        <v>162</v>
      </c>
      <c r="F4936" s="21" t="s">
        <v>178</v>
      </c>
      <c r="G4936" s="3">
        <v>122.75999999999999</v>
      </c>
      <c r="H4936" s="22">
        <v>44500</v>
      </c>
      <c r="I4936" s="23">
        <v>44513</v>
      </c>
      <c r="J4936">
        <f t="shared" si="304"/>
        <v>14</v>
      </c>
      <c r="K4936" s="2">
        <f t="shared" si="305"/>
        <v>44506.5</v>
      </c>
      <c r="L4936" s="22">
        <v>44519.5</v>
      </c>
      <c r="M4936" s="22">
        <v>44550.5</v>
      </c>
      <c r="N4936" s="22">
        <v>44547.5</v>
      </c>
      <c r="O4936">
        <f t="shared" si="306"/>
        <v>41</v>
      </c>
      <c r="P4936" s="3">
        <f t="shared" si="307"/>
        <v>5033.16</v>
      </c>
    </row>
    <row r="4937" spans="1:16" x14ac:dyDescent="0.35">
      <c r="A4937" t="s">
        <v>302</v>
      </c>
      <c r="B4937" s="21" t="s">
        <v>86</v>
      </c>
      <c r="C4937" s="22">
        <v>44519</v>
      </c>
      <c r="D4937" t="s">
        <v>161</v>
      </c>
      <c r="E4937" t="s">
        <v>162</v>
      </c>
      <c r="F4937" s="21" t="s">
        <v>179</v>
      </c>
      <c r="G4937" s="3">
        <v>179.3</v>
      </c>
      <c r="H4937" s="22">
        <v>44500</v>
      </c>
      <c r="I4937" s="23">
        <v>44513</v>
      </c>
      <c r="J4937">
        <f t="shared" si="304"/>
        <v>14</v>
      </c>
      <c r="K4937" s="2">
        <f t="shared" si="305"/>
        <v>44506.5</v>
      </c>
      <c r="L4937" s="22">
        <v>44519.5</v>
      </c>
      <c r="M4937" s="22">
        <v>44550.5</v>
      </c>
      <c r="N4937" s="22">
        <v>44547.5</v>
      </c>
      <c r="O4937">
        <f t="shared" si="306"/>
        <v>41</v>
      </c>
      <c r="P4937" s="3">
        <f t="shared" si="307"/>
        <v>7351.3</v>
      </c>
    </row>
    <row r="4938" spans="1:16" x14ac:dyDescent="0.35">
      <c r="A4938" t="s">
        <v>302</v>
      </c>
      <c r="B4938" s="21" t="s">
        <v>86</v>
      </c>
      <c r="C4938" s="22">
        <v>44519</v>
      </c>
      <c r="D4938" t="s">
        <v>161</v>
      </c>
      <c r="E4938" t="s">
        <v>162</v>
      </c>
      <c r="F4938" s="21" t="s">
        <v>180</v>
      </c>
      <c r="G4938" s="3">
        <v>237.29</v>
      </c>
      <c r="H4938" s="22">
        <v>44500</v>
      </c>
      <c r="I4938" s="23">
        <v>44513</v>
      </c>
      <c r="J4938">
        <f t="shared" si="304"/>
        <v>14</v>
      </c>
      <c r="K4938" s="2">
        <f t="shared" si="305"/>
        <v>44506.5</v>
      </c>
      <c r="L4938" s="22">
        <v>44519.5</v>
      </c>
      <c r="M4938" s="22">
        <v>44550.5</v>
      </c>
      <c r="N4938" s="22">
        <v>44547.5</v>
      </c>
      <c r="O4938">
        <f t="shared" si="306"/>
        <v>41</v>
      </c>
      <c r="P4938" s="3">
        <f t="shared" si="307"/>
        <v>9728.89</v>
      </c>
    </row>
    <row r="4939" spans="1:16" x14ac:dyDescent="0.35">
      <c r="A4939" t="s">
        <v>302</v>
      </c>
      <c r="B4939" s="21" t="s">
        <v>86</v>
      </c>
      <c r="C4939" s="22">
        <v>44519</v>
      </c>
      <c r="D4939" t="s">
        <v>171</v>
      </c>
      <c r="E4939" t="s">
        <v>172</v>
      </c>
      <c r="F4939" s="21" t="s">
        <v>180</v>
      </c>
      <c r="G4939" s="3">
        <v>36.229999999999997</v>
      </c>
      <c r="H4939" s="22">
        <v>44500</v>
      </c>
      <c r="I4939" s="23">
        <v>44513</v>
      </c>
      <c r="J4939">
        <f t="shared" ref="J4939:J5002" si="308">I4939-H4939+1</f>
        <v>14</v>
      </c>
      <c r="K4939" s="2">
        <f t="shared" ref="K4939:K5002" si="309">(H4939+I4939)/2</f>
        <v>44506.5</v>
      </c>
      <c r="L4939" s="22">
        <v>44519.5</v>
      </c>
      <c r="M4939" s="22">
        <v>44550.5</v>
      </c>
      <c r="N4939" s="22">
        <v>44547.5</v>
      </c>
      <c r="O4939">
        <f t="shared" ref="O4939:O5002" si="310">N4939-K4939</f>
        <v>41</v>
      </c>
      <c r="P4939" s="3">
        <f t="shared" ref="P4939:P5002" si="311">O4939*G4939</f>
        <v>1485.4299999999998</v>
      </c>
    </row>
    <row r="4940" spans="1:16" x14ac:dyDescent="0.35">
      <c r="A4940" t="s">
        <v>302</v>
      </c>
      <c r="B4940" s="21" t="s">
        <v>86</v>
      </c>
      <c r="C4940" s="22">
        <v>44519</v>
      </c>
      <c r="D4940" t="s">
        <v>161</v>
      </c>
      <c r="E4940" t="s">
        <v>162</v>
      </c>
      <c r="F4940" s="21" t="s">
        <v>181</v>
      </c>
      <c r="G4940" s="3">
        <v>54.4</v>
      </c>
      <c r="H4940" s="22">
        <v>44500</v>
      </c>
      <c r="I4940" s="23">
        <v>44513</v>
      </c>
      <c r="J4940">
        <f t="shared" si="308"/>
        <v>14</v>
      </c>
      <c r="K4940" s="2">
        <f t="shared" si="309"/>
        <v>44506.5</v>
      </c>
      <c r="L4940" s="22">
        <v>44519.5</v>
      </c>
      <c r="M4940" s="22">
        <v>44550.5</v>
      </c>
      <c r="N4940" s="22">
        <v>44547.5</v>
      </c>
      <c r="O4940">
        <f t="shared" si="310"/>
        <v>41</v>
      </c>
      <c r="P4940" s="3">
        <f t="shared" si="311"/>
        <v>2230.4</v>
      </c>
    </row>
    <row r="4941" spans="1:16" x14ac:dyDescent="0.35">
      <c r="A4941" t="s">
        <v>302</v>
      </c>
      <c r="B4941" s="21" t="s">
        <v>86</v>
      </c>
      <c r="C4941" s="22">
        <v>44519</v>
      </c>
      <c r="D4941" t="s">
        <v>161</v>
      </c>
      <c r="E4941" t="s">
        <v>162</v>
      </c>
      <c r="F4941" s="21" t="s">
        <v>182</v>
      </c>
      <c r="G4941" s="3">
        <v>45.83</v>
      </c>
      <c r="H4941" s="22">
        <v>44500</v>
      </c>
      <c r="I4941" s="23">
        <v>44513</v>
      </c>
      <c r="J4941">
        <f t="shared" si="308"/>
        <v>14</v>
      </c>
      <c r="K4941" s="2">
        <f t="shared" si="309"/>
        <v>44506.5</v>
      </c>
      <c r="L4941" s="22">
        <v>44519.5</v>
      </c>
      <c r="M4941" s="22">
        <v>44550.5</v>
      </c>
      <c r="N4941" s="22">
        <v>44547.5</v>
      </c>
      <c r="O4941">
        <f t="shared" si="310"/>
        <v>41</v>
      </c>
      <c r="P4941" s="3">
        <f t="shared" si="311"/>
        <v>1879.03</v>
      </c>
    </row>
    <row r="4942" spans="1:16" x14ac:dyDescent="0.35">
      <c r="A4942" t="s">
        <v>302</v>
      </c>
      <c r="B4942" s="21" t="s">
        <v>86</v>
      </c>
      <c r="C4942" s="22">
        <v>44519</v>
      </c>
      <c r="D4942" t="s">
        <v>161</v>
      </c>
      <c r="E4942" t="s">
        <v>162</v>
      </c>
      <c r="F4942" s="21" t="s">
        <v>183</v>
      </c>
      <c r="G4942" s="3">
        <v>695.79000000000008</v>
      </c>
      <c r="H4942" s="22">
        <v>44500</v>
      </c>
      <c r="I4942" s="23">
        <v>44513</v>
      </c>
      <c r="J4942">
        <f t="shared" si="308"/>
        <v>14</v>
      </c>
      <c r="K4942" s="2">
        <f t="shared" si="309"/>
        <v>44506.5</v>
      </c>
      <c r="L4942" s="22">
        <v>44519.5</v>
      </c>
      <c r="M4942" s="22">
        <v>44550.5</v>
      </c>
      <c r="N4942" s="22">
        <v>44547.5</v>
      </c>
      <c r="O4942">
        <f t="shared" si="310"/>
        <v>41</v>
      </c>
      <c r="P4942" s="3">
        <f t="shared" si="311"/>
        <v>28527.390000000003</v>
      </c>
    </row>
    <row r="4943" spans="1:16" x14ac:dyDescent="0.35">
      <c r="A4943" t="s">
        <v>302</v>
      </c>
      <c r="B4943" s="21" t="s">
        <v>86</v>
      </c>
      <c r="C4943" s="22">
        <v>44519</v>
      </c>
      <c r="D4943" t="s">
        <v>161</v>
      </c>
      <c r="E4943" t="s">
        <v>162</v>
      </c>
      <c r="F4943" s="21" t="s">
        <v>184</v>
      </c>
      <c r="G4943" s="3">
        <v>40.57</v>
      </c>
      <c r="H4943" s="22">
        <v>44500</v>
      </c>
      <c r="I4943" s="23">
        <v>44513</v>
      </c>
      <c r="J4943">
        <f t="shared" si="308"/>
        <v>14</v>
      </c>
      <c r="K4943" s="2">
        <f t="shared" si="309"/>
        <v>44506.5</v>
      </c>
      <c r="L4943" s="22">
        <v>44519.5</v>
      </c>
      <c r="M4943" s="22">
        <v>44550.5</v>
      </c>
      <c r="N4943" s="22">
        <v>44547.5</v>
      </c>
      <c r="O4943">
        <f t="shared" si="310"/>
        <v>41</v>
      </c>
      <c r="P4943" s="3">
        <f t="shared" si="311"/>
        <v>1663.3700000000001</v>
      </c>
    </row>
    <row r="4944" spans="1:16" x14ac:dyDescent="0.35">
      <c r="A4944" t="s">
        <v>302</v>
      </c>
      <c r="B4944" s="21" t="s">
        <v>86</v>
      </c>
      <c r="C4944" s="22">
        <v>44519</v>
      </c>
      <c r="D4944" t="s">
        <v>161</v>
      </c>
      <c r="E4944" t="s">
        <v>162</v>
      </c>
      <c r="F4944" s="21" t="s">
        <v>185</v>
      </c>
      <c r="G4944" s="3">
        <v>707.38</v>
      </c>
      <c r="H4944" s="22">
        <v>44500</v>
      </c>
      <c r="I4944" s="23">
        <v>44513</v>
      </c>
      <c r="J4944">
        <f t="shared" si="308"/>
        <v>14</v>
      </c>
      <c r="K4944" s="2">
        <f t="shared" si="309"/>
        <v>44506.5</v>
      </c>
      <c r="L4944" s="22">
        <v>44519.5</v>
      </c>
      <c r="M4944" s="22">
        <v>44550.5</v>
      </c>
      <c r="N4944" s="22">
        <v>44547.5</v>
      </c>
      <c r="O4944">
        <f t="shared" si="310"/>
        <v>41</v>
      </c>
      <c r="P4944" s="3">
        <f t="shared" si="311"/>
        <v>29002.579999999998</v>
      </c>
    </row>
    <row r="4945" spans="1:16" x14ac:dyDescent="0.35">
      <c r="A4945" t="s">
        <v>302</v>
      </c>
      <c r="B4945" s="21" t="s">
        <v>86</v>
      </c>
      <c r="C4945" s="22">
        <v>44519</v>
      </c>
      <c r="D4945" t="s">
        <v>161</v>
      </c>
      <c r="E4945" t="s">
        <v>162</v>
      </c>
      <c r="F4945" s="21" t="s">
        <v>186</v>
      </c>
      <c r="G4945" s="3">
        <v>105.53</v>
      </c>
      <c r="H4945" s="22">
        <v>44500</v>
      </c>
      <c r="I4945" s="23">
        <v>44513</v>
      </c>
      <c r="J4945">
        <f t="shared" si="308"/>
        <v>14</v>
      </c>
      <c r="K4945" s="2">
        <f t="shared" si="309"/>
        <v>44506.5</v>
      </c>
      <c r="L4945" s="22">
        <v>44519.5</v>
      </c>
      <c r="M4945" s="22">
        <v>44550.5</v>
      </c>
      <c r="N4945" s="22">
        <v>44547.5</v>
      </c>
      <c r="O4945">
        <f t="shared" si="310"/>
        <v>41</v>
      </c>
      <c r="P4945" s="3">
        <f t="shared" si="311"/>
        <v>4326.7300000000005</v>
      </c>
    </row>
    <row r="4946" spans="1:16" x14ac:dyDescent="0.35">
      <c r="A4946" t="s">
        <v>302</v>
      </c>
      <c r="B4946" s="21" t="s">
        <v>86</v>
      </c>
      <c r="C4946" s="22">
        <v>44519</v>
      </c>
      <c r="D4946" t="s">
        <v>161</v>
      </c>
      <c r="E4946" t="s">
        <v>162</v>
      </c>
      <c r="F4946" s="21" t="s">
        <v>187</v>
      </c>
      <c r="G4946" s="3">
        <v>333.15999999999997</v>
      </c>
      <c r="H4946" s="22">
        <v>44500</v>
      </c>
      <c r="I4946" s="23">
        <v>44513</v>
      </c>
      <c r="J4946">
        <f t="shared" si="308"/>
        <v>14</v>
      </c>
      <c r="K4946" s="2">
        <f t="shared" si="309"/>
        <v>44506.5</v>
      </c>
      <c r="L4946" s="22">
        <v>44519.5</v>
      </c>
      <c r="M4946" s="22">
        <v>44550.5</v>
      </c>
      <c r="N4946" s="22">
        <v>44547.5</v>
      </c>
      <c r="O4946">
        <f t="shared" si="310"/>
        <v>41</v>
      </c>
      <c r="P4946" s="3">
        <f t="shared" si="311"/>
        <v>13659.56</v>
      </c>
    </row>
    <row r="4947" spans="1:16" x14ac:dyDescent="0.35">
      <c r="A4947" t="s">
        <v>302</v>
      </c>
      <c r="B4947" s="21" t="s">
        <v>86</v>
      </c>
      <c r="C4947" s="22">
        <v>44519</v>
      </c>
      <c r="D4947" t="s">
        <v>161</v>
      </c>
      <c r="E4947" t="s">
        <v>162</v>
      </c>
      <c r="F4947" s="21" t="s">
        <v>188</v>
      </c>
      <c r="G4947" s="3">
        <v>44.64</v>
      </c>
      <c r="H4947" s="22">
        <v>44500</v>
      </c>
      <c r="I4947" s="23">
        <v>44513</v>
      </c>
      <c r="J4947">
        <f t="shared" si="308"/>
        <v>14</v>
      </c>
      <c r="K4947" s="2">
        <f t="shared" si="309"/>
        <v>44506.5</v>
      </c>
      <c r="L4947" s="22">
        <v>44519.5</v>
      </c>
      <c r="M4947" s="22">
        <v>44550.5</v>
      </c>
      <c r="N4947" s="22">
        <v>44547.5</v>
      </c>
      <c r="O4947">
        <f t="shared" si="310"/>
        <v>41</v>
      </c>
      <c r="P4947" s="3">
        <f t="shared" si="311"/>
        <v>1830.24</v>
      </c>
    </row>
    <row r="4948" spans="1:16" x14ac:dyDescent="0.35">
      <c r="A4948" t="s">
        <v>302</v>
      </c>
      <c r="B4948" s="21" t="s">
        <v>86</v>
      </c>
      <c r="C4948" s="22">
        <v>44519</v>
      </c>
      <c r="D4948" t="s">
        <v>161</v>
      </c>
      <c r="E4948" t="s">
        <v>162</v>
      </c>
      <c r="F4948" s="21" t="s">
        <v>189</v>
      </c>
      <c r="G4948" s="3">
        <v>108.44</v>
      </c>
      <c r="H4948" s="22">
        <v>44500</v>
      </c>
      <c r="I4948" s="23">
        <v>44513</v>
      </c>
      <c r="J4948">
        <f t="shared" si="308"/>
        <v>14</v>
      </c>
      <c r="K4948" s="2">
        <f t="shared" si="309"/>
        <v>44506.5</v>
      </c>
      <c r="L4948" s="22">
        <v>44519.5</v>
      </c>
      <c r="M4948" s="22">
        <v>44550.5</v>
      </c>
      <c r="N4948" s="22">
        <v>44547.5</v>
      </c>
      <c r="O4948">
        <f t="shared" si="310"/>
        <v>41</v>
      </c>
      <c r="P4948" s="3">
        <f t="shared" si="311"/>
        <v>4446.04</v>
      </c>
    </row>
    <row r="4949" spans="1:16" x14ac:dyDescent="0.35">
      <c r="A4949" t="s">
        <v>302</v>
      </c>
      <c r="B4949" s="21" t="s">
        <v>86</v>
      </c>
      <c r="C4949" s="22">
        <v>44519</v>
      </c>
      <c r="D4949" t="s">
        <v>161</v>
      </c>
      <c r="E4949" t="s">
        <v>162</v>
      </c>
      <c r="F4949" s="21" t="s">
        <v>190</v>
      </c>
      <c r="G4949" s="3">
        <v>30.99</v>
      </c>
      <c r="H4949" s="22">
        <v>44500</v>
      </c>
      <c r="I4949" s="23">
        <v>44513</v>
      </c>
      <c r="J4949">
        <f t="shared" si="308"/>
        <v>14</v>
      </c>
      <c r="K4949" s="2">
        <f t="shared" si="309"/>
        <v>44506.5</v>
      </c>
      <c r="L4949" s="22">
        <v>44519.5</v>
      </c>
      <c r="M4949" s="22">
        <v>44550.5</v>
      </c>
      <c r="N4949" s="22">
        <v>44547.5</v>
      </c>
      <c r="O4949">
        <f t="shared" si="310"/>
        <v>41</v>
      </c>
      <c r="P4949" s="3">
        <f t="shared" si="311"/>
        <v>1270.5899999999999</v>
      </c>
    </row>
    <row r="4950" spans="1:16" x14ac:dyDescent="0.35">
      <c r="A4950" t="s">
        <v>302</v>
      </c>
      <c r="B4950" s="21" t="s">
        <v>86</v>
      </c>
      <c r="C4950" s="22">
        <v>44519</v>
      </c>
      <c r="D4950" t="s">
        <v>161</v>
      </c>
      <c r="E4950" t="s">
        <v>162</v>
      </c>
      <c r="F4950" s="21" t="s">
        <v>191</v>
      </c>
      <c r="G4950" s="3">
        <v>46.41</v>
      </c>
      <c r="H4950" s="22">
        <v>44500</v>
      </c>
      <c r="I4950" s="23">
        <v>44513</v>
      </c>
      <c r="J4950">
        <f t="shared" si="308"/>
        <v>14</v>
      </c>
      <c r="K4950" s="2">
        <f t="shared" si="309"/>
        <v>44506.5</v>
      </c>
      <c r="L4950" s="22">
        <v>44519.5</v>
      </c>
      <c r="M4950" s="22">
        <v>44550.5</v>
      </c>
      <c r="N4950" s="22">
        <v>44547.5</v>
      </c>
      <c r="O4950">
        <f t="shared" si="310"/>
        <v>41</v>
      </c>
      <c r="P4950" s="3">
        <f t="shared" si="311"/>
        <v>1902.81</v>
      </c>
    </row>
    <row r="4951" spans="1:16" x14ac:dyDescent="0.35">
      <c r="A4951" t="s">
        <v>302</v>
      </c>
      <c r="B4951" s="21" t="s">
        <v>86</v>
      </c>
      <c r="C4951" s="22">
        <v>44519</v>
      </c>
      <c r="D4951" t="s">
        <v>161</v>
      </c>
      <c r="E4951" t="s">
        <v>162</v>
      </c>
      <c r="F4951" s="21" t="s">
        <v>192</v>
      </c>
      <c r="G4951" s="3">
        <v>72.72999999999999</v>
      </c>
      <c r="H4951" s="22">
        <v>44500</v>
      </c>
      <c r="I4951" s="23">
        <v>44513</v>
      </c>
      <c r="J4951">
        <f t="shared" si="308"/>
        <v>14</v>
      </c>
      <c r="K4951" s="2">
        <f t="shared" si="309"/>
        <v>44506.5</v>
      </c>
      <c r="L4951" s="22">
        <v>44519.5</v>
      </c>
      <c r="M4951" s="22">
        <v>44550.5</v>
      </c>
      <c r="N4951" s="22">
        <v>44547.5</v>
      </c>
      <c r="O4951">
        <f t="shared" si="310"/>
        <v>41</v>
      </c>
      <c r="P4951" s="3">
        <f t="shared" si="311"/>
        <v>2981.9299999999994</v>
      </c>
    </row>
    <row r="4952" spans="1:16" x14ac:dyDescent="0.35">
      <c r="A4952" t="s">
        <v>302</v>
      </c>
      <c r="B4952" s="21" t="s">
        <v>86</v>
      </c>
      <c r="C4952" s="22">
        <v>44519</v>
      </c>
      <c r="D4952" t="s">
        <v>161</v>
      </c>
      <c r="E4952" t="s">
        <v>162</v>
      </c>
      <c r="F4952" s="21" t="s">
        <v>193</v>
      </c>
      <c r="G4952" s="3">
        <v>222.76999999999998</v>
      </c>
      <c r="H4952" s="22">
        <v>44500</v>
      </c>
      <c r="I4952" s="23">
        <v>44513</v>
      </c>
      <c r="J4952">
        <f t="shared" si="308"/>
        <v>14</v>
      </c>
      <c r="K4952" s="2">
        <f t="shared" si="309"/>
        <v>44506.5</v>
      </c>
      <c r="L4952" s="22">
        <v>44519.5</v>
      </c>
      <c r="M4952" s="22">
        <v>44550.5</v>
      </c>
      <c r="N4952" s="22">
        <v>44547.5</v>
      </c>
      <c r="O4952">
        <f t="shared" si="310"/>
        <v>41</v>
      </c>
      <c r="P4952" s="3">
        <f t="shared" si="311"/>
        <v>9133.57</v>
      </c>
    </row>
    <row r="4953" spans="1:16" x14ac:dyDescent="0.35">
      <c r="A4953" t="s">
        <v>302</v>
      </c>
      <c r="B4953" s="21" t="s">
        <v>86</v>
      </c>
      <c r="C4953" s="22">
        <v>44519</v>
      </c>
      <c r="D4953" t="s">
        <v>161</v>
      </c>
      <c r="E4953" t="s">
        <v>162</v>
      </c>
      <c r="F4953" s="21" t="s">
        <v>194</v>
      </c>
      <c r="G4953" s="3">
        <v>75.45</v>
      </c>
      <c r="H4953" s="22">
        <v>44500</v>
      </c>
      <c r="I4953" s="23">
        <v>44513</v>
      </c>
      <c r="J4953">
        <f t="shared" si="308"/>
        <v>14</v>
      </c>
      <c r="K4953" s="2">
        <f t="shared" si="309"/>
        <v>44506.5</v>
      </c>
      <c r="L4953" s="22">
        <v>44519.5</v>
      </c>
      <c r="M4953" s="22">
        <v>44550.5</v>
      </c>
      <c r="N4953" s="22">
        <v>44547.5</v>
      </c>
      <c r="O4953">
        <f t="shared" si="310"/>
        <v>41</v>
      </c>
      <c r="P4953" s="3">
        <f t="shared" si="311"/>
        <v>3093.4500000000003</v>
      </c>
    </row>
    <row r="4954" spans="1:16" x14ac:dyDescent="0.35">
      <c r="A4954" t="s">
        <v>302</v>
      </c>
      <c r="B4954" s="21" t="s">
        <v>98</v>
      </c>
      <c r="C4954" s="22">
        <v>44519</v>
      </c>
      <c r="D4954" t="s">
        <v>161</v>
      </c>
      <c r="E4954" t="s">
        <v>162</v>
      </c>
      <c r="F4954" s="21" t="s">
        <v>176</v>
      </c>
      <c r="G4954" s="3">
        <v>2.79</v>
      </c>
      <c r="H4954" s="22">
        <v>44501</v>
      </c>
      <c r="I4954" s="23">
        <v>44514</v>
      </c>
      <c r="J4954">
        <f t="shared" si="308"/>
        <v>14</v>
      </c>
      <c r="K4954" s="2">
        <f t="shared" si="309"/>
        <v>44507.5</v>
      </c>
      <c r="L4954" s="22">
        <v>44519.5</v>
      </c>
      <c r="M4954" s="22">
        <v>44550.5</v>
      </c>
      <c r="N4954" s="22">
        <v>44547.5</v>
      </c>
      <c r="O4954">
        <f t="shared" si="310"/>
        <v>40</v>
      </c>
      <c r="P4954" s="3">
        <f t="shared" si="311"/>
        <v>111.6</v>
      </c>
    </row>
    <row r="4955" spans="1:16" x14ac:dyDescent="0.35">
      <c r="A4955" t="s">
        <v>302</v>
      </c>
      <c r="B4955" s="21" t="s">
        <v>98</v>
      </c>
      <c r="C4955" s="22">
        <v>44519</v>
      </c>
      <c r="D4955" t="s">
        <v>107</v>
      </c>
      <c r="E4955" t="s">
        <v>108</v>
      </c>
      <c r="F4955" s="21" t="s">
        <v>164</v>
      </c>
      <c r="G4955" s="3">
        <v>0.19</v>
      </c>
      <c r="H4955" s="22">
        <v>44501</v>
      </c>
      <c r="I4955" s="23">
        <v>44514</v>
      </c>
      <c r="J4955">
        <f t="shared" si="308"/>
        <v>14</v>
      </c>
      <c r="K4955" s="2">
        <f t="shared" si="309"/>
        <v>44507.5</v>
      </c>
      <c r="L4955" s="22">
        <v>44519.5</v>
      </c>
      <c r="M4955" s="22">
        <v>44550.5</v>
      </c>
      <c r="N4955" s="22">
        <v>44547.5</v>
      </c>
      <c r="O4955">
        <f t="shared" si="310"/>
        <v>40</v>
      </c>
      <c r="P4955" s="3">
        <f t="shared" si="311"/>
        <v>7.6</v>
      </c>
    </row>
    <row r="4956" spans="1:16" x14ac:dyDescent="0.35">
      <c r="A4956" t="s">
        <v>302</v>
      </c>
      <c r="B4956" s="21" t="s">
        <v>98</v>
      </c>
      <c r="C4956" s="22">
        <v>44519</v>
      </c>
      <c r="D4956" t="s">
        <v>99</v>
      </c>
      <c r="E4956" t="s">
        <v>100</v>
      </c>
      <c r="F4956" s="21" t="s">
        <v>164</v>
      </c>
      <c r="G4956" s="3">
        <v>4.8899999999999997</v>
      </c>
      <c r="H4956" s="22">
        <v>44501</v>
      </c>
      <c r="I4956" s="23">
        <v>44514</v>
      </c>
      <c r="J4956">
        <f t="shared" si="308"/>
        <v>14</v>
      </c>
      <c r="K4956" s="2">
        <f t="shared" si="309"/>
        <v>44507.5</v>
      </c>
      <c r="L4956" s="22">
        <v>44519.5</v>
      </c>
      <c r="M4956" s="22">
        <v>44550.5</v>
      </c>
      <c r="N4956" s="22">
        <v>44547.5</v>
      </c>
      <c r="O4956">
        <f t="shared" si="310"/>
        <v>40</v>
      </c>
      <c r="P4956" s="3">
        <f t="shared" si="311"/>
        <v>195.6</v>
      </c>
    </row>
    <row r="4957" spans="1:16" x14ac:dyDescent="0.35">
      <c r="A4957" t="s">
        <v>302</v>
      </c>
      <c r="B4957" s="21" t="s">
        <v>98</v>
      </c>
      <c r="C4957" s="22">
        <v>44519</v>
      </c>
      <c r="D4957" t="s">
        <v>161</v>
      </c>
      <c r="E4957" t="s">
        <v>162</v>
      </c>
      <c r="F4957" s="21" t="s">
        <v>165</v>
      </c>
      <c r="G4957" s="3">
        <v>19.75</v>
      </c>
      <c r="H4957" s="22">
        <v>44501</v>
      </c>
      <c r="I4957" s="23">
        <v>44514</v>
      </c>
      <c r="J4957">
        <f t="shared" si="308"/>
        <v>14</v>
      </c>
      <c r="K4957" s="2">
        <f t="shared" si="309"/>
        <v>44507.5</v>
      </c>
      <c r="L4957" s="22">
        <v>44519.5</v>
      </c>
      <c r="M4957" s="22">
        <v>44550.5</v>
      </c>
      <c r="N4957" s="22">
        <v>44547.5</v>
      </c>
      <c r="O4957">
        <f t="shared" si="310"/>
        <v>40</v>
      </c>
      <c r="P4957" s="3">
        <f t="shared" si="311"/>
        <v>790</v>
      </c>
    </row>
    <row r="4958" spans="1:16" x14ac:dyDescent="0.35">
      <c r="A4958" t="s">
        <v>302</v>
      </c>
      <c r="B4958" s="21" t="s">
        <v>98</v>
      </c>
      <c r="C4958" s="22">
        <v>44519</v>
      </c>
      <c r="D4958" t="s">
        <v>161</v>
      </c>
      <c r="E4958" t="s">
        <v>162</v>
      </c>
      <c r="F4958" s="21" t="s">
        <v>195</v>
      </c>
      <c r="G4958" s="3">
        <v>983.41</v>
      </c>
      <c r="H4958" s="22">
        <v>44501</v>
      </c>
      <c r="I4958" s="23">
        <v>44514</v>
      </c>
      <c r="J4958">
        <f t="shared" si="308"/>
        <v>14</v>
      </c>
      <c r="K4958" s="2">
        <f t="shared" si="309"/>
        <v>44507.5</v>
      </c>
      <c r="L4958" s="22">
        <v>44519.5</v>
      </c>
      <c r="M4958" s="22">
        <v>44550.5</v>
      </c>
      <c r="N4958" s="22">
        <v>44547.5</v>
      </c>
      <c r="O4958">
        <f t="shared" si="310"/>
        <v>40</v>
      </c>
      <c r="P4958" s="3">
        <f t="shared" si="311"/>
        <v>39336.400000000001</v>
      </c>
    </row>
    <row r="4959" spans="1:16" x14ac:dyDescent="0.35">
      <c r="A4959" t="s">
        <v>302</v>
      </c>
      <c r="B4959" s="21" t="s">
        <v>98</v>
      </c>
      <c r="C4959" s="22">
        <v>44519</v>
      </c>
      <c r="D4959" t="s">
        <v>161</v>
      </c>
      <c r="E4959" t="s">
        <v>162</v>
      </c>
      <c r="F4959" s="21" t="s">
        <v>169</v>
      </c>
      <c r="G4959" s="3">
        <v>70.209999999999994</v>
      </c>
      <c r="H4959" s="22">
        <v>44501</v>
      </c>
      <c r="I4959" s="23">
        <v>44514</v>
      </c>
      <c r="J4959">
        <f t="shared" si="308"/>
        <v>14</v>
      </c>
      <c r="K4959" s="2">
        <f t="shared" si="309"/>
        <v>44507.5</v>
      </c>
      <c r="L4959" s="22">
        <v>44519.5</v>
      </c>
      <c r="M4959" s="22">
        <v>44550.5</v>
      </c>
      <c r="N4959" s="22">
        <v>44547.5</v>
      </c>
      <c r="O4959">
        <f t="shared" si="310"/>
        <v>40</v>
      </c>
      <c r="P4959" s="3">
        <f t="shared" si="311"/>
        <v>2808.3999999999996</v>
      </c>
    </row>
    <row r="4960" spans="1:16" x14ac:dyDescent="0.35">
      <c r="A4960" t="s">
        <v>302</v>
      </c>
      <c r="B4960" s="21" t="s">
        <v>98</v>
      </c>
      <c r="C4960" s="22">
        <v>44519</v>
      </c>
      <c r="D4960" t="s">
        <v>161</v>
      </c>
      <c r="E4960" t="s">
        <v>162</v>
      </c>
      <c r="F4960" s="21" t="s">
        <v>170</v>
      </c>
      <c r="G4960" s="3">
        <v>26.75</v>
      </c>
      <c r="H4960" s="22">
        <v>44501</v>
      </c>
      <c r="I4960" s="23">
        <v>44514</v>
      </c>
      <c r="J4960">
        <f t="shared" si="308"/>
        <v>14</v>
      </c>
      <c r="K4960" s="2">
        <f t="shared" si="309"/>
        <v>44507.5</v>
      </c>
      <c r="L4960" s="22">
        <v>44519.5</v>
      </c>
      <c r="M4960" s="22">
        <v>44550.5</v>
      </c>
      <c r="N4960" s="22">
        <v>44547.5</v>
      </c>
      <c r="O4960">
        <f t="shared" si="310"/>
        <v>40</v>
      </c>
      <c r="P4960" s="3">
        <f t="shared" si="311"/>
        <v>1070</v>
      </c>
    </row>
    <row r="4961" spans="1:16" x14ac:dyDescent="0.35">
      <c r="A4961" t="s">
        <v>302</v>
      </c>
      <c r="B4961" s="21" t="s">
        <v>98</v>
      </c>
      <c r="C4961" s="22">
        <v>44519</v>
      </c>
      <c r="D4961" t="s">
        <v>161</v>
      </c>
      <c r="E4961" t="s">
        <v>162</v>
      </c>
      <c r="F4961" s="21" t="s">
        <v>196</v>
      </c>
      <c r="G4961" s="3">
        <v>329.51000000000005</v>
      </c>
      <c r="H4961" s="22">
        <v>44501</v>
      </c>
      <c r="I4961" s="23">
        <v>44514</v>
      </c>
      <c r="J4961">
        <f t="shared" si="308"/>
        <v>14</v>
      </c>
      <c r="K4961" s="2">
        <f t="shared" si="309"/>
        <v>44507.5</v>
      </c>
      <c r="L4961" s="22">
        <v>44519.5</v>
      </c>
      <c r="M4961" s="22">
        <v>44550.5</v>
      </c>
      <c r="N4961" s="22">
        <v>44547.5</v>
      </c>
      <c r="O4961">
        <f t="shared" si="310"/>
        <v>40</v>
      </c>
      <c r="P4961" s="3">
        <f t="shared" si="311"/>
        <v>13180.400000000001</v>
      </c>
    </row>
    <row r="4962" spans="1:16" x14ac:dyDescent="0.35">
      <c r="A4962" t="s">
        <v>302</v>
      </c>
      <c r="B4962" s="21" t="s">
        <v>98</v>
      </c>
      <c r="C4962" s="22">
        <v>44519</v>
      </c>
      <c r="D4962" t="s">
        <v>161</v>
      </c>
      <c r="E4962" t="s">
        <v>162</v>
      </c>
      <c r="F4962" s="21" t="s">
        <v>175</v>
      </c>
      <c r="G4962" s="3">
        <v>47.81</v>
      </c>
      <c r="H4962" s="22">
        <v>44501</v>
      </c>
      <c r="I4962" s="23">
        <v>44514</v>
      </c>
      <c r="J4962">
        <f t="shared" si="308"/>
        <v>14</v>
      </c>
      <c r="K4962" s="2">
        <f t="shared" si="309"/>
        <v>44507.5</v>
      </c>
      <c r="L4962" s="22">
        <v>44519.5</v>
      </c>
      <c r="M4962" s="22">
        <v>44550.5</v>
      </c>
      <c r="N4962" s="22">
        <v>44547.5</v>
      </c>
      <c r="O4962">
        <f t="shared" si="310"/>
        <v>40</v>
      </c>
      <c r="P4962" s="3">
        <f t="shared" si="311"/>
        <v>1912.4</v>
      </c>
    </row>
    <row r="4963" spans="1:16" x14ac:dyDescent="0.35">
      <c r="A4963" t="s">
        <v>302</v>
      </c>
      <c r="B4963" s="21" t="s">
        <v>98</v>
      </c>
      <c r="C4963" s="22">
        <v>44519</v>
      </c>
      <c r="D4963" t="s">
        <v>161</v>
      </c>
      <c r="E4963" t="s">
        <v>162</v>
      </c>
      <c r="F4963" s="21" t="s">
        <v>197</v>
      </c>
      <c r="G4963" s="3">
        <v>58.459999999999994</v>
      </c>
      <c r="H4963" s="22">
        <v>44501</v>
      </c>
      <c r="I4963" s="23">
        <v>44514</v>
      </c>
      <c r="J4963">
        <f t="shared" si="308"/>
        <v>14</v>
      </c>
      <c r="K4963" s="2">
        <f t="shared" si="309"/>
        <v>44507.5</v>
      </c>
      <c r="L4963" s="22">
        <v>44519.5</v>
      </c>
      <c r="M4963" s="22">
        <v>44550.5</v>
      </c>
      <c r="N4963" s="22">
        <v>44547.5</v>
      </c>
      <c r="O4963">
        <f t="shared" si="310"/>
        <v>40</v>
      </c>
      <c r="P4963" s="3">
        <f t="shared" si="311"/>
        <v>2338.3999999999996</v>
      </c>
    </row>
    <row r="4964" spans="1:16" x14ac:dyDescent="0.35">
      <c r="A4964" t="s">
        <v>302</v>
      </c>
      <c r="B4964" s="21" t="s">
        <v>98</v>
      </c>
      <c r="C4964" s="22">
        <v>44519</v>
      </c>
      <c r="D4964" t="s">
        <v>161</v>
      </c>
      <c r="E4964" t="s">
        <v>162</v>
      </c>
      <c r="F4964" s="21" t="s">
        <v>176</v>
      </c>
      <c r="G4964" s="3">
        <v>2026.3299999999995</v>
      </c>
      <c r="H4964" s="22">
        <v>44501</v>
      </c>
      <c r="I4964" s="23">
        <v>44514</v>
      </c>
      <c r="J4964">
        <f t="shared" si="308"/>
        <v>14</v>
      </c>
      <c r="K4964" s="2">
        <f t="shared" si="309"/>
        <v>44507.5</v>
      </c>
      <c r="L4964" s="22">
        <v>44519.5</v>
      </c>
      <c r="M4964" s="22">
        <v>44550.5</v>
      </c>
      <c r="N4964" s="22">
        <v>44547.5</v>
      </c>
      <c r="O4964">
        <f t="shared" si="310"/>
        <v>40</v>
      </c>
      <c r="P4964" s="3">
        <f t="shared" si="311"/>
        <v>81053.199999999983</v>
      </c>
    </row>
    <row r="4965" spans="1:16" x14ac:dyDescent="0.35">
      <c r="A4965" t="s">
        <v>302</v>
      </c>
      <c r="B4965" s="21" t="s">
        <v>98</v>
      </c>
      <c r="C4965" s="22">
        <v>44519</v>
      </c>
      <c r="D4965" t="s">
        <v>171</v>
      </c>
      <c r="E4965" t="s">
        <v>172</v>
      </c>
      <c r="F4965" s="21" t="s">
        <v>176</v>
      </c>
      <c r="G4965" s="3">
        <v>23.1</v>
      </c>
      <c r="H4965" s="22">
        <v>44501</v>
      </c>
      <c r="I4965" s="23">
        <v>44514</v>
      </c>
      <c r="J4965">
        <f t="shared" si="308"/>
        <v>14</v>
      </c>
      <c r="K4965" s="2">
        <f t="shared" si="309"/>
        <v>44507.5</v>
      </c>
      <c r="L4965" s="22">
        <v>44519.5</v>
      </c>
      <c r="M4965" s="22">
        <v>44550.5</v>
      </c>
      <c r="N4965" s="22">
        <v>44547.5</v>
      </c>
      <c r="O4965">
        <f t="shared" si="310"/>
        <v>40</v>
      </c>
      <c r="P4965" s="3">
        <f t="shared" si="311"/>
        <v>924</v>
      </c>
    </row>
    <row r="4966" spans="1:16" x14ac:dyDescent="0.35">
      <c r="A4966" t="s">
        <v>302</v>
      </c>
      <c r="B4966" s="21" t="s">
        <v>98</v>
      </c>
      <c r="C4966" s="22">
        <v>44519</v>
      </c>
      <c r="D4966" t="s">
        <v>161</v>
      </c>
      <c r="E4966" t="s">
        <v>162</v>
      </c>
      <c r="F4966" s="21" t="s">
        <v>177</v>
      </c>
      <c r="G4966" s="3">
        <v>57.74</v>
      </c>
      <c r="H4966" s="22">
        <v>44501</v>
      </c>
      <c r="I4966" s="23">
        <v>44514</v>
      </c>
      <c r="J4966">
        <f t="shared" si="308"/>
        <v>14</v>
      </c>
      <c r="K4966" s="2">
        <f t="shared" si="309"/>
        <v>44507.5</v>
      </c>
      <c r="L4966" s="22">
        <v>44519.5</v>
      </c>
      <c r="M4966" s="22">
        <v>44550.5</v>
      </c>
      <c r="N4966" s="22">
        <v>44547.5</v>
      </c>
      <c r="O4966">
        <f t="shared" si="310"/>
        <v>40</v>
      </c>
      <c r="P4966" s="3">
        <f t="shared" si="311"/>
        <v>2309.6</v>
      </c>
    </row>
    <row r="4967" spans="1:16" x14ac:dyDescent="0.35">
      <c r="A4967" t="s">
        <v>302</v>
      </c>
      <c r="B4967" s="21" t="s">
        <v>98</v>
      </c>
      <c r="C4967" s="22">
        <v>44519</v>
      </c>
      <c r="D4967" t="s">
        <v>107</v>
      </c>
      <c r="E4967" t="s">
        <v>108</v>
      </c>
      <c r="F4967" s="21" t="s">
        <v>164</v>
      </c>
      <c r="G4967" s="3">
        <v>3862.119999999999</v>
      </c>
      <c r="H4967" s="22">
        <v>44501</v>
      </c>
      <c r="I4967" s="23">
        <v>44514</v>
      </c>
      <c r="J4967">
        <f t="shared" si="308"/>
        <v>14</v>
      </c>
      <c r="K4967" s="2">
        <f t="shared" si="309"/>
        <v>44507.5</v>
      </c>
      <c r="L4967" s="22">
        <v>44519.5</v>
      </c>
      <c r="M4967" s="22">
        <v>44550.5</v>
      </c>
      <c r="N4967" s="22">
        <v>44547.5</v>
      </c>
      <c r="O4967">
        <f t="shared" si="310"/>
        <v>40</v>
      </c>
      <c r="P4967" s="3">
        <f t="shared" si="311"/>
        <v>154484.79999999996</v>
      </c>
    </row>
    <row r="4968" spans="1:16" x14ac:dyDescent="0.35">
      <c r="A4968" t="s">
        <v>302</v>
      </c>
      <c r="B4968" s="21" t="s">
        <v>98</v>
      </c>
      <c r="C4968" s="22">
        <v>44519</v>
      </c>
      <c r="D4968" t="s">
        <v>99</v>
      </c>
      <c r="E4968" t="s">
        <v>100</v>
      </c>
      <c r="F4968" s="21" t="s">
        <v>164</v>
      </c>
      <c r="G4968" s="3">
        <v>9599.4200000000055</v>
      </c>
      <c r="H4968" s="22">
        <v>44501</v>
      </c>
      <c r="I4968" s="23">
        <v>44514</v>
      </c>
      <c r="J4968">
        <f t="shared" si="308"/>
        <v>14</v>
      </c>
      <c r="K4968" s="2">
        <f t="shared" si="309"/>
        <v>44507.5</v>
      </c>
      <c r="L4968" s="22">
        <v>44519.5</v>
      </c>
      <c r="M4968" s="22">
        <v>44550.5</v>
      </c>
      <c r="N4968" s="22">
        <v>44547.5</v>
      </c>
      <c r="O4968">
        <f t="shared" si="310"/>
        <v>40</v>
      </c>
      <c r="P4968" s="3">
        <f t="shared" si="311"/>
        <v>383976.80000000022</v>
      </c>
    </row>
    <row r="4969" spans="1:16" x14ac:dyDescent="0.35">
      <c r="A4969" t="s">
        <v>302</v>
      </c>
      <c r="B4969" s="21" t="s">
        <v>98</v>
      </c>
      <c r="C4969" s="22">
        <v>44519</v>
      </c>
      <c r="D4969" t="s">
        <v>161</v>
      </c>
      <c r="E4969" t="s">
        <v>162</v>
      </c>
      <c r="F4969" s="21" t="s">
        <v>179</v>
      </c>
      <c r="G4969" s="3">
        <v>144.85999999999999</v>
      </c>
      <c r="H4969" s="22">
        <v>44501</v>
      </c>
      <c r="I4969" s="23">
        <v>44514</v>
      </c>
      <c r="J4969">
        <f t="shared" si="308"/>
        <v>14</v>
      </c>
      <c r="K4969" s="2">
        <f t="shared" si="309"/>
        <v>44507.5</v>
      </c>
      <c r="L4969" s="22">
        <v>44519.5</v>
      </c>
      <c r="M4969" s="22">
        <v>44550.5</v>
      </c>
      <c r="N4969" s="22">
        <v>44547.5</v>
      </c>
      <c r="O4969">
        <f t="shared" si="310"/>
        <v>40</v>
      </c>
      <c r="P4969" s="3">
        <f t="shared" si="311"/>
        <v>5794.4</v>
      </c>
    </row>
    <row r="4970" spans="1:16" x14ac:dyDescent="0.35">
      <c r="A4970" t="s">
        <v>302</v>
      </c>
      <c r="B4970" s="21" t="s">
        <v>98</v>
      </c>
      <c r="C4970" s="22">
        <v>44519</v>
      </c>
      <c r="D4970" t="s">
        <v>161</v>
      </c>
      <c r="E4970" t="s">
        <v>162</v>
      </c>
      <c r="F4970" s="21" t="s">
        <v>182</v>
      </c>
      <c r="G4970" s="3">
        <v>28</v>
      </c>
      <c r="H4970" s="22">
        <v>44501</v>
      </c>
      <c r="I4970" s="23">
        <v>44514</v>
      </c>
      <c r="J4970">
        <f t="shared" si="308"/>
        <v>14</v>
      </c>
      <c r="K4970" s="2">
        <f t="shared" si="309"/>
        <v>44507.5</v>
      </c>
      <c r="L4970" s="22">
        <v>44519.5</v>
      </c>
      <c r="M4970" s="22">
        <v>44550.5</v>
      </c>
      <c r="N4970" s="22">
        <v>44547.5</v>
      </c>
      <c r="O4970">
        <f t="shared" si="310"/>
        <v>40</v>
      </c>
      <c r="P4970" s="3">
        <f t="shared" si="311"/>
        <v>1120</v>
      </c>
    </row>
    <row r="4971" spans="1:16" x14ac:dyDescent="0.35">
      <c r="A4971" t="s">
        <v>302</v>
      </c>
      <c r="B4971" s="21" t="s">
        <v>98</v>
      </c>
      <c r="C4971" s="22">
        <v>44519</v>
      </c>
      <c r="D4971" t="s">
        <v>161</v>
      </c>
      <c r="E4971" t="s">
        <v>162</v>
      </c>
      <c r="F4971" s="21" t="s">
        <v>183</v>
      </c>
      <c r="G4971" s="3">
        <v>1431.9499999999998</v>
      </c>
      <c r="H4971" s="22">
        <v>44501</v>
      </c>
      <c r="I4971" s="23">
        <v>44514</v>
      </c>
      <c r="J4971">
        <f t="shared" si="308"/>
        <v>14</v>
      </c>
      <c r="K4971" s="2">
        <f t="shared" si="309"/>
        <v>44507.5</v>
      </c>
      <c r="L4971" s="22">
        <v>44519.5</v>
      </c>
      <c r="M4971" s="22">
        <v>44550.5</v>
      </c>
      <c r="N4971" s="22">
        <v>44547.5</v>
      </c>
      <c r="O4971">
        <f t="shared" si="310"/>
        <v>40</v>
      </c>
      <c r="P4971" s="3">
        <f t="shared" si="311"/>
        <v>57277.999999999993</v>
      </c>
    </row>
    <row r="4972" spans="1:16" x14ac:dyDescent="0.35">
      <c r="A4972" t="s">
        <v>302</v>
      </c>
      <c r="B4972" s="21" t="s">
        <v>98</v>
      </c>
      <c r="C4972" s="22">
        <v>44519</v>
      </c>
      <c r="D4972" t="s">
        <v>107</v>
      </c>
      <c r="E4972" t="s">
        <v>108</v>
      </c>
      <c r="F4972" s="21" t="s">
        <v>261</v>
      </c>
      <c r="G4972" s="3">
        <v>95.07</v>
      </c>
      <c r="H4972" s="22">
        <v>44501</v>
      </c>
      <c r="I4972" s="23">
        <v>44514</v>
      </c>
      <c r="J4972">
        <f t="shared" si="308"/>
        <v>14</v>
      </c>
      <c r="K4972" s="2">
        <f t="shared" si="309"/>
        <v>44507.5</v>
      </c>
      <c r="L4972" s="22">
        <v>44519.5</v>
      </c>
      <c r="M4972" s="22">
        <v>44550.5</v>
      </c>
      <c r="N4972" s="22">
        <v>44547.5</v>
      </c>
      <c r="O4972">
        <f t="shared" si="310"/>
        <v>40</v>
      </c>
      <c r="P4972" s="3">
        <f t="shared" si="311"/>
        <v>3802.7999999999997</v>
      </c>
    </row>
    <row r="4973" spans="1:16" x14ac:dyDescent="0.35">
      <c r="A4973" t="s">
        <v>302</v>
      </c>
      <c r="B4973" s="21" t="s">
        <v>98</v>
      </c>
      <c r="C4973" s="22">
        <v>44519</v>
      </c>
      <c r="D4973" t="s">
        <v>161</v>
      </c>
      <c r="E4973" t="s">
        <v>162</v>
      </c>
      <c r="F4973" s="21" t="s">
        <v>184</v>
      </c>
      <c r="G4973" s="3">
        <v>30.48</v>
      </c>
      <c r="H4973" s="22">
        <v>44501</v>
      </c>
      <c r="I4973" s="23">
        <v>44514</v>
      </c>
      <c r="J4973">
        <f t="shared" si="308"/>
        <v>14</v>
      </c>
      <c r="K4973" s="2">
        <f t="shared" si="309"/>
        <v>44507.5</v>
      </c>
      <c r="L4973" s="22">
        <v>44519.5</v>
      </c>
      <c r="M4973" s="22">
        <v>44550.5</v>
      </c>
      <c r="N4973" s="22">
        <v>44547.5</v>
      </c>
      <c r="O4973">
        <f t="shared" si="310"/>
        <v>40</v>
      </c>
      <c r="P4973" s="3">
        <f t="shared" si="311"/>
        <v>1219.2</v>
      </c>
    </row>
    <row r="4974" spans="1:16" x14ac:dyDescent="0.35">
      <c r="A4974" t="s">
        <v>302</v>
      </c>
      <c r="B4974" s="21" t="s">
        <v>98</v>
      </c>
      <c r="C4974" s="22">
        <v>44519</v>
      </c>
      <c r="D4974" t="s">
        <v>161</v>
      </c>
      <c r="E4974" t="s">
        <v>162</v>
      </c>
      <c r="F4974" s="21" t="s">
        <v>185</v>
      </c>
      <c r="G4974" s="3">
        <v>666.07000000000016</v>
      </c>
      <c r="H4974" s="22">
        <v>44501</v>
      </c>
      <c r="I4974" s="23">
        <v>44514</v>
      </c>
      <c r="J4974">
        <f t="shared" si="308"/>
        <v>14</v>
      </c>
      <c r="K4974" s="2">
        <f t="shared" si="309"/>
        <v>44507.5</v>
      </c>
      <c r="L4974" s="22">
        <v>44519.5</v>
      </c>
      <c r="M4974" s="22">
        <v>44550.5</v>
      </c>
      <c r="N4974" s="22">
        <v>44547.5</v>
      </c>
      <c r="O4974">
        <f t="shared" si="310"/>
        <v>40</v>
      </c>
      <c r="P4974" s="3">
        <f t="shared" si="311"/>
        <v>26642.800000000007</v>
      </c>
    </row>
    <row r="4975" spans="1:16" x14ac:dyDescent="0.35">
      <c r="A4975" t="s">
        <v>302</v>
      </c>
      <c r="B4975" s="21" t="s">
        <v>98</v>
      </c>
      <c r="C4975" s="22">
        <v>44519</v>
      </c>
      <c r="D4975" t="s">
        <v>161</v>
      </c>
      <c r="E4975" t="s">
        <v>162</v>
      </c>
      <c r="F4975" s="21" t="s">
        <v>186</v>
      </c>
      <c r="G4975" s="3">
        <v>22.45</v>
      </c>
      <c r="H4975" s="22">
        <v>44501</v>
      </c>
      <c r="I4975" s="23">
        <v>44514</v>
      </c>
      <c r="J4975">
        <f t="shared" si="308"/>
        <v>14</v>
      </c>
      <c r="K4975" s="2">
        <f t="shared" si="309"/>
        <v>44507.5</v>
      </c>
      <c r="L4975" s="22">
        <v>44519.5</v>
      </c>
      <c r="M4975" s="22">
        <v>44550.5</v>
      </c>
      <c r="N4975" s="22">
        <v>44547.5</v>
      </c>
      <c r="O4975">
        <f t="shared" si="310"/>
        <v>40</v>
      </c>
      <c r="P4975" s="3">
        <f t="shared" si="311"/>
        <v>898</v>
      </c>
    </row>
    <row r="4976" spans="1:16" x14ac:dyDescent="0.35">
      <c r="A4976" t="s">
        <v>302</v>
      </c>
      <c r="B4976" s="21" t="s">
        <v>98</v>
      </c>
      <c r="C4976" s="22">
        <v>44519</v>
      </c>
      <c r="D4976" t="s">
        <v>161</v>
      </c>
      <c r="E4976" t="s">
        <v>162</v>
      </c>
      <c r="F4976" s="21" t="s">
        <v>187</v>
      </c>
      <c r="G4976" s="3">
        <v>537.83000000000004</v>
      </c>
      <c r="H4976" s="22">
        <v>44501</v>
      </c>
      <c r="I4976" s="23">
        <v>44514</v>
      </c>
      <c r="J4976">
        <f t="shared" si="308"/>
        <v>14</v>
      </c>
      <c r="K4976" s="2">
        <f t="shared" si="309"/>
        <v>44507.5</v>
      </c>
      <c r="L4976" s="22">
        <v>44519.5</v>
      </c>
      <c r="M4976" s="22">
        <v>44550.5</v>
      </c>
      <c r="N4976" s="22">
        <v>44547.5</v>
      </c>
      <c r="O4976">
        <f t="shared" si="310"/>
        <v>40</v>
      </c>
      <c r="P4976" s="3">
        <f t="shared" si="311"/>
        <v>21513.200000000001</v>
      </c>
    </row>
    <row r="4977" spans="1:16" x14ac:dyDescent="0.35">
      <c r="A4977" t="s">
        <v>302</v>
      </c>
      <c r="B4977" s="21" t="s">
        <v>98</v>
      </c>
      <c r="C4977" s="22">
        <v>44519</v>
      </c>
      <c r="D4977" t="s">
        <v>161</v>
      </c>
      <c r="E4977" t="s">
        <v>162</v>
      </c>
      <c r="F4977" s="21" t="s">
        <v>188</v>
      </c>
      <c r="G4977" s="3">
        <v>193.64000000000001</v>
      </c>
      <c r="H4977" s="22">
        <v>44501</v>
      </c>
      <c r="I4977" s="23">
        <v>44514</v>
      </c>
      <c r="J4977">
        <f t="shared" si="308"/>
        <v>14</v>
      </c>
      <c r="K4977" s="2">
        <f t="shared" si="309"/>
        <v>44507.5</v>
      </c>
      <c r="L4977" s="22">
        <v>44519.5</v>
      </c>
      <c r="M4977" s="22">
        <v>44550.5</v>
      </c>
      <c r="N4977" s="22">
        <v>44547.5</v>
      </c>
      <c r="O4977">
        <f t="shared" si="310"/>
        <v>40</v>
      </c>
      <c r="P4977" s="3">
        <f t="shared" si="311"/>
        <v>7745.6</v>
      </c>
    </row>
    <row r="4978" spans="1:16" x14ac:dyDescent="0.35">
      <c r="A4978" t="s">
        <v>302</v>
      </c>
      <c r="B4978" s="21" t="s">
        <v>98</v>
      </c>
      <c r="C4978" s="22">
        <v>44519</v>
      </c>
      <c r="D4978" t="s">
        <v>161</v>
      </c>
      <c r="E4978" t="s">
        <v>162</v>
      </c>
      <c r="F4978" s="21" t="s">
        <v>198</v>
      </c>
      <c r="G4978" s="3">
        <v>25.89</v>
      </c>
      <c r="H4978" s="22">
        <v>44501</v>
      </c>
      <c r="I4978" s="23">
        <v>44514</v>
      </c>
      <c r="J4978">
        <f t="shared" si="308"/>
        <v>14</v>
      </c>
      <c r="K4978" s="2">
        <f t="shared" si="309"/>
        <v>44507.5</v>
      </c>
      <c r="L4978" s="22">
        <v>44519.5</v>
      </c>
      <c r="M4978" s="22">
        <v>44550.5</v>
      </c>
      <c r="N4978" s="22">
        <v>44547.5</v>
      </c>
      <c r="O4978">
        <f t="shared" si="310"/>
        <v>40</v>
      </c>
      <c r="P4978" s="3">
        <f t="shared" si="311"/>
        <v>1035.5999999999999</v>
      </c>
    </row>
    <row r="4979" spans="1:16" x14ac:dyDescent="0.35">
      <c r="A4979" t="s">
        <v>302</v>
      </c>
      <c r="B4979" s="21" t="s">
        <v>98</v>
      </c>
      <c r="C4979" s="22">
        <v>44519</v>
      </c>
      <c r="D4979" t="s">
        <v>161</v>
      </c>
      <c r="E4979" t="s">
        <v>162</v>
      </c>
      <c r="F4979" s="21" t="s">
        <v>191</v>
      </c>
      <c r="G4979" s="3">
        <v>5.42</v>
      </c>
      <c r="H4979" s="22">
        <v>44501</v>
      </c>
      <c r="I4979" s="23">
        <v>44514</v>
      </c>
      <c r="J4979">
        <f t="shared" si="308"/>
        <v>14</v>
      </c>
      <c r="K4979" s="2">
        <f t="shared" si="309"/>
        <v>44507.5</v>
      </c>
      <c r="L4979" s="22">
        <v>44519.5</v>
      </c>
      <c r="M4979" s="22">
        <v>44550.5</v>
      </c>
      <c r="N4979" s="22">
        <v>44547.5</v>
      </c>
      <c r="O4979">
        <f t="shared" si="310"/>
        <v>40</v>
      </c>
      <c r="P4979" s="3">
        <f t="shared" si="311"/>
        <v>216.8</v>
      </c>
    </row>
    <row r="4980" spans="1:16" x14ac:dyDescent="0.35">
      <c r="A4980" t="s">
        <v>302</v>
      </c>
      <c r="B4980" s="21" t="s">
        <v>98</v>
      </c>
      <c r="C4980" s="22">
        <v>44519</v>
      </c>
      <c r="D4980" t="s">
        <v>161</v>
      </c>
      <c r="E4980" t="s">
        <v>162</v>
      </c>
      <c r="F4980" s="21" t="s">
        <v>193</v>
      </c>
      <c r="G4980" s="3">
        <v>79.73</v>
      </c>
      <c r="H4980" s="22">
        <v>44501</v>
      </c>
      <c r="I4980" s="23">
        <v>44514</v>
      </c>
      <c r="J4980">
        <f t="shared" si="308"/>
        <v>14</v>
      </c>
      <c r="K4980" s="2">
        <f t="shared" si="309"/>
        <v>44507.5</v>
      </c>
      <c r="L4980" s="22">
        <v>44519.5</v>
      </c>
      <c r="M4980" s="22">
        <v>44550.5</v>
      </c>
      <c r="N4980" s="22">
        <v>44547.5</v>
      </c>
      <c r="O4980">
        <f t="shared" si="310"/>
        <v>40</v>
      </c>
      <c r="P4980" s="3">
        <f t="shared" si="311"/>
        <v>3189.2000000000003</v>
      </c>
    </row>
    <row r="4981" spans="1:16" x14ac:dyDescent="0.35">
      <c r="A4981" t="s">
        <v>302</v>
      </c>
      <c r="B4981" s="21" t="s">
        <v>86</v>
      </c>
      <c r="C4981" s="22">
        <v>44519</v>
      </c>
      <c r="D4981" t="s">
        <v>199</v>
      </c>
      <c r="E4981" t="s">
        <v>200</v>
      </c>
      <c r="F4981" s="21" t="s">
        <v>89</v>
      </c>
      <c r="G4981" s="3">
        <v>13.6</v>
      </c>
      <c r="H4981" s="22">
        <v>44500</v>
      </c>
      <c r="I4981" s="23">
        <v>44513</v>
      </c>
      <c r="J4981">
        <f t="shared" si="308"/>
        <v>14</v>
      </c>
      <c r="K4981" s="2">
        <f t="shared" si="309"/>
        <v>44506.5</v>
      </c>
      <c r="L4981" s="22">
        <v>44519.5</v>
      </c>
      <c r="M4981" s="22">
        <v>44592.5</v>
      </c>
      <c r="N4981" s="22">
        <v>44589.5</v>
      </c>
      <c r="O4981">
        <f t="shared" si="310"/>
        <v>83</v>
      </c>
      <c r="P4981" s="3">
        <f t="shared" si="311"/>
        <v>1128.8</v>
      </c>
    </row>
    <row r="4982" spans="1:16" x14ac:dyDescent="0.35">
      <c r="A4982" t="s">
        <v>302</v>
      </c>
      <c r="B4982" s="21" t="s">
        <v>86</v>
      </c>
      <c r="C4982" s="22">
        <v>44519</v>
      </c>
      <c r="D4982" t="s">
        <v>201</v>
      </c>
      <c r="E4982" t="s">
        <v>202</v>
      </c>
      <c r="F4982" s="21" t="s">
        <v>164</v>
      </c>
      <c r="G4982" s="3">
        <v>21.6</v>
      </c>
      <c r="H4982" s="22">
        <v>44500</v>
      </c>
      <c r="I4982" s="23">
        <v>44513</v>
      </c>
      <c r="J4982">
        <f t="shared" si="308"/>
        <v>14</v>
      </c>
      <c r="K4982" s="2">
        <f t="shared" si="309"/>
        <v>44506.5</v>
      </c>
      <c r="L4982" s="22">
        <v>44519.5</v>
      </c>
      <c r="M4982" s="22">
        <v>44592.5</v>
      </c>
      <c r="N4982" s="22">
        <v>44589.5</v>
      </c>
      <c r="O4982">
        <f t="shared" si="310"/>
        <v>83</v>
      </c>
      <c r="P4982" s="3">
        <f t="shared" si="311"/>
        <v>1792.8000000000002</v>
      </c>
    </row>
    <row r="4983" spans="1:16" x14ac:dyDescent="0.35">
      <c r="A4983" t="s">
        <v>302</v>
      </c>
      <c r="B4983" s="21" t="s">
        <v>98</v>
      </c>
      <c r="C4983" s="22">
        <v>44519</v>
      </c>
      <c r="D4983" t="s">
        <v>201</v>
      </c>
      <c r="E4983" t="s">
        <v>202</v>
      </c>
      <c r="F4983" s="21" t="s">
        <v>164</v>
      </c>
      <c r="G4983" s="3">
        <v>-0.04</v>
      </c>
      <c r="H4983" s="22">
        <v>44501</v>
      </c>
      <c r="I4983" s="23">
        <v>44514</v>
      </c>
      <c r="J4983">
        <f t="shared" si="308"/>
        <v>14</v>
      </c>
      <c r="K4983" s="2">
        <f t="shared" si="309"/>
        <v>44507.5</v>
      </c>
      <c r="L4983" s="22">
        <v>44519.5</v>
      </c>
      <c r="M4983" s="22">
        <v>44592.5</v>
      </c>
      <c r="N4983" s="22">
        <v>44589.5</v>
      </c>
      <c r="O4983">
        <f t="shared" si="310"/>
        <v>82</v>
      </c>
      <c r="P4983" s="3">
        <f t="shared" si="311"/>
        <v>-3.2800000000000002</v>
      </c>
    </row>
    <row r="4984" spans="1:16" x14ac:dyDescent="0.35">
      <c r="A4984" t="s">
        <v>302</v>
      </c>
      <c r="B4984" s="21" t="s">
        <v>98</v>
      </c>
      <c r="C4984" s="22">
        <v>44519</v>
      </c>
      <c r="D4984" t="s">
        <v>148</v>
      </c>
      <c r="E4984" t="s">
        <v>149</v>
      </c>
      <c r="F4984" s="21" t="s">
        <v>205</v>
      </c>
      <c r="G4984" s="3">
        <v>5.61</v>
      </c>
      <c r="H4984" s="22">
        <v>44501</v>
      </c>
      <c r="I4984" s="23">
        <v>44514</v>
      </c>
      <c r="J4984">
        <f t="shared" si="308"/>
        <v>14</v>
      </c>
      <c r="K4984" s="2">
        <f t="shared" si="309"/>
        <v>44507.5</v>
      </c>
      <c r="L4984" s="22">
        <v>44519.5</v>
      </c>
      <c r="M4984" s="22">
        <v>44592.5</v>
      </c>
      <c r="N4984" s="22">
        <v>44589.5</v>
      </c>
      <c r="O4984">
        <f t="shared" si="310"/>
        <v>82</v>
      </c>
      <c r="P4984" s="3">
        <f t="shared" si="311"/>
        <v>460.02000000000004</v>
      </c>
    </row>
    <row r="4985" spans="1:16" x14ac:dyDescent="0.35">
      <c r="A4985" t="s">
        <v>302</v>
      </c>
      <c r="B4985" s="21" t="s">
        <v>98</v>
      </c>
      <c r="C4985" s="22">
        <v>44519</v>
      </c>
      <c r="D4985" t="s">
        <v>171</v>
      </c>
      <c r="E4985" t="s">
        <v>172</v>
      </c>
      <c r="F4985" s="21" t="s">
        <v>206</v>
      </c>
      <c r="G4985" s="3">
        <v>8.9700000000000006</v>
      </c>
      <c r="H4985" s="22">
        <v>44501</v>
      </c>
      <c r="I4985" s="23">
        <v>44514</v>
      </c>
      <c r="J4985">
        <f t="shared" si="308"/>
        <v>14</v>
      </c>
      <c r="K4985" s="2">
        <f t="shared" si="309"/>
        <v>44507.5</v>
      </c>
      <c r="L4985" s="22">
        <v>44519.5</v>
      </c>
      <c r="M4985" s="22">
        <v>44592.5</v>
      </c>
      <c r="N4985" s="22">
        <v>44589.5</v>
      </c>
      <c r="O4985">
        <f t="shared" si="310"/>
        <v>82</v>
      </c>
      <c r="P4985" s="3">
        <f t="shared" si="311"/>
        <v>735.54000000000008</v>
      </c>
    </row>
    <row r="4986" spans="1:16" x14ac:dyDescent="0.35">
      <c r="A4986" t="s">
        <v>302</v>
      </c>
      <c r="B4986" s="21" t="s">
        <v>98</v>
      </c>
      <c r="C4986" s="22">
        <v>44519</v>
      </c>
      <c r="D4986" t="s">
        <v>207</v>
      </c>
      <c r="E4986" t="s">
        <v>208</v>
      </c>
      <c r="F4986" s="21" t="s">
        <v>209</v>
      </c>
      <c r="G4986" s="3">
        <v>1.68</v>
      </c>
      <c r="H4986" s="22">
        <v>44501</v>
      </c>
      <c r="I4986" s="23">
        <v>44514</v>
      </c>
      <c r="J4986">
        <f t="shared" si="308"/>
        <v>14</v>
      </c>
      <c r="K4986" s="2">
        <f t="shared" si="309"/>
        <v>44507.5</v>
      </c>
      <c r="L4986" s="22">
        <v>44519.5</v>
      </c>
      <c r="M4986" s="22">
        <v>44592.5</v>
      </c>
      <c r="N4986" s="22">
        <v>44589.5</v>
      </c>
      <c r="O4986">
        <f t="shared" si="310"/>
        <v>82</v>
      </c>
      <c r="P4986" s="3">
        <f t="shared" si="311"/>
        <v>137.76</v>
      </c>
    </row>
    <row r="4987" spans="1:16" x14ac:dyDescent="0.35">
      <c r="A4987" t="s">
        <v>302</v>
      </c>
      <c r="B4987" s="21" t="s">
        <v>98</v>
      </c>
      <c r="C4987" s="22">
        <v>44519</v>
      </c>
      <c r="D4987" t="s">
        <v>199</v>
      </c>
      <c r="E4987" t="s">
        <v>200</v>
      </c>
      <c r="F4987" s="21" t="s">
        <v>89</v>
      </c>
      <c r="G4987" s="3">
        <v>6.61</v>
      </c>
      <c r="H4987" s="22">
        <v>44501</v>
      </c>
      <c r="I4987" s="23">
        <v>44514</v>
      </c>
      <c r="J4987">
        <f t="shared" si="308"/>
        <v>14</v>
      </c>
      <c r="K4987" s="2">
        <f t="shared" si="309"/>
        <v>44507.5</v>
      </c>
      <c r="L4987" s="22">
        <v>44519.5</v>
      </c>
      <c r="M4987" s="22">
        <v>44592.5</v>
      </c>
      <c r="N4987" s="22">
        <v>44589.5</v>
      </c>
      <c r="O4987">
        <f t="shared" si="310"/>
        <v>82</v>
      </c>
      <c r="P4987" s="3">
        <f t="shared" si="311"/>
        <v>542.02</v>
      </c>
    </row>
    <row r="4988" spans="1:16" x14ac:dyDescent="0.35">
      <c r="A4988" t="s">
        <v>302</v>
      </c>
      <c r="B4988" s="21" t="s">
        <v>98</v>
      </c>
      <c r="C4988" s="22">
        <v>44519</v>
      </c>
      <c r="D4988" t="s">
        <v>110</v>
      </c>
      <c r="E4988" t="s">
        <v>111</v>
      </c>
      <c r="F4988" s="21" t="s">
        <v>250</v>
      </c>
      <c r="G4988" s="3">
        <v>96</v>
      </c>
      <c r="H4988" s="22">
        <v>44501</v>
      </c>
      <c r="I4988" s="23">
        <v>44514</v>
      </c>
      <c r="J4988">
        <f t="shared" si="308"/>
        <v>14</v>
      </c>
      <c r="K4988" s="2">
        <f t="shared" si="309"/>
        <v>44507.5</v>
      </c>
      <c r="L4988" s="22">
        <v>44519.5</v>
      </c>
      <c r="M4988" s="22">
        <v>44592.5</v>
      </c>
      <c r="N4988" s="22">
        <v>44589.5</v>
      </c>
      <c r="O4988">
        <f t="shared" si="310"/>
        <v>82</v>
      </c>
      <c r="P4988" s="3">
        <f t="shared" si="311"/>
        <v>7872</v>
      </c>
    </row>
    <row r="4989" spans="1:16" x14ac:dyDescent="0.35">
      <c r="A4989" t="s">
        <v>302</v>
      </c>
      <c r="B4989" s="21" t="s">
        <v>98</v>
      </c>
      <c r="C4989" s="22">
        <v>44519</v>
      </c>
      <c r="D4989" t="s">
        <v>110</v>
      </c>
      <c r="E4989" t="s">
        <v>111</v>
      </c>
      <c r="F4989" s="21" t="s">
        <v>204</v>
      </c>
      <c r="G4989" s="3">
        <v>10.19</v>
      </c>
      <c r="H4989" s="22">
        <v>44501</v>
      </c>
      <c r="I4989" s="23">
        <v>44514</v>
      </c>
      <c r="J4989">
        <f t="shared" si="308"/>
        <v>14</v>
      </c>
      <c r="K4989" s="2">
        <f t="shared" si="309"/>
        <v>44507.5</v>
      </c>
      <c r="L4989" s="22">
        <v>44519.5</v>
      </c>
      <c r="M4989" s="22">
        <v>44592.5</v>
      </c>
      <c r="N4989" s="22">
        <v>44589.5</v>
      </c>
      <c r="O4989">
        <f t="shared" si="310"/>
        <v>82</v>
      </c>
      <c r="P4989" s="3">
        <f t="shared" si="311"/>
        <v>835.57999999999993</v>
      </c>
    </row>
    <row r="4990" spans="1:16" x14ac:dyDescent="0.35">
      <c r="A4990" t="s">
        <v>302</v>
      </c>
      <c r="B4990" s="21" t="s">
        <v>98</v>
      </c>
      <c r="C4990" s="22">
        <v>44519</v>
      </c>
      <c r="D4990" t="s">
        <v>110</v>
      </c>
      <c r="E4990" t="s">
        <v>111</v>
      </c>
      <c r="F4990" s="21" t="s">
        <v>276</v>
      </c>
      <c r="G4990" s="3">
        <v>65.92</v>
      </c>
      <c r="H4990" s="22">
        <v>44501</v>
      </c>
      <c r="I4990" s="23">
        <v>44514</v>
      </c>
      <c r="J4990">
        <f t="shared" si="308"/>
        <v>14</v>
      </c>
      <c r="K4990" s="2">
        <f t="shared" si="309"/>
        <v>44507.5</v>
      </c>
      <c r="L4990" s="22">
        <v>44519.5</v>
      </c>
      <c r="M4990" s="22">
        <v>44592.5</v>
      </c>
      <c r="N4990" s="22">
        <v>44589.5</v>
      </c>
      <c r="O4990">
        <f t="shared" si="310"/>
        <v>82</v>
      </c>
      <c r="P4990" s="3">
        <f t="shared" si="311"/>
        <v>5405.4400000000005</v>
      </c>
    </row>
    <row r="4991" spans="1:16" x14ac:dyDescent="0.35">
      <c r="A4991" t="s">
        <v>302</v>
      </c>
      <c r="B4991" s="21" t="s">
        <v>98</v>
      </c>
      <c r="C4991" s="22">
        <v>44519</v>
      </c>
      <c r="D4991" t="s">
        <v>114</v>
      </c>
      <c r="E4991" t="s">
        <v>115</v>
      </c>
      <c r="F4991" s="21" t="s">
        <v>143</v>
      </c>
      <c r="G4991" s="3">
        <v>39.36</v>
      </c>
      <c r="H4991" s="22">
        <v>44501</v>
      </c>
      <c r="I4991" s="23">
        <v>44514</v>
      </c>
      <c r="J4991">
        <f t="shared" si="308"/>
        <v>14</v>
      </c>
      <c r="K4991" s="2">
        <f t="shared" si="309"/>
        <v>44507.5</v>
      </c>
      <c r="L4991" s="22">
        <v>44519.5</v>
      </c>
      <c r="M4991" s="22">
        <v>44592.5</v>
      </c>
      <c r="N4991" s="22">
        <v>44589.5</v>
      </c>
      <c r="O4991">
        <f t="shared" si="310"/>
        <v>82</v>
      </c>
      <c r="P4991" s="3">
        <f t="shared" si="311"/>
        <v>3227.52</v>
      </c>
    </row>
    <row r="4992" spans="1:16" x14ac:dyDescent="0.35">
      <c r="A4992" t="s">
        <v>302</v>
      </c>
      <c r="B4992" s="21" t="s">
        <v>98</v>
      </c>
      <c r="C4992" s="22">
        <v>44519</v>
      </c>
      <c r="D4992" t="s">
        <v>110</v>
      </c>
      <c r="E4992" t="s">
        <v>111</v>
      </c>
      <c r="F4992" s="21" t="s">
        <v>143</v>
      </c>
      <c r="G4992" s="3">
        <v>10.199999999999999</v>
      </c>
      <c r="H4992" s="22">
        <v>44501</v>
      </c>
      <c r="I4992" s="23">
        <v>44514</v>
      </c>
      <c r="J4992">
        <f t="shared" si="308"/>
        <v>14</v>
      </c>
      <c r="K4992" s="2">
        <f t="shared" si="309"/>
        <v>44507.5</v>
      </c>
      <c r="L4992" s="22">
        <v>44519.5</v>
      </c>
      <c r="M4992" s="22">
        <v>44592.5</v>
      </c>
      <c r="N4992" s="22">
        <v>44589.5</v>
      </c>
      <c r="O4992">
        <f t="shared" si="310"/>
        <v>82</v>
      </c>
      <c r="P4992" s="3">
        <f t="shared" si="311"/>
        <v>836.4</v>
      </c>
    </row>
    <row r="4993" spans="1:16" x14ac:dyDescent="0.35">
      <c r="A4993" t="s">
        <v>302</v>
      </c>
      <c r="B4993" s="21" t="s">
        <v>98</v>
      </c>
      <c r="C4993" s="22">
        <v>44519</v>
      </c>
      <c r="D4993" t="s">
        <v>148</v>
      </c>
      <c r="E4993" t="s">
        <v>149</v>
      </c>
      <c r="F4993" s="21" t="s">
        <v>205</v>
      </c>
      <c r="G4993" s="3">
        <v>66.05</v>
      </c>
      <c r="H4993" s="22">
        <v>44501</v>
      </c>
      <c r="I4993" s="23">
        <v>44514</v>
      </c>
      <c r="J4993">
        <f t="shared" si="308"/>
        <v>14</v>
      </c>
      <c r="K4993" s="2">
        <f t="shared" si="309"/>
        <v>44507.5</v>
      </c>
      <c r="L4993" s="22">
        <v>44519.5</v>
      </c>
      <c r="M4993" s="22">
        <v>44592.5</v>
      </c>
      <c r="N4993" s="22">
        <v>44589.5</v>
      </c>
      <c r="O4993">
        <f t="shared" si="310"/>
        <v>82</v>
      </c>
      <c r="P4993" s="3">
        <f t="shared" si="311"/>
        <v>5416.0999999999995</v>
      </c>
    </row>
    <row r="4994" spans="1:16" x14ac:dyDescent="0.35">
      <c r="A4994" t="s">
        <v>302</v>
      </c>
      <c r="B4994" s="21" t="s">
        <v>98</v>
      </c>
      <c r="C4994" s="22">
        <v>44519</v>
      </c>
      <c r="D4994" t="s">
        <v>171</v>
      </c>
      <c r="E4994" t="s">
        <v>172</v>
      </c>
      <c r="F4994" s="21" t="s">
        <v>206</v>
      </c>
      <c r="G4994" s="3">
        <v>658.81000000000029</v>
      </c>
      <c r="H4994" s="22">
        <v>44501</v>
      </c>
      <c r="I4994" s="23">
        <v>44514</v>
      </c>
      <c r="J4994">
        <f t="shared" si="308"/>
        <v>14</v>
      </c>
      <c r="K4994" s="2">
        <f t="shared" si="309"/>
        <v>44507.5</v>
      </c>
      <c r="L4994" s="22">
        <v>44519.5</v>
      </c>
      <c r="M4994" s="22">
        <v>44592.5</v>
      </c>
      <c r="N4994" s="22">
        <v>44589.5</v>
      </c>
      <c r="O4994">
        <f t="shared" si="310"/>
        <v>82</v>
      </c>
      <c r="P4994" s="3">
        <f t="shared" si="311"/>
        <v>54022.42000000002</v>
      </c>
    </row>
    <row r="4995" spans="1:16" x14ac:dyDescent="0.35">
      <c r="A4995" t="s">
        <v>302</v>
      </c>
      <c r="B4995" s="21" t="s">
        <v>98</v>
      </c>
      <c r="C4995" s="22">
        <v>44519</v>
      </c>
      <c r="D4995" t="s">
        <v>207</v>
      </c>
      <c r="E4995" t="s">
        <v>208</v>
      </c>
      <c r="F4995" s="21" t="s">
        <v>209</v>
      </c>
      <c r="G4995" s="3">
        <v>54.559999999999988</v>
      </c>
      <c r="H4995" s="22">
        <v>44501</v>
      </c>
      <c r="I4995" s="23">
        <v>44514</v>
      </c>
      <c r="J4995">
        <f t="shared" si="308"/>
        <v>14</v>
      </c>
      <c r="K4995" s="2">
        <f t="shared" si="309"/>
        <v>44507.5</v>
      </c>
      <c r="L4995" s="22">
        <v>44519.5</v>
      </c>
      <c r="M4995" s="22">
        <v>44592.5</v>
      </c>
      <c r="N4995" s="22">
        <v>44589.5</v>
      </c>
      <c r="O4995">
        <f t="shared" si="310"/>
        <v>82</v>
      </c>
      <c r="P4995" s="3">
        <f t="shared" si="311"/>
        <v>4473.9199999999992</v>
      </c>
    </row>
    <row r="4996" spans="1:16" x14ac:dyDescent="0.35">
      <c r="A4996" t="s">
        <v>302</v>
      </c>
      <c r="B4996" s="21" t="s">
        <v>98</v>
      </c>
      <c r="C4996" s="22">
        <v>44519</v>
      </c>
      <c r="D4996" t="s">
        <v>171</v>
      </c>
      <c r="E4996" t="s">
        <v>172</v>
      </c>
      <c r="F4996" s="21" t="s">
        <v>210</v>
      </c>
      <c r="G4996" s="3">
        <v>462.17000000000007</v>
      </c>
      <c r="H4996" s="22">
        <v>44501</v>
      </c>
      <c r="I4996" s="23">
        <v>44514</v>
      </c>
      <c r="J4996">
        <f t="shared" si="308"/>
        <v>14</v>
      </c>
      <c r="K4996" s="2">
        <f t="shared" si="309"/>
        <v>44507.5</v>
      </c>
      <c r="L4996" s="22">
        <v>44519.5</v>
      </c>
      <c r="M4996" s="22">
        <v>44592.5</v>
      </c>
      <c r="N4996" s="22">
        <v>44589.5</v>
      </c>
      <c r="O4996">
        <f t="shared" si="310"/>
        <v>82</v>
      </c>
      <c r="P4996" s="3">
        <f t="shared" si="311"/>
        <v>37897.94</v>
      </c>
    </row>
    <row r="4997" spans="1:16" x14ac:dyDescent="0.35">
      <c r="A4997" t="s">
        <v>302</v>
      </c>
      <c r="B4997" s="21" t="s">
        <v>98</v>
      </c>
      <c r="C4997" s="22">
        <v>44519</v>
      </c>
      <c r="D4997" t="s">
        <v>114</v>
      </c>
      <c r="E4997" t="s">
        <v>115</v>
      </c>
      <c r="F4997" s="21" t="s">
        <v>211</v>
      </c>
      <c r="G4997" s="3">
        <v>19.649999999999999</v>
      </c>
      <c r="H4997" s="22">
        <v>44501</v>
      </c>
      <c r="I4997" s="23">
        <v>44514</v>
      </c>
      <c r="J4997">
        <f t="shared" si="308"/>
        <v>14</v>
      </c>
      <c r="K4997" s="2">
        <f t="shared" si="309"/>
        <v>44507.5</v>
      </c>
      <c r="L4997" s="22">
        <v>44519.5</v>
      </c>
      <c r="M4997" s="22">
        <v>44592.5</v>
      </c>
      <c r="N4997" s="22">
        <v>44589.5</v>
      </c>
      <c r="O4997">
        <f t="shared" si="310"/>
        <v>82</v>
      </c>
      <c r="P4997" s="3">
        <f t="shared" si="311"/>
        <v>1611.3</v>
      </c>
    </row>
    <row r="4998" spans="1:16" x14ac:dyDescent="0.35">
      <c r="A4998" t="s">
        <v>302</v>
      </c>
      <c r="B4998" s="21" t="s">
        <v>98</v>
      </c>
      <c r="C4998" s="22">
        <v>44519</v>
      </c>
      <c r="D4998" t="s">
        <v>110</v>
      </c>
      <c r="E4998" t="s">
        <v>111</v>
      </c>
      <c r="F4998" s="21" t="s">
        <v>211</v>
      </c>
      <c r="G4998" s="3">
        <v>0.77</v>
      </c>
      <c r="H4998" s="22">
        <v>44501</v>
      </c>
      <c r="I4998" s="23">
        <v>44514</v>
      </c>
      <c r="J4998">
        <f t="shared" si="308"/>
        <v>14</v>
      </c>
      <c r="K4998" s="2">
        <f t="shared" si="309"/>
        <v>44507.5</v>
      </c>
      <c r="L4998" s="22">
        <v>44519.5</v>
      </c>
      <c r="M4998" s="22">
        <v>44592.5</v>
      </c>
      <c r="N4998" s="22">
        <v>44589.5</v>
      </c>
      <c r="O4998">
        <f t="shared" si="310"/>
        <v>82</v>
      </c>
      <c r="P4998" s="3">
        <f t="shared" si="311"/>
        <v>63.14</v>
      </c>
    </row>
    <row r="4999" spans="1:16" x14ac:dyDescent="0.35">
      <c r="A4999" t="s">
        <v>302</v>
      </c>
      <c r="B4999" s="21" t="s">
        <v>98</v>
      </c>
      <c r="C4999" s="22">
        <v>44519</v>
      </c>
      <c r="D4999" t="s">
        <v>114</v>
      </c>
      <c r="E4999" t="s">
        <v>115</v>
      </c>
      <c r="F4999" s="21" t="s">
        <v>144</v>
      </c>
      <c r="G4999" s="3">
        <v>65.63</v>
      </c>
      <c r="H4999" s="22">
        <v>44501</v>
      </c>
      <c r="I4999" s="23">
        <v>44514</v>
      </c>
      <c r="J4999">
        <f t="shared" si="308"/>
        <v>14</v>
      </c>
      <c r="K4999" s="2">
        <f t="shared" si="309"/>
        <v>44507.5</v>
      </c>
      <c r="L4999" s="22">
        <v>44519.5</v>
      </c>
      <c r="M4999" s="22">
        <v>44592.5</v>
      </c>
      <c r="N4999" s="22">
        <v>44589.5</v>
      </c>
      <c r="O4999">
        <f t="shared" si="310"/>
        <v>82</v>
      </c>
      <c r="P4999" s="3">
        <f t="shared" si="311"/>
        <v>5381.66</v>
      </c>
    </row>
    <row r="5000" spans="1:16" x14ac:dyDescent="0.35">
      <c r="A5000" t="s">
        <v>302</v>
      </c>
      <c r="B5000" s="21" t="s">
        <v>98</v>
      </c>
      <c r="C5000" s="22">
        <v>44519</v>
      </c>
      <c r="D5000" t="s">
        <v>110</v>
      </c>
      <c r="E5000" t="s">
        <v>111</v>
      </c>
      <c r="F5000" s="21" t="s">
        <v>144</v>
      </c>
      <c r="G5000" s="3">
        <v>63.519999999999996</v>
      </c>
      <c r="H5000" s="22">
        <v>44501</v>
      </c>
      <c r="I5000" s="23">
        <v>44514</v>
      </c>
      <c r="J5000">
        <f t="shared" si="308"/>
        <v>14</v>
      </c>
      <c r="K5000" s="2">
        <f t="shared" si="309"/>
        <v>44507.5</v>
      </c>
      <c r="L5000" s="22">
        <v>44519.5</v>
      </c>
      <c r="M5000" s="22">
        <v>44592.5</v>
      </c>
      <c r="N5000" s="22">
        <v>44589.5</v>
      </c>
      <c r="O5000">
        <f t="shared" si="310"/>
        <v>82</v>
      </c>
      <c r="P5000" s="3">
        <f t="shared" si="311"/>
        <v>5208.6399999999994</v>
      </c>
    </row>
    <row r="5001" spans="1:16" x14ac:dyDescent="0.35">
      <c r="A5001" t="s">
        <v>302</v>
      </c>
      <c r="B5001" s="21" t="s">
        <v>98</v>
      </c>
      <c r="C5001" s="22">
        <v>44519</v>
      </c>
      <c r="D5001" t="s">
        <v>110</v>
      </c>
      <c r="E5001" t="s">
        <v>111</v>
      </c>
      <c r="F5001" s="21" t="s">
        <v>212</v>
      </c>
      <c r="G5001" s="3">
        <v>49.94</v>
      </c>
      <c r="H5001" s="22">
        <v>44501</v>
      </c>
      <c r="I5001" s="23">
        <v>44514</v>
      </c>
      <c r="J5001">
        <f t="shared" si="308"/>
        <v>14</v>
      </c>
      <c r="K5001" s="2">
        <f t="shared" si="309"/>
        <v>44507.5</v>
      </c>
      <c r="L5001" s="22">
        <v>44519.5</v>
      </c>
      <c r="M5001" s="22">
        <v>44592.5</v>
      </c>
      <c r="N5001" s="22">
        <v>44589.5</v>
      </c>
      <c r="O5001">
        <f t="shared" si="310"/>
        <v>82</v>
      </c>
      <c r="P5001" s="3">
        <f t="shared" si="311"/>
        <v>4095.08</v>
      </c>
    </row>
    <row r="5002" spans="1:16" x14ac:dyDescent="0.35">
      <c r="A5002" t="s">
        <v>302</v>
      </c>
      <c r="B5002" s="21" t="s">
        <v>98</v>
      </c>
      <c r="C5002" s="22">
        <v>44519</v>
      </c>
      <c r="D5002" t="s">
        <v>110</v>
      </c>
      <c r="E5002" t="s">
        <v>111</v>
      </c>
      <c r="F5002" s="21" t="s">
        <v>214</v>
      </c>
      <c r="G5002" s="3">
        <v>0.47</v>
      </c>
      <c r="H5002" s="22">
        <v>44501</v>
      </c>
      <c r="I5002" s="23">
        <v>44514</v>
      </c>
      <c r="J5002">
        <f t="shared" si="308"/>
        <v>14</v>
      </c>
      <c r="K5002" s="2">
        <f t="shared" si="309"/>
        <v>44507.5</v>
      </c>
      <c r="L5002" s="22">
        <v>44519.5</v>
      </c>
      <c r="M5002" s="22">
        <v>44592.5</v>
      </c>
      <c r="N5002" s="22">
        <v>44589.5</v>
      </c>
      <c r="O5002">
        <f t="shared" si="310"/>
        <v>82</v>
      </c>
      <c r="P5002" s="3">
        <f t="shared" si="311"/>
        <v>38.54</v>
      </c>
    </row>
    <row r="5003" spans="1:16" x14ac:dyDescent="0.35">
      <c r="A5003" t="s">
        <v>302</v>
      </c>
      <c r="B5003" s="21" t="s">
        <v>98</v>
      </c>
      <c r="C5003" s="22">
        <v>44519</v>
      </c>
      <c r="D5003" t="s">
        <v>110</v>
      </c>
      <c r="E5003" t="s">
        <v>111</v>
      </c>
      <c r="F5003" s="21" t="s">
        <v>290</v>
      </c>
      <c r="G5003" s="3">
        <v>1.42</v>
      </c>
      <c r="H5003" s="22">
        <v>44501</v>
      </c>
      <c r="I5003" s="23">
        <v>44514</v>
      </c>
      <c r="J5003">
        <f t="shared" ref="J5003:J5066" si="312">I5003-H5003+1</f>
        <v>14</v>
      </c>
      <c r="K5003" s="2">
        <f t="shared" ref="K5003:K5066" si="313">(H5003+I5003)/2</f>
        <v>44507.5</v>
      </c>
      <c r="L5003" s="22">
        <v>44519.5</v>
      </c>
      <c r="M5003" s="22">
        <v>44592.5</v>
      </c>
      <c r="N5003" s="22">
        <v>44589.5</v>
      </c>
      <c r="O5003">
        <f t="shared" ref="O5003:O5066" si="314">N5003-K5003</f>
        <v>82</v>
      </c>
      <c r="P5003" s="3">
        <f t="shared" ref="P5003:P5066" si="315">O5003*G5003</f>
        <v>116.44</v>
      </c>
    </row>
    <row r="5004" spans="1:16" x14ac:dyDescent="0.35">
      <c r="A5004" t="s">
        <v>302</v>
      </c>
      <c r="B5004" s="21" t="s">
        <v>98</v>
      </c>
      <c r="C5004" s="22">
        <v>44519</v>
      </c>
      <c r="D5004" t="s">
        <v>110</v>
      </c>
      <c r="E5004" t="s">
        <v>111</v>
      </c>
      <c r="F5004" s="21" t="s">
        <v>215</v>
      </c>
      <c r="G5004" s="3">
        <v>7.29</v>
      </c>
      <c r="H5004" s="22">
        <v>44501</v>
      </c>
      <c r="I5004" s="23">
        <v>44514</v>
      </c>
      <c r="J5004">
        <f t="shared" si="312"/>
        <v>14</v>
      </c>
      <c r="K5004" s="2">
        <f t="shared" si="313"/>
        <v>44507.5</v>
      </c>
      <c r="L5004" s="22">
        <v>44519.5</v>
      </c>
      <c r="M5004" s="22">
        <v>44592.5</v>
      </c>
      <c r="N5004" s="22">
        <v>44589.5</v>
      </c>
      <c r="O5004">
        <f t="shared" si="314"/>
        <v>82</v>
      </c>
      <c r="P5004" s="3">
        <f t="shared" si="315"/>
        <v>597.78</v>
      </c>
    </row>
    <row r="5005" spans="1:16" x14ac:dyDescent="0.35">
      <c r="A5005" t="s">
        <v>302</v>
      </c>
      <c r="B5005" s="21" t="s">
        <v>98</v>
      </c>
      <c r="C5005" s="22">
        <v>44519</v>
      </c>
      <c r="D5005" t="s">
        <v>217</v>
      </c>
      <c r="E5005" t="s">
        <v>218</v>
      </c>
      <c r="F5005" s="21" t="s">
        <v>219</v>
      </c>
      <c r="G5005" s="3">
        <v>41.34</v>
      </c>
      <c r="H5005" s="22">
        <v>44501</v>
      </c>
      <c r="I5005" s="23">
        <v>44514</v>
      </c>
      <c r="J5005">
        <f t="shared" si="312"/>
        <v>14</v>
      </c>
      <c r="K5005" s="2">
        <f t="shared" si="313"/>
        <v>44507.5</v>
      </c>
      <c r="L5005" s="22">
        <v>44519.5</v>
      </c>
      <c r="M5005" s="22">
        <v>44592.5</v>
      </c>
      <c r="N5005" s="22">
        <v>44589.5</v>
      </c>
      <c r="O5005">
        <f t="shared" si="314"/>
        <v>82</v>
      </c>
      <c r="P5005" s="3">
        <f t="shared" si="315"/>
        <v>3389.88</v>
      </c>
    </row>
    <row r="5006" spans="1:16" x14ac:dyDescent="0.35">
      <c r="A5006" t="s">
        <v>302</v>
      </c>
      <c r="B5006" s="21" t="s">
        <v>98</v>
      </c>
      <c r="C5006" s="22">
        <v>44519</v>
      </c>
      <c r="D5006" t="s">
        <v>110</v>
      </c>
      <c r="E5006" t="s">
        <v>111</v>
      </c>
      <c r="F5006" s="21" t="s">
        <v>284</v>
      </c>
      <c r="G5006" s="3">
        <v>264.69</v>
      </c>
      <c r="H5006" s="22">
        <v>44501</v>
      </c>
      <c r="I5006" s="23">
        <v>44514</v>
      </c>
      <c r="J5006">
        <f t="shared" si="312"/>
        <v>14</v>
      </c>
      <c r="K5006" s="2">
        <f t="shared" si="313"/>
        <v>44507.5</v>
      </c>
      <c r="L5006" s="22">
        <v>44519.5</v>
      </c>
      <c r="M5006" s="22">
        <v>44592.5</v>
      </c>
      <c r="N5006" s="22">
        <v>44589.5</v>
      </c>
      <c r="O5006">
        <f t="shared" si="314"/>
        <v>82</v>
      </c>
      <c r="P5006" s="3">
        <f t="shared" si="315"/>
        <v>21704.579999999998</v>
      </c>
    </row>
    <row r="5007" spans="1:16" x14ac:dyDescent="0.35">
      <c r="A5007" t="s">
        <v>302</v>
      </c>
      <c r="B5007" s="21" t="s">
        <v>98</v>
      </c>
      <c r="C5007" s="22">
        <v>44519</v>
      </c>
      <c r="D5007" t="s">
        <v>110</v>
      </c>
      <c r="E5007" t="s">
        <v>111</v>
      </c>
      <c r="F5007" s="21" t="s">
        <v>265</v>
      </c>
      <c r="G5007" s="3">
        <v>4.08</v>
      </c>
      <c r="H5007" s="22">
        <v>44501</v>
      </c>
      <c r="I5007" s="23">
        <v>44514</v>
      </c>
      <c r="J5007">
        <f t="shared" si="312"/>
        <v>14</v>
      </c>
      <c r="K5007" s="2">
        <f t="shared" si="313"/>
        <v>44507.5</v>
      </c>
      <c r="L5007" s="22">
        <v>44519.5</v>
      </c>
      <c r="M5007" s="22">
        <v>44592.5</v>
      </c>
      <c r="N5007" s="22">
        <v>44589.5</v>
      </c>
      <c r="O5007">
        <f t="shared" si="314"/>
        <v>82</v>
      </c>
      <c r="P5007" s="3">
        <f t="shared" si="315"/>
        <v>334.56</v>
      </c>
    </row>
    <row r="5008" spans="1:16" x14ac:dyDescent="0.35">
      <c r="A5008" t="s">
        <v>302</v>
      </c>
      <c r="B5008" s="21" t="s">
        <v>98</v>
      </c>
      <c r="C5008" s="22">
        <v>44519</v>
      </c>
      <c r="D5008" t="s">
        <v>110</v>
      </c>
      <c r="E5008" t="s">
        <v>111</v>
      </c>
      <c r="F5008" s="21" t="s">
        <v>221</v>
      </c>
      <c r="G5008" s="3">
        <v>71</v>
      </c>
      <c r="H5008" s="22">
        <v>44501</v>
      </c>
      <c r="I5008" s="23">
        <v>44514</v>
      </c>
      <c r="J5008">
        <f t="shared" si="312"/>
        <v>14</v>
      </c>
      <c r="K5008" s="2">
        <f t="shared" si="313"/>
        <v>44507.5</v>
      </c>
      <c r="L5008" s="22">
        <v>44519.5</v>
      </c>
      <c r="M5008" s="22">
        <v>44592.5</v>
      </c>
      <c r="N5008" s="22">
        <v>44589.5</v>
      </c>
      <c r="O5008">
        <f t="shared" si="314"/>
        <v>82</v>
      </c>
      <c r="P5008" s="3">
        <f t="shared" si="315"/>
        <v>5822</v>
      </c>
    </row>
    <row r="5009" spans="1:16" x14ac:dyDescent="0.35">
      <c r="A5009" t="s">
        <v>302</v>
      </c>
      <c r="B5009" s="21" t="s">
        <v>98</v>
      </c>
      <c r="C5009" s="22">
        <v>44519</v>
      </c>
      <c r="D5009" t="s">
        <v>199</v>
      </c>
      <c r="E5009" t="s">
        <v>200</v>
      </c>
      <c r="F5009" s="21" t="s">
        <v>89</v>
      </c>
      <c r="G5009" s="3">
        <v>754.81000000000029</v>
      </c>
      <c r="H5009" s="22">
        <v>44501</v>
      </c>
      <c r="I5009" s="23">
        <v>44514</v>
      </c>
      <c r="J5009">
        <f t="shared" si="312"/>
        <v>14</v>
      </c>
      <c r="K5009" s="2">
        <f t="shared" si="313"/>
        <v>44507.5</v>
      </c>
      <c r="L5009" s="22">
        <v>44519.5</v>
      </c>
      <c r="M5009" s="22">
        <v>44592.5</v>
      </c>
      <c r="N5009" s="22">
        <v>44589.5</v>
      </c>
      <c r="O5009">
        <f t="shared" si="314"/>
        <v>82</v>
      </c>
      <c r="P5009" s="3">
        <f t="shared" si="315"/>
        <v>61894.42000000002</v>
      </c>
    </row>
    <row r="5010" spans="1:16" x14ac:dyDescent="0.35">
      <c r="A5010" t="s">
        <v>302</v>
      </c>
      <c r="B5010" s="21" t="s">
        <v>98</v>
      </c>
      <c r="C5010" s="22">
        <v>44519</v>
      </c>
      <c r="D5010" t="s">
        <v>110</v>
      </c>
      <c r="E5010" t="s">
        <v>111</v>
      </c>
      <c r="F5010" s="21" t="s">
        <v>223</v>
      </c>
      <c r="G5010" s="3">
        <v>6.31</v>
      </c>
      <c r="H5010" s="22">
        <v>44501</v>
      </c>
      <c r="I5010" s="23">
        <v>44514</v>
      </c>
      <c r="J5010">
        <f t="shared" si="312"/>
        <v>14</v>
      </c>
      <c r="K5010" s="2">
        <f t="shared" si="313"/>
        <v>44507.5</v>
      </c>
      <c r="L5010" s="22">
        <v>44519.5</v>
      </c>
      <c r="M5010" s="22">
        <v>44592.5</v>
      </c>
      <c r="N5010" s="22">
        <v>44589.5</v>
      </c>
      <c r="O5010">
        <f t="shared" si="314"/>
        <v>82</v>
      </c>
      <c r="P5010" s="3">
        <f t="shared" si="315"/>
        <v>517.41999999999996</v>
      </c>
    </row>
    <row r="5011" spans="1:16" x14ac:dyDescent="0.35">
      <c r="A5011" t="s">
        <v>302</v>
      </c>
      <c r="B5011" s="21" t="s">
        <v>98</v>
      </c>
      <c r="C5011" s="22">
        <v>44519</v>
      </c>
      <c r="D5011" t="s">
        <v>110</v>
      </c>
      <c r="E5011" t="s">
        <v>111</v>
      </c>
      <c r="F5011" s="21" t="s">
        <v>224</v>
      </c>
      <c r="G5011" s="3">
        <v>56.929999999999993</v>
      </c>
      <c r="H5011" s="22">
        <v>44501</v>
      </c>
      <c r="I5011" s="23">
        <v>44514</v>
      </c>
      <c r="J5011">
        <f t="shared" si="312"/>
        <v>14</v>
      </c>
      <c r="K5011" s="2">
        <f t="shared" si="313"/>
        <v>44507.5</v>
      </c>
      <c r="L5011" s="22">
        <v>44519.5</v>
      </c>
      <c r="M5011" s="22">
        <v>44592.5</v>
      </c>
      <c r="N5011" s="22">
        <v>44589.5</v>
      </c>
      <c r="O5011">
        <f t="shared" si="314"/>
        <v>82</v>
      </c>
      <c r="P5011" s="3">
        <f t="shared" si="315"/>
        <v>4668.2599999999993</v>
      </c>
    </row>
    <row r="5012" spans="1:16" x14ac:dyDescent="0.35">
      <c r="A5012" t="s">
        <v>302</v>
      </c>
      <c r="B5012" s="21" t="s">
        <v>98</v>
      </c>
      <c r="C5012" s="22">
        <v>44519</v>
      </c>
      <c r="D5012" t="s">
        <v>110</v>
      </c>
      <c r="E5012" t="s">
        <v>111</v>
      </c>
      <c r="F5012" s="21" t="s">
        <v>225</v>
      </c>
      <c r="G5012" s="3">
        <v>49.24</v>
      </c>
      <c r="H5012" s="22">
        <v>44501</v>
      </c>
      <c r="I5012" s="23">
        <v>44514</v>
      </c>
      <c r="J5012">
        <f t="shared" si="312"/>
        <v>14</v>
      </c>
      <c r="K5012" s="2">
        <f t="shared" si="313"/>
        <v>44507.5</v>
      </c>
      <c r="L5012" s="22">
        <v>44519.5</v>
      </c>
      <c r="M5012" s="22">
        <v>44592.5</v>
      </c>
      <c r="N5012" s="22">
        <v>44589.5</v>
      </c>
      <c r="O5012">
        <f t="shared" si="314"/>
        <v>82</v>
      </c>
      <c r="P5012" s="3">
        <f t="shared" si="315"/>
        <v>4037.6800000000003</v>
      </c>
    </row>
    <row r="5013" spans="1:16" x14ac:dyDescent="0.35">
      <c r="A5013" t="s">
        <v>302</v>
      </c>
      <c r="B5013" s="21" t="s">
        <v>98</v>
      </c>
      <c r="C5013" s="22">
        <v>44519</v>
      </c>
      <c r="D5013" t="s">
        <v>110</v>
      </c>
      <c r="E5013" t="s">
        <v>111</v>
      </c>
      <c r="F5013" s="21" t="s">
        <v>226</v>
      </c>
      <c r="G5013" s="3">
        <v>71.17</v>
      </c>
      <c r="H5013" s="22">
        <v>44501</v>
      </c>
      <c r="I5013" s="23">
        <v>44514</v>
      </c>
      <c r="J5013">
        <f t="shared" si="312"/>
        <v>14</v>
      </c>
      <c r="K5013" s="2">
        <f t="shared" si="313"/>
        <v>44507.5</v>
      </c>
      <c r="L5013" s="22">
        <v>44519.5</v>
      </c>
      <c r="M5013" s="22">
        <v>44592.5</v>
      </c>
      <c r="N5013" s="22">
        <v>44589.5</v>
      </c>
      <c r="O5013">
        <f t="shared" si="314"/>
        <v>82</v>
      </c>
      <c r="P5013" s="3">
        <f t="shared" si="315"/>
        <v>5835.9400000000005</v>
      </c>
    </row>
    <row r="5014" spans="1:16" x14ac:dyDescent="0.35">
      <c r="A5014" t="s">
        <v>302</v>
      </c>
      <c r="B5014" s="21" t="s">
        <v>98</v>
      </c>
      <c r="C5014" s="22">
        <v>44519</v>
      </c>
      <c r="D5014" t="s">
        <v>110</v>
      </c>
      <c r="E5014" t="s">
        <v>111</v>
      </c>
      <c r="F5014" s="21" t="s">
        <v>227</v>
      </c>
      <c r="G5014" s="3">
        <v>4.6900000000000004</v>
      </c>
      <c r="H5014" s="22">
        <v>44501</v>
      </c>
      <c r="I5014" s="23">
        <v>44514</v>
      </c>
      <c r="J5014">
        <f t="shared" si="312"/>
        <v>14</v>
      </c>
      <c r="K5014" s="2">
        <f t="shared" si="313"/>
        <v>44507.5</v>
      </c>
      <c r="L5014" s="22">
        <v>44519.5</v>
      </c>
      <c r="M5014" s="22">
        <v>44592.5</v>
      </c>
      <c r="N5014" s="22">
        <v>44589.5</v>
      </c>
      <c r="O5014">
        <f t="shared" si="314"/>
        <v>82</v>
      </c>
      <c r="P5014" s="3">
        <f t="shared" si="315"/>
        <v>384.58000000000004</v>
      </c>
    </row>
    <row r="5015" spans="1:16" x14ac:dyDescent="0.35">
      <c r="A5015" t="s">
        <v>302</v>
      </c>
      <c r="B5015" s="21" t="s">
        <v>98</v>
      </c>
      <c r="C5015" s="22">
        <v>44519</v>
      </c>
      <c r="D5015" t="s">
        <v>171</v>
      </c>
      <c r="E5015" t="s">
        <v>172</v>
      </c>
      <c r="F5015" s="21" t="s">
        <v>285</v>
      </c>
      <c r="G5015" s="3">
        <v>317.62</v>
      </c>
      <c r="H5015" s="22">
        <v>44501</v>
      </c>
      <c r="I5015" s="23">
        <v>44514</v>
      </c>
      <c r="J5015">
        <f t="shared" si="312"/>
        <v>14</v>
      </c>
      <c r="K5015" s="2">
        <f t="shared" si="313"/>
        <v>44507.5</v>
      </c>
      <c r="L5015" s="22">
        <v>44519.5</v>
      </c>
      <c r="M5015" s="22">
        <v>44592.5</v>
      </c>
      <c r="N5015" s="22">
        <v>44589.5</v>
      </c>
      <c r="O5015">
        <f t="shared" si="314"/>
        <v>82</v>
      </c>
      <c r="P5015" s="3">
        <f t="shared" si="315"/>
        <v>26044.84</v>
      </c>
    </row>
    <row r="5016" spans="1:16" x14ac:dyDescent="0.35">
      <c r="A5016" t="s">
        <v>302</v>
      </c>
      <c r="B5016" s="21" t="s">
        <v>98</v>
      </c>
      <c r="C5016" s="22">
        <v>44519</v>
      </c>
      <c r="D5016" t="s">
        <v>110</v>
      </c>
      <c r="E5016" t="s">
        <v>111</v>
      </c>
      <c r="F5016" s="21" t="s">
        <v>229</v>
      </c>
      <c r="G5016" s="3">
        <v>2.13</v>
      </c>
      <c r="H5016" s="22">
        <v>44501</v>
      </c>
      <c r="I5016" s="23">
        <v>44514</v>
      </c>
      <c r="J5016">
        <f t="shared" si="312"/>
        <v>14</v>
      </c>
      <c r="K5016" s="2">
        <f t="shared" si="313"/>
        <v>44507.5</v>
      </c>
      <c r="L5016" s="22">
        <v>44519.5</v>
      </c>
      <c r="M5016" s="22">
        <v>44592.5</v>
      </c>
      <c r="N5016" s="22">
        <v>44589.5</v>
      </c>
      <c r="O5016">
        <f t="shared" si="314"/>
        <v>82</v>
      </c>
      <c r="P5016" s="3">
        <f t="shared" si="315"/>
        <v>174.66</v>
      </c>
    </row>
    <row r="5017" spans="1:16" x14ac:dyDescent="0.35">
      <c r="A5017" t="s">
        <v>302</v>
      </c>
      <c r="B5017" s="21" t="s">
        <v>98</v>
      </c>
      <c r="C5017" s="22">
        <v>44519</v>
      </c>
      <c r="D5017" t="s">
        <v>110</v>
      </c>
      <c r="E5017" t="s">
        <v>111</v>
      </c>
      <c r="F5017" s="21" t="s">
        <v>230</v>
      </c>
      <c r="G5017" s="3">
        <v>153.87</v>
      </c>
      <c r="H5017" s="22">
        <v>44501</v>
      </c>
      <c r="I5017" s="23">
        <v>44514</v>
      </c>
      <c r="J5017">
        <f t="shared" si="312"/>
        <v>14</v>
      </c>
      <c r="K5017" s="2">
        <f t="shared" si="313"/>
        <v>44507.5</v>
      </c>
      <c r="L5017" s="22">
        <v>44519.5</v>
      </c>
      <c r="M5017" s="22">
        <v>44592.5</v>
      </c>
      <c r="N5017" s="22">
        <v>44589.5</v>
      </c>
      <c r="O5017">
        <f t="shared" si="314"/>
        <v>82</v>
      </c>
      <c r="P5017" s="3">
        <f t="shared" si="315"/>
        <v>12617.34</v>
      </c>
    </row>
    <row r="5018" spans="1:16" x14ac:dyDescent="0.35">
      <c r="A5018" t="s">
        <v>302</v>
      </c>
      <c r="B5018" s="21" t="s">
        <v>98</v>
      </c>
      <c r="C5018" s="22">
        <v>44519</v>
      </c>
      <c r="D5018" t="s">
        <v>201</v>
      </c>
      <c r="E5018" t="s">
        <v>202</v>
      </c>
      <c r="F5018" s="21" t="s">
        <v>164</v>
      </c>
      <c r="G5018" s="3">
        <v>126.62000000000002</v>
      </c>
      <c r="H5018" s="22">
        <v>44501</v>
      </c>
      <c r="I5018" s="23">
        <v>44514</v>
      </c>
      <c r="J5018">
        <f t="shared" si="312"/>
        <v>14</v>
      </c>
      <c r="K5018" s="2">
        <f t="shared" si="313"/>
        <v>44507.5</v>
      </c>
      <c r="L5018" s="22">
        <v>44519.5</v>
      </c>
      <c r="M5018" s="22">
        <v>44592.5</v>
      </c>
      <c r="N5018" s="22">
        <v>44589.5</v>
      </c>
      <c r="O5018">
        <f t="shared" si="314"/>
        <v>82</v>
      </c>
      <c r="P5018" s="3">
        <f t="shared" si="315"/>
        <v>10382.840000000002</v>
      </c>
    </row>
    <row r="5019" spans="1:16" x14ac:dyDescent="0.35">
      <c r="A5019" t="s">
        <v>302</v>
      </c>
      <c r="B5019" s="21" t="s">
        <v>98</v>
      </c>
      <c r="C5019" s="22">
        <v>44519</v>
      </c>
      <c r="D5019" t="s">
        <v>171</v>
      </c>
      <c r="E5019" t="s">
        <v>172</v>
      </c>
      <c r="F5019" s="21" t="s">
        <v>231</v>
      </c>
      <c r="G5019" s="3">
        <v>330.5800000000001</v>
      </c>
      <c r="H5019" s="22">
        <v>44501</v>
      </c>
      <c r="I5019" s="23">
        <v>44514</v>
      </c>
      <c r="J5019">
        <f t="shared" si="312"/>
        <v>14</v>
      </c>
      <c r="K5019" s="2">
        <f t="shared" si="313"/>
        <v>44507.5</v>
      </c>
      <c r="L5019" s="22">
        <v>44519.5</v>
      </c>
      <c r="M5019" s="22">
        <v>44592.5</v>
      </c>
      <c r="N5019" s="22">
        <v>44589.5</v>
      </c>
      <c r="O5019">
        <f t="shared" si="314"/>
        <v>82</v>
      </c>
      <c r="P5019" s="3">
        <f t="shared" si="315"/>
        <v>27107.560000000009</v>
      </c>
    </row>
    <row r="5020" spans="1:16" x14ac:dyDescent="0.35">
      <c r="A5020" t="s">
        <v>302</v>
      </c>
      <c r="B5020" s="21" t="s">
        <v>98</v>
      </c>
      <c r="C5020" s="22">
        <v>44519</v>
      </c>
      <c r="D5020" t="s">
        <v>201</v>
      </c>
      <c r="E5020" t="s">
        <v>202</v>
      </c>
      <c r="F5020" s="21" t="s">
        <v>142</v>
      </c>
      <c r="G5020" s="3">
        <v>45.050000000000004</v>
      </c>
      <c r="H5020" s="22">
        <v>44501</v>
      </c>
      <c r="I5020" s="23">
        <v>44514</v>
      </c>
      <c r="J5020">
        <f t="shared" si="312"/>
        <v>14</v>
      </c>
      <c r="K5020" s="2">
        <f t="shared" si="313"/>
        <v>44507.5</v>
      </c>
      <c r="L5020" s="22">
        <v>44519.5</v>
      </c>
      <c r="M5020" s="22">
        <v>44592.5</v>
      </c>
      <c r="N5020" s="22">
        <v>44589.5</v>
      </c>
      <c r="O5020">
        <f t="shared" si="314"/>
        <v>82</v>
      </c>
      <c r="P5020" s="3">
        <f t="shared" si="315"/>
        <v>3694.1000000000004</v>
      </c>
    </row>
    <row r="5021" spans="1:16" x14ac:dyDescent="0.35">
      <c r="A5021" t="s">
        <v>302</v>
      </c>
      <c r="B5021" s="21" t="s">
        <v>98</v>
      </c>
      <c r="C5021" s="22">
        <v>44519</v>
      </c>
      <c r="D5021" t="s">
        <v>110</v>
      </c>
      <c r="E5021" t="s">
        <v>111</v>
      </c>
      <c r="F5021" s="21" t="s">
        <v>232</v>
      </c>
      <c r="G5021" s="3">
        <v>0.87</v>
      </c>
      <c r="H5021" s="22">
        <v>44501</v>
      </c>
      <c r="I5021" s="23">
        <v>44514</v>
      </c>
      <c r="J5021">
        <f t="shared" si="312"/>
        <v>14</v>
      </c>
      <c r="K5021" s="2">
        <f t="shared" si="313"/>
        <v>44507.5</v>
      </c>
      <c r="L5021" s="22">
        <v>44519.5</v>
      </c>
      <c r="M5021" s="22">
        <v>44592.5</v>
      </c>
      <c r="N5021" s="22">
        <v>44589.5</v>
      </c>
      <c r="O5021">
        <f t="shared" si="314"/>
        <v>82</v>
      </c>
      <c r="P5021" s="3">
        <f t="shared" si="315"/>
        <v>71.34</v>
      </c>
    </row>
    <row r="5022" spans="1:16" x14ac:dyDescent="0.35">
      <c r="A5022" t="s">
        <v>302</v>
      </c>
      <c r="B5022" s="21" t="s">
        <v>98</v>
      </c>
      <c r="C5022" s="22">
        <v>44519</v>
      </c>
      <c r="D5022" t="s">
        <v>110</v>
      </c>
      <c r="E5022" t="s">
        <v>111</v>
      </c>
      <c r="F5022" s="21" t="s">
        <v>233</v>
      </c>
      <c r="G5022" s="3">
        <v>4.6399999999999997</v>
      </c>
      <c r="H5022" s="22">
        <v>44501</v>
      </c>
      <c r="I5022" s="23">
        <v>44514</v>
      </c>
      <c r="J5022">
        <f t="shared" si="312"/>
        <v>14</v>
      </c>
      <c r="K5022" s="2">
        <f t="shared" si="313"/>
        <v>44507.5</v>
      </c>
      <c r="L5022" s="22">
        <v>44519.5</v>
      </c>
      <c r="M5022" s="22">
        <v>44592.5</v>
      </c>
      <c r="N5022" s="22">
        <v>44589.5</v>
      </c>
      <c r="O5022">
        <f t="shared" si="314"/>
        <v>82</v>
      </c>
      <c r="P5022" s="3">
        <f t="shared" si="315"/>
        <v>380.47999999999996</v>
      </c>
    </row>
    <row r="5023" spans="1:16" x14ac:dyDescent="0.35">
      <c r="A5023" t="s">
        <v>302</v>
      </c>
      <c r="B5023" s="21" t="s">
        <v>98</v>
      </c>
      <c r="C5023" s="22">
        <v>44519</v>
      </c>
      <c r="D5023" t="s">
        <v>110</v>
      </c>
      <c r="E5023" t="s">
        <v>111</v>
      </c>
      <c r="F5023" s="21" t="s">
        <v>259</v>
      </c>
      <c r="G5023" s="3">
        <v>3.41</v>
      </c>
      <c r="H5023" s="22">
        <v>44501</v>
      </c>
      <c r="I5023" s="23">
        <v>44514</v>
      </c>
      <c r="J5023">
        <f t="shared" si="312"/>
        <v>14</v>
      </c>
      <c r="K5023" s="2">
        <f t="shared" si="313"/>
        <v>44507.5</v>
      </c>
      <c r="L5023" s="22">
        <v>44519.5</v>
      </c>
      <c r="M5023" s="22">
        <v>44592.5</v>
      </c>
      <c r="N5023" s="22">
        <v>44589.5</v>
      </c>
      <c r="O5023">
        <f t="shared" si="314"/>
        <v>82</v>
      </c>
      <c r="P5023" s="3">
        <f t="shared" si="315"/>
        <v>279.62</v>
      </c>
    </row>
    <row r="5024" spans="1:16" x14ac:dyDescent="0.35">
      <c r="A5024" t="s">
        <v>302</v>
      </c>
      <c r="B5024" s="21" t="s">
        <v>98</v>
      </c>
      <c r="C5024" s="22">
        <v>44519</v>
      </c>
      <c r="D5024" t="s">
        <v>114</v>
      </c>
      <c r="E5024" t="s">
        <v>115</v>
      </c>
      <c r="F5024" s="21" t="s">
        <v>145</v>
      </c>
      <c r="G5024" s="3">
        <v>70.56</v>
      </c>
      <c r="H5024" s="22">
        <v>44501</v>
      </c>
      <c r="I5024" s="23">
        <v>44514</v>
      </c>
      <c r="J5024">
        <f t="shared" si="312"/>
        <v>14</v>
      </c>
      <c r="K5024" s="2">
        <f t="shared" si="313"/>
        <v>44507.5</v>
      </c>
      <c r="L5024" s="22">
        <v>44519.5</v>
      </c>
      <c r="M5024" s="22">
        <v>44592.5</v>
      </c>
      <c r="N5024" s="22">
        <v>44589.5</v>
      </c>
      <c r="O5024">
        <f t="shared" si="314"/>
        <v>82</v>
      </c>
      <c r="P5024" s="3">
        <f t="shared" si="315"/>
        <v>5785.92</v>
      </c>
    </row>
    <row r="5025" spans="1:16" x14ac:dyDescent="0.35">
      <c r="A5025" t="s">
        <v>302</v>
      </c>
      <c r="B5025" s="21" t="s">
        <v>98</v>
      </c>
      <c r="C5025" s="22">
        <v>44519</v>
      </c>
      <c r="D5025" t="s">
        <v>110</v>
      </c>
      <c r="E5025" t="s">
        <v>111</v>
      </c>
      <c r="F5025" s="21" t="s">
        <v>145</v>
      </c>
      <c r="G5025" s="3">
        <v>3.82</v>
      </c>
      <c r="H5025" s="22">
        <v>44501</v>
      </c>
      <c r="I5025" s="23">
        <v>44514</v>
      </c>
      <c r="J5025">
        <f t="shared" si="312"/>
        <v>14</v>
      </c>
      <c r="K5025" s="2">
        <f t="shared" si="313"/>
        <v>44507.5</v>
      </c>
      <c r="L5025" s="22">
        <v>44519.5</v>
      </c>
      <c r="M5025" s="22">
        <v>44592.5</v>
      </c>
      <c r="N5025" s="22">
        <v>44589.5</v>
      </c>
      <c r="O5025">
        <f t="shared" si="314"/>
        <v>82</v>
      </c>
      <c r="P5025" s="3">
        <f t="shared" si="315"/>
        <v>313.24</v>
      </c>
    </row>
    <row r="5026" spans="1:16" x14ac:dyDescent="0.35">
      <c r="A5026" t="s">
        <v>302</v>
      </c>
      <c r="B5026" s="21" t="s">
        <v>98</v>
      </c>
      <c r="C5026" s="22">
        <v>44519</v>
      </c>
      <c r="D5026" t="s">
        <v>114</v>
      </c>
      <c r="E5026" t="s">
        <v>115</v>
      </c>
      <c r="F5026" s="21" t="s">
        <v>146</v>
      </c>
      <c r="G5026" s="3">
        <v>147.31</v>
      </c>
      <c r="H5026" s="22">
        <v>44501</v>
      </c>
      <c r="I5026" s="23">
        <v>44514</v>
      </c>
      <c r="J5026">
        <f t="shared" si="312"/>
        <v>14</v>
      </c>
      <c r="K5026" s="2">
        <f t="shared" si="313"/>
        <v>44507.5</v>
      </c>
      <c r="L5026" s="22">
        <v>44519.5</v>
      </c>
      <c r="M5026" s="22">
        <v>44592.5</v>
      </c>
      <c r="N5026" s="22">
        <v>44589.5</v>
      </c>
      <c r="O5026">
        <f t="shared" si="314"/>
        <v>82</v>
      </c>
      <c r="P5026" s="3">
        <f t="shared" si="315"/>
        <v>12079.42</v>
      </c>
    </row>
    <row r="5027" spans="1:16" x14ac:dyDescent="0.35">
      <c r="A5027" t="s">
        <v>302</v>
      </c>
      <c r="B5027" s="21" t="s">
        <v>98</v>
      </c>
      <c r="C5027" s="22">
        <v>44519</v>
      </c>
      <c r="D5027" t="s">
        <v>114</v>
      </c>
      <c r="E5027" t="s">
        <v>115</v>
      </c>
      <c r="F5027" s="21" t="s">
        <v>234</v>
      </c>
      <c r="G5027" s="3">
        <v>89.8</v>
      </c>
      <c r="H5027" s="22">
        <v>44501</v>
      </c>
      <c r="I5027" s="23">
        <v>44514</v>
      </c>
      <c r="J5027">
        <f t="shared" si="312"/>
        <v>14</v>
      </c>
      <c r="K5027" s="2">
        <f t="shared" si="313"/>
        <v>44507.5</v>
      </c>
      <c r="L5027" s="22">
        <v>44519.5</v>
      </c>
      <c r="M5027" s="22">
        <v>44592.5</v>
      </c>
      <c r="N5027" s="22">
        <v>44589.5</v>
      </c>
      <c r="O5027">
        <f t="shared" si="314"/>
        <v>82</v>
      </c>
      <c r="P5027" s="3">
        <f t="shared" si="315"/>
        <v>7363.5999999999995</v>
      </c>
    </row>
    <row r="5028" spans="1:16" x14ac:dyDescent="0.35">
      <c r="A5028" t="s">
        <v>302</v>
      </c>
      <c r="B5028" s="21" t="s">
        <v>98</v>
      </c>
      <c r="C5028" s="22">
        <v>44519</v>
      </c>
      <c r="D5028" t="s">
        <v>110</v>
      </c>
      <c r="E5028" t="s">
        <v>111</v>
      </c>
      <c r="F5028" s="21" t="s">
        <v>234</v>
      </c>
      <c r="G5028" s="3">
        <v>0.84</v>
      </c>
      <c r="H5028" s="22">
        <v>44501</v>
      </c>
      <c r="I5028" s="23">
        <v>44514</v>
      </c>
      <c r="J5028">
        <f t="shared" si="312"/>
        <v>14</v>
      </c>
      <c r="K5028" s="2">
        <f t="shared" si="313"/>
        <v>44507.5</v>
      </c>
      <c r="L5028" s="22">
        <v>44519.5</v>
      </c>
      <c r="M5028" s="22">
        <v>44592.5</v>
      </c>
      <c r="N5028" s="22">
        <v>44589.5</v>
      </c>
      <c r="O5028">
        <f t="shared" si="314"/>
        <v>82</v>
      </c>
      <c r="P5028" s="3">
        <f t="shared" si="315"/>
        <v>68.88</v>
      </c>
    </row>
    <row r="5029" spans="1:16" x14ac:dyDescent="0.35">
      <c r="A5029" t="s">
        <v>302</v>
      </c>
      <c r="B5029" s="21" t="s">
        <v>98</v>
      </c>
      <c r="C5029" s="22">
        <v>44519</v>
      </c>
      <c r="D5029" t="s">
        <v>110</v>
      </c>
      <c r="E5029" t="s">
        <v>111</v>
      </c>
      <c r="F5029" s="21" t="s">
        <v>257</v>
      </c>
      <c r="G5029" s="3">
        <v>1.48</v>
      </c>
      <c r="H5029" s="22">
        <v>44501</v>
      </c>
      <c r="I5029" s="23">
        <v>44514</v>
      </c>
      <c r="J5029">
        <f t="shared" si="312"/>
        <v>14</v>
      </c>
      <c r="K5029" s="2">
        <f t="shared" si="313"/>
        <v>44507.5</v>
      </c>
      <c r="L5029" s="22">
        <v>44519.5</v>
      </c>
      <c r="M5029" s="22">
        <v>44592.5</v>
      </c>
      <c r="N5029" s="22">
        <v>44589.5</v>
      </c>
      <c r="O5029">
        <f t="shared" si="314"/>
        <v>82</v>
      </c>
      <c r="P5029" s="3">
        <f t="shared" si="315"/>
        <v>121.36</v>
      </c>
    </row>
    <row r="5030" spans="1:16" x14ac:dyDescent="0.35">
      <c r="A5030" t="s">
        <v>302</v>
      </c>
      <c r="B5030" s="21" t="s">
        <v>98</v>
      </c>
      <c r="C5030" s="22">
        <v>44519</v>
      </c>
      <c r="D5030" t="s">
        <v>110</v>
      </c>
      <c r="E5030" t="s">
        <v>111</v>
      </c>
      <c r="F5030" s="21" t="s">
        <v>236</v>
      </c>
      <c r="G5030" s="3">
        <v>263.69</v>
      </c>
      <c r="H5030" s="22">
        <v>44501</v>
      </c>
      <c r="I5030" s="23">
        <v>44514</v>
      </c>
      <c r="J5030">
        <f t="shared" si="312"/>
        <v>14</v>
      </c>
      <c r="K5030" s="2">
        <f t="shared" si="313"/>
        <v>44507.5</v>
      </c>
      <c r="L5030" s="22">
        <v>44519.5</v>
      </c>
      <c r="M5030" s="22">
        <v>44592.5</v>
      </c>
      <c r="N5030" s="22">
        <v>44589.5</v>
      </c>
      <c r="O5030">
        <f t="shared" si="314"/>
        <v>82</v>
      </c>
      <c r="P5030" s="3">
        <f t="shared" si="315"/>
        <v>21622.579999999998</v>
      </c>
    </row>
    <row r="5031" spans="1:16" x14ac:dyDescent="0.35">
      <c r="A5031" t="s">
        <v>302</v>
      </c>
      <c r="B5031" s="21" t="s">
        <v>98</v>
      </c>
      <c r="C5031" s="22">
        <v>44519</v>
      </c>
      <c r="D5031" t="s">
        <v>201</v>
      </c>
      <c r="E5031" t="s">
        <v>202</v>
      </c>
      <c r="F5031" s="21" t="s">
        <v>109</v>
      </c>
      <c r="G5031" s="3">
        <v>154.65</v>
      </c>
      <c r="H5031" s="22">
        <v>44501</v>
      </c>
      <c r="I5031" s="23">
        <v>44514</v>
      </c>
      <c r="J5031">
        <f t="shared" si="312"/>
        <v>14</v>
      </c>
      <c r="K5031" s="2">
        <f t="shared" si="313"/>
        <v>44507.5</v>
      </c>
      <c r="L5031" s="22">
        <v>44519.5</v>
      </c>
      <c r="M5031" s="22">
        <v>44592.5</v>
      </c>
      <c r="N5031" s="22">
        <v>44589.5</v>
      </c>
      <c r="O5031">
        <f t="shared" si="314"/>
        <v>82</v>
      </c>
      <c r="P5031" s="3">
        <f t="shared" si="315"/>
        <v>12681.300000000001</v>
      </c>
    </row>
    <row r="5032" spans="1:16" x14ac:dyDescent="0.35">
      <c r="A5032" t="s">
        <v>302</v>
      </c>
      <c r="B5032" s="21" t="s">
        <v>98</v>
      </c>
      <c r="C5032" s="22">
        <v>44519</v>
      </c>
      <c r="D5032" t="s">
        <v>110</v>
      </c>
      <c r="E5032" t="s">
        <v>111</v>
      </c>
      <c r="F5032" s="21" t="s">
        <v>247</v>
      </c>
      <c r="G5032" s="3">
        <v>113.62</v>
      </c>
      <c r="H5032" s="22">
        <v>44501</v>
      </c>
      <c r="I5032" s="23">
        <v>44514</v>
      </c>
      <c r="J5032">
        <f t="shared" si="312"/>
        <v>14</v>
      </c>
      <c r="K5032" s="2">
        <f t="shared" si="313"/>
        <v>44507.5</v>
      </c>
      <c r="L5032" s="22">
        <v>44519.5</v>
      </c>
      <c r="M5032" s="22">
        <v>44592.5</v>
      </c>
      <c r="N5032" s="22">
        <v>44589.5</v>
      </c>
      <c r="O5032">
        <f t="shared" si="314"/>
        <v>82</v>
      </c>
      <c r="P5032" s="3">
        <f t="shared" si="315"/>
        <v>9316.84</v>
      </c>
    </row>
    <row r="5033" spans="1:16" x14ac:dyDescent="0.35">
      <c r="A5033" t="s">
        <v>302</v>
      </c>
      <c r="B5033" s="21" t="s">
        <v>98</v>
      </c>
      <c r="C5033" s="22">
        <v>44519</v>
      </c>
      <c r="D5033" t="s">
        <v>171</v>
      </c>
      <c r="E5033" t="s">
        <v>172</v>
      </c>
      <c r="F5033" s="21" t="s">
        <v>237</v>
      </c>
      <c r="G5033" s="3">
        <v>3.66</v>
      </c>
      <c r="H5033" s="22">
        <v>44501</v>
      </c>
      <c r="I5033" s="23">
        <v>44514</v>
      </c>
      <c r="J5033">
        <f t="shared" si="312"/>
        <v>14</v>
      </c>
      <c r="K5033" s="2">
        <f t="shared" si="313"/>
        <v>44507.5</v>
      </c>
      <c r="L5033" s="22">
        <v>44519.5</v>
      </c>
      <c r="M5033" s="22">
        <v>44592.5</v>
      </c>
      <c r="N5033" s="22">
        <v>44589.5</v>
      </c>
      <c r="O5033">
        <f t="shared" si="314"/>
        <v>82</v>
      </c>
      <c r="P5033" s="3">
        <f t="shared" si="315"/>
        <v>300.12</v>
      </c>
    </row>
    <row r="5034" spans="1:16" x14ac:dyDescent="0.35">
      <c r="A5034" t="s">
        <v>302</v>
      </c>
      <c r="B5034" s="21" t="s">
        <v>98</v>
      </c>
      <c r="C5034" s="22">
        <v>44519</v>
      </c>
      <c r="D5034" t="s">
        <v>110</v>
      </c>
      <c r="E5034" t="s">
        <v>111</v>
      </c>
      <c r="F5034" s="21" t="s">
        <v>238</v>
      </c>
      <c r="G5034" s="3">
        <v>100.49</v>
      </c>
      <c r="H5034" s="22">
        <v>44501</v>
      </c>
      <c r="I5034" s="23">
        <v>44514</v>
      </c>
      <c r="J5034">
        <f t="shared" si="312"/>
        <v>14</v>
      </c>
      <c r="K5034" s="2">
        <f t="shared" si="313"/>
        <v>44507.5</v>
      </c>
      <c r="L5034" s="22">
        <v>44519.5</v>
      </c>
      <c r="M5034" s="22">
        <v>44592.5</v>
      </c>
      <c r="N5034" s="22">
        <v>44589.5</v>
      </c>
      <c r="O5034">
        <f t="shared" si="314"/>
        <v>82</v>
      </c>
      <c r="P5034" s="3">
        <f t="shared" si="315"/>
        <v>8240.18</v>
      </c>
    </row>
    <row r="5035" spans="1:16" x14ac:dyDescent="0.35">
      <c r="A5035" t="s">
        <v>302</v>
      </c>
      <c r="B5035" s="21" t="s">
        <v>98</v>
      </c>
      <c r="C5035" s="22">
        <v>44519</v>
      </c>
      <c r="D5035" t="s">
        <v>201</v>
      </c>
      <c r="E5035" t="s">
        <v>202</v>
      </c>
      <c r="F5035" s="21" t="s">
        <v>102</v>
      </c>
      <c r="G5035" s="3">
        <v>16.440000000000001</v>
      </c>
      <c r="H5035" s="22">
        <v>44501</v>
      </c>
      <c r="I5035" s="23">
        <v>44514</v>
      </c>
      <c r="J5035">
        <f t="shared" si="312"/>
        <v>14</v>
      </c>
      <c r="K5035" s="2">
        <f t="shared" si="313"/>
        <v>44507.5</v>
      </c>
      <c r="L5035" s="22">
        <v>44519.5</v>
      </c>
      <c r="M5035" s="22">
        <v>44592.5</v>
      </c>
      <c r="N5035" s="22">
        <v>44589.5</v>
      </c>
      <c r="O5035">
        <f t="shared" si="314"/>
        <v>82</v>
      </c>
      <c r="P5035" s="3">
        <f t="shared" si="315"/>
        <v>1348.0800000000002</v>
      </c>
    </row>
    <row r="5036" spans="1:16" x14ac:dyDescent="0.35">
      <c r="A5036" t="s">
        <v>302</v>
      </c>
      <c r="B5036" s="21" t="s">
        <v>98</v>
      </c>
      <c r="C5036" s="22">
        <v>44519</v>
      </c>
      <c r="D5036" t="s">
        <v>114</v>
      </c>
      <c r="E5036" t="s">
        <v>115</v>
      </c>
      <c r="F5036" s="21" t="s">
        <v>239</v>
      </c>
      <c r="G5036" s="3">
        <v>19.38</v>
      </c>
      <c r="H5036" s="22">
        <v>44501</v>
      </c>
      <c r="I5036" s="23">
        <v>44514</v>
      </c>
      <c r="J5036">
        <f t="shared" si="312"/>
        <v>14</v>
      </c>
      <c r="K5036" s="2">
        <f t="shared" si="313"/>
        <v>44507.5</v>
      </c>
      <c r="L5036" s="22">
        <v>44519.5</v>
      </c>
      <c r="M5036" s="22">
        <v>44592.5</v>
      </c>
      <c r="N5036" s="22">
        <v>44589.5</v>
      </c>
      <c r="O5036">
        <f t="shared" si="314"/>
        <v>82</v>
      </c>
      <c r="P5036" s="3">
        <f t="shared" si="315"/>
        <v>1589.1599999999999</v>
      </c>
    </row>
    <row r="5037" spans="1:16" x14ac:dyDescent="0.35">
      <c r="A5037" t="s">
        <v>302</v>
      </c>
      <c r="B5037" s="21" t="s">
        <v>98</v>
      </c>
      <c r="C5037" s="22">
        <v>44519</v>
      </c>
      <c r="D5037" t="s">
        <v>110</v>
      </c>
      <c r="E5037" t="s">
        <v>111</v>
      </c>
      <c r="F5037" s="21" t="s">
        <v>251</v>
      </c>
      <c r="G5037" s="3">
        <v>3.73</v>
      </c>
      <c r="H5037" s="22">
        <v>44501</v>
      </c>
      <c r="I5037" s="23">
        <v>44514</v>
      </c>
      <c r="J5037">
        <f t="shared" si="312"/>
        <v>14</v>
      </c>
      <c r="K5037" s="2">
        <f t="shared" si="313"/>
        <v>44507.5</v>
      </c>
      <c r="L5037" s="22">
        <v>44519.5</v>
      </c>
      <c r="M5037" s="22">
        <v>44592.5</v>
      </c>
      <c r="N5037" s="22">
        <v>44589.5</v>
      </c>
      <c r="O5037">
        <f t="shared" si="314"/>
        <v>82</v>
      </c>
      <c r="P5037" s="3">
        <f t="shared" si="315"/>
        <v>305.86</v>
      </c>
    </row>
    <row r="5038" spans="1:16" x14ac:dyDescent="0.35">
      <c r="A5038" t="s">
        <v>302</v>
      </c>
      <c r="B5038" s="21" t="s">
        <v>98</v>
      </c>
      <c r="C5038" s="22">
        <v>44519</v>
      </c>
      <c r="D5038" t="s">
        <v>110</v>
      </c>
      <c r="E5038" t="s">
        <v>111</v>
      </c>
      <c r="F5038" s="21" t="s">
        <v>240</v>
      </c>
      <c r="G5038" s="3">
        <v>27.64</v>
      </c>
      <c r="H5038" s="22">
        <v>44501</v>
      </c>
      <c r="I5038" s="23">
        <v>44514</v>
      </c>
      <c r="J5038">
        <f t="shared" si="312"/>
        <v>14</v>
      </c>
      <c r="K5038" s="2">
        <f t="shared" si="313"/>
        <v>44507.5</v>
      </c>
      <c r="L5038" s="22">
        <v>44519.5</v>
      </c>
      <c r="M5038" s="22">
        <v>44592.5</v>
      </c>
      <c r="N5038" s="22">
        <v>44589.5</v>
      </c>
      <c r="O5038">
        <f t="shared" si="314"/>
        <v>82</v>
      </c>
      <c r="P5038" s="3">
        <f t="shared" si="315"/>
        <v>2266.48</v>
      </c>
    </row>
    <row r="5039" spans="1:16" x14ac:dyDescent="0.35">
      <c r="A5039" t="s">
        <v>302</v>
      </c>
      <c r="B5039" s="21" t="s">
        <v>98</v>
      </c>
      <c r="C5039" s="22">
        <v>44519</v>
      </c>
      <c r="D5039" t="s">
        <v>110</v>
      </c>
      <c r="E5039" t="s">
        <v>111</v>
      </c>
      <c r="F5039" s="21" t="s">
        <v>252</v>
      </c>
      <c r="G5039" s="3">
        <v>189.95</v>
      </c>
      <c r="H5039" s="22">
        <v>44501</v>
      </c>
      <c r="I5039" s="23">
        <v>44514</v>
      </c>
      <c r="J5039">
        <f t="shared" si="312"/>
        <v>14</v>
      </c>
      <c r="K5039" s="2">
        <f t="shared" si="313"/>
        <v>44507.5</v>
      </c>
      <c r="L5039" s="22">
        <v>44519.5</v>
      </c>
      <c r="M5039" s="22">
        <v>44592.5</v>
      </c>
      <c r="N5039" s="22">
        <v>44589.5</v>
      </c>
      <c r="O5039">
        <f t="shared" si="314"/>
        <v>82</v>
      </c>
      <c r="P5039" s="3">
        <f t="shared" si="315"/>
        <v>15575.9</v>
      </c>
    </row>
    <row r="5040" spans="1:16" x14ac:dyDescent="0.35">
      <c r="A5040" t="s">
        <v>302</v>
      </c>
      <c r="B5040" s="28" t="s">
        <v>98</v>
      </c>
      <c r="C5040" s="22">
        <v>44519</v>
      </c>
      <c r="D5040" t="s">
        <v>110</v>
      </c>
      <c r="E5040" t="s">
        <v>111</v>
      </c>
      <c r="F5040" s="21" t="s">
        <v>242</v>
      </c>
      <c r="G5040" s="3">
        <v>4.42</v>
      </c>
      <c r="H5040" s="22">
        <v>44501</v>
      </c>
      <c r="I5040" s="23">
        <v>44514</v>
      </c>
      <c r="J5040">
        <f t="shared" si="312"/>
        <v>14</v>
      </c>
      <c r="K5040" s="2">
        <f t="shared" si="313"/>
        <v>44507.5</v>
      </c>
      <c r="L5040" s="22">
        <v>44519.5</v>
      </c>
      <c r="M5040" s="22">
        <v>44592.5</v>
      </c>
      <c r="N5040" s="22">
        <v>44589.5</v>
      </c>
      <c r="O5040">
        <f t="shared" si="314"/>
        <v>82</v>
      </c>
      <c r="P5040" s="3">
        <f t="shared" si="315"/>
        <v>362.44</v>
      </c>
    </row>
    <row r="5041" spans="1:16" x14ac:dyDescent="0.35">
      <c r="A5041" t="s">
        <v>302</v>
      </c>
      <c r="B5041" s="21" t="s">
        <v>98</v>
      </c>
      <c r="C5041" s="22">
        <v>44519</v>
      </c>
      <c r="D5041" t="s">
        <v>110</v>
      </c>
      <c r="E5041" t="s">
        <v>111</v>
      </c>
      <c r="F5041" s="21" t="s">
        <v>243</v>
      </c>
      <c r="G5041" s="3">
        <v>30.22</v>
      </c>
      <c r="H5041" s="22">
        <v>44501</v>
      </c>
      <c r="I5041" s="23">
        <v>44514</v>
      </c>
      <c r="J5041">
        <f t="shared" si="312"/>
        <v>14</v>
      </c>
      <c r="K5041" s="2">
        <f t="shared" si="313"/>
        <v>44507.5</v>
      </c>
      <c r="L5041" s="22">
        <v>44519.5</v>
      </c>
      <c r="M5041" s="22">
        <v>44592.5</v>
      </c>
      <c r="N5041" s="22">
        <v>44589.5</v>
      </c>
      <c r="O5041">
        <f t="shared" si="314"/>
        <v>82</v>
      </c>
      <c r="P5041" s="3">
        <f t="shared" si="315"/>
        <v>2478.04</v>
      </c>
    </row>
    <row r="5042" spans="1:16" x14ac:dyDescent="0.35">
      <c r="A5042" t="s">
        <v>302</v>
      </c>
      <c r="B5042" s="21" t="s">
        <v>98</v>
      </c>
      <c r="C5042" s="22">
        <v>44519</v>
      </c>
      <c r="D5042" t="s">
        <v>201</v>
      </c>
      <c r="E5042" t="s">
        <v>202</v>
      </c>
      <c r="F5042" s="21" t="s">
        <v>101</v>
      </c>
      <c r="G5042" s="3">
        <v>8.82</v>
      </c>
      <c r="H5042" s="22">
        <v>44501</v>
      </c>
      <c r="I5042" s="23">
        <v>44514</v>
      </c>
      <c r="J5042">
        <f t="shared" si="312"/>
        <v>14</v>
      </c>
      <c r="K5042" s="2">
        <f t="shared" si="313"/>
        <v>44507.5</v>
      </c>
      <c r="L5042" s="22">
        <v>44519.5</v>
      </c>
      <c r="M5042" s="22">
        <v>44670.5</v>
      </c>
      <c r="N5042" s="22">
        <v>44670.5</v>
      </c>
      <c r="O5042">
        <f t="shared" si="314"/>
        <v>163</v>
      </c>
      <c r="P5042" s="3">
        <f t="shared" si="315"/>
        <v>1437.66</v>
      </c>
    </row>
    <row r="5043" spans="1:16" x14ac:dyDescent="0.35">
      <c r="A5043" t="s">
        <v>302</v>
      </c>
      <c r="B5043" s="21" t="s">
        <v>98</v>
      </c>
      <c r="C5043" s="22">
        <v>44519</v>
      </c>
      <c r="D5043" t="s">
        <v>201</v>
      </c>
      <c r="E5043" t="s">
        <v>202</v>
      </c>
      <c r="F5043" s="21" t="s">
        <v>101</v>
      </c>
      <c r="G5043" s="3">
        <v>615.19999999999982</v>
      </c>
      <c r="H5043" s="22">
        <v>44501</v>
      </c>
      <c r="I5043" s="23">
        <v>44514</v>
      </c>
      <c r="J5043">
        <f t="shared" si="312"/>
        <v>14</v>
      </c>
      <c r="K5043" s="2">
        <f t="shared" si="313"/>
        <v>44507.5</v>
      </c>
      <c r="L5043" s="22">
        <v>44519.5</v>
      </c>
      <c r="M5043" s="22">
        <v>44670.5</v>
      </c>
      <c r="N5043" s="22">
        <v>44670.5</v>
      </c>
      <c r="O5043">
        <f t="shared" si="314"/>
        <v>163</v>
      </c>
      <c r="P5043" s="3">
        <f t="shared" si="315"/>
        <v>100277.59999999998</v>
      </c>
    </row>
    <row r="5044" spans="1:16" x14ac:dyDescent="0.35">
      <c r="A5044" t="s">
        <v>304</v>
      </c>
      <c r="B5044" s="21" t="s">
        <v>98</v>
      </c>
      <c r="C5044" s="22">
        <v>44533</v>
      </c>
      <c r="D5044" t="s">
        <v>110</v>
      </c>
      <c r="E5044" t="s">
        <v>111</v>
      </c>
      <c r="F5044" s="21" t="s">
        <v>248</v>
      </c>
      <c r="G5044" s="3">
        <v>33.39</v>
      </c>
      <c r="H5044" s="22">
        <v>44515</v>
      </c>
      <c r="I5044" s="23">
        <v>44528</v>
      </c>
      <c r="J5044">
        <f t="shared" si="312"/>
        <v>14</v>
      </c>
      <c r="K5044" s="2">
        <f t="shared" si="313"/>
        <v>44521.5</v>
      </c>
      <c r="L5044" s="22">
        <v>44533.5</v>
      </c>
      <c r="M5044" s="22">
        <v>44227.5</v>
      </c>
      <c r="N5044" s="22">
        <v>44225.5</v>
      </c>
      <c r="O5044">
        <f t="shared" si="314"/>
        <v>-296</v>
      </c>
      <c r="P5044" s="3">
        <f t="shared" si="315"/>
        <v>-9883.44</v>
      </c>
    </row>
    <row r="5045" spans="1:16" x14ac:dyDescent="0.35">
      <c r="A5045" t="s">
        <v>304</v>
      </c>
      <c r="B5045" s="21" t="s">
        <v>86</v>
      </c>
      <c r="C5045" s="22">
        <v>44533</v>
      </c>
      <c r="D5045" t="s">
        <v>87</v>
      </c>
      <c r="E5045" t="s">
        <v>88</v>
      </c>
      <c r="F5045" s="21" t="s">
        <v>89</v>
      </c>
      <c r="G5045" s="3">
        <v>44692.95</v>
      </c>
      <c r="H5045" s="22">
        <v>44514</v>
      </c>
      <c r="I5045" s="23">
        <v>44527</v>
      </c>
      <c r="J5045">
        <f t="shared" si="312"/>
        <v>14</v>
      </c>
      <c r="K5045" s="2">
        <f t="shared" si="313"/>
        <v>44520.5</v>
      </c>
      <c r="L5045" s="22">
        <v>44533.5</v>
      </c>
      <c r="M5045" s="22">
        <v>44536.5</v>
      </c>
      <c r="N5045" s="22">
        <v>44533.5</v>
      </c>
      <c r="O5045">
        <f t="shared" si="314"/>
        <v>13</v>
      </c>
      <c r="P5045" s="3">
        <f t="shared" si="315"/>
        <v>581008.35</v>
      </c>
    </row>
    <row r="5046" spans="1:16" x14ac:dyDescent="0.35">
      <c r="A5046" t="s">
        <v>304</v>
      </c>
      <c r="B5046" s="21" t="s">
        <v>86</v>
      </c>
      <c r="C5046" s="22">
        <v>44533</v>
      </c>
      <c r="D5046" t="s">
        <v>90</v>
      </c>
      <c r="E5046" t="s">
        <v>91</v>
      </c>
      <c r="F5046" s="21" t="s">
        <v>89</v>
      </c>
      <c r="G5046" s="3">
        <v>6007.3300000000008</v>
      </c>
      <c r="H5046" s="22">
        <v>44514</v>
      </c>
      <c r="I5046" s="23">
        <v>44527</v>
      </c>
      <c r="J5046">
        <f t="shared" si="312"/>
        <v>14</v>
      </c>
      <c r="K5046" s="2">
        <f t="shared" si="313"/>
        <v>44520.5</v>
      </c>
      <c r="L5046" s="22">
        <v>44533.5</v>
      </c>
      <c r="M5046" s="22">
        <v>44536.5</v>
      </c>
      <c r="N5046" s="22">
        <v>44533.5</v>
      </c>
      <c r="O5046">
        <f t="shared" si="314"/>
        <v>13</v>
      </c>
      <c r="P5046" s="3">
        <f t="shared" si="315"/>
        <v>78095.290000000008</v>
      </c>
    </row>
    <row r="5047" spans="1:16" x14ac:dyDescent="0.35">
      <c r="A5047" t="s">
        <v>304</v>
      </c>
      <c r="B5047" s="21" t="s">
        <v>86</v>
      </c>
      <c r="C5047" s="22">
        <v>44533</v>
      </c>
      <c r="D5047" t="s">
        <v>92</v>
      </c>
      <c r="E5047" t="s">
        <v>93</v>
      </c>
      <c r="F5047" s="21" t="s">
        <v>89</v>
      </c>
      <c r="G5047" s="3">
        <v>6007.3400000000011</v>
      </c>
      <c r="H5047" s="22">
        <v>44514</v>
      </c>
      <c r="I5047" s="23">
        <v>44527</v>
      </c>
      <c r="J5047">
        <f t="shared" si="312"/>
        <v>14</v>
      </c>
      <c r="K5047" s="2">
        <f t="shared" si="313"/>
        <v>44520.5</v>
      </c>
      <c r="L5047" s="22">
        <v>44533.5</v>
      </c>
      <c r="M5047" s="22">
        <v>44536.5</v>
      </c>
      <c r="N5047" s="22">
        <v>44533.5</v>
      </c>
      <c r="O5047">
        <f t="shared" si="314"/>
        <v>13</v>
      </c>
      <c r="P5047" s="3">
        <f t="shared" si="315"/>
        <v>78095.420000000013</v>
      </c>
    </row>
    <row r="5048" spans="1:16" x14ac:dyDescent="0.35">
      <c r="A5048" t="s">
        <v>304</v>
      </c>
      <c r="B5048" s="21" t="s">
        <v>86</v>
      </c>
      <c r="C5048" s="22">
        <v>44533</v>
      </c>
      <c r="D5048" t="s">
        <v>94</v>
      </c>
      <c r="E5048" t="s">
        <v>95</v>
      </c>
      <c r="F5048" s="21" t="s">
        <v>89</v>
      </c>
      <c r="G5048" s="3">
        <v>25686.709999999995</v>
      </c>
      <c r="H5048" s="22">
        <v>44514</v>
      </c>
      <c r="I5048" s="23">
        <v>44527</v>
      </c>
      <c r="J5048">
        <f t="shared" si="312"/>
        <v>14</v>
      </c>
      <c r="K5048" s="2">
        <f t="shared" si="313"/>
        <v>44520.5</v>
      </c>
      <c r="L5048" s="22">
        <v>44533.5</v>
      </c>
      <c r="M5048" s="22">
        <v>44536.5</v>
      </c>
      <c r="N5048" s="22">
        <v>44533.5</v>
      </c>
      <c r="O5048">
        <f t="shared" si="314"/>
        <v>13</v>
      </c>
      <c r="P5048" s="3">
        <f t="shared" si="315"/>
        <v>333927.22999999992</v>
      </c>
    </row>
    <row r="5049" spans="1:16" x14ac:dyDescent="0.35">
      <c r="A5049" t="s">
        <v>304</v>
      </c>
      <c r="B5049" s="21" t="s">
        <v>86</v>
      </c>
      <c r="C5049" s="22">
        <v>44533</v>
      </c>
      <c r="D5049" t="s">
        <v>96</v>
      </c>
      <c r="E5049" t="s">
        <v>97</v>
      </c>
      <c r="F5049" s="21" t="s">
        <v>89</v>
      </c>
      <c r="G5049" s="3">
        <v>25686.749999999996</v>
      </c>
      <c r="H5049" s="22">
        <v>44514</v>
      </c>
      <c r="I5049" s="23">
        <v>44527</v>
      </c>
      <c r="J5049">
        <f t="shared" si="312"/>
        <v>14</v>
      </c>
      <c r="K5049" s="2">
        <f t="shared" si="313"/>
        <v>44520.5</v>
      </c>
      <c r="L5049" s="22">
        <v>44533.5</v>
      </c>
      <c r="M5049" s="22">
        <v>44536.5</v>
      </c>
      <c r="N5049" s="22">
        <v>44533.5</v>
      </c>
      <c r="O5049">
        <f t="shared" si="314"/>
        <v>13</v>
      </c>
      <c r="P5049" s="3">
        <f t="shared" si="315"/>
        <v>333927.74999999994</v>
      </c>
    </row>
    <row r="5050" spans="1:16" x14ac:dyDescent="0.35">
      <c r="A5050" t="s">
        <v>304</v>
      </c>
      <c r="B5050" s="21" t="s">
        <v>98</v>
      </c>
      <c r="C5050" s="22">
        <v>44533</v>
      </c>
      <c r="D5050" t="s">
        <v>87</v>
      </c>
      <c r="E5050" t="s">
        <v>88</v>
      </c>
      <c r="F5050" s="21" t="s">
        <v>89</v>
      </c>
      <c r="G5050" s="3">
        <v>3.09</v>
      </c>
      <c r="H5050" s="22">
        <v>44515</v>
      </c>
      <c r="I5050" s="23">
        <v>44528</v>
      </c>
      <c r="J5050">
        <f t="shared" si="312"/>
        <v>14</v>
      </c>
      <c r="K5050" s="2">
        <f t="shared" si="313"/>
        <v>44521.5</v>
      </c>
      <c r="L5050" s="22">
        <v>44533.5</v>
      </c>
      <c r="M5050" s="22">
        <v>44536.5</v>
      </c>
      <c r="N5050" s="22">
        <v>44533.5</v>
      </c>
      <c r="O5050">
        <f t="shared" si="314"/>
        <v>12</v>
      </c>
      <c r="P5050" s="3">
        <f t="shared" si="315"/>
        <v>37.08</v>
      </c>
    </row>
    <row r="5051" spans="1:16" x14ac:dyDescent="0.35">
      <c r="A5051" t="s">
        <v>304</v>
      </c>
      <c r="B5051" s="21" t="s">
        <v>98</v>
      </c>
      <c r="C5051" s="22">
        <v>44533</v>
      </c>
      <c r="D5051" t="s">
        <v>90</v>
      </c>
      <c r="E5051" t="s">
        <v>91</v>
      </c>
      <c r="F5051" s="21" t="s">
        <v>89</v>
      </c>
      <c r="G5051" s="3">
        <v>5.29</v>
      </c>
      <c r="H5051" s="22">
        <v>44515</v>
      </c>
      <c r="I5051" s="23">
        <v>44528</v>
      </c>
      <c r="J5051">
        <f t="shared" si="312"/>
        <v>14</v>
      </c>
      <c r="K5051" s="2">
        <f t="shared" si="313"/>
        <v>44521.5</v>
      </c>
      <c r="L5051" s="22">
        <v>44533.5</v>
      </c>
      <c r="M5051" s="22">
        <v>44536.5</v>
      </c>
      <c r="N5051" s="22">
        <v>44533.5</v>
      </c>
      <c r="O5051">
        <f t="shared" si="314"/>
        <v>12</v>
      </c>
      <c r="P5051" s="3">
        <f t="shared" si="315"/>
        <v>63.480000000000004</v>
      </c>
    </row>
    <row r="5052" spans="1:16" x14ac:dyDescent="0.35">
      <c r="A5052" t="s">
        <v>304</v>
      </c>
      <c r="B5052" s="21" t="s">
        <v>98</v>
      </c>
      <c r="C5052" s="22">
        <v>44533</v>
      </c>
      <c r="D5052" t="s">
        <v>92</v>
      </c>
      <c r="E5052" t="s">
        <v>93</v>
      </c>
      <c r="F5052" s="21" t="s">
        <v>89</v>
      </c>
      <c r="G5052" s="3">
        <v>5.29</v>
      </c>
      <c r="H5052" s="22">
        <v>44515</v>
      </c>
      <c r="I5052" s="23">
        <v>44528</v>
      </c>
      <c r="J5052">
        <f t="shared" si="312"/>
        <v>14</v>
      </c>
      <c r="K5052" s="2">
        <f t="shared" si="313"/>
        <v>44521.5</v>
      </c>
      <c r="L5052" s="22">
        <v>44533.5</v>
      </c>
      <c r="M5052" s="22">
        <v>44536.5</v>
      </c>
      <c r="N5052" s="22">
        <v>44533.5</v>
      </c>
      <c r="O5052">
        <f t="shared" si="314"/>
        <v>12</v>
      </c>
      <c r="P5052" s="3">
        <f t="shared" si="315"/>
        <v>63.480000000000004</v>
      </c>
    </row>
    <row r="5053" spans="1:16" x14ac:dyDescent="0.35">
      <c r="A5053" t="s">
        <v>304</v>
      </c>
      <c r="B5053" s="21" t="s">
        <v>98</v>
      </c>
      <c r="C5053" s="22">
        <v>44533</v>
      </c>
      <c r="D5053" t="s">
        <v>94</v>
      </c>
      <c r="E5053" t="s">
        <v>95</v>
      </c>
      <c r="F5053" s="21" t="s">
        <v>89</v>
      </c>
      <c r="G5053" s="3">
        <v>22.61</v>
      </c>
      <c r="H5053" s="22">
        <v>44515</v>
      </c>
      <c r="I5053" s="23">
        <v>44528</v>
      </c>
      <c r="J5053">
        <f t="shared" si="312"/>
        <v>14</v>
      </c>
      <c r="K5053" s="2">
        <f t="shared" si="313"/>
        <v>44521.5</v>
      </c>
      <c r="L5053" s="22">
        <v>44533.5</v>
      </c>
      <c r="M5053" s="22">
        <v>44536.5</v>
      </c>
      <c r="N5053" s="22">
        <v>44533.5</v>
      </c>
      <c r="O5053">
        <f t="shared" si="314"/>
        <v>12</v>
      </c>
      <c r="P5053" s="3">
        <f t="shared" si="315"/>
        <v>271.32</v>
      </c>
    </row>
    <row r="5054" spans="1:16" x14ac:dyDescent="0.35">
      <c r="A5054" t="s">
        <v>304</v>
      </c>
      <c r="B5054" s="21" t="s">
        <v>98</v>
      </c>
      <c r="C5054" s="22">
        <v>44533</v>
      </c>
      <c r="D5054" t="s">
        <v>96</v>
      </c>
      <c r="E5054" t="s">
        <v>97</v>
      </c>
      <c r="F5054" s="21" t="s">
        <v>89</v>
      </c>
      <c r="G5054" s="3">
        <v>22.61</v>
      </c>
      <c r="H5054" s="22">
        <v>44515</v>
      </c>
      <c r="I5054" s="23">
        <v>44528</v>
      </c>
      <c r="J5054">
        <f t="shared" si="312"/>
        <v>14</v>
      </c>
      <c r="K5054" s="2">
        <f t="shared" si="313"/>
        <v>44521.5</v>
      </c>
      <c r="L5054" s="22">
        <v>44533.5</v>
      </c>
      <c r="M5054" s="22">
        <v>44536.5</v>
      </c>
      <c r="N5054" s="22">
        <v>44533.5</v>
      </c>
      <c r="O5054">
        <f t="shared" si="314"/>
        <v>12</v>
      </c>
      <c r="P5054" s="3">
        <f t="shared" si="315"/>
        <v>271.32</v>
      </c>
    </row>
    <row r="5055" spans="1:16" x14ac:dyDescent="0.35">
      <c r="A5055" t="s">
        <v>304</v>
      </c>
      <c r="B5055" s="21" t="s">
        <v>98</v>
      </c>
      <c r="C5055" s="22">
        <v>44533</v>
      </c>
      <c r="D5055" t="s">
        <v>87</v>
      </c>
      <c r="E5055" t="s">
        <v>88</v>
      </c>
      <c r="F5055" s="21" t="s">
        <v>89</v>
      </c>
      <c r="G5055" s="3">
        <v>54.5</v>
      </c>
      <c r="H5055" s="22">
        <v>44515</v>
      </c>
      <c r="I5055" s="23">
        <v>44528</v>
      </c>
      <c r="J5055">
        <f t="shared" si="312"/>
        <v>14</v>
      </c>
      <c r="K5055" s="2">
        <f t="shared" si="313"/>
        <v>44521.5</v>
      </c>
      <c r="L5055" s="22">
        <v>44533.5</v>
      </c>
      <c r="M5055" s="22">
        <v>44536.5</v>
      </c>
      <c r="N5055" s="22">
        <v>44533.5</v>
      </c>
      <c r="O5055">
        <f t="shared" si="314"/>
        <v>12</v>
      </c>
      <c r="P5055" s="3">
        <f t="shared" si="315"/>
        <v>654</v>
      </c>
    </row>
    <row r="5056" spans="1:16" x14ac:dyDescent="0.35">
      <c r="A5056" t="s">
        <v>304</v>
      </c>
      <c r="B5056" s="21" t="s">
        <v>98</v>
      </c>
      <c r="C5056" s="22">
        <v>44533</v>
      </c>
      <c r="D5056" t="s">
        <v>90</v>
      </c>
      <c r="E5056" t="s">
        <v>91</v>
      </c>
      <c r="F5056" s="21" t="s">
        <v>89</v>
      </c>
      <c r="G5056" s="3">
        <v>24.57</v>
      </c>
      <c r="H5056" s="22">
        <v>44515</v>
      </c>
      <c r="I5056" s="23">
        <v>44528</v>
      </c>
      <c r="J5056">
        <f t="shared" si="312"/>
        <v>14</v>
      </c>
      <c r="K5056" s="2">
        <f t="shared" si="313"/>
        <v>44521.5</v>
      </c>
      <c r="L5056" s="22">
        <v>44533.5</v>
      </c>
      <c r="M5056" s="22">
        <v>44536.5</v>
      </c>
      <c r="N5056" s="22">
        <v>44533.5</v>
      </c>
      <c r="O5056">
        <f t="shared" si="314"/>
        <v>12</v>
      </c>
      <c r="P5056" s="3">
        <f t="shared" si="315"/>
        <v>294.84000000000003</v>
      </c>
    </row>
    <row r="5057" spans="1:16" x14ac:dyDescent="0.35">
      <c r="A5057" t="s">
        <v>304</v>
      </c>
      <c r="B5057" s="21" t="s">
        <v>98</v>
      </c>
      <c r="C5057" s="22">
        <v>44533</v>
      </c>
      <c r="D5057" t="s">
        <v>92</v>
      </c>
      <c r="E5057" t="s">
        <v>93</v>
      </c>
      <c r="F5057" s="21" t="s">
        <v>89</v>
      </c>
      <c r="G5057" s="3">
        <v>24.57</v>
      </c>
      <c r="H5057" s="22">
        <v>44515</v>
      </c>
      <c r="I5057" s="23">
        <v>44528</v>
      </c>
      <c r="J5057">
        <f t="shared" si="312"/>
        <v>14</v>
      </c>
      <c r="K5057" s="2">
        <f t="shared" si="313"/>
        <v>44521.5</v>
      </c>
      <c r="L5057" s="22">
        <v>44533.5</v>
      </c>
      <c r="M5057" s="22">
        <v>44536.5</v>
      </c>
      <c r="N5057" s="22">
        <v>44533.5</v>
      </c>
      <c r="O5057">
        <f t="shared" si="314"/>
        <v>12</v>
      </c>
      <c r="P5057" s="3">
        <f t="shared" si="315"/>
        <v>294.84000000000003</v>
      </c>
    </row>
    <row r="5058" spans="1:16" x14ac:dyDescent="0.35">
      <c r="A5058" t="s">
        <v>304</v>
      </c>
      <c r="B5058" s="21" t="s">
        <v>98</v>
      </c>
      <c r="C5058" s="22">
        <v>44533</v>
      </c>
      <c r="D5058" t="s">
        <v>94</v>
      </c>
      <c r="E5058" t="s">
        <v>95</v>
      </c>
      <c r="F5058" s="21" t="s">
        <v>89</v>
      </c>
      <c r="G5058" s="3">
        <v>105.05</v>
      </c>
      <c r="H5058" s="22">
        <v>44515</v>
      </c>
      <c r="I5058" s="23">
        <v>44528</v>
      </c>
      <c r="J5058">
        <f t="shared" si="312"/>
        <v>14</v>
      </c>
      <c r="K5058" s="2">
        <f t="shared" si="313"/>
        <v>44521.5</v>
      </c>
      <c r="L5058" s="22">
        <v>44533.5</v>
      </c>
      <c r="M5058" s="22">
        <v>44536.5</v>
      </c>
      <c r="N5058" s="22">
        <v>44533.5</v>
      </c>
      <c r="O5058">
        <f t="shared" si="314"/>
        <v>12</v>
      </c>
      <c r="P5058" s="3">
        <f t="shared" si="315"/>
        <v>1260.5999999999999</v>
      </c>
    </row>
    <row r="5059" spans="1:16" x14ac:dyDescent="0.35">
      <c r="A5059" t="s">
        <v>304</v>
      </c>
      <c r="B5059" s="21" t="s">
        <v>98</v>
      </c>
      <c r="C5059" s="22">
        <v>44533</v>
      </c>
      <c r="D5059" t="s">
        <v>96</v>
      </c>
      <c r="E5059" t="s">
        <v>97</v>
      </c>
      <c r="F5059" s="21" t="s">
        <v>89</v>
      </c>
      <c r="G5059" s="3">
        <v>105.05</v>
      </c>
      <c r="H5059" s="22">
        <v>44515</v>
      </c>
      <c r="I5059" s="23">
        <v>44528</v>
      </c>
      <c r="J5059">
        <f t="shared" si="312"/>
        <v>14</v>
      </c>
      <c r="K5059" s="2">
        <f t="shared" si="313"/>
        <v>44521.5</v>
      </c>
      <c r="L5059" s="22">
        <v>44533.5</v>
      </c>
      <c r="M5059" s="22">
        <v>44536.5</v>
      </c>
      <c r="N5059" s="22">
        <v>44533.5</v>
      </c>
      <c r="O5059">
        <f t="shared" si="314"/>
        <v>12</v>
      </c>
      <c r="P5059" s="3">
        <f t="shared" si="315"/>
        <v>1260.5999999999999</v>
      </c>
    </row>
    <row r="5060" spans="1:16" x14ac:dyDescent="0.35">
      <c r="A5060" t="s">
        <v>304</v>
      </c>
      <c r="B5060" s="21" t="s">
        <v>98</v>
      </c>
      <c r="C5060" s="22">
        <v>44533</v>
      </c>
      <c r="D5060" t="s">
        <v>90</v>
      </c>
      <c r="E5060" t="s">
        <v>91</v>
      </c>
      <c r="F5060" s="21" t="s">
        <v>89</v>
      </c>
      <c r="G5060" s="3">
        <v>7</v>
      </c>
      <c r="H5060" s="22">
        <v>44515</v>
      </c>
      <c r="I5060" s="23">
        <v>44528</v>
      </c>
      <c r="J5060">
        <f t="shared" si="312"/>
        <v>14</v>
      </c>
      <c r="K5060" s="2">
        <f t="shared" si="313"/>
        <v>44521.5</v>
      </c>
      <c r="L5060" s="22">
        <v>44533.5</v>
      </c>
      <c r="M5060" s="22">
        <v>44536.5</v>
      </c>
      <c r="N5060" s="22">
        <v>44533.5</v>
      </c>
      <c r="O5060">
        <f t="shared" si="314"/>
        <v>12</v>
      </c>
      <c r="P5060" s="3">
        <f t="shared" si="315"/>
        <v>84</v>
      </c>
    </row>
    <row r="5061" spans="1:16" x14ac:dyDescent="0.35">
      <c r="A5061" t="s">
        <v>304</v>
      </c>
      <c r="B5061" s="21" t="s">
        <v>98</v>
      </c>
      <c r="C5061" s="22">
        <v>44533</v>
      </c>
      <c r="D5061" t="s">
        <v>92</v>
      </c>
      <c r="E5061" t="s">
        <v>93</v>
      </c>
      <c r="F5061" s="21" t="s">
        <v>89</v>
      </c>
      <c r="G5061" s="3">
        <v>7</v>
      </c>
      <c r="H5061" s="22">
        <v>44515</v>
      </c>
      <c r="I5061" s="23">
        <v>44528</v>
      </c>
      <c r="J5061">
        <f t="shared" si="312"/>
        <v>14</v>
      </c>
      <c r="K5061" s="2">
        <f t="shared" si="313"/>
        <v>44521.5</v>
      </c>
      <c r="L5061" s="22">
        <v>44533.5</v>
      </c>
      <c r="M5061" s="22">
        <v>44536.5</v>
      </c>
      <c r="N5061" s="22">
        <v>44533.5</v>
      </c>
      <c r="O5061">
        <f t="shared" si="314"/>
        <v>12</v>
      </c>
      <c r="P5061" s="3">
        <f t="shared" si="315"/>
        <v>84</v>
      </c>
    </row>
    <row r="5062" spans="1:16" x14ac:dyDescent="0.35">
      <c r="A5062" t="s">
        <v>304</v>
      </c>
      <c r="B5062" s="21" t="s">
        <v>98</v>
      </c>
      <c r="C5062" s="22">
        <v>44533</v>
      </c>
      <c r="D5062" t="s">
        <v>94</v>
      </c>
      <c r="E5062" t="s">
        <v>95</v>
      </c>
      <c r="F5062" s="21" t="s">
        <v>89</v>
      </c>
      <c r="G5062" s="3">
        <v>29.93</v>
      </c>
      <c r="H5062" s="22">
        <v>44515</v>
      </c>
      <c r="I5062" s="23">
        <v>44528</v>
      </c>
      <c r="J5062">
        <f t="shared" si="312"/>
        <v>14</v>
      </c>
      <c r="K5062" s="2">
        <f t="shared" si="313"/>
        <v>44521.5</v>
      </c>
      <c r="L5062" s="22">
        <v>44533.5</v>
      </c>
      <c r="M5062" s="22">
        <v>44536.5</v>
      </c>
      <c r="N5062" s="22">
        <v>44533.5</v>
      </c>
      <c r="O5062">
        <f t="shared" si="314"/>
        <v>12</v>
      </c>
      <c r="P5062" s="3">
        <f t="shared" si="315"/>
        <v>359.15999999999997</v>
      </c>
    </row>
    <row r="5063" spans="1:16" x14ac:dyDescent="0.35">
      <c r="A5063" t="s">
        <v>304</v>
      </c>
      <c r="B5063" s="21" t="s">
        <v>98</v>
      </c>
      <c r="C5063" s="22">
        <v>44533</v>
      </c>
      <c r="D5063" t="s">
        <v>96</v>
      </c>
      <c r="E5063" t="s">
        <v>97</v>
      </c>
      <c r="F5063" s="21" t="s">
        <v>89</v>
      </c>
      <c r="G5063" s="3">
        <v>29.93</v>
      </c>
      <c r="H5063" s="22">
        <v>44515</v>
      </c>
      <c r="I5063" s="23">
        <v>44528</v>
      </c>
      <c r="J5063">
        <f t="shared" si="312"/>
        <v>14</v>
      </c>
      <c r="K5063" s="2">
        <f t="shared" si="313"/>
        <v>44521.5</v>
      </c>
      <c r="L5063" s="22">
        <v>44533.5</v>
      </c>
      <c r="M5063" s="22">
        <v>44536.5</v>
      </c>
      <c r="N5063" s="22">
        <v>44533.5</v>
      </c>
      <c r="O5063">
        <f t="shared" si="314"/>
        <v>12</v>
      </c>
      <c r="P5063" s="3">
        <f t="shared" si="315"/>
        <v>359.15999999999997</v>
      </c>
    </row>
    <row r="5064" spans="1:16" x14ac:dyDescent="0.35">
      <c r="A5064" t="s">
        <v>304</v>
      </c>
      <c r="B5064" s="21" t="s">
        <v>98</v>
      </c>
      <c r="C5064" s="22">
        <v>44533</v>
      </c>
      <c r="D5064" t="s">
        <v>99</v>
      </c>
      <c r="E5064" t="s">
        <v>100</v>
      </c>
      <c r="F5064" s="21" t="s">
        <v>101</v>
      </c>
      <c r="G5064" s="3">
        <v>4.22</v>
      </c>
      <c r="H5064" s="22">
        <v>44515</v>
      </c>
      <c r="I5064" s="23">
        <v>44528</v>
      </c>
      <c r="J5064">
        <f t="shared" si="312"/>
        <v>14</v>
      </c>
      <c r="K5064" s="2">
        <f t="shared" si="313"/>
        <v>44521.5</v>
      </c>
      <c r="L5064" s="22">
        <v>44533.5</v>
      </c>
      <c r="M5064" s="22">
        <v>44536.5</v>
      </c>
      <c r="N5064" s="22">
        <v>44533.5</v>
      </c>
      <c r="O5064">
        <f t="shared" si="314"/>
        <v>12</v>
      </c>
      <c r="P5064" s="3">
        <f t="shared" si="315"/>
        <v>50.64</v>
      </c>
    </row>
    <row r="5065" spans="1:16" x14ac:dyDescent="0.35">
      <c r="A5065" t="s">
        <v>304</v>
      </c>
      <c r="B5065" s="21" t="s">
        <v>98</v>
      </c>
      <c r="C5065" s="22">
        <v>44533</v>
      </c>
      <c r="D5065" t="s">
        <v>99</v>
      </c>
      <c r="E5065" t="s">
        <v>100</v>
      </c>
      <c r="F5065" s="21" t="s">
        <v>103</v>
      </c>
      <c r="G5065" s="3">
        <v>262.20999999999998</v>
      </c>
      <c r="H5065" s="22">
        <v>44515</v>
      </c>
      <c r="I5065" s="23">
        <v>44528</v>
      </c>
      <c r="J5065">
        <f t="shared" si="312"/>
        <v>14</v>
      </c>
      <c r="K5065" s="2">
        <f t="shared" si="313"/>
        <v>44521.5</v>
      </c>
      <c r="L5065" s="22">
        <v>44533.5</v>
      </c>
      <c r="M5065" s="22">
        <v>44536.5</v>
      </c>
      <c r="N5065" s="22">
        <v>44533.5</v>
      </c>
      <c r="O5065">
        <f t="shared" si="314"/>
        <v>12</v>
      </c>
      <c r="P5065" s="3">
        <f t="shared" si="315"/>
        <v>3146.5199999999995</v>
      </c>
    </row>
    <row r="5066" spans="1:16" x14ac:dyDescent="0.35">
      <c r="A5066" t="s">
        <v>304</v>
      </c>
      <c r="B5066" s="21" t="s">
        <v>98</v>
      </c>
      <c r="C5066" s="22">
        <v>44533</v>
      </c>
      <c r="D5066" t="s">
        <v>104</v>
      </c>
      <c r="E5066" t="s">
        <v>105</v>
      </c>
      <c r="F5066" s="21" t="s">
        <v>106</v>
      </c>
      <c r="G5066" s="3">
        <v>118.6</v>
      </c>
      <c r="H5066" s="22">
        <v>44515</v>
      </c>
      <c r="I5066" s="23">
        <v>44528</v>
      </c>
      <c r="J5066">
        <f t="shared" si="312"/>
        <v>14</v>
      </c>
      <c r="K5066" s="2">
        <f t="shared" si="313"/>
        <v>44521.5</v>
      </c>
      <c r="L5066" s="22">
        <v>44533.5</v>
      </c>
      <c r="M5066" s="22">
        <v>44536.5</v>
      </c>
      <c r="N5066" s="22">
        <v>44533.5</v>
      </c>
      <c r="O5066">
        <f t="shared" si="314"/>
        <v>12</v>
      </c>
      <c r="P5066" s="3">
        <f t="shared" si="315"/>
        <v>1423.1999999999998</v>
      </c>
    </row>
    <row r="5067" spans="1:16" x14ac:dyDescent="0.35">
      <c r="A5067" t="s">
        <v>304</v>
      </c>
      <c r="B5067" s="21" t="s">
        <v>98</v>
      </c>
      <c r="C5067" s="22">
        <v>44533</v>
      </c>
      <c r="D5067" t="s">
        <v>87</v>
      </c>
      <c r="E5067" t="s">
        <v>88</v>
      </c>
      <c r="F5067" s="21" t="s">
        <v>89</v>
      </c>
      <c r="G5067" s="3">
        <v>459798.7099999999</v>
      </c>
      <c r="H5067" s="22">
        <v>44515</v>
      </c>
      <c r="I5067" s="23">
        <v>44528</v>
      </c>
      <c r="J5067">
        <f t="shared" ref="J5067:J5130" si="316">I5067-H5067+1</f>
        <v>14</v>
      </c>
      <c r="K5067" s="2">
        <f t="shared" ref="K5067:K5130" si="317">(H5067+I5067)/2</f>
        <v>44521.5</v>
      </c>
      <c r="L5067" s="22">
        <v>44533.5</v>
      </c>
      <c r="M5067" s="22">
        <v>44536.5</v>
      </c>
      <c r="N5067" s="22">
        <v>44533.5</v>
      </c>
      <c r="O5067">
        <f t="shared" ref="O5067:O5130" si="318">N5067-K5067</f>
        <v>12</v>
      </c>
      <c r="P5067" s="3">
        <f t="shared" ref="P5067:P5130" si="319">O5067*G5067</f>
        <v>5517584.5199999986</v>
      </c>
    </row>
    <row r="5068" spans="1:16" x14ac:dyDescent="0.35">
      <c r="A5068" t="s">
        <v>304</v>
      </c>
      <c r="B5068" s="21" t="s">
        <v>98</v>
      </c>
      <c r="C5068" s="22">
        <v>44533</v>
      </c>
      <c r="D5068" t="s">
        <v>90</v>
      </c>
      <c r="E5068" t="s">
        <v>91</v>
      </c>
      <c r="F5068" s="21" t="s">
        <v>89</v>
      </c>
      <c r="G5068" s="3">
        <v>66798.380000000034</v>
      </c>
      <c r="H5068" s="22">
        <v>44515</v>
      </c>
      <c r="I5068" s="23">
        <v>44528</v>
      </c>
      <c r="J5068">
        <f t="shared" si="316"/>
        <v>14</v>
      </c>
      <c r="K5068" s="2">
        <f t="shared" si="317"/>
        <v>44521.5</v>
      </c>
      <c r="L5068" s="22">
        <v>44533.5</v>
      </c>
      <c r="M5068" s="22">
        <v>44536.5</v>
      </c>
      <c r="N5068" s="22">
        <v>44533.5</v>
      </c>
      <c r="O5068">
        <f t="shared" si="318"/>
        <v>12</v>
      </c>
      <c r="P5068" s="3">
        <f t="shared" si="319"/>
        <v>801580.56000000041</v>
      </c>
    </row>
    <row r="5069" spans="1:16" x14ac:dyDescent="0.35">
      <c r="A5069" t="s">
        <v>304</v>
      </c>
      <c r="B5069" s="21" t="s">
        <v>98</v>
      </c>
      <c r="C5069" s="22">
        <v>44533</v>
      </c>
      <c r="D5069" t="s">
        <v>92</v>
      </c>
      <c r="E5069" t="s">
        <v>93</v>
      </c>
      <c r="F5069" s="21" t="s">
        <v>89</v>
      </c>
      <c r="G5069" s="3">
        <v>66798.380000000034</v>
      </c>
      <c r="H5069" s="22">
        <v>44515</v>
      </c>
      <c r="I5069" s="23">
        <v>44528</v>
      </c>
      <c r="J5069">
        <f t="shared" si="316"/>
        <v>14</v>
      </c>
      <c r="K5069" s="2">
        <f t="shared" si="317"/>
        <v>44521.5</v>
      </c>
      <c r="L5069" s="22">
        <v>44533.5</v>
      </c>
      <c r="M5069" s="22">
        <v>44536.5</v>
      </c>
      <c r="N5069" s="22">
        <v>44533.5</v>
      </c>
      <c r="O5069">
        <f t="shared" si="318"/>
        <v>12</v>
      </c>
      <c r="P5069" s="3">
        <f t="shared" si="319"/>
        <v>801580.56000000041</v>
      </c>
    </row>
    <row r="5070" spans="1:16" x14ac:dyDescent="0.35">
      <c r="A5070" t="s">
        <v>304</v>
      </c>
      <c r="B5070" s="21" t="s">
        <v>98</v>
      </c>
      <c r="C5070" s="22">
        <v>44533</v>
      </c>
      <c r="D5070" t="s">
        <v>94</v>
      </c>
      <c r="E5070" t="s">
        <v>95</v>
      </c>
      <c r="F5070" s="21" t="s">
        <v>89</v>
      </c>
      <c r="G5070" s="3">
        <v>283625.66999999981</v>
      </c>
      <c r="H5070" s="22">
        <v>44515</v>
      </c>
      <c r="I5070" s="23">
        <v>44528</v>
      </c>
      <c r="J5070">
        <f t="shared" si="316"/>
        <v>14</v>
      </c>
      <c r="K5070" s="2">
        <f t="shared" si="317"/>
        <v>44521.5</v>
      </c>
      <c r="L5070" s="22">
        <v>44533.5</v>
      </c>
      <c r="M5070" s="22">
        <v>44536.5</v>
      </c>
      <c r="N5070" s="22">
        <v>44533.5</v>
      </c>
      <c r="O5070">
        <f t="shared" si="318"/>
        <v>12</v>
      </c>
      <c r="P5070" s="3">
        <f t="shared" si="319"/>
        <v>3403508.0399999977</v>
      </c>
    </row>
    <row r="5071" spans="1:16" x14ac:dyDescent="0.35">
      <c r="A5071" t="s">
        <v>304</v>
      </c>
      <c r="B5071" s="21" t="s">
        <v>98</v>
      </c>
      <c r="C5071" s="22">
        <v>44533</v>
      </c>
      <c r="D5071" t="s">
        <v>96</v>
      </c>
      <c r="E5071" t="s">
        <v>97</v>
      </c>
      <c r="F5071" s="21" t="s">
        <v>89</v>
      </c>
      <c r="G5071" s="3">
        <v>283625.66999999981</v>
      </c>
      <c r="H5071" s="22">
        <v>44515</v>
      </c>
      <c r="I5071" s="23">
        <v>44528</v>
      </c>
      <c r="J5071">
        <f t="shared" si="316"/>
        <v>14</v>
      </c>
      <c r="K5071" s="2">
        <f t="shared" si="317"/>
        <v>44521.5</v>
      </c>
      <c r="L5071" s="22">
        <v>44533.5</v>
      </c>
      <c r="M5071" s="22">
        <v>44536.5</v>
      </c>
      <c r="N5071" s="22">
        <v>44533.5</v>
      </c>
      <c r="O5071">
        <f t="shared" si="318"/>
        <v>12</v>
      </c>
      <c r="P5071" s="3">
        <f t="shared" si="319"/>
        <v>3403508.0399999977</v>
      </c>
    </row>
    <row r="5072" spans="1:16" x14ac:dyDescent="0.35">
      <c r="A5072" t="s">
        <v>304</v>
      </c>
      <c r="B5072" s="21" t="s">
        <v>98</v>
      </c>
      <c r="C5072" s="22">
        <v>44533</v>
      </c>
      <c r="D5072" t="s">
        <v>107</v>
      </c>
      <c r="E5072" t="s">
        <v>108</v>
      </c>
      <c r="F5072" s="21" t="s">
        <v>101</v>
      </c>
      <c r="G5072" s="3">
        <v>2745.7800000000007</v>
      </c>
      <c r="H5072" s="22">
        <v>44515</v>
      </c>
      <c r="I5072" s="23">
        <v>44528</v>
      </c>
      <c r="J5072">
        <f t="shared" si="316"/>
        <v>14</v>
      </c>
      <c r="K5072" s="2">
        <f t="shared" si="317"/>
        <v>44521.5</v>
      </c>
      <c r="L5072" s="22">
        <v>44533.5</v>
      </c>
      <c r="M5072" s="22">
        <v>44536.5</v>
      </c>
      <c r="N5072" s="22">
        <v>44533.5</v>
      </c>
      <c r="O5072">
        <f t="shared" si="318"/>
        <v>12</v>
      </c>
      <c r="P5072" s="3">
        <f t="shared" si="319"/>
        <v>32949.360000000008</v>
      </c>
    </row>
    <row r="5073" spans="1:16" x14ac:dyDescent="0.35">
      <c r="A5073" t="s">
        <v>304</v>
      </c>
      <c r="B5073" s="21" t="s">
        <v>98</v>
      </c>
      <c r="C5073" s="22">
        <v>44533</v>
      </c>
      <c r="D5073" t="s">
        <v>99</v>
      </c>
      <c r="E5073" t="s">
        <v>100</v>
      </c>
      <c r="F5073" s="21" t="s">
        <v>101</v>
      </c>
      <c r="G5073" s="3">
        <v>28314.28</v>
      </c>
      <c r="H5073" s="22">
        <v>44515</v>
      </c>
      <c r="I5073" s="23">
        <v>44528</v>
      </c>
      <c r="J5073">
        <f t="shared" si="316"/>
        <v>14</v>
      </c>
      <c r="K5073" s="2">
        <f t="shared" si="317"/>
        <v>44521.5</v>
      </c>
      <c r="L5073" s="22">
        <v>44533.5</v>
      </c>
      <c r="M5073" s="22">
        <v>44536.5</v>
      </c>
      <c r="N5073" s="22">
        <v>44533.5</v>
      </c>
      <c r="O5073">
        <f t="shared" si="318"/>
        <v>12</v>
      </c>
      <c r="P5073" s="3">
        <f t="shared" si="319"/>
        <v>339771.36</v>
      </c>
    </row>
    <row r="5074" spans="1:16" x14ac:dyDescent="0.35">
      <c r="A5074" t="s">
        <v>304</v>
      </c>
      <c r="B5074" s="21" t="s">
        <v>98</v>
      </c>
      <c r="C5074" s="22">
        <v>44533</v>
      </c>
      <c r="D5074" t="s">
        <v>99</v>
      </c>
      <c r="E5074" t="s">
        <v>100</v>
      </c>
      <c r="F5074" s="21" t="s">
        <v>102</v>
      </c>
      <c r="G5074" s="3">
        <v>22676.530000000002</v>
      </c>
      <c r="H5074" s="22">
        <v>44515</v>
      </c>
      <c r="I5074" s="23">
        <v>44528</v>
      </c>
      <c r="J5074">
        <f t="shared" si="316"/>
        <v>14</v>
      </c>
      <c r="K5074" s="2">
        <f t="shared" si="317"/>
        <v>44521.5</v>
      </c>
      <c r="L5074" s="22">
        <v>44533.5</v>
      </c>
      <c r="M5074" s="22">
        <v>44536.5</v>
      </c>
      <c r="N5074" s="22">
        <v>44533.5</v>
      </c>
      <c r="O5074">
        <f t="shared" si="318"/>
        <v>12</v>
      </c>
      <c r="P5074" s="3">
        <f t="shared" si="319"/>
        <v>272118.36000000004</v>
      </c>
    </row>
    <row r="5075" spans="1:16" x14ac:dyDescent="0.35">
      <c r="A5075" t="s">
        <v>304</v>
      </c>
      <c r="B5075" s="21" t="s">
        <v>98</v>
      </c>
      <c r="C5075" s="22">
        <v>44533</v>
      </c>
      <c r="D5075" t="s">
        <v>107</v>
      </c>
      <c r="E5075" t="s">
        <v>108</v>
      </c>
      <c r="F5075" s="21" t="s">
        <v>126</v>
      </c>
      <c r="G5075" s="3">
        <v>207.33</v>
      </c>
      <c r="H5075" s="22">
        <v>44515</v>
      </c>
      <c r="I5075" s="23">
        <v>44528</v>
      </c>
      <c r="J5075">
        <f t="shared" si="316"/>
        <v>14</v>
      </c>
      <c r="K5075" s="2">
        <f t="shared" si="317"/>
        <v>44521.5</v>
      </c>
      <c r="L5075" s="22">
        <v>44533.5</v>
      </c>
      <c r="M5075" s="22">
        <v>44538.5</v>
      </c>
      <c r="N5075" s="22">
        <v>44537.5</v>
      </c>
      <c r="O5075">
        <f t="shared" si="318"/>
        <v>16</v>
      </c>
      <c r="P5075" s="3">
        <f t="shared" si="319"/>
        <v>3317.28</v>
      </c>
    </row>
    <row r="5076" spans="1:16" x14ac:dyDescent="0.35">
      <c r="A5076" t="s">
        <v>304</v>
      </c>
      <c r="B5076" s="21" t="s">
        <v>98</v>
      </c>
      <c r="C5076" s="22">
        <v>44533</v>
      </c>
      <c r="D5076" t="s">
        <v>107</v>
      </c>
      <c r="E5076" t="s">
        <v>108</v>
      </c>
      <c r="F5076" s="21" t="s">
        <v>109</v>
      </c>
      <c r="G5076" s="3">
        <v>278</v>
      </c>
      <c r="H5076" s="22">
        <v>44515</v>
      </c>
      <c r="I5076" s="23">
        <v>44528</v>
      </c>
      <c r="J5076">
        <f t="shared" si="316"/>
        <v>14</v>
      </c>
      <c r="K5076" s="2">
        <f t="shared" si="317"/>
        <v>44521.5</v>
      </c>
      <c r="L5076" s="22">
        <v>44533.5</v>
      </c>
      <c r="M5076" s="22">
        <v>44538.5</v>
      </c>
      <c r="N5076" s="22">
        <v>44537.5</v>
      </c>
      <c r="O5076">
        <f t="shared" si="318"/>
        <v>16</v>
      </c>
      <c r="P5076" s="3">
        <f t="shared" si="319"/>
        <v>4448</v>
      </c>
    </row>
    <row r="5077" spans="1:16" x14ac:dyDescent="0.35">
      <c r="A5077" t="s">
        <v>304</v>
      </c>
      <c r="B5077" s="21" t="s">
        <v>98</v>
      </c>
      <c r="C5077" s="22">
        <v>44533</v>
      </c>
      <c r="D5077" t="s">
        <v>99</v>
      </c>
      <c r="E5077" t="s">
        <v>100</v>
      </c>
      <c r="F5077" s="21" t="s">
        <v>109</v>
      </c>
      <c r="G5077" s="3">
        <v>63392</v>
      </c>
      <c r="H5077" s="22">
        <v>44515</v>
      </c>
      <c r="I5077" s="23">
        <v>44528</v>
      </c>
      <c r="J5077">
        <f t="shared" si="316"/>
        <v>14</v>
      </c>
      <c r="K5077" s="2">
        <f t="shared" si="317"/>
        <v>44521.5</v>
      </c>
      <c r="L5077" s="22">
        <v>44533.5</v>
      </c>
      <c r="M5077" s="22">
        <v>44538.5</v>
      </c>
      <c r="N5077" s="22">
        <v>44537.5</v>
      </c>
      <c r="O5077">
        <f t="shared" si="318"/>
        <v>16</v>
      </c>
      <c r="P5077" s="3">
        <f t="shared" si="319"/>
        <v>1014272</v>
      </c>
    </row>
    <row r="5078" spans="1:16" x14ac:dyDescent="0.35">
      <c r="A5078" t="s">
        <v>304</v>
      </c>
      <c r="B5078" s="21" t="s">
        <v>98</v>
      </c>
      <c r="C5078" s="22">
        <v>44533</v>
      </c>
      <c r="D5078" t="s">
        <v>107</v>
      </c>
      <c r="E5078" t="s">
        <v>108</v>
      </c>
      <c r="F5078" s="21" t="s">
        <v>138</v>
      </c>
      <c r="G5078" s="3">
        <v>166.48</v>
      </c>
      <c r="H5078" s="22">
        <v>44515</v>
      </c>
      <c r="I5078" s="23">
        <v>44528</v>
      </c>
      <c r="J5078">
        <f t="shared" si="316"/>
        <v>14</v>
      </c>
      <c r="K5078" s="2">
        <f t="shared" si="317"/>
        <v>44521.5</v>
      </c>
      <c r="L5078" s="22">
        <v>44533.5</v>
      </c>
      <c r="M5078" s="22">
        <v>44538.5</v>
      </c>
      <c r="N5078" s="22">
        <v>44537.5</v>
      </c>
      <c r="O5078">
        <f t="shared" si="318"/>
        <v>16</v>
      </c>
      <c r="P5078" s="3">
        <f t="shared" si="319"/>
        <v>2663.68</v>
      </c>
    </row>
    <row r="5079" spans="1:16" x14ac:dyDescent="0.35">
      <c r="A5079" t="s">
        <v>304</v>
      </c>
      <c r="B5079" s="21" t="s">
        <v>98</v>
      </c>
      <c r="C5079" s="22">
        <v>44533</v>
      </c>
      <c r="D5079" t="s">
        <v>110</v>
      </c>
      <c r="E5079" t="s">
        <v>111</v>
      </c>
      <c r="F5079" s="21" t="s">
        <v>112</v>
      </c>
      <c r="G5079" s="3">
        <v>8.69</v>
      </c>
      <c r="H5079" s="22">
        <v>44515</v>
      </c>
      <c r="I5079" s="23">
        <v>44528</v>
      </c>
      <c r="J5079">
        <f t="shared" si="316"/>
        <v>14</v>
      </c>
      <c r="K5079" s="2">
        <f t="shared" si="317"/>
        <v>44521.5</v>
      </c>
      <c r="L5079" s="22">
        <v>44533.5</v>
      </c>
      <c r="M5079" s="22">
        <v>44550.5</v>
      </c>
      <c r="N5079" s="22">
        <v>44547.5</v>
      </c>
      <c r="O5079">
        <f t="shared" si="318"/>
        <v>26</v>
      </c>
      <c r="P5079" s="3">
        <f t="shared" si="319"/>
        <v>225.94</v>
      </c>
    </row>
    <row r="5080" spans="1:16" x14ac:dyDescent="0.35">
      <c r="A5080" t="s">
        <v>304</v>
      </c>
      <c r="B5080" s="21" t="s">
        <v>98</v>
      </c>
      <c r="C5080" s="22">
        <v>44533</v>
      </c>
      <c r="D5080" t="s">
        <v>110</v>
      </c>
      <c r="E5080" t="s">
        <v>111</v>
      </c>
      <c r="F5080" s="21" t="s">
        <v>113</v>
      </c>
      <c r="G5080" s="3">
        <v>6.59</v>
      </c>
      <c r="H5080" s="22">
        <v>44515</v>
      </c>
      <c r="I5080" s="23">
        <v>44528</v>
      </c>
      <c r="J5080">
        <f t="shared" si="316"/>
        <v>14</v>
      </c>
      <c r="K5080" s="2">
        <f t="shared" si="317"/>
        <v>44521.5</v>
      </c>
      <c r="L5080" s="22">
        <v>44533.5</v>
      </c>
      <c r="M5080" s="22">
        <v>44550.5</v>
      </c>
      <c r="N5080" s="22">
        <v>44547.5</v>
      </c>
      <c r="O5080">
        <f t="shared" si="318"/>
        <v>26</v>
      </c>
      <c r="P5080" s="3">
        <f t="shared" si="319"/>
        <v>171.34</v>
      </c>
    </row>
    <row r="5081" spans="1:16" x14ac:dyDescent="0.35">
      <c r="A5081" t="s">
        <v>304</v>
      </c>
      <c r="B5081" s="21" t="s">
        <v>98</v>
      </c>
      <c r="C5081" s="22">
        <v>44533</v>
      </c>
      <c r="D5081" t="s">
        <v>114</v>
      </c>
      <c r="E5081" t="s">
        <v>115</v>
      </c>
      <c r="F5081" s="21" t="s">
        <v>112</v>
      </c>
      <c r="G5081" s="3">
        <v>855.57999999999981</v>
      </c>
      <c r="H5081" s="22">
        <v>44515</v>
      </c>
      <c r="I5081" s="23">
        <v>44528</v>
      </c>
      <c r="J5081">
        <f t="shared" si="316"/>
        <v>14</v>
      </c>
      <c r="K5081" s="2">
        <f t="shared" si="317"/>
        <v>44521.5</v>
      </c>
      <c r="L5081" s="22">
        <v>44533.5</v>
      </c>
      <c r="M5081" s="22">
        <v>44550.5</v>
      </c>
      <c r="N5081" s="22">
        <v>44547.5</v>
      </c>
      <c r="O5081">
        <f t="shared" si="318"/>
        <v>26</v>
      </c>
      <c r="P5081" s="3">
        <f t="shared" si="319"/>
        <v>22245.079999999994</v>
      </c>
    </row>
    <row r="5082" spans="1:16" x14ac:dyDescent="0.35">
      <c r="A5082" t="s">
        <v>304</v>
      </c>
      <c r="B5082" s="21" t="s">
        <v>98</v>
      </c>
      <c r="C5082" s="22">
        <v>44533</v>
      </c>
      <c r="D5082" t="s">
        <v>110</v>
      </c>
      <c r="E5082" t="s">
        <v>111</v>
      </c>
      <c r="F5082" s="21" t="s">
        <v>112</v>
      </c>
      <c r="G5082" s="3">
        <v>14055.739999999993</v>
      </c>
      <c r="H5082" s="22">
        <v>44515</v>
      </c>
      <c r="I5082" s="23">
        <v>44528</v>
      </c>
      <c r="J5082">
        <f t="shared" si="316"/>
        <v>14</v>
      </c>
      <c r="K5082" s="2">
        <f t="shared" si="317"/>
        <v>44521.5</v>
      </c>
      <c r="L5082" s="22">
        <v>44533.5</v>
      </c>
      <c r="M5082" s="22">
        <v>44550.5</v>
      </c>
      <c r="N5082" s="22">
        <v>44547.5</v>
      </c>
      <c r="O5082">
        <f t="shared" si="318"/>
        <v>26</v>
      </c>
      <c r="P5082" s="3">
        <f t="shared" si="319"/>
        <v>365449.23999999982</v>
      </c>
    </row>
    <row r="5083" spans="1:16" x14ac:dyDescent="0.35">
      <c r="A5083" t="s">
        <v>304</v>
      </c>
      <c r="B5083" s="21" t="s">
        <v>98</v>
      </c>
      <c r="C5083" s="22">
        <v>44533</v>
      </c>
      <c r="D5083" t="s">
        <v>110</v>
      </c>
      <c r="E5083" t="s">
        <v>111</v>
      </c>
      <c r="F5083" s="21" t="s">
        <v>116</v>
      </c>
      <c r="G5083" s="3">
        <v>101.84</v>
      </c>
      <c r="H5083" s="22">
        <v>44515</v>
      </c>
      <c r="I5083" s="23">
        <v>44528</v>
      </c>
      <c r="J5083">
        <f t="shared" si="316"/>
        <v>14</v>
      </c>
      <c r="K5083" s="2">
        <f t="shared" si="317"/>
        <v>44521.5</v>
      </c>
      <c r="L5083" s="22">
        <v>44533.5</v>
      </c>
      <c r="M5083" s="22">
        <v>44550.5</v>
      </c>
      <c r="N5083" s="22">
        <v>44547.5</v>
      </c>
      <c r="O5083">
        <f t="shared" si="318"/>
        <v>26</v>
      </c>
      <c r="P5083" s="3">
        <f t="shared" si="319"/>
        <v>2647.84</v>
      </c>
    </row>
    <row r="5084" spans="1:16" x14ac:dyDescent="0.35">
      <c r="A5084" t="s">
        <v>304</v>
      </c>
      <c r="B5084" s="21" t="s">
        <v>98</v>
      </c>
      <c r="C5084" s="22">
        <v>44533</v>
      </c>
      <c r="D5084" t="s">
        <v>110</v>
      </c>
      <c r="E5084" t="s">
        <v>111</v>
      </c>
      <c r="F5084" s="21" t="s">
        <v>117</v>
      </c>
      <c r="G5084" s="3">
        <v>4.6999999999999993</v>
      </c>
      <c r="H5084" s="22">
        <v>44515</v>
      </c>
      <c r="I5084" s="23">
        <v>44528</v>
      </c>
      <c r="J5084">
        <f t="shared" si="316"/>
        <v>14</v>
      </c>
      <c r="K5084" s="2">
        <f t="shared" si="317"/>
        <v>44521.5</v>
      </c>
      <c r="L5084" s="22">
        <v>44533.5</v>
      </c>
      <c r="M5084" s="22">
        <v>44550.5</v>
      </c>
      <c r="N5084" s="22">
        <v>44547.5</v>
      </c>
      <c r="O5084">
        <f t="shared" si="318"/>
        <v>26</v>
      </c>
      <c r="P5084" s="3">
        <f t="shared" si="319"/>
        <v>122.19999999999999</v>
      </c>
    </row>
    <row r="5085" spans="1:16" x14ac:dyDescent="0.35">
      <c r="A5085" t="s">
        <v>304</v>
      </c>
      <c r="B5085" s="21" t="s">
        <v>98</v>
      </c>
      <c r="C5085" s="22">
        <v>44533</v>
      </c>
      <c r="D5085" t="s">
        <v>110</v>
      </c>
      <c r="E5085" t="s">
        <v>111</v>
      </c>
      <c r="F5085" s="21" t="s">
        <v>118</v>
      </c>
      <c r="G5085" s="3">
        <v>9.41</v>
      </c>
      <c r="H5085" s="22">
        <v>44515</v>
      </c>
      <c r="I5085" s="23">
        <v>44528</v>
      </c>
      <c r="J5085">
        <f t="shared" si="316"/>
        <v>14</v>
      </c>
      <c r="K5085" s="2">
        <f t="shared" si="317"/>
        <v>44521.5</v>
      </c>
      <c r="L5085" s="22">
        <v>44533.5</v>
      </c>
      <c r="M5085" s="22">
        <v>44550.5</v>
      </c>
      <c r="N5085" s="22">
        <v>44547.5</v>
      </c>
      <c r="O5085">
        <f t="shared" si="318"/>
        <v>26</v>
      </c>
      <c r="P5085" s="3">
        <f t="shared" si="319"/>
        <v>244.66</v>
      </c>
    </row>
    <row r="5086" spans="1:16" x14ac:dyDescent="0.35">
      <c r="A5086" t="s">
        <v>304</v>
      </c>
      <c r="B5086" s="21" t="s">
        <v>98</v>
      </c>
      <c r="C5086" s="22">
        <v>44533</v>
      </c>
      <c r="D5086" t="s">
        <v>114</v>
      </c>
      <c r="E5086" t="s">
        <v>115</v>
      </c>
      <c r="F5086" s="21" t="s">
        <v>119</v>
      </c>
      <c r="G5086" s="3">
        <v>29.299999999999997</v>
      </c>
      <c r="H5086" s="22">
        <v>44515</v>
      </c>
      <c r="I5086" s="23">
        <v>44528</v>
      </c>
      <c r="J5086">
        <f t="shared" si="316"/>
        <v>14</v>
      </c>
      <c r="K5086" s="2">
        <f t="shared" si="317"/>
        <v>44521.5</v>
      </c>
      <c r="L5086" s="22">
        <v>44533.5</v>
      </c>
      <c r="M5086" s="22">
        <v>44550.5</v>
      </c>
      <c r="N5086" s="22">
        <v>44547.5</v>
      </c>
      <c r="O5086">
        <f t="shared" si="318"/>
        <v>26</v>
      </c>
      <c r="P5086" s="3">
        <f t="shared" si="319"/>
        <v>761.8</v>
      </c>
    </row>
    <row r="5087" spans="1:16" x14ac:dyDescent="0.35">
      <c r="A5087" t="s">
        <v>304</v>
      </c>
      <c r="B5087" s="21" t="s">
        <v>98</v>
      </c>
      <c r="C5087" s="22">
        <v>44533</v>
      </c>
      <c r="D5087" t="s">
        <v>110</v>
      </c>
      <c r="E5087" t="s">
        <v>111</v>
      </c>
      <c r="F5087" s="21" t="s">
        <v>119</v>
      </c>
      <c r="G5087" s="3">
        <v>258.25</v>
      </c>
      <c r="H5087" s="22">
        <v>44515</v>
      </c>
      <c r="I5087" s="23">
        <v>44528</v>
      </c>
      <c r="J5087">
        <f t="shared" si="316"/>
        <v>14</v>
      </c>
      <c r="K5087" s="2">
        <f t="shared" si="317"/>
        <v>44521.5</v>
      </c>
      <c r="L5087" s="22">
        <v>44533.5</v>
      </c>
      <c r="M5087" s="22">
        <v>44550.5</v>
      </c>
      <c r="N5087" s="22">
        <v>44547.5</v>
      </c>
      <c r="O5087">
        <f t="shared" si="318"/>
        <v>26</v>
      </c>
      <c r="P5087" s="3">
        <f t="shared" si="319"/>
        <v>6714.5</v>
      </c>
    </row>
    <row r="5088" spans="1:16" x14ac:dyDescent="0.35">
      <c r="A5088" t="s">
        <v>304</v>
      </c>
      <c r="B5088" s="21" t="s">
        <v>98</v>
      </c>
      <c r="C5088" s="22">
        <v>44533</v>
      </c>
      <c r="D5088" t="s">
        <v>114</v>
      </c>
      <c r="E5088" t="s">
        <v>115</v>
      </c>
      <c r="F5088" s="21" t="s">
        <v>120</v>
      </c>
      <c r="G5088" s="3">
        <v>140.86000000000001</v>
      </c>
      <c r="H5088" s="22">
        <v>44515</v>
      </c>
      <c r="I5088" s="23">
        <v>44528</v>
      </c>
      <c r="J5088">
        <f t="shared" si="316"/>
        <v>14</v>
      </c>
      <c r="K5088" s="2">
        <f t="shared" si="317"/>
        <v>44521.5</v>
      </c>
      <c r="L5088" s="22">
        <v>44533.5</v>
      </c>
      <c r="M5088" s="22">
        <v>44550.5</v>
      </c>
      <c r="N5088" s="22">
        <v>44547.5</v>
      </c>
      <c r="O5088">
        <f t="shared" si="318"/>
        <v>26</v>
      </c>
      <c r="P5088" s="3">
        <f t="shared" si="319"/>
        <v>3662.3600000000006</v>
      </c>
    </row>
    <row r="5089" spans="1:16" x14ac:dyDescent="0.35">
      <c r="A5089" t="s">
        <v>304</v>
      </c>
      <c r="B5089" s="21" t="s">
        <v>98</v>
      </c>
      <c r="C5089" s="22">
        <v>44533</v>
      </c>
      <c r="D5089" t="s">
        <v>110</v>
      </c>
      <c r="E5089" t="s">
        <v>111</v>
      </c>
      <c r="F5089" s="21" t="s">
        <v>120</v>
      </c>
      <c r="G5089" s="3">
        <v>32.61</v>
      </c>
      <c r="H5089" s="22">
        <v>44515</v>
      </c>
      <c r="I5089" s="23">
        <v>44528</v>
      </c>
      <c r="J5089">
        <f t="shared" si="316"/>
        <v>14</v>
      </c>
      <c r="K5089" s="2">
        <f t="shared" si="317"/>
        <v>44521.5</v>
      </c>
      <c r="L5089" s="22">
        <v>44533.5</v>
      </c>
      <c r="M5089" s="22">
        <v>44550.5</v>
      </c>
      <c r="N5089" s="22">
        <v>44547.5</v>
      </c>
      <c r="O5089">
        <f t="shared" si="318"/>
        <v>26</v>
      </c>
      <c r="P5089" s="3">
        <f t="shared" si="319"/>
        <v>847.86</v>
      </c>
    </row>
    <row r="5090" spans="1:16" x14ac:dyDescent="0.35">
      <c r="A5090" t="s">
        <v>304</v>
      </c>
      <c r="B5090" s="21" t="s">
        <v>98</v>
      </c>
      <c r="C5090" s="22">
        <v>44533</v>
      </c>
      <c r="D5090" t="s">
        <v>110</v>
      </c>
      <c r="E5090" t="s">
        <v>111</v>
      </c>
      <c r="F5090" s="21" t="s">
        <v>121</v>
      </c>
      <c r="G5090" s="3">
        <v>1.38</v>
      </c>
      <c r="H5090" s="22">
        <v>44515</v>
      </c>
      <c r="I5090" s="23">
        <v>44528</v>
      </c>
      <c r="J5090">
        <f t="shared" si="316"/>
        <v>14</v>
      </c>
      <c r="K5090" s="2">
        <f t="shared" si="317"/>
        <v>44521.5</v>
      </c>
      <c r="L5090" s="22">
        <v>44533.5</v>
      </c>
      <c r="M5090" s="22">
        <v>44550.5</v>
      </c>
      <c r="N5090" s="22">
        <v>44547.5</v>
      </c>
      <c r="O5090">
        <f t="shared" si="318"/>
        <v>26</v>
      </c>
      <c r="P5090" s="3">
        <f t="shared" si="319"/>
        <v>35.879999999999995</v>
      </c>
    </row>
    <row r="5091" spans="1:16" x14ac:dyDescent="0.35">
      <c r="A5091" t="s">
        <v>304</v>
      </c>
      <c r="B5091" s="21" t="s">
        <v>98</v>
      </c>
      <c r="C5091" s="22">
        <v>44533</v>
      </c>
      <c r="D5091" t="s">
        <v>110</v>
      </c>
      <c r="E5091" t="s">
        <v>111</v>
      </c>
      <c r="F5091" s="21" t="s">
        <v>245</v>
      </c>
      <c r="G5091" s="3">
        <v>0.88</v>
      </c>
      <c r="H5091" s="22">
        <v>44515</v>
      </c>
      <c r="I5091" s="23">
        <v>44528</v>
      </c>
      <c r="J5091">
        <f t="shared" si="316"/>
        <v>14</v>
      </c>
      <c r="K5091" s="2">
        <f t="shared" si="317"/>
        <v>44521.5</v>
      </c>
      <c r="L5091" s="22">
        <v>44533.5</v>
      </c>
      <c r="M5091" s="22">
        <v>44550.5</v>
      </c>
      <c r="N5091" s="22">
        <v>44547.5</v>
      </c>
      <c r="O5091">
        <f t="shared" si="318"/>
        <v>26</v>
      </c>
      <c r="P5091" s="3">
        <f t="shared" si="319"/>
        <v>22.88</v>
      </c>
    </row>
    <row r="5092" spans="1:16" x14ac:dyDescent="0.35">
      <c r="A5092" t="s">
        <v>304</v>
      </c>
      <c r="B5092" s="21" t="s">
        <v>98</v>
      </c>
      <c r="C5092" s="22">
        <v>44533</v>
      </c>
      <c r="D5092" t="s">
        <v>114</v>
      </c>
      <c r="E5092" t="s">
        <v>115</v>
      </c>
      <c r="F5092" s="21" t="s">
        <v>122</v>
      </c>
      <c r="G5092" s="3">
        <v>122.28999999999999</v>
      </c>
      <c r="H5092" s="22">
        <v>44515</v>
      </c>
      <c r="I5092" s="23">
        <v>44528</v>
      </c>
      <c r="J5092">
        <f t="shared" si="316"/>
        <v>14</v>
      </c>
      <c r="K5092" s="2">
        <f t="shared" si="317"/>
        <v>44521.5</v>
      </c>
      <c r="L5092" s="22">
        <v>44533.5</v>
      </c>
      <c r="M5092" s="22">
        <v>44550.5</v>
      </c>
      <c r="N5092" s="22">
        <v>44547.5</v>
      </c>
      <c r="O5092">
        <f t="shared" si="318"/>
        <v>26</v>
      </c>
      <c r="P5092" s="3">
        <f t="shared" si="319"/>
        <v>3179.54</v>
      </c>
    </row>
    <row r="5093" spans="1:16" x14ac:dyDescent="0.35">
      <c r="A5093" t="s">
        <v>304</v>
      </c>
      <c r="B5093" s="21" t="s">
        <v>98</v>
      </c>
      <c r="C5093" s="22">
        <v>44533</v>
      </c>
      <c r="D5093" t="s">
        <v>110</v>
      </c>
      <c r="E5093" t="s">
        <v>111</v>
      </c>
      <c r="F5093" s="21" t="s">
        <v>122</v>
      </c>
      <c r="G5093" s="3">
        <v>1.81</v>
      </c>
      <c r="H5093" s="22">
        <v>44515</v>
      </c>
      <c r="I5093" s="23">
        <v>44528</v>
      </c>
      <c r="J5093">
        <f t="shared" si="316"/>
        <v>14</v>
      </c>
      <c r="K5093" s="2">
        <f t="shared" si="317"/>
        <v>44521.5</v>
      </c>
      <c r="L5093" s="22">
        <v>44533.5</v>
      </c>
      <c r="M5093" s="22">
        <v>44550.5</v>
      </c>
      <c r="N5093" s="22">
        <v>44547.5</v>
      </c>
      <c r="O5093">
        <f t="shared" si="318"/>
        <v>26</v>
      </c>
      <c r="P5093" s="3">
        <f t="shared" si="319"/>
        <v>47.06</v>
      </c>
    </row>
    <row r="5094" spans="1:16" x14ac:dyDescent="0.35">
      <c r="A5094" t="s">
        <v>304</v>
      </c>
      <c r="B5094" s="21" t="s">
        <v>98</v>
      </c>
      <c r="C5094" s="22">
        <v>44533</v>
      </c>
      <c r="D5094" t="s">
        <v>114</v>
      </c>
      <c r="E5094" t="s">
        <v>115</v>
      </c>
      <c r="F5094" s="21" t="s">
        <v>123</v>
      </c>
      <c r="G5094" s="3">
        <v>67.849999999999994</v>
      </c>
      <c r="H5094" s="22">
        <v>44515</v>
      </c>
      <c r="I5094" s="23">
        <v>44528</v>
      </c>
      <c r="J5094">
        <f t="shared" si="316"/>
        <v>14</v>
      </c>
      <c r="K5094" s="2">
        <f t="shared" si="317"/>
        <v>44521.5</v>
      </c>
      <c r="L5094" s="22">
        <v>44533.5</v>
      </c>
      <c r="M5094" s="22">
        <v>44550.5</v>
      </c>
      <c r="N5094" s="22">
        <v>44547.5</v>
      </c>
      <c r="O5094">
        <f t="shared" si="318"/>
        <v>26</v>
      </c>
      <c r="P5094" s="3">
        <f t="shared" si="319"/>
        <v>1764.1</v>
      </c>
    </row>
    <row r="5095" spans="1:16" x14ac:dyDescent="0.35">
      <c r="A5095" t="s">
        <v>304</v>
      </c>
      <c r="B5095" s="21" t="s">
        <v>98</v>
      </c>
      <c r="C5095" s="22">
        <v>44533</v>
      </c>
      <c r="D5095" t="s">
        <v>110</v>
      </c>
      <c r="E5095" t="s">
        <v>111</v>
      </c>
      <c r="F5095" s="21" t="s">
        <v>123</v>
      </c>
      <c r="G5095" s="3">
        <v>46.38</v>
      </c>
      <c r="H5095" s="22">
        <v>44515</v>
      </c>
      <c r="I5095" s="23">
        <v>44528</v>
      </c>
      <c r="J5095">
        <f t="shared" si="316"/>
        <v>14</v>
      </c>
      <c r="K5095" s="2">
        <f t="shared" si="317"/>
        <v>44521.5</v>
      </c>
      <c r="L5095" s="22">
        <v>44533.5</v>
      </c>
      <c r="M5095" s="22">
        <v>44550.5</v>
      </c>
      <c r="N5095" s="22">
        <v>44547.5</v>
      </c>
      <c r="O5095">
        <f t="shared" si="318"/>
        <v>26</v>
      </c>
      <c r="P5095" s="3">
        <f t="shared" si="319"/>
        <v>1205.8800000000001</v>
      </c>
    </row>
    <row r="5096" spans="1:16" x14ac:dyDescent="0.35">
      <c r="A5096" t="s">
        <v>304</v>
      </c>
      <c r="B5096" s="21" t="s">
        <v>98</v>
      </c>
      <c r="C5096" s="22">
        <v>44533</v>
      </c>
      <c r="D5096" t="s">
        <v>110</v>
      </c>
      <c r="E5096" t="s">
        <v>111</v>
      </c>
      <c r="F5096" s="21" t="s">
        <v>124</v>
      </c>
      <c r="G5096" s="3">
        <v>1.74</v>
      </c>
      <c r="H5096" s="22">
        <v>44515</v>
      </c>
      <c r="I5096" s="23">
        <v>44528</v>
      </c>
      <c r="J5096">
        <f t="shared" si="316"/>
        <v>14</v>
      </c>
      <c r="K5096" s="2">
        <f t="shared" si="317"/>
        <v>44521.5</v>
      </c>
      <c r="L5096" s="22">
        <v>44533.5</v>
      </c>
      <c r="M5096" s="22">
        <v>44550.5</v>
      </c>
      <c r="N5096" s="22">
        <v>44547.5</v>
      </c>
      <c r="O5096">
        <f t="shared" si="318"/>
        <v>26</v>
      </c>
      <c r="P5096" s="3">
        <f t="shared" si="319"/>
        <v>45.24</v>
      </c>
    </row>
    <row r="5097" spans="1:16" x14ac:dyDescent="0.35">
      <c r="A5097" t="s">
        <v>304</v>
      </c>
      <c r="B5097" s="21" t="s">
        <v>98</v>
      </c>
      <c r="C5097" s="22">
        <v>44533</v>
      </c>
      <c r="D5097" t="s">
        <v>114</v>
      </c>
      <c r="E5097" t="s">
        <v>115</v>
      </c>
      <c r="F5097" s="21" t="s">
        <v>127</v>
      </c>
      <c r="G5097" s="3">
        <v>78.150000000000006</v>
      </c>
      <c r="H5097" s="22">
        <v>44515</v>
      </c>
      <c r="I5097" s="23">
        <v>44528</v>
      </c>
      <c r="J5097">
        <f t="shared" si="316"/>
        <v>14</v>
      </c>
      <c r="K5097" s="2">
        <f t="shared" si="317"/>
        <v>44521.5</v>
      </c>
      <c r="L5097" s="22">
        <v>44533.5</v>
      </c>
      <c r="M5097" s="22">
        <v>44550.5</v>
      </c>
      <c r="N5097" s="22">
        <v>44547.5</v>
      </c>
      <c r="O5097">
        <f t="shared" si="318"/>
        <v>26</v>
      </c>
      <c r="P5097" s="3">
        <f t="shared" si="319"/>
        <v>2031.9</v>
      </c>
    </row>
    <row r="5098" spans="1:16" x14ac:dyDescent="0.35">
      <c r="A5098" t="s">
        <v>304</v>
      </c>
      <c r="B5098" s="21" t="s">
        <v>98</v>
      </c>
      <c r="C5098" s="22">
        <v>44533</v>
      </c>
      <c r="D5098" t="s">
        <v>110</v>
      </c>
      <c r="E5098" t="s">
        <v>111</v>
      </c>
      <c r="F5098" s="21" t="s">
        <v>127</v>
      </c>
      <c r="G5098" s="3">
        <v>91.06</v>
      </c>
      <c r="H5098" s="22">
        <v>44515</v>
      </c>
      <c r="I5098" s="23">
        <v>44528</v>
      </c>
      <c r="J5098">
        <f t="shared" si="316"/>
        <v>14</v>
      </c>
      <c r="K5098" s="2">
        <f t="shared" si="317"/>
        <v>44521.5</v>
      </c>
      <c r="L5098" s="22">
        <v>44533.5</v>
      </c>
      <c r="M5098" s="22">
        <v>44550.5</v>
      </c>
      <c r="N5098" s="22">
        <v>44547.5</v>
      </c>
      <c r="O5098">
        <f t="shared" si="318"/>
        <v>26</v>
      </c>
      <c r="P5098" s="3">
        <f t="shared" si="319"/>
        <v>2367.56</v>
      </c>
    </row>
    <row r="5099" spans="1:16" x14ac:dyDescent="0.35">
      <c r="A5099" t="s">
        <v>304</v>
      </c>
      <c r="B5099" s="21" t="s">
        <v>98</v>
      </c>
      <c r="C5099" s="22">
        <v>44533</v>
      </c>
      <c r="D5099" t="s">
        <v>114</v>
      </c>
      <c r="E5099" t="s">
        <v>115</v>
      </c>
      <c r="F5099" s="21" t="s">
        <v>128</v>
      </c>
      <c r="G5099" s="3">
        <v>25.05</v>
      </c>
      <c r="H5099" s="22">
        <v>44515</v>
      </c>
      <c r="I5099" s="23">
        <v>44528</v>
      </c>
      <c r="J5099">
        <f t="shared" si="316"/>
        <v>14</v>
      </c>
      <c r="K5099" s="2">
        <f t="shared" si="317"/>
        <v>44521.5</v>
      </c>
      <c r="L5099" s="22">
        <v>44533.5</v>
      </c>
      <c r="M5099" s="22">
        <v>44550.5</v>
      </c>
      <c r="N5099" s="22">
        <v>44547.5</v>
      </c>
      <c r="O5099">
        <f t="shared" si="318"/>
        <v>26</v>
      </c>
      <c r="P5099" s="3">
        <f t="shared" si="319"/>
        <v>651.30000000000007</v>
      </c>
    </row>
    <row r="5100" spans="1:16" x14ac:dyDescent="0.35">
      <c r="A5100" t="s">
        <v>304</v>
      </c>
      <c r="B5100" s="21" t="s">
        <v>98</v>
      </c>
      <c r="C5100" s="22">
        <v>44533</v>
      </c>
      <c r="D5100" t="s">
        <v>110</v>
      </c>
      <c r="E5100" t="s">
        <v>111</v>
      </c>
      <c r="F5100" s="21" t="s">
        <v>128</v>
      </c>
      <c r="G5100" s="3">
        <v>1.34</v>
      </c>
      <c r="H5100" s="22">
        <v>44515</v>
      </c>
      <c r="I5100" s="23">
        <v>44528</v>
      </c>
      <c r="J5100">
        <f t="shared" si="316"/>
        <v>14</v>
      </c>
      <c r="K5100" s="2">
        <f t="shared" si="317"/>
        <v>44521.5</v>
      </c>
      <c r="L5100" s="22">
        <v>44533.5</v>
      </c>
      <c r="M5100" s="22">
        <v>44550.5</v>
      </c>
      <c r="N5100" s="22">
        <v>44547.5</v>
      </c>
      <c r="O5100">
        <f t="shared" si="318"/>
        <v>26</v>
      </c>
      <c r="P5100" s="3">
        <f t="shared" si="319"/>
        <v>34.840000000000003</v>
      </c>
    </row>
    <row r="5101" spans="1:16" x14ac:dyDescent="0.35">
      <c r="A5101" t="s">
        <v>304</v>
      </c>
      <c r="B5101" s="21" t="s">
        <v>98</v>
      </c>
      <c r="C5101" s="22">
        <v>44533</v>
      </c>
      <c r="D5101" t="s">
        <v>114</v>
      </c>
      <c r="E5101" t="s">
        <v>115</v>
      </c>
      <c r="F5101" s="21" t="s">
        <v>129</v>
      </c>
      <c r="G5101" s="3">
        <v>78.56</v>
      </c>
      <c r="H5101" s="22">
        <v>44515</v>
      </c>
      <c r="I5101" s="23">
        <v>44528</v>
      </c>
      <c r="J5101">
        <f t="shared" si="316"/>
        <v>14</v>
      </c>
      <c r="K5101" s="2">
        <f t="shared" si="317"/>
        <v>44521.5</v>
      </c>
      <c r="L5101" s="22">
        <v>44533.5</v>
      </c>
      <c r="M5101" s="22">
        <v>44550.5</v>
      </c>
      <c r="N5101" s="22">
        <v>44547.5</v>
      </c>
      <c r="O5101">
        <f t="shared" si="318"/>
        <v>26</v>
      </c>
      <c r="P5101" s="3">
        <f t="shared" si="319"/>
        <v>2042.56</v>
      </c>
    </row>
    <row r="5102" spans="1:16" x14ac:dyDescent="0.35">
      <c r="A5102" t="s">
        <v>304</v>
      </c>
      <c r="B5102" s="21" t="s">
        <v>98</v>
      </c>
      <c r="C5102" s="22">
        <v>44533</v>
      </c>
      <c r="D5102" t="s">
        <v>110</v>
      </c>
      <c r="E5102" t="s">
        <v>111</v>
      </c>
      <c r="F5102" s="21" t="s">
        <v>129</v>
      </c>
      <c r="G5102" s="3">
        <v>699.00999999999988</v>
      </c>
      <c r="H5102" s="22">
        <v>44515</v>
      </c>
      <c r="I5102" s="23">
        <v>44528</v>
      </c>
      <c r="J5102">
        <f t="shared" si="316"/>
        <v>14</v>
      </c>
      <c r="K5102" s="2">
        <f t="shared" si="317"/>
        <v>44521.5</v>
      </c>
      <c r="L5102" s="22">
        <v>44533.5</v>
      </c>
      <c r="M5102" s="22">
        <v>44550.5</v>
      </c>
      <c r="N5102" s="22">
        <v>44547.5</v>
      </c>
      <c r="O5102">
        <f t="shared" si="318"/>
        <v>26</v>
      </c>
      <c r="P5102" s="3">
        <f t="shared" si="319"/>
        <v>18174.259999999998</v>
      </c>
    </row>
    <row r="5103" spans="1:16" x14ac:dyDescent="0.35">
      <c r="A5103" t="s">
        <v>304</v>
      </c>
      <c r="B5103" s="21" t="s">
        <v>98</v>
      </c>
      <c r="C5103" s="22">
        <v>44533</v>
      </c>
      <c r="D5103" t="s">
        <v>114</v>
      </c>
      <c r="E5103" t="s">
        <v>115</v>
      </c>
      <c r="F5103" s="21" t="s">
        <v>130</v>
      </c>
      <c r="G5103" s="3">
        <v>6.26</v>
      </c>
      <c r="H5103" s="22">
        <v>44515</v>
      </c>
      <c r="I5103" s="23">
        <v>44528</v>
      </c>
      <c r="J5103">
        <f t="shared" si="316"/>
        <v>14</v>
      </c>
      <c r="K5103" s="2">
        <f t="shared" si="317"/>
        <v>44521.5</v>
      </c>
      <c r="L5103" s="22">
        <v>44533.5</v>
      </c>
      <c r="M5103" s="22">
        <v>44550.5</v>
      </c>
      <c r="N5103" s="22">
        <v>44547.5</v>
      </c>
      <c r="O5103">
        <f t="shared" si="318"/>
        <v>26</v>
      </c>
      <c r="P5103" s="3">
        <f t="shared" si="319"/>
        <v>162.76</v>
      </c>
    </row>
    <row r="5104" spans="1:16" x14ac:dyDescent="0.35">
      <c r="A5104" t="s">
        <v>304</v>
      </c>
      <c r="B5104" s="21" t="s">
        <v>98</v>
      </c>
      <c r="C5104" s="22">
        <v>44533</v>
      </c>
      <c r="D5104" t="s">
        <v>110</v>
      </c>
      <c r="E5104" t="s">
        <v>111</v>
      </c>
      <c r="F5104" s="21" t="s">
        <v>130</v>
      </c>
      <c r="G5104" s="3">
        <v>10.989999999999998</v>
      </c>
      <c r="H5104" s="22">
        <v>44515</v>
      </c>
      <c r="I5104" s="23">
        <v>44528</v>
      </c>
      <c r="J5104">
        <f t="shared" si="316"/>
        <v>14</v>
      </c>
      <c r="K5104" s="2">
        <f t="shared" si="317"/>
        <v>44521.5</v>
      </c>
      <c r="L5104" s="22">
        <v>44533.5</v>
      </c>
      <c r="M5104" s="22">
        <v>44550.5</v>
      </c>
      <c r="N5104" s="22">
        <v>44547.5</v>
      </c>
      <c r="O5104">
        <f t="shared" si="318"/>
        <v>26</v>
      </c>
      <c r="P5104" s="3">
        <f t="shared" si="319"/>
        <v>285.73999999999995</v>
      </c>
    </row>
    <row r="5105" spans="1:16" x14ac:dyDescent="0.35">
      <c r="A5105" t="s">
        <v>304</v>
      </c>
      <c r="B5105" s="21" t="s">
        <v>98</v>
      </c>
      <c r="C5105" s="22">
        <v>44533</v>
      </c>
      <c r="D5105" t="s">
        <v>110</v>
      </c>
      <c r="E5105" t="s">
        <v>111</v>
      </c>
      <c r="F5105" s="21" t="s">
        <v>246</v>
      </c>
      <c r="G5105" s="3">
        <v>0.02</v>
      </c>
      <c r="H5105" s="22">
        <v>44515</v>
      </c>
      <c r="I5105" s="23">
        <v>44528</v>
      </c>
      <c r="J5105">
        <f t="shared" si="316"/>
        <v>14</v>
      </c>
      <c r="K5105" s="2">
        <f t="shared" si="317"/>
        <v>44521.5</v>
      </c>
      <c r="L5105" s="22">
        <v>44533.5</v>
      </c>
      <c r="M5105" s="22">
        <v>44550.5</v>
      </c>
      <c r="N5105" s="22">
        <v>44547.5</v>
      </c>
      <c r="O5105">
        <f t="shared" si="318"/>
        <v>26</v>
      </c>
      <c r="P5105" s="3">
        <f t="shared" si="319"/>
        <v>0.52</v>
      </c>
    </row>
    <row r="5106" spans="1:16" x14ac:dyDescent="0.35">
      <c r="A5106" t="s">
        <v>304</v>
      </c>
      <c r="B5106" s="21" t="s">
        <v>98</v>
      </c>
      <c r="C5106" s="22">
        <v>44533</v>
      </c>
      <c r="D5106" t="s">
        <v>114</v>
      </c>
      <c r="E5106" t="s">
        <v>115</v>
      </c>
      <c r="F5106" s="21" t="s">
        <v>131</v>
      </c>
      <c r="G5106" s="3">
        <v>42.22</v>
      </c>
      <c r="H5106" s="22">
        <v>44515</v>
      </c>
      <c r="I5106" s="23">
        <v>44528</v>
      </c>
      <c r="J5106">
        <f t="shared" si="316"/>
        <v>14</v>
      </c>
      <c r="K5106" s="2">
        <f t="shared" si="317"/>
        <v>44521.5</v>
      </c>
      <c r="L5106" s="22">
        <v>44533.5</v>
      </c>
      <c r="M5106" s="22">
        <v>44550.5</v>
      </c>
      <c r="N5106" s="22">
        <v>44547.5</v>
      </c>
      <c r="O5106">
        <f t="shared" si="318"/>
        <v>26</v>
      </c>
      <c r="P5106" s="3">
        <f t="shared" si="319"/>
        <v>1097.72</v>
      </c>
    </row>
    <row r="5107" spans="1:16" x14ac:dyDescent="0.35">
      <c r="A5107" t="s">
        <v>304</v>
      </c>
      <c r="B5107" s="21" t="s">
        <v>98</v>
      </c>
      <c r="C5107" s="22">
        <v>44533</v>
      </c>
      <c r="D5107" t="s">
        <v>110</v>
      </c>
      <c r="E5107" t="s">
        <v>111</v>
      </c>
      <c r="F5107" s="21" t="s">
        <v>131</v>
      </c>
      <c r="G5107" s="3">
        <v>0.28000000000000003</v>
      </c>
      <c r="H5107" s="22">
        <v>44515</v>
      </c>
      <c r="I5107" s="23">
        <v>44528</v>
      </c>
      <c r="J5107">
        <f t="shared" si="316"/>
        <v>14</v>
      </c>
      <c r="K5107" s="2">
        <f t="shared" si="317"/>
        <v>44521.5</v>
      </c>
      <c r="L5107" s="22">
        <v>44533.5</v>
      </c>
      <c r="M5107" s="22">
        <v>44550.5</v>
      </c>
      <c r="N5107" s="22">
        <v>44547.5</v>
      </c>
      <c r="O5107">
        <f t="shared" si="318"/>
        <v>26</v>
      </c>
      <c r="P5107" s="3">
        <f t="shared" si="319"/>
        <v>7.2800000000000011</v>
      </c>
    </row>
    <row r="5108" spans="1:16" x14ac:dyDescent="0.35">
      <c r="A5108" t="s">
        <v>304</v>
      </c>
      <c r="B5108" s="21" t="s">
        <v>98</v>
      </c>
      <c r="C5108" s="22">
        <v>44533</v>
      </c>
      <c r="D5108" t="s">
        <v>114</v>
      </c>
      <c r="E5108" t="s">
        <v>115</v>
      </c>
      <c r="F5108" s="21" t="s">
        <v>132</v>
      </c>
      <c r="G5108" s="3">
        <v>170.59</v>
      </c>
      <c r="H5108" s="22">
        <v>44515</v>
      </c>
      <c r="I5108" s="23">
        <v>44528</v>
      </c>
      <c r="J5108">
        <f t="shared" si="316"/>
        <v>14</v>
      </c>
      <c r="K5108" s="2">
        <f t="shared" si="317"/>
        <v>44521.5</v>
      </c>
      <c r="L5108" s="22">
        <v>44533.5</v>
      </c>
      <c r="M5108" s="22">
        <v>44550.5</v>
      </c>
      <c r="N5108" s="22">
        <v>44547.5</v>
      </c>
      <c r="O5108">
        <f t="shared" si="318"/>
        <v>26</v>
      </c>
      <c r="P5108" s="3">
        <f t="shared" si="319"/>
        <v>4435.34</v>
      </c>
    </row>
    <row r="5109" spans="1:16" x14ac:dyDescent="0.35">
      <c r="A5109" t="s">
        <v>304</v>
      </c>
      <c r="B5109" s="21" t="s">
        <v>98</v>
      </c>
      <c r="C5109" s="22">
        <v>44533</v>
      </c>
      <c r="D5109" t="s">
        <v>110</v>
      </c>
      <c r="E5109" t="s">
        <v>111</v>
      </c>
      <c r="F5109" s="21" t="s">
        <v>132</v>
      </c>
      <c r="G5109" s="3">
        <v>1.18</v>
      </c>
      <c r="H5109" s="22">
        <v>44515</v>
      </c>
      <c r="I5109" s="23">
        <v>44528</v>
      </c>
      <c r="J5109">
        <f t="shared" si="316"/>
        <v>14</v>
      </c>
      <c r="K5109" s="2">
        <f t="shared" si="317"/>
        <v>44521.5</v>
      </c>
      <c r="L5109" s="22">
        <v>44533.5</v>
      </c>
      <c r="M5109" s="22">
        <v>44550.5</v>
      </c>
      <c r="N5109" s="22">
        <v>44547.5</v>
      </c>
      <c r="O5109">
        <f t="shared" si="318"/>
        <v>26</v>
      </c>
      <c r="P5109" s="3">
        <f t="shared" si="319"/>
        <v>30.68</v>
      </c>
    </row>
    <row r="5110" spans="1:16" x14ac:dyDescent="0.35">
      <c r="A5110" t="s">
        <v>304</v>
      </c>
      <c r="B5110" s="21" t="s">
        <v>98</v>
      </c>
      <c r="C5110" s="22">
        <v>44533</v>
      </c>
      <c r="D5110" t="s">
        <v>110</v>
      </c>
      <c r="E5110" t="s">
        <v>111</v>
      </c>
      <c r="F5110" s="21" t="s">
        <v>268</v>
      </c>
      <c r="G5110" s="3">
        <v>0.03</v>
      </c>
      <c r="H5110" s="22">
        <v>44515</v>
      </c>
      <c r="I5110" s="23">
        <v>44528</v>
      </c>
      <c r="J5110">
        <f t="shared" si="316"/>
        <v>14</v>
      </c>
      <c r="K5110" s="2">
        <f t="shared" si="317"/>
        <v>44521.5</v>
      </c>
      <c r="L5110" s="22">
        <v>44533.5</v>
      </c>
      <c r="M5110" s="22">
        <v>44550.5</v>
      </c>
      <c r="N5110" s="22">
        <v>44547.5</v>
      </c>
      <c r="O5110">
        <f t="shared" si="318"/>
        <v>26</v>
      </c>
      <c r="P5110" s="3">
        <f t="shared" si="319"/>
        <v>0.78</v>
      </c>
    </row>
    <row r="5111" spans="1:16" x14ac:dyDescent="0.35">
      <c r="A5111" t="s">
        <v>304</v>
      </c>
      <c r="B5111" s="21" t="s">
        <v>98</v>
      </c>
      <c r="C5111" s="22">
        <v>44533</v>
      </c>
      <c r="D5111" t="s">
        <v>110</v>
      </c>
      <c r="E5111" t="s">
        <v>111</v>
      </c>
      <c r="F5111" s="21" t="s">
        <v>255</v>
      </c>
      <c r="G5111" s="3">
        <v>2.46</v>
      </c>
      <c r="H5111" s="22">
        <v>44515</v>
      </c>
      <c r="I5111" s="23">
        <v>44528</v>
      </c>
      <c r="J5111">
        <f t="shared" si="316"/>
        <v>14</v>
      </c>
      <c r="K5111" s="2">
        <f t="shared" si="317"/>
        <v>44521.5</v>
      </c>
      <c r="L5111" s="22">
        <v>44533.5</v>
      </c>
      <c r="M5111" s="22">
        <v>44550.5</v>
      </c>
      <c r="N5111" s="22">
        <v>44547.5</v>
      </c>
      <c r="O5111">
        <f t="shared" si="318"/>
        <v>26</v>
      </c>
      <c r="P5111" s="3">
        <f t="shared" si="319"/>
        <v>63.96</v>
      </c>
    </row>
    <row r="5112" spans="1:16" x14ac:dyDescent="0.35">
      <c r="A5112" t="s">
        <v>304</v>
      </c>
      <c r="B5112" s="21" t="s">
        <v>98</v>
      </c>
      <c r="C5112" s="22">
        <v>44533</v>
      </c>
      <c r="D5112" t="s">
        <v>114</v>
      </c>
      <c r="E5112" t="s">
        <v>115</v>
      </c>
      <c r="F5112" s="21" t="s">
        <v>133</v>
      </c>
      <c r="G5112" s="3">
        <v>12</v>
      </c>
      <c r="H5112" s="22">
        <v>44515</v>
      </c>
      <c r="I5112" s="23">
        <v>44528</v>
      </c>
      <c r="J5112">
        <f t="shared" si="316"/>
        <v>14</v>
      </c>
      <c r="K5112" s="2">
        <f t="shared" si="317"/>
        <v>44521.5</v>
      </c>
      <c r="L5112" s="22">
        <v>44533.5</v>
      </c>
      <c r="M5112" s="22">
        <v>44550.5</v>
      </c>
      <c r="N5112" s="22">
        <v>44547.5</v>
      </c>
      <c r="O5112">
        <f t="shared" si="318"/>
        <v>26</v>
      </c>
      <c r="P5112" s="3">
        <f t="shared" si="319"/>
        <v>312</v>
      </c>
    </row>
    <row r="5113" spans="1:16" x14ac:dyDescent="0.35">
      <c r="A5113" t="s">
        <v>304</v>
      </c>
      <c r="B5113" s="21" t="s">
        <v>98</v>
      </c>
      <c r="C5113" s="22">
        <v>44533</v>
      </c>
      <c r="D5113" t="s">
        <v>110</v>
      </c>
      <c r="E5113" t="s">
        <v>111</v>
      </c>
      <c r="F5113" s="21" t="s">
        <v>133</v>
      </c>
      <c r="G5113" s="3">
        <v>12.74</v>
      </c>
      <c r="H5113" s="22">
        <v>44515</v>
      </c>
      <c r="I5113" s="23">
        <v>44528</v>
      </c>
      <c r="J5113">
        <f t="shared" si="316"/>
        <v>14</v>
      </c>
      <c r="K5113" s="2">
        <f t="shared" si="317"/>
        <v>44521.5</v>
      </c>
      <c r="L5113" s="22">
        <v>44533.5</v>
      </c>
      <c r="M5113" s="22">
        <v>44550.5</v>
      </c>
      <c r="N5113" s="22">
        <v>44547.5</v>
      </c>
      <c r="O5113">
        <f t="shared" si="318"/>
        <v>26</v>
      </c>
      <c r="P5113" s="3">
        <f t="shared" si="319"/>
        <v>331.24</v>
      </c>
    </row>
    <row r="5114" spans="1:16" x14ac:dyDescent="0.35">
      <c r="A5114" t="s">
        <v>304</v>
      </c>
      <c r="B5114" s="21" t="s">
        <v>98</v>
      </c>
      <c r="C5114" s="22">
        <v>44533</v>
      </c>
      <c r="D5114" t="s">
        <v>110</v>
      </c>
      <c r="E5114" t="s">
        <v>111</v>
      </c>
      <c r="F5114" s="21" t="s">
        <v>134</v>
      </c>
      <c r="G5114" s="3">
        <v>14.88</v>
      </c>
      <c r="H5114" s="22">
        <v>44515</v>
      </c>
      <c r="I5114" s="23">
        <v>44528</v>
      </c>
      <c r="J5114">
        <f t="shared" si="316"/>
        <v>14</v>
      </c>
      <c r="K5114" s="2">
        <f t="shared" si="317"/>
        <v>44521.5</v>
      </c>
      <c r="L5114" s="22">
        <v>44533.5</v>
      </c>
      <c r="M5114" s="22">
        <v>44550.5</v>
      </c>
      <c r="N5114" s="22">
        <v>44547.5</v>
      </c>
      <c r="O5114">
        <f t="shared" si="318"/>
        <v>26</v>
      </c>
      <c r="P5114" s="3">
        <f t="shared" si="319"/>
        <v>386.88</v>
      </c>
    </row>
    <row r="5115" spans="1:16" x14ac:dyDescent="0.35">
      <c r="A5115" t="s">
        <v>304</v>
      </c>
      <c r="B5115" s="21" t="s">
        <v>98</v>
      </c>
      <c r="C5115" s="22">
        <v>44533</v>
      </c>
      <c r="D5115" t="s">
        <v>114</v>
      </c>
      <c r="E5115" t="s">
        <v>115</v>
      </c>
      <c r="F5115" s="21" t="s">
        <v>135</v>
      </c>
      <c r="G5115" s="3">
        <v>48.29</v>
      </c>
      <c r="H5115" s="22">
        <v>44515</v>
      </c>
      <c r="I5115" s="23">
        <v>44528</v>
      </c>
      <c r="J5115">
        <f t="shared" si="316"/>
        <v>14</v>
      </c>
      <c r="K5115" s="2">
        <f t="shared" si="317"/>
        <v>44521.5</v>
      </c>
      <c r="L5115" s="22">
        <v>44533.5</v>
      </c>
      <c r="M5115" s="22">
        <v>44550.5</v>
      </c>
      <c r="N5115" s="22">
        <v>44547.5</v>
      </c>
      <c r="O5115">
        <f t="shared" si="318"/>
        <v>26</v>
      </c>
      <c r="P5115" s="3">
        <f t="shared" si="319"/>
        <v>1255.54</v>
      </c>
    </row>
    <row r="5116" spans="1:16" x14ac:dyDescent="0.35">
      <c r="A5116" t="s">
        <v>304</v>
      </c>
      <c r="B5116" s="21" t="s">
        <v>98</v>
      </c>
      <c r="C5116" s="22">
        <v>44533</v>
      </c>
      <c r="D5116" t="s">
        <v>110</v>
      </c>
      <c r="E5116" t="s">
        <v>111</v>
      </c>
      <c r="F5116" s="21" t="s">
        <v>135</v>
      </c>
      <c r="G5116" s="3">
        <v>21.49</v>
      </c>
      <c r="H5116" s="22">
        <v>44515</v>
      </c>
      <c r="I5116" s="23">
        <v>44528</v>
      </c>
      <c r="J5116">
        <f t="shared" si="316"/>
        <v>14</v>
      </c>
      <c r="K5116" s="2">
        <f t="shared" si="317"/>
        <v>44521.5</v>
      </c>
      <c r="L5116" s="22">
        <v>44533.5</v>
      </c>
      <c r="M5116" s="22">
        <v>44550.5</v>
      </c>
      <c r="N5116" s="22">
        <v>44547.5</v>
      </c>
      <c r="O5116">
        <f t="shared" si="318"/>
        <v>26</v>
      </c>
      <c r="P5116" s="3">
        <f t="shared" si="319"/>
        <v>558.74</v>
      </c>
    </row>
    <row r="5117" spans="1:16" x14ac:dyDescent="0.35">
      <c r="A5117" t="s">
        <v>304</v>
      </c>
      <c r="B5117" s="21" t="s">
        <v>98</v>
      </c>
      <c r="C5117" s="22">
        <v>44533</v>
      </c>
      <c r="D5117" t="s">
        <v>114</v>
      </c>
      <c r="E5117" t="s">
        <v>115</v>
      </c>
      <c r="F5117" s="21" t="s">
        <v>136</v>
      </c>
      <c r="G5117" s="3">
        <v>123.13999999999999</v>
      </c>
      <c r="H5117" s="22">
        <v>44515</v>
      </c>
      <c r="I5117" s="23">
        <v>44528</v>
      </c>
      <c r="J5117">
        <f t="shared" si="316"/>
        <v>14</v>
      </c>
      <c r="K5117" s="2">
        <f t="shared" si="317"/>
        <v>44521.5</v>
      </c>
      <c r="L5117" s="22">
        <v>44533.5</v>
      </c>
      <c r="M5117" s="22">
        <v>44550.5</v>
      </c>
      <c r="N5117" s="22">
        <v>44547.5</v>
      </c>
      <c r="O5117">
        <f t="shared" si="318"/>
        <v>26</v>
      </c>
      <c r="P5117" s="3">
        <f t="shared" si="319"/>
        <v>3201.6399999999994</v>
      </c>
    </row>
    <row r="5118" spans="1:16" x14ac:dyDescent="0.35">
      <c r="A5118" t="s">
        <v>304</v>
      </c>
      <c r="B5118" s="21" t="s">
        <v>98</v>
      </c>
      <c r="C5118" s="22">
        <v>44533</v>
      </c>
      <c r="D5118" t="s">
        <v>110</v>
      </c>
      <c r="E5118" t="s">
        <v>111</v>
      </c>
      <c r="F5118" s="21" t="s">
        <v>136</v>
      </c>
      <c r="G5118" s="3">
        <v>10.08</v>
      </c>
      <c r="H5118" s="22">
        <v>44515</v>
      </c>
      <c r="I5118" s="23">
        <v>44528</v>
      </c>
      <c r="J5118">
        <f t="shared" si="316"/>
        <v>14</v>
      </c>
      <c r="K5118" s="2">
        <f t="shared" si="317"/>
        <v>44521.5</v>
      </c>
      <c r="L5118" s="22">
        <v>44533.5</v>
      </c>
      <c r="M5118" s="22">
        <v>44550.5</v>
      </c>
      <c r="N5118" s="22">
        <v>44547.5</v>
      </c>
      <c r="O5118">
        <f t="shared" si="318"/>
        <v>26</v>
      </c>
      <c r="P5118" s="3">
        <f t="shared" si="319"/>
        <v>262.08</v>
      </c>
    </row>
    <row r="5119" spans="1:16" x14ac:dyDescent="0.35">
      <c r="A5119" t="s">
        <v>304</v>
      </c>
      <c r="B5119" s="21" t="s">
        <v>98</v>
      </c>
      <c r="C5119" s="22">
        <v>44533</v>
      </c>
      <c r="D5119" t="s">
        <v>110</v>
      </c>
      <c r="E5119" t="s">
        <v>111</v>
      </c>
      <c r="F5119" s="21" t="s">
        <v>137</v>
      </c>
      <c r="G5119" s="3">
        <v>419.43</v>
      </c>
      <c r="H5119" s="22">
        <v>44515</v>
      </c>
      <c r="I5119" s="23">
        <v>44528</v>
      </c>
      <c r="J5119">
        <f t="shared" si="316"/>
        <v>14</v>
      </c>
      <c r="K5119" s="2">
        <f t="shared" si="317"/>
        <v>44521.5</v>
      </c>
      <c r="L5119" s="22">
        <v>44533.5</v>
      </c>
      <c r="M5119" s="22">
        <v>44550.5</v>
      </c>
      <c r="N5119" s="22">
        <v>44547.5</v>
      </c>
      <c r="O5119">
        <f t="shared" si="318"/>
        <v>26</v>
      </c>
      <c r="P5119" s="3">
        <f t="shared" si="319"/>
        <v>10905.18</v>
      </c>
    </row>
    <row r="5120" spans="1:16" x14ac:dyDescent="0.35">
      <c r="A5120" t="s">
        <v>304</v>
      </c>
      <c r="B5120" s="21" t="s">
        <v>98</v>
      </c>
      <c r="C5120" s="22">
        <v>44533</v>
      </c>
      <c r="D5120" t="s">
        <v>114</v>
      </c>
      <c r="E5120" t="s">
        <v>115</v>
      </c>
      <c r="F5120" s="21" t="s">
        <v>139</v>
      </c>
      <c r="G5120" s="3">
        <v>22.33</v>
      </c>
      <c r="H5120" s="22">
        <v>44515</v>
      </c>
      <c r="I5120" s="23">
        <v>44528</v>
      </c>
      <c r="J5120">
        <f t="shared" si="316"/>
        <v>14</v>
      </c>
      <c r="K5120" s="2">
        <f t="shared" si="317"/>
        <v>44521.5</v>
      </c>
      <c r="L5120" s="22">
        <v>44533.5</v>
      </c>
      <c r="M5120" s="22">
        <v>44550.5</v>
      </c>
      <c r="N5120" s="22">
        <v>44547.5</v>
      </c>
      <c r="O5120">
        <f t="shared" si="318"/>
        <v>26</v>
      </c>
      <c r="P5120" s="3">
        <f t="shared" si="319"/>
        <v>580.57999999999993</v>
      </c>
    </row>
    <row r="5121" spans="1:16" x14ac:dyDescent="0.35">
      <c r="A5121" t="s">
        <v>304</v>
      </c>
      <c r="B5121" s="21" t="s">
        <v>98</v>
      </c>
      <c r="C5121" s="22">
        <v>44533</v>
      </c>
      <c r="D5121" t="s">
        <v>110</v>
      </c>
      <c r="E5121" t="s">
        <v>111</v>
      </c>
      <c r="F5121" s="21" t="s">
        <v>256</v>
      </c>
      <c r="G5121" s="3">
        <v>4.3600000000000003</v>
      </c>
      <c r="H5121" s="22">
        <v>44515</v>
      </c>
      <c r="I5121" s="23">
        <v>44528</v>
      </c>
      <c r="J5121">
        <f t="shared" si="316"/>
        <v>14</v>
      </c>
      <c r="K5121" s="2">
        <f t="shared" si="317"/>
        <v>44521.5</v>
      </c>
      <c r="L5121" s="22">
        <v>44533.5</v>
      </c>
      <c r="M5121" s="22">
        <v>44550.5</v>
      </c>
      <c r="N5121" s="22">
        <v>44547.5</v>
      </c>
      <c r="O5121">
        <f t="shared" si="318"/>
        <v>26</v>
      </c>
      <c r="P5121" s="3">
        <f t="shared" si="319"/>
        <v>113.36000000000001</v>
      </c>
    </row>
    <row r="5122" spans="1:16" x14ac:dyDescent="0.35">
      <c r="A5122" t="s">
        <v>304</v>
      </c>
      <c r="B5122" s="21" t="s">
        <v>98</v>
      </c>
      <c r="C5122" s="22">
        <v>44533</v>
      </c>
      <c r="D5122" t="s">
        <v>114</v>
      </c>
      <c r="E5122" t="s">
        <v>115</v>
      </c>
      <c r="F5122" s="21" t="s">
        <v>140</v>
      </c>
      <c r="G5122" s="3">
        <v>26.56</v>
      </c>
      <c r="H5122" s="22">
        <v>44515</v>
      </c>
      <c r="I5122" s="23">
        <v>44528</v>
      </c>
      <c r="J5122">
        <f t="shared" si="316"/>
        <v>14</v>
      </c>
      <c r="K5122" s="2">
        <f t="shared" si="317"/>
        <v>44521.5</v>
      </c>
      <c r="L5122" s="22">
        <v>44533.5</v>
      </c>
      <c r="M5122" s="22">
        <v>44550.5</v>
      </c>
      <c r="N5122" s="22">
        <v>44547.5</v>
      </c>
      <c r="O5122">
        <f t="shared" si="318"/>
        <v>26</v>
      </c>
      <c r="P5122" s="3">
        <f t="shared" si="319"/>
        <v>690.56</v>
      </c>
    </row>
    <row r="5123" spans="1:16" x14ac:dyDescent="0.35">
      <c r="A5123" t="s">
        <v>304</v>
      </c>
      <c r="B5123" s="21" t="s">
        <v>98</v>
      </c>
      <c r="C5123" s="22">
        <v>44533</v>
      </c>
      <c r="D5123" t="s">
        <v>110</v>
      </c>
      <c r="E5123" t="s">
        <v>111</v>
      </c>
      <c r="F5123" s="21" t="s">
        <v>140</v>
      </c>
      <c r="G5123" s="3">
        <v>3.92</v>
      </c>
      <c r="H5123" s="22">
        <v>44515</v>
      </c>
      <c r="I5123" s="23">
        <v>44528</v>
      </c>
      <c r="J5123">
        <f t="shared" si="316"/>
        <v>14</v>
      </c>
      <c r="K5123" s="2">
        <f t="shared" si="317"/>
        <v>44521.5</v>
      </c>
      <c r="L5123" s="22">
        <v>44533.5</v>
      </c>
      <c r="M5123" s="22">
        <v>44550.5</v>
      </c>
      <c r="N5123" s="22">
        <v>44547.5</v>
      </c>
      <c r="O5123">
        <f t="shared" si="318"/>
        <v>26</v>
      </c>
      <c r="P5123" s="3">
        <f t="shared" si="319"/>
        <v>101.92</v>
      </c>
    </row>
    <row r="5124" spans="1:16" x14ac:dyDescent="0.35">
      <c r="A5124" t="s">
        <v>304</v>
      </c>
      <c r="B5124" s="21" t="s">
        <v>98</v>
      </c>
      <c r="C5124" s="22">
        <v>44533</v>
      </c>
      <c r="D5124" t="s">
        <v>110</v>
      </c>
      <c r="E5124" t="s">
        <v>111</v>
      </c>
      <c r="F5124" s="21" t="s">
        <v>141</v>
      </c>
      <c r="G5124" s="3">
        <v>3.16</v>
      </c>
      <c r="H5124" s="22">
        <v>44515</v>
      </c>
      <c r="I5124" s="23">
        <v>44528</v>
      </c>
      <c r="J5124">
        <f t="shared" si="316"/>
        <v>14</v>
      </c>
      <c r="K5124" s="2">
        <f t="shared" si="317"/>
        <v>44521.5</v>
      </c>
      <c r="L5124" s="22">
        <v>44533.5</v>
      </c>
      <c r="M5124" s="22">
        <v>44550.5</v>
      </c>
      <c r="N5124" s="22">
        <v>44547.5</v>
      </c>
      <c r="O5124">
        <f t="shared" si="318"/>
        <v>26</v>
      </c>
      <c r="P5124" s="3">
        <f t="shared" si="319"/>
        <v>82.16</v>
      </c>
    </row>
    <row r="5125" spans="1:16" x14ac:dyDescent="0.35">
      <c r="A5125" t="s">
        <v>304</v>
      </c>
      <c r="B5125" s="21" t="s">
        <v>98</v>
      </c>
      <c r="C5125" s="22">
        <v>44533</v>
      </c>
      <c r="D5125" t="s">
        <v>107</v>
      </c>
      <c r="E5125" t="s">
        <v>108</v>
      </c>
      <c r="F5125" s="21" t="s">
        <v>142</v>
      </c>
      <c r="G5125" s="3">
        <v>25204.85</v>
      </c>
      <c r="H5125" s="22">
        <v>44515</v>
      </c>
      <c r="I5125" s="23">
        <v>44528</v>
      </c>
      <c r="J5125">
        <f t="shared" si="316"/>
        <v>14</v>
      </c>
      <c r="K5125" s="2">
        <f t="shared" si="317"/>
        <v>44521.5</v>
      </c>
      <c r="L5125" s="22">
        <v>44533.5</v>
      </c>
      <c r="M5125" s="22">
        <v>44557.5</v>
      </c>
      <c r="N5125" s="22">
        <v>44552.5</v>
      </c>
      <c r="O5125">
        <f t="shared" si="318"/>
        <v>31</v>
      </c>
      <c r="P5125" s="3">
        <f t="shared" si="319"/>
        <v>781350.35</v>
      </c>
    </row>
    <row r="5126" spans="1:16" x14ac:dyDescent="0.35">
      <c r="A5126" t="s">
        <v>304</v>
      </c>
      <c r="B5126" s="21" t="s">
        <v>98</v>
      </c>
      <c r="C5126" s="22">
        <v>44533</v>
      </c>
      <c r="D5126" t="s">
        <v>99</v>
      </c>
      <c r="E5126" t="s">
        <v>100</v>
      </c>
      <c r="F5126" s="21" t="s">
        <v>142</v>
      </c>
      <c r="G5126" s="3">
        <v>6389.3200000000006</v>
      </c>
      <c r="H5126" s="22">
        <v>44515</v>
      </c>
      <c r="I5126" s="23">
        <v>44528</v>
      </c>
      <c r="J5126">
        <f t="shared" si="316"/>
        <v>14</v>
      </c>
      <c r="K5126" s="2">
        <f t="shared" si="317"/>
        <v>44521.5</v>
      </c>
      <c r="L5126" s="22">
        <v>44533.5</v>
      </c>
      <c r="M5126" s="22">
        <v>44557.5</v>
      </c>
      <c r="N5126" s="22">
        <v>44552.5</v>
      </c>
      <c r="O5126">
        <f t="shared" si="318"/>
        <v>31</v>
      </c>
      <c r="P5126" s="3">
        <f t="shared" si="319"/>
        <v>198068.92</v>
      </c>
    </row>
    <row r="5127" spans="1:16" x14ac:dyDescent="0.35">
      <c r="A5127" t="s">
        <v>304</v>
      </c>
      <c r="B5127" s="21" t="s">
        <v>98</v>
      </c>
      <c r="C5127" s="22">
        <v>44533</v>
      </c>
      <c r="D5127" t="s">
        <v>148</v>
      </c>
      <c r="E5127" t="s">
        <v>149</v>
      </c>
      <c r="F5127" s="21" t="s">
        <v>150</v>
      </c>
      <c r="G5127" s="3">
        <v>38.24</v>
      </c>
      <c r="H5127" s="22">
        <v>44515</v>
      </c>
      <c r="I5127" s="23">
        <v>44528</v>
      </c>
      <c r="J5127">
        <f t="shared" si="316"/>
        <v>14</v>
      </c>
      <c r="K5127" s="2">
        <f t="shared" si="317"/>
        <v>44521.5</v>
      </c>
      <c r="L5127" s="22">
        <v>44533.5</v>
      </c>
      <c r="M5127" s="22">
        <v>44579.5</v>
      </c>
      <c r="N5127" s="22">
        <v>44575.5</v>
      </c>
      <c r="O5127">
        <f t="shared" si="318"/>
        <v>54</v>
      </c>
      <c r="P5127" s="3">
        <f t="shared" si="319"/>
        <v>2064.96</v>
      </c>
    </row>
    <row r="5128" spans="1:16" x14ac:dyDescent="0.35">
      <c r="A5128" t="s">
        <v>304</v>
      </c>
      <c r="B5128" s="21" t="s">
        <v>98</v>
      </c>
      <c r="C5128" s="22">
        <v>44533</v>
      </c>
      <c r="D5128" t="s">
        <v>148</v>
      </c>
      <c r="E5128" t="s">
        <v>149</v>
      </c>
      <c r="F5128" s="21" t="s">
        <v>151</v>
      </c>
      <c r="G5128" s="3">
        <v>91.860000000000014</v>
      </c>
      <c r="H5128" s="22">
        <v>44515</v>
      </c>
      <c r="I5128" s="23">
        <v>44528</v>
      </c>
      <c r="J5128">
        <f t="shared" si="316"/>
        <v>14</v>
      </c>
      <c r="K5128" s="2">
        <f t="shared" si="317"/>
        <v>44521.5</v>
      </c>
      <c r="L5128" s="22">
        <v>44533.5</v>
      </c>
      <c r="M5128" s="22">
        <v>44579.5</v>
      </c>
      <c r="N5128" s="22">
        <v>44575.5</v>
      </c>
      <c r="O5128">
        <f t="shared" si="318"/>
        <v>54</v>
      </c>
      <c r="P5128" s="3">
        <f t="shared" si="319"/>
        <v>4960.4400000000005</v>
      </c>
    </row>
    <row r="5129" spans="1:16" x14ac:dyDescent="0.35">
      <c r="A5129" t="s">
        <v>304</v>
      </c>
      <c r="B5129" s="21" t="s">
        <v>98</v>
      </c>
      <c r="C5129" s="22">
        <v>44533</v>
      </c>
      <c r="D5129" t="s">
        <v>148</v>
      </c>
      <c r="E5129" t="s">
        <v>149</v>
      </c>
      <c r="F5129" s="21" t="s">
        <v>152</v>
      </c>
      <c r="G5129" s="3">
        <v>69.13</v>
      </c>
      <c r="H5129" s="22">
        <v>44515</v>
      </c>
      <c r="I5129" s="23">
        <v>44528</v>
      </c>
      <c r="J5129">
        <f t="shared" si="316"/>
        <v>14</v>
      </c>
      <c r="K5129" s="2">
        <f t="shared" si="317"/>
        <v>44521.5</v>
      </c>
      <c r="L5129" s="22">
        <v>44533.5</v>
      </c>
      <c r="M5129" s="22">
        <v>44579.5</v>
      </c>
      <c r="N5129" s="22">
        <v>44575.5</v>
      </c>
      <c r="O5129">
        <f t="shared" si="318"/>
        <v>54</v>
      </c>
      <c r="P5129" s="3">
        <f t="shared" si="319"/>
        <v>3733.0199999999995</v>
      </c>
    </row>
    <row r="5130" spans="1:16" x14ac:dyDescent="0.35">
      <c r="A5130" t="s">
        <v>304</v>
      </c>
      <c r="B5130" s="21" t="s">
        <v>98</v>
      </c>
      <c r="C5130" s="22">
        <v>44533</v>
      </c>
      <c r="D5130" t="s">
        <v>110</v>
      </c>
      <c r="E5130" t="s">
        <v>111</v>
      </c>
      <c r="F5130" s="21" t="s">
        <v>153</v>
      </c>
      <c r="G5130" s="3">
        <v>261</v>
      </c>
      <c r="H5130" s="22">
        <v>44515</v>
      </c>
      <c r="I5130" s="23">
        <v>44528</v>
      </c>
      <c r="J5130">
        <f t="shared" si="316"/>
        <v>14</v>
      </c>
      <c r="K5130" s="2">
        <f t="shared" si="317"/>
        <v>44521.5</v>
      </c>
      <c r="L5130" s="22">
        <v>44533.5</v>
      </c>
      <c r="M5130" s="22">
        <v>44579.5</v>
      </c>
      <c r="N5130" s="22">
        <v>44575.5</v>
      </c>
      <c r="O5130">
        <f t="shared" si="318"/>
        <v>54</v>
      </c>
      <c r="P5130" s="3">
        <f t="shared" si="319"/>
        <v>14094</v>
      </c>
    </row>
    <row r="5131" spans="1:16" x14ac:dyDescent="0.35">
      <c r="A5131" t="s">
        <v>304</v>
      </c>
      <c r="B5131" s="21" t="s">
        <v>98</v>
      </c>
      <c r="C5131" s="22">
        <v>44533</v>
      </c>
      <c r="D5131" t="s">
        <v>148</v>
      </c>
      <c r="E5131" t="s">
        <v>149</v>
      </c>
      <c r="F5131" s="21" t="s">
        <v>154</v>
      </c>
      <c r="G5131" s="3">
        <v>105.47</v>
      </c>
      <c r="H5131" s="22">
        <v>44515</v>
      </c>
      <c r="I5131" s="23">
        <v>44528</v>
      </c>
      <c r="J5131">
        <f t="shared" ref="J5131:J5194" si="320">I5131-H5131+1</f>
        <v>14</v>
      </c>
      <c r="K5131" s="2">
        <f t="shared" ref="K5131:K5194" si="321">(H5131+I5131)/2</f>
        <v>44521.5</v>
      </c>
      <c r="L5131" s="22">
        <v>44533.5</v>
      </c>
      <c r="M5131" s="22">
        <v>44579.5</v>
      </c>
      <c r="N5131" s="22">
        <v>44575.5</v>
      </c>
      <c r="O5131">
        <f t="shared" ref="O5131:O5194" si="322">N5131-K5131</f>
        <v>54</v>
      </c>
      <c r="P5131" s="3">
        <f t="shared" ref="P5131:P5194" si="323">O5131*G5131</f>
        <v>5695.38</v>
      </c>
    </row>
    <row r="5132" spans="1:16" x14ac:dyDescent="0.35">
      <c r="A5132" t="s">
        <v>304</v>
      </c>
      <c r="B5132" s="21" t="s">
        <v>98</v>
      </c>
      <c r="C5132" s="22">
        <v>44533</v>
      </c>
      <c r="D5132" t="s">
        <v>148</v>
      </c>
      <c r="E5132" t="s">
        <v>149</v>
      </c>
      <c r="F5132" s="21" t="s">
        <v>298</v>
      </c>
      <c r="G5132" s="3">
        <v>79.47999999999999</v>
      </c>
      <c r="H5132" s="22">
        <v>44515</v>
      </c>
      <c r="I5132" s="23">
        <v>44528</v>
      </c>
      <c r="J5132">
        <f t="shared" si="320"/>
        <v>14</v>
      </c>
      <c r="K5132" s="2">
        <f t="shared" si="321"/>
        <v>44521.5</v>
      </c>
      <c r="L5132" s="22">
        <v>44533.5</v>
      </c>
      <c r="M5132" s="22">
        <v>44579.5</v>
      </c>
      <c r="N5132" s="22">
        <v>44575.5</v>
      </c>
      <c r="O5132">
        <f t="shared" si="322"/>
        <v>54</v>
      </c>
      <c r="P5132" s="3">
        <f t="shared" si="323"/>
        <v>4291.9199999999992</v>
      </c>
    </row>
    <row r="5133" spans="1:16" x14ac:dyDescent="0.35">
      <c r="A5133" t="s">
        <v>304</v>
      </c>
      <c r="B5133" s="21" t="s">
        <v>98</v>
      </c>
      <c r="C5133" s="22">
        <v>44533</v>
      </c>
      <c r="D5133" t="s">
        <v>148</v>
      </c>
      <c r="E5133" t="s">
        <v>149</v>
      </c>
      <c r="F5133" s="21" t="s">
        <v>155</v>
      </c>
      <c r="G5133" s="3">
        <v>29.630000000000003</v>
      </c>
      <c r="H5133" s="22">
        <v>44515</v>
      </c>
      <c r="I5133" s="23">
        <v>44528</v>
      </c>
      <c r="J5133">
        <f t="shared" si="320"/>
        <v>14</v>
      </c>
      <c r="K5133" s="2">
        <f t="shared" si="321"/>
        <v>44521.5</v>
      </c>
      <c r="L5133" s="22">
        <v>44533.5</v>
      </c>
      <c r="M5133" s="22">
        <v>44579.5</v>
      </c>
      <c r="N5133" s="22">
        <v>44575.5</v>
      </c>
      <c r="O5133">
        <f t="shared" si="322"/>
        <v>54</v>
      </c>
      <c r="P5133" s="3">
        <f t="shared" si="323"/>
        <v>1600.0200000000002</v>
      </c>
    </row>
    <row r="5134" spans="1:16" x14ac:dyDescent="0.35">
      <c r="A5134" t="s">
        <v>304</v>
      </c>
      <c r="B5134" s="21" t="s">
        <v>98</v>
      </c>
      <c r="C5134" s="22">
        <v>44533</v>
      </c>
      <c r="D5134" t="s">
        <v>148</v>
      </c>
      <c r="E5134" t="s">
        <v>149</v>
      </c>
      <c r="F5134" s="21" t="s">
        <v>156</v>
      </c>
      <c r="G5134" s="3">
        <v>68.539999999999992</v>
      </c>
      <c r="H5134" s="22">
        <v>44515</v>
      </c>
      <c r="I5134" s="23">
        <v>44528</v>
      </c>
      <c r="J5134">
        <f t="shared" si="320"/>
        <v>14</v>
      </c>
      <c r="K5134" s="2">
        <f t="shared" si="321"/>
        <v>44521.5</v>
      </c>
      <c r="L5134" s="22">
        <v>44533.5</v>
      </c>
      <c r="M5134" s="22">
        <v>44579.5</v>
      </c>
      <c r="N5134" s="22">
        <v>44575.5</v>
      </c>
      <c r="O5134">
        <f t="shared" si="322"/>
        <v>54</v>
      </c>
      <c r="P5134" s="3">
        <f t="shared" si="323"/>
        <v>3701.1599999999994</v>
      </c>
    </row>
    <row r="5135" spans="1:16" x14ac:dyDescent="0.35">
      <c r="A5135" t="s">
        <v>304</v>
      </c>
      <c r="B5135" s="21" t="s">
        <v>98</v>
      </c>
      <c r="C5135" s="22">
        <v>44533</v>
      </c>
      <c r="D5135" t="s">
        <v>148</v>
      </c>
      <c r="E5135" t="s">
        <v>149</v>
      </c>
      <c r="F5135" s="21" t="s">
        <v>249</v>
      </c>
      <c r="G5135" s="3">
        <v>4.72</v>
      </c>
      <c r="H5135" s="22">
        <v>44515</v>
      </c>
      <c r="I5135" s="23">
        <v>44528</v>
      </c>
      <c r="J5135">
        <f t="shared" si="320"/>
        <v>14</v>
      </c>
      <c r="K5135" s="2">
        <f t="shared" si="321"/>
        <v>44521.5</v>
      </c>
      <c r="L5135" s="22">
        <v>44533.5</v>
      </c>
      <c r="M5135" s="22">
        <v>44579.5</v>
      </c>
      <c r="N5135" s="22">
        <v>44575.5</v>
      </c>
      <c r="O5135">
        <f t="shared" si="322"/>
        <v>54</v>
      </c>
      <c r="P5135" s="3">
        <f t="shared" si="323"/>
        <v>254.88</v>
      </c>
    </row>
    <row r="5136" spans="1:16" x14ac:dyDescent="0.35">
      <c r="A5136" t="s">
        <v>304</v>
      </c>
      <c r="B5136" s="21" t="s">
        <v>98</v>
      </c>
      <c r="C5136" s="22">
        <v>44533</v>
      </c>
      <c r="D5136" t="s">
        <v>148</v>
      </c>
      <c r="E5136" t="s">
        <v>149</v>
      </c>
      <c r="F5136" s="21" t="s">
        <v>157</v>
      </c>
      <c r="G5136" s="3">
        <v>229.13</v>
      </c>
      <c r="H5136" s="22">
        <v>44515</v>
      </c>
      <c r="I5136" s="23">
        <v>44528</v>
      </c>
      <c r="J5136">
        <f t="shared" si="320"/>
        <v>14</v>
      </c>
      <c r="K5136" s="2">
        <f t="shared" si="321"/>
        <v>44521.5</v>
      </c>
      <c r="L5136" s="22">
        <v>44533.5</v>
      </c>
      <c r="M5136" s="22">
        <v>44579.5</v>
      </c>
      <c r="N5136" s="22">
        <v>44575.5</v>
      </c>
      <c r="O5136">
        <f t="shared" si="322"/>
        <v>54</v>
      </c>
      <c r="P5136" s="3">
        <f t="shared" si="323"/>
        <v>12373.02</v>
      </c>
    </row>
    <row r="5137" spans="1:16" x14ac:dyDescent="0.35">
      <c r="A5137" t="s">
        <v>304</v>
      </c>
      <c r="B5137" s="21" t="s">
        <v>98</v>
      </c>
      <c r="C5137" s="22">
        <v>44533</v>
      </c>
      <c r="D5137" t="s">
        <v>148</v>
      </c>
      <c r="E5137" t="s">
        <v>149</v>
      </c>
      <c r="F5137" s="21" t="s">
        <v>158</v>
      </c>
      <c r="G5137" s="3">
        <v>289.15999999999997</v>
      </c>
      <c r="H5137" s="22">
        <v>44515</v>
      </c>
      <c r="I5137" s="23">
        <v>44528</v>
      </c>
      <c r="J5137">
        <f t="shared" si="320"/>
        <v>14</v>
      </c>
      <c r="K5137" s="2">
        <f t="shared" si="321"/>
        <v>44521.5</v>
      </c>
      <c r="L5137" s="22">
        <v>44533.5</v>
      </c>
      <c r="M5137" s="22">
        <v>44579.5</v>
      </c>
      <c r="N5137" s="22">
        <v>44575.5</v>
      </c>
      <c r="O5137">
        <f t="shared" si="322"/>
        <v>54</v>
      </c>
      <c r="P5137" s="3">
        <f t="shared" si="323"/>
        <v>15614.639999999998</v>
      </c>
    </row>
    <row r="5138" spans="1:16" x14ac:dyDescent="0.35">
      <c r="A5138" t="s">
        <v>304</v>
      </c>
      <c r="B5138" s="21" t="s">
        <v>98</v>
      </c>
      <c r="C5138" s="22">
        <v>44533</v>
      </c>
      <c r="D5138" t="s">
        <v>148</v>
      </c>
      <c r="E5138" t="s">
        <v>149</v>
      </c>
      <c r="F5138" s="21" t="s">
        <v>159</v>
      </c>
      <c r="G5138" s="3">
        <v>151.72999999999999</v>
      </c>
      <c r="H5138" s="22">
        <v>44515</v>
      </c>
      <c r="I5138" s="23">
        <v>44528</v>
      </c>
      <c r="J5138">
        <f t="shared" si="320"/>
        <v>14</v>
      </c>
      <c r="K5138" s="2">
        <f t="shared" si="321"/>
        <v>44521.5</v>
      </c>
      <c r="L5138" s="22">
        <v>44533.5</v>
      </c>
      <c r="M5138" s="22">
        <v>44579.5</v>
      </c>
      <c r="N5138" s="22">
        <v>44575.5</v>
      </c>
      <c r="O5138">
        <f t="shared" si="322"/>
        <v>54</v>
      </c>
      <c r="P5138" s="3">
        <f t="shared" si="323"/>
        <v>8193.42</v>
      </c>
    </row>
    <row r="5139" spans="1:16" x14ac:dyDescent="0.35">
      <c r="A5139" t="s">
        <v>304</v>
      </c>
      <c r="B5139" s="21" t="s">
        <v>98</v>
      </c>
      <c r="C5139" s="22">
        <v>44533</v>
      </c>
      <c r="D5139" t="s">
        <v>148</v>
      </c>
      <c r="E5139" t="s">
        <v>149</v>
      </c>
      <c r="F5139" s="21" t="s">
        <v>160</v>
      </c>
      <c r="G5139" s="3">
        <v>61.99</v>
      </c>
      <c r="H5139" s="22">
        <v>44515</v>
      </c>
      <c r="I5139" s="23">
        <v>44528</v>
      </c>
      <c r="J5139">
        <f t="shared" si="320"/>
        <v>14</v>
      </c>
      <c r="K5139" s="2">
        <f t="shared" si="321"/>
        <v>44521.5</v>
      </c>
      <c r="L5139" s="22">
        <v>44533.5</v>
      </c>
      <c r="M5139" s="22">
        <v>44579.5</v>
      </c>
      <c r="N5139" s="22">
        <v>44575.5</v>
      </c>
      <c r="O5139">
        <f t="shared" si="322"/>
        <v>54</v>
      </c>
      <c r="P5139" s="3">
        <f t="shared" si="323"/>
        <v>3347.46</v>
      </c>
    </row>
    <row r="5140" spans="1:16" x14ac:dyDescent="0.35">
      <c r="A5140" t="s">
        <v>304</v>
      </c>
      <c r="B5140" s="21" t="s">
        <v>86</v>
      </c>
      <c r="C5140" s="22">
        <v>44533</v>
      </c>
      <c r="D5140" t="s">
        <v>161</v>
      </c>
      <c r="E5140" t="s">
        <v>162</v>
      </c>
      <c r="F5140" s="21" t="s">
        <v>165</v>
      </c>
      <c r="G5140" s="3">
        <v>121</v>
      </c>
      <c r="H5140" s="22">
        <v>44514</v>
      </c>
      <c r="I5140" s="23">
        <v>44527</v>
      </c>
      <c r="J5140">
        <f t="shared" si="320"/>
        <v>14</v>
      </c>
      <c r="K5140" s="2">
        <f t="shared" si="321"/>
        <v>44520.5</v>
      </c>
      <c r="L5140" s="22">
        <v>44533.5</v>
      </c>
      <c r="M5140" s="22">
        <v>44581.5</v>
      </c>
      <c r="N5140" s="22">
        <v>44580.5</v>
      </c>
      <c r="O5140">
        <f t="shared" si="322"/>
        <v>60</v>
      </c>
      <c r="P5140" s="3">
        <f t="shared" si="323"/>
        <v>7260</v>
      </c>
    </row>
    <row r="5141" spans="1:16" x14ac:dyDescent="0.35">
      <c r="A5141" t="s">
        <v>304</v>
      </c>
      <c r="B5141" s="21" t="s">
        <v>86</v>
      </c>
      <c r="C5141" s="22">
        <v>44533</v>
      </c>
      <c r="D5141" t="s">
        <v>161</v>
      </c>
      <c r="E5141" t="s">
        <v>162</v>
      </c>
      <c r="F5141" s="21" t="s">
        <v>163</v>
      </c>
      <c r="G5141" s="3">
        <v>174.5</v>
      </c>
      <c r="H5141" s="22">
        <v>44514</v>
      </c>
      <c r="I5141" s="23">
        <v>44527</v>
      </c>
      <c r="J5141">
        <f t="shared" si="320"/>
        <v>14</v>
      </c>
      <c r="K5141" s="2">
        <f t="shared" si="321"/>
        <v>44520.5</v>
      </c>
      <c r="L5141" s="22">
        <v>44533.5</v>
      </c>
      <c r="M5141" s="22">
        <v>44581.5</v>
      </c>
      <c r="N5141" s="22">
        <v>44580.5</v>
      </c>
      <c r="O5141">
        <f t="shared" si="322"/>
        <v>60</v>
      </c>
      <c r="P5141" s="3">
        <f t="shared" si="323"/>
        <v>10470</v>
      </c>
    </row>
    <row r="5142" spans="1:16" x14ac:dyDescent="0.35">
      <c r="A5142" t="s">
        <v>304</v>
      </c>
      <c r="B5142" s="21" t="s">
        <v>86</v>
      </c>
      <c r="C5142" s="22">
        <v>44533</v>
      </c>
      <c r="D5142" t="s">
        <v>161</v>
      </c>
      <c r="E5142" t="s">
        <v>162</v>
      </c>
      <c r="F5142" s="21" t="s">
        <v>166</v>
      </c>
      <c r="G5142" s="3">
        <v>135.07</v>
      </c>
      <c r="H5142" s="22">
        <v>44514</v>
      </c>
      <c r="I5142" s="23">
        <v>44527</v>
      </c>
      <c r="J5142">
        <f t="shared" si="320"/>
        <v>14</v>
      </c>
      <c r="K5142" s="2">
        <f t="shared" si="321"/>
        <v>44520.5</v>
      </c>
      <c r="L5142" s="22">
        <v>44533.5</v>
      </c>
      <c r="M5142" s="22">
        <v>44581.5</v>
      </c>
      <c r="N5142" s="22">
        <v>44580.5</v>
      </c>
      <c r="O5142">
        <f t="shared" si="322"/>
        <v>60</v>
      </c>
      <c r="P5142" s="3">
        <f t="shared" si="323"/>
        <v>8104.2</v>
      </c>
    </row>
    <row r="5143" spans="1:16" x14ac:dyDescent="0.35">
      <c r="A5143" t="s">
        <v>304</v>
      </c>
      <c r="B5143" s="21" t="s">
        <v>86</v>
      </c>
      <c r="C5143" s="22">
        <v>44533</v>
      </c>
      <c r="D5143" t="s">
        <v>161</v>
      </c>
      <c r="E5143" t="s">
        <v>162</v>
      </c>
      <c r="F5143" s="21" t="s">
        <v>167</v>
      </c>
      <c r="G5143" s="3">
        <v>335.40999999999997</v>
      </c>
      <c r="H5143" s="22">
        <v>44514</v>
      </c>
      <c r="I5143" s="23">
        <v>44527</v>
      </c>
      <c r="J5143">
        <f t="shared" si="320"/>
        <v>14</v>
      </c>
      <c r="K5143" s="2">
        <f t="shared" si="321"/>
        <v>44520.5</v>
      </c>
      <c r="L5143" s="22">
        <v>44533.5</v>
      </c>
      <c r="M5143" s="22">
        <v>44581.5</v>
      </c>
      <c r="N5143" s="22">
        <v>44580.5</v>
      </c>
      <c r="O5143">
        <f t="shared" si="322"/>
        <v>60</v>
      </c>
      <c r="P5143" s="3">
        <f t="shared" si="323"/>
        <v>20124.599999999999</v>
      </c>
    </row>
    <row r="5144" spans="1:16" x14ac:dyDescent="0.35">
      <c r="A5144" t="s">
        <v>304</v>
      </c>
      <c r="B5144" s="21" t="s">
        <v>86</v>
      </c>
      <c r="C5144" s="22">
        <v>44533</v>
      </c>
      <c r="D5144" t="s">
        <v>161</v>
      </c>
      <c r="E5144" t="s">
        <v>162</v>
      </c>
      <c r="F5144" s="21" t="s">
        <v>168</v>
      </c>
      <c r="G5144" s="3">
        <v>126.23</v>
      </c>
      <c r="H5144" s="22">
        <v>44514</v>
      </c>
      <c r="I5144" s="23">
        <v>44527</v>
      </c>
      <c r="J5144">
        <f t="shared" si="320"/>
        <v>14</v>
      </c>
      <c r="K5144" s="2">
        <f t="shared" si="321"/>
        <v>44520.5</v>
      </c>
      <c r="L5144" s="22">
        <v>44533.5</v>
      </c>
      <c r="M5144" s="22">
        <v>44581.5</v>
      </c>
      <c r="N5144" s="22">
        <v>44580.5</v>
      </c>
      <c r="O5144">
        <f t="shared" si="322"/>
        <v>60</v>
      </c>
      <c r="P5144" s="3">
        <f t="shared" si="323"/>
        <v>7573.8</v>
      </c>
    </row>
    <row r="5145" spans="1:16" x14ac:dyDescent="0.35">
      <c r="A5145" t="s">
        <v>304</v>
      </c>
      <c r="B5145" s="21" t="s">
        <v>86</v>
      </c>
      <c r="C5145" s="22">
        <v>44533</v>
      </c>
      <c r="D5145" t="s">
        <v>161</v>
      </c>
      <c r="E5145" t="s">
        <v>162</v>
      </c>
      <c r="F5145" s="21" t="s">
        <v>288</v>
      </c>
      <c r="G5145" s="3">
        <v>44.97</v>
      </c>
      <c r="H5145" s="22">
        <v>44514</v>
      </c>
      <c r="I5145" s="23">
        <v>44527</v>
      </c>
      <c r="J5145">
        <f t="shared" si="320"/>
        <v>14</v>
      </c>
      <c r="K5145" s="2">
        <f t="shared" si="321"/>
        <v>44520.5</v>
      </c>
      <c r="L5145" s="22">
        <v>44533.5</v>
      </c>
      <c r="M5145" s="22">
        <v>44581.5</v>
      </c>
      <c r="N5145" s="22">
        <v>44580.5</v>
      </c>
      <c r="O5145">
        <f t="shared" si="322"/>
        <v>60</v>
      </c>
      <c r="P5145" s="3">
        <f t="shared" si="323"/>
        <v>2698.2</v>
      </c>
    </row>
    <row r="5146" spans="1:16" x14ac:dyDescent="0.35">
      <c r="A5146" t="s">
        <v>304</v>
      </c>
      <c r="B5146" s="21" t="s">
        <v>86</v>
      </c>
      <c r="C5146" s="22">
        <v>44533</v>
      </c>
      <c r="D5146" t="s">
        <v>161</v>
      </c>
      <c r="E5146" t="s">
        <v>162</v>
      </c>
      <c r="F5146" s="21" t="s">
        <v>169</v>
      </c>
      <c r="G5146" s="3">
        <v>187.07999999999998</v>
      </c>
      <c r="H5146" s="22">
        <v>44514</v>
      </c>
      <c r="I5146" s="23">
        <v>44527</v>
      </c>
      <c r="J5146">
        <f t="shared" si="320"/>
        <v>14</v>
      </c>
      <c r="K5146" s="2">
        <f t="shared" si="321"/>
        <v>44520.5</v>
      </c>
      <c r="L5146" s="22">
        <v>44533.5</v>
      </c>
      <c r="M5146" s="22">
        <v>44581.5</v>
      </c>
      <c r="N5146" s="22">
        <v>44580.5</v>
      </c>
      <c r="O5146">
        <f t="shared" si="322"/>
        <v>60</v>
      </c>
      <c r="P5146" s="3">
        <f t="shared" si="323"/>
        <v>11224.8</v>
      </c>
    </row>
    <row r="5147" spans="1:16" x14ac:dyDescent="0.35">
      <c r="A5147" t="s">
        <v>304</v>
      </c>
      <c r="B5147" s="21" t="s">
        <v>86</v>
      </c>
      <c r="C5147" s="22">
        <v>44533</v>
      </c>
      <c r="D5147" t="s">
        <v>161</v>
      </c>
      <c r="E5147" t="s">
        <v>162</v>
      </c>
      <c r="F5147" s="21" t="s">
        <v>170</v>
      </c>
      <c r="G5147" s="3">
        <v>108.97</v>
      </c>
      <c r="H5147" s="22">
        <v>44514</v>
      </c>
      <c r="I5147" s="23">
        <v>44527</v>
      </c>
      <c r="J5147">
        <f t="shared" si="320"/>
        <v>14</v>
      </c>
      <c r="K5147" s="2">
        <f t="shared" si="321"/>
        <v>44520.5</v>
      </c>
      <c r="L5147" s="22">
        <v>44533.5</v>
      </c>
      <c r="M5147" s="22">
        <v>44581.5</v>
      </c>
      <c r="N5147" s="22">
        <v>44580.5</v>
      </c>
      <c r="O5147">
        <f t="shared" si="322"/>
        <v>60</v>
      </c>
      <c r="P5147" s="3">
        <f t="shared" si="323"/>
        <v>6538.2</v>
      </c>
    </row>
    <row r="5148" spans="1:16" x14ac:dyDescent="0.35">
      <c r="A5148" t="s">
        <v>304</v>
      </c>
      <c r="B5148" s="21" t="s">
        <v>86</v>
      </c>
      <c r="C5148" s="22">
        <v>44533</v>
      </c>
      <c r="D5148" t="s">
        <v>171</v>
      </c>
      <c r="E5148" t="s">
        <v>172</v>
      </c>
      <c r="F5148" s="21" t="s">
        <v>173</v>
      </c>
      <c r="G5148" s="3">
        <v>246.12</v>
      </c>
      <c r="H5148" s="22">
        <v>44514</v>
      </c>
      <c r="I5148" s="23">
        <v>44527</v>
      </c>
      <c r="J5148">
        <f t="shared" si="320"/>
        <v>14</v>
      </c>
      <c r="K5148" s="2">
        <f t="shared" si="321"/>
        <v>44520.5</v>
      </c>
      <c r="L5148" s="22">
        <v>44533.5</v>
      </c>
      <c r="M5148" s="22">
        <v>44581.5</v>
      </c>
      <c r="N5148" s="22">
        <v>44580.5</v>
      </c>
      <c r="O5148">
        <f t="shared" si="322"/>
        <v>60</v>
      </c>
      <c r="P5148" s="3">
        <f t="shared" si="323"/>
        <v>14767.2</v>
      </c>
    </row>
    <row r="5149" spans="1:16" x14ac:dyDescent="0.35">
      <c r="A5149" t="s">
        <v>304</v>
      </c>
      <c r="B5149" s="21" t="s">
        <v>86</v>
      </c>
      <c r="C5149" s="22">
        <v>44533</v>
      </c>
      <c r="D5149" t="s">
        <v>161</v>
      </c>
      <c r="E5149" t="s">
        <v>162</v>
      </c>
      <c r="F5149" s="21" t="s">
        <v>278</v>
      </c>
      <c r="G5149" s="3">
        <v>50.39</v>
      </c>
      <c r="H5149" s="22">
        <v>44514</v>
      </c>
      <c r="I5149" s="23">
        <v>44527</v>
      </c>
      <c r="J5149">
        <f t="shared" si="320"/>
        <v>14</v>
      </c>
      <c r="K5149" s="2">
        <f t="shared" si="321"/>
        <v>44520.5</v>
      </c>
      <c r="L5149" s="22">
        <v>44533.5</v>
      </c>
      <c r="M5149" s="22">
        <v>44581.5</v>
      </c>
      <c r="N5149" s="22">
        <v>44580.5</v>
      </c>
      <c r="O5149">
        <f t="shared" si="322"/>
        <v>60</v>
      </c>
      <c r="P5149" s="3">
        <f t="shared" si="323"/>
        <v>3023.4</v>
      </c>
    </row>
    <row r="5150" spans="1:16" x14ac:dyDescent="0.35">
      <c r="A5150" t="s">
        <v>304</v>
      </c>
      <c r="B5150" s="21" t="s">
        <v>86</v>
      </c>
      <c r="C5150" s="22">
        <v>44533</v>
      </c>
      <c r="D5150" t="s">
        <v>161</v>
      </c>
      <c r="E5150" t="s">
        <v>162</v>
      </c>
      <c r="F5150" s="21" t="s">
        <v>174</v>
      </c>
      <c r="G5150" s="3">
        <v>84.3</v>
      </c>
      <c r="H5150" s="22">
        <v>44514</v>
      </c>
      <c r="I5150" s="23">
        <v>44527</v>
      </c>
      <c r="J5150">
        <f t="shared" si="320"/>
        <v>14</v>
      </c>
      <c r="K5150" s="2">
        <f t="shared" si="321"/>
        <v>44520.5</v>
      </c>
      <c r="L5150" s="22">
        <v>44533.5</v>
      </c>
      <c r="M5150" s="22">
        <v>44581.5</v>
      </c>
      <c r="N5150" s="22">
        <v>44580.5</v>
      </c>
      <c r="O5150">
        <f t="shared" si="322"/>
        <v>60</v>
      </c>
      <c r="P5150" s="3">
        <f t="shared" si="323"/>
        <v>5058</v>
      </c>
    </row>
    <row r="5151" spans="1:16" x14ac:dyDescent="0.35">
      <c r="A5151" t="s">
        <v>304</v>
      </c>
      <c r="B5151" s="21" t="s">
        <v>86</v>
      </c>
      <c r="C5151" s="22">
        <v>44533</v>
      </c>
      <c r="D5151" t="s">
        <v>161</v>
      </c>
      <c r="E5151" t="s">
        <v>162</v>
      </c>
      <c r="F5151" s="21" t="s">
        <v>175</v>
      </c>
      <c r="G5151" s="3">
        <v>157.46</v>
      </c>
      <c r="H5151" s="22">
        <v>44514</v>
      </c>
      <c r="I5151" s="23">
        <v>44527</v>
      </c>
      <c r="J5151">
        <f t="shared" si="320"/>
        <v>14</v>
      </c>
      <c r="K5151" s="2">
        <f t="shared" si="321"/>
        <v>44520.5</v>
      </c>
      <c r="L5151" s="22">
        <v>44533.5</v>
      </c>
      <c r="M5151" s="22">
        <v>44581.5</v>
      </c>
      <c r="N5151" s="22">
        <v>44580.5</v>
      </c>
      <c r="O5151">
        <f t="shared" si="322"/>
        <v>60</v>
      </c>
      <c r="P5151" s="3">
        <f t="shared" si="323"/>
        <v>9447.6</v>
      </c>
    </row>
    <row r="5152" spans="1:16" x14ac:dyDescent="0.35">
      <c r="A5152" t="s">
        <v>304</v>
      </c>
      <c r="B5152" s="21" t="s">
        <v>86</v>
      </c>
      <c r="C5152" s="22">
        <v>44533</v>
      </c>
      <c r="D5152" t="s">
        <v>161</v>
      </c>
      <c r="E5152" t="s">
        <v>162</v>
      </c>
      <c r="F5152" s="21" t="s">
        <v>197</v>
      </c>
      <c r="G5152" s="3">
        <v>40.01</v>
      </c>
      <c r="H5152" s="22">
        <v>44514</v>
      </c>
      <c r="I5152" s="23">
        <v>44527</v>
      </c>
      <c r="J5152">
        <f t="shared" si="320"/>
        <v>14</v>
      </c>
      <c r="K5152" s="2">
        <f t="shared" si="321"/>
        <v>44520.5</v>
      </c>
      <c r="L5152" s="22">
        <v>44533.5</v>
      </c>
      <c r="M5152" s="22">
        <v>44581.5</v>
      </c>
      <c r="N5152" s="22">
        <v>44580.5</v>
      </c>
      <c r="O5152">
        <f t="shared" si="322"/>
        <v>60</v>
      </c>
      <c r="P5152" s="3">
        <f t="shared" si="323"/>
        <v>2400.6</v>
      </c>
    </row>
    <row r="5153" spans="1:16" x14ac:dyDescent="0.35">
      <c r="A5153" t="s">
        <v>304</v>
      </c>
      <c r="B5153" s="21" t="s">
        <v>86</v>
      </c>
      <c r="C5153" s="22">
        <v>44533</v>
      </c>
      <c r="D5153" t="s">
        <v>161</v>
      </c>
      <c r="E5153" t="s">
        <v>162</v>
      </c>
      <c r="F5153" s="21" t="s">
        <v>176</v>
      </c>
      <c r="G5153" s="3">
        <v>1350.63</v>
      </c>
      <c r="H5153" s="22">
        <v>44514</v>
      </c>
      <c r="I5153" s="23">
        <v>44527</v>
      </c>
      <c r="J5153">
        <f t="shared" si="320"/>
        <v>14</v>
      </c>
      <c r="K5153" s="2">
        <f t="shared" si="321"/>
        <v>44520.5</v>
      </c>
      <c r="L5153" s="22">
        <v>44533.5</v>
      </c>
      <c r="M5153" s="22">
        <v>44581.5</v>
      </c>
      <c r="N5153" s="22">
        <v>44580.5</v>
      </c>
      <c r="O5153">
        <f t="shared" si="322"/>
        <v>60</v>
      </c>
      <c r="P5153" s="3">
        <f t="shared" si="323"/>
        <v>81037.8</v>
      </c>
    </row>
    <row r="5154" spans="1:16" x14ac:dyDescent="0.35">
      <c r="A5154" t="s">
        <v>304</v>
      </c>
      <c r="B5154" s="21" t="s">
        <v>86</v>
      </c>
      <c r="C5154" s="22">
        <v>44533</v>
      </c>
      <c r="D5154" t="s">
        <v>161</v>
      </c>
      <c r="E5154" t="s">
        <v>162</v>
      </c>
      <c r="F5154" s="21" t="s">
        <v>177</v>
      </c>
      <c r="G5154" s="3">
        <v>95.36</v>
      </c>
      <c r="H5154" s="22">
        <v>44514</v>
      </c>
      <c r="I5154" s="23">
        <v>44527</v>
      </c>
      <c r="J5154">
        <f t="shared" si="320"/>
        <v>14</v>
      </c>
      <c r="K5154" s="2">
        <f t="shared" si="321"/>
        <v>44520.5</v>
      </c>
      <c r="L5154" s="22">
        <v>44533.5</v>
      </c>
      <c r="M5154" s="22">
        <v>44581.5</v>
      </c>
      <c r="N5154" s="22">
        <v>44580.5</v>
      </c>
      <c r="O5154">
        <f t="shared" si="322"/>
        <v>60</v>
      </c>
      <c r="P5154" s="3">
        <f t="shared" si="323"/>
        <v>5721.6</v>
      </c>
    </row>
    <row r="5155" spans="1:16" x14ac:dyDescent="0.35">
      <c r="A5155" t="s">
        <v>304</v>
      </c>
      <c r="B5155" s="21" t="s">
        <v>86</v>
      </c>
      <c r="C5155" s="22">
        <v>44533</v>
      </c>
      <c r="D5155" t="s">
        <v>99</v>
      </c>
      <c r="E5155" t="s">
        <v>100</v>
      </c>
      <c r="F5155" s="21" t="s">
        <v>164</v>
      </c>
      <c r="G5155" s="3">
        <v>12451.309999999996</v>
      </c>
      <c r="H5155" s="22">
        <v>44514</v>
      </c>
      <c r="I5155" s="23">
        <v>44527</v>
      </c>
      <c r="J5155">
        <f t="shared" si="320"/>
        <v>14</v>
      </c>
      <c r="K5155" s="2">
        <f t="shared" si="321"/>
        <v>44520.5</v>
      </c>
      <c r="L5155" s="22">
        <v>44533.5</v>
      </c>
      <c r="M5155" s="22">
        <v>44581.5</v>
      </c>
      <c r="N5155" s="22">
        <v>44580.5</v>
      </c>
      <c r="O5155">
        <f t="shared" si="322"/>
        <v>60</v>
      </c>
      <c r="P5155" s="3">
        <f t="shared" si="323"/>
        <v>747078.59999999974</v>
      </c>
    </row>
    <row r="5156" spans="1:16" x14ac:dyDescent="0.35">
      <c r="A5156" t="s">
        <v>304</v>
      </c>
      <c r="B5156" s="21" t="s">
        <v>86</v>
      </c>
      <c r="C5156" s="22">
        <v>44533</v>
      </c>
      <c r="D5156" t="s">
        <v>161</v>
      </c>
      <c r="E5156" t="s">
        <v>162</v>
      </c>
      <c r="F5156" s="21" t="s">
        <v>178</v>
      </c>
      <c r="G5156" s="3">
        <v>135.56</v>
      </c>
      <c r="H5156" s="22">
        <v>44514</v>
      </c>
      <c r="I5156" s="23">
        <v>44527</v>
      </c>
      <c r="J5156">
        <f t="shared" si="320"/>
        <v>14</v>
      </c>
      <c r="K5156" s="2">
        <f t="shared" si="321"/>
        <v>44520.5</v>
      </c>
      <c r="L5156" s="22">
        <v>44533.5</v>
      </c>
      <c r="M5156" s="22">
        <v>44581.5</v>
      </c>
      <c r="N5156" s="22">
        <v>44580.5</v>
      </c>
      <c r="O5156">
        <f t="shared" si="322"/>
        <v>60</v>
      </c>
      <c r="P5156" s="3">
        <f t="shared" si="323"/>
        <v>8133.6</v>
      </c>
    </row>
    <row r="5157" spans="1:16" x14ac:dyDescent="0.35">
      <c r="A5157" t="s">
        <v>304</v>
      </c>
      <c r="B5157" s="21" t="s">
        <v>86</v>
      </c>
      <c r="C5157" s="22">
        <v>44533</v>
      </c>
      <c r="D5157" t="s">
        <v>161</v>
      </c>
      <c r="E5157" t="s">
        <v>162</v>
      </c>
      <c r="F5157" s="21" t="s">
        <v>179</v>
      </c>
      <c r="G5157" s="3">
        <v>194.65</v>
      </c>
      <c r="H5157" s="22">
        <v>44514</v>
      </c>
      <c r="I5157" s="23">
        <v>44527</v>
      </c>
      <c r="J5157">
        <f t="shared" si="320"/>
        <v>14</v>
      </c>
      <c r="K5157" s="2">
        <f t="shared" si="321"/>
        <v>44520.5</v>
      </c>
      <c r="L5157" s="22">
        <v>44533.5</v>
      </c>
      <c r="M5157" s="22">
        <v>44581.5</v>
      </c>
      <c r="N5157" s="22">
        <v>44580.5</v>
      </c>
      <c r="O5157">
        <f t="shared" si="322"/>
        <v>60</v>
      </c>
      <c r="P5157" s="3">
        <f t="shared" si="323"/>
        <v>11679</v>
      </c>
    </row>
    <row r="5158" spans="1:16" x14ac:dyDescent="0.35">
      <c r="A5158" t="s">
        <v>304</v>
      </c>
      <c r="B5158" s="21" t="s">
        <v>86</v>
      </c>
      <c r="C5158" s="22">
        <v>44533</v>
      </c>
      <c r="D5158" t="s">
        <v>161</v>
      </c>
      <c r="E5158" t="s">
        <v>162</v>
      </c>
      <c r="F5158" s="21" t="s">
        <v>180</v>
      </c>
      <c r="G5158" s="3">
        <v>241.42999999999998</v>
      </c>
      <c r="H5158" s="22">
        <v>44514</v>
      </c>
      <c r="I5158" s="23">
        <v>44527</v>
      </c>
      <c r="J5158">
        <f t="shared" si="320"/>
        <v>14</v>
      </c>
      <c r="K5158" s="2">
        <f t="shared" si="321"/>
        <v>44520.5</v>
      </c>
      <c r="L5158" s="22">
        <v>44533.5</v>
      </c>
      <c r="M5158" s="22">
        <v>44581.5</v>
      </c>
      <c r="N5158" s="22">
        <v>44580.5</v>
      </c>
      <c r="O5158">
        <f t="shared" si="322"/>
        <v>60</v>
      </c>
      <c r="P5158" s="3">
        <f t="shared" si="323"/>
        <v>14485.8</v>
      </c>
    </row>
    <row r="5159" spans="1:16" x14ac:dyDescent="0.35">
      <c r="A5159" t="s">
        <v>304</v>
      </c>
      <c r="B5159" s="21" t="s">
        <v>86</v>
      </c>
      <c r="C5159" s="22">
        <v>44533</v>
      </c>
      <c r="D5159" t="s">
        <v>171</v>
      </c>
      <c r="E5159" t="s">
        <v>172</v>
      </c>
      <c r="F5159" s="21" t="s">
        <v>180</v>
      </c>
      <c r="G5159" s="3">
        <v>30.81</v>
      </c>
      <c r="H5159" s="22">
        <v>44514</v>
      </c>
      <c r="I5159" s="23">
        <v>44527</v>
      </c>
      <c r="J5159">
        <f t="shared" si="320"/>
        <v>14</v>
      </c>
      <c r="K5159" s="2">
        <f t="shared" si="321"/>
        <v>44520.5</v>
      </c>
      <c r="L5159" s="22">
        <v>44533.5</v>
      </c>
      <c r="M5159" s="22">
        <v>44581.5</v>
      </c>
      <c r="N5159" s="22">
        <v>44580.5</v>
      </c>
      <c r="O5159">
        <f t="shared" si="322"/>
        <v>60</v>
      </c>
      <c r="P5159" s="3">
        <f t="shared" si="323"/>
        <v>1848.6</v>
      </c>
    </row>
    <row r="5160" spans="1:16" x14ac:dyDescent="0.35">
      <c r="A5160" t="s">
        <v>304</v>
      </c>
      <c r="B5160" s="21" t="s">
        <v>86</v>
      </c>
      <c r="C5160" s="22">
        <v>44533</v>
      </c>
      <c r="D5160" t="s">
        <v>161</v>
      </c>
      <c r="E5160" t="s">
        <v>162</v>
      </c>
      <c r="F5160" s="21" t="s">
        <v>181</v>
      </c>
      <c r="G5160" s="3">
        <v>54.4</v>
      </c>
      <c r="H5160" s="22">
        <v>44514</v>
      </c>
      <c r="I5160" s="23">
        <v>44527</v>
      </c>
      <c r="J5160">
        <f t="shared" si="320"/>
        <v>14</v>
      </c>
      <c r="K5160" s="2">
        <f t="shared" si="321"/>
        <v>44520.5</v>
      </c>
      <c r="L5160" s="22">
        <v>44533.5</v>
      </c>
      <c r="M5160" s="22">
        <v>44581.5</v>
      </c>
      <c r="N5160" s="22">
        <v>44580.5</v>
      </c>
      <c r="O5160">
        <f t="shared" si="322"/>
        <v>60</v>
      </c>
      <c r="P5160" s="3">
        <f t="shared" si="323"/>
        <v>3264</v>
      </c>
    </row>
    <row r="5161" spans="1:16" x14ac:dyDescent="0.35">
      <c r="A5161" t="s">
        <v>304</v>
      </c>
      <c r="B5161" s="21" t="s">
        <v>86</v>
      </c>
      <c r="C5161" s="22">
        <v>44533</v>
      </c>
      <c r="D5161" t="s">
        <v>161</v>
      </c>
      <c r="E5161" t="s">
        <v>162</v>
      </c>
      <c r="F5161" s="21" t="s">
        <v>182</v>
      </c>
      <c r="G5161" s="3">
        <v>35.71</v>
      </c>
      <c r="H5161" s="22">
        <v>44514</v>
      </c>
      <c r="I5161" s="23">
        <v>44527</v>
      </c>
      <c r="J5161">
        <f t="shared" si="320"/>
        <v>14</v>
      </c>
      <c r="K5161" s="2">
        <f t="shared" si="321"/>
        <v>44520.5</v>
      </c>
      <c r="L5161" s="22">
        <v>44533.5</v>
      </c>
      <c r="M5161" s="22">
        <v>44581.5</v>
      </c>
      <c r="N5161" s="22">
        <v>44580.5</v>
      </c>
      <c r="O5161">
        <f t="shared" si="322"/>
        <v>60</v>
      </c>
      <c r="P5161" s="3">
        <f t="shared" si="323"/>
        <v>2142.6</v>
      </c>
    </row>
    <row r="5162" spans="1:16" x14ac:dyDescent="0.35">
      <c r="A5162" t="s">
        <v>304</v>
      </c>
      <c r="B5162" s="21" t="s">
        <v>86</v>
      </c>
      <c r="C5162" s="22">
        <v>44533</v>
      </c>
      <c r="D5162" t="s">
        <v>161</v>
      </c>
      <c r="E5162" t="s">
        <v>162</v>
      </c>
      <c r="F5162" s="21" t="s">
        <v>183</v>
      </c>
      <c r="G5162" s="3">
        <v>745.22000000000014</v>
      </c>
      <c r="H5162" s="22">
        <v>44514</v>
      </c>
      <c r="I5162" s="23">
        <v>44527</v>
      </c>
      <c r="J5162">
        <f t="shared" si="320"/>
        <v>14</v>
      </c>
      <c r="K5162" s="2">
        <f t="shared" si="321"/>
        <v>44520.5</v>
      </c>
      <c r="L5162" s="22">
        <v>44533.5</v>
      </c>
      <c r="M5162" s="22">
        <v>44581.5</v>
      </c>
      <c r="N5162" s="22">
        <v>44580.5</v>
      </c>
      <c r="O5162">
        <f t="shared" si="322"/>
        <v>60</v>
      </c>
      <c r="P5162" s="3">
        <f t="shared" si="323"/>
        <v>44713.200000000012</v>
      </c>
    </row>
    <row r="5163" spans="1:16" x14ac:dyDescent="0.35">
      <c r="A5163" t="s">
        <v>304</v>
      </c>
      <c r="B5163" s="21" t="s">
        <v>86</v>
      </c>
      <c r="C5163" s="22">
        <v>44533</v>
      </c>
      <c r="D5163" t="s">
        <v>161</v>
      </c>
      <c r="E5163" t="s">
        <v>162</v>
      </c>
      <c r="F5163" s="21" t="s">
        <v>184</v>
      </c>
      <c r="G5163" s="3">
        <v>38.979999999999997</v>
      </c>
      <c r="H5163" s="22">
        <v>44514</v>
      </c>
      <c r="I5163" s="23">
        <v>44527</v>
      </c>
      <c r="J5163">
        <f t="shared" si="320"/>
        <v>14</v>
      </c>
      <c r="K5163" s="2">
        <f t="shared" si="321"/>
        <v>44520.5</v>
      </c>
      <c r="L5163" s="22">
        <v>44533.5</v>
      </c>
      <c r="M5163" s="22">
        <v>44581.5</v>
      </c>
      <c r="N5163" s="22">
        <v>44580.5</v>
      </c>
      <c r="O5163">
        <f t="shared" si="322"/>
        <v>60</v>
      </c>
      <c r="P5163" s="3">
        <f t="shared" si="323"/>
        <v>2338.7999999999997</v>
      </c>
    </row>
    <row r="5164" spans="1:16" x14ac:dyDescent="0.35">
      <c r="A5164" t="s">
        <v>304</v>
      </c>
      <c r="B5164" s="21" t="s">
        <v>86</v>
      </c>
      <c r="C5164" s="22">
        <v>44533</v>
      </c>
      <c r="D5164" t="s">
        <v>161</v>
      </c>
      <c r="E5164" t="s">
        <v>162</v>
      </c>
      <c r="F5164" s="21" t="s">
        <v>185</v>
      </c>
      <c r="G5164" s="3">
        <v>723.05</v>
      </c>
      <c r="H5164" s="22">
        <v>44514</v>
      </c>
      <c r="I5164" s="23">
        <v>44527</v>
      </c>
      <c r="J5164">
        <f t="shared" si="320"/>
        <v>14</v>
      </c>
      <c r="K5164" s="2">
        <f t="shared" si="321"/>
        <v>44520.5</v>
      </c>
      <c r="L5164" s="22">
        <v>44533.5</v>
      </c>
      <c r="M5164" s="22">
        <v>44581.5</v>
      </c>
      <c r="N5164" s="22">
        <v>44580.5</v>
      </c>
      <c r="O5164">
        <f t="shared" si="322"/>
        <v>60</v>
      </c>
      <c r="P5164" s="3">
        <f t="shared" si="323"/>
        <v>43383</v>
      </c>
    </row>
    <row r="5165" spans="1:16" x14ac:dyDescent="0.35">
      <c r="A5165" t="s">
        <v>304</v>
      </c>
      <c r="B5165" s="21" t="s">
        <v>86</v>
      </c>
      <c r="C5165" s="22">
        <v>44533</v>
      </c>
      <c r="D5165" t="s">
        <v>161</v>
      </c>
      <c r="E5165" t="s">
        <v>162</v>
      </c>
      <c r="F5165" s="21" t="s">
        <v>186</v>
      </c>
      <c r="G5165" s="3">
        <v>162.95999999999998</v>
      </c>
      <c r="H5165" s="22">
        <v>44514</v>
      </c>
      <c r="I5165" s="23">
        <v>44527</v>
      </c>
      <c r="J5165">
        <f t="shared" si="320"/>
        <v>14</v>
      </c>
      <c r="K5165" s="2">
        <f t="shared" si="321"/>
        <v>44520.5</v>
      </c>
      <c r="L5165" s="22">
        <v>44533.5</v>
      </c>
      <c r="M5165" s="22">
        <v>44581.5</v>
      </c>
      <c r="N5165" s="22">
        <v>44580.5</v>
      </c>
      <c r="O5165">
        <f t="shared" si="322"/>
        <v>60</v>
      </c>
      <c r="P5165" s="3">
        <f t="shared" si="323"/>
        <v>9777.5999999999985</v>
      </c>
    </row>
    <row r="5166" spans="1:16" x14ac:dyDescent="0.35">
      <c r="A5166" t="s">
        <v>304</v>
      </c>
      <c r="B5166" s="21" t="s">
        <v>86</v>
      </c>
      <c r="C5166" s="22">
        <v>44533</v>
      </c>
      <c r="D5166" t="s">
        <v>161</v>
      </c>
      <c r="E5166" t="s">
        <v>162</v>
      </c>
      <c r="F5166" s="21" t="s">
        <v>187</v>
      </c>
      <c r="G5166" s="3">
        <v>322.11</v>
      </c>
      <c r="H5166" s="22">
        <v>44514</v>
      </c>
      <c r="I5166" s="23">
        <v>44527</v>
      </c>
      <c r="J5166">
        <f t="shared" si="320"/>
        <v>14</v>
      </c>
      <c r="K5166" s="2">
        <f t="shared" si="321"/>
        <v>44520.5</v>
      </c>
      <c r="L5166" s="22">
        <v>44533.5</v>
      </c>
      <c r="M5166" s="22">
        <v>44581.5</v>
      </c>
      <c r="N5166" s="22">
        <v>44580.5</v>
      </c>
      <c r="O5166">
        <f t="shared" si="322"/>
        <v>60</v>
      </c>
      <c r="P5166" s="3">
        <f t="shared" si="323"/>
        <v>19326.600000000002</v>
      </c>
    </row>
    <row r="5167" spans="1:16" x14ac:dyDescent="0.35">
      <c r="A5167" t="s">
        <v>304</v>
      </c>
      <c r="B5167" s="21" t="s">
        <v>86</v>
      </c>
      <c r="C5167" s="22">
        <v>44533</v>
      </c>
      <c r="D5167" t="s">
        <v>161</v>
      </c>
      <c r="E5167" t="s">
        <v>162</v>
      </c>
      <c r="F5167" s="21" t="s">
        <v>188</v>
      </c>
      <c r="G5167" s="3">
        <v>44.64</v>
      </c>
      <c r="H5167" s="22">
        <v>44514</v>
      </c>
      <c r="I5167" s="23">
        <v>44527</v>
      </c>
      <c r="J5167">
        <f t="shared" si="320"/>
        <v>14</v>
      </c>
      <c r="K5167" s="2">
        <f t="shared" si="321"/>
        <v>44520.5</v>
      </c>
      <c r="L5167" s="22">
        <v>44533.5</v>
      </c>
      <c r="M5167" s="22">
        <v>44581.5</v>
      </c>
      <c r="N5167" s="22">
        <v>44580.5</v>
      </c>
      <c r="O5167">
        <f t="shared" si="322"/>
        <v>60</v>
      </c>
      <c r="P5167" s="3">
        <f t="shared" si="323"/>
        <v>2678.4</v>
      </c>
    </row>
    <row r="5168" spans="1:16" x14ac:dyDescent="0.35">
      <c r="A5168" t="s">
        <v>304</v>
      </c>
      <c r="B5168" s="21" t="s">
        <v>86</v>
      </c>
      <c r="C5168" s="22">
        <v>44533</v>
      </c>
      <c r="D5168" t="s">
        <v>161</v>
      </c>
      <c r="E5168" t="s">
        <v>162</v>
      </c>
      <c r="F5168" s="21" t="s">
        <v>189</v>
      </c>
      <c r="G5168" s="3">
        <v>125.1</v>
      </c>
      <c r="H5168" s="22">
        <v>44514</v>
      </c>
      <c r="I5168" s="23">
        <v>44527</v>
      </c>
      <c r="J5168">
        <f t="shared" si="320"/>
        <v>14</v>
      </c>
      <c r="K5168" s="2">
        <f t="shared" si="321"/>
        <v>44520.5</v>
      </c>
      <c r="L5168" s="22">
        <v>44533.5</v>
      </c>
      <c r="M5168" s="22">
        <v>44581.5</v>
      </c>
      <c r="N5168" s="22">
        <v>44580.5</v>
      </c>
      <c r="O5168">
        <f t="shared" si="322"/>
        <v>60</v>
      </c>
      <c r="P5168" s="3">
        <f t="shared" si="323"/>
        <v>7506</v>
      </c>
    </row>
    <row r="5169" spans="1:16" x14ac:dyDescent="0.35">
      <c r="A5169" t="s">
        <v>304</v>
      </c>
      <c r="B5169" s="21" t="s">
        <v>86</v>
      </c>
      <c r="C5169" s="22">
        <v>44533</v>
      </c>
      <c r="D5169" t="s">
        <v>161</v>
      </c>
      <c r="E5169" t="s">
        <v>162</v>
      </c>
      <c r="F5169" s="21" t="s">
        <v>190</v>
      </c>
      <c r="G5169" s="3">
        <v>30.99</v>
      </c>
      <c r="H5169" s="22">
        <v>44514</v>
      </c>
      <c r="I5169" s="23">
        <v>44527</v>
      </c>
      <c r="J5169">
        <f t="shared" si="320"/>
        <v>14</v>
      </c>
      <c r="K5169" s="2">
        <f t="shared" si="321"/>
        <v>44520.5</v>
      </c>
      <c r="L5169" s="22">
        <v>44533.5</v>
      </c>
      <c r="M5169" s="22">
        <v>44581.5</v>
      </c>
      <c r="N5169" s="22">
        <v>44580.5</v>
      </c>
      <c r="O5169">
        <f t="shared" si="322"/>
        <v>60</v>
      </c>
      <c r="P5169" s="3">
        <f t="shared" si="323"/>
        <v>1859.3999999999999</v>
      </c>
    </row>
    <row r="5170" spans="1:16" x14ac:dyDescent="0.35">
      <c r="A5170" t="s">
        <v>304</v>
      </c>
      <c r="B5170" s="21" t="s">
        <v>86</v>
      </c>
      <c r="C5170" s="22">
        <v>44533</v>
      </c>
      <c r="D5170" t="s">
        <v>161</v>
      </c>
      <c r="E5170" t="s">
        <v>162</v>
      </c>
      <c r="F5170" s="21" t="s">
        <v>191</v>
      </c>
      <c r="G5170" s="3">
        <v>40.99</v>
      </c>
      <c r="H5170" s="22">
        <v>44514</v>
      </c>
      <c r="I5170" s="23">
        <v>44527</v>
      </c>
      <c r="J5170">
        <f t="shared" si="320"/>
        <v>14</v>
      </c>
      <c r="K5170" s="2">
        <f t="shared" si="321"/>
        <v>44520.5</v>
      </c>
      <c r="L5170" s="22">
        <v>44533.5</v>
      </c>
      <c r="M5170" s="22">
        <v>44581.5</v>
      </c>
      <c r="N5170" s="22">
        <v>44580.5</v>
      </c>
      <c r="O5170">
        <f t="shared" si="322"/>
        <v>60</v>
      </c>
      <c r="P5170" s="3">
        <f t="shared" si="323"/>
        <v>2459.4</v>
      </c>
    </row>
    <row r="5171" spans="1:16" x14ac:dyDescent="0.35">
      <c r="A5171" t="s">
        <v>304</v>
      </c>
      <c r="B5171" s="21" t="s">
        <v>86</v>
      </c>
      <c r="C5171" s="22">
        <v>44533</v>
      </c>
      <c r="D5171" t="s">
        <v>161</v>
      </c>
      <c r="E5171" t="s">
        <v>162</v>
      </c>
      <c r="F5171" s="21" t="s">
        <v>192</v>
      </c>
      <c r="G5171" s="3">
        <v>71.17</v>
      </c>
      <c r="H5171" s="22">
        <v>44514</v>
      </c>
      <c r="I5171" s="23">
        <v>44527</v>
      </c>
      <c r="J5171">
        <f t="shared" si="320"/>
        <v>14</v>
      </c>
      <c r="K5171" s="2">
        <f t="shared" si="321"/>
        <v>44520.5</v>
      </c>
      <c r="L5171" s="22">
        <v>44533.5</v>
      </c>
      <c r="M5171" s="22">
        <v>44581.5</v>
      </c>
      <c r="N5171" s="22">
        <v>44580.5</v>
      </c>
      <c r="O5171">
        <f t="shared" si="322"/>
        <v>60</v>
      </c>
      <c r="P5171" s="3">
        <f t="shared" si="323"/>
        <v>4270.2</v>
      </c>
    </row>
    <row r="5172" spans="1:16" x14ac:dyDescent="0.35">
      <c r="A5172" t="s">
        <v>304</v>
      </c>
      <c r="B5172" s="21" t="s">
        <v>86</v>
      </c>
      <c r="C5172" s="22">
        <v>44533</v>
      </c>
      <c r="D5172" t="s">
        <v>161</v>
      </c>
      <c r="E5172" t="s">
        <v>162</v>
      </c>
      <c r="F5172" s="21" t="s">
        <v>193</v>
      </c>
      <c r="G5172" s="3">
        <v>193.91</v>
      </c>
      <c r="H5172" s="22">
        <v>44514</v>
      </c>
      <c r="I5172" s="23">
        <v>44527</v>
      </c>
      <c r="J5172">
        <f t="shared" si="320"/>
        <v>14</v>
      </c>
      <c r="K5172" s="2">
        <f t="shared" si="321"/>
        <v>44520.5</v>
      </c>
      <c r="L5172" s="22">
        <v>44533.5</v>
      </c>
      <c r="M5172" s="22">
        <v>44581.5</v>
      </c>
      <c r="N5172" s="22">
        <v>44580.5</v>
      </c>
      <c r="O5172">
        <f t="shared" si="322"/>
        <v>60</v>
      </c>
      <c r="P5172" s="3">
        <f t="shared" si="323"/>
        <v>11634.6</v>
      </c>
    </row>
    <row r="5173" spans="1:16" x14ac:dyDescent="0.35">
      <c r="A5173" t="s">
        <v>304</v>
      </c>
      <c r="B5173" s="21" t="s">
        <v>86</v>
      </c>
      <c r="C5173" s="22">
        <v>44533</v>
      </c>
      <c r="D5173" t="s">
        <v>161</v>
      </c>
      <c r="E5173" t="s">
        <v>162</v>
      </c>
      <c r="F5173" s="21" t="s">
        <v>194</v>
      </c>
      <c r="G5173" s="3">
        <v>75.45</v>
      </c>
      <c r="H5173" s="22">
        <v>44514</v>
      </c>
      <c r="I5173" s="23">
        <v>44527</v>
      </c>
      <c r="J5173">
        <f t="shared" si="320"/>
        <v>14</v>
      </c>
      <c r="K5173" s="2">
        <f t="shared" si="321"/>
        <v>44520.5</v>
      </c>
      <c r="L5173" s="22">
        <v>44533.5</v>
      </c>
      <c r="M5173" s="22">
        <v>44581.5</v>
      </c>
      <c r="N5173" s="22">
        <v>44580.5</v>
      </c>
      <c r="O5173">
        <f t="shared" si="322"/>
        <v>60</v>
      </c>
      <c r="P5173" s="3">
        <f t="shared" si="323"/>
        <v>4527</v>
      </c>
    </row>
    <row r="5174" spans="1:16" x14ac:dyDescent="0.35">
      <c r="A5174" t="s">
        <v>304</v>
      </c>
      <c r="B5174" s="21" t="s">
        <v>98</v>
      </c>
      <c r="C5174" s="22">
        <v>44533</v>
      </c>
      <c r="D5174" t="s">
        <v>161</v>
      </c>
      <c r="E5174" t="s">
        <v>162</v>
      </c>
      <c r="F5174" s="21" t="s">
        <v>176</v>
      </c>
      <c r="G5174" s="3">
        <v>5.67</v>
      </c>
      <c r="H5174" s="22">
        <v>44515</v>
      </c>
      <c r="I5174" s="23">
        <v>44528</v>
      </c>
      <c r="J5174">
        <f t="shared" si="320"/>
        <v>14</v>
      </c>
      <c r="K5174" s="2">
        <f t="shared" si="321"/>
        <v>44521.5</v>
      </c>
      <c r="L5174" s="22">
        <v>44533.5</v>
      </c>
      <c r="M5174" s="22">
        <v>44581.5</v>
      </c>
      <c r="N5174" s="22">
        <v>44580.5</v>
      </c>
      <c r="O5174">
        <f t="shared" si="322"/>
        <v>59</v>
      </c>
      <c r="P5174" s="3">
        <f t="shared" si="323"/>
        <v>334.53</v>
      </c>
    </row>
    <row r="5175" spans="1:16" x14ac:dyDescent="0.35">
      <c r="A5175" t="s">
        <v>304</v>
      </c>
      <c r="B5175" s="21" t="s">
        <v>98</v>
      </c>
      <c r="C5175" s="22">
        <v>44533</v>
      </c>
      <c r="D5175" t="s">
        <v>99</v>
      </c>
      <c r="E5175" t="s">
        <v>100</v>
      </c>
      <c r="F5175" s="21" t="s">
        <v>164</v>
      </c>
      <c r="G5175" s="3">
        <v>10.77</v>
      </c>
      <c r="H5175" s="22">
        <v>44515</v>
      </c>
      <c r="I5175" s="23">
        <v>44528</v>
      </c>
      <c r="J5175">
        <f t="shared" si="320"/>
        <v>14</v>
      </c>
      <c r="K5175" s="2">
        <f t="shared" si="321"/>
        <v>44521.5</v>
      </c>
      <c r="L5175" s="22">
        <v>44533.5</v>
      </c>
      <c r="M5175" s="22">
        <v>44581.5</v>
      </c>
      <c r="N5175" s="22">
        <v>44580.5</v>
      </c>
      <c r="O5175">
        <f t="shared" si="322"/>
        <v>59</v>
      </c>
      <c r="P5175" s="3">
        <f t="shared" si="323"/>
        <v>635.42999999999995</v>
      </c>
    </row>
    <row r="5176" spans="1:16" x14ac:dyDescent="0.35">
      <c r="A5176" t="s">
        <v>304</v>
      </c>
      <c r="B5176" s="21" t="s">
        <v>98</v>
      </c>
      <c r="C5176" s="22">
        <v>44533</v>
      </c>
      <c r="D5176" t="s">
        <v>99</v>
      </c>
      <c r="E5176" t="s">
        <v>100</v>
      </c>
      <c r="F5176" s="21" t="s">
        <v>164</v>
      </c>
      <c r="G5176" s="3">
        <v>21.09</v>
      </c>
      <c r="H5176" s="22">
        <v>44515</v>
      </c>
      <c r="I5176" s="23">
        <v>44528</v>
      </c>
      <c r="J5176">
        <f t="shared" si="320"/>
        <v>14</v>
      </c>
      <c r="K5176" s="2">
        <f t="shared" si="321"/>
        <v>44521.5</v>
      </c>
      <c r="L5176" s="22">
        <v>44533.5</v>
      </c>
      <c r="M5176" s="22">
        <v>44581.5</v>
      </c>
      <c r="N5176" s="22">
        <v>44580.5</v>
      </c>
      <c r="O5176">
        <f t="shared" si="322"/>
        <v>59</v>
      </c>
      <c r="P5176" s="3">
        <f t="shared" si="323"/>
        <v>1244.31</v>
      </c>
    </row>
    <row r="5177" spans="1:16" x14ac:dyDescent="0.35">
      <c r="A5177" t="s">
        <v>304</v>
      </c>
      <c r="B5177" s="21" t="s">
        <v>98</v>
      </c>
      <c r="C5177" s="22">
        <v>44533</v>
      </c>
      <c r="D5177" t="s">
        <v>161</v>
      </c>
      <c r="E5177" t="s">
        <v>162</v>
      </c>
      <c r="F5177" s="21" t="s">
        <v>187</v>
      </c>
      <c r="G5177" s="3">
        <v>13.71</v>
      </c>
      <c r="H5177" s="22">
        <v>44515</v>
      </c>
      <c r="I5177" s="23">
        <v>44528</v>
      </c>
      <c r="J5177">
        <f t="shared" si="320"/>
        <v>14</v>
      </c>
      <c r="K5177" s="2">
        <f t="shared" si="321"/>
        <v>44521.5</v>
      </c>
      <c r="L5177" s="22">
        <v>44533.5</v>
      </c>
      <c r="M5177" s="22">
        <v>44581.5</v>
      </c>
      <c r="N5177" s="22">
        <v>44580.5</v>
      </c>
      <c r="O5177">
        <f t="shared" si="322"/>
        <v>59</v>
      </c>
      <c r="P5177" s="3">
        <f t="shared" si="323"/>
        <v>808.8900000000001</v>
      </c>
    </row>
    <row r="5178" spans="1:16" x14ac:dyDescent="0.35">
      <c r="A5178" t="s">
        <v>304</v>
      </c>
      <c r="B5178" s="21" t="s">
        <v>98</v>
      </c>
      <c r="C5178" s="22">
        <v>44533</v>
      </c>
      <c r="D5178" t="s">
        <v>161</v>
      </c>
      <c r="E5178" t="s">
        <v>162</v>
      </c>
      <c r="F5178" s="21" t="s">
        <v>165</v>
      </c>
      <c r="G5178" s="3">
        <v>21.04</v>
      </c>
      <c r="H5178" s="22">
        <v>44515</v>
      </c>
      <c r="I5178" s="23">
        <v>44528</v>
      </c>
      <c r="J5178">
        <f t="shared" si="320"/>
        <v>14</v>
      </c>
      <c r="K5178" s="2">
        <f t="shared" si="321"/>
        <v>44521.5</v>
      </c>
      <c r="L5178" s="22">
        <v>44533.5</v>
      </c>
      <c r="M5178" s="22">
        <v>44581.5</v>
      </c>
      <c r="N5178" s="22">
        <v>44580.5</v>
      </c>
      <c r="O5178">
        <f t="shared" si="322"/>
        <v>59</v>
      </c>
      <c r="P5178" s="3">
        <f t="shared" si="323"/>
        <v>1241.3599999999999</v>
      </c>
    </row>
    <row r="5179" spans="1:16" x14ac:dyDescent="0.35">
      <c r="A5179" t="s">
        <v>304</v>
      </c>
      <c r="B5179" s="21" t="s">
        <v>98</v>
      </c>
      <c r="C5179" s="22">
        <v>44533</v>
      </c>
      <c r="D5179" t="s">
        <v>161</v>
      </c>
      <c r="E5179" t="s">
        <v>162</v>
      </c>
      <c r="F5179" s="21" t="s">
        <v>195</v>
      </c>
      <c r="G5179" s="3">
        <v>1018.64</v>
      </c>
      <c r="H5179" s="22">
        <v>44515</v>
      </c>
      <c r="I5179" s="23">
        <v>44528</v>
      </c>
      <c r="J5179">
        <f t="shared" si="320"/>
        <v>14</v>
      </c>
      <c r="K5179" s="2">
        <f t="shared" si="321"/>
        <v>44521.5</v>
      </c>
      <c r="L5179" s="22">
        <v>44533.5</v>
      </c>
      <c r="M5179" s="22">
        <v>44581.5</v>
      </c>
      <c r="N5179" s="22">
        <v>44580.5</v>
      </c>
      <c r="O5179">
        <f t="shared" si="322"/>
        <v>59</v>
      </c>
      <c r="P5179" s="3">
        <f t="shared" si="323"/>
        <v>60099.76</v>
      </c>
    </row>
    <row r="5180" spans="1:16" x14ac:dyDescent="0.35">
      <c r="A5180" t="s">
        <v>304</v>
      </c>
      <c r="B5180" s="21" t="s">
        <v>98</v>
      </c>
      <c r="C5180" s="22">
        <v>44533</v>
      </c>
      <c r="D5180" t="s">
        <v>161</v>
      </c>
      <c r="E5180" t="s">
        <v>162</v>
      </c>
      <c r="F5180" s="21" t="s">
        <v>169</v>
      </c>
      <c r="G5180" s="3">
        <v>84.16</v>
      </c>
      <c r="H5180" s="22">
        <v>44515</v>
      </c>
      <c r="I5180" s="23">
        <v>44528</v>
      </c>
      <c r="J5180">
        <f t="shared" si="320"/>
        <v>14</v>
      </c>
      <c r="K5180" s="2">
        <f t="shared" si="321"/>
        <v>44521.5</v>
      </c>
      <c r="L5180" s="22">
        <v>44533.5</v>
      </c>
      <c r="M5180" s="22">
        <v>44581.5</v>
      </c>
      <c r="N5180" s="22">
        <v>44580.5</v>
      </c>
      <c r="O5180">
        <f t="shared" si="322"/>
        <v>59</v>
      </c>
      <c r="P5180" s="3">
        <f t="shared" si="323"/>
        <v>4965.4399999999996</v>
      </c>
    </row>
    <row r="5181" spans="1:16" x14ac:dyDescent="0.35">
      <c r="A5181" t="s">
        <v>304</v>
      </c>
      <c r="B5181" s="21" t="s">
        <v>98</v>
      </c>
      <c r="C5181" s="22">
        <v>44533</v>
      </c>
      <c r="D5181" t="s">
        <v>161</v>
      </c>
      <c r="E5181" t="s">
        <v>162</v>
      </c>
      <c r="F5181" s="21" t="s">
        <v>170</v>
      </c>
      <c r="G5181" s="3">
        <v>55.02</v>
      </c>
      <c r="H5181" s="22">
        <v>44515</v>
      </c>
      <c r="I5181" s="23">
        <v>44528</v>
      </c>
      <c r="J5181">
        <f t="shared" si="320"/>
        <v>14</v>
      </c>
      <c r="K5181" s="2">
        <f t="shared" si="321"/>
        <v>44521.5</v>
      </c>
      <c r="L5181" s="22">
        <v>44533.5</v>
      </c>
      <c r="M5181" s="22">
        <v>44581.5</v>
      </c>
      <c r="N5181" s="22">
        <v>44580.5</v>
      </c>
      <c r="O5181">
        <f t="shared" si="322"/>
        <v>59</v>
      </c>
      <c r="P5181" s="3">
        <f t="shared" si="323"/>
        <v>3246.1800000000003</v>
      </c>
    </row>
    <row r="5182" spans="1:16" x14ac:dyDescent="0.35">
      <c r="A5182" t="s">
        <v>304</v>
      </c>
      <c r="B5182" s="21" t="s">
        <v>98</v>
      </c>
      <c r="C5182" s="22">
        <v>44533</v>
      </c>
      <c r="D5182" t="s">
        <v>161</v>
      </c>
      <c r="E5182" t="s">
        <v>162</v>
      </c>
      <c r="F5182" s="21" t="s">
        <v>196</v>
      </c>
      <c r="G5182" s="3">
        <v>298.77999999999997</v>
      </c>
      <c r="H5182" s="22">
        <v>44515</v>
      </c>
      <c r="I5182" s="23">
        <v>44528</v>
      </c>
      <c r="J5182">
        <f t="shared" si="320"/>
        <v>14</v>
      </c>
      <c r="K5182" s="2">
        <f t="shared" si="321"/>
        <v>44521.5</v>
      </c>
      <c r="L5182" s="22">
        <v>44533.5</v>
      </c>
      <c r="M5182" s="22">
        <v>44581.5</v>
      </c>
      <c r="N5182" s="22">
        <v>44580.5</v>
      </c>
      <c r="O5182">
        <f t="shared" si="322"/>
        <v>59</v>
      </c>
      <c r="P5182" s="3">
        <f t="shared" si="323"/>
        <v>17628.019999999997</v>
      </c>
    </row>
    <row r="5183" spans="1:16" x14ac:dyDescent="0.35">
      <c r="A5183" t="s">
        <v>304</v>
      </c>
      <c r="B5183" s="21" t="s">
        <v>98</v>
      </c>
      <c r="C5183" s="22">
        <v>44533</v>
      </c>
      <c r="D5183" t="s">
        <v>161</v>
      </c>
      <c r="E5183" t="s">
        <v>162</v>
      </c>
      <c r="F5183" s="21" t="s">
        <v>175</v>
      </c>
      <c r="G5183" s="3">
        <v>49.870000000000005</v>
      </c>
      <c r="H5183" s="22">
        <v>44515</v>
      </c>
      <c r="I5183" s="23">
        <v>44528</v>
      </c>
      <c r="J5183">
        <f t="shared" si="320"/>
        <v>14</v>
      </c>
      <c r="K5183" s="2">
        <f t="shared" si="321"/>
        <v>44521.5</v>
      </c>
      <c r="L5183" s="22">
        <v>44533.5</v>
      </c>
      <c r="M5183" s="22">
        <v>44581.5</v>
      </c>
      <c r="N5183" s="22">
        <v>44580.5</v>
      </c>
      <c r="O5183">
        <f t="shared" si="322"/>
        <v>59</v>
      </c>
      <c r="P5183" s="3">
        <f t="shared" si="323"/>
        <v>2942.3300000000004</v>
      </c>
    </row>
    <row r="5184" spans="1:16" x14ac:dyDescent="0.35">
      <c r="A5184" t="s">
        <v>304</v>
      </c>
      <c r="B5184" s="21" t="s">
        <v>98</v>
      </c>
      <c r="C5184" s="22">
        <v>44533</v>
      </c>
      <c r="D5184" t="s">
        <v>161</v>
      </c>
      <c r="E5184" t="s">
        <v>162</v>
      </c>
      <c r="F5184" s="21" t="s">
        <v>197</v>
      </c>
      <c r="G5184" s="3">
        <v>66.94</v>
      </c>
      <c r="H5184" s="22">
        <v>44515</v>
      </c>
      <c r="I5184" s="23">
        <v>44528</v>
      </c>
      <c r="J5184">
        <f t="shared" si="320"/>
        <v>14</v>
      </c>
      <c r="K5184" s="2">
        <f t="shared" si="321"/>
        <v>44521.5</v>
      </c>
      <c r="L5184" s="22">
        <v>44533.5</v>
      </c>
      <c r="M5184" s="22">
        <v>44581.5</v>
      </c>
      <c r="N5184" s="22">
        <v>44580.5</v>
      </c>
      <c r="O5184">
        <f t="shared" si="322"/>
        <v>59</v>
      </c>
      <c r="P5184" s="3">
        <f t="shared" si="323"/>
        <v>3949.46</v>
      </c>
    </row>
    <row r="5185" spans="1:16" x14ac:dyDescent="0.35">
      <c r="A5185" t="s">
        <v>304</v>
      </c>
      <c r="B5185" s="21" t="s">
        <v>98</v>
      </c>
      <c r="C5185" s="22">
        <v>44533</v>
      </c>
      <c r="D5185" t="s">
        <v>161</v>
      </c>
      <c r="E5185" t="s">
        <v>162</v>
      </c>
      <c r="F5185" s="21" t="s">
        <v>176</v>
      </c>
      <c r="G5185" s="3">
        <v>2054.9899999999993</v>
      </c>
      <c r="H5185" s="22">
        <v>44515</v>
      </c>
      <c r="I5185" s="23">
        <v>44528</v>
      </c>
      <c r="J5185">
        <f t="shared" si="320"/>
        <v>14</v>
      </c>
      <c r="K5185" s="2">
        <f t="shared" si="321"/>
        <v>44521.5</v>
      </c>
      <c r="L5185" s="22">
        <v>44533.5</v>
      </c>
      <c r="M5185" s="22">
        <v>44581.5</v>
      </c>
      <c r="N5185" s="22">
        <v>44580.5</v>
      </c>
      <c r="O5185">
        <f t="shared" si="322"/>
        <v>59</v>
      </c>
      <c r="P5185" s="3">
        <f t="shared" si="323"/>
        <v>121244.40999999996</v>
      </c>
    </row>
    <row r="5186" spans="1:16" x14ac:dyDescent="0.35">
      <c r="A5186" t="s">
        <v>304</v>
      </c>
      <c r="B5186" s="21" t="s">
        <v>98</v>
      </c>
      <c r="C5186" s="22">
        <v>44533</v>
      </c>
      <c r="D5186" t="s">
        <v>171</v>
      </c>
      <c r="E5186" t="s">
        <v>172</v>
      </c>
      <c r="F5186" s="21" t="s">
        <v>176</v>
      </c>
      <c r="G5186" s="3">
        <v>27.48</v>
      </c>
      <c r="H5186" s="22">
        <v>44515</v>
      </c>
      <c r="I5186" s="23">
        <v>44528</v>
      </c>
      <c r="J5186">
        <f t="shared" si="320"/>
        <v>14</v>
      </c>
      <c r="K5186" s="2">
        <f t="shared" si="321"/>
        <v>44521.5</v>
      </c>
      <c r="L5186" s="22">
        <v>44533.5</v>
      </c>
      <c r="M5186" s="22">
        <v>44581.5</v>
      </c>
      <c r="N5186" s="22">
        <v>44580.5</v>
      </c>
      <c r="O5186">
        <f t="shared" si="322"/>
        <v>59</v>
      </c>
      <c r="P5186" s="3">
        <f t="shared" si="323"/>
        <v>1621.32</v>
      </c>
    </row>
    <row r="5187" spans="1:16" x14ac:dyDescent="0.35">
      <c r="A5187" t="s">
        <v>304</v>
      </c>
      <c r="B5187" s="21" t="s">
        <v>98</v>
      </c>
      <c r="C5187" s="22">
        <v>44533</v>
      </c>
      <c r="D5187" t="s">
        <v>161</v>
      </c>
      <c r="E5187" t="s">
        <v>162</v>
      </c>
      <c r="F5187" s="21" t="s">
        <v>177</v>
      </c>
      <c r="G5187" s="3">
        <v>57.74</v>
      </c>
      <c r="H5187" s="22">
        <v>44515</v>
      </c>
      <c r="I5187" s="23">
        <v>44528</v>
      </c>
      <c r="J5187">
        <f t="shared" si="320"/>
        <v>14</v>
      </c>
      <c r="K5187" s="2">
        <f t="shared" si="321"/>
        <v>44521.5</v>
      </c>
      <c r="L5187" s="22">
        <v>44533.5</v>
      </c>
      <c r="M5187" s="22">
        <v>44581.5</v>
      </c>
      <c r="N5187" s="22">
        <v>44580.5</v>
      </c>
      <c r="O5187">
        <f t="shared" si="322"/>
        <v>59</v>
      </c>
      <c r="P5187" s="3">
        <f t="shared" si="323"/>
        <v>3406.6600000000003</v>
      </c>
    </row>
    <row r="5188" spans="1:16" x14ac:dyDescent="0.35">
      <c r="A5188" t="s">
        <v>304</v>
      </c>
      <c r="B5188" s="21" t="s">
        <v>98</v>
      </c>
      <c r="C5188" s="22">
        <v>44533</v>
      </c>
      <c r="D5188" t="s">
        <v>107</v>
      </c>
      <c r="E5188" t="s">
        <v>108</v>
      </c>
      <c r="F5188" s="21" t="s">
        <v>164</v>
      </c>
      <c r="G5188" s="3">
        <v>3871.3699999999994</v>
      </c>
      <c r="H5188" s="22">
        <v>44515</v>
      </c>
      <c r="I5188" s="23">
        <v>44528</v>
      </c>
      <c r="J5188">
        <f t="shared" si="320"/>
        <v>14</v>
      </c>
      <c r="K5188" s="2">
        <f t="shared" si="321"/>
        <v>44521.5</v>
      </c>
      <c r="L5188" s="22">
        <v>44533.5</v>
      </c>
      <c r="M5188" s="22">
        <v>44581.5</v>
      </c>
      <c r="N5188" s="22">
        <v>44580.5</v>
      </c>
      <c r="O5188">
        <f t="shared" si="322"/>
        <v>59</v>
      </c>
      <c r="P5188" s="3">
        <f t="shared" si="323"/>
        <v>228410.82999999996</v>
      </c>
    </row>
    <row r="5189" spans="1:16" x14ac:dyDescent="0.35">
      <c r="A5189" t="s">
        <v>304</v>
      </c>
      <c r="B5189" s="21" t="s">
        <v>98</v>
      </c>
      <c r="C5189" s="22">
        <v>44533</v>
      </c>
      <c r="D5189" t="s">
        <v>99</v>
      </c>
      <c r="E5189" t="s">
        <v>100</v>
      </c>
      <c r="F5189" s="21" t="s">
        <v>164</v>
      </c>
      <c r="G5189" s="3">
        <v>10078.9</v>
      </c>
      <c r="H5189" s="22">
        <v>44515</v>
      </c>
      <c r="I5189" s="23">
        <v>44528</v>
      </c>
      <c r="J5189">
        <f t="shared" si="320"/>
        <v>14</v>
      </c>
      <c r="K5189" s="2">
        <f t="shared" si="321"/>
        <v>44521.5</v>
      </c>
      <c r="L5189" s="22">
        <v>44533.5</v>
      </c>
      <c r="M5189" s="22">
        <v>44581.5</v>
      </c>
      <c r="N5189" s="22">
        <v>44580.5</v>
      </c>
      <c r="O5189">
        <f t="shared" si="322"/>
        <v>59</v>
      </c>
      <c r="P5189" s="3">
        <f t="shared" si="323"/>
        <v>594655.1</v>
      </c>
    </row>
    <row r="5190" spans="1:16" x14ac:dyDescent="0.35">
      <c r="A5190" t="s">
        <v>304</v>
      </c>
      <c r="B5190" s="21" t="s">
        <v>98</v>
      </c>
      <c r="C5190" s="22">
        <v>44533</v>
      </c>
      <c r="D5190" t="s">
        <v>161</v>
      </c>
      <c r="E5190" t="s">
        <v>162</v>
      </c>
      <c r="F5190" s="21" t="s">
        <v>179</v>
      </c>
      <c r="G5190" s="3">
        <v>154.26000000000002</v>
      </c>
      <c r="H5190" s="22">
        <v>44515</v>
      </c>
      <c r="I5190" s="23">
        <v>44528</v>
      </c>
      <c r="J5190">
        <f t="shared" si="320"/>
        <v>14</v>
      </c>
      <c r="K5190" s="2">
        <f t="shared" si="321"/>
        <v>44521.5</v>
      </c>
      <c r="L5190" s="22">
        <v>44533.5</v>
      </c>
      <c r="M5190" s="22">
        <v>44581.5</v>
      </c>
      <c r="N5190" s="22">
        <v>44580.5</v>
      </c>
      <c r="O5190">
        <f t="shared" si="322"/>
        <v>59</v>
      </c>
      <c r="P5190" s="3">
        <f t="shared" si="323"/>
        <v>9101.340000000002</v>
      </c>
    </row>
    <row r="5191" spans="1:16" x14ac:dyDescent="0.35">
      <c r="A5191" t="s">
        <v>304</v>
      </c>
      <c r="B5191" s="21" t="s">
        <v>98</v>
      </c>
      <c r="C5191" s="22">
        <v>44533</v>
      </c>
      <c r="D5191" t="s">
        <v>161</v>
      </c>
      <c r="E5191" t="s">
        <v>162</v>
      </c>
      <c r="F5191" s="21" t="s">
        <v>182</v>
      </c>
      <c r="G5191" s="3">
        <v>28</v>
      </c>
      <c r="H5191" s="22">
        <v>44515</v>
      </c>
      <c r="I5191" s="23">
        <v>44528</v>
      </c>
      <c r="J5191">
        <f t="shared" si="320"/>
        <v>14</v>
      </c>
      <c r="K5191" s="2">
        <f t="shared" si="321"/>
        <v>44521.5</v>
      </c>
      <c r="L5191" s="22">
        <v>44533.5</v>
      </c>
      <c r="M5191" s="22">
        <v>44581.5</v>
      </c>
      <c r="N5191" s="22">
        <v>44580.5</v>
      </c>
      <c r="O5191">
        <f t="shared" si="322"/>
        <v>59</v>
      </c>
      <c r="P5191" s="3">
        <f t="shared" si="323"/>
        <v>1652</v>
      </c>
    </row>
    <row r="5192" spans="1:16" x14ac:dyDescent="0.35">
      <c r="A5192" t="s">
        <v>304</v>
      </c>
      <c r="B5192" s="21" t="s">
        <v>98</v>
      </c>
      <c r="C5192" s="22">
        <v>44533</v>
      </c>
      <c r="D5192" t="s">
        <v>161</v>
      </c>
      <c r="E5192" t="s">
        <v>162</v>
      </c>
      <c r="F5192" s="21" t="s">
        <v>183</v>
      </c>
      <c r="G5192" s="3">
        <v>1532.5699999999997</v>
      </c>
      <c r="H5192" s="22">
        <v>44515</v>
      </c>
      <c r="I5192" s="23">
        <v>44528</v>
      </c>
      <c r="J5192">
        <f t="shared" si="320"/>
        <v>14</v>
      </c>
      <c r="K5192" s="2">
        <f t="shared" si="321"/>
        <v>44521.5</v>
      </c>
      <c r="L5192" s="22">
        <v>44533.5</v>
      </c>
      <c r="M5192" s="22">
        <v>44581.5</v>
      </c>
      <c r="N5192" s="22">
        <v>44580.5</v>
      </c>
      <c r="O5192">
        <f t="shared" si="322"/>
        <v>59</v>
      </c>
      <c r="P5192" s="3">
        <f t="shared" si="323"/>
        <v>90421.629999999976</v>
      </c>
    </row>
    <row r="5193" spans="1:16" x14ac:dyDescent="0.35">
      <c r="A5193" t="s">
        <v>304</v>
      </c>
      <c r="B5193" s="21" t="s">
        <v>98</v>
      </c>
      <c r="C5193" s="22">
        <v>44533</v>
      </c>
      <c r="D5193" t="s">
        <v>161</v>
      </c>
      <c r="E5193" t="s">
        <v>162</v>
      </c>
      <c r="F5193" s="21" t="s">
        <v>184</v>
      </c>
      <c r="G5193" s="3">
        <v>30.48</v>
      </c>
      <c r="H5193" s="22">
        <v>44515</v>
      </c>
      <c r="I5193" s="23">
        <v>44528</v>
      </c>
      <c r="J5193">
        <f t="shared" si="320"/>
        <v>14</v>
      </c>
      <c r="K5193" s="2">
        <f t="shared" si="321"/>
        <v>44521.5</v>
      </c>
      <c r="L5193" s="22">
        <v>44533.5</v>
      </c>
      <c r="M5193" s="22">
        <v>44581.5</v>
      </c>
      <c r="N5193" s="22">
        <v>44580.5</v>
      </c>
      <c r="O5193">
        <f t="shared" si="322"/>
        <v>59</v>
      </c>
      <c r="P5193" s="3">
        <f t="shared" si="323"/>
        <v>1798.32</v>
      </c>
    </row>
    <row r="5194" spans="1:16" x14ac:dyDescent="0.35">
      <c r="A5194" t="s">
        <v>304</v>
      </c>
      <c r="B5194" s="21" t="s">
        <v>98</v>
      </c>
      <c r="C5194" s="22">
        <v>44533</v>
      </c>
      <c r="D5194" t="s">
        <v>161</v>
      </c>
      <c r="E5194" t="s">
        <v>162</v>
      </c>
      <c r="F5194" s="21" t="s">
        <v>185</v>
      </c>
      <c r="G5194" s="3">
        <v>711.73999999999978</v>
      </c>
      <c r="H5194" s="22">
        <v>44515</v>
      </c>
      <c r="I5194" s="23">
        <v>44528</v>
      </c>
      <c r="J5194">
        <f t="shared" si="320"/>
        <v>14</v>
      </c>
      <c r="K5194" s="2">
        <f t="shared" si="321"/>
        <v>44521.5</v>
      </c>
      <c r="L5194" s="22">
        <v>44533.5</v>
      </c>
      <c r="M5194" s="22">
        <v>44581.5</v>
      </c>
      <c r="N5194" s="22">
        <v>44580.5</v>
      </c>
      <c r="O5194">
        <f t="shared" si="322"/>
        <v>59</v>
      </c>
      <c r="P5194" s="3">
        <f t="shared" si="323"/>
        <v>41992.659999999989</v>
      </c>
    </row>
    <row r="5195" spans="1:16" x14ac:dyDescent="0.35">
      <c r="A5195" t="s">
        <v>304</v>
      </c>
      <c r="B5195" s="21" t="s">
        <v>98</v>
      </c>
      <c r="C5195" s="22">
        <v>44533</v>
      </c>
      <c r="D5195" t="s">
        <v>161</v>
      </c>
      <c r="E5195" t="s">
        <v>162</v>
      </c>
      <c r="F5195" s="21" t="s">
        <v>186</v>
      </c>
      <c r="G5195" s="3">
        <v>11.24</v>
      </c>
      <c r="H5195" s="22">
        <v>44515</v>
      </c>
      <c r="I5195" s="23">
        <v>44528</v>
      </c>
      <c r="J5195">
        <f t="shared" ref="J5195:J5258" si="324">I5195-H5195+1</f>
        <v>14</v>
      </c>
      <c r="K5195" s="2">
        <f t="shared" ref="K5195:K5258" si="325">(H5195+I5195)/2</f>
        <v>44521.5</v>
      </c>
      <c r="L5195" s="22">
        <v>44533.5</v>
      </c>
      <c r="M5195" s="22">
        <v>44581.5</v>
      </c>
      <c r="N5195" s="22">
        <v>44580.5</v>
      </c>
      <c r="O5195">
        <f t="shared" ref="O5195:O5258" si="326">N5195-K5195</f>
        <v>59</v>
      </c>
      <c r="P5195" s="3">
        <f t="shared" ref="P5195:P5258" si="327">O5195*G5195</f>
        <v>663.16</v>
      </c>
    </row>
    <row r="5196" spans="1:16" x14ac:dyDescent="0.35">
      <c r="A5196" t="s">
        <v>304</v>
      </c>
      <c r="B5196" s="21" t="s">
        <v>98</v>
      </c>
      <c r="C5196" s="22">
        <v>44533</v>
      </c>
      <c r="D5196" t="s">
        <v>161</v>
      </c>
      <c r="E5196" t="s">
        <v>162</v>
      </c>
      <c r="F5196" s="21" t="s">
        <v>187</v>
      </c>
      <c r="G5196" s="3">
        <v>494.28</v>
      </c>
      <c r="H5196" s="22">
        <v>44515</v>
      </c>
      <c r="I5196" s="23">
        <v>44528</v>
      </c>
      <c r="J5196">
        <f t="shared" si="324"/>
        <v>14</v>
      </c>
      <c r="K5196" s="2">
        <f t="shared" si="325"/>
        <v>44521.5</v>
      </c>
      <c r="L5196" s="22">
        <v>44533.5</v>
      </c>
      <c r="M5196" s="22">
        <v>44581.5</v>
      </c>
      <c r="N5196" s="22">
        <v>44580.5</v>
      </c>
      <c r="O5196">
        <f t="shared" si="326"/>
        <v>59</v>
      </c>
      <c r="P5196" s="3">
        <f t="shared" si="327"/>
        <v>29162.519999999997</v>
      </c>
    </row>
    <row r="5197" spans="1:16" x14ac:dyDescent="0.35">
      <c r="A5197" t="s">
        <v>304</v>
      </c>
      <c r="B5197" s="21" t="s">
        <v>98</v>
      </c>
      <c r="C5197" s="22">
        <v>44533</v>
      </c>
      <c r="D5197" t="s">
        <v>161</v>
      </c>
      <c r="E5197" t="s">
        <v>162</v>
      </c>
      <c r="F5197" s="21" t="s">
        <v>188</v>
      </c>
      <c r="G5197" s="3">
        <v>186.20000000000002</v>
      </c>
      <c r="H5197" s="22">
        <v>44515</v>
      </c>
      <c r="I5197" s="23">
        <v>44528</v>
      </c>
      <c r="J5197">
        <f t="shared" si="324"/>
        <v>14</v>
      </c>
      <c r="K5197" s="2">
        <f t="shared" si="325"/>
        <v>44521.5</v>
      </c>
      <c r="L5197" s="22">
        <v>44533.5</v>
      </c>
      <c r="M5197" s="22">
        <v>44581.5</v>
      </c>
      <c r="N5197" s="22">
        <v>44580.5</v>
      </c>
      <c r="O5197">
        <f t="shared" si="326"/>
        <v>59</v>
      </c>
      <c r="P5197" s="3">
        <f t="shared" si="327"/>
        <v>10985.800000000001</v>
      </c>
    </row>
    <row r="5198" spans="1:16" x14ac:dyDescent="0.35">
      <c r="A5198" t="s">
        <v>304</v>
      </c>
      <c r="B5198" s="21" t="s">
        <v>98</v>
      </c>
      <c r="C5198" s="22">
        <v>44533</v>
      </c>
      <c r="D5198" t="s">
        <v>161</v>
      </c>
      <c r="E5198" t="s">
        <v>162</v>
      </c>
      <c r="F5198" s="21" t="s">
        <v>198</v>
      </c>
      <c r="G5198" s="3">
        <v>25.89</v>
      </c>
      <c r="H5198" s="22">
        <v>44515</v>
      </c>
      <c r="I5198" s="23">
        <v>44528</v>
      </c>
      <c r="J5198">
        <f t="shared" si="324"/>
        <v>14</v>
      </c>
      <c r="K5198" s="2">
        <f t="shared" si="325"/>
        <v>44521.5</v>
      </c>
      <c r="L5198" s="22">
        <v>44533.5</v>
      </c>
      <c r="M5198" s="22">
        <v>44581.5</v>
      </c>
      <c r="N5198" s="22">
        <v>44580.5</v>
      </c>
      <c r="O5198">
        <f t="shared" si="326"/>
        <v>59</v>
      </c>
      <c r="P5198" s="3">
        <f t="shared" si="327"/>
        <v>1527.51</v>
      </c>
    </row>
    <row r="5199" spans="1:16" x14ac:dyDescent="0.35">
      <c r="A5199" t="s">
        <v>304</v>
      </c>
      <c r="B5199" s="21" t="s">
        <v>98</v>
      </c>
      <c r="C5199" s="22">
        <v>44533</v>
      </c>
      <c r="D5199" t="s">
        <v>161</v>
      </c>
      <c r="E5199" t="s">
        <v>162</v>
      </c>
      <c r="F5199" s="21" t="s">
        <v>191</v>
      </c>
      <c r="G5199" s="3">
        <v>10.119999999999999</v>
      </c>
      <c r="H5199" s="22">
        <v>44515</v>
      </c>
      <c r="I5199" s="23">
        <v>44528</v>
      </c>
      <c r="J5199">
        <f t="shared" si="324"/>
        <v>14</v>
      </c>
      <c r="K5199" s="2">
        <f t="shared" si="325"/>
        <v>44521.5</v>
      </c>
      <c r="L5199" s="22">
        <v>44533.5</v>
      </c>
      <c r="M5199" s="22">
        <v>44581.5</v>
      </c>
      <c r="N5199" s="22">
        <v>44580.5</v>
      </c>
      <c r="O5199">
        <f t="shared" si="326"/>
        <v>59</v>
      </c>
      <c r="P5199" s="3">
        <f t="shared" si="327"/>
        <v>597.07999999999993</v>
      </c>
    </row>
    <row r="5200" spans="1:16" x14ac:dyDescent="0.35">
      <c r="A5200" t="s">
        <v>304</v>
      </c>
      <c r="B5200" s="21" t="s">
        <v>98</v>
      </c>
      <c r="C5200" s="22">
        <v>44533</v>
      </c>
      <c r="D5200" t="s">
        <v>161</v>
      </c>
      <c r="E5200" t="s">
        <v>162</v>
      </c>
      <c r="F5200" s="21" t="s">
        <v>193</v>
      </c>
      <c r="G5200" s="3">
        <v>83.32</v>
      </c>
      <c r="H5200" s="22">
        <v>44515</v>
      </c>
      <c r="I5200" s="23">
        <v>44528</v>
      </c>
      <c r="J5200">
        <f t="shared" si="324"/>
        <v>14</v>
      </c>
      <c r="K5200" s="2">
        <f t="shared" si="325"/>
        <v>44521.5</v>
      </c>
      <c r="L5200" s="22">
        <v>44533.5</v>
      </c>
      <c r="M5200" s="22">
        <v>44581.5</v>
      </c>
      <c r="N5200" s="22">
        <v>44580.5</v>
      </c>
      <c r="O5200">
        <f t="shared" si="326"/>
        <v>59</v>
      </c>
      <c r="P5200" s="3">
        <f t="shared" si="327"/>
        <v>4915.8799999999992</v>
      </c>
    </row>
    <row r="5201" spans="1:16" x14ac:dyDescent="0.35">
      <c r="A5201" t="s">
        <v>304</v>
      </c>
      <c r="B5201" s="21" t="s">
        <v>86</v>
      </c>
      <c r="C5201" s="22">
        <v>44533</v>
      </c>
      <c r="D5201" t="s">
        <v>199</v>
      </c>
      <c r="E5201" t="s">
        <v>200</v>
      </c>
      <c r="F5201" s="21" t="s">
        <v>89</v>
      </c>
      <c r="G5201" s="3">
        <v>69.48</v>
      </c>
      <c r="H5201" s="22">
        <v>44514</v>
      </c>
      <c r="I5201" s="23">
        <v>44527</v>
      </c>
      <c r="J5201">
        <f t="shared" si="324"/>
        <v>14</v>
      </c>
      <c r="K5201" s="2">
        <f t="shared" si="325"/>
        <v>44520.5</v>
      </c>
      <c r="L5201" s="22">
        <v>44533.5</v>
      </c>
      <c r="M5201" s="22">
        <v>44592.5</v>
      </c>
      <c r="N5201" s="22">
        <v>44589.5</v>
      </c>
      <c r="O5201">
        <f t="shared" si="326"/>
        <v>69</v>
      </c>
      <c r="P5201" s="3">
        <f t="shared" si="327"/>
        <v>4794.12</v>
      </c>
    </row>
    <row r="5202" spans="1:16" x14ac:dyDescent="0.35">
      <c r="A5202" t="s">
        <v>304</v>
      </c>
      <c r="B5202" s="21" t="s">
        <v>86</v>
      </c>
      <c r="C5202" s="22">
        <v>44533</v>
      </c>
      <c r="D5202" t="s">
        <v>201</v>
      </c>
      <c r="E5202" t="s">
        <v>202</v>
      </c>
      <c r="F5202" s="21" t="s">
        <v>164</v>
      </c>
      <c r="G5202" s="3">
        <v>60.120000000000005</v>
      </c>
      <c r="H5202" s="22">
        <v>44514</v>
      </c>
      <c r="I5202" s="23">
        <v>44527</v>
      </c>
      <c r="J5202">
        <f t="shared" si="324"/>
        <v>14</v>
      </c>
      <c r="K5202" s="2">
        <f t="shared" si="325"/>
        <v>44520.5</v>
      </c>
      <c r="L5202" s="22">
        <v>44533.5</v>
      </c>
      <c r="M5202" s="22">
        <v>44592.5</v>
      </c>
      <c r="N5202" s="22">
        <v>44589.5</v>
      </c>
      <c r="O5202">
        <f t="shared" si="326"/>
        <v>69</v>
      </c>
      <c r="P5202" s="3">
        <f t="shared" si="327"/>
        <v>4148.2800000000007</v>
      </c>
    </row>
    <row r="5203" spans="1:16" x14ac:dyDescent="0.35">
      <c r="A5203" t="s">
        <v>304</v>
      </c>
      <c r="B5203" s="21" t="s">
        <v>98</v>
      </c>
      <c r="C5203" s="22">
        <v>44533</v>
      </c>
      <c r="D5203" t="s">
        <v>110</v>
      </c>
      <c r="E5203" t="s">
        <v>111</v>
      </c>
      <c r="F5203" s="21" t="s">
        <v>250</v>
      </c>
      <c r="G5203" s="3">
        <v>64.42</v>
      </c>
      <c r="H5203" s="22">
        <v>44515</v>
      </c>
      <c r="I5203" s="23">
        <v>44528</v>
      </c>
      <c r="J5203">
        <f t="shared" si="324"/>
        <v>14</v>
      </c>
      <c r="K5203" s="2">
        <f t="shared" si="325"/>
        <v>44521.5</v>
      </c>
      <c r="L5203" s="22">
        <v>44533.5</v>
      </c>
      <c r="M5203" s="22">
        <v>44592.5</v>
      </c>
      <c r="N5203" s="22">
        <v>44589.5</v>
      </c>
      <c r="O5203">
        <f t="shared" si="326"/>
        <v>68</v>
      </c>
      <c r="P5203" s="3">
        <f t="shared" si="327"/>
        <v>4380.5600000000004</v>
      </c>
    </row>
    <row r="5204" spans="1:16" x14ac:dyDescent="0.35">
      <c r="A5204" t="s">
        <v>304</v>
      </c>
      <c r="B5204" s="21" t="s">
        <v>98</v>
      </c>
      <c r="C5204" s="22">
        <v>44533</v>
      </c>
      <c r="D5204" t="s">
        <v>110</v>
      </c>
      <c r="E5204" t="s">
        <v>111</v>
      </c>
      <c r="F5204" s="21" t="s">
        <v>204</v>
      </c>
      <c r="G5204" s="3">
        <v>13.120000000000001</v>
      </c>
      <c r="H5204" s="22">
        <v>44515</v>
      </c>
      <c r="I5204" s="23">
        <v>44528</v>
      </c>
      <c r="J5204">
        <f t="shared" si="324"/>
        <v>14</v>
      </c>
      <c r="K5204" s="2">
        <f t="shared" si="325"/>
        <v>44521.5</v>
      </c>
      <c r="L5204" s="22">
        <v>44533.5</v>
      </c>
      <c r="M5204" s="22">
        <v>44592.5</v>
      </c>
      <c r="N5204" s="22">
        <v>44589.5</v>
      </c>
      <c r="O5204">
        <f t="shared" si="326"/>
        <v>68</v>
      </c>
      <c r="P5204" s="3">
        <f t="shared" si="327"/>
        <v>892.16000000000008</v>
      </c>
    </row>
    <row r="5205" spans="1:16" x14ac:dyDescent="0.35">
      <c r="A5205" t="s">
        <v>304</v>
      </c>
      <c r="B5205" s="21" t="s">
        <v>98</v>
      </c>
      <c r="C5205" s="22">
        <v>44533</v>
      </c>
      <c r="D5205" t="s">
        <v>110</v>
      </c>
      <c r="E5205" t="s">
        <v>111</v>
      </c>
      <c r="F5205" s="21" t="s">
        <v>276</v>
      </c>
      <c r="G5205" s="3">
        <v>51.15</v>
      </c>
      <c r="H5205" s="22">
        <v>44515</v>
      </c>
      <c r="I5205" s="23">
        <v>44528</v>
      </c>
      <c r="J5205">
        <f t="shared" si="324"/>
        <v>14</v>
      </c>
      <c r="K5205" s="2">
        <f t="shared" si="325"/>
        <v>44521.5</v>
      </c>
      <c r="L5205" s="22">
        <v>44533.5</v>
      </c>
      <c r="M5205" s="22">
        <v>44592.5</v>
      </c>
      <c r="N5205" s="22">
        <v>44589.5</v>
      </c>
      <c r="O5205">
        <f t="shared" si="326"/>
        <v>68</v>
      </c>
      <c r="P5205" s="3">
        <f t="shared" si="327"/>
        <v>3478.2</v>
      </c>
    </row>
    <row r="5206" spans="1:16" x14ac:dyDescent="0.35">
      <c r="A5206" t="s">
        <v>304</v>
      </c>
      <c r="B5206" s="21" t="s">
        <v>98</v>
      </c>
      <c r="C5206" s="22">
        <v>44533</v>
      </c>
      <c r="D5206" t="s">
        <v>114</v>
      </c>
      <c r="E5206" t="s">
        <v>115</v>
      </c>
      <c r="F5206" s="21" t="s">
        <v>143</v>
      </c>
      <c r="G5206" s="3">
        <v>37.93</v>
      </c>
      <c r="H5206" s="22">
        <v>44515</v>
      </c>
      <c r="I5206" s="23">
        <v>44528</v>
      </c>
      <c r="J5206">
        <f t="shared" si="324"/>
        <v>14</v>
      </c>
      <c r="K5206" s="2">
        <f t="shared" si="325"/>
        <v>44521.5</v>
      </c>
      <c r="L5206" s="22">
        <v>44533.5</v>
      </c>
      <c r="M5206" s="22">
        <v>44592.5</v>
      </c>
      <c r="N5206" s="22">
        <v>44589.5</v>
      </c>
      <c r="O5206">
        <f t="shared" si="326"/>
        <v>68</v>
      </c>
      <c r="P5206" s="3">
        <f t="shared" si="327"/>
        <v>2579.2399999999998</v>
      </c>
    </row>
    <row r="5207" spans="1:16" x14ac:dyDescent="0.35">
      <c r="A5207" t="s">
        <v>304</v>
      </c>
      <c r="B5207" s="21" t="s">
        <v>98</v>
      </c>
      <c r="C5207" s="22">
        <v>44533</v>
      </c>
      <c r="D5207" t="s">
        <v>110</v>
      </c>
      <c r="E5207" t="s">
        <v>111</v>
      </c>
      <c r="F5207" s="21" t="s">
        <v>143</v>
      </c>
      <c r="G5207" s="3">
        <v>60.48</v>
      </c>
      <c r="H5207" s="22">
        <v>44515</v>
      </c>
      <c r="I5207" s="23">
        <v>44528</v>
      </c>
      <c r="J5207">
        <f t="shared" si="324"/>
        <v>14</v>
      </c>
      <c r="K5207" s="2">
        <f t="shared" si="325"/>
        <v>44521.5</v>
      </c>
      <c r="L5207" s="22">
        <v>44533.5</v>
      </c>
      <c r="M5207" s="22">
        <v>44592.5</v>
      </c>
      <c r="N5207" s="22">
        <v>44589.5</v>
      </c>
      <c r="O5207">
        <f t="shared" si="326"/>
        <v>68</v>
      </c>
      <c r="P5207" s="3">
        <f t="shared" si="327"/>
        <v>4112.6399999999994</v>
      </c>
    </row>
    <row r="5208" spans="1:16" x14ac:dyDescent="0.35">
      <c r="A5208" t="s">
        <v>304</v>
      </c>
      <c r="B5208" s="21" t="s">
        <v>98</v>
      </c>
      <c r="C5208" s="22">
        <v>44533</v>
      </c>
      <c r="D5208" t="s">
        <v>148</v>
      </c>
      <c r="E5208" t="s">
        <v>149</v>
      </c>
      <c r="F5208" s="21" t="s">
        <v>205</v>
      </c>
      <c r="G5208" s="3">
        <v>108.64</v>
      </c>
      <c r="H5208" s="22">
        <v>44515</v>
      </c>
      <c r="I5208" s="23">
        <v>44528</v>
      </c>
      <c r="J5208">
        <f t="shared" si="324"/>
        <v>14</v>
      </c>
      <c r="K5208" s="2">
        <f t="shared" si="325"/>
        <v>44521.5</v>
      </c>
      <c r="L5208" s="22">
        <v>44533.5</v>
      </c>
      <c r="M5208" s="22">
        <v>44592.5</v>
      </c>
      <c r="N5208" s="22">
        <v>44589.5</v>
      </c>
      <c r="O5208">
        <f t="shared" si="326"/>
        <v>68</v>
      </c>
      <c r="P5208" s="3">
        <f t="shared" si="327"/>
        <v>7387.52</v>
      </c>
    </row>
    <row r="5209" spans="1:16" x14ac:dyDescent="0.35">
      <c r="A5209" t="s">
        <v>304</v>
      </c>
      <c r="B5209" s="21" t="s">
        <v>98</v>
      </c>
      <c r="C5209" s="22">
        <v>44533</v>
      </c>
      <c r="D5209" t="s">
        <v>171</v>
      </c>
      <c r="E5209" t="s">
        <v>172</v>
      </c>
      <c r="F5209" s="21" t="s">
        <v>206</v>
      </c>
      <c r="G5209" s="3">
        <v>715.57000000000016</v>
      </c>
      <c r="H5209" s="22">
        <v>44515</v>
      </c>
      <c r="I5209" s="23">
        <v>44528</v>
      </c>
      <c r="J5209">
        <f t="shared" si="324"/>
        <v>14</v>
      </c>
      <c r="K5209" s="2">
        <f t="shared" si="325"/>
        <v>44521.5</v>
      </c>
      <c r="L5209" s="22">
        <v>44533.5</v>
      </c>
      <c r="M5209" s="22">
        <v>44592.5</v>
      </c>
      <c r="N5209" s="22">
        <v>44589.5</v>
      </c>
      <c r="O5209">
        <f t="shared" si="326"/>
        <v>68</v>
      </c>
      <c r="P5209" s="3">
        <f t="shared" si="327"/>
        <v>48658.760000000009</v>
      </c>
    </row>
    <row r="5210" spans="1:16" x14ac:dyDescent="0.35">
      <c r="A5210" t="s">
        <v>304</v>
      </c>
      <c r="B5210" s="21" t="s">
        <v>98</v>
      </c>
      <c r="C5210" s="22">
        <v>44533</v>
      </c>
      <c r="D5210" t="s">
        <v>207</v>
      </c>
      <c r="E5210" t="s">
        <v>208</v>
      </c>
      <c r="F5210" s="21" t="s">
        <v>209</v>
      </c>
      <c r="G5210" s="3">
        <v>63.98</v>
      </c>
      <c r="H5210" s="22">
        <v>44515</v>
      </c>
      <c r="I5210" s="23">
        <v>44528</v>
      </c>
      <c r="J5210">
        <f t="shared" si="324"/>
        <v>14</v>
      </c>
      <c r="K5210" s="2">
        <f t="shared" si="325"/>
        <v>44521.5</v>
      </c>
      <c r="L5210" s="22">
        <v>44533.5</v>
      </c>
      <c r="M5210" s="22">
        <v>44592.5</v>
      </c>
      <c r="N5210" s="22">
        <v>44589.5</v>
      </c>
      <c r="O5210">
        <f t="shared" si="326"/>
        <v>68</v>
      </c>
      <c r="P5210" s="3">
        <f t="shared" si="327"/>
        <v>4350.6399999999994</v>
      </c>
    </row>
    <row r="5211" spans="1:16" x14ac:dyDescent="0.35">
      <c r="A5211" t="s">
        <v>304</v>
      </c>
      <c r="B5211" s="21" t="s">
        <v>98</v>
      </c>
      <c r="C5211" s="22">
        <v>44533</v>
      </c>
      <c r="D5211" t="s">
        <v>171</v>
      </c>
      <c r="E5211" t="s">
        <v>172</v>
      </c>
      <c r="F5211" s="21" t="s">
        <v>210</v>
      </c>
      <c r="G5211" s="3">
        <v>322.52</v>
      </c>
      <c r="H5211" s="22">
        <v>44515</v>
      </c>
      <c r="I5211" s="23">
        <v>44528</v>
      </c>
      <c r="J5211">
        <f t="shared" si="324"/>
        <v>14</v>
      </c>
      <c r="K5211" s="2">
        <f t="shared" si="325"/>
        <v>44521.5</v>
      </c>
      <c r="L5211" s="22">
        <v>44533.5</v>
      </c>
      <c r="M5211" s="22">
        <v>44592.5</v>
      </c>
      <c r="N5211" s="22">
        <v>44589.5</v>
      </c>
      <c r="O5211">
        <f t="shared" si="326"/>
        <v>68</v>
      </c>
      <c r="P5211" s="3">
        <f t="shared" si="327"/>
        <v>21931.360000000001</v>
      </c>
    </row>
    <row r="5212" spans="1:16" x14ac:dyDescent="0.35">
      <c r="A5212" t="s">
        <v>304</v>
      </c>
      <c r="B5212" s="21" t="s">
        <v>98</v>
      </c>
      <c r="C5212" s="22">
        <v>44533</v>
      </c>
      <c r="D5212" t="s">
        <v>114</v>
      </c>
      <c r="E5212" t="s">
        <v>115</v>
      </c>
      <c r="F5212" s="21" t="s">
        <v>211</v>
      </c>
      <c r="G5212" s="3">
        <v>18.149999999999999</v>
      </c>
      <c r="H5212" s="22">
        <v>44515</v>
      </c>
      <c r="I5212" s="23">
        <v>44528</v>
      </c>
      <c r="J5212">
        <f t="shared" si="324"/>
        <v>14</v>
      </c>
      <c r="K5212" s="2">
        <f t="shared" si="325"/>
        <v>44521.5</v>
      </c>
      <c r="L5212" s="22">
        <v>44533.5</v>
      </c>
      <c r="M5212" s="22">
        <v>44592.5</v>
      </c>
      <c r="N5212" s="22">
        <v>44589.5</v>
      </c>
      <c r="O5212">
        <f t="shared" si="326"/>
        <v>68</v>
      </c>
      <c r="P5212" s="3">
        <f t="shared" si="327"/>
        <v>1234.1999999999998</v>
      </c>
    </row>
    <row r="5213" spans="1:16" x14ac:dyDescent="0.35">
      <c r="A5213" t="s">
        <v>304</v>
      </c>
      <c r="B5213" s="21" t="s">
        <v>98</v>
      </c>
      <c r="C5213" s="22">
        <v>44533</v>
      </c>
      <c r="D5213" t="s">
        <v>110</v>
      </c>
      <c r="E5213" t="s">
        <v>111</v>
      </c>
      <c r="F5213" s="21" t="s">
        <v>211</v>
      </c>
      <c r="G5213" s="3">
        <v>2.7899999999999991</v>
      </c>
      <c r="H5213" s="22">
        <v>44515</v>
      </c>
      <c r="I5213" s="23">
        <v>44528</v>
      </c>
      <c r="J5213">
        <f t="shared" si="324"/>
        <v>14</v>
      </c>
      <c r="K5213" s="2">
        <f t="shared" si="325"/>
        <v>44521.5</v>
      </c>
      <c r="L5213" s="22">
        <v>44533.5</v>
      </c>
      <c r="M5213" s="22">
        <v>44592.5</v>
      </c>
      <c r="N5213" s="22">
        <v>44589.5</v>
      </c>
      <c r="O5213">
        <f t="shared" si="326"/>
        <v>68</v>
      </c>
      <c r="P5213" s="3">
        <f t="shared" si="327"/>
        <v>189.71999999999994</v>
      </c>
    </row>
    <row r="5214" spans="1:16" x14ac:dyDescent="0.35">
      <c r="A5214" t="s">
        <v>304</v>
      </c>
      <c r="B5214" s="21" t="s">
        <v>98</v>
      </c>
      <c r="C5214" s="22">
        <v>44533</v>
      </c>
      <c r="D5214" t="s">
        <v>114</v>
      </c>
      <c r="E5214" t="s">
        <v>115</v>
      </c>
      <c r="F5214" s="21" t="s">
        <v>144</v>
      </c>
      <c r="G5214" s="3">
        <v>53.19</v>
      </c>
      <c r="H5214" s="22">
        <v>44515</v>
      </c>
      <c r="I5214" s="23">
        <v>44528</v>
      </c>
      <c r="J5214">
        <f t="shared" si="324"/>
        <v>14</v>
      </c>
      <c r="K5214" s="2">
        <f t="shared" si="325"/>
        <v>44521.5</v>
      </c>
      <c r="L5214" s="22">
        <v>44533.5</v>
      </c>
      <c r="M5214" s="22">
        <v>44592.5</v>
      </c>
      <c r="N5214" s="22">
        <v>44589.5</v>
      </c>
      <c r="O5214">
        <f t="shared" si="326"/>
        <v>68</v>
      </c>
      <c r="P5214" s="3">
        <f t="shared" si="327"/>
        <v>3616.92</v>
      </c>
    </row>
    <row r="5215" spans="1:16" x14ac:dyDescent="0.35">
      <c r="A5215" t="s">
        <v>304</v>
      </c>
      <c r="B5215" s="21" t="s">
        <v>98</v>
      </c>
      <c r="C5215" s="22">
        <v>44533</v>
      </c>
      <c r="D5215" t="s">
        <v>110</v>
      </c>
      <c r="E5215" t="s">
        <v>111</v>
      </c>
      <c r="F5215" s="21" t="s">
        <v>144</v>
      </c>
      <c r="G5215" s="3">
        <v>62.279999999999994</v>
      </c>
      <c r="H5215" s="22">
        <v>44515</v>
      </c>
      <c r="I5215" s="23">
        <v>44528</v>
      </c>
      <c r="J5215">
        <f t="shared" si="324"/>
        <v>14</v>
      </c>
      <c r="K5215" s="2">
        <f t="shared" si="325"/>
        <v>44521.5</v>
      </c>
      <c r="L5215" s="22">
        <v>44533.5</v>
      </c>
      <c r="M5215" s="22">
        <v>44592.5</v>
      </c>
      <c r="N5215" s="22">
        <v>44589.5</v>
      </c>
      <c r="O5215">
        <f t="shared" si="326"/>
        <v>68</v>
      </c>
      <c r="P5215" s="3">
        <f t="shared" si="327"/>
        <v>4235.04</v>
      </c>
    </row>
    <row r="5216" spans="1:16" x14ac:dyDescent="0.35">
      <c r="A5216" t="s">
        <v>304</v>
      </c>
      <c r="B5216" s="21" t="s">
        <v>98</v>
      </c>
      <c r="C5216" s="22">
        <v>44533</v>
      </c>
      <c r="D5216" t="s">
        <v>110</v>
      </c>
      <c r="E5216" t="s">
        <v>111</v>
      </c>
      <c r="F5216" s="21" t="s">
        <v>212</v>
      </c>
      <c r="G5216" s="3">
        <v>36.76</v>
      </c>
      <c r="H5216" s="22">
        <v>44515</v>
      </c>
      <c r="I5216" s="23">
        <v>44528</v>
      </c>
      <c r="J5216">
        <f t="shared" si="324"/>
        <v>14</v>
      </c>
      <c r="K5216" s="2">
        <f t="shared" si="325"/>
        <v>44521.5</v>
      </c>
      <c r="L5216" s="22">
        <v>44533.5</v>
      </c>
      <c r="M5216" s="22">
        <v>44592.5</v>
      </c>
      <c r="N5216" s="22">
        <v>44589.5</v>
      </c>
      <c r="O5216">
        <f t="shared" si="326"/>
        <v>68</v>
      </c>
      <c r="P5216" s="3">
        <f t="shared" si="327"/>
        <v>2499.6799999999998</v>
      </c>
    </row>
    <row r="5217" spans="1:16" x14ac:dyDescent="0.35">
      <c r="A5217" t="s">
        <v>304</v>
      </c>
      <c r="B5217" s="21" t="s">
        <v>98</v>
      </c>
      <c r="C5217" s="22">
        <v>44533</v>
      </c>
      <c r="D5217" t="s">
        <v>110</v>
      </c>
      <c r="E5217" t="s">
        <v>111</v>
      </c>
      <c r="F5217" s="21" t="s">
        <v>213</v>
      </c>
      <c r="G5217" s="3">
        <v>7.9399999999999995</v>
      </c>
      <c r="H5217" s="22">
        <v>44515</v>
      </c>
      <c r="I5217" s="23">
        <v>44528</v>
      </c>
      <c r="J5217">
        <f t="shared" si="324"/>
        <v>14</v>
      </c>
      <c r="K5217" s="2">
        <f t="shared" si="325"/>
        <v>44521.5</v>
      </c>
      <c r="L5217" s="22">
        <v>44533.5</v>
      </c>
      <c r="M5217" s="22">
        <v>44592.5</v>
      </c>
      <c r="N5217" s="22">
        <v>44589.5</v>
      </c>
      <c r="O5217">
        <f t="shared" si="326"/>
        <v>68</v>
      </c>
      <c r="P5217" s="3">
        <f t="shared" si="327"/>
        <v>539.91999999999996</v>
      </c>
    </row>
    <row r="5218" spans="1:16" x14ac:dyDescent="0.35">
      <c r="A5218" t="s">
        <v>304</v>
      </c>
      <c r="B5218" s="21" t="s">
        <v>98</v>
      </c>
      <c r="C5218" s="22">
        <v>44533</v>
      </c>
      <c r="D5218" t="s">
        <v>110</v>
      </c>
      <c r="E5218" t="s">
        <v>111</v>
      </c>
      <c r="F5218" s="21" t="s">
        <v>214</v>
      </c>
      <c r="G5218" s="3">
        <v>1.8800000000000001</v>
      </c>
      <c r="H5218" s="22">
        <v>44515</v>
      </c>
      <c r="I5218" s="23">
        <v>44528</v>
      </c>
      <c r="J5218">
        <f t="shared" si="324"/>
        <v>14</v>
      </c>
      <c r="K5218" s="2">
        <f t="shared" si="325"/>
        <v>44521.5</v>
      </c>
      <c r="L5218" s="22">
        <v>44533.5</v>
      </c>
      <c r="M5218" s="22">
        <v>44592.5</v>
      </c>
      <c r="N5218" s="22">
        <v>44589.5</v>
      </c>
      <c r="O5218">
        <f t="shared" si="326"/>
        <v>68</v>
      </c>
      <c r="P5218" s="3">
        <f t="shared" si="327"/>
        <v>127.84</v>
      </c>
    </row>
    <row r="5219" spans="1:16" x14ac:dyDescent="0.35">
      <c r="A5219" t="s">
        <v>304</v>
      </c>
      <c r="B5219" s="21" t="s">
        <v>98</v>
      </c>
      <c r="C5219" s="22">
        <v>44533</v>
      </c>
      <c r="D5219" t="s">
        <v>110</v>
      </c>
      <c r="E5219" t="s">
        <v>111</v>
      </c>
      <c r="F5219" s="21" t="s">
        <v>215</v>
      </c>
      <c r="G5219" s="3">
        <v>1.67</v>
      </c>
      <c r="H5219" s="22">
        <v>44515</v>
      </c>
      <c r="I5219" s="23">
        <v>44528</v>
      </c>
      <c r="J5219">
        <f t="shared" si="324"/>
        <v>14</v>
      </c>
      <c r="K5219" s="2">
        <f t="shared" si="325"/>
        <v>44521.5</v>
      </c>
      <c r="L5219" s="22">
        <v>44533.5</v>
      </c>
      <c r="M5219" s="22">
        <v>44592.5</v>
      </c>
      <c r="N5219" s="22">
        <v>44589.5</v>
      </c>
      <c r="O5219">
        <f t="shared" si="326"/>
        <v>68</v>
      </c>
      <c r="P5219" s="3">
        <f t="shared" si="327"/>
        <v>113.56</v>
      </c>
    </row>
    <row r="5220" spans="1:16" x14ac:dyDescent="0.35">
      <c r="A5220" t="s">
        <v>304</v>
      </c>
      <c r="B5220" s="21" t="s">
        <v>98</v>
      </c>
      <c r="C5220" s="22">
        <v>44533</v>
      </c>
      <c r="D5220" t="s">
        <v>217</v>
      </c>
      <c r="E5220" t="s">
        <v>218</v>
      </c>
      <c r="F5220" s="21" t="s">
        <v>219</v>
      </c>
      <c r="G5220" s="3">
        <v>41.349999999999994</v>
      </c>
      <c r="H5220" s="22">
        <v>44515</v>
      </c>
      <c r="I5220" s="23">
        <v>44528</v>
      </c>
      <c r="J5220">
        <f t="shared" si="324"/>
        <v>14</v>
      </c>
      <c r="K5220" s="2">
        <f t="shared" si="325"/>
        <v>44521.5</v>
      </c>
      <c r="L5220" s="22">
        <v>44533.5</v>
      </c>
      <c r="M5220" s="22">
        <v>44592.5</v>
      </c>
      <c r="N5220" s="22">
        <v>44589.5</v>
      </c>
      <c r="O5220">
        <f t="shared" si="326"/>
        <v>68</v>
      </c>
      <c r="P5220" s="3">
        <f t="shared" si="327"/>
        <v>2811.7999999999997</v>
      </c>
    </row>
    <row r="5221" spans="1:16" x14ac:dyDescent="0.35">
      <c r="A5221" t="s">
        <v>304</v>
      </c>
      <c r="B5221" s="21" t="s">
        <v>98</v>
      </c>
      <c r="C5221" s="22">
        <v>44533</v>
      </c>
      <c r="D5221" t="s">
        <v>110</v>
      </c>
      <c r="E5221" t="s">
        <v>111</v>
      </c>
      <c r="F5221" s="21" t="s">
        <v>284</v>
      </c>
      <c r="G5221" s="3">
        <v>5.93</v>
      </c>
      <c r="H5221" s="22">
        <v>44515</v>
      </c>
      <c r="I5221" s="23">
        <v>44528</v>
      </c>
      <c r="J5221">
        <f t="shared" si="324"/>
        <v>14</v>
      </c>
      <c r="K5221" s="2">
        <f t="shared" si="325"/>
        <v>44521.5</v>
      </c>
      <c r="L5221" s="22">
        <v>44533.5</v>
      </c>
      <c r="M5221" s="22">
        <v>44592.5</v>
      </c>
      <c r="N5221" s="22">
        <v>44589.5</v>
      </c>
      <c r="O5221">
        <f t="shared" si="326"/>
        <v>68</v>
      </c>
      <c r="P5221" s="3">
        <f t="shared" si="327"/>
        <v>403.24</v>
      </c>
    </row>
    <row r="5222" spans="1:16" x14ac:dyDescent="0.35">
      <c r="A5222" t="s">
        <v>304</v>
      </c>
      <c r="B5222" s="21" t="s">
        <v>98</v>
      </c>
      <c r="C5222" s="22">
        <v>44533</v>
      </c>
      <c r="D5222" t="s">
        <v>110</v>
      </c>
      <c r="E5222" t="s">
        <v>111</v>
      </c>
      <c r="F5222" s="21" t="s">
        <v>220</v>
      </c>
      <c r="G5222" s="3">
        <v>0.01</v>
      </c>
      <c r="H5222" s="22">
        <v>44515</v>
      </c>
      <c r="I5222" s="23">
        <v>44528</v>
      </c>
      <c r="J5222">
        <f t="shared" si="324"/>
        <v>14</v>
      </c>
      <c r="K5222" s="2">
        <f t="shared" si="325"/>
        <v>44521.5</v>
      </c>
      <c r="L5222" s="22">
        <v>44533.5</v>
      </c>
      <c r="M5222" s="22">
        <v>44592.5</v>
      </c>
      <c r="N5222" s="22">
        <v>44589.5</v>
      </c>
      <c r="O5222">
        <f t="shared" si="326"/>
        <v>68</v>
      </c>
      <c r="P5222" s="3">
        <f t="shared" si="327"/>
        <v>0.68</v>
      </c>
    </row>
    <row r="5223" spans="1:16" x14ac:dyDescent="0.35">
      <c r="A5223" t="s">
        <v>304</v>
      </c>
      <c r="B5223" s="21" t="s">
        <v>98</v>
      </c>
      <c r="C5223" s="22">
        <v>44533</v>
      </c>
      <c r="D5223" t="s">
        <v>110</v>
      </c>
      <c r="E5223" t="s">
        <v>111</v>
      </c>
      <c r="F5223" s="21" t="s">
        <v>221</v>
      </c>
      <c r="G5223" s="3">
        <v>40.999999999999993</v>
      </c>
      <c r="H5223" s="22">
        <v>44515</v>
      </c>
      <c r="I5223" s="23">
        <v>44528</v>
      </c>
      <c r="J5223">
        <f t="shared" si="324"/>
        <v>14</v>
      </c>
      <c r="K5223" s="2">
        <f t="shared" si="325"/>
        <v>44521.5</v>
      </c>
      <c r="L5223" s="22">
        <v>44533.5</v>
      </c>
      <c r="M5223" s="22">
        <v>44592.5</v>
      </c>
      <c r="N5223" s="22">
        <v>44589.5</v>
      </c>
      <c r="O5223">
        <f t="shared" si="326"/>
        <v>68</v>
      </c>
      <c r="P5223" s="3">
        <f t="shared" si="327"/>
        <v>2787.9999999999995</v>
      </c>
    </row>
    <row r="5224" spans="1:16" x14ac:dyDescent="0.35">
      <c r="A5224" t="s">
        <v>304</v>
      </c>
      <c r="B5224" s="21" t="s">
        <v>98</v>
      </c>
      <c r="C5224" s="22">
        <v>44533</v>
      </c>
      <c r="D5224" t="s">
        <v>110</v>
      </c>
      <c r="E5224" t="s">
        <v>111</v>
      </c>
      <c r="F5224" s="21" t="s">
        <v>222</v>
      </c>
      <c r="G5224" s="3">
        <v>0.71</v>
      </c>
      <c r="H5224" s="22">
        <v>44515</v>
      </c>
      <c r="I5224" s="23">
        <v>44528</v>
      </c>
      <c r="J5224">
        <f t="shared" si="324"/>
        <v>14</v>
      </c>
      <c r="K5224" s="2">
        <f t="shared" si="325"/>
        <v>44521.5</v>
      </c>
      <c r="L5224" s="22">
        <v>44533.5</v>
      </c>
      <c r="M5224" s="22">
        <v>44592.5</v>
      </c>
      <c r="N5224" s="22">
        <v>44589.5</v>
      </c>
      <c r="O5224">
        <f t="shared" si="326"/>
        <v>68</v>
      </c>
      <c r="P5224" s="3">
        <f t="shared" si="327"/>
        <v>48.28</v>
      </c>
    </row>
    <row r="5225" spans="1:16" x14ac:dyDescent="0.35">
      <c r="A5225" t="s">
        <v>304</v>
      </c>
      <c r="B5225" s="21" t="s">
        <v>98</v>
      </c>
      <c r="C5225" s="22">
        <v>44533</v>
      </c>
      <c r="D5225" t="s">
        <v>199</v>
      </c>
      <c r="E5225" t="s">
        <v>200</v>
      </c>
      <c r="F5225" s="21" t="s">
        <v>89</v>
      </c>
      <c r="G5225" s="3">
        <v>701.42999999999972</v>
      </c>
      <c r="H5225" s="22">
        <v>44515</v>
      </c>
      <c r="I5225" s="23">
        <v>44528</v>
      </c>
      <c r="J5225">
        <f t="shared" si="324"/>
        <v>14</v>
      </c>
      <c r="K5225" s="2">
        <f t="shared" si="325"/>
        <v>44521.5</v>
      </c>
      <c r="L5225" s="22">
        <v>44533.5</v>
      </c>
      <c r="M5225" s="22">
        <v>44592.5</v>
      </c>
      <c r="N5225" s="22">
        <v>44589.5</v>
      </c>
      <c r="O5225">
        <f t="shared" si="326"/>
        <v>68</v>
      </c>
      <c r="P5225" s="3">
        <f t="shared" si="327"/>
        <v>47697.239999999983</v>
      </c>
    </row>
    <row r="5226" spans="1:16" x14ac:dyDescent="0.35">
      <c r="A5226" t="s">
        <v>304</v>
      </c>
      <c r="B5226" s="21" t="s">
        <v>98</v>
      </c>
      <c r="C5226" s="22">
        <v>44533</v>
      </c>
      <c r="D5226" t="s">
        <v>110</v>
      </c>
      <c r="E5226" t="s">
        <v>111</v>
      </c>
      <c r="F5226" s="21" t="s">
        <v>223</v>
      </c>
      <c r="G5226" s="3">
        <v>17.14</v>
      </c>
      <c r="H5226" s="22">
        <v>44515</v>
      </c>
      <c r="I5226" s="23">
        <v>44528</v>
      </c>
      <c r="J5226">
        <f t="shared" si="324"/>
        <v>14</v>
      </c>
      <c r="K5226" s="2">
        <f t="shared" si="325"/>
        <v>44521.5</v>
      </c>
      <c r="L5226" s="22">
        <v>44533.5</v>
      </c>
      <c r="M5226" s="22">
        <v>44592.5</v>
      </c>
      <c r="N5226" s="22">
        <v>44589.5</v>
      </c>
      <c r="O5226">
        <f t="shared" si="326"/>
        <v>68</v>
      </c>
      <c r="P5226" s="3">
        <f t="shared" si="327"/>
        <v>1165.52</v>
      </c>
    </row>
    <row r="5227" spans="1:16" x14ac:dyDescent="0.35">
      <c r="A5227" t="s">
        <v>304</v>
      </c>
      <c r="B5227" s="21" t="s">
        <v>98</v>
      </c>
      <c r="C5227" s="22">
        <v>44533</v>
      </c>
      <c r="D5227" t="s">
        <v>110</v>
      </c>
      <c r="E5227" t="s">
        <v>111</v>
      </c>
      <c r="F5227" s="21" t="s">
        <v>224</v>
      </c>
      <c r="G5227" s="3">
        <v>1.65</v>
      </c>
      <c r="H5227" s="22">
        <v>44515</v>
      </c>
      <c r="I5227" s="23">
        <v>44528</v>
      </c>
      <c r="J5227">
        <f t="shared" si="324"/>
        <v>14</v>
      </c>
      <c r="K5227" s="2">
        <f t="shared" si="325"/>
        <v>44521.5</v>
      </c>
      <c r="L5227" s="22">
        <v>44533.5</v>
      </c>
      <c r="M5227" s="22">
        <v>44592.5</v>
      </c>
      <c r="N5227" s="22">
        <v>44589.5</v>
      </c>
      <c r="O5227">
        <f t="shared" si="326"/>
        <v>68</v>
      </c>
      <c r="P5227" s="3">
        <f t="shared" si="327"/>
        <v>112.19999999999999</v>
      </c>
    </row>
    <row r="5228" spans="1:16" x14ac:dyDescent="0.35">
      <c r="A5228" t="s">
        <v>304</v>
      </c>
      <c r="B5228" s="21" t="s">
        <v>98</v>
      </c>
      <c r="C5228" s="22">
        <v>44533</v>
      </c>
      <c r="D5228" t="s">
        <v>110</v>
      </c>
      <c r="E5228" t="s">
        <v>111</v>
      </c>
      <c r="F5228" s="21" t="s">
        <v>225</v>
      </c>
      <c r="G5228" s="3">
        <v>52.05</v>
      </c>
      <c r="H5228" s="22">
        <v>44515</v>
      </c>
      <c r="I5228" s="23">
        <v>44528</v>
      </c>
      <c r="J5228">
        <f t="shared" si="324"/>
        <v>14</v>
      </c>
      <c r="K5228" s="2">
        <f t="shared" si="325"/>
        <v>44521.5</v>
      </c>
      <c r="L5228" s="22">
        <v>44533.5</v>
      </c>
      <c r="M5228" s="22">
        <v>44592.5</v>
      </c>
      <c r="N5228" s="22">
        <v>44589.5</v>
      </c>
      <c r="O5228">
        <f t="shared" si="326"/>
        <v>68</v>
      </c>
      <c r="P5228" s="3">
        <f t="shared" si="327"/>
        <v>3539.3999999999996</v>
      </c>
    </row>
    <row r="5229" spans="1:16" x14ac:dyDescent="0.35">
      <c r="A5229" t="s">
        <v>304</v>
      </c>
      <c r="B5229" s="21" t="s">
        <v>98</v>
      </c>
      <c r="C5229" s="22">
        <v>44533</v>
      </c>
      <c r="D5229" t="s">
        <v>110</v>
      </c>
      <c r="E5229" t="s">
        <v>111</v>
      </c>
      <c r="F5229" s="21" t="s">
        <v>226</v>
      </c>
      <c r="G5229" s="3">
        <v>0.10999999999999999</v>
      </c>
      <c r="H5229" s="22">
        <v>44515</v>
      </c>
      <c r="I5229" s="23">
        <v>44528</v>
      </c>
      <c r="J5229">
        <f t="shared" si="324"/>
        <v>14</v>
      </c>
      <c r="K5229" s="2">
        <f t="shared" si="325"/>
        <v>44521.5</v>
      </c>
      <c r="L5229" s="22">
        <v>44533.5</v>
      </c>
      <c r="M5229" s="22">
        <v>44592.5</v>
      </c>
      <c r="N5229" s="22">
        <v>44589.5</v>
      </c>
      <c r="O5229">
        <f t="shared" si="326"/>
        <v>68</v>
      </c>
      <c r="P5229" s="3">
        <f t="shared" si="327"/>
        <v>7.4799999999999986</v>
      </c>
    </row>
    <row r="5230" spans="1:16" x14ac:dyDescent="0.35">
      <c r="A5230" t="s">
        <v>304</v>
      </c>
      <c r="B5230" s="21" t="s">
        <v>98</v>
      </c>
      <c r="C5230" s="22">
        <v>44533</v>
      </c>
      <c r="D5230" t="s">
        <v>110</v>
      </c>
      <c r="E5230" t="s">
        <v>111</v>
      </c>
      <c r="F5230" s="21" t="s">
        <v>227</v>
      </c>
      <c r="G5230" s="3">
        <v>0.85</v>
      </c>
      <c r="H5230" s="22">
        <v>44515</v>
      </c>
      <c r="I5230" s="23">
        <v>44528</v>
      </c>
      <c r="J5230">
        <f t="shared" si="324"/>
        <v>14</v>
      </c>
      <c r="K5230" s="2">
        <f t="shared" si="325"/>
        <v>44521.5</v>
      </c>
      <c r="L5230" s="22">
        <v>44533.5</v>
      </c>
      <c r="M5230" s="22">
        <v>44592.5</v>
      </c>
      <c r="N5230" s="22">
        <v>44589.5</v>
      </c>
      <c r="O5230">
        <f t="shared" si="326"/>
        <v>68</v>
      </c>
      <c r="P5230" s="3">
        <f t="shared" si="327"/>
        <v>57.8</v>
      </c>
    </row>
    <row r="5231" spans="1:16" x14ac:dyDescent="0.35">
      <c r="A5231" t="s">
        <v>304</v>
      </c>
      <c r="B5231" s="21" t="s">
        <v>98</v>
      </c>
      <c r="C5231" s="22">
        <v>44533</v>
      </c>
      <c r="D5231" t="s">
        <v>171</v>
      </c>
      <c r="E5231" t="s">
        <v>172</v>
      </c>
      <c r="F5231" s="21" t="s">
        <v>285</v>
      </c>
      <c r="G5231" s="3">
        <v>7.1300000000000008</v>
      </c>
      <c r="H5231" s="22">
        <v>44515</v>
      </c>
      <c r="I5231" s="23">
        <v>44528</v>
      </c>
      <c r="J5231">
        <f t="shared" si="324"/>
        <v>14</v>
      </c>
      <c r="K5231" s="2">
        <f t="shared" si="325"/>
        <v>44521.5</v>
      </c>
      <c r="L5231" s="22">
        <v>44533.5</v>
      </c>
      <c r="M5231" s="22">
        <v>44592.5</v>
      </c>
      <c r="N5231" s="22">
        <v>44589.5</v>
      </c>
      <c r="O5231">
        <f t="shared" si="326"/>
        <v>68</v>
      </c>
      <c r="P5231" s="3">
        <f t="shared" si="327"/>
        <v>484.84000000000003</v>
      </c>
    </row>
    <row r="5232" spans="1:16" x14ac:dyDescent="0.35">
      <c r="A5232" t="s">
        <v>304</v>
      </c>
      <c r="B5232" s="21" t="s">
        <v>98</v>
      </c>
      <c r="C5232" s="22">
        <v>44533</v>
      </c>
      <c r="D5232" t="s">
        <v>110</v>
      </c>
      <c r="E5232" t="s">
        <v>111</v>
      </c>
      <c r="F5232" s="21" t="s">
        <v>229</v>
      </c>
      <c r="G5232" s="3">
        <v>3.2</v>
      </c>
      <c r="H5232" s="22">
        <v>44515</v>
      </c>
      <c r="I5232" s="23">
        <v>44528</v>
      </c>
      <c r="J5232">
        <f t="shared" si="324"/>
        <v>14</v>
      </c>
      <c r="K5232" s="2">
        <f t="shared" si="325"/>
        <v>44521.5</v>
      </c>
      <c r="L5232" s="22">
        <v>44533.5</v>
      </c>
      <c r="M5232" s="22">
        <v>44592.5</v>
      </c>
      <c r="N5232" s="22">
        <v>44589.5</v>
      </c>
      <c r="O5232">
        <f t="shared" si="326"/>
        <v>68</v>
      </c>
      <c r="P5232" s="3">
        <f t="shared" si="327"/>
        <v>217.60000000000002</v>
      </c>
    </row>
    <row r="5233" spans="1:16" x14ac:dyDescent="0.35">
      <c r="A5233" t="s">
        <v>304</v>
      </c>
      <c r="B5233" s="21" t="s">
        <v>98</v>
      </c>
      <c r="C5233" s="22">
        <v>44533</v>
      </c>
      <c r="D5233" t="s">
        <v>110</v>
      </c>
      <c r="E5233" t="s">
        <v>111</v>
      </c>
      <c r="F5233" s="21" t="s">
        <v>230</v>
      </c>
      <c r="G5233" s="3">
        <v>145.24</v>
      </c>
      <c r="H5233" s="22">
        <v>44515</v>
      </c>
      <c r="I5233" s="23">
        <v>44528</v>
      </c>
      <c r="J5233">
        <f t="shared" si="324"/>
        <v>14</v>
      </c>
      <c r="K5233" s="2">
        <f t="shared" si="325"/>
        <v>44521.5</v>
      </c>
      <c r="L5233" s="22">
        <v>44533.5</v>
      </c>
      <c r="M5233" s="22">
        <v>44592.5</v>
      </c>
      <c r="N5233" s="22">
        <v>44589.5</v>
      </c>
      <c r="O5233">
        <f t="shared" si="326"/>
        <v>68</v>
      </c>
      <c r="P5233" s="3">
        <f t="shared" si="327"/>
        <v>9876.32</v>
      </c>
    </row>
    <row r="5234" spans="1:16" x14ac:dyDescent="0.35">
      <c r="A5234" t="s">
        <v>304</v>
      </c>
      <c r="B5234" s="21" t="s">
        <v>98</v>
      </c>
      <c r="C5234" s="22">
        <v>44533</v>
      </c>
      <c r="D5234" t="s">
        <v>201</v>
      </c>
      <c r="E5234" t="s">
        <v>202</v>
      </c>
      <c r="F5234" s="21" t="s">
        <v>164</v>
      </c>
      <c r="G5234" s="3">
        <v>153.55000000000001</v>
      </c>
      <c r="H5234" s="22">
        <v>44515</v>
      </c>
      <c r="I5234" s="23">
        <v>44528</v>
      </c>
      <c r="J5234">
        <f t="shared" si="324"/>
        <v>14</v>
      </c>
      <c r="K5234" s="2">
        <f t="shared" si="325"/>
        <v>44521.5</v>
      </c>
      <c r="L5234" s="22">
        <v>44533.5</v>
      </c>
      <c r="M5234" s="22">
        <v>44592.5</v>
      </c>
      <c r="N5234" s="22">
        <v>44589.5</v>
      </c>
      <c r="O5234">
        <f t="shared" si="326"/>
        <v>68</v>
      </c>
      <c r="P5234" s="3">
        <f t="shared" si="327"/>
        <v>10441.400000000001</v>
      </c>
    </row>
    <row r="5235" spans="1:16" x14ac:dyDescent="0.35">
      <c r="A5235" t="s">
        <v>304</v>
      </c>
      <c r="B5235" s="21" t="s">
        <v>98</v>
      </c>
      <c r="C5235" s="22">
        <v>44533</v>
      </c>
      <c r="D5235" t="s">
        <v>171</v>
      </c>
      <c r="E5235" t="s">
        <v>172</v>
      </c>
      <c r="F5235" s="21" t="s">
        <v>231</v>
      </c>
      <c r="G5235" s="3">
        <v>195.45</v>
      </c>
      <c r="H5235" s="22">
        <v>44515</v>
      </c>
      <c r="I5235" s="23">
        <v>44528</v>
      </c>
      <c r="J5235">
        <f t="shared" si="324"/>
        <v>14</v>
      </c>
      <c r="K5235" s="2">
        <f t="shared" si="325"/>
        <v>44521.5</v>
      </c>
      <c r="L5235" s="22">
        <v>44533.5</v>
      </c>
      <c r="M5235" s="22">
        <v>44592.5</v>
      </c>
      <c r="N5235" s="22">
        <v>44589.5</v>
      </c>
      <c r="O5235">
        <f t="shared" si="326"/>
        <v>68</v>
      </c>
      <c r="P5235" s="3">
        <f t="shared" si="327"/>
        <v>13290.599999999999</v>
      </c>
    </row>
    <row r="5236" spans="1:16" x14ac:dyDescent="0.35">
      <c r="A5236" t="s">
        <v>304</v>
      </c>
      <c r="B5236" s="21" t="s">
        <v>98</v>
      </c>
      <c r="C5236" s="22">
        <v>44533</v>
      </c>
      <c r="D5236" t="s">
        <v>201</v>
      </c>
      <c r="E5236" t="s">
        <v>202</v>
      </c>
      <c r="F5236" s="21" t="s">
        <v>142</v>
      </c>
      <c r="G5236" s="3">
        <v>29.39</v>
      </c>
      <c r="H5236" s="22">
        <v>44515</v>
      </c>
      <c r="I5236" s="23">
        <v>44528</v>
      </c>
      <c r="J5236">
        <f t="shared" si="324"/>
        <v>14</v>
      </c>
      <c r="K5236" s="2">
        <f t="shared" si="325"/>
        <v>44521.5</v>
      </c>
      <c r="L5236" s="22">
        <v>44533.5</v>
      </c>
      <c r="M5236" s="22">
        <v>44592.5</v>
      </c>
      <c r="N5236" s="22">
        <v>44589.5</v>
      </c>
      <c r="O5236">
        <f t="shared" si="326"/>
        <v>68</v>
      </c>
      <c r="P5236" s="3">
        <f t="shared" si="327"/>
        <v>1998.52</v>
      </c>
    </row>
    <row r="5237" spans="1:16" x14ac:dyDescent="0.35">
      <c r="A5237" t="s">
        <v>304</v>
      </c>
      <c r="B5237" s="21" t="s">
        <v>98</v>
      </c>
      <c r="C5237" s="22">
        <v>44533</v>
      </c>
      <c r="D5237" t="s">
        <v>110</v>
      </c>
      <c r="E5237" t="s">
        <v>111</v>
      </c>
      <c r="F5237" s="21" t="s">
        <v>232</v>
      </c>
      <c r="G5237" s="3">
        <v>4.99</v>
      </c>
      <c r="H5237" s="22">
        <v>44515</v>
      </c>
      <c r="I5237" s="23">
        <v>44528</v>
      </c>
      <c r="J5237">
        <f t="shared" si="324"/>
        <v>14</v>
      </c>
      <c r="K5237" s="2">
        <f t="shared" si="325"/>
        <v>44521.5</v>
      </c>
      <c r="L5237" s="22">
        <v>44533.5</v>
      </c>
      <c r="M5237" s="22">
        <v>44592.5</v>
      </c>
      <c r="N5237" s="22">
        <v>44589.5</v>
      </c>
      <c r="O5237">
        <f t="shared" si="326"/>
        <v>68</v>
      </c>
      <c r="P5237" s="3">
        <f t="shared" si="327"/>
        <v>339.32</v>
      </c>
    </row>
    <row r="5238" spans="1:16" x14ac:dyDescent="0.35">
      <c r="A5238" t="s">
        <v>304</v>
      </c>
      <c r="B5238" s="21" t="s">
        <v>98</v>
      </c>
      <c r="C5238" s="22">
        <v>44533</v>
      </c>
      <c r="D5238" t="s">
        <v>110</v>
      </c>
      <c r="E5238" t="s">
        <v>111</v>
      </c>
      <c r="F5238" s="21" t="s">
        <v>233</v>
      </c>
      <c r="G5238" s="3">
        <v>3.21</v>
      </c>
      <c r="H5238" s="22">
        <v>44515</v>
      </c>
      <c r="I5238" s="23">
        <v>44528</v>
      </c>
      <c r="J5238">
        <f t="shared" si="324"/>
        <v>14</v>
      </c>
      <c r="K5238" s="2">
        <f t="shared" si="325"/>
        <v>44521.5</v>
      </c>
      <c r="L5238" s="22">
        <v>44533.5</v>
      </c>
      <c r="M5238" s="22">
        <v>44592.5</v>
      </c>
      <c r="N5238" s="22">
        <v>44589.5</v>
      </c>
      <c r="O5238">
        <f t="shared" si="326"/>
        <v>68</v>
      </c>
      <c r="P5238" s="3">
        <f t="shared" si="327"/>
        <v>218.28</v>
      </c>
    </row>
    <row r="5239" spans="1:16" x14ac:dyDescent="0.35">
      <c r="A5239" t="s">
        <v>304</v>
      </c>
      <c r="B5239" s="21" t="s">
        <v>98</v>
      </c>
      <c r="C5239" s="22">
        <v>44533</v>
      </c>
      <c r="D5239" t="s">
        <v>110</v>
      </c>
      <c r="E5239" t="s">
        <v>111</v>
      </c>
      <c r="F5239" s="21" t="s">
        <v>262</v>
      </c>
      <c r="G5239" s="3">
        <v>1.85</v>
      </c>
      <c r="H5239" s="22">
        <v>44515</v>
      </c>
      <c r="I5239" s="23">
        <v>44528</v>
      </c>
      <c r="J5239">
        <f t="shared" si="324"/>
        <v>14</v>
      </c>
      <c r="K5239" s="2">
        <f t="shared" si="325"/>
        <v>44521.5</v>
      </c>
      <c r="L5239" s="22">
        <v>44533.5</v>
      </c>
      <c r="M5239" s="22">
        <v>44592.5</v>
      </c>
      <c r="N5239" s="22">
        <v>44589.5</v>
      </c>
      <c r="O5239">
        <f t="shared" si="326"/>
        <v>68</v>
      </c>
      <c r="P5239" s="3">
        <f t="shared" si="327"/>
        <v>125.80000000000001</v>
      </c>
    </row>
    <row r="5240" spans="1:16" x14ac:dyDescent="0.35">
      <c r="A5240" t="s">
        <v>304</v>
      </c>
      <c r="B5240" s="21" t="s">
        <v>98</v>
      </c>
      <c r="C5240" s="22">
        <v>44533</v>
      </c>
      <c r="D5240" t="s">
        <v>114</v>
      </c>
      <c r="E5240" t="s">
        <v>115</v>
      </c>
      <c r="F5240" s="21" t="s">
        <v>145</v>
      </c>
      <c r="G5240" s="3">
        <v>68.75</v>
      </c>
      <c r="H5240" s="22">
        <v>44515</v>
      </c>
      <c r="I5240" s="23">
        <v>44528</v>
      </c>
      <c r="J5240">
        <f t="shared" si="324"/>
        <v>14</v>
      </c>
      <c r="K5240" s="2">
        <f t="shared" si="325"/>
        <v>44521.5</v>
      </c>
      <c r="L5240" s="22">
        <v>44533.5</v>
      </c>
      <c r="M5240" s="22">
        <v>44592.5</v>
      </c>
      <c r="N5240" s="22">
        <v>44589.5</v>
      </c>
      <c r="O5240">
        <f t="shared" si="326"/>
        <v>68</v>
      </c>
      <c r="P5240" s="3">
        <f t="shared" si="327"/>
        <v>4675</v>
      </c>
    </row>
    <row r="5241" spans="1:16" x14ac:dyDescent="0.35">
      <c r="A5241" t="s">
        <v>304</v>
      </c>
      <c r="B5241" s="21" t="s">
        <v>98</v>
      </c>
      <c r="C5241" s="22">
        <v>44533</v>
      </c>
      <c r="D5241" t="s">
        <v>110</v>
      </c>
      <c r="E5241" t="s">
        <v>111</v>
      </c>
      <c r="F5241" s="21" t="s">
        <v>145</v>
      </c>
      <c r="G5241" s="3">
        <v>1.02</v>
      </c>
      <c r="H5241" s="22">
        <v>44515</v>
      </c>
      <c r="I5241" s="23">
        <v>44528</v>
      </c>
      <c r="J5241">
        <f t="shared" si="324"/>
        <v>14</v>
      </c>
      <c r="K5241" s="2">
        <f t="shared" si="325"/>
        <v>44521.5</v>
      </c>
      <c r="L5241" s="22">
        <v>44533.5</v>
      </c>
      <c r="M5241" s="22">
        <v>44592.5</v>
      </c>
      <c r="N5241" s="22">
        <v>44589.5</v>
      </c>
      <c r="O5241">
        <f t="shared" si="326"/>
        <v>68</v>
      </c>
      <c r="P5241" s="3">
        <f t="shared" si="327"/>
        <v>69.36</v>
      </c>
    </row>
    <row r="5242" spans="1:16" x14ac:dyDescent="0.35">
      <c r="A5242" t="s">
        <v>304</v>
      </c>
      <c r="B5242" s="21" t="s">
        <v>98</v>
      </c>
      <c r="C5242" s="22">
        <v>44533</v>
      </c>
      <c r="D5242" t="s">
        <v>114</v>
      </c>
      <c r="E5242" t="s">
        <v>115</v>
      </c>
      <c r="F5242" s="21" t="s">
        <v>146</v>
      </c>
      <c r="G5242" s="3">
        <v>76.930000000000007</v>
      </c>
      <c r="H5242" s="22">
        <v>44515</v>
      </c>
      <c r="I5242" s="23">
        <v>44528</v>
      </c>
      <c r="J5242">
        <f t="shared" si="324"/>
        <v>14</v>
      </c>
      <c r="K5242" s="2">
        <f t="shared" si="325"/>
        <v>44521.5</v>
      </c>
      <c r="L5242" s="22">
        <v>44533.5</v>
      </c>
      <c r="M5242" s="22">
        <v>44592.5</v>
      </c>
      <c r="N5242" s="22">
        <v>44589.5</v>
      </c>
      <c r="O5242">
        <f t="shared" si="326"/>
        <v>68</v>
      </c>
      <c r="P5242" s="3">
        <f t="shared" si="327"/>
        <v>5231.2400000000007</v>
      </c>
    </row>
    <row r="5243" spans="1:16" x14ac:dyDescent="0.35">
      <c r="A5243" t="s">
        <v>304</v>
      </c>
      <c r="B5243" s="21" t="s">
        <v>98</v>
      </c>
      <c r="C5243" s="22">
        <v>44533</v>
      </c>
      <c r="D5243" t="s">
        <v>114</v>
      </c>
      <c r="E5243" t="s">
        <v>115</v>
      </c>
      <c r="F5243" s="21" t="s">
        <v>234</v>
      </c>
      <c r="G5243" s="3">
        <v>69.16</v>
      </c>
      <c r="H5243" s="22">
        <v>44515</v>
      </c>
      <c r="I5243" s="23">
        <v>44528</v>
      </c>
      <c r="J5243">
        <f t="shared" si="324"/>
        <v>14</v>
      </c>
      <c r="K5243" s="2">
        <f t="shared" si="325"/>
        <v>44521.5</v>
      </c>
      <c r="L5243" s="22">
        <v>44533.5</v>
      </c>
      <c r="M5243" s="22">
        <v>44592.5</v>
      </c>
      <c r="N5243" s="22">
        <v>44589.5</v>
      </c>
      <c r="O5243">
        <f t="shared" si="326"/>
        <v>68</v>
      </c>
      <c r="P5243" s="3">
        <f t="shared" si="327"/>
        <v>4702.88</v>
      </c>
    </row>
    <row r="5244" spans="1:16" x14ac:dyDescent="0.35">
      <c r="A5244" t="s">
        <v>304</v>
      </c>
      <c r="B5244" s="21" t="s">
        <v>98</v>
      </c>
      <c r="C5244" s="22">
        <v>44533</v>
      </c>
      <c r="D5244" t="s">
        <v>110</v>
      </c>
      <c r="E5244" t="s">
        <v>111</v>
      </c>
      <c r="F5244" s="21" t="s">
        <v>234</v>
      </c>
      <c r="G5244" s="3">
        <v>10.220000000000001</v>
      </c>
      <c r="H5244" s="22">
        <v>44515</v>
      </c>
      <c r="I5244" s="23">
        <v>44528</v>
      </c>
      <c r="J5244">
        <f t="shared" si="324"/>
        <v>14</v>
      </c>
      <c r="K5244" s="2">
        <f t="shared" si="325"/>
        <v>44521.5</v>
      </c>
      <c r="L5244" s="22">
        <v>44533.5</v>
      </c>
      <c r="M5244" s="22">
        <v>44592.5</v>
      </c>
      <c r="N5244" s="22">
        <v>44589.5</v>
      </c>
      <c r="O5244">
        <f t="shared" si="326"/>
        <v>68</v>
      </c>
      <c r="P5244" s="3">
        <f t="shared" si="327"/>
        <v>694.96</v>
      </c>
    </row>
    <row r="5245" spans="1:16" x14ac:dyDescent="0.35">
      <c r="A5245" t="s">
        <v>304</v>
      </c>
      <c r="B5245" s="21" t="s">
        <v>98</v>
      </c>
      <c r="C5245" s="22">
        <v>44533</v>
      </c>
      <c r="D5245" t="s">
        <v>110</v>
      </c>
      <c r="E5245" t="s">
        <v>111</v>
      </c>
      <c r="F5245" s="21" t="s">
        <v>257</v>
      </c>
      <c r="G5245" s="3">
        <v>2.84</v>
      </c>
      <c r="H5245" s="22">
        <v>44515</v>
      </c>
      <c r="I5245" s="23">
        <v>44528</v>
      </c>
      <c r="J5245">
        <f t="shared" si="324"/>
        <v>14</v>
      </c>
      <c r="K5245" s="2">
        <f t="shared" si="325"/>
        <v>44521.5</v>
      </c>
      <c r="L5245" s="22">
        <v>44533.5</v>
      </c>
      <c r="M5245" s="22">
        <v>44592.5</v>
      </c>
      <c r="N5245" s="22">
        <v>44589.5</v>
      </c>
      <c r="O5245">
        <f t="shared" si="326"/>
        <v>68</v>
      </c>
      <c r="P5245" s="3">
        <f t="shared" si="327"/>
        <v>193.12</v>
      </c>
    </row>
    <row r="5246" spans="1:16" x14ac:dyDescent="0.35">
      <c r="A5246" t="s">
        <v>304</v>
      </c>
      <c r="B5246" s="21" t="s">
        <v>98</v>
      </c>
      <c r="C5246" s="22">
        <v>44533</v>
      </c>
      <c r="D5246" t="s">
        <v>110</v>
      </c>
      <c r="E5246" t="s">
        <v>111</v>
      </c>
      <c r="F5246" s="21" t="s">
        <v>236</v>
      </c>
      <c r="G5246" s="3">
        <v>146.72</v>
      </c>
      <c r="H5246" s="22">
        <v>44515</v>
      </c>
      <c r="I5246" s="23">
        <v>44528</v>
      </c>
      <c r="J5246">
        <f t="shared" si="324"/>
        <v>14</v>
      </c>
      <c r="K5246" s="2">
        <f t="shared" si="325"/>
        <v>44521.5</v>
      </c>
      <c r="L5246" s="22">
        <v>44533.5</v>
      </c>
      <c r="M5246" s="22">
        <v>44592.5</v>
      </c>
      <c r="N5246" s="22">
        <v>44589.5</v>
      </c>
      <c r="O5246">
        <f t="shared" si="326"/>
        <v>68</v>
      </c>
      <c r="P5246" s="3">
        <f t="shared" si="327"/>
        <v>9976.9599999999991</v>
      </c>
    </row>
    <row r="5247" spans="1:16" x14ac:dyDescent="0.35">
      <c r="A5247" t="s">
        <v>304</v>
      </c>
      <c r="B5247" s="21" t="s">
        <v>98</v>
      </c>
      <c r="C5247" s="22">
        <v>44533</v>
      </c>
      <c r="D5247" t="s">
        <v>201</v>
      </c>
      <c r="E5247" t="s">
        <v>202</v>
      </c>
      <c r="F5247" s="21" t="s">
        <v>109</v>
      </c>
      <c r="G5247" s="3">
        <v>153.38999999999999</v>
      </c>
      <c r="H5247" s="22">
        <v>44515</v>
      </c>
      <c r="I5247" s="23">
        <v>44528</v>
      </c>
      <c r="J5247">
        <f t="shared" si="324"/>
        <v>14</v>
      </c>
      <c r="K5247" s="2">
        <f t="shared" si="325"/>
        <v>44521.5</v>
      </c>
      <c r="L5247" s="22">
        <v>44533.5</v>
      </c>
      <c r="M5247" s="22">
        <v>44592.5</v>
      </c>
      <c r="N5247" s="22">
        <v>44589.5</v>
      </c>
      <c r="O5247">
        <f t="shared" si="326"/>
        <v>68</v>
      </c>
      <c r="P5247" s="3">
        <f t="shared" si="327"/>
        <v>10430.519999999999</v>
      </c>
    </row>
    <row r="5248" spans="1:16" x14ac:dyDescent="0.35">
      <c r="A5248" t="s">
        <v>304</v>
      </c>
      <c r="B5248" s="21" t="s">
        <v>98</v>
      </c>
      <c r="C5248" s="22">
        <v>44533</v>
      </c>
      <c r="D5248" t="s">
        <v>110</v>
      </c>
      <c r="E5248" t="s">
        <v>111</v>
      </c>
      <c r="F5248" s="21" t="s">
        <v>247</v>
      </c>
      <c r="G5248" s="3">
        <v>17.259999999999998</v>
      </c>
      <c r="H5248" s="22">
        <v>44515</v>
      </c>
      <c r="I5248" s="23">
        <v>44528</v>
      </c>
      <c r="J5248">
        <f t="shared" si="324"/>
        <v>14</v>
      </c>
      <c r="K5248" s="2">
        <f t="shared" si="325"/>
        <v>44521.5</v>
      </c>
      <c r="L5248" s="22">
        <v>44533.5</v>
      </c>
      <c r="M5248" s="22">
        <v>44592.5</v>
      </c>
      <c r="N5248" s="22">
        <v>44589.5</v>
      </c>
      <c r="O5248">
        <f t="shared" si="326"/>
        <v>68</v>
      </c>
      <c r="P5248" s="3">
        <f t="shared" si="327"/>
        <v>1173.6799999999998</v>
      </c>
    </row>
    <row r="5249" spans="1:16" x14ac:dyDescent="0.35">
      <c r="A5249" t="s">
        <v>304</v>
      </c>
      <c r="B5249" s="21" t="s">
        <v>98</v>
      </c>
      <c r="C5249" s="22">
        <v>44533</v>
      </c>
      <c r="D5249" t="s">
        <v>171</v>
      </c>
      <c r="E5249" t="s">
        <v>172</v>
      </c>
      <c r="F5249" s="21" t="s">
        <v>237</v>
      </c>
      <c r="G5249" s="3">
        <v>3.05</v>
      </c>
      <c r="H5249" s="22">
        <v>44515</v>
      </c>
      <c r="I5249" s="23">
        <v>44528</v>
      </c>
      <c r="J5249">
        <f t="shared" si="324"/>
        <v>14</v>
      </c>
      <c r="K5249" s="2">
        <f t="shared" si="325"/>
        <v>44521.5</v>
      </c>
      <c r="L5249" s="22">
        <v>44533.5</v>
      </c>
      <c r="M5249" s="22">
        <v>44592.5</v>
      </c>
      <c r="N5249" s="22">
        <v>44589.5</v>
      </c>
      <c r="O5249">
        <f t="shared" si="326"/>
        <v>68</v>
      </c>
      <c r="P5249" s="3">
        <f t="shared" si="327"/>
        <v>207.39999999999998</v>
      </c>
    </row>
    <row r="5250" spans="1:16" x14ac:dyDescent="0.35">
      <c r="A5250" t="s">
        <v>304</v>
      </c>
      <c r="B5250" s="21" t="s">
        <v>98</v>
      </c>
      <c r="C5250" s="22">
        <v>44533</v>
      </c>
      <c r="D5250" t="s">
        <v>110</v>
      </c>
      <c r="E5250" t="s">
        <v>111</v>
      </c>
      <c r="F5250" s="21" t="s">
        <v>238</v>
      </c>
      <c r="G5250" s="3">
        <v>11.739999999999997</v>
      </c>
      <c r="H5250" s="22">
        <v>44515</v>
      </c>
      <c r="I5250" s="23">
        <v>44528</v>
      </c>
      <c r="J5250">
        <f t="shared" si="324"/>
        <v>14</v>
      </c>
      <c r="K5250" s="2">
        <f t="shared" si="325"/>
        <v>44521.5</v>
      </c>
      <c r="L5250" s="22">
        <v>44533.5</v>
      </c>
      <c r="M5250" s="22">
        <v>44592.5</v>
      </c>
      <c r="N5250" s="22">
        <v>44589.5</v>
      </c>
      <c r="O5250">
        <f t="shared" si="326"/>
        <v>68</v>
      </c>
      <c r="P5250" s="3">
        <f t="shared" si="327"/>
        <v>798.31999999999982</v>
      </c>
    </row>
    <row r="5251" spans="1:16" x14ac:dyDescent="0.35">
      <c r="A5251" t="s">
        <v>304</v>
      </c>
      <c r="B5251" s="21" t="s">
        <v>98</v>
      </c>
      <c r="C5251" s="22">
        <v>44533</v>
      </c>
      <c r="D5251" t="s">
        <v>201</v>
      </c>
      <c r="E5251" t="s">
        <v>202</v>
      </c>
      <c r="F5251" s="21" t="s">
        <v>102</v>
      </c>
      <c r="G5251" s="3">
        <v>27.67</v>
      </c>
      <c r="H5251" s="22">
        <v>44515</v>
      </c>
      <c r="I5251" s="23">
        <v>44528</v>
      </c>
      <c r="J5251">
        <f t="shared" si="324"/>
        <v>14</v>
      </c>
      <c r="K5251" s="2">
        <f t="shared" si="325"/>
        <v>44521.5</v>
      </c>
      <c r="L5251" s="22">
        <v>44533.5</v>
      </c>
      <c r="M5251" s="22">
        <v>44592.5</v>
      </c>
      <c r="N5251" s="22">
        <v>44589.5</v>
      </c>
      <c r="O5251">
        <f t="shared" si="326"/>
        <v>68</v>
      </c>
      <c r="P5251" s="3">
        <f t="shared" si="327"/>
        <v>1881.5600000000002</v>
      </c>
    </row>
    <row r="5252" spans="1:16" x14ac:dyDescent="0.35">
      <c r="A5252" t="s">
        <v>304</v>
      </c>
      <c r="B5252" s="21" t="s">
        <v>98</v>
      </c>
      <c r="C5252" s="22">
        <v>44533</v>
      </c>
      <c r="D5252" t="s">
        <v>114</v>
      </c>
      <c r="E5252" t="s">
        <v>115</v>
      </c>
      <c r="F5252" s="21" t="s">
        <v>239</v>
      </c>
      <c r="G5252" s="3">
        <v>19.38</v>
      </c>
      <c r="H5252" s="22">
        <v>44515</v>
      </c>
      <c r="I5252" s="23">
        <v>44528</v>
      </c>
      <c r="J5252">
        <f t="shared" si="324"/>
        <v>14</v>
      </c>
      <c r="K5252" s="2">
        <f t="shared" si="325"/>
        <v>44521.5</v>
      </c>
      <c r="L5252" s="22">
        <v>44533.5</v>
      </c>
      <c r="M5252" s="22">
        <v>44592.5</v>
      </c>
      <c r="N5252" s="22">
        <v>44589.5</v>
      </c>
      <c r="O5252">
        <f t="shared" si="326"/>
        <v>68</v>
      </c>
      <c r="P5252" s="3">
        <f t="shared" si="327"/>
        <v>1317.84</v>
      </c>
    </row>
    <row r="5253" spans="1:16" x14ac:dyDescent="0.35">
      <c r="A5253" t="s">
        <v>304</v>
      </c>
      <c r="B5253" s="21" t="s">
        <v>98</v>
      </c>
      <c r="C5253" s="22">
        <v>44533</v>
      </c>
      <c r="D5253" t="s">
        <v>110</v>
      </c>
      <c r="E5253" t="s">
        <v>111</v>
      </c>
      <c r="F5253" s="21" t="s">
        <v>251</v>
      </c>
      <c r="G5253" s="3">
        <v>16.25</v>
      </c>
      <c r="H5253" s="22">
        <v>44515</v>
      </c>
      <c r="I5253" s="23">
        <v>44528</v>
      </c>
      <c r="J5253">
        <f t="shared" si="324"/>
        <v>14</v>
      </c>
      <c r="K5253" s="2">
        <f t="shared" si="325"/>
        <v>44521.5</v>
      </c>
      <c r="L5253" s="22">
        <v>44533.5</v>
      </c>
      <c r="M5253" s="22">
        <v>44592.5</v>
      </c>
      <c r="N5253" s="22">
        <v>44589.5</v>
      </c>
      <c r="O5253">
        <f t="shared" si="326"/>
        <v>68</v>
      </c>
      <c r="P5253" s="3">
        <f t="shared" si="327"/>
        <v>1105</v>
      </c>
    </row>
    <row r="5254" spans="1:16" x14ac:dyDescent="0.35">
      <c r="A5254" t="s">
        <v>304</v>
      </c>
      <c r="B5254" s="21" t="s">
        <v>98</v>
      </c>
      <c r="C5254" s="22">
        <v>44533</v>
      </c>
      <c r="D5254" t="s">
        <v>110</v>
      </c>
      <c r="E5254" t="s">
        <v>111</v>
      </c>
      <c r="F5254" s="21" t="s">
        <v>240</v>
      </c>
      <c r="G5254" s="3">
        <v>0.04</v>
      </c>
      <c r="H5254" s="22">
        <v>44515</v>
      </c>
      <c r="I5254" s="23">
        <v>44528</v>
      </c>
      <c r="J5254">
        <f t="shared" si="324"/>
        <v>14</v>
      </c>
      <c r="K5254" s="2">
        <f t="shared" si="325"/>
        <v>44521.5</v>
      </c>
      <c r="L5254" s="22">
        <v>44533.5</v>
      </c>
      <c r="M5254" s="22">
        <v>44592.5</v>
      </c>
      <c r="N5254" s="22">
        <v>44589.5</v>
      </c>
      <c r="O5254">
        <f t="shared" si="326"/>
        <v>68</v>
      </c>
      <c r="P5254" s="3">
        <f t="shared" si="327"/>
        <v>2.72</v>
      </c>
    </row>
    <row r="5255" spans="1:16" x14ac:dyDescent="0.35">
      <c r="A5255" t="s">
        <v>304</v>
      </c>
      <c r="B5255" s="21" t="s">
        <v>98</v>
      </c>
      <c r="C5255" s="22">
        <v>44533</v>
      </c>
      <c r="D5255" t="s">
        <v>110</v>
      </c>
      <c r="E5255" t="s">
        <v>111</v>
      </c>
      <c r="F5255" s="21" t="s">
        <v>252</v>
      </c>
      <c r="G5255" s="3">
        <v>125.74999999999999</v>
      </c>
      <c r="H5255" s="22">
        <v>44515</v>
      </c>
      <c r="I5255" s="23">
        <v>44528</v>
      </c>
      <c r="J5255">
        <f t="shared" si="324"/>
        <v>14</v>
      </c>
      <c r="K5255" s="2">
        <f t="shared" si="325"/>
        <v>44521.5</v>
      </c>
      <c r="L5255" s="22">
        <v>44533.5</v>
      </c>
      <c r="M5255" s="22">
        <v>44592.5</v>
      </c>
      <c r="N5255" s="22">
        <v>44589.5</v>
      </c>
      <c r="O5255">
        <f t="shared" si="326"/>
        <v>68</v>
      </c>
      <c r="P5255" s="3">
        <f t="shared" si="327"/>
        <v>8550.9999999999982</v>
      </c>
    </row>
    <row r="5256" spans="1:16" x14ac:dyDescent="0.35">
      <c r="A5256" t="s">
        <v>304</v>
      </c>
      <c r="B5256" s="21" t="s">
        <v>98</v>
      </c>
      <c r="C5256" s="22">
        <v>44533</v>
      </c>
      <c r="D5256" t="s">
        <v>110</v>
      </c>
      <c r="E5256" t="s">
        <v>111</v>
      </c>
      <c r="F5256" s="21" t="s">
        <v>147</v>
      </c>
      <c r="G5256" s="3">
        <v>4.5</v>
      </c>
      <c r="H5256" s="22">
        <v>44515</v>
      </c>
      <c r="I5256" s="23">
        <v>44528</v>
      </c>
      <c r="J5256">
        <f t="shared" si="324"/>
        <v>14</v>
      </c>
      <c r="K5256" s="2">
        <f t="shared" si="325"/>
        <v>44521.5</v>
      </c>
      <c r="L5256" s="22">
        <v>44533.5</v>
      </c>
      <c r="M5256" s="22">
        <v>44592.5</v>
      </c>
      <c r="N5256" s="22">
        <v>44589.5</v>
      </c>
      <c r="O5256">
        <f t="shared" si="326"/>
        <v>68</v>
      </c>
      <c r="P5256" s="3">
        <f t="shared" si="327"/>
        <v>306</v>
      </c>
    </row>
    <row r="5257" spans="1:16" x14ac:dyDescent="0.35">
      <c r="A5257" t="s">
        <v>304</v>
      </c>
      <c r="B5257" s="21" t="s">
        <v>98</v>
      </c>
      <c r="C5257" s="22">
        <v>44533</v>
      </c>
      <c r="D5257" t="s">
        <v>110</v>
      </c>
      <c r="E5257" t="s">
        <v>111</v>
      </c>
      <c r="F5257" s="21" t="s">
        <v>243</v>
      </c>
      <c r="G5257" s="3">
        <v>38.460000000000008</v>
      </c>
      <c r="H5257" s="22">
        <v>44515</v>
      </c>
      <c r="I5257" s="23">
        <v>44528</v>
      </c>
      <c r="J5257">
        <f t="shared" si="324"/>
        <v>14</v>
      </c>
      <c r="K5257" s="2">
        <f t="shared" si="325"/>
        <v>44521.5</v>
      </c>
      <c r="L5257" s="22">
        <v>44533.5</v>
      </c>
      <c r="M5257" s="22">
        <v>44592.5</v>
      </c>
      <c r="N5257" s="22">
        <v>44589.5</v>
      </c>
      <c r="O5257">
        <f t="shared" si="326"/>
        <v>68</v>
      </c>
      <c r="P5257" s="3">
        <f t="shared" si="327"/>
        <v>2615.2800000000007</v>
      </c>
    </row>
    <row r="5258" spans="1:16" x14ac:dyDescent="0.35">
      <c r="A5258" t="s">
        <v>304</v>
      </c>
      <c r="B5258" s="21" t="s">
        <v>98</v>
      </c>
      <c r="C5258" s="22">
        <v>44533</v>
      </c>
      <c r="D5258" t="s">
        <v>201</v>
      </c>
      <c r="E5258" t="s">
        <v>202</v>
      </c>
      <c r="F5258" s="21" t="s">
        <v>101</v>
      </c>
      <c r="G5258" s="3">
        <v>426.83999999999992</v>
      </c>
      <c r="H5258" s="22">
        <v>44515</v>
      </c>
      <c r="I5258" s="23">
        <v>44528</v>
      </c>
      <c r="J5258">
        <f t="shared" si="324"/>
        <v>14</v>
      </c>
      <c r="K5258" s="2">
        <f t="shared" si="325"/>
        <v>44521.5</v>
      </c>
      <c r="L5258" s="22">
        <v>44533.5</v>
      </c>
      <c r="M5258" s="22">
        <v>44670.5</v>
      </c>
      <c r="N5258" s="22">
        <v>44670.5</v>
      </c>
      <c r="O5258">
        <f t="shared" si="326"/>
        <v>149</v>
      </c>
      <c r="P5258" s="3">
        <f t="shared" si="327"/>
        <v>63599.159999999989</v>
      </c>
    </row>
    <row r="5259" spans="1:16" x14ac:dyDescent="0.35">
      <c r="A5259" t="s">
        <v>305</v>
      </c>
      <c r="B5259" s="21" t="s">
        <v>98</v>
      </c>
      <c r="C5259" s="22">
        <v>44547</v>
      </c>
      <c r="D5259" t="s">
        <v>110</v>
      </c>
      <c r="E5259" t="s">
        <v>111</v>
      </c>
      <c r="F5259" s="21" t="s">
        <v>117</v>
      </c>
      <c r="G5259" s="3">
        <v>4.78</v>
      </c>
      <c r="H5259" s="22">
        <v>44529</v>
      </c>
      <c r="I5259" s="23">
        <v>44542</v>
      </c>
      <c r="J5259">
        <f t="shared" ref="J5259:J5322" si="328">I5259-H5259+1</f>
        <v>14</v>
      </c>
      <c r="K5259" s="2">
        <f t="shared" ref="K5259:K5322" si="329">(H5259+I5259)/2</f>
        <v>44535.5</v>
      </c>
      <c r="L5259" s="22">
        <v>44547.5</v>
      </c>
      <c r="M5259" s="22">
        <v>44201.5</v>
      </c>
      <c r="N5259" s="22">
        <v>44200.5</v>
      </c>
      <c r="O5259">
        <f t="shared" ref="O5259:O5322" si="330">N5259-K5259</f>
        <v>-335</v>
      </c>
      <c r="P5259" s="3">
        <f t="shared" ref="P5259:P5322" si="331">O5259*G5259</f>
        <v>-1601.3000000000002</v>
      </c>
    </row>
    <row r="5260" spans="1:16" x14ac:dyDescent="0.35">
      <c r="A5260" t="s">
        <v>305</v>
      </c>
      <c r="B5260" s="21" t="s">
        <v>98</v>
      </c>
      <c r="C5260" s="22">
        <v>44547</v>
      </c>
      <c r="D5260" t="s">
        <v>110</v>
      </c>
      <c r="E5260" t="s">
        <v>111</v>
      </c>
      <c r="F5260" s="21" t="s">
        <v>121</v>
      </c>
      <c r="G5260" s="3">
        <v>3.05</v>
      </c>
      <c r="H5260" s="22">
        <v>44529</v>
      </c>
      <c r="I5260" s="23">
        <v>44542</v>
      </c>
      <c r="J5260">
        <f t="shared" si="328"/>
        <v>14</v>
      </c>
      <c r="K5260" s="2">
        <f t="shared" si="329"/>
        <v>44535.5</v>
      </c>
      <c r="L5260" s="22">
        <v>44547.5</v>
      </c>
      <c r="M5260" s="22">
        <v>44201.5</v>
      </c>
      <c r="N5260" s="22">
        <v>44200.5</v>
      </c>
      <c r="O5260">
        <f t="shared" si="330"/>
        <v>-335</v>
      </c>
      <c r="P5260" s="3">
        <f t="shared" si="331"/>
        <v>-1021.7499999999999</v>
      </c>
    </row>
    <row r="5261" spans="1:16" x14ac:dyDescent="0.35">
      <c r="A5261" t="s">
        <v>305</v>
      </c>
      <c r="B5261" s="21" t="s">
        <v>98</v>
      </c>
      <c r="C5261" s="22">
        <v>44547</v>
      </c>
      <c r="D5261" t="s">
        <v>110</v>
      </c>
      <c r="E5261" t="s">
        <v>111</v>
      </c>
      <c r="F5261" s="21" t="s">
        <v>245</v>
      </c>
      <c r="G5261" s="3">
        <v>3.02</v>
      </c>
      <c r="H5261" s="22">
        <v>44529</v>
      </c>
      <c r="I5261" s="23">
        <v>44542</v>
      </c>
      <c r="J5261">
        <f t="shared" si="328"/>
        <v>14</v>
      </c>
      <c r="K5261" s="2">
        <f t="shared" si="329"/>
        <v>44535.5</v>
      </c>
      <c r="L5261" s="22">
        <v>44547.5</v>
      </c>
      <c r="M5261" s="22">
        <v>44201.5</v>
      </c>
      <c r="N5261" s="22">
        <v>44200.5</v>
      </c>
      <c r="O5261">
        <f t="shared" si="330"/>
        <v>-335</v>
      </c>
      <c r="P5261" s="3">
        <f t="shared" si="331"/>
        <v>-1011.7</v>
      </c>
    </row>
    <row r="5262" spans="1:16" x14ac:dyDescent="0.35">
      <c r="A5262" t="s">
        <v>305</v>
      </c>
      <c r="B5262" s="21" t="s">
        <v>98</v>
      </c>
      <c r="C5262" s="22">
        <v>44547</v>
      </c>
      <c r="D5262" t="s">
        <v>114</v>
      </c>
      <c r="E5262" t="s">
        <v>115</v>
      </c>
      <c r="F5262" s="21" t="s">
        <v>123</v>
      </c>
      <c r="G5262" s="3">
        <v>48.68</v>
      </c>
      <c r="H5262" s="22">
        <v>44529</v>
      </c>
      <c r="I5262" s="23">
        <v>44542</v>
      </c>
      <c r="J5262">
        <f t="shared" si="328"/>
        <v>14</v>
      </c>
      <c r="K5262" s="2">
        <f t="shared" si="329"/>
        <v>44535.5</v>
      </c>
      <c r="L5262" s="22">
        <v>44547.5</v>
      </c>
      <c r="M5262" s="22">
        <v>44201.5</v>
      </c>
      <c r="N5262" s="22">
        <v>44200.5</v>
      </c>
      <c r="O5262">
        <f t="shared" si="330"/>
        <v>-335</v>
      </c>
      <c r="P5262" s="3">
        <f t="shared" si="331"/>
        <v>-16307.8</v>
      </c>
    </row>
    <row r="5263" spans="1:16" x14ac:dyDescent="0.35">
      <c r="A5263" t="s">
        <v>305</v>
      </c>
      <c r="B5263" s="21" t="s">
        <v>98</v>
      </c>
      <c r="C5263" s="22">
        <v>44547</v>
      </c>
      <c r="D5263" t="s">
        <v>110</v>
      </c>
      <c r="E5263" t="s">
        <v>111</v>
      </c>
      <c r="F5263" s="21" t="s">
        <v>123</v>
      </c>
      <c r="G5263" s="3">
        <v>34.74</v>
      </c>
      <c r="H5263" s="22">
        <v>44529</v>
      </c>
      <c r="I5263" s="23">
        <v>44542</v>
      </c>
      <c r="J5263">
        <f t="shared" si="328"/>
        <v>14</v>
      </c>
      <c r="K5263" s="2">
        <f t="shared" si="329"/>
        <v>44535.5</v>
      </c>
      <c r="L5263" s="22">
        <v>44547.5</v>
      </c>
      <c r="M5263" s="22">
        <v>44201.5</v>
      </c>
      <c r="N5263" s="22">
        <v>44200.5</v>
      </c>
      <c r="O5263">
        <f t="shared" si="330"/>
        <v>-335</v>
      </c>
      <c r="P5263" s="3">
        <f t="shared" si="331"/>
        <v>-11637.900000000001</v>
      </c>
    </row>
    <row r="5264" spans="1:16" x14ac:dyDescent="0.35">
      <c r="A5264" t="s">
        <v>305</v>
      </c>
      <c r="B5264" s="21" t="s">
        <v>98</v>
      </c>
      <c r="C5264" s="22">
        <v>44547</v>
      </c>
      <c r="D5264" t="s">
        <v>110</v>
      </c>
      <c r="E5264" t="s">
        <v>111</v>
      </c>
      <c r="F5264" s="21" t="s">
        <v>254</v>
      </c>
      <c r="G5264" s="3">
        <v>4.3800000000000008</v>
      </c>
      <c r="H5264" s="22">
        <v>44529</v>
      </c>
      <c r="I5264" s="23">
        <v>44542</v>
      </c>
      <c r="J5264">
        <f t="shared" si="328"/>
        <v>14</v>
      </c>
      <c r="K5264" s="2">
        <f t="shared" si="329"/>
        <v>44535.5</v>
      </c>
      <c r="L5264" s="22">
        <v>44547.5</v>
      </c>
      <c r="M5264" s="22">
        <v>44201.5</v>
      </c>
      <c r="N5264" s="22">
        <v>44200.5</v>
      </c>
      <c r="O5264">
        <f t="shared" si="330"/>
        <v>-335</v>
      </c>
      <c r="P5264" s="3">
        <f t="shared" si="331"/>
        <v>-1467.3000000000002</v>
      </c>
    </row>
    <row r="5265" spans="1:16" x14ac:dyDescent="0.35">
      <c r="A5265" t="s">
        <v>305</v>
      </c>
      <c r="B5265" s="21" t="s">
        <v>98</v>
      </c>
      <c r="C5265" s="22">
        <v>44547</v>
      </c>
      <c r="D5265" t="s">
        <v>110</v>
      </c>
      <c r="E5265" t="s">
        <v>111</v>
      </c>
      <c r="F5265" s="21" t="s">
        <v>124</v>
      </c>
      <c r="G5265" s="3">
        <v>2.23</v>
      </c>
      <c r="H5265" s="22">
        <v>44529</v>
      </c>
      <c r="I5265" s="23">
        <v>44542</v>
      </c>
      <c r="J5265">
        <f t="shared" si="328"/>
        <v>14</v>
      </c>
      <c r="K5265" s="2">
        <f t="shared" si="329"/>
        <v>44535.5</v>
      </c>
      <c r="L5265" s="22">
        <v>44547.5</v>
      </c>
      <c r="M5265" s="22">
        <v>44201.5</v>
      </c>
      <c r="N5265" s="22">
        <v>44200.5</v>
      </c>
      <c r="O5265">
        <f t="shared" si="330"/>
        <v>-335</v>
      </c>
      <c r="P5265" s="3">
        <f t="shared" si="331"/>
        <v>-747.05</v>
      </c>
    </row>
    <row r="5266" spans="1:16" x14ac:dyDescent="0.35">
      <c r="A5266" t="s">
        <v>305</v>
      </c>
      <c r="B5266" s="21" t="s">
        <v>98</v>
      </c>
      <c r="C5266" s="22">
        <v>44547</v>
      </c>
      <c r="D5266" t="s">
        <v>114</v>
      </c>
      <c r="E5266" t="s">
        <v>115</v>
      </c>
      <c r="F5266" s="21" t="s">
        <v>128</v>
      </c>
      <c r="G5266" s="3">
        <v>25.35</v>
      </c>
      <c r="H5266" s="22">
        <v>44529</v>
      </c>
      <c r="I5266" s="23">
        <v>44542</v>
      </c>
      <c r="J5266">
        <f t="shared" si="328"/>
        <v>14</v>
      </c>
      <c r="K5266" s="2">
        <f t="shared" si="329"/>
        <v>44535.5</v>
      </c>
      <c r="L5266" s="22">
        <v>44547.5</v>
      </c>
      <c r="M5266" s="22">
        <v>44201.5</v>
      </c>
      <c r="N5266" s="22">
        <v>44200.5</v>
      </c>
      <c r="O5266">
        <f t="shared" si="330"/>
        <v>-335</v>
      </c>
      <c r="P5266" s="3">
        <f t="shared" si="331"/>
        <v>-8492.25</v>
      </c>
    </row>
    <row r="5267" spans="1:16" x14ac:dyDescent="0.35">
      <c r="A5267" t="s">
        <v>305</v>
      </c>
      <c r="B5267" s="21" t="s">
        <v>98</v>
      </c>
      <c r="C5267" s="22">
        <v>44547</v>
      </c>
      <c r="D5267" t="s">
        <v>110</v>
      </c>
      <c r="E5267" t="s">
        <v>111</v>
      </c>
      <c r="F5267" s="21" t="s">
        <v>128</v>
      </c>
      <c r="G5267" s="3">
        <v>2.31</v>
      </c>
      <c r="H5267" s="22">
        <v>44529</v>
      </c>
      <c r="I5267" s="23">
        <v>44542</v>
      </c>
      <c r="J5267">
        <f t="shared" si="328"/>
        <v>14</v>
      </c>
      <c r="K5267" s="2">
        <f t="shared" si="329"/>
        <v>44535.5</v>
      </c>
      <c r="L5267" s="22">
        <v>44547.5</v>
      </c>
      <c r="M5267" s="22">
        <v>44201.5</v>
      </c>
      <c r="N5267" s="22">
        <v>44200.5</v>
      </c>
      <c r="O5267">
        <f t="shared" si="330"/>
        <v>-335</v>
      </c>
      <c r="P5267" s="3">
        <f t="shared" si="331"/>
        <v>-773.85</v>
      </c>
    </row>
    <row r="5268" spans="1:16" x14ac:dyDescent="0.35">
      <c r="A5268" t="s">
        <v>305</v>
      </c>
      <c r="B5268" s="21" t="s">
        <v>98</v>
      </c>
      <c r="C5268" s="22">
        <v>44547</v>
      </c>
      <c r="D5268" t="s">
        <v>114</v>
      </c>
      <c r="E5268" t="s">
        <v>115</v>
      </c>
      <c r="F5268" s="21" t="s">
        <v>130</v>
      </c>
      <c r="G5268" s="3">
        <v>6.95</v>
      </c>
      <c r="H5268" s="22">
        <v>44529</v>
      </c>
      <c r="I5268" s="23">
        <v>44542</v>
      </c>
      <c r="J5268">
        <f t="shared" si="328"/>
        <v>14</v>
      </c>
      <c r="K5268" s="2">
        <f t="shared" si="329"/>
        <v>44535.5</v>
      </c>
      <c r="L5268" s="22">
        <v>44547.5</v>
      </c>
      <c r="M5268" s="22">
        <v>44201.5</v>
      </c>
      <c r="N5268" s="22">
        <v>44200.5</v>
      </c>
      <c r="O5268">
        <f t="shared" si="330"/>
        <v>-335</v>
      </c>
      <c r="P5268" s="3">
        <f t="shared" si="331"/>
        <v>-2328.25</v>
      </c>
    </row>
    <row r="5269" spans="1:16" x14ac:dyDescent="0.35">
      <c r="A5269" t="s">
        <v>305</v>
      </c>
      <c r="B5269" s="21" t="s">
        <v>98</v>
      </c>
      <c r="C5269" s="22">
        <v>44547</v>
      </c>
      <c r="D5269" t="s">
        <v>110</v>
      </c>
      <c r="E5269" t="s">
        <v>111</v>
      </c>
      <c r="F5269" s="21" t="s">
        <v>130</v>
      </c>
      <c r="G5269" s="3">
        <v>15.94</v>
      </c>
      <c r="H5269" s="22">
        <v>44529</v>
      </c>
      <c r="I5269" s="23">
        <v>44542</v>
      </c>
      <c r="J5269">
        <f t="shared" si="328"/>
        <v>14</v>
      </c>
      <c r="K5269" s="2">
        <f t="shared" si="329"/>
        <v>44535.5</v>
      </c>
      <c r="L5269" s="22">
        <v>44547.5</v>
      </c>
      <c r="M5269" s="22">
        <v>44201.5</v>
      </c>
      <c r="N5269" s="22">
        <v>44200.5</v>
      </c>
      <c r="O5269">
        <f t="shared" si="330"/>
        <v>-335</v>
      </c>
      <c r="P5269" s="3">
        <f t="shared" si="331"/>
        <v>-5339.9</v>
      </c>
    </row>
    <row r="5270" spans="1:16" x14ac:dyDescent="0.35">
      <c r="A5270" t="s">
        <v>305</v>
      </c>
      <c r="B5270" s="21" t="s">
        <v>98</v>
      </c>
      <c r="C5270" s="22">
        <v>44547</v>
      </c>
      <c r="D5270" t="s">
        <v>114</v>
      </c>
      <c r="E5270" t="s">
        <v>115</v>
      </c>
      <c r="F5270" s="21" t="s">
        <v>131</v>
      </c>
      <c r="G5270" s="3">
        <v>45.87</v>
      </c>
      <c r="H5270" s="22">
        <v>44529</v>
      </c>
      <c r="I5270" s="23">
        <v>44542</v>
      </c>
      <c r="J5270">
        <f t="shared" si="328"/>
        <v>14</v>
      </c>
      <c r="K5270" s="2">
        <f t="shared" si="329"/>
        <v>44535.5</v>
      </c>
      <c r="L5270" s="22">
        <v>44547.5</v>
      </c>
      <c r="M5270" s="22">
        <v>44201.5</v>
      </c>
      <c r="N5270" s="22">
        <v>44200.5</v>
      </c>
      <c r="O5270">
        <f t="shared" si="330"/>
        <v>-335</v>
      </c>
      <c r="P5270" s="3">
        <f t="shared" si="331"/>
        <v>-15366.449999999999</v>
      </c>
    </row>
    <row r="5271" spans="1:16" x14ac:dyDescent="0.35">
      <c r="A5271" t="s">
        <v>305</v>
      </c>
      <c r="B5271" s="21" t="s">
        <v>98</v>
      </c>
      <c r="C5271" s="22">
        <v>44547</v>
      </c>
      <c r="D5271" t="s">
        <v>110</v>
      </c>
      <c r="E5271" t="s">
        <v>111</v>
      </c>
      <c r="F5271" s="21" t="s">
        <v>131</v>
      </c>
      <c r="G5271" s="3">
        <v>0.78</v>
      </c>
      <c r="H5271" s="22">
        <v>44529</v>
      </c>
      <c r="I5271" s="23">
        <v>44542</v>
      </c>
      <c r="J5271">
        <f t="shared" si="328"/>
        <v>14</v>
      </c>
      <c r="K5271" s="2">
        <f t="shared" si="329"/>
        <v>44535.5</v>
      </c>
      <c r="L5271" s="22">
        <v>44547.5</v>
      </c>
      <c r="M5271" s="22">
        <v>44201.5</v>
      </c>
      <c r="N5271" s="22">
        <v>44200.5</v>
      </c>
      <c r="O5271">
        <f t="shared" si="330"/>
        <v>-335</v>
      </c>
      <c r="P5271" s="3">
        <f t="shared" si="331"/>
        <v>-261.3</v>
      </c>
    </row>
    <row r="5272" spans="1:16" x14ac:dyDescent="0.35">
      <c r="A5272" t="s">
        <v>305</v>
      </c>
      <c r="B5272" s="21" t="s">
        <v>98</v>
      </c>
      <c r="C5272" s="22">
        <v>44547</v>
      </c>
      <c r="D5272" t="s">
        <v>114</v>
      </c>
      <c r="E5272" t="s">
        <v>115</v>
      </c>
      <c r="F5272" s="21" t="s">
        <v>132</v>
      </c>
      <c r="G5272" s="3">
        <v>185.64000000000001</v>
      </c>
      <c r="H5272" s="22">
        <v>44529</v>
      </c>
      <c r="I5272" s="23">
        <v>44542</v>
      </c>
      <c r="J5272">
        <f t="shared" si="328"/>
        <v>14</v>
      </c>
      <c r="K5272" s="2">
        <f t="shared" si="329"/>
        <v>44535.5</v>
      </c>
      <c r="L5272" s="22">
        <v>44547.5</v>
      </c>
      <c r="M5272" s="22">
        <v>44201.5</v>
      </c>
      <c r="N5272" s="22">
        <v>44200.5</v>
      </c>
      <c r="O5272">
        <f t="shared" si="330"/>
        <v>-335</v>
      </c>
      <c r="P5272" s="3">
        <f t="shared" si="331"/>
        <v>-62189.4</v>
      </c>
    </row>
    <row r="5273" spans="1:16" x14ac:dyDescent="0.35">
      <c r="A5273" t="s">
        <v>305</v>
      </c>
      <c r="B5273" s="21" t="s">
        <v>98</v>
      </c>
      <c r="C5273" s="22">
        <v>44547</v>
      </c>
      <c r="D5273" t="s">
        <v>110</v>
      </c>
      <c r="E5273" t="s">
        <v>111</v>
      </c>
      <c r="F5273" s="21" t="s">
        <v>132</v>
      </c>
      <c r="G5273" s="3">
        <v>9.85</v>
      </c>
      <c r="H5273" s="22">
        <v>44529</v>
      </c>
      <c r="I5273" s="23">
        <v>44542</v>
      </c>
      <c r="J5273">
        <f t="shared" si="328"/>
        <v>14</v>
      </c>
      <c r="K5273" s="2">
        <f t="shared" si="329"/>
        <v>44535.5</v>
      </c>
      <c r="L5273" s="22">
        <v>44547.5</v>
      </c>
      <c r="M5273" s="22">
        <v>44201.5</v>
      </c>
      <c r="N5273" s="22">
        <v>44200.5</v>
      </c>
      <c r="O5273">
        <f t="shared" si="330"/>
        <v>-335</v>
      </c>
      <c r="P5273" s="3">
        <f t="shared" si="331"/>
        <v>-3299.75</v>
      </c>
    </row>
    <row r="5274" spans="1:16" x14ac:dyDescent="0.35">
      <c r="A5274" t="s">
        <v>305</v>
      </c>
      <c r="B5274" s="21" t="s">
        <v>98</v>
      </c>
      <c r="C5274" s="22">
        <v>44547</v>
      </c>
      <c r="D5274" t="s">
        <v>110</v>
      </c>
      <c r="E5274" t="s">
        <v>111</v>
      </c>
      <c r="F5274" s="21" t="s">
        <v>268</v>
      </c>
      <c r="G5274" s="3">
        <v>39.21</v>
      </c>
      <c r="H5274" s="22">
        <v>44529</v>
      </c>
      <c r="I5274" s="23">
        <v>44542</v>
      </c>
      <c r="J5274">
        <f t="shared" si="328"/>
        <v>14</v>
      </c>
      <c r="K5274" s="2">
        <f t="shared" si="329"/>
        <v>44535.5</v>
      </c>
      <c r="L5274" s="22">
        <v>44547.5</v>
      </c>
      <c r="M5274" s="22">
        <v>44201.5</v>
      </c>
      <c r="N5274" s="22">
        <v>44200.5</v>
      </c>
      <c r="O5274">
        <f t="shared" si="330"/>
        <v>-335</v>
      </c>
      <c r="P5274" s="3">
        <f t="shared" si="331"/>
        <v>-13135.35</v>
      </c>
    </row>
    <row r="5275" spans="1:16" x14ac:dyDescent="0.35">
      <c r="A5275" t="s">
        <v>305</v>
      </c>
      <c r="B5275" s="21" t="s">
        <v>98</v>
      </c>
      <c r="C5275" s="22">
        <v>44547</v>
      </c>
      <c r="D5275" t="s">
        <v>110</v>
      </c>
      <c r="E5275" t="s">
        <v>111</v>
      </c>
      <c r="F5275" s="21" t="s">
        <v>255</v>
      </c>
      <c r="G5275" s="3">
        <v>2.46</v>
      </c>
      <c r="H5275" s="22">
        <v>44529</v>
      </c>
      <c r="I5275" s="23">
        <v>44542</v>
      </c>
      <c r="J5275">
        <f t="shared" si="328"/>
        <v>14</v>
      </c>
      <c r="K5275" s="2">
        <f t="shared" si="329"/>
        <v>44535.5</v>
      </c>
      <c r="L5275" s="22">
        <v>44547.5</v>
      </c>
      <c r="M5275" s="22">
        <v>44201.5</v>
      </c>
      <c r="N5275" s="22">
        <v>44200.5</v>
      </c>
      <c r="O5275">
        <f t="shared" si="330"/>
        <v>-335</v>
      </c>
      <c r="P5275" s="3">
        <f t="shared" si="331"/>
        <v>-824.1</v>
      </c>
    </row>
    <row r="5276" spans="1:16" x14ac:dyDescent="0.35">
      <c r="A5276" t="s">
        <v>305</v>
      </c>
      <c r="B5276" s="21" t="s">
        <v>98</v>
      </c>
      <c r="C5276" s="22">
        <v>44547</v>
      </c>
      <c r="D5276" t="s">
        <v>114</v>
      </c>
      <c r="E5276" t="s">
        <v>115</v>
      </c>
      <c r="F5276" s="21" t="s">
        <v>133</v>
      </c>
      <c r="G5276" s="3">
        <v>15.07</v>
      </c>
      <c r="H5276" s="22">
        <v>44529</v>
      </c>
      <c r="I5276" s="23">
        <v>44542</v>
      </c>
      <c r="J5276">
        <f t="shared" si="328"/>
        <v>14</v>
      </c>
      <c r="K5276" s="2">
        <f t="shared" si="329"/>
        <v>44535.5</v>
      </c>
      <c r="L5276" s="22">
        <v>44547.5</v>
      </c>
      <c r="M5276" s="22">
        <v>44201.5</v>
      </c>
      <c r="N5276" s="22">
        <v>44200.5</v>
      </c>
      <c r="O5276">
        <f t="shared" si="330"/>
        <v>-335</v>
      </c>
      <c r="P5276" s="3">
        <f t="shared" si="331"/>
        <v>-5048.45</v>
      </c>
    </row>
    <row r="5277" spans="1:16" x14ac:dyDescent="0.35">
      <c r="A5277" t="s">
        <v>305</v>
      </c>
      <c r="B5277" s="21" t="s">
        <v>98</v>
      </c>
      <c r="C5277" s="22">
        <v>44547</v>
      </c>
      <c r="D5277" t="s">
        <v>110</v>
      </c>
      <c r="E5277" t="s">
        <v>111</v>
      </c>
      <c r="F5277" s="21" t="s">
        <v>133</v>
      </c>
      <c r="G5277" s="3">
        <v>0.4</v>
      </c>
      <c r="H5277" s="22">
        <v>44529</v>
      </c>
      <c r="I5277" s="23">
        <v>44542</v>
      </c>
      <c r="J5277">
        <f t="shared" si="328"/>
        <v>14</v>
      </c>
      <c r="K5277" s="2">
        <f t="shared" si="329"/>
        <v>44535.5</v>
      </c>
      <c r="L5277" s="22">
        <v>44547.5</v>
      </c>
      <c r="M5277" s="22">
        <v>44201.5</v>
      </c>
      <c r="N5277" s="22">
        <v>44200.5</v>
      </c>
      <c r="O5277">
        <f t="shared" si="330"/>
        <v>-335</v>
      </c>
      <c r="P5277" s="3">
        <f t="shared" si="331"/>
        <v>-134</v>
      </c>
    </row>
    <row r="5278" spans="1:16" x14ac:dyDescent="0.35">
      <c r="A5278" t="s">
        <v>305</v>
      </c>
      <c r="B5278" s="21" t="s">
        <v>98</v>
      </c>
      <c r="C5278" s="22">
        <v>44547</v>
      </c>
      <c r="D5278" t="s">
        <v>110</v>
      </c>
      <c r="E5278" t="s">
        <v>111</v>
      </c>
      <c r="F5278" s="21" t="s">
        <v>134</v>
      </c>
      <c r="G5278" s="3">
        <v>30.560000000000002</v>
      </c>
      <c r="H5278" s="22">
        <v>44529</v>
      </c>
      <c r="I5278" s="23">
        <v>44542</v>
      </c>
      <c r="J5278">
        <f t="shared" si="328"/>
        <v>14</v>
      </c>
      <c r="K5278" s="2">
        <f t="shared" si="329"/>
        <v>44535.5</v>
      </c>
      <c r="L5278" s="22">
        <v>44547.5</v>
      </c>
      <c r="M5278" s="22">
        <v>44201.5</v>
      </c>
      <c r="N5278" s="22">
        <v>44200.5</v>
      </c>
      <c r="O5278">
        <f t="shared" si="330"/>
        <v>-335</v>
      </c>
      <c r="P5278" s="3">
        <f t="shared" si="331"/>
        <v>-10237.6</v>
      </c>
    </row>
    <row r="5279" spans="1:16" x14ac:dyDescent="0.35">
      <c r="A5279" t="s">
        <v>305</v>
      </c>
      <c r="B5279" s="21" t="s">
        <v>98</v>
      </c>
      <c r="C5279" s="22">
        <v>44547</v>
      </c>
      <c r="D5279" t="s">
        <v>114</v>
      </c>
      <c r="E5279" t="s">
        <v>115</v>
      </c>
      <c r="F5279" s="21" t="s">
        <v>135</v>
      </c>
      <c r="G5279" s="3">
        <v>51.34</v>
      </c>
      <c r="H5279" s="22">
        <v>44529</v>
      </c>
      <c r="I5279" s="23">
        <v>44542</v>
      </c>
      <c r="J5279">
        <f t="shared" si="328"/>
        <v>14</v>
      </c>
      <c r="K5279" s="2">
        <f t="shared" si="329"/>
        <v>44535.5</v>
      </c>
      <c r="L5279" s="22">
        <v>44547.5</v>
      </c>
      <c r="M5279" s="22">
        <v>44201.5</v>
      </c>
      <c r="N5279" s="22">
        <v>44200.5</v>
      </c>
      <c r="O5279">
        <f t="shared" si="330"/>
        <v>-335</v>
      </c>
      <c r="P5279" s="3">
        <f t="shared" si="331"/>
        <v>-17198.900000000001</v>
      </c>
    </row>
    <row r="5280" spans="1:16" x14ac:dyDescent="0.35">
      <c r="A5280" t="s">
        <v>305</v>
      </c>
      <c r="B5280" s="21" t="s">
        <v>98</v>
      </c>
      <c r="C5280" s="22">
        <v>44547</v>
      </c>
      <c r="D5280" t="s">
        <v>110</v>
      </c>
      <c r="E5280" t="s">
        <v>111</v>
      </c>
      <c r="F5280" s="21" t="s">
        <v>135</v>
      </c>
      <c r="G5280" s="3">
        <v>34.340000000000003</v>
      </c>
      <c r="H5280" s="22">
        <v>44529</v>
      </c>
      <c r="I5280" s="23">
        <v>44542</v>
      </c>
      <c r="J5280">
        <f t="shared" si="328"/>
        <v>14</v>
      </c>
      <c r="K5280" s="2">
        <f t="shared" si="329"/>
        <v>44535.5</v>
      </c>
      <c r="L5280" s="22">
        <v>44547.5</v>
      </c>
      <c r="M5280" s="22">
        <v>44201.5</v>
      </c>
      <c r="N5280" s="22">
        <v>44200.5</v>
      </c>
      <c r="O5280">
        <f t="shared" si="330"/>
        <v>-335</v>
      </c>
      <c r="P5280" s="3">
        <f t="shared" si="331"/>
        <v>-11503.900000000001</v>
      </c>
    </row>
    <row r="5281" spans="1:16" x14ac:dyDescent="0.35">
      <c r="A5281" t="s">
        <v>305</v>
      </c>
      <c r="B5281" s="21" t="s">
        <v>98</v>
      </c>
      <c r="C5281" s="22">
        <v>44547</v>
      </c>
      <c r="D5281" t="s">
        <v>110</v>
      </c>
      <c r="E5281" t="s">
        <v>111</v>
      </c>
      <c r="F5281" s="21" t="s">
        <v>137</v>
      </c>
      <c r="G5281" s="3">
        <v>324.02999999999997</v>
      </c>
      <c r="H5281" s="22">
        <v>44529</v>
      </c>
      <c r="I5281" s="23">
        <v>44542</v>
      </c>
      <c r="J5281">
        <f t="shared" si="328"/>
        <v>14</v>
      </c>
      <c r="K5281" s="2">
        <f t="shared" si="329"/>
        <v>44535.5</v>
      </c>
      <c r="L5281" s="22">
        <v>44547.5</v>
      </c>
      <c r="M5281" s="22">
        <v>44201.5</v>
      </c>
      <c r="N5281" s="22">
        <v>44200.5</v>
      </c>
      <c r="O5281">
        <f t="shared" si="330"/>
        <v>-335</v>
      </c>
      <c r="P5281" s="3">
        <f t="shared" si="331"/>
        <v>-108550.04999999999</v>
      </c>
    </row>
    <row r="5282" spans="1:16" x14ac:dyDescent="0.35">
      <c r="A5282" t="s">
        <v>305</v>
      </c>
      <c r="B5282" s="21" t="s">
        <v>98</v>
      </c>
      <c r="C5282" s="22">
        <v>44547</v>
      </c>
      <c r="D5282" t="s">
        <v>114</v>
      </c>
      <c r="E5282" t="s">
        <v>115</v>
      </c>
      <c r="F5282" s="21" t="s">
        <v>139</v>
      </c>
      <c r="G5282" s="3">
        <v>22.49</v>
      </c>
      <c r="H5282" s="22">
        <v>44529</v>
      </c>
      <c r="I5282" s="23">
        <v>44542</v>
      </c>
      <c r="J5282">
        <f t="shared" si="328"/>
        <v>14</v>
      </c>
      <c r="K5282" s="2">
        <f t="shared" si="329"/>
        <v>44535.5</v>
      </c>
      <c r="L5282" s="22">
        <v>44547.5</v>
      </c>
      <c r="M5282" s="22">
        <v>44201.5</v>
      </c>
      <c r="N5282" s="22">
        <v>44200.5</v>
      </c>
      <c r="O5282">
        <f t="shared" si="330"/>
        <v>-335</v>
      </c>
      <c r="P5282" s="3">
        <f t="shared" si="331"/>
        <v>-7534.15</v>
      </c>
    </row>
    <row r="5283" spans="1:16" x14ac:dyDescent="0.35">
      <c r="A5283" t="s">
        <v>305</v>
      </c>
      <c r="B5283" s="21" t="s">
        <v>98</v>
      </c>
      <c r="C5283" s="22">
        <v>44547</v>
      </c>
      <c r="D5283" t="s">
        <v>110</v>
      </c>
      <c r="E5283" t="s">
        <v>111</v>
      </c>
      <c r="F5283" s="21" t="s">
        <v>256</v>
      </c>
      <c r="G5283" s="3">
        <v>2.74</v>
      </c>
      <c r="H5283" s="22">
        <v>44529</v>
      </c>
      <c r="I5283" s="23">
        <v>44542</v>
      </c>
      <c r="J5283">
        <f t="shared" si="328"/>
        <v>14</v>
      </c>
      <c r="K5283" s="2">
        <f t="shared" si="329"/>
        <v>44535.5</v>
      </c>
      <c r="L5283" s="22">
        <v>44547.5</v>
      </c>
      <c r="M5283" s="22">
        <v>44201.5</v>
      </c>
      <c r="N5283" s="22">
        <v>44200.5</v>
      </c>
      <c r="O5283">
        <f t="shared" si="330"/>
        <v>-335</v>
      </c>
      <c r="P5283" s="3">
        <f t="shared" si="331"/>
        <v>-917.90000000000009</v>
      </c>
    </row>
    <row r="5284" spans="1:16" x14ac:dyDescent="0.35">
      <c r="A5284" t="s">
        <v>305</v>
      </c>
      <c r="B5284" s="21" t="s">
        <v>98</v>
      </c>
      <c r="C5284" s="22">
        <v>44547</v>
      </c>
      <c r="D5284" t="s">
        <v>114</v>
      </c>
      <c r="E5284" t="s">
        <v>115</v>
      </c>
      <c r="F5284" s="21" t="s">
        <v>140</v>
      </c>
      <c r="G5284" s="3">
        <v>30.78</v>
      </c>
      <c r="H5284" s="22">
        <v>44529</v>
      </c>
      <c r="I5284" s="23">
        <v>44542</v>
      </c>
      <c r="J5284">
        <f t="shared" si="328"/>
        <v>14</v>
      </c>
      <c r="K5284" s="2">
        <f t="shared" si="329"/>
        <v>44535.5</v>
      </c>
      <c r="L5284" s="22">
        <v>44547.5</v>
      </c>
      <c r="M5284" s="22">
        <v>44201.5</v>
      </c>
      <c r="N5284" s="22">
        <v>44200.5</v>
      </c>
      <c r="O5284">
        <f t="shared" si="330"/>
        <v>-335</v>
      </c>
      <c r="P5284" s="3">
        <f t="shared" si="331"/>
        <v>-10311.300000000001</v>
      </c>
    </row>
    <row r="5285" spans="1:16" x14ac:dyDescent="0.35">
      <c r="A5285" t="s">
        <v>305</v>
      </c>
      <c r="B5285" s="21" t="s">
        <v>98</v>
      </c>
      <c r="C5285" s="22">
        <v>44547</v>
      </c>
      <c r="D5285" t="s">
        <v>110</v>
      </c>
      <c r="E5285" t="s">
        <v>111</v>
      </c>
      <c r="F5285" s="21" t="s">
        <v>248</v>
      </c>
      <c r="G5285" s="3">
        <v>67</v>
      </c>
      <c r="H5285" s="22">
        <v>44529</v>
      </c>
      <c r="I5285" s="23">
        <v>44542</v>
      </c>
      <c r="J5285">
        <f t="shared" si="328"/>
        <v>14</v>
      </c>
      <c r="K5285" s="2">
        <f t="shared" si="329"/>
        <v>44535.5</v>
      </c>
      <c r="L5285" s="22">
        <v>44547.5</v>
      </c>
      <c r="M5285" s="22">
        <v>44227.5</v>
      </c>
      <c r="N5285" s="22">
        <v>44225.5</v>
      </c>
      <c r="O5285">
        <f t="shared" si="330"/>
        <v>-310</v>
      </c>
      <c r="P5285" s="3">
        <f t="shared" si="331"/>
        <v>-20770</v>
      </c>
    </row>
    <row r="5286" spans="1:16" x14ac:dyDescent="0.35">
      <c r="A5286" t="s">
        <v>305</v>
      </c>
      <c r="B5286" s="21" t="s">
        <v>86</v>
      </c>
      <c r="C5286" s="22">
        <v>44547</v>
      </c>
      <c r="D5286" t="s">
        <v>87</v>
      </c>
      <c r="E5286" t="s">
        <v>88</v>
      </c>
      <c r="F5286" s="21" t="s">
        <v>89</v>
      </c>
      <c r="G5286" s="3">
        <v>47340.249999999993</v>
      </c>
      <c r="H5286" s="22">
        <v>44528</v>
      </c>
      <c r="I5286" s="23">
        <v>44541</v>
      </c>
      <c r="J5286">
        <f t="shared" si="328"/>
        <v>14</v>
      </c>
      <c r="K5286" s="2">
        <f t="shared" si="329"/>
        <v>44534.5</v>
      </c>
      <c r="L5286" s="22">
        <v>44547.5</v>
      </c>
      <c r="M5286" s="22">
        <v>44550.5</v>
      </c>
      <c r="N5286" s="22">
        <v>44547.5</v>
      </c>
      <c r="O5286">
        <f t="shared" si="330"/>
        <v>13</v>
      </c>
      <c r="P5286" s="3">
        <f t="shared" si="331"/>
        <v>615423.24999999988</v>
      </c>
    </row>
    <row r="5287" spans="1:16" x14ac:dyDescent="0.35">
      <c r="A5287" t="s">
        <v>305</v>
      </c>
      <c r="B5287" s="21" t="s">
        <v>86</v>
      </c>
      <c r="C5287" s="22">
        <v>44547</v>
      </c>
      <c r="D5287" t="s">
        <v>90</v>
      </c>
      <c r="E5287" t="s">
        <v>91</v>
      </c>
      <c r="F5287" s="21" t="s">
        <v>89</v>
      </c>
      <c r="G5287" s="3">
        <v>6389.7399999999989</v>
      </c>
      <c r="H5287" s="22">
        <v>44528</v>
      </c>
      <c r="I5287" s="23">
        <v>44541</v>
      </c>
      <c r="J5287">
        <f t="shared" si="328"/>
        <v>14</v>
      </c>
      <c r="K5287" s="2">
        <f t="shared" si="329"/>
        <v>44534.5</v>
      </c>
      <c r="L5287" s="22">
        <v>44547.5</v>
      </c>
      <c r="M5287" s="22">
        <v>44550.5</v>
      </c>
      <c r="N5287" s="22">
        <v>44547.5</v>
      </c>
      <c r="O5287">
        <f t="shared" si="330"/>
        <v>13</v>
      </c>
      <c r="P5287" s="3">
        <f t="shared" si="331"/>
        <v>83066.619999999981</v>
      </c>
    </row>
    <row r="5288" spans="1:16" x14ac:dyDescent="0.35">
      <c r="A5288" t="s">
        <v>305</v>
      </c>
      <c r="B5288" s="21" t="s">
        <v>86</v>
      </c>
      <c r="C5288" s="22">
        <v>44547</v>
      </c>
      <c r="D5288" t="s">
        <v>92</v>
      </c>
      <c r="E5288" t="s">
        <v>93</v>
      </c>
      <c r="F5288" s="21" t="s">
        <v>89</v>
      </c>
      <c r="G5288" s="3">
        <v>6389.7299999999987</v>
      </c>
      <c r="H5288" s="22">
        <v>44528</v>
      </c>
      <c r="I5288" s="23">
        <v>44541</v>
      </c>
      <c r="J5288">
        <f t="shared" si="328"/>
        <v>14</v>
      </c>
      <c r="K5288" s="2">
        <f t="shared" si="329"/>
        <v>44534.5</v>
      </c>
      <c r="L5288" s="22">
        <v>44547.5</v>
      </c>
      <c r="M5288" s="22">
        <v>44550.5</v>
      </c>
      <c r="N5288" s="22">
        <v>44547.5</v>
      </c>
      <c r="O5288">
        <f t="shared" si="330"/>
        <v>13</v>
      </c>
      <c r="P5288" s="3">
        <f t="shared" si="331"/>
        <v>83066.489999999976</v>
      </c>
    </row>
    <row r="5289" spans="1:16" x14ac:dyDescent="0.35">
      <c r="A5289" t="s">
        <v>305</v>
      </c>
      <c r="B5289" s="21" t="s">
        <v>86</v>
      </c>
      <c r="C5289" s="22">
        <v>44547</v>
      </c>
      <c r="D5289" t="s">
        <v>94</v>
      </c>
      <c r="E5289" t="s">
        <v>95</v>
      </c>
      <c r="F5289" s="21" t="s">
        <v>89</v>
      </c>
      <c r="G5289" s="3">
        <v>27023.929999999997</v>
      </c>
      <c r="H5289" s="22">
        <v>44528</v>
      </c>
      <c r="I5289" s="23">
        <v>44541</v>
      </c>
      <c r="J5289">
        <f t="shared" si="328"/>
        <v>14</v>
      </c>
      <c r="K5289" s="2">
        <f t="shared" si="329"/>
        <v>44534.5</v>
      </c>
      <c r="L5289" s="22">
        <v>44547.5</v>
      </c>
      <c r="M5289" s="22">
        <v>44550.5</v>
      </c>
      <c r="N5289" s="22">
        <v>44547.5</v>
      </c>
      <c r="O5289">
        <f t="shared" si="330"/>
        <v>13</v>
      </c>
      <c r="P5289" s="3">
        <f t="shared" si="331"/>
        <v>351311.08999999997</v>
      </c>
    </row>
    <row r="5290" spans="1:16" x14ac:dyDescent="0.35">
      <c r="A5290" t="s">
        <v>305</v>
      </c>
      <c r="B5290" s="21" t="s">
        <v>86</v>
      </c>
      <c r="C5290" s="22">
        <v>44547</v>
      </c>
      <c r="D5290" t="s">
        <v>96</v>
      </c>
      <c r="E5290" t="s">
        <v>97</v>
      </c>
      <c r="F5290" s="21" t="s">
        <v>89</v>
      </c>
      <c r="G5290" s="3">
        <v>27023.889999999996</v>
      </c>
      <c r="H5290" s="22">
        <v>44528</v>
      </c>
      <c r="I5290" s="23">
        <v>44541</v>
      </c>
      <c r="J5290">
        <f t="shared" si="328"/>
        <v>14</v>
      </c>
      <c r="K5290" s="2">
        <f t="shared" si="329"/>
        <v>44534.5</v>
      </c>
      <c r="L5290" s="22">
        <v>44547.5</v>
      </c>
      <c r="M5290" s="22">
        <v>44550.5</v>
      </c>
      <c r="N5290" s="22">
        <v>44547.5</v>
      </c>
      <c r="O5290">
        <f t="shared" si="330"/>
        <v>13</v>
      </c>
      <c r="P5290" s="3">
        <f t="shared" si="331"/>
        <v>351310.56999999995</v>
      </c>
    </row>
    <row r="5291" spans="1:16" x14ac:dyDescent="0.35">
      <c r="A5291" t="s">
        <v>305</v>
      </c>
      <c r="B5291" s="21" t="s">
        <v>98</v>
      </c>
      <c r="C5291" s="22">
        <v>44547</v>
      </c>
      <c r="D5291" t="s">
        <v>87</v>
      </c>
      <c r="E5291" t="s">
        <v>88</v>
      </c>
      <c r="F5291" s="21" t="s">
        <v>89</v>
      </c>
      <c r="G5291" s="3">
        <v>62.39</v>
      </c>
      <c r="H5291" s="22">
        <v>44529</v>
      </c>
      <c r="I5291" s="23">
        <v>44542</v>
      </c>
      <c r="J5291">
        <f t="shared" si="328"/>
        <v>14</v>
      </c>
      <c r="K5291" s="2">
        <f t="shared" si="329"/>
        <v>44535.5</v>
      </c>
      <c r="L5291" s="22">
        <v>44547.5</v>
      </c>
      <c r="M5291" s="22">
        <v>44550.5</v>
      </c>
      <c r="N5291" s="22">
        <v>44547.5</v>
      </c>
      <c r="O5291">
        <f t="shared" si="330"/>
        <v>12</v>
      </c>
      <c r="P5291" s="3">
        <f t="shared" si="331"/>
        <v>748.68000000000006</v>
      </c>
    </row>
    <row r="5292" spans="1:16" x14ac:dyDescent="0.35">
      <c r="A5292" t="s">
        <v>305</v>
      </c>
      <c r="B5292" s="21" t="s">
        <v>98</v>
      </c>
      <c r="C5292" s="22">
        <v>44547</v>
      </c>
      <c r="D5292" t="s">
        <v>90</v>
      </c>
      <c r="E5292" t="s">
        <v>91</v>
      </c>
      <c r="F5292" s="21" t="s">
        <v>89</v>
      </c>
      <c r="G5292" s="3">
        <v>23.28</v>
      </c>
      <c r="H5292" s="22">
        <v>44529</v>
      </c>
      <c r="I5292" s="23">
        <v>44542</v>
      </c>
      <c r="J5292">
        <f t="shared" si="328"/>
        <v>14</v>
      </c>
      <c r="K5292" s="2">
        <f t="shared" si="329"/>
        <v>44535.5</v>
      </c>
      <c r="L5292" s="22">
        <v>44547.5</v>
      </c>
      <c r="M5292" s="22">
        <v>44550.5</v>
      </c>
      <c r="N5292" s="22">
        <v>44547.5</v>
      </c>
      <c r="O5292">
        <f t="shared" si="330"/>
        <v>12</v>
      </c>
      <c r="P5292" s="3">
        <f t="shared" si="331"/>
        <v>279.36</v>
      </c>
    </row>
    <row r="5293" spans="1:16" x14ac:dyDescent="0.35">
      <c r="A5293" t="s">
        <v>305</v>
      </c>
      <c r="B5293" s="21" t="s">
        <v>98</v>
      </c>
      <c r="C5293" s="22">
        <v>44547</v>
      </c>
      <c r="D5293" t="s">
        <v>92</v>
      </c>
      <c r="E5293" t="s">
        <v>93</v>
      </c>
      <c r="F5293" s="21" t="s">
        <v>89</v>
      </c>
      <c r="G5293" s="3">
        <v>23.28</v>
      </c>
      <c r="H5293" s="22">
        <v>44529</v>
      </c>
      <c r="I5293" s="23">
        <v>44542</v>
      </c>
      <c r="J5293">
        <f t="shared" si="328"/>
        <v>14</v>
      </c>
      <c r="K5293" s="2">
        <f t="shared" si="329"/>
        <v>44535.5</v>
      </c>
      <c r="L5293" s="22">
        <v>44547.5</v>
      </c>
      <c r="M5293" s="22">
        <v>44550.5</v>
      </c>
      <c r="N5293" s="22">
        <v>44547.5</v>
      </c>
      <c r="O5293">
        <f t="shared" si="330"/>
        <v>12</v>
      </c>
      <c r="P5293" s="3">
        <f t="shared" si="331"/>
        <v>279.36</v>
      </c>
    </row>
    <row r="5294" spans="1:16" x14ac:dyDescent="0.35">
      <c r="A5294" t="s">
        <v>305</v>
      </c>
      <c r="B5294" s="21" t="s">
        <v>98</v>
      </c>
      <c r="C5294" s="22">
        <v>44547</v>
      </c>
      <c r="D5294" t="s">
        <v>94</v>
      </c>
      <c r="E5294" t="s">
        <v>95</v>
      </c>
      <c r="F5294" s="21" t="s">
        <v>89</v>
      </c>
      <c r="G5294" s="3">
        <v>99.58</v>
      </c>
      <c r="H5294" s="22">
        <v>44529</v>
      </c>
      <c r="I5294" s="23">
        <v>44542</v>
      </c>
      <c r="J5294">
        <f t="shared" si="328"/>
        <v>14</v>
      </c>
      <c r="K5294" s="2">
        <f t="shared" si="329"/>
        <v>44535.5</v>
      </c>
      <c r="L5294" s="22">
        <v>44547.5</v>
      </c>
      <c r="M5294" s="22">
        <v>44550.5</v>
      </c>
      <c r="N5294" s="22">
        <v>44547.5</v>
      </c>
      <c r="O5294">
        <f t="shared" si="330"/>
        <v>12</v>
      </c>
      <c r="P5294" s="3">
        <f t="shared" si="331"/>
        <v>1194.96</v>
      </c>
    </row>
    <row r="5295" spans="1:16" x14ac:dyDescent="0.35">
      <c r="A5295" t="s">
        <v>305</v>
      </c>
      <c r="B5295" s="21" t="s">
        <v>98</v>
      </c>
      <c r="C5295" s="22">
        <v>44547</v>
      </c>
      <c r="D5295" t="s">
        <v>96</v>
      </c>
      <c r="E5295" t="s">
        <v>97</v>
      </c>
      <c r="F5295" s="21" t="s">
        <v>89</v>
      </c>
      <c r="G5295" s="3">
        <v>99.58</v>
      </c>
      <c r="H5295" s="22">
        <v>44529</v>
      </c>
      <c r="I5295" s="23">
        <v>44542</v>
      </c>
      <c r="J5295">
        <f t="shared" si="328"/>
        <v>14</v>
      </c>
      <c r="K5295" s="2">
        <f t="shared" si="329"/>
        <v>44535.5</v>
      </c>
      <c r="L5295" s="22">
        <v>44547.5</v>
      </c>
      <c r="M5295" s="22">
        <v>44550.5</v>
      </c>
      <c r="N5295" s="22">
        <v>44547.5</v>
      </c>
      <c r="O5295">
        <f t="shared" si="330"/>
        <v>12</v>
      </c>
      <c r="P5295" s="3">
        <f t="shared" si="331"/>
        <v>1194.96</v>
      </c>
    </row>
    <row r="5296" spans="1:16" x14ac:dyDescent="0.35">
      <c r="A5296" t="s">
        <v>305</v>
      </c>
      <c r="B5296" s="21" t="s">
        <v>98</v>
      </c>
      <c r="C5296" s="22">
        <v>44547</v>
      </c>
      <c r="D5296" t="s">
        <v>99</v>
      </c>
      <c r="E5296" t="s">
        <v>100</v>
      </c>
      <c r="F5296" s="21" t="s">
        <v>101</v>
      </c>
      <c r="G5296" s="3">
        <v>3.73</v>
      </c>
      <c r="H5296" s="22">
        <v>44529</v>
      </c>
      <c r="I5296" s="23">
        <v>44542</v>
      </c>
      <c r="J5296">
        <f t="shared" si="328"/>
        <v>14</v>
      </c>
      <c r="K5296" s="2">
        <f t="shared" si="329"/>
        <v>44535.5</v>
      </c>
      <c r="L5296" s="22">
        <v>44547.5</v>
      </c>
      <c r="M5296" s="22">
        <v>44550.5</v>
      </c>
      <c r="N5296" s="22">
        <v>44547.5</v>
      </c>
      <c r="O5296">
        <f t="shared" si="330"/>
        <v>12</v>
      </c>
      <c r="P5296" s="3">
        <f t="shared" si="331"/>
        <v>44.76</v>
      </c>
    </row>
    <row r="5297" spans="1:16" x14ac:dyDescent="0.35">
      <c r="A5297" t="s">
        <v>305</v>
      </c>
      <c r="B5297" s="21" t="s">
        <v>98</v>
      </c>
      <c r="C5297" s="22">
        <v>44547</v>
      </c>
      <c r="D5297" t="s">
        <v>90</v>
      </c>
      <c r="E5297" t="s">
        <v>91</v>
      </c>
      <c r="F5297" s="21" t="s">
        <v>89</v>
      </c>
      <c r="G5297" s="3">
        <v>1.95</v>
      </c>
      <c r="H5297" s="22">
        <v>44529</v>
      </c>
      <c r="I5297" s="23">
        <v>44542</v>
      </c>
      <c r="J5297">
        <f t="shared" si="328"/>
        <v>14</v>
      </c>
      <c r="K5297" s="2">
        <f t="shared" si="329"/>
        <v>44535.5</v>
      </c>
      <c r="L5297" s="22">
        <v>44547.5</v>
      </c>
      <c r="M5297" s="22">
        <v>44550.5</v>
      </c>
      <c r="N5297" s="22">
        <v>44547.5</v>
      </c>
      <c r="O5297">
        <f t="shared" si="330"/>
        <v>12</v>
      </c>
      <c r="P5297" s="3">
        <f t="shared" si="331"/>
        <v>23.4</v>
      </c>
    </row>
    <row r="5298" spans="1:16" x14ac:dyDescent="0.35">
      <c r="A5298" t="s">
        <v>305</v>
      </c>
      <c r="B5298" s="21" t="s">
        <v>98</v>
      </c>
      <c r="C5298" s="22">
        <v>44547</v>
      </c>
      <c r="D5298" t="s">
        <v>92</v>
      </c>
      <c r="E5298" t="s">
        <v>93</v>
      </c>
      <c r="F5298" s="21" t="s">
        <v>89</v>
      </c>
      <c r="G5298" s="3">
        <v>1.95</v>
      </c>
      <c r="H5298" s="22">
        <v>44529</v>
      </c>
      <c r="I5298" s="23">
        <v>44542</v>
      </c>
      <c r="J5298">
        <f t="shared" si="328"/>
        <v>14</v>
      </c>
      <c r="K5298" s="2">
        <f t="shared" si="329"/>
        <v>44535.5</v>
      </c>
      <c r="L5298" s="22">
        <v>44547.5</v>
      </c>
      <c r="M5298" s="22">
        <v>44550.5</v>
      </c>
      <c r="N5298" s="22">
        <v>44547.5</v>
      </c>
      <c r="O5298">
        <f t="shared" si="330"/>
        <v>12</v>
      </c>
      <c r="P5298" s="3">
        <f t="shared" si="331"/>
        <v>23.4</v>
      </c>
    </row>
    <row r="5299" spans="1:16" x14ac:dyDescent="0.35">
      <c r="A5299" t="s">
        <v>305</v>
      </c>
      <c r="B5299" s="21" t="s">
        <v>98</v>
      </c>
      <c r="C5299" s="22">
        <v>44547</v>
      </c>
      <c r="D5299" t="s">
        <v>94</v>
      </c>
      <c r="E5299" t="s">
        <v>95</v>
      </c>
      <c r="F5299" s="21" t="s">
        <v>89</v>
      </c>
      <c r="G5299" s="3">
        <v>8.3699999999999992</v>
      </c>
      <c r="H5299" s="22">
        <v>44529</v>
      </c>
      <c r="I5299" s="23">
        <v>44542</v>
      </c>
      <c r="J5299">
        <f t="shared" si="328"/>
        <v>14</v>
      </c>
      <c r="K5299" s="2">
        <f t="shared" si="329"/>
        <v>44535.5</v>
      </c>
      <c r="L5299" s="22">
        <v>44547.5</v>
      </c>
      <c r="M5299" s="22">
        <v>44550.5</v>
      </c>
      <c r="N5299" s="22">
        <v>44547.5</v>
      </c>
      <c r="O5299">
        <f t="shared" si="330"/>
        <v>12</v>
      </c>
      <c r="P5299" s="3">
        <f t="shared" si="331"/>
        <v>100.44</v>
      </c>
    </row>
    <row r="5300" spans="1:16" x14ac:dyDescent="0.35">
      <c r="A5300" t="s">
        <v>305</v>
      </c>
      <c r="B5300" s="21" t="s">
        <v>98</v>
      </c>
      <c r="C5300" s="22">
        <v>44547</v>
      </c>
      <c r="D5300" t="s">
        <v>96</v>
      </c>
      <c r="E5300" t="s">
        <v>97</v>
      </c>
      <c r="F5300" s="21" t="s">
        <v>89</v>
      </c>
      <c r="G5300" s="3">
        <v>8.3699999999999992</v>
      </c>
      <c r="H5300" s="22">
        <v>44529</v>
      </c>
      <c r="I5300" s="23">
        <v>44542</v>
      </c>
      <c r="J5300">
        <f t="shared" si="328"/>
        <v>14</v>
      </c>
      <c r="K5300" s="2">
        <f t="shared" si="329"/>
        <v>44535.5</v>
      </c>
      <c r="L5300" s="22">
        <v>44547.5</v>
      </c>
      <c r="M5300" s="22">
        <v>44550.5</v>
      </c>
      <c r="N5300" s="22">
        <v>44547.5</v>
      </c>
      <c r="O5300">
        <f t="shared" si="330"/>
        <v>12</v>
      </c>
      <c r="P5300" s="3">
        <f t="shared" si="331"/>
        <v>100.44</v>
      </c>
    </row>
    <row r="5301" spans="1:16" x14ac:dyDescent="0.35">
      <c r="A5301" t="s">
        <v>305</v>
      </c>
      <c r="B5301" s="21" t="s">
        <v>98</v>
      </c>
      <c r="C5301" s="22">
        <v>44547</v>
      </c>
      <c r="D5301" t="s">
        <v>87</v>
      </c>
      <c r="E5301" t="s">
        <v>88</v>
      </c>
      <c r="F5301" s="21" t="s">
        <v>89</v>
      </c>
      <c r="G5301" s="3">
        <v>141.07</v>
      </c>
      <c r="H5301" s="22">
        <v>44529</v>
      </c>
      <c r="I5301" s="23">
        <v>44542</v>
      </c>
      <c r="J5301">
        <f t="shared" si="328"/>
        <v>14</v>
      </c>
      <c r="K5301" s="2">
        <f t="shared" si="329"/>
        <v>44535.5</v>
      </c>
      <c r="L5301" s="22">
        <v>44547.5</v>
      </c>
      <c r="M5301" s="22">
        <v>44550.5</v>
      </c>
      <c r="N5301" s="22">
        <v>44547.5</v>
      </c>
      <c r="O5301">
        <f t="shared" si="330"/>
        <v>12</v>
      </c>
      <c r="P5301" s="3">
        <f t="shared" si="331"/>
        <v>1692.84</v>
      </c>
    </row>
    <row r="5302" spans="1:16" x14ac:dyDescent="0.35">
      <c r="A5302" t="s">
        <v>305</v>
      </c>
      <c r="B5302" s="21" t="s">
        <v>98</v>
      </c>
      <c r="C5302" s="22">
        <v>44547</v>
      </c>
      <c r="D5302" t="s">
        <v>90</v>
      </c>
      <c r="E5302" t="s">
        <v>91</v>
      </c>
      <c r="F5302" s="21" t="s">
        <v>89</v>
      </c>
      <c r="G5302" s="3">
        <v>26.56</v>
      </c>
      <c r="H5302" s="22">
        <v>44529</v>
      </c>
      <c r="I5302" s="23">
        <v>44542</v>
      </c>
      <c r="J5302">
        <f t="shared" si="328"/>
        <v>14</v>
      </c>
      <c r="K5302" s="2">
        <f t="shared" si="329"/>
        <v>44535.5</v>
      </c>
      <c r="L5302" s="22">
        <v>44547.5</v>
      </c>
      <c r="M5302" s="22">
        <v>44550.5</v>
      </c>
      <c r="N5302" s="22">
        <v>44547.5</v>
      </c>
      <c r="O5302">
        <f t="shared" si="330"/>
        <v>12</v>
      </c>
      <c r="P5302" s="3">
        <f t="shared" si="331"/>
        <v>318.71999999999997</v>
      </c>
    </row>
    <row r="5303" spans="1:16" x14ac:dyDescent="0.35">
      <c r="A5303" t="s">
        <v>305</v>
      </c>
      <c r="B5303" s="21" t="s">
        <v>98</v>
      </c>
      <c r="C5303" s="22">
        <v>44547</v>
      </c>
      <c r="D5303" t="s">
        <v>92</v>
      </c>
      <c r="E5303" t="s">
        <v>93</v>
      </c>
      <c r="F5303" s="21" t="s">
        <v>89</v>
      </c>
      <c r="G5303" s="3">
        <v>26.56</v>
      </c>
      <c r="H5303" s="22">
        <v>44529</v>
      </c>
      <c r="I5303" s="23">
        <v>44542</v>
      </c>
      <c r="J5303">
        <f t="shared" si="328"/>
        <v>14</v>
      </c>
      <c r="K5303" s="2">
        <f t="shared" si="329"/>
        <v>44535.5</v>
      </c>
      <c r="L5303" s="22">
        <v>44547.5</v>
      </c>
      <c r="M5303" s="22">
        <v>44550.5</v>
      </c>
      <c r="N5303" s="22">
        <v>44547.5</v>
      </c>
      <c r="O5303">
        <f t="shared" si="330"/>
        <v>12</v>
      </c>
      <c r="P5303" s="3">
        <f t="shared" si="331"/>
        <v>318.71999999999997</v>
      </c>
    </row>
    <row r="5304" spans="1:16" x14ac:dyDescent="0.35">
      <c r="A5304" t="s">
        <v>305</v>
      </c>
      <c r="B5304" s="21" t="s">
        <v>98</v>
      </c>
      <c r="C5304" s="22">
        <v>44547</v>
      </c>
      <c r="D5304" t="s">
        <v>94</v>
      </c>
      <c r="E5304" t="s">
        <v>95</v>
      </c>
      <c r="F5304" s="21" t="s">
        <v>89</v>
      </c>
      <c r="G5304" s="3">
        <v>113.58</v>
      </c>
      <c r="H5304" s="22">
        <v>44529</v>
      </c>
      <c r="I5304" s="23">
        <v>44542</v>
      </c>
      <c r="J5304">
        <f t="shared" si="328"/>
        <v>14</v>
      </c>
      <c r="K5304" s="2">
        <f t="shared" si="329"/>
        <v>44535.5</v>
      </c>
      <c r="L5304" s="22">
        <v>44547.5</v>
      </c>
      <c r="M5304" s="22">
        <v>44550.5</v>
      </c>
      <c r="N5304" s="22">
        <v>44547.5</v>
      </c>
      <c r="O5304">
        <f t="shared" si="330"/>
        <v>12</v>
      </c>
      <c r="P5304" s="3">
        <f t="shared" si="331"/>
        <v>1362.96</v>
      </c>
    </row>
    <row r="5305" spans="1:16" x14ac:dyDescent="0.35">
      <c r="A5305" t="s">
        <v>305</v>
      </c>
      <c r="B5305" s="21" t="s">
        <v>98</v>
      </c>
      <c r="C5305" s="22">
        <v>44547</v>
      </c>
      <c r="D5305" t="s">
        <v>96</v>
      </c>
      <c r="E5305" t="s">
        <v>97</v>
      </c>
      <c r="F5305" s="21" t="s">
        <v>89</v>
      </c>
      <c r="G5305" s="3">
        <v>113.58</v>
      </c>
      <c r="H5305" s="22">
        <v>44529</v>
      </c>
      <c r="I5305" s="23">
        <v>44542</v>
      </c>
      <c r="J5305">
        <f t="shared" si="328"/>
        <v>14</v>
      </c>
      <c r="K5305" s="2">
        <f t="shared" si="329"/>
        <v>44535.5</v>
      </c>
      <c r="L5305" s="22">
        <v>44547.5</v>
      </c>
      <c r="M5305" s="22">
        <v>44550.5</v>
      </c>
      <c r="N5305" s="22">
        <v>44547.5</v>
      </c>
      <c r="O5305">
        <f t="shared" si="330"/>
        <v>12</v>
      </c>
      <c r="P5305" s="3">
        <f t="shared" si="331"/>
        <v>1362.96</v>
      </c>
    </row>
    <row r="5306" spans="1:16" x14ac:dyDescent="0.35">
      <c r="A5306" t="s">
        <v>305</v>
      </c>
      <c r="B5306" s="21" t="s">
        <v>98</v>
      </c>
      <c r="C5306" s="22">
        <v>44547</v>
      </c>
      <c r="D5306" t="s">
        <v>99</v>
      </c>
      <c r="E5306" t="s">
        <v>100</v>
      </c>
      <c r="F5306" s="21" t="s">
        <v>101</v>
      </c>
      <c r="G5306" s="3">
        <v>41.08</v>
      </c>
      <c r="H5306" s="22">
        <v>44529</v>
      </c>
      <c r="I5306" s="23">
        <v>44542</v>
      </c>
      <c r="J5306">
        <f t="shared" si="328"/>
        <v>14</v>
      </c>
      <c r="K5306" s="2">
        <f t="shared" si="329"/>
        <v>44535.5</v>
      </c>
      <c r="L5306" s="22">
        <v>44547.5</v>
      </c>
      <c r="M5306" s="22">
        <v>44550.5</v>
      </c>
      <c r="N5306" s="22">
        <v>44547.5</v>
      </c>
      <c r="O5306">
        <f t="shared" si="330"/>
        <v>12</v>
      </c>
      <c r="P5306" s="3">
        <f t="shared" si="331"/>
        <v>492.96</v>
      </c>
    </row>
    <row r="5307" spans="1:16" x14ac:dyDescent="0.35">
      <c r="A5307" t="s">
        <v>305</v>
      </c>
      <c r="B5307" s="21" t="s">
        <v>98</v>
      </c>
      <c r="C5307" s="22">
        <v>44547</v>
      </c>
      <c r="D5307" t="s">
        <v>99</v>
      </c>
      <c r="E5307" t="s">
        <v>100</v>
      </c>
      <c r="F5307" s="21" t="s">
        <v>103</v>
      </c>
      <c r="G5307" s="3">
        <v>277.93</v>
      </c>
      <c r="H5307" s="22">
        <v>44529</v>
      </c>
      <c r="I5307" s="23">
        <v>44542</v>
      </c>
      <c r="J5307">
        <f t="shared" si="328"/>
        <v>14</v>
      </c>
      <c r="K5307" s="2">
        <f t="shared" si="329"/>
        <v>44535.5</v>
      </c>
      <c r="L5307" s="22">
        <v>44547.5</v>
      </c>
      <c r="M5307" s="22">
        <v>44550.5</v>
      </c>
      <c r="N5307" s="22">
        <v>44547.5</v>
      </c>
      <c r="O5307">
        <f t="shared" si="330"/>
        <v>12</v>
      </c>
      <c r="P5307" s="3">
        <f t="shared" si="331"/>
        <v>3335.16</v>
      </c>
    </row>
    <row r="5308" spans="1:16" x14ac:dyDescent="0.35">
      <c r="A5308" t="s">
        <v>305</v>
      </c>
      <c r="B5308" s="21" t="s">
        <v>98</v>
      </c>
      <c r="C5308" s="22">
        <v>44547</v>
      </c>
      <c r="D5308" t="s">
        <v>104</v>
      </c>
      <c r="E5308" t="s">
        <v>105</v>
      </c>
      <c r="F5308" s="21" t="s">
        <v>106</v>
      </c>
      <c r="G5308" s="3">
        <v>122.74000000000001</v>
      </c>
      <c r="H5308" s="22">
        <v>44529</v>
      </c>
      <c r="I5308" s="23">
        <v>44542</v>
      </c>
      <c r="J5308">
        <f t="shared" si="328"/>
        <v>14</v>
      </c>
      <c r="K5308" s="2">
        <f t="shared" si="329"/>
        <v>44535.5</v>
      </c>
      <c r="L5308" s="22">
        <v>44547.5</v>
      </c>
      <c r="M5308" s="22">
        <v>44550.5</v>
      </c>
      <c r="N5308" s="22">
        <v>44547.5</v>
      </c>
      <c r="O5308">
        <f t="shared" si="330"/>
        <v>12</v>
      </c>
      <c r="P5308" s="3">
        <f t="shared" si="331"/>
        <v>1472.88</v>
      </c>
    </row>
    <row r="5309" spans="1:16" x14ac:dyDescent="0.35">
      <c r="A5309" t="s">
        <v>305</v>
      </c>
      <c r="B5309" s="21" t="s">
        <v>98</v>
      </c>
      <c r="C5309" s="22">
        <v>44547</v>
      </c>
      <c r="D5309" t="s">
        <v>87</v>
      </c>
      <c r="E5309" t="s">
        <v>88</v>
      </c>
      <c r="F5309" s="21" t="s">
        <v>89</v>
      </c>
      <c r="G5309" s="3">
        <v>476152.00999999966</v>
      </c>
      <c r="H5309" s="22">
        <v>44529</v>
      </c>
      <c r="I5309" s="23">
        <v>44542</v>
      </c>
      <c r="J5309">
        <f t="shared" si="328"/>
        <v>14</v>
      </c>
      <c r="K5309" s="2">
        <f t="shared" si="329"/>
        <v>44535.5</v>
      </c>
      <c r="L5309" s="22">
        <v>44547.5</v>
      </c>
      <c r="M5309" s="22">
        <v>44550.5</v>
      </c>
      <c r="N5309" s="22">
        <v>44547.5</v>
      </c>
      <c r="O5309">
        <f t="shared" si="330"/>
        <v>12</v>
      </c>
      <c r="P5309" s="3">
        <f t="shared" si="331"/>
        <v>5713824.1199999955</v>
      </c>
    </row>
    <row r="5310" spans="1:16" x14ac:dyDescent="0.35">
      <c r="A5310" t="s">
        <v>305</v>
      </c>
      <c r="B5310" s="21" t="s">
        <v>98</v>
      </c>
      <c r="C5310" s="22">
        <v>44547</v>
      </c>
      <c r="D5310" t="s">
        <v>90</v>
      </c>
      <c r="E5310" t="s">
        <v>91</v>
      </c>
      <c r="F5310" s="21" t="s">
        <v>89</v>
      </c>
      <c r="G5310" s="3">
        <v>67878.749999999985</v>
      </c>
      <c r="H5310" s="22">
        <v>44529</v>
      </c>
      <c r="I5310" s="23">
        <v>44542</v>
      </c>
      <c r="J5310">
        <f t="shared" si="328"/>
        <v>14</v>
      </c>
      <c r="K5310" s="2">
        <f t="shared" si="329"/>
        <v>44535.5</v>
      </c>
      <c r="L5310" s="22">
        <v>44547.5</v>
      </c>
      <c r="M5310" s="22">
        <v>44550.5</v>
      </c>
      <c r="N5310" s="22">
        <v>44547.5</v>
      </c>
      <c r="O5310">
        <f t="shared" si="330"/>
        <v>12</v>
      </c>
      <c r="P5310" s="3">
        <f t="shared" si="331"/>
        <v>814544.99999999977</v>
      </c>
    </row>
    <row r="5311" spans="1:16" x14ac:dyDescent="0.35">
      <c r="A5311" t="s">
        <v>305</v>
      </c>
      <c r="B5311" s="21" t="s">
        <v>98</v>
      </c>
      <c r="C5311" s="22">
        <v>44547</v>
      </c>
      <c r="D5311" t="s">
        <v>92</v>
      </c>
      <c r="E5311" t="s">
        <v>93</v>
      </c>
      <c r="F5311" s="21" t="s">
        <v>89</v>
      </c>
      <c r="G5311" s="3">
        <v>67878.749999999985</v>
      </c>
      <c r="H5311" s="22">
        <v>44529</v>
      </c>
      <c r="I5311" s="23">
        <v>44542</v>
      </c>
      <c r="J5311">
        <f t="shared" si="328"/>
        <v>14</v>
      </c>
      <c r="K5311" s="2">
        <f t="shared" si="329"/>
        <v>44535.5</v>
      </c>
      <c r="L5311" s="22">
        <v>44547.5</v>
      </c>
      <c r="M5311" s="22">
        <v>44550.5</v>
      </c>
      <c r="N5311" s="22">
        <v>44547.5</v>
      </c>
      <c r="O5311">
        <f t="shared" si="330"/>
        <v>12</v>
      </c>
      <c r="P5311" s="3">
        <f t="shared" si="331"/>
        <v>814544.99999999977</v>
      </c>
    </row>
    <row r="5312" spans="1:16" x14ac:dyDescent="0.35">
      <c r="A5312" t="s">
        <v>305</v>
      </c>
      <c r="B5312" s="21" t="s">
        <v>98</v>
      </c>
      <c r="C5312" s="22">
        <v>44547</v>
      </c>
      <c r="D5312" t="s">
        <v>94</v>
      </c>
      <c r="E5312" t="s">
        <v>95</v>
      </c>
      <c r="F5312" s="21" t="s">
        <v>89</v>
      </c>
      <c r="G5312" s="3">
        <v>286510.49999999983</v>
      </c>
      <c r="H5312" s="22">
        <v>44529</v>
      </c>
      <c r="I5312" s="23">
        <v>44542</v>
      </c>
      <c r="J5312">
        <f t="shared" si="328"/>
        <v>14</v>
      </c>
      <c r="K5312" s="2">
        <f t="shared" si="329"/>
        <v>44535.5</v>
      </c>
      <c r="L5312" s="22">
        <v>44547.5</v>
      </c>
      <c r="M5312" s="22">
        <v>44550.5</v>
      </c>
      <c r="N5312" s="22">
        <v>44547.5</v>
      </c>
      <c r="O5312">
        <f t="shared" si="330"/>
        <v>12</v>
      </c>
      <c r="P5312" s="3">
        <f t="shared" si="331"/>
        <v>3438125.9999999981</v>
      </c>
    </row>
    <row r="5313" spans="1:16" x14ac:dyDescent="0.35">
      <c r="A5313" t="s">
        <v>305</v>
      </c>
      <c r="B5313" s="21" t="s">
        <v>98</v>
      </c>
      <c r="C5313" s="22">
        <v>44547</v>
      </c>
      <c r="D5313" t="s">
        <v>96</v>
      </c>
      <c r="E5313" t="s">
        <v>97</v>
      </c>
      <c r="F5313" s="21" t="s">
        <v>89</v>
      </c>
      <c r="G5313" s="3">
        <v>286510.49999999983</v>
      </c>
      <c r="H5313" s="22">
        <v>44529</v>
      </c>
      <c r="I5313" s="23">
        <v>44542</v>
      </c>
      <c r="J5313">
        <f t="shared" si="328"/>
        <v>14</v>
      </c>
      <c r="K5313" s="2">
        <f t="shared" si="329"/>
        <v>44535.5</v>
      </c>
      <c r="L5313" s="22">
        <v>44547.5</v>
      </c>
      <c r="M5313" s="22">
        <v>44550.5</v>
      </c>
      <c r="N5313" s="22">
        <v>44547.5</v>
      </c>
      <c r="O5313">
        <f t="shared" si="330"/>
        <v>12</v>
      </c>
      <c r="P5313" s="3">
        <f t="shared" si="331"/>
        <v>3438125.9999999981</v>
      </c>
    </row>
    <row r="5314" spans="1:16" x14ac:dyDescent="0.35">
      <c r="A5314" t="s">
        <v>305</v>
      </c>
      <c r="B5314" s="21" t="s">
        <v>98</v>
      </c>
      <c r="C5314" s="22">
        <v>44547</v>
      </c>
      <c r="D5314" t="s">
        <v>107</v>
      </c>
      <c r="E5314" t="s">
        <v>108</v>
      </c>
      <c r="F5314" s="21" t="s">
        <v>101</v>
      </c>
      <c r="G5314" s="3">
        <v>2927.3600000000006</v>
      </c>
      <c r="H5314" s="22">
        <v>44529</v>
      </c>
      <c r="I5314" s="23">
        <v>44542</v>
      </c>
      <c r="J5314">
        <f t="shared" si="328"/>
        <v>14</v>
      </c>
      <c r="K5314" s="2">
        <f t="shared" si="329"/>
        <v>44535.5</v>
      </c>
      <c r="L5314" s="22">
        <v>44547.5</v>
      </c>
      <c r="M5314" s="22">
        <v>44550.5</v>
      </c>
      <c r="N5314" s="22">
        <v>44547.5</v>
      </c>
      <c r="O5314">
        <f t="shared" si="330"/>
        <v>12</v>
      </c>
      <c r="P5314" s="3">
        <f t="shared" si="331"/>
        <v>35128.320000000007</v>
      </c>
    </row>
    <row r="5315" spans="1:16" x14ac:dyDescent="0.35">
      <c r="A5315" t="s">
        <v>305</v>
      </c>
      <c r="B5315" s="21" t="s">
        <v>98</v>
      </c>
      <c r="C5315" s="22">
        <v>44547</v>
      </c>
      <c r="D5315" t="s">
        <v>99</v>
      </c>
      <c r="E5315" t="s">
        <v>100</v>
      </c>
      <c r="F5315" s="21" t="s">
        <v>101</v>
      </c>
      <c r="G5315" s="3">
        <v>29604.659999999985</v>
      </c>
      <c r="H5315" s="22">
        <v>44529</v>
      </c>
      <c r="I5315" s="23">
        <v>44542</v>
      </c>
      <c r="J5315">
        <f t="shared" si="328"/>
        <v>14</v>
      </c>
      <c r="K5315" s="2">
        <f t="shared" si="329"/>
        <v>44535.5</v>
      </c>
      <c r="L5315" s="22">
        <v>44547.5</v>
      </c>
      <c r="M5315" s="22">
        <v>44550.5</v>
      </c>
      <c r="N5315" s="22">
        <v>44547.5</v>
      </c>
      <c r="O5315">
        <f t="shared" si="330"/>
        <v>12</v>
      </c>
      <c r="P5315" s="3">
        <f t="shared" si="331"/>
        <v>355255.91999999981</v>
      </c>
    </row>
    <row r="5316" spans="1:16" x14ac:dyDescent="0.35">
      <c r="A5316" t="s">
        <v>305</v>
      </c>
      <c r="B5316" s="21" t="s">
        <v>98</v>
      </c>
      <c r="C5316" s="22">
        <v>44547</v>
      </c>
      <c r="D5316" t="s">
        <v>99</v>
      </c>
      <c r="E5316" t="s">
        <v>100</v>
      </c>
      <c r="F5316" s="21" t="s">
        <v>102</v>
      </c>
      <c r="G5316" s="3">
        <v>21719.300000000003</v>
      </c>
      <c r="H5316" s="22">
        <v>44529</v>
      </c>
      <c r="I5316" s="23">
        <v>44542</v>
      </c>
      <c r="J5316">
        <f t="shared" si="328"/>
        <v>14</v>
      </c>
      <c r="K5316" s="2">
        <f t="shared" si="329"/>
        <v>44535.5</v>
      </c>
      <c r="L5316" s="22">
        <v>44547.5</v>
      </c>
      <c r="M5316" s="22">
        <v>44550.5</v>
      </c>
      <c r="N5316" s="22">
        <v>44547.5</v>
      </c>
      <c r="O5316">
        <f t="shared" si="330"/>
        <v>12</v>
      </c>
      <c r="P5316" s="3">
        <f t="shared" si="331"/>
        <v>260631.60000000003</v>
      </c>
    </row>
    <row r="5317" spans="1:16" x14ac:dyDescent="0.35">
      <c r="A5317" t="s">
        <v>305</v>
      </c>
      <c r="B5317" s="21" t="s">
        <v>98</v>
      </c>
      <c r="C5317" s="22">
        <v>44547</v>
      </c>
      <c r="D5317" t="s">
        <v>99</v>
      </c>
      <c r="E5317" t="s">
        <v>100</v>
      </c>
      <c r="F5317" s="21" t="s">
        <v>109</v>
      </c>
      <c r="G5317" s="3">
        <v>50</v>
      </c>
      <c r="H5317" s="22">
        <v>44529</v>
      </c>
      <c r="I5317" s="23">
        <v>44542</v>
      </c>
      <c r="J5317">
        <f t="shared" si="328"/>
        <v>14</v>
      </c>
      <c r="K5317" s="2">
        <f t="shared" si="329"/>
        <v>44535.5</v>
      </c>
      <c r="L5317" s="22">
        <v>44547.5</v>
      </c>
      <c r="M5317" s="22">
        <v>44552.5</v>
      </c>
      <c r="N5317" s="22">
        <v>44551.5</v>
      </c>
      <c r="O5317">
        <f t="shared" si="330"/>
        <v>16</v>
      </c>
      <c r="P5317" s="3">
        <f t="shared" si="331"/>
        <v>800</v>
      </c>
    </row>
    <row r="5318" spans="1:16" x14ac:dyDescent="0.35">
      <c r="A5318" t="s">
        <v>305</v>
      </c>
      <c r="B5318" s="21" t="s">
        <v>98</v>
      </c>
      <c r="C5318" s="22">
        <v>44547</v>
      </c>
      <c r="D5318" t="s">
        <v>107</v>
      </c>
      <c r="E5318" t="s">
        <v>108</v>
      </c>
      <c r="F5318" s="21" t="s">
        <v>126</v>
      </c>
      <c r="G5318" s="3">
        <v>207.33</v>
      </c>
      <c r="H5318" s="22">
        <v>44529</v>
      </c>
      <c r="I5318" s="23">
        <v>44542</v>
      </c>
      <c r="J5318">
        <f t="shared" si="328"/>
        <v>14</v>
      </c>
      <c r="K5318" s="2">
        <f t="shared" si="329"/>
        <v>44535.5</v>
      </c>
      <c r="L5318" s="22">
        <v>44547.5</v>
      </c>
      <c r="M5318" s="22">
        <v>44552.5</v>
      </c>
      <c r="N5318" s="22">
        <v>44551.5</v>
      </c>
      <c r="O5318">
        <f t="shared" si="330"/>
        <v>16</v>
      </c>
      <c r="P5318" s="3">
        <f t="shared" si="331"/>
        <v>3317.28</v>
      </c>
    </row>
    <row r="5319" spans="1:16" x14ac:dyDescent="0.35">
      <c r="A5319" t="s">
        <v>305</v>
      </c>
      <c r="B5319" s="21" t="s">
        <v>98</v>
      </c>
      <c r="C5319" s="22">
        <v>44547</v>
      </c>
      <c r="D5319" t="s">
        <v>107</v>
      </c>
      <c r="E5319" t="s">
        <v>108</v>
      </c>
      <c r="F5319" s="21" t="s">
        <v>109</v>
      </c>
      <c r="G5319" s="3">
        <v>20</v>
      </c>
      <c r="H5319" s="22">
        <v>44529</v>
      </c>
      <c r="I5319" s="23">
        <v>44542</v>
      </c>
      <c r="J5319">
        <f t="shared" si="328"/>
        <v>14</v>
      </c>
      <c r="K5319" s="2">
        <f t="shared" si="329"/>
        <v>44535.5</v>
      </c>
      <c r="L5319" s="22">
        <v>44547.5</v>
      </c>
      <c r="M5319" s="22">
        <v>44552.5</v>
      </c>
      <c r="N5319" s="22">
        <v>44551.5</v>
      </c>
      <c r="O5319">
        <f t="shared" si="330"/>
        <v>16</v>
      </c>
      <c r="P5319" s="3">
        <f t="shared" si="331"/>
        <v>320</v>
      </c>
    </row>
    <row r="5320" spans="1:16" x14ac:dyDescent="0.35">
      <c r="A5320" t="s">
        <v>305</v>
      </c>
      <c r="B5320" s="21" t="s">
        <v>98</v>
      </c>
      <c r="C5320" s="22">
        <v>44547</v>
      </c>
      <c r="D5320" t="s">
        <v>99</v>
      </c>
      <c r="E5320" t="s">
        <v>100</v>
      </c>
      <c r="F5320" s="21" t="s">
        <v>109</v>
      </c>
      <c r="G5320" s="3">
        <v>66217</v>
      </c>
      <c r="H5320" s="22">
        <v>44529</v>
      </c>
      <c r="I5320" s="23">
        <v>44542</v>
      </c>
      <c r="J5320">
        <f t="shared" si="328"/>
        <v>14</v>
      </c>
      <c r="K5320" s="2">
        <f t="shared" si="329"/>
        <v>44535.5</v>
      </c>
      <c r="L5320" s="22">
        <v>44547.5</v>
      </c>
      <c r="M5320" s="22">
        <v>44552.5</v>
      </c>
      <c r="N5320" s="22">
        <v>44551.5</v>
      </c>
      <c r="O5320">
        <f t="shared" si="330"/>
        <v>16</v>
      </c>
      <c r="P5320" s="3">
        <f t="shared" si="331"/>
        <v>1059472</v>
      </c>
    </row>
    <row r="5321" spans="1:16" x14ac:dyDescent="0.35">
      <c r="A5321" t="s">
        <v>305</v>
      </c>
      <c r="B5321" s="21" t="s">
        <v>98</v>
      </c>
      <c r="C5321" s="22">
        <v>44547</v>
      </c>
      <c r="D5321" t="s">
        <v>107</v>
      </c>
      <c r="E5321" t="s">
        <v>108</v>
      </c>
      <c r="F5321" s="21" t="s">
        <v>138</v>
      </c>
      <c r="G5321" s="3">
        <v>171.09</v>
      </c>
      <c r="H5321" s="22">
        <v>44529</v>
      </c>
      <c r="I5321" s="23">
        <v>44542</v>
      </c>
      <c r="J5321">
        <f t="shared" si="328"/>
        <v>14</v>
      </c>
      <c r="K5321" s="2">
        <f t="shared" si="329"/>
        <v>44535.5</v>
      </c>
      <c r="L5321" s="22">
        <v>44547.5</v>
      </c>
      <c r="M5321" s="22">
        <v>44552.5</v>
      </c>
      <c r="N5321" s="22">
        <v>44551.5</v>
      </c>
      <c r="O5321">
        <f t="shared" si="330"/>
        <v>16</v>
      </c>
      <c r="P5321" s="3">
        <f t="shared" si="331"/>
        <v>2737.44</v>
      </c>
    </row>
    <row r="5322" spans="1:16" x14ac:dyDescent="0.35">
      <c r="A5322" t="s">
        <v>305</v>
      </c>
      <c r="B5322" s="21" t="s">
        <v>98</v>
      </c>
      <c r="C5322" s="22">
        <v>44547</v>
      </c>
      <c r="D5322" t="s">
        <v>107</v>
      </c>
      <c r="E5322" t="s">
        <v>108</v>
      </c>
      <c r="F5322" s="21" t="s">
        <v>142</v>
      </c>
      <c r="G5322" s="3">
        <v>20.07</v>
      </c>
      <c r="H5322" s="22">
        <v>44529</v>
      </c>
      <c r="I5322" s="23">
        <v>44542</v>
      </c>
      <c r="J5322">
        <f t="shared" si="328"/>
        <v>14</v>
      </c>
      <c r="K5322" s="2">
        <f t="shared" si="329"/>
        <v>44535.5</v>
      </c>
      <c r="L5322" s="22">
        <v>44547.5</v>
      </c>
      <c r="M5322" s="22">
        <v>44564.5</v>
      </c>
      <c r="N5322" s="22">
        <v>44561.5</v>
      </c>
      <c r="O5322">
        <f t="shared" si="330"/>
        <v>26</v>
      </c>
      <c r="P5322" s="3">
        <f t="shared" si="331"/>
        <v>521.82000000000005</v>
      </c>
    </row>
    <row r="5323" spans="1:16" x14ac:dyDescent="0.35">
      <c r="A5323" t="s">
        <v>305</v>
      </c>
      <c r="B5323" s="21" t="s">
        <v>98</v>
      </c>
      <c r="C5323" s="22">
        <v>44547</v>
      </c>
      <c r="D5323" t="s">
        <v>99</v>
      </c>
      <c r="E5323" t="s">
        <v>100</v>
      </c>
      <c r="F5323" s="21" t="s">
        <v>142</v>
      </c>
      <c r="G5323" s="3">
        <v>1.52</v>
      </c>
      <c r="H5323" s="22">
        <v>44529</v>
      </c>
      <c r="I5323" s="23">
        <v>44542</v>
      </c>
      <c r="J5323">
        <f t="shared" ref="J5323:J5386" si="332">I5323-H5323+1</f>
        <v>14</v>
      </c>
      <c r="K5323" s="2">
        <f t="shared" ref="K5323:K5386" si="333">(H5323+I5323)/2</f>
        <v>44535.5</v>
      </c>
      <c r="L5323" s="22">
        <v>44547.5</v>
      </c>
      <c r="M5323" s="22">
        <v>44564.5</v>
      </c>
      <c r="N5323" s="22">
        <v>44561.5</v>
      </c>
      <c r="O5323">
        <f t="shared" ref="O5323:O5386" si="334">N5323-K5323</f>
        <v>26</v>
      </c>
      <c r="P5323" s="3">
        <f t="shared" ref="P5323:P5386" si="335">O5323*G5323</f>
        <v>39.520000000000003</v>
      </c>
    </row>
    <row r="5324" spans="1:16" x14ac:dyDescent="0.35">
      <c r="A5324" t="s">
        <v>305</v>
      </c>
      <c r="B5324" s="21" t="s">
        <v>98</v>
      </c>
      <c r="C5324" s="22">
        <v>44547</v>
      </c>
      <c r="D5324" t="s">
        <v>107</v>
      </c>
      <c r="E5324" t="s">
        <v>108</v>
      </c>
      <c r="F5324" s="21" t="s">
        <v>142</v>
      </c>
      <c r="G5324" s="3">
        <v>25276.98000000001</v>
      </c>
      <c r="H5324" s="22">
        <v>44529</v>
      </c>
      <c r="I5324" s="23">
        <v>44542</v>
      </c>
      <c r="J5324">
        <f t="shared" si="332"/>
        <v>14</v>
      </c>
      <c r="K5324" s="2">
        <f t="shared" si="333"/>
        <v>44535.5</v>
      </c>
      <c r="L5324" s="22">
        <v>44547.5</v>
      </c>
      <c r="M5324" s="22">
        <v>44564.5</v>
      </c>
      <c r="N5324" s="22">
        <v>44561.5</v>
      </c>
      <c r="O5324">
        <f t="shared" si="334"/>
        <v>26</v>
      </c>
      <c r="P5324" s="3">
        <f t="shared" si="335"/>
        <v>657201.48000000021</v>
      </c>
    </row>
    <row r="5325" spans="1:16" x14ac:dyDescent="0.35">
      <c r="A5325" t="s">
        <v>305</v>
      </c>
      <c r="B5325" s="21" t="s">
        <v>98</v>
      </c>
      <c r="C5325" s="22">
        <v>44547</v>
      </c>
      <c r="D5325" t="s">
        <v>99</v>
      </c>
      <c r="E5325" t="s">
        <v>100</v>
      </c>
      <c r="F5325" s="21" t="s">
        <v>142</v>
      </c>
      <c r="G5325" s="3">
        <v>6518.4699999999993</v>
      </c>
      <c r="H5325" s="22">
        <v>44529</v>
      </c>
      <c r="I5325" s="23">
        <v>44542</v>
      </c>
      <c r="J5325">
        <f t="shared" si="332"/>
        <v>14</v>
      </c>
      <c r="K5325" s="2">
        <f t="shared" si="333"/>
        <v>44535.5</v>
      </c>
      <c r="L5325" s="22">
        <v>44547.5</v>
      </c>
      <c r="M5325" s="22">
        <v>44564.5</v>
      </c>
      <c r="N5325" s="22">
        <v>44561.5</v>
      </c>
      <c r="O5325">
        <f t="shared" si="334"/>
        <v>26</v>
      </c>
      <c r="P5325" s="3">
        <f t="shared" si="335"/>
        <v>169480.21999999997</v>
      </c>
    </row>
    <row r="5326" spans="1:16" x14ac:dyDescent="0.35">
      <c r="A5326" t="s">
        <v>305</v>
      </c>
      <c r="B5326" s="21" t="s">
        <v>98</v>
      </c>
      <c r="C5326" s="22">
        <v>44547</v>
      </c>
      <c r="D5326" t="s">
        <v>110</v>
      </c>
      <c r="E5326" t="s">
        <v>111</v>
      </c>
      <c r="F5326" s="21" t="s">
        <v>112</v>
      </c>
      <c r="G5326" s="3">
        <v>5.86</v>
      </c>
      <c r="H5326" s="22">
        <v>44529</v>
      </c>
      <c r="I5326" s="23">
        <v>44542</v>
      </c>
      <c r="J5326">
        <f t="shared" si="332"/>
        <v>14</v>
      </c>
      <c r="K5326" s="2">
        <f t="shared" si="333"/>
        <v>44535.5</v>
      </c>
      <c r="L5326" s="22">
        <v>44547.5</v>
      </c>
      <c r="M5326" s="22">
        <v>44566.5</v>
      </c>
      <c r="N5326" s="22">
        <v>44565.5</v>
      </c>
      <c r="O5326">
        <f t="shared" si="334"/>
        <v>30</v>
      </c>
      <c r="P5326" s="3">
        <f t="shared" si="335"/>
        <v>175.8</v>
      </c>
    </row>
    <row r="5327" spans="1:16" x14ac:dyDescent="0.35">
      <c r="A5327" t="s">
        <v>305</v>
      </c>
      <c r="B5327" s="21" t="s">
        <v>98</v>
      </c>
      <c r="C5327" s="22">
        <v>44547</v>
      </c>
      <c r="D5327" t="s">
        <v>114</v>
      </c>
      <c r="E5327" t="s">
        <v>115</v>
      </c>
      <c r="F5327" s="21" t="s">
        <v>112</v>
      </c>
      <c r="G5327" s="3">
        <v>848.64</v>
      </c>
      <c r="H5327" s="22">
        <v>44529</v>
      </c>
      <c r="I5327" s="23">
        <v>44542</v>
      </c>
      <c r="J5327">
        <f t="shared" si="332"/>
        <v>14</v>
      </c>
      <c r="K5327" s="2">
        <f t="shared" si="333"/>
        <v>44535.5</v>
      </c>
      <c r="L5327" s="22">
        <v>44547.5</v>
      </c>
      <c r="M5327" s="22">
        <v>44566.5</v>
      </c>
      <c r="N5327" s="22">
        <v>44565.5</v>
      </c>
      <c r="O5327">
        <f t="shared" si="334"/>
        <v>30</v>
      </c>
      <c r="P5327" s="3">
        <f t="shared" si="335"/>
        <v>25459.200000000001</v>
      </c>
    </row>
    <row r="5328" spans="1:16" x14ac:dyDescent="0.35">
      <c r="A5328" t="s">
        <v>305</v>
      </c>
      <c r="B5328" s="21" t="s">
        <v>98</v>
      </c>
      <c r="C5328" s="22">
        <v>44547</v>
      </c>
      <c r="D5328" t="s">
        <v>110</v>
      </c>
      <c r="E5328" t="s">
        <v>111</v>
      </c>
      <c r="F5328" s="21" t="s">
        <v>112</v>
      </c>
      <c r="G5328" s="3">
        <v>13764.609999999999</v>
      </c>
      <c r="H5328" s="22">
        <v>44529</v>
      </c>
      <c r="I5328" s="23">
        <v>44542</v>
      </c>
      <c r="J5328">
        <f t="shared" si="332"/>
        <v>14</v>
      </c>
      <c r="K5328" s="2">
        <f t="shared" si="333"/>
        <v>44535.5</v>
      </c>
      <c r="L5328" s="22">
        <v>44547.5</v>
      </c>
      <c r="M5328" s="22">
        <v>44566.5</v>
      </c>
      <c r="N5328" s="22">
        <v>44565.5</v>
      </c>
      <c r="O5328">
        <f t="shared" si="334"/>
        <v>30</v>
      </c>
      <c r="P5328" s="3">
        <f t="shared" si="335"/>
        <v>412938.3</v>
      </c>
    </row>
    <row r="5329" spans="1:16" x14ac:dyDescent="0.35">
      <c r="A5329" t="s">
        <v>305</v>
      </c>
      <c r="B5329" s="21" t="s">
        <v>98</v>
      </c>
      <c r="C5329" s="22">
        <v>44547</v>
      </c>
      <c r="D5329" t="s">
        <v>110</v>
      </c>
      <c r="E5329" t="s">
        <v>111</v>
      </c>
      <c r="F5329" s="21" t="s">
        <v>116</v>
      </c>
      <c r="G5329" s="3">
        <v>105.86</v>
      </c>
      <c r="H5329" s="22">
        <v>44529</v>
      </c>
      <c r="I5329" s="23">
        <v>44542</v>
      </c>
      <c r="J5329">
        <f t="shared" si="332"/>
        <v>14</v>
      </c>
      <c r="K5329" s="2">
        <f t="shared" si="333"/>
        <v>44535.5</v>
      </c>
      <c r="L5329" s="22">
        <v>44547.5</v>
      </c>
      <c r="M5329" s="22">
        <v>44566.5</v>
      </c>
      <c r="N5329" s="22">
        <v>44565.5</v>
      </c>
      <c r="O5329">
        <f t="shared" si="334"/>
        <v>30</v>
      </c>
      <c r="P5329" s="3">
        <f t="shared" si="335"/>
        <v>3175.8</v>
      </c>
    </row>
    <row r="5330" spans="1:16" x14ac:dyDescent="0.35">
      <c r="A5330" t="s">
        <v>305</v>
      </c>
      <c r="B5330" s="21" t="s">
        <v>98</v>
      </c>
      <c r="C5330" s="22">
        <v>44547</v>
      </c>
      <c r="D5330" t="s">
        <v>110</v>
      </c>
      <c r="E5330" t="s">
        <v>111</v>
      </c>
      <c r="F5330" s="21" t="s">
        <v>118</v>
      </c>
      <c r="G5330" s="3">
        <v>2.89</v>
      </c>
      <c r="H5330" s="22">
        <v>44529</v>
      </c>
      <c r="I5330" s="23">
        <v>44542</v>
      </c>
      <c r="J5330">
        <f t="shared" si="332"/>
        <v>14</v>
      </c>
      <c r="K5330" s="2">
        <f t="shared" si="333"/>
        <v>44535.5</v>
      </c>
      <c r="L5330" s="22">
        <v>44547.5</v>
      </c>
      <c r="M5330" s="22">
        <v>44566.5</v>
      </c>
      <c r="N5330" s="22">
        <v>44565.5</v>
      </c>
      <c r="O5330">
        <f t="shared" si="334"/>
        <v>30</v>
      </c>
      <c r="P5330" s="3">
        <f t="shared" si="335"/>
        <v>86.7</v>
      </c>
    </row>
    <row r="5331" spans="1:16" x14ac:dyDescent="0.35">
      <c r="A5331" t="s">
        <v>305</v>
      </c>
      <c r="B5331" s="21" t="s">
        <v>98</v>
      </c>
      <c r="C5331" s="22">
        <v>44547</v>
      </c>
      <c r="D5331" t="s">
        <v>114</v>
      </c>
      <c r="E5331" t="s">
        <v>115</v>
      </c>
      <c r="F5331" s="21" t="s">
        <v>119</v>
      </c>
      <c r="G5331" s="3">
        <v>46.75</v>
      </c>
      <c r="H5331" s="22">
        <v>44529</v>
      </c>
      <c r="I5331" s="23">
        <v>44542</v>
      </c>
      <c r="J5331">
        <f t="shared" si="332"/>
        <v>14</v>
      </c>
      <c r="K5331" s="2">
        <f t="shared" si="333"/>
        <v>44535.5</v>
      </c>
      <c r="L5331" s="22">
        <v>44547.5</v>
      </c>
      <c r="M5331" s="22">
        <v>44566.5</v>
      </c>
      <c r="N5331" s="22">
        <v>44565.5</v>
      </c>
      <c r="O5331">
        <f t="shared" si="334"/>
        <v>30</v>
      </c>
      <c r="P5331" s="3">
        <f t="shared" si="335"/>
        <v>1402.5</v>
      </c>
    </row>
    <row r="5332" spans="1:16" x14ac:dyDescent="0.35">
      <c r="A5332" t="s">
        <v>305</v>
      </c>
      <c r="B5332" s="21" t="s">
        <v>98</v>
      </c>
      <c r="C5332" s="22">
        <v>44547</v>
      </c>
      <c r="D5332" t="s">
        <v>110</v>
      </c>
      <c r="E5332" t="s">
        <v>111</v>
      </c>
      <c r="F5332" s="21" t="s">
        <v>119</v>
      </c>
      <c r="G5332" s="3">
        <v>255.13</v>
      </c>
      <c r="H5332" s="22">
        <v>44529</v>
      </c>
      <c r="I5332" s="23">
        <v>44542</v>
      </c>
      <c r="J5332">
        <f t="shared" si="332"/>
        <v>14</v>
      </c>
      <c r="K5332" s="2">
        <f t="shared" si="333"/>
        <v>44535.5</v>
      </c>
      <c r="L5332" s="22">
        <v>44547.5</v>
      </c>
      <c r="M5332" s="22">
        <v>44566.5</v>
      </c>
      <c r="N5332" s="22">
        <v>44565.5</v>
      </c>
      <c r="O5332">
        <f t="shared" si="334"/>
        <v>30</v>
      </c>
      <c r="P5332" s="3">
        <f t="shared" si="335"/>
        <v>7653.9</v>
      </c>
    </row>
    <row r="5333" spans="1:16" x14ac:dyDescent="0.35">
      <c r="A5333" t="s">
        <v>305</v>
      </c>
      <c r="B5333" s="21" t="s">
        <v>98</v>
      </c>
      <c r="C5333" s="22">
        <v>44547</v>
      </c>
      <c r="D5333" t="s">
        <v>114</v>
      </c>
      <c r="E5333" t="s">
        <v>115</v>
      </c>
      <c r="F5333" s="21" t="s">
        <v>120</v>
      </c>
      <c r="G5333" s="3">
        <v>140.16000000000003</v>
      </c>
      <c r="H5333" s="22">
        <v>44529</v>
      </c>
      <c r="I5333" s="23">
        <v>44542</v>
      </c>
      <c r="J5333">
        <f t="shared" si="332"/>
        <v>14</v>
      </c>
      <c r="K5333" s="2">
        <f t="shared" si="333"/>
        <v>44535.5</v>
      </c>
      <c r="L5333" s="22">
        <v>44547.5</v>
      </c>
      <c r="M5333" s="22">
        <v>44566.5</v>
      </c>
      <c r="N5333" s="22">
        <v>44565.5</v>
      </c>
      <c r="O5333">
        <f t="shared" si="334"/>
        <v>30</v>
      </c>
      <c r="P5333" s="3">
        <f t="shared" si="335"/>
        <v>4204.8000000000011</v>
      </c>
    </row>
    <row r="5334" spans="1:16" x14ac:dyDescent="0.35">
      <c r="A5334" t="s">
        <v>305</v>
      </c>
      <c r="B5334" s="21" t="s">
        <v>98</v>
      </c>
      <c r="C5334" s="22">
        <v>44547</v>
      </c>
      <c r="D5334" t="s">
        <v>110</v>
      </c>
      <c r="E5334" t="s">
        <v>111</v>
      </c>
      <c r="F5334" s="21" t="s">
        <v>120</v>
      </c>
      <c r="G5334" s="3">
        <v>24.23</v>
      </c>
      <c r="H5334" s="22">
        <v>44529</v>
      </c>
      <c r="I5334" s="23">
        <v>44542</v>
      </c>
      <c r="J5334">
        <f t="shared" si="332"/>
        <v>14</v>
      </c>
      <c r="K5334" s="2">
        <f t="shared" si="333"/>
        <v>44535.5</v>
      </c>
      <c r="L5334" s="22">
        <v>44547.5</v>
      </c>
      <c r="M5334" s="22">
        <v>44566.5</v>
      </c>
      <c r="N5334" s="22">
        <v>44565.5</v>
      </c>
      <c r="O5334">
        <f t="shared" si="334"/>
        <v>30</v>
      </c>
      <c r="P5334" s="3">
        <f t="shared" si="335"/>
        <v>726.9</v>
      </c>
    </row>
    <row r="5335" spans="1:16" x14ac:dyDescent="0.35">
      <c r="A5335" t="s">
        <v>305</v>
      </c>
      <c r="B5335" s="21" t="s">
        <v>98</v>
      </c>
      <c r="C5335" s="22">
        <v>44547</v>
      </c>
      <c r="D5335" t="s">
        <v>114</v>
      </c>
      <c r="E5335" t="s">
        <v>115</v>
      </c>
      <c r="F5335" s="21" t="s">
        <v>122</v>
      </c>
      <c r="G5335" s="3">
        <v>105.42</v>
      </c>
      <c r="H5335" s="22">
        <v>44529</v>
      </c>
      <c r="I5335" s="23">
        <v>44542</v>
      </c>
      <c r="J5335">
        <f t="shared" si="332"/>
        <v>14</v>
      </c>
      <c r="K5335" s="2">
        <f t="shared" si="333"/>
        <v>44535.5</v>
      </c>
      <c r="L5335" s="22">
        <v>44547.5</v>
      </c>
      <c r="M5335" s="22">
        <v>44566.5</v>
      </c>
      <c r="N5335" s="22">
        <v>44565.5</v>
      </c>
      <c r="O5335">
        <f t="shared" si="334"/>
        <v>30</v>
      </c>
      <c r="P5335" s="3">
        <f t="shared" si="335"/>
        <v>3162.6</v>
      </c>
    </row>
    <row r="5336" spans="1:16" x14ac:dyDescent="0.35">
      <c r="A5336" t="s">
        <v>305</v>
      </c>
      <c r="B5336" s="21" t="s">
        <v>98</v>
      </c>
      <c r="C5336" s="22">
        <v>44547</v>
      </c>
      <c r="D5336" t="s">
        <v>110</v>
      </c>
      <c r="E5336" t="s">
        <v>111</v>
      </c>
      <c r="F5336" s="21" t="s">
        <v>122</v>
      </c>
      <c r="G5336" s="3">
        <v>11.35</v>
      </c>
      <c r="H5336" s="22">
        <v>44529</v>
      </c>
      <c r="I5336" s="23">
        <v>44542</v>
      </c>
      <c r="J5336">
        <f t="shared" si="332"/>
        <v>14</v>
      </c>
      <c r="K5336" s="2">
        <f t="shared" si="333"/>
        <v>44535.5</v>
      </c>
      <c r="L5336" s="22">
        <v>44547.5</v>
      </c>
      <c r="M5336" s="22">
        <v>44566.5</v>
      </c>
      <c r="N5336" s="22">
        <v>44565.5</v>
      </c>
      <c r="O5336">
        <f t="shared" si="334"/>
        <v>30</v>
      </c>
      <c r="P5336" s="3">
        <f t="shared" si="335"/>
        <v>340.5</v>
      </c>
    </row>
    <row r="5337" spans="1:16" x14ac:dyDescent="0.35">
      <c r="A5337" t="s">
        <v>305</v>
      </c>
      <c r="B5337" s="21" t="s">
        <v>98</v>
      </c>
      <c r="C5337" s="22">
        <v>44547</v>
      </c>
      <c r="D5337" t="s">
        <v>114</v>
      </c>
      <c r="E5337" t="s">
        <v>115</v>
      </c>
      <c r="F5337" s="21" t="s">
        <v>127</v>
      </c>
      <c r="G5337" s="3">
        <v>118.47999999999999</v>
      </c>
      <c r="H5337" s="22">
        <v>44529</v>
      </c>
      <c r="I5337" s="23">
        <v>44542</v>
      </c>
      <c r="J5337">
        <f t="shared" si="332"/>
        <v>14</v>
      </c>
      <c r="K5337" s="2">
        <f t="shared" si="333"/>
        <v>44535.5</v>
      </c>
      <c r="L5337" s="22">
        <v>44547.5</v>
      </c>
      <c r="M5337" s="22">
        <v>44566.5</v>
      </c>
      <c r="N5337" s="22">
        <v>44565.5</v>
      </c>
      <c r="O5337">
        <f t="shared" si="334"/>
        <v>30</v>
      </c>
      <c r="P5337" s="3">
        <f t="shared" si="335"/>
        <v>3554.3999999999996</v>
      </c>
    </row>
    <row r="5338" spans="1:16" x14ac:dyDescent="0.35">
      <c r="A5338" t="s">
        <v>305</v>
      </c>
      <c r="B5338" s="21" t="s">
        <v>98</v>
      </c>
      <c r="C5338" s="22">
        <v>44547</v>
      </c>
      <c r="D5338" t="s">
        <v>110</v>
      </c>
      <c r="E5338" t="s">
        <v>111</v>
      </c>
      <c r="F5338" s="21" t="s">
        <v>127</v>
      </c>
      <c r="G5338" s="3">
        <v>104.96000000000001</v>
      </c>
      <c r="H5338" s="22">
        <v>44529</v>
      </c>
      <c r="I5338" s="23">
        <v>44542</v>
      </c>
      <c r="J5338">
        <f t="shared" si="332"/>
        <v>14</v>
      </c>
      <c r="K5338" s="2">
        <f t="shared" si="333"/>
        <v>44535.5</v>
      </c>
      <c r="L5338" s="22">
        <v>44547.5</v>
      </c>
      <c r="M5338" s="22">
        <v>44566.5</v>
      </c>
      <c r="N5338" s="22">
        <v>44565.5</v>
      </c>
      <c r="O5338">
        <f t="shared" si="334"/>
        <v>30</v>
      </c>
      <c r="P5338" s="3">
        <f t="shared" si="335"/>
        <v>3148.8</v>
      </c>
    </row>
    <row r="5339" spans="1:16" x14ac:dyDescent="0.35">
      <c r="A5339" t="s">
        <v>305</v>
      </c>
      <c r="B5339" s="21" t="s">
        <v>98</v>
      </c>
      <c r="C5339" s="22">
        <v>44547</v>
      </c>
      <c r="D5339" t="s">
        <v>114</v>
      </c>
      <c r="E5339" t="s">
        <v>115</v>
      </c>
      <c r="F5339" s="21" t="s">
        <v>129</v>
      </c>
      <c r="G5339" s="3">
        <v>95.61</v>
      </c>
      <c r="H5339" s="22">
        <v>44529</v>
      </c>
      <c r="I5339" s="23">
        <v>44542</v>
      </c>
      <c r="J5339">
        <f t="shared" si="332"/>
        <v>14</v>
      </c>
      <c r="K5339" s="2">
        <f t="shared" si="333"/>
        <v>44535.5</v>
      </c>
      <c r="L5339" s="22">
        <v>44547.5</v>
      </c>
      <c r="M5339" s="22">
        <v>44566.5</v>
      </c>
      <c r="N5339" s="22">
        <v>44565.5</v>
      </c>
      <c r="O5339">
        <f t="shared" si="334"/>
        <v>30</v>
      </c>
      <c r="P5339" s="3">
        <f t="shared" si="335"/>
        <v>2868.3</v>
      </c>
    </row>
    <row r="5340" spans="1:16" x14ac:dyDescent="0.35">
      <c r="A5340" t="s">
        <v>305</v>
      </c>
      <c r="B5340" s="21" t="s">
        <v>98</v>
      </c>
      <c r="C5340" s="22">
        <v>44547</v>
      </c>
      <c r="D5340" t="s">
        <v>110</v>
      </c>
      <c r="E5340" t="s">
        <v>111</v>
      </c>
      <c r="F5340" s="21" t="s">
        <v>129</v>
      </c>
      <c r="G5340" s="3">
        <v>635.22000000000014</v>
      </c>
      <c r="H5340" s="22">
        <v>44529</v>
      </c>
      <c r="I5340" s="23">
        <v>44542</v>
      </c>
      <c r="J5340">
        <f t="shared" si="332"/>
        <v>14</v>
      </c>
      <c r="K5340" s="2">
        <f t="shared" si="333"/>
        <v>44535.5</v>
      </c>
      <c r="L5340" s="22">
        <v>44547.5</v>
      </c>
      <c r="M5340" s="22">
        <v>44566.5</v>
      </c>
      <c r="N5340" s="22">
        <v>44565.5</v>
      </c>
      <c r="O5340">
        <f t="shared" si="334"/>
        <v>30</v>
      </c>
      <c r="P5340" s="3">
        <f t="shared" si="335"/>
        <v>19056.600000000006</v>
      </c>
    </row>
    <row r="5341" spans="1:16" x14ac:dyDescent="0.35">
      <c r="A5341" t="s">
        <v>305</v>
      </c>
      <c r="B5341" s="21" t="s">
        <v>98</v>
      </c>
      <c r="C5341" s="22">
        <v>44547</v>
      </c>
      <c r="D5341" t="s">
        <v>114</v>
      </c>
      <c r="E5341" t="s">
        <v>115</v>
      </c>
      <c r="F5341" s="21" t="s">
        <v>136</v>
      </c>
      <c r="G5341" s="3">
        <v>124.53</v>
      </c>
      <c r="H5341" s="22">
        <v>44529</v>
      </c>
      <c r="I5341" s="23">
        <v>44542</v>
      </c>
      <c r="J5341">
        <f t="shared" si="332"/>
        <v>14</v>
      </c>
      <c r="K5341" s="2">
        <f t="shared" si="333"/>
        <v>44535.5</v>
      </c>
      <c r="L5341" s="22">
        <v>44547.5</v>
      </c>
      <c r="M5341" s="22">
        <v>44566.5</v>
      </c>
      <c r="N5341" s="22">
        <v>44565.5</v>
      </c>
      <c r="O5341">
        <f t="shared" si="334"/>
        <v>30</v>
      </c>
      <c r="P5341" s="3">
        <f t="shared" si="335"/>
        <v>3735.9</v>
      </c>
    </row>
    <row r="5342" spans="1:16" x14ac:dyDescent="0.35">
      <c r="A5342" t="s">
        <v>305</v>
      </c>
      <c r="B5342" s="21" t="s">
        <v>98</v>
      </c>
      <c r="C5342" s="22">
        <v>44547</v>
      </c>
      <c r="D5342" t="s">
        <v>110</v>
      </c>
      <c r="E5342" t="s">
        <v>111</v>
      </c>
      <c r="F5342" s="21" t="s">
        <v>136</v>
      </c>
      <c r="G5342" s="3">
        <v>25.990000000000002</v>
      </c>
      <c r="H5342" s="22">
        <v>44529</v>
      </c>
      <c r="I5342" s="23">
        <v>44542</v>
      </c>
      <c r="J5342">
        <f t="shared" si="332"/>
        <v>14</v>
      </c>
      <c r="K5342" s="2">
        <f t="shared" si="333"/>
        <v>44535.5</v>
      </c>
      <c r="L5342" s="22">
        <v>44547.5</v>
      </c>
      <c r="M5342" s="22">
        <v>44566.5</v>
      </c>
      <c r="N5342" s="22">
        <v>44565.5</v>
      </c>
      <c r="O5342">
        <f t="shared" si="334"/>
        <v>30</v>
      </c>
      <c r="P5342" s="3">
        <f t="shared" si="335"/>
        <v>779.7</v>
      </c>
    </row>
    <row r="5343" spans="1:16" x14ac:dyDescent="0.35">
      <c r="A5343" t="s">
        <v>305</v>
      </c>
      <c r="B5343" s="21" t="s">
        <v>98</v>
      </c>
      <c r="C5343" s="22">
        <v>44547</v>
      </c>
      <c r="D5343" t="s">
        <v>110</v>
      </c>
      <c r="E5343" t="s">
        <v>111</v>
      </c>
      <c r="F5343" s="21" t="s">
        <v>141</v>
      </c>
      <c r="G5343" s="3">
        <v>1.1600000000000001</v>
      </c>
      <c r="H5343" s="22">
        <v>44529</v>
      </c>
      <c r="I5343" s="23">
        <v>44542</v>
      </c>
      <c r="J5343">
        <f t="shared" si="332"/>
        <v>14</v>
      </c>
      <c r="K5343" s="2">
        <f t="shared" si="333"/>
        <v>44535.5</v>
      </c>
      <c r="L5343" s="22">
        <v>44547.5</v>
      </c>
      <c r="M5343" s="22">
        <v>44566.5</v>
      </c>
      <c r="N5343" s="22">
        <v>44565.5</v>
      </c>
      <c r="O5343">
        <f t="shared" si="334"/>
        <v>30</v>
      </c>
      <c r="P5343" s="3">
        <f t="shared" si="335"/>
        <v>34.800000000000004</v>
      </c>
    </row>
    <row r="5344" spans="1:16" x14ac:dyDescent="0.35">
      <c r="A5344" t="s">
        <v>305</v>
      </c>
      <c r="B5344" s="21" t="s">
        <v>98</v>
      </c>
      <c r="C5344" s="22">
        <v>44547</v>
      </c>
      <c r="D5344" t="s">
        <v>148</v>
      </c>
      <c r="E5344" t="s">
        <v>149</v>
      </c>
      <c r="F5344" s="21" t="s">
        <v>156</v>
      </c>
      <c r="G5344" s="3">
        <v>5.65</v>
      </c>
      <c r="H5344" s="22">
        <v>44529</v>
      </c>
      <c r="I5344" s="23">
        <v>44542</v>
      </c>
      <c r="J5344">
        <f t="shared" si="332"/>
        <v>14</v>
      </c>
      <c r="K5344" s="2">
        <f t="shared" si="333"/>
        <v>44535.5</v>
      </c>
      <c r="L5344" s="22">
        <v>44547.5</v>
      </c>
      <c r="M5344" s="22">
        <v>44579.5</v>
      </c>
      <c r="N5344" s="22">
        <v>44575.5</v>
      </c>
      <c r="O5344">
        <f t="shared" si="334"/>
        <v>40</v>
      </c>
      <c r="P5344" s="3">
        <f t="shared" si="335"/>
        <v>226</v>
      </c>
    </row>
    <row r="5345" spans="1:16" x14ac:dyDescent="0.35">
      <c r="A5345" t="s">
        <v>305</v>
      </c>
      <c r="B5345" s="21" t="s">
        <v>98</v>
      </c>
      <c r="C5345" s="22">
        <v>44547</v>
      </c>
      <c r="D5345" t="s">
        <v>148</v>
      </c>
      <c r="E5345" t="s">
        <v>149</v>
      </c>
      <c r="F5345" s="21" t="s">
        <v>152</v>
      </c>
      <c r="G5345" s="3">
        <v>8.61</v>
      </c>
      <c r="H5345" s="22">
        <v>44529</v>
      </c>
      <c r="I5345" s="23">
        <v>44542</v>
      </c>
      <c r="J5345">
        <f t="shared" si="332"/>
        <v>14</v>
      </c>
      <c r="K5345" s="2">
        <f t="shared" si="333"/>
        <v>44535.5</v>
      </c>
      <c r="L5345" s="22">
        <v>44547.5</v>
      </c>
      <c r="M5345" s="22">
        <v>44579.5</v>
      </c>
      <c r="N5345" s="22">
        <v>44575.5</v>
      </c>
      <c r="O5345">
        <f t="shared" si="334"/>
        <v>40</v>
      </c>
      <c r="P5345" s="3">
        <f t="shared" si="335"/>
        <v>344.4</v>
      </c>
    </row>
    <row r="5346" spans="1:16" x14ac:dyDescent="0.35">
      <c r="A5346" t="s">
        <v>305</v>
      </c>
      <c r="B5346" s="21" t="s">
        <v>98</v>
      </c>
      <c r="C5346" s="22">
        <v>44547</v>
      </c>
      <c r="D5346" t="s">
        <v>148</v>
      </c>
      <c r="E5346" t="s">
        <v>149</v>
      </c>
      <c r="F5346" s="21" t="s">
        <v>150</v>
      </c>
      <c r="G5346" s="3">
        <v>70.13</v>
      </c>
      <c r="H5346" s="22">
        <v>44529</v>
      </c>
      <c r="I5346" s="23">
        <v>44542</v>
      </c>
      <c r="J5346">
        <f t="shared" si="332"/>
        <v>14</v>
      </c>
      <c r="K5346" s="2">
        <f t="shared" si="333"/>
        <v>44535.5</v>
      </c>
      <c r="L5346" s="22">
        <v>44547.5</v>
      </c>
      <c r="M5346" s="22">
        <v>44579.5</v>
      </c>
      <c r="N5346" s="22">
        <v>44575.5</v>
      </c>
      <c r="O5346">
        <f t="shared" si="334"/>
        <v>40</v>
      </c>
      <c r="P5346" s="3">
        <f t="shared" si="335"/>
        <v>2805.2</v>
      </c>
    </row>
    <row r="5347" spans="1:16" x14ac:dyDescent="0.35">
      <c r="A5347" t="s">
        <v>305</v>
      </c>
      <c r="B5347" s="21" t="s">
        <v>98</v>
      </c>
      <c r="C5347" s="22">
        <v>44547</v>
      </c>
      <c r="D5347" t="s">
        <v>148</v>
      </c>
      <c r="E5347" t="s">
        <v>149</v>
      </c>
      <c r="F5347" s="21" t="s">
        <v>151</v>
      </c>
      <c r="G5347" s="3">
        <v>100.19</v>
      </c>
      <c r="H5347" s="22">
        <v>44529</v>
      </c>
      <c r="I5347" s="23">
        <v>44542</v>
      </c>
      <c r="J5347">
        <f t="shared" si="332"/>
        <v>14</v>
      </c>
      <c r="K5347" s="2">
        <f t="shared" si="333"/>
        <v>44535.5</v>
      </c>
      <c r="L5347" s="22">
        <v>44547.5</v>
      </c>
      <c r="M5347" s="22">
        <v>44579.5</v>
      </c>
      <c r="N5347" s="22">
        <v>44575.5</v>
      </c>
      <c r="O5347">
        <f t="shared" si="334"/>
        <v>40</v>
      </c>
      <c r="P5347" s="3">
        <f t="shared" si="335"/>
        <v>4007.6</v>
      </c>
    </row>
    <row r="5348" spans="1:16" x14ac:dyDescent="0.35">
      <c r="A5348" t="s">
        <v>305</v>
      </c>
      <c r="B5348" s="21" t="s">
        <v>98</v>
      </c>
      <c r="C5348" s="22">
        <v>44547</v>
      </c>
      <c r="D5348" t="s">
        <v>148</v>
      </c>
      <c r="E5348" t="s">
        <v>149</v>
      </c>
      <c r="F5348" s="21" t="s">
        <v>152</v>
      </c>
      <c r="G5348" s="3">
        <v>73.77</v>
      </c>
      <c r="H5348" s="22">
        <v>44529</v>
      </c>
      <c r="I5348" s="23">
        <v>44542</v>
      </c>
      <c r="J5348">
        <f t="shared" si="332"/>
        <v>14</v>
      </c>
      <c r="K5348" s="2">
        <f t="shared" si="333"/>
        <v>44535.5</v>
      </c>
      <c r="L5348" s="22">
        <v>44547.5</v>
      </c>
      <c r="M5348" s="22">
        <v>44579.5</v>
      </c>
      <c r="N5348" s="22">
        <v>44575.5</v>
      </c>
      <c r="O5348">
        <f t="shared" si="334"/>
        <v>40</v>
      </c>
      <c r="P5348" s="3">
        <f t="shared" si="335"/>
        <v>2950.7999999999997</v>
      </c>
    </row>
    <row r="5349" spans="1:16" x14ac:dyDescent="0.35">
      <c r="A5349" t="s">
        <v>305</v>
      </c>
      <c r="B5349" s="21" t="s">
        <v>98</v>
      </c>
      <c r="C5349" s="22">
        <v>44547</v>
      </c>
      <c r="D5349" t="s">
        <v>110</v>
      </c>
      <c r="E5349" t="s">
        <v>111</v>
      </c>
      <c r="F5349" s="21" t="s">
        <v>153</v>
      </c>
      <c r="G5349" s="3">
        <v>490.71</v>
      </c>
      <c r="H5349" s="22">
        <v>44529</v>
      </c>
      <c r="I5349" s="23">
        <v>44542</v>
      </c>
      <c r="J5349">
        <f t="shared" si="332"/>
        <v>14</v>
      </c>
      <c r="K5349" s="2">
        <f t="shared" si="333"/>
        <v>44535.5</v>
      </c>
      <c r="L5349" s="22">
        <v>44547.5</v>
      </c>
      <c r="M5349" s="22">
        <v>44579.5</v>
      </c>
      <c r="N5349" s="22">
        <v>44575.5</v>
      </c>
      <c r="O5349">
        <f t="shared" si="334"/>
        <v>40</v>
      </c>
      <c r="P5349" s="3">
        <f t="shared" si="335"/>
        <v>19628.399999999998</v>
      </c>
    </row>
    <row r="5350" spans="1:16" x14ac:dyDescent="0.35">
      <c r="A5350" t="s">
        <v>305</v>
      </c>
      <c r="B5350" s="21" t="s">
        <v>98</v>
      </c>
      <c r="C5350" s="22">
        <v>44547</v>
      </c>
      <c r="D5350" t="s">
        <v>148</v>
      </c>
      <c r="E5350" t="s">
        <v>149</v>
      </c>
      <c r="F5350" s="21" t="s">
        <v>154</v>
      </c>
      <c r="G5350" s="3">
        <v>124.30000000000001</v>
      </c>
      <c r="H5350" s="22">
        <v>44529</v>
      </c>
      <c r="I5350" s="23">
        <v>44542</v>
      </c>
      <c r="J5350">
        <f t="shared" si="332"/>
        <v>14</v>
      </c>
      <c r="K5350" s="2">
        <f t="shared" si="333"/>
        <v>44535.5</v>
      </c>
      <c r="L5350" s="22">
        <v>44547.5</v>
      </c>
      <c r="M5350" s="22">
        <v>44579.5</v>
      </c>
      <c r="N5350" s="22">
        <v>44575.5</v>
      </c>
      <c r="O5350">
        <f t="shared" si="334"/>
        <v>40</v>
      </c>
      <c r="P5350" s="3">
        <f t="shared" si="335"/>
        <v>4972</v>
      </c>
    </row>
    <row r="5351" spans="1:16" x14ac:dyDescent="0.35">
      <c r="A5351" t="s">
        <v>305</v>
      </c>
      <c r="B5351" s="21" t="s">
        <v>98</v>
      </c>
      <c r="C5351" s="22">
        <v>44547</v>
      </c>
      <c r="D5351" t="s">
        <v>148</v>
      </c>
      <c r="E5351" t="s">
        <v>149</v>
      </c>
      <c r="F5351" s="21" t="s">
        <v>298</v>
      </c>
      <c r="G5351" s="3">
        <v>70.650000000000006</v>
      </c>
      <c r="H5351" s="22">
        <v>44529</v>
      </c>
      <c r="I5351" s="23">
        <v>44542</v>
      </c>
      <c r="J5351">
        <f t="shared" si="332"/>
        <v>14</v>
      </c>
      <c r="K5351" s="2">
        <f t="shared" si="333"/>
        <v>44535.5</v>
      </c>
      <c r="L5351" s="22">
        <v>44547.5</v>
      </c>
      <c r="M5351" s="22">
        <v>44579.5</v>
      </c>
      <c r="N5351" s="22">
        <v>44575.5</v>
      </c>
      <c r="O5351">
        <f t="shared" si="334"/>
        <v>40</v>
      </c>
      <c r="P5351" s="3">
        <f t="shared" si="335"/>
        <v>2826</v>
      </c>
    </row>
    <row r="5352" spans="1:16" x14ac:dyDescent="0.35">
      <c r="A5352" t="s">
        <v>305</v>
      </c>
      <c r="B5352" s="21" t="s">
        <v>98</v>
      </c>
      <c r="C5352" s="22">
        <v>44547</v>
      </c>
      <c r="D5352" t="s">
        <v>148</v>
      </c>
      <c r="E5352" t="s">
        <v>149</v>
      </c>
      <c r="F5352" s="21" t="s">
        <v>155</v>
      </c>
      <c r="G5352" s="3">
        <v>33.03</v>
      </c>
      <c r="H5352" s="22">
        <v>44529</v>
      </c>
      <c r="I5352" s="23">
        <v>44542</v>
      </c>
      <c r="J5352">
        <f t="shared" si="332"/>
        <v>14</v>
      </c>
      <c r="K5352" s="2">
        <f t="shared" si="333"/>
        <v>44535.5</v>
      </c>
      <c r="L5352" s="22">
        <v>44547.5</v>
      </c>
      <c r="M5352" s="22">
        <v>44579.5</v>
      </c>
      <c r="N5352" s="22">
        <v>44575.5</v>
      </c>
      <c r="O5352">
        <f t="shared" si="334"/>
        <v>40</v>
      </c>
      <c r="P5352" s="3">
        <f t="shared" si="335"/>
        <v>1321.2</v>
      </c>
    </row>
    <row r="5353" spans="1:16" x14ac:dyDescent="0.35">
      <c r="A5353" t="s">
        <v>305</v>
      </c>
      <c r="B5353" s="21" t="s">
        <v>98</v>
      </c>
      <c r="C5353" s="22">
        <v>44547</v>
      </c>
      <c r="D5353" t="s">
        <v>148</v>
      </c>
      <c r="E5353" t="s">
        <v>149</v>
      </c>
      <c r="F5353" s="21" t="s">
        <v>249</v>
      </c>
      <c r="G5353" s="3">
        <v>3.57</v>
      </c>
      <c r="H5353" s="22">
        <v>44529</v>
      </c>
      <c r="I5353" s="23">
        <v>44542</v>
      </c>
      <c r="J5353">
        <f t="shared" si="332"/>
        <v>14</v>
      </c>
      <c r="K5353" s="2">
        <f t="shared" si="333"/>
        <v>44535.5</v>
      </c>
      <c r="L5353" s="22">
        <v>44547.5</v>
      </c>
      <c r="M5353" s="22">
        <v>44579.5</v>
      </c>
      <c r="N5353" s="22">
        <v>44575.5</v>
      </c>
      <c r="O5353">
        <f t="shared" si="334"/>
        <v>40</v>
      </c>
      <c r="P5353" s="3">
        <f t="shared" si="335"/>
        <v>142.79999999999998</v>
      </c>
    </row>
    <row r="5354" spans="1:16" x14ac:dyDescent="0.35">
      <c r="A5354" t="s">
        <v>305</v>
      </c>
      <c r="B5354" s="21" t="s">
        <v>98</v>
      </c>
      <c r="C5354" s="22">
        <v>44547</v>
      </c>
      <c r="D5354" t="s">
        <v>148</v>
      </c>
      <c r="E5354" t="s">
        <v>149</v>
      </c>
      <c r="F5354" s="21" t="s">
        <v>157</v>
      </c>
      <c r="G5354" s="3">
        <v>237.85</v>
      </c>
      <c r="H5354" s="22">
        <v>44529</v>
      </c>
      <c r="I5354" s="23">
        <v>44542</v>
      </c>
      <c r="J5354">
        <f t="shared" si="332"/>
        <v>14</v>
      </c>
      <c r="K5354" s="2">
        <f t="shared" si="333"/>
        <v>44535.5</v>
      </c>
      <c r="L5354" s="22">
        <v>44547.5</v>
      </c>
      <c r="M5354" s="22">
        <v>44579.5</v>
      </c>
      <c r="N5354" s="22">
        <v>44575.5</v>
      </c>
      <c r="O5354">
        <f t="shared" si="334"/>
        <v>40</v>
      </c>
      <c r="P5354" s="3">
        <f t="shared" si="335"/>
        <v>9514</v>
      </c>
    </row>
    <row r="5355" spans="1:16" x14ac:dyDescent="0.35">
      <c r="A5355" t="s">
        <v>305</v>
      </c>
      <c r="B5355" s="21" t="s">
        <v>98</v>
      </c>
      <c r="C5355" s="22">
        <v>44547</v>
      </c>
      <c r="D5355" t="s">
        <v>148</v>
      </c>
      <c r="E5355" t="s">
        <v>149</v>
      </c>
      <c r="F5355" s="21" t="s">
        <v>158</v>
      </c>
      <c r="G5355" s="3">
        <v>307.83</v>
      </c>
      <c r="H5355" s="22">
        <v>44529</v>
      </c>
      <c r="I5355" s="23">
        <v>44542</v>
      </c>
      <c r="J5355">
        <f t="shared" si="332"/>
        <v>14</v>
      </c>
      <c r="K5355" s="2">
        <f t="shared" si="333"/>
        <v>44535.5</v>
      </c>
      <c r="L5355" s="22">
        <v>44547.5</v>
      </c>
      <c r="M5355" s="22">
        <v>44579.5</v>
      </c>
      <c r="N5355" s="22">
        <v>44575.5</v>
      </c>
      <c r="O5355">
        <f t="shared" si="334"/>
        <v>40</v>
      </c>
      <c r="P5355" s="3">
        <f t="shared" si="335"/>
        <v>12313.199999999999</v>
      </c>
    </row>
    <row r="5356" spans="1:16" x14ac:dyDescent="0.35">
      <c r="A5356" t="s">
        <v>305</v>
      </c>
      <c r="B5356" s="21" t="s">
        <v>98</v>
      </c>
      <c r="C5356" s="22">
        <v>44547</v>
      </c>
      <c r="D5356" t="s">
        <v>148</v>
      </c>
      <c r="E5356" t="s">
        <v>149</v>
      </c>
      <c r="F5356" s="21" t="s">
        <v>159</v>
      </c>
      <c r="G5356" s="3">
        <v>151.34</v>
      </c>
      <c r="H5356" s="22">
        <v>44529</v>
      </c>
      <c r="I5356" s="23">
        <v>44542</v>
      </c>
      <c r="J5356">
        <f t="shared" si="332"/>
        <v>14</v>
      </c>
      <c r="K5356" s="2">
        <f t="shared" si="333"/>
        <v>44535.5</v>
      </c>
      <c r="L5356" s="22">
        <v>44547.5</v>
      </c>
      <c r="M5356" s="22">
        <v>44579.5</v>
      </c>
      <c r="N5356" s="22">
        <v>44575.5</v>
      </c>
      <c r="O5356">
        <f t="shared" si="334"/>
        <v>40</v>
      </c>
      <c r="P5356" s="3">
        <f t="shared" si="335"/>
        <v>6053.6</v>
      </c>
    </row>
    <row r="5357" spans="1:16" x14ac:dyDescent="0.35">
      <c r="A5357" t="s">
        <v>305</v>
      </c>
      <c r="B5357" s="21" t="s">
        <v>98</v>
      </c>
      <c r="C5357" s="22">
        <v>44547</v>
      </c>
      <c r="D5357" t="s">
        <v>148</v>
      </c>
      <c r="E5357" t="s">
        <v>149</v>
      </c>
      <c r="F5357" s="21" t="s">
        <v>160</v>
      </c>
      <c r="G5357" s="3">
        <v>96.460000000000008</v>
      </c>
      <c r="H5357" s="22">
        <v>44529</v>
      </c>
      <c r="I5357" s="23">
        <v>44542</v>
      </c>
      <c r="J5357">
        <f t="shared" si="332"/>
        <v>14</v>
      </c>
      <c r="K5357" s="2">
        <f t="shared" si="333"/>
        <v>44535.5</v>
      </c>
      <c r="L5357" s="22">
        <v>44547.5</v>
      </c>
      <c r="M5357" s="22">
        <v>44579.5</v>
      </c>
      <c r="N5357" s="22">
        <v>44575.5</v>
      </c>
      <c r="O5357">
        <f t="shared" si="334"/>
        <v>40</v>
      </c>
      <c r="P5357" s="3">
        <f t="shared" si="335"/>
        <v>3858.4000000000005</v>
      </c>
    </row>
    <row r="5358" spans="1:16" x14ac:dyDescent="0.35">
      <c r="A5358" t="s">
        <v>305</v>
      </c>
      <c r="B5358" s="21" t="s">
        <v>86</v>
      </c>
      <c r="C5358" s="22">
        <v>44547</v>
      </c>
      <c r="D5358" t="s">
        <v>161</v>
      </c>
      <c r="E5358" t="s">
        <v>162</v>
      </c>
      <c r="F5358" s="21" t="s">
        <v>165</v>
      </c>
      <c r="G5358" s="3">
        <v>121.16999999999999</v>
      </c>
      <c r="H5358" s="22">
        <v>44528</v>
      </c>
      <c r="I5358" s="23">
        <v>44541</v>
      </c>
      <c r="J5358">
        <f t="shared" si="332"/>
        <v>14</v>
      </c>
      <c r="K5358" s="2">
        <f t="shared" si="333"/>
        <v>44534.5</v>
      </c>
      <c r="L5358" s="22">
        <v>44547.5</v>
      </c>
      <c r="M5358" s="22">
        <v>44581.5</v>
      </c>
      <c r="N5358" s="22">
        <v>44580.5</v>
      </c>
      <c r="O5358">
        <f t="shared" si="334"/>
        <v>46</v>
      </c>
      <c r="P5358" s="3">
        <f t="shared" si="335"/>
        <v>5573.82</v>
      </c>
    </row>
    <row r="5359" spans="1:16" x14ac:dyDescent="0.35">
      <c r="A5359" t="s">
        <v>305</v>
      </c>
      <c r="B5359" s="21" t="s">
        <v>86</v>
      </c>
      <c r="C5359" s="22">
        <v>44547</v>
      </c>
      <c r="D5359" t="s">
        <v>161</v>
      </c>
      <c r="E5359" t="s">
        <v>162</v>
      </c>
      <c r="F5359" s="21" t="s">
        <v>163</v>
      </c>
      <c r="G5359" s="3">
        <v>234.42000000000002</v>
      </c>
      <c r="H5359" s="22">
        <v>44528</v>
      </c>
      <c r="I5359" s="23">
        <v>44541</v>
      </c>
      <c r="J5359">
        <f t="shared" si="332"/>
        <v>14</v>
      </c>
      <c r="K5359" s="2">
        <f t="shared" si="333"/>
        <v>44534.5</v>
      </c>
      <c r="L5359" s="22">
        <v>44547.5</v>
      </c>
      <c r="M5359" s="22">
        <v>44581.5</v>
      </c>
      <c r="N5359" s="22">
        <v>44580.5</v>
      </c>
      <c r="O5359">
        <f t="shared" si="334"/>
        <v>46</v>
      </c>
      <c r="P5359" s="3">
        <f t="shared" si="335"/>
        <v>10783.320000000002</v>
      </c>
    </row>
    <row r="5360" spans="1:16" x14ac:dyDescent="0.35">
      <c r="A5360" t="s">
        <v>305</v>
      </c>
      <c r="B5360" s="21" t="s">
        <v>86</v>
      </c>
      <c r="C5360" s="22">
        <v>44547</v>
      </c>
      <c r="D5360" t="s">
        <v>161</v>
      </c>
      <c r="E5360" t="s">
        <v>162</v>
      </c>
      <c r="F5360" s="21" t="s">
        <v>166</v>
      </c>
      <c r="G5360" s="3">
        <v>132.44</v>
      </c>
      <c r="H5360" s="22">
        <v>44528</v>
      </c>
      <c r="I5360" s="23">
        <v>44541</v>
      </c>
      <c r="J5360">
        <f t="shared" si="332"/>
        <v>14</v>
      </c>
      <c r="K5360" s="2">
        <f t="shared" si="333"/>
        <v>44534.5</v>
      </c>
      <c r="L5360" s="22">
        <v>44547.5</v>
      </c>
      <c r="M5360" s="22">
        <v>44581.5</v>
      </c>
      <c r="N5360" s="22">
        <v>44580.5</v>
      </c>
      <c r="O5360">
        <f t="shared" si="334"/>
        <v>46</v>
      </c>
      <c r="P5360" s="3">
        <f t="shared" si="335"/>
        <v>6092.24</v>
      </c>
    </row>
    <row r="5361" spans="1:16" x14ac:dyDescent="0.35">
      <c r="A5361" t="s">
        <v>305</v>
      </c>
      <c r="B5361" s="21" t="s">
        <v>86</v>
      </c>
      <c r="C5361" s="22">
        <v>44547</v>
      </c>
      <c r="D5361" t="s">
        <v>161</v>
      </c>
      <c r="E5361" t="s">
        <v>162</v>
      </c>
      <c r="F5361" s="21" t="s">
        <v>167</v>
      </c>
      <c r="G5361" s="3">
        <v>411.91999999999996</v>
      </c>
      <c r="H5361" s="22">
        <v>44528</v>
      </c>
      <c r="I5361" s="23">
        <v>44541</v>
      </c>
      <c r="J5361">
        <f t="shared" si="332"/>
        <v>14</v>
      </c>
      <c r="K5361" s="2">
        <f t="shared" si="333"/>
        <v>44534.5</v>
      </c>
      <c r="L5361" s="22">
        <v>44547.5</v>
      </c>
      <c r="M5361" s="22">
        <v>44581.5</v>
      </c>
      <c r="N5361" s="22">
        <v>44580.5</v>
      </c>
      <c r="O5361">
        <f t="shared" si="334"/>
        <v>46</v>
      </c>
      <c r="P5361" s="3">
        <f t="shared" si="335"/>
        <v>18948.32</v>
      </c>
    </row>
    <row r="5362" spans="1:16" x14ac:dyDescent="0.35">
      <c r="A5362" t="s">
        <v>305</v>
      </c>
      <c r="B5362" s="21" t="s">
        <v>86</v>
      </c>
      <c r="C5362" s="22">
        <v>44547</v>
      </c>
      <c r="D5362" t="s">
        <v>161</v>
      </c>
      <c r="E5362" t="s">
        <v>162</v>
      </c>
      <c r="F5362" s="21" t="s">
        <v>168</v>
      </c>
      <c r="G5362" s="3">
        <v>139.12</v>
      </c>
      <c r="H5362" s="22">
        <v>44528</v>
      </c>
      <c r="I5362" s="23">
        <v>44541</v>
      </c>
      <c r="J5362">
        <f t="shared" si="332"/>
        <v>14</v>
      </c>
      <c r="K5362" s="2">
        <f t="shared" si="333"/>
        <v>44534.5</v>
      </c>
      <c r="L5362" s="22">
        <v>44547.5</v>
      </c>
      <c r="M5362" s="22">
        <v>44581.5</v>
      </c>
      <c r="N5362" s="22">
        <v>44580.5</v>
      </c>
      <c r="O5362">
        <f t="shared" si="334"/>
        <v>46</v>
      </c>
      <c r="P5362" s="3">
        <f t="shared" si="335"/>
        <v>6399.52</v>
      </c>
    </row>
    <row r="5363" spans="1:16" x14ac:dyDescent="0.35">
      <c r="A5363" t="s">
        <v>305</v>
      </c>
      <c r="B5363" s="21" t="s">
        <v>86</v>
      </c>
      <c r="C5363" s="22">
        <v>44547</v>
      </c>
      <c r="D5363" t="s">
        <v>161</v>
      </c>
      <c r="E5363" t="s">
        <v>162</v>
      </c>
      <c r="F5363" s="21" t="s">
        <v>288</v>
      </c>
      <c r="G5363" s="3">
        <v>39.450000000000003</v>
      </c>
      <c r="H5363" s="22">
        <v>44528</v>
      </c>
      <c r="I5363" s="23">
        <v>44541</v>
      </c>
      <c r="J5363">
        <f t="shared" si="332"/>
        <v>14</v>
      </c>
      <c r="K5363" s="2">
        <f t="shared" si="333"/>
        <v>44534.5</v>
      </c>
      <c r="L5363" s="22">
        <v>44547.5</v>
      </c>
      <c r="M5363" s="22">
        <v>44581.5</v>
      </c>
      <c r="N5363" s="22">
        <v>44580.5</v>
      </c>
      <c r="O5363">
        <f t="shared" si="334"/>
        <v>46</v>
      </c>
      <c r="P5363" s="3">
        <f t="shared" si="335"/>
        <v>1814.7</v>
      </c>
    </row>
    <row r="5364" spans="1:16" x14ac:dyDescent="0.35">
      <c r="A5364" t="s">
        <v>305</v>
      </c>
      <c r="B5364" s="21" t="s">
        <v>86</v>
      </c>
      <c r="C5364" s="22">
        <v>44547</v>
      </c>
      <c r="D5364" t="s">
        <v>161</v>
      </c>
      <c r="E5364" t="s">
        <v>162</v>
      </c>
      <c r="F5364" s="21" t="s">
        <v>169</v>
      </c>
      <c r="G5364" s="3">
        <v>183.45999999999998</v>
      </c>
      <c r="H5364" s="22">
        <v>44528</v>
      </c>
      <c r="I5364" s="23">
        <v>44541</v>
      </c>
      <c r="J5364">
        <f t="shared" si="332"/>
        <v>14</v>
      </c>
      <c r="K5364" s="2">
        <f t="shared" si="333"/>
        <v>44534.5</v>
      </c>
      <c r="L5364" s="22">
        <v>44547.5</v>
      </c>
      <c r="M5364" s="22">
        <v>44581.5</v>
      </c>
      <c r="N5364" s="22">
        <v>44580.5</v>
      </c>
      <c r="O5364">
        <f t="shared" si="334"/>
        <v>46</v>
      </c>
      <c r="P5364" s="3">
        <f t="shared" si="335"/>
        <v>8439.16</v>
      </c>
    </row>
    <row r="5365" spans="1:16" x14ac:dyDescent="0.35">
      <c r="A5365" t="s">
        <v>305</v>
      </c>
      <c r="B5365" s="21" t="s">
        <v>86</v>
      </c>
      <c r="C5365" s="22">
        <v>44547</v>
      </c>
      <c r="D5365" t="s">
        <v>161</v>
      </c>
      <c r="E5365" t="s">
        <v>162</v>
      </c>
      <c r="F5365" s="21" t="s">
        <v>170</v>
      </c>
      <c r="G5365" s="3">
        <v>123.59</v>
      </c>
      <c r="H5365" s="22">
        <v>44528</v>
      </c>
      <c r="I5365" s="23">
        <v>44541</v>
      </c>
      <c r="J5365">
        <f t="shared" si="332"/>
        <v>14</v>
      </c>
      <c r="K5365" s="2">
        <f t="shared" si="333"/>
        <v>44534.5</v>
      </c>
      <c r="L5365" s="22">
        <v>44547.5</v>
      </c>
      <c r="M5365" s="22">
        <v>44581.5</v>
      </c>
      <c r="N5365" s="22">
        <v>44580.5</v>
      </c>
      <c r="O5365">
        <f t="shared" si="334"/>
        <v>46</v>
      </c>
      <c r="P5365" s="3">
        <f t="shared" si="335"/>
        <v>5685.14</v>
      </c>
    </row>
    <row r="5366" spans="1:16" x14ac:dyDescent="0.35">
      <c r="A5366" t="s">
        <v>305</v>
      </c>
      <c r="B5366" s="21" t="s">
        <v>86</v>
      </c>
      <c r="C5366" s="22">
        <v>44547</v>
      </c>
      <c r="D5366" t="s">
        <v>171</v>
      </c>
      <c r="E5366" t="s">
        <v>172</v>
      </c>
      <c r="F5366" s="21" t="s">
        <v>173</v>
      </c>
      <c r="G5366" s="3">
        <v>195.24</v>
      </c>
      <c r="H5366" s="22">
        <v>44528</v>
      </c>
      <c r="I5366" s="23">
        <v>44541</v>
      </c>
      <c r="J5366">
        <f t="shared" si="332"/>
        <v>14</v>
      </c>
      <c r="K5366" s="2">
        <f t="shared" si="333"/>
        <v>44534.5</v>
      </c>
      <c r="L5366" s="22">
        <v>44547.5</v>
      </c>
      <c r="M5366" s="22">
        <v>44581.5</v>
      </c>
      <c r="N5366" s="22">
        <v>44580.5</v>
      </c>
      <c r="O5366">
        <f t="shared" si="334"/>
        <v>46</v>
      </c>
      <c r="P5366" s="3">
        <f t="shared" si="335"/>
        <v>8981.0400000000009</v>
      </c>
    </row>
    <row r="5367" spans="1:16" x14ac:dyDescent="0.35">
      <c r="A5367" t="s">
        <v>305</v>
      </c>
      <c r="B5367" s="21" t="s">
        <v>86</v>
      </c>
      <c r="C5367" s="22">
        <v>44547</v>
      </c>
      <c r="D5367" t="s">
        <v>161</v>
      </c>
      <c r="E5367" t="s">
        <v>162</v>
      </c>
      <c r="F5367" s="21" t="s">
        <v>278</v>
      </c>
      <c r="G5367" s="3">
        <v>75.06</v>
      </c>
      <c r="H5367" s="22">
        <v>44528</v>
      </c>
      <c r="I5367" s="23">
        <v>44541</v>
      </c>
      <c r="J5367">
        <f t="shared" si="332"/>
        <v>14</v>
      </c>
      <c r="K5367" s="2">
        <f t="shared" si="333"/>
        <v>44534.5</v>
      </c>
      <c r="L5367" s="22">
        <v>44547.5</v>
      </c>
      <c r="M5367" s="22">
        <v>44581.5</v>
      </c>
      <c r="N5367" s="22">
        <v>44580.5</v>
      </c>
      <c r="O5367">
        <f t="shared" si="334"/>
        <v>46</v>
      </c>
      <c r="P5367" s="3">
        <f t="shared" si="335"/>
        <v>3452.76</v>
      </c>
    </row>
    <row r="5368" spans="1:16" x14ac:dyDescent="0.35">
      <c r="A5368" t="s">
        <v>305</v>
      </c>
      <c r="B5368" s="21" t="s">
        <v>86</v>
      </c>
      <c r="C5368" s="22">
        <v>44547</v>
      </c>
      <c r="D5368" t="s">
        <v>161</v>
      </c>
      <c r="E5368" t="s">
        <v>162</v>
      </c>
      <c r="F5368" s="21" t="s">
        <v>174</v>
      </c>
      <c r="G5368" s="3">
        <v>80.489999999999995</v>
      </c>
      <c r="H5368" s="22">
        <v>44528</v>
      </c>
      <c r="I5368" s="23">
        <v>44541</v>
      </c>
      <c r="J5368">
        <f t="shared" si="332"/>
        <v>14</v>
      </c>
      <c r="K5368" s="2">
        <f t="shared" si="333"/>
        <v>44534.5</v>
      </c>
      <c r="L5368" s="22">
        <v>44547.5</v>
      </c>
      <c r="M5368" s="22">
        <v>44581.5</v>
      </c>
      <c r="N5368" s="22">
        <v>44580.5</v>
      </c>
      <c r="O5368">
        <f t="shared" si="334"/>
        <v>46</v>
      </c>
      <c r="P5368" s="3">
        <f t="shared" si="335"/>
        <v>3702.54</v>
      </c>
    </row>
    <row r="5369" spans="1:16" x14ac:dyDescent="0.35">
      <c r="A5369" t="s">
        <v>305</v>
      </c>
      <c r="B5369" s="21" t="s">
        <v>86</v>
      </c>
      <c r="C5369" s="22">
        <v>44547</v>
      </c>
      <c r="D5369" t="s">
        <v>161</v>
      </c>
      <c r="E5369" t="s">
        <v>162</v>
      </c>
      <c r="F5369" s="21" t="s">
        <v>175</v>
      </c>
      <c r="G5369" s="3">
        <v>183.03</v>
      </c>
      <c r="H5369" s="22">
        <v>44528</v>
      </c>
      <c r="I5369" s="23">
        <v>44541</v>
      </c>
      <c r="J5369">
        <f t="shared" si="332"/>
        <v>14</v>
      </c>
      <c r="K5369" s="2">
        <f t="shared" si="333"/>
        <v>44534.5</v>
      </c>
      <c r="L5369" s="22">
        <v>44547.5</v>
      </c>
      <c r="M5369" s="22">
        <v>44581.5</v>
      </c>
      <c r="N5369" s="22">
        <v>44580.5</v>
      </c>
      <c r="O5369">
        <f t="shared" si="334"/>
        <v>46</v>
      </c>
      <c r="P5369" s="3">
        <f t="shared" si="335"/>
        <v>8419.3799999999992</v>
      </c>
    </row>
    <row r="5370" spans="1:16" x14ac:dyDescent="0.35">
      <c r="A5370" t="s">
        <v>305</v>
      </c>
      <c r="B5370" s="21" t="s">
        <v>86</v>
      </c>
      <c r="C5370" s="22">
        <v>44547</v>
      </c>
      <c r="D5370" t="s">
        <v>161</v>
      </c>
      <c r="E5370" t="s">
        <v>162</v>
      </c>
      <c r="F5370" s="21" t="s">
        <v>197</v>
      </c>
      <c r="G5370" s="3">
        <v>58</v>
      </c>
      <c r="H5370" s="22">
        <v>44528</v>
      </c>
      <c r="I5370" s="23">
        <v>44541</v>
      </c>
      <c r="J5370">
        <f t="shared" si="332"/>
        <v>14</v>
      </c>
      <c r="K5370" s="2">
        <f t="shared" si="333"/>
        <v>44534.5</v>
      </c>
      <c r="L5370" s="22">
        <v>44547.5</v>
      </c>
      <c r="M5370" s="22">
        <v>44581.5</v>
      </c>
      <c r="N5370" s="22">
        <v>44580.5</v>
      </c>
      <c r="O5370">
        <f t="shared" si="334"/>
        <v>46</v>
      </c>
      <c r="P5370" s="3">
        <f t="shared" si="335"/>
        <v>2668</v>
      </c>
    </row>
    <row r="5371" spans="1:16" x14ac:dyDescent="0.35">
      <c r="A5371" t="s">
        <v>305</v>
      </c>
      <c r="B5371" s="21" t="s">
        <v>86</v>
      </c>
      <c r="C5371" s="22">
        <v>44547</v>
      </c>
      <c r="D5371" t="s">
        <v>161</v>
      </c>
      <c r="E5371" t="s">
        <v>162</v>
      </c>
      <c r="F5371" s="21" t="s">
        <v>176</v>
      </c>
      <c r="G5371" s="3">
        <v>1599.9199999999998</v>
      </c>
      <c r="H5371" s="22">
        <v>44528</v>
      </c>
      <c r="I5371" s="23">
        <v>44541</v>
      </c>
      <c r="J5371">
        <f t="shared" si="332"/>
        <v>14</v>
      </c>
      <c r="K5371" s="2">
        <f t="shared" si="333"/>
        <v>44534.5</v>
      </c>
      <c r="L5371" s="22">
        <v>44547.5</v>
      </c>
      <c r="M5371" s="22">
        <v>44581.5</v>
      </c>
      <c r="N5371" s="22">
        <v>44580.5</v>
      </c>
      <c r="O5371">
        <f t="shared" si="334"/>
        <v>46</v>
      </c>
      <c r="P5371" s="3">
        <f t="shared" si="335"/>
        <v>73596.319999999992</v>
      </c>
    </row>
    <row r="5372" spans="1:16" x14ac:dyDescent="0.35">
      <c r="A5372" t="s">
        <v>305</v>
      </c>
      <c r="B5372" s="21" t="s">
        <v>86</v>
      </c>
      <c r="C5372" s="22">
        <v>44547</v>
      </c>
      <c r="D5372" t="s">
        <v>161</v>
      </c>
      <c r="E5372" t="s">
        <v>162</v>
      </c>
      <c r="F5372" s="21" t="s">
        <v>177</v>
      </c>
      <c r="G5372" s="3">
        <v>145.44</v>
      </c>
      <c r="H5372" s="22">
        <v>44528</v>
      </c>
      <c r="I5372" s="23">
        <v>44541</v>
      </c>
      <c r="J5372">
        <f t="shared" si="332"/>
        <v>14</v>
      </c>
      <c r="K5372" s="2">
        <f t="shared" si="333"/>
        <v>44534.5</v>
      </c>
      <c r="L5372" s="22">
        <v>44547.5</v>
      </c>
      <c r="M5372" s="22">
        <v>44581.5</v>
      </c>
      <c r="N5372" s="22">
        <v>44580.5</v>
      </c>
      <c r="O5372">
        <f t="shared" si="334"/>
        <v>46</v>
      </c>
      <c r="P5372" s="3">
        <f t="shared" si="335"/>
        <v>6690.24</v>
      </c>
    </row>
    <row r="5373" spans="1:16" x14ac:dyDescent="0.35">
      <c r="A5373" t="s">
        <v>305</v>
      </c>
      <c r="B5373" s="21" t="s">
        <v>86</v>
      </c>
      <c r="C5373" s="22">
        <v>44547</v>
      </c>
      <c r="D5373" t="s">
        <v>99</v>
      </c>
      <c r="E5373" t="s">
        <v>100</v>
      </c>
      <c r="F5373" s="21" t="s">
        <v>164</v>
      </c>
      <c r="G5373" s="3">
        <v>13291.82</v>
      </c>
      <c r="H5373" s="22">
        <v>44528</v>
      </c>
      <c r="I5373" s="23">
        <v>44541</v>
      </c>
      <c r="J5373">
        <f t="shared" si="332"/>
        <v>14</v>
      </c>
      <c r="K5373" s="2">
        <f t="shared" si="333"/>
        <v>44534.5</v>
      </c>
      <c r="L5373" s="22">
        <v>44547.5</v>
      </c>
      <c r="M5373" s="22">
        <v>44581.5</v>
      </c>
      <c r="N5373" s="22">
        <v>44580.5</v>
      </c>
      <c r="O5373">
        <f t="shared" si="334"/>
        <v>46</v>
      </c>
      <c r="P5373" s="3">
        <f t="shared" si="335"/>
        <v>611423.72</v>
      </c>
    </row>
    <row r="5374" spans="1:16" x14ac:dyDescent="0.35">
      <c r="A5374" t="s">
        <v>305</v>
      </c>
      <c r="B5374" s="21" t="s">
        <v>86</v>
      </c>
      <c r="C5374" s="22">
        <v>44547</v>
      </c>
      <c r="D5374" t="s">
        <v>161</v>
      </c>
      <c r="E5374" t="s">
        <v>162</v>
      </c>
      <c r="F5374" s="21" t="s">
        <v>178</v>
      </c>
      <c r="G5374" s="3">
        <v>137.19999999999999</v>
      </c>
      <c r="H5374" s="22">
        <v>44528</v>
      </c>
      <c r="I5374" s="23">
        <v>44541</v>
      </c>
      <c r="J5374">
        <f t="shared" si="332"/>
        <v>14</v>
      </c>
      <c r="K5374" s="2">
        <f t="shared" si="333"/>
        <v>44534.5</v>
      </c>
      <c r="L5374" s="22">
        <v>44547.5</v>
      </c>
      <c r="M5374" s="22">
        <v>44581.5</v>
      </c>
      <c r="N5374" s="22">
        <v>44580.5</v>
      </c>
      <c r="O5374">
        <f t="shared" si="334"/>
        <v>46</v>
      </c>
      <c r="P5374" s="3">
        <f t="shared" si="335"/>
        <v>6311.2</v>
      </c>
    </row>
    <row r="5375" spans="1:16" x14ac:dyDescent="0.35">
      <c r="A5375" t="s">
        <v>305</v>
      </c>
      <c r="B5375" s="21" t="s">
        <v>86</v>
      </c>
      <c r="C5375" s="22">
        <v>44547</v>
      </c>
      <c r="D5375" t="s">
        <v>161</v>
      </c>
      <c r="E5375" t="s">
        <v>162</v>
      </c>
      <c r="F5375" s="21" t="s">
        <v>179</v>
      </c>
      <c r="G5375" s="3">
        <v>199.67000000000002</v>
      </c>
      <c r="H5375" s="22">
        <v>44528</v>
      </c>
      <c r="I5375" s="23">
        <v>44541</v>
      </c>
      <c r="J5375">
        <f t="shared" si="332"/>
        <v>14</v>
      </c>
      <c r="K5375" s="2">
        <f t="shared" si="333"/>
        <v>44534.5</v>
      </c>
      <c r="L5375" s="22">
        <v>44547.5</v>
      </c>
      <c r="M5375" s="22">
        <v>44581.5</v>
      </c>
      <c r="N5375" s="22">
        <v>44580.5</v>
      </c>
      <c r="O5375">
        <f t="shared" si="334"/>
        <v>46</v>
      </c>
      <c r="P5375" s="3">
        <f t="shared" si="335"/>
        <v>9184.8200000000015</v>
      </c>
    </row>
    <row r="5376" spans="1:16" x14ac:dyDescent="0.35">
      <c r="A5376" t="s">
        <v>305</v>
      </c>
      <c r="B5376" s="21" t="s">
        <v>86</v>
      </c>
      <c r="C5376" s="22">
        <v>44547</v>
      </c>
      <c r="D5376" t="s">
        <v>161</v>
      </c>
      <c r="E5376" t="s">
        <v>162</v>
      </c>
      <c r="F5376" s="21" t="s">
        <v>180</v>
      </c>
      <c r="G5376" s="3">
        <v>226.09</v>
      </c>
      <c r="H5376" s="22">
        <v>44528</v>
      </c>
      <c r="I5376" s="23">
        <v>44541</v>
      </c>
      <c r="J5376">
        <f t="shared" si="332"/>
        <v>14</v>
      </c>
      <c r="K5376" s="2">
        <f t="shared" si="333"/>
        <v>44534.5</v>
      </c>
      <c r="L5376" s="22">
        <v>44547.5</v>
      </c>
      <c r="M5376" s="22">
        <v>44581.5</v>
      </c>
      <c r="N5376" s="22">
        <v>44580.5</v>
      </c>
      <c r="O5376">
        <f t="shared" si="334"/>
        <v>46</v>
      </c>
      <c r="P5376" s="3">
        <f t="shared" si="335"/>
        <v>10400.14</v>
      </c>
    </row>
    <row r="5377" spans="1:16" x14ac:dyDescent="0.35">
      <c r="A5377" t="s">
        <v>305</v>
      </c>
      <c r="B5377" s="21" t="s">
        <v>86</v>
      </c>
      <c r="C5377" s="22">
        <v>44547</v>
      </c>
      <c r="D5377" t="s">
        <v>171</v>
      </c>
      <c r="E5377" t="s">
        <v>172</v>
      </c>
      <c r="F5377" s="21" t="s">
        <v>180</v>
      </c>
      <c r="G5377" s="3">
        <v>30.81</v>
      </c>
      <c r="H5377" s="22">
        <v>44528</v>
      </c>
      <c r="I5377" s="23">
        <v>44541</v>
      </c>
      <c r="J5377">
        <f t="shared" si="332"/>
        <v>14</v>
      </c>
      <c r="K5377" s="2">
        <f t="shared" si="333"/>
        <v>44534.5</v>
      </c>
      <c r="L5377" s="22">
        <v>44547.5</v>
      </c>
      <c r="M5377" s="22">
        <v>44581.5</v>
      </c>
      <c r="N5377" s="22">
        <v>44580.5</v>
      </c>
      <c r="O5377">
        <f t="shared" si="334"/>
        <v>46</v>
      </c>
      <c r="P5377" s="3">
        <f t="shared" si="335"/>
        <v>1417.26</v>
      </c>
    </row>
    <row r="5378" spans="1:16" x14ac:dyDescent="0.35">
      <c r="A5378" t="s">
        <v>305</v>
      </c>
      <c r="B5378" s="21" t="s">
        <v>86</v>
      </c>
      <c r="C5378" s="22">
        <v>44547</v>
      </c>
      <c r="D5378" t="s">
        <v>161</v>
      </c>
      <c r="E5378" t="s">
        <v>162</v>
      </c>
      <c r="F5378" s="21" t="s">
        <v>181</v>
      </c>
      <c r="G5378" s="3">
        <v>54.4</v>
      </c>
      <c r="H5378" s="22">
        <v>44528</v>
      </c>
      <c r="I5378" s="23">
        <v>44541</v>
      </c>
      <c r="J5378">
        <f t="shared" si="332"/>
        <v>14</v>
      </c>
      <c r="K5378" s="2">
        <f t="shared" si="333"/>
        <v>44534.5</v>
      </c>
      <c r="L5378" s="22">
        <v>44547.5</v>
      </c>
      <c r="M5378" s="22">
        <v>44581.5</v>
      </c>
      <c r="N5378" s="22">
        <v>44580.5</v>
      </c>
      <c r="O5378">
        <f t="shared" si="334"/>
        <v>46</v>
      </c>
      <c r="P5378" s="3">
        <f t="shared" si="335"/>
        <v>2502.4</v>
      </c>
    </row>
    <row r="5379" spans="1:16" x14ac:dyDescent="0.35">
      <c r="A5379" t="s">
        <v>305</v>
      </c>
      <c r="B5379" s="21" t="s">
        <v>86</v>
      </c>
      <c r="C5379" s="22">
        <v>44547</v>
      </c>
      <c r="D5379" t="s">
        <v>161</v>
      </c>
      <c r="E5379" t="s">
        <v>162</v>
      </c>
      <c r="F5379" s="21" t="s">
        <v>182</v>
      </c>
      <c r="G5379" s="3">
        <v>35.71</v>
      </c>
      <c r="H5379" s="22">
        <v>44528</v>
      </c>
      <c r="I5379" s="23">
        <v>44541</v>
      </c>
      <c r="J5379">
        <f t="shared" si="332"/>
        <v>14</v>
      </c>
      <c r="K5379" s="2">
        <f t="shared" si="333"/>
        <v>44534.5</v>
      </c>
      <c r="L5379" s="22">
        <v>44547.5</v>
      </c>
      <c r="M5379" s="22">
        <v>44581.5</v>
      </c>
      <c r="N5379" s="22">
        <v>44580.5</v>
      </c>
      <c r="O5379">
        <f t="shared" si="334"/>
        <v>46</v>
      </c>
      <c r="P5379" s="3">
        <f t="shared" si="335"/>
        <v>1642.66</v>
      </c>
    </row>
    <row r="5380" spans="1:16" x14ac:dyDescent="0.35">
      <c r="A5380" t="s">
        <v>305</v>
      </c>
      <c r="B5380" s="21" t="s">
        <v>86</v>
      </c>
      <c r="C5380" s="22">
        <v>44547</v>
      </c>
      <c r="D5380" t="s">
        <v>161</v>
      </c>
      <c r="E5380" t="s">
        <v>162</v>
      </c>
      <c r="F5380" s="21" t="s">
        <v>183</v>
      </c>
      <c r="G5380" s="3">
        <v>825.6500000000002</v>
      </c>
      <c r="H5380" s="22">
        <v>44528</v>
      </c>
      <c r="I5380" s="23">
        <v>44541</v>
      </c>
      <c r="J5380">
        <f t="shared" si="332"/>
        <v>14</v>
      </c>
      <c r="K5380" s="2">
        <f t="shared" si="333"/>
        <v>44534.5</v>
      </c>
      <c r="L5380" s="22">
        <v>44547.5</v>
      </c>
      <c r="M5380" s="22">
        <v>44581.5</v>
      </c>
      <c r="N5380" s="22">
        <v>44580.5</v>
      </c>
      <c r="O5380">
        <f t="shared" si="334"/>
        <v>46</v>
      </c>
      <c r="P5380" s="3">
        <f t="shared" si="335"/>
        <v>37979.900000000009</v>
      </c>
    </row>
    <row r="5381" spans="1:16" x14ac:dyDescent="0.35">
      <c r="A5381" t="s">
        <v>305</v>
      </c>
      <c r="B5381" s="21" t="s">
        <v>86</v>
      </c>
      <c r="C5381" s="22">
        <v>44547</v>
      </c>
      <c r="D5381" t="s">
        <v>161</v>
      </c>
      <c r="E5381" t="s">
        <v>162</v>
      </c>
      <c r="F5381" s="21" t="s">
        <v>184</v>
      </c>
      <c r="G5381" s="3">
        <v>38.979999999999997</v>
      </c>
      <c r="H5381" s="22">
        <v>44528</v>
      </c>
      <c r="I5381" s="23">
        <v>44541</v>
      </c>
      <c r="J5381">
        <f t="shared" si="332"/>
        <v>14</v>
      </c>
      <c r="K5381" s="2">
        <f t="shared" si="333"/>
        <v>44534.5</v>
      </c>
      <c r="L5381" s="22">
        <v>44547.5</v>
      </c>
      <c r="M5381" s="22">
        <v>44581.5</v>
      </c>
      <c r="N5381" s="22">
        <v>44580.5</v>
      </c>
      <c r="O5381">
        <f t="shared" si="334"/>
        <v>46</v>
      </c>
      <c r="P5381" s="3">
        <f t="shared" si="335"/>
        <v>1793.08</v>
      </c>
    </row>
    <row r="5382" spans="1:16" x14ac:dyDescent="0.35">
      <c r="A5382" t="s">
        <v>305</v>
      </c>
      <c r="B5382" s="21" t="s">
        <v>86</v>
      </c>
      <c r="C5382" s="22">
        <v>44547</v>
      </c>
      <c r="D5382" t="s">
        <v>161</v>
      </c>
      <c r="E5382" t="s">
        <v>162</v>
      </c>
      <c r="F5382" s="21" t="s">
        <v>185</v>
      </c>
      <c r="G5382" s="3">
        <v>713.08999999999992</v>
      </c>
      <c r="H5382" s="22">
        <v>44528</v>
      </c>
      <c r="I5382" s="23">
        <v>44541</v>
      </c>
      <c r="J5382">
        <f t="shared" si="332"/>
        <v>14</v>
      </c>
      <c r="K5382" s="2">
        <f t="shared" si="333"/>
        <v>44534.5</v>
      </c>
      <c r="L5382" s="22">
        <v>44547.5</v>
      </c>
      <c r="M5382" s="22">
        <v>44581.5</v>
      </c>
      <c r="N5382" s="22">
        <v>44580.5</v>
      </c>
      <c r="O5382">
        <f t="shared" si="334"/>
        <v>46</v>
      </c>
      <c r="P5382" s="3">
        <f t="shared" si="335"/>
        <v>32802.14</v>
      </c>
    </row>
    <row r="5383" spans="1:16" x14ac:dyDescent="0.35">
      <c r="A5383" t="s">
        <v>305</v>
      </c>
      <c r="B5383" s="21" t="s">
        <v>86</v>
      </c>
      <c r="C5383" s="22">
        <v>44547</v>
      </c>
      <c r="D5383" t="s">
        <v>161</v>
      </c>
      <c r="E5383" t="s">
        <v>162</v>
      </c>
      <c r="F5383" s="21" t="s">
        <v>186</v>
      </c>
      <c r="G5383" s="3">
        <v>179.43</v>
      </c>
      <c r="H5383" s="22">
        <v>44528</v>
      </c>
      <c r="I5383" s="23">
        <v>44541</v>
      </c>
      <c r="J5383">
        <f t="shared" si="332"/>
        <v>14</v>
      </c>
      <c r="K5383" s="2">
        <f t="shared" si="333"/>
        <v>44534.5</v>
      </c>
      <c r="L5383" s="22">
        <v>44547.5</v>
      </c>
      <c r="M5383" s="22">
        <v>44581.5</v>
      </c>
      <c r="N5383" s="22">
        <v>44580.5</v>
      </c>
      <c r="O5383">
        <f t="shared" si="334"/>
        <v>46</v>
      </c>
      <c r="P5383" s="3">
        <f t="shared" si="335"/>
        <v>8253.7800000000007</v>
      </c>
    </row>
    <row r="5384" spans="1:16" x14ac:dyDescent="0.35">
      <c r="A5384" t="s">
        <v>305</v>
      </c>
      <c r="B5384" s="21" t="s">
        <v>86</v>
      </c>
      <c r="C5384" s="22">
        <v>44547</v>
      </c>
      <c r="D5384" t="s">
        <v>161</v>
      </c>
      <c r="E5384" t="s">
        <v>162</v>
      </c>
      <c r="F5384" s="21" t="s">
        <v>187</v>
      </c>
      <c r="G5384" s="3">
        <v>355.36</v>
      </c>
      <c r="H5384" s="22">
        <v>44528</v>
      </c>
      <c r="I5384" s="23">
        <v>44541</v>
      </c>
      <c r="J5384">
        <f t="shared" si="332"/>
        <v>14</v>
      </c>
      <c r="K5384" s="2">
        <f t="shared" si="333"/>
        <v>44534.5</v>
      </c>
      <c r="L5384" s="22">
        <v>44547.5</v>
      </c>
      <c r="M5384" s="22">
        <v>44581.5</v>
      </c>
      <c r="N5384" s="22">
        <v>44580.5</v>
      </c>
      <c r="O5384">
        <f t="shared" si="334"/>
        <v>46</v>
      </c>
      <c r="P5384" s="3">
        <f t="shared" si="335"/>
        <v>16346.560000000001</v>
      </c>
    </row>
    <row r="5385" spans="1:16" x14ac:dyDescent="0.35">
      <c r="A5385" t="s">
        <v>305</v>
      </c>
      <c r="B5385" s="21" t="s">
        <v>86</v>
      </c>
      <c r="C5385" s="22">
        <v>44547</v>
      </c>
      <c r="D5385" t="s">
        <v>161</v>
      </c>
      <c r="E5385" t="s">
        <v>162</v>
      </c>
      <c r="F5385" s="21" t="s">
        <v>188</v>
      </c>
      <c r="G5385" s="3">
        <v>59.2</v>
      </c>
      <c r="H5385" s="22">
        <v>44528</v>
      </c>
      <c r="I5385" s="23">
        <v>44541</v>
      </c>
      <c r="J5385">
        <f t="shared" si="332"/>
        <v>14</v>
      </c>
      <c r="K5385" s="2">
        <f t="shared" si="333"/>
        <v>44534.5</v>
      </c>
      <c r="L5385" s="22">
        <v>44547.5</v>
      </c>
      <c r="M5385" s="22">
        <v>44581.5</v>
      </c>
      <c r="N5385" s="22">
        <v>44580.5</v>
      </c>
      <c r="O5385">
        <f t="shared" si="334"/>
        <v>46</v>
      </c>
      <c r="P5385" s="3">
        <f t="shared" si="335"/>
        <v>2723.2000000000003</v>
      </c>
    </row>
    <row r="5386" spans="1:16" x14ac:dyDescent="0.35">
      <c r="A5386" t="s">
        <v>305</v>
      </c>
      <c r="B5386" s="21" t="s">
        <v>86</v>
      </c>
      <c r="C5386" s="22">
        <v>44547</v>
      </c>
      <c r="D5386" t="s">
        <v>161</v>
      </c>
      <c r="E5386" t="s">
        <v>162</v>
      </c>
      <c r="F5386" s="21" t="s">
        <v>189</v>
      </c>
      <c r="G5386" s="3">
        <v>111.63999999999999</v>
      </c>
      <c r="H5386" s="22">
        <v>44528</v>
      </c>
      <c r="I5386" s="23">
        <v>44541</v>
      </c>
      <c r="J5386">
        <f t="shared" si="332"/>
        <v>14</v>
      </c>
      <c r="K5386" s="2">
        <f t="shared" si="333"/>
        <v>44534.5</v>
      </c>
      <c r="L5386" s="22">
        <v>44547.5</v>
      </c>
      <c r="M5386" s="22">
        <v>44581.5</v>
      </c>
      <c r="N5386" s="22">
        <v>44580.5</v>
      </c>
      <c r="O5386">
        <f t="shared" si="334"/>
        <v>46</v>
      </c>
      <c r="P5386" s="3">
        <f t="shared" si="335"/>
        <v>5135.4399999999996</v>
      </c>
    </row>
    <row r="5387" spans="1:16" x14ac:dyDescent="0.35">
      <c r="A5387" t="s">
        <v>305</v>
      </c>
      <c r="B5387" s="21" t="s">
        <v>86</v>
      </c>
      <c r="C5387" s="22">
        <v>44547</v>
      </c>
      <c r="D5387" t="s">
        <v>161</v>
      </c>
      <c r="E5387" t="s">
        <v>162</v>
      </c>
      <c r="F5387" s="21" t="s">
        <v>190</v>
      </c>
      <c r="G5387" s="3">
        <v>30.99</v>
      </c>
      <c r="H5387" s="22">
        <v>44528</v>
      </c>
      <c r="I5387" s="23">
        <v>44541</v>
      </c>
      <c r="J5387">
        <f t="shared" ref="J5387:J5450" si="336">I5387-H5387+1</f>
        <v>14</v>
      </c>
      <c r="K5387" s="2">
        <f t="shared" ref="K5387:K5450" si="337">(H5387+I5387)/2</f>
        <v>44534.5</v>
      </c>
      <c r="L5387" s="22">
        <v>44547.5</v>
      </c>
      <c r="M5387" s="22">
        <v>44581.5</v>
      </c>
      <c r="N5387" s="22">
        <v>44580.5</v>
      </c>
      <c r="O5387">
        <f t="shared" ref="O5387:O5450" si="338">N5387-K5387</f>
        <v>46</v>
      </c>
      <c r="P5387" s="3">
        <f t="shared" ref="P5387:P5450" si="339">O5387*G5387</f>
        <v>1425.54</v>
      </c>
    </row>
    <row r="5388" spans="1:16" x14ac:dyDescent="0.35">
      <c r="A5388" t="s">
        <v>305</v>
      </c>
      <c r="B5388" s="21" t="s">
        <v>86</v>
      </c>
      <c r="C5388" s="22">
        <v>44547</v>
      </c>
      <c r="D5388" t="s">
        <v>161</v>
      </c>
      <c r="E5388" t="s">
        <v>162</v>
      </c>
      <c r="F5388" s="21" t="s">
        <v>191</v>
      </c>
      <c r="G5388" s="3">
        <v>33.33</v>
      </c>
      <c r="H5388" s="22">
        <v>44528</v>
      </c>
      <c r="I5388" s="23">
        <v>44541</v>
      </c>
      <c r="J5388">
        <f t="shared" si="336"/>
        <v>14</v>
      </c>
      <c r="K5388" s="2">
        <f t="shared" si="337"/>
        <v>44534.5</v>
      </c>
      <c r="L5388" s="22">
        <v>44547.5</v>
      </c>
      <c r="M5388" s="22">
        <v>44581.5</v>
      </c>
      <c r="N5388" s="22">
        <v>44580.5</v>
      </c>
      <c r="O5388">
        <f t="shared" si="338"/>
        <v>46</v>
      </c>
      <c r="P5388" s="3">
        <f t="shared" si="339"/>
        <v>1533.1799999999998</v>
      </c>
    </row>
    <row r="5389" spans="1:16" x14ac:dyDescent="0.35">
      <c r="A5389" t="s">
        <v>305</v>
      </c>
      <c r="B5389" s="21" t="s">
        <v>86</v>
      </c>
      <c r="C5389" s="22">
        <v>44547</v>
      </c>
      <c r="D5389" t="s">
        <v>161</v>
      </c>
      <c r="E5389" t="s">
        <v>162</v>
      </c>
      <c r="F5389" s="21" t="s">
        <v>192</v>
      </c>
      <c r="G5389" s="3">
        <v>76.06</v>
      </c>
      <c r="H5389" s="22">
        <v>44528</v>
      </c>
      <c r="I5389" s="23">
        <v>44541</v>
      </c>
      <c r="J5389">
        <f t="shared" si="336"/>
        <v>14</v>
      </c>
      <c r="K5389" s="2">
        <f t="shared" si="337"/>
        <v>44534.5</v>
      </c>
      <c r="L5389" s="22">
        <v>44547.5</v>
      </c>
      <c r="M5389" s="22">
        <v>44581.5</v>
      </c>
      <c r="N5389" s="22">
        <v>44580.5</v>
      </c>
      <c r="O5389">
        <f t="shared" si="338"/>
        <v>46</v>
      </c>
      <c r="P5389" s="3">
        <f t="shared" si="339"/>
        <v>3498.76</v>
      </c>
    </row>
    <row r="5390" spans="1:16" x14ac:dyDescent="0.35">
      <c r="A5390" t="s">
        <v>305</v>
      </c>
      <c r="B5390" s="21" t="s">
        <v>86</v>
      </c>
      <c r="C5390" s="22">
        <v>44547</v>
      </c>
      <c r="D5390" t="s">
        <v>161</v>
      </c>
      <c r="E5390" t="s">
        <v>162</v>
      </c>
      <c r="F5390" s="21" t="s">
        <v>193</v>
      </c>
      <c r="G5390" s="3">
        <v>210.04000000000002</v>
      </c>
      <c r="H5390" s="22">
        <v>44528</v>
      </c>
      <c r="I5390" s="23">
        <v>44541</v>
      </c>
      <c r="J5390">
        <f t="shared" si="336"/>
        <v>14</v>
      </c>
      <c r="K5390" s="2">
        <f t="shared" si="337"/>
        <v>44534.5</v>
      </c>
      <c r="L5390" s="22">
        <v>44547.5</v>
      </c>
      <c r="M5390" s="22">
        <v>44581.5</v>
      </c>
      <c r="N5390" s="22">
        <v>44580.5</v>
      </c>
      <c r="O5390">
        <f t="shared" si="338"/>
        <v>46</v>
      </c>
      <c r="P5390" s="3">
        <f t="shared" si="339"/>
        <v>9661.84</v>
      </c>
    </row>
    <row r="5391" spans="1:16" x14ac:dyDescent="0.35">
      <c r="A5391" t="s">
        <v>305</v>
      </c>
      <c r="B5391" s="21" t="s">
        <v>86</v>
      </c>
      <c r="C5391" s="22">
        <v>44547</v>
      </c>
      <c r="D5391" t="s">
        <v>161</v>
      </c>
      <c r="E5391" t="s">
        <v>162</v>
      </c>
      <c r="F5391" s="21" t="s">
        <v>194</v>
      </c>
      <c r="G5391" s="3">
        <v>75.45</v>
      </c>
      <c r="H5391" s="22">
        <v>44528</v>
      </c>
      <c r="I5391" s="23">
        <v>44541</v>
      </c>
      <c r="J5391">
        <f t="shared" si="336"/>
        <v>14</v>
      </c>
      <c r="K5391" s="2">
        <f t="shared" si="337"/>
        <v>44534.5</v>
      </c>
      <c r="L5391" s="22">
        <v>44547.5</v>
      </c>
      <c r="M5391" s="22">
        <v>44581.5</v>
      </c>
      <c r="N5391" s="22">
        <v>44580.5</v>
      </c>
      <c r="O5391">
        <f t="shared" si="338"/>
        <v>46</v>
      </c>
      <c r="P5391" s="3">
        <f t="shared" si="339"/>
        <v>3470.7000000000003</v>
      </c>
    </row>
    <row r="5392" spans="1:16" x14ac:dyDescent="0.35">
      <c r="A5392" t="s">
        <v>305</v>
      </c>
      <c r="B5392" s="21" t="s">
        <v>98</v>
      </c>
      <c r="C5392" s="22">
        <v>44547</v>
      </c>
      <c r="D5392" t="s">
        <v>161</v>
      </c>
      <c r="E5392" t="s">
        <v>162</v>
      </c>
      <c r="F5392" s="21" t="s">
        <v>165</v>
      </c>
      <c r="G5392" s="3">
        <v>20.94</v>
      </c>
      <c r="H5392" s="22">
        <v>44529</v>
      </c>
      <c r="I5392" s="23">
        <v>44542</v>
      </c>
      <c r="J5392">
        <f t="shared" si="336"/>
        <v>14</v>
      </c>
      <c r="K5392" s="2">
        <f t="shared" si="337"/>
        <v>44535.5</v>
      </c>
      <c r="L5392" s="22">
        <v>44547.5</v>
      </c>
      <c r="M5392" s="22">
        <v>44581.5</v>
      </c>
      <c r="N5392" s="22">
        <v>44580.5</v>
      </c>
      <c r="O5392">
        <f t="shared" si="338"/>
        <v>45</v>
      </c>
      <c r="P5392" s="3">
        <f t="shared" si="339"/>
        <v>942.30000000000007</v>
      </c>
    </row>
    <row r="5393" spans="1:16" x14ac:dyDescent="0.35">
      <c r="A5393" t="s">
        <v>305</v>
      </c>
      <c r="B5393" s="21" t="s">
        <v>98</v>
      </c>
      <c r="C5393" s="22">
        <v>44547</v>
      </c>
      <c r="D5393" t="s">
        <v>161</v>
      </c>
      <c r="E5393" t="s">
        <v>162</v>
      </c>
      <c r="F5393" s="21" t="s">
        <v>167</v>
      </c>
      <c r="G5393" s="3">
        <v>28.71</v>
      </c>
      <c r="H5393" s="22">
        <v>44529</v>
      </c>
      <c r="I5393" s="23">
        <v>44542</v>
      </c>
      <c r="J5393">
        <f t="shared" si="336"/>
        <v>14</v>
      </c>
      <c r="K5393" s="2">
        <f t="shared" si="337"/>
        <v>44535.5</v>
      </c>
      <c r="L5393" s="22">
        <v>44547.5</v>
      </c>
      <c r="M5393" s="22">
        <v>44581.5</v>
      </c>
      <c r="N5393" s="22">
        <v>44580.5</v>
      </c>
      <c r="O5393">
        <f t="shared" si="338"/>
        <v>45</v>
      </c>
      <c r="P5393" s="3">
        <f t="shared" si="339"/>
        <v>1291.95</v>
      </c>
    </row>
    <row r="5394" spans="1:16" x14ac:dyDescent="0.35">
      <c r="A5394" t="s">
        <v>305</v>
      </c>
      <c r="B5394" s="21" t="s">
        <v>98</v>
      </c>
      <c r="C5394" s="22">
        <v>44547</v>
      </c>
      <c r="D5394" t="s">
        <v>161</v>
      </c>
      <c r="E5394" t="s">
        <v>162</v>
      </c>
      <c r="F5394" s="21" t="s">
        <v>195</v>
      </c>
      <c r="G5394" s="3">
        <v>1031.01</v>
      </c>
      <c r="H5394" s="22">
        <v>44529</v>
      </c>
      <c r="I5394" s="23">
        <v>44542</v>
      </c>
      <c r="J5394">
        <f t="shared" si="336"/>
        <v>14</v>
      </c>
      <c r="K5394" s="2">
        <f t="shared" si="337"/>
        <v>44535.5</v>
      </c>
      <c r="L5394" s="22">
        <v>44547.5</v>
      </c>
      <c r="M5394" s="22">
        <v>44581.5</v>
      </c>
      <c r="N5394" s="22">
        <v>44580.5</v>
      </c>
      <c r="O5394">
        <f t="shared" si="338"/>
        <v>45</v>
      </c>
      <c r="P5394" s="3">
        <f t="shared" si="339"/>
        <v>46395.45</v>
      </c>
    </row>
    <row r="5395" spans="1:16" x14ac:dyDescent="0.35">
      <c r="A5395" t="s">
        <v>305</v>
      </c>
      <c r="B5395" s="21" t="s">
        <v>98</v>
      </c>
      <c r="C5395" s="22">
        <v>44547</v>
      </c>
      <c r="D5395" t="s">
        <v>161</v>
      </c>
      <c r="E5395" t="s">
        <v>162</v>
      </c>
      <c r="F5395" s="21" t="s">
        <v>169</v>
      </c>
      <c r="G5395" s="3">
        <v>78.09</v>
      </c>
      <c r="H5395" s="22">
        <v>44529</v>
      </c>
      <c r="I5395" s="23">
        <v>44542</v>
      </c>
      <c r="J5395">
        <f t="shared" si="336"/>
        <v>14</v>
      </c>
      <c r="K5395" s="2">
        <f t="shared" si="337"/>
        <v>44535.5</v>
      </c>
      <c r="L5395" s="22">
        <v>44547.5</v>
      </c>
      <c r="M5395" s="22">
        <v>44581.5</v>
      </c>
      <c r="N5395" s="22">
        <v>44580.5</v>
      </c>
      <c r="O5395">
        <f t="shared" si="338"/>
        <v>45</v>
      </c>
      <c r="P5395" s="3">
        <f t="shared" si="339"/>
        <v>3514.05</v>
      </c>
    </row>
    <row r="5396" spans="1:16" x14ac:dyDescent="0.35">
      <c r="A5396" t="s">
        <v>305</v>
      </c>
      <c r="B5396" s="21" t="s">
        <v>98</v>
      </c>
      <c r="C5396" s="22">
        <v>44547</v>
      </c>
      <c r="D5396" t="s">
        <v>161</v>
      </c>
      <c r="E5396" t="s">
        <v>162</v>
      </c>
      <c r="F5396" s="21" t="s">
        <v>170</v>
      </c>
      <c r="G5396" s="3">
        <v>25.9</v>
      </c>
      <c r="H5396" s="22">
        <v>44529</v>
      </c>
      <c r="I5396" s="23">
        <v>44542</v>
      </c>
      <c r="J5396">
        <f t="shared" si="336"/>
        <v>14</v>
      </c>
      <c r="K5396" s="2">
        <f t="shared" si="337"/>
        <v>44535.5</v>
      </c>
      <c r="L5396" s="22">
        <v>44547.5</v>
      </c>
      <c r="M5396" s="22">
        <v>44581.5</v>
      </c>
      <c r="N5396" s="22">
        <v>44580.5</v>
      </c>
      <c r="O5396">
        <f t="shared" si="338"/>
        <v>45</v>
      </c>
      <c r="P5396" s="3">
        <f t="shared" si="339"/>
        <v>1165.5</v>
      </c>
    </row>
    <row r="5397" spans="1:16" x14ac:dyDescent="0.35">
      <c r="A5397" t="s">
        <v>305</v>
      </c>
      <c r="B5397" s="21" t="s">
        <v>98</v>
      </c>
      <c r="C5397" s="22">
        <v>44547</v>
      </c>
      <c r="D5397" t="s">
        <v>161</v>
      </c>
      <c r="E5397" t="s">
        <v>162</v>
      </c>
      <c r="F5397" s="21" t="s">
        <v>196</v>
      </c>
      <c r="G5397" s="3">
        <v>302.55</v>
      </c>
      <c r="H5397" s="22">
        <v>44529</v>
      </c>
      <c r="I5397" s="23">
        <v>44542</v>
      </c>
      <c r="J5397">
        <f t="shared" si="336"/>
        <v>14</v>
      </c>
      <c r="K5397" s="2">
        <f t="shared" si="337"/>
        <v>44535.5</v>
      </c>
      <c r="L5397" s="22">
        <v>44547.5</v>
      </c>
      <c r="M5397" s="22">
        <v>44581.5</v>
      </c>
      <c r="N5397" s="22">
        <v>44580.5</v>
      </c>
      <c r="O5397">
        <f t="shared" si="338"/>
        <v>45</v>
      </c>
      <c r="P5397" s="3">
        <f t="shared" si="339"/>
        <v>13614.75</v>
      </c>
    </row>
    <row r="5398" spans="1:16" x14ac:dyDescent="0.35">
      <c r="A5398" t="s">
        <v>305</v>
      </c>
      <c r="B5398" s="21" t="s">
        <v>98</v>
      </c>
      <c r="C5398" s="22">
        <v>44547</v>
      </c>
      <c r="D5398" t="s">
        <v>161</v>
      </c>
      <c r="E5398" t="s">
        <v>162</v>
      </c>
      <c r="F5398" s="21" t="s">
        <v>175</v>
      </c>
      <c r="G5398" s="3">
        <v>50.100000000000009</v>
      </c>
      <c r="H5398" s="22">
        <v>44529</v>
      </c>
      <c r="I5398" s="23">
        <v>44542</v>
      </c>
      <c r="J5398">
        <f t="shared" si="336"/>
        <v>14</v>
      </c>
      <c r="K5398" s="2">
        <f t="shared" si="337"/>
        <v>44535.5</v>
      </c>
      <c r="L5398" s="22">
        <v>44547.5</v>
      </c>
      <c r="M5398" s="22">
        <v>44581.5</v>
      </c>
      <c r="N5398" s="22">
        <v>44580.5</v>
      </c>
      <c r="O5398">
        <f t="shared" si="338"/>
        <v>45</v>
      </c>
      <c r="P5398" s="3">
        <f t="shared" si="339"/>
        <v>2254.5000000000005</v>
      </c>
    </row>
    <row r="5399" spans="1:16" x14ac:dyDescent="0.35">
      <c r="A5399" t="s">
        <v>305</v>
      </c>
      <c r="B5399" s="21" t="s">
        <v>98</v>
      </c>
      <c r="C5399" s="22">
        <v>44547</v>
      </c>
      <c r="D5399" t="s">
        <v>161</v>
      </c>
      <c r="E5399" t="s">
        <v>162</v>
      </c>
      <c r="F5399" s="21" t="s">
        <v>197</v>
      </c>
      <c r="G5399" s="3">
        <v>61.33</v>
      </c>
      <c r="H5399" s="22">
        <v>44529</v>
      </c>
      <c r="I5399" s="23">
        <v>44542</v>
      </c>
      <c r="J5399">
        <f t="shared" si="336"/>
        <v>14</v>
      </c>
      <c r="K5399" s="2">
        <f t="shared" si="337"/>
        <v>44535.5</v>
      </c>
      <c r="L5399" s="22">
        <v>44547.5</v>
      </c>
      <c r="M5399" s="22">
        <v>44581.5</v>
      </c>
      <c r="N5399" s="22">
        <v>44580.5</v>
      </c>
      <c r="O5399">
        <f t="shared" si="338"/>
        <v>45</v>
      </c>
      <c r="P5399" s="3">
        <f t="shared" si="339"/>
        <v>2759.85</v>
      </c>
    </row>
    <row r="5400" spans="1:16" x14ac:dyDescent="0.35">
      <c r="A5400" t="s">
        <v>305</v>
      </c>
      <c r="B5400" s="21" t="s">
        <v>98</v>
      </c>
      <c r="C5400" s="22">
        <v>44547</v>
      </c>
      <c r="D5400" t="s">
        <v>161</v>
      </c>
      <c r="E5400" t="s">
        <v>162</v>
      </c>
      <c r="F5400" s="21" t="s">
        <v>176</v>
      </c>
      <c r="G5400" s="3">
        <v>1976.8100000000002</v>
      </c>
      <c r="H5400" s="22">
        <v>44529</v>
      </c>
      <c r="I5400" s="23">
        <v>44542</v>
      </c>
      <c r="J5400">
        <f t="shared" si="336"/>
        <v>14</v>
      </c>
      <c r="K5400" s="2">
        <f t="shared" si="337"/>
        <v>44535.5</v>
      </c>
      <c r="L5400" s="22">
        <v>44547.5</v>
      </c>
      <c r="M5400" s="22">
        <v>44581.5</v>
      </c>
      <c r="N5400" s="22">
        <v>44580.5</v>
      </c>
      <c r="O5400">
        <f t="shared" si="338"/>
        <v>45</v>
      </c>
      <c r="P5400" s="3">
        <f t="shared" si="339"/>
        <v>88956.450000000012</v>
      </c>
    </row>
    <row r="5401" spans="1:16" x14ac:dyDescent="0.35">
      <c r="A5401" t="s">
        <v>305</v>
      </c>
      <c r="B5401" s="21" t="s">
        <v>98</v>
      </c>
      <c r="C5401" s="22">
        <v>44547</v>
      </c>
      <c r="D5401" t="s">
        <v>171</v>
      </c>
      <c r="E5401" t="s">
        <v>172</v>
      </c>
      <c r="F5401" s="21" t="s">
        <v>176</v>
      </c>
      <c r="G5401" s="3">
        <v>22.72</v>
      </c>
      <c r="H5401" s="22">
        <v>44529</v>
      </c>
      <c r="I5401" s="23">
        <v>44542</v>
      </c>
      <c r="J5401">
        <f t="shared" si="336"/>
        <v>14</v>
      </c>
      <c r="K5401" s="2">
        <f t="shared" si="337"/>
        <v>44535.5</v>
      </c>
      <c r="L5401" s="22">
        <v>44547.5</v>
      </c>
      <c r="M5401" s="22">
        <v>44581.5</v>
      </c>
      <c r="N5401" s="22">
        <v>44580.5</v>
      </c>
      <c r="O5401">
        <f t="shared" si="338"/>
        <v>45</v>
      </c>
      <c r="P5401" s="3">
        <f t="shared" si="339"/>
        <v>1022.4</v>
      </c>
    </row>
    <row r="5402" spans="1:16" x14ac:dyDescent="0.35">
      <c r="A5402" t="s">
        <v>305</v>
      </c>
      <c r="B5402" s="21" t="s">
        <v>98</v>
      </c>
      <c r="C5402" s="22">
        <v>44547</v>
      </c>
      <c r="D5402" t="s">
        <v>161</v>
      </c>
      <c r="E5402" t="s">
        <v>162</v>
      </c>
      <c r="F5402" s="21" t="s">
        <v>177</v>
      </c>
      <c r="G5402" s="3">
        <v>57.74</v>
      </c>
      <c r="H5402" s="22">
        <v>44529</v>
      </c>
      <c r="I5402" s="23">
        <v>44542</v>
      </c>
      <c r="J5402">
        <f t="shared" si="336"/>
        <v>14</v>
      </c>
      <c r="K5402" s="2">
        <f t="shared" si="337"/>
        <v>44535.5</v>
      </c>
      <c r="L5402" s="22">
        <v>44547.5</v>
      </c>
      <c r="M5402" s="22">
        <v>44581.5</v>
      </c>
      <c r="N5402" s="22">
        <v>44580.5</v>
      </c>
      <c r="O5402">
        <f t="shared" si="338"/>
        <v>45</v>
      </c>
      <c r="P5402" s="3">
        <f t="shared" si="339"/>
        <v>2598.3000000000002</v>
      </c>
    </row>
    <row r="5403" spans="1:16" x14ac:dyDescent="0.35">
      <c r="A5403" t="s">
        <v>305</v>
      </c>
      <c r="B5403" s="21" t="s">
        <v>98</v>
      </c>
      <c r="C5403" s="22">
        <v>44547</v>
      </c>
      <c r="D5403" t="s">
        <v>107</v>
      </c>
      <c r="E5403" t="s">
        <v>108</v>
      </c>
      <c r="F5403" s="21" t="s">
        <v>164</v>
      </c>
      <c r="G5403" s="3">
        <v>3998.3300000000004</v>
      </c>
      <c r="H5403" s="22">
        <v>44529</v>
      </c>
      <c r="I5403" s="23">
        <v>44542</v>
      </c>
      <c r="J5403">
        <f t="shared" si="336"/>
        <v>14</v>
      </c>
      <c r="K5403" s="2">
        <f t="shared" si="337"/>
        <v>44535.5</v>
      </c>
      <c r="L5403" s="22">
        <v>44547.5</v>
      </c>
      <c r="M5403" s="22">
        <v>44581.5</v>
      </c>
      <c r="N5403" s="22">
        <v>44580.5</v>
      </c>
      <c r="O5403">
        <f t="shared" si="338"/>
        <v>45</v>
      </c>
      <c r="P5403" s="3">
        <f t="shared" si="339"/>
        <v>179924.85</v>
      </c>
    </row>
    <row r="5404" spans="1:16" x14ac:dyDescent="0.35">
      <c r="A5404" t="s">
        <v>305</v>
      </c>
      <c r="B5404" s="21" t="s">
        <v>98</v>
      </c>
      <c r="C5404" s="22">
        <v>44547</v>
      </c>
      <c r="D5404" t="s">
        <v>99</v>
      </c>
      <c r="E5404" t="s">
        <v>100</v>
      </c>
      <c r="F5404" s="21" t="s">
        <v>164</v>
      </c>
      <c r="G5404" s="3">
        <v>9628.3699999999972</v>
      </c>
      <c r="H5404" s="22">
        <v>44529</v>
      </c>
      <c r="I5404" s="23">
        <v>44542</v>
      </c>
      <c r="J5404">
        <f t="shared" si="336"/>
        <v>14</v>
      </c>
      <c r="K5404" s="2">
        <f t="shared" si="337"/>
        <v>44535.5</v>
      </c>
      <c r="L5404" s="22">
        <v>44547.5</v>
      </c>
      <c r="M5404" s="22">
        <v>44581.5</v>
      </c>
      <c r="N5404" s="22">
        <v>44580.5</v>
      </c>
      <c r="O5404">
        <f t="shared" si="338"/>
        <v>45</v>
      </c>
      <c r="P5404" s="3">
        <f t="shared" si="339"/>
        <v>433276.64999999985</v>
      </c>
    </row>
    <row r="5405" spans="1:16" x14ac:dyDescent="0.35">
      <c r="A5405" t="s">
        <v>305</v>
      </c>
      <c r="B5405" s="21" t="s">
        <v>98</v>
      </c>
      <c r="C5405" s="22">
        <v>44547</v>
      </c>
      <c r="D5405" t="s">
        <v>161</v>
      </c>
      <c r="E5405" t="s">
        <v>162</v>
      </c>
      <c r="F5405" s="21" t="s">
        <v>179</v>
      </c>
      <c r="G5405" s="3">
        <v>143.76</v>
      </c>
      <c r="H5405" s="22">
        <v>44529</v>
      </c>
      <c r="I5405" s="23">
        <v>44542</v>
      </c>
      <c r="J5405">
        <f t="shared" si="336"/>
        <v>14</v>
      </c>
      <c r="K5405" s="2">
        <f t="shared" si="337"/>
        <v>44535.5</v>
      </c>
      <c r="L5405" s="22">
        <v>44547.5</v>
      </c>
      <c r="M5405" s="22">
        <v>44581.5</v>
      </c>
      <c r="N5405" s="22">
        <v>44580.5</v>
      </c>
      <c r="O5405">
        <f t="shared" si="338"/>
        <v>45</v>
      </c>
      <c r="P5405" s="3">
        <f t="shared" si="339"/>
        <v>6469.2</v>
      </c>
    </row>
    <row r="5406" spans="1:16" x14ac:dyDescent="0.35">
      <c r="A5406" t="s">
        <v>305</v>
      </c>
      <c r="B5406" s="21" t="s">
        <v>98</v>
      </c>
      <c r="C5406" s="22">
        <v>44547</v>
      </c>
      <c r="D5406" t="s">
        <v>161</v>
      </c>
      <c r="E5406" t="s">
        <v>162</v>
      </c>
      <c r="F5406" s="21" t="s">
        <v>182</v>
      </c>
      <c r="G5406" s="3">
        <v>28</v>
      </c>
      <c r="H5406" s="22">
        <v>44529</v>
      </c>
      <c r="I5406" s="23">
        <v>44542</v>
      </c>
      <c r="J5406">
        <f t="shared" si="336"/>
        <v>14</v>
      </c>
      <c r="K5406" s="2">
        <f t="shared" si="337"/>
        <v>44535.5</v>
      </c>
      <c r="L5406" s="22">
        <v>44547.5</v>
      </c>
      <c r="M5406" s="22">
        <v>44581.5</v>
      </c>
      <c r="N5406" s="22">
        <v>44580.5</v>
      </c>
      <c r="O5406">
        <f t="shared" si="338"/>
        <v>45</v>
      </c>
      <c r="P5406" s="3">
        <f t="shared" si="339"/>
        <v>1260</v>
      </c>
    </row>
    <row r="5407" spans="1:16" x14ac:dyDescent="0.35">
      <c r="A5407" t="s">
        <v>305</v>
      </c>
      <c r="B5407" s="21" t="s">
        <v>98</v>
      </c>
      <c r="C5407" s="22">
        <v>44547</v>
      </c>
      <c r="D5407" t="s">
        <v>161</v>
      </c>
      <c r="E5407" t="s">
        <v>162</v>
      </c>
      <c r="F5407" s="21" t="s">
        <v>183</v>
      </c>
      <c r="G5407" s="3">
        <v>1483.15</v>
      </c>
      <c r="H5407" s="22">
        <v>44529</v>
      </c>
      <c r="I5407" s="23">
        <v>44542</v>
      </c>
      <c r="J5407">
        <f t="shared" si="336"/>
        <v>14</v>
      </c>
      <c r="K5407" s="2">
        <f t="shared" si="337"/>
        <v>44535.5</v>
      </c>
      <c r="L5407" s="22">
        <v>44547.5</v>
      </c>
      <c r="M5407" s="22">
        <v>44581.5</v>
      </c>
      <c r="N5407" s="22">
        <v>44580.5</v>
      </c>
      <c r="O5407">
        <f t="shared" si="338"/>
        <v>45</v>
      </c>
      <c r="P5407" s="3">
        <f t="shared" si="339"/>
        <v>66741.75</v>
      </c>
    </row>
    <row r="5408" spans="1:16" x14ac:dyDescent="0.35">
      <c r="A5408" t="s">
        <v>305</v>
      </c>
      <c r="B5408" s="21" t="s">
        <v>98</v>
      </c>
      <c r="C5408" s="22">
        <v>44547</v>
      </c>
      <c r="D5408" t="s">
        <v>161</v>
      </c>
      <c r="E5408" t="s">
        <v>162</v>
      </c>
      <c r="F5408" s="21" t="s">
        <v>184</v>
      </c>
      <c r="G5408" s="3">
        <v>30.48</v>
      </c>
      <c r="H5408" s="22">
        <v>44529</v>
      </c>
      <c r="I5408" s="23">
        <v>44542</v>
      </c>
      <c r="J5408">
        <f t="shared" si="336"/>
        <v>14</v>
      </c>
      <c r="K5408" s="2">
        <f t="shared" si="337"/>
        <v>44535.5</v>
      </c>
      <c r="L5408" s="22">
        <v>44547.5</v>
      </c>
      <c r="M5408" s="22">
        <v>44581.5</v>
      </c>
      <c r="N5408" s="22">
        <v>44580.5</v>
      </c>
      <c r="O5408">
        <f t="shared" si="338"/>
        <v>45</v>
      </c>
      <c r="P5408" s="3">
        <f t="shared" si="339"/>
        <v>1371.6</v>
      </c>
    </row>
    <row r="5409" spans="1:16" x14ac:dyDescent="0.35">
      <c r="A5409" t="s">
        <v>305</v>
      </c>
      <c r="B5409" s="21" t="s">
        <v>98</v>
      </c>
      <c r="C5409" s="22">
        <v>44547</v>
      </c>
      <c r="D5409" t="s">
        <v>161</v>
      </c>
      <c r="E5409" t="s">
        <v>162</v>
      </c>
      <c r="F5409" s="21" t="s">
        <v>185</v>
      </c>
      <c r="G5409" s="3">
        <v>692.36999999999989</v>
      </c>
      <c r="H5409" s="22">
        <v>44529</v>
      </c>
      <c r="I5409" s="23">
        <v>44542</v>
      </c>
      <c r="J5409">
        <f t="shared" si="336"/>
        <v>14</v>
      </c>
      <c r="K5409" s="2">
        <f t="shared" si="337"/>
        <v>44535.5</v>
      </c>
      <c r="L5409" s="22">
        <v>44547.5</v>
      </c>
      <c r="M5409" s="22">
        <v>44581.5</v>
      </c>
      <c r="N5409" s="22">
        <v>44580.5</v>
      </c>
      <c r="O5409">
        <f t="shared" si="338"/>
        <v>45</v>
      </c>
      <c r="P5409" s="3">
        <f t="shared" si="339"/>
        <v>31156.649999999994</v>
      </c>
    </row>
    <row r="5410" spans="1:16" x14ac:dyDescent="0.35">
      <c r="A5410" t="s">
        <v>305</v>
      </c>
      <c r="B5410" s="21" t="s">
        <v>98</v>
      </c>
      <c r="C5410" s="22">
        <v>44547</v>
      </c>
      <c r="D5410" t="s">
        <v>161</v>
      </c>
      <c r="E5410" t="s">
        <v>162</v>
      </c>
      <c r="F5410" s="21" t="s">
        <v>186</v>
      </c>
      <c r="G5410" s="3">
        <v>11.12</v>
      </c>
      <c r="H5410" s="22">
        <v>44529</v>
      </c>
      <c r="I5410" s="23">
        <v>44542</v>
      </c>
      <c r="J5410">
        <f t="shared" si="336"/>
        <v>14</v>
      </c>
      <c r="K5410" s="2">
        <f t="shared" si="337"/>
        <v>44535.5</v>
      </c>
      <c r="L5410" s="22">
        <v>44547.5</v>
      </c>
      <c r="M5410" s="22">
        <v>44581.5</v>
      </c>
      <c r="N5410" s="22">
        <v>44580.5</v>
      </c>
      <c r="O5410">
        <f t="shared" si="338"/>
        <v>45</v>
      </c>
      <c r="P5410" s="3">
        <f t="shared" si="339"/>
        <v>500.4</v>
      </c>
    </row>
    <row r="5411" spans="1:16" x14ac:dyDescent="0.35">
      <c r="A5411" t="s">
        <v>305</v>
      </c>
      <c r="B5411" s="21" t="s">
        <v>98</v>
      </c>
      <c r="C5411" s="22">
        <v>44547</v>
      </c>
      <c r="D5411" t="s">
        <v>161</v>
      </c>
      <c r="E5411" t="s">
        <v>162</v>
      </c>
      <c r="F5411" s="21" t="s">
        <v>187</v>
      </c>
      <c r="G5411" s="3">
        <v>504.98000000000008</v>
      </c>
      <c r="H5411" s="22">
        <v>44529</v>
      </c>
      <c r="I5411" s="23">
        <v>44542</v>
      </c>
      <c r="J5411">
        <f t="shared" si="336"/>
        <v>14</v>
      </c>
      <c r="K5411" s="2">
        <f t="shared" si="337"/>
        <v>44535.5</v>
      </c>
      <c r="L5411" s="22">
        <v>44547.5</v>
      </c>
      <c r="M5411" s="22">
        <v>44581.5</v>
      </c>
      <c r="N5411" s="22">
        <v>44580.5</v>
      </c>
      <c r="O5411">
        <f t="shared" si="338"/>
        <v>45</v>
      </c>
      <c r="P5411" s="3">
        <f t="shared" si="339"/>
        <v>22724.100000000002</v>
      </c>
    </row>
    <row r="5412" spans="1:16" x14ac:dyDescent="0.35">
      <c r="A5412" t="s">
        <v>305</v>
      </c>
      <c r="B5412" s="21" t="s">
        <v>98</v>
      </c>
      <c r="C5412" s="22">
        <v>44547</v>
      </c>
      <c r="D5412" t="s">
        <v>161</v>
      </c>
      <c r="E5412" t="s">
        <v>162</v>
      </c>
      <c r="F5412" s="21" t="s">
        <v>188</v>
      </c>
      <c r="G5412" s="3">
        <v>213.57999999999998</v>
      </c>
      <c r="H5412" s="22">
        <v>44529</v>
      </c>
      <c r="I5412" s="23">
        <v>44542</v>
      </c>
      <c r="J5412">
        <f t="shared" si="336"/>
        <v>14</v>
      </c>
      <c r="K5412" s="2">
        <f t="shared" si="337"/>
        <v>44535.5</v>
      </c>
      <c r="L5412" s="22">
        <v>44547.5</v>
      </c>
      <c r="M5412" s="22">
        <v>44581.5</v>
      </c>
      <c r="N5412" s="22">
        <v>44580.5</v>
      </c>
      <c r="O5412">
        <f t="shared" si="338"/>
        <v>45</v>
      </c>
      <c r="P5412" s="3">
        <f t="shared" si="339"/>
        <v>9611.0999999999985</v>
      </c>
    </row>
    <row r="5413" spans="1:16" x14ac:dyDescent="0.35">
      <c r="A5413" t="s">
        <v>305</v>
      </c>
      <c r="B5413" s="21" t="s">
        <v>98</v>
      </c>
      <c r="C5413" s="22">
        <v>44547</v>
      </c>
      <c r="D5413" t="s">
        <v>161</v>
      </c>
      <c r="E5413" t="s">
        <v>162</v>
      </c>
      <c r="F5413" s="21" t="s">
        <v>198</v>
      </c>
      <c r="G5413" s="3">
        <v>25.89</v>
      </c>
      <c r="H5413" s="22">
        <v>44529</v>
      </c>
      <c r="I5413" s="23">
        <v>44542</v>
      </c>
      <c r="J5413">
        <f t="shared" si="336"/>
        <v>14</v>
      </c>
      <c r="K5413" s="2">
        <f t="shared" si="337"/>
        <v>44535.5</v>
      </c>
      <c r="L5413" s="22">
        <v>44547.5</v>
      </c>
      <c r="M5413" s="22">
        <v>44581.5</v>
      </c>
      <c r="N5413" s="22">
        <v>44580.5</v>
      </c>
      <c r="O5413">
        <f t="shared" si="338"/>
        <v>45</v>
      </c>
      <c r="P5413" s="3">
        <f t="shared" si="339"/>
        <v>1165.05</v>
      </c>
    </row>
    <row r="5414" spans="1:16" x14ac:dyDescent="0.35">
      <c r="A5414" t="s">
        <v>305</v>
      </c>
      <c r="B5414" s="21" t="s">
        <v>98</v>
      </c>
      <c r="C5414" s="22">
        <v>44547</v>
      </c>
      <c r="D5414" t="s">
        <v>161</v>
      </c>
      <c r="E5414" t="s">
        <v>162</v>
      </c>
      <c r="F5414" s="21" t="s">
        <v>191</v>
      </c>
      <c r="G5414" s="3">
        <v>5.42</v>
      </c>
      <c r="H5414" s="22">
        <v>44529</v>
      </c>
      <c r="I5414" s="23">
        <v>44542</v>
      </c>
      <c r="J5414">
        <f t="shared" si="336"/>
        <v>14</v>
      </c>
      <c r="K5414" s="2">
        <f t="shared" si="337"/>
        <v>44535.5</v>
      </c>
      <c r="L5414" s="22">
        <v>44547.5</v>
      </c>
      <c r="M5414" s="22">
        <v>44581.5</v>
      </c>
      <c r="N5414" s="22">
        <v>44580.5</v>
      </c>
      <c r="O5414">
        <f t="shared" si="338"/>
        <v>45</v>
      </c>
      <c r="P5414" s="3">
        <f t="shared" si="339"/>
        <v>243.9</v>
      </c>
    </row>
    <row r="5415" spans="1:16" x14ac:dyDescent="0.35">
      <c r="A5415" t="s">
        <v>305</v>
      </c>
      <c r="B5415" s="21" t="s">
        <v>98</v>
      </c>
      <c r="C5415" s="22">
        <v>44547</v>
      </c>
      <c r="D5415" t="s">
        <v>161</v>
      </c>
      <c r="E5415" t="s">
        <v>162</v>
      </c>
      <c r="F5415" s="21" t="s">
        <v>193</v>
      </c>
      <c r="G5415" s="3">
        <v>78.97999999999999</v>
      </c>
      <c r="H5415" s="22">
        <v>44529</v>
      </c>
      <c r="I5415" s="23">
        <v>44542</v>
      </c>
      <c r="J5415">
        <f t="shared" si="336"/>
        <v>14</v>
      </c>
      <c r="K5415" s="2">
        <f t="shared" si="337"/>
        <v>44535.5</v>
      </c>
      <c r="L5415" s="22">
        <v>44547.5</v>
      </c>
      <c r="M5415" s="22">
        <v>44581.5</v>
      </c>
      <c r="N5415" s="22">
        <v>44580.5</v>
      </c>
      <c r="O5415">
        <f t="shared" si="338"/>
        <v>45</v>
      </c>
      <c r="P5415" s="3">
        <f t="shared" si="339"/>
        <v>3554.0999999999995</v>
      </c>
    </row>
    <row r="5416" spans="1:16" x14ac:dyDescent="0.35">
      <c r="A5416" t="s">
        <v>305</v>
      </c>
      <c r="B5416" s="21" t="s">
        <v>86</v>
      </c>
      <c r="C5416" s="22">
        <v>44547</v>
      </c>
      <c r="D5416" t="s">
        <v>199</v>
      </c>
      <c r="E5416" t="s">
        <v>200</v>
      </c>
      <c r="F5416" s="21" t="s">
        <v>89</v>
      </c>
      <c r="G5416" s="3">
        <v>88.41</v>
      </c>
      <c r="H5416" s="22">
        <v>44528</v>
      </c>
      <c r="I5416" s="23">
        <v>44541</v>
      </c>
      <c r="J5416">
        <f t="shared" si="336"/>
        <v>14</v>
      </c>
      <c r="K5416" s="2">
        <f t="shared" si="337"/>
        <v>44534.5</v>
      </c>
      <c r="L5416" s="22">
        <v>44547.5</v>
      </c>
      <c r="M5416" s="22">
        <v>44592.5</v>
      </c>
      <c r="N5416" s="22">
        <v>44589.5</v>
      </c>
      <c r="O5416">
        <f t="shared" si="338"/>
        <v>55</v>
      </c>
      <c r="P5416" s="3">
        <f t="shared" si="339"/>
        <v>4862.55</v>
      </c>
    </row>
    <row r="5417" spans="1:16" x14ac:dyDescent="0.35">
      <c r="A5417" t="s">
        <v>305</v>
      </c>
      <c r="B5417" s="21" t="s">
        <v>86</v>
      </c>
      <c r="C5417" s="22">
        <v>44547</v>
      </c>
      <c r="D5417" t="s">
        <v>201</v>
      </c>
      <c r="E5417" t="s">
        <v>202</v>
      </c>
      <c r="F5417" s="21" t="s">
        <v>164</v>
      </c>
      <c r="G5417" s="3">
        <v>77.47</v>
      </c>
      <c r="H5417" s="22">
        <v>44528</v>
      </c>
      <c r="I5417" s="23">
        <v>44541</v>
      </c>
      <c r="J5417">
        <f t="shared" si="336"/>
        <v>14</v>
      </c>
      <c r="K5417" s="2">
        <f t="shared" si="337"/>
        <v>44534.5</v>
      </c>
      <c r="L5417" s="22">
        <v>44547.5</v>
      </c>
      <c r="M5417" s="22">
        <v>44592.5</v>
      </c>
      <c r="N5417" s="22">
        <v>44589.5</v>
      </c>
      <c r="O5417">
        <f t="shared" si="338"/>
        <v>55</v>
      </c>
      <c r="P5417" s="3">
        <f t="shared" si="339"/>
        <v>4260.8500000000004</v>
      </c>
    </row>
    <row r="5418" spans="1:16" x14ac:dyDescent="0.35">
      <c r="A5418" t="s">
        <v>305</v>
      </c>
      <c r="B5418" s="21" t="s">
        <v>98</v>
      </c>
      <c r="C5418" s="22">
        <v>44547</v>
      </c>
      <c r="D5418" t="s">
        <v>171</v>
      </c>
      <c r="E5418" t="s">
        <v>172</v>
      </c>
      <c r="F5418" s="21" t="s">
        <v>206</v>
      </c>
      <c r="G5418" s="3">
        <v>1.45</v>
      </c>
      <c r="H5418" s="22">
        <v>44529</v>
      </c>
      <c r="I5418" s="23">
        <v>44542</v>
      </c>
      <c r="J5418">
        <f t="shared" si="336"/>
        <v>14</v>
      </c>
      <c r="K5418" s="2">
        <f t="shared" si="337"/>
        <v>44535.5</v>
      </c>
      <c r="L5418" s="22">
        <v>44547.5</v>
      </c>
      <c r="M5418" s="22">
        <v>44592.5</v>
      </c>
      <c r="N5418" s="22">
        <v>44589.5</v>
      </c>
      <c r="O5418">
        <f t="shared" si="338"/>
        <v>54</v>
      </c>
      <c r="P5418" s="3">
        <f t="shared" si="339"/>
        <v>78.3</v>
      </c>
    </row>
    <row r="5419" spans="1:16" x14ac:dyDescent="0.35">
      <c r="A5419" t="s">
        <v>305</v>
      </c>
      <c r="B5419" s="21" t="s">
        <v>98</v>
      </c>
      <c r="C5419" s="22">
        <v>44547</v>
      </c>
      <c r="D5419" t="s">
        <v>207</v>
      </c>
      <c r="E5419" t="s">
        <v>208</v>
      </c>
      <c r="F5419" s="21" t="s">
        <v>209</v>
      </c>
      <c r="G5419" s="3">
        <v>0.27</v>
      </c>
      <c r="H5419" s="22">
        <v>44529</v>
      </c>
      <c r="I5419" s="23">
        <v>44542</v>
      </c>
      <c r="J5419">
        <f t="shared" si="336"/>
        <v>14</v>
      </c>
      <c r="K5419" s="2">
        <f t="shared" si="337"/>
        <v>44535.5</v>
      </c>
      <c r="L5419" s="22">
        <v>44547.5</v>
      </c>
      <c r="M5419" s="22">
        <v>44592.5</v>
      </c>
      <c r="N5419" s="22">
        <v>44589.5</v>
      </c>
      <c r="O5419">
        <f t="shared" si="338"/>
        <v>54</v>
      </c>
      <c r="P5419" s="3">
        <f t="shared" si="339"/>
        <v>14.580000000000002</v>
      </c>
    </row>
    <row r="5420" spans="1:16" x14ac:dyDescent="0.35">
      <c r="A5420" t="s">
        <v>305</v>
      </c>
      <c r="B5420" s="21" t="s">
        <v>98</v>
      </c>
      <c r="C5420" s="22">
        <v>44547</v>
      </c>
      <c r="D5420" t="s">
        <v>201</v>
      </c>
      <c r="E5420" t="s">
        <v>202</v>
      </c>
      <c r="F5420" s="21" t="s">
        <v>109</v>
      </c>
      <c r="G5420" s="3">
        <v>0.16</v>
      </c>
      <c r="H5420" s="22">
        <v>44529</v>
      </c>
      <c r="I5420" s="23">
        <v>44542</v>
      </c>
      <c r="J5420">
        <f t="shared" si="336"/>
        <v>14</v>
      </c>
      <c r="K5420" s="2">
        <f t="shared" si="337"/>
        <v>44535.5</v>
      </c>
      <c r="L5420" s="22">
        <v>44547.5</v>
      </c>
      <c r="M5420" s="22">
        <v>44592.5</v>
      </c>
      <c r="N5420" s="22">
        <v>44589.5</v>
      </c>
      <c r="O5420">
        <f t="shared" si="338"/>
        <v>54</v>
      </c>
      <c r="P5420" s="3">
        <f t="shared" si="339"/>
        <v>8.64</v>
      </c>
    </row>
    <row r="5421" spans="1:16" x14ac:dyDescent="0.35">
      <c r="A5421" t="s">
        <v>305</v>
      </c>
      <c r="B5421" s="21" t="s">
        <v>98</v>
      </c>
      <c r="C5421" s="22">
        <v>44547</v>
      </c>
      <c r="D5421" t="s">
        <v>201</v>
      </c>
      <c r="E5421" t="s">
        <v>202</v>
      </c>
      <c r="F5421" s="21" t="s">
        <v>109</v>
      </c>
      <c r="G5421" s="3">
        <v>0.17</v>
      </c>
      <c r="H5421" s="22">
        <v>44529</v>
      </c>
      <c r="I5421" s="23">
        <v>44542</v>
      </c>
      <c r="J5421">
        <f t="shared" si="336"/>
        <v>14</v>
      </c>
      <c r="K5421" s="2">
        <f t="shared" si="337"/>
        <v>44535.5</v>
      </c>
      <c r="L5421" s="22">
        <v>44547.5</v>
      </c>
      <c r="M5421" s="22">
        <v>44592.5</v>
      </c>
      <c r="N5421" s="22">
        <v>44589.5</v>
      </c>
      <c r="O5421">
        <f t="shared" si="338"/>
        <v>54</v>
      </c>
      <c r="P5421" s="3">
        <f t="shared" si="339"/>
        <v>9.1800000000000015</v>
      </c>
    </row>
    <row r="5422" spans="1:16" x14ac:dyDescent="0.35">
      <c r="A5422" t="s">
        <v>305</v>
      </c>
      <c r="B5422" s="21" t="s">
        <v>98</v>
      </c>
      <c r="C5422" s="22">
        <v>44547</v>
      </c>
      <c r="D5422" t="s">
        <v>110</v>
      </c>
      <c r="E5422" t="s">
        <v>111</v>
      </c>
      <c r="F5422" s="21" t="s">
        <v>250</v>
      </c>
      <c r="G5422" s="3">
        <v>89.4</v>
      </c>
      <c r="H5422" s="22">
        <v>44529</v>
      </c>
      <c r="I5422" s="23">
        <v>44542</v>
      </c>
      <c r="J5422">
        <f t="shared" si="336"/>
        <v>14</v>
      </c>
      <c r="K5422" s="2">
        <f t="shared" si="337"/>
        <v>44535.5</v>
      </c>
      <c r="L5422" s="22">
        <v>44547.5</v>
      </c>
      <c r="M5422" s="22">
        <v>44592.5</v>
      </c>
      <c r="N5422" s="22">
        <v>44589.5</v>
      </c>
      <c r="O5422">
        <f t="shared" si="338"/>
        <v>54</v>
      </c>
      <c r="P5422" s="3">
        <f t="shared" si="339"/>
        <v>4827.6000000000004</v>
      </c>
    </row>
    <row r="5423" spans="1:16" x14ac:dyDescent="0.35">
      <c r="A5423" t="s">
        <v>305</v>
      </c>
      <c r="B5423" s="21" t="s">
        <v>98</v>
      </c>
      <c r="C5423" s="22">
        <v>44547</v>
      </c>
      <c r="D5423" t="s">
        <v>110</v>
      </c>
      <c r="E5423" t="s">
        <v>111</v>
      </c>
      <c r="F5423" s="21" t="s">
        <v>204</v>
      </c>
      <c r="G5423" s="3">
        <v>34.31</v>
      </c>
      <c r="H5423" s="22">
        <v>44529</v>
      </c>
      <c r="I5423" s="23">
        <v>44542</v>
      </c>
      <c r="J5423">
        <f t="shared" si="336"/>
        <v>14</v>
      </c>
      <c r="K5423" s="2">
        <f t="shared" si="337"/>
        <v>44535.5</v>
      </c>
      <c r="L5423" s="22">
        <v>44547.5</v>
      </c>
      <c r="M5423" s="22">
        <v>44592.5</v>
      </c>
      <c r="N5423" s="22">
        <v>44589.5</v>
      </c>
      <c r="O5423">
        <f t="shared" si="338"/>
        <v>54</v>
      </c>
      <c r="P5423" s="3">
        <f t="shared" si="339"/>
        <v>1852.7400000000002</v>
      </c>
    </row>
    <row r="5424" spans="1:16" x14ac:dyDescent="0.35">
      <c r="A5424" t="s">
        <v>305</v>
      </c>
      <c r="B5424" s="21" t="s">
        <v>98</v>
      </c>
      <c r="C5424" s="22">
        <v>44547</v>
      </c>
      <c r="D5424" t="s">
        <v>110</v>
      </c>
      <c r="E5424" t="s">
        <v>111</v>
      </c>
      <c r="F5424" s="21" t="s">
        <v>276</v>
      </c>
      <c r="G5424" s="3">
        <v>46.879999999999995</v>
      </c>
      <c r="H5424" s="22">
        <v>44529</v>
      </c>
      <c r="I5424" s="23">
        <v>44542</v>
      </c>
      <c r="J5424">
        <f t="shared" si="336"/>
        <v>14</v>
      </c>
      <c r="K5424" s="2">
        <f t="shared" si="337"/>
        <v>44535.5</v>
      </c>
      <c r="L5424" s="22">
        <v>44547.5</v>
      </c>
      <c r="M5424" s="22">
        <v>44592.5</v>
      </c>
      <c r="N5424" s="22">
        <v>44589.5</v>
      </c>
      <c r="O5424">
        <f t="shared" si="338"/>
        <v>54</v>
      </c>
      <c r="P5424" s="3">
        <f t="shared" si="339"/>
        <v>2531.5199999999995</v>
      </c>
    </row>
    <row r="5425" spans="1:16" x14ac:dyDescent="0.35">
      <c r="A5425" t="s">
        <v>305</v>
      </c>
      <c r="B5425" s="21" t="s">
        <v>98</v>
      </c>
      <c r="C5425" s="22">
        <v>44547</v>
      </c>
      <c r="D5425" t="s">
        <v>114</v>
      </c>
      <c r="E5425" t="s">
        <v>115</v>
      </c>
      <c r="F5425" s="21" t="s">
        <v>143</v>
      </c>
      <c r="G5425" s="3">
        <v>37.68</v>
      </c>
      <c r="H5425" s="22">
        <v>44529</v>
      </c>
      <c r="I5425" s="23">
        <v>44542</v>
      </c>
      <c r="J5425">
        <f t="shared" si="336"/>
        <v>14</v>
      </c>
      <c r="K5425" s="2">
        <f t="shared" si="337"/>
        <v>44535.5</v>
      </c>
      <c r="L5425" s="22">
        <v>44547.5</v>
      </c>
      <c r="M5425" s="22">
        <v>44592.5</v>
      </c>
      <c r="N5425" s="22">
        <v>44589.5</v>
      </c>
      <c r="O5425">
        <f t="shared" si="338"/>
        <v>54</v>
      </c>
      <c r="P5425" s="3">
        <f t="shared" si="339"/>
        <v>2034.72</v>
      </c>
    </row>
    <row r="5426" spans="1:16" x14ac:dyDescent="0.35">
      <c r="A5426" t="s">
        <v>305</v>
      </c>
      <c r="B5426" s="21" t="s">
        <v>98</v>
      </c>
      <c r="C5426" s="22">
        <v>44547</v>
      </c>
      <c r="D5426" t="s">
        <v>110</v>
      </c>
      <c r="E5426" t="s">
        <v>111</v>
      </c>
      <c r="F5426" s="21" t="s">
        <v>143</v>
      </c>
      <c r="G5426" s="3">
        <v>23.08</v>
      </c>
      <c r="H5426" s="22">
        <v>44529</v>
      </c>
      <c r="I5426" s="23">
        <v>44542</v>
      </c>
      <c r="J5426">
        <f t="shared" si="336"/>
        <v>14</v>
      </c>
      <c r="K5426" s="2">
        <f t="shared" si="337"/>
        <v>44535.5</v>
      </c>
      <c r="L5426" s="22">
        <v>44547.5</v>
      </c>
      <c r="M5426" s="22">
        <v>44592.5</v>
      </c>
      <c r="N5426" s="22">
        <v>44589.5</v>
      </c>
      <c r="O5426">
        <f t="shared" si="338"/>
        <v>54</v>
      </c>
      <c r="P5426" s="3">
        <f t="shared" si="339"/>
        <v>1246.32</v>
      </c>
    </row>
    <row r="5427" spans="1:16" x14ac:dyDescent="0.35">
      <c r="A5427" t="s">
        <v>305</v>
      </c>
      <c r="B5427" s="21" t="s">
        <v>98</v>
      </c>
      <c r="C5427" s="22">
        <v>44547</v>
      </c>
      <c r="D5427" t="s">
        <v>148</v>
      </c>
      <c r="E5427" t="s">
        <v>149</v>
      </c>
      <c r="F5427" s="21" t="s">
        <v>205</v>
      </c>
      <c r="G5427" s="3">
        <v>87.5</v>
      </c>
      <c r="H5427" s="22">
        <v>44529</v>
      </c>
      <c r="I5427" s="23">
        <v>44542</v>
      </c>
      <c r="J5427">
        <f t="shared" si="336"/>
        <v>14</v>
      </c>
      <c r="K5427" s="2">
        <f t="shared" si="337"/>
        <v>44535.5</v>
      </c>
      <c r="L5427" s="22">
        <v>44547.5</v>
      </c>
      <c r="M5427" s="22">
        <v>44592.5</v>
      </c>
      <c r="N5427" s="22">
        <v>44589.5</v>
      </c>
      <c r="O5427">
        <f t="shared" si="338"/>
        <v>54</v>
      </c>
      <c r="P5427" s="3">
        <f t="shared" si="339"/>
        <v>4725</v>
      </c>
    </row>
    <row r="5428" spans="1:16" x14ac:dyDescent="0.35">
      <c r="A5428" t="s">
        <v>305</v>
      </c>
      <c r="B5428" s="21" t="s">
        <v>98</v>
      </c>
      <c r="C5428" s="22">
        <v>44547</v>
      </c>
      <c r="D5428" t="s">
        <v>171</v>
      </c>
      <c r="E5428" t="s">
        <v>172</v>
      </c>
      <c r="F5428" s="21" t="s">
        <v>206</v>
      </c>
      <c r="G5428" s="3">
        <v>635.81000000000017</v>
      </c>
      <c r="H5428" s="22">
        <v>44529</v>
      </c>
      <c r="I5428" s="23">
        <v>44542</v>
      </c>
      <c r="J5428">
        <f t="shared" si="336"/>
        <v>14</v>
      </c>
      <c r="K5428" s="2">
        <f t="shared" si="337"/>
        <v>44535.5</v>
      </c>
      <c r="L5428" s="22">
        <v>44547.5</v>
      </c>
      <c r="M5428" s="22">
        <v>44592.5</v>
      </c>
      <c r="N5428" s="22">
        <v>44589.5</v>
      </c>
      <c r="O5428">
        <f t="shared" si="338"/>
        <v>54</v>
      </c>
      <c r="P5428" s="3">
        <f t="shared" si="339"/>
        <v>34333.740000000013</v>
      </c>
    </row>
    <row r="5429" spans="1:16" x14ac:dyDescent="0.35">
      <c r="A5429" t="s">
        <v>305</v>
      </c>
      <c r="B5429" s="21" t="s">
        <v>98</v>
      </c>
      <c r="C5429" s="22">
        <v>44547</v>
      </c>
      <c r="D5429" t="s">
        <v>207</v>
      </c>
      <c r="E5429" t="s">
        <v>208</v>
      </c>
      <c r="F5429" s="21" t="s">
        <v>209</v>
      </c>
      <c r="G5429" s="3">
        <v>53.550000000000011</v>
      </c>
      <c r="H5429" s="22">
        <v>44529</v>
      </c>
      <c r="I5429" s="23">
        <v>44542</v>
      </c>
      <c r="J5429">
        <f t="shared" si="336"/>
        <v>14</v>
      </c>
      <c r="K5429" s="2">
        <f t="shared" si="337"/>
        <v>44535.5</v>
      </c>
      <c r="L5429" s="22">
        <v>44547.5</v>
      </c>
      <c r="M5429" s="22">
        <v>44592.5</v>
      </c>
      <c r="N5429" s="22">
        <v>44589.5</v>
      </c>
      <c r="O5429">
        <f t="shared" si="338"/>
        <v>54</v>
      </c>
      <c r="P5429" s="3">
        <f t="shared" si="339"/>
        <v>2891.7000000000007</v>
      </c>
    </row>
    <row r="5430" spans="1:16" x14ac:dyDescent="0.35">
      <c r="A5430" t="s">
        <v>305</v>
      </c>
      <c r="B5430" s="21" t="s">
        <v>98</v>
      </c>
      <c r="C5430" s="22">
        <v>44547</v>
      </c>
      <c r="D5430" t="s">
        <v>171</v>
      </c>
      <c r="E5430" t="s">
        <v>172</v>
      </c>
      <c r="F5430" s="21" t="s">
        <v>210</v>
      </c>
      <c r="G5430" s="3">
        <v>265.22000000000003</v>
      </c>
      <c r="H5430" s="22">
        <v>44529</v>
      </c>
      <c r="I5430" s="23">
        <v>44542</v>
      </c>
      <c r="J5430">
        <f t="shared" si="336"/>
        <v>14</v>
      </c>
      <c r="K5430" s="2">
        <f t="shared" si="337"/>
        <v>44535.5</v>
      </c>
      <c r="L5430" s="22">
        <v>44547.5</v>
      </c>
      <c r="M5430" s="22">
        <v>44592.5</v>
      </c>
      <c r="N5430" s="22">
        <v>44589.5</v>
      </c>
      <c r="O5430">
        <f t="shared" si="338"/>
        <v>54</v>
      </c>
      <c r="P5430" s="3">
        <f t="shared" si="339"/>
        <v>14321.880000000001</v>
      </c>
    </row>
    <row r="5431" spans="1:16" x14ac:dyDescent="0.35">
      <c r="A5431" t="s">
        <v>305</v>
      </c>
      <c r="B5431" s="21" t="s">
        <v>98</v>
      </c>
      <c r="C5431" s="22">
        <v>44547</v>
      </c>
      <c r="D5431" t="s">
        <v>114</v>
      </c>
      <c r="E5431" t="s">
        <v>115</v>
      </c>
      <c r="F5431" s="21" t="s">
        <v>211</v>
      </c>
      <c r="G5431" s="3">
        <v>63.18</v>
      </c>
      <c r="H5431" s="22">
        <v>44529</v>
      </c>
      <c r="I5431" s="23">
        <v>44542</v>
      </c>
      <c r="J5431">
        <f t="shared" si="336"/>
        <v>14</v>
      </c>
      <c r="K5431" s="2">
        <f t="shared" si="337"/>
        <v>44535.5</v>
      </c>
      <c r="L5431" s="22">
        <v>44547.5</v>
      </c>
      <c r="M5431" s="22">
        <v>44592.5</v>
      </c>
      <c r="N5431" s="22">
        <v>44589.5</v>
      </c>
      <c r="O5431">
        <f t="shared" si="338"/>
        <v>54</v>
      </c>
      <c r="P5431" s="3">
        <f t="shared" si="339"/>
        <v>3411.72</v>
      </c>
    </row>
    <row r="5432" spans="1:16" x14ac:dyDescent="0.35">
      <c r="A5432" t="s">
        <v>305</v>
      </c>
      <c r="B5432" s="21" t="s">
        <v>98</v>
      </c>
      <c r="C5432" s="22">
        <v>44547</v>
      </c>
      <c r="D5432" t="s">
        <v>114</v>
      </c>
      <c r="E5432" t="s">
        <v>115</v>
      </c>
      <c r="F5432" s="21" t="s">
        <v>144</v>
      </c>
      <c r="G5432" s="3">
        <v>115.72</v>
      </c>
      <c r="H5432" s="22">
        <v>44529</v>
      </c>
      <c r="I5432" s="23">
        <v>44542</v>
      </c>
      <c r="J5432">
        <f t="shared" si="336"/>
        <v>14</v>
      </c>
      <c r="K5432" s="2">
        <f t="shared" si="337"/>
        <v>44535.5</v>
      </c>
      <c r="L5432" s="22">
        <v>44547.5</v>
      </c>
      <c r="M5432" s="22">
        <v>44592.5</v>
      </c>
      <c r="N5432" s="22">
        <v>44589.5</v>
      </c>
      <c r="O5432">
        <f t="shared" si="338"/>
        <v>54</v>
      </c>
      <c r="P5432" s="3">
        <f t="shared" si="339"/>
        <v>6248.88</v>
      </c>
    </row>
    <row r="5433" spans="1:16" x14ac:dyDescent="0.35">
      <c r="A5433" t="s">
        <v>305</v>
      </c>
      <c r="B5433" s="21" t="s">
        <v>98</v>
      </c>
      <c r="C5433" s="22">
        <v>44547</v>
      </c>
      <c r="D5433" t="s">
        <v>110</v>
      </c>
      <c r="E5433" t="s">
        <v>111</v>
      </c>
      <c r="F5433" s="21" t="s">
        <v>144</v>
      </c>
      <c r="G5433" s="3">
        <v>41.11</v>
      </c>
      <c r="H5433" s="22">
        <v>44529</v>
      </c>
      <c r="I5433" s="23">
        <v>44542</v>
      </c>
      <c r="J5433">
        <f t="shared" si="336"/>
        <v>14</v>
      </c>
      <c r="K5433" s="2">
        <f t="shared" si="337"/>
        <v>44535.5</v>
      </c>
      <c r="L5433" s="22">
        <v>44547.5</v>
      </c>
      <c r="M5433" s="22">
        <v>44592.5</v>
      </c>
      <c r="N5433" s="22">
        <v>44589.5</v>
      </c>
      <c r="O5433">
        <f t="shared" si="338"/>
        <v>54</v>
      </c>
      <c r="P5433" s="3">
        <f t="shared" si="339"/>
        <v>2219.94</v>
      </c>
    </row>
    <row r="5434" spans="1:16" x14ac:dyDescent="0.35">
      <c r="A5434" t="s">
        <v>305</v>
      </c>
      <c r="B5434" s="21" t="s">
        <v>98</v>
      </c>
      <c r="C5434" s="22">
        <v>44547</v>
      </c>
      <c r="D5434" t="s">
        <v>110</v>
      </c>
      <c r="E5434" t="s">
        <v>111</v>
      </c>
      <c r="F5434" s="21" t="s">
        <v>212</v>
      </c>
      <c r="G5434" s="3">
        <v>33.080000000000005</v>
      </c>
      <c r="H5434" s="22">
        <v>44529</v>
      </c>
      <c r="I5434" s="23">
        <v>44542</v>
      </c>
      <c r="J5434">
        <f t="shared" si="336"/>
        <v>14</v>
      </c>
      <c r="K5434" s="2">
        <f t="shared" si="337"/>
        <v>44535.5</v>
      </c>
      <c r="L5434" s="22">
        <v>44547.5</v>
      </c>
      <c r="M5434" s="22">
        <v>44592.5</v>
      </c>
      <c r="N5434" s="22">
        <v>44589.5</v>
      </c>
      <c r="O5434">
        <f t="shared" si="338"/>
        <v>54</v>
      </c>
      <c r="P5434" s="3">
        <f t="shared" si="339"/>
        <v>1786.3200000000004</v>
      </c>
    </row>
    <row r="5435" spans="1:16" x14ac:dyDescent="0.35">
      <c r="A5435" t="s">
        <v>305</v>
      </c>
      <c r="B5435" s="21" t="s">
        <v>98</v>
      </c>
      <c r="C5435" s="22">
        <v>44547</v>
      </c>
      <c r="D5435" t="s">
        <v>110</v>
      </c>
      <c r="E5435" t="s">
        <v>111</v>
      </c>
      <c r="F5435" s="21" t="s">
        <v>213</v>
      </c>
      <c r="G5435" s="3">
        <v>11.65</v>
      </c>
      <c r="H5435" s="22">
        <v>44529</v>
      </c>
      <c r="I5435" s="23">
        <v>44542</v>
      </c>
      <c r="J5435">
        <f t="shared" si="336"/>
        <v>14</v>
      </c>
      <c r="K5435" s="2">
        <f t="shared" si="337"/>
        <v>44535.5</v>
      </c>
      <c r="L5435" s="22">
        <v>44547.5</v>
      </c>
      <c r="M5435" s="22">
        <v>44592.5</v>
      </c>
      <c r="N5435" s="22">
        <v>44589.5</v>
      </c>
      <c r="O5435">
        <f t="shared" si="338"/>
        <v>54</v>
      </c>
      <c r="P5435" s="3">
        <f t="shared" si="339"/>
        <v>629.1</v>
      </c>
    </row>
    <row r="5436" spans="1:16" x14ac:dyDescent="0.35">
      <c r="A5436" t="s">
        <v>305</v>
      </c>
      <c r="B5436" s="21" t="s">
        <v>98</v>
      </c>
      <c r="C5436" s="22">
        <v>44547</v>
      </c>
      <c r="D5436" t="s">
        <v>110</v>
      </c>
      <c r="E5436" t="s">
        <v>111</v>
      </c>
      <c r="F5436" s="21" t="s">
        <v>214</v>
      </c>
      <c r="G5436" s="3">
        <v>11.04</v>
      </c>
      <c r="H5436" s="22">
        <v>44529</v>
      </c>
      <c r="I5436" s="23">
        <v>44542</v>
      </c>
      <c r="J5436">
        <f t="shared" si="336"/>
        <v>14</v>
      </c>
      <c r="K5436" s="2">
        <f t="shared" si="337"/>
        <v>44535.5</v>
      </c>
      <c r="L5436" s="22">
        <v>44547.5</v>
      </c>
      <c r="M5436" s="22">
        <v>44592.5</v>
      </c>
      <c r="N5436" s="22">
        <v>44589.5</v>
      </c>
      <c r="O5436">
        <f t="shared" si="338"/>
        <v>54</v>
      </c>
      <c r="P5436" s="3">
        <f t="shared" si="339"/>
        <v>596.16</v>
      </c>
    </row>
    <row r="5437" spans="1:16" x14ac:dyDescent="0.35">
      <c r="A5437" t="s">
        <v>305</v>
      </c>
      <c r="B5437" s="21" t="s">
        <v>98</v>
      </c>
      <c r="C5437" s="22">
        <v>44547</v>
      </c>
      <c r="D5437" t="s">
        <v>110</v>
      </c>
      <c r="E5437" t="s">
        <v>111</v>
      </c>
      <c r="F5437" s="21" t="s">
        <v>290</v>
      </c>
      <c r="G5437" s="3">
        <v>2.65</v>
      </c>
      <c r="H5437" s="22">
        <v>44529</v>
      </c>
      <c r="I5437" s="23">
        <v>44542</v>
      </c>
      <c r="J5437">
        <f t="shared" si="336"/>
        <v>14</v>
      </c>
      <c r="K5437" s="2">
        <f t="shared" si="337"/>
        <v>44535.5</v>
      </c>
      <c r="L5437" s="22">
        <v>44547.5</v>
      </c>
      <c r="M5437" s="22">
        <v>44592.5</v>
      </c>
      <c r="N5437" s="22">
        <v>44589.5</v>
      </c>
      <c r="O5437">
        <f t="shared" si="338"/>
        <v>54</v>
      </c>
      <c r="P5437" s="3">
        <f t="shared" si="339"/>
        <v>143.1</v>
      </c>
    </row>
    <row r="5438" spans="1:16" x14ac:dyDescent="0.35">
      <c r="A5438" t="s">
        <v>305</v>
      </c>
      <c r="B5438" s="21" t="s">
        <v>98</v>
      </c>
      <c r="C5438" s="22">
        <v>44547</v>
      </c>
      <c r="D5438" t="s">
        <v>110</v>
      </c>
      <c r="E5438" t="s">
        <v>111</v>
      </c>
      <c r="F5438" s="21" t="s">
        <v>215</v>
      </c>
      <c r="G5438" s="3">
        <v>0.64</v>
      </c>
      <c r="H5438" s="22">
        <v>44529</v>
      </c>
      <c r="I5438" s="23">
        <v>44542</v>
      </c>
      <c r="J5438">
        <f t="shared" si="336"/>
        <v>14</v>
      </c>
      <c r="K5438" s="2">
        <f t="shared" si="337"/>
        <v>44535.5</v>
      </c>
      <c r="L5438" s="22">
        <v>44547.5</v>
      </c>
      <c r="M5438" s="22">
        <v>44592.5</v>
      </c>
      <c r="N5438" s="22">
        <v>44589.5</v>
      </c>
      <c r="O5438">
        <f t="shared" si="338"/>
        <v>54</v>
      </c>
      <c r="P5438" s="3">
        <f t="shared" si="339"/>
        <v>34.56</v>
      </c>
    </row>
    <row r="5439" spans="1:16" x14ac:dyDescent="0.35">
      <c r="A5439" t="s">
        <v>305</v>
      </c>
      <c r="B5439" s="21" t="s">
        <v>98</v>
      </c>
      <c r="C5439" s="22">
        <v>44547</v>
      </c>
      <c r="D5439" t="s">
        <v>217</v>
      </c>
      <c r="E5439" t="s">
        <v>218</v>
      </c>
      <c r="F5439" s="21" t="s">
        <v>219</v>
      </c>
      <c r="G5439" s="3">
        <v>41.36</v>
      </c>
      <c r="H5439" s="22">
        <v>44529</v>
      </c>
      <c r="I5439" s="23">
        <v>44542</v>
      </c>
      <c r="J5439">
        <f t="shared" si="336"/>
        <v>14</v>
      </c>
      <c r="K5439" s="2">
        <f t="shared" si="337"/>
        <v>44535.5</v>
      </c>
      <c r="L5439" s="22">
        <v>44547.5</v>
      </c>
      <c r="M5439" s="22">
        <v>44592.5</v>
      </c>
      <c r="N5439" s="22">
        <v>44589.5</v>
      </c>
      <c r="O5439">
        <f t="shared" si="338"/>
        <v>54</v>
      </c>
      <c r="P5439" s="3">
        <f t="shared" si="339"/>
        <v>2233.44</v>
      </c>
    </row>
    <row r="5440" spans="1:16" x14ac:dyDescent="0.35">
      <c r="A5440" t="s">
        <v>305</v>
      </c>
      <c r="B5440" s="21" t="s">
        <v>98</v>
      </c>
      <c r="C5440" s="22">
        <v>44547</v>
      </c>
      <c r="D5440" t="s">
        <v>110</v>
      </c>
      <c r="E5440" t="s">
        <v>111</v>
      </c>
      <c r="F5440" s="21" t="s">
        <v>284</v>
      </c>
      <c r="G5440" s="3">
        <v>47.58</v>
      </c>
      <c r="H5440" s="22">
        <v>44529</v>
      </c>
      <c r="I5440" s="23">
        <v>44542</v>
      </c>
      <c r="J5440">
        <f t="shared" si="336"/>
        <v>14</v>
      </c>
      <c r="K5440" s="2">
        <f t="shared" si="337"/>
        <v>44535.5</v>
      </c>
      <c r="L5440" s="22">
        <v>44547.5</v>
      </c>
      <c r="M5440" s="22">
        <v>44592.5</v>
      </c>
      <c r="N5440" s="22">
        <v>44589.5</v>
      </c>
      <c r="O5440">
        <f t="shared" si="338"/>
        <v>54</v>
      </c>
      <c r="P5440" s="3">
        <f t="shared" si="339"/>
        <v>2569.3199999999997</v>
      </c>
    </row>
    <row r="5441" spans="1:16" x14ac:dyDescent="0.35">
      <c r="A5441" t="s">
        <v>305</v>
      </c>
      <c r="B5441" s="21" t="s">
        <v>98</v>
      </c>
      <c r="C5441" s="22">
        <v>44547</v>
      </c>
      <c r="D5441" t="s">
        <v>110</v>
      </c>
      <c r="E5441" t="s">
        <v>111</v>
      </c>
      <c r="F5441" s="21" t="s">
        <v>221</v>
      </c>
      <c r="G5441" s="3">
        <v>15.79</v>
      </c>
      <c r="H5441" s="22">
        <v>44529</v>
      </c>
      <c r="I5441" s="23">
        <v>44542</v>
      </c>
      <c r="J5441">
        <f t="shared" si="336"/>
        <v>14</v>
      </c>
      <c r="K5441" s="2">
        <f t="shared" si="337"/>
        <v>44535.5</v>
      </c>
      <c r="L5441" s="22">
        <v>44547.5</v>
      </c>
      <c r="M5441" s="22">
        <v>44592.5</v>
      </c>
      <c r="N5441" s="22">
        <v>44589.5</v>
      </c>
      <c r="O5441">
        <f t="shared" si="338"/>
        <v>54</v>
      </c>
      <c r="P5441" s="3">
        <f t="shared" si="339"/>
        <v>852.66</v>
      </c>
    </row>
    <row r="5442" spans="1:16" x14ac:dyDescent="0.35">
      <c r="A5442" t="s">
        <v>305</v>
      </c>
      <c r="B5442" s="21" t="s">
        <v>98</v>
      </c>
      <c r="C5442" s="22">
        <v>44547</v>
      </c>
      <c r="D5442" t="s">
        <v>199</v>
      </c>
      <c r="E5442" t="s">
        <v>200</v>
      </c>
      <c r="F5442" s="21" t="s">
        <v>89</v>
      </c>
      <c r="G5442" s="3">
        <v>591.98</v>
      </c>
      <c r="H5442" s="22">
        <v>44529</v>
      </c>
      <c r="I5442" s="23">
        <v>44542</v>
      </c>
      <c r="J5442">
        <f t="shared" si="336"/>
        <v>14</v>
      </c>
      <c r="K5442" s="2">
        <f t="shared" si="337"/>
        <v>44535.5</v>
      </c>
      <c r="L5442" s="22">
        <v>44547.5</v>
      </c>
      <c r="M5442" s="22">
        <v>44592.5</v>
      </c>
      <c r="N5442" s="22">
        <v>44589.5</v>
      </c>
      <c r="O5442">
        <f t="shared" si="338"/>
        <v>54</v>
      </c>
      <c r="P5442" s="3">
        <f t="shared" si="339"/>
        <v>31966.920000000002</v>
      </c>
    </row>
    <row r="5443" spans="1:16" x14ac:dyDescent="0.35">
      <c r="A5443" t="s">
        <v>305</v>
      </c>
      <c r="B5443" s="21" t="s">
        <v>98</v>
      </c>
      <c r="C5443" s="22">
        <v>44547</v>
      </c>
      <c r="D5443" t="s">
        <v>110</v>
      </c>
      <c r="E5443" t="s">
        <v>111</v>
      </c>
      <c r="F5443" s="21" t="s">
        <v>223</v>
      </c>
      <c r="G5443" s="3">
        <v>48.860000000000007</v>
      </c>
      <c r="H5443" s="22">
        <v>44529</v>
      </c>
      <c r="I5443" s="23">
        <v>44542</v>
      </c>
      <c r="J5443">
        <f t="shared" si="336"/>
        <v>14</v>
      </c>
      <c r="K5443" s="2">
        <f t="shared" si="337"/>
        <v>44535.5</v>
      </c>
      <c r="L5443" s="22">
        <v>44547.5</v>
      </c>
      <c r="M5443" s="22">
        <v>44592.5</v>
      </c>
      <c r="N5443" s="22">
        <v>44589.5</v>
      </c>
      <c r="O5443">
        <f t="shared" si="338"/>
        <v>54</v>
      </c>
      <c r="P5443" s="3">
        <f t="shared" si="339"/>
        <v>2638.4400000000005</v>
      </c>
    </row>
    <row r="5444" spans="1:16" x14ac:dyDescent="0.35">
      <c r="A5444" t="s">
        <v>305</v>
      </c>
      <c r="B5444" s="21" t="s">
        <v>98</v>
      </c>
      <c r="C5444" s="22">
        <v>44547</v>
      </c>
      <c r="D5444" t="s">
        <v>110</v>
      </c>
      <c r="E5444" t="s">
        <v>111</v>
      </c>
      <c r="F5444" s="21" t="s">
        <v>224</v>
      </c>
      <c r="G5444" s="3">
        <v>36.31</v>
      </c>
      <c r="H5444" s="22">
        <v>44529</v>
      </c>
      <c r="I5444" s="23">
        <v>44542</v>
      </c>
      <c r="J5444">
        <f t="shared" si="336"/>
        <v>14</v>
      </c>
      <c r="K5444" s="2">
        <f t="shared" si="337"/>
        <v>44535.5</v>
      </c>
      <c r="L5444" s="22">
        <v>44547.5</v>
      </c>
      <c r="M5444" s="22">
        <v>44592.5</v>
      </c>
      <c r="N5444" s="22">
        <v>44589.5</v>
      </c>
      <c r="O5444">
        <f t="shared" si="338"/>
        <v>54</v>
      </c>
      <c r="P5444" s="3">
        <f t="shared" si="339"/>
        <v>1960.7400000000002</v>
      </c>
    </row>
    <row r="5445" spans="1:16" x14ac:dyDescent="0.35">
      <c r="A5445" t="s">
        <v>305</v>
      </c>
      <c r="B5445" s="21" t="s">
        <v>98</v>
      </c>
      <c r="C5445" s="22">
        <v>44547</v>
      </c>
      <c r="D5445" t="s">
        <v>110</v>
      </c>
      <c r="E5445" t="s">
        <v>111</v>
      </c>
      <c r="F5445" s="21" t="s">
        <v>225</v>
      </c>
      <c r="G5445" s="3">
        <v>48.14</v>
      </c>
      <c r="H5445" s="22">
        <v>44529</v>
      </c>
      <c r="I5445" s="23">
        <v>44542</v>
      </c>
      <c r="J5445">
        <f t="shared" si="336"/>
        <v>14</v>
      </c>
      <c r="K5445" s="2">
        <f t="shared" si="337"/>
        <v>44535.5</v>
      </c>
      <c r="L5445" s="22">
        <v>44547.5</v>
      </c>
      <c r="M5445" s="22">
        <v>44592.5</v>
      </c>
      <c r="N5445" s="22">
        <v>44589.5</v>
      </c>
      <c r="O5445">
        <f t="shared" si="338"/>
        <v>54</v>
      </c>
      <c r="P5445" s="3">
        <f t="shared" si="339"/>
        <v>2599.56</v>
      </c>
    </row>
    <row r="5446" spans="1:16" x14ac:dyDescent="0.35">
      <c r="A5446" t="s">
        <v>305</v>
      </c>
      <c r="B5446" s="21" t="s">
        <v>98</v>
      </c>
      <c r="C5446" s="22">
        <v>44547</v>
      </c>
      <c r="D5446" t="s">
        <v>110</v>
      </c>
      <c r="E5446" t="s">
        <v>111</v>
      </c>
      <c r="F5446" s="21" t="s">
        <v>226</v>
      </c>
      <c r="G5446" s="3">
        <v>0.67</v>
      </c>
      <c r="H5446" s="22">
        <v>44529</v>
      </c>
      <c r="I5446" s="23">
        <v>44542</v>
      </c>
      <c r="J5446">
        <f t="shared" si="336"/>
        <v>14</v>
      </c>
      <c r="K5446" s="2">
        <f t="shared" si="337"/>
        <v>44535.5</v>
      </c>
      <c r="L5446" s="22">
        <v>44547.5</v>
      </c>
      <c r="M5446" s="22">
        <v>44592.5</v>
      </c>
      <c r="N5446" s="22">
        <v>44589.5</v>
      </c>
      <c r="O5446">
        <f t="shared" si="338"/>
        <v>54</v>
      </c>
      <c r="P5446" s="3">
        <f t="shared" si="339"/>
        <v>36.18</v>
      </c>
    </row>
    <row r="5447" spans="1:16" x14ac:dyDescent="0.35">
      <c r="A5447" t="s">
        <v>305</v>
      </c>
      <c r="B5447" s="21" t="s">
        <v>98</v>
      </c>
      <c r="C5447" s="22">
        <v>44547</v>
      </c>
      <c r="D5447" t="s">
        <v>110</v>
      </c>
      <c r="E5447" t="s">
        <v>111</v>
      </c>
      <c r="F5447" s="21" t="s">
        <v>227</v>
      </c>
      <c r="G5447" s="3">
        <v>1.56</v>
      </c>
      <c r="H5447" s="22">
        <v>44529</v>
      </c>
      <c r="I5447" s="23">
        <v>44542</v>
      </c>
      <c r="J5447">
        <f t="shared" si="336"/>
        <v>14</v>
      </c>
      <c r="K5447" s="2">
        <f t="shared" si="337"/>
        <v>44535.5</v>
      </c>
      <c r="L5447" s="22">
        <v>44547.5</v>
      </c>
      <c r="M5447" s="22">
        <v>44592.5</v>
      </c>
      <c r="N5447" s="22">
        <v>44589.5</v>
      </c>
      <c r="O5447">
        <f t="shared" si="338"/>
        <v>54</v>
      </c>
      <c r="P5447" s="3">
        <f t="shared" si="339"/>
        <v>84.240000000000009</v>
      </c>
    </row>
    <row r="5448" spans="1:16" x14ac:dyDescent="0.35">
      <c r="A5448" t="s">
        <v>305</v>
      </c>
      <c r="B5448" s="21" t="s">
        <v>98</v>
      </c>
      <c r="C5448" s="22">
        <v>44547</v>
      </c>
      <c r="D5448" t="s">
        <v>110</v>
      </c>
      <c r="E5448" t="s">
        <v>111</v>
      </c>
      <c r="F5448" s="21" t="s">
        <v>228</v>
      </c>
      <c r="G5448" s="3">
        <v>1.83</v>
      </c>
      <c r="H5448" s="22">
        <v>44529</v>
      </c>
      <c r="I5448" s="23">
        <v>44542</v>
      </c>
      <c r="J5448">
        <f t="shared" si="336"/>
        <v>14</v>
      </c>
      <c r="K5448" s="2">
        <f t="shared" si="337"/>
        <v>44535.5</v>
      </c>
      <c r="L5448" s="22">
        <v>44547.5</v>
      </c>
      <c r="M5448" s="22">
        <v>44592.5</v>
      </c>
      <c r="N5448" s="22">
        <v>44589.5</v>
      </c>
      <c r="O5448">
        <f t="shared" si="338"/>
        <v>54</v>
      </c>
      <c r="P5448" s="3">
        <f t="shared" si="339"/>
        <v>98.820000000000007</v>
      </c>
    </row>
    <row r="5449" spans="1:16" x14ac:dyDescent="0.35">
      <c r="A5449" t="s">
        <v>305</v>
      </c>
      <c r="B5449" s="21" t="s">
        <v>98</v>
      </c>
      <c r="C5449" s="22">
        <v>44547</v>
      </c>
      <c r="D5449" t="s">
        <v>171</v>
      </c>
      <c r="E5449" t="s">
        <v>172</v>
      </c>
      <c r="F5449" s="21" t="s">
        <v>285</v>
      </c>
      <c r="G5449" s="3">
        <v>57.089999999999996</v>
      </c>
      <c r="H5449" s="22">
        <v>44529</v>
      </c>
      <c r="I5449" s="23">
        <v>44542</v>
      </c>
      <c r="J5449">
        <f t="shared" si="336"/>
        <v>14</v>
      </c>
      <c r="K5449" s="2">
        <f t="shared" si="337"/>
        <v>44535.5</v>
      </c>
      <c r="L5449" s="22">
        <v>44547.5</v>
      </c>
      <c r="M5449" s="22">
        <v>44592.5</v>
      </c>
      <c r="N5449" s="22">
        <v>44589.5</v>
      </c>
      <c r="O5449">
        <f t="shared" si="338"/>
        <v>54</v>
      </c>
      <c r="P5449" s="3">
        <f t="shared" si="339"/>
        <v>3082.8599999999997</v>
      </c>
    </row>
    <row r="5450" spans="1:16" x14ac:dyDescent="0.35">
      <c r="A5450" t="s">
        <v>305</v>
      </c>
      <c r="B5450" s="21" t="s">
        <v>98</v>
      </c>
      <c r="C5450" s="22">
        <v>44547</v>
      </c>
      <c r="D5450" t="s">
        <v>110</v>
      </c>
      <c r="E5450" t="s">
        <v>111</v>
      </c>
      <c r="F5450" s="21" t="s">
        <v>229</v>
      </c>
      <c r="G5450" s="3">
        <v>1.22</v>
      </c>
      <c r="H5450" s="22">
        <v>44529</v>
      </c>
      <c r="I5450" s="23">
        <v>44542</v>
      </c>
      <c r="J5450">
        <f t="shared" si="336"/>
        <v>14</v>
      </c>
      <c r="K5450" s="2">
        <f t="shared" si="337"/>
        <v>44535.5</v>
      </c>
      <c r="L5450" s="22">
        <v>44547.5</v>
      </c>
      <c r="M5450" s="22">
        <v>44592.5</v>
      </c>
      <c r="N5450" s="22">
        <v>44589.5</v>
      </c>
      <c r="O5450">
        <f t="shared" si="338"/>
        <v>54</v>
      </c>
      <c r="P5450" s="3">
        <f t="shared" si="339"/>
        <v>65.88</v>
      </c>
    </row>
    <row r="5451" spans="1:16" x14ac:dyDescent="0.35">
      <c r="A5451" t="s">
        <v>305</v>
      </c>
      <c r="B5451" s="21" t="s">
        <v>98</v>
      </c>
      <c r="C5451" s="22">
        <v>44547</v>
      </c>
      <c r="D5451" t="s">
        <v>110</v>
      </c>
      <c r="E5451" t="s">
        <v>111</v>
      </c>
      <c r="F5451" s="21" t="s">
        <v>230</v>
      </c>
      <c r="G5451" s="3">
        <v>108.97</v>
      </c>
      <c r="H5451" s="22">
        <v>44529</v>
      </c>
      <c r="I5451" s="23">
        <v>44542</v>
      </c>
      <c r="J5451">
        <f t="shared" ref="J5451:J5514" si="340">I5451-H5451+1</f>
        <v>14</v>
      </c>
      <c r="K5451" s="2">
        <f t="shared" ref="K5451:K5514" si="341">(H5451+I5451)/2</f>
        <v>44535.5</v>
      </c>
      <c r="L5451" s="22">
        <v>44547.5</v>
      </c>
      <c r="M5451" s="22">
        <v>44592.5</v>
      </c>
      <c r="N5451" s="22">
        <v>44589.5</v>
      </c>
      <c r="O5451">
        <f t="shared" ref="O5451:O5514" si="342">N5451-K5451</f>
        <v>54</v>
      </c>
      <c r="P5451" s="3">
        <f t="shared" ref="P5451:P5514" si="343">O5451*G5451</f>
        <v>5884.38</v>
      </c>
    </row>
    <row r="5452" spans="1:16" x14ac:dyDescent="0.35">
      <c r="A5452" t="s">
        <v>305</v>
      </c>
      <c r="B5452" s="21" t="s">
        <v>98</v>
      </c>
      <c r="C5452" s="22">
        <v>44547</v>
      </c>
      <c r="D5452" t="s">
        <v>201</v>
      </c>
      <c r="E5452" t="s">
        <v>202</v>
      </c>
      <c r="F5452" s="21" t="s">
        <v>164</v>
      </c>
      <c r="G5452" s="3">
        <v>122.58</v>
      </c>
      <c r="H5452" s="22">
        <v>44529</v>
      </c>
      <c r="I5452" s="23">
        <v>44542</v>
      </c>
      <c r="J5452">
        <f t="shared" si="340"/>
        <v>14</v>
      </c>
      <c r="K5452" s="2">
        <f t="shared" si="341"/>
        <v>44535.5</v>
      </c>
      <c r="L5452" s="22">
        <v>44547.5</v>
      </c>
      <c r="M5452" s="22">
        <v>44592.5</v>
      </c>
      <c r="N5452" s="22">
        <v>44589.5</v>
      </c>
      <c r="O5452">
        <f t="shared" si="342"/>
        <v>54</v>
      </c>
      <c r="P5452" s="3">
        <f t="shared" si="343"/>
        <v>6619.32</v>
      </c>
    </row>
    <row r="5453" spans="1:16" x14ac:dyDescent="0.35">
      <c r="A5453" t="s">
        <v>305</v>
      </c>
      <c r="B5453" s="21" t="s">
        <v>98</v>
      </c>
      <c r="C5453" s="22">
        <v>44547</v>
      </c>
      <c r="D5453" t="s">
        <v>171</v>
      </c>
      <c r="E5453" t="s">
        <v>172</v>
      </c>
      <c r="F5453" s="21" t="s">
        <v>231</v>
      </c>
      <c r="G5453" s="3">
        <v>292.77</v>
      </c>
      <c r="H5453" s="22">
        <v>44529</v>
      </c>
      <c r="I5453" s="23">
        <v>44542</v>
      </c>
      <c r="J5453">
        <f t="shared" si="340"/>
        <v>14</v>
      </c>
      <c r="K5453" s="2">
        <f t="shared" si="341"/>
        <v>44535.5</v>
      </c>
      <c r="L5453" s="22">
        <v>44547.5</v>
      </c>
      <c r="M5453" s="22">
        <v>44592.5</v>
      </c>
      <c r="N5453" s="22">
        <v>44589.5</v>
      </c>
      <c r="O5453">
        <f t="shared" si="342"/>
        <v>54</v>
      </c>
      <c r="P5453" s="3">
        <f t="shared" si="343"/>
        <v>15809.579999999998</v>
      </c>
    </row>
    <row r="5454" spans="1:16" x14ac:dyDescent="0.35">
      <c r="A5454" t="s">
        <v>305</v>
      </c>
      <c r="B5454" s="21" t="s">
        <v>98</v>
      </c>
      <c r="C5454" s="22">
        <v>44547</v>
      </c>
      <c r="D5454" t="s">
        <v>201</v>
      </c>
      <c r="E5454" t="s">
        <v>202</v>
      </c>
      <c r="F5454" s="21" t="s">
        <v>142</v>
      </c>
      <c r="G5454" s="3">
        <v>21.12</v>
      </c>
      <c r="H5454" s="22">
        <v>44529</v>
      </c>
      <c r="I5454" s="23">
        <v>44542</v>
      </c>
      <c r="J5454">
        <f t="shared" si="340"/>
        <v>14</v>
      </c>
      <c r="K5454" s="2">
        <f t="shared" si="341"/>
        <v>44535.5</v>
      </c>
      <c r="L5454" s="22">
        <v>44547.5</v>
      </c>
      <c r="M5454" s="22">
        <v>44592.5</v>
      </c>
      <c r="N5454" s="22">
        <v>44589.5</v>
      </c>
      <c r="O5454">
        <f t="shared" si="342"/>
        <v>54</v>
      </c>
      <c r="P5454" s="3">
        <f t="shared" si="343"/>
        <v>1140.48</v>
      </c>
    </row>
    <row r="5455" spans="1:16" x14ac:dyDescent="0.35">
      <c r="A5455" t="s">
        <v>305</v>
      </c>
      <c r="B5455" s="21" t="s">
        <v>98</v>
      </c>
      <c r="C5455" s="22">
        <v>44547</v>
      </c>
      <c r="D5455" t="s">
        <v>110</v>
      </c>
      <c r="E5455" t="s">
        <v>111</v>
      </c>
      <c r="F5455" s="21" t="s">
        <v>232</v>
      </c>
      <c r="G5455" s="3">
        <v>0.55000000000000004</v>
      </c>
      <c r="H5455" s="22">
        <v>44529</v>
      </c>
      <c r="I5455" s="23">
        <v>44542</v>
      </c>
      <c r="J5455">
        <f t="shared" si="340"/>
        <v>14</v>
      </c>
      <c r="K5455" s="2">
        <f t="shared" si="341"/>
        <v>44535.5</v>
      </c>
      <c r="L5455" s="22">
        <v>44547.5</v>
      </c>
      <c r="M5455" s="22">
        <v>44592.5</v>
      </c>
      <c r="N5455" s="22">
        <v>44589.5</v>
      </c>
      <c r="O5455">
        <f t="shared" si="342"/>
        <v>54</v>
      </c>
      <c r="P5455" s="3">
        <f t="shared" si="343"/>
        <v>29.700000000000003</v>
      </c>
    </row>
    <row r="5456" spans="1:16" x14ac:dyDescent="0.35">
      <c r="A5456" t="s">
        <v>305</v>
      </c>
      <c r="B5456" s="21" t="s">
        <v>98</v>
      </c>
      <c r="C5456" s="22">
        <v>44547</v>
      </c>
      <c r="D5456" t="s">
        <v>110</v>
      </c>
      <c r="E5456" t="s">
        <v>111</v>
      </c>
      <c r="F5456" s="21" t="s">
        <v>233</v>
      </c>
      <c r="G5456" s="3">
        <v>2.75</v>
      </c>
      <c r="H5456" s="22">
        <v>44529</v>
      </c>
      <c r="I5456" s="23">
        <v>44542</v>
      </c>
      <c r="J5456">
        <f t="shared" si="340"/>
        <v>14</v>
      </c>
      <c r="K5456" s="2">
        <f t="shared" si="341"/>
        <v>44535.5</v>
      </c>
      <c r="L5456" s="22">
        <v>44547.5</v>
      </c>
      <c r="M5456" s="22">
        <v>44592.5</v>
      </c>
      <c r="N5456" s="22">
        <v>44589.5</v>
      </c>
      <c r="O5456">
        <f t="shared" si="342"/>
        <v>54</v>
      </c>
      <c r="P5456" s="3">
        <f t="shared" si="343"/>
        <v>148.5</v>
      </c>
    </row>
    <row r="5457" spans="1:16" x14ac:dyDescent="0.35">
      <c r="A5457" t="s">
        <v>305</v>
      </c>
      <c r="B5457" s="21" t="s">
        <v>98</v>
      </c>
      <c r="C5457" s="22">
        <v>44547</v>
      </c>
      <c r="D5457" t="s">
        <v>110</v>
      </c>
      <c r="E5457" t="s">
        <v>111</v>
      </c>
      <c r="F5457" s="21" t="s">
        <v>259</v>
      </c>
      <c r="G5457" s="3">
        <v>3.4</v>
      </c>
      <c r="H5457" s="22">
        <v>44529</v>
      </c>
      <c r="I5457" s="23">
        <v>44542</v>
      </c>
      <c r="J5457">
        <f t="shared" si="340"/>
        <v>14</v>
      </c>
      <c r="K5457" s="2">
        <f t="shared" si="341"/>
        <v>44535.5</v>
      </c>
      <c r="L5457" s="22">
        <v>44547.5</v>
      </c>
      <c r="M5457" s="22">
        <v>44592.5</v>
      </c>
      <c r="N5457" s="22">
        <v>44589.5</v>
      </c>
      <c r="O5457">
        <f t="shared" si="342"/>
        <v>54</v>
      </c>
      <c r="P5457" s="3">
        <f t="shared" si="343"/>
        <v>183.6</v>
      </c>
    </row>
    <row r="5458" spans="1:16" x14ac:dyDescent="0.35">
      <c r="A5458" t="s">
        <v>305</v>
      </c>
      <c r="B5458" s="21" t="s">
        <v>98</v>
      </c>
      <c r="C5458" s="22">
        <v>44547</v>
      </c>
      <c r="D5458" t="s">
        <v>114</v>
      </c>
      <c r="E5458" t="s">
        <v>115</v>
      </c>
      <c r="F5458" s="21" t="s">
        <v>145</v>
      </c>
      <c r="G5458" s="3">
        <v>55.13</v>
      </c>
      <c r="H5458" s="22">
        <v>44529</v>
      </c>
      <c r="I5458" s="23">
        <v>44542</v>
      </c>
      <c r="J5458">
        <f t="shared" si="340"/>
        <v>14</v>
      </c>
      <c r="K5458" s="2">
        <f t="shared" si="341"/>
        <v>44535.5</v>
      </c>
      <c r="L5458" s="22">
        <v>44547.5</v>
      </c>
      <c r="M5458" s="22">
        <v>44592.5</v>
      </c>
      <c r="N5458" s="22">
        <v>44589.5</v>
      </c>
      <c r="O5458">
        <f t="shared" si="342"/>
        <v>54</v>
      </c>
      <c r="P5458" s="3">
        <f t="shared" si="343"/>
        <v>2977.02</v>
      </c>
    </row>
    <row r="5459" spans="1:16" x14ac:dyDescent="0.35">
      <c r="A5459" t="s">
        <v>305</v>
      </c>
      <c r="B5459" s="21" t="s">
        <v>98</v>
      </c>
      <c r="C5459" s="22">
        <v>44547</v>
      </c>
      <c r="D5459" t="s">
        <v>110</v>
      </c>
      <c r="E5459" t="s">
        <v>111</v>
      </c>
      <c r="F5459" s="21" t="s">
        <v>145</v>
      </c>
      <c r="G5459" s="3">
        <v>10.220000000000001</v>
      </c>
      <c r="H5459" s="22">
        <v>44529</v>
      </c>
      <c r="I5459" s="23">
        <v>44542</v>
      </c>
      <c r="J5459">
        <f t="shared" si="340"/>
        <v>14</v>
      </c>
      <c r="K5459" s="2">
        <f t="shared" si="341"/>
        <v>44535.5</v>
      </c>
      <c r="L5459" s="22">
        <v>44547.5</v>
      </c>
      <c r="M5459" s="22">
        <v>44592.5</v>
      </c>
      <c r="N5459" s="22">
        <v>44589.5</v>
      </c>
      <c r="O5459">
        <f t="shared" si="342"/>
        <v>54</v>
      </c>
      <c r="P5459" s="3">
        <f t="shared" si="343"/>
        <v>551.88</v>
      </c>
    </row>
    <row r="5460" spans="1:16" x14ac:dyDescent="0.35">
      <c r="A5460" t="s">
        <v>305</v>
      </c>
      <c r="B5460" s="21" t="s">
        <v>98</v>
      </c>
      <c r="C5460" s="22">
        <v>44547</v>
      </c>
      <c r="D5460" t="s">
        <v>114</v>
      </c>
      <c r="E5460" t="s">
        <v>115</v>
      </c>
      <c r="F5460" s="21" t="s">
        <v>146</v>
      </c>
      <c r="G5460" s="3">
        <v>126.3</v>
      </c>
      <c r="H5460" s="22">
        <v>44529</v>
      </c>
      <c r="I5460" s="23">
        <v>44542</v>
      </c>
      <c r="J5460">
        <f t="shared" si="340"/>
        <v>14</v>
      </c>
      <c r="K5460" s="2">
        <f t="shared" si="341"/>
        <v>44535.5</v>
      </c>
      <c r="L5460" s="22">
        <v>44547.5</v>
      </c>
      <c r="M5460" s="22">
        <v>44592.5</v>
      </c>
      <c r="N5460" s="22">
        <v>44589.5</v>
      </c>
      <c r="O5460">
        <f t="shared" si="342"/>
        <v>54</v>
      </c>
      <c r="P5460" s="3">
        <f t="shared" si="343"/>
        <v>6820.2</v>
      </c>
    </row>
    <row r="5461" spans="1:16" x14ac:dyDescent="0.35">
      <c r="A5461" t="s">
        <v>305</v>
      </c>
      <c r="B5461" s="21" t="s">
        <v>98</v>
      </c>
      <c r="C5461" s="22">
        <v>44547</v>
      </c>
      <c r="D5461" t="s">
        <v>114</v>
      </c>
      <c r="E5461" t="s">
        <v>115</v>
      </c>
      <c r="F5461" s="21" t="s">
        <v>234</v>
      </c>
      <c r="G5461" s="3">
        <v>67.319999999999993</v>
      </c>
      <c r="H5461" s="22">
        <v>44529</v>
      </c>
      <c r="I5461" s="23">
        <v>44542</v>
      </c>
      <c r="J5461">
        <f t="shared" si="340"/>
        <v>14</v>
      </c>
      <c r="K5461" s="2">
        <f t="shared" si="341"/>
        <v>44535.5</v>
      </c>
      <c r="L5461" s="22">
        <v>44547.5</v>
      </c>
      <c r="M5461" s="22">
        <v>44592.5</v>
      </c>
      <c r="N5461" s="22">
        <v>44589.5</v>
      </c>
      <c r="O5461">
        <f t="shared" si="342"/>
        <v>54</v>
      </c>
      <c r="P5461" s="3">
        <f t="shared" si="343"/>
        <v>3635.2799999999997</v>
      </c>
    </row>
    <row r="5462" spans="1:16" x14ac:dyDescent="0.35">
      <c r="A5462" t="s">
        <v>305</v>
      </c>
      <c r="B5462" s="21" t="s">
        <v>98</v>
      </c>
      <c r="C5462" s="22">
        <v>44547</v>
      </c>
      <c r="D5462" t="s">
        <v>110</v>
      </c>
      <c r="E5462" t="s">
        <v>111</v>
      </c>
      <c r="F5462" s="21" t="s">
        <v>234</v>
      </c>
      <c r="G5462" s="3">
        <v>1.76</v>
      </c>
      <c r="H5462" s="22">
        <v>44529</v>
      </c>
      <c r="I5462" s="23">
        <v>44542</v>
      </c>
      <c r="J5462">
        <f t="shared" si="340"/>
        <v>14</v>
      </c>
      <c r="K5462" s="2">
        <f t="shared" si="341"/>
        <v>44535.5</v>
      </c>
      <c r="L5462" s="22">
        <v>44547.5</v>
      </c>
      <c r="M5462" s="22">
        <v>44592.5</v>
      </c>
      <c r="N5462" s="22">
        <v>44589.5</v>
      </c>
      <c r="O5462">
        <f t="shared" si="342"/>
        <v>54</v>
      </c>
      <c r="P5462" s="3">
        <f t="shared" si="343"/>
        <v>95.04</v>
      </c>
    </row>
    <row r="5463" spans="1:16" x14ac:dyDescent="0.35">
      <c r="A5463" t="s">
        <v>305</v>
      </c>
      <c r="B5463" s="21" t="s">
        <v>98</v>
      </c>
      <c r="C5463" s="22">
        <v>44547</v>
      </c>
      <c r="D5463" t="s">
        <v>110</v>
      </c>
      <c r="E5463" t="s">
        <v>111</v>
      </c>
      <c r="F5463" s="21" t="s">
        <v>235</v>
      </c>
      <c r="G5463" s="3">
        <v>0.47</v>
      </c>
      <c r="H5463" s="22">
        <v>44529</v>
      </c>
      <c r="I5463" s="23">
        <v>44542</v>
      </c>
      <c r="J5463">
        <f t="shared" si="340"/>
        <v>14</v>
      </c>
      <c r="K5463" s="2">
        <f t="shared" si="341"/>
        <v>44535.5</v>
      </c>
      <c r="L5463" s="22">
        <v>44547.5</v>
      </c>
      <c r="M5463" s="22">
        <v>44592.5</v>
      </c>
      <c r="N5463" s="22">
        <v>44589.5</v>
      </c>
      <c r="O5463">
        <f t="shared" si="342"/>
        <v>54</v>
      </c>
      <c r="P5463" s="3">
        <f t="shared" si="343"/>
        <v>25.38</v>
      </c>
    </row>
    <row r="5464" spans="1:16" x14ac:dyDescent="0.35">
      <c r="A5464" t="s">
        <v>305</v>
      </c>
      <c r="B5464" s="21" t="s">
        <v>98</v>
      </c>
      <c r="C5464" s="22">
        <v>44547</v>
      </c>
      <c r="D5464" t="s">
        <v>110</v>
      </c>
      <c r="E5464" t="s">
        <v>111</v>
      </c>
      <c r="F5464" s="21" t="s">
        <v>236</v>
      </c>
      <c r="G5464" s="3">
        <v>50.660000000000011</v>
      </c>
      <c r="H5464" s="22">
        <v>44529</v>
      </c>
      <c r="I5464" s="23">
        <v>44542</v>
      </c>
      <c r="J5464">
        <f t="shared" si="340"/>
        <v>14</v>
      </c>
      <c r="K5464" s="2">
        <f t="shared" si="341"/>
        <v>44535.5</v>
      </c>
      <c r="L5464" s="22">
        <v>44547.5</v>
      </c>
      <c r="M5464" s="22">
        <v>44592.5</v>
      </c>
      <c r="N5464" s="22">
        <v>44589.5</v>
      </c>
      <c r="O5464">
        <f t="shared" si="342"/>
        <v>54</v>
      </c>
      <c r="P5464" s="3">
        <f t="shared" si="343"/>
        <v>2735.6400000000008</v>
      </c>
    </row>
    <row r="5465" spans="1:16" x14ac:dyDescent="0.35">
      <c r="A5465" t="s">
        <v>305</v>
      </c>
      <c r="B5465" s="21" t="s">
        <v>98</v>
      </c>
      <c r="C5465" s="22">
        <v>44547</v>
      </c>
      <c r="D5465" t="s">
        <v>201</v>
      </c>
      <c r="E5465" t="s">
        <v>202</v>
      </c>
      <c r="F5465" s="21" t="s">
        <v>109</v>
      </c>
      <c r="G5465" s="3">
        <v>156.16000000000005</v>
      </c>
      <c r="H5465" s="22">
        <v>44529</v>
      </c>
      <c r="I5465" s="23">
        <v>44542</v>
      </c>
      <c r="J5465">
        <f t="shared" si="340"/>
        <v>14</v>
      </c>
      <c r="K5465" s="2">
        <f t="shared" si="341"/>
        <v>44535.5</v>
      </c>
      <c r="L5465" s="22">
        <v>44547.5</v>
      </c>
      <c r="M5465" s="22">
        <v>44592.5</v>
      </c>
      <c r="N5465" s="22">
        <v>44589.5</v>
      </c>
      <c r="O5465">
        <f t="shared" si="342"/>
        <v>54</v>
      </c>
      <c r="P5465" s="3">
        <f t="shared" si="343"/>
        <v>8432.6400000000031</v>
      </c>
    </row>
    <row r="5466" spans="1:16" x14ac:dyDescent="0.35">
      <c r="A5466" t="s">
        <v>305</v>
      </c>
      <c r="B5466" s="21" t="s">
        <v>98</v>
      </c>
      <c r="C5466" s="22">
        <v>44547</v>
      </c>
      <c r="D5466" t="s">
        <v>110</v>
      </c>
      <c r="E5466" t="s">
        <v>111</v>
      </c>
      <c r="F5466" s="21" t="s">
        <v>247</v>
      </c>
      <c r="G5466" s="3">
        <v>6.73</v>
      </c>
      <c r="H5466" s="22">
        <v>44529</v>
      </c>
      <c r="I5466" s="23">
        <v>44542</v>
      </c>
      <c r="J5466">
        <f t="shared" si="340"/>
        <v>14</v>
      </c>
      <c r="K5466" s="2">
        <f t="shared" si="341"/>
        <v>44535.5</v>
      </c>
      <c r="L5466" s="22">
        <v>44547.5</v>
      </c>
      <c r="M5466" s="22">
        <v>44592.5</v>
      </c>
      <c r="N5466" s="22">
        <v>44589.5</v>
      </c>
      <c r="O5466">
        <f t="shared" si="342"/>
        <v>54</v>
      </c>
      <c r="P5466" s="3">
        <f t="shared" si="343"/>
        <v>363.42</v>
      </c>
    </row>
    <row r="5467" spans="1:16" x14ac:dyDescent="0.35">
      <c r="A5467" t="s">
        <v>305</v>
      </c>
      <c r="B5467" s="21" t="s">
        <v>98</v>
      </c>
      <c r="C5467" s="22">
        <v>44547</v>
      </c>
      <c r="D5467" t="s">
        <v>110</v>
      </c>
      <c r="E5467" t="s">
        <v>111</v>
      </c>
      <c r="F5467" s="21" t="s">
        <v>238</v>
      </c>
      <c r="G5467" s="3">
        <v>8.19</v>
      </c>
      <c r="H5467" s="22">
        <v>44529</v>
      </c>
      <c r="I5467" s="23">
        <v>44542</v>
      </c>
      <c r="J5467">
        <f t="shared" si="340"/>
        <v>14</v>
      </c>
      <c r="K5467" s="2">
        <f t="shared" si="341"/>
        <v>44535.5</v>
      </c>
      <c r="L5467" s="22">
        <v>44547.5</v>
      </c>
      <c r="M5467" s="22">
        <v>44592.5</v>
      </c>
      <c r="N5467" s="22">
        <v>44589.5</v>
      </c>
      <c r="O5467">
        <f t="shared" si="342"/>
        <v>54</v>
      </c>
      <c r="P5467" s="3">
        <f t="shared" si="343"/>
        <v>442.26</v>
      </c>
    </row>
    <row r="5468" spans="1:16" x14ac:dyDescent="0.35">
      <c r="A5468" t="s">
        <v>305</v>
      </c>
      <c r="B5468" s="21" t="s">
        <v>98</v>
      </c>
      <c r="C5468" s="22">
        <v>44547</v>
      </c>
      <c r="D5468" t="s">
        <v>201</v>
      </c>
      <c r="E5468" t="s">
        <v>202</v>
      </c>
      <c r="F5468" s="21" t="s">
        <v>102</v>
      </c>
      <c r="G5468" s="3">
        <v>25.259999999999998</v>
      </c>
      <c r="H5468" s="22">
        <v>44529</v>
      </c>
      <c r="I5468" s="23">
        <v>44542</v>
      </c>
      <c r="J5468">
        <f t="shared" si="340"/>
        <v>14</v>
      </c>
      <c r="K5468" s="2">
        <f t="shared" si="341"/>
        <v>44535.5</v>
      </c>
      <c r="L5468" s="22">
        <v>44547.5</v>
      </c>
      <c r="M5468" s="22">
        <v>44592.5</v>
      </c>
      <c r="N5468" s="22">
        <v>44589.5</v>
      </c>
      <c r="O5468">
        <f t="shared" si="342"/>
        <v>54</v>
      </c>
      <c r="P5468" s="3">
        <f t="shared" si="343"/>
        <v>1364.04</v>
      </c>
    </row>
    <row r="5469" spans="1:16" x14ac:dyDescent="0.35">
      <c r="A5469" t="s">
        <v>305</v>
      </c>
      <c r="B5469" s="21" t="s">
        <v>98</v>
      </c>
      <c r="C5469" s="22">
        <v>44547</v>
      </c>
      <c r="D5469" t="s">
        <v>114</v>
      </c>
      <c r="E5469" t="s">
        <v>115</v>
      </c>
      <c r="F5469" s="21" t="s">
        <v>239</v>
      </c>
      <c r="G5469" s="3">
        <v>23.24</v>
      </c>
      <c r="H5469" s="22">
        <v>44529</v>
      </c>
      <c r="I5469" s="23">
        <v>44542</v>
      </c>
      <c r="J5469">
        <f t="shared" si="340"/>
        <v>14</v>
      </c>
      <c r="K5469" s="2">
        <f t="shared" si="341"/>
        <v>44535.5</v>
      </c>
      <c r="L5469" s="22">
        <v>44547.5</v>
      </c>
      <c r="M5469" s="22">
        <v>44592.5</v>
      </c>
      <c r="N5469" s="22">
        <v>44589.5</v>
      </c>
      <c r="O5469">
        <f t="shared" si="342"/>
        <v>54</v>
      </c>
      <c r="P5469" s="3">
        <f t="shared" si="343"/>
        <v>1254.9599999999998</v>
      </c>
    </row>
    <row r="5470" spans="1:16" x14ac:dyDescent="0.35">
      <c r="A5470" t="s">
        <v>305</v>
      </c>
      <c r="B5470" s="21" t="s">
        <v>98</v>
      </c>
      <c r="C5470" s="22">
        <v>44547</v>
      </c>
      <c r="D5470" t="s">
        <v>110</v>
      </c>
      <c r="E5470" t="s">
        <v>111</v>
      </c>
      <c r="F5470" s="21" t="s">
        <v>240</v>
      </c>
      <c r="G5470" s="3">
        <v>0.66</v>
      </c>
      <c r="H5470" s="22">
        <v>44529</v>
      </c>
      <c r="I5470" s="23">
        <v>44542</v>
      </c>
      <c r="J5470">
        <f t="shared" si="340"/>
        <v>14</v>
      </c>
      <c r="K5470" s="2">
        <f t="shared" si="341"/>
        <v>44535.5</v>
      </c>
      <c r="L5470" s="22">
        <v>44547.5</v>
      </c>
      <c r="M5470" s="22">
        <v>44592.5</v>
      </c>
      <c r="N5470" s="22">
        <v>44589.5</v>
      </c>
      <c r="O5470">
        <f t="shared" si="342"/>
        <v>54</v>
      </c>
      <c r="P5470" s="3">
        <f t="shared" si="343"/>
        <v>35.64</v>
      </c>
    </row>
    <row r="5471" spans="1:16" x14ac:dyDescent="0.35">
      <c r="A5471" t="s">
        <v>305</v>
      </c>
      <c r="B5471" s="21" t="s">
        <v>98</v>
      </c>
      <c r="C5471" s="22">
        <v>44547</v>
      </c>
      <c r="D5471" t="s">
        <v>110</v>
      </c>
      <c r="E5471" t="s">
        <v>111</v>
      </c>
      <c r="F5471" s="21" t="s">
        <v>252</v>
      </c>
      <c r="G5471" s="3">
        <v>133.15</v>
      </c>
      <c r="H5471" s="22">
        <v>44529</v>
      </c>
      <c r="I5471" s="23">
        <v>44542</v>
      </c>
      <c r="J5471">
        <f t="shared" si="340"/>
        <v>14</v>
      </c>
      <c r="K5471" s="2">
        <f t="shared" si="341"/>
        <v>44535.5</v>
      </c>
      <c r="L5471" s="22">
        <v>44547.5</v>
      </c>
      <c r="M5471" s="22">
        <v>44592.5</v>
      </c>
      <c r="N5471" s="22">
        <v>44589.5</v>
      </c>
      <c r="O5471">
        <f t="shared" si="342"/>
        <v>54</v>
      </c>
      <c r="P5471" s="3">
        <f t="shared" si="343"/>
        <v>7190.1</v>
      </c>
    </row>
    <row r="5472" spans="1:16" x14ac:dyDescent="0.35">
      <c r="A5472" t="s">
        <v>305</v>
      </c>
      <c r="B5472" s="21" t="s">
        <v>98</v>
      </c>
      <c r="C5472" s="22">
        <v>44547</v>
      </c>
      <c r="D5472" t="s">
        <v>110</v>
      </c>
      <c r="E5472" t="s">
        <v>111</v>
      </c>
      <c r="F5472" s="21" t="s">
        <v>147</v>
      </c>
      <c r="G5472" s="3">
        <v>8.25</v>
      </c>
      <c r="H5472" s="22">
        <v>44529</v>
      </c>
      <c r="I5472" s="23">
        <v>44542</v>
      </c>
      <c r="J5472">
        <f t="shared" si="340"/>
        <v>14</v>
      </c>
      <c r="K5472" s="2">
        <f t="shared" si="341"/>
        <v>44535.5</v>
      </c>
      <c r="L5472" s="22">
        <v>44547.5</v>
      </c>
      <c r="M5472" s="22">
        <v>44592.5</v>
      </c>
      <c r="N5472" s="22">
        <v>44589.5</v>
      </c>
      <c r="O5472">
        <f t="shared" si="342"/>
        <v>54</v>
      </c>
      <c r="P5472" s="3">
        <f t="shared" si="343"/>
        <v>445.5</v>
      </c>
    </row>
    <row r="5473" spans="1:16" x14ac:dyDescent="0.35">
      <c r="A5473" t="s">
        <v>305</v>
      </c>
      <c r="B5473" s="21" t="s">
        <v>98</v>
      </c>
      <c r="C5473" s="22">
        <v>44547</v>
      </c>
      <c r="D5473" t="s">
        <v>110</v>
      </c>
      <c r="E5473" t="s">
        <v>111</v>
      </c>
      <c r="F5473" s="21" t="s">
        <v>243</v>
      </c>
      <c r="G5473" s="3">
        <v>10.440000000000001</v>
      </c>
      <c r="H5473" s="22">
        <v>44529</v>
      </c>
      <c r="I5473" s="23">
        <v>44542</v>
      </c>
      <c r="J5473">
        <f t="shared" si="340"/>
        <v>14</v>
      </c>
      <c r="K5473" s="2">
        <f t="shared" si="341"/>
        <v>44535.5</v>
      </c>
      <c r="L5473" s="22">
        <v>44547.5</v>
      </c>
      <c r="M5473" s="22">
        <v>44592.5</v>
      </c>
      <c r="N5473" s="22">
        <v>44589.5</v>
      </c>
      <c r="O5473">
        <f t="shared" si="342"/>
        <v>54</v>
      </c>
      <c r="P5473" s="3">
        <f t="shared" si="343"/>
        <v>563.7600000000001</v>
      </c>
    </row>
    <row r="5474" spans="1:16" x14ac:dyDescent="0.35">
      <c r="A5474" t="s">
        <v>305</v>
      </c>
      <c r="B5474" s="21" t="s">
        <v>98</v>
      </c>
      <c r="C5474" s="22">
        <v>44547</v>
      </c>
      <c r="D5474" t="s">
        <v>201</v>
      </c>
      <c r="E5474" t="s">
        <v>202</v>
      </c>
      <c r="F5474" s="21" t="s">
        <v>101</v>
      </c>
      <c r="G5474" s="3">
        <v>376.40000000000009</v>
      </c>
      <c r="H5474" s="22">
        <v>44529</v>
      </c>
      <c r="I5474" s="23">
        <v>44542</v>
      </c>
      <c r="J5474">
        <f t="shared" si="340"/>
        <v>14</v>
      </c>
      <c r="K5474" s="2">
        <f t="shared" si="341"/>
        <v>44535.5</v>
      </c>
      <c r="L5474" s="22">
        <v>44547.5</v>
      </c>
      <c r="M5474" s="22">
        <v>44670.5</v>
      </c>
      <c r="N5474" s="22">
        <v>44670.5</v>
      </c>
      <c r="O5474">
        <f t="shared" si="342"/>
        <v>135</v>
      </c>
      <c r="P5474" s="3">
        <f t="shared" si="343"/>
        <v>50814.000000000015</v>
      </c>
    </row>
    <row r="5475" spans="1:16" x14ac:dyDescent="0.35">
      <c r="A5475" t="s">
        <v>306</v>
      </c>
      <c r="B5475" s="21" t="s">
        <v>98</v>
      </c>
      <c r="C5475" s="22">
        <v>44561</v>
      </c>
      <c r="D5475" t="s">
        <v>110</v>
      </c>
      <c r="E5475" t="s">
        <v>111</v>
      </c>
      <c r="F5475" s="21" t="s">
        <v>123</v>
      </c>
      <c r="G5475" s="3">
        <v>5.64</v>
      </c>
      <c r="H5475" s="22">
        <v>44543</v>
      </c>
      <c r="I5475" s="23">
        <v>44556</v>
      </c>
      <c r="J5475">
        <f t="shared" si="340"/>
        <v>14</v>
      </c>
      <c r="K5475" s="2">
        <f t="shared" si="341"/>
        <v>44549.5</v>
      </c>
      <c r="L5475" s="22">
        <v>44561.5</v>
      </c>
      <c r="M5475" s="22">
        <v>44201.5</v>
      </c>
      <c r="N5475" s="22">
        <v>44200.5</v>
      </c>
      <c r="O5475">
        <f t="shared" si="342"/>
        <v>-349</v>
      </c>
      <c r="P5475" s="3">
        <f t="shared" si="343"/>
        <v>-1968.36</v>
      </c>
    </row>
    <row r="5476" spans="1:16" x14ac:dyDescent="0.35">
      <c r="A5476" t="s">
        <v>306</v>
      </c>
      <c r="B5476" s="21" t="s">
        <v>98</v>
      </c>
      <c r="C5476" s="22">
        <v>44561</v>
      </c>
      <c r="D5476" t="s">
        <v>110</v>
      </c>
      <c r="E5476" t="s">
        <v>111</v>
      </c>
      <c r="F5476" s="21" t="s">
        <v>113</v>
      </c>
      <c r="G5476" s="3">
        <v>5.92</v>
      </c>
      <c r="H5476" s="22">
        <v>44543</v>
      </c>
      <c r="I5476" s="23">
        <v>44556</v>
      </c>
      <c r="J5476">
        <f t="shared" si="340"/>
        <v>14</v>
      </c>
      <c r="K5476" s="2">
        <f t="shared" si="341"/>
        <v>44549.5</v>
      </c>
      <c r="L5476" s="22">
        <v>44561.5</v>
      </c>
      <c r="M5476" s="22">
        <v>44201.5</v>
      </c>
      <c r="N5476" s="22">
        <v>44200.5</v>
      </c>
      <c r="O5476">
        <f t="shared" si="342"/>
        <v>-349</v>
      </c>
      <c r="P5476" s="3">
        <f t="shared" si="343"/>
        <v>-2066.08</v>
      </c>
    </row>
    <row r="5477" spans="1:16" x14ac:dyDescent="0.35">
      <c r="A5477" t="s">
        <v>306</v>
      </c>
      <c r="B5477" s="21" t="s">
        <v>98</v>
      </c>
      <c r="C5477" s="22">
        <v>44561</v>
      </c>
      <c r="D5477" t="s">
        <v>110</v>
      </c>
      <c r="E5477" t="s">
        <v>111</v>
      </c>
      <c r="F5477" s="21" t="s">
        <v>117</v>
      </c>
      <c r="G5477" s="3">
        <v>7.53</v>
      </c>
      <c r="H5477" s="22">
        <v>44543</v>
      </c>
      <c r="I5477" s="23">
        <v>44556</v>
      </c>
      <c r="J5477">
        <f t="shared" si="340"/>
        <v>14</v>
      </c>
      <c r="K5477" s="2">
        <f t="shared" si="341"/>
        <v>44549.5</v>
      </c>
      <c r="L5477" s="22">
        <v>44561.5</v>
      </c>
      <c r="M5477" s="22">
        <v>44201.5</v>
      </c>
      <c r="N5477" s="22">
        <v>44200.5</v>
      </c>
      <c r="O5477">
        <f t="shared" si="342"/>
        <v>-349</v>
      </c>
      <c r="P5477" s="3">
        <f t="shared" si="343"/>
        <v>-2627.9700000000003</v>
      </c>
    </row>
    <row r="5478" spans="1:16" x14ac:dyDescent="0.35">
      <c r="A5478" t="s">
        <v>306</v>
      </c>
      <c r="B5478" s="21" t="s">
        <v>98</v>
      </c>
      <c r="C5478" s="22">
        <v>44561</v>
      </c>
      <c r="D5478" t="s">
        <v>110</v>
      </c>
      <c r="E5478" t="s">
        <v>111</v>
      </c>
      <c r="F5478" s="21" t="s">
        <v>245</v>
      </c>
      <c r="G5478" s="3">
        <v>2.9099999999999997</v>
      </c>
      <c r="H5478" s="22">
        <v>44543</v>
      </c>
      <c r="I5478" s="23">
        <v>44556</v>
      </c>
      <c r="J5478">
        <f t="shared" si="340"/>
        <v>14</v>
      </c>
      <c r="K5478" s="2">
        <f t="shared" si="341"/>
        <v>44549.5</v>
      </c>
      <c r="L5478" s="22">
        <v>44561.5</v>
      </c>
      <c r="M5478" s="22">
        <v>44201.5</v>
      </c>
      <c r="N5478" s="22">
        <v>44200.5</v>
      </c>
      <c r="O5478">
        <f t="shared" si="342"/>
        <v>-349</v>
      </c>
      <c r="P5478" s="3">
        <f t="shared" si="343"/>
        <v>-1015.5899999999999</v>
      </c>
    </row>
    <row r="5479" spans="1:16" x14ac:dyDescent="0.35">
      <c r="A5479" t="s">
        <v>306</v>
      </c>
      <c r="B5479" s="21" t="s">
        <v>98</v>
      </c>
      <c r="C5479" s="22">
        <v>44561</v>
      </c>
      <c r="D5479" t="s">
        <v>114</v>
      </c>
      <c r="E5479" t="s">
        <v>115</v>
      </c>
      <c r="F5479" s="21" t="s">
        <v>123</v>
      </c>
      <c r="G5479" s="3">
        <v>64.89</v>
      </c>
      <c r="H5479" s="22">
        <v>44543</v>
      </c>
      <c r="I5479" s="23">
        <v>44556</v>
      </c>
      <c r="J5479">
        <f t="shared" si="340"/>
        <v>14</v>
      </c>
      <c r="K5479" s="2">
        <f t="shared" si="341"/>
        <v>44549.5</v>
      </c>
      <c r="L5479" s="22">
        <v>44561.5</v>
      </c>
      <c r="M5479" s="22">
        <v>44201.5</v>
      </c>
      <c r="N5479" s="22">
        <v>44200.5</v>
      </c>
      <c r="O5479">
        <f t="shared" si="342"/>
        <v>-349</v>
      </c>
      <c r="P5479" s="3">
        <f t="shared" si="343"/>
        <v>-22646.61</v>
      </c>
    </row>
    <row r="5480" spans="1:16" x14ac:dyDescent="0.35">
      <c r="A5480" t="s">
        <v>306</v>
      </c>
      <c r="B5480" s="21" t="s">
        <v>98</v>
      </c>
      <c r="C5480" s="22">
        <v>44561</v>
      </c>
      <c r="D5480" t="s">
        <v>110</v>
      </c>
      <c r="E5480" t="s">
        <v>111</v>
      </c>
      <c r="F5480" s="21" t="s">
        <v>123</v>
      </c>
      <c r="G5480" s="3">
        <v>40.86</v>
      </c>
      <c r="H5480" s="22">
        <v>44543</v>
      </c>
      <c r="I5480" s="23">
        <v>44556</v>
      </c>
      <c r="J5480">
        <f t="shared" si="340"/>
        <v>14</v>
      </c>
      <c r="K5480" s="2">
        <f t="shared" si="341"/>
        <v>44549.5</v>
      </c>
      <c r="L5480" s="22">
        <v>44561.5</v>
      </c>
      <c r="M5480" s="22">
        <v>44201.5</v>
      </c>
      <c r="N5480" s="22">
        <v>44200.5</v>
      </c>
      <c r="O5480">
        <f t="shared" si="342"/>
        <v>-349</v>
      </c>
      <c r="P5480" s="3">
        <f t="shared" si="343"/>
        <v>-14260.14</v>
      </c>
    </row>
    <row r="5481" spans="1:16" x14ac:dyDescent="0.35">
      <c r="A5481" t="s">
        <v>306</v>
      </c>
      <c r="B5481" s="21" t="s">
        <v>98</v>
      </c>
      <c r="C5481" s="22">
        <v>44561</v>
      </c>
      <c r="D5481" t="s">
        <v>110</v>
      </c>
      <c r="E5481" t="s">
        <v>111</v>
      </c>
      <c r="F5481" s="21" t="s">
        <v>254</v>
      </c>
      <c r="G5481" s="3">
        <v>2.6500000000000004</v>
      </c>
      <c r="H5481" s="22">
        <v>44543</v>
      </c>
      <c r="I5481" s="23">
        <v>44556</v>
      </c>
      <c r="J5481">
        <f t="shared" si="340"/>
        <v>14</v>
      </c>
      <c r="K5481" s="2">
        <f t="shared" si="341"/>
        <v>44549.5</v>
      </c>
      <c r="L5481" s="22">
        <v>44561.5</v>
      </c>
      <c r="M5481" s="22">
        <v>44201.5</v>
      </c>
      <c r="N5481" s="22">
        <v>44200.5</v>
      </c>
      <c r="O5481">
        <f t="shared" si="342"/>
        <v>-349</v>
      </c>
      <c r="P5481" s="3">
        <f t="shared" si="343"/>
        <v>-924.85000000000014</v>
      </c>
    </row>
    <row r="5482" spans="1:16" x14ac:dyDescent="0.35">
      <c r="A5482" t="s">
        <v>306</v>
      </c>
      <c r="B5482" s="21" t="s">
        <v>98</v>
      </c>
      <c r="C5482" s="22">
        <v>44561</v>
      </c>
      <c r="D5482" t="s">
        <v>110</v>
      </c>
      <c r="E5482" t="s">
        <v>111</v>
      </c>
      <c r="F5482" s="21" t="s">
        <v>124</v>
      </c>
      <c r="G5482" s="3">
        <v>2.29</v>
      </c>
      <c r="H5482" s="22">
        <v>44543</v>
      </c>
      <c r="I5482" s="23">
        <v>44556</v>
      </c>
      <c r="J5482">
        <f t="shared" si="340"/>
        <v>14</v>
      </c>
      <c r="K5482" s="2">
        <f t="shared" si="341"/>
        <v>44549.5</v>
      </c>
      <c r="L5482" s="22">
        <v>44561.5</v>
      </c>
      <c r="M5482" s="22">
        <v>44201.5</v>
      </c>
      <c r="N5482" s="22">
        <v>44200.5</v>
      </c>
      <c r="O5482">
        <f t="shared" si="342"/>
        <v>-349</v>
      </c>
      <c r="P5482" s="3">
        <f t="shared" si="343"/>
        <v>-799.21</v>
      </c>
    </row>
    <row r="5483" spans="1:16" x14ac:dyDescent="0.35">
      <c r="A5483" t="s">
        <v>306</v>
      </c>
      <c r="B5483" s="21" t="s">
        <v>98</v>
      </c>
      <c r="C5483" s="22">
        <v>44561</v>
      </c>
      <c r="D5483" t="s">
        <v>114</v>
      </c>
      <c r="E5483" t="s">
        <v>115</v>
      </c>
      <c r="F5483" s="21" t="s">
        <v>128</v>
      </c>
      <c r="G5483" s="3">
        <v>26.2</v>
      </c>
      <c r="H5483" s="22">
        <v>44543</v>
      </c>
      <c r="I5483" s="23">
        <v>44556</v>
      </c>
      <c r="J5483">
        <f t="shared" si="340"/>
        <v>14</v>
      </c>
      <c r="K5483" s="2">
        <f t="shared" si="341"/>
        <v>44549.5</v>
      </c>
      <c r="L5483" s="22">
        <v>44561.5</v>
      </c>
      <c r="M5483" s="22">
        <v>44201.5</v>
      </c>
      <c r="N5483" s="22">
        <v>44200.5</v>
      </c>
      <c r="O5483">
        <f t="shared" si="342"/>
        <v>-349</v>
      </c>
      <c r="P5483" s="3">
        <f t="shared" si="343"/>
        <v>-9143.7999999999993</v>
      </c>
    </row>
    <row r="5484" spans="1:16" x14ac:dyDescent="0.35">
      <c r="A5484" t="s">
        <v>306</v>
      </c>
      <c r="B5484" s="21" t="s">
        <v>98</v>
      </c>
      <c r="C5484" s="22">
        <v>44561</v>
      </c>
      <c r="D5484" t="s">
        <v>110</v>
      </c>
      <c r="E5484" t="s">
        <v>111</v>
      </c>
      <c r="F5484" s="21" t="s">
        <v>128</v>
      </c>
      <c r="G5484" s="3">
        <v>3.13</v>
      </c>
      <c r="H5484" s="22">
        <v>44543</v>
      </c>
      <c r="I5484" s="23">
        <v>44556</v>
      </c>
      <c r="J5484">
        <f t="shared" si="340"/>
        <v>14</v>
      </c>
      <c r="K5484" s="2">
        <f t="shared" si="341"/>
        <v>44549.5</v>
      </c>
      <c r="L5484" s="22">
        <v>44561.5</v>
      </c>
      <c r="M5484" s="22">
        <v>44201.5</v>
      </c>
      <c r="N5484" s="22">
        <v>44200.5</v>
      </c>
      <c r="O5484">
        <f t="shared" si="342"/>
        <v>-349</v>
      </c>
      <c r="P5484" s="3">
        <f t="shared" si="343"/>
        <v>-1092.3699999999999</v>
      </c>
    </row>
    <row r="5485" spans="1:16" x14ac:dyDescent="0.35">
      <c r="A5485" t="s">
        <v>306</v>
      </c>
      <c r="B5485" s="21" t="s">
        <v>98</v>
      </c>
      <c r="C5485" s="22">
        <v>44561</v>
      </c>
      <c r="D5485" t="s">
        <v>114</v>
      </c>
      <c r="E5485" t="s">
        <v>115</v>
      </c>
      <c r="F5485" s="21" t="s">
        <v>130</v>
      </c>
      <c r="G5485" s="3">
        <v>6.44</v>
      </c>
      <c r="H5485" s="22">
        <v>44543</v>
      </c>
      <c r="I5485" s="23">
        <v>44556</v>
      </c>
      <c r="J5485">
        <f t="shared" si="340"/>
        <v>14</v>
      </c>
      <c r="K5485" s="2">
        <f t="shared" si="341"/>
        <v>44549.5</v>
      </c>
      <c r="L5485" s="22">
        <v>44561.5</v>
      </c>
      <c r="M5485" s="22">
        <v>44201.5</v>
      </c>
      <c r="N5485" s="22">
        <v>44200.5</v>
      </c>
      <c r="O5485">
        <f t="shared" si="342"/>
        <v>-349</v>
      </c>
      <c r="P5485" s="3">
        <f t="shared" si="343"/>
        <v>-2247.56</v>
      </c>
    </row>
    <row r="5486" spans="1:16" x14ac:dyDescent="0.35">
      <c r="A5486" t="s">
        <v>306</v>
      </c>
      <c r="B5486" s="21" t="s">
        <v>98</v>
      </c>
      <c r="C5486" s="22">
        <v>44561</v>
      </c>
      <c r="D5486" t="s">
        <v>110</v>
      </c>
      <c r="E5486" t="s">
        <v>111</v>
      </c>
      <c r="F5486" s="21" t="s">
        <v>130</v>
      </c>
      <c r="G5486" s="3">
        <v>14.979999999999999</v>
      </c>
      <c r="H5486" s="22">
        <v>44543</v>
      </c>
      <c r="I5486" s="23">
        <v>44556</v>
      </c>
      <c r="J5486">
        <f t="shared" si="340"/>
        <v>14</v>
      </c>
      <c r="K5486" s="2">
        <f t="shared" si="341"/>
        <v>44549.5</v>
      </c>
      <c r="L5486" s="22">
        <v>44561.5</v>
      </c>
      <c r="M5486" s="22">
        <v>44201.5</v>
      </c>
      <c r="N5486" s="22">
        <v>44200.5</v>
      </c>
      <c r="O5486">
        <f t="shared" si="342"/>
        <v>-349</v>
      </c>
      <c r="P5486" s="3">
        <f t="shared" si="343"/>
        <v>-5228.0199999999995</v>
      </c>
    </row>
    <row r="5487" spans="1:16" x14ac:dyDescent="0.35">
      <c r="A5487" t="s">
        <v>306</v>
      </c>
      <c r="B5487" s="21" t="s">
        <v>98</v>
      </c>
      <c r="C5487" s="22">
        <v>44561</v>
      </c>
      <c r="D5487" t="s">
        <v>110</v>
      </c>
      <c r="E5487" t="s">
        <v>111</v>
      </c>
      <c r="F5487" s="21" t="s">
        <v>246</v>
      </c>
      <c r="G5487" s="3">
        <v>1.65</v>
      </c>
      <c r="H5487" s="22">
        <v>44543</v>
      </c>
      <c r="I5487" s="23">
        <v>44556</v>
      </c>
      <c r="J5487">
        <f t="shared" si="340"/>
        <v>14</v>
      </c>
      <c r="K5487" s="2">
        <f t="shared" si="341"/>
        <v>44549.5</v>
      </c>
      <c r="L5487" s="22">
        <v>44561.5</v>
      </c>
      <c r="M5487" s="22">
        <v>44201.5</v>
      </c>
      <c r="N5487" s="22">
        <v>44200.5</v>
      </c>
      <c r="O5487">
        <f t="shared" si="342"/>
        <v>-349</v>
      </c>
      <c r="P5487" s="3">
        <f t="shared" si="343"/>
        <v>-575.85</v>
      </c>
    </row>
    <row r="5488" spans="1:16" x14ac:dyDescent="0.35">
      <c r="A5488" t="s">
        <v>306</v>
      </c>
      <c r="B5488" s="21" t="s">
        <v>98</v>
      </c>
      <c r="C5488" s="22">
        <v>44561</v>
      </c>
      <c r="D5488" t="s">
        <v>114</v>
      </c>
      <c r="E5488" t="s">
        <v>115</v>
      </c>
      <c r="F5488" s="21" t="s">
        <v>131</v>
      </c>
      <c r="G5488" s="3">
        <v>35.08</v>
      </c>
      <c r="H5488" s="22">
        <v>44543</v>
      </c>
      <c r="I5488" s="23">
        <v>44556</v>
      </c>
      <c r="J5488">
        <f t="shared" si="340"/>
        <v>14</v>
      </c>
      <c r="K5488" s="2">
        <f t="shared" si="341"/>
        <v>44549.5</v>
      </c>
      <c r="L5488" s="22">
        <v>44561.5</v>
      </c>
      <c r="M5488" s="22">
        <v>44201.5</v>
      </c>
      <c r="N5488" s="22">
        <v>44200.5</v>
      </c>
      <c r="O5488">
        <f t="shared" si="342"/>
        <v>-349</v>
      </c>
      <c r="P5488" s="3">
        <f t="shared" si="343"/>
        <v>-12242.92</v>
      </c>
    </row>
    <row r="5489" spans="1:16" x14ac:dyDescent="0.35">
      <c r="A5489" t="s">
        <v>306</v>
      </c>
      <c r="B5489" s="21" t="s">
        <v>98</v>
      </c>
      <c r="C5489" s="22">
        <v>44561</v>
      </c>
      <c r="D5489" t="s">
        <v>110</v>
      </c>
      <c r="E5489" t="s">
        <v>111</v>
      </c>
      <c r="F5489" s="21" t="s">
        <v>131</v>
      </c>
      <c r="G5489" s="3">
        <v>0.95</v>
      </c>
      <c r="H5489" s="22">
        <v>44543</v>
      </c>
      <c r="I5489" s="23">
        <v>44556</v>
      </c>
      <c r="J5489">
        <f t="shared" si="340"/>
        <v>14</v>
      </c>
      <c r="K5489" s="2">
        <f t="shared" si="341"/>
        <v>44549.5</v>
      </c>
      <c r="L5489" s="22">
        <v>44561.5</v>
      </c>
      <c r="M5489" s="22">
        <v>44201.5</v>
      </c>
      <c r="N5489" s="22">
        <v>44200.5</v>
      </c>
      <c r="O5489">
        <f t="shared" si="342"/>
        <v>-349</v>
      </c>
      <c r="P5489" s="3">
        <f t="shared" si="343"/>
        <v>-331.55</v>
      </c>
    </row>
    <row r="5490" spans="1:16" x14ac:dyDescent="0.35">
      <c r="A5490" t="s">
        <v>306</v>
      </c>
      <c r="B5490" s="21" t="s">
        <v>98</v>
      </c>
      <c r="C5490" s="22">
        <v>44561</v>
      </c>
      <c r="D5490" t="s">
        <v>114</v>
      </c>
      <c r="E5490" t="s">
        <v>115</v>
      </c>
      <c r="F5490" s="21" t="s">
        <v>132</v>
      </c>
      <c r="G5490" s="3">
        <v>175.14000000000001</v>
      </c>
      <c r="H5490" s="22">
        <v>44543</v>
      </c>
      <c r="I5490" s="23">
        <v>44556</v>
      </c>
      <c r="J5490">
        <f t="shared" si="340"/>
        <v>14</v>
      </c>
      <c r="K5490" s="2">
        <f t="shared" si="341"/>
        <v>44549.5</v>
      </c>
      <c r="L5490" s="22">
        <v>44561.5</v>
      </c>
      <c r="M5490" s="22">
        <v>44201.5</v>
      </c>
      <c r="N5490" s="22">
        <v>44200.5</v>
      </c>
      <c r="O5490">
        <f t="shared" si="342"/>
        <v>-349</v>
      </c>
      <c r="P5490" s="3">
        <f t="shared" si="343"/>
        <v>-61123.860000000008</v>
      </c>
    </row>
    <row r="5491" spans="1:16" x14ac:dyDescent="0.35">
      <c r="A5491" t="s">
        <v>306</v>
      </c>
      <c r="B5491" s="21" t="s">
        <v>98</v>
      </c>
      <c r="C5491" s="22">
        <v>44561</v>
      </c>
      <c r="D5491" t="s">
        <v>110</v>
      </c>
      <c r="E5491" t="s">
        <v>111</v>
      </c>
      <c r="F5491" s="21" t="s">
        <v>132</v>
      </c>
      <c r="G5491" s="3">
        <v>2.37</v>
      </c>
      <c r="H5491" s="22">
        <v>44543</v>
      </c>
      <c r="I5491" s="23">
        <v>44556</v>
      </c>
      <c r="J5491">
        <f t="shared" si="340"/>
        <v>14</v>
      </c>
      <c r="K5491" s="2">
        <f t="shared" si="341"/>
        <v>44549.5</v>
      </c>
      <c r="L5491" s="22">
        <v>44561.5</v>
      </c>
      <c r="M5491" s="22">
        <v>44201.5</v>
      </c>
      <c r="N5491" s="22">
        <v>44200.5</v>
      </c>
      <c r="O5491">
        <f t="shared" si="342"/>
        <v>-349</v>
      </c>
      <c r="P5491" s="3">
        <f t="shared" si="343"/>
        <v>-827.13</v>
      </c>
    </row>
    <row r="5492" spans="1:16" x14ac:dyDescent="0.35">
      <c r="A5492" t="s">
        <v>306</v>
      </c>
      <c r="B5492" s="21" t="s">
        <v>98</v>
      </c>
      <c r="C5492" s="22">
        <v>44561</v>
      </c>
      <c r="D5492" t="s">
        <v>110</v>
      </c>
      <c r="E5492" t="s">
        <v>111</v>
      </c>
      <c r="F5492" s="21" t="s">
        <v>268</v>
      </c>
      <c r="G5492" s="3">
        <v>16.87</v>
      </c>
      <c r="H5492" s="22">
        <v>44543</v>
      </c>
      <c r="I5492" s="23">
        <v>44556</v>
      </c>
      <c r="J5492">
        <f t="shared" si="340"/>
        <v>14</v>
      </c>
      <c r="K5492" s="2">
        <f t="shared" si="341"/>
        <v>44549.5</v>
      </c>
      <c r="L5492" s="22">
        <v>44561.5</v>
      </c>
      <c r="M5492" s="22">
        <v>44201.5</v>
      </c>
      <c r="N5492" s="22">
        <v>44200.5</v>
      </c>
      <c r="O5492">
        <f t="shared" si="342"/>
        <v>-349</v>
      </c>
      <c r="P5492" s="3">
        <f t="shared" si="343"/>
        <v>-5887.63</v>
      </c>
    </row>
    <row r="5493" spans="1:16" x14ac:dyDescent="0.35">
      <c r="A5493" t="s">
        <v>306</v>
      </c>
      <c r="B5493" s="21" t="s">
        <v>98</v>
      </c>
      <c r="C5493" s="22">
        <v>44561</v>
      </c>
      <c r="D5493" t="s">
        <v>110</v>
      </c>
      <c r="E5493" t="s">
        <v>111</v>
      </c>
      <c r="F5493" s="21" t="s">
        <v>255</v>
      </c>
      <c r="G5493" s="3">
        <v>2.65</v>
      </c>
      <c r="H5493" s="22">
        <v>44543</v>
      </c>
      <c r="I5493" s="23">
        <v>44556</v>
      </c>
      <c r="J5493">
        <f t="shared" si="340"/>
        <v>14</v>
      </c>
      <c r="K5493" s="2">
        <f t="shared" si="341"/>
        <v>44549.5</v>
      </c>
      <c r="L5493" s="22">
        <v>44561.5</v>
      </c>
      <c r="M5493" s="22">
        <v>44201.5</v>
      </c>
      <c r="N5493" s="22">
        <v>44200.5</v>
      </c>
      <c r="O5493">
        <f t="shared" si="342"/>
        <v>-349</v>
      </c>
      <c r="P5493" s="3">
        <f t="shared" si="343"/>
        <v>-924.85</v>
      </c>
    </row>
    <row r="5494" spans="1:16" x14ac:dyDescent="0.35">
      <c r="A5494" t="s">
        <v>306</v>
      </c>
      <c r="B5494" s="21" t="s">
        <v>98</v>
      </c>
      <c r="C5494" s="22">
        <v>44561</v>
      </c>
      <c r="D5494" t="s">
        <v>114</v>
      </c>
      <c r="E5494" t="s">
        <v>115</v>
      </c>
      <c r="F5494" s="21" t="s">
        <v>133</v>
      </c>
      <c r="G5494" s="3">
        <v>8.85</v>
      </c>
      <c r="H5494" s="22">
        <v>44543</v>
      </c>
      <c r="I5494" s="23">
        <v>44556</v>
      </c>
      <c r="J5494">
        <f t="shared" si="340"/>
        <v>14</v>
      </c>
      <c r="K5494" s="2">
        <f t="shared" si="341"/>
        <v>44549.5</v>
      </c>
      <c r="L5494" s="22">
        <v>44561.5</v>
      </c>
      <c r="M5494" s="22">
        <v>44201.5</v>
      </c>
      <c r="N5494" s="22">
        <v>44200.5</v>
      </c>
      <c r="O5494">
        <f t="shared" si="342"/>
        <v>-349</v>
      </c>
      <c r="P5494" s="3">
        <f t="shared" si="343"/>
        <v>-3088.65</v>
      </c>
    </row>
    <row r="5495" spans="1:16" x14ac:dyDescent="0.35">
      <c r="A5495" t="s">
        <v>306</v>
      </c>
      <c r="B5495" s="21" t="s">
        <v>98</v>
      </c>
      <c r="C5495" s="22">
        <v>44561</v>
      </c>
      <c r="D5495" t="s">
        <v>110</v>
      </c>
      <c r="E5495" t="s">
        <v>111</v>
      </c>
      <c r="F5495" s="21" t="s">
        <v>133</v>
      </c>
      <c r="G5495" s="3">
        <v>25.47</v>
      </c>
      <c r="H5495" s="22">
        <v>44543</v>
      </c>
      <c r="I5495" s="23">
        <v>44556</v>
      </c>
      <c r="J5495">
        <f t="shared" si="340"/>
        <v>14</v>
      </c>
      <c r="K5495" s="2">
        <f t="shared" si="341"/>
        <v>44549.5</v>
      </c>
      <c r="L5495" s="22">
        <v>44561.5</v>
      </c>
      <c r="M5495" s="22">
        <v>44201.5</v>
      </c>
      <c r="N5495" s="22">
        <v>44200.5</v>
      </c>
      <c r="O5495">
        <f t="shared" si="342"/>
        <v>-349</v>
      </c>
      <c r="P5495" s="3">
        <f t="shared" si="343"/>
        <v>-8889.0299999999988</v>
      </c>
    </row>
    <row r="5496" spans="1:16" x14ac:dyDescent="0.35">
      <c r="A5496" t="s">
        <v>306</v>
      </c>
      <c r="B5496" s="21" t="s">
        <v>98</v>
      </c>
      <c r="C5496" s="22">
        <v>44561</v>
      </c>
      <c r="D5496" t="s">
        <v>110</v>
      </c>
      <c r="E5496" t="s">
        <v>111</v>
      </c>
      <c r="F5496" s="21" t="s">
        <v>134</v>
      </c>
      <c r="G5496" s="3">
        <v>2.1</v>
      </c>
      <c r="H5496" s="22">
        <v>44543</v>
      </c>
      <c r="I5496" s="23">
        <v>44556</v>
      </c>
      <c r="J5496">
        <f t="shared" si="340"/>
        <v>14</v>
      </c>
      <c r="K5496" s="2">
        <f t="shared" si="341"/>
        <v>44549.5</v>
      </c>
      <c r="L5496" s="22">
        <v>44561.5</v>
      </c>
      <c r="M5496" s="22">
        <v>44201.5</v>
      </c>
      <c r="N5496" s="22">
        <v>44200.5</v>
      </c>
      <c r="O5496">
        <f t="shared" si="342"/>
        <v>-349</v>
      </c>
      <c r="P5496" s="3">
        <f t="shared" si="343"/>
        <v>-732.9</v>
      </c>
    </row>
    <row r="5497" spans="1:16" x14ac:dyDescent="0.35">
      <c r="A5497" t="s">
        <v>306</v>
      </c>
      <c r="B5497" s="21" t="s">
        <v>98</v>
      </c>
      <c r="C5497" s="22">
        <v>44561</v>
      </c>
      <c r="D5497" t="s">
        <v>114</v>
      </c>
      <c r="E5497" t="s">
        <v>115</v>
      </c>
      <c r="F5497" s="21" t="s">
        <v>135</v>
      </c>
      <c r="G5497" s="3">
        <v>45.4</v>
      </c>
      <c r="H5497" s="22">
        <v>44543</v>
      </c>
      <c r="I5497" s="23">
        <v>44556</v>
      </c>
      <c r="J5497">
        <f t="shared" si="340"/>
        <v>14</v>
      </c>
      <c r="K5497" s="2">
        <f t="shared" si="341"/>
        <v>44549.5</v>
      </c>
      <c r="L5497" s="22">
        <v>44561.5</v>
      </c>
      <c r="M5497" s="22">
        <v>44201.5</v>
      </c>
      <c r="N5497" s="22">
        <v>44200.5</v>
      </c>
      <c r="O5497">
        <f t="shared" si="342"/>
        <v>-349</v>
      </c>
      <c r="P5497" s="3">
        <f t="shared" si="343"/>
        <v>-15844.6</v>
      </c>
    </row>
    <row r="5498" spans="1:16" x14ac:dyDescent="0.35">
      <c r="A5498" t="s">
        <v>306</v>
      </c>
      <c r="B5498" s="21" t="s">
        <v>98</v>
      </c>
      <c r="C5498" s="22">
        <v>44561</v>
      </c>
      <c r="D5498" t="s">
        <v>110</v>
      </c>
      <c r="E5498" t="s">
        <v>111</v>
      </c>
      <c r="F5498" s="21" t="s">
        <v>135</v>
      </c>
      <c r="G5498" s="3">
        <v>36.580000000000005</v>
      </c>
      <c r="H5498" s="22">
        <v>44543</v>
      </c>
      <c r="I5498" s="23">
        <v>44556</v>
      </c>
      <c r="J5498">
        <f t="shared" si="340"/>
        <v>14</v>
      </c>
      <c r="K5498" s="2">
        <f t="shared" si="341"/>
        <v>44549.5</v>
      </c>
      <c r="L5498" s="22">
        <v>44561.5</v>
      </c>
      <c r="M5498" s="22">
        <v>44201.5</v>
      </c>
      <c r="N5498" s="22">
        <v>44200.5</v>
      </c>
      <c r="O5498">
        <f t="shared" si="342"/>
        <v>-349</v>
      </c>
      <c r="P5498" s="3">
        <f t="shared" si="343"/>
        <v>-12766.420000000002</v>
      </c>
    </row>
    <row r="5499" spans="1:16" x14ac:dyDescent="0.35">
      <c r="A5499" t="s">
        <v>306</v>
      </c>
      <c r="B5499" s="21" t="s">
        <v>98</v>
      </c>
      <c r="C5499" s="22">
        <v>44561</v>
      </c>
      <c r="D5499" t="s">
        <v>110</v>
      </c>
      <c r="E5499" t="s">
        <v>111</v>
      </c>
      <c r="F5499" s="21" t="s">
        <v>137</v>
      </c>
      <c r="G5499" s="3">
        <v>489.92</v>
      </c>
      <c r="H5499" s="22">
        <v>44543</v>
      </c>
      <c r="I5499" s="23">
        <v>44556</v>
      </c>
      <c r="J5499">
        <f t="shared" si="340"/>
        <v>14</v>
      </c>
      <c r="K5499" s="2">
        <f t="shared" si="341"/>
        <v>44549.5</v>
      </c>
      <c r="L5499" s="22">
        <v>44561.5</v>
      </c>
      <c r="M5499" s="22">
        <v>44201.5</v>
      </c>
      <c r="N5499" s="22">
        <v>44200.5</v>
      </c>
      <c r="O5499">
        <f t="shared" si="342"/>
        <v>-349</v>
      </c>
      <c r="P5499" s="3">
        <f t="shared" si="343"/>
        <v>-170982.08000000002</v>
      </c>
    </row>
    <row r="5500" spans="1:16" x14ac:dyDescent="0.35">
      <c r="A5500" t="s">
        <v>306</v>
      </c>
      <c r="B5500" s="21" t="s">
        <v>98</v>
      </c>
      <c r="C5500" s="22">
        <v>44561</v>
      </c>
      <c r="D5500" t="s">
        <v>114</v>
      </c>
      <c r="E5500" t="s">
        <v>115</v>
      </c>
      <c r="F5500" s="21" t="s">
        <v>139</v>
      </c>
      <c r="G5500" s="3">
        <v>21.57</v>
      </c>
      <c r="H5500" s="22">
        <v>44543</v>
      </c>
      <c r="I5500" s="23">
        <v>44556</v>
      </c>
      <c r="J5500">
        <f t="shared" si="340"/>
        <v>14</v>
      </c>
      <c r="K5500" s="2">
        <f t="shared" si="341"/>
        <v>44549.5</v>
      </c>
      <c r="L5500" s="22">
        <v>44561.5</v>
      </c>
      <c r="M5500" s="22">
        <v>44201.5</v>
      </c>
      <c r="N5500" s="22">
        <v>44200.5</v>
      </c>
      <c r="O5500">
        <f t="shared" si="342"/>
        <v>-349</v>
      </c>
      <c r="P5500" s="3">
        <f t="shared" si="343"/>
        <v>-7527.93</v>
      </c>
    </row>
    <row r="5501" spans="1:16" x14ac:dyDescent="0.35">
      <c r="A5501" t="s">
        <v>306</v>
      </c>
      <c r="B5501" s="21" t="s">
        <v>98</v>
      </c>
      <c r="C5501" s="22">
        <v>44561</v>
      </c>
      <c r="D5501" t="s">
        <v>110</v>
      </c>
      <c r="E5501" t="s">
        <v>111</v>
      </c>
      <c r="F5501" s="21" t="s">
        <v>256</v>
      </c>
      <c r="G5501" s="3">
        <v>0.77</v>
      </c>
      <c r="H5501" s="22">
        <v>44543</v>
      </c>
      <c r="I5501" s="23">
        <v>44556</v>
      </c>
      <c r="J5501">
        <f t="shared" si="340"/>
        <v>14</v>
      </c>
      <c r="K5501" s="2">
        <f t="shared" si="341"/>
        <v>44549.5</v>
      </c>
      <c r="L5501" s="22">
        <v>44561.5</v>
      </c>
      <c r="M5501" s="22">
        <v>44201.5</v>
      </c>
      <c r="N5501" s="22">
        <v>44200.5</v>
      </c>
      <c r="O5501">
        <f t="shared" si="342"/>
        <v>-349</v>
      </c>
      <c r="P5501" s="3">
        <f t="shared" si="343"/>
        <v>-268.73</v>
      </c>
    </row>
    <row r="5502" spans="1:16" x14ac:dyDescent="0.35">
      <c r="A5502" t="s">
        <v>306</v>
      </c>
      <c r="B5502" s="21" t="s">
        <v>98</v>
      </c>
      <c r="C5502" s="22">
        <v>44561</v>
      </c>
      <c r="D5502" t="s">
        <v>114</v>
      </c>
      <c r="E5502" t="s">
        <v>115</v>
      </c>
      <c r="F5502" s="21" t="s">
        <v>140</v>
      </c>
      <c r="G5502" s="3">
        <v>35.24</v>
      </c>
      <c r="H5502" s="22">
        <v>44543</v>
      </c>
      <c r="I5502" s="23">
        <v>44556</v>
      </c>
      <c r="J5502">
        <f t="shared" si="340"/>
        <v>14</v>
      </c>
      <c r="K5502" s="2">
        <f t="shared" si="341"/>
        <v>44549.5</v>
      </c>
      <c r="L5502" s="22">
        <v>44561.5</v>
      </c>
      <c r="M5502" s="22">
        <v>44201.5</v>
      </c>
      <c r="N5502" s="22">
        <v>44200.5</v>
      </c>
      <c r="O5502">
        <f t="shared" si="342"/>
        <v>-349</v>
      </c>
      <c r="P5502" s="3">
        <f t="shared" si="343"/>
        <v>-12298.76</v>
      </c>
    </row>
    <row r="5503" spans="1:16" x14ac:dyDescent="0.35">
      <c r="A5503" t="s">
        <v>306</v>
      </c>
      <c r="B5503" s="21" t="s">
        <v>98</v>
      </c>
      <c r="C5503" s="22">
        <v>44561</v>
      </c>
      <c r="D5503" t="s">
        <v>110</v>
      </c>
      <c r="E5503" t="s">
        <v>111</v>
      </c>
      <c r="F5503" s="21" t="s">
        <v>140</v>
      </c>
      <c r="G5503" s="3">
        <v>6.8000000000000007</v>
      </c>
      <c r="H5503" s="22">
        <v>44543</v>
      </c>
      <c r="I5503" s="23">
        <v>44556</v>
      </c>
      <c r="J5503">
        <f t="shared" si="340"/>
        <v>14</v>
      </c>
      <c r="K5503" s="2">
        <f t="shared" si="341"/>
        <v>44549.5</v>
      </c>
      <c r="L5503" s="22">
        <v>44561.5</v>
      </c>
      <c r="M5503" s="22">
        <v>44201.5</v>
      </c>
      <c r="N5503" s="22">
        <v>44200.5</v>
      </c>
      <c r="O5503">
        <f t="shared" si="342"/>
        <v>-349</v>
      </c>
      <c r="P5503" s="3">
        <f t="shared" si="343"/>
        <v>-2373.2000000000003</v>
      </c>
    </row>
    <row r="5504" spans="1:16" x14ac:dyDescent="0.35">
      <c r="A5504" t="s">
        <v>306</v>
      </c>
      <c r="B5504" s="21" t="s">
        <v>98</v>
      </c>
      <c r="C5504" s="22">
        <v>44561</v>
      </c>
      <c r="D5504" t="s">
        <v>110</v>
      </c>
      <c r="E5504" t="s">
        <v>111</v>
      </c>
      <c r="F5504" s="21" t="s">
        <v>248</v>
      </c>
      <c r="G5504" s="3">
        <v>48.41</v>
      </c>
      <c r="H5504" s="22">
        <v>44543</v>
      </c>
      <c r="I5504" s="23">
        <v>44556</v>
      </c>
      <c r="J5504">
        <f t="shared" si="340"/>
        <v>14</v>
      </c>
      <c r="K5504" s="2">
        <f t="shared" si="341"/>
        <v>44549.5</v>
      </c>
      <c r="L5504" s="22">
        <v>44561.5</v>
      </c>
      <c r="M5504" s="22">
        <v>44227.5</v>
      </c>
      <c r="N5504" s="22">
        <v>44225.5</v>
      </c>
      <c r="O5504">
        <f t="shared" si="342"/>
        <v>-324</v>
      </c>
      <c r="P5504" s="3">
        <f t="shared" si="343"/>
        <v>-15684.839999999998</v>
      </c>
    </row>
    <row r="5505" spans="1:16" x14ac:dyDescent="0.35">
      <c r="A5505" t="s">
        <v>306</v>
      </c>
      <c r="B5505" s="21" t="s">
        <v>86</v>
      </c>
      <c r="C5505" s="22">
        <v>44561</v>
      </c>
      <c r="D5505" t="s">
        <v>90</v>
      </c>
      <c r="E5505" t="s">
        <v>91</v>
      </c>
      <c r="F5505" s="21" t="s">
        <v>89</v>
      </c>
      <c r="G5505" s="3">
        <v>12.57</v>
      </c>
      <c r="H5505" s="22">
        <v>44542</v>
      </c>
      <c r="I5505" s="23">
        <v>44555</v>
      </c>
      <c r="J5505">
        <f t="shared" si="340"/>
        <v>14</v>
      </c>
      <c r="K5505" s="2">
        <f t="shared" si="341"/>
        <v>44548.5</v>
      </c>
      <c r="L5505" s="22">
        <v>44561.5</v>
      </c>
      <c r="M5505" s="22">
        <v>44564.5</v>
      </c>
      <c r="N5505" s="22">
        <v>44561.5</v>
      </c>
      <c r="O5505">
        <f t="shared" si="342"/>
        <v>13</v>
      </c>
      <c r="P5505" s="3">
        <f t="shared" si="343"/>
        <v>163.41</v>
      </c>
    </row>
    <row r="5506" spans="1:16" x14ac:dyDescent="0.35">
      <c r="A5506" t="s">
        <v>306</v>
      </c>
      <c r="B5506" s="21" t="s">
        <v>86</v>
      </c>
      <c r="C5506" s="22">
        <v>44561</v>
      </c>
      <c r="D5506" t="s">
        <v>92</v>
      </c>
      <c r="E5506" t="s">
        <v>93</v>
      </c>
      <c r="F5506" s="21" t="s">
        <v>89</v>
      </c>
      <c r="G5506" s="3">
        <v>12.57</v>
      </c>
      <c r="H5506" s="22">
        <v>44542</v>
      </c>
      <c r="I5506" s="23">
        <v>44555</v>
      </c>
      <c r="J5506">
        <f t="shared" si="340"/>
        <v>14</v>
      </c>
      <c r="K5506" s="2">
        <f t="shared" si="341"/>
        <v>44548.5</v>
      </c>
      <c r="L5506" s="22">
        <v>44561.5</v>
      </c>
      <c r="M5506" s="22">
        <v>44564.5</v>
      </c>
      <c r="N5506" s="22">
        <v>44561.5</v>
      </c>
      <c r="O5506">
        <f t="shared" si="342"/>
        <v>13</v>
      </c>
      <c r="P5506" s="3">
        <f t="shared" si="343"/>
        <v>163.41</v>
      </c>
    </row>
    <row r="5507" spans="1:16" x14ac:dyDescent="0.35">
      <c r="A5507" t="s">
        <v>306</v>
      </c>
      <c r="B5507" s="21" t="s">
        <v>86</v>
      </c>
      <c r="C5507" s="22">
        <v>44561</v>
      </c>
      <c r="D5507" t="s">
        <v>94</v>
      </c>
      <c r="E5507" t="s">
        <v>95</v>
      </c>
      <c r="F5507" s="21" t="s">
        <v>89</v>
      </c>
      <c r="G5507" s="3">
        <v>53.75</v>
      </c>
      <c r="H5507" s="22">
        <v>44542</v>
      </c>
      <c r="I5507" s="23">
        <v>44555</v>
      </c>
      <c r="J5507">
        <f t="shared" si="340"/>
        <v>14</v>
      </c>
      <c r="K5507" s="2">
        <f t="shared" si="341"/>
        <v>44548.5</v>
      </c>
      <c r="L5507" s="22">
        <v>44561.5</v>
      </c>
      <c r="M5507" s="22">
        <v>44564.5</v>
      </c>
      <c r="N5507" s="22">
        <v>44561.5</v>
      </c>
      <c r="O5507">
        <f t="shared" si="342"/>
        <v>13</v>
      </c>
      <c r="P5507" s="3">
        <f t="shared" si="343"/>
        <v>698.75</v>
      </c>
    </row>
    <row r="5508" spans="1:16" x14ac:dyDescent="0.35">
      <c r="A5508" t="s">
        <v>306</v>
      </c>
      <c r="B5508" s="21" t="s">
        <v>86</v>
      </c>
      <c r="C5508" s="22">
        <v>44561</v>
      </c>
      <c r="D5508" t="s">
        <v>96</v>
      </c>
      <c r="E5508" t="s">
        <v>97</v>
      </c>
      <c r="F5508" s="21" t="s">
        <v>89</v>
      </c>
      <c r="G5508" s="3">
        <v>53.75</v>
      </c>
      <c r="H5508" s="22">
        <v>44542</v>
      </c>
      <c r="I5508" s="23">
        <v>44555</v>
      </c>
      <c r="J5508">
        <f t="shared" si="340"/>
        <v>14</v>
      </c>
      <c r="K5508" s="2">
        <f t="shared" si="341"/>
        <v>44548.5</v>
      </c>
      <c r="L5508" s="22">
        <v>44561.5</v>
      </c>
      <c r="M5508" s="22">
        <v>44564.5</v>
      </c>
      <c r="N5508" s="22">
        <v>44561.5</v>
      </c>
      <c r="O5508">
        <f t="shared" si="342"/>
        <v>13</v>
      </c>
      <c r="P5508" s="3">
        <f t="shared" si="343"/>
        <v>698.75</v>
      </c>
    </row>
    <row r="5509" spans="1:16" x14ac:dyDescent="0.35">
      <c r="A5509" t="s">
        <v>306</v>
      </c>
      <c r="B5509" s="21" t="s">
        <v>86</v>
      </c>
      <c r="C5509" s="22">
        <v>44561</v>
      </c>
      <c r="D5509" t="s">
        <v>87</v>
      </c>
      <c r="E5509" t="s">
        <v>88</v>
      </c>
      <c r="F5509" s="21" t="s">
        <v>89</v>
      </c>
      <c r="G5509" s="3">
        <v>45341.760000000009</v>
      </c>
      <c r="H5509" s="22">
        <v>44542</v>
      </c>
      <c r="I5509" s="23">
        <v>44555</v>
      </c>
      <c r="J5509">
        <f t="shared" si="340"/>
        <v>14</v>
      </c>
      <c r="K5509" s="2">
        <f t="shared" si="341"/>
        <v>44548.5</v>
      </c>
      <c r="L5509" s="22">
        <v>44561.5</v>
      </c>
      <c r="M5509" s="22">
        <v>44564.5</v>
      </c>
      <c r="N5509" s="22">
        <v>44561.5</v>
      </c>
      <c r="O5509">
        <f t="shared" si="342"/>
        <v>13</v>
      </c>
      <c r="P5509" s="3">
        <f t="shared" si="343"/>
        <v>589442.88000000012</v>
      </c>
    </row>
    <row r="5510" spans="1:16" x14ac:dyDescent="0.35">
      <c r="A5510" t="s">
        <v>306</v>
      </c>
      <c r="B5510" s="21" t="s">
        <v>86</v>
      </c>
      <c r="C5510" s="22">
        <v>44561</v>
      </c>
      <c r="D5510" t="s">
        <v>90</v>
      </c>
      <c r="E5510" t="s">
        <v>91</v>
      </c>
      <c r="F5510" s="21" t="s">
        <v>89</v>
      </c>
      <c r="G5510" s="3">
        <v>6078.7299999999977</v>
      </c>
      <c r="H5510" s="22">
        <v>44542</v>
      </c>
      <c r="I5510" s="23">
        <v>44555</v>
      </c>
      <c r="J5510">
        <f t="shared" si="340"/>
        <v>14</v>
      </c>
      <c r="K5510" s="2">
        <f t="shared" si="341"/>
        <v>44548.5</v>
      </c>
      <c r="L5510" s="22">
        <v>44561.5</v>
      </c>
      <c r="M5510" s="22">
        <v>44564.5</v>
      </c>
      <c r="N5510" s="22">
        <v>44561.5</v>
      </c>
      <c r="O5510">
        <f t="shared" si="342"/>
        <v>13</v>
      </c>
      <c r="P5510" s="3">
        <f t="shared" si="343"/>
        <v>79023.489999999976</v>
      </c>
    </row>
    <row r="5511" spans="1:16" x14ac:dyDescent="0.35">
      <c r="A5511" t="s">
        <v>306</v>
      </c>
      <c r="B5511" s="21" t="s">
        <v>86</v>
      </c>
      <c r="C5511" s="22">
        <v>44561</v>
      </c>
      <c r="D5511" t="s">
        <v>92</v>
      </c>
      <c r="E5511" t="s">
        <v>93</v>
      </c>
      <c r="F5511" s="21" t="s">
        <v>89</v>
      </c>
      <c r="G5511" s="3">
        <v>6078.7299999999977</v>
      </c>
      <c r="H5511" s="22">
        <v>44542</v>
      </c>
      <c r="I5511" s="23">
        <v>44555</v>
      </c>
      <c r="J5511">
        <f t="shared" si="340"/>
        <v>14</v>
      </c>
      <c r="K5511" s="2">
        <f t="shared" si="341"/>
        <v>44548.5</v>
      </c>
      <c r="L5511" s="22">
        <v>44561.5</v>
      </c>
      <c r="M5511" s="22">
        <v>44564.5</v>
      </c>
      <c r="N5511" s="22">
        <v>44561.5</v>
      </c>
      <c r="O5511">
        <f t="shared" si="342"/>
        <v>13</v>
      </c>
      <c r="P5511" s="3">
        <f t="shared" si="343"/>
        <v>79023.489999999976</v>
      </c>
    </row>
    <row r="5512" spans="1:16" x14ac:dyDescent="0.35">
      <c r="A5512" t="s">
        <v>306</v>
      </c>
      <c r="B5512" s="21" t="s">
        <v>86</v>
      </c>
      <c r="C5512" s="22">
        <v>44561</v>
      </c>
      <c r="D5512" t="s">
        <v>94</v>
      </c>
      <c r="E5512" t="s">
        <v>95</v>
      </c>
      <c r="F5512" s="21" t="s">
        <v>89</v>
      </c>
      <c r="G5512" s="3">
        <v>25264.030000000002</v>
      </c>
      <c r="H5512" s="22">
        <v>44542</v>
      </c>
      <c r="I5512" s="23">
        <v>44555</v>
      </c>
      <c r="J5512">
        <f t="shared" si="340"/>
        <v>14</v>
      </c>
      <c r="K5512" s="2">
        <f t="shared" si="341"/>
        <v>44548.5</v>
      </c>
      <c r="L5512" s="22">
        <v>44561.5</v>
      </c>
      <c r="M5512" s="22">
        <v>44564.5</v>
      </c>
      <c r="N5512" s="22">
        <v>44561.5</v>
      </c>
      <c r="O5512">
        <f t="shared" si="342"/>
        <v>13</v>
      </c>
      <c r="P5512" s="3">
        <f t="shared" si="343"/>
        <v>328432.39</v>
      </c>
    </row>
    <row r="5513" spans="1:16" x14ac:dyDescent="0.35">
      <c r="A5513" t="s">
        <v>306</v>
      </c>
      <c r="B5513" s="21" t="s">
        <v>86</v>
      </c>
      <c r="C5513" s="22">
        <v>44561</v>
      </c>
      <c r="D5513" t="s">
        <v>96</v>
      </c>
      <c r="E5513" t="s">
        <v>97</v>
      </c>
      <c r="F5513" s="21" t="s">
        <v>89</v>
      </c>
      <c r="G5513" s="3">
        <v>25264.030000000002</v>
      </c>
      <c r="H5513" s="22">
        <v>44542</v>
      </c>
      <c r="I5513" s="23">
        <v>44555</v>
      </c>
      <c r="J5513">
        <f t="shared" si="340"/>
        <v>14</v>
      </c>
      <c r="K5513" s="2">
        <f t="shared" si="341"/>
        <v>44548.5</v>
      </c>
      <c r="L5513" s="22">
        <v>44561.5</v>
      </c>
      <c r="M5513" s="22">
        <v>44564.5</v>
      </c>
      <c r="N5513" s="22">
        <v>44561.5</v>
      </c>
      <c r="O5513">
        <f t="shared" si="342"/>
        <v>13</v>
      </c>
      <c r="P5513" s="3">
        <f t="shared" si="343"/>
        <v>328432.39</v>
      </c>
    </row>
    <row r="5514" spans="1:16" x14ac:dyDescent="0.35">
      <c r="A5514" t="s">
        <v>306</v>
      </c>
      <c r="B5514" s="21" t="s">
        <v>98</v>
      </c>
      <c r="C5514" s="22">
        <v>44561</v>
      </c>
      <c r="D5514" t="s">
        <v>87</v>
      </c>
      <c r="E5514" t="s">
        <v>88</v>
      </c>
      <c r="F5514" s="21" t="s">
        <v>89</v>
      </c>
      <c r="G5514" s="3">
        <v>39.99</v>
      </c>
      <c r="H5514" s="22">
        <v>44543</v>
      </c>
      <c r="I5514" s="23">
        <v>44556</v>
      </c>
      <c r="J5514">
        <f t="shared" si="340"/>
        <v>14</v>
      </c>
      <c r="K5514" s="2">
        <f t="shared" si="341"/>
        <v>44549.5</v>
      </c>
      <c r="L5514" s="22">
        <v>44561.5</v>
      </c>
      <c r="M5514" s="22">
        <v>44564.5</v>
      </c>
      <c r="N5514" s="22">
        <v>44561.5</v>
      </c>
      <c r="O5514">
        <f t="shared" si="342"/>
        <v>12</v>
      </c>
      <c r="P5514" s="3">
        <f t="shared" si="343"/>
        <v>479.88</v>
      </c>
    </row>
    <row r="5515" spans="1:16" x14ac:dyDescent="0.35">
      <c r="A5515" t="s">
        <v>306</v>
      </c>
      <c r="B5515" s="21" t="s">
        <v>98</v>
      </c>
      <c r="C5515" s="22">
        <v>44561</v>
      </c>
      <c r="D5515" t="s">
        <v>90</v>
      </c>
      <c r="E5515" t="s">
        <v>91</v>
      </c>
      <c r="F5515" s="21" t="s">
        <v>89</v>
      </c>
      <c r="G5515" s="3">
        <v>13.62</v>
      </c>
      <c r="H5515" s="22">
        <v>44543</v>
      </c>
      <c r="I5515" s="23">
        <v>44556</v>
      </c>
      <c r="J5515">
        <f t="shared" ref="J5515:J5578" si="344">I5515-H5515+1</f>
        <v>14</v>
      </c>
      <c r="K5515" s="2">
        <f t="shared" ref="K5515:K5578" si="345">(H5515+I5515)/2</f>
        <v>44549.5</v>
      </c>
      <c r="L5515" s="22">
        <v>44561.5</v>
      </c>
      <c r="M5515" s="22">
        <v>44564.5</v>
      </c>
      <c r="N5515" s="22">
        <v>44561.5</v>
      </c>
      <c r="O5515">
        <f t="shared" ref="O5515:O5578" si="346">N5515-K5515</f>
        <v>12</v>
      </c>
      <c r="P5515" s="3">
        <f t="shared" ref="P5515:P5578" si="347">O5515*G5515</f>
        <v>163.44</v>
      </c>
    </row>
    <row r="5516" spans="1:16" x14ac:dyDescent="0.35">
      <c r="A5516" t="s">
        <v>306</v>
      </c>
      <c r="B5516" s="21" t="s">
        <v>98</v>
      </c>
      <c r="C5516" s="22">
        <v>44561</v>
      </c>
      <c r="D5516" t="s">
        <v>92</v>
      </c>
      <c r="E5516" t="s">
        <v>93</v>
      </c>
      <c r="F5516" s="21" t="s">
        <v>89</v>
      </c>
      <c r="G5516" s="3">
        <v>13.62</v>
      </c>
      <c r="H5516" s="22">
        <v>44543</v>
      </c>
      <c r="I5516" s="23">
        <v>44556</v>
      </c>
      <c r="J5516">
        <f t="shared" si="344"/>
        <v>14</v>
      </c>
      <c r="K5516" s="2">
        <f t="shared" si="345"/>
        <v>44549.5</v>
      </c>
      <c r="L5516" s="22">
        <v>44561.5</v>
      </c>
      <c r="M5516" s="22">
        <v>44564.5</v>
      </c>
      <c r="N5516" s="22">
        <v>44561.5</v>
      </c>
      <c r="O5516">
        <f t="shared" si="346"/>
        <v>12</v>
      </c>
      <c r="P5516" s="3">
        <f t="shared" si="347"/>
        <v>163.44</v>
      </c>
    </row>
    <row r="5517" spans="1:16" x14ac:dyDescent="0.35">
      <c r="A5517" t="s">
        <v>306</v>
      </c>
      <c r="B5517" s="21" t="s">
        <v>98</v>
      </c>
      <c r="C5517" s="22">
        <v>44561</v>
      </c>
      <c r="D5517" t="s">
        <v>94</v>
      </c>
      <c r="E5517" t="s">
        <v>95</v>
      </c>
      <c r="F5517" s="21" t="s">
        <v>89</v>
      </c>
      <c r="G5517" s="3">
        <v>58.25</v>
      </c>
      <c r="H5517" s="22">
        <v>44543</v>
      </c>
      <c r="I5517" s="23">
        <v>44556</v>
      </c>
      <c r="J5517">
        <f t="shared" si="344"/>
        <v>14</v>
      </c>
      <c r="K5517" s="2">
        <f t="shared" si="345"/>
        <v>44549.5</v>
      </c>
      <c r="L5517" s="22">
        <v>44561.5</v>
      </c>
      <c r="M5517" s="22">
        <v>44564.5</v>
      </c>
      <c r="N5517" s="22">
        <v>44561.5</v>
      </c>
      <c r="O5517">
        <f t="shared" si="346"/>
        <v>12</v>
      </c>
      <c r="P5517" s="3">
        <f t="shared" si="347"/>
        <v>699</v>
      </c>
    </row>
    <row r="5518" spans="1:16" x14ac:dyDescent="0.35">
      <c r="A5518" t="s">
        <v>306</v>
      </c>
      <c r="B5518" s="21" t="s">
        <v>98</v>
      </c>
      <c r="C5518" s="22">
        <v>44561</v>
      </c>
      <c r="D5518" t="s">
        <v>96</v>
      </c>
      <c r="E5518" t="s">
        <v>97</v>
      </c>
      <c r="F5518" s="21" t="s">
        <v>89</v>
      </c>
      <c r="G5518" s="3">
        <v>58.25</v>
      </c>
      <c r="H5518" s="22">
        <v>44543</v>
      </c>
      <c r="I5518" s="23">
        <v>44556</v>
      </c>
      <c r="J5518">
        <f t="shared" si="344"/>
        <v>14</v>
      </c>
      <c r="K5518" s="2">
        <f t="shared" si="345"/>
        <v>44549.5</v>
      </c>
      <c r="L5518" s="22">
        <v>44561.5</v>
      </c>
      <c r="M5518" s="22">
        <v>44564.5</v>
      </c>
      <c r="N5518" s="22">
        <v>44561.5</v>
      </c>
      <c r="O5518">
        <f t="shared" si="346"/>
        <v>12</v>
      </c>
      <c r="P5518" s="3">
        <f t="shared" si="347"/>
        <v>699</v>
      </c>
    </row>
    <row r="5519" spans="1:16" x14ac:dyDescent="0.35">
      <c r="A5519" t="s">
        <v>306</v>
      </c>
      <c r="B5519" s="21" t="s">
        <v>98</v>
      </c>
      <c r="C5519" s="22">
        <v>44561</v>
      </c>
      <c r="D5519" t="s">
        <v>99</v>
      </c>
      <c r="E5519" t="s">
        <v>100</v>
      </c>
      <c r="F5519" s="21" t="s">
        <v>101</v>
      </c>
      <c r="G5519" s="3">
        <v>14.55</v>
      </c>
      <c r="H5519" s="22">
        <v>44543</v>
      </c>
      <c r="I5519" s="23">
        <v>44556</v>
      </c>
      <c r="J5519">
        <f t="shared" si="344"/>
        <v>14</v>
      </c>
      <c r="K5519" s="2">
        <f t="shared" si="345"/>
        <v>44549.5</v>
      </c>
      <c r="L5519" s="22">
        <v>44561.5</v>
      </c>
      <c r="M5519" s="22">
        <v>44564.5</v>
      </c>
      <c r="N5519" s="22">
        <v>44561.5</v>
      </c>
      <c r="O5519">
        <f t="shared" si="346"/>
        <v>12</v>
      </c>
      <c r="P5519" s="3">
        <f t="shared" si="347"/>
        <v>174.60000000000002</v>
      </c>
    </row>
    <row r="5520" spans="1:16" x14ac:dyDescent="0.35">
      <c r="A5520" t="s">
        <v>306</v>
      </c>
      <c r="B5520" s="21" t="s">
        <v>98</v>
      </c>
      <c r="C5520" s="22">
        <v>44561</v>
      </c>
      <c r="D5520" t="s">
        <v>87</v>
      </c>
      <c r="E5520" t="s">
        <v>88</v>
      </c>
      <c r="F5520" s="21" t="s">
        <v>89</v>
      </c>
      <c r="G5520" s="3">
        <v>123.36</v>
      </c>
      <c r="H5520" s="22">
        <v>44543</v>
      </c>
      <c r="I5520" s="23">
        <v>44556</v>
      </c>
      <c r="J5520">
        <f t="shared" si="344"/>
        <v>14</v>
      </c>
      <c r="K5520" s="2">
        <f t="shared" si="345"/>
        <v>44549.5</v>
      </c>
      <c r="L5520" s="22">
        <v>44561.5</v>
      </c>
      <c r="M5520" s="22">
        <v>44564.5</v>
      </c>
      <c r="N5520" s="22">
        <v>44561.5</v>
      </c>
      <c r="O5520">
        <f t="shared" si="346"/>
        <v>12</v>
      </c>
      <c r="P5520" s="3">
        <f t="shared" si="347"/>
        <v>1480.32</v>
      </c>
    </row>
    <row r="5521" spans="1:16" x14ac:dyDescent="0.35">
      <c r="A5521" t="s">
        <v>306</v>
      </c>
      <c r="B5521" s="21" t="s">
        <v>98</v>
      </c>
      <c r="C5521" s="22">
        <v>44561</v>
      </c>
      <c r="D5521" t="s">
        <v>90</v>
      </c>
      <c r="E5521" t="s">
        <v>91</v>
      </c>
      <c r="F5521" s="21" t="s">
        <v>89</v>
      </c>
      <c r="G5521" s="3">
        <v>39.200000000000003</v>
      </c>
      <c r="H5521" s="22">
        <v>44543</v>
      </c>
      <c r="I5521" s="23">
        <v>44556</v>
      </c>
      <c r="J5521">
        <f t="shared" si="344"/>
        <v>14</v>
      </c>
      <c r="K5521" s="2">
        <f t="shared" si="345"/>
        <v>44549.5</v>
      </c>
      <c r="L5521" s="22">
        <v>44561.5</v>
      </c>
      <c r="M5521" s="22">
        <v>44564.5</v>
      </c>
      <c r="N5521" s="22">
        <v>44561.5</v>
      </c>
      <c r="O5521">
        <f t="shared" si="346"/>
        <v>12</v>
      </c>
      <c r="P5521" s="3">
        <f t="shared" si="347"/>
        <v>470.40000000000003</v>
      </c>
    </row>
    <row r="5522" spans="1:16" x14ac:dyDescent="0.35">
      <c r="A5522" t="s">
        <v>306</v>
      </c>
      <c r="B5522" s="21" t="s">
        <v>98</v>
      </c>
      <c r="C5522" s="22">
        <v>44561</v>
      </c>
      <c r="D5522" t="s">
        <v>92</v>
      </c>
      <c r="E5522" t="s">
        <v>93</v>
      </c>
      <c r="F5522" s="21" t="s">
        <v>89</v>
      </c>
      <c r="G5522" s="3">
        <v>39.200000000000003</v>
      </c>
      <c r="H5522" s="22">
        <v>44543</v>
      </c>
      <c r="I5522" s="23">
        <v>44556</v>
      </c>
      <c r="J5522">
        <f t="shared" si="344"/>
        <v>14</v>
      </c>
      <c r="K5522" s="2">
        <f t="shared" si="345"/>
        <v>44549.5</v>
      </c>
      <c r="L5522" s="22">
        <v>44561.5</v>
      </c>
      <c r="M5522" s="22">
        <v>44564.5</v>
      </c>
      <c r="N5522" s="22">
        <v>44561.5</v>
      </c>
      <c r="O5522">
        <f t="shared" si="346"/>
        <v>12</v>
      </c>
      <c r="P5522" s="3">
        <f t="shared" si="347"/>
        <v>470.40000000000003</v>
      </c>
    </row>
    <row r="5523" spans="1:16" x14ac:dyDescent="0.35">
      <c r="A5523" t="s">
        <v>306</v>
      </c>
      <c r="B5523" s="21" t="s">
        <v>98</v>
      </c>
      <c r="C5523" s="22">
        <v>44561</v>
      </c>
      <c r="D5523" t="s">
        <v>94</v>
      </c>
      <c r="E5523" t="s">
        <v>95</v>
      </c>
      <c r="F5523" s="21" t="s">
        <v>89</v>
      </c>
      <c r="G5523" s="3">
        <v>167.62</v>
      </c>
      <c r="H5523" s="22">
        <v>44543</v>
      </c>
      <c r="I5523" s="23">
        <v>44556</v>
      </c>
      <c r="J5523">
        <f t="shared" si="344"/>
        <v>14</v>
      </c>
      <c r="K5523" s="2">
        <f t="shared" si="345"/>
        <v>44549.5</v>
      </c>
      <c r="L5523" s="22">
        <v>44561.5</v>
      </c>
      <c r="M5523" s="22">
        <v>44564.5</v>
      </c>
      <c r="N5523" s="22">
        <v>44561.5</v>
      </c>
      <c r="O5523">
        <f t="shared" si="346"/>
        <v>12</v>
      </c>
      <c r="P5523" s="3">
        <f t="shared" si="347"/>
        <v>2011.44</v>
      </c>
    </row>
    <row r="5524" spans="1:16" x14ac:dyDescent="0.35">
      <c r="A5524" t="s">
        <v>306</v>
      </c>
      <c r="B5524" s="21" t="s">
        <v>98</v>
      </c>
      <c r="C5524" s="22">
        <v>44561</v>
      </c>
      <c r="D5524" t="s">
        <v>96</v>
      </c>
      <c r="E5524" t="s">
        <v>97</v>
      </c>
      <c r="F5524" s="21" t="s">
        <v>89</v>
      </c>
      <c r="G5524" s="3">
        <v>167.62</v>
      </c>
      <c r="H5524" s="22">
        <v>44543</v>
      </c>
      <c r="I5524" s="23">
        <v>44556</v>
      </c>
      <c r="J5524">
        <f t="shared" si="344"/>
        <v>14</v>
      </c>
      <c r="K5524" s="2">
        <f t="shared" si="345"/>
        <v>44549.5</v>
      </c>
      <c r="L5524" s="22">
        <v>44561.5</v>
      </c>
      <c r="M5524" s="22">
        <v>44564.5</v>
      </c>
      <c r="N5524" s="22">
        <v>44561.5</v>
      </c>
      <c r="O5524">
        <f t="shared" si="346"/>
        <v>12</v>
      </c>
      <c r="P5524" s="3">
        <f t="shared" si="347"/>
        <v>2011.44</v>
      </c>
    </row>
    <row r="5525" spans="1:16" x14ac:dyDescent="0.35">
      <c r="A5525" t="s">
        <v>306</v>
      </c>
      <c r="B5525" s="21" t="s">
        <v>98</v>
      </c>
      <c r="C5525" s="22">
        <v>44561</v>
      </c>
      <c r="D5525" t="s">
        <v>99</v>
      </c>
      <c r="E5525" t="s">
        <v>100</v>
      </c>
      <c r="F5525" s="21" t="s">
        <v>101</v>
      </c>
      <c r="G5525" s="3">
        <v>15.96</v>
      </c>
      <c r="H5525" s="22">
        <v>44543</v>
      </c>
      <c r="I5525" s="23">
        <v>44556</v>
      </c>
      <c r="J5525">
        <f t="shared" si="344"/>
        <v>14</v>
      </c>
      <c r="K5525" s="2">
        <f t="shared" si="345"/>
        <v>44549.5</v>
      </c>
      <c r="L5525" s="22">
        <v>44561.5</v>
      </c>
      <c r="M5525" s="22">
        <v>44564.5</v>
      </c>
      <c r="N5525" s="22">
        <v>44561.5</v>
      </c>
      <c r="O5525">
        <f t="shared" si="346"/>
        <v>12</v>
      </c>
      <c r="P5525" s="3">
        <f t="shared" si="347"/>
        <v>191.52</v>
      </c>
    </row>
    <row r="5526" spans="1:16" x14ac:dyDescent="0.35">
      <c r="A5526" t="s">
        <v>306</v>
      </c>
      <c r="B5526" s="21" t="s">
        <v>98</v>
      </c>
      <c r="C5526" s="22">
        <v>44561</v>
      </c>
      <c r="D5526" t="s">
        <v>87</v>
      </c>
      <c r="E5526" t="s">
        <v>88</v>
      </c>
      <c r="F5526" s="21" t="s">
        <v>89</v>
      </c>
      <c r="G5526" s="3">
        <v>0.79</v>
      </c>
      <c r="H5526" s="22">
        <v>44543</v>
      </c>
      <c r="I5526" s="23">
        <v>44556</v>
      </c>
      <c r="J5526">
        <f t="shared" si="344"/>
        <v>14</v>
      </c>
      <c r="K5526" s="2">
        <f t="shared" si="345"/>
        <v>44549.5</v>
      </c>
      <c r="L5526" s="22">
        <v>44561.5</v>
      </c>
      <c r="M5526" s="22">
        <v>44564.5</v>
      </c>
      <c r="N5526" s="22">
        <v>44561.5</v>
      </c>
      <c r="O5526">
        <f t="shared" si="346"/>
        <v>12</v>
      </c>
      <c r="P5526" s="3">
        <f t="shared" si="347"/>
        <v>9.48</v>
      </c>
    </row>
    <row r="5527" spans="1:16" x14ac:dyDescent="0.35">
      <c r="A5527" t="s">
        <v>306</v>
      </c>
      <c r="B5527" s="21" t="s">
        <v>98</v>
      </c>
      <c r="C5527" s="22">
        <v>44561</v>
      </c>
      <c r="D5527" t="s">
        <v>90</v>
      </c>
      <c r="E5527" t="s">
        <v>91</v>
      </c>
      <c r="F5527" s="21" t="s">
        <v>89</v>
      </c>
      <c r="G5527" s="3">
        <v>8.6199999999999992</v>
      </c>
      <c r="H5527" s="22">
        <v>44543</v>
      </c>
      <c r="I5527" s="23">
        <v>44556</v>
      </c>
      <c r="J5527">
        <f t="shared" si="344"/>
        <v>14</v>
      </c>
      <c r="K5527" s="2">
        <f t="shared" si="345"/>
        <v>44549.5</v>
      </c>
      <c r="L5527" s="22">
        <v>44561.5</v>
      </c>
      <c r="M5527" s="22">
        <v>44564.5</v>
      </c>
      <c r="N5527" s="22">
        <v>44561.5</v>
      </c>
      <c r="O5527">
        <f t="shared" si="346"/>
        <v>12</v>
      </c>
      <c r="P5527" s="3">
        <f t="shared" si="347"/>
        <v>103.44</v>
      </c>
    </row>
    <row r="5528" spans="1:16" x14ac:dyDescent="0.35">
      <c r="A5528" t="s">
        <v>306</v>
      </c>
      <c r="B5528" s="21" t="s">
        <v>98</v>
      </c>
      <c r="C5528" s="22">
        <v>44561</v>
      </c>
      <c r="D5528" t="s">
        <v>92</v>
      </c>
      <c r="E5528" t="s">
        <v>93</v>
      </c>
      <c r="F5528" s="21" t="s">
        <v>89</v>
      </c>
      <c r="G5528" s="3">
        <v>8.6199999999999992</v>
      </c>
      <c r="H5528" s="22">
        <v>44543</v>
      </c>
      <c r="I5528" s="23">
        <v>44556</v>
      </c>
      <c r="J5528">
        <f t="shared" si="344"/>
        <v>14</v>
      </c>
      <c r="K5528" s="2">
        <f t="shared" si="345"/>
        <v>44549.5</v>
      </c>
      <c r="L5528" s="22">
        <v>44561.5</v>
      </c>
      <c r="M5528" s="22">
        <v>44564.5</v>
      </c>
      <c r="N5528" s="22">
        <v>44561.5</v>
      </c>
      <c r="O5528">
        <f t="shared" si="346"/>
        <v>12</v>
      </c>
      <c r="P5528" s="3">
        <f t="shared" si="347"/>
        <v>103.44</v>
      </c>
    </row>
    <row r="5529" spans="1:16" x14ac:dyDescent="0.35">
      <c r="A5529" t="s">
        <v>306</v>
      </c>
      <c r="B5529" s="21" t="s">
        <v>98</v>
      </c>
      <c r="C5529" s="22">
        <v>44561</v>
      </c>
      <c r="D5529" t="s">
        <v>94</v>
      </c>
      <c r="E5529" t="s">
        <v>95</v>
      </c>
      <c r="F5529" s="21" t="s">
        <v>89</v>
      </c>
      <c r="G5529" s="3">
        <v>36.880000000000003</v>
      </c>
      <c r="H5529" s="22">
        <v>44543</v>
      </c>
      <c r="I5529" s="23">
        <v>44556</v>
      </c>
      <c r="J5529">
        <f t="shared" si="344"/>
        <v>14</v>
      </c>
      <c r="K5529" s="2">
        <f t="shared" si="345"/>
        <v>44549.5</v>
      </c>
      <c r="L5529" s="22">
        <v>44561.5</v>
      </c>
      <c r="M5529" s="22">
        <v>44564.5</v>
      </c>
      <c r="N5529" s="22">
        <v>44561.5</v>
      </c>
      <c r="O5529">
        <f t="shared" si="346"/>
        <v>12</v>
      </c>
      <c r="P5529" s="3">
        <f t="shared" si="347"/>
        <v>442.56000000000006</v>
      </c>
    </row>
    <row r="5530" spans="1:16" x14ac:dyDescent="0.35">
      <c r="A5530" t="s">
        <v>306</v>
      </c>
      <c r="B5530" s="21" t="s">
        <v>98</v>
      </c>
      <c r="C5530" s="22">
        <v>44561</v>
      </c>
      <c r="D5530" t="s">
        <v>96</v>
      </c>
      <c r="E5530" t="s">
        <v>97</v>
      </c>
      <c r="F5530" s="21" t="s">
        <v>89</v>
      </c>
      <c r="G5530" s="3">
        <v>36.880000000000003</v>
      </c>
      <c r="H5530" s="22">
        <v>44543</v>
      </c>
      <c r="I5530" s="23">
        <v>44556</v>
      </c>
      <c r="J5530">
        <f t="shared" si="344"/>
        <v>14</v>
      </c>
      <c r="K5530" s="2">
        <f t="shared" si="345"/>
        <v>44549.5</v>
      </c>
      <c r="L5530" s="22">
        <v>44561.5</v>
      </c>
      <c r="M5530" s="22">
        <v>44564.5</v>
      </c>
      <c r="N5530" s="22">
        <v>44561.5</v>
      </c>
      <c r="O5530">
        <f t="shared" si="346"/>
        <v>12</v>
      </c>
      <c r="P5530" s="3">
        <f t="shared" si="347"/>
        <v>442.56000000000006</v>
      </c>
    </row>
    <row r="5531" spans="1:16" x14ac:dyDescent="0.35">
      <c r="A5531" t="s">
        <v>306</v>
      </c>
      <c r="B5531" s="21" t="s">
        <v>98</v>
      </c>
      <c r="C5531" s="22">
        <v>44561</v>
      </c>
      <c r="D5531" t="s">
        <v>99</v>
      </c>
      <c r="E5531" t="s">
        <v>100</v>
      </c>
      <c r="F5531" s="21" t="s">
        <v>103</v>
      </c>
      <c r="G5531" s="3">
        <v>342.69000000000005</v>
      </c>
      <c r="H5531" s="22">
        <v>44543</v>
      </c>
      <c r="I5531" s="23">
        <v>44556</v>
      </c>
      <c r="J5531">
        <f t="shared" si="344"/>
        <v>14</v>
      </c>
      <c r="K5531" s="2">
        <f t="shared" si="345"/>
        <v>44549.5</v>
      </c>
      <c r="L5531" s="22">
        <v>44561.5</v>
      </c>
      <c r="M5531" s="22">
        <v>44564.5</v>
      </c>
      <c r="N5531" s="22">
        <v>44561.5</v>
      </c>
      <c r="O5531">
        <f t="shared" si="346"/>
        <v>12</v>
      </c>
      <c r="P5531" s="3">
        <f t="shared" si="347"/>
        <v>4112.2800000000007</v>
      </c>
    </row>
    <row r="5532" spans="1:16" x14ac:dyDescent="0.35">
      <c r="A5532" t="s">
        <v>306</v>
      </c>
      <c r="B5532" s="21" t="s">
        <v>98</v>
      </c>
      <c r="C5532" s="22">
        <v>44561</v>
      </c>
      <c r="D5532" t="s">
        <v>104</v>
      </c>
      <c r="E5532" t="s">
        <v>105</v>
      </c>
      <c r="F5532" s="21" t="s">
        <v>106</v>
      </c>
      <c r="G5532" s="3">
        <v>120.69</v>
      </c>
      <c r="H5532" s="22">
        <v>44543</v>
      </c>
      <c r="I5532" s="23">
        <v>44556</v>
      </c>
      <c r="J5532">
        <f t="shared" si="344"/>
        <v>14</v>
      </c>
      <c r="K5532" s="2">
        <f t="shared" si="345"/>
        <v>44549.5</v>
      </c>
      <c r="L5532" s="22">
        <v>44561.5</v>
      </c>
      <c r="M5532" s="22">
        <v>44564.5</v>
      </c>
      <c r="N5532" s="22">
        <v>44561.5</v>
      </c>
      <c r="O5532">
        <f t="shared" si="346"/>
        <v>12</v>
      </c>
      <c r="P5532" s="3">
        <f t="shared" si="347"/>
        <v>1448.28</v>
      </c>
    </row>
    <row r="5533" spans="1:16" x14ac:dyDescent="0.35">
      <c r="A5533" t="s">
        <v>306</v>
      </c>
      <c r="B5533" s="21" t="s">
        <v>98</v>
      </c>
      <c r="C5533" s="22">
        <v>44561</v>
      </c>
      <c r="D5533" t="s">
        <v>87</v>
      </c>
      <c r="E5533" t="s">
        <v>88</v>
      </c>
      <c r="F5533" s="21" t="s">
        <v>89</v>
      </c>
      <c r="G5533" s="3">
        <v>453012.70999999967</v>
      </c>
      <c r="H5533" s="22">
        <v>44543</v>
      </c>
      <c r="I5533" s="23">
        <v>44556</v>
      </c>
      <c r="J5533">
        <f t="shared" si="344"/>
        <v>14</v>
      </c>
      <c r="K5533" s="2">
        <f t="shared" si="345"/>
        <v>44549.5</v>
      </c>
      <c r="L5533" s="22">
        <v>44561.5</v>
      </c>
      <c r="M5533" s="22">
        <v>44564.5</v>
      </c>
      <c r="N5533" s="22">
        <v>44561.5</v>
      </c>
      <c r="O5533">
        <f t="shared" si="346"/>
        <v>12</v>
      </c>
      <c r="P5533" s="3">
        <f t="shared" si="347"/>
        <v>5436152.5199999958</v>
      </c>
    </row>
    <row r="5534" spans="1:16" x14ac:dyDescent="0.35">
      <c r="A5534" t="s">
        <v>306</v>
      </c>
      <c r="B5534" s="21" t="s">
        <v>98</v>
      </c>
      <c r="C5534" s="22">
        <v>44561</v>
      </c>
      <c r="D5534" t="s">
        <v>90</v>
      </c>
      <c r="E5534" t="s">
        <v>91</v>
      </c>
      <c r="F5534" s="21" t="s">
        <v>89</v>
      </c>
      <c r="G5534" s="3">
        <v>65915.009999999878</v>
      </c>
      <c r="H5534" s="22">
        <v>44543</v>
      </c>
      <c r="I5534" s="23">
        <v>44556</v>
      </c>
      <c r="J5534">
        <f t="shared" si="344"/>
        <v>14</v>
      </c>
      <c r="K5534" s="2">
        <f t="shared" si="345"/>
        <v>44549.5</v>
      </c>
      <c r="L5534" s="22">
        <v>44561.5</v>
      </c>
      <c r="M5534" s="22">
        <v>44564.5</v>
      </c>
      <c r="N5534" s="22">
        <v>44561.5</v>
      </c>
      <c r="O5534">
        <f t="shared" si="346"/>
        <v>12</v>
      </c>
      <c r="P5534" s="3">
        <f t="shared" si="347"/>
        <v>790980.11999999848</v>
      </c>
    </row>
    <row r="5535" spans="1:16" x14ac:dyDescent="0.35">
      <c r="A5535" t="s">
        <v>306</v>
      </c>
      <c r="B5535" s="21" t="s">
        <v>98</v>
      </c>
      <c r="C5535" s="22">
        <v>44561</v>
      </c>
      <c r="D5535" t="s">
        <v>92</v>
      </c>
      <c r="E5535" t="s">
        <v>93</v>
      </c>
      <c r="F5535" s="21" t="s">
        <v>89</v>
      </c>
      <c r="G5535" s="3">
        <v>65915.009999999878</v>
      </c>
      <c r="H5535" s="22">
        <v>44543</v>
      </c>
      <c r="I5535" s="23">
        <v>44556</v>
      </c>
      <c r="J5535">
        <f t="shared" si="344"/>
        <v>14</v>
      </c>
      <c r="K5535" s="2">
        <f t="shared" si="345"/>
        <v>44549.5</v>
      </c>
      <c r="L5535" s="22">
        <v>44561.5</v>
      </c>
      <c r="M5535" s="22">
        <v>44564.5</v>
      </c>
      <c r="N5535" s="22">
        <v>44561.5</v>
      </c>
      <c r="O5535">
        <f t="shared" si="346"/>
        <v>12</v>
      </c>
      <c r="P5535" s="3">
        <f t="shared" si="347"/>
        <v>790980.11999999848</v>
      </c>
    </row>
    <row r="5536" spans="1:16" x14ac:dyDescent="0.35">
      <c r="A5536" t="s">
        <v>306</v>
      </c>
      <c r="B5536" s="21" t="s">
        <v>98</v>
      </c>
      <c r="C5536" s="22">
        <v>44561</v>
      </c>
      <c r="D5536" t="s">
        <v>94</v>
      </c>
      <c r="E5536" t="s">
        <v>95</v>
      </c>
      <c r="F5536" s="21" t="s">
        <v>89</v>
      </c>
      <c r="G5536" s="3">
        <v>277765.9699999998</v>
      </c>
      <c r="H5536" s="22">
        <v>44543</v>
      </c>
      <c r="I5536" s="23">
        <v>44556</v>
      </c>
      <c r="J5536">
        <f t="shared" si="344"/>
        <v>14</v>
      </c>
      <c r="K5536" s="2">
        <f t="shared" si="345"/>
        <v>44549.5</v>
      </c>
      <c r="L5536" s="22">
        <v>44561.5</v>
      </c>
      <c r="M5536" s="22">
        <v>44564.5</v>
      </c>
      <c r="N5536" s="22">
        <v>44561.5</v>
      </c>
      <c r="O5536">
        <f t="shared" si="346"/>
        <v>12</v>
      </c>
      <c r="P5536" s="3">
        <f t="shared" si="347"/>
        <v>3333191.6399999978</v>
      </c>
    </row>
    <row r="5537" spans="1:16" x14ac:dyDescent="0.35">
      <c r="A5537" t="s">
        <v>306</v>
      </c>
      <c r="B5537" s="21" t="s">
        <v>98</v>
      </c>
      <c r="C5537" s="22">
        <v>44561</v>
      </c>
      <c r="D5537" t="s">
        <v>96</v>
      </c>
      <c r="E5537" t="s">
        <v>97</v>
      </c>
      <c r="F5537" s="21" t="s">
        <v>89</v>
      </c>
      <c r="G5537" s="3">
        <v>277765.9699999998</v>
      </c>
      <c r="H5537" s="22">
        <v>44543</v>
      </c>
      <c r="I5537" s="23">
        <v>44556</v>
      </c>
      <c r="J5537">
        <f t="shared" si="344"/>
        <v>14</v>
      </c>
      <c r="K5537" s="2">
        <f t="shared" si="345"/>
        <v>44549.5</v>
      </c>
      <c r="L5537" s="22">
        <v>44561.5</v>
      </c>
      <c r="M5537" s="22">
        <v>44564.5</v>
      </c>
      <c r="N5537" s="22">
        <v>44561.5</v>
      </c>
      <c r="O5537">
        <f t="shared" si="346"/>
        <v>12</v>
      </c>
      <c r="P5537" s="3">
        <f t="shared" si="347"/>
        <v>3333191.6399999978</v>
      </c>
    </row>
    <row r="5538" spans="1:16" x14ac:dyDescent="0.35">
      <c r="A5538" t="s">
        <v>306</v>
      </c>
      <c r="B5538" s="21" t="s">
        <v>98</v>
      </c>
      <c r="C5538" s="22">
        <v>44561</v>
      </c>
      <c r="D5538" t="s">
        <v>107</v>
      </c>
      <c r="E5538" t="s">
        <v>108</v>
      </c>
      <c r="F5538" s="21" t="s">
        <v>142</v>
      </c>
      <c r="G5538" s="3">
        <v>25077.22</v>
      </c>
      <c r="H5538" s="22">
        <v>44543</v>
      </c>
      <c r="I5538" s="23">
        <v>44556</v>
      </c>
      <c r="J5538">
        <f t="shared" si="344"/>
        <v>14</v>
      </c>
      <c r="K5538" s="2">
        <f t="shared" si="345"/>
        <v>44549.5</v>
      </c>
      <c r="L5538" s="22">
        <v>44561.5</v>
      </c>
      <c r="M5538" s="22">
        <v>44564.5</v>
      </c>
      <c r="N5538" s="22">
        <v>44561.5</v>
      </c>
      <c r="O5538">
        <f t="shared" si="346"/>
        <v>12</v>
      </c>
      <c r="P5538" s="3">
        <f t="shared" si="347"/>
        <v>300926.64</v>
      </c>
    </row>
    <row r="5539" spans="1:16" x14ac:dyDescent="0.35">
      <c r="A5539" t="s">
        <v>306</v>
      </c>
      <c r="B5539" s="21" t="s">
        <v>98</v>
      </c>
      <c r="C5539" s="22">
        <v>44561</v>
      </c>
      <c r="D5539" t="s">
        <v>99</v>
      </c>
      <c r="E5539" t="s">
        <v>100</v>
      </c>
      <c r="F5539" s="21" t="s">
        <v>142</v>
      </c>
      <c r="G5539" s="3">
        <v>5819.7499999999982</v>
      </c>
      <c r="H5539" s="22">
        <v>44543</v>
      </c>
      <c r="I5539" s="23">
        <v>44556</v>
      </c>
      <c r="J5539">
        <f t="shared" si="344"/>
        <v>14</v>
      </c>
      <c r="K5539" s="2">
        <f t="shared" si="345"/>
        <v>44549.5</v>
      </c>
      <c r="L5539" s="22">
        <v>44561.5</v>
      </c>
      <c r="M5539" s="22">
        <v>44564.5</v>
      </c>
      <c r="N5539" s="22">
        <v>44561.5</v>
      </c>
      <c r="O5539">
        <f t="shared" si="346"/>
        <v>12</v>
      </c>
      <c r="P5539" s="3">
        <f t="shared" si="347"/>
        <v>69836.999999999971</v>
      </c>
    </row>
    <row r="5540" spans="1:16" x14ac:dyDescent="0.35">
      <c r="A5540" t="s">
        <v>306</v>
      </c>
      <c r="B5540" s="21" t="s">
        <v>98</v>
      </c>
      <c r="C5540" s="22">
        <v>44561</v>
      </c>
      <c r="D5540" t="s">
        <v>107</v>
      </c>
      <c r="E5540" t="s">
        <v>108</v>
      </c>
      <c r="F5540" s="21" t="s">
        <v>101</v>
      </c>
      <c r="G5540" s="3">
        <v>2317.5699999999993</v>
      </c>
      <c r="H5540" s="22">
        <v>44543</v>
      </c>
      <c r="I5540" s="23">
        <v>44556</v>
      </c>
      <c r="J5540">
        <f t="shared" si="344"/>
        <v>14</v>
      </c>
      <c r="K5540" s="2">
        <f t="shared" si="345"/>
        <v>44549.5</v>
      </c>
      <c r="L5540" s="22">
        <v>44561.5</v>
      </c>
      <c r="M5540" s="22">
        <v>44564.5</v>
      </c>
      <c r="N5540" s="22">
        <v>44561.5</v>
      </c>
      <c r="O5540">
        <f t="shared" si="346"/>
        <v>12</v>
      </c>
      <c r="P5540" s="3">
        <f t="shared" si="347"/>
        <v>27810.839999999989</v>
      </c>
    </row>
    <row r="5541" spans="1:16" x14ac:dyDescent="0.35">
      <c r="A5541" t="s">
        <v>306</v>
      </c>
      <c r="B5541" s="21" t="s">
        <v>98</v>
      </c>
      <c r="C5541" s="22">
        <v>44561</v>
      </c>
      <c r="D5541" t="s">
        <v>99</v>
      </c>
      <c r="E5541" t="s">
        <v>100</v>
      </c>
      <c r="F5541" s="21" t="s">
        <v>101</v>
      </c>
      <c r="G5541" s="3">
        <v>28395.340000000015</v>
      </c>
      <c r="H5541" s="22">
        <v>44543</v>
      </c>
      <c r="I5541" s="23">
        <v>44556</v>
      </c>
      <c r="J5541">
        <f t="shared" si="344"/>
        <v>14</v>
      </c>
      <c r="K5541" s="2">
        <f t="shared" si="345"/>
        <v>44549.5</v>
      </c>
      <c r="L5541" s="22">
        <v>44561.5</v>
      </c>
      <c r="M5541" s="22">
        <v>44564.5</v>
      </c>
      <c r="N5541" s="22">
        <v>44561.5</v>
      </c>
      <c r="O5541">
        <f t="shared" si="346"/>
        <v>12</v>
      </c>
      <c r="P5541" s="3">
        <f t="shared" si="347"/>
        <v>340744.08000000019</v>
      </c>
    </row>
    <row r="5542" spans="1:16" x14ac:dyDescent="0.35">
      <c r="A5542" t="s">
        <v>306</v>
      </c>
      <c r="B5542" s="21" t="s">
        <v>98</v>
      </c>
      <c r="C5542" s="22">
        <v>44561</v>
      </c>
      <c r="D5542" t="s">
        <v>99</v>
      </c>
      <c r="E5542" t="s">
        <v>100</v>
      </c>
      <c r="F5542" s="21" t="s">
        <v>102</v>
      </c>
      <c r="G5542" s="3">
        <v>20091.500000000011</v>
      </c>
      <c r="H5542" s="22">
        <v>44543</v>
      </c>
      <c r="I5542" s="23">
        <v>44556</v>
      </c>
      <c r="J5542">
        <f t="shared" si="344"/>
        <v>14</v>
      </c>
      <c r="K5542" s="2">
        <f t="shared" si="345"/>
        <v>44549.5</v>
      </c>
      <c r="L5542" s="22">
        <v>44561.5</v>
      </c>
      <c r="M5542" s="22">
        <v>44564.5</v>
      </c>
      <c r="N5542" s="22">
        <v>44561.5</v>
      </c>
      <c r="O5542">
        <f t="shared" si="346"/>
        <v>12</v>
      </c>
      <c r="P5542" s="3">
        <f t="shared" si="347"/>
        <v>241098.00000000012</v>
      </c>
    </row>
    <row r="5543" spans="1:16" x14ac:dyDescent="0.35">
      <c r="A5543" t="s">
        <v>306</v>
      </c>
      <c r="B5543" s="21" t="s">
        <v>98</v>
      </c>
      <c r="C5543" s="22">
        <v>44561</v>
      </c>
      <c r="D5543" t="s">
        <v>110</v>
      </c>
      <c r="E5543" t="s">
        <v>111</v>
      </c>
      <c r="F5543" s="21" t="s">
        <v>112</v>
      </c>
      <c r="G5543" s="3">
        <v>16.489999999999998</v>
      </c>
      <c r="H5543" s="22">
        <v>44543</v>
      </c>
      <c r="I5543" s="23">
        <v>44556</v>
      </c>
      <c r="J5543">
        <f t="shared" si="344"/>
        <v>14</v>
      </c>
      <c r="K5543" s="2">
        <f t="shared" si="345"/>
        <v>44549.5</v>
      </c>
      <c r="L5543" s="22">
        <v>44561.5</v>
      </c>
      <c r="M5543" s="22">
        <v>44566.5</v>
      </c>
      <c r="N5543" s="22">
        <v>44565.5</v>
      </c>
      <c r="O5543">
        <f t="shared" si="346"/>
        <v>16</v>
      </c>
      <c r="P5543" s="3">
        <f t="shared" si="347"/>
        <v>263.83999999999997</v>
      </c>
    </row>
    <row r="5544" spans="1:16" x14ac:dyDescent="0.35">
      <c r="A5544" t="s">
        <v>306</v>
      </c>
      <c r="B5544" s="21" t="s">
        <v>98</v>
      </c>
      <c r="C5544" s="22">
        <v>44561</v>
      </c>
      <c r="D5544" t="s">
        <v>99</v>
      </c>
      <c r="E5544" t="s">
        <v>100</v>
      </c>
      <c r="F5544" s="21" t="s">
        <v>109</v>
      </c>
      <c r="G5544" s="3">
        <v>49</v>
      </c>
      <c r="H5544" s="22">
        <v>44543</v>
      </c>
      <c r="I5544" s="23">
        <v>44556</v>
      </c>
      <c r="J5544">
        <f t="shared" si="344"/>
        <v>14</v>
      </c>
      <c r="K5544" s="2">
        <f t="shared" si="345"/>
        <v>44549.5</v>
      </c>
      <c r="L5544" s="22">
        <v>44561.5</v>
      </c>
      <c r="M5544" s="22">
        <v>44566.5</v>
      </c>
      <c r="N5544" s="22">
        <v>44565.5</v>
      </c>
      <c r="O5544">
        <f t="shared" si="346"/>
        <v>16</v>
      </c>
      <c r="P5544" s="3">
        <f t="shared" si="347"/>
        <v>784</v>
      </c>
    </row>
    <row r="5545" spans="1:16" x14ac:dyDescent="0.35">
      <c r="A5545" t="s">
        <v>306</v>
      </c>
      <c r="B5545" s="21" t="s">
        <v>98</v>
      </c>
      <c r="C5545" s="22">
        <v>44561</v>
      </c>
      <c r="D5545" t="s">
        <v>114</v>
      </c>
      <c r="E5545" t="s">
        <v>115</v>
      </c>
      <c r="F5545" s="21" t="s">
        <v>112</v>
      </c>
      <c r="G5545" s="3">
        <v>854.27999999999986</v>
      </c>
      <c r="H5545" s="22">
        <v>44543</v>
      </c>
      <c r="I5545" s="23">
        <v>44556</v>
      </c>
      <c r="J5545">
        <f t="shared" si="344"/>
        <v>14</v>
      </c>
      <c r="K5545" s="2">
        <f t="shared" si="345"/>
        <v>44549.5</v>
      </c>
      <c r="L5545" s="22">
        <v>44561.5</v>
      </c>
      <c r="M5545" s="22">
        <v>44566.5</v>
      </c>
      <c r="N5545" s="22">
        <v>44565.5</v>
      </c>
      <c r="O5545">
        <f t="shared" si="346"/>
        <v>16</v>
      </c>
      <c r="P5545" s="3">
        <f t="shared" si="347"/>
        <v>13668.479999999998</v>
      </c>
    </row>
    <row r="5546" spans="1:16" x14ac:dyDescent="0.35">
      <c r="A5546" t="s">
        <v>306</v>
      </c>
      <c r="B5546" s="21" t="s">
        <v>98</v>
      </c>
      <c r="C5546" s="22">
        <v>44561</v>
      </c>
      <c r="D5546" t="s">
        <v>110</v>
      </c>
      <c r="E5546" t="s">
        <v>111</v>
      </c>
      <c r="F5546" s="21" t="s">
        <v>112</v>
      </c>
      <c r="G5546" s="3">
        <v>14442.869999999994</v>
      </c>
      <c r="H5546" s="22">
        <v>44543</v>
      </c>
      <c r="I5546" s="23">
        <v>44556</v>
      </c>
      <c r="J5546">
        <f t="shared" si="344"/>
        <v>14</v>
      </c>
      <c r="K5546" s="2">
        <f t="shared" si="345"/>
        <v>44549.5</v>
      </c>
      <c r="L5546" s="22">
        <v>44561.5</v>
      </c>
      <c r="M5546" s="22">
        <v>44566.5</v>
      </c>
      <c r="N5546" s="22">
        <v>44565.5</v>
      </c>
      <c r="O5546">
        <f t="shared" si="346"/>
        <v>16</v>
      </c>
      <c r="P5546" s="3">
        <f t="shared" si="347"/>
        <v>231085.9199999999</v>
      </c>
    </row>
    <row r="5547" spans="1:16" x14ac:dyDescent="0.35">
      <c r="A5547" t="s">
        <v>306</v>
      </c>
      <c r="B5547" s="21" t="s">
        <v>98</v>
      </c>
      <c r="C5547" s="22">
        <v>44561</v>
      </c>
      <c r="D5547" t="s">
        <v>110</v>
      </c>
      <c r="E5547" t="s">
        <v>111</v>
      </c>
      <c r="F5547" s="21" t="s">
        <v>116</v>
      </c>
      <c r="G5547" s="3">
        <v>108.07</v>
      </c>
      <c r="H5547" s="22">
        <v>44543</v>
      </c>
      <c r="I5547" s="23">
        <v>44556</v>
      </c>
      <c r="J5547">
        <f t="shared" si="344"/>
        <v>14</v>
      </c>
      <c r="K5547" s="2">
        <f t="shared" si="345"/>
        <v>44549.5</v>
      </c>
      <c r="L5547" s="22">
        <v>44561.5</v>
      </c>
      <c r="M5547" s="22">
        <v>44566.5</v>
      </c>
      <c r="N5547" s="22">
        <v>44565.5</v>
      </c>
      <c r="O5547">
        <f t="shared" si="346"/>
        <v>16</v>
      </c>
      <c r="P5547" s="3">
        <f t="shared" si="347"/>
        <v>1729.12</v>
      </c>
    </row>
    <row r="5548" spans="1:16" x14ac:dyDescent="0.35">
      <c r="A5548" t="s">
        <v>306</v>
      </c>
      <c r="B5548" s="21" t="s">
        <v>98</v>
      </c>
      <c r="C5548" s="22">
        <v>44561</v>
      </c>
      <c r="D5548" t="s">
        <v>110</v>
      </c>
      <c r="E5548" t="s">
        <v>111</v>
      </c>
      <c r="F5548" s="21" t="s">
        <v>118</v>
      </c>
      <c r="G5548" s="3">
        <v>7.1899999999999995</v>
      </c>
      <c r="H5548" s="22">
        <v>44543</v>
      </c>
      <c r="I5548" s="23">
        <v>44556</v>
      </c>
      <c r="J5548">
        <f t="shared" si="344"/>
        <v>14</v>
      </c>
      <c r="K5548" s="2">
        <f t="shared" si="345"/>
        <v>44549.5</v>
      </c>
      <c r="L5548" s="22">
        <v>44561.5</v>
      </c>
      <c r="M5548" s="22">
        <v>44566.5</v>
      </c>
      <c r="N5548" s="22">
        <v>44565.5</v>
      </c>
      <c r="O5548">
        <f t="shared" si="346"/>
        <v>16</v>
      </c>
      <c r="P5548" s="3">
        <f t="shared" si="347"/>
        <v>115.03999999999999</v>
      </c>
    </row>
    <row r="5549" spans="1:16" x14ac:dyDescent="0.35">
      <c r="A5549" t="s">
        <v>306</v>
      </c>
      <c r="B5549" s="21" t="s">
        <v>98</v>
      </c>
      <c r="C5549" s="22">
        <v>44561</v>
      </c>
      <c r="D5549" t="s">
        <v>114</v>
      </c>
      <c r="E5549" t="s">
        <v>115</v>
      </c>
      <c r="F5549" s="21" t="s">
        <v>119</v>
      </c>
      <c r="G5549" s="3">
        <v>18.25</v>
      </c>
      <c r="H5549" s="22">
        <v>44543</v>
      </c>
      <c r="I5549" s="23">
        <v>44556</v>
      </c>
      <c r="J5549">
        <f t="shared" si="344"/>
        <v>14</v>
      </c>
      <c r="K5549" s="2">
        <f t="shared" si="345"/>
        <v>44549.5</v>
      </c>
      <c r="L5549" s="22">
        <v>44561.5</v>
      </c>
      <c r="M5549" s="22">
        <v>44566.5</v>
      </c>
      <c r="N5549" s="22">
        <v>44565.5</v>
      </c>
      <c r="O5549">
        <f t="shared" si="346"/>
        <v>16</v>
      </c>
      <c r="P5549" s="3">
        <f t="shared" si="347"/>
        <v>292</v>
      </c>
    </row>
    <row r="5550" spans="1:16" x14ac:dyDescent="0.35">
      <c r="A5550" t="s">
        <v>306</v>
      </c>
      <c r="B5550" s="21" t="s">
        <v>98</v>
      </c>
      <c r="C5550" s="22">
        <v>44561</v>
      </c>
      <c r="D5550" t="s">
        <v>110</v>
      </c>
      <c r="E5550" t="s">
        <v>111</v>
      </c>
      <c r="F5550" s="21" t="s">
        <v>119</v>
      </c>
      <c r="G5550" s="3">
        <v>292.15999999999997</v>
      </c>
      <c r="H5550" s="22">
        <v>44543</v>
      </c>
      <c r="I5550" s="23">
        <v>44556</v>
      </c>
      <c r="J5550">
        <f t="shared" si="344"/>
        <v>14</v>
      </c>
      <c r="K5550" s="2">
        <f t="shared" si="345"/>
        <v>44549.5</v>
      </c>
      <c r="L5550" s="22">
        <v>44561.5</v>
      </c>
      <c r="M5550" s="22">
        <v>44566.5</v>
      </c>
      <c r="N5550" s="22">
        <v>44565.5</v>
      </c>
      <c r="O5550">
        <f t="shared" si="346"/>
        <v>16</v>
      </c>
      <c r="P5550" s="3">
        <f t="shared" si="347"/>
        <v>4674.5599999999995</v>
      </c>
    </row>
    <row r="5551" spans="1:16" x14ac:dyDescent="0.35">
      <c r="A5551" t="s">
        <v>306</v>
      </c>
      <c r="B5551" s="21" t="s">
        <v>98</v>
      </c>
      <c r="C5551" s="22">
        <v>44561</v>
      </c>
      <c r="D5551" t="s">
        <v>114</v>
      </c>
      <c r="E5551" t="s">
        <v>115</v>
      </c>
      <c r="F5551" s="21" t="s">
        <v>120</v>
      </c>
      <c r="G5551" s="3">
        <v>154.36000000000001</v>
      </c>
      <c r="H5551" s="22">
        <v>44543</v>
      </c>
      <c r="I5551" s="23">
        <v>44556</v>
      </c>
      <c r="J5551">
        <f t="shared" si="344"/>
        <v>14</v>
      </c>
      <c r="K5551" s="2">
        <f t="shared" si="345"/>
        <v>44549.5</v>
      </c>
      <c r="L5551" s="22">
        <v>44561.5</v>
      </c>
      <c r="M5551" s="22">
        <v>44566.5</v>
      </c>
      <c r="N5551" s="22">
        <v>44565.5</v>
      </c>
      <c r="O5551">
        <f t="shared" si="346"/>
        <v>16</v>
      </c>
      <c r="P5551" s="3">
        <f t="shared" si="347"/>
        <v>2469.7600000000002</v>
      </c>
    </row>
    <row r="5552" spans="1:16" x14ac:dyDescent="0.35">
      <c r="A5552" t="s">
        <v>306</v>
      </c>
      <c r="B5552" s="21" t="s">
        <v>98</v>
      </c>
      <c r="C5552" s="22">
        <v>44561</v>
      </c>
      <c r="D5552" t="s">
        <v>110</v>
      </c>
      <c r="E5552" t="s">
        <v>111</v>
      </c>
      <c r="F5552" s="21" t="s">
        <v>120</v>
      </c>
      <c r="G5552" s="3">
        <v>9.94</v>
      </c>
      <c r="H5552" s="22">
        <v>44543</v>
      </c>
      <c r="I5552" s="23">
        <v>44556</v>
      </c>
      <c r="J5552">
        <f t="shared" si="344"/>
        <v>14</v>
      </c>
      <c r="K5552" s="2">
        <f t="shared" si="345"/>
        <v>44549.5</v>
      </c>
      <c r="L5552" s="22">
        <v>44561.5</v>
      </c>
      <c r="M5552" s="22">
        <v>44566.5</v>
      </c>
      <c r="N5552" s="22">
        <v>44565.5</v>
      </c>
      <c r="O5552">
        <f t="shared" si="346"/>
        <v>16</v>
      </c>
      <c r="P5552" s="3">
        <f t="shared" si="347"/>
        <v>159.04</v>
      </c>
    </row>
    <row r="5553" spans="1:16" x14ac:dyDescent="0.35">
      <c r="A5553" t="s">
        <v>306</v>
      </c>
      <c r="B5553" s="21" t="s">
        <v>98</v>
      </c>
      <c r="C5553" s="22">
        <v>44561</v>
      </c>
      <c r="D5553" t="s">
        <v>114</v>
      </c>
      <c r="E5553" t="s">
        <v>115</v>
      </c>
      <c r="F5553" s="21" t="s">
        <v>122</v>
      </c>
      <c r="G5553" s="3">
        <v>103.98</v>
      </c>
      <c r="H5553" s="22">
        <v>44543</v>
      </c>
      <c r="I5553" s="23">
        <v>44556</v>
      </c>
      <c r="J5553">
        <f t="shared" si="344"/>
        <v>14</v>
      </c>
      <c r="K5553" s="2">
        <f t="shared" si="345"/>
        <v>44549.5</v>
      </c>
      <c r="L5553" s="22">
        <v>44561.5</v>
      </c>
      <c r="M5553" s="22">
        <v>44566.5</v>
      </c>
      <c r="N5553" s="22">
        <v>44565.5</v>
      </c>
      <c r="O5553">
        <f t="shared" si="346"/>
        <v>16</v>
      </c>
      <c r="P5553" s="3">
        <f t="shared" si="347"/>
        <v>1663.68</v>
      </c>
    </row>
    <row r="5554" spans="1:16" x14ac:dyDescent="0.35">
      <c r="A5554" t="s">
        <v>306</v>
      </c>
      <c r="B5554" s="21" t="s">
        <v>98</v>
      </c>
      <c r="C5554" s="22">
        <v>44561</v>
      </c>
      <c r="D5554" t="s">
        <v>110</v>
      </c>
      <c r="E5554" t="s">
        <v>111</v>
      </c>
      <c r="F5554" s="21" t="s">
        <v>122</v>
      </c>
      <c r="G5554" s="3">
        <v>1.2</v>
      </c>
      <c r="H5554" s="22">
        <v>44543</v>
      </c>
      <c r="I5554" s="23">
        <v>44556</v>
      </c>
      <c r="J5554">
        <f t="shared" si="344"/>
        <v>14</v>
      </c>
      <c r="K5554" s="2">
        <f t="shared" si="345"/>
        <v>44549.5</v>
      </c>
      <c r="L5554" s="22">
        <v>44561.5</v>
      </c>
      <c r="M5554" s="22">
        <v>44566.5</v>
      </c>
      <c r="N5554" s="22">
        <v>44565.5</v>
      </c>
      <c r="O5554">
        <f t="shared" si="346"/>
        <v>16</v>
      </c>
      <c r="P5554" s="3">
        <f t="shared" si="347"/>
        <v>19.2</v>
      </c>
    </row>
    <row r="5555" spans="1:16" x14ac:dyDescent="0.35">
      <c r="A5555" t="s">
        <v>306</v>
      </c>
      <c r="B5555" s="21" t="s">
        <v>98</v>
      </c>
      <c r="C5555" s="22">
        <v>44561</v>
      </c>
      <c r="D5555" t="s">
        <v>110</v>
      </c>
      <c r="E5555" t="s">
        <v>111</v>
      </c>
      <c r="F5555" s="21" t="s">
        <v>125</v>
      </c>
      <c r="G5555" s="3">
        <v>1.32</v>
      </c>
      <c r="H5555" s="22">
        <v>44543</v>
      </c>
      <c r="I5555" s="23">
        <v>44556</v>
      </c>
      <c r="J5555">
        <f t="shared" si="344"/>
        <v>14</v>
      </c>
      <c r="K5555" s="2">
        <f t="shared" si="345"/>
        <v>44549.5</v>
      </c>
      <c r="L5555" s="22">
        <v>44561.5</v>
      </c>
      <c r="M5555" s="22">
        <v>44566.5</v>
      </c>
      <c r="N5555" s="22">
        <v>44565.5</v>
      </c>
      <c r="O5555">
        <f t="shared" si="346"/>
        <v>16</v>
      </c>
      <c r="P5555" s="3">
        <f t="shared" si="347"/>
        <v>21.12</v>
      </c>
    </row>
    <row r="5556" spans="1:16" x14ac:dyDescent="0.35">
      <c r="A5556" t="s">
        <v>306</v>
      </c>
      <c r="B5556" s="21" t="s">
        <v>98</v>
      </c>
      <c r="C5556" s="22">
        <v>44561</v>
      </c>
      <c r="D5556" t="s">
        <v>107</v>
      </c>
      <c r="E5556" t="s">
        <v>108</v>
      </c>
      <c r="F5556" s="21" t="s">
        <v>126</v>
      </c>
      <c r="G5556" s="3">
        <v>207.34</v>
      </c>
      <c r="H5556" s="22">
        <v>44543</v>
      </c>
      <c r="I5556" s="23">
        <v>44556</v>
      </c>
      <c r="J5556">
        <f t="shared" si="344"/>
        <v>14</v>
      </c>
      <c r="K5556" s="2">
        <f t="shared" si="345"/>
        <v>44549.5</v>
      </c>
      <c r="L5556" s="22">
        <v>44561.5</v>
      </c>
      <c r="M5556" s="22">
        <v>44566.5</v>
      </c>
      <c r="N5556" s="22">
        <v>44565.5</v>
      </c>
      <c r="O5556">
        <f t="shared" si="346"/>
        <v>16</v>
      </c>
      <c r="P5556" s="3">
        <f t="shared" si="347"/>
        <v>3317.44</v>
      </c>
    </row>
    <row r="5557" spans="1:16" x14ac:dyDescent="0.35">
      <c r="A5557" t="s">
        <v>306</v>
      </c>
      <c r="B5557" s="21" t="s">
        <v>98</v>
      </c>
      <c r="C5557" s="22">
        <v>44561</v>
      </c>
      <c r="D5557" t="s">
        <v>114</v>
      </c>
      <c r="E5557" t="s">
        <v>115</v>
      </c>
      <c r="F5557" s="21" t="s">
        <v>127</v>
      </c>
      <c r="G5557" s="3">
        <v>107.94</v>
      </c>
      <c r="H5557" s="22">
        <v>44543</v>
      </c>
      <c r="I5557" s="23">
        <v>44556</v>
      </c>
      <c r="J5557">
        <f t="shared" si="344"/>
        <v>14</v>
      </c>
      <c r="K5557" s="2">
        <f t="shared" si="345"/>
        <v>44549.5</v>
      </c>
      <c r="L5557" s="22">
        <v>44561.5</v>
      </c>
      <c r="M5557" s="22">
        <v>44566.5</v>
      </c>
      <c r="N5557" s="22">
        <v>44565.5</v>
      </c>
      <c r="O5557">
        <f t="shared" si="346"/>
        <v>16</v>
      </c>
      <c r="P5557" s="3">
        <f t="shared" si="347"/>
        <v>1727.04</v>
      </c>
    </row>
    <row r="5558" spans="1:16" x14ac:dyDescent="0.35">
      <c r="A5558" t="s">
        <v>306</v>
      </c>
      <c r="B5558" s="21" t="s">
        <v>98</v>
      </c>
      <c r="C5558" s="22">
        <v>44561</v>
      </c>
      <c r="D5558" t="s">
        <v>110</v>
      </c>
      <c r="E5558" t="s">
        <v>111</v>
      </c>
      <c r="F5558" s="21" t="s">
        <v>127</v>
      </c>
      <c r="G5558" s="3">
        <v>85.539999999999992</v>
      </c>
      <c r="H5558" s="22">
        <v>44543</v>
      </c>
      <c r="I5558" s="23">
        <v>44556</v>
      </c>
      <c r="J5558">
        <f t="shared" si="344"/>
        <v>14</v>
      </c>
      <c r="K5558" s="2">
        <f t="shared" si="345"/>
        <v>44549.5</v>
      </c>
      <c r="L5558" s="22">
        <v>44561.5</v>
      </c>
      <c r="M5558" s="22">
        <v>44566.5</v>
      </c>
      <c r="N5558" s="22">
        <v>44565.5</v>
      </c>
      <c r="O5558">
        <f t="shared" si="346"/>
        <v>16</v>
      </c>
      <c r="P5558" s="3">
        <f t="shared" si="347"/>
        <v>1368.6399999999999</v>
      </c>
    </row>
    <row r="5559" spans="1:16" x14ac:dyDescent="0.35">
      <c r="A5559" t="s">
        <v>306</v>
      </c>
      <c r="B5559" s="21" t="s">
        <v>98</v>
      </c>
      <c r="C5559" s="22">
        <v>44561</v>
      </c>
      <c r="D5559" t="s">
        <v>114</v>
      </c>
      <c r="E5559" t="s">
        <v>115</v>
      </c>
      <c r="F5559" s="21" t="s">
        <v>129</v>
      </c>
      <c r="G5559" s="3">
        <v>133.61000000000001</v>
      </c>
      <c r="H5559" s="22">
        <v>44543</v>
      </c>
      <c r="I5559" s="23">
        <v>44556</v>
      </c>
      <c r="J5559">
        <f t="shared" si="344"/>
        <v>14</v>
      </c>
      <c r="K5559" s="2">
        <f t="shared" si="345"/>
        <v>44549.5</v>
      </c>
      <c r="L5559" s="22">
        <v>44561.5</v>
      </c>
      <c r="M5559" s="22">
        <v>44566.5</v>
      </c>
      <c r="N5559" s="22">
        <v>44565.5</v>
      </c>
      <c r="O5559">
        <f t="shared" si="346"/>
        <v>16</v>
      </c>
      <c r="P5559" s="3">
        <f t="shared" si="347"/>
        <v>2137.7600000000002</v>
      </c>
    </row>
    <row r="5560" spans="1:16" x14ac:dyDescent="0.35">
      <c r="A5560" t="s">
        <v>306</v>
      </c>
      <c r="B5560" s="21" t="s">
        <v>98</v>
      </c>
      <c r="C5560" s="22">
        <v>44561</v>
      </c>
      <c r="D5560" t="s">
        <v>110</v>
      </c>
      <c r="E5560" t="s">
        <v>111</v>
      </c>
      <c r="F5560" s="21" t="s">
        <v>129</v>
      </c>
      <c r="G5560" s="3">
        <v>674.18</v>
      </c>
      <c r="H5560" s="22">
        <v>44543</v>
      </c>
      <c r="I5560" s="23">
        <v>44556</v>
      </c>
      <c r="J5560">
        <f t="shared" si="344"/>
        <v>14</v>
      </c>
      <c r="K5560" s="2">
        <f t="shared" si="345"/>
        <v>44549.5</v>
      </c>
      <c r="L5560" s="22">
        <v>44561.5</v>
      </c>
      <c r="M5560" s="22">
        <v>44566.5</v>
      </c>
      <c r="N5560" s="22">
        <v>44565.5</v>
      </c>
      <c r="O5560">
        <f t="shared" si="346"/>
        <v>16</v>
      </c>
      <c r="P5560" s="3">
        <f t="shared" si="347"/>
        <v>10786.88</v>
      </c>
    </row>
    <row r="5561" spans="1:16" x14ac:dyDescent="0.35">
      <c r="A5561" t="s">
        <v>306</v>
      </c>
      <c r="B5561" s="21" t="s">
        <v>98</v>
      </c>
      <c r="C5561" s="22">
        <v>44561</v>
      </c>
      <c r="D5561" t="s">
        <v>107</v>
      </c>
      <c r="E5561" t="s">
        <v>108</v>
      </c>
      <c r="F5561" s="21" t="s">
        <v>109</v>
      </c>
      <c r="G5561" s="3">
        <v>20</v>
      </c>
      <c r="H5561" s="22">
        <v>44543</v>
      </c>
      <c r="I5561" s="23">
        <v>44556</v>
      </c>
      <c r="J5561">
        <f t="shared" si="344"/>
        <v>14</v>
      </c>
      <c r="K5561" s="2">
        <f t="shared" si="345"/>
        <v>44549.5</v>
      </c>
      <c r="L5561" s="22">
        <v>44561.5</v>
      </c>
      <c r="M5561" s="22">
        <v>44566.5</v>
      </c>
      <c r="N5561" s="22">
        <v>44565.5</v>
      </c>
      <c r="O5561">
        <f t="shared" si="346"/>
        <v>16</v>
      </c>
      <c r="P5561" s="3">
        <f t="shared" si="347"/>
        <v>320</v>
      </c>
    </row>
    <row r="5562" spans="1:16" x14ac:dyDescent="0.35">
      <c r="A5562" t="s">
        <v>306</v>
      </c>
      <c r="B5562" s="21" t="s">
        <v>98</v>
      </c>
      <c r="C5562" s="22">
        <v>44561</v>
      </c>
      <c r="D5562" t="s">
        <v>99</v>
      </c>
      <c r="E5562" t="s">
        <v>100</v>
      </c>
      <c r="F5562" s="21" t="s">
        <v>109</v>
      </c>
      <c r="G5562" s="3">
        <v>64923</v>
      </c>
      <c r="H5562" s="22">
        <v>44543</v>
      </c>
      <c r="I5562" s="23">
        <v>44556</v>
      </c>
      <c r="J5562">
        <f t="shared" si="344"/>
        <v>14</v>
      </c>
      <c r="K5562" s="2">
        <f t="shared" si="345"/>
        <v>44549.5</v>
      </c>
      <c r="L5562" s="22">
        <v>44561.5</v>
      </c>
      <c r="M5562" s="22">
        <v>44566.5</v>
      </c>
      <c r="N5562" s="22">
        <v>44565.5</v>
      </c>
      <c r="O5562">
        <f t="shared" si="346"/>
        <v>16</v>
      </c>
      <c r="P5562" s="3">
        <f t="shared" si="347"/>
        <v>1038768</v>
      </c>
    </row>
    <row r="5563" spans="1:16" x14ac:dyDescent="0.35">
      <c r="A5563" t="s">
        <v>306</v>
      </c>
      <c r="B5563" s="21" t="s">
        <v>98</v>
      </c>
      <c r="C5563" s="22">
        <v>44561</v>
      </c>
      <c r="D5563" t="s">
        <v>114</v>
      </c>
      <c r="E5563" t="s">
        <v>115</v>
      </c>
      <c r="F5563" s="21" t="s">
        <v>136</v>
      </c>
      <c r="G5563" s="3">
        <v>115.15</v>
      </c>
      <c r="H5563" s="22">
        <v>44543</v>
      </c>
      <c r="I5563" s="23">
        <v>44556</v>
      </c>
      <c r="J5563">
        <f t="shared" si="344"/>
        <v>14</v>
      </c>
      <c r="K5563" s="2">
        <f t="shared" si="345"/>
        <v>44549.5</v>
      </c>
      <c r="L5563" s="22">
        <v>44561.5</v>
      </c>
      <c r="M5563" s="22">
        <v>44566.5</v>
      </c>
      <c r="N5563" s="22">
        <v>44565.5</v>
      </c>
      <c r="O5563">
        <f t="shared" si="346"/>
        <v>16</v>
      </c>
      <c r="P5563" s="3">
        <f t="shared" si="347"/>
        <v>1842.4</v>
      </c>
    </row>
    <row r="5564" spans="1:16" x14ac:dyDescent="0.35">
      <c r="A5564" t="s">
        <v>306</v>
      </c>
      <c r="B5564" s="21" t="s">
        <v>98</v>
      </c>
      <c r="C5564" s="22">
        <v>44561</v>
      </c>
      <c r="D5564" t="s">
        <v>110</v>
      </c>
      <c r="E5564" t="s">
        <v>111</v>
      </c>
      <c r="F5564" s="21" t="s">
        <v>136</v>
      </c>
      <c r="G5564" s="3">
        <v>2.99</v>
      </c>
      <c r="H5564" s="22">
        <v>44543</v>
      </c>
      <c r="I5564" s="23">
        <v>44556</v>
      </c>
      <c r="J5564">
        <f t="shared" si="344"/>
        <v>14</v>
      </c>
      <c r="K5564" s="2">
        <f t="shared" si="345"/>
        <v>44549.5</v>
      </c>
      <c r="L5564" s="22">
        <v>44561.5</v>
      </c>
      <c r="M5564" s="22">
        <v>44566.5</v>
      </c>
      <c r="N5564" s="22">
        <v>44565.5</v>
      </c>
      <c r="O5564">
        <f t="shared" si="346"/>
        <v>16</v>
      </c>
      <c r="P5564" s="3">
        <f t="shared" si="347"/>
        <v>47.84</v>
      </c>
    </row>
    <row r="5565" spans="1:16" x14ac:dyDescent="0.35">
      <c r="A5565" t="s">
        <v>306</v>
      </c>
      <c r="B5565" s="21" t="s">
        <v>98</v>
      </c>
      <c r="C5565" s="22">
        <v>44561</v>
      </c>
      <c r="D5565" t="s">
        <v>107</v>
      </c>
      <c r="E5565" t="s">
        <v>108</v>
      </c>
      <c r="F5565" s="21" t="s">
        <v>138</v>
      </c>
      <c r="G5565" s="3">
        <v>173.69</v>
      </c>
      <c r="H5565" s="22">
        <v>44543</v>
      </c>
      <c r="I5565" s="23">
        <v>44556</v>
      </c>
      <c r="J5565">
        <f t="shared" si="344"/>
        <v>14</v>
      </c>
      <c r="K5565" s="2">
        <f t="shared" si="345"/>
        <v>44549.5</v>
      </c>
      <c r="L5565" s="22">
        <v>44561.5</v>
      </c>
      <c r="M5565" s="22">
        <v>44566.5</v>
      </c>
      <c r="N5565" s="22">
        <v>44565.5</v>
      </c>
      <c r="O5565">
        <f t="shared" si="346"/>
        <v>16</v>
      </c>
      <c r="P5565" s="3">
        <f t="shared" si="347"/>
        <v>2779.04</v>
      </c>
    </row>
    <row r="5566" spans="1:16" x14ac:dyDescent="0.35">
      <c r="A5566" t="s">
        <v>306</v>
      </c>
      <c r="B5566" s="21" t="s">
        <v>98</v>
      </c>
      <c r="C5566" s="22">
        <v>44561</v>
      </c>
      <c r="D5566" t="s">
        <v>110</v>
      </c>
      <c r="E5566" t="s">
        <v>111</v>
      </c>
      <c r="F5566" s="21" t="s">
        <v>141</v>
      </c>
      <c r="G5566" s="3">
        <v>1.17</v>
      </c>
      <c r="H5566" s="22">
        <v>44543</v>
      </c>
      <c r="I5566" s="23">
        <v>44556</v>
      </c>
      <c r="J5566">
        <f t="shared" si="344"/>
        <v>14</v>
      </c>
      <c r="K5566" s="2">
        <f t="shared" si="345"/>
        <v>44549.5</v>
      </c>
      <c r="L5566" s="22">
        <v>44561.5</v>
      </c>
      <c r="M5566" s="22">
        <v>44566.5</v>
      </c>
      <c r="N5566" s="22">
        <v>44565.5</v>
      </c>
      <c r="O5566">
        <f t="shared" si="346"/>
        <v>16</v>
      </c>
      <c r="P5566" s="3">
        <f t="shared" si="347"/>
        <v>18.72</v>
      </c>
    </row>
    <row r="5567" spans="1:16" x14ac:dyDescent="0.35">
      <c r="A5567" t="s">
        <v>306</v>
      </c>
      <c r="B5567" s="21" t="s">
        <v>98</v>
      </c>
      <c r="C5567" s="22">
        <v>44561</v>
      </c>
      <c r="D5567" t="s">
        <v>148</v>
      </c>
      <c r="E5567" t="s">
        <v>149</v>
      </c>
      <c r="F5567" s="21" t="s">
        <v>158</v>
      </c>
      <c r="G5567" s="3">
        <v>6.52</v>
      </c>
      <c r="H5567" s="22">
        <v>44543</v>
      </c>
      <c r="I5567" s="23">
        <v>44556</v>
      </c>
      <c r="J5567">
        <f t="shared" si="344"/>
        <v>14</v>
      </c>
      <c r="K5567" s="2">
        <f t="shared" si="345"/>
        <v>44549.5</v>
      </c>
      <c r="L5567" s="22">
        <v>44561.5</v>
      </c>
      <c r="M5567" s="22">
        <v>44579.5</v>
      </c>
      <c r="N5567" s="22">
        <v>44575.5</v>
      </c>
      <c r="O5567">
        <f t="shared" si="346"/>
        <v>26</v>
      </c>
      <c r="P5567" s="3">
        <f t="shared" si="347"/>
        <v>169.51999999999998</v>
      </c>
    </row>
    <row r="5568" spans="1:16" x14ac:dyDescent="0.35">
      <c r="A5568" t="s">
        <v>306</v>
      </c>
      <c r="B5568" s="21" t="s">
        <v>98</v>
      </c>
      <c r="C5568" s="22">
        <v>44561</v>
      </c>
      <c r="D5568" t="s">
        <v>148</v>
      </c>
      <c r="E5568" t="s">
        <v>149</v>
      </c>
      <c r="F5568" s="21" t="s">
        <v>150</v>
      </c>
      <c r="G5568" s="3">
        <v>29.88</v>
      </c>
      <c r="H5568" s="22">
        <v>44543</v>
      </c>
      <c r="I5568" s="23">
        <v>44556</v>
      </c>
      <c r="J5568">
        <f t="shared" si="344"/>
        <v>14</v>
      </c>
      <c r="K5568" s="2">
        <f t="shared" si="345"/>
        <v>44549.5</v>
      </c>
      <c r="L5568" s="22">
        <v>44561.5</v>
      </c>
      <c r="M5568" s="22">
        <v>44579.5</v>
      </c>
      <c r="N5568" s="22">
        <v>44575.5</v>
      </c>
      <c r="O5568">
        <f t="shared" si="346"/>
        <v>26</v>
      </c>
      <c r="P5568" s="3">
        <f t="shared" si="347"/>
        <v>776.88</v>
      </c>
    </row>
    <row r="5569" spans="1:16" x14ac:dyDescent="0.35">
      <c r="A5569" t="s">
        <v>306</v>
      </c>
      <c r="B5569" s="21" t="s">
        <v>98</v>
      </c>
      <c r="C5569" s="22">
        <v>44561</v>
      </c>
      <c r="D5569" t="s">
        <v>148</v>
      </c>
      <c r="E5569" t="s">
        <v>149</v>
      </c>
      <c r="F5569" s="21" t="s">
        <v>151</v>
      </c>
      <c r="G5569" s="3">
        <v>90.210000000000008</v>
      </c>
      <c r="H5569" s="22">
        <v>44543</v>
      </c>
      <c r="I5569" s="23">
        <v>44556</v>
      </c>
      <c r="J5569">
        <f t="shared" si="344"/>
        <v>14</v>
      </c>
      <c r="K5569" s="2">
        <f t="shared" si="345"/>
        <v>44549.5</v>
      </c>
      <c r="L5569" s="22">
        <v>44561.5</v>
      </c>
      <c r="M5569" s="22">
        <v>44579.5</v>
      </c>
      <c r="N5569" s="22">
        <v>44575.5</v>
      </c>
      <c r="O5569">
        <f t="shared" si="346"/>
        <v>26</v>
      </c>
      <c r="P5569" s="3">
        <f t="shared" si="347"/>
        <v>2345.46</v>
      </c>
    </row>
    <row r="5570" spans="1:16" x14ac:dyDescent="0.35">
      <c r="A5570" t="s">
        <v>306</v>
      </c>
      <c r="B5570" s="21" t="s">
        <v>98</v>
      </c>
      <c r="C5570" s="22">
        <v>44561</v>
      </c>
      <c r="D5570" t="s">
        <v>148</v>
      </c>
      <c r="E5570" t="s">
        <v>149</v>
      </c>
      <c r="F5570" s="21" t="s">
        <v>152</v>
      </c>
      <c r="G5570" s="3">
        <v>72.61</v>
      </c>
      <c r="H5570" s="22">
        <v>44543</v>
      </c>
      <c r="I5570" s="23">
        <v>44556</v>
      </c>
      <c r="J5570">
        <f t="shared" si="344"/>
        <v>14</v>
      </c>
      <c r="K5570" s="2">
        <f t="shared" si="345"/>
        <v>44549.5</v>
      </c>
      <c r="L5570" s="22">
        <v>44561.5</v>
      </c>
      <c r="M5570" s="22">
        <v>44579.5</v>
      </c>
      <c r="N5570" s="22">
        <v>44575.5</v>
      </c>
      <c r="O5570">
        <f t="shared" si="346"/>
        <v>26</v>
      </c>
      <c r="P5570" s="3">
        <f t="shared" si="347"/>
        <v>1887.86</v>
      </c>
    </row>
    <row r="5571" spans="1:16" x14ac:dyDescent="0.35">
      <c r="A5571" t="s">
        <v>306</v>
      </c>
      <c r="B5571" s="21" t="s">
        <v>98</v>
      </c>
      <c r="C5571" s="22">
        <v>44561</v>
      </c>
      <c r="D5571" t="s">
        <v>110</v>
      </c>
      <c r="E5571" t="s">
        <v>111</v>
      </c>
      <c r="F5571" s="21" t="s">
        <v>153</v>
      </c>
      <c r="G5571" s="3">
        <v>396.76000000000005</v>
      </c>
      <c r="H5571" s="22">
        <v>44543</v>
      </c>
      <c r="I5571" s="23">
        <v>44556</v>
      </c>
      <c r="J5571">
        <f t="shared" si="344"/>
        <v>14</v>
      </c>
      <c r="K5571" s="2">
        <f t="shared" si="345"/>
        <v>44549.5</v>
      </c>
      <c r="L5571" s="22">
        <v>44561.5</v>
      </c>
      <c r="M5571" s="22">
        <v>44579.5</v>
      </c>
      <c r="N5571" s="22">
        <v>44575.5</v>
      </c>
      <c r="O5571">
        <f t="shared" si="346"/>
        <v>26</v>
      </c>
      <c r="P5571" s="3">
        <f t="shared" si="347"/>
        <v>10315.760000000002</v>
      </c>
    </row>
    <row r="5572" spans="1:16" x14ac:dyDescent="0.35">
      <c r="A5572" t="s">
        <v>306</v>
      </c>
      <c r="B5572" s="21" t="s">
        <v>98</v>
      </c>
      <c r="C5572" s="22">
        <v>44561</v>
      </c>
      <c r="D5572" t="s">
        <v>148</v>
      </c>
      <c r="E5572" t="s">
        <v>149</v>
      </c>
      <c r="F5572" s="21" t="s">
        <v>154</v>
      </c>
      <c r="G5572" s="3">
        <v>93.29</v>
      </c>
      <c r="H5572" s="22">
        <v>44543</v>
      </c>
      <c r="I5572" s="23">
        <v>44556</v>
      </c>
      <c r="J5572">
        <f t="shared" si="344"/>
        <v>14</v>
      </c>
      <c r="K5572" s="2">
        <f t="shared" si="345"/>
        <v>44549.5</v>
      </c>
      <c r="L5572" s="22">
        <v>44561.5</v>
      </c>
      <c r="M5572" s="22">
        <v>44579.5</v>
      </c>
      <c r="N5572" s="22">
        <v>44575.5</v>
      </c>
      <c r="O5572">
        <f t="shared" si="346"/>
        <v>26</v>
      </c>
      <c r="P5572" s="3">
        <f t="shared" si="347"/>
        <v>2425.54</v>
      </c>
    </row>
    <row r="5573" spans="1:16" x14ac:dyDescent="0.35">
      <c r="A5573" t="s">
        <v>306</v>
      </c>
      <c r="B5573" s="21" t="s">
        <v>98</v>
      </c>
      <c r="C5573" s="22">
        <v>44561</v>
      </c>
      <c r="D5573" t="s">
        <v>148</v>
      </c>
      <c r="E5573" t="s">
        <v>149</v>
      </c>
      <c r="F5573" s="21" t="s">
        <v>298</v>
      </c>
      <c r="G5573" s="3">
        <v>61.180000000000007</v>
      </c>
      <c r="H5573" s="22">
        <v>44543</v>
      </c>
      <c r="I5573" s="23">
        <v>44556</v>
      </c>
      <c r="J5573">
        <f t="shared" si="344"/>
        <v>14</v>
      </c>
      <c r="K5573" s="2">
        <f t="shared" si="345"/>
        <v>44549.5</v>
      </c>
      <c r="L5573" s="22">
        <v>44561.5</v>
      </c>
      <c r="M5573" s="22">
        <v>44579.5</v>
      </c>
      <c r="N5573" s="22">
        <v>44575.5</v>
      </c>
      <c r="O5573">
        <f t="shared" si="346"/>
        <v>26</v>
      </c>
      <c r="P5573" s="3">
        <f t="shared" si="347"/>
        <v>1590.6800000000003</v>
      </c>
    </row>
    <row r="5574" spans="1:16" x14ac:dyDescent="0.35">
      <c r="A5574" t="s">
        <v>306</v>
      </c>
      <c r="B5574" s="21" t="s">
        <v>98</v>
      </c>
      <c r="C5574" s="22">
        <v>44561</v>
      </c>
      <c r="D5574" t="s">
        <v>148</v>
      </c>
      <c r="E5574" t="s">
        <v>149</v>
      </c>
      <c r="F5574" s="21" t="s">
        <v>155</v>
      </c>
      <c r="G5574" s="3">
        <v>29.729999999999997</v>
      </c>
      <c r="H5574" s="22">
        <v>44543</v>
      </c>
      <c r="I5574" s="23">
        <v>44556</v>
      </c>
      <c r="J5574">
        <f t="shared" si="344"/>
        <v>14</v>
      </c>
      <c r="K5574" s="2">
        <f t="shared" si="345"/>
        <v>44549.5</v>
      </c>
      <c r="L5574" s="22">
        <v>44561.5</v>
      </c>
      <c r="M5574" s="22">
        <v>44579.5</v>
      </c>
      <c r="N5574" s="22">
        <v>44575.5</v>
      </c>
      <c r="O5574">
        <f t="shared" si="346"/>
        <v>26</v>
      </c>
      <c r="P5574" s="3">
        <f t="shared" si="347"/>
        <v>772.9799999999999</v>
      </c>
    </row>
    <row r="5575" spans="1:16" x14ac:dyDescent="0.35">
      <c r="A5575" t="s">
        <v>306</v>
      </c>
      <c r="B5575" s="21" t="s">
        <v>98</v>
      </c>
      <c r="C5575" s="22">
        <v>44561</v>
      </c>
      <c r="D5575" t="s">
        <v>148</v>
      </c>
      <c r="E5575" t="s">
        <v>149</v>
      </c>
      <c r="F5575" s="21" t="s">
        <v>249</v>
      </c>
      <c r="G5575" s="3">
        <v>4.26</v>
      </c>
      <c r="H5575" s="22">
        <v>44543</v>
      </c>
      <c r="I5575" s="23">
        <v>44556</v>
      </c>
      <c r="J5575">
        <f t="shared" si="344"/>
        <v>14</v>
      </c>
      <c r="K5575" s="2">
        <f t="shared" si="345"/>
        <v>44549.5</v>
      </c>
      <c r="L5575" s="22">
        <v>44561.5</v>
      </c>
      <c r="M5575" s="22">
        <v>44579.5</v>
      </c>
      <c r="N5575" s="22">
        <v>44575.5</v>
      </c>
      <c r="O5575">
        <f t="shared" si="346"/>
        <v>26</v>
      </c>
      <c r="P5575" s="3">
        <f t="shared" si="347"/>
        <v>110.75999999999999</v>
      </c>
    </row>
    <row r="5576" spans="1:16" x14ac:dyDescent="0.35">
      <c r="A5576" t="s">
        <v>306</v>
      </c>
      <c r="B5576" s="21" t="s">
        <v>98</v>
      </c>
      <c r="C5576" s="22">
        <v>44561</v>
      </c>
      <c r="D5576" t="s">
        <v>148</v>
      </c>
      <c r="E5576" t="s">
        <v>149</v>
      </c>
      <c r="F5576" s="21" t="s">
        <v>157</v>
      </c>
      <c r="G5576" s="3">
        <v>204.30999999999997</v>
      </c>
      <c r="H5576" s="22">
        <v>44543</v>
      </c>
      <c r="I5576" s="23">
        <v>44556</v>
      </c>
      <c r="J5576">
        <f t="shared" si="344"/>
        <v>14</v>
      </c>
      <c r="K5576" s="2">
        <f t="shared" si="345"/>
        <v>44549.5</v>
      </c>
      <c r="L5576" s="22">
        <v>44561.5</v>
      </c>
      <c r="M5576" s="22">
        <v>44579.5</v>
      </c>
      <c r="N5576" s="22">
        <v>44575.5</v>
      </c>
      <c r="O5576">
        <f t="shared" si="346"/>
        <v>26</v>
      </c>
      <c r="P5576" s="3">
        <f t="shared" si="347"/>
        <v>5312.0599999999995</v>
      </c>
    </row>
    <row r="5577" spans="1:16" x14ac:dyDescent="0.35">
      <c r="A5577" t="s">
        <v>306</v>
      </c>
      <c r="B5577" s="21" t="s">
        <v>98</v>
      </c>
      <c r="C5577" s="22">
        <v>44561</v>
      </c>
      <c r="D5577" t="s">
        <v>148</v>
      </c>
      <c r="E5577" t="s">
        <v>149</v>
      </c>
      <c r="F5577" s="21" t="s">
        <v>158</v>
      </c>
      <c r="G5577" s="3">
        <v>279.23000000000008</v>
      </c>
      <c r="H5577" s="22">
        <v>44543</v>
      </c>
      <c r="I5577" s="23">
        <v>44556</v>
      </c>
      <c r="J5577">
        <f t="shared" si="344"/>
        <v>14</v>
      </c>
      <c r="K5577" s="2">
        <f t="shared" si="345"/>
        <v>44549.5</v>
      </c>
      <c r="L5577" s="22">
        <v>44561.5</v>
      </c>
      <c r="M5577" s="22">
        <v>44579.5</v>
      </c>
      <c r="N5577" s="22">
        <v>44575.5</v>
      </c>
      <c r="O5577">
        <f t="shared" si="346"/>
        <v>26</v>
      </c>
      <c r="P5577" s="3">
        <f t="shared" si="347"/>
        <v>7259.9800000000023</v>
      </c>
    </row>
    <row r="5578" spans="1:16" x14ac:dyDescent="0.35">
      <c r="A5578" t="s">
        <v>306</v>
      </c>
      <c r="B5578" s="21" t="s">
        <v>98</v>
      </c>
      <c r="C5578" s="22">
        <v>44561</v>
      </c>
      <c r="D5578" t="s">
        <v>148</v>
      </c>
      <c r="E5578" t="s">
        <v>149</v>
      </c>
      <c r="F5578" s="21" t="s">
        <v>159</v>
      </c>
      <c r="G5578" s="3">
        <v>99.94</v>
      </c>
      <c r="H5578" s="22">
        <v>44543</v>
      </c>
      <c r="I5578" s="23">
        <v>44556</v>
      </c>
      <c r="J5578">
        <f t="shared" si="344"/>
        <v>14</v>
      </c>
      <c r="K5578" s="2">
        <f t="shared" si="345"/>
        <v>44549.5</v>
      </c>
      <c r="L5578" s="22">
        <v>44561.5</v>
      </c>
      <c r="M5578" s="22">
        <v>44579.5</v>
      </c>
      <c r="N5578" s="22">
        <v>44575.5</v>
      </c>
      <c r="O5578">
        <f t="shared" si="346"/>
        <v>26</v>
      </c>
      <c r="P5578" s="3">
        <f t="shared" si="347"/>
        <v>2598.44</v>
      </c>
    </row>
    <row r="5579" spans="1:16" x14ac:dyDescent="0.35">
      <c r="A5579" t="s">
        <v>306</v>
      </c>
      <c r="B5579" s="21" t="s">
        <v>98</v>
      </c>
      <c r="C5579" s="22">
        <v>44561</v>
      </c>
      <c r="D5579" t="s">
        <v>148</v>
      </c>
      <c r="E5579" t="s">
        <v>149</v>
      </c>
      <c r="F5579" s="21" t="s">
        <v>160</v>
      </c>
      <c r="G5579" s="3">
        <v>75.33</v>
      </c>
      <c r="H5579" s="22">
        <v>44543</v>
      </c>
      <c r="I5579" s="23">
        <v>44556</v>
      </c>
      <c r="J5579">
        <f t="shared" ref="J5579:J5642" si="348">I5579-H5579+1</f>
        <v>14</v>
      </c>
      <c r="K5579" s="2">
        <f t="shared" ref="K5579:K5642" si="349">(H5579+I5579)/2</f>
        <v>44549.5</v>
      </c>
      <c r="L5579" s="22">
        <v>44561.5</v>
      </c>
      <c r="M5579" s="22">
        <v>44579.5</v>
      </c>
      <c r="N5579" s="22">
        <v>44575.5</v>
      </c>
      <c r="O5579">
        <f t="shared" ref="O5579:O5642" si="350">N5579-K5579</f>
        <v>26</v>
      </c>
      <c r="P5579" s="3">
        <f t="shared" ref="P5579:P5642" si="351">O5579*G5579</f>
        <v>1958.58</v>
      </c>
    </row>
    <row r="5580" spans="1:16" x14ac:dyDescent="0.35">
      <c r="A5580" t="s">
        <v>306</v>
      </c>
      <c r="B5580" s="21" t="s">
        <v>86</v>
      </c>
      <c r="C5580" s="22">
        <v>44561</v>
      </c>
      <c r="D5580" t="s">
        <v>161</v>
      </c>
      <c r="E5580" t="s">
        <v>162</v>
      </c>
      <c r="F5580" s="21" t="s">
        <v>167</v>
      </c>
      <c r="G5580" s="3">
        <v>17.66</v>
      </c>
      <c r="H5580" s="22">
        <v>44542</v>
      </c>
      <c r="I5580" s="23">
        <v>44555</v>
      </c>
      <c r="J5580">
        <f t="shared" si="348"/>
        <v>14</v>
      </c>
      <c r="K5580" s="2">
        <f t="shared" si="349"/>
        <v>44548.5</v>
      </c>
      <c r="L5580" s="22">
        <v>44561.5</v>
      </c>
      <c r="M5580" s="22">
        <v>44581.5</v>
      </c>
      <c r="N5580" s="22">
        <v>44580.5</v>
      </c>
      <c r="O5580">
        <f t="shared" si="350"/>
        <v>32</v>
      </c>
      <c r="P5580" s="3">
        <f t="shared" si="351"/>
        <v>565.12</v>
      </c>
    </row>
    <row r="5581" spans="1:16" x14ac:dyDescent="0.35">
      <c r="A5581" t="s">
        <v>306</v>
      </c>
      <c r="B5581" s="21" t="s">
        <v>86</v>
      </c>
      <c r="C5581" s="22">
        <v>44561</v>
      </c>
      <c r="D5581" t="s">
        <v>99</v>
      </c>
      <c r="E5581" t="s">
        <v>100</v>
      </c>
      <c r="F5581" s="21" t="s">
        <v>164</v>
      </c>
      <c r="G5581" s="3">
        <v>24.27</v>
      </c>
      <c r="H5581" s="22">
        <v>44542</v>
      </c>
      <c r="I5581" s="23">
        <v>44555</v>
      </c>
      <c r="J5581">
        <f t="shared" si="348"/>
        <v>14</v>
      </c>
      <c r="K5581" s="2">
        <f t="shared" si="349"/>
        <v>44548.5</v>
      </c>
      <c r="L5581" s="22">
        <v>44561.5</v>
      </c>
      <c r="M5581" s="22">
        <v>44581.5</v>
      </c>
      <c r="N5581" s="22">
        <v>44580.5</v>
      </c>
      <c r="O5581">
        <f t="shared" si="350"/>
        <v>32</v>
      </c>
      <c r="P5581" s="3">
        <f t="shared" si="351"/>
        <v>776.64</v>
      </c>
    </row>
    <row r="5582" spans="1:16" x14ac:dyDescent="0.35">
      <c r="A5582" t="s">
        <v>306</v>
      </c>
      <c r="B5582" s="21" t="s">
        <v>86</v>
      </c>
      <c r="C5582" s="22">
        <v>44561</v>
      </c>
      <c r="D5582" t="s">
        <v>161</v>
      </c>
      <c r="E5582" t="s">
        <v>162</v>
      </c>
      <c r="F5582" s="21" t="s">
        <v>165</v>
      </c>
      <c r="G5582" s="3">
        <v>136.38</v>
      </c>
      <c r="H5582" s="22">
        <v>44542</v>
      </c>
      <c r="I5582" s="23">
        <v>44555</v>
      </c>
      <c r="J5582">
        <f t="shared" si="348"/>
        <v>14</v>
      </c>
      <c r="K5582" s="2">
        <f t="shared" si="349"/>
        <v>44548.5</v>
      </c>
      <c r="L5582" s="22">
        <v>44561.5</v>
      </c>
      <c r="M5582" s="22">
        <v>44581.5</v>
      </c>
      <c r="N5582" s="22">
        <v>44580.5</v>
      </c>
      <c r="O5582">
        <f t="shared" si="350"/>
        <v>32</v>
      </c>
      <c r="P5582" s="3">
        <f t="shared" si="351"/>
        <v>4364.16</v>
      </c>
    </row>
    <row r="5583" spans="1:16" x14ac:dyDescent="0.35">
      <c r="A5583" t="s">
        <v>306</v>
      </c>
      <c r="B5583" s="21" t="s">
        <v>86</v>
      </c>
      <c r="C5583" s="22">
        <v>44561</v>
      </c>
      <c r="D5583" t="s">
        <v>161</v>
      </c>
      <c r="E5583" t="s">
        <v>162</v>
      </c>
      <c r="F5583" s="21" t="s">
        <v>163</v>
      </c>
      <c r="G5583" s="3">
        <v>247.51</v>
      </c>
      <c r="H5583" s="22">
        <v>44542</v>
      </c>
      <c r="I5583" s="23">
        <v>44555</v>
      </c>
      <c r="J5583">
        <f t="shared" si="348"/>
        <v>14</v>
      </c>
      <c r="K5583" s="2">
        <f t="shared" si="349"/>
        <v>44548.5</v>
      </c>
      <c r="L5583" s="22">
        <v>44561.5</v>
      </c>
      <c r="M5583" s="22">
        <v>44581.5</v>
      </c>
      <c r="N5583" s="22">
        <v>44580.5</v>
      </c>
      <c r="O5583">
        <f t="shared" si="350"/>
        <v>32</v>
      </c>
      <c r="P5583" s="3">
        <f t="shared" si="351"/>
        <v>7920.32</v>
      </c>
    </row>
    <row r="5584" spans="1:16" x14ac:dyDescent="0.35">
      <c r="A5584" t="s">
        <v>306</v>
      </c>
      <c r="B5584" s="21" t="s">
        <v>86</v>
      </c>
      <c r="C5584" s="22">
        <v>44561</v>
      </c>
      <c r="D5584" t="s">
        <v>161</v>
      </c>
      <c r="E5584" t="s">
        <v>162</v>
      </c>
      <c r="F5584" s="21" t="s">
        <v>166</v>
      </c>
      <c r="G5584" s="3">
        <v>132.17000000000002</v>
      </c>
      <c r="H5584" s="22">
        <v>44542</v>
      </c>
      <c r="I5584" s="23">
        <v>44555</v>
      </c>
      <c r="J5584">
        <f t="shared" si="348"/>
        <v>14</v>
      </c>
      <c r="K5584" s="2">
        <f t="shared" si="349"/>
        <v>44548.5</v>
      </c>
      <c r="L5584" s="22">
        <v>44561.5</v>
      </c>
      <c r="M5584" s="22">
        <v>44581.5</v>
      </c>
      <c r="N5584" s="22">
        <v>44580.5</v>
      </c>
      <c r="O5584">
        <f t="shared" si="350"/>
        <v>32</v>
      </c>
      <c r="P5584" s="3">
        <f t="shared" si="351"/>
        <v>4229.4400000000005</v>
      </c>
    </row>
    <row r="5585" spans="1:16" x14ac:dyDescent="0.35">
      <c r="A5585" t="s">
        <v>306</v>
      </c>
      <c r="B5585" s="21" t="s">
        <v>86</v>
      </c>
      <c r="C5585" s="22">
        <v>44561</v>
      </c>
      <c r="D5585" t="s">
        <v>161</v>
      </c>
      <c r="E5585" t="s">
        <v>162</v>
      </c>
      <c r="F5585" s="21" t="s">
        <v>167</v>
      </c>
      <c r="G5585" s="3">
        <v>281.70000000000005</v>
      </c>
      <c r="H5585" s="22">
        <v>44542</v>
      </c>
      <c r="I5585" s="23">
        <v>44555</v>
      </c>
      <c r="J5585">
        <f t="shared" si="348"/>
        <v>14</v>
      </c>
      <c r="K5585" s="2">
        <f t="shared" si="349"/>
        <v>44548.5</v>
      </c>
      <c r="L5585" s="22">
        <v>44561.5</v>
      </c>
      <c r="M5585" s="22">
        <v>44581.5</v>
      </c>
      <c r="N5585" s="22">
        <v>44580.5</v>
      </c>
      <c r="O5585">
        <f t="shared" si="350"/>
        <v>32</v>
      </c>
      <c r="P5585" s="3">
        <f t="shared" si="351"/>
        <v>9014.4000000000015</v>
      </c>
    </row>
    <row r="5586" spans="1:16" x14ac:dyDescent="0.35">
      <c r="A5586" t="s">
        <v>306</v>
      </c>
      <c r="B5586" s="21" t="s">
        <v>86</v>
      </c>
      <c r="C5586" s="22">
        <v>44561</v>
      </c>
      <c r="D5586" t="s">
        <v>161</v>
      </c>
      <c r="E5586" t="s">
        <v>162</v>
      </c>
      <c r="F5586" s="21" t="s">
        <v>168</v>
      </c>
      <c r="G5586" s="3">
        <v>130.04</v>
      </c>
      <c r="H5586" s="22">
        <v>44542</v>
      </c>
      <c r="I5586" s="23">
        <v>44555</v>
      </c>
      <c r="J5586">
        <f t="shared" si="348"/>
        <v>14</v>
      </c>
      <c r="K5586" s="2">
        <f t="shared" si="349"/>
        <v>44548.5</v>
      </c>
      <c r="L5586" s="22">
        <v>44561.5</v>
      </c>
      <c r="M5586" s="22">
        <v>44581.5</v>
      </c>
      <c r="N5586" s="22">
        <v>44580.5</v>
      </c>
      <c r="O5586">
        <f t="shared" si="350"/>
        <v>32</v>
      </c>
      <c r="P5586" s="3">
        <f t="shared" si="351"/>
        <v>4161.28</v>
      </c>
    </row>
    <row r="5587" spans="1:16" x14ac:dyDescent="0.35">
      <c r="A5587" t="s">
        <v>306</v>
      </c>
      <c r="B5587" s="21" t="s">
        <v>86</v>
      </c>
      <c r="C5587" s="22">
        <v>44561</v>
      </c>
      <c r="D5587" t="s">
        <v>161</v>
      </c>
      <c r="E5587" t="s">
        <v>162</v>
      </c>
      <c r="F5587" s="21" t="s">
        <v>288</v>
      </c>
      <c r="G5587" s="3">
        <v>36.619999999999997</v>
      </c>
      <c r="H5587" s="22">
        <v>44542</v>
      </c>
      <c r="I5587" s="23">
        <v>44555</v>
      </c>
      <c r="J5587">
        <f t="shared" si="348"/>
        <v>14</v>
      </c>
      <c r="K5587" s="2">
        <f t="shared" si="349"/>
        <v>44548.5</v>
      </c>
      <c r="L5587" s="22">
        <v>44561.5</v>
      </c>
      <c r="M5587" s="22">
        <v>44581.5</v>
      </c>
      <c r="N5587" s="22">
        <v>44580.5</v>
      </c>
      <c r="O5587">
        <f t="shared" si="350"/>
        <v>32</v>
      </c>
      <c r="P5587" s="3">
        <f t="shared" si="351"/>
        <v>1171.8399999999999</v>
      </c>
    </row>
    <row r="5588" spans="1:16" x14ac:dyDescent="0.35">
      <c r="A5588" t="s">
        <v>306</v>
      </c>
      <c r="B5588" s="21" t="s">
        <v>86</v>
      </c>
      <c r="C5588" s="22">
        <v>44561</v>
      </c>
      <c r="D5588" t="s">
        <v>161</v>
      </c>
      <c r="E5588" t="s">
        <v>162</v>
      </c>
      <c r="F5588" s="21" t="s">
        <v>169</v>
      </c>
      <c r="G5588" s="3">
        <v>172.39</v>
      </c>
      <c r="H5588" s="22">
        <v>44542</v>
      </c>
      <c r="I5588" s="23">
        <v>44555</v>
      </c>
      <c r="J5588">
        <f t="shared" si="348"/>
        <v>14</v>
      </c>
      <c r="K5588" s="2">
        <f t="shared" si="349"/>
        <v>44548.5</v>
      </c>
      <c r="L5588" s="22">
        <v>44561.5</v>
      </c>
      <c r="M5588" s="22">
        <v>44581.5</v>
      </c>
      <c r="N5588" s="22">
        <v>44580.5</v>
      </c>
      <c r="O5588">
        <f t="shared" si="350"/>
        <v>32</v>
      </c>
      <c r="P5588" s="3">
        <f t="shared" si="351"/>
        <v>5516.48</v>
      </c>
    </row>
    <row r="5589" spans="1:16" x14ac:dyDescent="0.35">
      <c r="A5589" t="s">
        <v>306</v>
      </c>
      <c r="B5589" s="21" t="s">
        <v>86</v>
      </c>
      <c r="C5589" s="22">
        <v>44561</v>
      </c>
      <c r="D5589" t="s">
        <v>161</v>
      </c>
      <c r="E5589" t="s">
        <v>162</v>
      </c>
      <c r="F5589" s="21" t="s">
        <v>170</v>
      </c>
      <c r="G5589" s="3">
        <v>94.56</v>
      </c>
      <c r="H5589" s="22">
        <v>44542</v>
      </c>
      <c r="I5589" s="23">
        <v>44555</v>
      </c>
      <c r="J5589">
        <f t="shared" si="348"/>
        <v>14</v>
      </c>
      <c r="K5589" s="2">
        <f t="shared" si="349"/>
        <v>44548.5</v>
      </c>
      <c r="L5589" s="22">
        <v>44561.5</v>
      </c>
      <c r="M5589" s="22">
        <v>44581.5</v>
      </c>
      <c r="N5589" s="22">
        <v>44580.5</v>
      </c>
      <c r="O5589">
        <f t="shared" si="350"/>
        <v>32</v>
      </c>
      <c r="P5589" s="3">
        <f t="shared" si="351"/>
        <v>3025.92</v>
      </c>
    </row>
    <row r="5590" spans="1:16" x14ac:dyDescent="0.35">
      <c r="A5590" t="s">
        <v>306</v>
      </c>
      <c r="B5590" s="21" t="s">
        <v>86</v>
      </c>
      <c r="C5590" s="22">
        <v>44561</v>
      </c>
      <c r="D5590" t="s">
        <v>171</v>
      </c>
      <c r="E5590" t="s">
        <v>172</v>
      </c>
      <c r="F5590" s="21" t="s">
        <v>173</v>
      </c>
      <c r="G5590" s="3">
        <v>230.21000000000004</v>
      </c>
      <c r="H5590" s="22">
        <v>44542</v>
      </c>
      <c r="I5590" s="23">
        <v>44555</v>
      </c>
      <c r="J5590">
        <f t="shared" si="348"/>
        <v>14</v>
      </c>
      <c r="K5590" s="2">
        <f t="shared" si="349"/>
        <v>44548.5</v>
      </c>
      <c r="L5590" s="22">
        <v>44561.5</v>
      </c>
      <c r="M5590" s="22">
        <v>44581.5</v>
      </c>
      <c r="N5590" s="22">
        <v>44580.5</v>
      </c>
      <c r="O5590">
        <f t="shared" si="350"/>
        <v>32</v>
      </c>
      <c r="P5590" s="3">
        <f t="shared" si="351"/>
        <v>7366.7200000000012</v>
      </c>
    </row>
    <row r="5591" spans="1:16" x14ac:dyDescent="0.35">
      <c r="A5591" t="s">
        <v>306</v>
      </c>
      <c r="B5591" s="21" t="s">
        <v>86</v>
      </c>
      <c r="C5591" s="22">
        <v>44561</v>
      </c>
      <c r="D5591" t="s">
        <v>161</v>
      </c>
      <c r="E5591" t="s">
        <v>162</v>
      </c>
      <c r="F5591" s="21" t="s">
        <v>278</v>
      </c>
      <c r="G5591" s="3">
        <v>114.38</v>
      </c>
      <c r="H5591" s="22">
        <v>44542</v>
      </c>
      <c r="I5591" s="23">
        <v>44555</v>
      </c>
      <c r="J5591">
        <f t="shared" si="348"/>
        <v>14</v>
      </c>
      <c r="K5591" s="2">
        <f t="shared" si="349"/>
        <v>44548.5</v>
      </c>
      <c r="L5591" s="22">
        <v>44561.5</v>
      </c>
      <c r="M5591" s="22">
        <v>44581.5</v>
      </c>
      <c r="N5591" s="22">
        <v>44580.5</v>
      </c>
      <c r="O5591">
        <f t="shared" si="350"/>
        <v>32</v>
      </c>
      <c r="P5591" s="3">
        <f t="shared" si="351"/>
        <v>3660.16</v>
      </c>
    </row>
    <row r="5592" spans="1:16" x14ac:dyDescent="0.35">
      <c r="A5592" t="s">
        <v>306</v>
      </c>
      <c r="B5592" s="21" t="s">
        <v>86</v>
      </c>
      <c r="C5592" s="22">
        <v>44561</v>
      </c>
      <c r="D5592" t="s">
        <v>161</v>
      </c>
      <c r="E5592" t="s">
        <v>162</v>
      </c>
      <c r="F5592" s="21" t="s">
        <v>174</v>
      </c>
      <c r="G5592" s="3">
        <v>86.28</v>
      </c>
      <c r="H5592" s="22">
        <v>44542</v>
      </c>
      <c r="I5592" s="23">
        <v>44555</v>
      </c>
      <c r="J5592">
        <f t="shared" si="348"/>
        <v>14</v>
      </c>
      <c r="K5592" s="2">
        <f t="shared" si="349"/>
        <v>44548.5</v>
      </c>
      <c r="L5592" s="22">
        <v>44561.5</v>
      </c>
      <c r="M5592" s="22">
        <v>44581.5</v>
      </c>
      <c r="N5592" s="22">
        <v>44580.5</v>
      </c>
      <c r="O5592">
        <f t="shared" si="350"/>
        <v>32</v>
      </c>
      <c r="P5592" s="3">
        <f t="shared" si="351"/>
        <v>2760.96</v>
      </c>
    </row>
    <row r="5593" spans="1:16" x14ac:dyDescent="0.35">
      <c r="A5593" t="s">
        <v>306</v>
      </c>
      <c r="B5593" s="21" t="s">
        <v>86</v>
      </c>
      <c r="C5593" s="22">
        <v>44561</v>
      </c>
      <c r="D5593" t="s">
        <v>161</v>
      </c>
      <c r="E5593" t="s">
        <v>162</v>
      </c>
      <c r="F5593" s="21" t="s">
        <v>175</v>
      </c>
      <c r="G5593" s="3">
        <v>189.63</v>
      </c>
      <c r="H5593" s="22">
        <v>44542</v>
      </c>
      <c r="I5593" s="23">
        <v>44555</v>
      </c>
      <c r="J5593">
        <f t="shared" si="348"/>
        <v>14</v>
      </c>
      <c r="K5593" s="2">
        <f t="shared" si="349"/>
        <v>44548.5</v>
      </c>
      <c r="L5593" s="22">
        <v>44561.5</v>
      </c>
      <c r="M5593" s="22">
        <v>44581.5</v>
      </c>
      <c r="N5593" s="22">
        <v>44580.5</v>
      </c>
      <c r="O5593">
        <f t="shared" si="350"/>
        <v>32</v>
      </c>
      <c r="P5593" s="3">
        <f t="shared" si="351"/>
        <v>6068.16</v>
      </c>
    </row>
    <row r="5594" spans="1:16" x14ac:dyDescent="0.35">
      <c r="A5594" t="s">
        <v>306</v>
      </c>
      <c r="B5594" s="21" t="s">
        <v>86</v>
      </c>
      <c r="C5594" s="22">
        <v>44561</v>
      </c>
      <c r="D5594" t="s">
        <v>161</v>
      </c>
      <c r="E5594" t="s">
        <v>162</v>
      </c>
      <c r="F5594" s="21" t="s">
        <v>197</v>
      </c>
      <c r="G5594" s="3">
        <v>39.950000000000003</v>
      </c>
      <c r="H5594" s="22">
        <v>44542</v>
      </c>
      <c r="I5594" s="23">
        <v>44555</v>
      </c>
      <c r="J5594">
        <f t="shared" si="348"/>
        <v>14</v>
      </c>
      <c r="K5594" s="2">
        <f t="shared" si="349"/>
        <v>44548.5</v>
      </c>
      <c r="L5594" s="22">
        <v>44561.5</v>
      </c>
      <c r="M5594" s="22">
        <v>44581.5</v>
      </c>
      <c r="N5594" s="22">
        <v>44580.5</v>
      </c>
      <c r="O5594">
        <f t="shared" si="350"/>
        <v>32</v>
      </c>
      <c r="P5594" s="3">
        <f t="shared" si="351"/>
        <v>1278.4000000000001</v>
      </c>
    </row>
    <row r="5595" spans="1:16" x14ac:dyDescent="0.35">
      <c r="A5595" t="s">
        <v>306</v>
      </c>
      <c r="B5595" s="21" t="s">
        <v>86</v>
      </c>
      <c r="C5595" s="22">
        <v>44561</v>
      </c>
      <c r="D5595" t="s">
        <v>161</v>
      </c>
      <c r="E5595" t="s">
        <v>162</v>
      </c>
      <c r="F5595" s="21" t="s">
        <v>176</v>
      </c>
      <c r="G5595" s="3">
        <v>1468.1999999999998</v>
      </c>
      <c r="H5595" s="22">
        <v>44542</v>
      </c>
      <c r="I5595" s="23">
        <v>44555</v>
      </c>
      <c r="J5595">
        <f t="shared" si="348"/>
        <v>14</v>
      </c>
      <c r="K5595" s="2">
        <f t="shared" si="349"/>
        <v>44548.5</v>
      </c>
      <c r="L5595" s="22">
        <v>44561.5</v>
      </c>
      <c r="M5595" s="22">
        <v>44581.5</v>
      </c>
      <c r="N5595" s="22">
        <v>44580.5</v>
      </c>
      <c r="O5595">
        <f t="shared" si="350"/>
        <v>32</v>
      </c>
      <c r="P5595" s="3">
        <f t="shared" si="351"/>
        <v>46982.399999999994</v>
      </c>
    </row>
    <row r="5596" spans="1:16" x14ac:dyDescent="0.35">
      <c r="A5596" t="s">
        <v>306</v>
      </c>
      <c r="B5596" s="21" t="s">
        <v>86</v>
      </c>
      <c r="C5596" s="22">
        <v>44561</v>
      </c>
      <c r="D5596" t="s">
        <v>161</v>
      </c>
      <c r="E5596" t="s">
        <v>162</v>
      </c>
      <c r="F5596" s="21" t="s">
        <v>177</v>
      </c>
      <c r="G5596" s="3">
        <v>102.82</v>
      </c>
      <c r="H5596" s="22">
        <v>44542</v>
      </c>
      <c r="I5596" s="23">
        <v>44555</v>
      </c>
      <c r="J5596">
        <f t="shared" si="348"/>
        <v>14</v>
      </c>
      <c r="K5596" s="2">
        <f t="shared" si="349"/>
        <v>44548.5</v>
      </c>
      <c r="L5596" s="22">
        <v>44561.5</v>
      </c>
      <c r="M5596" s="22">
        <v>44581.5</v>
      </c>
      <c r="N5596" s="22">
        <v>44580.5</v>
      </c>
      <c r="O5596">
        <f t="shared" si="350"/>
        <v>32</v>
      </c>
      <c r="P5596" s="3">
        <f t="shared" si="351"/>
        <v>3290.24</v>
      </c>
    </row>
    <row r="5597" spans="1:16" x14ac:dyDescent="0.35">
      <c r="A5597" t="s">
        <v>306</v>
      </c>
      <c r="B5597" s="21" t="s">
        <v>86</v>
      </c>
      <c r="C5597" s="22">
        <v>44561</v>
      </c>
      <c r="D5597" t="s">
        <v>99</v>
      </c>
      <c r="E5597" t="s">
        <v>100</v>
      </c>
      <c r="F5597" s="21" t="s">
        <v>164</v>
      </c>
      <c r="G5597" s="3">
        <v>12664.580000000002</v>
      </c>
      <c r="H5597" s="22">
        <v>44542</v>
      </c>
      <c r="I5597" s="23">
        <v>44555</v>
      </c>
      <c r="J5597">
        <f t="shared" si="348"/>
        <v>14</v>
      </c>
      <c r="K5597" s="2">
        <f t="shared" si="349"/>
        <v>44548.5</v>
      </c>
      <c r="L5597" s="22">
        <v>44561.5</v>
      </c>
      <c r="M5597" s="22">
        <v>44581.5</v>
      </c>
      <c r="N5597" s="22">
        <v>44580.5</v>
      </c>
      <c r="O5597">
        <f t="shared" si="350"/>
        <v>32</v>
      </c>
      <c r="P5597" s="3">
        <f t="shared" si="351"/>
        <v>405266.56000000006</v>
      </c>
    </row>
    <row r="5598" spans="1:16" x14ac:dyDescent="0.35">
      <c r="A5598" t="s">
        <v>306</v>
      </c>
      <c r="B5598" s="21" t="s">
        <v>86</v>
      </c>
      <c r="C5598" s="22">
        <v>44561</v>
      </c>
      <c r="D5598" t="s">
        <v>161</v>
      </c>
      <c r="E5598" t="s">
        <v>162</v>
      </c>
      <c r="F5598" s="21" t="s">
        <v>178</v>
      </c>
      <c r="G5598" s="3">
        <v>153.38</v>
      </c>
      <c r="H5598" s="22">
        <v>44542</v>
      </c>
      <c r="I5598" s="23">
        <v>44555</v>
      </c>
      <c r="J5598">
        <f t="shared" si="348"/>
        <v>14</v>
      </c>
      <c r="K5598" s="2">
        <f t="shared" si="349"/>
        <v>44548.5</v>
      </c>
      <c r="L5598" s="22">
        <v>44561.5</v>
      </c>
      <c r="M5598" s="22">
        <v>44581.5</v>
      </c>
      <c r="N5598" s="22">
        <v>44580.5</v>
      </c>
      <c r="O5598">
        <f t="shared" si="350"/>
        <v>32</v>
      </c>
      <c r="P5598" s="3">
        <f t="shared" si="351"/>
        <v>4908.16</v>
      </c>
    </row>
    <row r="5599" spans="1:16" x14ac:dyDescent="0.35">
      <c r="A5599" t="s">
        <v>306</v>
      </c>
      <c r="B5599" s="21" t="s">
        <v>86</v>
      </c>
      <c r="C5599" s="22">
        <v>44561</v>
      </c>
      <c r="D5599" t="s">
        <v>161</v>
      </c>
      <c r="E5599" t="s">
        <v>162</v>
      </c>
      <c r="F5599" s="21" t="s">
        <v>179</v>
      </c>
      <c r="G5599" s="3">
        <v>222.48000000000002</v>
      </c>
      <c r="H5599" s="22">
        <v>44542</v>
      </c>
      <c r="I5599" s="23">
        <v>44555</v>
      </c>
      <c r="J5599">
        <f t="shared" si="348"/>
        <v>14</v>
      </c>
      <c r="K5599" s="2">
        <f t="shared" si="349"/>
        <v>44548.5</v>
      </c>
      <c r="L5599" s="22">
        <v>44561.5</v>
      </c>
      <c r="M5599" s="22">
        <v>44581.5</v>
      </c>
      <c r="N5599" s="22">
        <v>44580.5</v>
      </c>
      <c r="O5599">
        <f t="shared" si="350"/>
        <v>32</v>
      </c>
      <c r="P5599" s="3">
        <f t="shared" si="351"/>
        <v>7119.3600000000006</v>
      </c>
    </row>
    <row r="5600" spans="1:16" x14ac:dyDescent="0.35">
      <c r="A5600" t="s">
        <v>306</v>
      </c>
      <c r="B5600" s="21" t="s">
        <v>86</v>
      </c>
      <c r="C5600" s="22">
        <v>44561</v>
      </c>
      <c r="D5600" t="s">
        <v>161</v>
      </c>
      <c r="E5600" t="s">
        <v>162</v>
      </c>
      <c r="F5600" s="21" t="s">
        <v>180</v>
      </c>
      <c r="G5600" s="3">
        <v>256.91000000000003</v>
      </c>
      <c r="H5600" s="22">
        <v>44542</v>
      </c>
      <c r="I5600" s="23">
        <v>44555</v>
      </c>
      <c r="J5600">
        <f t="shared" si="348"/>
        <v>14</v>
      </c>
      <c r="K5600" s="2">
        <f t="shared" si="349"/>
        <v>44548.5</v>
      </c>
      <c r="L5600" s="22">
        <v>44561.5</v>
      </c>
      <c r="M5600" s="22">
        <v>44581.5</v>
      </c>
      <c r="N5600" s="22">
        <v>44580.5</v>
      </c>
      <c r="O5600">
        <f t="shared" si="350"/>
        <v>32</v>
      </c>
      <c r="P5600" s="3">
        <f t="shared" si="351"/>
        <v>8221.1200000000008</v>
      </c>
    </row>
    <row r="5601" spans="1:16" x14ac:dyDescent="0.35">
      <c r="A5601" t="s">
        <v>306</v>
      </c>
      <c r="B5601" s="21" t="s">
        <v>86</v>
      </c>
      <c r="C5601" s="22">
        <v>44561</v>
      </c>
      <c r="D5601" t="s">
        <v>171</v>
      </c>
      <c r="E5601" t="s">
        <v>172</v>
      </c>
      <c r="F5601" s="21" t="s">
        <v>180</v>
      </c>
      <c r="G5601" s="3">
        <v>34.07</v>
      </c>
      <c r="H5601" s="22">
        <v>44542</v>
      </c>
      <c r="I5601" s="23">
        <v>44555</v>
      </c>
      <c r="J5601">
        <f t="shared" si="348"/>
        <v>14</v>
      </c>
      <c r="K5601" s="2">
        <f t="shared" si="349"/>
        <v>44548.5</v>
      </c>
      <c r="L5601" s="22">
        <v>44561.5</v>
      </c>
      <c r="M5601" s="22">
        <v>44581.5</v>
      </c>
      <c r="N5601" s="22">
        <v>44580.5</v>
      </c>
      <c r="O5601">
        <f t="shared" si="350"/>
        <v>32</v>
      </c>
      <c r="P5601" s="3">
        <f t="shared" si="351"/>
        <v>1090.24</v>
      </c>
    </row>
    <row r="5602" spans="1:16" x14ac:dyDescent="0.35">
      <c r="A5602" t="s">
        <v>306</v>
      </c>
      <c r="B5602" s="21" t="s">
        <v>86</v>
      </c>
      <c r="C5602" s="22">
        <v>44561</v>
      </c>
      <c r="D5602" t="s">
        <v>161</v>
      </c>
      <c r="E5602" t="s">
        <v>162</v>
      </c>
      <c r="F5602" s="21" t="s">
        <v>181</v>
      </c>
      <c r="G5602" s="3">
        <v>54.4</v>
      </c>
      <c r="H5602" s="22">
        <v>44542</v>
      </c>
      <c r="I5602" s="23">
        <v>44555</v>
      </c>
      <c r="J5602">
        <f t="shared" si="348"/>
        <v>14</v>
      </c>
      <c r="K5602" s="2">
        <f t="shared" si="349"/>
        <v>44548.5</v>
      </c>
      <c r="L5602" s="22">
        <v>44561.5</v>
      </c>
      <c r="M5602" s="22">
        <v>44581.5</v>
      </c>
      <c r="N5602" s="22">
        <v>44580.5</v>
      </c>
      <c r="O5602">
        <f t="shared" si="350"/>
        <v>32</v>
      </c>
      <c r="P5602" s="3">
        <f t="shared" si="351"/>
        <v>1740.8</v>
      </c>
    </row>
    <row r="5603" spans="1:16" x14ac:dyDescent="0.35">
      <c r="A5603" t="s">
        <v>306</v>
      </c>
      <c r="B5603" s="21" t="s">
        <v>86</v>
      </c>
      <c r="C5603" s="22">
        <v>44561</v>
      </c>
      <c r="D5603" t="s">
        <v>161</v>
      </c>
      <c r="E5603" t="s">
        <v>162</v>
      </c>
      <c r="F5603" s="21" t="s">
        <v>182</v>
      </c>
      <c r="G5603" s="3">
        <v>35.71</v>
      </c>
      <c r="H5603" s="22">
        <v>44542</v>
      </c>
      <c r="I5603" s="23">
        <v>44555</v>
      </c>
      <c r="J5603">
        <f t="shared" si="348"/>
        <v>14</v>
      </c>
      <c r="K5603" s="2">
        <f t="shared" si="349"/>
        <v>44548.5</v>
      </c>
      <c r="L5603" s="22">
        <v>44561.5</v>
      </c>
      <c r="M5603" s="22">
        <v>44581.5</v>
      </c>
      <c r="N5603" s="22">
        <v>44580.5</v>
      </c>
      <c r="O5603">
        <f t="shared" si="350"/>
        <v>32</v>
      </c>
      <c r="P5603" s="3">
        <f t="shared" si="351"/>
        <v>1142.72</v>
      </c>
    </row>
    <row r="5604" spans="1:16" x14ac:dyDescent="0.35">
      <c r="A5604" t="s">
        <v>306</v>
      </c>
      <c r="B5604" s="21" t="s">
        <v>86</v>
      </c>
      <c r="C5604" s="22">
        <v>44561</v>
      </c>
      <c r="D5604" t="s">
        <v>161</v>
      </c>
      <c r="E5604" t="s">
        <v>162</v>
      </c>
      <c r="F5604" s="21" t="s">
        <v>183</v>
      </c>
      <c r="G5604" s="3">
        <v>747.32999999999993</v>
      </c>
      <c r="H5604" s="22">
        <v>44542</v>
      </c>
      <c r="I5604" s="23">
        <v>44555</v>
      </c>
      <c r="J5604">
        <f t="shared" si="348"/>
        <v>14</v>
      </c>
      <c r="K5604" s="2">
        <f t="shared" si="349"/>
        <v>44548.5</v>
      </c>
      <c r="L5604" s="22">
        <v>44561.5</v>
      </c>
      <c r="M5604" s="22">
        <v>44581.5</v>
      </c>
      <c r="N5604" s="22">
        <v>44580.5</v>
      </c>
      <c r="O5604">
        <f t="shared" si="350"/>
        <v>32</v>
      </c>
      <c r="P5604" s="3">
        <f t="shared" si="351"/>
        <v>23914.559999999998</v>
      </c>
    </row>
    <row r="5605" spans="1:16" x14ac:dyDescent="0.35">
      <c r="A5605" t="s">
        <v>306</v>
      </c>
      <c r="B5605" s="21" t="s">
        <v>86</v>
      </c>
      <c r="C5605" s="22">
        <v>44561</v>
      </c>
      <c r="D5605" t="s">
        <v>161</v>
      </c>
      <c r="E5605" t="s">
        <v>162</v>
      </c>
      <c r="F5605" s="21" t="s">
        <v>184</v>
      </c>
      <c r="G5605" s="3">
        <v>41.36</v>
      </c>
      <c r="H5605" s="22">
        <v>44542</v>
      </c>
      <c r="I5605" s="23">
        <v>44555</v>
      </c>
      <c r="J5605">
        <f t="shared" si="348"/>
        <v>14</v>
      </c>
      <c r="K5605" s="2">
        <f t="shared" si="349"/>
        <v>44548.5</v>
      </c>
      <c r="L5605" s="22">
        <v>44561.5</v>
      </c>
      <c r="M5605" s="22">
        <v>44581.5</v>
      </c>
      <c r="N5605" s="22">
        <v>44580.5</v>
      </c>
      <c r="O5605">
        <f t="shared" si="350"/>
        <v>32</v>
      </c>
      <c r="P5605" s="3">
        <f t="shared" si="351"/>
        <v>1323.52</v>
      </c>
    </row>
    <row r="5606" spans="1:16" x14ac:dyDescent="0.35">
      <c r="A5606" t="s">
        <v>306</v>
      </c>
      <c r="B5606" s="21" t="s">
        <v>86</v>
      </c>
      <c r="C5606" s="22">
        <v>44561</v>
      </c>
      <c r="D5606" t="s">
        <v>161</v>
      </c>
      <c r="E5606" t="s">
        <v>162</v>
      </c>
      <c r="F5606" s="21" t="s">
        <v>185</v>
      </c>
      <c r="G5606" s="3">
        <v>559.65000000000009</v>
      </c>
      <c r="H5606" s="22">
        <v>44542</v>
      </c>
      <c r="I5606" s="23">
        <v>44555</v>
      </c>
      <c r="J5606">
        <f t="shared" si="348"/>
        <v>14</v>
      </c>
      <c r="K5606" s="2">
        <f t="shared" si="349"/>
        <v>44548.5</v>
      </c>
      <c r="L5606" s="22">
        <v>44561.5</v>
      </c>
      <c r="M5606" s="22">
        <v>44581.5</v>
      </c>
      <c r="N5606" s="22">
        <v>44580.5</v>
      </c>
      <c r="O5606">
        <f t="shared" si="350"/>
        <v>32</v>
      </c>
      <c r="P5606" s="3">
        <f t="shared" si="351"/>
        <v>17908.800000000003</v>
      </c>
    </row>
    <row r="5607" spans="1:16" x14ac:dyDescent="0.35">
      <c r="A5607" t="s">
        <v>306</v>
      </c>
      <c r="B5607" s="21" t="s">
        <v>86</v>
      </c>
      <c r="C5607" s="22">
        <v>44561</v>
      </c>
      <c r="D5607" t="s">
        <v>161</v>
      </c>
      <c r="E5607" t="s">
        <v>162</v>
      </c>
      <c r="F5607" s="21" t="s">
        <v>186</v>
      </c>
      <c r="G5607" s="3">
        <v>144.84</v>
      </c>
      <c r="H5607" s="22">
        <v>44542</v>
      </c>
      <c r="I5607" s="23">
        <v>44555</v>
      </c>
      <c r="J5607">
        <f t="shared" si="348"/>
        <v>14</v>
      </c>
      <c r="K5607" s="2">
        <f t="shared" si="349"/>
        <v>44548.5</v>
      </c>
      <c r="L5607" s="22">
        <v>44561.5</v>
      </c>
      <c r="M5607" s="22">
        <v>44581.5</v>
      </c>
      <c r="N5607" s="22">
        <v>44580.5</v>
      </c>
      <c r="O5607">
        <f t="shared" si="350"/>
        <v>32</v>
      </c>
      <c r="P5607" s="3">
        <f t="shared" si="351"/>
        <v>4634.88</v>
      </c>
    </row>
    <row r="5608" spans="1:16" x14ac:dyDescent="0.35">
      <c r="A5608" t="s">
        <v>306</v>
      </c>
      <c r="B5608" s="21" t="s">
        <v>86</v>
      </c>
      <c r="C5608" s="22">
        <v>44561</v>
      </c>
      <c r="D5608" t="s">
        <v>161</v>
      </c>
      <c r="E5608" t="s">
        <v>162</v>
      </c>
      <c r="F5608" s="21" t="s">
        <v>187</v>
      </c>
      <c r="G5608" s="3">
        <v>319.36</v>
      </c>
      <c r="H5608" s="22">
        <v>44542</v>
      </c>
      <c r="I5608" s="23">
        <v>44555</v>
      </c>
      <c r="J5608">
        <f t="shared" si="348"/>
        <v>14</v>
      </c>
      <c r="K5608" s="2">
        <f t="shared" si="349"/>
        <v>44548.5</v>
      </c>
      <c r="L5608" s="22">
        <v>44561.5</v>
      </c>
      <c r="M5608" s="22">
        <v>44581.5</v>
      </c>
      <c r="N5608" s="22">
        <v>44580.5</v>
      </c>
      <c r="O5608">
        <f t="shared" si="350"/>
        <v>32</v>
      </c>
      <c r="P5608" s="3">
        <f t="shared" si="351"/>
        <v>10219.52</v>
      </c>
    </row>
    <row r="5609" spans="1:16" x14ac:dyDescent="0.35">
      <c r="A5609" t="s">
        <v>306</v>
      </c>
      <c r="B5609" s="21" t="s">
        <v>86</v>
      </c>
      <c r="C5609" s="22">
        <v>44561</v>
      </c>
      <c r="D5609" t="s">
        <v>161</v>
      </c>
      <c r="E5609" t="s">
        <v>162</v>
      </c>
      <c r="F5609" s="21" t="s">
        <v>188</v>
      </c>
      <c r="G5609" s="3">
        <v>44.64</v>
      </c>
      <c r="H5609" s="22">
        <v>44542</v>
      </c>
      <c r="I5609" s="23">
        <v>44555</v>
      </c>
      <c r="J5609">
        <f t="shared" si="348"/>
        <v>14</v>
      </c>
      <c r="K5609" s="2">
        <f t="shared" si="349"/>
        <v>44548.5</v>
      </c>
      <c r="L5609" s="22">
        <v>44561.5</v>
      </c>
      <c r="M5609" s="22">
        <v>44581.5</v>
      </c>
      <c r="N5609" s="22">
        <v>44580.5</v>
      </c>
      <c r="O5609">
        <f t="shared" si="350"/>
        <v>32</v>
      </c>
      <c r="P5609" s="3">
        <f t="shared" si="351"/>
        <v>1428.48</v>
      </c>
    </row>
    <row r="5610" spans="1:16" x14ac:dyDescent="0.35">
      <c r="A5610" t="s">
        <v>306</v>
      </c>
      <c r="B5610" s="21" t="s">
        <v>86</v>
      </c>
      <c r="C5610" s="22">
        <v>44561</v>
      </c>
      <c r="D5610" t="s">
        <v>161</v>
      </c>
      <c r="E5610" t="s">
        <v>162</v>
      </c>
      <c r="F5610" s="21" t="s">
        <v>189</v>
      </c>
      <c r="G5610" s="3">
        <v>117.2</v>
      </c>
      <c r="H5610" s="22">
        <v>44542</v>
      </c>
      <c r="I5610" s="23">
        <v>44555</v>
      </c>
      <c r="J5610">
        <f t="shared" si="348"/>
        <v>14</v>
      </c>
      <c r="K5610" s="2">
        <f t="shared" si="349"/>
        <v>44548.5</v>
      </c>
      <c r="L5610" s="22">
        <v>44561.5</v>
      </c>
      <c r="M5610" s="22">
        <v>44581.5</v>
      </c>
      <c r="N5610" s="22">
        <v>44580.5</v>
      </c>
      <c r="O5610">
        <f t="shared" si="350"/>
        <v>32</v>
      </c>
      <c r="P5610" s="3">
        <f t="shared" si="351"/>
        <v>3750.4</v>
      </c>
    </row>
    <row r="5611" spans="1:16" x14ac:dyDescent="0.35">
      <c r="A5611" t="s">
        <v>306</v>
      </c>
      <c r="B5611" s="21" t="s">
        <v>86</v>
      </c>
      <c r="C5611" s="22">
        <v>44561</v>
      </c>
      <c r="D5611" t="s">
        <v>161</v>
      </c>
      <c r="E5611" t="s">
        <v>162</v>
      </c>
      <c r="F5611" s="21" t="s">
        <v>190</v>
      </c>
      <c r="G5611" s="3">
        <v>30.99</v>
      </c>
      <c r="H5611" s="22">
        <v>44542</v>
      </c>
      <c r="I5611" s="23">
        <v>44555</v>
      </c>
      <c r="J5611">
        <f t="shared" si="348"/>
        <v>14</v>
      </c>
      <c r="K5611" s="2">
        <f t="shared" si="349"/>
        <v>44548.5</v>
      </c>
      <c r="L5611" s="22">
        <v>44561.5</v>
      </c>
      <c r="M5611" s="22">
        <v>44581.5</v>
      </c>
      <c r="N5611" s="22">
        <v>44580.5</v>
      </c>
      <c r="O5611">
        <f t="shared" si="350"/>
        <v>32</v>
      </c>
      <c r="P5611" s="3">
        <f t="shared" si="351"/>
        <v>991.68</v>
      </c>
    </row>
    <row r="5612" spans="1:16" x14ac:dyDescent="0.35">
      <c r="A5612" t="s">
        <v>306</v>
      </c>
      <c r="B5612" s="21" t="s">
        <v>86</v>
      </c>
      <c r="C5612" s="22">
        <v>44561</v>
      </c>
      <c r="D5612" t="s">
        <v>161</v>
      </c>
      <c r="E5612" t="s">
        <v>162</v>
      </c>
      <c r="F5612" s="21" t="s">
        <v>191</v>
      </c>
      <c r="G5612" s="3">
        <v>31.42</v>
      </c>
      <c r="H5612" s="22">
        <v>44542</v>
      </c>
      <c r="I5612" s="23">
        <v>44555</v>
      </c>
      <c r="J5612">
        <f t="shared" si="348"/>
        <v>14</v>
      </c>
      <c r="K5612" s="2">
        <f t="shared" si="349"/>
        <v>44548.5</v>
      </c>
      <c r="L5612" s="22">
        <v>44561.5</v>
      </c>
      <c r="M5612" s="22">
        <v>44581.5</v>
      </c>
      <c r="N5612" s="22">
        <v>44580.5</v>
      </c>
      <c r="O5612">
        <f t="shared" si="350"/>
        <v>32</v>
      </c>
      <c r="P5612" s="3">
        <f t="shared" si="351"/>
        <v>1005.44</v>
      </c>
    </row>
    <row r="5613" spans="1:16" x14ac:dyDescent="0.35">
      <c r="A5613" t="s">
        <v>306</v>
      </c>
      <c r="B5613" s="21" t="s">
        <v>86</v>
      </c>
      <c r="C5613" s="22">
        <v>44561</v>
      </c>
      <c r="D5613" t="s">
        <v>161</v>
      </c>
      <c r="E5613" t="s">
        <v>162</v>
      </c>
      <c r="F5613" s="21" t="s">
        <v>192</v>
      </c>
      <c r="G5613" s="3">
        <v>76.78</v>
      </c>
      <c r="H5613" s="22">
        <v>44542</v>
      </c>
      <c r="I5613" s="23">
        <v>44555</v>
      </c>
      <c r="J5613">
        <f t="shared" si="348"/>
        <v>14</v>
      </c>
      <c r="K5613" s="2">
        <f t="shared" si="349"/>
        <v>44548.5</v>
      </c>
      <c r="L5613" s="22">
        <v>44561.5</v>
      </c>
      <c r="M5613" s="22">
        <v>44581.5</v>
      </c>
      <c r="N5613" s="22">
        <v>44580.5</v>
      </c>
      <c r="O5613">
        <f t="shared" si="350"/>
        <v>32</v>
      </c>
      <c r="P5613" s="3">
        <f t="shared" si="351"/>
        <v>2456.96</v>
      </c>
    </row>
    <row r="5614" spans="1:16" x14ac:dyDescent="0.35">
      <c r="A5614" t="s">
        <v>306</v>
      </c>
      <c r="B5614" s="21" t="s">
        <v>86</v>
      </c>
      <c r="C5614" s="22">
        <v>44561</v>
      </c>
      <c r="D5614" t="s">
        <v>161</v>
      </c>
      <c r="E5614" t="s">
        <v>162</v>
      </c>
      <c r="F5614" s="21" t="s">
        <v>193</v>
      </c>
      <c r="G5614" s="3">
        <v>192.81</v>
      </c>
      <c r="H5614" s="22">
        <v>44542</v>
      </c>
      <c r="I5614" s="23">
        <v>44555</v>
      </c>
      <c r="J5614">
        <f t="shared" si="348"/>
        <v>14</v>
      </c>
      <c r="K5614" s="2">
        <f t="shared" si="349"/>
        <v>44548.5</v>
      </c>
      <c r="L5614" s="22">
        <v>44561.5</v>
      </c>
      <c r="M5614" s="22">
        <v>44581.5</v>
      </c>
      <c r="N5614" s="22">
        <v>44580.5</v>
      </c>
      <c r="O5614">
        <f t="shared" si="350"/>
        <v>32</v>
      </c>
      <c r="P5614" s="3">
        <f t="shared" si="351"/>
        <v>6169.92</v>
      </c>
    </row>
    <row r="5615" spans="1:16" x14ac:dyDescent="0.35">
      <c r="A5615" t="s">
        <v>306</v>
      </c>
      <c r="B5615" s="21" t="s">
        <v>86</v>
      </c>
      <c r="C5615" s="22">
        <v>44561</v>
      </c>
      <c r="D5615" t="s">
        <v>161</v>
      </c>
      <c r="E5615" t="s">
        <v>162</v>
      </c>
      <c r="F5615" s="21" t="s">
        <v>194</v>
      </c>
      <c r="G5615" s="3">
        <v>75.45</v>
      </c>
      <c r="H5615" s="22">
        <v>44542</v>
      </c>
      <c r="I5615" s="23">
        <v>44555</v>
      </c>
      <c r="J5615">
        <f t="shared" si="348"/>
        <v>14</v>
      </c>
      <c r="K5615" s="2">
        <f t="shared" si="349"/>
        <v>44548.5</v>
      </c>
      <c r="L5615" s="22">
        <v>44561.5</v>
      </c>
      <c r="M5615" s="22">
        <v>44581.5</v>
      </c>
      <c r="N5615" s="22">
        <v>44580.5</v>
      </c>
      <c r="O5615">
        <f t="shared" si="350"/>
        <v>32</v>
      </c>
      <c r="P5615" s="3">
        <f t="shared" si="351"/>
        <v>2414.4</v>
      </c>
    </row>
    <row r="5616" spans="1:16" x14ac:dyDescent="0.35">
      <c r="A5616" t="s">
        <v>306</v>
      </c>
      <c r="B5616" s="21" t="s">
        <v>98</v>
      </c>
      <c r="C5616" s="22">
        <v>44561</v>
      </c>
      <c r="D5616" t="s">
        <v>107</v>
      </c>
      <c r="E5616" t="s">
        <v>108</v>
      </c>
      <c r="F5616" s="21" t="s">
        <v>164</v>
      </c>
      <c r="G5616" s="3">
        <v>0.11</v>
      </c>
      <c r="H5616" s="22">
        <v>44543</v>
      </c>
      <c r="I5616" s="23">
        <v>44556</v>
      </c>
      <c r="J5616">
        <f t="shared" si="348"/>
        <v>14</v>
      </c>
      <c r="K5616" s="2">
        <f t="shared" si="349"/>
        <v>44549.5</v>
      </c>
      <c r="L5616" s="22">
        <v>44561.5</v>
      </c>
      <c r="M5616" s="22">
        <v>44581.5</v>
      </c>
      <c r="N5616" s="22">
        <v>44580.5</v>
      </c>
      <c r="O5616">
        <f t="shared" si="350"/>
        <v>31</v>
      </c>
      <c r="P5616" s="3">
        <f t="shared" si="351"/>
        <v>3.41</v>
      </c>
    </row>
    <row r="5617" spans="1:16" x14ac:dyDescent="0.35">
      <c r="A5617" t="s">
        <v>306</v>
      </c>
      <c r="B5617" s="21" t="s">
        <v>98</v>
      </c>
      <c r="C5617" s="22">
        <v>44561</v>
      </c>
      <c r="D5617" t="s">
        <v>99</v>
      </c>
      <c r="E5617" t="s">
        <v>100</v>
      </c>
      <c r="F5617" s="21" t="s">
        <v>164</v>
      </c>
      <c r="G5617" s="3">
        <v>13.32</v>
      </c>
      <c r="H5617" s="22">
        <v>44543</v>
      </c>
      <c r="I5617" s="23">
        <v>44556</v>
      </c>
      <c r="J5617">
        <f t="shared" si="348"/>
        <v>14</v>
      </c>
      <c r="K5617" s="2">
        <f t="shared" si="349"/>
        <v>44549.5</v>
      </c>
      <c r="L5617" s="22">
        <v>44561.5</v>
      </c>
      <c r="M5617" s="22">
        <v>44581.5</v>
      </c>
      <c r="N5617" s="22">
        <v>44580.5</v>
      </c>
      <c r="O5617">
        <f t="shared" si="350"/>
        <v>31</v>
      </c>
      <c r="P5617" s="3">
        <f t="shared" si="351"/>
        <v>412.92</v>
      </c>
    </row>
    <row r="5618" spans="1:16" x14ac:dyDescent="0.35">
      <c r="A5618" t="s">
        <v>306</v>
      </c>
      <c r="B5618" s="21" t="s">
        <v>98</v>
      </c>
      <c r="C5618" s="22">
        <v>44561</v>
      </c>
      <c r="D5618" t="s">
        <v>161</v>
      </c>
      <c r="E5618" t="s">
        <v>162</v>
      </c>
      <c r="F5618" s="21" t="s">
        <v>165</v>
      </c>
      <c r="G5618" s="3">
        <v>21.04</v>
      </c>
      <c r="H5618" s="22">
        <v>44543</v>
      </c>
      <c r="I5618" s="23">
        <v>44556</v>
      </c>
      <c r="J5618">
        <f t="shared" si="348"/>
        <v>14</v>
      </c>
      <c r="K5618" s="2">
        <f t="shared" si="349"/>
        <v>44549.5</v>
      </c>
      <c r="L5618" s="22">
        <v>44561.5</v>
      </c>
      <c r="M5618" s="22">
        <v>44581.5</v>
      </c>
      <c r="N5618" s="22">
        <v>44580.5</v>
      </c>
      <c r="O5618">
        <f t="shared" si="350"/>
        <v>31</v>
      </c>
      <c r="P5618" s="3">
        <f t="shared" si="351"/>
        <v>652.24</v>
      </c>
    </row>
    <row r="5619" spans="1:16" x14ac:dyDescent="0.35">
      <c r="A5619" t="s">
        <v>306</v>
      </c>
      <c r="B5619" s="21" t="s">
        <v>98</v>
      </c>
      <c r="C5619" s="22">
        <v>44561</v>
      </c>
      <c r="D5619" t="s">
        <v>161</v>
      </c>
      <c r="E5619" t="s">
        <v>162</v>
      </c>
      <c r="F5619" s="21" t="s">
        <v>167</v>
      </c>
      <c r="G5619" s="3">
        <v>24.37</v>
      </c>
      <c r="H5619" s="22">
        <v>44543</v>
      </c>
      <c r="I5619" s="23">
        <v>44556</v>
      </c>
      <c r="J5619">
        <f t="shared" si="348"/>
        <v>14</v>
      </c>
      <c r="K5619" s="2">
        <f t="shared" si="349"/>
        <v>44549.5</v>
      </c>
      <c r="L5619" s="22">
        <v>44561.5</v>
      </c>
      <c r="M5619" s="22">
        <v>44581.5</v>
      </c>
      <c r="N5619" s="22">
        <v>44580.5</v>
      </c>
      <c r="O5619">
        <f t="shared" si="350"/>
        <v>31</v>
      </c>
      <c r="P5619" s="3">
        <f t="shared" si="351"/>
        <v>755.47</v>
      </c>
    </row>
    <row r="5620" spans="1:16" x14ac:dyDescent="0.35">
      <c r="A5620" t="s">
        <v>306</v>
      </c>
      <c r="B5620" s="21" t="s">
        <v>98</v>
      </c>
      <c r="C5620" s="22">
        <v>44561</v>
      </c>
      <c r="D5620" t="s">
        <v>161</v>
      </c>
      <c r="E5620" t="s">
        <v>162</v>
      </c>
      <c r="F5620" s="21" t="s">
        <v>195</v>
      </c>
      <c r="G5620" s="3">
        <v>1025.6499999999999</v>
      </c>
      <c r="H5620" s="22">
        <v>44543</v>
      </c>
      <c r="I5620" s="23">
        <v>44556</v>
      </c>
      <c r="J5620">
        <f t="shared" si="348"/>
        <v>14</v>
      </c>
      <c r="K5620" s="2">
        <f t="shared" si="349"/>
        <v>44549.5</v>
      </c>
      <c r="L5620" s="22">
        <v>44561.5</v>
      </c>
      <c r="M5620" s="22">
        <v>44581.5</v>
      </c>
      <c r="N5620" s="22">
        <v>44580.5</v>
      </c>
      <c r="O5620">
        <f t="shared" si="350"/>
        <v>31</v>
      </c>
      <c r="P5620" s="3">
        <f t="shared" si="351"/>
        <v>31795.149999999994</v>
      </c>
    </row>
    <row r="5621" spans="1:16" x14ac:dyDescent="0.35">
      <c r="A5621" t="s">
        <v>306</v>
      </c>
      <c r="B5621" s="21" t="s">
        <v>98</v>
      </c>
      <c r="C5621" s="22">
        <v>44561</v>
      </c>
      <c r="D5621" t="s">
        <v>161</v>
      </c>
      <c r="E5621" t="s">
        <v>162</v>
      </c>
      <c r="F5621" s="21" t="s">
        <v>169</v>
      </c>
      <c r="G5621" s="3">
        <v>78.099999999999994</v>
      </c>
      <c r="H5621" s="22">
        <v>44543</v>
      </c>
      <c r="I5621" s="23">
        <v>44556</v>
      </c>
      <c r="J5621">
        <f t="shared" si="348"/>
        <v>14</v>
      </c>
      <c r="K5621" s="2">
        <f t="shared" si="349"/>
        <v>44549.5</v>
      </c>
      <c r="L5621" s="22">
        <v>44561.5</v>
      </c>
      <c r="M5621" s="22">
        <v>44581.5</v>
      </c>
      <c r="N5621" s="22">
        <v>44580.5</v>
      </c>
      <c r="O5621">
        <f t="shared" si="350"/>
        <v>31</v>
      </c>
      <c r="P5621" s="3">
        <f t="shared" si="351"/>
        <v>2421.1</v>
      </c>
    </row>
    <row r="5622" spans="1:16" x14ac:dyDescent="0.35">
      <c r="A5622" t="s">
        <v>306</v>
      </c>
      <c r="B5622" s="21" t="s">
        <v>98</v>
      </c>
      <c r="C5622" s="22">
        <v>44561</v>
      </c>
      <c r="D5622" t="s">
        <v>161</v>
      </c>
      <c r="E5622" t="s">
        <v>162</v>
      </c>
      <c r="F5622" s="21" t="s">
        <v>170</v>
      </c>
      <c r="G5622" s="3">
        <v>36.979999999999997</v>
      </c>
      <c r="H5622" s="22">
        <v>44543</v>
      </c>
      <c r="I5622" s="23">
        <v>44556</v>
      </c>
      <c r="J5622">
        <f t="shared" si="348"/>
        <v>14</v>
      </c>
      <c r="K5622" s="2">
        <f t="shared" si="349"/>
        <v>44549.5</v>
      </c>
      <c r="L5622" s="22">
        <v>44561.5</v>
      </c>
      <c r="M5622" s="22">
        <v>44581.5</v>
      </c>
      <c r="N5622" s="22">
        <v>44580.5</v>
      </c>
      <c r="O5622">
        <f t="shared" si="350"/>
        <v>31</v>
      </c>
      <c r="P5622" s="3">
        <f t="shared" si="351"/>
        <v>1146.3799999999999</v>
      </c>
    </row>
    <row r="5623" spans="1:16" x14ac:dyDescent="0.35">
      <c r="A5623" t="s">
        <v>306</v>
      </c>
      <c r="B5623" s="21" t="s">
        <v>98</v>
      </c>
      <c r="C5623" s="22">
        <v>44561</v>
      </c>
      <c r="D5623" t="s">
        <v>161</v>
      </c>
      <c r="E5623" t="s">
        <v>162</v>
      </c>
      <c r="F5623" s="21" t="s">
        <v>196</v>
      </c>
      <c r="G5623" s="3">
        <v>277.45000000000005</v>
      </c>
      <c r="H5623" s="22">
        <v>44543</v>
      </c>
      <c r="I5623" s="23">
        <v>44556</v>
      </c>
      <c r="J5623">
        <f t="shared" si="348"/>
        <v>14</v>
      </c>
      <c r="K5623" s="2">
        <f t="shared" si="349"/>
        <v>44549.5</v>
      </c>
      <c r="L5623" s="22">
        <v>44561.5</v>
      </c>
      <c r="M5623" s="22">
        <v>44581.5</v>
      </c>
      <c r="N5623" s="22">
        <v>44580.5</v>
      </c>
      <c r="O5623">
        <f t="shared" si="350"/>
        <v>31</v>
      </c>
      <c r="P5623" s="3">
        <f t="shared" si="351"/>
        <v>8600.9500000000007</v>
      </c>
    </row>
    <row r="5624" spans="1:16" x14ac:dyDescent="0.35">
      <c r="A5624" t="s">
        <v>306</v>
      </c>
      <c r="B5624" s="21" t="s">
        <v>98</v>
      </c>
      <c r="C5624" s="22">
        <v>44561</v>
      </c>
      <c r="D5624" t="s">
        <v>161</v>
      </c>
      <c r="E5624" t="s">
        <v>162</v>
      </c>
      <c r="F5624" s="21" t="s">
        <v>175</v>
      </c>
      <c r="G5624" s="3">
        <v>47.589999999999996</v>
      </c>
      <c r="H5624" s="22">
        <v>44543</v>
      </c>
      <c r="I5624" s="23">
        <v>44556</v>
      </c>
      <c r="J5624">
        <f t="shared" si="348"/>
        <v>14</v>
      </c>
      <c r="K5624" s="2">
        <f t="shared" si="349"/>
        <v>44549.5</v>
      </c>
      <c r="L5624" s="22">
        <v>44561.5</v>
      </c>
      <c r="M5624" s="22">
        <v>44581.5</v>
      </c>
      <c r="N5624" s="22">
        <v>44580.5</v>
      </c>
      <c r="O5624">
        <f t="shared" si="350"/>
        <v>31</v>
      </c>
      <c r="P5624" s="3">
        <f t="shared" si="351"/>
        <v>1475.29</v>
      </c>
    </row>
    <row r="5625" spans="1:16" x14ac:dyDescent="0.35">
      <c r="A5625" t="s">
        <v>306</v>
      </c>
      <c r="B5625" s="21" t="s">
        <v>98</v>
      </c>
      <c r="C5625" s="22">
        <v>44561</v>
      </c>
      <c r="D5625" t="s">
        <v>161</v>
      </c>
      <c r="E5625" t="s">
        <v>162</v>
      </c>
      <c r="F5625" s="21" t="s">
        <v>197</v>
      </c>
      <c r="G5625" s="3">
        <v>60.53</v>
      </c>
      <c r="H5625" s="22">
        <v>44543</v>
      </c>
      <c r="I5625" s="23">
        <v>44556</v>
      </c>
      <c r="J5625">
        <f t="shared" si="348"/>
        <v>14</v>
      </c>
      <c r="K5625" s="2">
        <f t="shared" si="349"/>
        <v>44549.5</v>
      </c>
      <c r="L5625" s="22">
        <v>44561.5</v>
      </c>
      <c r="M5625" s="22">
        <v>44581.5</v>
      </c>
      <c r="N5625" s="22">
        <v>44580.5</v>
      </c>
      <c r="O5625">
        <f t="shared" si="350"/>
        <v>31</v>
      </c>
      <c r="P5625" s="3">
        <f t="shared" si="351"/>
        <v>1876.43</v>
      </c>
    </row>
    <row r="5626" spans="1:16" x14ac:dyDescent="0.35">
      <c r="A5626" t="s">
        <v>306</v>
      </c>
      <c r="B5626" s="21" t="s">
        <v>98</v>
      </c>
      <c r="C5626" s="22">
        <v>44561</v>
      </c>
      <c r="D5626" t="s">
        <v>161</v>
      </c>
      <c r="E5626" t="s">
        <v>162</v>
      </c>
      <c r="F5626" s="21" t="s">
        <v>176</v>
      </c>
      <c r="G5626" s="3">
        <v>2038.7800000000007</v>
      </c>
      <c r="H5626" s="22">
        <v>44543</v>
      </c>
      <c r="I5626" s="23">
        <v>44556</v>
      </c>
      <c r="J5626">
        <f t="shared" si="348"/>
        <v>14</v>
      </c>
      <c r="K5626" s="2">
        <f t="shared" si="349"/>
        <v>44549.5</v>
      </c>
      <c r="L5626" s="22">
        <v>44561.5</v>
      </c>
      <c r="M5626" s="22">
        <v>44581.5</v>
      </c>
      <c r="N5626" s="22">
        <v>44580.5</v>
      </c>
      <c r="O5626">
        <f t="shared" si="350"/>
        <v>31</v>
      </c>
      <c r="P5626" s="3">
        <f t="shared" si="351"/>
        <v>63202.180000000022</v>
      </c>
    </row>
    <row r="5627" spans="1:16" x14ac:dyDescent="0.35">
      <c r="A5627" t="s">
        <v>306</v>
      </c>
      <c r="B5627" s="21" t="s">
        <v>98</v>
      </c>
      <c r="C5627" s="22">
        <v>44561</v>
      </c>
      <c r="D5627" t="s">
        <v>171</v>
      </c>
      <c r="E5627" t="s">
        <v>172</v>
      </c>
      <c r="F5627" s="21" t="s">
        <v>176</v>
      </c>
      <c r="G5627" s="3">
        <v>51.7</v>
      </c>
      <c r="H5627" s="22">
        <v>44543</v>
      </c>
      <c r="I5627" s="23">
        <v>44556</v>
      </c>
      <c r="J5627">
        <f t="shared" si="348"/>
        <v>14</v>
      </c>
      <c r="K5627" s="2">
        <f t="shared" si="349"/>
        <v>44549.5</v>
      </c>
      <c r="L5627" s="22">
        <v>44561.5</v>
      </c>
      <c r="M5627" s="22">
        <v>44581.5</v>
      </c>
      <c r="N5627" s="22">
        <v>44580.5</v>
      </c>
      <c r="O5627">
        <f t="shared" si="350"/>
        <v>31</v>
      </c>
      <c r="P5627" s="3">
        <f t="shared" si="351"/>
        <v>1602.7</v>
      </c>
    </row>
    <row r="5628" spans="1:16" x14ac:dyDescent="0.35">
      <c r="A5628" t="s">
        <v>306</v>
      </c>
      <c r="B5628" s="21" t="s">
        <v>98</v>
      </c>
      <c r="C5628" s="22">
        <v>44561</v>
      </c>
      <c r="D5628" t="s">
        <v>161</v>
      </c>
      <c r="E5628" t="s">
        <v>162</v>
      </c>
      <c r="F5628" s="21" t="s">
        <v>177</v>
      </c>
      <c r="G5628" s="3">
        <v>57.74</v>
      </c>
      <c r="H5628" s="22">
        <v>44543</v>
      </c>
      <c r="I5628" s="23">
        <v>44556</v>
      </c>
      <c r="J5628">
        <f t="shared" si="348"/>
        <v>14</v>
      </c>
      <c r="K5628" s="2">
        <f t="shared" si="349"/>
        <v>44549.5</v>
      </c>
      <c r="L5628" s="22">
        <v>44561.5</v>
      </c>
      <c r="M5628" s="22">
        <v>44581.5</v>
      </c>
      <c r="N5628" s="22">
        <v>44580.5</v>
      </c>
      <c r="O5628">
        <f t="shared" si="350"/>
        <v>31</v>
      </c>
      <c r="P5628" s="3">
        <f t="shared" si="351"/>
        <v>1789.94</v>
      </c>
    </row>
    <row r="5629" spans="1:16" x14ac:dyDescent="0.35">
      <c r="A5629" t="s">
        <v>306</v>
      </c>
      <c r="B5629" s="21" t="s">
        <v>98</v>
      </c>
      <c r="C5629" s="22">
        <v>44561</v>
      </c>
      <c r="D5629" t="s">
        <v>107</v>
      </c>
      <c r="E5629" t="s">
        <v>108</v>
      </c>
      <c r="F5629" s="21" t="s">
        <v>164</v>
      </c>
      <c r="G5629" s="3">
        <v>3889.0800000000017</v>
      </c>
      <c r="H5629" s="22">
        <v>44543</v>
      </c>
      <c r="I5629" s="23">
        <v>44556</v>
      </c>
      <c r="J5629">
        <f t="shared" si="348"/>
        <v>14</v>
      </c>
      <c r="K5629" s="2">
        <f t="shared" si="349"/>
        <v>44549.5</v>
      </c>
      <c r="L5629" s="22">
        <v>44561.5</v>
      </c>
      <c r="M5629" s="22">
        <v>44581.5</v>
      </c>
      <c r="N5629" s="22">
        <v>44580.5</v>
      </c>
      <c r="O5629">
        <f t="shared" si="350"/>
        <v>31</v>
      </c>
      <c r="P5629" s="3">
        <f t="shared" si="351"/>
        <v>120561.48000000005</v>
      </c>
    </row>
    <row r="5630" spans="1:16" x14ac:dyDescent="0.35">
      <c r="A5630" t="s">
        <v>306</v>
      </c>
      <c r="B5630" s="21" t="s">
        <v>98</v>
      </c>
      <c r="C5630" s="22">
        <v>44561</v>
      </c>
      <c r="D5630" t="s">
        <v>99</v>
      </c>
      <c r="E5630" t="s">
        <v>100</v>
      </c>
      <c r="F5630" s="21" t="s">
        <v>164</v>
      </c>
      <c r="G5630" s="3">
        <v>9862.5899999999911</v>
      </c>
      <c r="H5630" s="22">
        <v>44543</v>
      </c>
      <c r="I5630" s="23">
        <v>44556</v>
      </c>
      <c r="J5630">
        <f t="shared" si="348"/>
        <v>14</v>
      </c>
      <c r="K5630" s="2">
        <f t="shared" si="349"/>
        <v>44549.5</v>
      </c>
      <c r="L5630" s="22">
        <v>44561.5</v>
      </c>
      <c r="M5630" s="22">
        <v>44581.5</v>
      </c>
      <c r="N5630" s="22">
        <v>44580.5</v>
      </c>
      <c r="O5630">
        <f t="shared" si="350"/>
        <v>31</v>
      </c>
      <c r="P5630" s="3">
        <f t="shared" si="351"/>
        <v>305740.28999999975</v>
      </c>
    </row>
    <row r="5631" spans="1:16" x14ac:dyDescent="0.35">
      <c r="A5631" t="s">
        <v>306</v>
      </c>
      <c r="B5631" s="21" t="s">
        <v>98</v>
      </c>
      <c r="C5631" s="22">
        <v>44561</v>
      </c>
      <c r="D5631" t="s">
        <v>161</v>
      </c>
      <c r="E5631" t="s">
        <v>162</v>
      </c>
      <c r="F5631" s="21" t="s">
        <v>179</v>
      </c>
      <c r="G5631" s="3">
        <v>143.51000000000002</v>
      </c>
      <c r="H5631" s="22">
        <v>44543</v>
      </c>
      <c r="I5631" s="23">
        <v>44556</v>
      </c>
      <c r="J5631">
        <f t="shared" si="348"/>
        <v>14</v>
      </c>
      <c r="K5631" s="2">
        <f t="shared" si="349"/>
        <v>44549.5</v>
      </c>
      <c r="L5631" s="22">
        <v>44561.5</v>
      </c>
      <c r="M5631" s="22">
        <v>44581.5</v>
      </c>
      <c r="N5631" s="22">
        <v>44580.5</v>
      </c>
      <c r="O5631">
        <f t="shared" si="350"/>
        <v>31</v>
      </c>
      <c r="P5631" s="3">
        <f t="shared" si="351"/>
        <v>4448.8100000000004</v>
      </c>
    </row>
    <row r="5632" spans="1:16" x14ac:dyDescent="0.35">
      <c r="A5632" t="s">
        <v>306</v>
      </c>
      <c r="B5632" s="21" t="s">
        <v>98</v>
      </c>
      <c r="C5632" s="22">
        <v>44561</v>
      </c>
      <c r="D5632" t="s">
        <v>161</v>
      </c>
      <c r="E5632" t="s">
        <v>162</v>
      </c>
      <c r="F5632" s="21" t="s">
        <v>182</v>
      </c>
      <c r="G5632" s="3">
        <v>28</v>
      </c>
      <c r="H5632" s="22">
        <v>44543</v>
      </c>
      <c r="I5632" s="23">
        <v>44556</v>
      </c>
      <c r="J5632">
        <f t="shared" si="348"/>
        <v>14</v>
      </c>
      <c r="K5632" s="2">
        <f t="shared" si="349"/>
        <v>44549.5</v>
      </c>
      <c r="L5632" s="22">
        <v>44561.5</v>
      </c>
      <c r="M5632" s="22">
        <v>44581.5</v>
      </c>
      <c r="N5632" s="22">
        <v>44580.5</v>
      </c>
      <c r="O5632">
        <f t="shared" si="350"/>
        <v>31</v>
      </c>
      <c r="P5632" s="3">
        <f t="shared" si="351"/>
        <v>868</v>
      </c>
    </row>
    <row r="5633" spans="1:16" x14ac:dyDescent="0.35">
      <c r="A5633" t="s">
        <v>306</v>
      </c>
      <c r="B5633" s="21" t="s">
        <v>98</v>
      </c>
      <c r="C5633" s="22">
        <v>44561</v>
      </c>
      <c r="D5633" t="s">
        <v>161</v>
      </c>
      <c r="E5633" t="s">
        <v>162</v>
      </c>
      <c r="F5633" s="21" t="s">
        <v>183</v>
      </c>
      <c r="G5633" s="3">
        <v>1570.62</v>
      </c>
      <c r="H5633" s="22">
        <v>44543</v>
      </c>
      <c r="I5633" s="23">
        <v>44556</v>
      </c>
      <c r="J5633">
        <f t="shared" si="348"/>
        <v>14</v>
      </c>
      <c r="K5633" s="2">
        <f t="shared" si="349"/>
        <v>44549.5</v>
      </c>
      <c r="L5633" s="22">
        <v>44561.5</v>
      </c>
      <c r="M5633" s="22">
        <v>44581.5</v>
      </c>
      <c r="N5633" s="22">
        <v>44580.5</v>
      </c>
      <c r="O5633">
        <f t="shared" si="350"/>
        <v>31</v>
      </c>
      <c r="P5633" s="3">
        <f t="shared" si="351"/>
        <v>48689.219999999994</v>
      </c>
    </row>
    <row r="5634" spans="1:16" x14ac:dyDescent="0.35">
      <c r="A5634" t="s">
        <v>306</v>
      </c>
      <c r="B5634" s="21" t="s">
        <v>98</v>
      </c>
      <c r="C5634" s="22">
        <v>44561</v>
      </c>
      <c r="D5634" t="s">
        <v>161</v>
      </c>
      <c r="E5634" t="s">
        <v>162</v>
      </c>
      <c r="F5634" s="21" t="s">
        <v>184</v>
      </c>
      <c r="G5634" s="3">
        <v>30.48</v>
      </c>
      <c r="H5634" s="22">
        <v>44543</v>
      </c>
      <c r="I5634" s="23">
        <v>44556</v>
      </c>
      <c r="J5634">
        <f t="shared" si="348"/>
        <v>14</v>
      </c>
      <c r="K5634" s="2">
        <f t="shared" si="349"/>
        <v>44549.5</v>
      </c>
      <c r="L5634" s="22">
        <v>44561.5</v>
      </c>
      <c r="M5634" s="22">
        <v>44581.5</v>
      </c>
      <c r="N5634" s="22">
        <v>44580.5</v>
      </c>
      <c r="O5634">
        <f t="shared" si="350"/>
        <v>31</v>
      </c>
      <c r="P5634" s="3">
        <f t="shared" si="351"/>
        <v>944.88</v>
      </c>
    </row>
    <row r="5635" spans="1:16" x14ac:dyDescent="0.35">
      <c r="A5635" t="s">
        <v>306</v>
      </c>
      <c r="B5635" s="21" t="s">
        <v>98</v>
      </c>
      <c r="C5635" s="22">
        <v>44561</v>
      </c>
      <c r="D5635" t="s">
        <v>161</v>
      </c>
      <c r="E5635" t="s">
        <v>162</v>
      </c>
      <c r="F5635" s="21" t="s">
        <v>185</v>
      </c>
      <c r="G5635" s="3">
        <v>654.98</v>
      </c>
      <c r="H5635" s="22">
        <v>44543</v>
      </c>
      <c r="I5635" s="23">
        <v>44556</v>
      </c>
      <c r="J5635">
        <f t="shared" si="348"/>
        <v>14</v>
      </c>
      <c r="K5635" s="2">
        <f t="shared" si="349"/>
        <v>44549.5</v>
      </c>
      <c r="L5635" s="22">
        <v>44561.5</v>
      </c>
      <c r="M5635" s="22">
        <v>44581.5</v>
      </c>
      <c r="N5635" s="22">
        <v>44580.5</v>
      </c>
      <c r="O5635">
        <f t="shared" si="350"/>
        <v>31</v>
      </c>
      <c r="P5635" s="3">
        <f t="shared" si="351"/>
        <v>20304.38</v>
      </c>
    </row>
    <row r="5636" spans="1:16" x14ac:dyDescent="0.35">
      <c r="A5636" t="s">
        <v>306</v>
      </c>
      <c r="B5636" s="21" t="s">
        <v>98</v>
      </c>
      <c r="C5636" s="22">
        <v>44561</v>
      </c>
      <c r="D5636" t="s">
        <v>161</v>
      </c>
      <c r="E5636" t="s">
        <v>162</v>
      </c>
      <c r="F5636" s="21" t="s">
        <v>186</v>
      </c>
      <c r="G5636" s="3">
        <v>13.35</v>
      </c>
      <c r="H5636" s="22">
        <v>44543</v>
      </c>
      <c r="I5636" s="23">
        <v>44556</v>
      </c>
      <c r="J5636">
        <f t="shared" si="348"/>
        <v>14</v>
      </c>
      <c r="K5636" s="2">
        <f t="shared" si="349"/>
        <v>44549.5</v>
      </c>
      <c r="L5636" s="22">
        <v>44561.5</v>
      </c>
      <c r="M5636" s="22">
        <v>44581.5</v>
      </c>
      <c r="N5636" s="22">
        <v>44580.5</v>
      </c>
      <c r="O5636">
        <f t="shared" si="350"/>
        <v>31</v>
      </c>
      <c r="P5636" s="3">
        <f t="shared" si="351"/>
        <v>413.84999999999997</v>
      </c>
    </row>
    <row r="5637" spans="1:16" x14ac:dyDescent="0.35">
      <c r="A5637" t="s">
        <v>306</v>
      </c>
      <c r="B5637" s="21" t="s">
        <v>98</v>
      </c>
      <c r="C5637" s="22">
        <v>44561</v>
      </c>
      <c r="D5637" t="s">
        <v>161</v>
      </c>
      <c r="E5637" t="s">
        <v>162</v>
      </c>
      <c r="F5637" s="21" t="s">
        <v>187</v>
      </c>
      <c r="G5637" s="3">
        <v>535.16999999999996</v>
      </c>
      <c r="H5637" s="22">
        <v>44543</v>
      </c>
      <c r="I5637" s="23">
        <v>44556</v>
      </c>
      <c r="J5637">
        <f t="shared" si="348"/>
        <v>14</v>
      </c>
      <c r="K5637" s="2">
        <f t="shared" si="349"/>
        <v>44549.5</v>
      </c>
      <c r="L5637" s="22">
        <v>44561.5</v>
      </c>
      <c r="M5637" s="22">
        <v>44581.5</v>
      </c>
      <c r="N5637" s="22">
        <v>44580.5</v>
      </c>
      <c r="O5637">
        <f t="shared" si="350"/>
        <v>31</v>
      </c>
      <c r="P5637" s="3">
        <f t="shared" si="351"/>
        <v>16590.27</v>
      </c>
    </row>
    <row r="5638" spans="1:16" x14ac:dyDescent="0.35">
      <c r="A5638" t="s">
        <v>306</v>
      </c>
      <c r="B5638" s="21" t="s">
        <v>98</v>
      </c>
      <c r="C5638" s="22">
        <v>44561</v>
      </c>
      <c r="D5638" t="s">
        <v>161</v>
      </c>
      <c r="E5638" t="s">
        <v>162</v>
      </c>
      <c r="F5638" s="21" t="s">
        <v>188</v>
      </c>
      <c r="G5638" s="3">
        <v>176.18</v>
      </c>
      <c r="H5638" s="22">
        <v>44543</v>
      </c>
      <c r="I5638" s="23">
        <v>44556</v>
      </c>
      <c r="J5638">
        <f t="shared" si="348"/>
        <v>14</v>
      </c>
      <c r="K5638" s="2">
        <f t="shared" si="349"/>
        <v>44549.5</v>
      </c>
      <c r="L5638" s="22">
        <v>44561.5</v>
      </c>
      <c r="M5638" s="22">
        <v>44581.5</v>
      </c>
      <c r="N5638" s="22">
        <v>44580.5</v>
      </c>
      <c r="O5638">
        <f t="shared" si="350"/>
        <v>31</v>
      </c>
      <c r="P5638" s="3">
        <f t="shared" si="351"/>
        <v>5461.58</v>
      </c>
    </row>
    <row r="5639" spans="1:16" x14ac:dyDescent="0.35">
      <c r="A5639" t="s">
        <v>306</v>
      </c>
      <c r="B5639" s="21" t="s">
        <v>98</v>
      </c>
      <c r="C5639" s="22">
        <v>44561</v>
      </c>
      <c r="D5639" t="s">
        <v>161</v>
      </c>
      <c r="E5639" t="s">
        <v>162</v>
      </c>
      <c r="F5639" s="21" t="s">
        <v>198</v>
      </c>
      <c r="G5639" s="3">
        <v>25.89</v>
      </c>
      <c r="H5639" s="22">
        <v>44543</v>
      </c>
      <c r="I5639" s="23">
        <v>44556</v>
      </c>
      <c r="J5639">
        <f t="shared" si="348"/>
        <v>14</v>
      </c>
      <c r="K5639" s="2">
        <f t="shared" si="349"/>
        <v>44549.5</v>
      </c>
      <c r="L5639" s="22">
        <v>44561.5</v>
      </c>
      <c r="M5639" s="22">
        <v>44581.5</v>
      </c>
      <c r="N5639" s="22">
        <v>44580.5</v>
      </c>
      <c r="O5639">
        <f t="shared" si="350"/>
        <v>31</v>
      </c>
      <c r="P5639" s="3">
        <f t="shared" si="351"/>
        <v>802.59</v>
      </c>
    </row>
    <row r="5640" spans="1:16" x14ac:dyDescent="0.35">
      <c r="A5640" t="s">
        <v>306</v>
      </c>
      <c r="B5640" s="21" t="s">
        <v>98</v>
      </c>
      <c r="C5640" s="22">
        <v>44561</v>
      </c>
      <c r="D5640" t="s">
        <v>161</v>
      </c>
      <c r="E5640" t="s">
        <v>162</v>
      </c>
      <c r="F5640" s="21" t="s">
        <v>193</v>
      </c>
      <c r="G5640" s="3">
        <v>83.949999999999989</v>
      </c>
      <c r="H5640" s="22">
        <v>44543</v>
      </c>
      <c r="I5640" s="23">
        <v>44556</v>
      </c>
      <c r="J5640">
        <f t="shared" si="348"/>
        <v>14</v>
      </c>
      <c r="K5640" s="2">
        <f t="shared" si="349"/>
        <v>44549.5</v>
      </c>
      <c r="L5640" s="22">
        <v>44561.5</v>
      </c>
      <c r="M5640" s="22">
        <v>44581.5</v>
      </c>
      <c r="N5640" s="22">
        <v>44580.5</v>
      </c>
      <c r="O5640">
        <f t="shared" si="350"/>
        <v>31</v>
      </c>
      <c r="P5640" s="3">
        <f t="shared" si="351"/>
        <v>2602.4499999999998</v>
      </c>
    </row>
    <row r="5641" spans="1:16" x14ac:dyDescent="0.35">
      <c r="A5641" t="s">
        <v>306</v>
      </c>
      <c r="B5641" s="21" t="s">
        <v>86</v>
      </c>
      <c r="C5641" s="22">
        <v>44561</v>
      </c>
      <c r="D5641" t="s">
        <v>199</v>
      </c>
      <c r="E5641" t="s">
        <v>200</v>
      </c>
      <c r="F5641" s="21" t="s">
        <v>89</v>
      </c>
      <c r="G5641" s="3">
        <v>48.730000000000004</v>
      </c>
      <c r="H5641" s="22">
        <v>44542</v>
      </c>
      <c r="I5641" s="23">
        <v>44555</v>
      </c>
      <c r="J5641">
        <f t="shared" si="348"/>
        <v>14</v>
      </c>
      <c r="K5641" s="2">
        <f t="shared" si="349"/>
        <v>44548.5</v>
      </c>
      <c r="L5641" s="22">
        <v>44561.5</v>
      </c>
      <c r="M5641" s="22">
        <v>44592.5</v>
      </c>
      <c r="N5641" s="22">
        <v>44589.5</v>
      </c>
      <c r="O5641">
        <f t="shared" si="350"/>
        <v>41</v>
      </c>
      <c r="P5641" s="3">
        <f t="shared" si="351"/>
        <v>1997.93</v>
      </c>
    </row>
    <row r="5642" spans="1:16" x14ac:dyDescent="0.35">
      <c r="A5642" t="s">
        <v>306</v>
      </c>
      <c r="B5642" s="21" t="s">
        <v>86</v>
      </c>
      <c r="C5642" s="22">
        <v>44561</v>
      </c>
      <c r="D5642" t="s">
        <v>201</v>
      </c>
      <c r="E5642" t="s">
        <v>202</v>
      </c>
      <c r="F5642" s="21" t="s">
        <v>164</v>
      </c>
      <c r="G5642" s="3">
        <v>51.569999999999993</v>
      </c>
      <c r="H5642" s="22">
        <v>44542</v>
      </c>
      <c r="I5642" s="23">
        <v>44555</v>
      </c>
      <c r="J5642">
        <f t="shared" si="348"/>
        <v>14</v>
      </c>
      <c r="K5642" s="2">
        <f t="shared" si="349"/>
        <v>44548.5</v>
      </c>
      <c r="L5642" s="22">
        <v>44561.5</v>
      </c>
      <c r="M5642" s="22">
        <v>44592.5</v>
      </c>
      <c r="N5642" s="22">
        <v>44589.5</v>
      </c>
      <c r="O5642">
        <f t="shared" si="350"/>
        <v>41</v>
      </c>
      <c r="P5642" s="3">
        <f t="shared" si="351"/>
        <v>2114.37</v>
      </c>
    </row>
    <row r="5643" spans="1:16" x14ac:dyDescent="0.35">
      <c r="A5643" t="s">
        <v>306</v>
      </c>
      <c r="B5643" s="21" t="s">
        <v>98</v>
      </c>
      <c r="C5643" s="22">
        <v>44561</v>
      </c>
      <c r="D5643" t="s">
        <v>201</v>
      </c>
      <c r="E5643" t="s">
        <v>202</v>
      </c>
      <c r="F5643" s="21" t="s">
        <v>109</v>
      </c>
      <c r="G5643" s="3">
        <v>1.25</v>
      </c>
      <c r="H5643" s="22">
        <v>44543</v>
      </c>
      <c r="I5643" s="23">
        <v>44556</v>
      </c>
      <c r="J5643">
        <f t="shared" ref="J5643:J5699" si="352">I5643-H5643+1</f>
        <v>14</v>
      </c>
      <c r="K5643" s="2">
        <f t="shared" ref="K5643:K5699" si="353">(H5643+I5643)/2</f>
        <v>44549.5</v>
      </c>
      <c r="L5643" s="22">
        <v>44561.5</v>
      </c>
      <c r="M5643" s="22">
        <v>44592.5</v>
      </c>
      <c r="N5643" s="22">
        <v>44589.5</v>
      </c>
      <c r="O5643">
        <f t="shared" ref="O5643:O5698" si="354">N5643-K5643</f>
        <v>40</v>
      </c>
      <c r="P5643" s="3">
        <f t="shared" ref="P5643:P5699" si="355">O5643*G5643</f>
        <v>50</v>
      </c>
    </row>
    <row r="5644" spans="1:16" x14ac:dyDescent="0.35">
      <c r="A5644" t="s">
        <v>306</v>
      </c>
      <c r="B5644" s="21" t="s">
        <v>98</v>
      </c>
      <c r="C5644" s="22">
        <v>44561</v>
      </c>
      <c r="D5644" t="s">
        <v>201</v>
      </c>
      <c r="E5644" t="s">
        <v>202</v>
      </c>
      <c r="F5644" s="21" t="s">
        <v>164</v>
      </c>
      <c r="G5644" s="3">
        <v>2.98</v>
      </c>
      <c r="H5644" s="22">
        <v>44543</v>
      </c>
      <c r="I5644" s="23">
        <v>44556</v>
      </c>
      <c r="J5644">
        <f t="shared" si="352"/>
        <v>14</v>
      </c>
      <c r="K5644" s="2">
        <f t="shared" si="353"/>
        <v>44549.5</v>
      </c>
      <c r="L5644" s="22">
        <v>44561.5</v>
      </c>
      <c r="M5644" s="22">
        <v>44592.5</v>
      </c>
      <c r="N5644" s="22">
        <v>44589.5</v>
      </c>
      <c r="O5644">
        <f t="shared" si="354"/>
        <v>40</v>
      </c>
      <c r="P5644" s="3">
        <f t="shared" si="355"/>
        <v>119.2</v>
      </c>
    </row>
    <row r="5645" spans="1:16" x14ac:dyDescent="0.35">
      <c r="A5645" t="s">
        <v>306</v>
      </c>
      <c r="B5645" s="21" t="s">
        <v>98</v>
      </c>
      <c r="C5645" s="22">
        <v>44561</v>
      </c>
      <c r="D5645" t="s">
        <v>110</v>
      </c>
      <c r="E5645" t="s">
        <v>111</v>
      </c>
      <c r="F5645" s="21" t="s">
        <v>250</v>
      </c>
      <c r="G5645" s="3">
        <v>37.67</v>
      </c>
      <c r="H5645" s="22">
        <v>44543</v>
      </c>
      <c r="I5645" s="23">
        <v>44556</v>
      </c>
      <c r="J5645">
        <f t="shared" si="352"/>
        <v>14</v>
      </c>
      <c r="K5645" s="2">
        <f t="shared" si="353"/>
        <v>44549.5</v>
      </c>
      <c r="L5645" s="22">
        <v>44561.5</v>
      </c>
      <c r="M5645" s="22">
        <v>44592.5</v>
      </c>
      <c r="N5645" s="22">
        <v>44589.5</v>
      </c>
      <c r="O5645">
        <f t="shared" si="354"/>
        <v>40</v>
      </c>
      <c r="P5645" s="3">
        <f t="shared" si="355"/>
        <v>1506.8000000000002</v>
      </c>
    </row>
    <row r="5646" spans="1:16" x14ac:dyDescent="0.35">
      <c r="A5646" t="s">
        <v>306</v>
      </c>
      <c r="B5646" s="21" t="s">
        <v>98</v>
      </c>
      <c r="C5646" s="22">
        <v>44561</v>
      </c>
      <c r="D5646" t="s">
        <v>110</v>
      </c>
      <c r="E5646" t="s">
        <v>111</v>
      </c>
      <c r="F5646" s="21" t="s">
        <v>276</v>
      </c>
      <c r="G5646" s="3">
        <v>59.51</v>
      </c>
      <c r="H5646" s="22">
        <v>44543</v>
      </c>
      <c r="I5646" s="23">
        <v>44556</v>
      </c>
      <c r="J5646">
        <f t="shared" si="352"/>
        <v>14</v>
      </c>
      <c r="K5646" s="2">
        <f t="shared" si="353"/>
        <v>44549.5</v>
      </c>
      <c r="L5646" s="22">
        <v>44561.5</v>
      </c>
      <c r="M5646" s="22">
        <v>44592.5</v>
      </c>
      <c r="N5646" s="22">
        <v>44589.5</v>
      </c>
      <c r="O5646">
        <f t="shared" si="354"/>
        <v>40</v>
      </c>
      <c r="P5646" s="3">
        <f t="shared" si="355"/>
        <v>2380.4</v>
      </c>
    </row>
    <row r="5647" spans="1:16" x14ac:dyDescent="0.35">
      <c r="A5647" t="s">
        <v>306</v>
      </c>
      <c r="B5647" s="21" t="s">
        <v>98</v>
      </c>
      <c r="C5647" s="22">
        <v>44561</v>
      </c>
      <c r="D5647" t="s">
        <v>114</v>
      </c>
      <c r="E5647" t="s">
        <v>115</v>
      </c>
      <c r="F5647" s="21" t="s">
        <v>143</v>
      </c>
      <c r="G5647" s="3">
        <v>40.21</v>
      </c>
      <c r="H5647" s="22">
        <v>44543</v>
      </c>
      <c r="I5647" s="23">
        <v>44556</v>
      </c>
      <c r="J5647">
        <f t="shared" si="352"/>
        <v>14</v>
      </c>
      <c r="K5647" s="2">
        <f t="shared" si="353"/>
        <v>44549.5</v>
      </c>
      <c r="L5647" s="22">
        <v>44561.5</v>
      </c>
      <c r="M5647" s="22">
        <v>44592.5</v>
      </c>
      <c r="N5647" s="22">
        <v>44589.5</v>
      </c>
      <c r="O5647">
        <f t="shared" si="354"/>
        <v>40</v>
      </c>
      <c r="P5647" s="3">
        <f t="shared" si="355"/>
        <v>1608.4</v>
      </c>
    </row>
    <row r="5648" spans="1:16" x14ac:dyDescent="0.35">
      <c r="A5648" t="s">
        <v>306</v>
      </c>
      <c r="B5648" s="21" t="s">
        <v>98</v>
      </c>
      <c r="C5648" s="22">
        <v>44561</v>
      </c>
      <c r="D5648" t="s">
        <v>110</v>
      </c>
      <c r="E5648" t="s">
        <v>111</v>
      </c>
      <c r="F5648" s="21" t="s">
        <v>143</v>
      </c>
      <c r="G5648" s="3">
        <v>8.83</v>
      </c>
      <c r="H5648" s="22">
        <v>44543</v>
      </c>
      <c r="I5648" s="23">
        <v>44556</v>
      </c>
      <c r="J5648">
        <f t="shared" si="352"/>
        <v>14</v>
      </c>
      <c r="K5648" s="2">
        <f t="shared" si="353"/>
        <v>44549.5</v>
      </c>
      <c r="L5648" s="22">
        <v>44561.5</v>
      </c>
      <c r="M5648" s="22">
        <v>44592.5</v>
      </c>
      <c r="N5648" s="22">
        <v>44589.5</v>
      </c>
      <c r="O5648">
        <f t="shared" si="354"/>
        <v>40</v>
      </c>
      <c r="P5648" s="3">
        <f t="shared" si="355"/>
        <v>353.2</v>
      </c>
    </row>
    <row r="5649" spans="1:16" x14ac:dyDescent="0.35">
      <c r="A5649" t="s">
        <v>306</v>
      </c>
      <c r="B5649" s="21" t="s">
        <v>98</v>
      </c>
      <c r="C5649" s="22">
        <v>44561</v>
      </c>
      <c r="D5649" t="s">
        <v>148</v>
      </c>
      <c r="E5649" t="s">
        <v>149</v>
      </c>
      <c r="F5649" s="21" t="s">
        <v>205</v>
      </c>
      <c r="G5649" s="3">
        <v>89.23</v>
      </c>
      <c r="H5649" s="22">
        <v>44543</v>
      </c>
      <c r="I5649" s="23">
        <v>44556</v>
      </c>
      <c r="J5649">
        <f t="shared" si="352"/>
        <v>14</v>
      </c>
      <c r="K5649" s="2">
        <f t="shared" si="353"/>
        <v>44549.5</v>
      </c>
      <c r="L5649" s="22">
        <v>44561.5</v>
      </c>
      <c r="M5649" s="22">
        <v>44592.5</v>
      </c>
      <c r="N5649" s="22">
        <v>44589.5</v>
      </c>
      <c r="O5649">
        <f t="shared" si="354"/>
        <v>40</v>
      </c>
      <c r="P5649" s="3">
        <f t="shared" si="355"/>
        <v>3569.2000000000003</v>
      </c>
    </row>
    <row r="5650" spans="1:16" x14ac:dyDescent="0.35">
      <c r="A5650" t="s">
        <v>306</v>
      </c>
      <c r="B5650" s="21" t="s">
        <v>98</v>
      </c>
      <c r="C5650" s="22">
        <v>44561</v>
      </c>
      <c r="D5650" t="s">
        <v>171</v>
      </c>
      <c r="E5650" t="s">
        <v>172</v>
      </c>
      <c r="F5650" s="21" t="s">
        <v>206</v>
      </c>
      <c r="G5650" s="3">
        <v>635.47</v>
      </c>
      <c r="H5650" s="22">
        <v>44543</v>
      </c>
      <c r="I5650" s="23">
        <v>44556</v>
      </c>
      <c r="J5650">
        <f t="shared" si="352"/>
        <v>14</v>
      </c>
      <c r="K5650" s="2">
        <f t="shared" si="353"/>
        <v>44549.5</v>
      </c>
      <c r="L5650" s="22">
        <v>44561.5</v>
      </c>
      <c r="M5650" s="22">
        <v>44592.5</v>
      </c>
      <c r="N5650" s="22">
        <v>44589.5</v>
      </c>
      <c r="O5650">
        <f t="shared" si="354"/>
        <v>40</v>
      </c>
      <c r="P5650" s="3">
        <f t="shared" si="355"/>
        <v>25418.800000000003</v>
      </c>
    </row>
    <row r="5651" spans="1:16" x14ac:dyDescent="0.35">
      <c r="A5651" t="s">
        <v>306</v>
      </c>
      <c r="B5651" s="21" t="s">
        <v>98</v>
      </c>
      <c r="C5651" s="22">
        <v>44561</v>
      </c>
      <c r="D5651" t="s">
        <v>207</v>
      </c>
      <c r="E5651" t="s">
        <v>208</v>
      </c>
      <c r="F5651" s="21" t="s">
        <v>209</v>
      </c>
      <c r="G5651" s="3">
        <v>44.500000000000014</v>
      </c>
      <c r="H5651" s="22">
        <v>44543</v>
      </c>
      <c r="I5651" s="23">
        <v>44556</v>
      </c>
      <c r="J5651">
        <f t="shared" si="352"/>
        <v>14</v>
      </c>
      <c r="K5651" s="2">
        <f t="shared" si="353"/>
        <v>44549.5</v>
      </c>
      <c r="L5651" s="22">
        <v>44561.5</v>
      </c>
      <c r="M5651" s="22">
        <v>44592.5</v>
      </c>
      <c r="N5651" s="22">
        <v>44589.5</v>
      </c>
      <c r="O5651">
        <f t="shared" si="354"/>
        <v>40</v>
      </c>
      <c r="P5651" s="3">
        <f t="shared" si="355"/>
        <v>1780.0000000000005</v>
      </c>
    </row>
    <row r="5652" spans="1:16" x14ac:dyDescent="0.35">
      <c r="A5652" t="s">
        <v>306</v>
      </c>
      <c r="B5652" s="21" t="s">
        <v>98</v>
      </c>
      <c r="C5652" s="22">
        <v>44561</v>
      </c>
      <c r="D5652" t="s">
        <v>171</v>
      </c>
      <c r="E5652" t="s">
        <v>172</v>
      </c>
      <c r="F5652" s="21" t="s">
        <v>210</v>
      </c>
      <c r="G5652" s="3">
        <v>149.74</v>
      </c>
      <c r="H5652" s="22">
        <v>44543</v>
      </c>
      <c r="I5652" s="23">
        <v>44556</v>
      </c>
      <c r="J5652">
        <f t="shared" si="352"/>
        <v>14</v>
      </c>
      <c r="K5652" s="2">
        <f t="shared" si="353"/>
        <v>44549.5</v>
      </c>
      <c r="L5652" s="22">
        <v>44561.5</v>
      </c>
      <c r="M5652" s="22">
        <v>44592.5</v>
      </c>
      <c r="N5652" s="22">
        <v>44589.5</v>
      </c>
      <c r="O5652">
        <f t="shared" si="354"/>
        <v>40</v>
      </c>
      <c r="P5652" s="3">
        <f t="shared" si="355"/>
        <v>5989.6</v>
      </c>
    </row>
    <row r="5653" spans="1:16" x14ac:dyDescent="0.35">
      <c r="A5653" t="s">
        <v>306</v>
      </c>
      <c r="B5653" s="21" t="s">
        <v>98</v>
      </c>
      <c r="C5653" s="22">
        <v>44561</v>
      </c>
      <c r="D5653" t="s">
        <v>114</v>
      </c>
      <c r="E5653" t="s">
        <v>115</v>
      </c>
      <c r="F5653" s="21" t="s">
        <v>211</v>
      </c>
      <c r="G5653" s="3">
        <v>4.68</v>
      </c>
      <c r="H5653" s="22">
        <v>44543</v>
      </c>
      <c r="I5653" s="23">
        <v>44556</v>
      </c>
      <c r="J5653">
        <f t="shared" si="352"/>
        <v>14</v>
      </c>
      <c r="K5653" s="2">
        <f t="shared" si="353"/>
        <v>44549.5</v>
      </c>
      <c r="L5653" s="22">
        <v>44561.5</v>
      </c>
      <c r="M5653" s="22">
        <v>44592.5</v>
      </c>
      <c r="N5653" s="22">
        <v>44589.5</v>
      </c>
      <c r="O5653">
        <f t="shared" si="354"/>
        <v>40</v>
      </c>
      <c r="P5653" s="3">
        <f t="shared" si="355"/>
        <v>187.2</v>
      </c>
    </row>
    <row r="5654" spans="1:16" x14ac:dyDescent="0.35">
      <c r="A5654" t="s">
        <v>306</v>
      </c>
      <c r="B5654" s="21" t="s">
        <v>98</v>
      </c>
      <c r="C5654" s="22">
        <v>44561</v>
      </c>
      <c r="D5654" t="s">
        <v>110</v>
      </c>
      <c r="E5654" t="s">
        <v>111</v>
      </c>
      <c r="F5654" s="21" t="s">
        <v>211</v>
      </c>
      <c r="G5654" s="3">
        <v>8.9699999999999989</v>
      </c>
      <c r="H5654" s="22">
        <v>44543</v>
      </c>
      <c r="I5654" s="23">
        <v>44556</v>
      </c>
      <c r="J5654">
        <f t="shared" si="352"/>
        <v>14</v>
      </c>
      <c r="K5654" s="2">
        <f t="shared" si="353"/>
        <v>44549.5</v>
      </c>
      <c r="L5654" s="22">
        <v>44561.5</v>
      </c>
      <c r="M5654" s="22">
        <v>44592.5</v>
      </c>
      <c r="N5654" s="22">
        <v>44589.5</v>
      </c>
      <c r="O5654">
        <f t="shared" si="354"/>
        <v>40</v>
      </c>
      <c r="P5654" s="3">
        <f t="shared" si="355"/>
        <v>358.79999999999995</v>
      </c>
    </row>
    <row r="5655" spans="1:16" x14ac:dyDescent="0.35">
      <c r="A5655" t="s">
        <v>306</v>
      </c>
      <c r="B5655" s="21" t="s">
        <v>98</v>
      </c>
      <c r="C5655" s="22">
        <v>44561</v>
      </c>
      <c r="D5655" t="s">
        <v>114</v>
      </c>
      <c r="E5655" t="s">
        <v>115</v>
      </c>
      <c r="F5655" s="21" t="s">
        <v>144</v>
      </c>
      <c r="G5655" s="3">
        <v>66.56</v>
      </c>
      <c r="H5655" s="22">
        <v>44543</v>
      </c>
      <c r="I5655" s="23">
        <v>44556</v>
      </c>
      <c r="J5655">
        <f t="shared" si="352"/>
        <v>14</v>
      </c>
      <c r="K5655" s="2">
        <f t="shared" si="353"/>
        <v>44549.5</v>
      </c>
      <c r="L5655" s="22">
        <v>44561.5</v>
      </c>
      <c r="M5655" s="22">
        <v>44592.5</v>
      </c>
      <c r="N5655" s="22">
        <v>44589.5</v>
      </c>
      <c r="O5655">
        <f t="shared" si="354"/>
        <v>40</v>
      </c>
      <c r="P5655" s="3">
        <f t="shared" si="355"/>
        <v>2662.4</v>
      </c>
    </row>
    <row r="5656" spans="1:16" x14ac:dyDescent="0.35">
      <c r="A5656" t="s">
        <v>306</v>
      </c>
      <c r="B5656" s="21" t="s">
        <v>98</v>
      </c>
      <c r="C5656" s="22">
        <v>44561</v>
      </c>
      <c r="D5656" t="s">
        <v>110</v>
      </c>
      <c r="E5656" t="s">
        <v>111</v>
      </c>
      <c r="F5656" s="21" t="s">
        <v>144</v>
      </c>
      <c r="G5656" s="3">
        <v>31.349999999999998</v>
      </c>
      <c r="H5656" s="22">
        <v>44543</v>
      </c>
      <c r="I5656" s="23">
        <v>44556</v>
      </c>
      <c r="J5656">
        <f t="shared" si="352"/>
        <v>14</v>
      </c>
      <c r="K5656" s="2">
        <f t="shared" si="353"/>
        <v>44549.5</v>
      </c>
      <c r="L5656" s="22">
        <v>44561.5</v>
      </c>
      <c r="M5656" s="22">
        <v>44592.5</v>
      </c>
      <c r="N5656" s="22">
        <v>44589.5</v>
      </c>
      <c r="O5656">
        <f t="shared" si="354"/>
        <v>40</v>
      </c>
      <c r="P5656" s="3">
        <f t="shared" si="355"/>
        <v>1254</v>
      </c>
    </row>
    <row r="5657" spans="1:16" x14ac:dyDescent="0.35">
      <c r="A5657" t="s">
        <v>306</v>
      </c>
      <c r="B5657" s="21" t="s">
        <v>98</v>
      </c>
      <c r="C5657" s="22">
        <v>44561</v>
      </c>
      <c r="D5657" t="s">
        <v>110</v>
      </c>
      <c r="E5657" t="s">
        <v>111</v>
      </c>
      <c r="F5657" s="21" t="s">
        <v>212</v>
      </c>
      <c r="G5657" s="3">
        <v>21.2</v>
      </c>
      <c r="H5657" s="22">
        <v>44543</v>
      </c>
      <c r="I5657" s="23">
        <v>44556</v>
      </c>
      <c r="J5657">
        <f t="shared" si="352"/>
        <v>14</v>
      </c>
      <c r="K5657" s="2">
        <f t="shared" si="353"/>
        <v>44549.5</v>
      </c>
      <c r="L5657" s="22">
        <v>44561.5</v>
      </c>
      <c r="M5657" s="22">
        <v>44592.5</v>
      </c>
      <c r="N5657" s="22">
        <v>44589.5</v>
      </c>
      <c r="O5657">
        <f t="shared" si="354"/>
        <v>40</v>
      </c>
      <c r="P5657" s="3">
        <f t="shared" si="355"/>
        <v>848</v>
      </c>
    </row>
    <row r="5658" spans="1:16" x14ac:dyDescent="0.35">
      <c r="A5658" t="s">
        <v>306</v>
      </c>
      <c r="B5658" s="21" t="s">
        <v>98</v>
      </c>
      <c r="C5658" s="22">
        <v>44561</v>
      </c>
      <c r="D5658" t="s">
        <v>110</v>
      </c>
      <c r="E5658" t="s">
        <v>111</v>
      </c>
      <c r="F5658" s="21" t="s">
        <v>213</v>
      </c>
      <c r="G5658" s="3">
        <v>1.42</v>
      </c>
      <c r="H5658" s="22">
        <v>44543</v>
      </c>
      <c r="I5658" s="23">
        <v>44556</v>
      </c>
      <c r="J5658">
        <f t="shared" si="352"/>
        <v>14</v>
      </c>
      <c r="K5658" s="2">
        <f t="shared" si="353"/>
        <v>44549.5</v>
      </c>
      <c r="L5658" s="22">
        <v>44561.5</v>
      </c>
      <c r="M5658" s="22">
        <v>44592.5</v>
      </c>
      <c r="N5658" s="22">
        <v>44589.5</v>
      </c>
      <c r="O5658">
        <f t="shared" si="354"/>
        <v>40</v>
      </c>
      <c r="P5658" s="3">
        <f t="shared" si="355"/>
        <v>56.8</v>
      </c>
    </row>
    <row r="5659" spans="1:16" x14ac:dyDescent="0.35">
      <c r="A5659" t="s">
        <v>306</v>
      </c>
      <c r="B5659" s="21" t="s">
        <v>98</v>
      </c>
      <c r="C5659" s="22">
        <v>44561</v>
      </c>
      <c r="D5659" t="s">
        <v>110</v>
      </c>
      <c r="E5659" t="s">
        <v>111</v>
      </c>
      <c r="F5659" s="21" t="s">
        <v>214</v>
      </c>
      <c r="G5659" s="3">
        <v>0.92</v>
      </c>
      <c r="H5659" s="22">
        <v>44543</v>
      </c>
      <c r="I5659" s="23">
        <v>44556</v>
      </c>
      <c r="J5659">
        <f t="shared" si="352"/>
        <v>14</v>
      </c>
      <c r="K5659" s="2">
        <f t="shared" si="353"/>
        <v>44549.5</v>
      </c>
      <c r="L5659" s="22">
        <v>44561.5</v>
      </c>
      <c r="M5659" s="22">
        <v>44592.5</v>
      </c>
      <c r="N5659" s="22">
        <v>44589.5</v>
      </c>
      <c r="O5659">
        <f t="shared" si="354"/>
        <v>40</v>
      </c>
      <c r="P5659" s="3">
        <f t="shared" si="355"/>
        <v>36.800000000000004</v>
      </c>
    </row>
    <row r="5660" spans="1:16" x14ac:dyDescent="0.35">
      <c r="A5660" t="s">
        <v>306</v>
      </c>
      <c r="B5660" s="21" t="s">
        <v>98</v>
      </c>
      <c r="C5660" s="22">
        <v>44561</v>
      </c>
      <c r="D5660" t="s">
        <v>110</v>
      </c>
      <c r="E5660" t="s">
        <v>111</v>
      </c>
      <c r="F5660" s="21" t="s">
        <v>290</v>
      </c>
      <c r="G5660" s="3">
        <v>3.36</v>
      </c>
      <c r="H5660" s="22">
        <v>44543</v>
      </c>
      <c r="I5660" s="23">
        <v>44556</v>
      </c>
      <c r="J5660">
        <f t="shared" si="352"/>
        <v>14</v>
      </c>
      <c r="K5660" s="2">
        <f t="shared" si="353"/>
        <v>44549.5</v>
      </c>
      <c r="L5660" s="22">
        <v>44561.5</v>
      </c>
      <c r="M5660" s="22">
        <v>44592.5</v>
      </c>
      <c r="N5660" s="22">
        <v>44589.5</v>
      </c>
      <c r="O5660">
        <f t="shared" si="354"/>
        <v>40</v>
      </c>
      <c r="P5660" s="3">
        <f t="shared" si="355"/>
        <v>134.4</v>
      </c>
    </row>
    <row r="5661" spans="1:16" x14ac:dyDescent="0.35">
      <c r="A5661" t="s">
        <v>306</v>
      </c>
      <c r="B5661" s="21" t="s">
        <v>98</v>
      </c>
      <c r="C5661" s="22">
        <v>44561</v>
      </c>
      <c r="D5661" t="s">
        <v>217</v>
      </c>
      <c r="E5661" t="s">
        <v>218</v>
      </c>
      <c r="F5661" s="21" t="s">
        <v>219</v>
      </c>
      <c r="G5661" s="3">
        <v>41.349999999999994</v>
      </c>
      <c r="H5661" s="22">
        <v>44543</v>
      </c>
      <c r="I5661" s="23">
        <v>44556</v>
      </c>
      <c r="J5661">
        <f t="shared" si="352"/>
        <v>14</v>
      </c>
      <c r="K5661" s="2">
        <f t="shared" si="353"/>
        <v>44549.5</v>
      </c>
      <c r="L5661" s="22">
        <v>44561.5</v>
      </c>
      <c r="M5661" s="22">
        <v>44592.5</v>
      </c>
      <c r="N5661" s="22">
        <v>44589.5</v>
      </c>
      <c r="O5661">
        <f t="shared" si="354"/>
        <v>40</v>
      </c>
      <c r="P5661" s="3">
        <f t="shared" si="355"/>
        <v>1653.9999999999998</v>
      </c>
    </row>
    <row r="5662" spans="1:16" x14ac:dyDescent="0.35">
      <c r="A5662" t="s">
        <v>306</v>
      </c>
      <c r="B5662" s="21" t="s">
        <v>98</v>
      </c>
      <c r="C5662" s="22">
        <v>44561</v>
      </c>
      <c r="D5662" t="s">
        <v>110</v>
      </c>
      <c r="E5662" t="s">
        <v>111</v>
      </c>
      <c r="F5662" s="21" t="s">
        <v>284</v>
      </c>
      <c r="G5662" s="3">
        <v>42.49</v>
      </c>
      <c r="H5662" s="22">
        <v>44543</v>
      </c>
      <c r="I5662" s="23">
        <v>44556</v>
      </c>
      <c r="J5662">
        <f t="shared" si="352"/>
        <v>14</v>
      </c>
      <c r="K5662" s="2">
        <f t="shared" si="353"/>
        <v>44549.5</v>
      </c>
      <c r="L5662" s="22">
        <v>44561.5</v>
      </c>
      <c r="M5662" s="22">
        <v>44592.5</v>
      </c>
      <c r="N5662" s="22">
        <v>44589.5</v>
      </c>
      <c r="O5662">
        <f t="shared" si="354"/>
        <v>40</v>
      </c>
      <c r="P5662" s="3">
        <f t="shared" si="355"/>
        <v>1699.6000000000001</v>
      </c>
    </row>
    <row r="5663" spans="1:16" x14ac:dyDescent="0.35">
      <c r="A5663" t="s">
        <v>306</v>
      </c>
      <c r="B5663" s="21" t="s">
        <v>98</v>
      </c>
      <c r="C5663" s="22">
        <v>44561</v>
      </c>
      <c r="D5663" t="s">
        <v>110</v>
      </c>
      <c r="E5663" t="s">
        <v>111</v>
      </c>
      <c r="F5663" s="21" t="s">
        <v>220</v>
      </c>
      <c r="G5663" s="3">
        <v>0.86</v>
      </c>
      <c r="H5663" s="22">
        <v>44543</v>
      </c>
      <c r="I5663" s="23">
        <v>44556</v>
      </c>
      <c r="J5663">
        <f t="shared" si="352"/>
        <v>14</v>
      </c>
      <c r="K5663" s="2">
        <f t="shared" si="353"/>
        <v>44549.5</v>
      </c>
      <c r="L5663" s="22">
        <v>44561.5</v>
      </c>
      <c r="M5663" s="22">
        <v>44592.5</v>
      </c>
      <c r="N5663" s="22">
        <v>44589.5</v>
      </c>
      <c r="O5663">
        <f t="shared" si="354"/>
        <v>40</v>
      </c>
      <c r="P5663" s="3">
        <f t="shared" si="355"/>
        <v>34.4</v>
      </c>
    </row>
    <row r="5664" spans="1:16" x14ac:dyDescent="0.35">
      <c r="A5664" t="s">
        <v>306</v>
      </c>
      <c r="B5664" s="21" t="s">
        <v>98</v>
      </c>
      <c r="C5664" s="22">
        <v>44561</v>
      </c>
      <c r="D5664" t="s">
        <v>110</v>
      </c>
      <c r="E5664" t="s">
        <v>111</v>
      </c>
      <c r="F5664" s="21" t="s">
        <v>221</v>
      </c>
      <c r="G5664" s="3">
        <v>61.43</v>
      </c>
      <c r="H5664" s="22">
        <v>44543</v>
      </c>
      <c r="I5664" s="23">
        <v>44556</v>
      </c>
      <c r="J5664">
        <f t="shared" si="352"/>
        <v>14</v>
      </c>
      <c r="K5664" s="2">
        <f t="shared" si="353"/>
        <v>44549.5</v>
      </c>
      <c r="L5664" s="22">
        <v>44561.5</v>
      </c>
      <c r="M5664" s="22">
        <v>44592.5</v>
      </c>
      <c r="N5664" s="22">
        <v>44589.5</v>
      </c>
      <c r="O5664">
        <f t="shared" si="354"/>
        <v>40</v>
      </c>
      <c r="P5664" s="3">
        <f t="shared" si="355"/>
        <v>2457.1999999999998</v>
      </c>
    </row>
    <row r="5665" spans="1:16" x14ac:dyDescent="0.35">
      <c r="A5665" t="s">
        <v>306</v>
      </c>
      <c r="B5665" s="21" t="s">
        <v>98</v>
      </c>
      <c r="C5665" s="22">
        <v>44561</v>
      </c>
      <c r="D5665" t="s">
        <v>199</v>
      </c>
      <c r="E5665" t="s">
        <v>200</v>
      </c>
      <c r="F5665" s="21" t="s">
        <v>89</v>
      </c>
      <c r="G5665" s="3">
        <v>558.34</v>
      </c>
      <c r="H5665" s="22">
        <v>44543</v>
      </c>
      <c r="I5665" s="23">
        <v>44556</v>
      </c>
      <c r="J5665">
        <f t="shared" si="352"/>
        <v>14</v>
      </c>
      <c r="K5665" s="2">
        <f t="shared" si="353"/>
        <v>44549.5</v>
      </c>
      <c r="L5665" s="22">
        <v>44561.5</v>
      </c>
      <c r="M5665" s="22">
        <v>44592.5</v>
      </c>
      <c r="N5665" s="22">
        <v>44589.5</v>
      </c>
      <c r="O5665">
        <f t="shared" si="354"/>
        <v>40</v>
      </c>
      <c r="P5665" s="3">
        <f t="shared" si="355"/>
        <v>22333.600000000002</v>
      </c>
    </row>
    <row r="5666" spans="1:16" x14ac:dyDescent="0.35">
      <c r="A5666" t="s">
        <v>306</v>
      </c>
      <c r="B5666" s="21" t="s">
        <v>98</v>
      </c>
      <c r="C5666" s="22">
        <v>44561</v>
      </c>
      <c r="D5666" t="s">
        <v>110</v>
      </c>
      <c r="E5666" t="s">
        <v>111</v>
      </c>
      <c r="F5666" s="21" t="s">
        <v>223</v>
      </c>
      <c r="G5666" s="3">
        <v>5.83</v>
      </c>
      <c r="H5666" s="22">
        <v>44543</v>
      </c>
      <c r="I5666" s="23">
        <v>44556</v>
      </c>
      <c r="J5666">
        <f t="shared" si="352"/>
        <v>14</v>
      </c>
      <c r="K5666" s="2">
        <f t="shared" si="353"/>
        <v>44549.5</v>
      </c>
      <c r="L5666" s="22">
        <v>44561.5</v>
      </c>
      <c r="M5666" s="22">
        <v>44592.5</v>
      </c>
      <c r="N5666" s="22">
        <v>44589.5</v>
      </c>
      <c r="O5666">
        <f t="shared" si="354"/>
        <v>40</v>
      </c>
      <c r="P5666" s="3">
        <f t="shared" si="355"/>
        <v>233.2</v>
      </c>
    </row>
    <row r="5667" spans="1:16" x14ac:dyDescent="0.35">
      <c r="A5667" t="s">
        <v>306</v>
      </c>
      <c r="B5667" s="21" t="s">
        <v>98</v>
      </c>
      <c r="C5667" s="22">
        <v>44561</v>
      </c>
      <c r="D5667" t="s">
        <v>110</v>
      </c>
      <c r="E5667" t="s">
        <v>111</v>
      </c>
      <c r="F5667" s="21" t="s">
        <v>224</v>
      </c>
      <c r="G5667" s="3">
        <v>20.9</v>
      </c>
      <c r="H5667" s="22">
        <v>44543</v>
      </c>
      <c r="I5667" s="23">
        <v>44556</v>
      </c>
      <c r="J5667">
        <f t="shared" si="352"/>
        <v>14</v>
      </c>
      <c r="K5667" s="2">
        <f t="shared" si="353"/>
        <v>44549.5</v>
      </c>
      <c r="L5667" s="22">
        <v>44561.5</v>
      </c>
      <c r="M5667" s="22">
        <v>44592.5</v>
      </c>
      <c r="N5667" s="22">
        <v>44589.5</v>
      </c>
      <c r="O5667">
        <f t="shared" si="354"/>
        <v>40</v>
      </c>
      <c r="P5667" s="3">
        <f t="shared" si="355"/>
        <v>836</v>
      </c>
    </row>
    <row r="5668" spans="1:16" x14ac:dyDescent="0.35">
      <c r="A5668" t="s">
        <v>306</v>
      </c>
      <c r="B5668" s="21" t="s">
        <v>98</v>
      </c>
      <c r="C5668" s="22">
        <v>44561</v>
      </c>
      <c r="D5668" t="s">
        <v>110</v>
      </c>
      <c r="E5668" t="s">
        <v>111</v>
      </c>
      <c r="F5668" s="21" t="s">
        <v>225</v>
      </c>
      <c r="G5668" s="3">
        <v>20.94</v>
      </c>
      <c r="H5668" s="22">
        <v>44543</v>
      </c>
      <c r="I5668" s="23">
        <v>44556</v>
      </c>
      <c r="J5668">
        <f t="shared" si="352"/>
        <v>14</v>
      </c>
      <c r="K5668" s="2">
        <f t="shared" si="353"/>
        <v>44549.5</v>
      </c>
      <c r="L5668" s="22">
        <v>44561.5</v>
      </c>
      <c r="M5668" s="22">
        <v>44592.5</v>
      </c>
      <c r="N5668" s="22">
        <v>44589.5</v>
      </c>
      <c r="O5668">
        <f t="shared" si="354"/>
        <v>40</v>
      </c>
      <c r="P5668" s="3">
        <f t="shared" si="355"/>
        <v>837.6</v>
      </c>
    </row>
    <row r="5669" spans="1:16" x14ac:dyDescent="0.35">
      <c r="A5669" t="s">
        <v>306</v>
      </c>
      <c r="B5669" s="21" t="s">
        <v>98</v>
      </c>
      <c r="C5669" s="22">
        <v>44561</v>
      </c>
      <c r="D5669" t="s">
        <v>110</v>
      </c>
      <c r="E5669" t="s">
        <v>111</v>
      </c>
      <c r="F5669" s="21" t="s">
        <v>226</v>
      </c>
      <c r="G5669" s="3">
        <v>6.9799999999999995</v>
      </c>
      <c r="H5669" s="22">
        <v>44543</v>
      </c>
      <c r="I5669" s="23">
        <v>44556</v>
      </c>
      <c r="J5669">
        <f t="shared" si="352"/>
        <v>14</v>
      </c>
      <c r="K5669" s="2">
        <f t="shared" si="353"/>
        <v>44549.5</v>
      </c>
      <c r="L5669" s="22">
        <v>44561.5</v>
      </c>
      <c r="M5669" s="22">
        <v>44592.5</v>
      </c>
      <c r="N5669" s="22">
        <v>44589.5</v>
      </c>
      <c r="O5669">
        <f t="shared" si="354"/>
        <v>40</v>
      </c>
      <c r="P5669" s="3">
        <f t="shared" si="355"/>
        <v>279.2</v>
      </c>
    </row>
    <row r="5670" spans="1:16" x14ac:dyDescent="0.35">
      <c r="A5670" t="s">
        <v>306</v>
      </c>
      <c r="B5670" s="21" t="s">
        <v>98</v>
      </c>
      <c r="C5670" s="22">
        <v>44561</v>
      </c>
      <c r="D5670" t="s">
        <v>110</v>
      </c>
      <c r="E5670" t="s">
        <v>111</v>
      </c>
      <c r="F5670" s="21" t="s">
        <v>227</v>
      </c>
      <c r="G5670" s="3">
        <v>6.54</v>
      </c>
      <c r="H5670" s="22">
        <v>44543</v>
      </c>
      <c r="I5670" s="23">
        <v>44556</v>
      </c>
      <c r="J5670">
        <f t="shared" si="352"/>
        <v>14</v>
      </c>
      <c r="K5670" s="2">
        <f t="shared" si="353"/>
        <v>44549.5</v>
      </c>
      <c r="L5670" s="22">
        <v>44561.5</v>
      </c>
      <c r="M5670" s="22">
        <v>44592.5</v>
      </c>
      <c r="N5670" s="22">
        <v>44589.5</v>
      </c>
      <c r="O5670">
        <f t="shared" si="354"/>
        <v>40</v>
      </c>
      <c r="P5670" s="3">
        <f t="shared" si="355"/>
        <v>261.60000000000002</v>
      </c>
    </row>
    <row r="5671" spans="1:16" x14ac:dyDescent="0.35">
      <c r="A5671" t="s">
        <v>306</v>
      </c>
      <c r="B5671" s="21" t="s">
        <v>98</v>
      </c>
      <c r="C5671" s="22">
        <v>44561</v>
      </c>
      <c r="D5671" t="s">
        <v>110</v>
      </c>
      <c r="E5671" t="s">
        <v>111</v>
      </c>
      <c r="F5671" s="21" t="s">
        <v>228</v>
      </c>
      <c r="G5671" s="3">
        <v>2.04</v>
      </c>
      <c r="H5671" s="22">
        <v>44543</v>
      </c>
      <c r="I5671" s="23">
        <v>44556</v>
      </c>
      <c r="J5671">
        <f t="shared" si="352"/>
        <v>14</v>
      </c>
      <c r="K5671" s="2">
        <f t="shared" si="353"/>
        <v>44549.5</v>
      </c>
      <c r="L5671" s="22">
        <v>44561.5</v>
      </c>
      <c r="M5671" s="22">
        <v>44592.5</v>
      </c>
      <c r="N5671" s="22">
        <v>44589.5</v>
      </c>
      <c r="O5671">
        <f t="shared" si="354"/>
        <v>40</v>
      </c>
      <c r="P5671" s="3">
        <f t="shared" si="355"/>
        <v>81.599999999999994</v>
      </c>
    </row>
    <row r="5672" spans="1:16" x14ac:dyDescent="0.35">
      <c r="A5672" t="s">
        <v>306</v>
      </c>
      <c r="B5672" s="21" t="s">
        <v>98</v>
      </c>
      <c r="C5672" s="22">
        <v>44561</v>
      </c>
      <c r="D5672" t="s">
        <v>171</v>
      </c>
      <c r="E5672" t="s">
        <v>172</v>
      </c>
      <c r="F5672" s="21" t="s">
        <v>285</v>
      </c>
      <c r="G5672" s="3">
        <v>50.989999999999995</v>
      </c>
      <c r="H5672" s="22">
        <v>44543</v>
      </c>
      <c r="I5672" s="23">
        <v>44556</v>
      </c>
      <c r="J5672">
        <f t="shared" si="352"/>
        <v>14</v>
      </c>
      <c r="K5672" s="2">
        <f t="shared" si="353"/>
        <v>44549.5</v>
      </c>
      <c r="L5672" s="22">
        <v>44561.5</v>
      </c>
      <c r="M5672" s="22">
        <v>44592.5</v>
      </c>
      <c r="N5672" s="22">
        <v>44589.5</v>
      </c>
      <c r="O5672">
        <f t="shared" si="354"/>
        <v>40</v>
      </c>
      <c r="P5672" s="3">
        <f t="shared" si="355"/>
        <v>2039.6</v>
      </c>
    </row>
    <row r="5673" spans="1:16" x14ac:dyDescent="0.35">
      <c r="A5673" t="s">
        <v>306</v>
      </c>
      <c r="B5673" s="21" t="s">
        <v>98</v>
      </c>
      <c r="C5673" s="22">
        <v>44561</v>
      </c>
      <c r="D5673" t="s">
        <v>110</v>
      </c>
      <c r="E5673" t="s">
        <v>111</v>
      </c>
      <c r="F5673" s="21" t="s">
        <v>229</v>
      </c>
      <c r="G5673" s="3">
        <v>0.8</v>
      </c>
      <c r="H5673" s="22">
        <v>44543</v>
      </c>
      <c r="I5673" s="23">
        <v>44556</v>
      </c>
      <c r="J5673">
        <f t="shared" si="352"/>
        <v>14</v>
      </c>
      <c r="K5673" s="2">
        <f t="shared" si="353"/>
        <v>44549.5</v>
      </c>
      <c r="L5673" s="22">
        <v>44561.5</v>
      </c>
      <c r="M5673" s="22">
        <v>44592.5</v>
      </c>
      <c r="N5673" s="22">
        <v>44589.5</v>
      </c>
      <c r="O5673">
        <f t="shared" si="354"/>
        <v>40</v>
      </c>
      <c r="P5673" s="3">
        <f t="shared" si="355"/>
        <v>32</v>
      </c>
    </row>
    <row r="5674" spans="1:16" x14ac:dyDescent="0.35">
      <c r="A5674" t="s">
        <v>306</v>
      </c>
      <c r="B5674" s="21" t="s">
        <v>98</v>
      </c>
      <c r="C5674" s="22">
        <v>44561</v>
      </c>
      <c r="D5674" t="s">
        <v>110</v>
      </c>
      <c r="E5674" t="s">
        <v>111</v>
      </c>
      <c r="F5674" s="21" t="s">
        <v>230</v>
      </c>
      <c r="G5674" s="3">
        <v>89.74</v>
      </c>
      <c r="H5674" s="22">
        <v>44543</v>
      </c>
      <c r="I5674" s="23">
        <v>44556</v>
      </c>
      <c r="J5674">
        <f t="shared" si="352"/>
        <v>14</v>
      </c>
      <c r="K5674" s="2">
        <f t="shared" si="353"/>
        <v>44549.5</v>
      </c>
      <c r="L5674" s="22">
        <v>44561.5</v>
      </c>
      <c r="M5674" s="22">
        <v>44592.5</v>
      </c>
      <c r="N5674" s="22">
        <v>44589.5</v>
      </c>
      <c r="O5674">
        <f t="shared" si="354"/>
        <v>40</v>
      </c>
      <c r="P5674" s="3">
        <f t="shared" si="355"/>
        <v>3589.6</v>
      </c>
    </row>
    <row r="5675" spans="1:16" x14ac:dyDescent="0.35">
      <c r="A5675" t="s">
        <v>306</v>
      </c>
      <c r="B5675" s="21" t="s">
        <v>98</v>
      </c>
      <c r="C5675" s="22">
        <v>44561</v>
      </c>
      <c r="D5675" t="s">
        <v>201</v>
      </c>
      <c r="E5675" t="s">
        <v>202</v>
      </c>
      <c r="F5675" s="21" t="s">
        <v>164</v>
      </c>
      <c r="G5675" s="3">
        <v>86.52</v>
      </c>
      <c r="H5675" s="22">
        <v>44543</v>
      </c>
      <c r="I5675" s="23">
        <v>44556</v>
      </c>
      <c r="J5675">
        <f t="shared" si="352"/>
        <v>14</v>
      </c>
      <c r="K5675" s="2">
        <f t="shared" si="353"/>
        <v>44549.5</v>
      </c>
      <c r="L5675" s="22">
        <v>44561.5</v>
      </c>
      <c r="M5675" s="22">
        <v>44592.5</v>
      </c>
      <c r="N5675" s="22">
        <v>44589.5</v>
      </c>
      <c r="O5675">
        <f t="shared" si="354"/>
        <v>40</v>
      </c>
      <c r="P5675" s="3">
        <f t="shared" si="355"/>
        <v>3460.7999999999997</v>
      </c>
    </row>
    <row r="5676" spans="1:16" x14ac:dyDescent="0.35">
      <c r="A5676" t="s">
        <v>306</v>
      </c>
      <c r="B5676" s="21" t="s">
        <v>98</v>
      </c>
      <c r="C5676" s="22">
        <v>44561</v>
      </c>
      <c r="D5676" t="s">
        <v>171</v>
      </c>
      <c r="E5676" t="s">
        <v>172</v>
      </c>
      <c r="F5676" s="21" t="s">
        <v>231</v>
      </c>
      <c r="G5676" s="3">
        <v>209.74</v>
      </c>
      <c r="H5676" s="22">
        <v>44543</v>
      </c>
      <c r="I5676" s="23">
        <v>44556</v>
      </c>
      <c r="J5676">
        <f t="shared" si="352"/>
        <v>14</v>
      </c>
      <c r="K5676" s="2">
        <f t="shared" si="353"/>
        <v>44549.5</v>
      </c>
      <c r="L5676" s="22">
        <v>44561.5</v>
      </c>
      <c r="M5676" s="22">
        <v>44592.5</v>
      </c>
      <c r="N5676" s="22">
        <v>44589.5</v>
      </c>
      <c r="O5676">
        <f t="shared" si="354"/>
        <v>40</v>
      </c>
      <c r="P5676" s="3">
        <f t="shared" si="355"/>
        <v>8389.6</v>
      </c>
    </row>
    <row r="5677" spans="1:16" x14ac:dyDescent="0.35">
      <c r="A5677" t="s">
        <v>306</v>
      </c>
      <c r="B5677" s="21" t="s">
        <v>98</v>
      </c>
      <c r="C5677" s="22">
        <v>44561</v>
      </c>
      <c r="D5677" t="s">
        <v>201</v>
      </c>
      <c r="E5677" t="s">
        <v>202</v>
      </c>
      <c r="F5677" s="21" t="s">
        <v>142</v>
      </c>
      <c r="G5677" s="3">
        <v>36.76</v>
      </c>
      <c r="H5677" s="22">
        <v>44543</v>
      </c>
      <c r="I5677" s="23">
        <v>44556</v>
      </c>
      <c r="J5677">
        <f t="shared" si="352"/>
        <v>14</v>
      </c>
      <c r="K5677" s="2">
        <f t="shared" si="353"/>
        <v>44549.5</v>
      </c>
      <c r="L5677" s="22">
        <v>44561.5</v>
      </c>
      <c r="M5677" s="22">
        <v>44592.5</v>
      </c>
      <c r="N5677" s="22">
        <v>44589.5</v>
      </c>
      <c r="O5677">
        <f t="shared" si="354"/>
        <v>40</v>
      </c>
      <c r="P5677" s="3">
        <f t="shared" si="355"/>
        <v>1470.3999999999999</v>
      </c>
    </row>
    <row r="5678" spans="1:16" x14ac:dyDescent="0.35">
      <c r="A5678" t="s">
        <v>306</v>
      </c>
      <c r="B5678" s="21" t="s">
        <v>98</v>
      </c>
      <c r="C5678" s="22">
        <v>44561</v>
      </c>
      <c r="D5678" t="s">
        <v>110</v>
      </c>
      <c r="E5678" t="s">
        <v>111</v>
      </c>
      <c r="F5678" s="21" t="s">
        <v>232</v>
      </c>
      <c r="G5678" s="3">
        <v>0.83</v>
      </c>
      <c r="H5678" s="22">
        <v>44543</v>
      </c>
      <c r="I5678" s="23">
        <v>44556</v>
      </c>
      <c r="J5678">
        <f t="shared" si="352"/>
        <v>14</v>
      </c>
      <c r="K5678" s="2">
        <f t="shared" si="353"/>
        <v>44549.5</v>
      </c>
      <c r="L5678" s="22">
        <v>44561.5</v>
      </c>
      <c r="M5678" s="22">
        <v>44592.5</v>
      </c>
      <c r="N5678" s="22">
        <v>44589.5</v>
      </c>
      <c r="O5678">
        <f t="shared" si="354"/>
        <v>40</v>
      </c>
      <c r="P5678" s="3">
        <f t="shared" si="355"/>
        <v>33.199999999999996</v>
      </c>
    </row>
    <row r="5679" spans="1:16" x14ac:dyDescent="0.35">
      <c r="A5679" t="s">
        <v>306</v>
      </c>
      <c r="B5679" s="21" t="s">
        <v>98</v>
      </c>
      <c r="C5679" s="22">
        <v>44561</v>
      </c>
      <c r="D5679" t="s">
        <v>110</v>
      </c>
      <c r="E5679" t="s">
        <v>111</v>
      </c>
      <c r="F5679" s="21" t="s">
        <v>233</v>
      </c>
      <c r="G5679" s="3">
        <v>13.510000000000002</v>
      </c>
      <c r="H5679" s="22">
        <v>44543</v>
      </c>
      <c r="I5679" s="23">
        <v>44556</v>
      </c>
      <c r="J5679">
        <f t="shared" si="352"/>
        <v>14</v>
      </c>
      <c r="K5679" s="2">
        <f t="shared" si="353"/>
        <v>44549.5</v>
      </c>
      <c r="L5679" s="22">
        <v>44561.5</v>
      </c>
      <c r="M5679" s="22">
        <v>44592.5</v>
      </c>
      <c r="N5679" s="22">
        <v>44589.5</v>
      </c>
      <c r="O5679">
        <f t="shared" si="354"/>
        <v>40</v>
      </c>
      <c r="P5679" s="3">
        <f t="shared" si="355"/>
        <v>540.40000000000009</v>
      </c>
    </row>
    <row r="5680" spans="1:16" x14ac:dyDescent="0.35">
      <c r="A5680" t="s">
        <v>306</v>
      </c>
      <c r="B5680" s="21" t="s">
        <v>98</v>
      </c>
      <c r="C5680" s="22">
        <v>44561</v>
      </c>
      <c r="D5680" t="s">
        <v>110</v>
      </c>
      <c r="E5680" t="s">
        <v>111</v>
      </c>
      <c r="F5680" s="21" t="s">
        <v>262</v>
      </c>
      <c r="G5680" s="3">
        <v>4.93</v>
      </c>
      <c r="H5680" s="22">
        <v>44543</v>
      </c>
      <c r="I5680" s="23">
        <v>44556</v>
      </c>
      <c r="J5680">
        <f t="shared" si="352"/>
        <v>14</v>
      </c>
      <c r="K5680" s="2">
        <f t="shared" si="353"/>
        <v>44549.5</v>
      </c>
      <c r="L5680" s="22">
        <v>44561.5</v>
      </c>
      <c r="M5680" s="22">
        <v>44592.5</v>
      </c>
      <c r="N5680" s="22">
        <v>44589.5</v>
      </c>
      <c r="O5680">
        <f t="shared" si="354"/>
        <v>40</v>
      </c>
      <c r="P5680" s="3">
        <f t="shared" si="355"/>
        <v>197.2</v>
      </c>
    </row>
    <row r="5681" spans="1:16" x14ac:dyDescent="0.35">
      <c r="A5681" t="s">
        <v>306</v>
      </c>
      <c r="B5681" s="21" t="s">
        <v>98</v>
      </c>
      <c r="C5681" s="22">
        <v>44561</v>
      </c>
      <c r="D5681" t="s">
        <v>114</v>
      </c>
      <c r="E5681" t="s">
        <v>115</v>
      </c>
      <c r="F5681" s="21" t="s">
        <v>145</v>
      </c>
      <c r="G5681" s="3">
        <v>58.76</v>
      </c>
      <c r="H5681" s="22">
        <v>44543</v>
      </c>
      <c r="I5681" s="23">
        <v>44556</v>
      </c>
      <c r="J5681">
        <f t="shared" si="352"/>
        <v>14</v>
      </c>
      <c r="K5681" s="2">
        <f t="shared" si="353"/>
        <v>44549.5</v>
      </c>
      <c r="L5681" s="22">
        <v>44561.5</v>
      </c>
      <c r="M5681" s="22">
        <v>44592.5</v>
      </c>
      <c r="N5681" s="22">
        <v>44589.5</v>
      </c>
      <c r="O5681">
        <f t="shared" si="354"/>
        <v>40</v>
      </c>
      <c r="P5681" s="3">
        <f t="shared" si="355"/>
        <v>2350.4</v>
      </c>
    </row>
    <row r="5682" spans="1:16" x14ac:dyDescent="0.35">
      <c r="A5682" t="s">
        <v>306</v>
      </c>
      <c r="B5682" s="21" t="s">
        <v>98</v>
      </c>
      <c r="C5682" s="22">
        <v>44561</v>
      </c>
      <c r="D5682" t="s">
        <v>110</v>
      </c>
      <c r="E5682" t="s">
        <v>111</v>
      </c>
      <c r="F5682" s="21" t="s">
        <v>145</v>
      </c>
      <c r="G5682" s="3">
        <v>12.68</v>
      </c>
      <c r="H5682" s="22">
        <v>44543</v>
      </c>
      <c r="I5682" s="23">
        <v>44556</v>
      </c>
      <c r="J5682">
        <f t="shared" si="352"/>
        <v>14</v>
      </c>
      <c r="K5682" s="2">
        <f t="shared" si="353"/>
        <v>44549.5</v>
      </c>
      <c r="L5682" s="22">
        <v>44561.5</v>
      </c>
      <c r="M5682" s="22">
        <v>44592.5</v>
      </c>
      <c r="N5682" s="22">
        <v>44589.5</v>
      </c>
      <c r="O5682">
        <f t="shared" si="354"/>
        <v>40</v>
      </c>
      <c r="P5682" s="3">
        <f t="shared" si="355"/>
        <v>507.2</v>
      </c>
    </row>
    <row r="5683" spans="1:16" x14ac:dyDescent="0.35">
      <c r="A5683" t="s">
        <v>306</v>
      </c>
      <c r="B5683" s="21" t="s">
        <v>98</v>
      </c>
      <c r="C5683" s="22">
        <v>44561</v>
      </c>
      <c r="D5683" t="s">
        <v>114</v>
      </c>
      <c r="E5683" t="s">
        <v>115</v>
      </c>
      <c r="F5683" s="21" t="s">
        <v>146</v>
      </c>
      <c r="G5683" s="3">
        <v>139.25</v>
      </c>
      <c r="H5683" s="22">
        <v>44543</v>
      </c>
      <c r="I5683" s="23">
        <v>44556</v>
      </c>
      <c r="J5683">
        <f t="shared" si="352"/>
        <v>14</v>
      </c>
      <c r="K5683" s="2">
        <f t="shared" si="353"/>
        <v>44549.5</v>
      </c>
      <c r="L5683" s="22">
        <v>44561.5</v>
      </c>
      <c r="M5683" s="22">
        <v>44592.5</v>
      </c>
      <c r="N5683" s="22">
        <v>44589.5</v>
      </c>
      <c r="O5683">
        <f t="shared" si="354"/>
        <v>40</v>
      </c>
      <c r="P5683" s="3">
        <f t="shared" si="355"/>
        <v>5570</v>
      </c>
    </row>
    <row r="5684" spans="1:16" x14ac:dyDescent="0.35">
      <c r="A5684" t="s">
        <v>306</v>
      </c>
      <c r="B5684" s="21" t="s">
        <v>98</v>
      </c>
      <c r="C5684" s="22">
        <v>44561</v>
      </c>
      <c r="D5684" t="s">
        <v>114</v>
      </c>
      <c r="E5684" t="s">
        <v>115</v>
      </c>
      <c r="F5684" s="21" t="s">
        <v>234</v>
      </c>
      <c r="G5684" s="3">
        <v>61.55</v>
      </c>
      <c r="H5684" s="22">
        <v>44543</v>
      </c>
      <c r="I5684" s="23">
        <v>44556</v>
      </c>
      <c r="J5684">
        <f t="shared" si="352"/>
        <v>14</v>
      </c>
      <c r="K5684" s="2">
        <f t="shared" si="353"/>
        <v>44549.5</v>
      </c>
      <c r="L5684" s="22">
        <v>44561.5</v>
      </c>
      <c r="M5684" s="22">
        <v>44592.5</v>
      </c>
      <c r="N5684" s="22">
        <v>44589.5</v>
      </c>
      <c r="O5684">
        <f t="shared" si="354"/>
        <v>40</v>
      </c>
      <c r="P5684" s="3">
        <f t="shared" si="355"/>
        <v>2462</v>
      </c>
    </row>
    <row r="5685" spans="1:16" x14ac:dyDescent="0.35">
      <c r="A5685" t="s">
        <v>306</v>
      </c>
      <c r="B5685" s="21" t="s">
        <v>98</v>
      </c>
      <c r="C5685" s="22">
        <v>44561</v>
      </c>
      <c r="D5685" t="s">
        <v>110</v>
      </c>
      <c r="E5685" t="s">
        <v>111</v>
      </c>
      <c r="F5685" s="21" t="s">
        <v>234</v>
      </c>
      <c r="G5685" s="3">
        <v>2.75</v>
      </c>
      <c r="H5685" s="22">
        <v>44543</v>
      </c>
      <c r="I5685" s="23">
        <v>44556</v>
      </c>
      <c r="J5685">
        <f t="shared" si="352"/>
        <v>14</v>
      </c>
      <c r="K5685" s="2">
        <f t="shared" si="353"/>
        <v>44549.5</v>
      </c>
      <c r="L5685" s="22">
        <v>44561.5</v>
      </c>
      <c r="M5685" s="22">
        <v>44592.5</v>
      </c>
      <c r="N5685" s="22">
        <v>44589.5</v>
      </c>
      <c r="O5685">
        <f t="shared" si="354"/>
        <v>40</v>
      </c>
      <c r="P5685" s="3">
        <f t="shared" si="355"/>
        <v>110</v>
      </c>
    </row>
    <row r="5686" spans="1:16" x14ac:dyDescent="0.35">
      <c r="A5686" t="s">
        <v>306</v>
      </c>
      <c r="B5686" s="21" t="s">
        <v>98</v>
      </c>
      <c r="C5686" s="22">
        <v>44561</v>
      </c>
      <c r="D5686" t="s">
        <v>110</v>
      </c>
      <c r="E5686" t="s">
        <v>111</v>
      </c>
      <c r="F5686" s="21" t="s">
        <v>257</v>
      </c>
      <c r="G5686" s="3">
        <v>0.14000000000000001</v>
      </c>
      <c r="H5686" s="22">
        <v>44543</v>
      </c>
      <c r="I5686" s="23">
        <v>44556</v>
      </c>
      <c r="J5686">
        <f t="shared" si="352"/>
        <v>14</v>
      </c>
      <c r="K5686" s="2">
        <f t="shared" si="353"/>
        <v>44549.5</v>
      </c>
      <c r="L5686" s="22">
        <v>44561.5</v>
      </c>
      <c r="M5686" s="22">
        <v>44592.5</v>
      </c>
      <c r="N5686" s="22">
        <v>44589.5</v>
      </c>
      <c r="O5686">
        <f t="shared" si="354"/>
        <v>40</v>
      </c>
      <c r="P5686" s="3">
        <f t="shared" si="355"/>
        <v>5.6000000000000005</v>
      </c>
    </row>
    <row r="5687" spans="1:16" x14ac:dyDescent="0.35">
      <c r="A5687" t="s">
        <v>306</v>
      </c>
      <c r="B5687" s="21" t="s">
        <v>98</v>
      </c>
      <c r="C5687" s="22">
        <v>44561</v>
      </c>
      <c r="D5687" t="s">
        <v>110</v>
      </c>
      <c r="E5687" t="s">
        <v>111</v>
      </c>
      <c r="F5687" s="21" t="s">
        <v>236</v>
      </c>
      <c r="G5687" s="3">
        <v>10.170000000000002</v>
      </c>
      <c r="H5687" s="22">
        <v>44543</v>
      </c>
      <c r="I5687" s="23">
        <v>44556</v>
      </c>
      <c r="J5687">
        <f t="shared" si="352"/>
        <v>14</v>
      </c>
      <c r="K5687" s="2">
        <f t="shared" si="353"/>
        <v>44549.5</v>
      </c>
      <c r="L5687" s="22">
        <v>44561.5</v>
      </c>
      <c r="M5687" s="22">
        <v>44592.5</v>
      </c>
      <c r="N5687" s="22">
        <v>44589.5</v>
      </c>
      <c r="O5687">
        <f t="shared" si="354"/>
        <v>40</v>
      </c>
      <c r="P5687" s="3">
        <f t="shared" si="355"/>
        <v>406.80000000000007</v>
      </c>
    </row>
    <row r="5688" spans="1:16" x14ac:dyDescent="0.35">
      <c r="A5688" t="s">
        <v>306</v>
      </c>
      <c r="B5688" s="21" t="s">
        <v>98</v>
      </c>
      <c r="C5688" s="22">
        <v>44561</v>
      </c>
      <c r="D5688" t="s">
        <v>201</v>
      </c>
      <c r="E5688" t="s">
        <v>202</v>
      </c>
      <c r="F5688" s="21" t="s">
        <v>109</v>
      </c>
      <c r="G5688" s="3">
        <v>157.07</v>
      </c>
      <c r="H5688" s="22">
        <v>44543</v>
      </c>
      <c r="I5688" s="23">
        <v>44556</v>
      </c>
      <c r="J5688">
        <f t="shared" si="352"/>
        <v>14</v>
      </c>
      <c r="K5688" s="2">
        <f t="shared" si="353"/>
        <v>44549.5</v>
      </c>
      <c r="L5688" s="22">
        <v>44561.5</v>
      </c>
      <c r="M5688" s="22">
        <v>44592.5</v>
      </c>
      <c r="N5688" s="22">
        <v>44589.5</v>
      </c>
      <c r="O5688">
        <f t="shared" si="354"/>
        <v>40</v>
      </c>
      <c r="P5688" s="3">
        <f t="shared" si="355"/>
        <v>6282.7999999999993</v>
      </c>
    </row>
    <row r="5689" spans="1:16" x14ac:dyDescent="0.35">
      <c r="A5689" t="s">
        <v>306</v>
      </c>
      <c r="B5689" s="21" t="s">
        <v>98</v>
      </c>
      <c r="C5689" s="22">
        <v>44561</v>
      </c>
      <c r="D5689" t="s">
        <v>110</v>
      </c>
      <c r="E5689" t="s">
        <v>111</v>
      </c>
      <c r="F5689" s="21" t="s">
        <v>247</v>
      </c>
      <c r="G5689" s="3">
        <v>5.5600000000000005</v>
      </c>
      <c r="H5689" s="22">
        <v>44543</v>
      </c>
      <c r="I5689" s="23">
        <v>44556</v>
      </c>
      <c r="J5689">
        <f t="shared" si="352"/>
        <v>14</v>
      </c>
      <c r="K5689" s="2">
        <f t="shared" si="353"/>
        <v>44549.5</v>
      </c>
      <c r="L5689" s="22">
        <v>44561.5</v>
      </c>
      <c r="M5689" s="22">
        <v>44592.5</v>
      </c>
      <c r="N5689" s="22">
        <v>44589.5</v>
      </c>
      <c r="O5689">
        <f t="shared" si="354"/>
        <v>40</v>
      </c>
      <c r="P5689" s="3">
        <f t="shared" si="355"/>
        <v>222.40000000000003</v>
      </c>
    </row>
    <row r="5690" spans="1:16" x14ac:dyDescent="0.35">
      <c r="A5690" t="s">
        <v>306</v>
      </c>
      <c r="B5690" s="21" t="s">
        <v>98</v>
      </c>
      <c r="C5690" s="22">
        <v>44561</v>
      </c>
      <c r="D5690" t="s">
        <v>110</v>
      </c>
      <c r="E5690" t="s">
        <v>111</v>
      </c>
      <c r="F5690" s="21" t="s">
        <v>238</v>
      </c>
      <c r="G5690" s="3">
        <v>3.89</v>
      </c>
      <c r="H5690" s="22">
        <v>44543</v>
      </c>
      <c r="I5690" s="23">
        <v>44556</v>
      </c>
      <c r="J5690">
        <f t="shared" si="352"/>
        <v>14</v>
      </c>
      <c r="K5690" s="2">
        <f t="shared" si="353"/>
        <v>44549.5</v>
      </c>
      <c r="L5690" s="22">
        <v>44561.5</v>
      </c>
      <c r="M5690" s="22">
        <v>44592.5</v>
      </c>
      <c r="N5690" s="22">
        <v>44589.5</v>
      </c>
      <c r="O5690">
        <f t="shared" si="354"/>
        <v>40</v>
      </c>
      <c r="P5690" s="3">
        <f t="shared" si="355"/>
        <v>155.6</v>
      </c>
    </row>
    <row r="5691" spans="1:16" x14ac:dyDescent="0.35">
      <c r="A5691" t="s">
        <v>306</v>
      </c>
      <c r="B5691" s="21" t="s">
        <v>98</v>
      </c>
      <c r="C5691" s="22">
        <v>44561</v>
      </c>
      <c r="D5691" t="s">
        <v>201</v>
      </c>
      <c r="E5691" t="s">
        <v>202</v>
      </c>
      <c r="F5691" s="21" t="s">
        <v>102</v>
      </c>
      <c r="G5691" s="3">
        <v>29.53</v>
      </c>
      <c r="H5691" s="22">
        <v>44543</v>
      </c>
      <c r="I5691" s="23">
        <v>44556</v>
      </c>
      <c r="J5691">
        <f t="shared" si="352"/>
        <v>14</v>
      </c>
      <c r="K5691" s="2">
        <f t="shared" si="353"/>
        <v>44549.5</v>
      </c>
      <c r="L5691" s="22">
        <v>44561.5</v>
      </c>
      <c r="M5691" s="22">
        <v>44592.5</v>
      </c>
      <c r="N5691" s="22">
        <v>44589.5</v>
      </c>
      <c r="O5691">
        <f t="shared" si="354"/>
        <v>40</v>
      </c>
      <c r="P5691" s="3">
        <f t="shared" si="355"/>
        <v>1181.2</v>
      </c>
    </row>
    <row r="5692" spans="1:16" x14ac:dyDescent="0.35">
      <c r="A5692" t="s">
        <v>306</v>
      </c>
      <c r="B5692" s="21" t="s">
        <v>98</v>
      </c>
      <c r="C5692" s="22">
        <v>44561</v>
      </c>
      <c r="D5692" t="s">
        <v>114</v>
      </c>
      <c r="E5692" t="s">
        <v>115</v>
      </c>
      <c r="F5692" s="21" t="s">
        <v>239</v>
      </c>
      <c r="G5692" s="3">
        <v>19.38</v>
      </c>
      <c r="H5692" s="22">
        <v>44543</v>
      </c>
      <c r="I5692" s="23">
        <v>44556</v>
      </c>
      <c r="J5692">
        <f t="shared" si="352"/>
        <v>14</v>
      </c>
      <c r="K5692" s="2">
        <f t="shared" si="353"/>
        <v>44549.5</v>
      </c>
      <c r="L5692" s="22">
        <v>44561.5</v>
      </c>
      <c r="M5692" s="22">
        <v>44592.5</v>
      </c>
      <c r="N5692" s="22">
        <v>44589.5</v>
      </c>
      <c r="O5692">
        <f t="shared" si="354"/>
        <v>40</v>
      </c>
      <c r="P5692" s="3">
        <f t="shared" si="355"/>
        <v>775.19999999999993</v>
      </c>
    </row>
    <row r="5693" spans="1:16" x14ac:dyDescent="0.35">
      <c r="A5693" t="s">
        <v>306</v>
      </c>
      <c r="B5693" s="21" t="s">
        <v>98</v>
      </c>
      <c r="C5693" s="22">
        <v>44561</v>
      </c>
      <c r="D5693" t="s">
        <v>110</v>
      </c>
      <c r="E5693" t="s">
        <v>111</v>
      </c>
      <c r="F5693" s="21" t="s">
        <v>251</v>
      </c>
      <c r="G5693" s="3">
        <v>10.27</v>
      </c>
      <c r="H5693" s="22">
        <v>44543</v>
      </c>
      <c r="I5693" s="23">
        <v>44556</v>
      </c>
      <c r="J5693">
        <f t="shared" si="352"/>
        <v>14</v>
      </c>
      <c r="K5693" s="2">
        <f t="shared" si="353"/>
        <v>44549.5</v>
      </c>
      <c r="L5693" s="22">
        <v>44561.5</v>
      </c>
      <c r="M5693" s="22">
        <v>44592.5</v>
      </c>
      <c r="N5693" s="22">
        <v>44589.5</v>
      </c>
      <c r="O5693">
        <f t="shared" si="354"/>
        <v>40</v>
      </c>
      <c r="P5693" s="3">
        <f t="shared" si="355"/>
        <v>410.79999999999995</v>
      </c>
    </row>
    <row r="5694" spans="1:16" x14ac:dyDescent="0.35">
      <c r="A5694" t="s">
        <v>306</v>
      </c>
      <c r="B5694" s="21" t="s">
        <v>98</v>
      </c>
      <c r="C5694" s="22">
        <v>44561</v>
      </c>
      <c r="D5694" t="s">
        <v>110</v>
      </c>
      <c r="E5694" t="s">
        <v>111</v>
      </c>
      <c r="F5694" s="21" t="s">
        <v>240</v>
      </c>
      <c r="G5694" s="3">
        <v>0.62</v>
      </c>
      <c r="H5694" s="22">
        <v>44543</v>
      </c>
      <c r="I5694" s="23">
        <v>44556</v>
      </c>
      <c r="J5694">
        <f t="shared" si="352"/>
        <v>14</v>
      </c>
      <c r="K5694" s="2">
        <f t="shared" si="353"/>
        <v>44549.5</v>
      </c>
      <c r="L5694" s="22">
        <v>44561.5</v>
      </c>
      <c r="M5694" s="22">
        <v>44592.5</v>
      </c>
      <c r="N5694" s="22">
        <v>44589.5</v>
      </c>
      <c r="O5694">
        <f t="shared" si="354"/>
        <v>40</v>
      </c>
      <c r="P5694" s="3">
        <f t="shared" si="355"/>
        <v>24.8</v>
      </c>
    </row>
    <row r="5695" spans="1:16" x14ac:dyDescent="0.35">
      <c r="A5695" t="s">
        <v>306</v>
      </c>
      <c r="B5695" s="21" t="s">
        <v>98</v>
      </c>
      <c r="C5695" s="22">
        <v>44561</v>
      </c>
      <c r="D5695" t="s">
        <v>110</v>
      </c>
      <c r="E5695" t="s">
        <v>111</v>
      </c>
      <c r="F5695" s="21" t="s">
        <v>252</v>
      </c>
      <c r="G5695" s="3">
        <v>79.460000000000008</v>
      </c>
      <c r="H5695" s="22">
        <v>44543</v>
      </c>
      <c r="I5695" s="23">
        <v>44556</v>
      </c>
      <c r="J5695">
        <f t="shared" si="352"/>
        <v>14</v>
      </c>
      <c r="K5695" s="2">
        <f t="shared" si="353"/>
        <v>44549.5</v>
      </c>
      <c r="L5695" s="22">
        <v>44561.5</v>
      </c>
      <c r="M5695" s="22">
        <v>44592.5</v>
      </c>
      <c r="N5695" s="22">
        <v>44589.5</v>
      </c>
      <c r="O5695">
        <f t="shared" si="354"/>
        <v>40</v>
      </c>
      <c r="P5695" s="3">
        <f t="shared" si="355"/>
        <v>3178.4000000000005</v>
      </c>
    </row>
    <row r="5696" spans="1:16" x14ac:dyDescent="0.35">
      <c r="A5696" t="s">
        <v>306</v>
      </c>
      <c r="B5696" s="21" t="s">
        <v>98</v>
      </c>
      <c r="C5696" s="22">
        <v>44561</v>
      </c>
      <c r="D5696" t="s">
        <v>110</v>
      </c>
      <c r="E5696" t="s">
        <v>111</v>
      </c>
      <c r="F5696" s="21" t="s">
        <v>147</v>
      </c>
      <c r="G5696" s="3">
        <v>10.239999999999998</v>
      </c>
      <c r="H5696" s="22">
        <v>44543</v>
      </c>
      <c r="I5696" s="23">
        <v>44556</v>
      </c>
      <c r="J5696">
        <f t="shared" si="352"/>
        <v>14</v>
      </c>
      <c r="K5696" s="2">
        <f t="shared" si="353"/>
        <v>44549.5</v>
      </c>
      <c r="L5696" s="22">
        <v>44561.5</v>
      </c>
      <c r="M5696" s="22">
        <v>44592.5</v>
      </c>
      <c r="N5696" s="22">
        <v>44589.5</v>
      </c>
      <c r="O5696">
        <f t="shared" si="354"/>
        <v>40</v>
      </c>
      <c r="P5696" s="3">
        <f t="shared" si="355"/>
        <v>409.59999999999991</v>
      </c>
    </row>
    <row r="5697" spans="1:17" x14ac:dyDescent="0.35">
      <c r="A5697" t="s">
        <v>306</v>
      </c>
      <c r="B5697" s="21" t="s">
        <v>98</v>
      </c>
      <c r="C5697" s="22">
        <v>44561</v>
      </c>
      <c r="D5697" t="s">
        <v>110</v>
      </c>
      <c r="E5697" t="s">
        <v>111</v>
      </c>
      <c r="F5697" s="21" t="s">
        <v>242</v>
      </c>
      <c r="G5697" s="3">
        <v>1.22</v>
      </c>
      <c r="H5697" s="22">
        <v>44543</v>
      </c>
      <c r="I5697" s="23">
        <v>44556</v>
      </c>
      <c r="J5697">
        <f t="shared" si="352"/>
        <v>14</v>
      </c>
      <c r="K5697" s="2">
        <f t="shared" si="353"/>
        <v>44549.5</v>
      </c>
      <c r="L5697" s="22">
        <v>44561.5</v>
      </c>
      <c r="M5697" s="22">
        <v>44592.5</v>
      </c>
      <c r="N5697" s="22">
        <v>44589.5</v>
      </c>
      <c r="O5697">
        <f t="shared" si="354"/>
        <v>40</v>
      </c>
      <c r="P5697" s="3">
        <f t="shared" si="355"/>
        <v>48.8</v>
      </c>
    </row>
    <row r="5698" spans="1:17" x14ac:dyDescent="0.35">
      <c r="A5698" t="s">
        <v>306</v>
      </c>
      <c r="B5698" s="21" t="s">
        <v>98</v>
      </c>
      <c r="C5698" s="22">
        <v>44561</v>
      </c>
      <c r="D5698" t="s">
        <v>110</v>
      </c>
      <c r="E5698" t="s">
        <v>111</v>
      </c>
      <c r="F5698" s="21" t="s">
        <v>243</v>
      </c>
      <c r="G5698" s="3">
        <v>10.98</v>
      </c>
      <c r="H5698" s="22">
        <v>44543</v>
      </c>
      <c r="I5698" s="23">
        <v>44556</v>
      </c>
      <c r="J5698">
        <f t="shared" si="352"/>
        <v>14</v>
      </c>
      <c r="K5698" s="2">
        <f t="shared" si="353"/>
        <v>44549.5</v>
      </c>
      <c r="L5698" s="22">
        <v>44561.5</v>
      </c>
      <c r="M5698" s="22">
        <v>44592.5</v>
      </c>
      <c r="N5698" s="22">
        <v>44589.5</v>
      </c>
      <c r="O5698">
        <f t="shared" si="354"/>
        <v>40</v>
      </c>
      <c r="P5698" s="3">
        <f t="shared" si="355"/>
        <v>439.20000000000005</v>
      </c>
    </row>
    <row r="5699" spans="1:17" x14ac:dyDescent="0.35">
      <c r="A5699" t="s">
        <v>306</v>
      </c>
      <c r="B5699" s="21" t="s">
        <v>98</v>
      </c>
      <c r="C5699" s="22">
        <v>44561</v>
      </c>
      <c r="D5699" t="s">
        <v>201</v>
      </c>
      <c r="E5699" t="s">
        <v>202</v>
      </c>
      <c r="F5699" s="21" t="s">
        <v>101</v>
      </c>
      <c r="G5699" s="3">
        <v>320.82000000000005</v>
      </c>
      <c r="H5699" s="22">
        <v>44543</v>
      </c>
      <c r="I5699" s="23">
        <v>44556</v>
      </c>
      <c r="J5699">
        <f t="shared" si="352"/>
        <v>14</v>
      </c>
      <c r="K5699" s="2">
        <f t="shared" si="353"/>
        <v>44549.5</v>
      </c>
      <c r="L5699" s="22">
        <v>44561.5</v>
      </c>
      <c r="M5699" s="22">
        <v>44670.5</v>
      </c>
      <c r="N5699" s="22">
        <v>44670.5</v>
      </c>
      <c r="O5699">
        <f>N5699-K5699</f>
        <v>121</v>
      </c>
      <c r="P5699" s="3">
        <f t="shared" si="355"/>
        <v>38819.220000000008</v>
      </c>
    </row>
    <row r="5700" spans="1:17" s="101" customFormat="1" x14ac:dyDescent="0.35">
      <c r="B5700" s="166" t="s">
        <v>596</v>
      </c>
      <c r="C5700" s="167"/>
      <c r="D5700" s="166"/>
      <c r="E5700" s="166"/>
      <c r="F5700" s="166"/>
      <c r="G5700" s="168">
        <f>SUM(G10:G5699)</f>
        <v>40150334.079999901</v>
      </c>
      <c r="H5700" s="169"/>
      <c r="I5700" s="167"/>
      <c r="K5700" s="103"/>
      <c r="L5700" s="167"/>
      <c r="M5700" s="167"/>
      <c r="N5700" s="167"/>
      <c r="P5700" s="168">
        <f>SUM(P10:P5699)</f>
        <v>566899913.37000072</v>
      </c>
    </row>
    <row r="5701" spans="1:17" x14ac:dyDescent="0.35">
      <c r="B5701" s="88"/>
      <c r="M5701" s="22"/>
      <c r="P5701" s="3"/>
    </row>
    <row r="5702" spans="1:17" x14ac:dyDescent="0.35">
      <c r="B5702" s="101" t="s">
        <v>601</v>
      </c>
      <c r="C5702" s="101"/>
      <c r="D5702" s="101"/>
      <c r="E5702" s="101"/>
      <c r="F5702" s="101"/>
      <c r="G5702" s="160">
        <f>-SUM(G864:G1084)</f>
        <v>-3527242.4500000011</v>
      </c>
      <c r="H5702" s="103"/>
      <c r="I5702" s="103"/>
      <c r="J5702" s="104"/>
      <c r="K5702" s="103"/>
      <c r="L5702" s="103"/>
      <c r="M5702" s="103"/>
      <c r="N5702" s="103"/>
      <c r="O5702" s="161">
        <f>P5702/G5702</f>
        <v>13.25313628214017</v>
      </c>
      <c r="P5702" s="162">
        <f>-SUM(P864:P1084)</f>
        <v>-46747024.890000001</v>
      </c>
    </row>
    <row r="5703" spans="1:17" x14ac:dyDescent="0.35">
      <c r="B5703" s="101" t="s">
        <v>610</v>
      </c>
      <c r="C5703" s="101"/>
      <c r="D5703" s="101"/>
      <c r="E5703" s="101"/>
      <c r="F5703" s="101"/>
      <c r="G5703" s="160">
        <f>-G5702*0.48</f>
        <v>1693076.3760000004</v>
      </c>
      <c r="H5703" s="103"/>
      <c r="I5703" s="103"/>
      <c r="J5703" s="104"/>
      <c r="K5703" s="103"/>
      <c r="L5703" s="103"/>
      <c r="M5703" s="103"/>
      <c r="N5703" s="103"/>
      <c r="O5703" s="161">
        <f>O5702</f>
        <v>13.25313628214017</v>
      </c>
      <c r="P5703" s="3">
        <f t="shared" ref="P5703" si="356">O5703*G5703</f>
        <v>22438571.9472</v>
      </c>
    </row>
    <row r="5704" spans="1:17" x14ac:dyDescent="0.35">
      <c r="B5704" s="101" t="s">
        <v>607</v>
      </c>
      <c r="C5704" s="101"/>
      <c r="D5704" s="101"/>
      <c r="E5704" s="101"/>
      <c r="F5704" s="101"/>
      <c r="G5704" s="160">
        <f>-G5702-G5703</f>
        <v>1834166.0740000007</v>
      </c>
      <c r="H5704" s="103">
        <v>43831</v>
      </c>
      <c r="I5704" s="103">
        <v>44196</v>
      </c>
      <c r="J5704" s="104">
        <f>I5704-H5704+1</f>
        <v>366</v>
      </c>
      <c r="K5704" s="163">
        <f t="shared" ref="K5704" si="357">(I5704+H5704)/2</f>
        <v>44013.5</v>
      </c>
      <c r="L5704" s="164"/>
      <c r="M5704" s="103"/>
      <c r="N5704" s="164">
        <v>44268.75</v>
      </c>
      <c r="O5704">
        <f>N5704-K5704</f>
        <v>255.25</v>
      </c>
      <c r="P5704" s="3">
        <f>O5704*G5704</f>
        <v>468170890.38850021</v>
      </c>
    </row>
    <row r="5705" spans="1:17" x14ac:dyDescent="0.35">
      <c r="B5705" s="101"/>
      <c r="C5705" s="101"/>
      <c r="D5705" s="101"/>
      <c r="E5705" s="101"/>
      <c r="F5705" s="101"/>
      <c r="G5705" s="160"/>
      <c r="H5705" s="103"/>
      <c r="I5705" s="103"/>
      <c r="J5705" s="104"/>
      <c r="K5705" s="103"/>
      <c r="L5705" s="103"/>
      <c r="M5705" s="103"/>
      <c r="N5705" s="103"/>
      <c r="O5705" s="101"/>
      <c r="P5705" s="102"/>
    </row>
    <row r="5706" spans="1:17" x14ac:dyDescent="0.35">
      <c r="B5706" s="109" t="s">
        <v>608</v>
      </c>
      <c r="C5706" s="109"/>
      <c r="D5706" s="109"/>
      <c r="E5706" s="109"/>
      <c r="F5706" s="109"/>
      <c r="G5706" s="110">
        <f>G5700+G5702+G5703+G5704</f>
        <v>40150334.079999901</v>
      </c>
      <c r="H5706" s="110"/>
      <c r="I5706" s="111"/>
      <c r="J5706" s="111"/>
      <c r="K5706" s="112"/>
      <c r="L5706" s="111"/>
      <c r="M5706" s="111"/>
      <c r="N5706" s="111"/>
      <c r="O5706" s="165">
        <f>P5706/G5706</f>
        <v>25.174444347131658</v>
      </c>
      <c r="P5706" s="110">
        <f>P5700+P5702+P5703+P5704</f>
        <v>1010762350.815701</v>
      </c>
      <c r="Q5706" s="106"/>
    </row>
    <row r="5707" spans="1:17" x14ac:dyDescent="0.35">
      <c r="B5707" s="109" t="s">
        <v>609</v>
      </c>
      <c r="C5707" s="109"/>
      <c r="D5707" s="109"/>
      <c r="E5707" s="109"/>
      <c r="F5707" s="109"/>
      <c r="G5707" s="110">
        <f>G5706-G5704</f>
        <v>38316168.0059999</v>
      </c>
      <c r="H5707" s="110"/>
      <c r="I5707" s="111"/>
      <c r="J5707" s="111"/>
      <c r="K5707" s="112"/>
      <c r="L5707" s="111"/>
      <c r="M5707" s="111"/>
      <c r="N5707" s="111"/>
      <c r="O5707" s="165">
        <f>P5707/G5707</f>
        <v>14.160900963327983</v>
      </c>
      <c r="P5707" s="110">
        <f>P5706-P5704</f>
        <v>542591460.42720079</v>
      </c>
      <c r="Q5707" s="106"/>
    </row>
  </sheetData>
  <printOptions horizontalCentered="1"/>
  <pageMargins left="0" right="0" top="0.75" bottom="0.75" header="0.3" footer="0.3"/>
  <pageSetup scale="50" orientation="landscape" r:id="rId1"/>
  <headerFooter>
    <oddHeader>&amp;R&amp;"Times New Roman,Bold"KyPSC Case No. 2022-00372
AG-DR-01-096 Attach 14
Page &amp;P of &amp;N</oddHeader>
    <oddFooter>&amp;R&amp;F 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7CF46-1365-4077-BFF6-9EF77E4E21D3}">
  <dimension ref="A1:U5148"/>
  <sheetViews>
    <sheetView tabSelected="1" workbookViewId="0"/>
  </sheetViews>
  <sheetFormatPr defaultColWidth="8.81640625" defaultRowHeight="14.5" x14ac:dyDescent="0.35"/>
  <cols>
    <col min="1" max="1" width="3.26953125" customWidth="1"/>
    <col min="2" max="2" width="30.54296875" customWidth="1"/>
    <col min="3" max="3" width="17.1796875" style="2" customWidth="1"/>
    <col min="4" max="4" width="1.1796875" customWidth="1"/>
    <col min="5" max="5" width="28.1796875" customWidth="1"/>
    <col min="6" max="6" width="12.1796875" customWidth="1"/>
    <col min="7" max="7" width="12" customWidth="1"/>
    <col min="8" max="8" width="17.1796875" style="2" bestFit="1" customWidth="1"/>
    <col min="9" max="9" width="16.81640625" style="2" customWidth="1"/>
    <col min="10" max="10" width="18.81640625" hidden="1" customWidth="1"/>
    <col min="11" max="11" width="17.54296875" style="2" hidden="1" customWidth="1"/>
    <col min="12" max="12" width="8.7265625" style="9" customWidth="1"/>
    <col min="13" max="13" width="17.54296875" style="2" customWidth="1"/>
    <col min="14" max="14" width="17.26953125" style="2" customWidth="1"/>
    <col min="15" max="15" width="15.54296875" style="2" customWidth="1"/>
    <col min="16" max="16" width="17.26953125" style="2" customWidth="1"/>
    <col min="17" max="17" width="7.81640625" customWidth="1"/>
    <col min="18" max="18" width="14.54296875" style="33" customWidth="1"/>
  </cols>
  <sheetData>
    <row r="1" spans="1:21" x14ac:dyDescent="0.35">
      <c r="A1" s="181"/>
      <c r="B1" s="30" t="s">
        <v>307</v>
      </c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</row>
    <row r="2" spans="1:21" x14ac:dyDescent="0.35">
      <c r="A2" s="181"/>
      <c r="B2" s="30" t="s">
        <v>308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</row>
    <row r="3" spans="1:21" x14ac:dyDescent="0.35">
      <c r="A3" s="181"/>
      <c r="B3" s="30" t="s">
        <v>18</v>
      </c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</row>
    <row r="9" spans="1:21" ht="43.5" x14ac:dyDescent="0.35">
      <c r="A9" s="93" t="s">
        <v>71</v>
      </c>
      <c r="B9" s="172" t="s">
        <v>72</v>
      </c>
      <c r="C9" s="173" t="s">
        <v>309</v>
      </c>
      <c r="D9" s="172" t="s">
        <v>74</v>
      </c>
      <c r="E9" s="172" t="s">
        <v>75</v>
      </c>
      <c r="F9" s="172" t="s">
        <v>76</v>
      </c>
      <c r="G9" s="174" t="s">
        <v>77</v>
      </c>
      <c r="H9" s="173" t="s">
        <v>78</v>
      </c>
      <c r="I9" s="173" t="s">
        <v>79</v>
      </c>
      <c r="J9" s="158" t="s">
        <v>22</v>
      </c>
      <c r="K9" s="156" t="s">
        <v>80</v>
      </c>
      <c r="L9" s="158" t="s">
        <v>416</v>
      </c>
      <c r="M9" s="156" t="s">
        <v>80</v>
      </c>
      <c r="N9" s="173" t="s">
        <v>310</v>
      </c>
      <c r="O9" s="173" t="s">
        <v>81</v>
      </c>
      <c r="P9" s="173" t="s">
        <v>311</v>
      </c>
      <c r="Q9" s="154" t="s">
        <v>83</v>
      </c>
      <c r="R9" s="175" t="s">
        <v>84</v>
      </c>
    </row>
    <row r="10" spans="1:21" x14ac:dyDescent="0.35">
      <c r="A10" t="s">
        <v>312</v>
      </c>
      <c r="B10" s="21" t="s">
        <v>313</v>
      </c>
      <c r="C10" s="22">
        <v>44211</v>
      </c>
      <c r="D10" t="s">
        <v>199</v>
      </c>
      <c r="E10" t="s">
        <v>200</v>
      </c>
      <c r="F10" s="21" t="s">
        <v>89</v>
      </c>
      <c r="G10" s="32">
        <v>50.34</v>
      </c>
      <c r="H10" s="22">
        <v>44197</v>
      </c>
      <c r="I10" s="23">
        <v>44211</v>
      </c>
      <c r="J10">
        <f t="shared" ref="J10:J71" si="0">I10-H10+1</f>
        <v>15</v>
      </c>
      <c r="K10" s="2">
        <f t="shared" ref="K10:K71" si="1">(H10+I10)/2</f>
        <v>44204</v>
      </c>
      <c r="L10" s="9">
        <f>I10-H10+1</f>
        <v>15</v>
      </c>
      <c r="M10" s="2">
        <f>(H10+I10)/2</f>
        <v>44204</v>
      </c>
      <c r="N10" s="22">
        <v>44211</v>
      </c>
      <c r="O10" s="22">
        <v>44316</v>
      </c>
      <c r="P10" s="22">
        <v>44315.5</v>
      </c>
      <c r="Q10">
        <f>P10-M10</f>
        <v>111.5</v>
      </c>
      <c r="R10" s="33">
        <f>Q10*G10</f>
        <v>5612.9100000000008</v>
      </c>
    </row>
    <row r="11" spans="1:21" x14ac:dyDescent="0.35">
      <c r="A11" t="s">
        <v>312</v>
      </c>
      <c r="B11" s="21" t="s">
        <v>313</v>
      </c>
      <c r="C11" s="22">
        <v>44211</v>
      </c>
      <c r="D11" t="s">
        <v>87</v>
      </c>
      <c r="E11" t="s">
        <v>88</v>
      </c>
      <c r="F11" s="21" t="s">
        <v>89</v>
      </c>
      <c r="G11" s="32">
        <v>138.83000000000001</v>
      </c>
      <c r="H11" s="22">
        <v>44197</v>
      </c>
      <c r="I11" s="23">
        <v>44211</v>
      </c>
      <c r="J11">
        <f t="shared" si="0"/>
        <v>15</v>
      </c>
      <c r="K11" s="2">
        <f t="shared" si="1"/>
        <v>44204</v>
      </c>
      <c r="L11" s="9">
        <f t="shared" ref="L11:L74" si="2">I11-H11+1</f>
        <v>15</v>
      </c>
      <c r="M11" s="2">
        <f t="shared" ref="M11:M74" si="3">(H11+I11)/2</f>
        <v>44204</v>
      </c>
      <c r="N11" s="22">
        <v>44211</v>
      </c>
      <c r="O11" s="22">
        <v>44215</v>
      </c>
      <c r="P11" s="22">
        <v>44211.5</v>
      </c>
      <c r="Q11">
        <f t="shared" ref="Q11:Q74" si="4">P11-M11</f>
        <v>7.5</v>
      </c>
      <c r="R11" s="33">
        <f t="shared" ref="R11:R74" si="5">Q11*G11</f>
        <v>1041.2250000000001</v>
      </c>
    </row>
    <row r="12" spans="1:21" x14ac:dyDescent="0.35">
      <c r="A12" t="s">
        <v>312</v>
      </c>
      <c r="B12" s="21" t="s">
        <v>313</v>
      </c>
      <c r="C12" s="22">
        <v>44211</v>
      </c>
      <c r="D12" t="s">
        <v>90</v>
      </c>
      <c r="E12" t="s">
        <v>91</v>
      </c>
      <c r="F12" s="21" t="s">
        <v>89</v>
      </c>
      <c r="G12" s="32">
        <v>147.47999999999999</v>
      </c>
      <c r="H12" s="22">
        <v>44197</v>
      </c>
      <c r="I12" s="23">
        <v>44211</v>
      </c>
      <c r="J12">
        <f t="shared" si="0"/>
        <v>15</v>
      </c>
      <c r="K12" s="2">
        <f t="shared" si="1"/>
        <v>44204</v>
      </c>
      <c r="L12" s="9">
        <f t="shared" si="2"/>
        <v>15</v>
      </c>
      <c r="M12" s="2">
        <f t="shared" si="3"/>
        <v>44204</v>
      </c>
      <c r="N12" s="22">
        <v>44211</v>
      </c>
      <c r="O12" s="22">
        <v>44215</v>
      </c>
      <c r="P12" s="22">
        <v>44211.5</v>
      </c>
      <c r="Q12">
        <f t="shared" si="4"/>
        <v>7.5</v>
      </c>
      <c r="R12" s="33">
        <f t="shared" si="5"/>
        <v>1106.0999999999999</v>
      </c>
    </row>
    <row r="13" spans="1:21" x14ac:dyDescent="0.35">
      <c r="A13" t="s">
        <v>312</v>
      </c>
      <c r="B13" s="21" t="s">
        <v>313</v>
      </c>
      <c r="C13" s="22">
        <v>44211</v>
      </c>
      <c r="D13" t="s">
        <v>92</v>
      </c>
      <c r="E13" t="s">
        <v>93</v>
      </c>
      <c r="F13" s="21" t="s">
        <v>89</v>
      </c>
      <c r="G13" s="32">
        <v>147.47999999999999</v>
      </c>
      <c r="H13" s="22">
        <v>44197</v>
      </c>
      <c r="I13" s="23">
        <v>44211</v>
      </c>
      <c r="J13">
        <f t="shared" si="0"/>
        <v>15</v>
      </c>
      <c r="K13" s="2">
        <f t="shared" si="1"/>
        <v>44204</v>
      </c>
      <c r="L13" s="9">
        <f t="shared" si="2"/>
        <v>15</v>
      </c>
      <c r="M13" s="2">
        <f t="shared" si="3"/>
        <v>44204</v>
      </c>
      <c r="N13" s="22">
        <v>44211</v>
      </c>
      <c r="O13" s="22">
        <v>44215</v>
      </c>
      <c r="P13" s="22">
        <v>44211.5</v>
      </c>
      <c r="Q13">
        <f t="shared" si="4"/>
        <v>7.5</v>
      </c>
      <c r="R13" s="33">
        <f t="shared" si="5"/>
        <v>1106.0999999999999</v>
      </c>
    </row>
    <row r="14" spans="1:21" x14ac:dyDescent="0.35">
      <c r="A14" t="s">
        <v>312</v>
      </c>
      <c r="B14" s="21" t="s">
        <v>313</v>
      </c>
      <c r="C14" s="22">
        <v>44211</v>
      </c>
      <c r="D14" t="s">
        <v>94</v>
      </c>
      <c r="E14" t="s">
        <v>95</v>
      </c>
      <c r="F14" s="21" t="s">
        <v>89</v>
      </c>
      <c r="G14" s="32">
        <v>630.6</v>
      </c>
      <c r="H14" s="22">
        <v>44197</v>
      </c>
      <c r="I14" s="23">
        <v>44211</v>
      </c>
      <c r="J14">
        <f t="shared" si="0"/>
        <v>15</v>
      </c>
      <c r="K14" s="2">
        <f t="shared" si="1"/>
        <v>44204</v>
      </c>
      <c r="L14" s="9">
        <f t="shared" si="2"/>
        <v>15</v>
      </c>
      <c r="M14" s="2">
        <f t="shared" si="3"/>
        <v>44204</v>
      </c>
      <c r="N14" s="22">
        <v>44211</v>
      </c>
      <c r="O14" s="22">
        <v>44215</v>
      </c>
      <c r="P14" s="22">
        <v>44211.5</v>
      </c>
      <c r="Q14">
        <f t="shared" si="4"/>
        <v>7.5</v>
      </c>
      <c r="R14" s="33">
        <f t="shared" si="5"/>
        <v>4729.5</v>
      </c>
    </row>
    <row r="15" spans="1:21" x14ac:dyDescent="0.35">
      <c r="A15" t="s">
        <v>312</v>
      </c>
      <c r="B15" s="21" t="s">
        <v>313</v>
      </c>
      <c r="C15" s="22">
        <v>44211</v>
      </c>
      <c r="D15" t="s">
        <v>96</v>
      </c>
      <c r="E15" t="s">
        <v>97</v>
      </c>
      <c r="F15" s="21" t="s">
        <v>89</v>
      </c>
      <c r="G15" s="32">
        <v>630.6</v>
      </c>
      <c r="H15" s="22">
        <v>44197</v>
      </c>
      <c r="I15" s="23">
        <v>44211</v>
      </c>
      <c r="J15">
        <f t="shared" si="0"/>
        <v>15</v>
      </c>
      <c r="K15" s="2">
        <f t="shared" si="1"/>
        <v>44204</v>
      </c>
      <c r="L15" s="9">
        <f t="shared" si="2"/>
        <v>15</v>
      </c>
      <c r="M15" s="2">
        <f t="shared" si="3"/>
        <v>44204</v>
      </c>
      <c r="N15" s="22">
        <v>44211</v>
      </c>
      <c r="O15" s="22">
        <v>44215</v>
      </c>
      <c r="P15" s="22">
        <v>44211.5</v>
      </c>
      <c r="Q15">
        <f t="shared" si="4"/>
        <v>7.5</v>
      </c>
      <c r="R15" s="33">
        <f t="shared" si="5"/>
        <v>4729.5</v>
      </c>
    </row>
    <row r="16" spans="1:21" x14ac:dyDescent="0.35">
      <c r="A16" t="s">
        <v>312</v>
      </c>
      <c r="B16" s="21" t="s">
        <v>313</v>
      </c>
      <c r="C16" s="22">
        <v>44211</v>
      </c>
      <c r="D16" t="s">
        <v>199</v>
      </c>
      <c r="E16" t="s">
        <v>200</v>
      </c>
      <c r="F16" s="21" t="s">
        <v>89</v>
      </c>
      <c r="G16" s="32">
        <v>13.57</v>
      </c>
      <c r="H16" s="22">
        <v>44197</v>
      </c>
      <c r="I16" s="23">
        <v>44211</v>
      </c>
      <c r="J16">
        <f t="shared" si="0"/>
        <v>15</v>
      </c>
      <c r="K16" s="2">
        <f t="shared" si="1"/>
        <v>44204</v>
      </c>
      <c r="L16" s="9">
        <f t="shared" si="2"/>
        <v>15</v>
      </c>
      <c r="M16" s="2">
        <f t="shared" si="3"/>
        <v>44204</v>
      </c>
      <c r="N16" s="22">
        <v>44211</v>
      </c>
      <c r="O16" s="22">
        <v>44316</v>
      </c>
      <c r="P16" s="22">
        <v>44315.5</v>
      </c>
      <c r="Q16">
        <f t="shared" si="4"/>
        <v>111.5</v>
      </c>
      <c r="R16" s="33">
        <f t="shared" si="5"/>
        <v>1513.0550000000001</v>
      </c>
    </row>
    <row r="17" spans="1:18" x14ac:dyDescent="0.35">
      <c r="A17" t="s">
        <v>312</v>
      </c>
      <c r="B17" s="21" t="s">
        <v>313</v>
      </c>
      <c r="C17" s="22">
        <v>44211</v>
      </c>
      <c r="D17" t="s">
        <v>87</v>
      </c>
      <c r="E17" t="s">
        <v>88</v>
      </c>
      <c r="F17" s="21" t="s">
        <v>89</v>
      </c>
      <c r="G17" s="32">
        <v>132.94</v>
      </c>
      <c r="H17" s="22">
        <v>44197</v>
      </c>
      <c r="I17" s="23">
        <v>44211</v>
      </c>
      <c r="J17">
        <f t="shared" si="0"/>
        <v>15</v>
      </c>
      <c r="K17" s="2">
        <f t="shared" si="1"/>
        <v>44204</v>
      </c>
      <c r="L17" s="9">
        <f t="shared" si="2"/>
        <v>15</v>
      </c>
      <c r="M17" s="2">
        <f t="shared" si="3"/>
        <v>44204</v>
      </c>
      <c r="N17" s="22">
        <v>44211</v>
      </c>
      <c r="O17" s="22">
        <v>44215</v>
      </c>
      <c r="P17" s="22">
        <v>44211.5</v>
      </c>
      <c r="Q17">
        <f t="shared" si="4"/>
        <v>7.5</v>
      </c>
      <c r="R17" s="33">
        <f t="shared" si="5"/>
        <v>997.05</v>
      </c>
    </row>
    <row r="18" spans="1:18" x14ac:dyDescent="0.35">
      <c r="A18" t="s">
        <v>312</v>
      </c>
      <c r="B18" s="21" t="s">
        <v>313</v>
      </c>
      <c r="C18" s="22">
        <v>44211</v>
      </c>
      <c r="D18" t="s">
        <v>90</v>
      </c>
      <c r="E18" t="s">
        <v>91</v>
      </c>
      <c r="F18" s="21" t="s">
        <v>89</v>
      </c>
      <c r="G18" s="32">
        <v>32.840000000000003</v>
      </c>
      <c r="H18" s="22">
        <v>44197</v>
      </c>
      <c r="I18" s="23">
        <v>44211</v>
      </c>
      <c r="J18">
        <f t="shared" si="0"/>
        <v>15</v>
      </c>
      <c r="K18" s="2">
        <f t="shared" si="1"/>
        <v>44204</v>
      </c>
      <c r="L18" s="9">
        <f t="shared" si="2"/>
        <v>15</v>
      </c>
      <c r="M18" s="2">
        <f t="shared" si="3"/>
        <v>44204</v>
      </c>
      <c r="N18" s="22">
        <v>44211</v>
      </c>
      <c r="O18" s="22">
        <v>44215</v>
      </c>
      <c r="P18" s="22">
        <v>44211.5</v>
      </c>
      <c r="Q18">
        <f t="shared" si="4"/>
        <v>7.5</v>
      </c>
      <c r="R18" s="33">
        <f t="shared" si="5"/>
        <v>246.3</v>
      </c>
    </row>
    <row r="19" spans="1:18" x14ac:dyDescent="0.35">
      <c r="A19" t="s">
        <v>312</v>
      </c>
      <c r="B19" s="21" t="s">
        <v>313</v>
      </c>
      <c r="C19" s="22">
        <v>44211</v>
      </c>
      <c r="D19" t="s">
        <v>92</v>
      </c>
      <c r="E19" t="s">
        <v>93</v>
      </c>
      <c r="F19" s="21" t="s">
        <v>89</v>
      </c>
      <c r="G19" s="32">
        <v>32.840000000000003</v>
      </c>
      <c r="H19" s="22">
        <v>44197</v>
      </c>
      <c r="I19" s="23">
        <v>44211</v>
      </c>
      <c r="J19">
        <f t="shared" si="0"/>
        <v>15</v>
      </c>
      <c r="K19" s="2">
        <f t="shared" si="1"/>
        <v>44204</v>
      </c>
      <c r="L19" s="9">
        <f t="shared" si="2"/>
        <v>15</v>
      </c>
      <c r="M19" s="2">
        <f t="shared" si="3"/>
        <v>44204</v>
      </c>
      <c r="N19" s="22">
        <v>44211</v>
      </c>
      <c r="O19" s="22">
        <v>44215</v>
      </c>
      <c r="P19" s="22">
        <v>44211.5</v>
      </c>
      <c r="Q19">
        <f t="shared" si="4"/>
        <v>7.5</v>
      </c>
      <c r="R19" s="33">
        <f t="shared" si="5"/>
        <v>246.3</v>
      </c>
    </row>
    <row r="20" spans="1:18" x14ac:dyDescent="0.35">
      <c r="A20" t="s">
        <v>312</v>
      </c>
      <c r="B20" s="21" t="s">
        <v>313</v>
      </c>
      <c r="C20" s="22">
        <v>44211</v>
      </c>
      <c r="D20" t="s">
        <v>94</v>
      </c>
      <c r="E20" t="s">
        <v>95</v>
      </c>
      <c r="F20" s="21" t="s">
        <v>89</v>
      </c>
      <c r="G20" s="32">
        <v>140.43</v>
      </c>
      <c r="H20" s="22">
        <v>44197</v>
      </c>
      <c r="I20" s="23">
        <v>44211</v>
      </c>
      <c r="J20">
        <f t="shared" si="0"/>
        <v>15</v>
      </c>
      <c r="K20" s="2">
        <f t="shared" si="1"/>
        <v>44204</v>
      </c>
      <c r="L20" s="9">
        <f t="shared" si="2"/>
        <v>15</v>
      </c>
      <c r="M20" s="2">
        <f t="shared" si="3"/>
        <v>44204</v>
      </c>
      <c r="N20" s="22">
        <v>44211</v>
      </c>
      <c r="O20" s="22">
        <v>44215</v>
      </c>
      <c r="P20" s="22">
        <v>44211.5</v>
      </c>
      <c r="Q20">
        <f t="shared" si="4"/>
        <v>7.5</v>
      </c>
      <c r="R20" s="33">
        <f t="shared" si="5"/>
        <v>1053.2250000000001</v>
      </c>
    </row>
    <row r="21" spans="1:18" x14ac:dyDescent="0.35">
      <c r="A21" t="s">
        <v>312</v>
      </c>
      <c r="B21" s="21" t="s">
        <v>313</v>
      </c>
      <c r="C21" s="22">
        <v>44211</v>
      </c>
      <c r="D21" t="s">
        <v>96</v>
      </c>
      <c r="E21" t="s">
        <v>97</v>
      </c>
      <c r="F21" s="21" t="s">
        <v>89</v>
      </c>
      <c r="G21" s="32">
        <v>140.43</v>
      </c>
      <c r="H21" s="22">
        <v>44197</v>
      </c>
      <c r="I21" s="23">
        <v>44211</v>
      </c>
      <c r="J21">
        <f t="shared" si="0"/>
        <v>15</v>
      </c>
      <c r="K21" s="2">
        <f t="shared" si="1"/>
        <v>44204</v>
      </c>
      <c r="L21" s="9">
        <f t="shared" si="2"/>
        <v>15</v>
      </c>
      <c r="M21" s="2">
        <f t="shared" si="3"/>
        <v>44204</v>
      </c>
      <c r="N21" s="22">
        <v>44211</v>
      </c>
      <c r="O21" s="22">
        <v>44215</v>
      </c>
      <c r="P21" s="22">
        <v>44211.5</v>
      </c>
      <c r="Q21">
        <f t="shared" si="4"/>
        <v>7.5</v>
      </c>
      <c r="R21" s="33">
        <f t="shared" si="5"/>
        <v>1053.2250000000001</v>
      </c>
    </row>
    <row r="22" spans="1:18" x14ac:dyDescent="0.35">
      <c r="A22" t="s">
        <v>312</v>
      </c>
      <c r="B22" s="21" t="s">
        <v>313</v>
      </c>
      <c r="C22" s="22">
        <v>44211</v>
      </c>
      <c r="D22" t="s">
        <v>201</v>
      </c>
      <c r="E22" t="s">
        <v>202</v>
      </c>
      <c r="F22" s="21" t="s">
        <v>109</v>
      </c>
      <c r="G22" s="32">
        <v>1.36</v>
      </c>
      <c r="H22" s="22">
        <v>44197</v>
      </c>
      <c r="I22" s="23">
        <v>44211</v>
      </c>
      <c r="J22">
        <f t="shared" si="0"/>
        <v>15</v>
      </c>
      <c r="K22" s="2">
        <f t="shared" si="1"/>
        <v>44204</v>
      </c>
      <c r="L22" s="9">
        <f t="shared" si="2"/>
        <v>15</v>
      </c>
      <c r="M22" s="2">
        <f t="shared" si="3"/>
        <v>44204</v>
      </c>
      <c r="N22" s="22">
        <v>44211</v>
      </c>
      <c r="O22" s="22">
        <v>44316</v>
      </c>
      <c r="P22" s="22">
        <v>44315.5</v>
      </c>
      <c r="Q22">
        <f t="shared" si="4"/>
        <v>111.5</v>
      </c>
      <c r="R22" s="33">
        <f t="shared" si="5"/>
        <v>151.64000000000001</v>
      </c>
    </row>
    <row r="23" spans="1:18" x14ac:dyDescent="0.35">
      <c r="A23" t="s">
        <v>312</v>
      </c>
      <c r="B23" s="21" t="s">
        <v>313</v>
      </c>
      <c r="C23" s="22">
        <v>44211</v>
      </c>
      <c r="D23" t="s">
        <v>99</v>
      </c>
      <c r="E23" t="s">
        <v>100</v>
      </c>
      <c r="F23" s="21" t="s">
        <v>109</v>
      </c>
      <c r="G23" s="32">
        <v>89</v>
      </c>
      <c r="H23" s="22">
        <v>44197</v>
      </c>
      <c r="I23" s="23">
        <v>44211</v>
      </c>
      <c r="J23">
        <f t="shared" si="0"/>
        <v>15</v>
      </c>
      <c r="K23" s="2">
        <f t="shared" si="1"/>
        <v>44204</v>
      </c>
      <c r="L23" s="9">
        <f t="shared" si="2"/>
        <v>15</v>
      </c>
      <c r="M23" s="2">
        <f t="shared" si="3"/>
        <v>44204</v>
      </c>
      <c r="N23" s="22">
        <v>44211</v>
      </c>
      <c r="O23" s="22">
        <v>44216</v>
      </c>
      <c r="P23" s="22">
        <v>44215.5</v>
      </c>
      <c r="Q23">
        <f t="shared" si="4"/>
        <v>11.5</v>
      </c>
      <c r="R23" s="33">
        <f t="shared" si="5"/>
        <v>1023.5</v>
      </c>
    </row>
    <row r="24" spans="1:18" x14ac:dyDescent="0.35">
      <c r="A24" t="s">
        <v>312</v>
      </c>
      <c r="B24" s="21" t="s">
        <v>313</v>
      </c>
      <c r="C24" s="22">
        <v>44211</v>
      </c>
      <c r="D24" t="s">
        <v>199</v>
      </c>
      <c r="E24" t="s">
        <v>200</v>
      </c>
      <c r="F24" s="21" t="s">
        <v>89</v>
      </c>
      <c r="G24" s="32">
        <v>8.2899999999999991</v>
      </c>
      <c r="H24" s="22">
        <v>44197</v>
      </c>
      <c r="I24" s="23">
        <v>44211</v>
      </c>
      <c r="J24">
        <f t="shared" si="0"/>
        <v>15</v>
      </c>
      <c r="K24" s="2">
        <f t="shared" si="1"/>
        <v>44204</v>
      </c>
      <c r="L24" s="9">
        <f t="shared" si="2"/>
        <v>15</v>
      </c>
      <c r="M24" s="2">
        <f t="shared" si="3"/>
        <v>44204</v>
      </c>
      <c r="N24" s="22">
        <v>44211</v>
      </c>
      <c r="O24" s="22">
        <v>44316</v>
      </c>
      <c r="P24" s="22">
        <v>44315.5</v>
      </c>
      <c r="Q24">
        <f t="shared" si="4"/>
        <v>111.5</v>
      </c>
      <c r="R24" s="33">
        <f t="shared" si="5"/>
        <v>924.33499999999992</v>
      </c>
    </row>
    <row r="25" spans="1:18" x14ac:dyDescent="0.35">
      <c r="A25" t="s">
        <v>312</v>
      </c>
      <c r="B25" s="21" t="s">
        <v>313</v>
      </c>
      <c r="C25" s="22">
        <v>44211</v>
      </c>
      <c r="D25" t="s">
        <v>87</v>
      </c>
      <c r="E25" t="s">
        <v>88</v>
      </c>
      <c r="F25" s="21" t="s">
        <v>89</v>
      </c>
      <c r="G25" s="32">
        <v>173.93</v>
      </c>
      <c r="H25" s="22">
        <v>44197</v>
      </c>
      <c r="I25" s="23">
        <v>44211</v>
      </c>
      <c r="J25">
        <f t="shared" si="0"/>
        <v>15</v>
      </c>
      <c r="K25" s="2">
        <f t="shared" si="1"/>
        <v>44204</v>
      </c>
      <c r="L25" s="9">
        <f t="shared" si="2"/>
        <v>15</v>
      </c>
      <c r="M25" s="2">
        <f t="shared" si="3"/>
        <v>44204</v>
      </c>
      <c r="N25" s="22">
        <v>44211</v>
      </c>
      <c r="O25" s="22">
        <v>44215</v>
      </c>
      <c r="P25" s="22">
        <v>44211.5</v>
      </c>
      <c r="Q25">
        <f t="shared" si="4"/>
        <v>7.5</v>
      </c>
      <c r="R25" s="33">
        <f t="shared" si="5"/>
        <v>1304.4750000000001</v>
      </c>
    </row>
    <row r="26" spans="1:18" x14ac:dyDescent="0.35">
      <c r="A26" t="s">
        <v>312</v>
      </c>
      <c r="B26" s="21" t="s">
        <v>313</v>
      </c>
      <c r="C26" s="22">
        <v>44211</v>
      </c>
      <c r="D26" t="s">
        <v>90</v>
      </c>
      <c r="E26" t="s">
        <v>91</v>
      </c>
      <c r="F26" s="21" t="s">
        <v>89</v>
      </c>
      <c r="G26" s="32">
        <v>20.32</v>
      </c>
      <c r="H26" s="22">
        <v>44197</v>
      </c>
      <c r="I26" s="23">
        <v>44211</v>
      </c>
      <c r="J26">
        <f t="shared" si="0"/>
        <v>15</v>
      </c>
      <c r="K26" s="2">
        <f t="shared" si="1"/>
        <v>44204</v>
      </c>
      <c r="L26" s="9">
        <f t="shared" si="2"/>
        <v>15</v>
      </c>
      <c r="M26" s="2">
        <f t="shared" si="3"/>
        <v>44204</v>
      </c>
      <c r="N26" s="22">
        <v>44211</v>
      </c>
      <c r="O26" s="22">
        <v>44215</v>
      </c>
      <c r="P26" s="22">
        <v>44211.5</v>
      </c>
      <c r="Q26">
        <f t="shared" si="4"/>
        <v>7.5</v>
      </c>
      <c r="R26" s="33">
        <f t="shared" si="5"/>
        <v>152.4</v>
      </c>
    </row>
    <row r="27" spans="1:18" x14ac:dyDescent="0.35">
      <c r="A27" t="s">
        <v>312</v>
      </c>
      <c r="B27" s="21" t="s">
        <v>313</v>
      </c>
      <c r="C27" s="22">
        <v>44211</v>
      </c>
      <c r="D27" t="s">
        <v>92</v>
      </c>
      <c r="E27" t="s">
        <v>93</v>
      </c>
      <c r="F27" s="21" t="s">
        <v>89</v>
      </c>
      <c r="G27" s="32">
        <v>20.32</v>
      </c>
      <c r="H27" s="22">
        <v>44197</v>
      </c>
      <c r="I27" s="23">
        <v>44211</v>
      </c>
      <c r="J27">
        <f t="shared" si="0"/>
        <v>15</v>
      </c>
      <c r="K27" s="2">
        <f t="shared" si="1"/>
        <v>44204</v>
      </c>
      <c r="L27" s="9">
        <f t="shared" si="2"/>
        <v>15</v>
      </c>
      <c r="M27" s="2">
        <f t="shared" si="3"/>
        <v>44204</v>
      </c>
      <c r="N27" s="22">
        <v>44211</v>
      </c>
      <c r="O27" s="22">
        <v>44215</v>
      </c>
      <c r="P27" s="22">
        <v>44211.5</v>
      </c>
      <c r="Q27">
        <f t="shared" si="4"/>
        <v>7.5</v>
      </c>
      <c r="R27" s="33">
        <f t="shared" si="5"/>
        <v>152.4</v>
      </c>
    </row>
    <row r="28" spans="1:18" x14ac:dyDescent="0.35">
      <c r="A28" t="s">
        <v>312</v>
      </c>
      <c r="B28" s="21" t="s">
        <v>313</v>
      </c>
      <c r="C28" s="22">
        <v>44211</v>
      </c>
      <c r="D28" t="s">
        <v>94</v>
      </c>
      <c r="E28" t="s">
        <v>95</v>
      </c>
      <c r="F28" s="21" t="s">
        <v>89</v>
      </c>
      <c r="G28" s="32">
        <v>86.9</v>
      </c>
      <c r="H28" s="22">
        <v>44197</v>
      </c>
      <c r="I28" s="23">
        <v>44211</v>
      </c>
      <c r="J28">
        <f t="shared" si="0"/>
        <v>15</v>
      </c>
      <c r="K28" s="2">
        <f t="shared" si="1"/>
        <v>44204</v>
      </c>
      <c r="L28" s="9">
        <f t="shared" si="2"/>
        <v>15</v>
      </c>
      <c r="M28" s="2">
        <f t="shared" si="3"/>
        <v>44204</v>
      </c>
      <c r="N28" s="22">
        <v>44211</v>
      </c>
      <c r="O28" s="22">
        <v>44215</v>
      </c>
      <c r="P28" s="22">
        <v>44211.5</v>
      </c>
      <c r="Q28">
        <f t="shared" si="4"/>
        <v>7.5</v>
      </c>
      <c r="R28" s="33">
        <f t="shared" si="5"/>
        <v>651.75</v>
      </c>
    </row>
    <row r="29" spans="1:18" x14ac:dyDescent="0.35">
      <c r="A29" t="s">
        <v>312</v>
      </c>
      <c r="B29" s="21" t="s">
        <v>313</v>
      </c>
      <c r="C29" s="22">
        <v>44211</v>
      </c>
      <c r="D29" t="s">
        <v>96</v>
      </c>
      <c r="E29" t="s">
        <v>97</v>
      </c>
      <c r="F29" s="21" t="s">
        <v>89</v>
      </c>
      <c r="G29" s="32">
        <v>86.9</v>
      </c>
      <c r="H29" s="22">
        <v>44197</v>
      </c>
      <c r="I29" s="23">
        <v>44211</v>
      </c>
      <c r="J29">
        <f t="shared" si="0"/>
        <v>15</v>
      </c>
      <c r="K29" s="2">
        <f t="shared" si="1"/>
        <v>44204</v>
      </c>
      <c r="L29" s="9">
        <f t="shared" si="2"/>
        <v>15</v>
      </c>
      <c r="M29" s="2">
        <f t="shared" si="3"/>
        <v>44204</v>
      </c>
      <c r="N29" s="22">
        <v>44211</v>
      </c>
      <c r="O29" s="22">
        <v>44215</v>
      </c>
      <c r="P29" s="22">
        <v>44211.5</v>
      </c>
      <c r="Q29">
        <f t="shared" si="4"/>
        <v>7.5</v>
      </c>
      <c r="R29" s="33">
        <f t="shared" si="5"/>
        <v>651.75</v>
      </c>
    </row>
    <row r="30" spans="1:18" x14ac:dyDescent="0.35">
      <c r="A30" t="s">
        <v>312</v>
      </c>
      <c r="B30" s="21" t="s">
        <v>313</v>
      </c>
      <c r="C30" s="22">
        <v>44211</v>
      </c>
      <c r="D30" t="s">
        <v>201</v>
      </c>
      <c r="E30" t="s">
        <v>202</v>
      </c>
      <c r="F30" s="21" t="s">
        <v>109</v>
      </c>
      <c r="G30" s="32">
        <v>0.83</v>
      </c>
      <c r="H30" s="22">
        <v>44197</v>
      </c>
      <c r="I30" s="23">
        <v>44211</v>
      </c>
      <c r="J30">
        <f t="shared" si="0"/>
        <v>15</v>
      </c>
      <c r="K30" s="2">
        <f t="shared" si="1"/>
        <v>44204</v>
      </c>
      <c r="L30" s="9">
        <f t="shared" si="2"/>
        <v>15</v>
      </c>
      <c r="M30" s="2">
        <f t="shared" si="3"/>
        <v>44204</v>
      </c>
      <c r="N30" s="22">
        <v>44211</v>
      </c>
      <c r="O30" s="22">
        <v>44316</v>
      </c>
      <c r="P30" s="22">
        <v>44315.5</v>
      </c>
      <c r="Q30">
        <f t="shared" si="4"/>
        <v>111.5</v>
      </c>
      <c r="R30" s="33">
        <f t="shared" si="5"/>
        <v>92.545000000000002</v>
      </c>
    </row>
    <row r="31" spans="1:18" x14ac:dyDescent="0.35">
      <c r="A31" t="s">
        <v>312</v>
      </c>
      <c r="B31" s="21" t="s">
        <v>313</v>
      </c>
      <c r="C31" s="22">
        <v>44211</v>
      </c>
      <c r="D31" t="s">
        <v>99</v>
      </c>
      <c r="E31" t="s">
        <v>100</v>
      </c>
      <c r="F31" s="21" t="s">
        <v>109</v>
      </c>
      <c r="G31" s="32">
        <v>66</v>
      </c>
      <c r="H31" s="22">
        <v>44197</v>
      </c>
      <c r="I31" s="23">
        <v>44211</v>
      </c>
      <c r="J31">
        <f t="shared" si="0"/>
        <v>15</v>
      </c>
      <c r="K31" s="2">
        <f t="shared" si="1"/>
        <v>44204</v>
      </c>
      <c r="L31" s="9">
        <f t="shared" si="2"/>
        <v>15</v>
      </c>
      <c r="M31" s="2">
        <f t="shared" si="3"/>
        <v>44204</v>
      </c>
      <c r="N31" s="22">
        <v>44211</v>
      </c>
      <c r="O31" s="22">
        <v>44216</v>
      </c>
      <c r="P31" s="22">
        <v>44215.5</v>
      </c>
      <c r="Q31">
        <f t="shared" si="4"/>
        <v>11.5</v>
      </c>
      <c r="R31" s="33">
        <f t="shared" si="5"/>
        <v>759</v>
      </c>
    </row>
    <row r="32" spans="1:18" x14ac:dyDescent="0.35">
      <c r="A32" t="s">
        <v>312</v>
      </c>
      <c r="B32" s="21" t="s">
        <v>313</v>
      </c>
      <c r="C32" s="22">
        <v>44211</v>
      </c>
      <c r="D32" t="s">
        <v>199</v>
      </c>
      <c r="E32" t="s">
        <v>200</v>
      </c>
      <c r="F32" s="21" t="s">
        <v>89</v>
      </c>
      <c r="G32" s="32">
        <v>149553.39000000007</v>
      </c>
      <c r="H32" s="22">
        <v>44197</v>
      </c>
      <c r="I32" s="23">
        <v>44211</v>
      </c>
      <c r="J32">
        <f t="shared" si="0"/>
        <v>15</v>
      </c>
      <c r="K32" s="2">
        <f t="shared" si="1"/>
        <v>44204</v>
      </c>
      <c r="L32" s="9">
        <f t="shared" si="2"/>
        <v>15</v>
      </c>
      <c r="M32" s="2">
        <f t="shared" si="3"/>
        <v>44204</v>
      </c>
      <c r="N32" s="22">
        <v>44211</v>
      </c>
      <c r="O32" s="22">
        <v>44316</v>
      </c>
      <c r="P32" s="22">
        <v>44315.5</v>
      </c>
      <c r="Q32">
        <f t="shared" si="4"/>
        <v>111.5</v>
      </c>
      <c r="R32" s="33">
        <f t="shared" si="5"/>
        <v>16675202.985000009</v>
      </c>
    </row>
    <row r="33" spans="1:18" x14ac:dyDescent="0.35">
      <c r="A33" t="s">
        <v>312</v>
      </c>
      <c r="B33" s="21" t="s">
        <v>313</v>
      </c>
      <c r="C33" s="22">
        <v>44211</v>
      </c>
      <c r="D33" t="s">
        <v>87</v>
      </c>
      <c r="E33" t="s">
        <v>88</v>
      </c>
      <c r="F33" s="21" t="s">
        <v>89</v>
      </c>
      <c r="G33" s="32">
        <v>3052184.5900000012</v>
      </c>
      <c r="H33" s="22">
        <v>44197</v>
      </c>
      <c r="I33" s="23">
        <v>44211</v>
      </c>
      <c r="J33">
        <f t="shared" si="0"/>
        <v>15</v>
      </c>
      <c r="K33" s="2">
        <f t="shared" si="1"/>
        <v>44204</v>
      </c>
      <c r="L33" s="9">
        <f t="shared" si="2"/>
        <v>15</v>
      </c>
      <c r="M33" s="2">
        <f t="shared" si="3"/>
        <v>44204</v>
      </c>
      <c r="N33" s="22">
        <v>44211</v>
      </c>
      <c r="O33" s="22">
        <v>44215</v>
      </c>
      <c r="P33" s="22">
        <v>44211.5</v>
      </c>
      <c r="Q33">
        <f t="shared" si="4"/>
        <v>7.5</v>
      </c>
      <c r="R33" s="33">
        <f t="shared" si="5"/>
        <v>22891384.425000008</v>
      </c>
    </row>
    <row r="34" spans="1:18" x14ac:dyDescent="0.35">
      <c r="A34" t="s">
        <v>312</v>
      </c>
      <c r="B34" s="21" t="s">
        <v>313</v>
      </c>
      <c r="C34" s="22">
        <v>44211</v>
      </c>
      <c r="D34" t="s">
        <v>90</v>
      </c>
      <c r="E34" t="s">
        <v>91</v>
      </c>
      <c r="F34" s="21" t="s">
        <v>89</v>
      </c>
      <c r="G34" s="32">
        <v>374892.81999999989</v>
      </c>
      <c r="H34" s="22">
        <v>44197</v>
      </c>
      <c r="I34" s="23">
        <v>44211</v>
      </c>
      <c r="J34">
        <f t="shared" si="0"/>
        <v>15</v>
      </c>
      <c r="K34" s="2">
        <f t="shared" si="1"/>
        <v>44204</v>
      </c>
      <c r="L34" s="9">
        <f t="shared" si="2"/>
        <v>15</v>
      </c>
      <c r="M34" s="2">
        <f t="shared" si="3"/>
        <v>44204</v>
      </c>
      <c r="N34" s="22">
        <v>44211</v>
      </c>
      <c r="O34" s="22">
        <v>44215</v>
      </c>
      <c r="P34" s="22">
        <v>44211.5</v>
      </c>
      <c r="Q34">
        <f t="shared" si="4"/>
        <v>7.5</v>
      </c>
      <c r="R34" s="33">
        <f t="shared" si="5"/>
        <v>2811696.149999999</v>
      </c>
    </row>
    <row r="35" spans="1:18" x14ac:dyDescent="0.35">
      <c r="A35" t="s">
        <v>312</v>
      </c>
      <c r="B35" s="21" t="s">
        <v>313</v>
      </c>
      <c r="C35" s="22">
        <v>44211</v>
      </c>
      <c r="D35" t="s">
        <v>92</v>
      </c>
      <c r="E35" t="s">
        <v>93</v>
      </c>
      <c r="F35" s="21" t="s">
        <v>89</v>
      </c>
      <c r="G35" s="32">
        <v>374892.83999999991</v>
      </c>
      <c r="H35" s="22">
        <v>44197</v>
      </c>
      <c r="I35" s="23">
        <v>44211</v>
      </c>
      <c r="J35">
        <f t="shared" si="0"/>
        <v>15</v>
      </c>
      <c r="K35" s="2">
        <f t="shared" si="1"/>
        <v>44204</v>
      </c>
      <c r="L35" s="9">
        <f t="shared" si="2"/>
        <v>15</v>
      </c>
      <c r="M35" s="2">
        <f t="shared" si="3"/>
        <v>44204</v>
      </c>
      <c r="N35" s="22">
        <v>44211</v>
      </c>
      <c r="O35" s="22">
        <v>44215</v>
      </c>
      <c r="P35" s="22">
        <v>44211.5</v>
      </c>
      <c r="Q35">
        <f t="shared" si="4"/>
        <v>7.5</v>
      </c>
      <c r="R35" s="33">
        <f t="shared" si="5"/>
        <v>2811696.2999999993</v>
      </c>
    </row>
    <row r="36" spans="1:18" x14ac:dyDescent="0.35">
      <c r="A36" t="s">
        <v>312</v>
      </c>
      <c r="B36" s="21" t="s">
        <v>313</v>
      </c>
      <c r="C36" s="22">
        <v>44211</v>
      </c>
      <c r="D36" t="s">
        <v>94</v>
      </c>
      <c r="E36" t="s">
        <v>95</v>
      </c>
      <c r="F36" s="21" t="s">
        <v>89</v>
      </c>
      <c r="G36" s="32">
        <v>1602990.3499999994</v>
      </c>
      <c r="H36" s="22">
        <v>44197</v>
      </c>
      <c r="I36" s="23">
        <v>44211</v>
      </c>
      <c r="J36">
        <f t="shared" si="0"/>
        <v>15</v>
      </c>
      <c r="K36" s="2">
        <f t="shared" si="1"/>
        <v>44204</v>
      </c>
      <c r="L36" s="9">
        <f t="shared" si="2"/>
        <v>15</v>
      </c>
      <c r="M36" s="2">
        <f t="shared" si="3"/>
        <v>44204</v>
      </c>
      <c r="N36" s="22">
        <v>44211</v>
      </c>
      <c r="O36" s="22">
        <v>44215</v>
      </c>
      <c r="P36" s="22">
        <v>44211.5</v>
      </c>
      <c r="Q36">
        <f t="shared" si="4"/>
        <v>7.5</v>
      </c>
      <c r="R36" s="33">
        <f t="shared" si="5"/>
        <v>12022427.624999996</v>
      </c>
    </row>
    <row r="37" spans="1:18" x14ac:dyDescent="0.35">
      <c r="A37" t="s">
        <v>312</v>
      </c>
      <c r="B37" s="21" t="s">
        <v>313</v>
      </c>
      <c r="C37" s="22">
        <v>44211</v>
      </c>
      <c r="D37" t="s">
        <v>96</v>
      </c>
      <c r="E37" t="s">
        <v>97</v>
      </c>
      <c r="F37" s="21" t="s">
        <v>89</v>
      </c>
      <c r="G37" s="32">
        <v>1602990.4599999995</v>
      </c>
      <c r="H37" s="22">
        <v>44197</v>
      </c>
      <c r="I37" s="23">
        <v>44211</v>
      </c>
      <c r="J37">
        <f t="shared" si="0"/>
        <v>15</v>
      </c>
      <c r="K37" s="2">
        <f t="shared" si="1"/>
        <v>44204</v>
      </c>
      <c r="L37" s="9">
        <f t="shared" si="2"/>
        <v>15</v>
      </c>
      <c r="M37" s="2">
        <f t="shared" si="3"/>
        <v>44204</v>
      </c>
      <c r="N37" s="22">
        <v>44211</v>
      </c>
      <c r="O37" s="22">
        <v>44215</v>
      </c>
      <c r="P37" s="22">
        <v>44211.5</v>
      </c>
      <c r="Q37">
        <f t="shared" si="4"/>
        <v>7.5</v>
      </c>
      <c r="R37" s="33">
        <f t="shared" si="5"/>
        <v>12022428.449999996</v>
      </c>
    </row>
    <row r="38" spans="1:18" x14ac:dyDescent="0.35">
      <c r="A38" t="s">
        <v>312</v>
      </c>
      <c r="B38" s="21" t="s">
        <v>313</v>
      </c>
      <c r="C38" s="22">
        <v>44211</v>
      </c>
      <c r="D38" t="s">
        <v>201</v>
      </c>
      <c r="E38" t="s">
        <v>202</v>
      </c>
      <c r="F38" s="21" t="s">
        <v>109</v>
      </c>
      <c r="G38" s="32">
        <v>10054.560000000001</v>
      </c>
      <c r="H38" s="22">
        <v>44197</v>
      </c>
      <c r="I38" s="23">
        <v>44211</v>
      </c>
      <c r="J38">
        <f t="shared" si="0"/>
        <v>15</v>
      </c>
      <c r="K38" s="2">
        <f t="shared" si="1"/>
        <v>44204</v>
      </c>
      <c r="L38" s="9">
        <f t="shared" si="2"/>
        <v>15</v>
      </c>
      <c r="M38" s="2">
        <f t="shared" si="3"/>
        <v>44204</v>
      </c>
      <c r="N38" s="22">
        <v>44211</v>
      </c>
      <c r="O38" s="22">
        <v>44316</v>
      </c>
      <c r="P38" s="22">
        <v>44315.5</v>
      </c>
      <c r="Q38">
        <f t="shared" si="4"/>
        <v>111.5</v>
      </c>
      <c r="R38" s="33">
        <f t="shared" si="5"/>
        <v>1121083.4400000002</v>
      </c>
    </row>
    <row r="39" spans="1:18" x14ac:dyDescent="0.35">
      <c r="A39" t="s">
        <v>312</v>
      </c>
      <c r="B39" s="21" t="s">
        <v>313</v>
      </c>
      <c r="C39" s="22">
        <v>44211</v>
      </c>
      <c r="D39" t="s">
        <v>99</v>
      </c>
      <c r="E39" t="s">
        <v>100</v>
      </c>
      <c r="F39" s="21" t="s">
        <v>109</v>
      </c>
      <c r="G39" s="32">
        <v>728346</v>
      </c>
      <c r="H39" s="22">
        <v>44197</v>
      </c>
      <c r="I39" s="23">
        <v>44211</v>
      </c>
      <c r="J39">
        <f t="shared" si="0"/>
        <v>15</v>
      </c>
      <c r="K39" s="2">
        <f t="shared" si="1"/>
        <v>44204</v>
      </c>
      <c r="L39" s="9">
        <f t="shared" si="2"/>
        <v>15</v>
      </c>
      <c r="M39" s="2">
        <f t="shared" si="3"/>
        <v>44204</v>
      </c>
      <c r="N39" s="22">
        <v>44211</v>
      </c>
      <c r="O39" s="22">
        <v>44216</v>
      </c>
      <c r="P39" s="22">
        <v>44215.5</v>
      </c>
      <c r="Q39">
        <f t="shared" si="4"/>
        <v>11.5</v>
      </c>
      <c r="R39" s="33">
        <f t="shared" si="5"/>
        <v>8375979</v>
      </c>
    </row>
    <row r="40" spans="1:18" x14ac:dyDescent="0.35">
      <c r="A40" t="s">
        <v>312</v>
      </c>
      <c r="B40" s="21" t="s">
        <v>313</v>
      </c>
      <c r="C40" s="22">
        <v>44211</v>
      </c>
      <c r="D40" t="s">
        <v>99</v>
      </c>
      <c r="E40" t="s">
        <v>100</v>
      </c>
      <c r="F40" s="21" t="s">
        <v>315</v>
      </c>
      <c r="G40" s="32">
        <v>192.44</v>
      </c>
      <c r="H40" s="22">
        <v>44197</v>
      </c>
      <c r="I40" s="23">
        <v>44211</v>
      </c>
      <c r="J40">
        <f t="shared" si="0"/>
        <v>15</v>
      </c>
      <c r="K40" s="2">
        <f t="shared" si="1"/>
        <v>44204</v>
      </c>
      <c r="L40" s="9">
        <f t="shared" si="2"/>
        <v>15</v>
      </c>
      <c r="M40" s="2">
        <f t="shared" si="3"/>
        <v>44204</v>
      </c>
      <c r="N40" s="22">
        <v>44211</v>
      </c>
      <c r="O40" s="22">
        <v>44215</v>
      </c>
      <c r="P40" s="22">
        <v>44211.5</v>
      </c>
      <c r="Q40">
        <f t="shared" si="4"/>
        <v>7.5</v>
      </c>
      <c r="R40" s="33">
        <f t="shared" si="5"/>
        <v>1443.3</v>
      </c>
    </row>
    <row r="41" spans="1:18" x14ac:dyDescent="0.35">
      <c r="A41" t="s">
        <v>312</v>
      </c>
      <c r="B41" s="21" t="s">
        <v>313</v>
      </c>
      <c r="C41" s="22">
        <v>44211</v>
      </c>
      <c r="D41" t="s">
        <v>99</v>
      </c>
      <c r="E41" t="s">
        <v>100</v>
      </c>
      <c r="F41" s="21" t="s">
        <v>103</v>
      </c>
      <c r="G41" s="32">
        <v>9786.23</v>
      </c>
      <c r="H41" s="22">
        <v>44197</v>
      </c>
      <c r="I41" s="23">
        <v>44211</v>
      </c>
      <c r="J41">
        <f t="shared" si="0"/>
        <v>15</v>
      </c>
      <c r="K41" s="2">
        <f t="shared" si="1"/>
        <v>44204</v>
      </c>
      <c r="L41" s="9">
        <f t="shared" si="2"/>
        <v>15</v>
      </c>
      <c r="M41" s="2">
        <f t="shared" si="3"/>
        <v>44204</v>
      </c>
      <c r="N41" s="22">
        <v>44211</v>
      </c>
      <c r="O41" s="22">
        <v>44215</v>
      </c>
      <c r="P41" s="22">
        <v>44211.5</v>
      </c>
      <c r="Q41">
        <f t="shared" si="4"/>
        <v>7.5</v>
      </c>
      <c r="R41" s="33">
        <f t="shared" si="5"/>
        <v>73396.724999999991</v>
      </c>
    </row>
    <row r="42" spans="1:18" x14ac:dyDescent="0.35">
      <c r="A42" t="s">
        <v>312</v>
      </c>
      <c r="B42" s="21" t="s">
        <v>313</v>
      </c>
      <c r="C42" s="22">
        <v>44211</v>
      </c>
      <c r="D42" t="s">
        <v>104</v>
      </c>
      <c r="E42" t="s">
        <v>105</v>
      </c>
      <c r="F42" s="21" t="s">
        <v>106</v>
      </c>
      <c r="G42" s="32">
        <v>2329.3799999999997</v>
      </c>
      <c r="H42" s="22">
        <v>44197</v>
      </c>
      <c r="I42" s="23">
        <v>44211</v>
      </c>
      <c r="J42">
        <f t="shared" si="0"/>
        <v>15</v>
      </c>
      <c r="K42" s="2">
        <f t="shared" si="1"/>
        <v>44204</v>
      </c>
      <c r="L42" s="9">
        <f t="shared" si="2"/>
        <v>15</v>
      </c>
      <c r="M42" s="2">
        <f t="shared" si="3"/>
        <v>44204</v>
      </c>
      <c r="N42" s="22">
        <v>44211</v>
      </c>
      <c r="O42" s="22">
        <v>44215</v>
      </c>
      <c r="P42" s="22">
        <v>44211.5</v>
      </c>
      <c r="Q42">
        <f t="shared" si="4"/>
        <v>7.5</v>
      </c>
      <c r="R42" s="33">
        <f t="shared" si="5"/>
        <v>17470.349999999999</v>
      </c>
    </row>
    <row r="43" spans="1:18" x14ac:dyDescent="0.35">
      <c r="A43" t="s">
        <v>312</v>
      </c>
      <c r="B43" s="21" t="s">
        <v>313</v>
      </c>
      <c r="C43" s="22">
        <v>44211</v>
      </c>
      <c r="D43" t="s">
        <v>107</v>
      </c>
      <c r="E43" t="s">
        <v>108</v>
      </c>
      <c r="F43" s="21" t="s">
        <v>101</v>
      </c>
      <c r="G43" s="32">
        <v>2202.63</v>
      </c>
      <c r="H43" s="22">
        <v>44197</v>
      </c>
      <c r="I43" s="23">
        <v>44211</v>
      </c>
      <c r="J43">
        <f t="shared" si="0"/>
        <v>15</v>
      </c>
      <c r="K43" s="2">
        <f t="shared" si="1"/>
        <v>44204</v>
      </c>
      <c r="L43" s="9">
        <f t="shared" si="2"/>
        <v>15</v>
      </c>
      <c r="M43" s="2">
        <f t="shared" si="3"/>
        <v>44204</v>
      </c>
      <c r="N43" s="22">
        <v>44211</v>
      </c>
      <c r="O43" s="22">
        <v>44215</v>
      </c>
      <c r="P43" s="22">
        <v>44211.5</v>
      </c>
      <c r="Q43">
        <f t="shared" si="4"/>
        <v>7.5</v>
      </c>
      <c r="R43" s="33">
        <f t="shared" si="5"/>
        <v>16519.725000000002</v>
      </c>
    </row>
    <row r="44" spans="1:18" x14ac:dyDescent="0.35">
      <c r="A44" t="s">
        <v>312</v>
      </c>
      <c r="B44" s="21" t="s">
        <v>313</v>
      </c>
      <c r="C44" s="22">
        <v>44211</v>
      </c>
      <c r="D44" t="s">
        <v>99</v>
      </c>
      <c r="E44" t="s">
        <v>100</v>
      </c>
      <c r="F44" s="21" t="s">
        <v>101</v>
      </c>
      <c r="G44" s="32">
        <v>57291.790000000008</v>
      </c>
      <c r="H44" s="22">
        <v>44197</v>
      </c>
      <c r="I44" s="23">
        <v>44211</v>
      </c>
      <c r="J44">
        <f t="shared" si="0"/>
        <v>15</v>
      </c>
      <c r="K44" s="2">
        <f t="shared" si="1"/>
        <v>44204</v>
      </c>
      <c r="L44" s="9">
        <f t="shared" si="2"/>
        <v>15</v>
      </c>
      <c r="M44" s="2">
        <f t="shared" si="3"/>
        <v>44204</v>
      </c>
      <c r="N44" s="22">
        <v>44211</v>
      </c>
      <c r="O44" s="22">
        <v>44215</v>
      </c>
      <c r="P44" s="22">
        <v>44211.5</v>
      </c>
      <c r="Q44">
        <f t="shared" si="4"/>
        <v>7.5</v>
      </c>
      <c r="R44" s="33">
        <f t="shared" si="5"/>
        <v>429688.42500000005</v>
      </c>
    </row>
    <row r="45" spans="1:18" x14ac:dyDescent="0.35">
      <c r="A45" t="s">
        <v>312</v>
      </c>
      <c r="B45" s="21" t="s">
        <v>313</v>
      </c>
      <c r="C45" s="22">
        <v>44211</v>
      </c>
      <c r="D45" t="s">
        <v>99</v>
      </c>
      <c r="E45" t="s">
        <v>100</v>
      </c>
      <c r="F45" s="21" t="s">
        <v>102</v>
      </c>
      <c r="G45" s="32">
        <v>30532.979999999996</v>
      </c>
      <c r="H45" s="22">
        <v>44197</v>
      </c>
      <c r="I45" s="23">
        <v>44211</v>
      </c>
      <c r="J45">
        <f t="shared" si="0"/>
        <v>15</v>
      </c>
      <c r="K45" s="2">
        <f t="shared" si="1"/>
        <v>44204</v>
      </c>
      <c r="L45" s="9">
        <f t="shared" si="2"/>
        <v>15</v>
      </c>
      <c r="M45" s="2">
        <f t="shared" si="3"/>
        <v>44204</v>
      </c>
      <c r="N45" s="22">
        <v>44211</v>
      </c>
      <c r="O45" s="22">
        <v>44215</v>
      </c>
      <c r="P45" s="22">
        <v>44211.5</v>
      </c>
      <c r="Q45">
        <f t="shared" si="4"/>
        <v>7.5</v>
      </c>
      <c r="R45" s="33">
        <f t="shared" si="5"/>
        <v>228997.34999999998</v>
      </c>
    </row>
    <row r="46" spans="1:18" x14ac:dyDescent="0.35">
      <c r="A46" t="s">
        <v>312</v>
      </c>
      <c r="B46" s="21" t="s">
        <v>313</v>
      </c>
      <c r="C46" s="22">
        <v>44211</v>
      </c>
      <c r="D46" t="s">
        <v>107</v>
      </c>
      <c r="E46" t="s">
        <v>108</v>
      </c>
      <c r="F46" s="21" t="s">
        <v>109</v>
      </c>
      <c r="G46" s="32">
        <v>906</v>
      </c>
      <c r="H46" s="22">
        <v>44197</v>
      </c>
      <c r="I46" s="23">
        <v>44211</v>
      </c>
      <c r="J46">
        <f t="shared" si="0"/>
        <v>15</v>
      </c>
      <c r="K46" s="2">
        <f t="shared" si="1"/>
        <v>44204</v>
      </c>
      <c r="L46" s="9">
        <f t="shared" si="2"/>
        <v>15</v>
      </c>
      <c r="M46" s="2">
        <f t="shared" si="3"/>
        <v>44204</v>
      </c>
      <c r="N46" s="22">
        <v>44211</v>
      </c>
      <c r="O46" s="22">
        <v>44216</v>
      </c>
      <c r="P46" s="22">
        <v>44215.5</v>
      </c>
      <c r="Q46">
        <f t="shared" si="4"/>
        <v>11.5</v>
      </c>
      <c r="R46" s="33">
        <f t="shared" si="5"/>
        <v>10419</v>
      </c>
    </row>
    <row r="47" spans="1:18" x14ac:dyDescent="0.35">
      <c r="A47" t="s">
        <v>312</v>
      </c>
      <c r="B47" s="21" t="s">
        <v>313</v>
      </c>
      <c r="C47" s="22">
        <v>44211</v>
      </c>
      <c r="D47" t="s">
        <v>114</v>
      </c>
      <c r="E47" t="s">
        <v>115</v>
      </c>
      <c r="F47" s="21" t="s">
        <v>113</v>
      </c>
      <c r="G47" s="32">
        <v>48.58</v>
      </c>
      <c r="H47" s="22">
        <v>44197</v>
      </c>
      <c r="I47" s="23">
        <v>44211</v>
      </c>
      <c r="J47">
        <f t="shared" si="0"/>
        <v>15</v>
      </c>
      <c r="K47" s="2">
        <f t="shared" si="1"/>
        <v>44204</v>
      </c>
      <c r="L47" s="9">
        <f t="shared" si="2"/>
        <v>15</v>
      </c>
      <c r="M47" s="2">
        <f t="shared" si="3"/>
        <v>44204</v>
      </c>
      <c r="N47" s="22">
        <v>44211</v>
      </c>
      <c r="O47" s="22">
        <v>44217</v>
      </c>
      <c r="P47" s="22">
        <v>44216.5</v>
      </c>
      <c r="Q47">
        <f t="shared" si="4"/>
        <v>12.5</v>
      </c>
      <c r="R47" s="33">
        <f t="shared" si="5"/>
        <v>607.25</v>
      </c>
    </row>
    <row r="48" spans="1:18" x14ac:dyDescent="0.35">
      <c r="A48" t="s">
        <v>312</v>
      </c>
      <c r="B48" s="21" t="s">
        <v>313</v>
      </c>
      <c r="C48" s="22">
        <v>44211</v>
      </c>
      <c r="D48" t="s">
        <v>110</v>
      </c>
      <c r="E48" t="s">
        <v>111</v>
      </c>
      <c r="F48" s="21" t="s">
        <v>113</v>
      </c>
      <c r="G48" s="32">
        <v>304.28999999999996</v>
      </c>
      <c r="H48" s="22">
        <v>44197</v>
      </c>
      <c r="I48" s="23">
        <v>44211</v>
      </c>
      <c r="J48">
        <f t="shared" si="0"/>
        <v>15</v>
      </c>
      <c r="K48" s="2">
        <f t="shared" si="1"/>
        <v>44204</v>
      </c>
      <c r="L48" s="9">
        <f t="shared" si="2"/>
        <v>15</v>
      </c>
      <c r="M48" s="2">
        <f t="shared" si="3"/>
        <v>44204</v>
      </c>
      <c r="N48" s="22">
        <v>44211</v>
      </c>
      <c r="O48" s="22">
        <v>44217</v>
      </c>
      <c r="P48" s="22">
        <v>44216.5</v>
      </c>
      <c r="Q48">
        <f t="shared" si="4"/>
        <v>12.5</v>
      </c>
      <c r="R48" s="33">
        <f t="shared" si="5"/>
        <v>3803.6249999999995</v>
      </c>
    </row>
    <row r="49" spans="1:18" x14ac:dyDescent="0.35">
      <c r="A49" t="s">
        <v>312</v>
      </c>
      <c r="B49" s="21" t="s">
        <v>313</v>
      </c>
      <c r="C49" s="22">
        <v>44211</v>
      </c>
      <c r="D49" t="s">
        <v>114</v>
      </c>
      <c r="E49" t="s">
        <v>115</v>
      </c>
      <c r="F49" s="21" t="s">
        <v>112</v>
      </c>
      <c r="G49" s="32">
        <v>197.54000000000002</v>
      </c>
      <c r="H49" s="22">
        <v>44197</v>
      </c>
      <c r="I49" s="23">
        <v>44211</v>
      </c>
      <c r="J49">
        <f t="shared" si="0"/>
        <v>15</v>
      </c>
      <c r="K49" s="2">
        <f t="shared" si="1"/>
        <v>44204</v>
      </c>
      <c r="L49" s="9">
        <f t="shared" si="2"/>
        <v>15</v>
      </c>
      <c r="M49" s="2">
        <f t="shared" si="3"/>
        <v>44204</v>
      </c>
      <c r="N49" s="22">
        <v>44211</v>
      </c>
      <c r="O49" s="22">
        <v>44217</v>
      </c>
      <c r="P49" s="22">
        <v>44216.5</v>
      </c>
      <c r="Q49">
        <f t="shared" si="4"/>
        <v>12.5</v>
      </c>
      <c r="R49" s="33">
        <f t="shared" si="5"/>
        <v>2469.2500000000005</v>
      </c>
    </row>
    <row r="50" spans="1:18" x14ac:dyDescent="0.35">
      <c r="A50" t="s">
        <v>312</v>
      </c>
      <c r="B50" s="21" t="s">
        <v>313</v>
      </c>
      <c r="C50" s="22">
        <v>44211</v>
      </c>
      <c r="D50" t="s">
        <v>110</v>
      </c>
      <c r="E50" t="s">
        <v>111</v>
      </c>
      <c r="F50" s="21" t="s">
        <v>112</v>
      </c>
      <c r="G50" s="32">
        <v>44736.520000000055</v>
      </c>
      <c r="H50" s="22">
        <v>44197</v>
      </c>
      <c r="I50" s="23">
        <v>44211</v>
      </c>
      <c r="J50">
        <f t="shared" si="0"/>
        <v>15</v>
      </c>
      <c r="K50" s="2">
        <f t="shared" si="1"/>
        <v>44204</v>
      </c>
      <c r="L50" s="9">
        <f t="shared" si="2"/>
        <v>15</v>
      </c>
      <c r="M50" s="2">
        <f t="shared" si="3"/>
        <v>44204</v>
      </c>
      <c r="N50" s="22">
        <v>44211</v>
      </c>
      <c r="O50" s="22">
        <v>44217</v>
      </c>
      <c r="P50" s="22">
        <v>44216.5</v>
      </c>
      <c r="Q50">
        <f t="shared" si="4"/>
        <v>12.5</v>
      </c>
      <c r="R50" s="33">
        <f t="shared" si="5"/>
        <v>559206.5000000007</v>
      </c>
    </row>
    <row r="51" spans="1:18" x14ac:dyDescent="0.35">
      <c r="A51" t="s">
        <v>312</v>
      </c>
      <c r="B51" s="21" t="s">
        <v>313</v>
      </c>
      <c r="C51" s="22">
        <v>44211</v>
      </c>
      <c r="D51" t="s">
        <v>110</v>
      </c>
      <c r="E51" t="s">
        <v>111</v>
      </c>
      <c r="F51" s="21" t="s">
        <v>116</v>
      </c>
      <c r="G51" s="32">
        <v>329.9</v>
      </c>
      <c r="H51" s="22">
        <v>44197</v>
      </c>
      <c r="I51" s="23">
        <v>44211</v>
      </c>
      <c r="J51">
        <f t="shared" si="0"/>
        <v>15</v>
      </c>
      <c r="K51" s="2">
        <f t="shared" si="1"/>
        <v>44204</v>
      </c>
      <c r="L51" s="9">
        <f t="shared" si="2"/>
        <v>15</v>
      </c>
      <c r="M51" s="2">
        <f t="shared" si="3"/>
        <v>44204</v>
      </c>
      <c r="N51" s="22">
        <v>44211</v>
      </c>
      <c r="O51" s="22">
        <v>44217</v>
      </c>
      <c r="P51" s="22">
        <v>44216.5</v>
      </c>
      <c r="Q51">
        <f t="shared" si="4"/>
        <v>12.5</v>
      </c>
      <c r="R51" s="33">
        <f t="shared" si="5"/>
        <v>4123.75</v>
      </c>
    </row>
    <row r="52" spans="1:18" x14ac:dyDescent="0.35">
      <c r="A52" t="s">
        <v>312</v>
      </c>
      <c r="B52" s="21" t="s">
        <v>313</v>
      </c>
      <c r="C52" s="22">
        <v>44211</v>
      </c>
      <c r="D52" t="s">
        <v>114</v>
      </c>
      <c r="E52" t="s">
        <v>115</v>
      </c>
      <c r="F52" s="21" t="s">
        <v>118</v>
      </c>
      <c r="G52" s="32">
        <v>67.08</v>
      </c>
      <c r="H52" s="22">
        <v>44197</v>
      </c>
      <c r="I52" s="23">
        <v>44211</v>
      </c>
      <c r="J52">
        <f t="shared" si="0"/>
        <v>15</v>
      </c>
      <c r="K52" s="2">
        <f t="shared" si="1"/>
        <v>44204</v>
      </c>
      <c r="L52" s="9">
        <f t="shared" si="2"/>
        <v>15</v>
      </c>
      <c r="M52" s="2">
        <f t="shared" si="3"/>
        <v>44204</v>
      </c>
      <c r="N52" s="22">
        <v>44211</v>
      </c>
      <c r="O52" s="22">
        <v>44217</v>
      </c>
      <c r="P52" s="22">
        <v>44216.5</v>
      </c>
      <c r="Q52">
        <f t="shared" si="4"/>
        <v>12.5</v>
      </c>
      <c r="R52" s="33">
        <f t="shared" si="5"/>
        <v>838.5</v>
      </c>
    </row>
    <row r="53" spans="1:18" x14ac:dyDescent="0.35">
      <c r="A53" t="s">
        <v>312</v>
      </c>
      <c r="B53" s="21" t="s">
        <v>313</v>
      </c>
      <c r="C53" s="22">
        <v>44211</v>
      </c>
      <c r="D53" t="s">
        <v>114</v>
      </c>
      <c r="E53" t="s">
        <v>115</v>
      </c>
      <c r="F53" s="21" t="s">
        <v>119</v>
      </c>
      <c r="G53" s="32">
        <v>53.169999999999995</v>
      </c>
      <c r="H53" s="22">
        <v>44197</v>
      </c>
      <c r="I53" s="23">
        <v>44211</v>
      </c>
      <c r="J53">
        <f t="shared" si="0"/>
        <v>15</v>
      </c>
      <c r="K53" s="2">
        <f t="shared" si="1"/>
        <v>44204</v>
      </c>
      <c r="L53" s="9">
        <f t="shared" si="2"/>
        <v>15</v>
      </c>
      <c r="M53" s="2">
        <f t="shared" si="3"/>
        <v>44204</v>
      </c>
      <c r="N53" s="22">
        <v>44211</v>
      </c>
      <c r="O53" s="22">
        <v>44217</v>
      </c>
      <c r="P53" s="22">
        <v>44216.5</v>
      </c>
      <c r="Q53">
        <f t="shared" si="4"/>
        <v>12.5</v>
      </c>
      <c r="R53" s="33">
        <f t="shared" si="5"/>
        <v>664.62499999999989</v>
      </c>
    </row>
    <row r="54" spans="1:18" x14ac:dyDescent="0.35">
      <c r="A54" t="s">
        <v>312</v>
      </c>
      <c r="B54" s="21" t="s">
        <v>313</v>
      </c>
      <c r="C54" s="22">
        <v>44211</v>
      </c>
      <c r="D54" t="s">
        <v>110</v>
      </c>
      <c r="E54" t="s">
        <v>111</v>
      </c>
      <c r="F54" s="21" t="s">
        <v>119</v>
      </c>
      <c r="G54" s="32">
        <v>198.08</v>
      </c>
      <c r="H54" s="22">
        <v>44197</v>
      </c>
      <c r="I54" s="23">
        <v>44211</v>
      </c>
      <c r="J54">
        <f t="shared" si="0"/>
        <v>15</v>
      </c>
      <c r="K54" s="2">
        <f t="shared" si="1"/>
        <v>44204</v>
      </c>
      <c r="L54" s="9">
        <f t="shared" si="2"/>
        <v>15</v>
      </c>
      <c r="M54" s="2">
        <f t="shared" si="3"/>
        <v>44204</v>
      </c>
      <c r="N54" s="22">
        <v>44211</v>
      </c>
      <c r="O54" s="22">
        <v>44217</v>
      </c>
      <c r="P54" s="22">
        <v>44216.5</v>
      </c>
      <c r="Q54">
        <f t="shared" si="4"/>
        <v>12.5</v>
      </c>
      <c r="R54" s="33">
        <f t="shared" si="5"/>
        <v>2476</v>
      </c>
    </row>
    <row r="55" spans="1:18" x14ac:dyDescent="0.35">
      <c r="A55" t="s">
        <v>312</v>
      </c>
      <c r="B55" s="21" t="s">
        <v>313</v>
      </c>
      <c r="C55" s="22">
        <v>44211</v>
      </c>
      <c r="D55" t="s">
        <v>114</v>
      </c>
      <c r="E55" t="s">
        <v>115</v>
      </c>
      <c r="F55" s="21" t="s">
        <v>120</v>
      </c>
      <c r="G55" s="32">
        <v>212.4</v>
      </c>
      <c r="H55" s="22">
        <v>44197</v>
      </c>
      <c r="I55" s="23">
        <v>44211</v>
      </c>
      <c r="J55">
        <f t="shared" si="0"/>
        <v>15</v>
      </c>
      <c r="K55" s="2">
        <f t="shared" si="1"/>
        <v>44204</v>
      </c>
      <c r="L55" s="9">
        <f t="shared" si="2"/>
        <v>15</v>
      </c>
      <c r="M55" s="2">
        <f t="shared" si="3"/>
        <v>44204</v>
      </c>
      <c r="N55" s="22">
        <v>44211</v>
      </c>
      <c r="O55" s="22">
        <v>44217</v>
      </c>
      <c r="P55" s="22">
        <v>44216.5</v>
      </c>
      <c r="Q55">
        <f t="shared" si="4"/>
        <v>12.5</v>
      </c>
      <c r="R55" s="33">
        <f t="shared" si="5"/>
        <v>2655</v>
      </c>
    </row>
    <row r="56" spans="1:18" x14ac:dyDescent="0.35">
      <c r="A56" t="s">
        <v>312</v>
      </c>
      <c r="B56" s="21" t="s">
        <v>313</v>
      </c>
      <c r="C56" s="22">
        <v>44211</v>
      </c>
      <c r="D56" t="s">
        <v>114</v>
      </c>
      <c r="E56" t="s">
        <v>115</v>
      </c>
      <c r="F56" s="21" t="s">
        <v>122</v>
      </c>
      <c r="G56" s="32">
        <v>94.25</v>
      </c>
      <c r="H56" s="22">
        <v>44197</v>
      </c>
      <c r="I56" s="23">
        <v>44211</v>
      </c>
      <c r="J56">
        <f t="shared" si="0"/>
        <v>15</v>
      </c>
      <c r="K56" s="2">
        <f t="shared" si="1"/>
        <v>44204</v>
      </c>
      <c r="L56" s="9">
        <f t="shared" si="2"/>
        <v>15</v>
      </c>
      <c r="M56" s="2">
        <f t="shared" si="3"/>
        <v>44204</v>
      </c>
      <c r="N56" s="22">
        <v>44211</v>
      </c>
      <c r="O56" s="22">
        <v>44217</v>
      </c>
      <c r="P56" s="22">
        <v>44216.5</v>
      </c>
      <c r="Q56">
        <f t="shared" si="4"/>
        <v>12.5</v>
      </c>
      <c r="R56" s="33">
        <f t="shared" si="5"/>
        <v>1178.125</v>
      </c>
    </row>
    <row r="57" spans="1:18" x14ac:dyDescent="0.35">
      <c r="A57" t="s">
        <v>312</v>
      </c>
      <c r="B57" s="21" t="s">
        <v>313</v>
      </c>
      <c r="C57" s="22">
        <v>44211</v>
      </c>
      <c r="D57" t="s">
        <v>114</v>
      </c>
      <c r="E57" t="s">
        <v>115</v>
      </c>
      <c r="F57" s="21" t="s">
        <v>254</v>
      </c>
      <c r="G57" s="32">
        <v>14.63</v>
      </c>
      <c r="H57" s="22">
        <v>44197</v>
      </c>
      <c r="I57" s="23">
        <v>44211</v>
      </c>
      <c r="J57">
        <f t="shared" si="0"/>
        <v>15</v>
      </c>
      <c r="K57" s="2">
        <f t="shared" si="1"/>
        <v>44204</v>
      </c>
      <c r="L57" s="9">
        <f t="shared" si="2"/>
        <v>15</v>
      </c>
      <c r="M57" s="2">
        <f t="shared" si="3"/>
        <v>44204</v>
      </c>
      <c r="N57" s="22">
        <v>44211</v>
      </c>
      <c r="O57" s="22">
        <v>44217</v>
      </c>
      <c r="P57" s="22">
        <v>44216.5</v>
      </c>
      <c r="Q57">
        <f t="shared" si="4"/>
        <v>12.5</v>
      </c>
      <c r="R57" s="33">
        <f t="shared" si="5"/>
        <v>182.875</v>
      </c>
    </row>
    <row r="58" spans="1:18" x14ac:dyDescent="0.35">
      <c r="A58" t="s">
        <v>312</v>
      </c>
      <c r="B58" s="21" t="s">
        <v>313</v>
      </c>
      <c r="C58" s="22">
        <v>44211</v>
      </c>
      <c r="D58" t="s">
        <v>114</v>
      </c>
      <c r="E58" t="s">
        <v>115</v>
      </c>
      <c r="F58" s="21" t="s">
        <v>125</v>
      </c>
      <c r="G58" s="32">
        <v>69.72</v>
      </c>
      <c r="H58" s="22">
        <v>44197</v>
      </c>
      <c r="I58" s="23">
        <v>44211</v>
      </c>
      <c r="J58">
        <f t="shared" si="0"/>
        <v>15</v>
      </c>
      <c r="K58" s="2">
        <f t="shared" si="1"/>
        <v>44204</v>
      </c>
      <c r="L58" s="9">
        <f t="shared" si="2"/>
        <v>15</v>
      </c>
      <c r="M58" s="2">
        <f t="shared" si="3"/>
        <v>44204</v>
      </c>
      <c r="N58" s="22">
        <v>44211</v>
      </c>
      <c r="O58" s="22">
        <v>44217</v>
      </c>
      <c r="P58" s="22">
        <v>44216.5</v>
      </c>
      <c r="Q58">
        <f t="shared" si="4"/>
        <v>12.5</v>
      </c>
      <c r="R58" s="33">
        <f t="shared" si="5"/>
        <v>871.5</v>
      </c>
    </row>
    <row r="59" spans="1:18" x14ac:dyDescent="0.35">
      <c r="A59" t="s">
        <v>312</v>
      </c>
      <c r="B59" s="21" t="s">
        <v>313</v>
      </c>
      <c r="C59" s="22">
        <v>44211</v>
      </c>
      <c r="D59" t="s">
        <v>110</v>
      </c>
      <c r="E59" t="s">
        <v>111</v>
      </c>
      <c r="F59" s="21" t="s">
        <v>125</v>
      </c>
      <c r="G59" s="32">
        <v>15.01</v>
      </c>
      <c r="H59" s="22">
        <v>44197</v>
      </c>
      <c r="I59" s="23">
        <v>44211</v>
      </c>
      <c r="J59">
        <f t="shared" si="0"/>
        <v>15</v>
      </c>
      <c r="K59" s="2">
        <f t="shared" si="1"/>
        <v>44204</v>
      </c>
      <c r="L59" s="9">
        <f t="shared" si="2"/>
        <v>15</v>
      </c>
      <c r="M59" s="2">
        <f t="shared" si="3"/>
        <v>44204</v>
      </c>
      <c r="N59" s="22">
        <v>44211</v>
      </c>
      <c r="O59" s="22">
        <v>44217</v>
      </c>
      <c r="P59" s="22">
        <v>44216.5</v>
      </c>
      <c r="Q59">
        <f t="shared" si="4"/>
        <v>12.5</v>
      </c>
      <c r="R59" s="33">
        <f t="shared" si="5"/>
        <v>187.625</v>
      </c>
    </row>
    <row r="60" spans="1:18" x14ac:dyDescent="0.35">
      <c r="A60" t="s">
        <v>312</v>
      </c>
      <c r="B60" s="21" t="s">
        <v>313</v>
      </c>
      <c r="C60" s="22">
        <v>44211</v>
      </c>
      <c r="D60" t="s">
        <v>107</v>
      </c>
      <c r="E60" t="s">
        <v>108</v>
      </c>
      <c r="F60" s="21" t="s">
        <v>126</v>
      </c>
      <c r="G60" s="32">
        <v>1108.0899999999999</v>
      </c>
      <c r="H60" s="22">
        <v>44197</v>
      </c>
      <c r="I60" s="23">
        <v>44211</v>
      </c>
      <c r="J60">
        <f t="shared" si="0"/>
        <v>15</v>
      </c>
      <c r="K60" s="2">
        <f t="shared" si="1"/>
        <v>44204</v>
      </c>
      <c r="L60" s="9">
        <f t="shared" si="2"/>
        <v>15</v>
      </c>
      <c r="M60" s="2">
        <f t="shared" si="3"/>
        <v>44204</v>
      </c>
      <c r="N60" s="22">
        <v>44211</v>
      </c>
      <c r="O60" s="22">
        <v>44217</v>
      </c>
      <c r="P60" s="22">
        <v>44216.5</v>
      </c>
      <c r="Q60">
        <f t="shared" si="4"/>
        <v>12.5</v>
      </c>
      <c r="R60" s="33">
        <f t="shared" si="5"/>
        <v>13851.124999999998</v>
      </c>
    </row>
    <row r="61" spans="1:18" x14ac:dyDescent="0.35">
      <c r="A61" t="s">
        <v>312</v>
      </c>
      <c r="B61" s="21" t="s">
        <v>313</v>
      </c>
      <c r="C61" s="22">
        <v>44211</v>
      </c>
      <c r="D61" t="s">
        <v>114</v>
      </c>
      <c r="E61" t="s">
        <v>115</v>
      </c>
      <c r="F61" s="21" t="s">
        <v>127</v>
      </c>
      <c r="G61" s="32">
        <v>71.75</v>
      </c>
      <c r="H61" s="22">
        <v>44197</v>
      </c>
      <c r="I61" s="23">
        <v>44211</v>
      </c>
      <c r="J61">
        <f t="shared" si="0"/>
        <v>15</v>
      </c>
      <c r="K61" s="2">
        <f t="shared" si="1"/>
        <v>44204</v>
      </c>
      <c r="L61" s="9">
        <f t="shared" si="2"/>
        <v>15</v>
      </c>
      <c r="M61" s="2">
        <f t="shared" si="3"/>
        <v>44204</v>
      </c>
      <c r="N61" s="22">
        <v>44211</v>
      </c>
      <c r="O61" s="22">
        <v>44217</v>
      </c>
      <c r="P61" s="22">
        <v>44216.5</v>
      </c>
      <c r="Q61">
        <f t="shared" si="4"/>
        <v>12.5</v>
      </c>
      <c r="R61" s="33">
        <f t="shared" si="5"/>
        <v>896.875</v>
      </c>
    </row>
    <row r="62" spans="1:18" x14ac:dyDescent="0.35">
      <c r="A62" t="s">
        <v>312</v>
      </c>
      <c r="B62" s="21" t="s">
        <v>313</v>
      </c>
      <c r="C62" s="22">
        <v>44211</v>
      </c>
      <c r="D62" t="s">
        <v>110</v>
      </c>
      <c r="E62" t="s">
        <v>111</v>
      </c>
      <c r="F62" s="21" t="s">
        <v>129</v>
      </c>
      <c r="G62" s="32">
        <v>519.12</v>
      </c>
      <c r="H62" s="22">
        <v>44197</v>
      </c>
      <c r="I62" s="23">
        <v>44211</v>
      </c>
      <c r="J62">
        <f t="shared" si="0"/>
        <v>15</v>
      </c>
      <c r="K62" s="2">
        <f t="shared" si="1"/>
        <v>44204</v>
      </c>
      <c r="L62" s="9">
        <f t="shared" si="2"/>
        <v>15</v>
      </c>
      <c r="M62" s="2">
        <f t="shared" si="3"/>
        <v>44204</v>
      </c>
      <c r="N62" s="22">
        <v>44211</v>
      </c>
      <c r="O62" s="22">
        <v>44217</v>
      </c>
      <c r="P62" s="22">
        <v>44216.5</v>
      </c>
      <c r="Q62">
        <f t="shared" si="4"/>
        <v>12.5</v>
      </c>
      <c r="R62" s="33">
        <f t="shared" si="5"/>
        <v>6489</v>
      </c>
    </row>
    <row r="63" spans="1:18" x14ac:dyDescent="0.35">
      <c r="A63" t="s">
        <v>312</v>
      </c>
      <c r="B63" s="21" t="s">
        <v>313</v>
      </c>
      <c r="C63" s="22">
        <v>44211</v>
      </c>
      <c r="D63" t="s">
        <v>114</v>
      </c>
      <c r="E63" t="s">
        <v>115</v>
      </c>
      <c r="F63" s="21" t="s">
        <v>130</v>
      </c>
      <c r="G63" s="32">
        <v>54.230000000000004</v>
      </c>
      <c r="H63" s="22">
        <v>44197</v>
      </c>
      <c r="I63" s="23">
        <v>44211</v>
      </c>
      <c r="J63">
        <f t="shared" si="0"/>
        <v>15</v>
      </c>
      <c r="K63" s="2">
        <f t="shared" si="1"/>
        <v>44204</v>
      </c>
      <c r="L63" s="9">
        <f t="shared" si="2"/>
        <v>15</v>
      </c>
      <c r="M63" s="2">
        <f t="shared" si="3"/>
        <v>44204</v>
      </c>
      <c r="N63" s="22">
        <v>44211</v>
      </c>
      <c r="O63" s="22">
        <v>44217</v>
      </c>
      <c r="P63" s="22">
        <v>44216.5</v>
      </c>
      <c r="Q63">
        <f t="shared" si="4"/>
        <v>12.5</v>
      </c>
      <c r="R63" s="33">
        <f t="shared" si="5"/>
        <v>677.875</v>
      </c>
    </row>
    <row r="64" spans="1:18" x14ac:dyDescent="0.35">
      <c r="A64" t="s">
        <v>312</v>
      </c>
      <c r="B64" s="21" t="s">
        <v>313</v>
      </c>
      <c r="C64" s="22">
        <v>44211</v>
      </c>
      <c r="D64" t="s">
        <v>110</v>
      </c>
      <c r="E64" t="s">
        <v>111</v>
      </c>
      <c r="F64" s="21" t="s">
        <v>130</v>
      </c>
      <c r="G64" s="32">
        <v>10.039999999999999</v>
      </c>
      <c r="H64" s="22">
        <v>44197</v>
      </c>
      <c r="I64" s="23">
        <v>44211</v>
      </c>
      <c r="J64">
        <f t="shared" si="0"/>
        <v>15</v>
      </c>
      <c r="K64" s="2">
        <f t="shared" si="1"/>
        <v>44204</v>
      </c>
      <c r="L64" s="9">
        <f t="shared" si="2"/>
        <v>15</v>
      </c>
      <c r="M64" s="2">
        <f t="shared" si="3"/>
        <v>44204</v>
      </c>
      <c r="N64" s="22">
        <v>44211</v>
      </c>
      <c r="O64" s="22">
        <v>44217</v>
      </c>
      <c r="P64" s="22">
        <v>44216.5</v>
      </c>
      <c r="Q64">
        <f t="shared" si="4"/>
        <v>12.5</v>
      </c>
      <c r="R64" s="33">
        <f t="shared" si="5"/>
        <v>125.49999999999999</v>
      </c>
    </row>
    <row r="65" spans="1:18" x14ac:dyDescent="0.35">
      <c r="A65" t="s">
        <v>312</v>
      </c>
      <c r="B65" s="21" t="s">
        <v>313</v>
      </c>
      <c r="C65" s="22">
        <v>44211</v>
      </c>
      <c r="D65" t="s">
        <v>114</v>
      </c>
      <c r="E65" t="s">
        <v>115</v>
      </c>
      <c r="F65" s="21" t="s">
        <v>132</v>
      </c>
      <c r="G65" s="32">
        <v>121.49000000000001</v>
      </c>
      <c r="H65" s="22">
        <v>44197</v>
      </c>
      <c r="I65" s="23">
        <v>44211</v>
      </c>
      <c r="J65">
        <f t="shared" si="0"/>
        <v>15</v>
      </c>
      <c r="K65" s="2">
        <f t="shared" si="1"/>
        <v>44204</v>
      </c>
      <c r="L65" s="9">
        <f t="shared" si="2"/>
        <v>15</v>
      </c>
      <c r="M65" s="2">
        <f t="shared" si="3"/>
        <v>44204</v>
      </c>
      <c r="N65" s="22">
        <v>44211</v>
      </c>
      <c r="O65" s="22">
        <v>44217</v>
      </c>
      <c r="P65" s="22">
        <v>44216.5</v>
      </c>
      <c r="Q65">
        <f t="shared" si="4"/>
        <v>12.5</v>
      </c>
      <c r="R65" s="33">
        <f t="shared" si="5"/>
        <v>1518.625</v>
      </c>
    </row>
    <row r="66" spans="1:18" x14ac:dyDescent="0.35">
      <c r="A66" t="s">
        <v>312</v>
      </c>
      <c r="B66" s="21" t="s">
        <v>313</v>
      </c>
      <c r="C66" s="22">
        <v>44211</v>
      </c>
      <c r="D66" t="s">
        <v>99</v>
      </c>
      <c r="E66" t="s">
        <v>100</v>
      </c>
      <c r="F66" s="21" t="s">
        <v>316</v>
      </c>
      <c r="G66" s="32">
        <v>174.61</v>
      </c>
      <c r="H66" s="22">
        <v>44197</v>
      </c>
      <c r="I66" s="23">
        <v>44211</v>
      </c>
      <c r="J66">
        <f t="shared" si="0"/>
        <v>15</v>
      </c>
      <c r="K66" s="2">
        <f t="shared" si="1"/>
        <v>44204</v>
      </c>
      <c r="L66" s="9">
        <f t="shared" si="2"/>
        <v>15</v>
      </c>
      <c r="M66" s="2">
        <f t="shared" si="3"/>
        <v>44204</v>
      </c>
      <c r="N66" s="22">
        <v>44211</v>
      </c>
      <c r="O66" s="22">
        <v>44217</v>
      </c>
      <c r="P66" s="22">
        <v>44216.5</v>
      </c>
      <c r="Q66">
        <f t="shared" si="4"/>
        <v>12.5</v>
      </c>
      <c r="R66" s="33">
        <f t="shared" si="5"/>
        <v>2182.625</v>
      </c>
    </row>
    <row r="67" spans="1:18" x14ac:dyDescent="0.35">
      <c r="A67" t="s">
        <v>312</v>
      </c>
      <c r="B67" s="21" t="s">
        <v>313</v>
      </c>
      <c r="C67" s="22">
        <v>44211</v>
      </c>
      <c r="D67" t="s">
        <v>114</v>
      </c>
      <c r="E67" t="s">
        <v>115</v>
      </c>
      <c r="F67" s="21" t="s">
        <v>133</v>
      </c>
      <c r="G67" s="32">
        <v>12.04</v>
      </c>
      <c r="H67" s="22">
        <v>44197</v>
      </c>
      <c r="I67" s="23">
        <v>44211</v>
      </c>
      <c r="J67">
        <f t="shared" si="0"/>
        <v>15</v>
      </c>
      <c r="K67" s="2">
        <f t="shared" si="1"/>
        <v>44204</v>
      </c>
      <c r="L67" s="9">
        <f t="shared" si="2"/>
        <v>15</v>
      </c>
      <c r="M67" s="2">
        <f t="shared" si="3"/>
        <v>44204</v>
      </c>
      <c r="N67" s="22">
        <v>44211</v>
      </c>
      <c r="O67" s="22">
        <v>44217</v>
      </c>
      <c r="P67" s="22">
        <v>44216.5</v>
      </c>
      <c r="Q67">
        <f t="shared" si="4"/>
        <v>12.5</v>
      </c>
      <c r="R67" s="33">
        <f t="shared" si="5"/>
        <v>150.5</v>
      </c>
    </row>
    <row r="68" spans="1:18" x14ac:dyDescent="0.35">
      <c r="A68" t="s">
        <v>312</v>
      </c>
      <c r="B68" s="21" t="s">
        <v>313</v>
      </c>
      <c r="C68" s="22">
        <v>44211</v>
      </c>
      <c r="D68" t="s">
        <v>114</v>
      </c>
      <c r="E68" t="s">
        <v>115</v>
      </c>
      <c r="F68" s="21" t="s">
        <v>136</v>
      </c>
      <c r="G68" s="32">
        <v>33.519999999999996</v>
      </c>
      <c r="H68" s="22">
        <v>44197</v>
      </c>
      <c r="I68" s="23">
        <v>44211</v>
      </c>
      <c r="J68">
        <f t="shared" si="0"/>
        <v>15</v>
      </c>
      <c r="K68" s="2">
        <f t="shared" si="1"/>
        <v>44204</v>
      </c>
      <c r="L68" s="9">
        <f t="shared" si="2"/>
        <v>15</v>
      </c>
      <c r="M68" s="2">
        <f t="shared" si="3"/>
        <v>44204</v>
      </c>
      <c r="N68" s="22">
        <v>44211</v>
      </c>
      <c r="O68" s="22">
        <v>44217</v>
      </c>
      <c r="P68" s="22">
        <v>44216.5</v>
      </c>
      <c r="Q68">
        <f t="shared" si="4"/>
        <v>12.5</v>
      </c>
      <c r="R68" s="33">
        <f t="shared" si="5"/>
        <v>418.99999999999994</v>
      </c>
    </row>
    <row r="69" spans="1:18" x14ac:dyDescent="0.35">
      <c r="A69" t="s">
        <v>312</v>
      </c>
      <c r="B69" s="21" t="s">
        <v>313</v>
      </c>
      <c r="C69" s="22">
        <v>44211</v>
      </c>
      <c r="D69" t="s">
        <v>110</v>
      </c>
      <c r="E69" t="s">
        <v>111</v>
      </c>
      <c r="F69" s="21" t="s">
        <v>137</v>
      </c>
      <c r="G69" s="32">
        <v>445.41999999999996</v>
      </c>
      <c r="H69" s="22">
        <v>44197</v>
      </c>
      <c r="I69" s="23">
        <v>44211</v>
      </c>
      <c r="J69">
        <f t="shared" si="0"/>
        <v>15</v>
      </c>
      <c r="K69" s="2">
        <f t="shared" si="1"/>
        <v>44204</v>
      </c>
      <c r="L69" s="9">
        <f t="shared" si="2"/>
        <v>15</v>
      </c>
      <c r="M69" s="2">
        <f t="shared" si="3"/>
        <v>44204</v>
      </c>
      <c r="N69" s="22">
        <v>44211</v>
      </c>
      <c r="O69" s="22">
        <v>44217</v>
      </c>
      <c r="P69" s="22">
        <v>44216.5</v>
      </c>
      <c r="Q69">
        <f t="shared" si="4"/>
        <v>12.5</v>
      </c>
      <c r="R69" s="33">
        <f t="shared" si="5"/>
        <v>5567.7499999999991</v>
      </c>
    </row>
    <row r="70" spans="1:18" x14ac:dyDescent="0.35">
      <c r="A70" t="s">
        <v>312</v>
      </c>
      <c r="B70" s="21" t="s">
        <v>313</v>
      </c>
      <c r="C70" s="22">
        <v>44211</v>
      </c>
      <c r="D70" t="s">
        <v>107</v>
      </c>
      <c r="E70" t="s">
        <v>108</v>
      </c>
      <c r="F70" s="21" t="s">
        <v>138</v>
      </c>
      <c r="G70" s="32">
        <v>2322.6999999999998</v>
      </c>
      <c r="H70" s="22">
        <v>44197</v>
      </c>
      <c r="I70" s="23">
        <v>44211</v>
      </c>
      <c r="J70">
        <f t="shared" si="0"/>
        <v>15</v>
      </c>
      <c r="K70" s="2">
        <f t="shared" si="1"/>
        <v>44204</v>
      </c>
      <c r="L70" s="9">
        <f t="shared" si="2"/>
        <v>15</v>
      </c>
      <c r="M70" s="2">
        <f t="shared" si="3"/>
        <v>44204</v>
      </c>
      <c r="N70" s="22">
        <v>44211</v>
      </c>
      <c r="O70" s="22">
        <v>44217</v>
      </c>
      <c r="P70" s="22">
        <v>44216.5</v>
      </c>
      <c r="Q70">
        <f t="shared" si="4"/>
        <v>12.5</v>
      </c>
      <c r="R70" s="33">
        <f t="shared" si="5"/>
        <v>29033.749999999996</v>
      </c>
    </row>
    <row r="71" spans="1:18" x14ac:dyDescent="0.35">
      <c r="A71" t="s">
        <v>312</v>
      </c>
      <c r="B71" s="21" t="s">
        <v>313</v>
      </c>
      <c r="C71" s="22">
        <v>44211</v>
      </c>
      <c r="D71" t="s">
        <v>114</v>
      </c>
      <c r="E71" t="s">
        <v>115</v>
      </c>
      <c r="F71" s="21" t="s">
        <v>317</v>
      </c>
      <c r="G71" s="32">
        <v>26.5</v>
      </c>
      <c r="H71" s="22">
        <v>44197</v>
      </c>
      <c r="I71" s="23">
        <v>44211</v>
      </c>
      <c r="J71">
        <f t="shared" si="0"/>
        <v>15</v>
      </c>
      <c r="K71" s="2">
        <f t="shared" si="1"/>
        <v>44204</v>
      </c>
      <c r="L71" s="9">
        <f t="shared" si="2"/>
        <v>15</v>
      </c>
      <c r="M71" s="2">
        <f t="shared" si="3"/>
        <v>44204</v>
      </c>
      <c r="N71" s="22">
        <v>44211</v>
      </c>
      <c r="O71" s="22">
        <v>44217</v>
      </c>
      <c r="P71" s="22">
        <v>44216.5</v>
      </c>
      <c r="Q71">
        <f t="shared" si="4"/>
        <v>12.5</v>
      </c>
      <c r="R71" s="33">
        <f t="shared" si="5"/>
        <v>331.25</v>
      </c>
    </row>
    <row r="72" spans="1:18" x14ac:dyDescent="0.35">
      <c r="A72" t="s">
        <v>312</v>
      </c>
      <c r="B72" s="21" t="s">
        <v>313</v>
      </c>
      <c r="C72" s="22">
        <v>44211</v>
      </c>
      <c r="D72" t="s">
        <v>114</v>
      </c>
      <c r="E72" t="s">
        <v>115</v>
      </c>
      <c r="F72" s="21" t="s">
        <v>141</v>
      </c>
      <c r="G72" s="32">
        <v>255.66000000000003</v>
      </c>
      <c r="H72" s="22">
        <v>44197</v>
      </c>
      <c r="I72" s="23">
        <v>44211</v>
      </c>
      <c r="J72">
        <f t="shared" ref="J72:J135" si="6">I72-H72+1</f>
        <v>15</v>
      </c>
      <c r="K72" s="2">
        <f t="shared" ref="K72:K135" si="7">(H72+I72)/2</f>
        <v>44204</v>
      </c>
      <c r="L72" s="9">
        <f t="shared" si="2"/>
        <v>15</v>
      </c>
      <c r="M72" s="2">
        <f t="shared" si="3"/>
        <v>44204</v>
      </c>
      <c r="N72" s="22">
        <v>44211</v>
      </c>
      <c r="O72" s="22">
        <v>44217</v>
      </c>
      <c r="P72" s="22">
        <v>44216.5</v>
      </c>
      <c r="Q72">
        <f t="shared" si="4"/>
        <v>12.5</v>
      </c>
      <c r="R72" s="33">
        <f t="shared" si="5"/>
        <v>3195.7500000000005</v>
      </c>
    </row>
    <row r="73" spans="1:18" x14ac:dyDescent="0.35">
      <c r="A73" t="s">
        <v>312</v>
      </c>
      <c r="B73" s="21" t="s">
        <v>313</v>
      </c>
      <c r="C73" s="22">
        <v>44211</v>
      </c>
      <c r="D73" t="s">
        <v>107</v>
      </c>
      <c r="E73" t="s">
        <v>108</v>
      </c>
      <c r="F73" s="21" t="s">
        <v>142</v>
      </c>
      <c r="G73" s="32">
        <v>40473.359999999993</v>
      </c>
      <c r="H73" s="22">
        <v>44197</v>
      </c>
      <c r="I73" s="23">
        <v>44211</v>
      </c>
      <c r="J73">
        <f t="shared" si="6"/>
        <v>15</v>
      </c>
      <c r="K73" s="2">
        <f t="shared" si="7"/>
        <v>44204</v>
      </c>
      <c r="L73" s="9">
        <f t="shared" si="2"/>
        <v>15</v>
      </c>
      <c r="M73" s="2">
        <f t="shared" si="3"/>
        <v>44204</v>
      </c>
      <c r="N73" s="22">
        <v>44211</v>
      </c>
      <c r="O73" s="22">
        <v>44228</v>
      </c>
      <c r="P73" s="22">
        <v>44225.5</v>
      </c>
      <c r="Q73">
        <f t="shared" si="4"/>
        <v>21.5</v>
      </c>
      <c r="R73" s="33">
        <f t="shared" si="5"/>
        <v>870177.23999999987</v>
      </c>
    </row>
    <row r="74" spans="1:18" x14ac:dyDescent="0.35">
      <c r="A74" t="s">
        <v>312</v>
      </c>
      <c r="B74" s="21" t="s">
        <v>313</v>
      </c>
      <c r="C74" s="22">
        <v>44211</v>
      </c>
      <c r="D74" t="s">
        <v>99</v>
      </c>
      <c r="E74" t="s">
        <v>100</v>
      </c>
      <c r="F74" s="21" t="s">
        <v>142</v>
      </c>
      <c r="G74" s="32">
        <v>9452.1500000000015</v>
      </c>
      <c r="H74" s="22">
        <v>44197</v>
      </c>
      <c r="I74" s="23">
        <v>44211</v>
      </c>
      <c r="J74">
        <f t="shared" si="6"/>
        <v>15</v>
      </c>
      <c r="K74" s="2">
        <f t="shared" si="7"/>
        <v>44204</v>
      </c>
      <c r="L74" s="9">
        <f t="shared" si="2"/>
        <v>15</v>
      </c>
      <c r="M74" s="2">
        <f t="shared" si="3"/>
        <v>44204</v>
      </c>
      <c r="N74" s="22">
        <v>44211</v>
      </c>
      <c r="O74" s="22">
        <v>44228</v>
      </c>
      <c r="P74" s="22">
        <v>44225.5</v>
      </c>
      <c r="Q74">
        <f t="shared" si="4"/>
        <v>21.5</v>
      </c>
      <c r="R74" s="33">
        <f t="shared" si="5"/>
        <v>203221.22500000003</v>
      </c>
    </row>
    <row r="75" spans="1:18" x14ac:dyDescent="0.35">
      <c r="A75" t="s">
        <v>312</v>
      </c>
      <c r="B75" s="21" t="s">
        <v>313</v>
      </c>
      <c r="C75" s="22">
        <v>44211</v>
      </c>
      <c r="D75" t="s">
        <v>107</v>
      </c>
      <c r="E75" t="s">
        <v>108</v>
      </c>
      <c r="F75" s="21" t="s">
        <v>318</v>
      </c>
      <c r="G75" s="32">
        <v>21.05</v>
      </c>
      <c r="H75" s="22">
        <v>44197</v>
      </c>
      <c r="I75" s="23">
        <v>44211</v>
      </c>
      <c r="J75">
        <f t="shared" si="6"/>
        <v>15</v>
      </c>
      <c r="K75" s="2">
        <f t="shared" si="7"/>
        <v>44204</v>
      </c>
      <c r="L75" s="9">
        <f t="shared" ref="L75:L138" si="8">I75-H75+1</f>
        <v>15</v>
      </c>
      <c r="M75" s="2">
        <f t="shared" ref="M75:M138" si="9">(H75+I75)/2</f>
        <v>44204</v>
      </c>
      <c r="N75" s="22">
        <v>44211</v>
      </c>
      <c r="O75" s="22">
        <v>44230</v>
      </c>
      <c r="P75" s="22">
        <v>44229.5</v>
      </c>
      <c r="Q75">
        <f t="shared" ref="Q75:Q138" si="10">P75-M75</f>
        <v>25.5</v>
      </c>
      <c r="R75" s="33">
        <f t="shared" ref="R75:R138" si="11">Q75*G75</f>
        <v>536.77499999999998</v>
      </c>
    </row>
    <row r="76" spans="1:18" x14ac:dyDescent="0.35">
      <c r="A76" t="s">
        <v>312</v>
      </c>
      <c r="B76" s="21" t="s">
        <v>313</v>
      </c>
      <c r="C76" s="22">
        <v>44211</v>
      </c>
      <c r="D76" t="s">
        <v>99</v>
      </c>
      <c r="E76" t="s">
        <v>100</v>
      </c>
      <c r="F76" s="21" t="s">
        <v>318</v>
      </c>
      <c r="G76" s="32">
        <v>658.72</v>
      </c>
      <c r="H76" s="22">
        <v>44197</v>
      </c>
      <c r="I76" s="23">
        <v>44211</v>
      </c>
      <c r="J76">
        <f t="shared" si="6"/>
        <v>15</v>
      </c>
      <c r="K76" s="2">
        <f t="shared" si="7"/>
        <v>44204</v>
      </c>
      <c r="L76" s="9">
        <f t="shared" si="8"/>
        <v>15</v>
      </c>
      <c r="M76" s="2">
        <f t="shared" si="9"/>
        <v>44204</v>
      </c>
      <c r="N76" s="22">
        <v>44211</v>
      </c>
      <c r="O76" s="22">
        <v>44230</v>
      </c>
      <c r="P76" s="22">
        <v>44229.5</v>
      </c>
      <c r="Q76">
        <f t="shared" si="10"/>
        <v>25.5</v>
      </c>
      <c r="R76" s="33">
        <f t="shared" si="11"/>
        <v>16797.36</v>
      </c>
    </row>
    <row r="77" spans="1:18" x14ac:dyDescent="0.35">
      <c r="A77" t="s">
        <v>312</v>
      </c>
      <c r="B77" s="21" t="s">
        <v>313</v>
      </c>
      <c r="C77" s="22">
        <v>44211</v>
      </c>
      <c r="D77" t="s">
        <v>99</v>
      </c>
      <c r="E77" t="s">
        <v>100</v>
      </c>
      <c r="F77" s="21" t="s">
        <v>319</v>
      </c>
      <c r="G77" s="32">
        <v>1134.48</v>
      </c>
      <c r="H77" s="22">
        <v>44197</v>
      </c>
      <c r="I77" s="23">
        <v>44211</v>
      </c>
      <c r="J77">
        <f t="shared" si="6"/>
        <v>15</v>
      </c>
      <c r="K77" s="2">
        <f t="shared" si="7"/>
        <v>44204</v>
      </c>
      <c r="L77" s="9">
        <f t="shared" si="8"/>
        <v>15</v>
      </c>
      <c r="M77" s="2">
        <f t="shared" si="9"/>
        <v>44204</v>
      </c>
      <c r="N77" s="22">
        <v>44211</v>
      </c>
      <c r="O77" s="22">
        <v>44231</v>
      </c>
      <c r="P77" s="22">
        <v>44230.5</v>
      </c>
      <c r="Q77">
        <f t="shared" si="10"/>
        <v>26.5</v>
      </c>
      <c r="R77" s="33">
        <f t="shared" si="11"/>
        <v>30063.72</v>
      </c>
    </row>
    <row r="78" spans="1:18" x14ac:dyDescent="0.35">
      <c r="A78" t="s">
        <v>312</v>
      </c>
      <c r="B78" s="21" t="s">
        <v>313</v>
      </c>
      <c r="C78" s="22">
        <v>44211</v>
      </c>
      <c r="D78" t="s">
        <v>110</v>
      </c>
      <c r="E78" t="s">
        <v>111</v>
      </c>
      <c r="F78" s="21" t="s">
        <v>143</v>
      </c>
      <c r="G78" s="32">
        <v>48.74</v>
      </c>
      <c r="H78" s="22">
        <v>44197</v>
      </c>
      <c r="I78" s="23">
        <v>44211</v>
      </c>
      <c r="J78">
        <f t="shared" si="6"/>
        <v>15</v>
      </c>
      <c r="K78" s="2">
        <f t="shared" si="7"/>
        <v>44204</v>
      </c>
      <c r="L78" s="9">
        <f t="shared" si="8"/>
        <v>15</v>
      </c>
      <c r="M78" s="2">
        <f t="shared" si="9"/>
        <v>44204</v>
      </c>
      <c r="N78" s="22">
        <v>44211</v>
      </c>
      <c r="O78" s="22">
        <v>44239</v>
      </c>
      <c r="P78" s="22">
        <v>44238.5</v>
      </c>
      <c r="Q78">
        <f t="shared" si="10"/>
        <v>34.5</v>
      </c>
      <c r="R78" s="33">
        <f t="shared" si="11"/>
        <v>1681.53</v>
      </c>
    </row>
    <row r="79" spans="1:18" x14ac:dyDescent="0.35">
      <c r="A79" t="s">
        <v>312</v>
      </c>
      <c r="B79" s="21" t="s">
        <v>313</v>
      </c>
      <c r="C79" s="22">
        <v>44211</v>
      </c>
      <c r="D79" t="s">
        <v>114</v>
      </c>
      <c r="E79" t="s">
        <v>115</v>
      </c>
      <c r="F79" s="21" t="s">
        <v>144</v>
      </c>
      <c r="G79" s="32">
        <v>5.79</v>
      </c>
      <c r="H79" s="22">
        <v>44197</v>
      </c>
      <c r="I79" s="23">
        <v>44211</v>
      </c>
      <c r="J79">
        <f t="shared" si="6"/>
        <v>15</v>
      </c>
      <c r="K79" s="2">
        <f t="shared" si="7"/>
        <v>44204</v>
      </c>
      <c r="L79" s="9">
        <f t="shared" si="8"/>
        <v>15</v>
      </c>
      <c r="M79" s="2">
        <f t="shared" si="9"/>
        <v>44204</v>
      </c>
      <c r="N79" s="22">
        <v>44211</v>
      </c>
      <c r="O79" s="22">
        <v>44239</v>
      </c>
      <c r="P79" s="22">
        <v>44238.5</v>
      </c>
      <c r="Q79">
        <f t="shared" si="10"/>
        <v>34.5</v>
      </c>
      <c r="R79" s="33">
        <f t="shared" si="11"/>
        <v>199.755</v>
      </c>
    </row>
    <row r="80" spans="1:18" x14ac:dyDescent="0.35">
      <c r="A80" t="s">
        <v>312</v>
      </c>
      <c r="B80" s="21" t="s">
        <v>313</v>
      </c>
      <c r="C80" s="22">
        <v>44211</v>
      </c>
      <c r="D80" t="s">
        <v>114</v>
      </c>
      <c r="E80" t="s">
        <v>115</v>
      </c>
      <c r="F80" s="21" t="s">
        <v>146</v>
      </c>
      <c r="G80" s="32">
        <v>18.61</v>
      </c>
      <c r="H80" s="22">
        <v>44197</v>
      </c>
      <c r="I80" s="23">
        <v>44211</v>
      </c>
      <c r="J80">
        <f t="shared" si="6"/>
        <v>15</v>
      </c>
      <c r="K80" s="2">
        <f t="shared" si="7"/>
        <v>44204</v>
      </c>
      <c r="L80" s="9">
        <f t="shared" si="8"/>
        <v>15</v>
      </c>
      <c r="M80" s="2">
        <f t="shared" si="9"/>
        <v>44204</v>
      </c>
      <c r="N80" s="22">
        <v>44211</v>
      </c>
      <c r="O80" s="22">
        <v>44239</v>
      </c>
      <c r="P80" s="22">
        <v>44238.5</v>
      </c>
      <c r="Q80">
        <f t="shared" si="10"/>
        <v>34.5</v>
      </c>
      <c r="R80" s="33">
        <f t="shared" si="11"/>
        <v>642.04499999999996</v>
      </c>
    </row>
    <row r="81" spans="1:18" x14ac:dyDescent="0.35">
      <c r="A81" t="s">
        <v>312</v>
      </c>
      <c r="B81" s="21" t="s">
        <v>313</v>
      </c>
      <c r="C81" s="22">
        <v>44211</v>
      </c>
      <c r="D81" t="s">
        <v>114</v>
      </c>
      <c r="E81" t="s">
        <v>115</v>
      </c>
      <c r="F81" s="21" t="s">
        <v>247</v>
      </c>
      <c r="G81" s="32">
        <v>17.740000000000002</v>
      </c>
      <c r="H81" s="22">
        <v>44197</v>
      </c>
      <c r="I81" s="23">
        <v>44211</v>
      </c>
      <c r="J81">
        <f t="shared" si="6"/>
        <v>15</v>
      </c>
      <c r="K81" s="2">
        <f t="shared" si="7"/>
        <v>44204</v>
      </c>
      <c r="L81" s="9">
        <f t="shared" si="8"/>
        <v>15</v>
      </c>
      <c r="M81" s="2">
        <f t="shared" si="9"/>
        <v>44204</v>
      </c>
      <c r="N81" s="22">
        <v>44211</v>
      </c>
      <c r="O81" s="22">
        <v>44239</v>
      </c>
      <c r="P81" s="22">
        <v>44238.5</v>
      </c>
      <c r="Q81">
        <f t="shared" si="10"/>
        <v>34.5</v>
      </c>
      <c r="R81" s="33">
        <f t="shared" si="11"/>
        <v>612.03000000000009</v>
      </c>
    </row>
    <row r="82" spans="1:18" x14ac:dyDescent="0.35">
      <c r="A82" t="s">
        <v>312</v>
      </c>
      <c r="B82" s="21" t="s">
        <v>313</v>
      </c>
      <c r="C82" s="22">
        <v>44211</v>
      </c>
      <c r="D82" t="s">
        <v>114</v>
      </c>
      <c r="E82" t="s">
        <v>115</v>
      </c>
      <c r="F82" s="21" t="s">
        <v>248</v>
      </c>
      <c r="G82" s="32">
        <v>15.259999999999998</v>
      </c>
      <c r="H82" s="22">
        <v>44197</v>
      </c>
      <c r="I82" s="23">
        <v>44211</v>
      </c>
      <c r="J82">
        <f t="shared" si="6"/>
        <v>15</v>
      </c>
      <c r="K82" s="2">
        <f t="shared" si="7"/>
        <v>44204</v>
      </c>
      <c r="L82" s="9">
        <f t="shared" si="8"/>
        <v>15</v>
      </c>
      <c r="M82" s="2">
        <f t="shared" si="9"/>
        <v>44204</v>
      </c>
      <c r="N82" s="22">
        <v>44211</v>
      </c>
      <c r="O82" s="22">
        <v>44239</v>
      </c>
      <c r="P82" s="22">
        <v>44238.5</v>
      </c>
      <c r="Q82">
        <f t="shared" si="10"/>
        <v>34.5</v>
      </c>
      <c r="R82" s="33">
        <f t="shared" si="11"/>
        <v>526.46999999999991</v>
      </c>
    </row>
    <row r="83" spans="1:18" x14ac:dyDescent="0.35">
      <c r="A83" t="s">
        <v>312</v>
      </c>
      <c r="B83" s="21" t="s">
        <v>313</v>
      </c>
      <c r="C83" s="22">
        <v>44211</v>
      </c>
      <c r="D83" t="s">
        <v>148</v>
      </c>
      <c r="E83" t="s">
        <v>149</v>
      </c>
      <c r="F83" s="21" t="s">
        <v>151</v>
      </c>
      <c r="G83" s="32">
        <v>150.38</v>
      </c>
      <c r="H83" s="22">
        <v>44197</v>
      </c>
      <c r="I83" s="23">
        <v>44211</v>
      </c>
      <c r="J83">
        <f t="shared" si="6"/>
        <v>15</v>
      </c>
      <c r="K83" s="2">
        <f t="shared" si="7"/>
        <v>44204</v>
      </c>
      <c r="L83" s="9">
        <f t="shared" si="8"/>
        <v>15</v>
      </c>
      <c r="M83" s="2">
        <f t="shared" si="9"/>
        <v>44204</v>
      </c>
      <c r="N83" s="22">
        <v>44211</v>
      </c>
      <c r="O83" s="22">
        <v>44243</v>
      </c>
      <c r="P83" s="22">
        <v>44239.5</v>
      </c>
      <c r="Q83">
        <f t="shared" si="10"/>
        <v>35.5</v>
      </c>
      <c r="R83" s="33">
        <f t="shared" si="11"/>
        <v>5338.49</v>
      </c>
    </row>
    <row r="84" spans="1:18" x14ac:dyDescent="0.35">
      <c r="A84" t="s">
        <v>312</v>
      </c>
      <c r="B84" s="21" t="s">
        <v>313</v>
      </c>
      <c r="C84" s="22">
        <v>44211</v>
      </c>
      <c r="D84" t="s">
        <v>110</v>
      </c>
      <c r="E84" t="s">
        <v>111</v>
      </c>
      <c r="F84" s="21" t="s">
        <v>153</v>
      </c>
      <c r="G84" s="32">
        <v>374.22</v>
      </c>
      <c r="H84" s="22">
        <v>44197</v>
      </c>
      <c r="I84" s="23">
        <v>44211</v>
      </c>
      <c r="J84">
        <f t="shared" si="6"/>
        <v>15</v>
      </c>
      <c r="K84" s="2">
        <f t="shared" si="7"/>
        <v>44204</v>
      </c>
      <c r="L84" s="9">
        <f t="shared" si="8"/>
        <v>15</v>
      </c>
      <c r="M84" s="2">
        <f t="shared" si="9"/>
        <v>44204</v>
      </c>
      <c r="N84" s="22">
        <v>44211</v>
      </c>
      <c r="O84" s="22">
        <v>44243</v>
      </c>
      <c r="P84" s="22">
        <v>44239.5</v>
      </c>
      <c r="Q84">
        <f t="shared" si="10"/>
        <v>35.5</v>
      </c>
      <c r="R84" s="33">
        <f t="shared" si="11"/>
        <v>13284.810000000001</v>
      </c>
    </row>
    <row r="85" spans="1:18" x14ac:dyDescent="0.35">
      <c r="A85" t="s">
        <v>312</v>
      </c>
      <c r="B85" s="21" t="s">
        <v>313</v>
      </c>
      <c r="C85" s="22">
        <v>44211</v>
      </c>
      <c r="D85" t="s">
        <v>148</v>
      </c>
      <c r="E85" t="s">
        <v>149</v>
      </c>
      <c r="F85" s="21" t="s">
        <v>298</v>
      </c>
      <c r="G85" s="32">
        <v>26.8</v>
      </c>
      <c r="H85" s="22">
        <v>44197</v>
      </c>
      <c r="I85" s="23">
        <v>44211</v>
      </c>
      <c r="J85">
        <f t="shared" si="6"/>
        <v>15</v>
      </c>
      <c r="K85" s="2">
        <f t="shared" si="7"/>
        <v>44204</v>
      </c>
      <c r="L85" s="9">
        <f t="shared" si="8"/>
        <v>15</v>
      </c>
      <c r="M85" s="2">
        <f t="shared" si="9"/>
        <v>44204</v>
      </c>
      <c r="N85" s="22">
        <v>44211</v>
      </c>
      <c r="O85" s="22">
        <v>44243</v>
      </c>
      <c r="P85" s="22">
        <v>44239.5</v>
      </c>
      <c r="Q85">
        <f t="shared" si="10"/>
        <v>35.5</v>
      </c>
      <c r="R85" s="33">
        <f t="shared" si="11"/>
        <v>951.4</v>
      </c>
    </row>
    <row r="86" spans="1:18" x14ac:dyDescent="0.35">
      <c r="A86" t="s">
        <v>312</v>
      </c>
      <c r="B86" s="21" t="s">
        <v>313</v>
      </c>
      <c r="C86" s="22">
        <v>44211</v>
      </c>
      <c r="D86" t="s">
        <v>148</v>
      </c>
      <c r="E86" t="s">
        <v>149</v>
      </c>
      <c r="F86" s="21" t="s">
        <v>155</v>
      </c>
      <c r="G86" s="32">
        <v>17.11</v>
      </c>
      <c r="H86" s="22">
        <v>44197</v>
      </c>
      <c r="I86" s="23">
        <v>44211</v>
      </c>
      <c r="J86">
        <f t="shared" si="6"/>
        <v>15</v>
      </c>
      <c r="K86" s="2">
        <f t="shared" si="7"/>
        <v>44204</v>
      </c>
      <c r="L86" s="9">
        <f t="shared" si="8"/>
        <v>15</v>
      </c>
      <c r="M86" s="2">
        <f t="shared" si="9"/>
        <v>44204</v>
      </c>
      <c r="N86" s="22">
        <v>44211</v>
      </c>
      <c r="O86" s="22">
        <v>44243</v>
      </c>
      <c r="P86" s="22">
        <v>44239.5</v>
      </c>
      <c r="Q86">
        <f t="shared" si="10"/>
        <v>35.5</v>
      </c>
      <c r="R86" s="33">
        <f t="shared" si="11"/>
        <v>607.40499999999997</v>
      </c>
    </row>
    <row r="87" spans="1:18" x14ac:dyDescent="0.35">
      <c r="A87" t="s">
        <v>312</v>
      </c>
      <c r="B87" s="21" t="s">
        <v>313</v>
      </c>
      <c r="C87" s="22">
        <v>44211</v>
      </c>
      <c r="D87" t="s">
        <v>148</v>
      </c>
      <c r="E87" t="s">
        <v>149</v>
      </c>
      <c r="F87" s="21" t="s">
        <v>320</v>
      </c>
      <c r="G87" s="32">
        <v>29.84</v>
      </c>
      <c r="H87" s="22">
        <v>44197</v>
      </c>
      <c r="I87" s="23">
        <v>44211</v>
      </c>
      <c r="J87">
        <f t="shared" si="6"/>
        <v>15</v>
      </c>
      <c r="K87" s="2">
        <f t="shared" si="7"/>
        <v>44204</v>
      </c>
      <c r="L87" s="9">
        <f t="shared" si="8"/>
        <v>15</v>
      </c>
      <c r="M87" s="2">
        <f t="shared" si="9"/>
        <v>44204</v>
      </c>
      <c r="N87" s="22">
        <v>44211</v>
      </c>
      <c r="O87" s="22">
        <v>44243</v>
      </c>
      <c r="P87" s="22">
        <v>44239.5</v>
      </c>
      <c r="Q87">
        <f t="shared" si="10"/>
        <v>35.5</v>
      </c>
      <c r="R87" s="33">
        <f t="shared" si="11"/>
        <v>1059.32</v>
      </c>
    </row>
    <row r="88" spans="1:18" x14ac:dyDescent="0.35">
      <c r="A88" t="s">
        <v>312</v>
      </c>
      <c r="B88" s="21" t="s">
        <v>313</v>
      </c>
      <c r="C88" s="22">
        <v>44211</v>
      </c>
      <c r="D88" t="s">
        <v>148</v>
      </c>
      <c r="E88" t="s">
        <v>149</v>
      </c>
      <c r="F88" s="21" t="s">
        <v>156</v>
      </c>
      <c r="G88" s="32">
        <v>115.72999999999999</v>
      </c>
      <c r="H88" s="22">
        <v>44197</v>
      </c>
      <c r="I88" s="23">
        <v>44211</v>
      </c>
      <c r="J88">
        <f t="shared" si="6"/>
        <v>15</v>
      </c>
      <c r="K88" s="2">
        <f t="shared" si="7"/>
        <v>44204</v>
      </c>
      <c r="L88" s="9">
        <f t="shared" si="8"/>
        <v>15</v>
      </c>
      <c r="M88" s="2">
        <f t="shared" si="9"/>
        <v>44204</v>
      </c>
      <c r="N88" s="22">
        <v>44211</v>
      </c>
      <c r="O88" s="22">
        <v>44243</v>
      </c>
      <c r="P88" s="22">
        <v>44239.5</v>
      </c>
      <c r="Q88">
        <f t="shared" si="10"/>
        <v>35.5</v>
      </c>
      <c r="R88" s="33">
        <f t="shared" si="11"/>
        <v>4108.415</v>
      </c>
    </row>
    <row r="89" spans="1:18" x14ac:dyDescent="0.35">
      <c r="A89" t="s">
        <v>312</v>
      </c>
      <c r="B89" s="21" t="s">
        <v>313</v>
      </c>
      <c r="C89" s="22">
        <v>44211</v>
      </c>
      <c r="D89" t="s">
        <v>148</v>
      </c>
      <c r="E89" t="s">
        <v>149</v>
      </c>
      <c r="F89" s="21" t="s">
        <v>157</v>
      </c>
      <c r="G89" s="32">
        <v>305.77</v>
      </c>
      <c r="H89" s="22">
        <v>44197</v>
      </c>
      <c r="I89" s="23">
        <v>44211</v>
      </c>
      <c r="J89">
        <f t="shared" si="6"/>
        <v>15</v>
      </c>
      <c r="K89" s="2">
        <f t="shared" si="7"/>
        <v>44204</v>
      </c>
      <c r="L89" s="9">
        <f t="shared" si="8"/>
        <v>15</v>
      </c>
      <c r="M89" s="2">
        <f t="shared" si="9"/>
        <v>44204</v>
      </c>
      <c r="N89" s="22">
        <v>44211</v>
      </c>
      <c r="O89" s="22">
        <v>44243</v>
      </c>
      <c r="P89" s="22">
        <v>44239.5</v>
      </c>
      <c r="Q89">
        <f t="shared" si="10"/>
        <v>35.5</v>
      </c>
      <c r="R89" s="33">
        <f t="shared" si="11"/>
        <v>10854.834999999999</v>
      </c>
    </row>
    <row r="90" spans="1:18" x14ac:dyDescent="0.35">
      <c r="A90" t="s">
        <v>312</v>
      </c>
      <c r="B90" s="21" t="s">
        <v>313</v>
      </c>
      <c r="C90" s="22">
        <v>44211</v>
      </c>
      <c r="D90" t="s">
        <v>148</v>
      </c>
      <c r="E90" t="s">
        <v>149</v>
      </c>
      <c r="F90" s="21" t="s">
        <v>158</v>
      </c>
      <c r="G90" s="32">
        <v>371.5</v>
      </c>
      <c r="H90" s="22">
        <v>44197</v>
      </c>
      <c r="I90" s="23">
        <v>44211</v>
      </c>
      <c r="J90">
        <f t="shared" si="6"/>
        <v>15</v>
      </c>
      <c r="K90" s="2">
        <f t="shared" si="7"/>
        <v>44204</v>
      </c>
      <c r="L90" s="9">
        <f t="shared" si="8"/>
        <v>15</v>
      </c>
      <c r="M90" s="2">
        <f t="shared" si="9"/>
        <v>44204</v>
      </c>
      <c r="N90" s="22">
        <v>44211</v>
      </c>
      <c r="O90" s="22">
        <v>44243</v>
      </c>
      <c r="P90" s="22">
        <v>44239.5</v>
      </c>
      <c r="Q90">
        <f t="shared" si="10"/>
        <v>35.5</v>
      </c>
      <c r="R90" s="33">
        <f t="shared" si="11"/>
        <v>13188.25</v>
      </c>
    </row>
    <row r="91" spans="1:18" x14ac:dyDescent="0.35">
      <c r="A91" t="s">
        <v>312</v>
      </c>
      <c r="B91" s="21" t="s">
        <v>313</v>
      </c>
      <c r="C91" s="22">
        <v>44211</v>
      </c>
      <c r="D91" t="s">
        <v>148</v>
      </c>
      <c r="E91" t="s">
        <v>149</v>
      </c>
      <c r="F91" s="21" t="s">
        <v>159</v>
      </c>
      <c r="G91" s="32">
        <v>48.98</v>
      </c>
      <c r="H91" s="22">
        <v>44197</v>
      </c>
      <c r="I91" s="23">
        <v>44211</v>
      </c>
      <c r="J91">
        <f t="shared" si="6"/>
        <v>15</v>
      </c>
      <c r="K91" s="2">
        <f t="shared" si="7"/>
        <v>44204</v>
      </c>
      <c r="L91" s="9">
        <f t="shared" si="8"/>
        <v>15</v>
      </c>
      <c r="M91" s="2">
        <f t="shared" si="9"/>
        <v>44204</v>
      </c>
      <c r="N91" s="22">
        <v>44211</v>
      </c>
      <c r="O91" s="22">
        <v>44243</v>
      </c>
      <c r="P91" s="22">
        <v>44239.5</v>
      </c>
      <c r="Q91">
        <f t="shared" si="10"/>
        <v>35.5</v>
      </c>
      <c r="R91" s="33">
        <f t="shared" si="11"/>
        <v>1738.79</v>
      </c>
    </row>
    <row r="92" spans="1:18" x14ac:dyDescent="0.35">
      <c r="A92" t="s">
        <v>312</v>
      </c>
      <c r="B92" s="21" t="s">
        <v>313</v>
      </c>
      <c r="C92" s="22">
        <v>44211</v>
      </c>
      <c r="D92" t="s">
        <v>148</v>
      </c>
      <c r="E92" t="s">
        <v>149</v>
      </c>
      <c r="F92" s="21" t="s">
        <v>301</v>
      </c>
      <c r="G92" s="32">
        <v>99.01</v>
      </c>
      <c r="H92" s="22">
        <v>44197</v>
      </c>
      <c r="I92" s="23">
        <v>44211</v>
      </c>
      <c r="J92">
        <f t="shared" si="6"/>
        <v>15</v>
      </c>
      <c r="K92" s="2">
        <f t="shared" si="7"/>
        <v>44204</v>
      </c>
      <c r="L92" s="9">
        <f t="shared" si="8"/>
        <v>15</v>
      </c>
      <c r="M92" s="2">
        <f t="shared" si="9"/>
        <v>44204</v>
      </c>
      <c r="N92" s="22">
        <v>44211</v>
      </c>
      <c r="O92" s="22">
        <v>44243</v>
      </c>
      <c r="P92" s="22">
        <v>44239.5</v>
      </c>
      <c r="Q92">
        <f t="shared" si="10"/>
        <v>35.5</v>
      </c>
      <c r="R92" s="33">
        <f t="shared" si="11"/>
        <v>3514.855</v>
      </c>
    </row>
    <row r="93" spans="1:18" x14ac:dyDescent="0.35">
      <c r="A93" t="s">
        <v>312</v>
      </c>
      <c r="B93" s="21" t="s">
        <v>313</v>
      </c>
      <c r="C93" s="22">
        <v>44211</v>
      </c>
      <c r="D93" t="s">
        <v>148</v>
      </c>
      <c r="E93" t="s">
        <v>149</v>
      </c>
      <c r="F93" s="21" t="s">
        <v>321</v>
      </c>
      <c r="G93" s="32">
        <v>194.72</v>
      </c>
      <c r="H93" s="22">
        <v>44197</v>
      </c>
      <c r="I93" s="23">
        <v>44211</v>
      </c>
      <c r="J93">
        <f t="shared" si="6"/>
        <v>15</v>
      </c>
      <c r="K93" s="2">
        <f t="shared" si="7"/>
        <v>44204</v>
      </c>
      <c r="L93" s="9">
        <f t="shared" si="8"/>
        <v>15</v>
      </c>
      <c r="M93" s="2">
        <f t="shared" si="9"/>
        <v>44204</v>
      </c>
      <c r="N93" s="22">
        <v>44211</v>
      </c>
      <c r="O93" s="22">
        <v>44243</v>
      </c>
      <c r="P93" s="22">
        <v>44239.5</v>
      </c>
      <c r="Q93">
        <f t="shared" si="10"/>
        <v>35.5</v>
      </c>
      <c r="R93" s="33">
        <f t="shared" si="11"/>
        <v>6912.56</v>
      </c>
    </row>
    <row r="94" spans="1:18" x14ac:dyDescent="0.35">
      <c r="A94" t="s">
        <v>312</v>
      </c>
      <c r="B94" s="21" t="s">
        <v>313</v>
      </c>
      <c r="C94" s="22">
        <v>44211</v>
      </c>
      <c r="D94" t="s">
        <v>107</v>
      </c>
      <c r="E94" t="s">
        <v>108</v>
      </c>
      <c r="F94" s="21" t="s">
        <v>261</v>
      </c>
      <c r="G94" s="32">
        <v>128.80000000000001</v>
      </c>
      <c r="H94" s="22">
        <v>44197</v>
      </c>
      <c r="I94" s="23">
        <v>44211</v>
      </c>
      <c r="J94">
        <f t="shared" si="6"/>
        <v>15</v>
      </c>
      <c r="K94" s="2">
        <f t="shared" si="7"/>
        <v>44204</v>
      </c>
      <c r="L94" s="9">
        <f t="shared" si="8"/>
        <v>15</v>
      </c>
      <c r="M94" s="2">
        <f t="shared" si="9"/>
        <v>44204</v>
      </c>
      <c r="N94" s="22">
        <v>44211</v>
      </c>
      <c r="O94" s="22">
        <v>44246</v>
      </c>
      <c r="P94" s="22">
        <v>44245.5</v>
      </c>
      <c r="Q94">
        <f t="shared" si="10"/>
        <v>41.5</v>
      </c>
      <c r="R94" s="33">
        <f t="shared" si="11"/>
        <v>5345.2000000000007</v>
      </c>
    </row>
    <row r="95" spans="1:18" x14ac:dyDescent="0.35">
      <c r="A95" t="s">
        <v>312</v>
      </c>
      <c r="B95" s="21" t="s">
        <v>313</v>
      </c>
      <c r="C95" s="22">
        <v>44211</v>
      </c>
      <c r="D95" t="s">
        <v>161</v>
      </c>
      <c r="E95" t="s">
        <v>162</v>
      </c>
      <c r="F95" s="21" t="s">
        <v>322</v>
      </c>
      <c r="G95" s="32">
        <v>20.86</v>
      </c>
      <c r="H95" s="22">
        <v>44197</v>
      </c>
      <c r="I95" s="23">
        <v>44211</v>
      </c>
      <c r="J95">
        <f t="shared" si="6"/>
        <v>15</v>
      </c>
      <c r="K95" s="2">
        <f t="shared" si="7"/>
        <v>44204</v>
      </c>
      <c r="L95" s="9">
        <f t="shared" si="8"/>
        <v>15</v>
      </c>
      <c r="M95" s="2">
        <f t="shared" si="9"/>
        <v>44204</v>
      </c>
      <c r="N95" s="22">
        <v>44211</v>
      </c>
      <c r="O95" s="22">
        <v>44249</v>
      </c>
      <c r="P95" s="22">
        <v>44246.5</v>
      </c>
      <c r="Q95">
        <f t="shared" si="10"/>
        <v>42.5</v>
      </c>
      <c r="R95" s="33">
        <f t="shared" si="11"/>
        <v>886.55</v>
      </c>
    </row>
    <row r="96" spans="1:18" x14ac:dyDescent="0.35">
      <c r="A96" t="s">
        <v>312</v>
      </c>
      <c r="B96" s="21" t="s">
        <v>313</v>
      </c>
      <c r="C96" s="22">
        <v>44211</v>
      </c>
      <c r="D96" t="s">
        <v>99</v>
      </c>
      <c r="E96" t="s">
        <v>100</v>
      </c>
      <c r="F96" s="21" t="s">
        <v>164</v>
      </c>
      <c r="G96" s="32">
        <v>44.92</v>
      </c>
      <c r="H96" s="22">
        <v>44197</v>
      </c>
      <c r="I96" s="23">
        <v>44211</v>
      </c>
      <c r="J96">
        <f t="shared" si="6"/>
        <v>15</v>
      </c>
      <c r="K96" s="2">
        <f t="shared" si="7"/>
        <v>44204</v>
      </c>
      <c r="L96" s="9">
        <f t="shared" si="8"/>
        <v>15</v>
      </c>
      <c r="M96" s="2">
        <f t="shared" si="9"/>
        <v>44204</v>
      </c>
      <c r="N96" s="22">
        <v>44211</v>
      </c>
      <c r="O96" s="22">
        <v>44249</v>
      </c>
      <c r="P96" s="22">
        <v>44246.5</v>
      </c>
      <c r="Q96">
        <f t="shared" si="10"/>
        <v>42.5</v>
      </c>
      <c r="R96" s="33">
        <f t="shared" si="11"/>
        <v>1909.1000000000001</v>
      </c>
    </row>
    <row r="97" spans="1:18" x14ac:dyDescent="0.35">
      <c r="A97" t="s">
        <v>312</v>
      </c>
      <c r="B97" s="21" t="s">
        <v>313</v>
      </c>
      <c r="C97" s="22">
        <v>44211</v>
      </c>
      <c r="D97" t="s">
        <v>161</v>
      </c>
      <c r="E97" t="s">
        <v>162</v>
      </c>
      <c r="F97" s="21" t="s">
        <v>165</v>
      </c>
      <c r="G97" s="32">
        <v>401.33000000000004</v>
      </c>
      <c r="H97" s="22">
        <v>44197</v>
      </c>
      <c r="I97" s="23">
        <v>44211</v>
      </c>
      <c r="J97">
        <f t="shared" si="6"/>
        <v>15</v>
      </c>
      <c r="K97" s="2">
        <f t="shared" si="7"/>
        <v>44204</v>
      </c>
      <c r="L97" s="9">
        <f t="shared" si="8"/>
        <v>15</v>
      </c>
      <c r="M97" s="2">
        <f t="shared" si="9"/>
        <v>44204</v>
      </c>
      <c r="N97" s="22">
        <v>44211</v>
      </c>
      <c r="O97" s="22">
        <v>44249</v>
      </c>
      <c r="P97" s="22">
        <v>44246.5</v>
      </c>
      <c r="Q97">
        <f t="shared" si="10"/>
        <v>42.5</v>
      </c>
      <c r="R97" s="33">
        <f t="shared" si="11"/>
        <v>17056.525000000001</v>
      </c>
    </row>
    <row r="98" spans="1:18" x14ac:dyDescent="0.35">
      <c r="A98" t="s">
        <v>312</v>
      </c>
      <c r="B98" s="21" t="s">
        <v>313</v>
      </c>
      <c r="C98" s="22">
        <v>44211</v>
      </c>
      <c r="D98" t="s">
        <v>161</v>
      </c>
      <c r="E98" t="s">
        <v>162</v>
      </c>
      <c r="F98" s="21" t="s">
        <v>163</v>
      </c>
      <c r="G98" s="32">
        <v>568.98</v>
      </c>
      <c r="H98" s="22">
        <v>44197</v>
      </c>
      <c r="I98" s="23">
        <v>44211</v>
      </c>
      <c r="J98">
        <f t="shared" si="6"/>
        <v>15</v>
      </c>
      <c r="K98" s="2">
        <f t="shared" si="7"/>
        <v>44204</v>
      </c>
      <c r="L98" s="9">
        <f t="shared" si="8"/>
        <v>15</v>
      </c>
      <c r="M98" s="2">
        <f t="shared" si="9"/>
        <v>44204</v>
      </c>
      <c r="N98" s="22">
        <v>44211</v>
      </c>
      <c r="O98" s="22">
        <v>44249</v>
      </c>
      <c r="P98" s="22">
        <v>44246.5</v>
      </c>
      <c r="Q98">
        <f t="shared" si="10"/>
        <v>42.5</v>
      </c>
      <c r="R98" s="33">
        <f t="shared" si="11"/>
        <v>24181.65</v>
      </c>
    </row>
    <row r="99" spans="1:18" x14ac:dyDescent="0.35">
      <c r="A99" t="s">
        <v>312</v>
      </c>
      <c r="B99" s="21" t="s">
        <v>313</v>
      </c>
      <c r="C99" s="22">
        <v>44211</v>
      </c>
      <c r="D99" t="s">
        <v>161</v>
      </c>
      <c r="E99" t="s">
        <v>162</v>
      </c>
      <c r="F99" s="21" t="s">
        <v>323</v>
      </c>
      <c r="G99" s="32">
        <v>397.45</v>
      </c>
      <c r="H99" s="22">
        <v>44197</v>
      </c>
      <c r="I99" s="23">
        <v>44211</v>
      </c>
      <c r="J99">
        <f t="shared" si="6"/>
        <v>15</v>
      </c>
      <c r="K99" s="2">
        <f t="shared" si="7"/>
        <v>44204</v>
      </c>
      <c r="L99" s="9">
        <f t="shared" si="8"/>
        <v>15</v>
      </c>
      <c r="M99" s="2">
        <f t="shared" si="9"/>
        <v>44204</v>
      </c>
      <c r="N99" s="22">
        <v>44211</v>
      </c>
      <c r="O99" s="22">
        <v>44249</v>
      </c>
      <c r="P99" s="22">
        <v>44246.5</v>
      </c>
      <c r="Q99">
        <f t="shared" si="10"/>
        <v>42.5</v>
      </c>
      <c r="R99" s="33">
        <f t="shared" si="11"/>
        <v>16891.625</v>
      </c>
    </row>
    <row r="100" spans="1:18" x14ac:dyDescent="0.35">
      <c r="A100" t="s">
        <v>312</v>
      </c>
      <c r="B100" s="21" t="s">
        <v>313</v>
      </c>
      <c r="C100" s="22">
        <v>44211</v>
      </c>
      <c r="D100" t="s">
        <v>161</v>
      </c>
      <c r="E100" t="s">
        <v>162</v>
      </c>
      <c r="F100" s="21" t="s">
        <v>166</v>
      </c>
      <c r="G100" s="32">
        <v>545.86</v>
      </c>
      <c r="H100" s="22">
        <v>44197</v>
      </c>
      <c r="I100" s="23">
        <v>44211</v>
      </c>
      <c r="J100">
        <f t="shared" si="6"/>
        <v>15</v>
      </c>
      <c r="K100" s="2">
        <f t="shared" si="7"/>
        <v>44204</v>
      </c>
      <c r="L100" s="9">
        <f t="shared" si="8"/>
        <v>15</v>
      </c>
      <c r="M100" s="2">
        <f t="shared" si="9"/>
        <v>44204</v>
      </c>
      <c r="N100" s="22">
        <v>44211</v>
      </c>
      <c r="O100" s="22">
        <v>44249</v>
      </c>
      <c r="P100" s="22">
        <v>44246.5</v>
      </c>
      <c r="Q100">
        <f t="shared" si="10"/>
        <v>42.5</v>
      </c>
      <c r="R100" s="33">
        <f t="shared" si="11"/>
        <v>23199.05</v>
      </c>
    </row>
    <row r="101" spans="1:18" x14ac:dyDescent="0.35">
      <c r="A101" t="s">
        <v>312</v>
      </c>
      <c r="B101" s="21" t="s">
        <v>313</v>
      </c>
      <c r="C101" s="22">
        <v>44211</v>
      </c>
      <c r="D101" t="s">
        <v>161</v>
      </c>
      <c r="E101" t="s">
        <v>162</v>
      </c>
      <c r="F101" s="21" t="s">
        <v>167</v>
      </c>
      <c r="G101" s="32">
        <v>1057.46</v>
      </c>
      <c r="H101" s="22">
        <v>44197</v>
      </c>
      <c r="I101" s="23">
        <v>44211</v>
      </c>
      <c r="J101">
        <f t="shared" si="6"/>
        <v>15</v>
      </c>
      <c r="K101" s="2">
        <f t="shared" si="7"/>
        <v>44204</v>
      </c>
      <c r="L101" s="9">
        <f t="shared" si="8"/>
        <v>15</v>
      </c>
      <c r="M101" s="2">
        <f t="shared" si="9"/>
        <v>44204</v>
      </c>
      <c r="N101" s="22">
        <v>44211</v>
      </c>
      <c r="O101" s="22">
        <v>44249</v>
      </c>
      <c r="P101" s="22">
        <v>44246.5</v>
      </c>
      <c r="Q101">
        <f t="shared" si="10"/>
        <v>42.5</v>
      </c>
      <c r="R101" s="33">
        <f t="shared" si="11"/>
        <v>44942.05</v>
      </c>
    </row>
    <row r="102" spans="1:18" x14ac:dyDescent="0.35">
      <c r="A102" t="s">
        <v>312</v>
      </c>
      <c r="B102" s="21" t="s">
        <v>313</v>
      </c>
      <c r="C102" s="22">
        <v>44211</v>
      </c>
      <c r="D102" t="s">
        <v>161</v>
      </c>
      <c r="E102" t="s">
        <v>162</v>
      </c>
      <c r="F102" s="21" t="s">
        <v>168</v>
      </c>
      <c r="G102" s="32">
        <v>67.959999999999994</v>
      </c>
      <c r="H102" s="22">
        <v>44197</v>
      </c>
      <c r="I102" s="23">
        <v>44211</v>
      </c>
      <c r="J102">
        <f t="shared" si="6"/>
        <v>15</v>
      </c>
      <c r="K102" s="2">
        <f t="shared" si="7"/>
        <v>44204</v>
      </c>
      <c r="L102" s="9">
        <f t="shared" si="8"/>
        <v>15</v>
      </c>
      <c r="M102" s="2">
        <f t="shared" si="9"/>
        <v>44204</v>
      </c>
      <c r="N102" s="22">
        <v>44211</v>
      </c>
      <c r="O102" s="22">
        <v>44249</v>
      </c>
      <c r="P102" s="22">
        <v>44246.5</v>
      </c>
      <c r="Q102">
        <f t="shared" si="10"/>
        <v>42.5</v>
      </c>
      <c r="R102" s="33">
        <f t="shared" si="11"/>
        <v>2888.2999999999997</v>
      </c>
    </row>
    <row r="103" spans="1:18" x14ac:dyDescent="0.35">
      <c r="A103" t="s">
        <v>312</v>
      </c>
      <c r="B103" s="21" t="s">
        <v>313</v>
      </c>
      <c r="C103" s="22">
        <v>44211</v>
      </c>
      <c r="D103" t="s">
        <v>161</v>
      </c>
      <c r="E103" t="s">
        <v>162</v>
      </c>
      <c r="F103" s="21" t="s">
        <v>322</v>
      </c>
      <c r="G103" s="32">
        <v>487.04000000000008</v>
      </c>
      <c r="H103" s="22">
        <v>44197</v>
      </c>
      <c r="I103" s="23">
        <v>44211</v>
      </c>
      <c r="J103">
        <f t="shared" si="6"/>
        <v>15</v>
      </c>
      <c r="K103" s="2">
        <f t="shared" si="7"/>
        <v>44204</v>
      </c>
      <c r="L103" s="9">
        <f t="shared" si="8"/>
        <v>15</v>
      </c>
      <c r="M103" s="2">
        <f t="shared" si="9"/>
        <v>44204</v>
      </c>
      <c r="N103" s="22">
        <v>44211</v>
      </c>
      <c r="O103" s="22">
        <v>44249</v>
      </c>
      <c r="P103" s="22">
        <v>44246.5</v>
      </c>
      <c r="Q103">
        <f t="shared" si="10"/>
        <v>42.5</v>
      </c>
      <c r="R103" s="33">
        <f t="shared" si="11"/>
        <v>20699.200000000004</v>
      </c>
    </row>
    <row r="104" spans="1:18" x14ac:dyDescent="0.35">
      <c r="A104" t="s">
        <v>312</v>
      </c>
      <c r="B104" s="21" t="s">
        <v>313</v>
      </c>
      <c r="C104" s="22">
        <v>44211</v>
      </c>
      <c r="D104" t="s">
        <v>161</v>
      </c>
      <c r="E104" t="s">
        <v>162</v>
      </c>
      <c r="F104" s="21" t="s">
        <v>195</v>
      </c>
      <c r="G104" s="32">
        <v>1668.4900000000002</v>
      </c>
      <c r="H104" s="22">
        <v>44197</v>
      </c>
      <c r="I104" s="23">
        <v>44211</v>
      </c>
      <c r="J104">
        <f t="shared" si="6"/>
        <v>15</v>
      </c>
      <c r="K104" s="2">
        <f t="shared" si="7"/>
        <v>44204</v>
      </c>
      <c r="L104" s="9">
        <f t="shared" si="8"/>
        <v>15</v>
      </c>
      <c r="M104" s="2">
        <f t="shared" si="9"/>
        <v>44204</v>
      </c>
      <c r="N104" s="22">
        <v>44211</v>
      </c>
      <c r="O104" s="22">
        <v>44249</v>
      </c>
      <c r="P104" s="22">
        <v>44246.5</v>
      </c>
      <c r="Q104">
        <f t="shared" si="10"/>
        <v>42.5</v>
      </c>
      <c r="R104" s="33">
        <f t="shared" si="11"/>
        <v>70910.825000000012</v>
      </c>
    </row>
    <row r="105" spans="1:18" x14ac:dyDescent="0.35">
      <c r="A105" t="s">
        <v>312</v>
      </c>
      <c r="B105" s="21" t="s">
        <v>313</v>
      </c>
      <c r="C105" s="22">
        <v>44211</v>
      </c>
      <c r="D105" t="s">
        <v>161</v>
      </c>
      <c r="E105" t="s">
        <v>162</v>
      </c>
      <c r="F105" s="21" t="s">
        <v>324</v>
      </c>
      <c r="G105" s="32">
        <v>264.90999999999997</v>
      </c>
      <c r="H105" s="22">
        <v>44197</v>
      </c>
      <c r="I105" s="23">
        <v>44211</v>
      </c>
      <c r="J105">
        <f t="shared" si="6"/>
        <v>15</v>
      </c>
      <c r="K105" s="2">
        <f t="shared" si="7"/>
        <v>44204</v>
      </c>
      <c r="L105" s="9">
        <f t="shared" si="8"/>
        <v>15</v>
      </c>
      <c r="M105" s="2">
        <f t="shared" si="9"/>
        <v>44204</v>
      </c>
      <c r="N105" s="22">
        <v>44211</v>
      </c>
      <c r="O105" s="22">
        <v>44249</v>
      </c>
      <c r="P105" s="22">
        <v>44246.5</v>
      </c>
      <c r="Q105">
        <f t="shared" si="10"/>
        <v>42.5</v>
      </c>
      <c r="R105" s="33">
        <f t="shared" si="11"/>
        <v>11258.674999999999</v>
      </c>
    </row>
    <row r="106" spans="1:18" x14ac:dyDescent="0.35">
      <c r="A106" t="s">
        <v>312</v>
      </c>
      <c r="B106" s="21" t="s">
        <v>313</v>
      </c>
      <c r="C106" s="22">
        <v>44211</v>
      </c>
      <c r="D106" t="s">
        <v>99</v>
      </c>
      <c r="E106" t="s">
        <v>100</v>
      </c>
      <c r="F106" s="21" t="s">
        <v>216</v>
      </c>
      <c r="G106" s="32">
        <v>7168.51</v>
      </c>
      <c r="H106" s="22">
        <v>44197</v>
      </c>
      <c r="I106" s="23">
        <v>44211</v>
      </c>
      <c r="J106">
        <f t="shared" si="6"/>
        <v>15</v>
      </c>
      <c r="K106" s="2">
        <f t="shared" si="7"/>
        <v>44204</v>
      </c>
      <c r="L106" s="9">
        <f t="shared" si="8"/>
        <v>15</v>
      </c>
      <c r="M106" s="2">
        <f t="shared" si="9"/>
        <v>44204</v>
      </c>
      <c r="N106" s="22">
        <v>44211</v>
      </c>
      <c r="O106" s="22">
        <v>44249</v>
      </c>
      <c r="P106" s="22">
        <v>44246.5</v>
      </c>
      <c r="Q106">
        <f t="shared" si="10"/>
        <v>42.5</v>
      </c>
      <c r="R106" s="33">
        <f t="shared" si="11"/>
        <v>304661.67499999999</v>
      </c>
    </row>
    <row r="107" spans="1:18" x14ac:dyDescent="0.35">
      <c r="A107" t="s">
        <v>312</v>
      </c>
      <c r="B107" s="21" t="s">
        <v>313</v>
      </c>
      <c r="C107" s="22">
        <v>44211</v>
      </c>
      <c r="D107" t="s">
        <v>161</v>
      </c>
      <c r="E107" t="s">
        <v>162</v>
      </c>
      <c r="F107" s="21" t="s">
        <v>288</v>
      </c>
      <c r="G107" s="32">
        <v>111.13</v>
      </c>
      <c r="H107" s="22">
        <v>44197</v>
      </c>
      <c r="I107" s="23">
        <v>44211</v>
      </c>
      <c r="J107">
        <f t="shared" si="6"/>
        <v>15</v>
      </c>
      <c r="K107" s="2">
        <f t="shared" si="7"/>
        <v>44204</v>
      </c>
      <c r="L107" s="9">
        <f t="shared" si="8"/>
        <v>15</v>
      </c>
      <c r="M107" s="2">
        <f t="shared" si="9"/>
        <v>44204</v>
      </c>
      <c r="N107" s="22">
        <v>44211</v>
      </c>
      <c r="O107" s="22">
        <v>44249</v>
      </c>
      <c r="P107" s="22">
        <v>44246.5</v>
      </c>
      <c r="Q107">
        <f t="shared" si="10"/>
        <v>42.5</v>
      </c>
      <c r="R107" s="33">
        <f t="shared" si="11"/>
        <v>4723.0249999999996</v>
      </c>
    </row>
    <row r="108" spans="1:18" x14ac:dyDescent="0.35">
      <c r="A108" t="s">
        <v>312</v>
      </c>
      <c r="B108" s="21" t="s">
        <v>313</v>
      </c>
      <c r="C108" s="22">
        <v>44211</v>
      </c>
      <c r="D108" t="s">
        <v>161</v>
      </c>
      <c r="E108" t="s">
        <v>162</v>
      </c>
      <c r="F108" s="21" t="s">
        <v>169</v>
      </c>
      <c r="G108" s="32">
        <v>202.26</v>
      </c>
      <c r="H108" s="22">
        <v>44197</v>
      </c>
      <c r="I108" s="23">
        <v>44211</v>
      </c>
      <c r="J108">
        <f t="shared" si="6"/>
        <v>15</v>
      </c>
      <c r="K108" s="2">
        <f t="shared" si="7"/>
        <v>44204</v>
      </c>
      <c r="L108" s="9">
        <f t="shared" si="8"/>
        <v>15</v>
      </c>
      <c r="M108" s="2">
        <f t="shared" si="9"/>
        <v>44204</v>
      </c>
      <c r="N108" s="22">
        <v>44211</v>
      </c>
      <c r="O108" s="22">
        <v>44249</v>
      </c>
      <c r="P108" s="22">
        <v>44246.5</v>
      </c>
      <c r="Q108">
        <f t="shared" si="10"/>
        <v>42.5</v>
      </c>
      <c r="R108" s="33">
        <f t="shared" si="11"/>
        <v>8596.0499999999993</v>
      </c>
    </row>
    <row r="109" spans="1:18" x14ac:dyDescent="0.35">
      <c r="A109" t="s">
        <v>312</v>
      </c>
      <c r="B109" s="21" t="s">
        <v>313</v>
      </c>
      <c r="C109" s="22">
        <v>44211</v>
      </c>
      <c r="D109" t="s">
        <v>161</v>
      </c>
      <c r="E109" t="s">
        <v>162</v>
      </c>
      <c r="F109" s="21" t="s">
        <v>170</v>
      </c>
      <c r="G109" s="32">
        <v>273.88</v>
      </c>
      <c r="H109" s="22">
        <v>44197</v>
      </c>
      <c r="I109" s="23">
        <v>44211</v>
      </c>
      <c r="J109">
        <f t="shared" si="6"/>
        <v>15</v>
      </c>
      <c r="K109" s="2">
        <f t="shared" si="7"/>
        <v>44204</v>
      </c>
      <c r="L109" s="9">
        <f t="shared" si="8"/>
        <v>15</v>
      </c>
      <c r="M109" s="2">
        <f t="shared" si="9"/>
        <v>44204</v>
      </c>
      <c r="N109" s="22">
        <v>44211</v>
      </c>
      <c r="O109" s="22">
        <v>44249</v>
      </c>
      <c r="P109" s="22">
        <v>44246.5</v>
      </c>
      <c r="Q109">
        <f t="shared" si="10"/>
        <v>42.5</v>
      </c>
      <c r="R109" s="33">
        <f t="shared" si="11"/>
        <v>11639.9</v>
      </c>
    </row>
    <row r="110" spans="1:18" x14ac:dyDescent="0.35">
      <c r="A110" t="s">
        <v>312</v>
      </c>
      <c r="B110" s="21" t="s">
        <v>313</v>
      </c>
      <c r="C110" s="22">
        <v>44211</v>
      </c>
      <c r="D110" t="s">
        <v>171</v>
      </c>
      <c r="E110" t="s">
        <v>172</v>
      </c>
      <c r="F110" s="21" t="s">
        <v>170</v>
      </c>
      <c r="G110" s="32">
        <v>301.24</v>
      </c>
      <c r="H110" s="22">
        <v>44197</v>
      </c>
      <c r="I110" s="23">
        <v>44211</v>
      </c>
      <c r="J110">
        <f t="shared" si="6"/>
        <v>15</v>
      </c>
      <c r="K110" s="2">
        <f t="shared" si="7"/>
        <v>44204</v>
      </c>
      <c r="L110" s="9">
        <f t="shared" si="8"/>
        <v>15</v>
      </c>
      <c r="M110" s="2">
        <f t="shared" si="9"/>
        <v>44204</v>
      </c>
      <c r="N110" s="22">
        <v>44211</v>
      </c>
      <c r="O110" s="22">
        <v>44249</v>
      </c>
      <c r="P110" s="22">
        <v>44246.5</v>
      </c>
      <c r="Q110">
        <f t="shared" si="10"/>
        <v>42.5</v>
      </c>
      <c r="R110" s="33">
        <f t="shared" si="11"/>
        <v>12802.7</v>
      </c>
    </row>
    <row r="111" spans="1:18" x14ac:dyDescent="0.35">
      <c r="A111" t="s">
        <v>312</v>
      </c>
      <c r="B111" s="21" t="s">
        <v>313</v>
      </c>
      <c r="C111" s="22">
        <v>44211</v>
      </c>
      <c r="D111" t="s">
        <v>161</v>
      </c>
      <c r="E111" t="s">
        <v>162</v>
      </c>
      <c r="F111" s="21" t="s">
        <v>196</v>
      </c>
      <c r="G111" s="32">
        <v>356.05</v>
      </c>
      <c r="H111" s="22">
        <v>44197</v>
      </c>
      <c r="I111" s="23">
        <v>44211</v>
      </c>
      <c r="J111">
        <f t="shared" si="6"/>
        <v>15</v>
      </c>
      <c r="K111" s="2">
        <f t="shared" si="7"/>
        <v>44204</v>
      </c>
      <c r="L111" s="9">
        <f t="shared" si="8"/>
        <v>15</v>
      </c>
      <c r="M111" s="2">
        <f t="shared" si="9"/>
        <v>44204</v>
      </c>
      <c r="N111" s="22">
        <v>44211</v>
      </c>
      <c r="O111" s="22">
        <v>44249</v>
      </c>
      <c r="P111" s="22">
        <v>44246.5</v>
      </c>
      <c r="Q111">
        <f t="shared" si="10"/>
        <v>42.5</v>
      </c>
      <c r="R111" s="33">
        <f t="shared" si="11"/>
        <v>15132.125</v>
      </c>
    </row>
    <row r="112" spans="1:18" x14ac:dyDescent="0.35">
      <c r="A112" t="s">
        <v>312</v>
      </c>
      <c r="B112" s="21" t="s">
        <v>313</v>
      </c>
      <c r="C112" s="22">
        <v>44211</v>
      </c>
      <c r="D112" t="s">
        <v>161</v>
      </c>
      <c r="E112" t="s">
        <v>162</v>
      </c>
      <c r="F112" s="21" t="s">
        <v>173</v>
      </c>
      <c r="G112" s="32">
        <v>1818.0900000000001</v>
      </c>
      <c r="H112" s="22">
        <v>44197</v>
      </c>
      <c r="I112" s="23">
        <v>44211</v>
      </c>
      <c r="J112">
        <f t="shared" si="6"/>
        <v>15</v>
      </c>
      <c r="K112" s="2">
        <f t="shared" si="7"/>
        <v>44204</v>
      </c>
      <c r="L112" s="9">
        <f t="shared" si="8"/>
        <v>15</v>
      </c>
      <c r="M112" s="2">
        <f t="shared" si="9"/>
        <v>44204</v>
      </c>
      <c r="N112" s="22">
        <v>44211</v>
      </c>
      <c r="O112" s="22">
        <v>44249</v>
      </c>
      <c r="P112" s="22">
        <v>44246.5</v>
      </c>
      <c r="Q112">
        <f t="shared" si="10"/>
        <v>42.5</v>
      </c>
      <c r="R112" s="33">
        <f t="shared" si="11"/>
        <v>77268.825000000012</v>
      </c>
    </row>
    <row r="113" spans="1:18" x14ac:dyDescent="0.35">
      <c r="A113" t="s">
        <v>312</v>
      </c>
      <c r="B113" s="21" t="s">
        <v>313</v>
      </c>
      <c r="C113" s="22">
        <v>44211</v>
      </c>
      <c r="D113" t="s">
        <v>171</v>
      </c>
      <c r="E113" t="s">
        <v>172</v>
      </c>
      <c r="F113" s="21" t="s">
        <v>173</v>
      </c>
      <c r="G113" s="32">
        <v>1009.26</v>
      </c>
      <c r="H113" s="22">
        <v>44197</v>
      </c>
      <c r="I113" s="23">
        <v>44211</v>
      </c>
      <c r="J113">
        <f t="shared" si="6"/>
        <v>15</v>
      </c>
      <c r="K113" s="2">
        <f t="shared" si="7"/>
        <v>44204</v>
      </c>
      <c r="L113" s="9">
        <f t="shared" si="8"/>
        <v>15</v>
      </c>
      <c r="M113" s="2">
        <f t="shared" si="9"/>
        <v>44204</v>
      </c>
      <c r="N113" s="22">
        <v>44211</v>
      </c>
      <c r="O113" s="22">
        <v>44249</v>
      </c>
      <c r="P113" s="22">
        <v>44246.5</v>
      </c>
      <c r="Q113">
        <f t="shared" si="10"/>
        <v>42.5</v>
      </c>
      <c r="R113" s="33">
        <f t="shared" si="11"/>
        <v>42893.55</v>
      </c>
    </row>
    <row r="114" spans="1:18" x14ac:dyDescent="0.35">
      <c r="A114" t="s">
        <v>312</v>
      </c>
      <c r="B114" s="21" t="s">
        <v>313</v>
      </c>
      <c r="C114" s="22">
        <v>44211</v>
      </c>
      <c r="D114" t="s">
        <v>161</v>
      </c>
      <c r="E114" t="s">
        <v>162</v>
      </c>
      <c r="F114" s="21" t="s">
        <v>278</v>
      </c>
      <c r="G114" s="32">
        <v>59.45</v>
      </c>
      <c r="H114" s="22">
        <v>44197</v>
      </c>
      <c r="I114" s="23">
        <v>44211</v>
      </c>
      <c r="J114">
        <f t="shared" si="6"/>
        <v>15</v>
      </c>
      <c r="K114" s="2">
        <f t="shared" si="7"/>
        <v>44204</v>
      </c>
      <c r="L114" s="9">
        <f t="shared" si="8"/>
        <v>15</v>
      </c>
      <c r="M114" s="2">
        <f t="shared" si="9"/>
        <v>44204</v>
      </c>
      <c r="N114" s="22">
        <v>44211</v>
      </c>
      <c r="O114" s="22">
        <v>44249</v>
      </c>
      <c r="P114" s="22">
        <v>44246.5</v>
      </c>
      <c r="Q114">
        <f t="shared" si="10"/>
        <v>42.5</v>
      </c>
      <c r="R114" s="33">
        <f t="shared" si="11"/>
        <v>2526.625</v>
      </c>
    </row>
    <row r="115" spans="1:18" x14ac:dyDescent="0.35">
      <c r="A115" t="s">
        <v>312</v>
      </c>
      <c r="B115" s="21" t="s">
        <v>313</v>
      </c>
      <c r="C115" s="22">
        <v>44211</v>
      </c>
      <c r="D115" t="s">
        <v>161</v>
      </c>
      <c r="E115" t="s">
        <v>162</v>
      </c>
      <c r="F115" s="21" t="s">
        <v>174</v>
      </c>
      <c r="G115" s="32">
        <v>505.42999999999995</v>
      </c>
      <c r="H115" s="22">
        <v>44197</v>
      </c>
      <c r="I115" s="23">
        <v>44211</v>
      </c>
      <c r="J115">
        <f t="shared" si="6"/>
        <v>15</v>
      </c>
      <c r="K115" s="2">
        <f t="shared" si="7"/>
        <v>44204</v>
      </c>
      <c r="L115" s="9">
        <f t="shared" si="8"/>
        <v>15</v>
      </c>
      <c r="M115" s="2">
        <f t="shared" si="9"/>
        <v>44204</v>
      </c>
      <c r="N115" s="22">
        <v>44211</v>
      </c>
      <c r="O115" s="22">
        <v>44249</v>
      </c>
      <c r="P115" s="22">
        <v>44246.5</v>
      </c>
      <c r="Q115">
        <f t="shared" si="10"/>
        <v>42.5</v>
      </c>
      <c r="R115" s="33">
        <f t="shared" si="11"/>
        <v>21480.774999999998</v>
      </c>
    </row>
    <row r="116" spans="1:18" x14ac:dyDescent="0.35">
      <c r="A116" t="s">
        <v>312</v>
      </c>
      <c r="B116" s="21" t="s">
        <v>313</v>
      </c>
      <c r="C116" s="22">
        <v>44211</v>
      </c>
      <c r="D116" t="s">
        <v>161</v>
      </c>
      <c r="E116" t="s">
        <v>162</v>
      </c>
      <c r="F116" s="21" t="s">
        <v>175</v>
      </c>
      <c r="G116" s="32">
        <v>1990.1699999999998</v>
      </c>
      <c r="H116" s="22">
        <v>44197</v>
      </c>
      <c r="I116" s="23">
        <v>44211</v>
      </c>
      <c r="J116">
        <f t="shared" si="6"/>
        <v>15</v>
      </c>
      <c r="K116" s="2">
        <f t="shared" si="7"/>
        <v>44204</v>
      </c>
      <c r="L116" s="9">
        <f t="shared" si="8"/>
        <v>15</v>
      </c>
      <c r="M116" s="2">
        <f t="shared" si="9"/>
        <v>44204</v>
      </c>
      <c r="N116" s="22">
        <v>44211</v>
      </c>
      <c r="O116" s="22">
        <v>44249</v>
      </c>
      <c r="P116" s="22">
        <v>44246.5</v>
      </c>
      <c r="Q116">
        <f t="shared" si="10"/>
        <v>42.5</v>
      </c>
      <c r="R116" s="33">
        <f t="shared" si="11"/>
        <v>84582.224999999991</v>
      </c>
    </row>
    <row r="117" spans="1:18" x14ac:dyDescent="0.35">
      <c r="A117" t="s">
        <v>312</v>
      </c>
      <c r="B117" s="21" t="s">
        <v>313</v>
      </c>
      <c r="C117" s="22">
        <v>44211</v>
      </c>
      <c r="D117" t="s">
        <v>161</v>
      </c>
      <c r="E117" t="s">
        <v>162</v>
      </c>
      <c r="F117" s="21" t="s">
        <v>197</v>
      </c>
      <c r="G117" s="32">
        <v>176.37</v>
      </c>
      <c r="H117" s="22">
        <v>44197</v>
      </c>
      <c r="I117" s="23">
        <v>44211</v>
      </c>
      <c r="J117">
        <f t="shared" si="6"/>
        <v>15</v>
      </c>
      <c r="K117" s="2">
        <f t="shared" si="7"/>
        <v>44204</v>
      </c>
      <c r="L117" s="9">
        <f t="shared" si="8"/>
        <v>15</v>
      </c>
      <c r="M117" s="2">
        <f t="shared" si="9"/>
        <v>44204</v>
      </c>
      <c r="N117" s="22">
        <v>44211</v>
      </c>
      <c r="O117" s="22">
        <v>44249</v>
      </c>
      <c r="P117" s="22">
        <v>44246.5</v>
      </c>
      <c r="Q117">
        <f t="shared" si="10"/>
        <v>42.5</v>
      </c>
      <c r="R117" s="33">
        <f t="shared" si="11"/>
        <v>7495.7250000000004</v>
      </c>
    </row>
    <row r="118" spans="1:18" x14ac:dyDescent="0.35">
      <c r="A118" t="s">
        <v>312</v>
      </c>
      <c r="B118" s="21" t="s">
        <v>313</v>
      </c>
      <c r="C118" s="22">
        <v>44211</v>
      </c>
      <c r="D118" t="s">
        <v>161</v>
      </c>
      <c r="E118" t="s">
        <v>162</v>
      </c>
      <c r="F118" s="21" t="s">
        <v>325</v>
      </c>
      <c r="G118" s="32">
        <v>71.959999999999994</v>
      </c>
      <c r="H118" s="22">
        <v>44197</v>
      </c>
      <c r="I118" s="23">
        <v>44211</v>
      </c>
      <c r="J118">
        <f t="shared" si="6"/>
        <v>15</v>
      </c>
      <c r="K118" s="2">
        <f t="shared" si="7"/>
        <v>44204</v>
      </c>
      <c r="L118" s="9">
        <f t="shared" si="8"/>
        <v>15</v>
      </c>
      <c r="M118" s="2">
        <f t="shared" si="9"/>
        <v>44204</v>
      </c>
      <c r="N118" s="22">
        <v>44211</v>
      </c>
      <c r="O118" s="22">
        <v>44249</v>
      </c>
      <c r="P118" s="22">
        <v>44246.5</v>
      </c>
      <c r="Q118">
        <f t="shared" si="10"/>
        <v>42.5</v>
      </c>
      <c r="R118" s="33">
        <f t="shared" si="11"/>
        <v>3058.2999999999997</v>
      </c>
    </row>
    <row r="119" spans="1:18" x14ac:dyDescent="0.35">
      <c r="A119" t="s">
        <v>312</v>
      </c>
      <c r="B119" s="21" t="s">
        <v>313</v>
      </c>
      <c r="C119" s="22">
        <v>44211</v>
      </c>
      <c r="D119" t="s">
        <v>161</v>
      </c>
      <c r="E119" t="s">
        <v>162</v>
      </c>
      <c r="F119" s="21" t="s">
        <v>176</v>
      </c>
      <c r="G119" s="32">
        <v>9740.06</v>
      </c>
      <c r="H119" s="22">
        <v>44197</v>
      </c>
      <c r="I119" s="23">
        <v>44211</v>
      </c>
      <c r="J119">
        <f t="shared" si="6"/>
        <v>15</v>
      </c>
      <c r="K119" s="2">
        <f t="shared" si="7"/>
        <v>44204</v>
      </c>
      <c r="L119" s="9">
        <f t="shared" si="8"/>
        <v>15</v>
      </c>
      <c r="M119" s="2">
        <f t="shared" si="9"/>
        <v>44204</v>
      </c>
      <c r="N119" s="22">
        <v>44211</v>
      </c>
      <c r="O119" s="22">
        <v>44249</v>
      </c>
      <c r="P119" s="22">
        <v>44246.5</v>
      </c>
      <c r="Q119">
        <f t="shared" si="10"/>
        <v>42.5</v>
      </c>
      <c r="R119" s="33">
        <f t="shared" si="11"/>
        <v>413952.55</v>
      </c>
    </row>
    <row r="120" spans="1:18" x14ac:dyDescent="0.35">
      <c r="A120" t="s">
        <v>312</v>
      </c>
      <c r="B120" s="21" t="s">
        <v>313</v>
      </c>
      <c r="C120" s="22">
        <v>44211</v>
      </c>
      <c r="D120" t="s">
        <v>171</v>
      </c>
      <c r="E120" t="s">
        <v>172</v>
      </c>
      <c r="F120" s="21" t="s">
        <v>176</v>
      </c>
      <c r="G120" s="32">
        <v>771.47000000000014</v>
      </c>
      <c r="H120" s="22">
        <v>44197</v>
      </c>
      <c r="I120" s="23">
        <v>44211</v>
      </c>
      <c r="J120">
        <f t="shared" si="6"/>
        <v>15</v>
      </c>
      <c r="K120" s="2">
        <f t="shared" si="7"/>
        <v>44204</v>
      </c>
      <c r="L120" s="9">
        <f t="shared" si="8"/>
        <v>15</v>
      </c>
      <c r="M120" s="2">
        <f t="shared" si="9"/>
        <v>44204</v>
      </c>
      <c r="N120" s="22">
        <v>44211</v>
      </c>
      <c r="O120" s="22">
        <v>44249</v>
      </c>
      <c r="P120" s="22">
        <v>44246.5</v>
      </c>
      <c r="Q120">
        <f t="shared" si="10"/>
        <v>42.5</v>
      </c>
      <c r="R120" s="33">
        <f t="shared" si="11"/>
        <v>32787.475000000006</v>
      </c>
    </row>
    <row r="121" spans="1:18" x14ac:dyDescent="0.35">
      <c r="A121" t="s">
        <v>312</v>
      </c>
      <c r="B121" s="21" t="s">
        <v>313</v>
      </c>
      <c r="C121" s="22">
        <v>44211</v>
      </c>
      <c r="D121" t="s">
        <v>161</v>
      </c>
      <c r="E121" t="s">
        <v>162</v>
      </c>
      <c r="F121" s="21" t="s">
        <v>326</v>
      </c>
      <c r="G121" s="32">
        <v>147.94</v>
      </c>
      <c r="H121" s="22">
        <v>44197</v>
      </c>
      <c r="I121" s="23">
        <v>44211</v>
      </c>
      <c r="J121">
        <f t="shared" si="6"/>
        <v>15</v>
      </c>
      <c r="K121" s="2">
        <f t="shared" si="7"/>
        <v>44204</v>
      </c>
      <c r="L121" s="9">
        <f t="shared" si="8"/>
        <v>15</v>
      </c>
      <c r="M121" s="2">
        <f t="shared" si="9"/>
        <v>44204</v>
      </c>
      <c r="N121" s="22">
        <v>44211</v>
      </c>
      <c r="O121" s="22">
        <v>44249</v>
      </c>
      <c r="P121" s="22">
        <v>44246.5</v>
      </c>
      <c r="Q121">
        <f t="shared" si="10"/>
        <v>42.5</v>
      </c>
      <c r="R121" s="33">
        <f t="shared" si="11"/>
        <v>6287.45</v>
      </c>
    </row>
    <row r="122" spans="1:18" x14ac:dyDescent="0.35">
      <c r="A122" t="s">
        <v>312</v>
      </c>
      <c r="B122" s="21" t="s">
        <v>313</v>
      </c>
      <c r="C122" s="22">
        <v>44211</v>
      </c>
      <c r="D122" t="s">
        <v>161</v>
      </c>
      <c r="E122" t="s">
        <v>162</v>
      </c>
      <c r="F122" s="21" t="s">
        <v>177</v>
      </c>
      <c r="G122" s="32">
        <v>62.87</v>
      </c>
      <c r="H122" s="22">
        <v>44197</v>
      </c>
      <c r="I122" s="23">
        <v>44211</v>
      </c>
      <c r="J122">
        <f t="shared" si="6"/>
        <v>15</v>
      </c>
      <c r="K122" s="2">
        <f t="shared" si="7"/>
        <v>44204</v>
      </c>
      <c r="L122" s="9">
        <f t="shared" si="8"/>
        <v>15</v>
      </c>
      <c r="M122" s="2">
        <f t="shared" si="9"/>
        <v>44204</v>
      </c>
      <c r="N122" s="22">
        <v>44211</v>
      </c>
      <c r="O122" s="22">
        <v>44249</v>
      </c>
      <c r="P122" s="22">
        <v>44246.5</v>
      </c>
      <c r="Q122">
        <f t="shared" si="10"/>
        <v>42.5</v>
      </c>
      <c r="R122" s="33">
        <f t="shared" si="11"/>
        <v>2671.9749999999999</v>
      </c>
    </row>
    <row r="123" spans="1:18" x14ac:dyDescent="0.35">
      <c r="A123" t="s">
        <v>312</v>
      </c>
      <c r="B123" s="21" t="s">
        <v>313</v>
      </c>
      <c r="C123" s="22">
        <v>44211</v>
      </c>
      <c r="D123" t="s">
        <v>107</v>
      </c>
      <c r="E123" t="s">
        <v>108</v>
      </c>
      <c r="F123" s="21" t="s">
        <v>164</v>
      </c>
      <c r="G123" s="32">
        <v>6532.6100000000015</v>
      </c>
      <c r="H123" s="22">
        <v>44197</v>
      </c>
      <c r="I123" s="23">
        <v>44211</v>
      </c>
      <c r="J123">
        <f t="shared" si="6"/>
        <v>15</v>
      </c>
      <c r="K123" s="2">
        <f t="shared" si="7"/>
        <v>44204</v>
      </c>
      <c r="L123" s="9">
        <f t="shared" si="8"/>
        <v>15</v>
      </c>
      <c r="M123" s="2">
        <f t="shared" si="9"/>
        <v>44204</v>
      </c>
      <c r="N123" s="22">
        <v>44211</v>
      </c>
      <c r="O123" s="22">
        <v>44249</v>
      </c>
      <c r="P123" s="22">
        <v>44246.5</v>
      </c>
      <c r="Q123">
        <f t="shared" si="10"/>
        <v>42.5</v>
      </c>
      <c r="R123" s="33">
        <f t="shared" si="11"/>
        <v>277635.92500000005</v>
      </c>
    </row>
    <row r="124" spans="1:18" x14ac:dyDescent="0.35">
      <c r="A124" t="s">
        <v>312</v>
      </c>
      <c r="B124" s="21" t="s">
        <v>313</v>
      </c>
      <c r="C124" s="22">
        <v>44211</v>
      </c>
      <c r="D124" t="s">
        <v>99</v>
      </c>
      <c r="E124" t="s">
        <v>100</v>
      </c>
      <c r="F124" s="21" t="s">
        <v>164</v>
      </c>
      <c r="G124" s="32">
        <v>88518.869999999908</v>
      </c>
      <c r="H124" s="22">
        <v>44197</v>
      </c>
      <c r="I124" s="23">
        <v>44211</v>
      </c>
      <c r="J124">
        <f t="shared" si="6"/>
        <v>15</v>
      </c>
      <c r="K124" s="2">
        <f t="shared" si="7"/>
        <v>44204</v>
      </c>
      <c r="L124" s="9">
        <f t="shared" si="8"/>
        <v>15</v>
      </c>
      <c r="M124" s="2">
        <f t="shared" si="9"/>
        <v>44204</v>
      </c>
      <c r="N124" s="22">
        <v>44211</v>
      </c>
      <c r="O124" s="22">
        <v>44249</v>
      </c>
      <c r="P124" s="22">
        <v>44246.5</v>
      </c>
      <c r="Q124">
        <f t="shared" si="10"/>
        <v>42.5</v>
      </c>
      <c r="R124" s="33">
        <f t="shared" si="11"/>
        <v>3762051.9749999959</v>
      </c>
    </row>
    <row r="125" spans="1:18" x14ac:dyDescent="0.35">
      <c r="A125" t="s">
        <v>312</v>
      </c>
      <c r="B125" s="21" t="s">
        <v>313</v>
      </c>
      <c r="C125" s="22">
        <v>44211</v>
      </c>
      <c r="D125" t="s">
        <v>161</v>
      </c>
      <c r="E125" t="s">
        <v>162</v>
      </c>
      <c r="F125" s="21" t="s">
        <v>178</v>
      </c>
      <c r="G125" s="32">
        <v>236.95999999999998</v>
      </c>
      <c r="H125" s="22">
        <v>44197</v>
      </c>
      <c r="I125" s="23">
        <v>44211</v>
      </c>
      <c r="J125">
        <f t="shared" si="6"/>
        <v>15</v>
      </c>
      <c r="K125" s="2">
        <f t="shared" si="7"/>
        <v>44204</v>
      </c>
      <c r="L125" s="9">
        <f t="shared" si="8"/>
        <v>15</v>
      </c>
      <c r="M125" s="2">
        <f t="shared" si="9"/>
        <v>44204</v>
      </c>
      <c r="N125" s="22">
        <v>44211</v>
      </c>
      <c r="O125" s="22">
        <v>44249</v>
      </c>
      <c r="P125" s="22">
        <v>44246.5</v>
      </c>
      <c r="Q125">
        <f t="shared" si="10"/>
        <v>42.5</v>
      </c>
      <c r="R125" s="33">
        <f t="shared" si="11"/>
        <v>10070.799999999999</v>
      </c>
    </row>
    <row r="126" spans="1:18" x14ac:dyDescent="0.35">
      <c r="A126" t="s">
        <v>312</v>
      </c>
      <c r="B126" s="21" t="s">
        <v>313</v>
      </c>
      <c r="C126" s="22">
        <v>44211</v>
      </c>
      <c r="D126" t="s">
        <v>161</v>
      </c>
      <c r="E126" t="s">
        <v>162</v>
      </c>
      <c r="F126" s="21" t="s">
        <v>327</v>
      </c>
      <c r="G126" s="32">
        <v>55.11</v>
      </c>
      <c r="H126" s="22">
        <v>44197</v>
      </c>
      <c r="I126" s="23">
        <v>44211</v>
      </c>
      <c r="J126">
        <f t="shared" si="6"/>
        <v>15</v>
      </c>
      <c r="K126" s="2">
        <f t="shared" si="7"/>
        <v>44204</v>
      </c>
      <c r="L126" s="9">
        <f t="shared" si="8"/>
        <v>15</v>
      </c>
      <c r="M126" s="2">
        <f t="shared" si="9"/>
        <v>44204</v>
      </c>
      <c r="N126" s="22">
        <v>44211</v>
      </c>
      <c r="O126" s="22">
        <v>44249</v>
      </c>
      <c r="P126" s="22">
        <v>44246.5</v>
      </c>
      <c r="Q126">
        <f t="shared" si="10"/>
        <v>42.5</v>
      </c>
      <c r="R126" s="33">
        <f t="shared" si="11"/>
        <v>2342.1750000000002</v>
      </c>
    </row>
    <row r="127" spans="1:18" x14ac:dyDescent="0.35">
      <c r="A127" t="s">
        <v>312</v>
      </c>
      <c r="B127" s="21" t="s">
        <v>313</v>
      </c>
      <c r="C127" s="22">
        <v>44211</v>
      </c>
      <c r="D127" t="s">
        <v>161</v>
      </c>
      <c r="E127" t="s">
        <v>162</v>
      </c>
      <c r="F127" s="21" t="s">
        <v>328</v>
      </c>
      <c r="G127" s="32">
        <v>122.15</v>
      </c>
      <c r="H127" s="22">
        <v>44197</v>
      </c>
      <c r="I127" s="23">
        <v>44211</v>
      </c>
      <c r="J127">
        <f t="shared" si="6"/>
        <v>15</v>
      </c>
      <c r="K127" s="2">
        <f t="shared" si="7"/>
        <v>44204</v>
      </c>
      <c r="L127" s="9">
        <f t="shared" si="8"/>
        <v>15</v>
      </c>
      <c r="M127" s="2">
        <f t="shared" si="9"/>
        <v>44204</v>
      </c>
      <c r="N127" s="22">
        <v>44211</v>
      </c>
      <c r="O127" s="22">
        <v>44249</v>
      </c>
      <c r="P127" s="22">
        <v>44246.5</v>
      </c>
      <c r="Q127">
        <f t="shared" si="10"/>
        <v>42.5</v>
      </c>
      <c r="R127" s="33">
        <f t="shared" si="11"/>
        <v>5191.375</v>
      </c>
    </row>
    <row r="128" spans="1:18" x14ac:dyDescent="0.35">
      <c r="A128" t="s">
        <v>312</v>
      </c>
      <c r="B128" s="21" t="s">
        <v>313</v>
      </c>
      <c r="C128" s="22">
        <v>44211</v>
      </c>
      <c r="D128" t="s">
        <v>161</v>
      </c>
      <c r="E128" t="s">
        <v>162</v>
      </c>
      <c r="F128" s="21" t="s">
        <v>179</v>
      </c>
      <c r="G128" s="32">
        <v>1151.6799999999998</v>
      </c>
      <c r="H128" s="22">
        <v>44197</v>
      </c>
      <c r="I128" s="23">
        <v>44211</v>
      </c>
      <c r="J128">
        <f t="shared" si="6"/>
        <v>15</v>
      </c>
      <c r="K128" s="2">
        <f t="shared" si="7"/>
        <v>44204</v>
      </c>
      <c r="L128" s="9">
        <f t="shared" si="8"/>
        <v>15</v>
      </c>
      <c r="M128" s="2">
        <f t="shared" si="9"/>
        <v>44204</v>
      </c>
      <c r="N128" s="22">
        <v>44211</v>
      </c>
      <c r="O128" s="22">
        <v>44249</v>
      </c>
      <c r="P128" s="22">
        <v>44246.5</v>
      </c>
      <c r="Q128">
        <f t="shared" si="10"/>
        <v>42.5</v>
      </c>
      <c r="R128" s="33">
        <f t="shared" si="11"/>
        <v>48946.399999999994</v>
      </c>
    </row>
    <row r="129" spans="1:18" x14ac:dyDescent="0.35">
      <c r="A129" t="s">
        <v>312</v>
      </c>
      <c r="B129" s="21" t="s">
        <v>313</v>
      </c>
      <c r="C129" s="22">
        <v>44211</v>
      </c>
      <c r="D129" t="s">
        <v>161</v>
      </c>
      <c r="E129" t="s">
        <v>162</v>
      </c>
      <c r="F129" s="21" t="s">
        <v>180</v>
      </c>
      <c r="G129" s="32">
        <v>1632.1000000000004</v>
      </c>
      <c r="H129" s="22">
        <v>44197</v>
      </c>
      <c r="I129" s="23">
        <v>44211</v>
      </c>
      <c r="J129">
        <f t="shared" si="6"/>
        <v>15</v>
      </c>
      <c r="K129" s="2">
        <f t="shared" si="7"/>
        <v>44204</v>
      </c>
      <c r="L129" s="9">
        <f t="shared" si="8"/>
        <v>15</v>
      </c>
      <c r="M129" s="2">
        <f t="shared" si="9"/>
        <v>44204</v>
      </c>
      <c r="N129" s="22">
        <v>44211</v>
      </c>
      <c r="O129" s="22">
        <v>44249</v>
      </c>
      <c r="P129" s="22">
        <v>44246.5</v>
      </c>
      <c r="Q129">
        <f t="shared" si="10"/>
        <v>42.5</v>
      </c>
      <c r="R129" s="33">
        <f t="shared" si="11"/>
        <v>69364.250000000015</v>
      </c>
    </row>
    <row r="130" spans="1:18" x14ac:dyDescent="0.35">
      <c r="A130" t="s">
        <v>312</v>
      </c>
      <c r="B130" s="21" t="s">
        <v>313</v>
      </c>
      <c r="C130" s="22">
        <v>44211</v>
      </c>
      <c r="D130" t="s">
        <v>171</v>
      </c>
      <c r="E130" t="s">
        <v>172</v>
      </c>
      <c r="F130" s="21" t="s">
        <v>180</v>
      </c>
      <c r="G130" s="32">
        <v>246.57000000000002</v>
      </c>
      <c r="H130" s="22">
        <v>44197</v>
      </c>
      <c r="I130" s="23">
        <v>44211</v>
      </c>
      <c r="J130">
        <f t="shared" si="6"/>
        <v>15</v>
      </c>
      <c r="K130" s="2">
        <f t="shared" si="7"/>
        <v>44204</v>
      </c>
      <c r="L130" s="9">
        <f t="shared" si="8"/>
        <v>15</v>
      </c>
      <c r="M130" s="2">
        <f t="shared" si="9"/>
        <v>44204</v>
      </c>
      <c r="N130" s="22">
        <v>44211</v>
      </c>
      <c r="O130" s="22">
        <v>44249</v>
      </c>
      <c r="P130" s="22">
        <v>44246.5</v>
      </c>
      <c r="Q130">
        <f t="shared" si="10"/>
        <v>42.5</v>
      </c>
      <c r="R130" s="33">
        <f t="shared" si="11"/>
        <v>10479.225</v>
      </c>
    </row>
    <row r="131" spans="1:18" x14ac:dyDescent="0.35">
      <c r="A131" t="s">
        <v>312</v>
      </c>
      <c r="B131" s="21" t="s">
        <v>313</v>
      </c>
      <c r="C131" s="22">
        <v>44211</v>
      </c>
      <c r="D131" t="s">
        <v>161</v>
      </c>
      <c r="E131" t="s">
        <v>162</v>
      </c>
      <c r="F131" s="21" t="s">
        <v>181</v>
      </c>
      <c r="G131" s="32">
        <v>162.41</v>
      </c>
      <c r="H131" s="22">
        <v>44197</v>
      </c>
      <c r="I131" s="23">
        <v>44211</v>
      </c>
      <c r="J131">
        <f t="shared" si="6"/>
        <v>15</v>
      </c>
      <c r="K131" s="2">
        <f t="shared" si="7"/>
        <v>44204</v>
      </c>
      <c r="L131" s="9">
        <f t="shared" si="8"/>
        <v>15</v>
      </c>
      <c r="M131" s="2">
        <f t="shared" si="9"/>
        <v>44204</v>
      </c>
      <c r="N131" s="22">
        <v>44211</v>
      </c>
      <c r="O131" s="22">
        <v>44249</v>
      </c>
      <c r="P131" s="22">
        <v>44246.5</v>
      </c>
      <c r="Q131">
        <f t="shared" si="10"/>
        <v>42.5</v>
      </c>
      <c r="R131" s="33">
        <f t="shared" si="11"/>
        <v>6902.4250000000002</v>
      </c>
    </row>
    <row r="132" spans="1:18" x14ac:dyDescent="0.35">
      <c r="A132" t="s">
        <v>312</v>
      </c>
      <c r="B132" s="21" t="s">
        <v>313</v>
      </c>
      <c r="C132" s="22">
        <v>44211</v>
      </c>
      <c r="D132" t="s">
        <v>161</v>
      </c>
      <c r="E132" t="s">
        <v>162</v>
      </c>
      <c r="F132" s="21" t="s">
        <v>182</v>
      </c>
      <c r="G132" s="32">
        <v>315.57999999999993</v>
      </c>
      <c r="H132" s="22">
        <v>44197</v>
      </c>
      <c r="I132" s="23">
        <v>44211</v>
      </c>
      <c r="J132">
        <f t="shared" si="6"/>
        <v>15</v>
      </c>
      <c r="K132" s="2">
        <f t="shared" si="7"/>
        <v>44204</v>
      </c>
      <c r="L132" s="9">
        <f t="shared" si="8"/>
        <v>15</v>
      </c>
      <c r="M132" s="2">
        <f t="shared" si="9"/>
        <v>44204</v>
      </c>
      <c r="N132" s="22">
        <v>44211</v>
      </c>
      <c r="O132" s="22">
        <v>44249</v>
      </c>
      <c r="P132" s="22">
        <v>44246.5</v>
      </c>
      <c r="Q132">
        <f t="shared" si="10"/>
        <v>42.5</v>
      </c>
      <c r="R132" s="33">
        <f t="shared" si="11"/>
        <v>13412.149999999998</v>
      </c>
    </row>
    <row r="133" spans="1:18" x14ac:dyDescent="0.35">
      <c r="A133" t="s">
        <v>312</v>
      </c>
      <c r="B133" s="21" t="s">
        <v>313</v>
      </c>
      <c r="C133" s="22">
        <v>44211</v>
      </c>
      <c r="D133" t="s">
        <v>161</v>
      </c>
      <c r="E133" t="s">
        <v>162</v>
      </c>
      <c r="F133" s="21" t="s">
        <v>183</v>
      </c>
      <c r="G133" s="32">
        <v>4496.1100000000006</v>
      </c>
      <c r="H133" s="22">
        <v>44197</v>
      </c>
      <c r="I133" s="23">
        <v>44211</v>
      </c>
      <c r="J133">
        <f t="shared" si="6"/>
        <v>15</v>
      </c>
      <c r="K133" s="2">
        <f t="shared" si="7"/>
        <v>44204</v>
      </c>
      <c r="L133" s="9">
        <f t="shared" si="8"/>
        <v>15</v>
      </c>
      <c r="M133" s="2">
        <f t="shared" si="9"/>
        <v>44204</v>
      </c>
      <c r="N133" s="22">
        <v>44211</v>
      </c>
      <c r="O133" s="22">
        <v>44249</v>
      </c>
      <c r="P133" s="22">
        <v>44246.5</v>
      </c>
      <c r="Q133">
        <f t="shared" si="10"/>
        <v>42.5</v>
      </c>
      <c r="R133" s="33">
        <f t="shared" si="11"/>
        <v>191084.67500000002</v>
      </c>
    </row>
    <row r="134" spans="1:18" x14ac:dyDescent="0.35">
      <c r="A134" t="s">
        <v>312</v>
      </c>
      <c r="B134" s="21" t="s">
        <v>313</v>
      </c>
      <c r="C134" s="22">
        <v>44211</v>
      </c>
      <c r="D134" t="s">
        <v>161</v>
      </c>
      <c r="E134" t="s">
        <v>162</v>
      </c>
      <c r="F134" s="21" t="s">
        <v>329</v>
      </c>
      <c r="G134" s="32">
        <v>83.21</v>
      </c>
      <c r="H134" s="22">
        <v>44197</v>
      </c>
      <c r="I134" s="23">
        <v>44211</v>
      </c>
      <c r="J134">
        <f t="shared" si="6"/>
        <v>15</v>
      </c>
      <c r="K134" s="2">
        <f t="shared" si="7"/>
        <v>44204</v>
      </c>
      <c r="L134" s="9">
        <f t="shared" si="8"/>
        <v>15</v>
      </c>
      <c r="M134" s="2">
        <f t="shared" si="9"/>
        <v>44204</v>
      </c>
      <c r="N134" s="22">
        <v>44211</v>
      </c>
      <c r="O134" s="22">
        <v>44249</v>
      </c>
      <c r="P134" s="22">
        <v>44246.5</v>
      </c>
      <c r="Q134">
        <f t="shared" si="10"/>
        <v>42.5</v>
      </c>
      <c r="R134" s="33">
        <f t="shared" si="11"/>
        <v>3536.4249999999997</v>
      </c>
    </row>
    <row r="135" spans="1:18" x14ac:dyDescent="0.35">
      <c r="A135" t="s">
        <v>312</v>
      </c>
      <c r="B135" s="21" t="s">
        <v>313</v>
      </c>
      <c r="C135" s="22">
        <v>44211</v>
      </c>
      <c r="D135" t="s">
        <v>161</v>
      </c>
      <c r="E135" t="s">
        <v>162</v>
      </c>
      <c r="F135" s="21" t="s">
        <v>184</v>
      </c>
      <c r="G135" s="32">
        <v>280.81</v>
      </c>
      <c r="H135" s="22">
        <v>44197</v>
      </c>
      <c r="I135" s="23">
        <v>44211</v>
      </c>
      <c r="J135">
        <f t="shared" si="6"/>
        <v>15</v>
      </c>
      <c r="K135" s="2">
        <f t="shared" si="7"/>
        <v>44204</v>
      </c>
      <c r="L135" s="9">
        <f t="shared" si="8"/>
        <v>15</v>
      </c>
      <c r="M135" s="2">
        <f t="shared" si="9"/>
        <v>44204</v>
      </c>
      <c r="N135" s="22">
        <v>44211</v>
      </c>
      <c r="O135" s="22">
        <v>44249</v>
      </c>
      <c r="P135" s="22">
        <v>44246.5</v>
      </c>
      <c r="Q135">
        <f t="shared" si="10"/>
        <v>42.5</v>
      </c>
      <c r="R135" s="33">
        <f t="shared" si="11"/>
        <v>11934.424999999999</v>
      </c>
    </row>
    <row r="136" spans="1:18" x14ac:dyDescent="0.35">
      <c r="A136" t="s">
        <v>312</v>
      </c>
      <c r="B136" s="21" t="s">
        <v>313</v>
      </c>
      <c r="C136" s="22">
        <v>44211</v>
      </c>
      <c r="D136" t="s">
        <v>161</v>
      </c>
      <c r="E136" t="s">
        <v>162</v>
      </c>
      <c r="F136" s="21" t="s">
        <v>330</v>
      </c>
      <c r="G136" s="32">
        <v>104.82</v>
      </c>
      <c r="H136" s="22">
        <v>44197</v>
      </c>
      <c r="I136" s="23">
        <v>44211</v>
      </c>
      <c r="J136">
        <f t="shared" ref="J136:J199" si="12">I136-H136+1</f>
        <v>15</v>
      </c>
      <c r="K136" s="2">
        <f t="shared" ref="K136:K199" si="13">(H136+I136)/2</f>
        <v>44204</v>
      </c>
      <c r="L136" s="9">
        <f t="shared" si="8"/>
        <v>15</v>
      </c>
      <c r="M136" s="2">
        <f t="shared" si="9"/>
        <v>44204</v>
      </c>
      <c r="N136" s="22">
        <v>44211</v>
      </c>
      <c r="O136" s="22">
        <v>44249</v>
      </c>
      <c r="P136" s="22">
        <v>44246.5</v>
      </c>
      <c r="Q136">
        <f t="shared" si="10"/>
        <v>42.5</v>
      </c>
      <c r="R136" s="33">
        <f t="shared" si="11"/>
        <v>4454.8499999999995</v>
      </c>
    </row>
    <row r="137" spans="1:18" x14ac:dyDescent="0.35">
      <c r="A137" t="s">
        <v>312</v>
      </c>
      <c r="B137" s="21" t="s">
        <v>313</v>
      </c>
      <c r="C137" s="22">
        <v>44211</v>
      </c>
      <c r="D137" t="s">
        <v>161</v>
      </c>
      <c r="E137" t="s">
        <v>162</v>
      </c>
      <c r="F137" s="21" t="s">
        <v>185</v>
      </c>
      <c r="G137" s="32">
        <v>3126.05</v>
      </c>
      <c r="H137" s="22">
        <v>44197</v>
      </c>
      <c r="I137" s="23">
        <v>44211</v>
      </c>
      <c r="J137">
        <f t="shared" si="12"/>
        <v>15</v>
      </c>
      <c r="K137" s="2">
        <f t="shared" si="13"/>
        <v>44204</v>
      </c>
      <c r="L137" s="9">
        <f t="shared" si="8"/>
        <v>15</v>
      </c>
      <c r="M137" s="2">
        <f t="shared" si="9"/>
        <v>44204</v>
      </c>
      <c r="N137" s="22">
        <v>44211</v>
      </c>
      <c r="O137" s="22">
        <v>44249</v>
      </c>
      <c r="P137" s="22">
        <v>44246.5</v>
      </c>
      <c r="Q137">
        <f t="shared" si="10"/>
        <v>42.5</v>
      </c>
      <c r="R137" s="33">
        <f t="shared" si="11"/>
        <v>132857.125</v>
      </c>
    </row>
    <row r="138" spans="1:18" x14ac:dyDescent="0.35">
      <c r="A138" t="s">
        <v>312</v>
      </c>
      <c r="B138" s="21" t="s">
        <v>313</v>
      </c>
      <c r="C138" s="22">
        <v>44211</v>
      </c>
      <c r="D138" t="s">
        <v>161</v>
      </c>
      <c r="E138" t="s">
        <v>162</v>
      </c>
      <c r="F138" s="21" t="s">
        <v>331</v>
      </c>
      <c r="G138" s="32">
        <v>296.32</v>
      </c>
      <c r="H138" s="22">
        <v>44197</v>
      </c>
      <c r="I138" s="23">
        <v>44211</v>
      </c>
      <c r="J138">
        <f t="shared" si="12"/>
        <v>15</v>
      </c>
      <c r="K138" s="2">
        <f t="shared" si="13"/>
        <v>44204</v>
      </c>
      <c r="L138" s="9">
        <f t="shared" si="8"/>
        <v>15</v>
      </c>
      <c r="M138" s="2">
        <f t="shared" si="9"/>
        <v>44204</v>
      </c>
      <c r="N138" s="22">
        <v>44211</v>
      </c>
      <c r="O138" s="22">
        <v>44249</v>
      </c>
      <c r="P138" s="22">
        <v>44246.5</v>
      </c>
      <c r="Q138">
        <f t="shared" si="10"/>
        <v>42.5</v>
      </c>
      <c r="R138" s="33">
        <f t="shared" si="11"/>
        <v>12593.6</v>
      </c>
    </row>
    <row r="139" spans="1:18" x14ac:dyDescent="0.35">
      <c r="A139" t="s">
        <v>312</v>
      </c>
      <c r="B139" s="21" t="s">
        <v>313</v>
      </c>
      <c r="C139" s="22">
        <v>44211</v>
      </c>
      <c r="D139" t="s">
        <v>161</v>
      </c>
      <c r="E139" t="s">
        <v>162</v>
      </c>
      <c r="F139" s="21" t="s">
        <v>332</v>
      </c>
      <c r="G139" s="32">
        <v>64.45</v>
      </c>
      <c r="H139" s="22">
        <v>44197</v>
      </c>
      <c r="I139" s="23">
        <v>44211</v>
      </c>
      <c r="J139">
        <f t="shared" si="12"/>
        <v>15</v>
      </c>
      <c r="K139" s="2">
        <f t="shared" si="13"/>
        <v>44204</v>
      </c>
      <c r="L139" s="9">
        <f t="shared" ref="L139:L202" si="14">I139-H139+1</f>
        <v>15</v>
      </c>
      <c r="M139" s="2">
        <f t="shared" ref="M139:M202" si="15">(H139+I139)/2</f>
        <v>44204</v>
      </c>
      <c r="N139" s="22">
        <v>44211</v>
      </c>
      <c r="O139" s="22">
        <v>44249</v>
      </c>
      <c r="P139" s="22">
        <v>44246.5</v>
      </c>
      <c r="Q139">
        <f t="shared" ref="Q139:Q202" si="16">P139-M139</f>
        <v>42.5</v>
      </c>
      <c r="R139" s="33">
        <f t="shared" ref="R139:R202" si="17">Q139*G139</f>
        <v>2739.125</v>
      </c>
    </row>
    <row r="140" spans="1:18" x14ac:dyDescent="0.35">
      <c r="A140" t="s">
        <v>312</v>
      </c>
      <c r="B140" s="21" t="s">
        <v>313</v>
      </c>
      <c r="C140" s="22">
        <v>44211</v>
      </c>
      <c r="D140" t="s">
        <v>161</v>
      </c>
      <c r="E140" t="s">
        <v>162</v>
      </c>
      <c r="F140" s="21" t="s">
        <v>186</v>
      </c>
      <c r="G140" s="32">
        <v>89.66</v>
      </c>
      <c r="H140" s="22">
        <v>44197</v>
      </c>
      <c r="I140" s="23">
        <v>44211</v>
      </c>
      <c r="J140">
        <f t="shared" si="12"/>
        <v>15</v>
      </c>
      <c r="K140" s="2">
        <f t="shared" si="13"/>
        <v>44204</v>
      </c>
      <c r="L140" s="9">
        <f t="shared" si="14"/>
        <v>15</v>
      </c>
      <c r="M140" s="2">
        <f t="shared" si="15"/>
        <v>44204</v>
      </c>
      <c r="N140" s="22">
        <v>44211</v>
      </c>
      <c r="O140" s="22">
        <v>44249</v>
      </c>
      <c r="P140" s="22">
        <v>44246.5</v>
      </c>
      <c r="Q140">
        <f t="shared" si="16"/>
        <v>42.5</v>
      </c>
      <c r="R140" s="33">
        <f t="shared" si="17"/>
        <v>3810.5499999999997</v>
      </c>
    </row>
    <row r="141" spans="1:18" x14ac:dyDescent="0.35">
      <c r="A141" t="s">
        <v>312</v>
      </c>
      <c r="B141" s="21" t="s">
        <v>313</v>
      </c>
      <c r="C141" s="22">
        <v>44211</v>
      </c>
      <c r="D141" t="s">
        <v>161</v>
      </c>
      <c r="E141" t="s">
        <v>162</v>
      </c>
      <c r="F141" s="21" t="s">
        <v>333</v>
      </c>
      <c r="G141" s="32">
        <v>1699.3999999999999</v>
      </c>
      <c r="H141" s="22">
        <v>44197</v>
      </c>
      <c r="I141" s="23">
        <v>44211</v>
      </c>
      <c r="J141">
        <f t="shared" si="12"/>
        <v>15</v>
      </c>
      <c r="K141" s="2">
        <f t="shared" si="13"/>
        <v>44204</v>
      </c>
      <c r="L141" s="9">
        <f t="shared" si="14"/>
        <v>15</v>
      </c>
      <c r="M141" s="2">
        <f t="shared" si="15"/>
        <v>44204</v>
      </c>
      <c r="N141" s="22">
        <v>44211</v>
      </c>
      <c r="O141" s="22">
        <v>44249</v>
      </c>
      <c r="P141" s="22">
        <v>44246.5</v>
      </c>
      <c r="Q141">
        <f t="shared" si="16"/>
        <v>42.5</v>
      </c>
      <c r="R141" s="33">
        <f t="shared" si="17"/>
        <v>72224.5</v>
      </c>
    </row>
    <row r="142" spans="1:18" x14ac:dyDescent="0.35">
      <c r="A142" t="s">
        <v>312</v>
      </c>
      <c r="B142" s="21" t="s">
        <v>313</v>
      </c>
      <c r="C142" s="22">
        <v>44211</v>
      </c>
      <c r="D142" t="s">
        <v>161</v>
      </c>
      <c r="E142" t="s">
        <v>162</v>
      </c>
      <c r="F142" s="21" t="s">
        <v>334</v>
      </c>
      <c r="G142" s="32">
        <v>269.29000000000002</v>
      </c>
      <c r="H142" s="22">
        <v>44197</v>
      </c>
      <c r="I142" s="23">
        <v>44211</v>
      </c>
      <c r="J142">
        <f t="shared" si="12"/>
        <v>15</v>
      </c>
      <c r="K142" s="2">
        <f t="shared" si="13"/>
        <v>44204</v>
      </c>
      <c r="L142" s="9">
        <f t="shared" si="14"/>
        <v>15</v>
      </c>
      <c r="M142" s="2">
        <f t="shared" si="15"/>
        <v>44204</v>
      </c>
      <c r="N142" s="22">
        <v>44211</v>
      </c>
      <c r="O142" s="22">
        <v>44249</v>
      </c>
      <c r="P142" s="22">
        <v>44246.5</v>
      </c>
      <c r="Q142">
        <f t="shared" si="16"/>
        <v>42.5</v>
      </c>
      <c r="R142" s="33">
        <f t="shared" si="17"/>
        <v>11444.825000000001</v>
      </c>
    </row>
    <row r="143" spans="1:18" x14ac:dyDescent="0.35">
      <c r="A143" t="s">
        <v>312</v>
      </c>
      <c r="B143" s="21" t="s">
        <v>313</v>
      </c>
      <c r="C143" s="22">
        <v>44211</v>
      </c>
      <c r="D143" t="s">
        <v>161</v>
      </c>
      <c r="E143" t="s">
        <v>162</v>
      </c>
      <c r="F143" s="21" t="s">
        <v>335</v>
      </c>
      <c r="G143" s="32">
        <v>219.04</v>
      </c>
      <c r="H143" s="22">
        <v>44197</v>
      </c>
      <c r="I143" s="23">
        <v>44211</v>
      </c>
      <c r="J143">
        <f t="shared" si="12"/>
        <v>15</v>
      </c>
      <c r="K143" s="2">
        <f t="shared" si="13"/>
        <v>44204</v>
      </c>
      <c r="L143" s="9">
        <f t="shared" si="14"/>
        <v>15</v>
      </c>
      <c r="M143" s="2">
        <f t="shared" si="15"/>
        <v>44204</v>
      </c>
      <c r="N143" s="22">
        <v>44211</v>
      </c>
      <c r="O143" s="22">
        <v>44249</v>
      </c>
      <c r="P143" s="22">
        <v>44246.5</v>
      </c>
      <c r="Q143">
        <f t="shared" si="16"/>
        <v>42.5</v>
      </c>
      <c r="R143" s="33">
        <f t="shared" si="17"/>
        <v>9309.1999999999989</v>
      </c>
    </row>
    <row r="144" spans="1:18" x14ac:dyDescent="0.35">
      <c r="A144" t="s">
        <v>312</v>
      </c>
      <c r="B144" s="21" t="s">
        <v>313</v>
      </c>
      <c r="C144" s="22">
        <v>44211</v>
      </c>
      <c r="D144" t="s">
        <v>161</v>
      </c>
      <c r="E144" t="s">
        <v>162</v>
      </c>
      <c r="F144" s="21" t="s">
        <v>187</v>
      </c>
      <c r="G144" s="32">
        <v>1293.3300000000002</v>
      </c>
      <c r="H144" s="22">
        <v>44197</v>
      </c>
      <c r="I144" s="23">
        <v>44211</v>
      </c>
      <c r="J144">
        <f t="shared" si="12"/>
        <v>15</v>
      </c>
      <c r="K144" s="2">
        <f t="shared" si="13"/>
        <v>44204</v>
      </c>
      <c r="L144" s="9">
        <f t="shared" si="14"/>
        <v>15</v>
      </c>
      <c r="M144" s="2">
        <f t="shared" si="15"/>
        <v>44204</v>
      </c>
      <c r="N144" s="22">
        <v>44211</v>
      </c>
      <c r="O144" s="22">
        <v>44249</v>
      </c>
      <c r="P144" s="22">
        <v>44246.5</v>
      </c>
      <c r="Q144">
        <f t="shared" si="16"/>
        <v>42.5</v>
      </c>
      <c r="R144" s="33">
        <f t="shared" si="17"/>
        <v>54966.525000000009</v>
      </c>
    </row>
    <row r="145" spans="1:18" x14ac:dyDescent="0.35">
      <c r="A145" t="s">
        <v>312</v>
      </c>
      <c r="B145" s="21" t="s">
        <v>313</v>
      </c>
      <c r="C145" s="22">
        <v>44211</v>
      </c>
      <c r="D145" t="s">
        <v>161</v>
      </c>
      <c r="E145" t="s">
        <v>162</v>
      </c>
      <c r="F145" s="21" t="s">
        <v>188</v>
      </c>
      <c r="G145" s="32">
        <v>366.51000000000005</v>
      </c>
      <c r="H145" s="22">
        <v>44197</v>
      </c>
      <c r="I145" s="23">
        <v>44211</v>
      </c>
      <c r="J145">
        <f t="shared" si="12"/>
        <v>15</v>
      </c>
      <c r="K145" s="2">
        <f t="shared" si="13"/>
        <v>44204</v>
      </c>
      <c r="L145" s="9">
        <f t="shared" si="14"/>
        <v>15</v>
      </c>
      <c r="M145" s="2">
        <f t="shared" si="15"/>
        <v>44204</v>
      </c>
      <c r="N145" s="22">
        <v>44211</v>
      </c>
      <c r="O145" s="22">
        <v>44249</v>
      </c>
      <c r="P145" s="22">
        <v>44246.5</v>
      </c>
      <c r="Q145">
        <f t="shared" si="16"/>
        <v>42.5</v>
      </c>
      <c r="R145" s="33">
        <f t="shared" si="17"/>
        <v>15576.675000000003</v>
      </c>
    </row>
    <row r="146" spans="1:18" x14ac:dyDescent="0.35">
      <c r="A146" t="s">
        <v>312</v>
      </c>
      <c r="B146" s="21" t="s">
        <v>313</v>
      </c>
      <c r="C146" s="22">
        <v>44211</v>
      </c>
      <c r="D146" t="s">
        <v>161</v>
      </c>
      <c r="E146" t="s">
        <v>162</v>
      </c>
      <c r="F146" s="21" t="s">
        <v>336</v>
      </c>
      <c r="G146" s="32">
        <v>80.63</v>
      </c>
      <c r="H146" s="22">
        <v>44197</v>
      </c>
      <c r="I146" s="23">
        <v>44211</v>
      </c>
      <c r="J146">
        <f t="shared" si="12"/>
        <v>15</v>
      </c>
      <c r="K146" s="2">
        <f t="shared" si="13"/>
        <v>44204</v>
      </c>
      <c r="L146" s="9">
        <f t="shared" si="14"/>
        <v>15</v>
      </c>
      <c r="M146" s="2">
        <f t="shared" si="15"/>
        <v>44204</v>
      </c>
      <c r="N146" s="22">
        <v>44211</v>
      </c>
      <c r="O146" s="22">
        <v>44249</v>
      </c>
      <c r="P146" s="22">
        <v>44246.5</v>
      </c>
      <c r="Q146">
        <f t="shared" si="16"/>
        <v>42.5</v>
      </c>
      <c r="R146" s="33">
        <f t="shared" si="17"/>
        <v>3426.7749999999996</v>
      </c>
    </row>
    <row r="147" spans="1:18" x14ac:dyDescent="0.35">
      <c r="A147" t="s">
        <v>312</v>
      </c>
      <c r="B147" s="21" t="s">
        <v>313</v>
      </c>
      <c r="C147" s="22">
        <v>44211</v>
      </c>
      <c r="D147" t="s">
        <v>161</v>
      </c>
      <c r="E147" t="s">
        <v>162</v>
      </c>
      <c r="F147" s="21" t="s">
        <v>337</v>
      </c>
      <c r="G147" s="32">
        <v>259.62</v>
      </c>
      <c r="H147" s="22">
        <v>44197</v>
      </c>
      <c r="I147" s="23">
        <v>44211</v>
      </c>
      <c r="J147">
        <f t="shared" si="12"/>
        <v>15</v>
      </c>
      <c r="K147" s="2">
        <f t="shared" si="13"/>
        <v>44204</v>
      </c>
      <c r="L147" s="9">
        <f t="shared" si="14"/>
        <v>15</v>
      </c>
      <c r="M147" s="2">
        <f t="shared" si="15"/>
        <v>44204</v>
      </c>
      <c r="N147" s="22">
        <v>44211</v>
      </c>
      <c r="O147" s="22">
        <v>44249</v>
      </c>
      <c r="P147" s="22">
        <v>44246.5</v>
      </c>
      <c r="Q147">
        <f t="shared" si="16"/>
        <v>42.5</v>
      </c>
      <c r="R147" s="33">
        <f t="shared" si="17"/>
        <v>11033.85</v>
      </c>
    </row>
    <row r="148" spans="1:18" x14ac:dyDescent="0.35">
      <c r="A148" t="s">
        <v>312</v>
      </c>
      <c r="B148" s="21" t="s">
        <v>313</v>
      </c>
      <c r="C148" s="22">
        <v>44211</v>
      </c>
      <c r="D148" t="s">
        <v>171</v>
      </c>
      <c r="E148" t="s">
        <v>172</v>
      </c>
      <c r="F148" s="21" t="s">
        <v>337</v>
      </c>
      <c r="G148" s="32">
        <v>185</v>
      </c>
      <c r="H148" s="22">
        <v>44197</v>
      </c>
      <c r="I148" s="23">
        <v>44211</v>
      </c>
      <c r="J148">
        <f t="shared" si="12"/>
        <v>15</v>
      </c>
      <c r="K148" s="2">
        <f t="shared" si="13"/>
        <v>44204</v>
      </c>
      <c r="L148" s="9">
        <f t="shared" si="14"/>
        <v>15</v>
      </c>
      <c r="M148" s="2">
        <f t="shared" si="15"/>
        <v>44204</v>
      </c>
      <c r="N148" s="22">
        <v>44211</v>
      </c>
      <c r="O148" s="22">
        <v>44249</v>
      </c>
      <c r="P148" s="22">
        <v>44246.5</v>
      </c>
      <c r="Q148">
        <f t="shared" si="16"/>
        <v>42.5</v>
      </c>
      <c r="R148" s="33">
        <f t="shared" si="17"/>
        <v>7862.5</v>
      </c>
    </row>
    <row r="149" spans="1:18" x14ac:dyDescent="0.35">
      <c r="A149" t="s">
        <v>312</v>
      </c>
      <c r="B149" s="21" t="s">
        <v>313</v>
      </c>
      <c r="C149" s="22">
        <v>44211</v>
      </c>
      <c r="D149" t="s">
        <v>161</v>
      </c>
      <c r="E149" t="s">
        <v>162</v>
      </c>
      <c r="F149" s="21" t="s">
        <v>338</v>
      </c>
      <c r="G149" s="32">
        <v>25.7</v>
      </c>
      <c r="H149" s="22">
        <v>44197</v>
      </c>
      <c r="I149" s="23">
        <v>44211</v>
      </c>
      <c r="J149">
        <f t="shared" si="12"/>
        <v>15</v>
      </c>
      <c r="K149" s="2">
        <f t="shared" si="13"/>
        <v>44204</v>
      </c>
      <c r="L149" s="9">
        <f t="shared" si="14"/>
        <v>15</v>
      </c>
      <c r="M149" s="2">
        <f t="shared" si="15"/>
        <v>44204</v>
      </c>
      <c r="N149" s="22">
        <v>44211</v>
      </c>
      <c r="O149" s="22">
        <v>44249</v>
      </c>
      <c r="P149" s="22">
        <v>44246.5</v>
      </c>
      <c r="Q149">
        <f t="shared" si="16"/>
        <v>42.5</v>
      </c>
      <c r="R149" s="33">
        <f t="shared" si="17"/>
        <v>1092.25</v>
      </c>
    </row>
    <row r="150" spans="1:18" x14ac:dyDescent="0.35">
      <c r="A150" t="s">
        <v>312</v>
      </c>
      <c r="B150" s="21" t="s">
        <v>313</v>
      </c>
      <c r="C150" s="22">
        <v>44211</v>
      </c>
      <c r="D150" t="s">
        <v>161</v>
      </c>
      <c r="E150" t="s">
        <v>162</v>
      </c>
      <c r="F150" s="21" t="s">
        <v>189</v>
      </c>
      <c r="G150" s="32">
        <v>1669.0400000000002</v>
      </c>
      <c r="H150" s="22">
        <v>44197</v>
      </c>
      <c r="I150" s="23">
        <v>44211</v>
      </c>
      <c r="J150">
        <f t="shared" si="12"/>
        <v>15</v>
      </c>
      <c r="K150" s="2">
        <f t="shared" si="13"/>
        <v>44204</v>
      </c>
      <c r="L150" s="9">
        <f t="shared" si="14"/>
        <v>15</v>
      </c>
      <c r="M150" s="2">
        <f t="shared" si="15"/>
        <v>44204</v>
      </c>
      <c r="N150" s="22">
        <v>44211</v>
      </c>
      <c r="O150" s="22">
        <v>44249</v>
      </c>
      <c r="P150" s="22">
        <v>44246.5</v>
      </c>
      <c r="Q150">
        <f t="shared" si="16"/>
        <v>42.5</v>
      </c>
      <c r="R150" s="33">
        <f t="shared" si="17"/>
        <v>70934.200000000012</v>
      </c>
    </row>
    <row r="151" spans="1:18" x14ac:dyDescent="0.35">
      <c r="A151" t="s">
        <v>312</v>
      </c>
      <c r="B151" s="21" t="s">
        <v>313</v>
      </c>
      <c r="C151" s="22">
        <v>44211</v>
      </c>
      <c r="D151" t="s">
        <v>171</v>
      </c>
      <c r="E151" t="s">
        <v>172</v>
      </c>
      <c r="F151" s="21" t="s">
        <v>189</v>
      </c>
      <c r="G151" s="32">
        <v>54.06</v>
      </c>
      <c r="H151" s="22">
        <v>44197</v>
      </c>
      <c r="I151" s="23">
        <v>44211</v>
      </c>
      <c r="J151">
        <f t="shared" si="12"/>
        <v>15</v>
      </c>
      <c r="K151" s="2">
        <f t="shared" si="13"/>
        <v>44204</v>
      </c>
      <c r="L151" s="9">
        <f t="shared" si="14"/>
        <v>15</v>
      </c>
      <c r="M151" s="2">
        <f t="shared" si="15"/>
        <v>44204</v>
      </c>
      <c r="N151" s="22">
        <v>44211</v>
      </c>
      <c r="O151" s="22">
        <v>44249</v>
      </c>
      <c r="P151" s="22">
        <v>44246.5</v>
      </c>
      <c r="Q151">
        <f t="shared" si="16"/>
        <v>42.5</v>
      </c>
      <c r="R151" s="33">
        <f t="shared" si="17"/>
        <v>2297.5500000000002</v>
      </c>
    </row>
    <row r="152" spans="1:18" x14ac:dyDescent="0.35">
      <c r="A152" t="s">
        <v>312</v>
      </c>
      <c r="B152" s="21" t="s">
        <v>313</v>
      </c>
      <c r="C152" s="22">
        <v>44211</v>
      </c>
      <c r="D152" t="s">
        <v>161</v>
      </c>
      <c r="E152" t="s">
        <v>162</v>
      </c>
      <c r="F152" s="21" t="s">
        <v>198</v>
      </c>
      <c r="G152" s="32">
        <v>202.38</v>
      </c>
      <c r="H152" s="22">
        <v>44197</v>
      </c>
      <c r="I152" s="23">
        <v>44211</v>
      </c>
      <c r="J152">
        <f t="shared" si="12"/>
        <v>15</v>
      </c>
      <c r="K152" s="2">
        <f t="shared" si="13"/>
        <v>44204</v>
      </c>
      <c r="L152" s="9">
        <f t="shared" si="14"/>
        <v>15</v>
      </c>
      <c r="M152" s="2">
        <f t="shared" si="15"/>
        <v>44204</v>
      </c>
      <c r="N152" s="22">
        <v>44211</v>
      </c>
      <c r="O152" s="22">
        <v>44249</v>
      </c>
      <c r="P152" s="22">
        <v>44246.5</v>
      </c>
      <c r="Q152">
        <f t="shared" si="16"/>
        <v>42.5</v>
      </c>
      <c r="R152" s="33">
        <f t="shared" si="17"/>
        <v>8601.15</v>
      </c>
    </row>
    <row r="153" spans="1:18" x14ac:dyDescent="0.35">
      <c r="A153" t="s">
        <v>312</v>
      </c>
      <c r="B153" s="21" t="s">
        <v>313</v>
      </c>
      <c r="C153" s="22">
        <v>44211</v>
      </c>
      <c r="D153" t="s">
        <v>161</v>
      </c>
      <c r="E153" t="s">
        <v>162</v>
      </c>
      <c r="F153" s="21" t="s">
        <v>190</v>
      </c>
      <c r="G153" s="32">
        <v>290.3</v>
      </c>
      <c r="H153" s="22">
        <v>44197</v>
      </c>
      <c r="I153" s="23">
        <v>44211</v>
      </c>
      <c r="J153">
        <f t="shared" si="12"/>
        <v>15</v>
      </c>
      <c r="K153" s="2">
        <f t="shared" si="13"/>
        <v>44204</v>
      </c>
      <c r="L153" s="9">
        <f t="shared" si="14"/>
        <v>15</v>
      </c>
      <c r="M153" s="2">
        <f t="shared" si="15"/>
        <v>44204</v>
      </c>
      <c r="N153" s="22">
        <v>44211</v>
      </c>
      <c r="O153" s="22">
        <v>44249</v>
      </c>
      <c r="P153" s="22">
        <v>44246.5</v>
      </c>
      <c r="Q153">
        <f t="shared" si="16"/>
        <v>42.5</v>
      </c>
      <c r="R153" s="33">
        <f t="shared" si="17"/>
        <v>12337.75</v>
      </c>
    </row>
    <row r="154" spans="1:18" x14ac:dyDescent="0.35">
      <c r="A154" t="s">
        <v>312</v>
      </c>
      <c r="B154" s="21" t="s">
        <v>313</v>
      </c>
      <c r="C154" s="22">
        <v>44211</v>
      </c>
      <c r="D154" t="s">
        <v>161</v>
      </c>
      <c r="E154" t="s">
        <v>162</v>
      </c>
      <c r="F154" s="21" t="s">
        <v>339</v>
      </c>
      <c r="G154" s="32">
        <v>87.77</v>
      </c>
      <c r="H154" s="22">
        <v>44197</v>
      </c>
      <c r="I154" s="23">
        <v>44211</v>
      </c>
      <c r="J154">
        <f t="shared" si="12"/>
        <v>15</v>
      </c>
      <c r="K154" s="2">
        <f t="shared" si="13"/>
        <v>44204</v>
      </c>
      <c r="L154" s="9">
        <f t="shared" si="14"/>
        <v>15</v>
      </c>
      <c r="M154" s="2">
        <f t="shared" si="15"/>
        <v>44204</v>
      </c>
      <c r="N154" s="22">
        <v>44211</v>
      </c>
      <c r="O154" s="22">
        <v>44249</v>
      </c>
      <c r="P154" s="22">
        <v>44246.5</v>
      </c>
      <c r="Q154">
        <f t="shared" si="16"/>
        <v>42.5</v>
      </c>
      <c r="R154" s="33">
        <f t="shared" si="17"/>
        <v>3730.2249999999999</v>
      </c>
    </row>
    <row r="155" spans="1:18" x14ac:dyDescent="0.35">
      <c r="A155" t="s">
        <v>312</v>
      </c>
      <c r="B155" s="21" t="s">
        <v>313</v>
      </c>
      <c r="C155" s="22">
        <v>44211</v>
      </c>
      <c r="D155" t="s">
        <v>161</v>
      </c>
      <c r="E155" t="s">
        <v>162</v>
      </c>
      <c r="F155" s="21" t="s">
        <v>191</v>
      </c>
      <c r="G155" s="32">
        <v>1154.25</v>
      </c>
      <c r="H155" s="22">
        <v>44197</v>
      </c>
      <c r="I155" s="23">
        <v>44211</v>
      </c>
      <c r="J155">
        <f t="shared" si="12"/>
        <v>15</v>
      </c>
      <c r="K155" s="2">
        <f t="shared" si="13"/>
        <v>44204</v>
      </c>
      <c r="L155" s="9">
        <f t="shared" si="14"/>
        <v>15</v>
      </c>
      <c r="M155" s="2">
        <f t="shared" si="15"/>
        <v>44204</v>
      </c>
      <c r="N155" s="22">
        <v>44211</v>
      </c>
      <c r="O155" s="22">
        <v>44249</v>
      </c>
      <c r="P155" s="22">
        <v>44246.5</v>
      </c>
      <c r="Q155">
        <f t="shared" si="16"/>
        <v>42.5</v>
      </c>
      <c r="R155" s="33">
        <f t="shared" si="17"/>
        <v>49055.625</v>
      </c>
    </row>
    <row r="156" spans="1:18" x14ac:dyDescent="0.35">
      <c r="A156" t="s">
        <v>312</v>
      </c>
      <c r="B156" s="21" t="s">
        <v>313</v>
      </c>
      <c r="C156" s="22">
        <v>44211</v>
      </c>
      <c r="D156" t="s">
        <v>161</v>
      </c>
      <c r="E156" t="s">
        <v>162</v>
      </c>
      <c r="F156" s="21" t="s">
        <v>192</v>
      </c>
      <c r="G156" s="32">
        <v>972.25999999999988</v>
      </c>
      <c r="H156" s="22">
        <v>44197</v>
      </c>
      <c r="I156" s="23">
        <v>44211</v>
      </c>
      <c r="J156">
        <f t="shared" si="12"/>
        <v>15</v>
      </c>
      <c r="K156" s="2">
        <f t="shared" si="13"/>
        <v>44204</v>
      </c>
      <c r="L156" s="9">
        <f t="shared" si="14"/>
        <v>15</v>
      </c>
      <c r="M156" s="2">
        <f t="shared" si="15"/>
        <v>44204</v>
      </c>
      <c r="N156" s="22">
        <v>44211</v>
      </c>
      <c r="O156" s="22">
        <v>44249</v>
      </c>
      <c r="P156" s="22">
        <v>44246.5</v>
      </c>
      <c r="Q156">
        <f t="shared" si="16"/>
        <v>42.5</v>
      </c>
      <c r="R156" s="33">
        <f t="shared" si="17"/>
        <v>41321.049999999996</v>
      </c>
    </row>
    <row r="157" spans="1:18" x14ac:dyDescent="0.35">
      <c r="A157" t="s">
        <v>312</v>
      </c>
      <c r="B157" s="21" t="s">
        <v>313</v>
      </c>
      <c r="C157" s="22">
        <v>44211</v>
      </c>
      <c r="D157" t="s">
        <v>171</v>
      </c>
      <c r="E157" t="s">
        <v>172</v>
      </c>
      <c r="F157" s="21" t="s">
        <v>192</v>
      </c>
      <c r="G157" s="32">
        <v>287.26</v>
      </c>
      <c r="H157" s="22">
        <v>44197</v>
      </c>
      <c r="I157" s="23">
        <v>44211</v>
      </c>
      <c r="J157">
        <f t="shared" si="12"/>
        <v>15</v>
      </c>
      <c r="K157" s="2">
        <f t="shared" si="13"/>
        <v>44204</v>
      </c>
      <c r="L157" s="9">
        <f t="shared" si="14"/>
        <v>15</v>
      </c>
      <c r="M157" s="2">
        <f t="shared" si="15"/>
        <v>44204</v>
      </c>
      <c r="N157" s="22">
        <v>44211</v>
      </c>
      <c r="O157" s="22">
        <v>44249</v>
      </c>
      <c r="P157" s="22">
        <v>44246.5</v>
      </c>
      <c r="Q157">
        <f t="shared" si="16"/>
        <v>42.5</v>
      </c>
      <c r="R157" s="33">
        <f t="shared" si="17"/>
        <v>12208.55</v>
      </c>
    </row>
    <row r="158" spans="1:18" x14ac:dyDescent="0.35">
      <c r="A158" t="s">
        <v>312</v>
      </c>
      <c r="B158" s="21" t="s">
        <v>313</v>
      </c>
      <c r="C158" s="22">
        <v>44211</v>
      </c>
      <c r="D158" t="s">
        <v>161</v>
      </c>
      <c r="E158" t="s">
        <v>162</v>
      </c>
      <c r="F158" s="21" t="s">
        <v>193</v>
      </c>
      <c r="G158" s="32">
        <v>2541.2400000000002</v>
      </c>
      <c r="H158" s="22">
        <v>44197</v>
      </c>
      <c r="I158" s="23">
        <v>44211</v>
      </c>
      <c r="J158">
        <f t="shared" si="12"/>
        <v>15</v>
      </c>
      <c r="K158" s="2">
        <f t="shared" si="13"/>
        <v>44204</v>
      </c>
      <c r="L158" s="9">
        <f t="shared" si="14"/>
        <v>15</v>
      </c>
      <c r="M158" s="2">
        <f t="shared" si="15"/>
        <v>44204</v>
      </c>
      <c r="N158" s="22">
        <v>44211</v>
      </c>
      <c r="O158" s="22">
        <v>44249</v>
      </c>
      <c r="P158" s="22">
        <v>44246.5</v>
      </c>
      <c r="Q158">
        <f t="shared" si="16"/>
        <v>42.5</v>
      </c>
      <c r="R158" s="33">
        <f t="shared" si="17"/>
        <v>108002.70000000001</v>
      </c>
    </row>
    <row r="159" spans="1:18" x14ac:dyDescent="0.35">
      <c r="A159" t="s">
        <v>312</v>
      </c>
      <c r="B159" s="21" t="s">
        <v>313</v>
      </c>
      <c r="C159" s="22">
        <v>44211</v>
      </c>
      <c r="D159" t="s">
        <v>161</v>
      </c>
      <c r="E159" t="s">
        <v>162</v>
      </c>
      <c r="F159" s="21" t="s">
        <v>340</v>
      </c>
      <c r="G159" s="32">
        <v>249.15</v>
      </c>
      <c r="H159" s="22">
        <v>44197</v>
      </c>
      <c r="I159" s="23">
        <v>44211</v>
      </c>
      <c r="J159">
        <f t="shared" si="12"/>
        <v>15</v>
      </c>
      <c r="K159" s="2">
        <f t="shared" si="13"/>
        <v>44204</v>
      </c>
      <c r="L159" s="9">
        <f t="shared" si="14"/>
        <v>15</v>
      </c>
      <c r="M159" s="2">
        <f t="shared" si="15"/>
        <v>44204</v>
      </c>
      <c r="N159" s="22">
        <v>44211</v>
      </c>
      <c r="O159" s="22">
        <v>44249</v>
      </c>
      <c r="P159" s="22">
        <v>44246.5</v>
      </c>
      <c r="Q159">
        <f t="shared" si="16"/>
        <v>42.5</v>
      </c>
      <c r="R159" s="33">
        <f t="shared" si="17"/>
        <v>10588.875</v>
      </c>
    </row>
    <row r="160" spans="1:18" x14ac:dyDescent="0.35">
      <c r="A160" t="s">
        <v>312</v>
      </c>
      <c r="B160" s="21" t="s">
        <v>313</v>
      </c>
      <c r="C160" s="22">
        <v>44211</v>
      </c>
      <c r="D160" t="s">
        <v>161</v>
      </c>
      <c r="E160" t="s">
        <v>162</v>
      </c>
      <c r="F160" s="21" t="s">
        <v>341</v>
      </c>
      <c r="G160" s="32">
        <v>78</v>
      </c>
      <c r="H160" s="22">
        <v>44197</v>
      </c>
      <c r="I160" s="23">
        <v>44211</v>
      </c>
      <c r="J160">
        <f t="shared" si="12"/>
        <v>15</v>
      </c>
      <c r="K160" s="2">
        <f t="shared" si="13"/>
        <v>44204</v>
      </c>
      <c r="L160" s="9">
        <f t="shared" si="14"/>
        <v>15</v>
      </c>
      <c r="M160" s="2">
        <f t="shared" si="15"/>
        <v>44204</v>
      </c>
      <c r="N160" s="22">
        <v>44211</v>
      </c>
      <c r="O160" s="22">
        <v>44249</v>
      </c>
      <c r="P160" s="22">
        <v>44246.5</v>
      </c>
      <c r="Q160">
        <f t="shared" si="16"/>
        <v>42.5</v>
      </c>
      <c r="R160" s="33">
        <f t="shared" si="17"/>
        <v>3315</v>
      </c>
    </row>
    <row r="161" spans="1:18" x14ac:dyDescent="0.35">
      <c r="A161" t="s">
        <v>312</v>
      </c>
      <c r="B161" s="21" t="s">
        <v>313</v>
      </c>
      <c r="C161" s="22">
        <v>44211</v>
      </c>
      <c r="D161" t="s">
        <v>161</v>
      </c>
      <c r="E161" t="s">
        <v>162</v>
      </c>
      <c r="F161" s="21" t="s">
        <v>342</v>
      </c>
      <c r="G161" s="32">
        <v>46.51</v>
      </c>
      <c r="H161" s="22">
        <v>44197</v>
      </c>
      <c r="I161" s="23">
        <v>44211</v>
      </c>
      <c r="J161">
        <f t="shared" si="12"/>
        <v>15</v>
      </c>
      <c r="K161" s="2">
        <f t="shared" si="13"/>
        <v>44204</v>
      </c>
      <c r="L161" s="9">
        <f t="shared" si="14"/>
        <v>15</v>
      </c>
      <c r="M161" s="2">
        <f t="shared" si="15"/>
        <v>44204</v>
      </c>
      <c r="N161" s="22">
        <v>44211</v>
      </c>
      <c r="O161" s="22">
        <v>44249</v>
      </c>
      <c r="P161" s="22">
        <v>44246.5</v>
      </c>
      <c r="Q161">
        <f t="shared" si="16"/>
        <v>42.5</v>
      </c>
      <c r="R161" s="33">
        <f t="shared" si="17"/>
        <v>1976.675</v>
      </c>
    </row>
    <row r="162" spans="1:18" x14ac:dyDescent="0.35">
      <c r="A162" t="s">
        <v>312</v>
      </c>
      <c r="B162" s="21" t="s">
        <v>313</v>
      </c>
      <c r="C162" s="22">
        <v>44211</v>
      </c>
      <c r="D162" t="s">
        <v>110</v>
      </c>
      <c r="E162" t="s">
        <v>111</v>
      </c>
      <c r="F162" s="21" t="s">
        <v>343</v>
      </c>
      <c r="G162" s="32">
        <v>91</v>
      </c>
      <c r="H162" s="22">
        <v>44197</v>
      </c>
      <c r="I162" s="23">
        <v>44211</v>
      </c>
      <c r="J162">
        <f t="shared" si="12"/>
        <v>15</v>
      </c>
      <c r="K162" s="2">
        <f t="shared" si="13"/>
        <v>44204</v>
      </c>
      <c r="L162" s="9">
        <f t="shared" si="14"/>
        <v>15</v>
      </c>
      <c r="M162" s="2">
        <f t="shared" si="15"/>
        <v>44204</v>
      </c>
      <c r="N162" s="22">
        <v>44211</v>
      </c>
      <c r="O162" s="22">
        <v>44256</v>
      </c>
      <c r="P162" s="22">
        <v>44253.5</v>
      </c>
      <c r="Q162">
        <f t="shared" si="16"/>
        <v>49.5</v>
      </c>
      <c r="R162" s="33">
        <f t="shared" si="17"/>
        <v>4504.5</v>
      </c>
    </row>
    <row r="163" spans="1:18" x14ac:dyDescent="0.35">
      <c r="A163" t="s">
        <v>312</v>
      </c>
      <c r="B163" s="21" t="s">
        <v>313</v>
      </c>
      <c r="C163" s="22">
        <v>44211</v>
      </c>
      <c r="D163" t="s">
        <v>99</v>
      </c>
      <c r="E163" t="s">
        <v>100</v>
      </c>
      <c r="F163" s="21" t="s">
        <v>344</v>
      </c>
      <c r="G163" s="32">
        <v>204.22</v>
      </c>
      <c r="H163" s="22">
        <v>44197</v>
      </c>
      <c r="I163" s="23">
        <v>44211</v>
      </c>
      <c r="J163">
        <f t="shared" si="12"/>
        <v>15</v>
      </c>
      <c r="K163" s="2">
        <f t="shared" si="13"/>
        <v>44204</v>
      </c>
      <c r="L163" s="9">
        <f t="shared" si="14"/>
        <v>15</v>
      </c>
      <c r="M163" s="2">
        <f t="shared" si="15"/>
        <v>44204</v>
      </c>
      <c r="N163" s="22">
        <v>44211</v>
      </c>
      <c r="O163" s="22">
        <v>44279</v>
      </c>
      <c r="P163" s="22">
        <v>44278.5</v>
      </c>
      <c r="Q163">
        <f t="shared" si="16"/>
        <v>74.5</v>
      </c>
      <c r="R163" s="33">
        <f t="shared" si="17"/>
        <v>15214.39</v>
      </c>
    </row>
    <row r="164" spans="1:18" x14ac:dyDescent="0.35">
      <c r="A164" t="s">
        <v>312</v>
      </c>
      <c r="B164" s="21" t="s">
        <v>313</v>
      </c>
      <c r="C164" s="22">
        <v>44211</v>
      </c>
      <c r="D164" t="s">
        <v>201</v>
      </c>
      <c r="E164" t="s">
        <v>202</v>
      </c>
      <c r="F164" s="21" t="s">
        <v>319</v>
      </c>
      <c r="G164" s="32">
        <v>415.58</v>
      </c>
      <c r="H164" s="22">
        <v>44197</v>
      </c>
      <c r="I164" s="23">
        <v>44211</v>
      </c>
      <c r="J164">
        <f t="shared" si="12"/>
        <v>15</v>
      </c>
      <c r="K164" s="2">
        <f t="shared" si="13"/>
        <v>44204</v>
      </c>
      <c r="L164" s="9">
        <f t="shared" si="14"/>
        <v>15</v>
      </c>
      <c r="M164" s="2">
        <f t="shared" si="15"/>
        <v>44204</v>
      </c>
      <c r="N164" s="22">
        <v>44211</v>
      </c>
      <c r="O164" s="22">
        <v>44315</v>
      </c>
      <c r="P164" s="22">
        <v>44314.5</v>
      </c>
      <c r="Q164">
        <f t="shared" si="16"/>
        <v>110.5</v>
      </c>
      <c r="R164" s="33">
        <f t="shared" si="17"/>
        <v>45921.59</v>
      </c>
    </row>
    <row r="165" spans="1:18" x14ac:dyDescent="0.35">
      <c r="A165" t="s">
        <v>312</v>
      </c>
      <c r="B165" s="21" t="s">
        <v>313</v>
      </c>
      <c r="C165" s="22">
        <v>44211</v>
      </c>
      <c r="D165" t="s">
        <v>201</v>
      </c>
      <c r="E165" t="s">
        <v>202</v>
      </c>
      <c r="F165" s="21" t="s">
        <v>164</v>
      </c>
      <c r="G165" s="32">
        <v>254.26</v>
      </c>
      <c r="H165" s="22">
        <v>44197</v>
      </c>
      <c r="I165" s="23">
        <v>44211</v>
      </c>
      <c r="J165">
        <f t="shared" si="12"/>
        <v>15</v>
      </c>
      <c r="K165" s="2">
        <f t="shared" si="13"/>
        <v>44204</v>
      </c>
      <c r="L165" s="9">
        <f t="shared" si="14"/>
        <v>15</v>
      </c>
      <c r="M165" s="2">
        <f t="shared" si="15"/>
        <v>44204</v>
      </c>
      <c r="N165" s="22">
        <v>44211</v>
      </c>
      <c r="O165" s="22">
        <v>44316</v>
      </c>
      <c r="P165" s="22">
        <v>44315.5</v>
      </c>
      <c r="Q165">
        <f t="shared" si="16"/>
        <v>111.5</v>
      </c>
      <c r="R165" s="33">
        <f t="shared" si="17"/>
        <v>28349.989999999998</v>
      </c>
    </row>
    <row r="166" spans="1:18" x14ac:dyDescent="0.35">
      <c r="A166" t="s">
        <v>312</v>
      </c>
      <c r="B166" s="21" t="s">
        <v>313</v>
      </c>
      <c r="C166" s="22">
        <v>44211</v>
      </c>
      <c r="D166" t="s">
        <v>114</v>
      </c>
      <c r="E166" t="s">
        <v>115</v>
      </c>
      <c r="F166" s="21" t="s">
        <v>204</v>
      </c>
      <c r="G166" s="32">
        <v>27.86</v>
      </c>
      <c r="H166" s="22">
        <v>44197</v>
      </c>
      <c r="I166" s="23">
        <v>44211</v>
      </c>
      <c r="J166">
        <f t="shared" si="12"/>
        <v>15</v>
      </c>
      <c r="K166" s="2">
        <f t="shared" si="13"/>
        <v>44204</v>
      </c>
      <c r="L166" s="9">
        <f t="shared" si="14"/>
        <v>15</v>
      </c>
      <c r="M166" s="2">
        <f t="shared" si="15"/>
        <v>44204</v>
      </c>
      <c r="N166" s="22">
        <v>44211</v>
      </c>
      <c r="O166" s="22">
        <v>44316</v>
      </c>
      <c r="P166" s="22">
        <v>44315.5</v>
      </c>
      <c r="Q166">
        <f t="shared" si="16"/>
        <v>111.5</v>
      </c>
      <c r="R166" s="33">
        <f t="shared" si="17"/>
        <v>3106.39</v>
      </c>
    </row>
    <row r="167" spans="1:18" x14ac:dyDescent="0.35">
      <c r="A167" t="s">
        <v>312</v>
      </c>
      <c r="B167" s="21" t="s">
        <v>313</v>
      </c>
      <c r="C167" s="22">
        <v>44211</v>
      </c>
      <c r="D167" t="s">
        <v>201</v>
      </c>
      <c r="E167" t="s">
        <v>202</v>
      </c>
      <c r="F167" s="21" t="s">
        <v>315</v>
      </c>
      <c r="G167" s="32">
        <v>140</v>
      </c>
      <c r="H167" s="22">
        <v>44197</v>
      </c>
      <c r="I167" s="23">
        <v>44211</v>
      </c>
      <c r="J167">
        <f t="shared" si="12"/>
        <v>15</v>
      </c>
      <c r="K167" s="2">
        <f t="shared" si="13"/>
        <v>44204</v>
      </c>
      <c r="L167" s="9">
        <f t="shared" si="14"/>
        <v>15</v>
      </c>
      <c r="M167" s="2">
        <f t="shared" si="15"/>
        <v>44204</v>
      </c>
      <c r="N167" s="22">
        <v>44211</v>
      </c>
      <c r="O167" s="22">
        <v>44316</v>
      </c>
      <c r="P167" s="22">
        <v>44315.5</v>
      </c>
      <c r="Q167">
        <f t="shared" si="16"/>
        <v>111.5</v>
      </c>
      <c r="R167" s="33">
        <f t="shared" si="17"/>
        <v>15610</v>
      </c>
    </row>
    <row r="168" spans="1:18" x14ac:dyDescent="0.35">
      <c r="A168" t="s">
        <v>312</v>
      </c>
      <c r="B168" s="21" t="s">
        <v>313</v>
      </c>
      <c r="C168" s="22">
        <v>44211</v>
      </c>
      <c r="D168" t="s">
        <v>148</v>
      </c>
      <c r="E168" t="s">
        <v>149</v>
      </c>
      <c r="F168" s="21" t="s">
        <v>205</v>
      </c>
      <c r="G168" s="32">
        <v>321</v>
      </c>
      <c r="H168" s="22">
        <v>44197</v>
      </c>
      <c r="I168" s="23">
        <v>44211</v>
      </c>
      <c r="J168">
        <f t="shared" si="12"/>
        <v>15</v>
      </c>
      <c r="K168" s="2">
        <f t="shared" si="13"/>
        <v>44204</v>
      </c>
      <c r="L168" s="9">
        <f t="shared" si="14"/>
        <v>15</v>
      </c>
      <c r="M168" s="2">
        <f t="shared" si="15"/>
        <v>44204</v>
      </c>
      <c r="N168" s="22">
        <v>44211</v>
      </c>
      <c r="O168" s="22">
        <v>44316</v>
      </c>
      <c r="P168" s="22">
        <v>44315.5</v>
      </c>
      <c r="Q168">
        <f t="shared" si="16"/>
        <v>111.5</v>
      </c>
      <c r="R168" s="33">
        <f t="shared" si="17"/>
        <v>35791.5</v>
      </c>
    </row>
    <row r="169" spans="1:18" x14ac:dyDescent="0.35">
      <c r="A169" t="s">
        <v>312</v>
      </c>
      <c r="B169" s="21" t="s">
        <v>313</v>
      </c>
      <c r="C169" s="22">
        <v>44211</v>
      </c>
      <c r="D169" t="s">
        <v>171</v>
      </c>
      <c r="E169" t="s">
        <v>172</v>
      </c>
      <c r="F169" s="21" t="s">
        <v>206</v>
      </c>
      <c r="G169" s="32">
        <v>2047.57</v>
      </c>
      <c r="H169" s="22">
        <v>44197</v>
      </c>
      <c r="I169" s="23">
        <v>44211</v>
      </c>
      <c r="J169">
        <f t="shared" si="12"/>
        <v>15</v>
      </c>
      <c r="K169" s="2">
        <f t="shared" si="13"/>
        <v>44204</v>
      </c>
      <c r="L169" s="9">
        <f t="shared" si="14"/>
        <v>15</v>
      </c>
      <c r="M169" s="2">
        <f t="shared" si="15"/>
        <v>44204</v>
      </c>
      <c r="N169" s="22">
        <v>44211</v>
      </c>
      <c r="O169" s="22">
        <v>44316</v>
      </c>
      <c r="P169" s="22">
        <v>44315.5</v>
      </c>
      <c r="Q169">
        <f t="shared" si="16"/>
        <v>111.5</v>
      </c>
      <c r="R169" s="33">
        <f t="shared" si="17"/>
        <v>228304.05499999999</v>
      </c>
    </row>
    <row r="170" spans="1:18" x14ac:dyDescent="0.35">
      <c r="A170" t="s">
        <v>312</v>
      </c>
      <c r="B170" s="21" t="s">
        <v>313</v>
      </c>
      <c r="C170" s="22">
        <v>44211</v>
      </c>
      <c r="D170" t="s">
        <v>207</v>
      </c>
      <c r="E170" t="s">
        <v>208</v>
      </c>
      <c r="F170" s="21" t="s">
        <v>209</v>
      </c>
      <c r="G170" s="32">
        <v>383.95999999999992</v>
      </c>
      <c r="H170" s="22">
        <v>44197</v>
      </c>
      <c r="I170" s="23">
        <v>44211</v>
      </c>
      <c r="J170">
        <f t="shared" si="12"/>
        <v>15</v>
      </c>
      <c r="K170" s="2">
        <f t="shared" si="13"/>
        <v>44204</v>
      </c>
      <c r="L170" s="9">
        <f t="shared" si="14"/>
        <v>15</v>
      </c>
      <c r="M170" s="2">
        <f t="shared" si="15"/>
        <v>44204</v>
      </c>
      <c r="N170" s="22">
        <v>44211</v>
      </c>
      <c r="O170" s="22">
        <v>44316</v>
      </c>
      <c r="P170" s="22">
        <v>44315.5</v>
      </c>
      <c r="Q170">
        <f t="shared" si="16"/>
        <v>111.5</v>
      </c>
      <c r="R170" s="33">
        <f t="shared" si="17"/>
        <v>42811.539999999994</v>
      </c>
    </row>
    <row r="171" spans="1:18" x14ac:dyDescent="0.35">
      <c r="A171" t="s">
        <v>312</v>
      </c>
      <c r="B171" s="21" t="s">
        <v>313</v>
      </c>
      <c r="C171" s="22">
        <v>44211</v>
      </c>
      <c r="D171" t="s">
        <v>201</v>
      </c>
      <c r="E171" t="s">
        <v>202</v>
      </c>
      <c r="F171" s="21" t="s">
        <v>103</v>
      </c>
      <c r="G171" s="32">
        <v>5164.3300000000008</v>
      </c>
      <c r="H171" s="22">
        <v>44197</v>
      </c>
      <c r="I171" s="23">
        <v>44211</v>
      </c>
      <c r="J171">
        <f t="shared" si="12"/>
        <v>15</v>
      </c>
      <c r="K171" s="2">
        <f t="shared" si="13"/>
        <v>44204</v>
      </c>
      <c r="L171" s="9">
        <f t="shared" si="14"/>
        <v>15</v>
      </c>
      <c r="M171" s="2">
        <f t="shared" si="15"/>
        <v>44204</v>
      </c>
      <c r="N171" s="22">
        <v>44211</v>
      </c>
      <c r="O171" s="22">
        <v>44316</v>
      </c>
      <c r="P171" s="22">
        <v>44315.5</v>
      </c>
      <c r="Q171">
        <f t="shared" si="16"/>
        <v>111.5</v>
      </c>
      <c r="R171" s="33">
        <f t="shared" si="17"/>
        <v>575822.79500000004</v>
      </c>
    </row>
    <row r="172" spans="1:18" x14ac:dyDescent="0.35">
      <c r="A172" t="s">
        <v>312</v>
      </c>
      <c r="B172" s="21" t="s">
        <v>313</v>
      </c>
      <c r="C172" s="22">
        <v>44211</v>
      </c>
      <c r="D172" t="s">
        <v>110</v>
      </c>
      <c r="E172" t="s">
        <v>111</v>
      </c>
      <c r="F172" s="21" t="s">
        <v>214</v>
      </c>
      <c r="G172" s="32">
        <v>22.49</v>
      </c>
      <c r="H172" s="22">
        <v>44197</v>
      </c>
      <c r="I172" s="23">
        <v>44211</v>
      </c>
      <c r="J172">
        <f t="shared" si="12"/>
        <v>15</v>
      </c>
      <c r="K172" s="2">
        <f t="shared" si="13"/>
        <v>44204</v>
      </c>
      <c r="L172" s="9">
        <f t="shared" si="14"/>
        <v>15</v>
      </c>
      <c r="M172" s="2">
        <f t="shared" si="15"/>
        <v>44204</v>
      </c>
      <c r="N172" s="22">
        <v>44211</v>
      </c>
      <c r="O172" s="22">
        <v>44316</v>
      </c>
      <c r="P172" s="22">
        <v>44315.5</v>
      </c>
      <c r="Q172">
        <f t="shared" si="16"/>
        <v>111.5</v>
      </c>
      <c r="R172" s="33">
        <f t="shared" si="17"/>
        <v>2507.6349999999998</v>
      </c>
    </row>
    <row r="173" spans="1:18" x14ac:dyDescent="0.35">
      <c r="A173" t="s">
        <v>312</v>
      </c>
      <c r="B173" s="21" t="s">
        <v>313</v>
      </c>
      <c r="C173" s="22">
        <v>44211</v>
      </c>
      <c r="D173" t="s">
        <v>201</v>
      </c>
      <c r="E173" t="s">
        <v>202</v>
      </c>
      <c r="F173" s="21" t="s">
        <v>216</v>
      </c>
      <c r="G173" s="32">
        <v>2125.1799999999998</v>
      </c>
      <c r="H173" s="22">
        <v>44197</v>
      </c>
      <c r="I173" s="23">
        <v>44211</v>
      </c>
      <c r="J173">
        <f t="shared" si="12"/>
        <v>15</v>
      </c>
      <c r="K173" s="2">
        <f t="shared" si="13"/>
        <v>44204</v>
      </c>
      <c r="L173" s="9">
        <f t="shared" si="14"/>
        <v>15</v>
      </c>
      <c r="M173" s="2">
        <f t="shared" si="15"/>
        <v>44204</v>
      </c>
      <c r="N173" s="22">
        <v>44211</v>
      </c>
      <c r="O173" s="22">
        <v>44316</v>
      </c>
      <c r="P173" s="22">
        <v>44315.5</v>
      </c>
      <c r="Q173">
        <f t="shared" si="16"/>
        <v>111.5</v>
      </c>
      <c r="R173" s="33">
        <f t="shared" si="17"/>
        <v>236957.56999999998</v>
      </c>
    </row>
    <row r="174" spans="1:18" x14ac:dyDescent="0.35">
      <c r="A174" t="s">
        <v>312</v>
      </c>
      <c r="B174" s="21" t="s">
        <v>313</v>
      </c>
      <c r="C174" s="22">
        <v>44211</v>
      </c>
      <c r="D174" t="s">
        <v>217</v>
      </c>
      <c r="E174" t="s">
        <v>218</v>
      </c>
      <c r="F174" s="21" t="s">
        <v>219</v>
      </c>
      <c r="G174" s="32">
        <v>937.93</v>
      </c>
      <c r="H174" s="22">
        <v>44197</v>
      </c>
      <c r="I174" s="23">
        <v>44211</v>
      </c>
      <c r="J174">
        <f t="shared" si="12"/>
        <v>15</v>
      </c>
      <c r="K174" s="2">
        <f t="shared" si="13"/>
        <v>44204</v>
      </c>
      <c r="L174" s="9">
        <f t="shared" si="14"/>
        <v>15</v>
      </c>
      <c r="M174" s="2">
        <f t="shared" si="15"/>
        <v>44204</v>
      </c>
      <c r="N174" s="22">
        <v>44211</v>
      </c>
      <c r="O174" s="22">
        <v>44316</v>
      </c>
      <c r="P174" s="22">
        <v>44315.5</v>
      </c>
      <c r="Q174">
        <f t="shared" si="16"/>
        <v>111.5</v>
      </c>
      <c r="R174" s="33">
        <f t="shared" si="17"/>
        <v>104579.19499999999</v>
      </c>
    </row>
    <row r="175" spans="1:18" x14ac:dyDescent="0.35">
      <c r="A175" t="s">
        <v>312</v>
      </c>
      <c r="B175" s="21" t="s">
        <v>313</v>
      </c>
      <c r="C175" s="22">
        <v>44211</v>
      </c>
      <c r="D175" t="s">
        <v>110</v>
      </c>
      <c r="E175" t="s">
        <v>111</v>
      </c>
      <c r="F175" s="21" t="s">
        <v>221</v>
      </c>
      <c r="G175" s="32">
        <v>56.94</v>
      </c>
      <c r="H175" s="22">
        <v>44197</v>
      </c>
      <c r="I175" s="23">
        <v>44211</v>
      </c>
      <c r="J175">
        <f t="shared" si="12"/>
        <v>15</v>
      </c>
      <c r="K175" s="2">
        <f t="shared" si="13"/>
        <v>44204</v>
      </c>
      <c r="L175" s="9">
        <f t="shared" si="14"/>
        <v>15</v>
      </c>
      <c r="M175" s="2">
        <f t="shared" si="15"/>
        <v>44204</v>
      </c>
      <c r="N175" s="22">
        <v>44211</v>
      </c>
      <c r="O175" s="22">
        <v>44316</v>
      </c>
      <c r="P175" s="22">
        <v>44315.5</v>
      </c>
      <c r="Q175">
        <f t="shared" si="16"/>
        <v>111.5</v>
      </c>
      <c r="R175" s="33">
        <f t="shared" si="17"/>
        <v>6348.8099999999995</v>
      </c>
    </row>
    <row r="176" spans="1:18" x14ac:dyDescent="0.35">
      <c r="A176" t="s">
        <v>312</v>
      </c>
      <c r="B176" s="21" t="s">
        <v>313</v>
      </c>
      <c r="C176" s="22">
        <v>44211</v>
      </c>
      <c r="D176" t="s">
        <v>201</v>
      </c>
      <c r="E176" t="s">
        <v>202</v>
      </c>
      <c r="F176" s="21" t="s">
        <v>203</v>
      </c>
      <c r="G176" s="32">
        <v>1598.9299999999996</v>
      </c>
      <c r="H176" s="22">
        <v>44197</v>
      </c>
      <c r="I176" s="23">
        <v>44211</v>
      </c>
      <c r="J176">
        <f t="shared" si="12"/>
        <v>15</v>
      </c>
      <c r="K176" s="2">
        <f t="shared" si="13"/>
        <v>44204</v>
      </c>
      <c r="L176" s="9">
        <f t="shared" si="14"/>
        <v>15</v>
      </c>
      <c r="M176" s="2">
        <f t="shared" si="15"/>
        <v>44204</v>
      </c>
      <c r="N176" s="22">
        <v>44211</v>
      </c>
      <c r="O176" s="22">
        <v>44316</v>
      </c>
      <c r="P176" s="22">
        <v>44315.5</v>
      </c>
      <c r="Q176">
        <f t="shared" si="16"/>
        <v>111.5</v>
      </c>
      <c r="R176" s="33">
        <f t="shared" si="17"/>
        <v>178280.69499999995</v>
      </c>
    </row>
    <row r="177" spans="1:18" x14ac:dyDescent="0.35">
      <c r="A177" t="s">
        <v>312</v>
      </c>
      <c r="B177" s="21" t="s">
        <v>313</v>
      </c>
      <c r="C177" s="22">
        <v>44211</v>
      </c>
      <c r="D177" t="s">
        <v>345</v>
      </c>
      <c r="E177" t="s">
        <v>346</v>
      </c>
      <c r="F177" s="21" t="s">
        <v>343</v>
      </c>
      <c r="G177" s="32">
        <v>2.17</v>
      </c>
      <c r="H177" s="22">
        <v>44197</v>
      </c>
      <c r="I177" s="23">
        <v>44211</v>
      </c>
      <c r="J177">
        <f t="shared" si="12"/>
        <v>15</v>
      </c>
      <c r="K177" s="2">
        <f t="shared" si="13"/>
        <v>44204</v>
      </c>
      <c r="L177" s="9">
        <f t="shared" si="14"/>
        <v>15</v>
      </c>
      <c r="M177" s="2">
        <f t="shared" si="15"/>
        <v>44204</v>
      </c>
      <c r="N177" s="22">
        <v>44211</v>
      </c>
      <c r="O177" s="22">
        <v>44316</v>
      </c>
      <c r="P177" s="22">
        <v>44315.5</v>
      </c>
      <c r="Q177">
        <f t="shared" si="16"/>
        <v>111.5</v>
      </c>
      <c r="R177" s="33">
        <f t="shared" si="17"/>
        <v>241.95499999999998</v>
      </c>
    </row>
    <row r="178" spans="1:18" x14ac:dyDescent="0.35">
      <c r="A178" t="s">
        <v>312</v>
      </c>
      <c r="B178" s="21" t="s">
        <v>313</v>
      </c>
      <c r="C178" s="22">
        <v>44211</v>
      </c>
      <c r="D178" t="s">
        <v>201</v>
      </c>
      <c r="E178" t="s">
        <v>202</v>
      </c>
      <c r="F178" s="21" t="s">
        <v>164</v>
      </c>
      <c r="G178" s="32">
        <v>77160.190000000148</v>
      </c>
      <c r="H178" s="22">
        <v>44197</v>
      </c>
      <c r="I178" s="23">
        <v>44211</v>
      </c>
      <c r="J178">
        <f t="shared" si="12"/>
        <v>15</v>
      </c>
      <c r="K178" s="2">
        <f t="shared" si="13"/>
        <v>44204</v>
      </c>
      <c r="L178" s="9">
        <f t="shared" si="14"/>
        <v>15</v>
      </c>
      <c r="M178" s="2">
        <f t="shared" si="15"/>
        <v>44204</v>
      </c>
      <c r="N178" s="22">
        <v>44211</v>
      </c>
      <c r="O178" s="22">
        <v>44316</v>
      </c>
      <c r="P178" s="22">
        <v>44315.5</v>
      </c>
      <c r="Q178">
        <f t="shared" si="16"/>
        <v>111.5</v>
      </c>
      <c r="R178" s="33">
        <f t="shared" si="17"/>
        <v>8603361.1850000173</v>
      </c>
    </row>
    <row r="179" spans="1:18" x14ac:dyDescent="0.35">
      <c r="A179" t="s">
        <v>312</v>
      </c>
      <c r="B179" s="21" t="s">
        <v>313</v>
      </c>
      <c r="C179" s="22">
        <v>44211</v>
      </c>
      <c r="D179" t="s">
        <v>171</v>
      </c>
      <c r="E179" t="s">
        <v>172</v>
      </c>
      <c r="F179" s="21" t="s">
        <v>231</v>
      </c>
      <c r="G179" s="32">
        <v>183.47</v>
      </c>
      <c r="H179" s="22">
        <v>44197</v>
      </c>
      <c r="I179" s="23">
        <v>44211</v>
      </c>
      <c r="J179">
        <f t="shared" si="12"/>
        <v>15</v>
      </c>
      <c r="K179" s="2">
        <f t="shared" si="13"/>
        <v>44204</v>
      </c>
      <c r="L179" s="9">
        <f t="shared" si="14"/>
        <v>15</v>
      </c>
      <c r="M179" s="2">
        <f t="shared" si="15"/>
        <v>44204</v>
      </c>
      <c r="N179" s="22">
        <v>44211</v>
      </c>
      <c r="O179" s="22">
        <v>44316</v>
      </c>
      <c r="P179" s="22">
        <v>44315.5</v>
      </c>
      <c r="Q179">
        <f t="shared" si="16"/>
        <v>111.5</v>
      </c>
      <c r="R179" s="33">
        <f t="shared" si="17"/>
        <v>20456.904999999999</v>
      </c>
    </row>
    <row r="180" spans="1:18" x14ac:dyDescent="0.35">
      <c r="A180" t="s">
        <v>312</v>
      </c>
      <c r="B180" s="21" t="s">
        <v>313</v>
      </c>
      <c r="C180" s="22">
        <v>44211</v>
      </c>
      <c r="D180" t="s">
        <v>201</v>
      </c>
      <c r="E180" t="s">
        <v>202</v>
      </c>
      <c r="F180" s="21" t="s">
        <v>142</v>
      </c>
      <c r="G180" s="32">
        <v>2778.89</v>
      </c>
      <c r="H180" s="22">
        <v>44197</v>
      </c>
      <c r="I180" s="23">
        <v>44211</v>
      </c>
      <c r="J180">
        <f t="shared" si="12"/>
        <v>15</v>
      </c>
      <c r="K180" s="2">
        <f t="shared" si="13"/>
        <v>44204</v>
      </c>
      <c r="L180" s="9">
        <f t="shared" si="14"/>
        <v>15</v>
      </c>
      <c r="M180" s="2">
        <f t="shared" si="15"/>
        <v>44204</v>
      </c>
      <c r="N180" s="22">
        <v>44211</v>
      </c>
      <c r="O180" s="22">
        <v>44316</v>
      </c>
      <c r="P180" s="22">
        <v>44315.5</v>
      </c>
      <c r="Q180">
        <f t="shared" si="16"/>
        <v>111.5</v>
      </c>
      <c r="R180" s="33">
        <f t="shared" si="17"/>
        <v>309846.23499999999</v>
      </c>
    </row>
    <row r="181" spans="1:18" x14ac:dyDescent="0.35">
      <c r="A181" t="s">
        <v>312</v>
      </c>
      <c r="B181" s="21" t="s">
        <v>313</v>
      </c>
      <c r="C181" s="22">
        <v>44211</v>
      </c>
      <c r="D181" t="s">
        <v>114</v>
      </c>
      <c r="E181" t="s">
        <v>115</v>
      </c>
      <c r="F181" s="21" t="s">
        <v>232</v>
      </c>
      <c r="G181" s="32">
        <v>18.73</v>
      </c>
      <c r="H181" s="22">
        <v>44197</v>
      </c>
      <c r="I181" s="23">
        <v>44211</v>
      </c>
      <c r="J181">
        <f t="shared" si="12"/>
        <v>15</v>
      </c>
      <c r="K181" s="2">
        <f t="shared" si="13"/>
        <v>44204</v>
      </c>
      <c r="L181" s="9">
        <f t="shared" si="14"/>
        <v>15</v>
      </c>
      <c r="M181" s="2">
        <f t="shared" si="15"/>
        <v>44204</v>
      </c>
      <c r="N181" s="22">
        <v>44211</v>
      </c>
      <c r="O181" s="22">
        <v>44316</v>
      </c>
      <c r="P181" s="22">
        <v>44315.5</v>
      </c>
      <c r="Q181">
        <f t="shared" si="16"/>
        <v>111.5</v>
      </c>
      <c r="R181" s="33">
        <f t="shared" si="17"/>
        <v>2088.395</v>
      </c>
    </row>
    <row r="182" spans="1:18" x14ac:dyDescent="0.35">
      <c r="A182" t="s">
        <v>312</v>
      </c>
      <c r="B182" s="21" t="s">
        <v>313</v>
      </c>
      <c r="C182" s="22">
        <v>44211</v>
      </c>
      <c r="D182" t="s">
        <v>114</v>
      </c>
      <c r="E182" t="s">
        <v>115</v>
      </c>
      <c r="F182" s="21" t="s">
        <v>234</v>
      </c>
      <c r="G182" s="32">
        <v>30.38</v>
      </c>
      <c r="H182" s="22">
        <v>44197</v>
      </c>
      <c r="I182" s="23">
        <v>44211</v>
      </c>
      <c r="J182">
        <f t="shared" si="12"/>
        <v>15</v>
      </c>
      <c r="K182" s="2">
        <f t="shared" si="13"/>
        <v>44204</v>
      </c>
      <c r="L182" s="9">
        <f t="shared" si="14"/>
        <v>15</v>
      </c>
      <c r="M182" s="2">
        <f t="shared" si="15"/>
        <v>44204</v>
      </c>
      <c r="N182" s="22">
        <v>44211</v>
      </c>
      <c r="O182" s="22">
        <v>44316</v>
      </c>
      <c r="P182" s="22">
        <v>44315.5</v>
      </c>
      <c r="Q182">
        <f t="shared" si="16"/>
        <v>111.5</v>
      </c>
      <c r="R182" s="33">
        <f t="shared" si="17"/>
        <v>3387.37</v>
      </c>
    </row>
    <row r="183" spans="1:18" x14ac:dyDescent="0.35">
      <c r="A183" t="s">
        <v>312</v>
      </c>
      <c r="B183" s="21" t="s">
        <v>313</v>
      </c>
      <c r="C183" s="22">
        <v>44211</v>
      </c>
      <c r="D183" t="s">
        <v>347</v>
      </c>
      <c r="E183" t="s">
        <v>348</v>
      </c>
      <c r="F183" s="21" t="s">
        <v>344</v>
      </c>
      <c r="G183" s="32">
        <v>17.53</v>
      </c>
      <c r="H183" s="22">
        <v>44197</v>
      </c>
      <c r="I183" s="23">
        <v>44211</v>
      </c>
      <c r="J183">
        <f t="shared" si="12"/>
        <v>15</v>
      </c>
      <c r="K183" s="2">
        <f t="shared" si="13"/>
        <v>44204</v>
      </c>
      <c r="L183" s="9">
        <f t="shared" si="14"/>
        <v>15</v>
      </c>
      <c r="M183" s="2">
        <f t="shared" si="15"/>
        <v>44204</v>
      </c>
      <c r="N183" s="22">
        <v>44211</v>
      </c>
      <c r="O183" s="22">
        <v>44316</v>
      </c>
      <c r="P183" s="22">
        <v>44315.5</v>
      </c>
      <c r="Q183">
        <f t="shared" si="16"/>
        <v>111.5</v>
      </c>
      <c r="R183" s="33">
        <f t="shared" si="17"/>
        <v>1954.595</v>
      </c>
    </row>
    <row r="184" spans="1:18" x14ac:dyDescent="0.35">
      <c r="A184" t="s">
        <v>312</v>
      </c>
      <c r="B184" s="21" t="s">
        <v>313</v>
      </c>
      <c r="C184" s="22">
        <v>44211</v>
      </c>
      <c r="D184" t="s">
        <v>201</v>
      </c>
      <c r="E184" t="s">
        <v>202</v>
      </c>
      <c r="F184" s="21" t="s">
        <v>344</v>
      </c>
      <c r="G184" s="32">
        <v>133.72</v>
      </c>
      <c r="H184" s="22">
        <v>44197</v>
      </c>
      <c r="I184" s="23">
        <v>44211</v>
      </c>
      <c r="J184">
        <f t="shared" si="12"/>
        <v>15</v>
      </c>
      <c r="K184" s="2">
        <f t="shared" si="13"/>
        <v>44204</v>
      </c>
      <c r="L184" s="9">
        <f t="shared" si="14"/>
        <v>15</v>
      </c>
      <c r="M184" s="2">
        <f t="shared" si="15"/>
        <v>44204</v>
      </c>
      <c r="N184" s="22">
        <v>44211</v>
      </c>
      <c r="O184" s="22">
        <v>44316</v>
      </c>
      <c r="P184" s="22">
        <v>44315.5</v>
      </c>
      <c r="Q184">
        <f t="shared" si="16"/>
        <v>111.5</v>
      </c>
      <c r="R184" s="33">
        <f t="shared" si="17"/>
        <v>14909.78</v>
      </c>
    </row>
    <row r="185" spans="1:18" x14ac:dyDescent="0.35">
      <c r="A185" t="s">
        <v>312</v>
      </c>
      <c r="B185" s="21" t="s">
        <v>313</v>
      </c>
      <c r="C185" s="22">
        <v>44211</v>
      </c>
      <c r="D185" t="s">
        <v>349</v>
      </c>
      <c r="E185" t="s">
        <v>350</v>
      </c>
      <c r="F185" s="21" t="s">
        <v>351</v>
      </c>
      <c r="G185" s="32">
        <v>12.29</v>
      </c>
      <c r="H185" s="22">
        <v>44197</v>
      </c>
      <c r="I185" s="23">
        <v>44211</v>
      </c>
      <c r="J185">
        <f t="shared" si="12"/>
        <v>15</v>
      </c>
      <c r="K185" s="2">
        <f t="shared" si="13"/>
        <v>44204</v>
      </c>
      <c r="L185" s="9">
        <f t="shared" si="14"/>
        <v>15</v>
      </c>
      <c r="M185" s="2">
        <f t="shared" si="15"/>
        <v>44204</v>
      </c>
      <c r="N185" s="22">
        <v>44211</v>
      </c>
      <c r="O185" s="22">
        <v>44316</v>
      </c>
      <c r="P185" s="22">
        <v>44315.5</v>
      </c>
      <c r="Q185">
        <f t="shared" si="16"/>
        <v>111.5</v>
      </c>
      <c r="R185" s="33">
        <f t="shared" si="17"/>
        <v>1370.3349999999998</v>
      </c>
    </row>
    <row r="186" spans="1:18" x14ac:dyDescent="0.35">
      <c r="A186" t="s">
        <v>312</v>
      </c>
      <c r="B186" s="21" t="s">
        <v>313</v>
      </c>
      <c r="C186" s="22">
        <v>44211</v>
      </c>
      <c r="D186" t="s">
        <v>352</v>
      </c>
      <c r="E186" t="s">
        <v>353</v>
      </c>
      <c r="F186" s="21" t="s">
        <v>354</v>
      </c>
      <c r="G186" s="32">
        <v>1.95</v>
      </c>
      <c r="H186" s="22">
        <v>44197</v>
      </c>
      <c r="I186" s="23">
        <v>44211</v>
      </c>
      <c r="J186">
        <f t="shared" si="12"/>
        <v>15</v>
      </c>
      <c r="K186" s="2">
        <f t="shared" si="13"/>
        <v>44204</v>
      </c>
      <c r="L186" s="9">
        <f t="shared" si="14"/>
        <v>15</v>
      </c>
      <c r="M186" s="2">
        <f t="shared" si="15"/>
        <v>44204</v>
      </c>
      <c r="N186" s="22">
        <v>44211</v>
      </c>
      <c r="O186" s="22">
        <v>44316</v>
      </c>
      <c r="P186" s="22">
        <v>44315.5</v>
      </c>
      <c r="Q186">
        <f t="shared" si="16"/>
        <v>111.5</v>
      </c>
      <c r="R186" s="33">
        <f t="shared" si="17"/>
        <v>217.42499999999998</v>
      </c>
    </row>
    <row r="187" spans="1:18" x14ac:dyDescent="0.35">
      <c r="A187" t="s">
        <v>312</v>
      </c>
      <c r="B187" s="21" t="s">
        <v>313</v>
      </c>
      <c r="C187" s="22">
        <v>44211</v>
      </c>
      <c r="D187" t="s">
        <v>355</v>
      </c>
      <c r="E187" t="s">
        <v>356</v>
      </c>
      <c r="F187" s="21" t="s">
        <v>354</v>
      </c>
      <c r="G187" s="32">
        <v>5.39</v>
      </c>
      <c r="H187" s="22">
        <v>44197</v>
      </c>
      <c r="I187" s="23">
        <v>44211</v>
      </c>
      <c r="J187">
        <f t="shared" si="12"/>
        <v>15</v>
      </c>
      <c r="K187" s="2">
        <f t="shared" si="13"/>
        <v>44204</v>
      </c>
      <c r="L187" s="9">
        <f t="shared" si="14"/>
        <v>15</v>
      </c>
      <c r="M187" s="2">
        <f t="shared" si="15"/>
        <v>44204</v>
      </c>
      <c r="N187" s="22">
        <v>44211</v>
      </c>
      <c r="O187" s="22">
        <v>44316</v>
      </c>
      <c r="P187" s="22">
        <v>44315.5</v>
      </c>
      <c r="Q187">
        <f t="shared" si="16"/>
        <v>111.5</v>
      </c>
      <c r="R187" s="33">
        <f t="shared" si="17"/>
        <v>600.98500000000001</v>
      </c>
    </row>
    <row r="188" spans="1:18" x14ac:dyDescent="0.35">
      <c r="A188" t="s">
        <v>312</v>
      </c>
      <c r="B188" s="21" t="s">
        <v>313</v>
      </c>
      <c r="C188" s="22">
        <v>44211</v>
      </c>
      <c r="D188" t="s">
        <v>201</v>
      </c>
      <c r="E188" t="s">
        <v>202</v>
      </c>
      <c r="F188" s="21" t="s">
        <v>318</v>
      </c>
      <c r="G188" s="32">
        <v>11.12</v>
      </c>
      <c r="H188" s="22">
        <v>44197</v>
      </c>
      <c r="I188" s="23">
        <v>44211</v>
      </c>
      <c r="J188">
        <f t="shared" si="12"/>
        <v>15</v>
      </c>
      <c r="K188" s="2">
        <f t="shared" si="13"/>
        <v>44204</v>
      </c>
      <c r="L188" s="9">
        <f t="shared" si="14"/>
        <v>15</v>
      </c>
      <c r="M188" s="2">
        <f t="shared" si="15"/>
        <v>44204</v>
      </c>
      <c r="N188" s="22">
        <v>44211</v>
      </c>
      <c r="O188" s="22">
        <v>44316</v>
      </c>
      <c r="P188" s="22">
        <v>44315.5</v>
      </c>
      <c r="Q188">
        <f t="shared" si="16"/>
        <v>111.5</v>
      </c>
      <c r="R188" s="33">
        <f t="shared" si="17"/>
        <v>1239.8799999999999</v>
      </c>
    </row>
    <row r="189" spans="1:18" x14ac:dyDescent="0.35">
      <c r="A189" t="s">
        <v>312</v>
      </c>
      <c r="B189" s="21" t="s">
        <v>313</v>
      </c>
      <c r="C189" s="22">
        <v>44211</v>
      </c>
      <c r="D189" t="s">
        <v>201</v>
      </c>
      <c r="E189" t="s">
        <v>202</v>
      </c>
      <c r="F189" s="21" t="s">
        <v>101</v>
      </c>
      <c r="G189" s="32">
        <v>23736.479999999996</v>
      </c>
      <c r="H189" s="22">
        <v>44197</v>
      </c>
      <c r="I189" s="23">
        <v>44211</v>
      </c>
      <c r="J189">
        <f t="shared" si="12"/>
        <v>15</v>
      </c>
      <c r="K189" s="2">
        <f t="shared" si="13"/>
        <v>44204</v>
      </c>
      <c r="L189" s="9">
        <f t="shared" si="14"/>
        <v>15</v>
      </c>
      <c r="M189" s="2">
        <f t="shared" si="15"/>
        <v>44204</v>
      </c>
      <c r="N189" s="22">
        <v>44211</v>
      </c>
      <c r="O189" s="22">
        <v>44316</v>
      </c>
      <c r="P189" s="22">
        <v>44315.5</v>
      </c>
      <c r="Q189">
        <f t="shared" si="16"/>
        <v>111.5</v>
      </c>
      <c r="R189" s="33">
        <f t="shared" si="17"/>
        <v>2646617.5199999996</v>
      </c>
    </row>
    <row r="190" spans="1:18" x14ac:dyDescent="0.35">
      <c r="A190" t="s">
        <v>312</v>
      </c>
      <c r="B190" s="21" t="s">
        <v>313</v>
      </c>
      <c r="C190" s="22">
        <v>44211</v>
      </c>
      <c r="D190" t="s">
        <v>347</v>
      </c>
      <c r="E190" t="s">
        <v>348</v>
      </c>
      <c r="F190" s="21" t="s">
        <v>316</v>
      </c>
      <c r="G190" s="32">
        <v>3.44</v>
      </c>
      <c r="H190" s="22">
        <v>44197</v>
      </c>
      <c r="I190" s="23">
        <v>44211</v>
      </c>
      <c r="J190">
        <f t="shared" si="12"/>
        <v>15</v>
      </c>
      <c r="K190" s="2">
        <f t="shared" si="13"/>
        <v>44204</v>
      </c>
      <c r="L190" s="9">
        <f t="shared" si="14"/>
        <v>15</v>
      </c>
      <c r="M190" s="2">
        <f t="shared" si="15"/>
        <v>44204</v>
      </c>
      <c r="N190" s="22">
        <v>44211</v>
      </c>
      <c r="O190" s="22">
        <v>44316</v>
      </c>
      <c r="P190" s="22">
        <v>44315.5</v>
      </c>
      <c r="Q190">
        <f t="shared" si="16"/>
        <v>111.5</v>
      </c>
      <c r="R190" s="33">
        <f t="shared" si="17"/>
        <v>383.56</v>
      </c>
    </row>
    <row r="191" spans="1:18" x14ac:dyDescent="0.35">
      <c r="A191" t="s">
        <v>312</v>
      </c>
      <c r="B191" s="21" t="s">
        <v>313</v>
      </c>
      <c r="C191" s="22">
        <v>44211</v>
      </c>
      <c r="D191" t="s">
        <v>201</v>
      </c>
      <c r="E191" t="s">
        <v>202</v>
      </c>
      <c r="F191" s="21" t="s">
        <v>316</v>
      </c>
      <c r="G191" s="32">
        <v>417.75</v>
      </c>
      <c r="H191" s="22">
        <v>44197</v>
      </c>
      <c r="I191" s="23">
        <v>44211</v>
      </c>
      <c r="J191">
        <f t="shared" si="12"/>
        <v>15</v>
      </c>
      <c r="K191" s="2">
        <f t="shared" si="13"/>
        <v>44204</v>
      </c>
      <c r="L191" s="9">
        <f t="shared" si="14"/>
        <v>15</v>
      </c>
      <c r="M191" s="2">
        <f t="shared" si="15"/>
        <v>44204</v>
      </c>
      <c r="N191" s="22">
        <v>44211</v>
      </c>
      <c r="O191" s="22">
        <v>44316</v>
      </c>
      <c r="P191" s="22">
        <v>44315.5</v>
      </c>
      <c r="Q191">
        <f t="shared" si="16"/>
        <v>111.5</v>
      </c>
      <c r="R191" s="33">
        <f t="shared" si="17"/>
        <v>46579.125</v>
      </c>
    </row>
    <row r="192" spans="1:18" x14ac:dyDescent="0.35">
      <c r="A192" t="s">
        <v>312</v>
      </c>
      <c r="B192" s="21" t="s">
        <v>313</v>
      </c>
      <c r="C192" s="22">
        <v>44211</v>
      </c>
      <c r="D192" t="s">
        <v>201</v>
      </c>
      <c r="E192" t="s">
        <v>202</v>
      </c>
      <c r="F192" s="21" t="s">
        <v>102</v>
      </c>
      <c r="G192" s="32">
        <v>1812.36</v>
      </c>
      <c r="H192" s="22">
        <v>44197</v>
      </c>
      <c r="I192" s="23">
        <v>44211</v>
      </c>
      <c r="J192">
        <f t="shared" si="12"/>
        <v>15</v>
      </c>
      <c r="K192" s="2">
        <f t="shared" si="13"/>
        <v>44204</v>
      </c>
      <c r="L192" s="9">
        <f t="shared" si="14"/>
        <v>15</v>
      </c>
      <c r="M192" s="2">
        <f t="shared" si="15"/>
        <v>44204</v>
      </c>
      <c r="N192" s="22">
        <v>44211</v>
      </c>
      <c r="O192" s="22">
        <v>44316</v>
      </c>
      <c r="P192" s="22">
        <v>44315.5</v>
      </c>
      <c r="Q192">
        <f t="shared" si="16"/>
        <v>111.5</v>
      </c>
      <c r="R192" s="33">
        <f t="shared" si="17"/>
        <v>202078.13999999998</v>
      </c>
    </row>
    <row r="193" spans="1:18" x14ac:dyDescent="0.35">
      <c r="A193" t="s">
        <v>312</v>
      </c>
      <c r="B193" s="21" t="s">
        <v>313</v>
      </c>
      <c r="C193" s="22">
        <v>44211</v>
      </c>
      <c r="D193" t="s">
        <v>114</v>
      </c>
      <c r="E193" t="s">
        <v>115</v>
      </c>
      <c r="F193" s="21" t="s">
        <v>239</v>
      </c>
      <c r="G193" s="32">
        <v>10.31</v>
      </c>
      <c r="H193" s="22">
        <v>44197</v>
      </c>
      <c r="I193" s="23">
        <v>44211</v>
      </c>
      <c r="J193">
        <f t="shared" si="12"/>
        <v>15</v>
      </c>
      <c r="K193" s="2">
        <f t="shared" si="13"/>
        <v>44204</v>
      </c>
      <c r="L193" s="9">
        <f t="shared" si="14"/>
        <v>15</v>
      </c>
      <c r="M193" s="2">
        <f t="shared" si="15"/>
        <v>44204</v>
      </c>
      <c r="N193" s="22">
        <v>44211</v>
      </c>
      <c r="O193" s="22">
        <v>44316</v>
      </c>
      <c r="P193" s="22">
        <v>44315.5</v>
      </c>
      <c r="Q193">
        <f t="shared" si="16"/>
        <v>111.5</v>
      </c>
      <c r="R193" s="33">
        <f t="shared" si="17"/>
        <v>1149.5650000000001</v>
      </c>
    </row>
    <row r="194" spans="1:18" x14ac:dyDescent="0.35">
      <c r="A194" t="s">
        <v>312</v>
      </c>
      <c r="B194" s="21" t="s">
        <v>313</v>
      </c>
      <c r="C194" s="22">
        <v>44211</v>
      </c>
      <c r="D194" t="s">
        <v>110</v>
      </c>
      <c r="E194" t="s">
        <v>111</v>
      </c>
      <c r="F194" s="21" t="s">
        <v>239</v>
      </c>
      <c r="G194" s="32">
        <v>19.809999999999999</v>
      </c>
      <c r="H194" s="22">
        <v>44197</v>
      </c>
      <c r="I194" s="23">
        <v>44211</v>
      </c>
      <c r="J194">
        <f t="shared" si="12"/>
        <v>15</v>
      </c>
      <c r="K194" s="2">
        <f t="shared" si="13"/>
        <v>44204</v>
      </c>
      <c r="L194" s="9">
        <f t="shared" si="14"/>
        <v>15</v>
      </c>
      <c r="M194" s="2">
        <f t="shared" si="15"/>
        <v>44204</v>
      </c>
      <c r="N194" s="22">
        <v>44211</v>
      </c>
      <c r="O194" s="22">
        <v>44316</v>
      </c>
      <c r="P194" s="22">
        <v>44315.5</v>
      </c>
      <c r="Q194">
        <f t="shared" si="16"/>
        <v>111.5</v>
      </c>
      <c r="R194" s="33">
        <f t="shared" si="17"/>
        <v>2208.8150000000001</v>
      </c>
    </row>
    <row r="195" spans="1:18" x14ac:dyDescent="0.35">
      <c r="A195" t="s">
        <v>312</v>
      </c>
      <c r="B195" s="21" t="s">
        <v>313</v>
      </c>
      <c r="C195" s="22">
        <v>44211</v>
      </c>
      <c r="D195" t="s">
        <v>110</v>
      </c>
      <c r="E195" t="s">
        <v>111</v>
      </c>
      <c r="F195" s="21" t="s">
        <v>252</v>
      </c>
      <c r="G195" s="32">
        <v>33.630000000000003</v>
      </c>
      <c r="H195" s="22">
        <v>44197</v>
      </c>
      <c r="I195" s="23">
        <v>44211</v>
      </c>
      <c r="J195">
        <f t="shared" si="12"/>
        <v>15</v>
      </c>
      <c r="K195" s="2">
        <f t="shared" si="13"/>
        <v>44204</v>
      </c>
      <c r="L195" s="9">
        <f t="shared" si="14"/>
        <v>15</v>
      </c>
      <c r="M195" s="2">
        <f t="shared" si="15"/>
        <v>44204</v>
      </c>
      <c r="N195" s="22">
        <v>44211</v>
      </c>
      <c r="O195" s="22">
        <v>44316</v>
      </c>
      <c r="P195" s="22">
        <v>44315.5</v>
      </c>
      <c r="Q195">
        <f t="shared" si="16"/>
        <v>111.5</v>
      </c>
      <c r="R195" s="33">
        <f t="shared" si="17"/>
        <v>3749.7450000000003</v>
      </c>
    </row>
    <row r="196" spans="1:18" x14ac:dyDescent="0.35">
      <c r="A196" t="s">
        <v>312</v>
      </c>
      <c r="B196" s="21" t="s">
        <v>313</v>
      </c>
      <c r="C196" s="22">
        <v>44211</v>
      </c>
      <c r="D196" t="s">
        <v>201</v>
      </c>
      <c r="E196" t="s">
        <v>202</v>
      </c>
      <c r="F196" s="21" t="s">
        <v>241</v>
      </c>
      <c r="G196" s="32">
        <v>171.24999999999997</v>
      </c>
      <c r="H196" s="22">
        <v>44197</v>
      </c>
      <c r="I196" s="23">
        <v>44211</v>
      </c>
      <c r="J196">
        <f t="shared" si="12"/>
        <v>15</v>
      </c>
      <c r="K196" s="2">
        <f t="shared" si="13"/>
        <v>44204</v>
      </c>
      <c r="L196" s="9">
        <f t="shared" si="14"/>
        <v>15</v>
      </c>
      <c r="M196" s="2">
        <f t="shared" si="15"/>
        <v>44204</v>
      </c>
      <c r="N196" s="22">
        <v>44211</v>
      </c>
      <c r="O196" s="22">
        <v>44316</v>
      </c>
      <c r="P196" s="22">
        <v>44315.5</v>
      </c>
      <c r="Q196">
        <f t="shared" si="16"/>
        <v>111.5</v>
      </c>
      <c r="R196" s="33">
        <f t="shared" si="17"/>
        <v>19094.374999999996</v>
      </c>
    </row>
    <row r="197" spans="1:18" x14ac:dyDescent="0.35">
      <c r="A197" t="s">
        <v>312</v>
      </c>
      <c r="B197" s="21" t="s">
        <v>313</v>
      </c>
      <c r="C197" s="22">
        <v>44211</v>
      </c>
      <c r="D197" t="s">
        <v>201</v>
      </c>
      <c r="E197" t="s">
        <v>202</v>
      </c>
      <c r="F197" s="21" t="s">
        <v>357</v>
      </c>
      <c r="G197" s="32">
        <v>1025.6000000000001</v>
      </c>
      <c r="H197" s="22">
        <v>44197</v>
      </c>
      <c r="I197" s="23">
        <v>44211</v>
      </c>
      <c r="J197">
        <f t="shared" si="12"/>
        <v>15</v>
      </c>
      <c r="K197" s="2">
        <f t="shared" si="13"/>
        <v>44204</v>
      </c>
      <c r="L197" s="9">
        <f t="shared" si="14"/>
        <v>15</v>
      </c>
      <c r="M197" s="2">
        <f t="shared" si="15"/>
        <v>44204</v>
      </c>
      <c r="N197" s="22">
        <v>44211</v>
      </c>
      <c r="O197" s="22">
        <v>44316</v>
      </c>
      <c r="P197" s="22">
        <v>44315.5</v>
      </c>
      <c r="Q197">
        <f t="shared" si="16"/>
        <v>111.5</v>
      </c>
      <c r="R197" s="33">
        <f t="shared" si="17"/>
        <v>114354.40000000001</v>
      </c>
    </row>
    <row r="198" spans="1:18" x14ac:dyDescent="0.35">
      <c r="A198" t="s">
        <v>312</v>
      </c>
      <c r="B198" s="21" t="s">
        <v>313</v>
      </c>
      <c r="C198" s="22">
        <v>44211</v>
      </c>
      <c r="D198" t="s">
        <v>110</v>
      </c>
      <c r="E198" t="s">
        <v>111</v>
      </c>
      <c r="F198" s="21" t="s">
        <v>242</v>
      </c>
      <c r="G198" s="32">
        <v>44.97</v>
      </c>
      <c r="H198" s="22">
        <v>44197</v>
      </c>
      <c r="I198" s="23">
        <v>44211</v>
      </c>
      <c r="J198">
        <f t="shared" si="12"/>
        <v>15</v>
      </c>
      <c r="K198" s="2">
        <f t="shared" si="13"/>
        <v>44204</v>
      </c>
      <c r="L198" s="9">
        <f t="shared" si="14"/>
        <v>15</v>
      </c>
      <c r="M198" s="2">
        <f t="shared" si="15"/>
        <v>44204</v>
      </c>
      <c r="N198" s="22">
        <v>44211</v>
      </c>
      <c r="O198" s="22">
        <v>44316</v>
      </c>
      <c r="P198" s="22">
        <v>44315.5</v>
      </c>
      <c r="Q198">
        <f t="shared" si="16"/>
        <v>111.5</v>
      </c>
      <c r="R198" s="33">
        <f t="shared" si="17"/>
        <v>5014.1549999999997</v>
      </c>
    </row>
    <row r="199" spans="1:18" x14ac:dyDescent="0.35">
      <c r="A199" t="s">
        <v>312</v>
      </c>
      <c r="B199" s="21" t="s">
        <v>313</v>
      </c>
      <c r="C199" s="22">
        <v>44211</v>
      </c>
      <c r="D199" t="s">
        <v>358</v>
      </c>
      <c r="E199" t="s">
        <v>359</v>
      </c>
      <c r="F199" s="21" t="s">
        <v>360</v>
      </c>
      <c r="G199" s="32">
        <v>9.17</v>
      </c>
      <c r="H199" s="22">
        <v>44197</v>
      </c>
      <c r="I199" s="23">
        <v>44211</v>
      </c>
      <c r="J199">
        <f t="shared" si="12"/>
        <v>15</v>
      </c>
      <c r="K199" s="2">
        <f t="shared" si="13"/>
        <v>44204</v>
      </c>
      <c r="L199" s="9">
        <f t="shared" si="14"/>
        <v>15</v>
      </c>
      <c r="M199" s="2">
        <f t="shared" si="15"/>
        <v>44204</v>
      </c>
      <c r="N199" s="22">
        <v>44211</v>
      </c>
      <c r="O199" s="22">
        <v>44316</v>
      </c>
      <c r="P199" s="22">
        <v>44315.5</v>
      </c>
      <c r="Q199">
        <f t="shared" si="16"/>
        <v>111.5</v>
      </c>
      <c r="R199" s="33">
        <f t="shared" si="17"/>
        <v>1022.455</v>
      </c>
    </row>
    <row r="200" spans="1:18" x14ac:dyDescent="0.35">
      <c r="A200" t="s">
        <v>312</v>
      </c>
      <c r="B200" s="21" t="s">
        <v>313</v>
      </c>
      <c r="C200" s="22">
        <v>44211</v>
      </c>
      <c r="D200" t="s">
        <v>361</v>
      </c>
      <c r="E200" t="s">
        <v>362</v>
      </c>
      <c r="F200" s="21" t="s">
        <v>363</v>
      </c>
      <c r="G200" s="32">
        <v>15.83</v>
      </c>
      <c r="H200" s="22">
        <v>44197</v>
      </c>
      <c r="I200" s="23">
        <v>44211</v>
      </c>
      <c r="J200">
        <f t="shared" ref="J200:J262" si="18">I200-H200+1</f>
        <v>15</v>
      </c>
      <c r="K200" s="2">
        <f t="shared" ref="K200:K262" si="19">(H200+I200)/2</f>
        <v>44204</v>
      </c>
      <c r="L200" s="9">
        <f t="shared" si="14"/>
        <v>15</v>
      </c>
      <c r="M200" s="2">
        <f t="shared" si="15"/>
        <v>44204</v>
      </c>
      <c r="N200" s="22">
        <v>44211</v>
      </c>
      <c r="O200" s="22">
        <v>44316</v>
      </c>
      <c r="P200" s="22">
        <v>44315.5</v>
      </c>
      <c r="Q200">
        <f t="shared" si="16"/>
        <v>111.5</v>
      </c>
      <c r="R200" s="33">
        <f t="shared" si="17"/>
        <v>1765.0450000000001</v>
      </c>
    </row>
    <row r="201" spans="1:18" x14ac:dyDescent="0.35">
      <c r="A201" t="s">
        <v>312</v>
      </c>
      <c r="B201" s="21" t="s">
        <v>313</v>
      </c>
      <c r="C201" s="22">
        <v>44211</v>
      </c>
      <c r="D201" t="s">
        <v>201</v>
      </c>
      <c r="E201" t="s">
        <v>202</v>
      </c>
      <c r="F201" s="21" t="s">
        <v>364</v>
      </c>
      <c r="G201" s="32">
        <v>160.63</v>
      </c>
      <c r="H201" s="22">
        <v>44197</v>
      </c>
      <c r="I201" s="23">
        <v>44211</v>
      </c>
      <c r="J201">
        <f t="shared" si="18"/>
        <v>15</v>
      </c>
      <c r="K201" s="2">
        <f t="shared" si="19"/>
        <v>44204</v>
      </c>
      <c r="L201" s="9">
        <f t="shared" si="14"/>
        <v>15</v>
      </c>
      <c r="M201" s="2">
        <f t="shared" si="15"/>
        <v>44204</v>
      </c>
      <c r="N201" s="22">
        <v>44211</v>
      </c>
      <c r="O201" s="22">
        <v>44316</v>
      </c>
      <c r="P201" s="22">
        <v>44315.5</v>
      </c>
      <c r="Q201">
        <f t="shared" si="16"/>
        <v>111.5</v>
      </c>
      <c r="R201" s="33">
        <f t="shared" si="17"/>
        <v>17910.244999999999</v>
      </c>
    </row>
    <row r="202" spans="1:18" x14ac:dyDescent="0.35">
      <c r="A202" t="s">
        <v>312</v>
      </c>
      <c r="B202" s="21" t="s">
        <v>313</v>
      </c>
      <c r="C202" s="22">
        <v>44211</v>
      </c>
      <c r="D202" t="s">
        <v>201</v>
      </c>
      <c r="E202" t="s">
        <v>202</v>
      </c>
      <c r="F202" s="21" t="s">
        <v>365</v>
      </c>
      <c r="G202" s="32">
        <v>128.15</v>
      </c>
      <c r="H202" s="22">
        <v>44197</v>
      </c>
      <c r="I202" s="23">
        <v>44211</v>
      </c>
      <c r="J202">
        <f t="shared" si="18"/>
        <v>15</v>
      </c>
      <c r="K202" s="2">
        <f t="shared" si="19"/>
        <v>44204</v>
      </c>
      <c r="L202" s="9">
        <f t="shared" si="14"/>
        <v>15</v>
      </c>
      <c r="M202" s="2">
        <f t="shared" si="15"/>
        <v>44204</v>
      </c>
      <c r="N202" s="22">
        <v>44211</v>
      </c>
      <c r="O202" s="22">
        <v>44405</v>
      </c>
      <c r="P202" s="22">
        <v>44404.5</v>
      </c>
      <c r="Q202">
        <f t="shared" si="16"/>
        <v>200.5</v>
      </c>
      <c r="R202" s="33">
        <f t="shared" si="17"/>
        <v>25694.075000000001</v>
      </c>
    </row>
    <row r="203" spans="1:18" x14ac:dyDescent="0.35">
      <c r="A203" t="s">
        <v>366</v>
      </c>
      <c r="B203" s="21" t="s">
        <v>313</v>
      </c>
      <c r="C203" s="22">
        <v>44225</v>
      </c>
      <c r="D203" t="s">
        <v>87</v>
      </c>
      <c r="E203" t="s">
        <v>88</v>
      </c>
      <c r="F203" s="21" t="s">
        <v>89</v>
      </c>
      <c r="G203" s="32">
        <v>103.96</v>
      </c>
      <c r="H203" s="22">
        <v>44212</v>
      </c>
      <c r="I203" s="23">
        <v>44227</v>
      </c>
      <c r="J203">
        <f t="shared" si="18"/>
        <v>16</v>
      </c>
      <c r="K203" s="2">
        <f t="shared" si="19"/>
        <v>44219.5</v>
      </c>
      <c r="L203" s="9">
        <f t="shared" ref="L203:L266" si="20">I203-H203+1</f>
        <v>16</v>
      </c>
      <c r="M203" s="2">
        <f t="shared" ref="M203:M266" si="21">(H203+I203)/2</f>
        <v>44219.5</v>
      </c>
      <c r="N203" s="22">
        <v>44225</v>
      </c>
      <c r="O203" s="22">
        <v>44228</v>
      </c>
      <c r="P203" s="22">
        <v>44225.5</v>
      </c>
      <c r="Q203">
        <f t="shared" ref="Q203:Q266" si="22">P203-M203</f>
        <v>6</v>
      </c>
      <c r="R203" s="33">
        <f t="shared" ref="R203:R266" si="23">Q203*G203</f>
        <v>623.76</v>
      </c>
    </row>
    <row r="204" spans="1:18" x14ac:dyDescent="0.35">
      <c r="A204" t="s">
        <v>366</v>
      </c>
      <c r="B204" s="21" t="s">
        <v>313</v>
      </c>
      <c r="C204" s="22">
        <v>44225</v>
      </c>
      <c r="D204" t="s">
        <v>90</v>
      </c>
      <c r="E204" t="s">
        <v>91</v>
      </c>
      <c r="F204" s="21" t="s">
        <v>89</v>
      </c>
      <c r="G204" s="32">
        <v>18.55</v>
      </c>
      <c r="H204" s="22">
        <v>44212</v>
      </c>
      <c r="I204" s="23">
        <v>44227</v>
      </c>
      <c r="J204">
        <f t="shared" si="18"/>
        <v>16</v>
      </c>
      <c r="K204" s="2">
        <f t="shared" si="19"/>
        <v>44219.5</v>
      </c>
      <c r="L204" s="9">
        <f t="shared" si="20"/>
        <v>16</v>
      </c>
      <c r="M204" s="2">
        <f t="shared" si="21"/>
        <v>44219.5</v>
      </c>
      <c r="N204" s="22">
        <v>44225</v>
      </c>
      <c r="O204" s="22">
        <v>44228</v>
      </c>
      <c r="P204" s="22">
        <v>44225.5</v>
      </c>
      <c r="Q204">
        <f t="shared" si="22"/>
        <v>6</v>
      </c>
      <c r="R204" s="33">
        <f t="shared" si="23"/>
        <v>111.30000000000001</v>
      </c>
    </row>
    <row r="205" spans="1:18" x14ac:dyDescent="0.35">
      <c r="A205" t="s">
        <v>366</v>
      </c>
      <c r="B205" s="21" t="s">
        <v>313</v>
      </c>
      <c r="C205" s="22">
        <v>44225</v>
      </c>
      <c r="D205" t="s">
        <v>92</v>
      </c>
      <c r="E205" t="s">
        <v>93</v>
      </c>
      <c r="F205" s="21" t="s">
        <v>89</v>
      </c>
      <c r="G205" s="32">
        <v>18.55</v>
      </c>
      <c r="H205" s="22">
        <v>44212</v>
      </c>
      <c r="I205" s="23">
        <v>44227</v>
      </c>
      <c r="J205">
        <f t="shared" si="18"/>
        <v>16</v>
      </c>
      <c r="K205" s="2">
        <f t="shared" si="19"/>
        <v>44219.5</v>
      </c>
      <c r="L205" s="9">
        <f t="shared" si="20"/>
        <v>16</v>
      </c>
      <c r="M205" s="2">
        <f t="shared" si="21"/>
        <v>44219.5</v>
      </c>
      <c r="N205" s="22">
        <v>44225</v>
      </c>
      <c r="O205" s="22">
        <v>44228</v>
      </c>
      <c r="P205" s="22">
        <v>44225.5</v>
      </c>
      <c r="Q205">
        <f t="shared" si="22"/>
        <v>6</v>
      </c>
      <c r="R205" s="33">
        <f t="shared" si="23"/>
        <v>111.30000000000001</v>
      </c>
    </row>
    <row r="206" spans="1:18" x14ac:dyDescent="0.35">
      <c r="A206" t="s">
        <v>366</v>
      </c>
      <c r="B206" s="21" t="s">
        <v>313</v>
      </c>
      <c r="C206" s="22">
        <v>44225</v>
      </c>
      <c r="D206" t="s">
        <v>94</v>
      </c>
      <c r="E206" t="s">
        <v>95</v>
      </c>
      <c r="F206" s="21" t="s">
        <v>89</v>
      </c>
      <c r="G206" s="32">
        <v>79.31</v>
      </c>
      <c r="H206" s="22">
        <v>44212</v>
      </c>
      <c r="I206" s="23">
        <v>44227</v>
      </c>
      <c r="J206">
        <f t="shared" si="18"/>
        <v>16</v>
      </c>
      <c r="K206" s="2">
        <f t="shared" si="19"/>
        <v>44219.5</v>
      </c>
      <c r="L206" s="9">
        <f t="shared" si="20"/>
        <v>16</v>
      </c>
      <c r="M206" s="2">
        <f t="shared" si="21"/>
        <v>44219.5</v>
      </c>
      <c r="N206" s="22">
        <v>44225</v>
      </c>
      <c r="O206" s="22">
        <v>44228</v>
      </c>
      <c r="P206" s="22">
        <v>44225.5</v>
      </c>
      <c r="Q206">
        <f t="shared" si="22"/>
        <v>6</v>
      </c>
      <c r="R206" s="33">
        <f t="shared" si="23"/>
        <v>475.86</v>
      </c>
    </row>
    <row r="207" spans="1:18" x14ac:dyDescent="0.35">
      <c r="A207" t="s">
        <v>366</v>
      </c>
      <c r="B207" s="21" t="s">
        <v>313</v>
      </c>
      <c r="C207" s="22">
        <v>44225</v>
      </c>
      <c r="D207" t="s">
        <v>96</v>
      </c>
      <c r="E207" t="s">
        <v>97</v>
      </c>
      <c r="F207" s="21" t="s">
        <v>89</v>
      </c>
      <c r="G207" s="32">
        <v>79.31</v>
      </c>
      <c r="H207" s="22">
        <v>44212</v>
      </c>
      <c r="I207" s="23">
        <v>44227</v>
      </c>
      <c r="J207">
        <f t="shared" si="18"/>
        <v>16</v>
      </c>
      <c r="K207" s="2">
        <f t="shared" si="19"/>
        <v>44219.5</v>
      </c>
      <c r="L207" s="9">
        <f t="shared" si="20"/>
        <v>16</v>
      </c>
      <c r="M207" s="2">
        <f t="shared" si="21"/>
        <v>44219.5</v>
      </c>
      <c r="N207" s="22">
        <v>44225</v>
      </c>
      <c r="O207" s="22">
        <v>44228</v>
      </c>
      <c r="P207" s="22">
        <v>44225.5</v>
      </c>
      <c r="Q207">
        <f t="shared" si="22"/>
        <v>6</v>
      </c>
      <c r="R207" s="33">
        <f t="shared" si="23"/>
        <v>475.86</v>
      </c>
    </row>
    <row r="208" spans="1:18" x14ac:dyDescent="0.35">
      <c r="A208" t="s">
        <v>366</v>
      </c>
      <c r="B208" s="21" t="s">
        <v>313</v>
      </c>
      <c r="C208" s="22">
        <v>44225</v>
      </c>
      <c r="D208" t="s">
        <v>87</v>
      </c>
      <c r="E208" t="s">
        <v>88</v>
      </c>
      <c r="F208" s="21" t="s">
        <v>89</v>
      </c>
      <c r="G208" s="32">
        <v>690.83999999999992</v>
      </c>
      <c r="H208" s="22">
        <v>44212</v>
      </c>
      <c r="I208" s="23">
        <v>44227</v>
      </c>
      <c r="J208">
        <f t="shared" si="18"/>
        <v>16</v>
      </c>
      <c r="K208" s="2">
        <f t="shared" si="19"/>
        <v>44219.5</v>
      </c>
      <c r="L208" s="9">
        <f t="shared" si="20"/>
        <v>16</v>
      </c>
      <c r="M208" s="2">
        <f t="shared" si="21"/>
        <v>44219.5</v>
      </c>
      <c r="N208" s="22">
        <v>44225</v>
      </c>
      <c r="O208" s="22">
        <v>44228</v>
      </c>
      <c r="P208" s="22">
        <v>44225.5</v>
      </c>
      <c r="Q208">
        <f t="shared" si="22"/>
        <v>6</v>
      </c>
      <c r="R208" s="33">
        <f t="shared" si="23"/>
        <v>4145.0399999999991</v>
      </c>
    </row>
    <row r="209" spans="1:18" x14ac:dyDescent="0.35">
      <c r="A209" t="s">
        <v>366</v>
      </c>
      <c r="B209" s="21" t="s">
        <v>313</v>
      </c>
      <c r="C209" s="22">
        <v>44225</v>
      </c>
      <c r="D209" t="s">
        <v>90</v>
      </c>
      <c r="E209" t="s">
        <v>91</v>
      </c>
      <c r="F209" s="21" t="s">
        <v>89</v>
      </c>
      <c r="G209" s="32">
        <v>118.61</v>
      </c>
      <c r="H209" s="22">
        <v>44212</v>
      </c>
      <c r="I209" s="23">
        <v>44227</v>
      </c>
      <c r="J209">
        <f t="shared" si="18"/>
        <v>16</v>
      </c>
      <c r="K209" s="2">
        <f t="shared" si="19"/>
        <v>44219.5</v>
      </c>
      <c r="L209" s="9">
        <f t="shared" si="20"/>
        <v>16</v>
      </c>
      <c r="M209" s="2">
        <f t="shared" si="21"/>
        <v>44219.5</v>
      </c>
      <c r="N209" s="22">
        <v>44225</v>
      </c>
      <c r="O209" s="22">
        <v>44228</v>
      </c>
      <c r="P209" s="22">
        <v>44225.5</v>
      </c>
      <c r="Q209">
        <f t="shared" si="22"/>
        <v>6</v>
      </c>
      <c r="R209" s="33">
        <f t="shared" si="23"/>
        <v>711.66</v>
      </c>
    </row>
    <row r="210" spans="1:18" x14ac:dyDescent="0.35">
      <c r="A210" t="s">
        <v>366</v>
      </c>
      <c r="B210" s="21" t="s">
        <v>313</v>
      </c>
      <c r="C210" s="22">
        <v>44225</v>
      </c>
      <c r="D210" t="s">
        <v>92</v>
      </c>
      <c r="E210" t="s">
        <v>93</v>
      </c>
      <c r="F210" s="21" t="s">
        <v>89</v>
      </c>
      <c r="G210" s="32">
        <v>118.61</v>
      </c>
      <c r="H210" s="22">
        <v>44212</v>
      </c>
      <c r="I210" s="23">
        <v>44227</v>
      </c>
      <c r="J210">
        <f t="shared" si="18"/>
        <v>16</v>
      </c>
      <c r="K210" s="2">
        <f t="shared" si="19"/>
        <v>44219.5</v>
      </c>
      <c r="L210" s="9">
        <f t="shared" si="20"/>
        <v>16</v>
      </c>
      <c r="M210" s="2">
        <f t="shared" si="21"/>
        <v>44219.5</v>
      </c>
      <c r="N210" s="22">
        <v>44225</v>
      </c>
      <c r="O210" s="22">
        <v>44228</v>
      </c>
      <c r="P210" s="22">
        <v>44225.5</v>
      </c>
      <c r="Q210">
        <f t="shared" si="22"/>
        <v>6</v>
      </c>
      <c r="R210" s="33">
        <f t="shared" si="23"/>
        <v>711.66</v>
      </c>
    </row>
    <row r="211" spans="1:18" x14ac:dyDescent="0.35">
      <c r="A211" t="s">
        <v>366</v>
      </c>
      <c r="B211" s="21" t="s">
        <v>313</v>
      </c>
      <c r="C211" s="22">
        <v>44225</v>
      </c>
      <c r="D211" t="s">
        <v>94</v>
      </c>
      <c r="E211" t="s">
        <v>95</v>
      </c>
      <c r="F211" s="21" t="s">
        <v>89</v>
      </c>
      <c r="G211" s="32">
        <v>507.13</v>
      </c>
      <c r="H211" s="22">
        <v>44212</v>
      </c>
      <c r="I211" s="23">
        <v>44227</v>
      </c>
      <c r="J211">
        <f t="shared" si="18"/>
        <v>16</v>
      </c>
      <c r="K211" s="2">
        <f t="shared" si="19"/>
        <v>44219.5</v>
      </c>
      <c r="L211" s="9">
        <f t="shared" si="20"/>
        <v>16</v>
      </c>
      <c r="M211" s="2">
        <f t="shared" si="21"/>
        <v>44219.5</v>
      </c>
      <c r="N211" s="22">
        <v>44225</v>
      </c>
      <c r="O211" s="22">
        <v>44228</v>
      </c>
      <c r="P211" s="22">
        <v>44225.5</v>
      </c>
      <c r="Q211">
        <f t="shared" si="22"/>
        <v>6</v>
      </c>
      <c r="R211" s="33">
        <f t="shared" si="23"/>
        <v>3042.7799999999997</v>
      </c>
    </row>
    <row r="212" spans="1:18" x14ac:dyDescent="0.35">
      <c r="A212" t="s">
        <v>366</v>
      </c>
      <c r="B212" s="21" t="s">
        <v>313</v>
      </c>
      <c r="C212" s="22">
        <v>44225</v>
      </c>
      <c r="D212" t="s">
        <v>96</v>
      </c>
      <c r="E212" t="s">
        <v>97</v>
      </c>
      <c r="F212" s="21" t="s">
        <v>89</v>
      </c>
      <c r="G212" s="32">
        <v>507.13</v>
      </c>
      <c r="H212" s="22">
        <v>44212</v>
      </c>
      <c r="I212" s="23">
        <v>44227</v>
      </c>
      <c r="J212">
        <f t="shared" si="18"/>
        <v>16</v>
      </c>
      <c r="K212" s="2">
        <f t="shared" si="19"/>
        <v>44219.5</v>
      </c>
      <c r="L212" s="9">
        <f t="shared" si="20"/>
        <v>16</v>
      </c>
      <c r="M212" s="2">
        <f t="shared" si="21"/>
        <v>44219.5</v>
      </c>
      <c r="N212" s="22">
        <v>44225</v>
      </c>
      <c r="O212" s="22">
        <v>44228</v>
      </c>
      <c r="P212" s="22">
        <v>44225.5</v>
      </c>
      <c r="Q212">
        <f t="shared" si="22"/>
        <v>6</v>
      </c>
      <c r="R212" s="33">
        <f t="shared" si="23"/>
        <v>3042.7799999999997</v>
      </c>
    </row>
    <row r="213" spans="1:18" x14ac:dyDescent="0.35">
      <c r="A213" t="s">
        <v>366</v>
      </c>
      <c r="B213" s="21" t="s">
        <v>313</v>
      </c>
      <c r="C213" s="22">
        <v>44225</v>
      </c>
      <c r="D213" t="s">
        <v>99</v>
      </c>
      <c r="E213" t="s">
        <v>100</v>
      </c>
      <c r="F213" s="21" t="s">
        <v>109</v>
      </c>
      <c r="G213" s="32">
        <v>173</v>
      </c>
      <c r="H213" s="22">
        <v>44212</v>
      </c>
      <c r="I213" s="23">
        <v>44227</v>
      </c>
      <c r="J213">
        <f t="shared" si="18"/>
        <v>16</v>
      </c>
      <c r="K213" s="2">
        <f t="shared" si="19"/>
        <v>44219.5</v>
      </c>
      <c r="L213" s="9">
        <f t="shared" si="20"/>
        <v>16</v>
      </c>
      <c r="M213" s="2">
        <f t="shared" si="21"/>
        <v>44219.5</v>
      </c>
      <c r="N213" s="22">
        <v>44225</v>
      </c>
      <c r="O213" s="22">
        <v>44230</v>
      </c>
      <c r="P213" s="22">
        <v>44229.5</v>
      </c>
      <c r="Q213">
        <f t="shared" si="22"/>
        <v>10</v>
      </c>
      <c r="R213" s="33">
        <f t="shared" si="23"/>
        <v>1730</v>
      </c>
    </row>
    <row r="214" spans="1:18" x14ac:dyDescent="0.35">
      <c r="A214" t="s">
        <v>366</v>
      </c>
      <c r="B214" s="21" t="s">
        <v>313</v>
      </c>
      <c r="C214" s="22">
        <v>44225</v>
      </c>
      <c r="D214" t="s">
        <v>87</v>
      </c>
      <c r="E214" t="s">
        <v>88</v>
      </c>
      <c r="F214" s="21" t="s">
        <v>89</v>
      </c>
      <c r="G214" s="32">
        <v>3060151.34</v>
      </c>
      <c r="H214" s="22">
        <v>44212</v>
      </c>
      <c r="I214" s="23">
        <v>44227</v>
      </c>
      <c r="J214">
        <f t="shared" si="18"/>
        <v>16</v>
      </c>
      <c r="K214" s="2">
        <f t="shared" si="19"/>
        <v>44219.5</v>
      </c>
      <c r="L214" s="9">
        <f t="shared" si="20"/>
        <v>16</v>
      </c>
      <c r="M214" s="2">
        <f t="shared" si="21"/>
        <v>44219.5</v>
      </c>
      <c r="N214" s="22">
        <v>44225</v>
      </c>
      <c r="O214" s="22">
        <v>44228</v>
      </c>
      <c r="P214" s="22">
        <v>44225.5</v>
      </c>
      <c r="Q214">
        <f t="shared" si="22"/>
        <v>6</v>
      </c>
      <c r="R214" s="33">
        <f t="shared" si="23"/>
        <v>18360908.039999999</v>
      </c>
    </row>
    <row r="215" spans="1:18" x14ac:dyDescent="0.35">
      <c r="A215" t="s">
        <v>366</v>
      </c>
      <c r="B215" s="21" t="s">
        <v>313</v>
      </c>
      <c r="C215" s="22">
        <v>44225</v>
      </c>
      <c r="D215" t="s">
        <v>90</v>
      </c>
      <c r="E215" t="s">
        <v>91</v>
      </c>
      <c r="F215" s="21" t="s">
        <v>89</v>
      </c>
      <c r="G215" s="32">
        <v>392171.14999999886</v>
      </c>
      <c r="H215" s="22">
        <v>44212</v>
      </c>
      <c r="I215" s="23">
        <v>44227</v>
      </c>
      <c r="J215">
        <f t="shared" si="18"/>
        <v>16</v>
      </c>
      <c r="K215" s="2">
        <f t="shared" si="19"/>
        <v>44219.5</v>
      </c>
      <c r="L215" s="9">
        <f t="shared" si="20"/>
        <v>16</v>
      </c>
      <c r="M215" s="2">
        <f t="shared" si="21"/>
        <v>44219.5</v>
      </c>
      <c r="N215" s="22">
        <v>44225</v>
      </c>
      <c r="O215" s="22">
        <v>44228</v>
      </c>
      <c r="P215" s="22">
        <v>44225.5</v>
      </c>
      <c r="Q215">
        <f t="shared" si="22"/>
        <v>6</v>
      </c>
      <c r="R215" s="33">
        <f t="shared" si="23"/>
        <v>2353026.8999999929</v>
      </c>
    </row>
    <row r="216" spans="1:18" x14ac:dyDescent="0.35">
      <c r="A216" t="s">
        <v>366</v>
      </c>
      <c r="B216" s="21" t="s">
        <v>313</v>
      </c>
      <c r="C216" s="22">
        <v>44225</v>
      </c>
      <c r="D216" t="s">
        <v>92</v>
      </c>
      <c r="E216" t="s">
        <v>93</v>
      </c>
      <c r="F216" s="21" t="s">
        <v>89</v>
      </c>
      <c r="G216" s="32">
        <v>392171.13999999879</v>
      </c>
      <c r="H216" s="22">
        <v>44212</v>
      </c>
      <c r="I216" s="23">
        <v>44227</v>
      </c>
      <c r="J216">
        <f t="shared" si="18"/>
        <v>16</v>
      </c>
      <c r="K216" s="2">
        <f t="shared" si="19"/>
        <v>44219.5</v>
      </c>
      <c r="L216" s="9">
        <f t="shared" si="20"/>
        <v>16</v>
      </c>
      <c r="M216" s="2">
        <f t="shared" si="21"/>
        <v>44219.5</v>
      </c>
      <c r="N216" s="22">
        <v>44225</v>
      </c>
      <c r="O216" s="22">
        <v>44228</v>
      </c>
      <c r="P216" s="22">
        <v>44225.5</v>
      </c>
      <c r="Q216">
        <f t="shared" si="22"/>
        <v>6</v>
      </c>
      <c r="R216" s="33">
        <f t="shared" si="23"/>
        <v>2353026.8399999929</v>
      </c>
    </row>
    <row r="217" spans="1:18" x14ac:dyDescent="0.35">
      <c r="A217" t="s">
        <v>366</v>
      </c>
      <c r="B217" s="21" t="s">
        <v>313</v>
      </c>
      <c r="C217" s="22">
        <v>44225</v>
      </c>
      <c r="D217" t="s">
        <v>94</v>
      </c>
      <c r="E217" t="s">
        <v>95</v>
      </c>
      <c r="F217" s="21" t="s">
        <v>89</v>
      </c>
      <c r="G217" s="32">
        <v>1675147.5499999956</v>
      </c>
      <c r="H217" s="22">
        <v>44212</v>
      </c>
      <c r="I217" s="23">
        <v>44227</v>
      </c>
      <c r="J217">
        <f t="shared" si="18"/>
        <v>16</v>
      </c>
      <c r="K217" s="2">
        <f t="shared" si="19"/>
        <v>44219.5</v>
      </c>
      <c r="L217" s="9">
        <f t="shared" si="20"/>
        <v>16</v>
      </c>
      <c r="M217" s="2">
        <f t="shared" si="21"/>
        <v>44219.5</v>
      </c>
      <c r="N217" s="22">
        <v>44225</v>
      </c>
      <c r="O217" s="22">
        <v>44228</v>
      </c>
      <c r="P217" s="22">
        <v>44225.5</v>
      </c>
      <c r="Q217">
        <f t="shared" si="22"/>
        <v>6</v>
      </c>
      <c r="R217" s="33">
        <f t="shared" si="23"/>
        <v>10050885.299999975</v>
      </c>
    </row>
    <row r="218" spans="1:18" x14ac:dyDescent="0.35">
      <c r="A218" t="s">
        <v>366</v>
      </c>
      <c r="B218" s="21" t="s">
        <v>313</v>
      </c>
      <c r="C218" s="22">
        <v>44225</v>
      </c>
      <c r="D218" t="s">
        <v>96</v>
      </c>
      <c r="E218" t="s">
        <v>97</v>
      </c>
      <c r="F218" s="21" t="s">
        <v>89</v>
      </c>
      <c r="G218" s="32">
        <v>1675147.4499999955</v>
      </c>
      <c r="H218" s="22">
        <v>44212</v>
      </c>
      <c r="I218" s="23">
        <v>44227</v>
      </c>
      <c r="J218">
        <f t="shared" si="18"/>
        <v>16</v>
      </c>
      <c r="K218" s="2">
        <f t="shared" si="19"/>
        <v>44219.5</v>
      </c>
      <c r="L218" s="9">
        <f t="shared" si="20"/>
        <v>16</v>
      </c>
      <c r="M218" s="2">
        <f t="shared" si="21"/>
        <v>44219.5</v>
      </c>
      <c r="N218" s="22">
        <v>44225</v>
      </c>
      <c r="O218" s="22">
        <v>44228</v>
      </c>
      <c r="P218" s="22">
        <v>44225.5</v>
      </c>
      <c r="Q218">
        <f t="shared" si="22"/>
        <v>6</v>
      </c>
      <c r="R218" s="33">
        <f t="shared" si="23"/>
        <v>10050884.699999973</v>
      </c>
    </row>
    <row r="219" spans="1:18" x14ac:dyDescent="0.35">
      <c r="A219" t="s">
        <v>366</v>
      </c>
      <c r="B219" s="21" t="s">
        <v>313</v>
      </c>
      <c r="C219" s="22">
        <v>44225</v>
      </c>
      <c r="D219" t="s">
        <v>99</v>
      </c>
      <c r="E219" t="s">
        <v>100</v>
      </c>
      <c r="F219" s="21" t="s">
        <v>109</v>
      </c>
      <c r="G219" s="32">
        <v>729604</v>
      </c>
      <c r="H219" s="22">
        <v>44212</v>
      </c>
      <c r="I219" s="23">
        <v>44227</v>
      </c>
      <c r="J219">
        <f t="shared" si="18"/>
        <v>16</v>
      </c>
      <c r="K219" s="2">
        <f t="shared" si="19"/>
        <v>44219.5</v>
      </c>
      <c r="L219" s="9">
        <f t="shared" si="20"/>
        <v>16</v>
      </c>
      <c r="M219" s="2">
        <f t="shared" si="21"/>
        <v>44219.5</v>
      </c>
      <c r="N219" s="22">
        <v>44225</v>
      </c>
      <c r="O219" s="22">
        <v>44230</v>
      </c>
      <c r="P219" s="22">
        <v>44229.5</v>
      </c>
      <c r="Q219">
        <f t="shared" si="22"/>
        <v>10</v>
      </c>
      <c r="R219" s="33">
        <f t="shared" si="23"/>
        <v>7296040</v>
      </c>
    </row>
    <row r="220" spans="1:18" x14ac:dyDescent="0.35">
      <c r="A220" t="s">
        <v>366</v>
      </c>
      <c r="B220" s="21" t="s">
        <v>313</v>
      </c>
      <c r="C220" s="22">
        <v>44225</v>
      </c>
      <c r="D220" t="s">
        <v>99</v>
      </c>
      <c r="E220" t="s">
        <v>100</v>
      </c>
      <c r="F220" s="21" t="s">
        <v>142</v>
      </c>
      <c r="G220" s="32">
        <v>189.2</v>
      </c>
      <c r="H220" s="22">
        <v>44212</v>
      </c>
      <c r="I220" s="23">
        <v>44227</v>
      </c>
      <c r="J220">
        <f t="shared" si="18"/>
        <v>16</v>
      </c>
      <c r="K220" s="2">
        <f t="shared" si="19"/>
        <v>44219.5</v>
      </c>
      <c r="L220" s="9">
        <f t="shared" si="20"/>
        <v>16</v>
      </c>
      <c r="M220" s="2">
        <f t="shared" si="21"/>
        <v>44219.5</v>
      </c>
      <c r="N220" s="22">
        <v>44225</v>
      </c>
      <c r="O220" s="22">
        <v>44228</v>
      </c>
      <c r="P220" s="22">
        <v>44225.5</v>
      </c>
      <c r="Q220">
        <f t="shared" si="22"/>
        <v>6</v>
      </c>
      <c r="R220" s="33">
        <f t="shared" si="23"/>
        <v>1135.1999999999998</v>
      </c>
    </row>
    <row r="221" spans="1:18" x14ac:dyDescent="0.35">
      <c r="A221" t="s">
        <v>366</v>
      </c>
      <c r="B221" s="21" t="s">
        <v>313</v>
      </c>
      <c r="C221" s="22">
        <v>44225</v>
      </c>
      <c r="D221" t="s">
        <v>99</v>
      </c>
      <c r="E221" t="s">
        <v>100</v>
      </c>
      <c r="F221" s="21" t="s">
        <v>315</v>
      </c>
      <c r="G221" s="32">
        <v>184.56</v>
      </c>
      <c r="H221" s="22">
        <v>44212</v>
      </c>
      <c r="I221" s="23">
        <v>44227</v>
      </c>
      <c r="J221">
        <f t="shared" si="18"/>
        <v>16</v>
      </c>
      <c r="K221" s="2">
        <f t="shared" si="19"/>
        <v>44219.5</v>
      </c>
      <c r="L221" s="9">
        <f t="shared" si="20"/>
        <v>16</v>
      </c>
      <c r="M221" s="2">
        <f t="shared" si="21"/>
        <v>44219.5</v>
      </c>
      <c r="N221" s="22">
        <v>44225</v>
      </c>
      <c r="O221" s="22">
        <v>44228</v>
      </c>
      <c r="P221" s="22">
        <v>44225.5</v>
      </c>
      <c r="Q221">
        <f t="shared" si="22"/>
        <v>6</v>
      </c>
      <c r="R221" s="33">
        <f t="shared" si="23"/>
        <v>1107.3600000000001</v>
      </c>
    </row>
    <row r="222" spans="1:18" x14ac:dyDescent="0.35">
      <c r="A222" t="s">
        <v>366</v>
      </c>
      <c r="B222" s="21" t="s">
        <v>313</v>
      </c>
      <c r="C222" s="22">
        <v>44225</v>
      </c>
      <c r="D222" t="s">
        <v>99</v>
      </c>
      <c r="E222" t="s">
        <v>100</v>
      </c>
      <c r="F222" s="21" t="s">
        <v>103</v>
      </c>
      <c r="G222" s="32">
        <v>18174.820000000003</v>
      </c>
      <c r="H222" s="22">
        <v>44212</v>
      </c>
      <c r="I222" s="23">
        <v>44227</v>
      </c>
      <c r="J222">
        <f t="shared" si="18"/>
        <v>16</v>
      </c>
      <c r="K222" s="2">
        <f t="shared" si="19"/>
        <v>44219.5</v>
      </c>
      <c r="L222" s="9">
        <f t="shared" si="20"/>
        <v>16</v>
      </c>
      <c r="M222" s="2">
        <f t="shared" si="21"/>
        <v>44219.5</v>
      </c>
      <c r="N222" s="22">
        <v>44225</v>
      </c>
      <c r="O222" s="22">
        <v>44228</v>
      </c>
      <c r="P222" s="22">
        <v>44225.5</v>
      </c>
      <c r="Q222">
        <f t="shared" si="22"/>
        <v>6</v>
      </c>
      <c r="R222" s="33">
        <f t="shared" si="23"/>
        <v>109048.92000000001</v>
      </c>
    </row>
    <row r="223" spans="1:18" x14ac:dyDescent="0.35">
      <c r="A223" t="s">
        <v>366</v>
      </c>
      <c r="B223" s="21" t="s">
        <v>313</v>
      </c>
      <c r="C223" s="22">
        <v>44225</v>
      </c>
      <c r="D223" t="s">
        <v>104</v>
      </c>
      <c r="E223" t="s">
        <v>105</v>
      </c>
      <c r="F223" s="21" t="s">
        <v>106</v>
      </c>
      <c r="G223" s="32">
        <v>3317.4800000000005</v>
      </c>
      <c r="H223" s="22">
        <v>44212</v>
      </c>
      <c r="I223" s="23">
        <v>44227</v>
      </c>
      <c r="J223">
        <f t="shared" si="18"/>
        <v>16</v>
      </c>
      <c r="K223" s="2">
        <f t="shared" si="19"/>
        <v>44219.5</v>
      </c>
      <c r="L223" s="9">
        <f t="shared" si="20"/>
        <v>16</v>
      </c>
      <c r="M223" s="2">
        <f t="shared" si="21"/>
        <v>44219.5</v>
      </c>
      <c r="N223" s="22">
        <v>44225</v>
      </c>
      <c r="O223" s="22">
        <v>44228</v>
      </c>
      <c r="P223" s="22">
        <v>44225.5</v>
      </c>
      <c r="Q223">
        <f t="shared" si="22"/>
        <v>6</v>
      </c>
      <c r="R223" s="33">
        <f t="shared" si="23"/>
        <v>19904.880000000005</v>
      </c>
    </row>
    <row r="224" spans="1:18" x14ac:dyDescent="0.35">
      <c r="A224" t="s">
        <v>366</v>
      </c>
      <c r="B224" s="21" t="s">
        <v>313</v>
      </c>
      <c r="C224" s="22">
        <v>44225</v>
      </c>
      <c r="D224" t="s">
        <v>107</v>
      </c>
      <c r="E224" t="s">
        <v>108</v>
      </c>
      <c r="F224" s="21" t="s">
        <v>142</v>
      </c>
      <c r="G224" s="32">
        <v>39817.700000000012</v>
      </c>
      <c r="H224" s="22">
        <v>44212</v>
      </c>
      <c r="I224" s="23">
        <v>44227</v>
      </c>
      <c r="J224">
        <f t="shared" si="18"/>
        <v>16</v>
      </c>
      <c r="K224" s="2">
        <f t="shared" si="19"/>
        <v>44219.5</v>
      </c>
      <c r="L224" s="9">
        <f t="shared" si="20"/>
        <v>16</v>
      </c>
      <c r="M224" s="2">
        <f t="shared" si="21"/>
        <v>44219.5</v>
      </c>
      <c r="N224" s="22">
        <v>44225</v>
      </c>
      <c r="O224" s="22">
        <v>44228</v>
      </c>
      <c r="P224" s="22">
        <v>44225.5</v>
      </c>
      <c r="Q224">
        <f t="shared" si="22"/>
        <v>6</v>
      </c>
      <c r="R224" s="33">
        <f t="shared" si="23"/>
        <v>238906.20000000007</v>
      </c>
    </row>
    <row r="225" spans="1:18" x14ac:dyDescent="0.35">
      <c r="A225" t="s">
        <v>366</v>
      </c>
      <c r="B225" s="21" t="s">
        <v>313</v>
      </c>
      <c r="C225" s="22">
        <v>44225</v>
      </c>
      <c r="D225" t="s">
        <v>99</v>
      </c>
      <c r="E225" t="s">
        <v>100</v>
      </c>
      <c r="F225" s="21" t="s">
        <v>142</v>
      </c>
      <c r="G225" s="32">
        <v>10271.049999999999</v>
      </c>
      <c r="H225" s="22">
        <v>44212</v>
      </c>
      <c r="I225" s="23">
        <v>44227</v>
      </c>
      <c r="J225">
        <f t="shared" si="18"/>
        <v>16</v>
      </c>
      <c r="K225" s="2">
        <f t="shared" si="19"/>
        <v>44219.5</v>
      </c>
      <c r="L225" s="9">
        <f t="shared" si="20"/>
        <v>16</v>
      </c>
      <c r="M225" s="2">
        <f t="shared" si="21"/>
        <v>44219.5</v>
      </c>
      <c r="N225" s="22">
        <v>44225</v>
      </c>
      <c r="O225" s="22">
        <v>44228</v>
      </c>
      <c r="P225" s="22">
        <v>44225.5</v>
      </c>
      <c r="Q225">
        <f t="shared" si="22"/>
        <v>6</v>
      </c>
      <c r="R225" s="33">
        <f t="shared" si="23"/>
        <v>61626.299999999996</v>
      </c>
    </row>
    <row r="226" spans="1:18" x14ac:dyDescent="0.35">
      <c r="A226" t="s">
        <v>366</v>
      </c>
      <c r="B226" s="21" t="s">
        <v>313</v>
      </c>
      <c r="C226" s="22">
        <v>44225</v>
      </c>
      <c r="D226" t="s">
        <v>107</v>
      </c>
      <c r="E226" t="s">
        <v>108</v>
      </c>
      <c r="F226" s="21" t="s">
        <v>101</v>
      </c>
      <c r="G226" s="32">
        <v>2294.29</v>
      </c>
      <c r="H226" s="22">
        <v>44212</v>
      </c>
      <c r="I226" s="23">
        <v>44227</v>
      </c>
      <c r="J226">
        <f t="shared" si="18"/>
        <v>16</v>
      </c>
      <c r="K226" s="2">
        <f t="shared" si="19"/>
        <v>44219.5</v>
      </c>
      <c r="L226" s="9">
        <f t="shared" si="20"/>
        <v>16</v>
      </c>
      <c r="M226" s="2">
        <f t="shared" si="21"/>
        <v>44219.5</v>
      </c>
      <c r="N226" s="22">
        <v>44225</v>
      </c>
      <c r="O226" s="22">
        <v>44228</v>
      </c>
      <c r="P226" s="22">
        <v>44225.5</v>
      </c>
      <c r="Q226">
        <f t="shared" si="22"/>
        <v>6</v>
      </c>
      <c r="R226" s="33">
        <f t="shared" si="23"/>
        <v>13765.74</v>
      </c>
    </row>
    <row r="227" spans="1:18" x14ac:dyDescent="0.35">
      <c r="A227" t="s">
        <v>366</v>
      </c>
      <c r="B227" s="21" t="s">
        <v>313</v>
      </c>
      <c r="C227" s="22">
        <v>44225</v>
      </c>
      <c r="D227" t="s">
        <v>99</v>
      </c>
      <c r="E227" t="s">
        <v>100</v>
      </c>
      <c r="F227" s="21" t="s">
        <v>101</v>
      </c>
      <c r="G227" s="32">
        <v>57569.289999999994</v>
      </c>
      <c r="H227" s="22">
        <v>44212</v>
      </c>
      <c r="I227" s="23">
        <v>44227</v>
      </c>
      <c r="J227">
        <f t="shared" si="18"/>
        <v>16</v>
      </c>
      <c r="K227" s="2">
        <f t="shared" si="19"/>
        <v>44219.5</v>
      </c>
      <c r="L227" s="9">
        <f t="shared" si="20"/>
        <v>16</v>
      </c>
      <c r="M227" s="2">
        <f t="shared" si="21"/>
        <v>44219.5</v>
      </c>
      <c r="N227" s="22">
        <v>44225</v>
      </c>
      <c r="O227" s="22">
        <v>44228</v>
      </c>
      <c r="P227" s="22">
        <v>44225.5</v>
      </c>
      <c r="Q227">
        <f t="shared" si="22"/>
        <v>6</v>
      </c>
      <c r="R227" s="33">
        <f t="shared" si="23"/>
        <v>345415.74</v>
      </c>
    </row>
    <row r="228" spans="1:18" x14ac:dyDescent="0.35">
      <c r="A228" t="s">
        <v>366</v>
      </c>
      <c r="B228" s="21" t="s">
        <v>313</v>
      </c>
      <c r="C228" s="22">
        <v>44225</v>
      </c>
      <c r="D228" t="s">
        <v>99</v>
      </c>
      <c r="E228" t="s">
        <v>100</v>
      </c>
      <c r="F228" s="21" t="s">
        <v>102</v>
      </c>
      <c r="G228" s="32">
        <v>31029.299999999992</v>
      </c>
      <c r="H228" s="22">
        <v>44212</v>
      </c>
      <c r="I228" s="23">
        <v>44227</v>
      </c>
      <c r="J228">
        <f t="shared" si="18"/>
        <v>16</v>
      </c>
      <c r="K228" s="2">
        <f t="shared" si="19"/>
        <v>44219.5</v>
      </c>
      <c r="L228" s="9">
        <f t="shared" si="20"/>
        <v>16</v>
      </c>
      <c r="M228" s="2">
        <f t="shared" si="21"/>
        <v>44219.5</v>
      </c>
      <c r="N228" s="22">
        <v>44225</v>
      </c>
      <c r="O228" s="22">
        <v>44228</v>
      </c>
      <c r="P228" s="22">
        <v>44225.5</v>
      </c>
      <c r="Q228">
        <f t="shared" si="22"/>
        <v>6</v>
      </c>
      <c r="R228" s="33">
        <f t="shared" si="23"/>
        <v>186175.79999999996</v>
      </c>
    </row>
    <row r="229" spans="1:18" x14ac:dyDescent="0.35">
      <c r="A229" t="s">
        <v>366</v>
      </c>
      <c r="B229" s="21" t="s">
        <v>313</v>
      </c>
      <c r="C229" s="22">
        <v>44225</v>
      </c>
      <c r="D229" t="s">
        <v>114</v>
      </c>
      <c r="E229" t="s">
        <v>115</v>
      </c>
      <c r="F229" s="21" t="s">
        <v>113</v>
      </c>
      <c r="G229" s="32">
        <v>48.58</v>
      </c>
      <c r="H229" s="22">
        <v>44212</v>
      </c>
      <c r="I229" s="23">
        <v>44227</v>
      </c>
      <c r="J229">
        <f t="shared" si="18"/>
        <v>16</v>
      </c>
      <c r="K229" s="2">
        <f t="shared" si="19"/>
        <v>44219.5</v>
      </c>
      <c r="L229" s="9">
        <f t="shared" si="20"/>
        <v>16</v>
      </c>
      <c r="M229" s="2">
        <f t="shared" si="21"/>
        <v>44219.5</v>
      </c>
      <c r="N229" s="22">
        <v>44225</v>
      </c>
      <c r="O229" s="22">
        <v>44230</v>
      </c>
      <c r="P229" s="22">
        <v>44229.5</v>
      </c>
      <c r="Q229">
        <f t="shared" si="22"/>
        <v>10</v>
      </c>
      <c r="R229" s="33">
        <f t="shared" si="23"/>
        <v>485.79999999999995</v>
      </c>
    </row>
    <row r="230" spans="1:18" x14ac:dyDescent="0.35">
      <c r="A230" t="s">
        <v>366</v>
      </c>
      <c r="B230" s="21" t="s">
        <v>313</v>
      </c>
      <c r="C230" s="22">
        <v>44225</v>
      </c>
      <c r="D230" t="s">
        <v>110</v>
      </c>
      <c r="E230" t="s">
        <v>111</v>
      </c>
      <c r="F230" s="21" t="s">
        <v>113</v>
      </c>
      <c r="G230" s="32">
        <v>280.01</v>
      </c>
      <c r="H230" s="22">
        <v>44212</v>
      </c>
      <c r="I230" s="23">
        <v>44227</v>
      </c>
      <c r="J230">
        <f t="shared" si="18"/>
        <v>16</v>
      </c>
      <c r="K230" s="2">
        <f t="shared" si="19"/>
        <v>44219.5</v>
      </c>
      <c r="L230" s="9">
        <f t="shared" si="20"/>
        <v>16</v>
      </c>
      <c r="M230" s="2">
        <f t="shared" si="21"/>
        <v>44219.5</v>
      </c>
      <c r="N230" s="22">
        <v>44225</v>
      </c>
      <c r="O230" s="22">
        <v>44230</v>
      </c>
      <c r="P230" s="22">
        <v>44229.5</v>
      </c>
      <c r="Q230">
        <f t="shared" si="22"/>
        <v>10</v>
      </c>
      <c r="R230" s="33">
        <f t="shared" si="23"/>
        <v>2800.1</v>
      </c>
    </row>
    <row r="231" spans="1:18" x14ac:dyDescent="0.35">
      <c r="A231" t="s">
        <v>366</v>
      </c>
      <c r="B231" s="21" t="s">
        <v>313</v>
      </c>
      <c r="C231" s="22">
        <v>44225</v>
      </c>
      <c r="D231" t="s">
        <v>114</v>
      </c>
      <c r="E231" t="s">
        <v>115</v>
      </c>
      <c r="F231" s="21" t="s">
        <v>112</v>
      </c>
      <c r="G231" s="32">
        <v>164.01</v>
      </c>
      <c r="H231" s="22">
        <v>44212</v>
      </c>
      <c r="I231" s="23">
        <v>44227</v>
      </c>
      <c r="J231">
        <f t="shared" si="18"/>
        <v>16</v>
      </c>
      <c r="K231" s="2">
        <f t="shared" si="19"/>
        <v>44219.5</v>
      </c>
      <c r="L231" s="9">
        <f t="shared" si="20"/>
        <v>16</v>
      </c>
      <c r="M231" s="2">
        <f t="shared" si="21"/>
        <v>44219.5</v>
      </c>
      <c r="N231" s="22">
        <v>44225</v>
      </c>
      <c r="O231" s="22">
        <v>44230</v>
      </c>
      <c r="P231" s="22">
        <v>44229.5</v>
      </c>
      <c r="Q231">
        <f t="shared" si="22"/>
        <v>10</v>
      </c>
      <c r="R231" s="33">
        <f t="shared" si="23"/>
        <v>1640.1</v>
      </c>
    </row>
    <row r="232" spans="1:18" x14ac:dyDescent="0.35">
      <c r="A232" t="s">
        <v>366</v>
      </c>
      <c r="B232" s="21" t="s">
        <v>313</v>
      </c>
      <c r="C232" s="22">
        <v>44225</v>
      </c>
      <c r="D232" t="s">
        <v>110</v>
      </c>
      <c r="E232" t="s">
        <v>111</v>
      </c>
      <c r="F232" s="21" t="s">
        <v>112</v>
      </c>
      <c r="G232" s="32">
        <v>43964.37999999999</v>
      </c>
      <c r="H232" s="22">
        <v>44212</v>
      </c>
      <c r="I232" s="23">
        <v>44227</v>
      </c>
      <c r="J232">
        <f t="shared" si="18"/>
        <v>16</v>
      </c>
      <c r="K232" s="2">
        <f t="shared" si="19"/>
        <v>44219.5</v>
      </c>
      <c r="L232" s="9">
        <f t="shared" si="20"/>
        <v>16</v>
      </c>
      <c r="M232" s="2">
        <f t="shared" si="21"/>
        <v>44219.5</v>
      </c>
      <c r="N232" s="22">
        <v>44225</v>
      </c>
      <c r="O232" s="22">
        <v>44230</v>
      </c>
      <c r="P232" s="22">
        <v>44229.5</v>
      </c>
      <c r="Q232">
        <f t="shared" si="22"/>
        <v>10</v>
      </c>
      <c r="R232" s="33">
        <f t="shared" si="23"/>
        <v>439643.79999999993</v>
      </c>
    </row>
    <row r="233" spans="1:18" x14ac:dyDescent="0.35">
      <c r="A233" t="s">
        <v>366</v>
      </c>
      <c r="B233" s="21" t="s">
        <v>313</v>
      </c>
      <c r="C233" s="22">
        <v>44225</v>
      </c>
      <c r="D233" t="s">
        <v>110</v>
      </c>
      <c r="E233" t="s">
        <v>111</v>
      </c>
      <c r="F233" s="21" t="s">
        <v>116</v>
      </c>
      <c r="G233" s="32">
        <v>333.4</v>
      </c>
      <c r="H233" s="22">
        <v>44212</v>
      </c>
      <c r="I233" s="23">
        <v>44227</v>
      </c>
      <c r="J233">
        <f t="shared" si="18"/>
        <v>16</v>
      </c>
      <c r="K233" s="2">
        <f t="shared" si="19"/>
        <v>44219.5</v>
      </c>
      <c r="L233" s="9">
        <f t="shared" si="20"/>
        <v>16</v>
      </c>
      <c r="M233" s="2">
        <f t="shared" si="21"/>
        <v>44219.5</v>
      </c>
      <c r="N233" s="22">
        <v>44225</v>
      </c>
      <c r="O233" s="22">
        <v>44230</v>
      </c>
      <c r="P233" s="22">
        <v>44229.5</v>
      </c>
      <c r="Q233">
        <f t="shared" si="22"/>
        <v>10</v>
      </c>
      <c r="R233" s="33">
        <f t="shared" si="23"/>
        <v>3334</v>
      </c>
    </row>
    <row r="234" spans="1:18" x14ac:dyDescent="0.35">
      <c r="A234" t="s">
        <v>366</v>
      </c>
      <c r="B234" s="21" t="s">
        <v>313</v>
      </c>
      <c r="C234" s="22">
        <v>44225</v>
      </c>
      <c r="D234" t="s">
        <v>114</v>
      </c>
      <c r="E234" t="s">
        <v>115</v>
      </c>
      <c r="F234" s="21" t="s">
        <v>118</v>
      </c>
      <c r="G234" s="32">
        <v>67.08</v>
      </c>
      <c r="H234" s="22">
        <v>44212</v>
      </c>
      <c r="I234" s="23">
        <v>44227</v>
      </c>
      <c r="J234">
        <f t="shared" si="18"/>
        <v>16</v>
      </c>
      <c r="K234" s="2">
        <f t="shared" si="19"/>
        <v>44219.5</v>
      </c>
      <c r="L234" s="9">
        <f t="shared" si="20"/>
        <v>16</v>
      </c>
      <c r="M234" s="2">
        <f t="shared" si="21"/>
        <v>44219.5</v>
      </c>
      <c r="N234" s="22">
        <v>44225</v>
      </c>
      <c r="O234" s="22">
        <v>44230</v>
      </c>
      <c r="P234" s="22">
        <v>44229.5</v>
      </c>
      <c r="Q234">
        <f t="shared" si="22"/>
        <v>10</v>
      </c>
      <c r="R234" s="33">
        <f t="shared" si="23"/>
        <v>670.8</v>
      </c>
    </row>
    <row r="235" spans="1:18" x14ac:dyDescent="0.35">
      <c r="A235" t="s">
        <v>366</v>
      </c>
      <c r="B235" s="21" t="s">
        <v>313</v>
      </c>
      <c r="C235" s="22">
        <v>44225</v>
      </c>
      <c r="D235" t="s">
        <v>114</v>
      </c>
      <c r="E235" t="s">
        <v>115</v>
      </c>
      <c r="F235" s="21" t="s">
        <v>119</v>
      </c>
      <c r="G235" s="32">
        <v>53.169999999999995</v>
      </c>
      <c r="H235" s="22">
        <v>44212</v>
      </c>
      <c r="I235" s="23">
        <v>44227</v>
      </c>
      <c r="J235">
        <f t="shared" si="18"/>
        <v>16</v>
      </c>
      <c r="K235" s="2">
        <f t="shared" si="19"/>
        <v>44219.5</v>
      </c>
      <c r="L235" s="9">
        <f t="shared" si="20"/>
        <v>16</v>
      </c>
      <c r="M235" s="2">
        <f t="shared" si="21"/>
        <v>44219.5</v>
      </c>
      <c r="N235" s="22">
        <v>44225</v>
      </c>
      <c r="O235" s="22">
        <v>44230</v>
      </c>
      <c r="P235" s="22">
        <v>44229.5</v>
      </c>
      <c r="Q235">
        <f t="shared" si="22"/>
        <v>10</v>
      </c>
      <c r="R235" s="33">
        <f t="shared" si="23"/>
        <v>531.69999999999993</v>
      </c>
    </row>
    <row r="236" spans="1:18" x14ac:dyDescent="0.35">
      <c r="A236" t="s">
        <v>366</v>
      </c>
      <c r="B236" s="21" t="s">
        <v>313</v>
      </c>
      <c r="C236" s="22">
        <v>44225</v>
      </c>
      <c r="D236" t="s">
        <v>110</v>
      </c>
      <c r="E236" t="s">
        <v>111</v>
      </c>
      <c r="F236" s="21" t="s">
        <v>119</v>
      </c>
      <c r="G236" s="32">
        <v>246.26</v>
      </c>
      <c r="H236" s="22">
        <v>44212</v>
      </c>
      <c r="I236" s="23">
        <v>44227</v>
      </c>
      <c r="J236">
        <f t="shared" si="18"/>
        <v>16</v>
      </c>
      <c r="K236" s="2">
        <f t="shared" si="19"/>
        <v>44219.5</v>
      </c>
      <c r="L236" s="9">
        <f t="shared" si="20"/>
        <v>16</v>
      </c>
      <c r="M236" s="2">
        <f t="shared" si="21"/>
        <v>44219.5</v>
      </c>
      <c r="N236" s="22">
        <v>44225</v>
      </c>
      <c r="O236" s="22">
        <v>44230</v>
      </c>
      <c r="P236" s="22">
        <v>44229.5</v>
      </c>
      <c r="Q236">
        <f t="shared" si="22"/>
        <v>10</v>
      </c>
      <c r="R236" s="33">
        <f t="shared" si="23"/>
        <v>2462.6</v>
      </c>
    </row>
    <row r="237" spans="1:18" x14ac:dyDescent="0.35">
      <c r="A237" t="s">
        <v>366</v>
      </c>
      <c r="B237" s="21" t="s">
        <v>313</v>
      </c>
      <c r="C237" s="22">
        <v>44225</v>
      </c>
      <c r="D237" t="s">
        <v>114</v>
      </c>
      <c r="E237" t="s">
        <v>115</v>
      </c>
      <c r="F237" s="21" t="s">
        <v>120</v>
      </c>
      <c r="G237" s="32">
        <v>222.33</v>
      </c>
      <c r="H237" s="22">
        <v>44212</v>
      </c>
      <c r="I237" s="23">
        <v>44227</v>
      </c>
      <c r="J237">
        <f t="shared" si="18"/>
        <v>16</v>
      </c>
      <c r="K237" s="2">
        <f t="shared" si="19"/>
        <v>44219.5</v>
      </c>
      <c r="L237" s="9">
        <f t="shared" si="20"/>
        <v>16</v>
      </c>
      <c r="M237" s="2">
        <f t="shared" si="21"/>
        <v>44219.5</v>
      </c>
      <c r="N237" s="22">
        <v>44225</v>
      </c>
      <c r="O237" s="22">
        <v>44230</v>
      </c>
      <c r="P237" s="22">
        <v>44229.5</v>
      </c>
      <c r="Q237">
        <f t="shared" si="22"/>
        <v>10</v>
      </c>
      <c r="R237" s="33">
        <f t="shared" si="23"/>
        <v>2223.3000000000002</v>
      </c>
    </row>
    <row r="238" spans="1:18" x14ac:dyDescent="0.35">
      <c r="A238" t="s">
        <v>366</v>
      </c>
      <c r="B238" s="21" t="s">
        <v>313</v>
      </c>
      <c r="C238" s="22">
        <v>44225</v>
      </c>
      <c r="D238" t="s">
        <v>114</v>
      </c>
      <c r="E238" t="s">
        <v>115</v>
      </c>
      <c r="F238" s="21" t="s">
        <v>122</v>
      </c>
      <c r="G238" s="32">
        <v>94.289999999999992</v>
      </c>
      <c r="H238" s="22">
        <v>44212</v>
      </c>
      <c r="I238" s="23">
        <v>44227</v>
      </c>
      <c r="J238">
        <f t="shared" si="18"/>
        <v>16</v>
      </c>
      <c r="K238" s="2">
        <f t="shared" si="19"/>
        <v>44219.5</v>
      </c>
      <c r="L238" s="9">
        <f t="shared" si="20"/>
        <v>16</v>
      </c>
      <c r="M238" s="2">
        <f t="shared" si="21"/>
        <v>44219.5</v>
      </c>
      <c r="N238" s="22">
        <v>44225</v>
      </c>
      <c r="O238" s="22">
        <v>44230</v>
      </c>
      <c r="P238" s="22">
        <v>44229.5</v>
      </c>
      <c r="Q238">
        <f t="shared" si="22"/>
        <v>10</v>
      </c>
      <c r="R238" s="33">
        <f t="shared" si="23"/>
        <v>942.89999999999986</v>
      </c>
    </row>
    <row r="239" spans="1:18" x14ac:dyDescent="0.35">
      <c r="A239" t="s">
        <v>366</v>
      </c>
      <c r="B239" s="21" t="s">
        <v>313</v>
      </c>
      <c r="C239" s="22">
        <v>44225</v>
      </c>
      <c r="D239" t="s">
        <v>114</v>
      </c>
      <c r="E239" t="s">
        <v>115</v>
      </c>
      <c r="F239" s="21" t="s">
        <v>254</v>
      </c>
      <c r="G239" s="32">
        <v>14.99</v>
      </c>
      <c r="H239" s="22">
        <v>44212</v>
      </c>
      <c r="I239" s="23">
        <v>44227</v>
      </c>
      <c r="J239">
        <f t="shared" si="18"/>
        <v>16</v>
      </c>
      <c r="K239" s="2">
        <f t="shared" si="19"/>
        <v>44219.5</v>
      </c>
      <c r="L239" s="9">
        <f t="shared" si="20"/>
        <v>16</v>
      </c>
      <c r="M239" s="2">
        <f t="shared" si="21"/>
        <v>44219.5</v>
      </c>
      <c r="N239" s="22">
        <v>44225</v>
      </c>
      <c r="O239" s="22">
        <v>44230</v>
      </c>
      <c r="P239" s="22">
        <v>44229.5</v>
      </c>
      <c r="Q239">
        <f t="shared" si="22"/>
        <v>10</v>
      </c>
      <c r="R239" s="33">
        <f t="shared" si="23"/>
        <v>149.9</v>
      </c>
    </row>
    <row r="240" spans="1:18" x14ac:dyDescent="0.35">
      <c r="A240" t="s">
        <v>366</v>
      </c>
      <c r="B240" s="21" t="s">
        <v>313</v>
      </c>
      <c r="C240" s="22">
        <v>44225</v>
      </c>
      <c r="D240" t="s">
        <v>114</v>
      </c>
      <c r="E240" t="s">
        <v>115</v>
      </c>
      <c r="F240" s="21" t="s">
        <v>125</v>
      </c>
      <c r="G240" s="32">
        <v>69.84</v>
      </c>
      <c r="H240" s="22">
        <v>44212</v>
      </c>
      <c r="I240" s="23">
        <v>44227</v>
      </c>
      <c r="J240">
        <f t="shared" si="18"/>
        <v>16</v>
      </c>
      <c r="K240" s="2">
        <f t="shared" si="19"/>
        <v>44219.5</v>
      </c>
      <c r="L240" s="9">
        <f t="shared" si="20"/>
        <v>16</v>
      </c>
      <c r="M240" s="2">
        <f t="shared" si="21"/>
        <v>44219.5</v>
      </c>
      <c r="N240" s="22">
        <v>44225</v>
      </c>
      <c r="O240" s="22">
        <v>44230</v>
      </c>
      <c r="P240" s="22">
        <v>44229.5</v>
      </c>
      <c r="Q240">
        <f t="shared" si="22"/>
        <v>10</v>
      </c>
      <c r="R240" s="33">
        <f t="shared" si="23"/>
        <v>698.40000000000009</v>
      </c>
    </row>
    <row r="241" spans="1:18" x14ac:dyDescent="0.35">
      <c r="A241" t="s">
        <v>366</v>
      </c>
      <c r="B241" s="21" t="s">
        <v>313</v>
      </c>
      <c r="C241" s="22">
        <v>44225</v>
      </c>
      <c r="D241" t="s">
        <v>107</v>
      </c>
      <c r="E241" t="s">
        <v>108</v>
      </c>
      <c r="F241" s="21" t="s">
        <v>126</v>
      </c>
      <c r="G241" s="32">
        <v>1108.0899999999999</v>
      </c>
      <c r="H241" s="22">
        <v>44212</v>
      </c>
      <c r="I241" s="23">
        <v>44227</v>
      </c>
      <c r="J241">
        <f t="shared" si="18"/>
        <v>16</v>
      </c>
      <c r="K241" s="2">
        <f t="shared" si="19"/>
        <v>44219.5</v>
      </c>
      <c r="L241" s="9">
        <f t="shared" si="20"/>
        <v>16</v>
      </c>
      <c r="M241" s="2">
        <f t="shared" si="21"/>
        <v>44219.5</v>
      </c>
      <c r="N241" s="22">
        <v>44225</v>
      </c>
      <c r="O241" s="22">
        <v>44230</v>
      </c>
      <c r="P241" s="22">
        <v>44229.5</v>
      </c>
      <c r="Q241">
        <f t="shared" si="22"/>
        <v>10</v>
      </c>
      <c r="R241" s="33">
        <f t="shared" si="23"/>
        <v>11080.9</v>
      </c>
    </row>
    <row r="242" spans="1:18" x14ac:dyDescent="0.35">
      <c r="A242" t="s">
        <v>366</v>
      </c>
      <c r="B242" s="21" t="s">
        <v>313</v>
      </c>
      <c r="C242" s="22">
        <v>44225</v>
      </c>
      <c r="D242" t="s">
        <v>114</v>
      </c>
      <c r="E242" t="s">
        <v>115</v>
      </c>
      <c r="F242" s="21" t="s">
        <v>127</v>
      </c>
      <c r="G242" s="32">
        <v>71.75</v>
      </c>
      <c r="H242" s="22">
        <v>44212</v>
      </c>
      <c r="I242" s="23">
        <v>44227</v>
      </c>
      <c r="J242">
        <f t="shared" si="18"/>
        <v>16</v>
      </c>
      <c r="K242" s="2">
        <f t="shared" si="19"/>
        <v>44219.5</v>
      </c>
      <c r="L242" s="9">
        <f t="shared" si="20"/>
        <v>16</v>
      </c>
      <c r="M242" s="2">
        <f t="shared" si="21"/>
        <v>44219.5</v>
      </c>
      <c r="N242" s="22">
        <v>44225</v>
      </c>
      <c r="O242" s="22">
        <v>44230</v>
      </c>
      <c r="P242" s="22">
        <v>44229.5</v>
      </c>
      <c r="Q242">
        <f t="shared" si="22"/>
        <v>10</v>
      </c>
      <c r="R242" s="33">
        <f t="shared" si="23"/>
        <v>717.5</v>
      </c>
    </row>
    <row r="243" spans="1:18" x14ac:dyDescent="0.35">
      <c r="A243" t="s">
        <v>366</v>
      </c>
      <c r="B243" s="21" t="s">
        <v>313</v>
      </c>
      <c r="C243" s="22">
        <v>44225</v>
      </c>
      <c r="D243" t="s">
        <v>110</v>
      </c>
      <c r="E243" t="s">
        <v>111</v>
      </c>
      <c r="F243" s="21" t="s">
        <v>129</v>
      </c>
      <c r="G243" s="32">
        <v>495.96000000000004</v>
      </c>
      <c r="H243" s="22">
        <v>44212</v>
      </c>
      <c r="I243" s="23">
        <v>44227</v>
      </c>
      <c r="J243">
        <f t="shared" si="18"/>
        <v>16</v>
      </c>
      <c r="K243" s="2">
        <f t="shared" si="19"/>
        <v>44219.5</v>
      </c>
      <c r="L243" s="9">
        <f t="shared" si="20"/>
        <v>16</v>
      </c>
      <c r="M243" s="2">
        <f t="shared" si="21"/>
        <v>44219.5</v>
      </c>
      <c r="N243" s="22">
        <v>44225</v>
      </c>
      <c r="O243" s="22">
        <v>44230</v>
      </c>
      <c r="P243" s="22">
        <v>44229.5</v>
      </c>
      <c r="Q243">
        <f t="shared" si="22"/>
        <v>10</v>
      </c>
      <c r="R243" s="33">
        <f t="shared" si="23"/>
        <v>4959.6000000000004</v>
      </c>
    </row>
    <row r="244" spans="1:18" x14ac:dyDescent="0.35">
      <c r="A244" t="s">
        <v>366</v>
      </c>
      <c r="B244" s="21" t="s">
        <v>313</v>
      </c>
      <c r="C244" s="22">
        <v>44225</v>
      </c>
      <c r="D244" t="s">
        <v>114</v>
      </c>
      <c r="E244" t="s">
        <v>115</v>
      </c>
      <c r="F244" s="21" t="s">
        <v>130</v>
      </c>
      <c r="G244" s="32">
        <v>52.22</v>
      </c>
      <c r="H244" s="22">
        <v>44212</v>
      </c>
      <c r="I244" s="23">
        <v>44227</v>
      </c>
      <c r="J244">
        <f t="shared" si="18"/>
        <v>16</v>
      </c>
      <c r="K244" s="2">
        <f t="shared" si="19"/>
        <v>44219.5</v>
      </c>
      <c r="L244" s="9">
        <f t="shared" si="20"/>
        <v>16</v>
      </c>
      <c r="M244" s="2">
        <f t="shared" si="21"/>
        <v>44219.5</v>
      </c>
      <c r="N244" s="22">
        <v>44225</v>
      </c>
      <c r="O244" s="22">
        <v>44230</v>
      </c>
      <c r="P244" s="22">
        <v>44229.5</v>
      </c>
      <c r="Q244">
        <f t="shared" si="22"/>
        <v>10</v>
      </c>
      <c r="R244" s="33">
        <f t="shared" si="23"/>
        <v>522.20000000000005</v>
      </c>
    </row>
    <row r="245" spans="1:18" x14ac:dyDescent="0.35">
      <c r="A245" t="s">
        <v>366</v>
      </c>
      <c r="B245" s="21" t="s">
        <v>313</v>
      </c>
      <c r="C245" s="22">
        <v>44225</v>
      </c>
      <c r="D245" t="s">
        <v>110</v>
      </c>
      <c r="E245" t="s">
        <v>111</v>
      </c>
      <c r="F245" s="21" t="s">
        <v>130</v>
      </c>
      <c r="G245" s="32">
        <v>20.09</v>
      </c>
      <c r="H245" s="22">
        <v>44212</v>
      </c>
      <c r="I245" s="23">
        <v>44227</v>
      </c>
      <c r="J245">
        <f t="shared" si="18"/>
        <v>16</v>
      </c>
      <c r="K245" s="2">
        <f t="shared" si="19"/>
        <v>44219.5</v>
      </c>
      <c r="L245" s="9">
        <f t="shared" si="20"/>
        <v>16</v>
      </c>
      <c r="M245" s="2">
        <f t="shared" si="21"/>
        <v>44219.5</v>
      </c>
      <c r="N245" s="22">
        <v>44225</v>
      </c>
      <c r="O245" s="22">
        <v>44230</v>
      </c>
      <c r="P245" s="22">
        <v>44229.5</v>
      </c>
      <c r="Q245">
        <f t="shared" si="22"/>
        <v>10</v>
      </c>
      <c r="R245" s="33">
        <f t="shared" si="23"/>
        <v>200.9</v>
      </c>
    </row>
    <row r="246" spans="1:18" x14ac:dyDescent="0.35">
      <c r="A246" t="s">
        <v>366</v>
      </c>
      <c r="B246" s="21" t="s">
        <v>313</v>
      </c>
      <c r="C246" s="22">
        <v>44225</v>
      </c>
      <c r="D246" t="s">
        <v>99</v>
      </c>
      <c r="E246" t="s">
        <v>100</v>
      </c>
      <c r="F246" s="21" t="s">
        <v>344</v>
      </c>
      <c r="G246" s="32">
        <v>204.22</v>
      </c>
      <c r="H246" s="22">
        <v>44212</v>
      </c>
      <c r="I246" s="23">
        <v>44227</v>
      </c>
      <c r="J246">
        <f t="shared" si="18"/>
        <v>16</v>
      </c>
      <c r="K246" s="2">
        <f t="shared" si="19"/>
        <v>44219.5</v>
      </c>
      <c r="L246" s="9">
        <f t="shared" si="20"/>
        <v>16</v>
      </c>
      <c r="M246" s="2">
        <f t="shared" si="21"/>
        <v>44219.5</v>
      </c>
      <c r="N246" s="22">
        <v>44225</v>
      </c>
      <c r="O246" s="22">
        <v>44230</v>
      </c>
      <c r="P246" s="22">
        <v>44229.5</v>
      </c>
      <c r="Q246">
        <f t="shared" si="22"/>
        <v>10</v>
      </c>
      <c r="R246" s="33">
        <f t="shared" si="23"/>
        <v>2042.2</v>
      </c>
    </row>
    <row r="247" spans="1:18" x14ac:dyDescent="0.35">
      <c r="A247" t="s">
        <v>366</v>
      </c>
      <c r="B247" s="21" t="s">
        <v>313</v>
      </c>
      <c r="C247" s="22">
        <v>44225</v>
      </c>
      <c r="D247" t="s">
        <v>107</v>
      </c>
      <c r="E247" t="s">
        <v>108</v>
      </c>
      <c r="F247" s="21" t="s">
        <v>318</v>
      </c>
      <c r="G247" s="32">
        <v>20.36</v>
      </c>
      <c r="H247" s="22">
        <v>44212</v>
      </c>
      <c r="I247" s="23">
        <v>44227</v>
      </c>
      <c r="J247">
        <f t="shared" si="18"/>
        <v>16</v>
      </c>
      <c r="K247" s="2">
        <f t="shared" si="19"/>
        <v>44219.5</v>
      </c>
      <c r="L247" s="9">
        <f t="shared" si="20"/>
        <v>16</v>
      </c>
      <c r="M247" s="2">
        <f t="shared" si="21"/>
        <v>44219.5</v>
      </c>
      <c r="N247" s="22">
        <v>44225</v>
      </c>
      <c r="O247" s="22">
        <v>44230</v>
      </c>
      <c r="P247" s="22">
        <v>44229.5</v>
      </c>
      <c r="Q247">
        <f t="shared" si="22"/>
        <v>10</v>
      </c>
      <c r="R247" s="33">
        <f t="shared" si="23"/>
        <v>203.6</v>
      </c>
    </row>
    <row r="248" spans="1:18" x14ac:dyDescent="0.35">
      <c r="A248" t="s">
        <v>366</v>
      </c>
      <c r="B248" s="21" t="s">
        <v>313</v>
      </c>
      <c r="C248" s="22">
        <v>44225</v>
      </c>
      <c r="D248" t="s">
        <v>99</v>
      </c>
      <c r="E248" t="s">
        <v>100</v>
      </c>
      <c r="F248" s="21" t="s">
        <v>318</v>
      </c>
      <c r="G248" s="32">
        <v>1827.4299999999998</v>
      </c>
      <c r="H248" s="22">
        <v>44212</v>
      </c>
      <c r="I248" s="23">
        <v>44227</v>
      </c>
      <c r="J248">
        <f t="shared" si="18"/>
        <v>16</v>
      </c>
      <c r="K248" s="2">
        <f t="shared" si="19"/>
        <v>44219.5</v>
      </c>
      <c r="L248" s="9">
        <f t="shared" si="20"/>
        <v>16</v>
      </c>
      <c r="M248" s="2">
        <f t="shared" si="21"/>
        <v>44219.5</v>
      </c>
      <c r="N248" s="22">
        <v>44225</v>
      </c>
      <c r="O248" s="22">
        <v>44230</v>
      </c>
      <c r="P248" s="22">
        <v>44229.5</v>
      </c>
      <c r="Q248">
        <f t="shared" si="22"/>
        <v>10</v>
      </c>
      <c r="R248" s="33">
        <f t="shared" si="23"/>
        <v>18274.3</v>
      </c>
    </row>
    <row r="249" spans="1:18" x14ac:dyDescent="0.35">
      <c r="A249" t="s">
        <v>366</v>
      </c>
      <c r="B249" s="21" t="s">
        <v>313</v>
      </c>
      <c r="C249" s="22">
        <v>44225</v>
      </c>
      <c r="D249" t="s">
        <v>107</v>
      </c>
      <c r="E249" t="s">
        <v>108</v>
      </c>
      <c r="F249" s="21" t="s">
        <v>109</v>
      </c>
      <c r="G249" s="32">
        <v>908</v>
      </c>
      <c r="H249" s="22">
        <v>44212</v>
      </c>
      <c r="I249" s="23">
        <v>44227</v>
      </c>
      <c r="J249">
        <f t="shared" si="18"/>
        <v>16</v>
      </c>
      <c r="K249" s="2">
        <f t="shared" si="19"/>
        <v>44219.5</v>
      </c>
      <c r="L249" s="9">
        <f t="shared" si="20"/>
        <v>16</v>
      </c>
      <c r="M249" s="2">
        <f t="shared" si="21"/>
        <v>44219.5</v>
      </c>
      <c r="N249" s="22">
        <v>44225</v>
      </c>
      <c r="O249" s="22">
        <v>44230</v>
      </c>
      <c r="P249" s="22">
        <v>44229.5</v>
      </c>
      <c r="Q249">
        <f t="shared" si="22"/>
        <v>10</v>
      </c>
      <c r="R249" s="33">
        <f t="shared" si="23"/>
        <v>9080</v>
      </c>
    </row>
    <row r="250" spans="1:18" x14ac:dyDescent="0.35">
      <c r="A250" t="s">
        <v>366</v>
      </c>
      <c r="B250" s="21" t="s">
        <v>313</v>
      </c>
      <c r="C250" s="22">
        <v>44225</v>
      </c>
      <c r="D250" t="s">
        <v>114</v>
      </c>
      <c r="E250" t="s">
        <v>115</v>
      </c>
      <c r="F250" s="21" t="s">
        <v>132</v>
      </c>
      <c r="G250" s="32">
        <v>121.94</v>
      </c>
      <c r="H250" s="22">
        <v>44212</v>
      </c>
      <c r="I250" s="23">
        <v>44227</v>
      </c>
      <c r="J250">
        <f t="shared" si="18"/>
        <v>16</v>
      </c>
      <c r="K250" s="2">
        <f t="shared" si="19"/>
        <v>44219.5</v>
      </c>
      <c r="L250" s="9">
        <f t="shared" si="20"/>
        <v>16</v>
      </c>
      <c r="M250" s="2">
        <f t="shared" si="21"/>
        <v>44219.5</v>
      </c>
      <c r="N250" s="22">
        <v>44225</v>
      </c>
      <c r="O250" s="22">
        <v>44230</v>
      </c>
      <c r="P250" s="22">
        <v>44229.5</v>
      </c>
      <c r="Q250">
        <f t="shared" si="22"/>
        <v>10</v>
      </c>
      <c r="R250" s="33">
        <f t="shared" si="23"/>
        <v>1219.4000000000001</v>
      </c>
    </row>
    <row r="251" spans="1:18" x14ac:dyDescent="0.35">
      <c r="A251" t="s">
        <v>366</v>
      </c>
      <c r="B251" s="21" t="s">
        <v>313</v>
      </c>
      <c r="C251" s="22">
        <v>44225</v>
      </c>
      <c r="D251" t="s">
        <v>99</v>
      </c>
      <c r="E251" t="s">
        <v>100</v>
      </c>
      <c r="F251" s="21" t="s">
        <v>316</v>
      </c>
      <c r="G251" s="32">
        <v>174.61</v>
      </c>
      <c r="H251" s="22">
        <v>44212</v>
      </c>
      <c r="I251" s="23">
        <v>44227</v>
      </c>
      <c r="J251">
        <f t="shared" si="18"/>
        <v>16</v>
      </c>
      <c r="K251" s="2">
        <f t="shared" si="19"/>
        <v>44219.5</v>
      </c>
      <c r="L251" s="9">
        <f t="shared" si="20"/>
        <v>16</v>
      </c>
      <c r="M251" s="2">
        <f t="shared" si="21"/>
        <v>44219.5</v>
      </c>
      <c r="N251" s="22">
        <v>44225</v>
      </c>
      <c r="O251" s="22">
        <v>44230</v>
      </c>
      <c r="P251" s="22">
        <v>44229.5</v>
      </c>
      <c r="Q251">
        <f t="shared" si="22"/>
        <v>10</v>
      </c>
      <c r="R251" s="33">
        <f t="shared" si="23"/>
        <v>1746.1000000000001</v>
      </c>
    </row>
    <row r="252" spans="1:18" x14ac:dyDescent="0.35">
      <c r="A252" t="s">
        <v>366</v>
      </c>
      <c r="B252" s="21" t="s">
        <v>313</v>
      </c>
      <c r="C252" s="22">
        <v>44225</v>
      </c>
      <c r="D252" t="s">
        <v>114</v>
      </c>
      <c r="E252" t="s">
        <v>115</v>
      </c>
      <c r="F252" s="21" t="s">
        <v>133</v>
      </c>
      <c r="G252" s="32">
        <v>12.13</v>
      </c>
      <c r="H252" s="22">
        <v>44212</v>
      </c>
      <c r="I252" s="23">
        <v>44227</v>
      </c>
      <c r="J252">
        <f t="shared" si="18"/>
        <v>16</v>
      </c>
      <c r="K252" s="2">
        <f t="shared" si="19"/>
        <v>44219.5</v>
      </c>
      <c r="L252" s="9">
        <f t="shared" si="20"/>
        <v>16</v>
      </c>
      <c r="M252" s="2">
        <f t="shared" si="21"/>
        <v>44219.5</v>
      </c>
      <c r="N252" s="22">
        <v>44225</v>
      </c>
      <c r="O252" s="22">
        <v>44230</v>
      </c>
      <c r="P252" s="22">
        <v>44229.5</v>
      </c>
      <c r="Q252">
        <f t="shared" si="22"/>
        <v>10</v>
      </c>
      <c r="R252" s="33">
        <f t="shared" si="23"/>
        <v>121.30000000000001</v>
      </c>
    </row>
    <row r="253" spans="1:18" x14ac:dyDescent="0.35">
      <c r="A253" t="s">
        <v>366</v>
      </c>
      <c r="B253" s="21" t="s">
        <v>313</v>
      </c>
      <c r="C253" s="22">
        <v>44225</v>
      </c>
      <c r="D253" t="s">
        <v>114</v>
      </c>
      <c r="E253" t="s">
        <v>115</v>
      </c>
      <c r="F253" s="21" t="s">
        <v>136</v>
      </c>
      <c r="G253" s="32">
        <v>33.08</v>
      </c>
      <c r="H253" s="22">
        <v>44212</v>
      </c>
      <c r="I253" s="23">
        <v>44227</v>
      </c>
      <c r="J253">
        <f t="shared" si="18"/>
        <v>16</v>
      </c>
      <c r="K253" s="2">
        <f t="shared" si="19"/>
        <v>44219.5</v>
      </c>
      <c r="L253" s="9">
        <f t="shared" si="20"/>
        <v>16</v>
      </c>
      <c r="M253" s="2">
        <f t="shared" si="21"/>
        <v>44219.5</v>
      </c>
      <c r="N253" s="22">
        <v>44225</v>
      </c>
      <c r="O253" s="22">
        <v>44230</v>
      </c>
      <c r="P253" s="22">
        <v>44229.5</v>
      </c>
      <c r="Q253">
        <f t="shared" si="22"/>
        <v>10</v>
      </c>
      <c r="R253" s="33">
        <f t="shared" si="23"/>
        <v>330.79999999999995</v>
      </c>
    </row>
    <row r="254" spans="1:18" x14ac:dyDescent="0.35">
      <c r="A254" t="s">
        <v>366</v>
      </c>
      <c r="B254" s="21" t="s">
        <v>313</v>
      </c>
      <c r="C254" s="22">
        <v>44225</v>
      </c>
      <c r="D254" t="s">
        <v>110</v>
      </c>
      <c r="E254" t="s">
        <v>111</v>
      </c>
      <c r="F254" s="21" t="s">
        <v>137</v>
      </c>
      <c r="G254" s="32">
        <v>408.22</v>
      </c>
      <c r="H254" s="22">
        <v>44212</v>
      </c>
      <c r="I254" s="23">
        <v>44227</v>
      </c>
      <c r="J254">
        <f t="shared" si="18"/>
        <v>16</v>
      </c>
      <c r="K254" s="2">
        <f t="shared" si="19"/>
        <v>44219.5</v>
      </c>
      <c r="L254" s="9">
        <f t="shared" si="20"/>
        <v>16</v>
      </c>
      <c r="M254" s="2">
        <f t="shared" si="21"/>
        <v>44219.5</v>
      </c>
      <c r="N254" s="22">
        <v>44225</v>
      </c>
      <c r="O254" s="22">
        <v>44230</v>
      </c>
      <c r="P254" s="22">
        <v>44229.5</v>
      </c>
      <c r="Q254">
        <f t="shared" si="22"/>
        <v>10</v>
      </c>
      <c r="R254" s="33">
        <f t="shared" si="23"/>
        <v>4082.2000000000003</v>
      </c>
    </row>
    <row r="255" spans="1:18" x14ac:dyDescent="0.35">
      <c r="A255" t="s">
        <v>366</v>
      </c>
      <c r="B255" s="21" t="s">
        <v>313</v>
      </c>
      <c r="C255" s="22">
        <v>44225</v>
      </c>
      <c r="D255" t="s">
        <v>107</v>
      </c>
      <c r="E255" t="s">
        <v>108</v>
      </c>
      <c r="F255" s="21" t="s">
        <v>138</v>
      </c>
      <c r="G255" s="32">
        <v>2322.6999999999998</v>
      </c>
      <c r="H255" s="22">
        <v>44212</v>
      </c>
      <c r="I255" s="23">
        <v>44227</v>
      </c>
      <c r="J255">
        <f t="shared" si="18"/>
        <v>16</v>
      </c>
      <c r="K255" s="2">
        <f t="shared" si="19"/>
        <v>44219.5</v>
      </c>
      <c r="L255" s="9">
        <f t="shared" si="20"/>
        <v>16</v>
      </c>
      <c r="M255" s="2">
        <f t="shared" si="21"/>
        <v>44219.5</v>
      </c>
      <c r="N255" s="22">
        <v>44225</v>
      </c>
      <c r="O255" s="22">
        <v>44230</v>
      </c>
      <c r="P255" s="22">
        <v>44229.5</v>
      </c>
      <c r="Q255">
        <f t="shared" si="22"/>
        <v>10</v>
      </c>
      <c r="R255" s="33">
        <f t="shared" si="23"/>
        <v>23227</v>
      </c>
    </row>
    <row r="256" spans="1:18" x14ac:dyDescent="0.35">
      <c r="A256" t="s">
        <v>366</v>
      </c>
      <c r="B256" s="21" t="s">
        <v>313</v>
      </c>
      <c r="C256" s="22">
        <v>44225</v>
      </c>
      <c r="D256" t="s">
        <v>114</v>
      </c>
      <c r="E256" t="s">
        <v>115</v>
      </c>
      <c r="F256" s="21" t="s">
        <v>317</v>
      </c>
      <c r="G256" s="32">
        <v>26.71</v>
      </c>
      <c r="H256" s="22">
        <v>44212</v>
      </c>
      <c r="I256" s="23">
        <v>44227</v>
      </c>
      <c r="J256">
        <f t="shared" si="18"/>
        <v>16</v>
      </c>
      <c r="K256" s="2">
        <f t="shared" si="19"/>
        <v>44219.5</v>
      </c>
      <c r="L256" s="9">
        <f t="shared" si="20"/>
        <v>16</v>
      </c>
      <c r="M256" s="2">
        <f t="shared" si="21"/>
        <v>44219.5</v>
      </c>
      <c r="N256" s="22">
        <v>44225</v>
      </c>
      <c r="O256" s="22">
        <v>44230</v>
      </c>
      <c r="P256" s="22">
        <v>44229.5</v>
      </c>
      <c r="Q256">
        <f t="shared" si="22"/>
        <v>10</v>
      </c>
      <c r="R256" s="33">
        <f t="shared" si="23"/>
        <v>267.10000000000002</v>
      </c>
    </row>
    <row r="257" spans="1:18" x14ac:dyDescent="0.35">
      <c r="A257" t="s">
        <v>366</v>
      </c>
      <c r="B257" s="21" t="s">
        <v>313</v>
      </c>
      <c r="C257" s="22">
        <v>44225</v>
      </c>
      <c r="D257" t="s">
        <v>114</v>
      </c>
      <c r="E257" t="s">
        <v>115</v>
      </c>
      <c r="F257" s="21" t="s">
        <v>141</v>
      </c>
      <c r="G257" s="32">
        <v>281.15999999999997</v>
      </c>
      <c r="H257" s="22">
        <v>44212</v>
      </c>
      <c r="I257" s="23">
        <v>44227</v>
      </c>
      <c r="J257">
        <f t="shared" si="18"/>
        <v>16</v>
      </c>
      <c r="K257" s="2">
        <f t="shared" si="19"/>
        <v>44219.5</v>
      </c>
      <c r="L257" s="9">
        <f t="shared" si="20"/>
        <v>16</v>
      </c>
      <c r="M257" s="2">
        <f t="shared" si="21"/>
        <v>44219.5</v>
      </c>
      <c r="N257" s="22">
        <v>44225</v>
      </c>
      <c r="O257" s="22">
        <v>44230</v>
      </c>
      <c r="P257" s="22">
        <v>44229.5</v>
      </c>
      <c r="Q257">
        <f t="shared" si="22"/>
        <v>10</v>
      </c>
      <c r="R257" s="33">
        <f t="shared" si="23"/>
        <v>2811.5999999999995</v>
      </c>
    </row>
    <row r="258" spans="1:18" x14ac:dyDescent="0.35">
      <c r="A258" t="s">
        <v>366</v>
      </c>
      <c r="B258" s="21" t="s">
        <v>313</v>
      </c>
      <c r="C258" s="22">
        <v>44225</v>
      </c>
      <c r="D258" t="s">
        <v>99</v>
      </c>
      <c r="E258" t="s">
        <v>100</v>
      </c>
      <c r="F258" s="21" t="s">
        <v>319</v>
      </c>
      <c r="G258" s="32">
        <v>1134.48</v>
      </c>
      <c r="H258" s="22">
        <v>44212</v>
      </c>
      <c r="I258" s="23">
        <v>44227</v>
      </c>
      <c r="J258">
        <f t="shared" si="18"/>
        <v>16</v>
      </c>
      <c r="K258" s="2">
        <f t="shared" si="19"/>
        <v>44219.5</v>
      </c>
      <c r="L258" s="9">
        <f t="shared" si="20"/>
        <v>16</v>
      </c>
      <c r="M258" s="2">
        <f t="shared" si="21"/>
        <v>44219.5</v>
      </c>
      <c r="N258" s="22">
        <v>44225</v>
      </c>
      <c r="O258" s="22">
        <v>44231</v>
      </c>
      <c r="P258" s="22">
        <v>44230.5</v>
      </c>
      <c r="Q258">
        <f t="shared" si="22"/>
        <v>11</v>
      </c>
      <c r="R258" s="33">
        <f t="shared" si="23"/>
        <v>12479.28</v>
      </c>
    </row>
    <row r="259" spans="1:18" x14ac:dyDescent="0.35">
      <c r="A259" t="s">
        <v>366</v>
      </c>
      <c r="B259" s="21" t="s">
        <v>313</v>
      </c>
      <c r="C259" s="22">
        <v>44225</v>
      </c>
      <c r="D259" t="s">
        <v>110</v>
      </c>
      <c r="E259" t="s">
        <v>111</v>
      </c>
      <c r="F259" s="21" t="s">
        <v>143</v>
      </c>
      <c r="G259" s="32">
        <v>54.15</v>
      </c>
      <c r="H259" s="22">
        <v>44212</v>
      </c>
      <c r="I259" s="23">
        <v>44227</v>
      </c>
      <c r="J259">
        <f t="shared" si="18"/>
        <v>16</v>
      </c>
      <c r="K259" s="2">
        <f t="shared" si="19"/>
        <v>44219.5</v>
      </c>
      <c r="L259" s="9">
        <f t="shared" si="20"/>
        <v>16</v>
      </c>
      <c r="M259" s="2">
        <f t="shared" si="21"/>
        <v>44219.5</v>
      </c>
      <c r="N259" s="22">
        <v>44225</v>
      </c>
      <c r="O259" s="22">
        <v>44239</v>
      </c>
      <c r="P259" s="22">
        <v>44238.5</v>
      </c>
      <c r="Q259">
        <f t="shared" si="22"/>
        <v>19</v>
      </c>
      <c r="R259" s="33">
        <f t="shared" si="23"/>
        <v>1028.8499999999999</v>
      </c>
    </row>
    <row r="260" spans="1:18" x14ac:dyDescent="0.35">
      <c r="A260" t="s">
        <v>366</v>
      </c>
      <c r="B260" s="21" t="s">
        <v>313</v>
      </c>
      <c r="C260" s="22">
        <v>44225</v>
      </c>
      <c r="D260" t="s">
        <v>114</v>
      </c>
      <c r="E260" t="s">
        <v>115</v>
      </c>
      <c r="F260" s="21" t="s">
        <v>144</v>
      </c>
      <c r="G260" s="32">
        <v>5.79</v>
      </c>
      <c r="H260" s="22">
        <v>44212</v>
      </c>
      <c r="I260" s="23">
        <v>44227</v>
      </c>
      <c r="J260">
        <f t="shared" si="18"/>
        <v>16</v>
      </c>
      <c r="K260" s="2">
        <f t="shared" si="19"/>
        <v>44219.5</v>
      </c>
      <c r="L260" s="9">
        <f t="shared" si="20"/>
        <v>16</v>
      </c>
      <c r="M260" s="2">
        <f t="shared" si="21"/>
        <v>44219.5</v>
      </c>
      <c r="N260" s="22">
        <v>44225</v>
      </c>
      <c r="O260" s="22">
        <v>44239</v>
      </c>
      <c r="P260" s="22">
        <v>44238.5</v>
      </c>
      <c r="Q260">
        <f t="shared" si="22"/>
        <v>19</v>
      </c>
      <c r="R260" s="33">
        <f t="shared" si="23"/>
        <v>110.01</v>
      </c>
    </row>
    <row r="261" spans="1:18" x14ac:dyDescent="0.35">
      <c r="A261" t="s">
        <v>366</v>
      </c>
      <c r="B261" s="21" t="s">
        <v>313</v>
      </c>
      <c r="C261" s="22">
        <v>44225</v>
      </c>
      <c r="D261" t="s">
        <v>114</v>
      </c>
      <c r="E261" t="s">
        <v>115</v>
      </c>
      <c r="F261" s="21" t="s">
        <v>146</v>
      </c>
      <c r="G261" s="32">
        <v>18.61</v>
      </c>
      <c r="H261" s="22">
        <v>44212</v>
      </c>
      <c r="I261" s="23">
        <v>44227</v>
      </c>
      <c r="J261">
        <f t="shared" si="18"/>
        <v>16</v>
      </c>
      <c r="K261" s="2">
        <f t="shared" si="19"/>
        <v>44219.5</v>
      </c>
      <c r="L261" s="9">
        <f t="shared" si="20"/>
        <v>16</v>
      </c>
      <c r="M261" s="2">
        <f t="shared" si="21"/>
        <v>44219.5</v>
      </c>
      <c r="N261" s="22">
        <v>44225</v>
      </c>
      <c r="O261" s="22">
        <v>44239</v>
      </c>
      <c r="P261" s="22">
        <v>44238.5</v>
      </c>
      <c r="Q261">
        <f t="shared" si="22"/>
        <v>19</v>
      </c>
      <c r="R261" s="33">
        <f t="shared" si="23"/>
        <v>353.59</v>
      </c>
    </row>
    <row r="262" spans="1:18" x14ac:dyDescent="0.35">
      <c r="A262" t="s">
        <v>366</v>
      </c>
      <c r="B262" s="21" t="s">
        <v>313</v>
      </c>
      <c r="C262" s="22">
        <v>44225</v>
      </c>
      <c r="D262" t="s">
        <v>114</v>
      </c>
      <c r="E262" t="s">
        <v>115</v>
      </c>
      <c r="F262" s="21" t="s">
        <v>247</v>
      </c>
      <c r="G262" s="32">
        <v>17.79</v>
      </c>
      <c r="H262" s="22">
        <v>44212</v>
      </c>
      <c r="I262" s="23">
        <v>44227</v>
      </c>
      <c r="J262">
        <f t="shared" si="18"/>
        <v>16</v>
      </c>
      <c r="K262" s="2">
        <f t="shared" si="19"/>
        <v>44219.5</v>
      </c>
      <c r="L262" s="9">
        <f t="shared" si="20"/>
        <v>16</v>
      </c>
      <c r="M262" s="2">
        <f t="shared" si="21"/>
        <v>44219.5</v>
      </c>
      <c r="N262" s="22">
        <v>44225</v>
      </c>
      <c r="O262" s="22">
        <v>44239</v>
      </c>
      <c r="P262" s="22">
        <v>44238.5</v>
      </c>
      <c r="Q262">
        <f t="shared" si="22"/>
        <v>19</v>
      </c>
      <c r="R262" s="33">
        <f t="shared" si="23"/>
        <v>338.01</v>
      </c>
    </row>
    <row r="263" spans="1:18" x14ac:dyDescent="0.35">
      <c r="A263" t="s">
        <v>366</v>
      </c>
      <c r="B263" s="21" t="s">
        <v>313</v>
      </c>
      <c r="C263" s="22">
        <v>44225</v>
      </c>
      <c r="D263" t="s">
        <v>114</v>
      </c>
      <c r="E263" t="s">
        <v>115</v>
      </c>
      <c r="F263" s="21" t="s">
        <v>248</v>
      </c>
      <c r="G263" s="32">
        <v>15.259999999999998</v>
      </c>
      <c r="H263" s="22">
        <v>44212</v>
      </c>
      <c r="I263" s="23">
        <v>44227</v>
      </c>
      <c r="J263">
        <f t="shared" ref="J263:J326" si="24">I263-H263+1</f>
        <v>16</v>
      </c>
      <c r="K263" s="2">
        <f t="shared" ref="K263:K326" si="25">(H263+I263)/2</f>
        <v>44219.5</v>
      </c>
      <c r="L263" s="9">
        <f t="shared" si="20"/>
        <v>16</v>
      </c>
      <c r="M263" s="2">
        <f t="shared" si="21"/>
        <v>44219.5</v>
      </c>
      <c r="N263" s="22">
        <v>44225</v>
      </c>
      <c r="O263" s="22">
        <v>44239</v>
      </c>
      <c r="P263" s="22">
        <v>44238.5</v>
      </c>
      <c r="Q263">
        <f t="shared" si="22"/>
        <v>19</v>
      </c>
      <c r="R263" s="33">
        <f t="shared" si="23"/>
        <v>289.93999999999994</v>
      </c>
    </row>
    <row r="264" spans="1:18" x14ac:dyDescent="0.35">
      <c r="A264" t="s">
        <v>366</v>
      </c>
      <c r="B264" s="21" t="s">
        <v>313</v>
      </c>
      <c r="C264" s="22">
        <v>44225</v>
      </c>
      <c r="D264" t="s">
        <v>110</v>
      </c>
      <c r="E264" t="s">
        <v>111</v>
      </c>
      <c r="F264" s="21" t="s">
        <v>147</v>
      </c>
      <c r="G264" s="32">
        <v>34.39</v>
      </c>
      <c r="H264" s="22">
        <v>44212</v>
      </c>
      <c r="I264" s="23">
        <v>44227</v>
      </c>
      <c r="J264">
        <f t="shared" si="24"/>
        <v>16</v>
      </c>
      <c r="K264" s="2">
        <f t="shared" si="25"/>
        <v>44219.5</v>
      </c>
      <c r="L264" s="9">
        <f t="shared" si="20"/>
        <v>16</v>
      </c>
      <c r="M264" s="2">
        <f t="shared" si="21"/>
        <v>44219.5</v>
      </c>
      <c r="N264" s="22">
        <v>44225</v>
      </c>
      <c r="O264" s="22">
        <v>44239</v>
      </c>
      <c r="P264" s="22">
        <v>44238.5</v>
      </c>
      <c r="Q264">
        <f t="shared" si="22"/>
        <v>19</v>
      </c>
      <c r="R264" s="33">
        <f t="shared" si="23"/>
        <v>653.41</v>
      </c>
    </row>
    <row r="265" spans="1:18" x14ac:dyDescent="0.35">
      <c r="A265" t="s">
        <v>366</v>
      </c>
      <c r="B265" s="21" t="s">
        <v>313</v>
      </c>
      <c r="C265" s="22">
        <v>44225</v>
      </c>
      <c r="D265" t="s">
        <v>148</v>
      </c>
      <c r="E265" t="s">
        <v>149</v>
      </c>
      <c r="F265" s="21" t="s">
        <v>151</v>
      </c>
      <c r="G265" s="32">
        <v>148.76000000000002</v>
      </c>
      <c r="H265" s="22">
        <v>44212</v>
      </c>
      <c r="I265" s="23">
        <v>44227</v>
      </c>
      <c r="J265">
        <f t="shared" si="24"/>
        <v>16</v>
      </c>
      <c r="K265" s="2">
        <f t="shared" si="25"/>
        <v>44219.5</v>
      </c>
      <c r="L265" s="9">
        <f t="shared" si="20"/>
        <v>16</v>
      </c>
      <c r="M265" s="2">
        <f t="shared" si="21"/>
        <v>44219.5</v>
      </c>
      <c r="N265" s="22">
        <v>44225</v>
      </c>
      <c r="O265" s="22">
        <v>44243</v>
      </c>
      <c r="P265" s="22">
        <v>44239.5</v>
      </c>
      <c r="Q265">
        <f t="shared" si="22"/>
        <v>20</v>
      </c>
      <c r="R265" s="33">
        <f t="shared" si="23"/>
        <v>2975.2000000000003</v>
      </c>
    </row>
    <row r="266" spans="1:18" x14ac:dyDescent="0.35">
      <c r="A266" t="s">
        <v>366</v>
      </c>
      <c r="B266" s="21" t="s">
        <v>313</v>
      </c>
      <c r="C266" s="22">
        <v>44225</v>
      </c>
      <c r="D266" t="s">
        <v>110</v>
      </c>
      <c r="E266" t="s">
        <v>111</v>
      </c>
      <c r="F266" s="21" t="s">
        <v>153</v>
      </c>
      <c r="G266" s="32">
        <v>276.77999999999997</v>
      </c>
      <c r="H266" s="22">
        <v>44212</v>
      </c>
      <c r="I266" s="23">
        <v>44227</v>
      </c>
      <c r="J266">
        <f t="shared" si="24"/>
        <v>16</v>
      </c>
      <c r="K266" s="2">
        <f t="shared" si="25"/>
        <v>44219.5</v>
      </c>
      <c r="L266" s="9">
        <f t="shared" si="20"/>
        <v>16</v>
      </c>
      <c r="M266" s="2">
        <f t="shared" si="21"/>
        <v>44219.5</v>
      </c>
      <c r="N266" s="22">
        <v>44225</v>
      </c>
      <c r="O266" s="22">
        <v>44243</v>
      </c>
      <c r="P266" s="22">
        <v>44239.5</v>
      </c>
      <c r="Q266">
        <f t="shared" si="22"/>
        <v>20</v>
      </c>
      <c r="R266" s="33">
        <f t="shared" si="23"/>
        <v>5535.5999999999995</v>
      </c>
    </row>
    <row r="267" spans="1:18" x14ac:dyDescent="0.35">
      <c r="A267" t="s">
        <v>366</v>
      </c>
      <c r="B267" s="21" t="s">
        <v>313</v>
      </c>
      <c r="C267" s="22">
        <v>44225</v>
      </c>
      <c r="D267" t="s">
        <v>148</v>
      </c>
      <c r="E267" t="s">
        <v>149</v>
      </c>
      <c r="F267" s="21" t="s">
        <v>298</v>
      </c>
      <c r="G267" s="32">
        <v>26.8</v>
      </c>
      <c r="H267" s="22">
        <v>44212</v>
      </c>
      <c r="I267" s="23">
        <v>44227</v>
      </c>
      <c r="J267">
        <f t="shared" si="24"/>
        <v>16</v>
      </c>
      <c r="K267" s="2">
        <f t="shared" si="25"/>
        <v>44219.5</v>
      </c>
      <c r="L267" s="9">
        <f t="shared" ref="L267:L330" si="26">I267-H267+1</f>
        <v>16</v>
      </c>
      <c r="M267" s="2">
        <f t="shared" ref="M267:M330" si="27">(H267+I267)/2</f>
        <v>44219.5</v>
      </c>
      <c r="N267" s="22">
        <v>44225</v>
      </c>
      <c r="O267" s="22">
        <v>44243</v>
      </c>
      <c r="P267" s="22">
        <v>44239.5</v>
      </c>
      <c r="Q267">
        <f t="shared" ref="Q267:Q330" si="28">P267-M267</f>
        <v>20</v>
      </c>
      <c r="R267" s="33">
        <f t="shared" ref="R267:R330" si="29">Q267*G267</f>
        <v>536</v>
      </c>
    </row>
    <row r="268" spans="1:18" x14ac:dyDescent="0.35">
      <c r="A268" t="s">
        <v>366</v>
      </c>
      <c r="B268" s="21" t="s">
        <v>313</v>
      </c>
      <c r="C268" s="22">
        <v>44225</v>
      </c>
      <c r="D268" t="s">
        <v>148</v>
      </c>
      <c r="E268" t="s">
        <v>149</v>
      </c>
      <c r="F268" s="21" t="s">
        <v>155</v>
      </c>
      <c r="G268" s="32">
        <v>17.11</v>
      </c>
      <c r="H268" s="22">
        <v>44212</v>
      </c>
      <c r="I268" s="23">
        <v>44227</v>
      </c>
      <c r="J268">
        <f t="shared" si="24"/>
        <v>16</v>
      </c>
      <c r="K268" s="2">
        <f t="shared" si="25"/>
        <v>44219.5</v>
      </c>
      <c r="L268" s="9">
        <f t="shared" si="26"/>
        <v>16</v>
      </c>
      <c r="M268" s="2">
        <f t="shared" si="27"/>
        <v>44219.5</v>
      </c>
      <c r="N268" s="22">
        <v>44225</v>
      </c>
      <c r="O268" s="22">
        <v>44243</v>
      </c>
      <c r="P268" s="22">
        <v>44239.5</v>
      </c>
      <c r="Q268">
        <f t="shared" si="28"/>
        <v>20</v>
      </c>
      <c r="R268" s="33">
        <f t="shared" si="29"/>
        <v>342.2</v>
      </c>
    </row>
    <row r="269" spans="1:18" x14ac:dyDescent="0.35">
      <c r="A269" t="s">
        <v>366</v>
      </c>
      <c r="B269" s="21" t="s">
        <v>313</v>
      </c>
      <c r="C269" s="22">
        <v>44225</v>
      </c>
      <c r="D269" t="s">
        <v>148</v>
      </c>
      <c r="E269" t="s">
        <v>149</v>
      </c>
      <c r="F269" s="21" t="s">
        <v>320</v>
      </c>
      <c r="G269" s="32">
        <v>29.84</v>
      </c>
      <c r="H269" s="22">
        <v>44212</v>
      </c>
      <c r="I269" s="23">
        <v>44227</v>
      </c>
      <c r="J269">
        <f t="shared" si="24"/>
        <v>16</v>
      </c>
      <c r="K269" s="2">
        <f t="shared" si="25"/>
        <v>44219.5</v>
      </c>
      <c r="L269" s="9">
        <f t="shared" si="26"/>
        <v>16</v>
      </c>
      <c r="M269" s="2">
        <f t="shared" si="27"/>
        <v>44219.5</v>
      </c>
      <c r="N269" s="22">
        <v>44225</v>
      </c>
      <c r="O269" s="22">
        <v>44243</v>
      </c>
      <c r="P269" s="22">
        <v>44239.5</v>
      </c>
      <c r="Q269">
        <f t="shared" si="28"/>
        <v>20</v>
      </c>
      <c r="R269" s="33">
        <f t="shared" si="29"/>
        <v>596.79999999999995</v>
      </c>
    </row>
    <row r="270" spans="1:18" x14ac:dyDescent="0.35">
      <c r="A270" t="s">
        <v>366</v>
      </c>
      <c r="B270" s="21" t="s">
        <v>313</v>
      </c>
      <c r="C270" s="22">
        <v>44225</v>
      </c>
      <c r="D270" t="s">
        <v>148</v>
      </c>
      <c r="E270" t="s">
        <v>149</v>
      </c>
      <c r="F270" s="21" t="s">
        <v>156</v>
      </c>
      <c r="G270" s="32">
        <v>106.09</v>
      </c>
      <c r="H270" s="22">
        <v>44212</v>
      </c>
      <c r="I270" s="23">
        <v>44227</v>
      </c>
      <c r="J270">
        <f t="shared" si="24"/>
        <v>16</v>
      </c>
      <c r="K270" s="2">
        <f t="shared" si="25"/>
        <v>44219.5</v>
      </c>
      <c r="L270" s="9">
        <f t="shared" si="26"/>
        <v>16</v>
      </c>
      <c r="M270" s="2">
        <f t="shared" si="27"/>
        <v>44219.5</v>
      </c>
      <c r="N270" s="22">
        <v>44225</v>
      </c>
      <c r="O270" s="22">
        <v>44243</v>
      </c>
      <c r="P270" s="22">
        <v>44239.5</v>
      </c>
      <c r="Q270">
        <f t="shared" si="28"/>
        <v>20</v>
      </c>
      <c r="R270" s="33">
        <f t="shared" si="29"/>
        <v>2121.8000000000002</v>
      </c>
    </row>
    <row r="271" spans="1:18" x14ac:dyDescent="0.35">
      <c r="A271" t="s">
        <v>366</v>
      </c>
      <c r="B271" s="21" t="s">
        <v>313</v>
      </c>
      <c r="C271" s="22">
        <v>44225</v>
      </c>
      <c r="D271" t="s">
        <v>148</v>
      </c>
      <c r="E271" t="s">
        <v>149</v>
      </c>
      <c r="F271" s="21" t="s">
        <v>157</v>
      </c>
      <c r="G271" s="32">
        <v>309.27</v>
      </c>
      <c r="H271" s="22">
        <v>44212</v>
      </c>
      <c r="I271" s="23">
        <v>44227</v>
      </c>
      <c r="J271">
        <f t="shared" si="24"/>
        <v>16</v>
      </c>
      <c r="K271" s="2">
        <f t="shared" si="25"/>
        <v>44219.5</v>
      </c>
      <c r="L271" s="9">
        <f t="shared" si="26"/>
        <v>16</v>
      </c>
      <c r="M271" s="2">
        <f t="shared" si="27"/>
        <v>44219.5</v>
      </c>
      <c r="N271" s="22">
        <v>44225</v>
      </c>
      <c r="O271" s="22">
        <v>44243</v>
      </c>
      <c r="P271" s="22">
        <v>44239.5</v>
      </c>
      <c r="Q271">
        <f t="shared" si="28"/>
        <v>20</v>
      </c>
      <c r="R271" s="33">
        <f t="shared" si="29"/>
        <v>6185.4</v>
      </c>
    </row>
    <row r="272" spans="1:18" x14ac:dyDescent="0.35">
      <c r="A272" t="s">
        <v>366</v>
      </c>
      <c r="B272" s="21" t="s">
        <v>313</v>
      </c>
      <c r="C272" s="22">
        <v>44225</v>
      </c>
      <c r="D272" t="s">
        <v>148</v>
      </c>
      <c r="E272" t="s">
        <v>149</v>
      </c>
      <c r="F272" s="21" t="s">
        <v>158</v>
      </c>
      <c r="G272" s="32">
        <v>376.20000000000005</v>
      </c>
      <c r="H272" s="22">
        <v>44212</v>
      </c>
      <c r="I272" s="23">
        <v>44227</v>
      </c>
      <c r="J272">
        <f t="shared" si="24"/>
        <v>16</v>
      </c>
      <c r="K272" s="2">
        <f t="shared" si="25"/>
        <v>44219.5</v>
      </c>
      <c r="L272" s="9">
        <f t="shared" si="26"/>
        <v>16</v>
      </c>
      <c r="M272" s="2">
        <f t="shared" si="27"/>
        <v>44219.5</v>
      </c>
      <c r="N272" s="22">
        <v>44225</v>
      </c>
      <c r="O272" s="22">
        <v>44243</v>
      </c>
      <c r="P272" s="22">
        <v>44239.5</v>
      </c>
      <c r="Q272">
        <f t="shared" si="28"/>
        <v>20</v>
      </c>
      <c r="R272" s="33">
        <f t="shared" si="29"/>
        <v>7524.0000000000009</v>
      </c>
    </row>
    <row r="273" spans="1:18" x14ac:dyDescent="0.35">
      <c r="A273" t="s">
        <v>366</v>
      </c>
      <c r="B273" s="21" t="s">
        <v>313</v>
      </c>
      <c r="C273" s="22">
        <v>44225</v>
      </c>
      <c r="D273" t="s">
        <v>148</v>
      </c>
      <c r="E273" t="s">
        <v>149</v>
      </c>
      <c r="F273" s="21" t="s">
        <v>159</v>
      </c>
      <c r="G273" s="32">
        <v>48.98</v>
      </c>
      <c r="H273" s="22">
        <v>44212</v>
      </c>
      <c r="I273" s="23">
        <v>44227</v>
      </c>
      <c r="J273">
        <f t="shared" si="24"/>
        <v>16</v>
      </c>
      <c r="K273" s="2">
        <f t="shared" si="25"/>
        <v>44219.5</v>
      </c>
      <c r="L273" s="9">
        <f t="shared" si="26"/>
        <v>16</v>
      </c>
      <c r="M273" s="2">
        <f t="shared" si="27"/>
        <v>44219.5</v>
      </c>
      <c r="N273" s="22">
        <v>44225</v>
      </c>
      <c r="O273" s="22">
        <v>44243</v>
      </c>
      <c r="P273" s="22">
        <v>44239.5</v>
      </c>
      <c r="Q273">
        <f t="shared" si="28"/>
        <v>20</v>
      </c>
      <c r="R273" s="33">
        <f t="shared" si="29"/>
        <v>979.59999999999991</v>
      </c>
    </row>
    <row r="274" spans="1:18" x14ac:dyDescent="0.35">
      <c r="A274" t="s">
        <v>366</v>
      </c>
      <c r="B274" s="21" t="s">
        <v>313</v>
      </c>
      <c r="C274" s="22">
        <v>44225</v>
      </c>
      <c r="D274" t="s">
        <v>148</v>
      </c>
      <c r="E274" t="s">
        <v>149</v>
      </c>
      <c r="F274" s="21" t="s">
        <v>301</v>
      </c>
      <c r="G274" s="32">
        <v>86.19</v>
      </c>
      <c r="H274" s="22">
        <v>44212</v>
      </c>
      <c r="I274" s="23">
        <v>44227</v>
      </c>
      <c r="J274">
        <f t="shared" si="24"/>
        <v>16</v>
      </c>
      <c r="K274" s="2">
        <f t="shared" si="25"/>
        <v>44219.5</v>
      </c>
      <c r="L274" s="9">
        <f t="shared" si="26"/>
        <v>16</v>
      </c>
      <c r="M274" s="2">
        <f t="shared" si="27"/>
        <v>44219.5</v>
      </c>
      <c r="N274" s="22">
        <v>44225</v>
      </c>
      <c r="O274" s="22">
        <v>44243</v>
      </c>
      <c r="P274" s="22">
        <v>44239.5</v>
      </c>
      <c r="Q274">
        <f t="shared" si="28"/>
        <v>20</v>
      </c>
      <c r="R274" s="33">
        <f t="shared" si="29"/>
        <v>1723.8</v>
      </c>
    </row>
    <row r="275" spans="1:18" x14ac:dyDescent="0.35">
      <c r="A275" t="s">
        <v>366</v>
      </c>
      <c r="B275" s="21" t="s">
        <v>313</v>
      </c>
      <c r="C275" s="22">
        <v>44225</v>
      </c>
      <c r="D275" t="s">
        <v>148</v>
      </c>
      <c r="E275" t="s">
        <v>149</v>
      </c>
      <c r="F275" s="21" t="s">
        <v>321</v>
      </c>
      <c r="G275" s="32">
        <v>225.66</v>
      </c>
      <c r="H275" s="22">
        <v>44212</v>
      </c>
      <c r="I275" s="23">
        <v>44227</v>
      </c>
      <c r="J275">
        <f t="shared" si="24"/>
        <v>16</v>
      </c>
      <c r="K275" s="2">
        <f t="shared" si="25"/>
        <v>44219.5</v>
      </c>
      <c r="L275" s="9">
        <f t="shared" si="26"/>
        <v>16</v>
      </c>
      <c r="M275" s="2">
        <f t="shared" si="27"/>
        <v>44219.5</v>
      </c>
      <c r="N275" s="22">
        <v>44225</v>
      </c>
      <c r="O275" s="22">
        <v>44243</v>
      </c>
      <c r="P275" s="22">
        <v>44239.5</v>
      </c>
      <c r="Q275">
        <f t="shared" si="28"/>
        <v>20</v>
      </c>
      <c r="R275" s="33">
        <f t="shared" si="29"/>
        <v>4513.2</v>
      </c>
    </row>
    <row r="276" spans="1:18" x14ac:dyDescent="0.35">
      <c r="A276" t="s">
        <v>366</v>
      </c>
      <c r="B276" s="21" t="s">
        <v>313</v>
      </c>
      <c r="C276" s="22">
        <v>44225</v>
      </c>
      <c r="D276" t="s">
        <v>107</v>
      </c>
      <c r="E276" t="s">
        <v>108</v>
      </c>
      <c r="F276" s="21" t="s">
        <v>261</v>
      </c>
      <c r="G276" s="32">
        <v>128.80000000000001</v>
      </c>
      <c r="H276" s="22">
        <v>44212</v>
      </c>
      <c r="I276" s="23">
        <v>44227</v>
      </c>
      <c r="J276">
        <f t="shared" si="24"/>
        <v>16</v>
      </c>
      <c r="K276" s="2">
        <f t="shared" si="25"/>
        <v>44219.5</v>
      </c>
      <c r="L276" s="9">
        <f t="shared" si="26"/>
        <v>16</v>
      </c>
      <c r="M276" s="2">
        <f t="shared" si="27"/>
        <v>44219.5</v>
      </c>
      <c r="N276" s="22">
        <v>44225</v>
      </c>
      <c r="O276" s="22">
        <v>44246</v>
      </c>
      <c r="P276" s="22">
        <v>44245.5</v>
      </c>
      <c r="Q276">
        <f t="shared" si="28"/>
        <v>26</v>
      </c>
      <c r="R276" s="33">
        <f t="shared" si="29"/>
        <v>3348.8</v>
      </c>
    </row>
    <row r="277" spans="1:18" x14ac:dyDescent="0.35">
      <c r="A277" t="s">
        <v>366</v>
      </c>
      <c r="B277" s="21" t="s">
        <v>313</v>
      </c>
      <c r="C277" s="22">
        <v>44225</v>
      </c>
      <c r="D277" t="s">
        <v>99</v>
      </c>
      <c r="E277" t="s">
        <v>100</v>
      </c>
      <c r="F277" s="21" t="s">
        <v>164</v>
      </c>
      <c r="G277" s="32">
        <v>39.97</v>
      </c>
      <c r="H277" s="22">
        <v>44212</v>
      </c>
      <c r="I277" s="23">
        <v>44227</v>
      </c>
      <c r="J277">
        <f t="shared" si="24"/>
        <v>16</v>
      </c>
      <c r="K277" s="2">
        <f t="shared" si="25"/>
        <v>44219.5</v>
      </c>
      <c r="L277" s="9">
        <f t="shared" si="26"/>
        <v>16</v>
      </c>
      <c r="M277" s="2">
        <f t="shared" si="27"/>
        <v>44219.5</v>
      </c>
      <c r="N277" s="22">
        <v>44225</v>
      </c>
      <c r="O277" s="22">
        <v>44249</v>
      </c>
      <c r="P277" s="22">
        <v>44246.5</v>
      </c>
      <c r="Q277">
        <f t="shared" si="28"/>
        <v>27</v>
      </c>
      <c r="R277" s="33">
        <f t="shared" si="29"/>
        <v>1079.19</v>
      </c>
    </row>
    <row r="278" spans="1:18" x14ac:dyDescent="0.35">
      <c r="A278" t="s">
        <v>366</v>
      </c>
      <c r="B278" s="21" t="s">
        <v>313</v>
      </c>
      <c r="C278" s="22">
        <v>44225</v>
      </c>
      <c r="D278" t="s">
        <v>161</v>
      </c>
      <c r="E278" t="s">
        <v>162</v>
      </c>
      <c r="F278" s="21" t="s">
        <v>191</v>
      </c>
      <c r="G278" s="32">
        <v>14.85</v>
      </c>
      <c r="H278" s="22">
        <v>44212</v>
      </c>
      <c r="I278" s="23">
        <v>44227</v>
      </c>
      <c r="J278">
        <f t="shared" si="24"/>
        <v>16</v>
      </c>
      <c r="K278" s="2">
        <f t="shared" si="25"/>
        <v>44219.5</v>
      </c>
      <c r="L278" s="9">
        <f t="shared" si="26"/>
        <v>16</v>
      </c>
      <c r="M278" s="2">
        <f t="shared" si="27"/>
        <v>44219.5</v>
      </c>
      <c r="N278" s="22">
        <v>44225</v>
      </c>
      <c r="O278" s="22">
        <v>44249</v>
      </c>
      <c r="P278" s="22">
        <v>44246.5</v>
      </c>
      <c r="Q278">
        <f t="shared" si="28"/>
        <v>27</v>
      </c>
      <c r="R278" s="33">
        <f t="shared" si="29"/>
        <v>400.95</v>
      </c>
    </row>
    <row r="279" spans="1:18" x14ac:dyDescent="0.35">
      <c r="A279" t="s">
        <v>366</v>
      </c>
      <c r="B279" s="21" t="s">
        <v>313</v>
      </c>
      <c r="C279" s="22">
        <v>44225</v>
      </c>
      <c r="D279" t="s">
        <v>161</v>
      </c>
      <c r="E279" t="s">
        <v>162</v>
      </c>
      <c r="F279" s="21" t="s">
        <v>165</v>
      </c>
      <c r="G279" s="32">
        <v>397.33000000000004</v>
      </c>
      <c r="H279" s="22">
        <v>44212</v>
      </c>
      <c r="I279" s="23">
        <v>44227</v>
      </c>
      <c r="J279">
        <f t="shared" si="24"/>
        <v>16</v>
      </c>
      <c r="K279" s="2">
        <f t="shared" si="25"/>
        <v>44219.5</v>
      </c>
      <c r="L279" s="9">
        <f t="shared" si="26"/>
        <v>16</v>
      </c>
      <c r="M279" s="2">
        <f t="shared" si="27"/>
        <v>44219.5</v>
      </c>
      <c r="N279" s="22">
        <v>44225</v>
      </c>
      <c r="O279" s="22">
        <v>44249</v>
      </c>
      <c r="P279" s="22">
        <v>44246.5</v>
      </c>
      <c r="Q279">
        <f t="shared" si="28"/>
        <v>27</v>
      </c>
      <c r="R279" s="33">
        <f t="shared" si="29"/>
        <v>10727.910000000002</v>
      </c>
    </row>
    <row r="280" spans="1:18" x14ac:dyDescent="0.35">
      <c r="A280" t="s">
        <v>366</v>
      </c>
      <c r="B280" s="21" t="s">
        <v>313</v>
      </c>
      <c r="C280" s="22">
        <v>44225</v>
      </c>
      <c r="D280" t="s">
        <v>161</v>
      </c>
      <c r="E280" t="s">
        <v>162</v>
      </c>
      <c r="F280" s="21" t="s">
        <v>163</v>
      </c>
      <c r="G280" s="32">
        <v>568.06000000000006</v>
      </c>
      <c r="H280" s="22">
        <v>44212</v>
      </c>
      <c r="I280" s="23">
        <v>44227</v>
      </c>
      <c r="J280">
        <f t="shared" si="24"/>
        <v>16</v>
      </c>
      <c r="K280" s="2">
        <f t="shared" si="25"/>
        <v>44219.5</v>
      </c>
      <c r="L280" s="9">
        <f t="shared" si="26"/>
        <v>16</v>
      </c>
      <c r="M280" s="2">
        <f t="shared" si="27"/>
        <v>44219.5</v>
      </c>
      <c r="N280" s="22">
        <v>44225</v>
      </c>
      <c r="O280" s="22">
        <v>44249</v>
      </c>
      <c r="P280" s="22">
        <v>44246.5</v>
      </c>
      <c r="Q280">
        <f t="shared" si="28"/>
        <v>27</v>
      </c>
      <c r="R280" s="33">
        <f t="shared" si="29"/>
        <v>15337.62</v>
      </c>
    </row>
    <row r="281" spans="1:18" x14ac:dyDescent="0.35">
      <c r="A281" t="s">
        <v>366</v>
      </c>
      <c r="B281" s="21" t="s">
        <v>313</v>
      </c>
      <c r="C281" s="22">
        <v>44225</v>
      </c>
      <c r="D281" t="s">
        <v>161</v>
      </c>
      <c r="E281" t="s">
        <v>162</v>
      </c>
      <c r="F281" s="21" t="s">
        <v>323</v>
      </c>
      <c r="G281" s="32">
        <v>397.45</v>
      </c>
      <c r="H281" s="22">
        <v>44212</v>
      </c>
      <c r="I281" s="23">
        <v>44227</v>
      </c>
      <c r="J281">
        <f t="shared" si="24"/>
        <v>16</v>
      </c>
      <c r="K281" s="2">
        <f t="shared" si="25"/>
        <v>44219.5</v>
      </c>
      <c r="L281" s="9">
        <f t="shared" si="26"/>
        <v>16</v>
      </c>
      <c r="M281" s="2">
        <f t="shared" si="27"/>
        <v>44219.5</v>
      </c>
      <c r="N281" s="22">
        <v>44225</v>
      </c>
      <c r="O281" s="22">
        <v>44249</v>
      </c>
      <c r="P281" s="22">
        <v>44246.5</v>
      </c>
      <c r="Q281">
        <f t="shared" si="28"/>
        <v>27</v>
      </c>
      <c r="R281" s="33">
        <f t="shared" si="29"/>
        <v>10731.15</v>
      </c>
    </row>
    <row r="282" spans="1:18" x14ac:dyDescent="0.35">
      <c r="A282" t="s">
        <v>366</v>
      </c>
      <c r="B282" s="21" t="s">
        <v>313</v>
      </c>
      <c r="C282" s="22">
        <v>44225</v>
      </c>
      <c r="D282" t="s">
        <v>161</v>
      </c>
      <c r="E282" t="s">
        <v>162</v>
      </c>
      <c r="F282" s="21" t="s">
        <v>166</v>
      </c>
      <c r="G282" s="32">
        <v>544.98</v>
      </c>
      <c r="H282" s="22">
        <v>44212</v>
      </c>
      <c r="I282" s="23">
        <v>44227</v>
      </c>
      <c r="J282">
        <f t="shared" si="24"/>
        <v>16</v>
      </c>
      <c r="K282" s="2">
        <f t="shared" si="25"/>
        <v>44219.5</v>
      </c>
      <c r="L282" s="9">
        <f t="shared" si="26"/>
        <v>16</v>
      </c>
      <c r="M282" s="2">
        <f t="shared" si="27"/>
        <v>44219.5</v>
      </c>
      <c r="N282" s="22">
        <v>44225</v>
      </c>
      <c r="O282" s="22">
        <v>44249</v>
      </c>
      <c r="P282" s="22">
        <v>44246.5</v>
      </c>
      <c r="Q282">
        <f t="shared" si="28"/>
        <v>27</v>
      </c>
      <c r="R282" s="33">
        <f t="shared" si="29"/>
        <v>14714.460000000001</v>
      </c>
    </row>
    <row r="283" spans="1:18" x14ac:dyDescent="0.35">
      <c r="A283" t="s">
        <v>366</v>
      </c>
      <c r="B283" s="21" t="s">
        <v>313</v>
      </c>
      <c r="C283" s="22">
        <v>44225</v>
      </c>
      <c r="D283" t="s">
        <v>161</v>
      </c>
      <c r="E283" t="s">
        <v>162</v>
      </c>
      <c r="F283" s="21" t="s">
        <v>167</v>
      </c>
      <c r="G283" s="32">
        <v>1142.9499999999998</v>
      </c>
      <c r="H283" s="22">
        <v>44212</v>
      </c>
      <c r="I283" s="23">
        <v>44227</v>
      </c>
      <c r="J283">
        <f t="shared" si="24"/>
        <v>16</v>
      </c>
      <c r="K283" s="2">
        <f t="shared" si="25"/>
        <v>44219.5</v>
      </c>
      <c r="L283" s="9">
        <f t="shared" si="26"/>
        <v>16</v>
      </c>
      <c r="M283" s="2">
        <f t="shared" si="27"/>
        <v>44219.5</v>
      </c>
      <c r="N283" s="22">
        <v>44225</v>
      </c>
      <c r="O283" s="22">
        <v>44249</v>
      </c>
      <c r="P283" s="22">
        <v>44246.5</v>
      </c>
      <c r="Q283">
        <f t="shared" si="28"/>
        <v>27</v>
      </c>
      <c r="R283" s="33">
        <f t="shared" si="29"/>
        <v>30859.649999999994</v>
      </c>
    </row>
    <row r="284" spans="1:18" x14ac:dyDescent="0.35">
      <c r="A284" t="s">
        <v>366</v>
      </c>
      <c r="B284" s="21" t="s">
        <v>313</v>
      </c>
      <c r="C284" s="22">
        <v>44225</v>
      </c>
      <c r="D284" t="s">
        <v>161</v>
      </c>
      <c r="E284" t="s">
        <v>162</v>
      </c>
      <c r="F284" s="21" t="s">
        <v>168</v>
      </c>
      <c r="G284" s="32">
        <v>67.959999999999994</v>
      </c>
      <c r="H284" s="22">
        <v>44212</v>
      </c>
      <c r="I284" s="23">
        <v>44227</v>
      </c>
      <c r="J284">
        <f t="shared" si="24"/>
        <v>16</v>
      </c>
      <c r="K284" s="2">
        <f t="shared" si="25"/>
        <v>44219.5</v>
      </c>
      <c r="L284" s="9">
        <f t="shared" si="26"/>
        <v>16</v>
      </c>
      <c r="M284" s="2">
        <f t="shared" si="27"/>
        <v>44219.5</v>
      </c>
      <c r="N284" s="22">
        <v>44225</v>
      </c>
      <c r="O284" s="22">
        <v>44249</v>
      </c>
      <c r="P284" s="22">
        <v>44246.5</v>
      </c>
      <c r="Q284">
        <f t="shared" si="28"/>
        <v>27</v>
      </c>
      <c r="R284" s="33">
        <f t="shared" si="29"/>
        <v>1834.9199999999998</v>
      </c>
    </row>
    <row r="285" spans="1:18" x14ac:dyDescent="0.35">
      <c r="A285" t="s">
        <v>366</v>
      </c>
      <c r="B285" s="21" t="s">
        <v>313</v>
      </c>
      <c r="C285" s="22">
        <v>44225</v>
      </c>
      <c r="D285" t="s">
        <v>161</v>
      </c>
      <c r="E285" t="s">
        <v>162</v>
      </c>
      <c r="F285" s="21" t="s">
        <v>322</v>
      </c>
      <c r="G285" s="32">
        <v>562.13</v>
      </c>
      <c r="H285" s="22">
        <v>44212</v>
      </c>
      <c r="I285" s="23">
        <v>44227</v>
      </c>
      <c r="J285">
        <f t="shared" si="24"/>
        <v>16</v>
      </c>
      <c r="K285" s="2">
        <f t="shared" si="25"/>
        <v>44219.5</v>
      </c>
      <c r="L285" s="9">
        <f t="shared" si="26"/>
        <v>16</v>
      </c>
      <c r="M285" s="2">
        <f t="shared" si="27"/>
        <v>44219.5</v>
      </c>
      <c r="N285" s="22">
        <v>44225</v>
      </c>
      <c r="O285" s="22">
        <v>44249</v>
      </c>
      <c r="P285" s="22">
        <v>44246.5</v>
      </c>
      <c r="Q285">
        <f t="shared" si="28"/>
        <v>27</v>
      </c>
      <c r="R285" s="33">
        <f t="shared" si="29"/>
        <v>15177.51</v>
      </c>
    </row>
    <row r="286" spans="1:18" x14ac:dyDescent="0.35">
      <c r="A286" t="s">
        <v>366</v>
      </c>
      <c r="B286" s="21" t="s">
        <v>313</v>
      </c>
      <c r="C286" s="22">
        <v>44225</v>
      </c>
      <c r="D286" t="s">
        <v>161</v>
      </c>
      <c r="E286" t="s">
        <v>162</v>
      </c>
      <c r="F286" s="21" t="s">
        <v>195</v>
      </c>
      <c r="G286" s="32">
        <v>1658.8900000000003</v>
      </c>
      <c r="H286" s="22">
        <v>44212</v>
      </c>
      <c r="I286" s="23">
        <v>44227</v>
      </c>
      <c r="J286">
        <f t="shared" si="24"/>
        <v>16</v>
      </c>
      <c r="K286" s="2">
        <f t="shared" si="25"/>
        <v>44219.5</v>
      </c>
      <c r="L286" s="9">
        <f t="shared" si="26"/>
        <v>16</v>
      </c>
      <c r="M286" s="2">
        <f t="shared" si="27"/>
        <v>44219.5</v>
      </c>
      <c r="N286" s="22">
        <v>44225</v>
      </c>
      <c r="O286" s="22">
        <v>44249</v>
      </c>
      <c r="P286" s="22">
        <v>44246.5</v>
      </c>
      <c r="Q286">
        <f t="shared" si="28"/>
        <v>27</v>
      </c>
      <c r="R286" s="33">
        <f t="shared" si="29"/>
        <v>44790.030000000006</v>
      </c>
    </row>
    <row r="287" spans="1:18" x14ac:dyDescent="0.35">
      <c r="A287" t="s">
        <v>366</v>
      </c>
      <c r="B287" s="21" t="s">
        <v>313</v>
      </c>
      <c r="C287" s="22">
        <v>44225</v>
      </c>
      <c r="D287" t="s">
        <v>161</v>
      </c>
      <c r="E287" t="s">
        <v>162</v>
      </c>
      <c r="F287" s="21" t="s">
        <v>324</v>
      </c>
      <c r="G287" s="32">
        <v>264.90999999999997</v>
      </c>
      <c r="H287" s="22">
        <v>44212</v>
      </c>
      <c r="I287" s="23">
        <v>44227</v>
      </c>
      <c r="J287">
        <f t="shared" si="24"/>
        <v>16</v>
      </c>
      <c r="K287" s="2">
        <f t="shared" si="25"/>
        <v>44219.5</v>
      </c>
      <c r="L287" s="9">
        <f t="shared" si="26"/>
        <v>16</v>
      </c>
      <c r="M287" s="2">
        <f t="shared" si="27"/>
        <v>44219.5</v>
      </c>
      <c r="N287" s="22">
        <v>44225</v>
      </c>
      <c r="O287" s="22">
        <v>44249</v>
      </c>
      <c r="P287" s="22">
        <v>44246.5</v>
      </c>
      <c r="Q287">
        <f t="shared" si="28"/>
        <v>27</v>
      </c>
      <c r="R287" s="33">
        <f t="shared" si="29"/>
        <v>7152.5699999999988</v>
      </c>
    </row>
    <row r="288" spans="1:18" x14ac:dyDescent="0.35">
      <c r="A288" t="s">
        <v>366</v>
      </c>
      <c r="B288" s="21" t="s">
        <v>313</v>
      </c>
      <c r="C288" s="22">
        <v>44225</v>
      </c>
      <c r="D288" t="s">
        <v>99</v>
      </c>
      <c r="E288" t="s">
        <v>100</v>
      </c>
      <c r="F288" s="21" t="s">
        <v>216</v>
      </c>
      <c r="G288" s="32">
        <v>7221.33</v>
      </c>
      <c r="H288" s="22">
        <v>44212</v>
      </c>
      <c r="I288" s="23">
        <v>44227</v>
      </c>
      <c r="J288">
        <f t="shared" si="24"/>
        <v>16</v>
      </c>
      <c r="K288" s="2">
        <f t="shared" si="25"/>
        <v>44219.5</v>
      </c>
      <c r="L288" s="9">
        <f t="shared" si="26"/>
        <v>16</v>
      </c>
      <c r="M288" s="2">
        <f t="shared" si="27"/>
        <v>44219.5</v>
      </c>
      <c r="N288" s="22">
        <v>44225</v>
      </c>
      <c r="O288" s="22">
        <v>44249</v>
      </c>
      <c r="P288" s="22">
        <v>44246.5</v>
      </c>
      <c r="Q288">
        <f t="shared" si="28"/>
        <v>27</v>
      </c>
      <c r="R288" s="33">
        <f t="shared" si="29"/>
        <v>194975.91</v>
      </c>
    </row>
    <row r="289" spans="1:18" x14ac:dyDescent="0.35">
      <c r="A289" t="s">
        <v>366</v>
      </c>
      <c r="B289" s="21" t="s">
        <v>313</v>
      </c>
      <c r="C289" s="22">
        <v>44225</v>
      </c>
      <c r="D289" t="s">
        <v>161</v>
      </c>
      <c r="E289" t="s">
        <v>162</v>
      </c>
      <c r="F289" s="21" t="s">
        <v>288</v>
      </c>
      <c r="G289" s="32">
        <v>99.68</v>
      </c>
      <c r="H289" s="22">
        <v>44212</v>
      </c>
      <c r="I289" s="23">
        <v>44227</v>
      </c>
      <c r="J289">
        <f t="shared" si="24"/>
        <v>16</v>
      </c>
      <c r="K289" s="2">
        <f t="shared" si="25"/>
        <v>44219.5</v>
      </c>
      <c r="L289" s="9">
        <f t="shared" si="26"/>
        <v>16</v>
      </c>
      <c r="M289" s="2">
        <f t="shared" si="27"/>
        <v>44219.5</v>
      </c>
      <c r="N289" s="22">
        <v>44225</v>
      </c>
      <c r="O289" s="22">
        <v>44249</v>
      </c>
      <c r="P289" s="22">
        <v>44246.5</v>
      </c>
      <c r="Q289">
        <f t="shared" si="28"/>
        <v>27</v>
      </c>
      <c r="R289" s="33">
        <f t="shared" si="29"/>
        <v>2691.36</v>
      </c>
    </row>
    <row r="290" spans="1:18" x14ac:dyDescent="0.35">
      <c r="A290" t="s">
        <v>366</v>
      </c>
      <c r="B290" s="21" t="s">
        <v>313</v>
      </c>
      <c r="C290" s="22">
        <v>44225</v>
      </c>
      <c r="D290" t="s">
        <v>161</v>
      </c>
      <c r="E290" t="s">
        <v>162</v>
      </c>
      <c r="F290" s="21" t="s">
        <v>169</v>
      </c>
      <c r="G290" s="32">
        <v>195.83999999999997</v>
      </c>
      <c r="H290" s="22">
        <v>44212</v>
      </c>
      <c r="I290" s="23">
        <v>44227</v>
      </c>
      <c r="J290">
        <f t="shared" si="24"/>
        <v>16</v>
      </c>
      <c r="K290" s="2">
        <f t="shared" si="25"/>
        <v>44219.5</v>
      </c>
      <c r="L290" s="9">
        <f t="shared" si="26"/>
        <v>16</v>
      </c>
      <c r="M290" s="2">
        <f t="shared" si="27"/>
        <v>44219.5</v>
      </c>
      <c r="N290" s="22">
        <v>44225</v>
      </c>
      <c r="O290" s="22">
        <v>44249</v>
      </c>
      <c r="P290" s="22">
        <v>44246.5</v>
      </c>
      <c r="Q290">
        <f t="shared" si="28"/>
        <v>27</v>
      </c>
      <c r="R290" s="33">
        <f t="shared" si="29"/>
        <v>5287.6799999999994</v>
      </c>
    </row>
    <row r="291" spans="1:18" x14ac:dyDescent="0.35">
      <c r="A291" t="s">
        <v>366</v>
      </c>
      <c r="B291" s="21" t="s">
        <v>313</v>
      </c>
      <c r="C291" s="22">
        <v>44225</v>
      </c>
      <c r="D291" t="s">
        <v>161</v>
      </c>
      <c r="E291" t="s">
        <v>162</v>
      </c>
      <c r="F291" s="21" t="s">
        <v>170</v>
      </c>
      <c r="G291" s="32">
        <v>292.67</v>
      </c>
      <c r="H291" s="22">
        <v>44212</v>
      </c>
      <c r="I291" s="23">
        <v>44227</v>
      </c>
      <c r="J291">
        <f t="shared" si="24"/>
        <v>16</v>
      </c>
      <c r="K291" s="2">
        <f t="shared" si="25"/>
        <v>44219.5</v>
      </c>
      <c r="L291" s="9">
        <f t="shared" si="26"/>
        <v>16</v>
      </c>
      <c r="M291" s="2">
        <f t="shared" si="27"/>
        <v>44219.5</v>
      </c>
      <c r="N291" s="22">
        <v>44225</v>
      </c>
      <c r="O291" s="22">
        <v>44249</v>
      </c>
      <c r="P291" s="22">
        <v>44246.5</v>
      </c>
      <c r="Q291">
        <f t="shared" si="28"/>
        <v>27</v>
      </c>
      <c r="R291" s="33">
        <f t="shared" si="29"/>
        <v>7902.09</v>
      </c>
    </row>
    <row r="292" spans="1:18" x14ac:dyDescent="0.35">
      <c r="A292" t="s">
        <v>366</v>
      </c>
      <c r="B292" s="21" t="s">
        <v>313</v>
      </c>
      <c r="C292" s="22">
        <v>44225</v>
      </c>
      <c r="D292" t="s">
        <v>171</v>
      </c>
      <c r="E292" t="s">
        <v>172</v>
      </c>
      <c r="F292" s="21" t="s">
        <v>170</v>
      </c>
      <c r="G292" s="32">
        <v>303.07</v>
      </c>
      <c r="H292" s="22">
        <v>44212</v>
      </c>
      <c r="I292" s="23">
        <v>44227</v>
      </c>
      <c r="J292">
        <f t="shared" si="24"/>
        <v>16</v>
      </c>
      <c r="K292" s="2">
        <f t="shared" si="25"/>
        <v>44219.5</v>
      </c>
      <c r="L292" s="9">
        <f t="shared" si="26"/>
        <v>16</v>
      </c>
      <c r="M292" s="2">
        <f t="shared" si="27"/>
        <v>44219.5</v>
      </c>
      <c r="N292" s="22">
        <v>44225</v>
      </c>
      <c r="O292" s="22">
        <v>44249</v>
      </c>
      <c r="P292" s="22">
        <v>44246.5</v>
      </c>
      <c r="Q292">
        <f t="shared" si="28"/>
        <v>27</v>
      </c>
      <c r="R292" s="33">
        <f t="shared" si="29"/>
        <v>8182.8899999999994</v>
      </c>
    </row>
    <row r="293" spans="1:18" x14ac:dyDescent="0.35">
      <c r="A293" t="s">
        <v>366</v>
      </c>
      <c r="B293" s="21" t="s">
        <v>313</v>
      </c>
      <c r="C293" s="22">
        <v>44225</v>
      </c>
      <c r="D293" t="s">
        <v>161</v>
      </c>
      <c r="E293" t="s">
        <v>162</v>
      </c>
      <c r="F293" s="21" t="s">
        <v>196</v>
      </c>
      <c r="G293" s="32">
        <v>356.63</v>
      </c>
      <c r="H293" s="22">
        <v>44212</v>
      </c>
      <c r="I293" s="23">
        <v>44227</v>
      </c>
      <c r="J293">
        <f t="shared" si="24"/>
        <v>16</v>
      </c>
      <c r="K293" s="2">
        <f t="shared" si="25"/>
        <v>44219.5</v>
      </c>
      <c r="L293" s="9">
        <f t="shared" si="26"/>
        <v>16</v>
      </c>
      <c r="M293" s="2">
        <f t="shared" si="27"/>
        <v>44219.5</v>
      </c>
      <c r="N293" s="22">
        <v>44225</v>
      </c>
      <c r="O293" s="22">
        <v>44249</v>
      </c>
      <c r="P293" s="22">
        <v>44246.5</v>
      </c>
      <c r="Q293">
        <f t="shared" si="28"/>
        <v>27</v>
      </c>
      <c r="R293" s="33">
        <f t="shared" si="29"/>
        <v>9629.01</v>
      </c>
    </row>
    <row r="294" spans="1:18" x14ac:dyDescent="0.35">
      <c r="A294" t="s">
        <v>366</v>
      </c>
      <c r="B294" s="21" t="s">
        <v>313</v>
      </c>
      <c r="C294" s="22">
        <v>44225</v>
      </c>
      <c r="D294" t="s">
        <v>161</v>
      </c>
      <c r="E294" t="s">
        <v>162</v>
      </c>
      <c r="F294" s="21" t="s">
        <v>173</v>
      </c>
      <c r="G294" s="32">
        <v>1818.8100000000002</v>
      </c>
      <c r="H294" s="22">
        <v>44212</v>
      </c>
      <c r="I294" s="23">
        <v>44227</v>
      </c>
      <c r="J294">
        <f t="shared" si="24"/>
        <v>16</v>
      </c>
      <c r="K294" s="2">
        <f t="shared" si="25"/>
        <v>44219.5</v>
      </c>
      <c r="L294" s="9">
        <f t="shared" si="26"/>
        <v>16</v>
      </c>
      <c r="M294" s="2">
        <f t="shared" si="27"/>
        <v>44219.5</v>
      </c>
      <c r="N294" s="22">
        <v>44225</v>
      </c>
      <c r="O294" s="22">
        <v>44249</v>
      </c>
      <c r="P294" s="22">
        <v>44246.5</v>
      </c>
      <c r="Q294">
        <f t="shared" si="28"/>
        <v>27</v>
      </c>
      <c r="R294" s="33">
        <f t="shared" si="29"/>
        <v>49107.87</v>
      </c>
    </row>
    <row r="295" spans="1:18" x14ac:dyDescent="0.35">
      <c r="A295" t="s">
        <v>366</v>
      </c>
      <c r="B295" s="21" t="s">
        <v>313</v>
      </c>
      <c r="C295" s="22">
        <v>44225</v>
      </c>
      <c r="D295" t="s">
        <v>171</v>
      </c>
      <c r="E295" t="s">
        <v>172</v>
      </c>
      <c r="F295" s="21" t="s">
        <v>173</v>
      </c>
      <c r="G295" s="32">
        <v>1124.3999999999999</v>
      </c>
      <c r="H295" s="22">
        <v>44212</v>
      </c>
      <c r="I295" s="23">
        <v>44227</v>
      </c>
      <c r="J295">
        <f t="shared" si="24"/>
        <v>16</v>
      </c>
      <c r="K295" s="2">
        <f t="shared" si="25"/>
        <v>44219.5</v>
      </c>
      <c r="L295" s="9">
        <f t="shared" si="26"/>
        <v>16</v>
      </c>
      <c r="M295" s="2">
        <f t="shared" si="27"/>
        <v>44219.5</v>
      </c>
      <c r="N295" s="22">
        <v>44225</v>
      </c>
      <c r="O295" s="22">
        <v>44249</v>
      </c>
      <c r="P295" s="22">
        <v>44246.5</v>
      </c>
      <c r="Q295">
        <f t="shared" si="28"/>
        <v>27</v>
      </c>
      <c r="R295" s="33">
        <f t="shared" si="29"/>
        <v>30358.799999999996</v>
      </c>
    </row>
    <row r="296" spans="1:18" x14ac:dyDescent="0.35">
      <c r="A296" t="s">
        <v>366</v>
      </c>
      <c r="B296" s="21" t="s">
        <v>313</v>
      </c>
      <c r="C296" s="22">
        <v>44225</v>
      </c>
      <c r="D296" t="s">
        <v>161</v>
      </c>
      <c r="E296" t="s">
        <v>162</v>
      </c>
      <c r="F296" s="21" t="s">
        <v>278</v>
      </c>
      <c r="G296" s="32">
        <v>59.45</v>
      </c>
      <c r="H296" s="22">
        <v>44212</v>
      </c>
      <c r="I296" s="23">
        <v>44227</v>
      </c>
      <c r="J296">
        <f t="shared" si="24"/>
        <v>16</v>
      </c>
      <c r="K296" s="2">
        <f t="shared" si="25"/>
        <v>44219.5</v>
      </c>
      <c r="L296" s="9">
        <f t="shared" si="26"/>
        <v>16</v>
      </c>
      <c r="M296" s="2">
        <f t="shared" si="27"/>
        <v>44219.5</v>
      </c>
      <c r="N296" s="22">
        <v>44225</v>
      </c>
      <c r="O296" s="22">
        <v>44249</v>
      </c>
      <c r="P296" s="22">
        <v>44246.5</v>
      </c>
      <c r="Q296">
        <f t="shared" si="28"/>
        <v>27</v>
      </c>
      <c r="R296" s="33">
        <f t="shared" si="29"/>
        <v>1605.15</v>
      </c>
    </row>
    <row r="297" spans="1:18" x14ac:dyDescent="0.35">
      <c r="A297" t="s">
        <v>366</v>
      </c>
      <c r="B297" s="21" t="s">
        <v>313</v>
      </c>
      <c r="C297" s="22">
        <v>44225</v>
      </c>
      <c r="D297" t="s">
        <v>161</v>
      </c>
      <c r="E297" t="s">
        <v>162</v>
      </c>
      <c r="F297" s="21" t="s">
        <v>174</v>
      </c>
      <c r="G297" s="32">
        <v>552.97</v>
      </c>
      <c r="H297" s="22">
        <v>44212</v>
      </c>
      <c r="I297" s="23">
        <v>44227</v>
      </c>
      <c r="J297">
        <f t="shared" si="24"/>
        <v>16</v>
      </c>
      <c r="K297" s="2">
        <f t="shared" si="25"/>
        <v>44219.5</v>
      </c>
      <c r="L297" s="9">
        <f t="shared" si="26"/>
        <v>16</v>
      </c>
      <c r="M297" s="2">
        <f t="shared" si="27"/>
        <v>44219.5</v>
      </c>
      <c r="N297" s="22">
        <v>44225</v>
      </c>
      <c r="O297" s="22">
        <v>44249</v>
      </c>
      <c r="P297" s="22">
        <v>44246.5</v>
      </c>
      <c r="Q297">
        <f t="shared" si="28"/>
        <v>27</v>
      </c>
      <c r="R297" s="33">
        <f t="shared" si="29"/>
        <v>14930.19</v>
      </c>
    </row>
    <row r="298" spans="1:18" x14ac:dyDescent="0.35">
      <c r="A298" t="s">
        <v>366</v>
      </c>
      <c r="B298" s="21" t="s">
        <v>313</v>
      </c>
      <c r="C298" s="22">
        <v>44225</v>
      </c>
      <c r="D298" t="s">
        <v>161</v>
      </c>
      <c r="E298" t="s">
        <v>162</v>
      </c>
      <c r="F298" s="21" t="s">
        <v>175</v>
      </c>
      <c r="G298" s="32">
        <v>2037.6099999999997</v>
      </c>
      <c r="H298" s="22">
        <v>44212</v>
      </c>
      <c r="I298" s="23">
        <v>44227</v>
      </c>
      <c r="J298">
        <f t="shared" si="24"/>
        <v>16</v>
      </c>
      <c r="K298" s="2">
        <f t="shared" si="25"/>
        <v>44219.5</v>
      </c>
      <c r="L298" s="9">
        <f t="shared" si="26"/>
        <v>16</v>
      </c>
      <c r="M298" s="2">
        <f t="shared" si="27"/>
        <v>44219.5</v>
      </c>
      <c r="N298" s="22">
        <v>44225</v>
      </c>
      <c r="O298" s="22">
        <v>44249</v>
      </c>
      <c r="P298" s="22">
        <v>44246.5</v>
      </c>
      <c r="Q298">
        <f t="shared" si="28"/>
        <v>27</v>
      </c>
      <c r="R298" s="33">
        <f t="shared" si="29"/>
        <v>55015.469999999994</v>
      </c>
    </row>
    <row r="299" spans="1:18" x14ac:dyDescent="0.35">
      <c r="A299" t="s">
        <v>366</v>
      </c>
      <c r="B299" s="21" t="s">
        <v>313</v>
      </c>
      <c r="C299" s="22">
        <v>44225</v>
      </c>
      <c r="D299" t="s">
        <v>161</v>
      </c>
      <c r="E299" t="s">
        <v>162</v>
      </c>
      <c r="F299" s="21" t="s">
        <v>197</v>
      </c>
      <c r="G299" s="32">
        <v>176.37</v>
      </c>
      <c r="H299" s="22">
        <v>44212</v>
      </c>
      <c r="I299" s="23">
        <v>44227</v>
      </c>
      <c r="J299">
        <f t="shared" si="24"/>
        <v>16</v>
      </c>
      <c r="K299" s="2">
        <f t="shared" si="25"/>
        <v>44219.5</v>
      </c>
      <c r="L299" s="9">
        <f t="shared" si="26"/>
        <v>16</v>
      </c>
      <c r="M299" s="2">
        <f t="shared" si="27"/>
        <v>44219.5</v>
      </c>
      <c r="N299" s="22">
        <v>44225</v>
      </c>
      <c r="O299" s="22">
        <v>44249</v>
      </c>
      <c r="P299" s="22">
        <v>44246.5</v>
      </c>
      <c r="Q299">
        <f t="shared" si="28"/>
        <v>27</v>
      </c>
      <c r="R299" s="33">
        <f t="shared" si="29"/>
        <v>4761.99</v>
      </c>
    </row>
    <row r="300" spans="1:18" x14ac:dyDescent="0.35">
      <c r="A300" t="s">
        <v>366</v>
      </c>
      <c r="B300" s="21" t="s">
        <v>313</v>
      </c>
      <c r="C300" s="22">
        <v>44225</v>
      </c>
      <c r="D300" t="s">
        <v>161</v>
      </c>
      <c r="E300" t="s">
        <v>162</v>
      </c>
      <c r="F300" s="21" t="s">
        <v>325</v>
      </c>
      <c r="G300" s="32">
        <v>89.75</v>
      </c>
      <c r="H300" s="22">
        <v>44212</v>
      </c>
      <c r="I300" s="23">
        <v>44227</v>
      </c>
      <c r="J300">
        <f t="shared" si="24"/>
        <v>16</v>
      </c>
      <c r="K300" s="2">
        <f t="shared" si="25"/>
        <v>44219.5</v>
      </c>
      <c r="L300" s="9">
        <f t="shared" si="26"/>
        <v>16</v>
      </c>
      <c r="M300" s="2">
        <f t="shared" si="27"/>
        <v>44219.5</v>
      </c>
      <c r="N300" s="22">
        <v>44225</v>
      </c>
      <c r="O300" s="22">
        <v>44249</v>
      </c>
      <c r="P300" s="22">
        <v>44246.5</v>
      </c>
      <c r="Q300">
        <f t="shared" si="28"/>
        <v>27</v>
      </c>
      <c r="R300" s="33">
        <f t="shared" si="29"/>
        <v>2423.25</v>
      </c>
    </row>
    <row r="301" spans="1:18" x14ac:dyDescent="0.35">
      <c r="A301" t="s">
        <v>366</v>
      </c>
      <c r="B301" s="21" t="s">
        <v>313</v>
      </c>
      <c r="C301" s="22">
        <v>44225</v>
      </c>
      <c r="D301" t="s">
        <v>161</v>
      </c>
      <c r="E301" t="s">
        <v>162</v>
      </c>
      <c r="F301" s="21" t="s">
        <v>176</v>
      </c>
      <c r="G301" s="32">
        <v>9687.3099999999977</v>
      </c>
      <c r="H301" s="22">
        <v>44212</v>
      </c>
      <c r="I301" s="23">
        <v>44227</v>
      </c>
      <c r="J301">
        <f t="shared" si="24"/>
        <v>16</v>
      </c>
      <c r="K301" s="2">
        <f t="shared" si="25"/>
        <v>44219.5</v>
      </c>
      <c r="L301" s="9">
        <f t="shared" si="26"/>
        <v>16</v>
      </c>
      <c r="M301" s="2">
        <f t="shared" si="27"/>
        <v>44219.5</v>
      </c>
      <c r="N301" s="22">
        <v>44225</v>
      </c>
      <c r="O301" s="22">
        <v>44249</v>
      </c>
      <c r="P301" s="22">
        <v>44246.5</v>
      </c>
      <c r="Q301">
        <f t="shared" si="28"/>
        <v>27</v>
      </c>
      <c r="R301" s="33">
        <f t="shared" si="29"/>
        <v>261557.36999999994</v>
      </c>
    </row>
    <row r="302" spans="1:18" x14ac:dyDescent="0.35">
      <c r="A302" t="s">
        <v>366</v>
      </c>
      <c r="B302" s="21" t="s">
        <v>313</v>
      </c>
      <c r="C302" s="22">
        <v>44225</v>
      </c>
      <c r="D302" t="s">
        <v>171</v>
      </c>
      <c r="E302" t="s">
        <v>172</v>
      </c>
      <c r="F302" s="21" t="s">
        <v>176</v>
      </c>
      <c r="G302" s="32">
        <v>745.21000000000015</v>
      </c>
      <c r="H302" s="22">
        <v>44212</v>
      </c>
      <c r="I302" s="23">
        <v>44227</v>
      </c>
      <c r="J302">
        <f t="shared" si="24"/>
        <v>16</v>
      </c>
      <c r="K302" s="2">
        <f t="shared" si="25"/>
        <v>44219.5</v>
      </c>
      <c r="L302" s="9">
        <f t="shared" si="26"/>
        <v>16</v>
      </c>
      <c r="M302" s="2">
        <f t="shared" si="27"/>
        <v>44219.5</v>
      </c>
      <c r="N302" s="22">
        <v>44225</v>
      </c>
      <c r="O302" s="22">
        <v>44249</v>
      </c>
      <c r="P302" s="22">
        <v>44246.5</v>
      </c>
      <c r="Q302">
        <f t="shared" si="28"/>
        <v>27</v>
      </c>
      <c r="R302" s="33">
        <f t="shared" si="29"/>
        <v>20120.670000000006</v>
      </c>
    </row>
    <row r="303" spans="1:18" x14ac:dyDescent="0.35">
      <c r="A303" t="s">
        <v>366</v>
      </c>
      <c r="B303" s="21" t="s">
        <v>313</v>
      </c>
      <c r="C303" s="22">
        <v>44225</v>
      </c>
      <c r="D303" t="s">
        <v>161</v>
      </c>
      <c r="E303" t="s">
        <v>162</v>
      </c>
      <c r="F303" s="21" t="s">
        <v>326</v>
      </c>
      <c r="G303" s="32">
        <v>147.94</v>
      </c>
      <c r="H303" s="22">
        <v>44212</v>
      </c>
      <c r="I303" s="23">
        <v>44227</v>
      </c>
      <c r="J303">
        <f t="shared" si="24"/>
        <v>16</v>
      </c>
      <c r="K303" s="2">
        <f t="shared" si="25"/>
        <v>44219.5</v>
      </c>
      <c r="L303" s="9">
        <f t="shared" si="26"/>
        <v>16</v>
      </c>
      <c r="M303" s="2">
        <f t="shared" si="27"/>
        <v>44219.5</v>
      </c>
      <c r="N303" s="22">
        <v>44225</v>
      </c>
      <c r="O303" s="22">
        <v>44249</v>
      </c>
      <c r="P303" s="22">
        <v>44246.5</v>
      </c>
      <c r="Q303">
        <f t="shared" si="28"/>
        <v>27</v>
      </c>
      <c r="R303" s="33">
        <f t="shared" si="29"/>
        <v>3994.38</v>
      </c>
    </row>
    <row r="304" spans="1:18" x14ac:dyDescent="0.35">
      <c r="A304" t="s">
        <v>366</v>
      </c>
      <c r="B304" s="21" t="s">
        <v>313</v>
      </c>
      <c r="C304" s="22">
        <v>44225</v>
      </c>
      <c r="D304" t="s">
        <v>161</v>
      </c>
      <c r="E304" t="s">
        <v>162</v>
      </c>
      <c r="F304" s="21" t="s">
        <v>177</v>
      </c>
      <c r="G304" s="32">
        <v>67</v>
      </c>
      <c r="H304" s="22">
        <v>44212</v>
      </c>
      <c r="I304" s="23">
        <v>44227</v>
      </c>
      <c r="J304">
        <f t="shared" si="24"/>
        <v>16</v>
      </c>
      <c r="K304" s="2">
        <f t="shared" si="25"/>
        <v>44219.5</v>
      </c>
      <c r="L304" s="9">
        <f t="shared" si="26"/>
        <v>16</v>
      </c>
      <c r="M304" s="2">
        <f t="shared" si="27"/>
        <v>44219.5</v>
      </c>
      <c r="N304" s="22">
        <v>44225</v>
      </c>
      <c r="O304" s="22">
        <v>44249</v>
      </c>
      <c r="P304" s="22">
        <v>44246.5</v>
      </c>
      <c r="Q304">
        <f t="shared" si="28"/>
        <v>27</v>
      </c>
      <c r="R304" s="33">
        <f t="shared" si="29"/>
        <v>1809</v>
      </c>
    </row>
    <row r="305" spans="1:18" x14ac:dyDescent="0.35">
      <c r="A305" t="s">
        <v>366</v>
      </c>
      <c r="B305" s="21" t="s">
        <v>313</v>
      </c>
      <c r="C305" s="22">
        <v>44225</v>
      </c>
      <c r="D305" t="s">
        <v>107</v>
      </c>
      <c r="E305" t="s">
        <v>108</v>
      </c>
      <c r="F305" s="21" t="s">
        <v>164</v>
      </c>
      <c r="G305" s="32">
        <v>6229.8099999999995</v>
      </c>
      <c r="H305" s="22">
        <v>44212</v>
      </c>
      <c r="I305" s="23">
        <v>44227</v>
      </c>
      <c r="J305">
        <f t="shared" si="24"/>
        <v>16</v>
      </c>
      <c r="K305" s="2">
        <f t="shared" si="25"/>
        <v>44219.5</v>
      </c>
      <c r="L305" s="9">
        <f t="shared" si="26"/>
        <v>16</v>
      </c>
      <c r="M305" s="2">
        <f t="shared" si="27"/>
        <v>44219.5</v>
      </c>
      <c r="N305" s="22">
        <v>44225</v>
      </c>
      <c r="O305" s="22">
        <v>44249</v>
      </c>
      <c r="P305" s="22">
        <v>44246.5</v>
      </c>
      <c r="Q305">
        <f t="shared" si="28"/>
        <v>27</v>
      </c>
      <c r="R305" s="33">
        <f t="shared" si="29"/>
        <v>168204.87</v>
      </c>
    </row>
    <row r="306" spans="1:18" x14ac:dyDescent="0.35">
      <c r="A306" t="s">
        <v>366</v>
      </c>
      <c r="B306" s="21" t="s">
        <v>313</v>
      </c>
      <c r="C306" s="22">
        <v>44225</v>
      </c>
      <c r="D306" t="s">
        <v>99</v>
      </c>
      <c r="E306" t="s">
        <v>100</v>
      </c>
      <c r="F306" s="21" t="s">
        <v>164</v>
      </c>
      <c r="G306" s="32">
        <v>89270.289999999906</v>
      </c>
      <c r="H306" s="22">
        <v>44212</v>
      </c>
      <c r="I306" s="23">
        <v>44227</v>
      </c>
      <c r="J306">
        <f t="shared" si="24"/>
        <v>16</v>
      </c>
      <c r="K306" s="2">
        <f t="shared" si="25"/>
        <v>44219.5</v>
      </c>
      <c r="L306" s="9">
        <f t="shared" si="26"/>
        <v>16</v>
      </c>
      <c r="M306" s="2">
        <f t="shared" si="27"/>
        <v>44219.5</v>
      </c>
      <c r="N306" s="22">
        <v>44225</v>
      </c>
      <c r="O306" s="22">
        <v>44249</v>
      </c>
      <c r="P306" s="22">
        <v>44246.5</v>
      </c>
      <c r="Q306">
        <f t="shared" si="28"/>
        <v>27</v>
      </c>
      <c r="R306" s="33">
        <f t="shared" si="29"/>
        <v>2410297.8299999973</v>
      </c>
    </row>
    <row r="307" spans="1:18" x14ac:dyDescent="0.35">
      <c r="A307" t="s">
        <v>366</v>
      </c>
      <c r="B307" s="21" t="s">
        <v>313</v>
      </c>
      <c r="C307" s="22">
        <v>44225</v>
      </c>
      <c r="D307" t="s">
        <v>161</v>
      </c>
      <c r="E307" t="s">
        <v>162</v>
      </c>
      <c r="F307" s="21" t="s">
        <v>178</v>
      </c>
      <c r="G307" s="32">
        <v>236.95999999999998</v>
      </c>
      <c r="H307" s="22">
        <v>44212</v>
      </c>
      <c r="I307" s="23">
        <v>44227</v>
      </c>
      <c r="J307">
        <f t="shared" si="24"/>
        <v>16</v>
      </c>
      <c r="K307" s="2">
        <f t="shared" si="25"/>
        <v>44219.5</v>
      </c>
      <c r="L307" s="9">
        <f t="shared" si="26"/>
        <v>16</v>
      </c>
      <c r="M307" s="2">
        <f t="shared" si="27"/>
        <v>44219.5</v>
      </c>
      <c r="N307" s="22">
        <v>44225</v>
      </c>
      <c r="O307" s="22">
        <v>44249</v>
      </c>
      <c r="P307" s="22">
        <v>44246.5</v>
      </c>
      <c r="Q307">
        <f t="shared" si="28"/>
        <v>27</v>
      </c>
      <c r="R307" s="33">
        <f t="shared" si="29"/>
        <v>6397.9199999999992</v>
      </c>
    </row>
    <row r="308" spans="1:18" x14ac:dyDescent="0.35">
      <c r="A308" t="s">
        <v>366</v>
      </c>
      <c r="B308" s="21" t="s">
        <v>313</v>
      </c>
      <c r="C308" s="22">
        <v>44225</v>
      </c>
      <c r="D308" t="s">
        <v>161</v>
      </c>
      <c r="E308" t="s">
        <v>162</v>
      </c>
      <c r="F308" s="21" t="s">
        <v>327</v>
      </c>
      <c r="G308" s="32">
        <v>57.730000000000004</v>
      </c>
      <c r="H308" s="22">
        <v>44212</v>
      </c>
      <c r="I308" s="23">
        <v>44227</v>
      </c>
      <c r="J308">
        <f t="shared" si="24"/>
        <v>16</v>
      </c>
      <c r="K308" s="2">
        <f t="shared" si="25"/>
        <v>44219.5</v>
      </c>
      <c r="L308" s="9">
        <f t="shared" si="26"/>
        <v>16</v>
      </c>
      <c r="M308" s="2">
        <f t="shared" si="27"/>
        <v>44219.5</v>
      </c>
      <c r="N308" s="22">
        <v>44225</v>
      </c>
      <c r="O308" s="22">
        <v>44249</v>
      </c>
      <c r="P308" s="22">
        <v>44246.5</v>
      </c>
      <c r="Q308">
        <f t="shared" si="28"/>
        <v>27</v>
      </c>
      <c r="R308" s="33">
        <f t="shared" si="29"/>
        <v>1558.71</v>
      </c>
    </row>
    <row r="309" spans="1:18" x14ac:dyDescent="0.35">
      <c r="A309" t="s">
        <v>366</v>
      </c>
      <c r="B309" s="21" t="s">
        <v>313</v>
      </c>
      <c r="C309" s="22">
        <v>44225</v>
      </c>
      <c r="D309" t="s">
        <v>161</v>
      </c>
      <c r="E309" t="s">
        <v>162</v>
      </c>
      <c r="F309" s="21" t="s">
        <v>328</v>
      </c>
      <c r="G309" s="32">
        <v>122.15</v>
      </c>
      <c r="H309" s="22">
        <v>44212</v>
      </c>
      <c r="I309" s="23">
        <v>44227</v>
      </c>
      <c r="J309">
        <f t="shared" si="24"/>
        <v>16</v>
      </c>
      <c r="K309" s="2">
        <f t="shared" si="25"/>
        <v>44219.5</v>
      </c>
      <c r="L309" s="9">
        <f t="shared" si="26"/>
        <v>16</v>
      </c>
      <c r="M309" s="2">
        <f t="shared" si="27"/>
        <v>44219.5</v>
      </c>
      <c r="N309" s="22">
        <v>44225</v>
      </c>
      <c r="O309" s="22">
        <v>44249</v>
      </c>
      <c r="P309" s="22">
        <v>44246.5</v>
      </c>
      <c r="Q309">
        <f t="shared" si="28"/>
        <v>27</v>
      </c>
      <c r="R309" s="33">
        <f t="shared" si="29"/>
        <v>3298.05</v>
      </c>
    </row>
    <row r="310" spans="1:18" x14ac:dyDescent="0.35">
      <c r="A310" t="s">
        <v>366</v>
      </c>
      <c r="B310" s="21" t="s">
        <v>313</v>
      </c>
      <c r="C310" s="22">
        <v>44225</v>
      </c>
      <c r="D310" t="s">
        <v>161</v>
      </c>
      <c r="E310" t="s">
        <v>162</v>
      </c>
      <c r="F310" s="21" t="s">
        <v>179</v>
      </c>
      <c r="G310" s="32">
        <v>1154.7399999999998</v>
      </c>
      <c r="H310" s="22">
        <v>44212</v>
      </c>
      <c r="I310" s="23">
        <v>44227</v>
      </c>
      <c r="J310">
        <f t="shared" si="24"/>
        <v>16</v>
      </c>
      <c r="K310" s="2">
        <f t="shared" si="25"/>
        <v>44219.5</v>
      </c>
      <c r="L310" s="9">
        <f t="shared" si="26"/>
        <v>16</v>
      </c>
      <c r="M310" s="2">
        <f t="shared" si="27"/>
        <v>44219.5</v>
      </c>
      <c r="N310" s="22">
        <v>44225</v>
      </c>
      <c r="O310" s="22">
        <v>44249</v>
      </c>
      <c r="P310" s="22">
        <v>44246.5</v>
      </c>
      <c r="Q310">
        <f t="shared" si="28"/>
        <v>27</v>
      </c>
      <c r="R310" s="33">
        <f t="shared" si="29"/>
        <v>31177.979999999996</v>
      </c>
    </row>
    <row r="311" spans="1:18" x14ac:dyDescent="0.35">
      <c r="A311" t="s">
        <v>366</v>
      </c>
      <c r="B311" s="21" t="s">
        <v>313</v>
      </c>
      <c r="C311" s="22">
        <v>44225</v>
      </c>
      <c r="D311" t="s">
        <v>161</v>
      </c>
      <c r="E311" t="s">
        <v>162</v>
      </c>
      <c r="F311" s="21" t="s">
        <v>180</v>
      </c>
      <c r="G311" s="32">
        <v>1614.7500000000002</v>
      </c>
      <c r="H311" s="22">
        <v>44212</v>
      </c>
      <c r="I311" s="23">
        <v>44227</v>
      </c>
      <c r="J311">
        <f t="shared" si="24"/>
        <v>16</v>
      </c>
      <c r="K311" s="2">
        <f t="shared" si="25"/>
        <v>44219.5</v>
      </c>
      <c r="L311" s="9">
        <f t="shared" si="26"/>
        <v>16</v>
      </c>
      <c r="M311" s="2">
        <f t="shared" si="27"/>
        <v>44219.5</v>
      </c>
      <c r="N311" s="22">
        <v>44225</v>
      </c>
      <c r="O311" s="22">
        <v>44249</v>
      </c>
      <c r="P311" s="22">
        <v>44246.5</v>
      </c>
      <c r="Q311">
        <f t="shared" si="28"/>
        <v>27</v>
      </c>
      <c r="R311" s="33">
        <f t="shared" si="29"/>
        <v>43598.250000000007</v>
      </c>
    </row>
    <row r="312" spans="1:18" x14ac:dyDescent="0.35">
      <c r="A312" t="s">
        <v>366</v>
      </c>
      <c r="B312" s="21" t="s">
        <v>313</v>
      </c>
      <c r="C312" s="22">
        <v>44225</v>
      </c>
      <c r="D312" t="s">
        <v>171</v>
      </c>
      <c r="E312" t="s">
        <v>172</v>
      </c>
      <c r="F312" s="21" t="s">
        <v>180</v>
      </c>
      <c r="G312" s="32">
        <v>370.2</v>
      </c>
      <c r="H312" s="22">
        <v>44212</v>
      </c>
      <c r="I312" s="23">
        <v>44227</v>
      </c>
      <c r="J312">
        <f t="shared" si="24"/>
        <v>16</v>
      </c>
      <c r="K312" s="2">
        <f t="shared" si="25"/>
        <v>44219.5</v>
      </c>
      <c r="L312" s="9">
        <f t="shared" si="26"/>
        <v>16</v>
      </c>
      <c r="M312" s="2">
        <f t="shared" si="27"/>
        <v>44219.5</v>
      </c>
      <c r="N312" s="22">
        <v>44225</v>
      </c>
      <c r="O312" s="22">
        <v>44249</v>
      </c>
      <c r="P312" s="22">
        <v>44246.5</v>
      </c>
      <c r="Q312">
        <f t="shared" si="28"/>
        <v>27</v>
      </c>
      <c r="R312" s="33">
        <f t="shared" si="29"/>
        <v>9995.4</v>
      </c>
    </row>
    <row r="313" spans="1:18" x14ac:dyDescent="0.35">
      <c r="A313" t="s">
        <v>366</v>
      </c>
      <c r="B313" s="21" t="s">
        <v>313</v>
      </c>
      <c r="C313" s="22">
        <v>44225</v>
      </c>
      <c r="D313" t="s">
        <v>161</v>
      </c>
      <c r="E313" t="s">
        <v>162</v>
      </c>
      <c r="F313" s="21" t="s">
        <v>181</v>
      </c>
      <c r="G313" s="32">
        <v>162.41</v>
      </c>
      <c r="H313" s="22">
        <v>44212</v>
      </c>
      <c r="I313" s="23">
        <v>44227</v>
      </c>
      <c r="J313">
        <f t="shared" si="24"/>
        <v>16</v>
      </c>
      <c r="K313" s="2">
        <f t="shared" si="25"/>
        <v>44219.5</v>
      </c>
      <c r="L313" s="9">
        <f t="shared" si="26"/>
        <v>16</v>
      </c>
      <c r="M313" s="2">
        <f t="shared" si="27"/>
        <v>44219.5</v>
      </c>
      <c r="N313" s="22">
        <v>44225</v>
      </c>
      <c r="O313" s="22">
        <v>44249</v>
      </c>
      <c r="P313" s="22">
        <v>44246.5</v>
      </c>
      <c r="Q313">
        <f t="shared" si="28"/>
        <v>27</v>
      </c>
      <c r="R313" s="33">
        <f t="shared" si="29"/>
        <v>4385.07</v>
      </c>
    </row>
    <row r="314" spans="1:18" x14ac:dyDescent="0.35">
      <c r="A314" t="s">
        <v>366</v>
      </c>
      <c r="B314" s="21" t="s">
        <v>313</v>
      </c>
      <c r="C314" s="22">
        <v>44225</v>
      </c>
      <c r="D314" t="s">
        <v>161</v>
      </c>
      <c r="E314" t="s">
        <v>162</v>
      </c>
      <c r="F314" s="21" t="s">
        <v>182</v>
      </c>
      <c r="G314" s="32">
        <v>315.57999999999993</v>
      </c>
      <c r="H314" s="22">
        <v>44212</v>
      </c>
      <c r="I314" s="23">
        <v>44227</v>
      </c>
      <c r="J314">
        <f t="shared" si="24"/>
        <v>16</v>
      </c>
      <c r="K314" s="2">
        <f t="shared" si="25"/>
        <v>44219.5</v>
      </c>
      <c r="L314" s="9">
        <f t="shared" si="26"/>
        <v>16</v>
      </c>
      <c r="M314" s="2">
        <f t="shared" si="27"/>
        <v>44219.5</v>
      </c>
      <c r="N314" s="22">
        <v>44225</v>
      </c>
      <c r="O314" s="22">
        <v>44249</v>
      </c>
      <c r="P314" s="22">
        <v>44246.5</v>
      </c>
      <c r="Q314">
        <f t="shared" si="28"/>
        <v>27</v>
      </c>
      <c r="R314" s="33">
        <f t="shared" si="29"/>
        <v>8520.659999999998</v>
      </c>
    </row>
    <row r="315" spans="1:18" x14ac:dyDescent="0.35">
      <c r="A315" t="s">
        <v>366</v>
      </c>
      <c r="B315" s="21" t="s">
        <v>313</v>
      </c>
      <c r="C315" s="22">
        <v>44225</v>
      </c>
      <c r="D315" t="s">
        <v>161</v>
      </c>
      <c r="E315" t="s">
        <v>162</v>
      </c>
      <c r="F315" s="21" t="s">
        <v>183</v>
      </c>
      <c r="G315" s="32">
        <v>4421.6100000000015</v>
      </c>
      <c r="H315" s="22">
        <v>44212</v>
      </c>
      <c r="I315" s="23">
        <v>44227</v>
      </c>
      <c r="J315">
        <f t="shared" si="24"/>
        <v>16</v>
      </c>
      <c r="K315" s="2">
        <f t="shared" si="25"/>
        <v>44219.5</v>
      </c>
      <c r="L315" s="9">
        <f t="shared" si="26"/>
        <v>16</v>
      </c>
      <c r="M315" s="2">
        <f t="shared" si="27"/>
        <v>44219.5</v>
      </c>
      <c r="N315" s="22">
        <v>44225</v>
      </c>
      <c r="O315" s="22">
        <v>44249</v>
      </c>
      <c r="P315" s="22">
        <v>44246.5</v>
      </c>
      <c r="Q315">
        <f t="shared" si="28"/>
        <v>27</v>
      </c>
      <c r="R315" s="33">
        <f t="shared" si="29"/>
        <v>119383.47000000004</v>
      </c>
    </row>
    <row r="316" spans="1:18" x14ac:dyDescent="0.35">
      <c r="A316" t="s">
        <v>366</v>
      </c>
      <c r="B316" s="21" t="s">
        <v>313</v>
      </c>
      <c r="C316" s="22">
        <v>44225</v>
      </c>
      <c r="D316" t="s">
        <v>161</v>
      </c>
      <c r="E316" t="s">
        <v>162</v>
      </c>
      <c r="F316" s="21" t="s">
        <v>329</v>
      </c>
      <c r="G316" s="32">
        <v>83.21</v>
      </c>
      <c r="H316" s="22">
        <v>44212</v>
      </c>
      <c r="I316" s="23">
        <v>44227</v>
      </c>
      <c r="J316">
        <f t="shared" si="24"/>
        <v>16</v>
      </c>
      <c r="K316" s="2">
        <f t="shared" si="25"/>
        <v>44219.5</v>
      </c>
      <c r="L316" s="9">
        <f t="shared" si="26"/>
        <v>16</v>
      </c>
      <c r="M316" s="2">
        <f t="shared" si="27"/>
        <v>44219.5</v>
      </c>
      <c r="N316" s="22">
        <v>44225</v>
      </c>
      <c r="O316" s="22">
        <v>44249</v>
      </c>
      <c r="P316" s="22">
        <v>44246.5</v>
      </c>
      <c r="Q316">
        <f t="shared" si="28"/>
        <v>27</v>
      </c>
      <c r="R316" s="33">
        <f t="shared" si="29"/>
        <v>2246.6699999999996</v>
      </c>
    </row>
    <row r="317" spans="1:18" x14ac:dyDescent="0.35">
      <c r="A317" t="s">
        <v>366</v>
      </c>
      <c r="B317" s="21" t="s">
        <v>313</v>
      </c>
      <c r="C317" s="22">
        <v>44225</v>
      </c>
      <c r="D317" t="s">
        <v>161</v>
      </c>
      <c r="E317" t="s">
        <v>162</v>
      </c>
      <c r="F317" s="21" t="s">
        <v>184</v>
      </c>
      <c r="G317" s="32">
        <v>280.81</v>
      </c>
      <c r="H317" s="22">
        <v>44212</v>
      </c>
      <c r="I317" s="23">
        <v>44227</v>
      </c>
      <c r="J317">
        <f t="shared" si="24"/>
        <v>16</v>
      </c>
      <c r="K317" s="2">
        <f t="shared" si="25"/>
        <v>44219.5</v>
      </c>
      <c r="L317" s="9">
        <f t="shared" si="26"/>
        <v>16</v>
      </c>
      <c r="M317" s="2">
        <f t="shared" si="27"/>
        <v>44219.5</v>
      </c>
      <c r="N317" s="22">
        <v>44225</v>
      </c>
      <c r="O317" s="22">
        <v>44249</v>
      </c>
      <c r="P317" s="22">
        <v>44246.5</v>
      </c>
      <c r="Q317">
        <f t="shared" si="28"/>
        <v>27</v>
      </c>
      <c r="R317" s="33">
        <f t="shared" si="29"/>
        <v>7581.87</v>
      </c>
    </row>
    <row r="318" spans="1:18" x14ac:dyDescent="0.35">
      <c r="A318" t="s">
        <v>366</v>
      </c>
      <c r="B318" s="21" t="s">
        <v>313</v>
      </c>
      <c r="C318" s="22">
        <v>44225</v>
      </c>
      <c r="D318" t="s">
        <v>161</v>
      </c>
      <c r="E318" t="s">
        <v>162</v>
      </c>
      <c r="F318" s="21" t="s">
        <v>330</v>
      </c>
      <c r="G318" s="32">
        <v>104.82</v>
      </c>
      <c r="H318" s="22">
        <v>44212</v>
      </c>
      <c r="I318" s="23">
        <v>44227</v>
      </c>
      <c r="J318">
        <f t="shared" si="24"/>
        <v>16</v>
      </c>
      <c r="K318" s="2">
        <f t="shared" si="25"/>
        <v>44219.5</v>
      </c>
      <c r="L318" s="9">
        <f t="shared" si="26"/>
        <v>16</v>
      </c>
      <c r="M318" s="2">
        <f t="shared" si="27"/>
        <v>44219.5</v>
      </c>
      <c r="N318" s="22">
        <v>44225</v>
      </c>
      <c r="O318" s="22">
        <v>44249</v>
      </c>
      <c r="P318" s="22">
        <v>44246.5</v>
      </c>
      <c r="Q318">
        <f t="shared" si="28"/>
        <v>27</v>
      </c>
      <c r="R318" s="33">
        <f t="shared" si="29"/>
        <v>2830.14</v>
      </c>
    </row>
    <row r="319" spans="1:18" x14ac:dyDescent="0.35">
      <c r="A319" t="s">
        <v>366</v>
      </c>
      <c r="B319" s="21" t="s">
        <v>313</v>
      </c>
      <c r="C319" s="22">
        <v>44225</v>
      </c>
      <c r="D319" t="s">
        <v>161</v>
      </c>
      <c r="E319" t="s">
        <v>162</v>
      </c>
      <c r="F319" s="21" t="s">
        <v>185</v>
      </c>
      <c r="G319" s="32">
        <v>3112.4500000000003</v>
      </c>
      <c r="H319" s="22">
        <v>44212</v>
      </c>
      <c r="I319" s="23">
        <v>44227</v>
      </c>
      <c r="J319">
        <f t="shared" si="24"/>
        <v>16</v>
      </c>
      <c r="K319" s="2">
        <f t="shared" si="25"/>
        <v>44219.5</v>
      </c>
      <c r="L319" s="9">
        <f t="shared" si="26"/>
        <v>16</v>
      </c>
      <c r="M319" s="2">
        <f t="shared" si="27"/>
        <v>44219.5</v>
      </c>
      <c r="N319" s="22">
        <v>44225</v>
      </c>
      <c r="O319" s="22">
        <v>44249</v>
      </c>
      <c r="P319" s="22">
        <v>44246.5</v>
      </c>
      <c r="Q319">
        <f t="shared" si="28"/>
        <v>27</v>
      </c>
      <c r="R319" s="33">
        <f t="shared" si="29"/>
        <v>84036.150000000009</v>
      </c>
    </row>
    <row r="320" spans="1:18" x14ac:dyDescent="0.35">
      <c r="A320" t="s">
        <v>366</v>
      </c>
      <c r="B320" s="21" t="s">
        <v>313</v>
      </c>
      <c r="C320" s="22">
        <v>44225</v>
      </c>
      <c r="D320" t="s">
        <v>161</v>
      </c>
      <c r="E320" t="s">
        <v>162</v>
      </c>
      <c r="F320" s="21" t="s">
        <v>331</v>
      </c>
      <c r="G320" s="32">
        <v>296.23</v>
      </c>
      <c r="H320" s="22">
        <v>44212</v>
      </c>
      <c r="I320" s="23">
        <v>44227</v>
      </c>
      <c r="J320">
        <f t="shared" si="24"/>
        <v>16</v>
      </c>
      <c r="K320" s="2">
        <f t="shared" si="25"/>
        <v>44219.5</v>
      </c>
      <c r="L320" s="9">
        <f t="shared" si="26"/>
        <v>16</v>
      </c>
      <c r="M320" s="2">
        <f t="shared" si="27"/>
        <v>44219.5</v>
      </c>
      <c r="N320" s="22">
        <v>44225</v>
      </c>
      <c r="O320" s="22">
        <v>44249</v>
      </c>
      <c r="P320" s="22">
        <v>44246.5</v>
      </c>
      <c r="Q320">
        <f t="shared" si="28"/>
        <v>27</v>
      </c>
      <c r="R320" s="33">
        <f t="shared" si="29"/>
        <v>7998.2100000000009</v>
      </c>
    </row>
    <row r="321" spans="1:18" x14ac:dyDescent="0.35">
      <c r="A321" t="s">
        <v>366</v>
      </c>
      <c r="B321" s="21" t="s">
        <v>313</v>
      </c>
      <c r="C321" s="22">
        <v>44225</v>
      </c>
      <c r="D321" t="s">
        <v>161</v>
      </c>
      <c r="E321" t="s">
        <v>162</v>
      </c>
      <c r="F321" s="21" t="s">
        <v>332</v>
      </c>
      <c r="G321" s="32">
        <v>64.45</v>
      </c>
      <c r="H321" s="22">
        <v>44212</v>
      </c>
      <c r="I321" s="23">
        <v>44227</v>
      </c>
      <c r="J321">
        <f t="shared" si="24"/>
        <v>16</v>
      </c>
      <c r="K321" s="2">
        <f t="shared" si="25"/>
        <v>44219.5</v>
      </c>
      <c r="L321" s="9">
        <f t="shared" si="26"/>
        <v>16</v>
      </c>
      <c r="M321" s="2">
        <f t="shared" si="27"/>
        <v>44219.5</v>
      </c>
      <c r="N321" s="22">
        <v>44225</v>
      </c>
      <c r="O321" s="22">
        <v>44249</v>
      </c>
      <c r="P321" s="22">
        <v>44246.5</v>
      </c>
      <c r="Q321">
        <f t="shared" si="28"/>
        <v>27</v>
      </c>
      <c r="R321" s="33">
        <f t="shared" si="29"/>
        <v>1740.15</v>
      </c>
    </row>
    <row r="322" spans="1:18" x14ac:dyDescent="0.35">
      <c r="A322" t="s">
        <v>366</v>
      </c>
      <c r="B322" s="21" t="s">
        <v>313</v>
      </c>
      <c r="C322" s="22">
        <v>44225</v>
      </c>
      <c r="D322" t="s">
        <v>161</v>
      </c>
      <c r="E322" t="s">
        <v>162</v>
      </c>
      <c r="F322" s="21" t="s">
        <v>186</v>
      </c>
      <c r="G322" s="32">
        <v>89.66</v>
      </c>
      <c r="H322" s="22">
        <v>44212</v>
      </c>
      <c r="I322" s="23">
        <v>44227</v>
      </c>
      <c r="J322">
        <f t="shared" si="24"/>
        <v>16</v>
      </c>
      <c r="K322" s="2">
        <f t="shared" si="25"/>
        <v>44219.5</v>
      </c>
      <c r="L322" s="9">
        <f t="shared" si="26"/>
        <v>16</v>
      </c>
      <c r="M322" s="2">
        <f t="shared" si="27"/>
        <v>44219.5</v>
      </c>
      <c r="N322" s="22">
        <v>44225</v>
      </c>
      <c r="O322" s="22">
        <v>44249</v>
      </c>
      <c r="P322" s="22">
        <v>44246.5</v>
      </c>
      <c r="Q322">
        <f t="shared" si="28"/>
        <v>27</v>
      </c>
      <c r="R322" s="33">
        <f t="shared" si="29"/>
        <v>2420.8199999999997</v>
      </c>
    </row>
    <row r="323" spans="1:18" x14ac:dyDescent="0.35">
      <c r="A323" t="s">
        <v>366</v>
      </c>
      <c r="B323" s="21" t="s">
        <v>313</v>
      </c>
      <c r="C323" s="22">
        <v>44225</v>
      </c>
      <c r="D323" t="s">
        <v>161</v>
      </c>
      <c r="E323" t="s">
        <v>162</v>
      </c>
      <c r="F323" s="21" t="s">
        <v>333</v>
      </c>
      <c r="G323" s="32">
        <v>1691.3599999999994</v>
      </c>
      <c r="H323" s="22">
        <v>44212</v>
      </c>
      <c r="I323" s="23">
        <v>44227</v>
      </c>
      <c r="J323">
        <f t="shared" si="24"/>
        <v>16</v>
      </c>
      <c r="K323" s="2">
        <f t="shared" si="25"/>
        <v>44219.5</v>
      </c>
      <c r="L323" s="9">
        <f t="shared" si="26"/>
        <v>16</v>
      </c>
      <c r="M323" s="2">
        <f t="shared" si="27"/>
        <v>44219.5</v>
      </c>
      <c r="N323" s="22">
        <v>44225</v>
      </c>
      <c r="O323" s="22">
        <v>44249</v>
      </c>
      <c r="P323" s="22">
        <v>44246.5</v>
      </c>
      <c r="Q323">
        <f t="shared" si="28"/>
        <v>27</v>
      </c>
      <c r="R323" s="33">
        <f t="shared" si="29"/>
        <v>45666.719999999987</v>
      </c>
    </row>
    <row r="324" spans="1:18" x14ac:dyDescent="0.35">
      <c r="A324" t="s">
        <v>366</v>
      </c>
      <c r="B324" s="21" t="s">
        <v>313</v>
      </c>
      <c r="C324" s="22">
        <v>44225</v>
      </c>
      <c r="D324" t="s">
        <v>161</v>
      </c>
      <c r="E324" t="s">
        <v>162</v>
      </c>
      <c r="F324" s="21" t="s">
        <v>334</v>
      </c>
      <c r="G324" s="32">
        <v>254.16</v>
      </c>
      <c r="H324" s="22">
        <v>44212</v>
      </c>
      <c r="I324" s="23">
        <v>44227</v>
      </c>
      <c r="J324">
        <f t="shared" si="24"/>
        <v>16</v>
      </c>
      <c r="K324" s="2">
        <f t="shared" si="25"/>
        <v>44219.5</v>
      </c>
      <c r="L324" s="9">
        <f t="shared" si="26"/>
        <v>16</v>
      </c>
      <c r="M324" s="2">
        <f t="shared" si="27"/>
        <v>44219.5</v>
      </c>
      <c r="N324" s="22">
        <v>44225</v>
      </c>
      <c r="O324" s="22">
        <v>44249</v>
      </c>
      <c r="P324" s="22">
        <v>44246.5</v>
      </c>
      <c r="Q324">
        <f t="shared" si="28"/>
        <v>27</v>
      </c>
      <c r="R324" s="33">
        <f t="shared" si="29"/>
        <v>6862.32</v>
      </c>
    </row>
    <row r="325" spans="1:18" x14ac:dyDescent="0.35">
      <c r="A325" t="s">
        <v>366</v>
      </c>
      <c r="B325" s="21" t="s">
        <v>313</v>
      </c>
      <c r="C325" s="22">
        <v>44225</v>
      </c>
      <c r="D325" t="s">
        <v>161</v>
      </c>
      <c r="E325" t="s">
        <v>162</v>
      </c>
      <c r="F325" s="21" t="s">
        <v>335</v>
      </c>
      <c r="G325" s="32">
        <v>211.98999999999998</v>
      </c>
      <c r="H325" s="22">
        <v>44212</v>
      </c>
      <c r="I325" s="23">
        <v>44227</v>
      </c>
      <c r="J325">
        <f t="shared" si="24"/>
        <v>16</v>
      </c>
      <c r="K325" s="2">
        <f t="shared" si="25"/>
        <v>44219.5</v>
      </c>
      <c r="L325" s="9">
        <f t="shared" si="26"/>
        <v>16</v>
      </c>
      <c r="M325" s="2">
        <f t="shared" si="27"/>
        <v>44219.5</v>
      </c>
      <c r="N325" s="22">
        <v>44225</v>
      </c>
      <c r="O325" s="22">
        <v>44249</v>
      </c>
      <c r="P325" s="22">
        <v>44246.5</v>
      </c>
      <c r="Q325">
        <f t="shared" si="28"/>
        <v>27</v>
      </c>
      <c r="R325" s="33">
        <f t="shared" si="29"/>
        <v>5723.73</v>
      </c>
    </row>
    <row r="326" spans="1:18" x14ac:dyDescent="0.35">
      <c r="A326" t="s">
        <v>366</v>
      </c>
      <c r="B326" s="21" t="s">
        <v>313</v>
      </c>
      <c r="C326" s="22">
        <v>44225</v>
      </c>
      <c r="D326" t="s">
        <v>161</v>
      </c>
      <c r="E326" t="s">
        <v>162</v>
      </c>
      <c r="F326" s="21" t="s">
        <v>187</v>
      </c>
      <c r="G326" s="32">
        <v>1339.2100000000003</v>
      </c>
      <c r="H326" s="22">
        <v>44212</v>
      </c>
      <c r="I326" s="23">
        <v>44227</v>
      </c>
      <c r="J326">
        <f t="shared" si="24"/>
        <v>16</v>
      </c>
      <c r="K326" s="2">
        <f t="shared" si="25"/>
        <v>44219.5</v>
      </c>
      <c r="L326" s="9">
        <f t="shared" si="26"/>
        <v>16</v>
      </c>
      <c r="M326" s="2">
        <f t="shared" si="27"/>
        <v>44219.5</v>
      </c>
      <c r="N326" s="22">
        <v>44225</v>
      </c>
      <c r="O326" s="22">
        <v>44249</v>
      </c>
      <c r="P326" s="22">
        <v>44246.5</v>
      </c>
      <c r="Q326">
        <f t="shared" si="28"/>
        <v>27</v>
      </c>
      <c r="R326" s="33">
        <f t="shared" si="29"/>
        <v>36158.670000000006</v>
      </c>
    </row>
    <row r="327" spans="1:18" x14ac:dyDescent="0.35">
      <c r="A327" t="s">
        <v>366</v>
      </c>
      <c r="B327" s="21" t="s">
        <v>313</v>
      </c>
      <c r="C327" s="22">
        <v>44225</v>
      </c>
      <c r="D327" t="s">
        <v>161</v>
      </c>
      <c r="E327" t="s">
        <v>162</v>
      </c>
      <c r="F327" s="21" t="s">
        <v>188</v>
      </c>
      <c r="G327" s="32">
        <v>373.54</v>
      </c>
      <c r="H327" s="22">
        <v>44212</v>
      </c>
      <c r="I327" s="23">
        <v>44227</v>
      </c>
      <c r="J327">
        <f t="shared" ref="J327:J390" si="30">I327-H327+1</f>
        <v>16</v>
      </c>
      <c r="K327" s="2">
        <f t="shared" ref="K327:K390" si="31">(H327+I327)/2</f>
        <v>44219.5</v>
      </c>
      <c r="L327" s="9">
        <f t="shared" si="26"/>
        <v>16</v>
      </c>
      <c r="M327" s="2">
        <f t="shared" si="27"/>
        <v>44219.5</v>
      </c>
      <c r="N327" s="22">
        <v>44225</v>
      </c>
      <c r="O327" s="22">
        <v>44249</v>
      </c>
      <c r="P327" s="22">
        <v>44246.5</v>
      </c>
      <c r="Q327">
        <f t="shared" si="28"/>
        <v>27</v>
      </c>
      <c r="R327" s="33">
        <f t="shared" si="29"/>
        <v>10085.58</v>
      </c>
    </row>
    <row r="328" spans="1:18" x14ac:dyDescent="0.35">
      <c r="A328" t="s">
        <v>366</v>
      </c>
      <c r="B328" s="21" t="s">
        <v>313</v>
      </c>
      <c r="C328" s="22">
        <v>44225</v>
      </c>
      <c r="D328" t="s">
        <v>161</v>
      </c>
      <c r="E328" t="s">
        <v>162</v>
      </c>
      <c r="F328" s="21" t="s">
        <v>336</v>
      </c>
      <c r="G328" s="32">
        <v>80.63</v>
      </c>
      <c r="H328" s="22">
        <v>44212</v>
      </c>
      <c r="I328" s="23">
        <v>44227</v>
      </c>
      <c r="J328">
        <f t="shared" si="30"/>
        <v>16</v>
      </c>
      <c r="K328" s="2">
        <f t="shared" si="31"/>
        <v>44219.5</v>
      </c>
      <c r="L328" s="9">
        <f t="shared" si="26"/>
        <v>16</v>
      </c>
      <c r="M328" s="2">
        <f t="shared" si="27"/>
        <v>44219.5</v>
      </c>
      <c r="N328" s="22">
        <v>44225</v>
      </c>
      <c r="O328" s="22">
        <v>44249</v>
      </c>
      <c r="P328" s="22">
        <v>44246.5</v>
      </c>
      <c r="Q328">
        <f t="shared" si="28"/>
        <v>27</v>
      </c>
      <c r="R328" s="33">
        <f t="shared" si="29"/>
        <v>2177.0099999999998</v>
      </c>
    </row>
    <row r="329" spans="1:18" x14ac:dyDescent="0.35">
      <c r="A329" t="s">
        <v>366</v>
      </c>
      <c r="B329" s="21" t="s">
        <v>313</v>
      </c>
      <c r="C329" s="22">
        <v>44225</v>
      </c>
      <c r="D329" t="s">
        <v>161</v>
      </c>
      <c r="E329" t="s">
        <v>162</v>
      </c>
      <c r="F329" s="21" t="s">
        <v>337</v>
      </c>
      <c r="G329" s="32">
        <v>184.2</v>
      </c>
      <c r="H329" s="22">
        <v>44212</v>
      </c>
      <c r="I329" s="23">
        <v>44227</v>
      </c>
      <c r="J329">
        <f t="shared" si="30"/>
        <v>16</v>
      </c>
      <c r="K329" s="2">
        <f t="shared" si="31"/>
        <v>44219.5</v>
      </c>
      <c r="L329" s="9">
        <f t="shared" si="26"/>
        <v>16</v>
      </c>
      <c r="M329" s="2">
        <f t="shared" si="27"/>
        <v>44219.5</v>
      </c>
      <c r="N329" s="22">
        <v>44225</v>
      </c>
      <c r="O329" s="22">
        <v>44249</v>
      </c>
      <c r="P329" s="22">
        <v>44246.5</v>
      </c>
      <c r="Q329">
        <f t="shared" si="28"/>
        <v>27</v>
      </c>
      <c r="R329" s="33">
        <f t="shared" si="29"/>
        <v>4973.3999999999996</v>
      </c>
    </row>
    <row r="330" spans="1:18" x14ac:dyDescent="0.35">
      <c r="A330" t="s">
        <v>366</v>
      </c>
      <c r="B330" s="21" t="s">
        <v>313</v>
      </c>
      <c r="C330" s="22">
        <v>44225</v>
      </c>
      <c r="D330" t="s">
        <v>171</v>
      </c>
      <c r="E330" t="s">
        <v>172</v>
      </c>
      <c r="F330" s="21" t="s">
        <v>337</v>
      </c>
      <c r="G330" s="32">
        <v>191.54</v>
      </c>
      <c r="H330" s="22">
        <v>44212</v>
      </c>
      <c r="I330" s="23">
        <v>44227</v>
      </c>
      <c r="J330">
        <f t="shared" si="30"/>
        <v>16</v>
      </c>
      <c r="K330" s="2">
        <f t="shared" si="31"/>
        <v>44219.5</v>
      </c>
      <c r="L330" s="9">
        <f t="shared" si="26"/>
        <v>16</v>
      </c>
      <c r="M330" s="2">
        <f t="shared" si="27"/>
        <v>44219.5</v>
      </c>
      <c r="N330" s="22">
        <v>44225</v>
      </c>
      <c r="O330" s="22">
        <v>44249</v>
      </c>
      <c r="P330" s="22">
        <v>44246.5</v>
      </c>
      <c r="Q330">
        <f t="shared" si="28"/>
        <v>27</v>
      </c>
      <c r="R330" s="33">
        <f t="shared" si="29"/>
        <v>5171.58</v>
      </c>
    </row>
    <row r="331" spans="1:18" x14ac:dyDescent="0.35">
      <c r="A331" t="s">
        <v>366</v>
      </c>
      <c r="B331" s="21" t="s">
        <v>313</v>
      </c>
      <c r="C331" s="22">
        <v>44225</v>
      </c>
      <c r="D331" t="s">
        <v>161</v>
      </c>
      <c r="E331" t="s">
        <v>162</v>
      </c>
      <c r="F331" s="21" t="s">
        <v>338</v>
      </c>
      <c r="G331" s="32">
        <v>26.03</v>
      </c>
      <c r="H331" s="22">
        <v>44212</v>
      </c>
      <c r="I331" s="23">
        <v>44227</v>
      </c>
      <c r="J331">
        <f t="shared" si="30"/>
        <v>16</v>
      </c>
      <c r="K331" s="2">
        <f t="shared" si="31"/>
        <v>44219.5</v>
      </c>
      <c r="L331" s="9">
        <f t="shared" ref="L331:L394" si="32">I331-H331+1</f>
        <v>16</v>
      </c>
      <c r="M331" s="2">
        <f t="shared" ref="M331:M394" si="33">(H331+I331)/2</f>
        <v>44219.5</v>
      </c>
      <c r="N331" s="22">
        <v>44225</v>
      </c>
      <c r="O331" s="22">
        <v>44249</v>
      </c>
      <c r="P331" s="22">
        <v>44246.5</v>
      </c>
      <c r="Q331">
        <f t="shared" ref="Q331:Q394" si="34">P331-M331</f>
        <v>27</v>
      </c>
      <c r="R331" s="33">
        <f t="shared" ref="R331:R394" si="35">Q331*G331</f>
        <v>702.81000000000006</v>
      </c>
    </row>
    <row r="332" spans="1:18" x14ac:dyDescent="0.35">
      <c r="A332" t="s">
        <v>366</v>
      </c>
      <c r="B332" s="21" t="s">
        <v>313</v>
      </c>
      <c r="C332" s="22">
        <v>44225</v>
      </c>
      <c r="D332" t="s">
        <v>161</v>
      </c>
      <c r="E332" t="s">
        <v>162</v>
      </c>
      <c r="F332" s="21" t="s">
        <v>189</v>
      </c>
      <c r="G332" s="32">
        <v>1744.9500000000003</v>
      </c>
      <c r="H332" s="22">
        <v>44212</v>
      </c>
      <c r="I332" s="23">
        <v>44227</v>
      </c>
      <c r="J332">
        <f t="shared" si="30"/>
        <v>16</v>
      </c>
      <c r="K332" s="2">
        <f t="shared" si="31"/>
        <v>44219.5</v>
      </c>
      <c r="L332" s="9">
        <f t="shared" si="32"/>
        <v>16</v>
      </c>
      <c r="M332" s="2">
        <f t="shared" si="33"/>
        <v>44219.5</v>
      </c>
      <c r="N332" s="22">
        <v>44225</v>
      </c>
      <c r="O332" s="22">
        <v>44249</v>
      </c>
      <c r="P332" s="22">
        <v>44246.5</v>
      </c>
      <c r="Q332">
        <f t="shared" si="34"/>
        <v>27</v>
      </c>
      <c r="R332" s="33">
        <f t="shared" si="35"/>
        <v>47113.650000000009</v>
      </c>
    </row>
    <row r="333" spans="1:18" x14ac:dyDescent="0.35">
      <c r="A333" t="s">
        <v>366</v>
      </c>
      <c r="B333" s="21" t="s">
        <v>313</v>
      </c>
      <c r="C333" s="22">
        <v>44225</v>
      </c>
      <c r="D333" t="s">
        <v>171</v>
      </c>
      <c r="E333" t="s">
        <v>172</v>
      </c>
      <c r="F333" s="21" t="s">
        <v>189</v>
      </c>
      <c r="G333" s="32">
        <v>54.06</v>
      </c>
      <c r="H333" s="22">
        <v>44212</v>
      </c>
      <c r="I333" s="23">
        <v>44227</v>
      </c>
      <c r="J333">
        <f t="shared" si="30"/>
        <v>16</v>
      </c>
      <c r="K333" s="2">
        <f t="shared" si="31"/>
        <v>44219.5</v>
      </c>
      <c r="L333" s="9">
        <f t="shared" si="32"/>
        <v>16</v>
      </c>
      <c r="M333" s="2">
        <f t="shared" si="33"/>
        <v>44219.5</v>
      </c>
      <c r="N333" s="22">
        <v>44225</v>
      </c>
      <c r="O333" s="22">
        <v>44249</v>
      </c>
      <c r="P333" s="22">
        <v>44246.5</v>
      </c>
      <c r="Q333">
        <f t="shared" si="34"/>
        <v>27</v>
      </c>
      <c r="R333" s="33">
        <f t="shared" si="35"/>
        <v>1459.6200000000001</v>
      </c>
    </row>
    <row r="334" spans="1:18" x14ac:dyDescent="0.35">
      <c r="A334" t="s">
        <v>366</v>
      </c>
      <c r="B334" s="21" t="s">
        <v>313</v>
      </c>
      <c r="C334" s="22">
        <v>44225</v>
      </c>
      <c r="D334" t="s">
        <v>161</v>
      </c>
      <c r="E334" t="s">
        <v>162</v>
      </c>
      <c r="F334" s="21" t="s">
        <v>198</v>
      </c>
      <c r="G334" s="32">
        <v>201.64</v>
      </c>
      <c r="H334" s="22">
        <v>44212</v>
      </c>
      <c r="I334" s="23">
        <v>44227</v>
      </c>
      <c r="J334">
        <f t="shared" si="30"/>
        <v>16</v>
      </c>
      <c r="K334" s="2">
        <f t="shared" si="31"/>
        <v>44219.5</v>
      </c>
      <c r="L334" s="9">
        <f t="shared" si="32"/>
        <v>16</v>
      </c>
      <c r="M334" s="2">
        <f t="shared" si="33"/>
        <v>44219.5</v>
      </c>
      <c r="N334" s="22">
        <v>44225</v>
      </c>
      <c r="O334" s="22">
        <v>44249</v>
      </c>
      <c r="P334" s="22">
        <v>44246.5</v>
      </c>
      <c r="Q334">
        <f t="shared" si="34"/>
        <v>27</v>
      </c>
      <c r="R334" s="33">
        <f t="shared" si="35"/>
        <v>5444.28</v>
      </c>
    </row>
    <row r="335" spans="1:18" x14ac:dyDescent="0.35">
      <c r="A335" t="s">
        <v>366</v>
      </c>
      <c r="B335" s="21" t="s">
        <v>313</v>
      </c>
      <c r="C335" s="22">
        <v>44225</v>
      </c>
      <c r="D335" t="s">
        <v>161</v>
      </c>
      <c r="E335" t="s">
        <v>162</v>
      </c>
      <c r="F335" s="21" t="s">
        <v>190</v>
      </c>
      <c r="G335" s="32">
        <v>301.24</v>
      </c>
      <c r="H335" s="22">
        <v>44212</v>
      </c>
      <c r="I335" s="23">
        <v>44227</v>
      </c>
      <c r="J335">
        <f t="shared" si="30"/>
        <v>16</v>
      </c>
      <c r="K335" s="2">
        <f t="shared" si="31"/>
        <v>44219.5</v>
      </c>
      <c r="L335" s="9">
        <f t="shared" si="32"/>
        <v>16</v>
      </c>
      <c r="M335" s="2">
        <f t="shared" si="33"/>
        <v>44219.5</v>
      </c>
      <c r="N335" s="22">
        <v>44225</v>
      </c>
      <c r="O335" s="22">
        <v>44249</v>
      </c>
      <c r="P335" s="22">
        <v>44246.5</v>
      </c>
      <c r="Q335">
        <f t="shared" si="34"/>
        <v>27</v>
      </c>
      <c r="R335" s="33">
        <f t="shared" si="35"/>
        <v>8133.4800000000005</v>
      </c>
    </row>
    <row r="336" spans="1:18" x14ac:dyDescent="0.35">
      <c r="A336" t="s">
        <v>366</v>
      </c>
      <c r="B336" s="21" t="s">
        <v>313</v>
      </c>
      <c r="C336" s="22">
        <v>44225</v>
      </c>
      <c r="D336" t="s">
        <v>161</v>
      </c>
      <c r="E336" t="s">
        <v>162</v>
      </c>
      <c r="F336" s="21" t="s">
        <v>339</v>
      </c>
      <c r="G336" s="32">
        <v>87.77</v>
      </c>
      <c r="H336" s="22">
        <v>44212</v>
      </c>
      <c r="I336" s="23">
        <v>44227</v>
      </c>
      <c r="J336">
        <f t="shared" si="30"/>
        <v>16</v>
      </c>
      <c r="K336" s="2">
        <f t="shared" si="31"/>
        <v>44219.5</v>
      </c>
      <c r="L336" s="9">
        <f t="shared" si="32"/>
        <v>16</v>
      </c>
      <c r="M336" s="2">
        <f t="shared" si="33"/>
        <v>44219.5</v>
      </c>
      <c r="N336" s="22">
        <v>44225</v>
      </c>
      <c r="O336" s="22">
        <v>44249</v>
      </c>
      <c r="P336" s="22">
        <v>44246.5</v>
      </c>
      <c r="Q336">
        <f t="shared" si="34"/>
        <v>27</v>
      </c>
      <c r="R336" s="33">
        <f t="shared" si="35"/>
        <v>2369.79</v>
      </c>
    </row>
    <row r="337" spans="1:18" x14ac:dyDescent="0.35">
      <c r="A337" t="s">
        <v>366</v>
      </c>
      <c r="B337" s="21" t="s">
        <v>313</v>
      </c>
      <c r="C337" s="22">
        <v>44225</v>
      </c>
      <c r="D337" t="s">
        <v>161</v>
      </c>
      <c r="E337" t="s">
        <v>162</v>
      </c>
      <c r="F337" s="21" t="s">
        <v>191</v>
      </c>
      <c r="G337" s="32">
        <v>1183.3599999999999</v>
      </c>
      <c r="H337" s="22">
        <v>44212</v>
      </c>
      <c r="I337" s="23">
        <v>44227</v>
      </c>
      <c r="J337">
        <f t="shared" si="30"/>
        <v>16</v>
      </c>
      <c r="K337" s="2">
        <f t="shared" si="31"/>
        <v>44219.5</v>
      </c>
      <c r="L337" s="9">
        <f t="shared" si="32"/>
        <v>16</v>
      </c>
      <c r="M337" s="2">
        <f t="shared" si="33"/>
        <v>44219.5</v>
      </c>
      <c r="N337" s="22">
        <v>44225</v>
      </c>
      <c r="O337" s="22">
        <v>44249</v>
      </c>
      <c r="P337" s="22">
        <v>44246.5</v>
      </c>
      <c r="Q337">
        <f t="shared" si="34"/>
        <v>27</v>
      </c>
      <c r="R337" s="33">
        <f t="shared" si="35"/>
        <v>31950.719999999998</v>
      </c>
    </row>
    <row r="338" spans="1:18" x14ac:dyDescent="0.35">
      <c r="A338" t="s">
        <v>366</v>
      </c>
      <c r="B338" s="21" t="s">
        <v>313</v>
      </c>
      <c r="C338" s="22">
        <v>44225</v>
      </c>
      <c r="D338" t="s">
        <v>161</v>
      </c>
      <c r="E338" t="s">
        <v>162</v>
      </c>
      <c r="F338" s="21" t="s">
        <v>192</v>
      </c>
      <c r="G338" s="32">
        <v>961.66</v>
      </c>
      <c r="H338" s="22">
        <v>44212</v>
      </c>
      <c r="I338" s="23">
        <v>44227</v>
      </c>
      <c r="J338">
        <f t="shared" si="30"/>
        <v>16</v>
      </c>
      <c r="K338" s="2">
        <f t="shared" si="31"/>
        <v>44219.5</v>
      </c>
      <c r="L338" s="9">
        <f t="shared" si="32"/>
        <v>16</v>
      </c>
      <c r="M338" s="2">
        <f t="shared" si="33"/>
        <v>44219.5</v>
      </c>
      <c r="N338" s="22">
        <v>44225</v>
      </c>
      <c r="O338" s="22">
        <v>44249</v>
      </c>
      <c r="P338" s="22">
        <v>44246.5</v>
      </c>
      <c r="Q338">
        <f t="shared" si="34"/>
        <v>27</v>
      </c>
      <c r="R338" s="33">
        <f t="shared" si="35"/>
        <v>25964.82</v>
      </c>
    </row>
    <row r="339" spans="1:18" x14ac:dyDescent="0.35">
      <c r="A339" t="s">
        <v>366</v>
      </c>
      <c r="B339" s="21" t="s">
        <v>313</v>
      </c>
      <c r="C339" s="22">
        <v>44225</v>
      </c>
      <c r="D339" t="s">
        <v>171</v>
      </c>
      <c r="E339" t="s">
        <v>172</v>
      </c>
      <c r="F339" s="21" t="s">
        <v>192</v>
      </c>
      <c r="G339" s="32">
        <v>244.59999999999997</v>
      </c>
      <c r="H339" s="22">
        <v>44212</v>
      </c>
      <c r="I339" s="23">
        <v>44227</v>
      </c>
      <c r="J339">
        <f t="shared" si="30"/>
        <v>16</v>
      </c>
      <c r="K339" s="2">
        <f t="shared" si="31"/>
        <v>44219.5</v>
      </c>
      <c r="L339" s="9">
        <f t="shared" si="32"/>
        <v>16</v>
      </c>
      <c r="M339" s="2">
        <f t="shared" si="33"/>
        <v>44219.5</v>
      </c>
      <c r="N339" s="22">
        <v>44225</v>
      </c>
      <c r="O339" s="22">
        <v>44249</v>
      </c>
      <c r="P339" s="22">
        <v>44246.5</v>
      </c>
      <c r="Q339">
        <f t="shared" si="34"/>
        <v>27</v>
      </c>
      <c r="R339" s="33">
        <f t="shared" si="35"/>
        <v>6604.1999999999989</v>
      </c>
    </row>
    <row r="340" spans="1:18" x14ac:dyDescent="0.35">
      <c r="A340" t="s">
        <v>366</v>
      </c>
      <c r="B340" s="21" t="s">
        <v>313</v>
      </c>
      <c r="C340" s="22">
        <v>44225</v>
      </c>
      <c r="D340" t="s">
        <v>161</v>
      </c>
      <c r="E340" t="s">
        <v>162</v>
      </c>
      <c r="F340" s="21" t="s">
        <v>193</v>
      </c>
      <c r="G340" s="32">
        <v>2550.4599999999996</v>
      </c>
      <c r="H340" s="22">
        <v>44212</v>
      </c>
      <c r="I340" s="23">
        <v>44227</v>
      </c>
      <c r="J340">
        <f t="shared" si="30"/>
        <v>16</v>
      </c>
      <c r="K340" s="2">
        <f t="shared" si="31"/>
        <v>44219.5</v>
      </c>
      <c r="L340" s="9">
        <f t="shared" si="32"/>
        <v>16</v>
      </c>
      <c r="M340" s="2">
        <f t="shared" si="33"/>
        <v>44219.5</v>
      </c>
      <c r="N340" s="22">
        <v>44225</v>
      </c>
      <c r="O340" s="22">
        <v>44249</v>
      </c>
      <c r="P340" s="22">
        <v>44246.5</v>
      </c>
      <c r="Q340">
        <f t="shared" si="34"/>
        <v>27</v>
      </c>
      <c r="R340" s="33">
        <f t="shared" si="35"/>
        <v>68862.419999999984</v>
      </c>
    </row>
    <row r="341" spans="1:18" x14ac:dyDescent="0.35">
      <c r="A341" t="s">
        <v>366</v>
      </c>
      <c r="B341" s="21" t="s">
        <v>313</v>
      </c>
      <c r="C341" s="22">
        <v>44225</v>
      </c>
      <c r="D341" t="s">
        <v>161</v>
      </c>
      <c r="E341" t="s">
        <v>162</v>
      </c>
      <c r="F341" s="21" t="s">
        <v>340</v>
      </c>
      <c r="G341" s="32">
        <v>233.99999999999997</v>
      </c>
      <c r="H341" s="22">
        <v>44212</v>
      </c>
      <c r="I341" s="23">
        <v>44227</v>
      </c>
      <c r="J341">
        <f t="shared" si="30"/>
        <v>16</v>
      </c>
      <c r="K341" s="2">
        <f t="shared" si="31"/>
        <v>44219.5</v>
      </c>
      <c r="L341" s="9">
        <f t="shared" si="32"/>
        <v>16</v>
      </c>
      <c r="M341" s="2">
        <f t="shared" si="33"/>
        <v>44219.5</v>
      </c>
      <c r="N341" s="22">
        <v>44225</v>
      </c>
      <c r="O341" s="22">
        <v>44249</v>
      </c>
      <c r="P341" s="22">
        <v>44246.5</v>
      </c>
      <c r="Q341">
        <f t="shared" si="34"/>
        <v>27</v>
      </c>
      <c r="R341" s="33">
        <f t="shared" si="35"/>
        <v>6317.9999999999991</v>
      </c>
    </row>
    <row r="342" spans="1:18" x14ac:dyDescent="0.35">
      <c r="A342" t="s">
        <v>366</v>
      </c>
      <c r="B342" s="21" t="s">
        <v>313</v>
      </c>
      <c r="C342" s="22">
        <v>44225</v>
      </c>
      <c r="D342" t="s">
        <v>161</v>
      </c>
      <c r="E342" t="s">
        <v>162</v>
      </c>
      <c r="F342" s="21" t="s">
        <v>341</v>
      </c>
      <c r="G342" s="32">
        <v>78</v>
      </c>
      <c r="H342" s="22">
        <v>44212</v>
      </c>
      <c r="I342" s="23">
        <v>44227</v>
      </c>
      <c r="J342">
        <f t="shared" si="30"/>
        <v>16</v>
      </c>
      <c r="K342" s="2">
        <f t="shared" si="31"/>
        <v>44219.5</v>
      </c>
      <c r="L342" s="9">
        <f t="shared" si="32"/>
        <v>16</v>
      </c>
      <c r="M342" s="2">
        <f t="shared" si="33"/>
        <v>44219.5</v>
      </c>
      <c r="N342" s="22">
        <v>44225</v>
      </c>
      <c r="O342" s="22">
        <v>44249</v>
      </c>
      <c r="P342" s="22">
        <v>44246.5</v>
      </c>
      <c r="Q342">
        <f t="shared" si="34"/>
        <v>27</v>
      </c>
      <c r="R342" s="33">
        <f t="shared" si="35"/>
        <v>2106</v>
      </c>
    </row>
    <row r="343" spans="1:18" x14ac:dyDescent="0.35">
      <c r="A343" t="s">
        <v>366</v>
      </c>
      <c r="B343" s="21" t="s">
        <v>313</v>
      </c>
      <c r="C343" s="22">
        <v>44225</v>
      </c>
      <c r="D343" t="s">
        <v>161</v>
      </c>
      <c r="E343" t="s">
        <v>162</v>
      </c>
      <c r="F343" s="21" t="s">
        <v>342</v>
      </c>
      <c r="G343" s="32">
        <v>46.51</v>
      </c>
      <c r="H343" s="22">
        <v>44212</v>
      </c>
      <c r="I343" s="23">
        <v>44227</v>
      </c>
      <c r="J343">
        <f t="shared" si="30"/>
        <v>16</v>
      </c>
      <c r="K343" s="2">
        <f t="shared" si="31"/>
        <v>44219.5</v>
      </c>
      <c r="L343" s="9">
        <f t="shared" si="32"/>
        <v>16</v>
      </c>
      <c r="M343" s="2">
        <f t="shared" si="33"/>
        <v>44219.5</v>
      </c>
      <c r="N343" s="22">
        <v>44225</v>
      </c>
      <c r="O343" s="22">
        <v>44249</v>
      </c>
      <c r="P343" s="22">
        <v>44246.5</v>
      </c>
      <c r="Q343">
        <f t="shared" si="34"/>
        <v>27</v>
      </c>
      <c r="R343" s="33">
        <f t="shared" si="35"/>
        <v>1255.77</v>
      </c>
    </row>
    <row r="344" spans="1:18" x14ac:dyDescent="0.35">
      <c r="A344" t="s">
        <v>366</v>
      </c>
      <c r="B344" s="21" t="s">
        <v>313</v>
      </c>
      <c r="C344" s="22">
        <v>44225</v>
      </c>
      <c r="D344" t="s">
        <v>110</v>
      </c>
      <c r="E344" t="s">
        <v>111</v>
      </c>
      <c r="F344" s="21" t="s">
        <v>343</v>
      </c>
      <c r="G344" s="32">
        <v>91</v>
      </c>
      <c r="H344" s="22">
        <v>44212</v>
      </c>
      <c r="I344" s="23">
        <v>44227</v>
      </c>
      <c r="J344">
        <f t="shared" si="30"/>
        <v>16</v>
      </c>
      <c r="K344" s="2">
        <f t="shared" si="31"/>
        <v>44219.5</v>
      </c>
      <c r="L344" s="9">
        <f t="shared" si="32"/>
        <v>16</v>
      </c>
      <c r="M344" s="2">
        <f t="shared" si="33"/>
        <v>44219.5</v>
      </c>
      <c r="N344" s="22">
        <v>44225</v>
      </c>
      <c r="O344" s="22">
        <v>44256</v>
      </c>
      <c r="P344" s="22">
        <v>44253.5</v>
      </c>
      <c r="Q344">
        <f t="shared" si="34"/>
        <v>34</v>
      </c>
      <c r="R344" s="33">
        <f t="shared" si="35"/>
        <v>3094</v>
      </c>
    </row>
    <row r="345" spans="1:18" x14ac:dyDescent="0.35">
      <c r="A345" t="s">
        <v>366</v>
      </c>
      <c r="B345" s="21" t="s">
        <v>313</v>
      </c>
      <c r="C345" s="22">
        <v>44225</v>
      </c>
      <c r="D345" t="s">
        <v>114</v>
      </c>
      <c r="E345" t="s">
        <v>115</v>
      </c>
      <c r="F345" s="21" t="s">
        <v>367</v>
      </c>
      <c r="G345" s="32">
        <v>183.12</v>
      </c>
      <c r="H345" s="22">
        <v>44212</v>
      </c>
      <c r="I345" s="23">
        <v>44227</v>
      </c>
      <c r="J345">
        <f t="shared" si="30"/>
        <v>16</v>
      </c>
      <c r="K345" s="2">
        <f t="shared" si="31"/>
        <v>44219.5</v>
      </c>
      <c r="L345" s="9">
        <f t="shared" si="32"/>
        <v>16</v>
      </c>
      <c r="M345" s="2">
        <f t="shared" si="33"/>
        <v>44219.5</v>
      </c>
      <c r="N345" s="22">
        <v>44225</v>
      </c>
      <c r="O345" s="22">
        <v>44256</v>
      </c>
      <c r="P345" s="22">
        <v>44253.5</v>
      </c>
      <c r="Q345">
        <f t="shared" si="34"/>
        <v>34</v>
      </c>
      <c r="R345" s="33">
        <f t="shared" si="35"/>
        <v>6226.08</v>
      </c>
    </row>
    <row r="346" spans="1:18" x14ac:dyDescent="0.35">
      <c r="A346" t="s">
        <v>366</v>
      </c>
      <c r="B346" s="21" t="s">
        <v>313</v>
      </c>
      <c r="C346" s="22">
        <v>44225</v>
      </c>
      <c r="D346" t="s">
        <v>201</v>
      </c>
      <c r="E346" t="s">
        <v>202</v>
      </c>
      <c r="F346" s="21" t="s">
        <v>319</v>
      </c>
      <c r="G346" s="32">
        <v>1385.25</v>
      </c>
      <c r="H346" s="22">
        <v>44212</v>
      </c>
      <c r="I346" s="23">
        <v>44227</v>
      </c>
      <c r="J346">
        <f t="shared" si="30"/>
        <v>16</v>
      </c>
      <c r="K346" s="2">
        <f t="shared" si="31"/>
        <v>44219.5</v>
      </c>
      <c r="L346" s="9">
        <f t="shared" si="32"/>
        <v>16</v>
      </c>
      <c r="M346" s="2">
        <f t="shared" si="33"/>
        <v>44219.5</v>
      </c>
      <c r="N346" s="22">
        <v>44225</v>
      </c>
      <c r="O346" s="22">
        <v>44315</v>
      </c>
      <c r="P346" s="22">
        <v>44314.5</v>
      </c>
      <c r="Q346">
        <f t="shared" si="34"/>
        <v>95</v>
      </c>
      <c r="R346" s="33">
        <f t="shared" si="35"/>
        <v>131598.75</v>
      </c>
    </row>
    <row r="347" spans="1:18" x14ac:dyDescent="0.35">
      <c r="A347" t="s">
        <v>366</v>
      </c>
      <c r="B347" s="21" t="s">
        <v>313</v>
      </c>
      <c r="C347" s="22">
        <v>44225</v>
      </c>
      <c r="D347" t="s">
        <v>199</v>
      </c>
      <c r="E347" t="s">
        <v>200</v>
      </c>
      <c r="F347" s="21" t="s">
        <v>89</v>
      </c>
      <c r="G347" s="32">
        <v>7.67</v>
      </c>
      <c r="H347" s="22">
        <v>44212</v>
      </c>
      <c r="I347" s="23">
        <v>44227</v>
      </c>
      <c r="J347">
        <f t="shared" si="30"/>
        <v>16</v>
      </c>
      <c r="K347" s="2">
        <f t="shared" si="31"/>
        <v>44219.5</v>
      </c>
      <c r="L347" s="9">
        <f t="shared" si="32"/>
        <v>16</v>
      </c>
      <c r="M347" s="2">
        <f t="shared" si="33"/>
        <v>44219.5</v>
      </c>
      <c r="N347" s="22">
        <v>44225</v>
      </c>
      <c r="O347" s="22">
        <v>44316</v>
      </c>
      <c r="P347" s="22">
        <v>44315.5</v>
      </c>
      <c r="Q347">
        <f t="shared" si="34"/>
        <v>96</v>
      </c>
      <c r="R347" s="33">
        <f t="shared" si="35"/>
        <v>736.31999999999994</v>
      </c>
    </row>
    <row r="348" spans="1:18" x14ac:dyDescent="0.35">
      <c r="A348" t="s">
        <v>366</v>
      </c>
      <c r="B348" s="21" t="s">
        <v>313</v>
      </c>
      <c r="C348" s="22">
        <v>44225</v>
      </c>
      <c r="D348" t="s">
        <v>201</v>
      </c>
      <c r="E348" t="s">
        <v>202</v>
      </c>
      <c r="F348" s="21" t="s">
        <v>164</v>
      </c>
      <c r="G348" s="32">
        <v>31.96</v>
      </c>
      <c r="H348" s="22">
        <v>44212</v>
      </c>
      <c r="I348" s="23">
        <v>44227</v>
      </c>
      <c r="J348">
        <f t="shared" si="30"/>
        <v>16</v>
      </c>
      <c r="K348" s="2">
        <f t="shared" si="31"/>
        <v>44219.5</v>
      </c>
      <c r="L348" s="9">
        <f t="shared" si="32"/>
        <v>16</v>
      </c>
      <c r="M348" s="2">
        <f t="shared" si="33"/>
        <v>44219.5</v>
      </c>
      <c r="N348" s="22">
        <v>44225</v>
      </c>
      <c r="O348" s="22">
        <v>44316</v>
      </c>
      <c r="P348" s="22">
        <v>44315.5</v>
      </c>
      <c r="Q348">
        <f t="shared" si="34"/>
        <v>96</v>
      </c>
      <c r="R348" s="33">
        <f t="shared" si="35"/>
        <v>3068.16</v>
      </c>
    </row>
    <row r="349" spans="1:18" x14ac:dyDescent="0.35">
      <c r="A349" t="s">
        <v>366</v>
      </c>
      <c r="B349" s="21" t="s">
        <v>313</v>
      </c>
      <c r="C349" s="22">
        <v>44225</v>
      </c>
      <c r="D349" t="s">
        <v>171</v>
      </c>
      <c r="E349" t="s">
        <v>172</v>
      </c>
      <c r="F349" s="21" t="s">
        <v>206</v>
      </c>
      <c r="G349" s="32">
        <v>33.630000000000003</v>
      </c>
      <c r="H349" s="22">
        <v>44212</v>
      </c>
      <c r="I349" s="23">
        <v>44227</v>
      </c>
      <c r="J349">
        <f t="shared" si="30"/>
        <v>16</v>
      </c>
      <c r="K349" s="2">
        <f t="shared" si="31"/>
        <v>44219.5</v>
      </c>
      <c r="L349" s="9">
        <f t="shared" si="32"/>
        <v>16</v>
      </c>
      <c r="M349" s="2">
        <f t="shared" si="33"/>
        <v>44219.5</v>
      </c>
      <c r="N349" s="22">
        <v>44225</v>
      </c>
      <c r="O349" s="22">
        <v>44316</v>
      </c>
      <c r="P349" s="22">
        <v>44315.5</v>
      </c>
      <c r="Q349">
        <f t="shared" si="34"/>
        <v>96</v>
      </c>
      <c r="R349" s="33">
        <f t="shared" si="35"/>
        <v>3228.4800000000005</v>
      </c>
    </row>
    <row r="350" spans="1:18" x14ac:dyDescent="0.35">
      <c r="A350" t="s">
        <v>366</v>
      </c>
      <c r="B350" s="21" t="s">
        <v>313</v>
      </c>
      <c r="C350" s="22">
        <v>44225</v>
      </c>
      <c r="D350" t="s">
        <v>207</v>
      </c>
      <c r="E350" t="s">
        <v>208</v>
      </c>
      <c r="F350" s="21" t="s">
        <v>209</v>
      </c>
      <c r="G350" s="32">
        <v>6.31</v>
      </c>
      <c r="H350" s="22">
        <v>44212</v>
      </c>
      <c r="I350" s="23">
        <v>44227</v>
      </c>
      <c r="J350">
        <f t="shared" si="30"/>
        <v>16</v>
      </c>
      <c r="K350" s="2">
        <f t="shared" si="31"/>
        <v>44219.5</v>
      </c>
      <c r="L350" s="9">
        <f t="shared" si="32"/>
        <v>16</v>
      </c>
      <c r="M350" s="2">
        <f t="shared" si="33"/>
        <v>44219.5</v>
      </c>
      <c r="N350" s="22">
        <v>44225</v>
      </c>
      <c r="O350" s="22">
        <v>44316</v>
      </c>
      <c r="P350" s="22">
        <v>44315.5</v>
      </c>
      <c r="Q350">
        <f t="shared" si="34"/>
        <v>96</v>
      </c>
      <c r="R350" s="33">
        <f t="shared" si="35"/>
        <v>605.76</v>
      </c>
    </row>
    <row r="351" spans="1:18" x14ac:dyDescent="0.35">
      <c r="A351" t="s">
        <v>366</v>
      </c>
      <c r="B351" s="21" t="s">
        <v>313</v>
      </c>
      <c r="C351" s="22">
        <v>44225</v>
      </c>
      <c r="D351" t="s">
        <v>199</v>
      </c>
      <c r="E351" t="s">
        <v>200</v>
      </c>
      <c r="F351" s="21" t="s">
        <v>89</v>
      </c>
      <c r="G351" s="32">
        <v>35.31</v>
      </c>
      <c r="H351" s="22">
        <v>44212</v>
      </c>
      <c r="I351" s="23">
        <v>44227</v>
      </c>
      <c r="J351">
        <f t="shared" si="30"/>
        <v>16</v>
      </c>
      <c r="K351" s="2">
        <f t="shared" si="31"/>
        <v>44219.5</v>
      </c>
      <c r="L351" s="9">
        <f t="shared" si="32"/>
        <v>16</v>
      </c>
      <c r="M351" s="2">
        <f t="shared" si="33"/>
        <v>44219.5</v>
      </c>
      <c r="N351" s="22">
        <v>44225</v>
      </c>
      <c r="O351" s="22">
        <v>44316</v>
      </c>
      <c r="P351" s="22">
        <v>44315.5</v>
      </c>
      <c r="Q351">
        <f t="shared" si="34"/>
        <v>96</v>
      </c>
      <c r="R351" s="33">
        <f t="shared" si="35"/>
        <v>3389.76</v>
      </c>
    </row>
    <row r="352" spans="1:18" x14ac:dyDescent="0.35">
      <c r="A352" t="s">
        <v>366</v>
      </c>
      <c r="B352" s="21" t="s">
        <v>313</v>
      </c>
      <c r="C352" s="22">
        <v>44225</v>
      </c>
      <c r="D352" t="s">
        <v>201</v>
      </c>
      <c r="E352" t="s">
        <v>202</v>
      </c>
      <c r="F352" s="21" t="s">
        <v>142</v>
      </c>
      <c r="G352" s="32">
        <v>41.73</v>
      </c>
      <c r="H352" s="22">
        <v>44212</v>
      </c>
      <c r="I352" s="23">
        <v>44227</v>
      </c>
      <c r="J352">
        <f t="shared" si="30"/>
        <v>16</v>
      </c>
      <c r="K352" s="2">
        <f t="shared" si="31"/>
        <v>44219.5</v>
      </c>
      <c r="L352" s="9">
        <f t="shared" si="32"/>
        <v>16</v>
      </c>
      <c r="M352" s="2">
        <f t="shared" si="33"/>
        <v>44219.5</v>
      </c>
      <c r="N352" s="22">
        <v>44225</v>
      </c>
      <c r="O352" s="22">
        <v>44316</v>
      </c>
      <c r="P352" s="22">
        <v>44315.5</v>
      </c>
      <c r="Q352">
        <f t="shared" si="34"/>
        <v>96</v>
      </c>
      <c r="R352" s="33">
        <f t="shared" si="35"/>
        <v>4006.08</v>
      </c>
    </row>
    <row r="353" spans="1:18" x14ac:dyDescent="0.35">
      <c r="A353" t="s">
        <v>366</v>
      </c>
      <c r="B353" s="21" t="s">
        <v>313</v>
      </c>
      <c r="C353" s="22">
        <v>44225</v>
      </c>
      <c r="D353" t="s">
        <v>201</v>
      </c>
      <c r="E353" t="s">
        <v>202</v>
      </c>
      <c r="F353" s="21" t="s">
        <v>109</v>
      </c>
      <c r="G353" s="32">
        <v>2.42</v>
      </c>
      <c r="H353" s="22">
        <v>44212</v>
      </c>
      <c r="I353" s="23">
        <v>44227</v>
      </c>
      <c r="J353">
        <f t="shared" si="30"/>
        <v>16</v>
      </c>
      <c r="K353" s="2">
        <f t="shared" si="31"/>
        <v>44219.5</v>
      </c>
      <c r="L353" s="9">
        <f t="shared" si="32"/>
        <v>16</v>
      </c>
      <c r="M353" s="2">
        <f t="shared" si="33"/>
        <v>44219.5</v>
      </c>
      <c r="N353" s="22">
        <v>44225</v>
      </c>
      <c r="O353" s="22">
        <v>44316</v>
      </c>
      <c r="P353" s="22">
        <v>44315.5</v>
      </c>
      <c r="Q353">
        <f t="shared" si="34"/>
        <v>96</v>
      </c>
      <c r="R353" s="33">
        <f t="shared" si="35"/>
        <v>232.32</v>
      </c>
    </row>
    <row r="354" spans="1:18" x14ac:dyDescent="0.35">
      <c r="A354" t="s">
        <v>366</v>
      </c>
      <c r="B354" s="21" t="s">
        <v>313</v>
      </c>
      <c r="C354" s="22">
        <v>44225</v>
      </c>
      <c r="D354" t="s">
        <v>114</v>
      </c>
      <c r="E354" t="s">
        <v>115</v>
      </c>
      <c r="F354" s="21" t="s">
        <v>204</v>
      </c>
      <c r="G354" s="32">
        <v>58.28</v>
      </c>
      <c r="H354" s="22">
        <v>44212</v>
      </c>
      <c r="I354" s="23">
        <v>44227</v>
      </c>
      <c r="J354">
        <f t="shared" si="30"/>
        <v>16</v>
      </c>
      <c r="K354" s="2">
        <f t="shared" si="31"/>
        <v>44219.5</v>
      </c>
      <c r="L354" s="9">
        <f t="shared" si="32"/>
        <v>16</v>
      </c>
      <c r="M354" s="2">
        <f t="shared" si="33"/>
        <v>44219.5</v>
      </c>
      <c r="N354" s="22">
        <v>44225</v>
      </c>
      <c r="O354" s="22">
        <v>44316</v>
      </c>
      <c r="P354" s="22">
        <v>44315.5</v>
      </c>
      <c r="Q354">
        <f t="shared" si="34"/>
        <v>96</v>
      </c>
      <c r="R354" s="33">
        <f t="shared" si="35"/>
        <v>5594.88</v>
      </c>
    </row>
    <row r="355" spans="1:18" x14ac:dyDescent="0.35">
      <c r="A355" t="s">
        <v>366</v>
      </c>
      <c r="B355" s="21" t="s">
        <v>313</v>
      </c>
      <c r="C355" s="22">
        <v>44225</v>
      </c>
      <c r="D355" t="s">
        <v>148</v>
      </c>
      <c r="E355" t="s">
        <v>149</v>
      </c>
      <c r="F355" s="21" t="s">
        <v>205</v>
      </c>
      <c r="G355" s="32">
        <v>306.34000000000003</v>
      </c>
      <c r="H355" s="22">
        <v>44212</v>
      </c>
      <c r="I355" s="23">
        <v>44227</v>
      </c>
      <c r="J355">
        <f t="shared" si="30"/>
        <v>16</v>
      </c>
      <c r="K355" s="2">
        <f t="shared" si="31"/>
        <v>44219.5</v>
      </c>
      <c r="L355" s="9">
        <f t="shared" si="32"/>
        <v>16</v>
      </c>
      <c r="M355" s="2">
        <f t="shared" si="33"/>
        <v>44219.5</v>
      </c>
      <c r="N355" s="22">
        <v>44225</v>
      </c>
      <c r="O355" s="22">
        <v>44316</v>
      </c>
      <c r="P355" s="22">
        <v>44315.5</v>
      </c>
      <c r="Q355">
        <f t="shared" si="34"/>
        <v>96</v>
      </c>
      <c r="R355" s="33">
        <f t="shared" si="35"/>
        <v>29408.640000000003</v>
      </c>
    </row>
    <row r="356" spans="1:18" x14ac:dyDescent="0.35">
      <c r="A356" t="s">
        <v>366</v>
      </c>
      <c r="B356" s="21" t="s">
        <v>313</v>
      </c>
      <c r="C356" s="22">
        <v>44225</v>
      </c>
      <c r="D356" t="s">
        <v>171</v>
      </c>
      <c r="E356" t="s">
        <v>172</v>
      </c>
      <c r="F356" s="21" t="s">
        <v>206</v>
      </c>
      <c r="G356" s="32">
        <v>1952.0600000000002</v>
      </c>
      <c r="H356" s="22">
        <v>44212</v>
      </c>
      <c r="I356" s="23">
        <v>44227</v>
      </c>
      <c r="J356">
        <f t="shared" si="30"/>
        <v>16</v>
      </c>
      <c r="K356" s="2">
        <f t="shared" si="31"/>
        <v>44219.5</v>
      </c>
      <c r="L356" s="9">
        <f t="shared" si="32"/>
        <v>16</v>
      </c>
      <c r="M356" s="2">
        <f t="shared" si="33"/>
        <v>44219.5</v>
      </c>
      <c r="N356" s="22">
        <v>44225</v>
      </c>
      <c r="O356" s="22">
        <v>44316</v>
      </c>
      <c r="P356" s="22">
        <v>44315.5</v>
      </c>
      <c r="Q356">
        <f t="shared" si="34"/>
        <v>96</v>
      </c>
      <c r="R356" s="33">
        <f t="shared" si="35"/>
        <v>187397.76000000001</v>
      </c>
    </row>
    <row r="357" spans="1:18" x14ac:dyDescent="0.35">
      <c r="A357" t="s">
        <v>366</v>
      </c>
      <c r="B357" s="21" t="s">
        <v>313</v>
      </c>
      <c r="C357" s="22">
        <v>44225</v>
      </c>
      <c r="D357" t="s">
        <v>207</v>
      </c>
      <c r="E357" t="s">
        <v>208</v>
      </c>
      <c r="F357" s="21" t="s">
        <v>209</v>
      </c>
      <c r="G357" s="32">
        <v>366.06</v>
      </c>
      <c r="H357" s="22">
        <v>44212</v>
      </c>
      <c r="I357" s="23">
        <v>44227</v>
      </c>
      <c r="J357">
        <f t="shared" si="30"/>
        <v>16</v>
      </c>
      <c r="K357" s="2">
        <f t="shared" si="31"/>
        <v>44219.5</v>
      </c>
      <c r="L357" s="9">
        <f t="shared" si="32"/>
        <v>16</v>
      </c>
      <c r="M357" s="2">
        <f t="shared" si="33"/>
        <v>44219.5</v>
      </c>
      <c r="N357" s="22">
        <v>44225</v>
      </c>
      <c r="O357" s="22">
        <v>44316</v>
      </c>
      <c r="P357" s="22">
        <v>44315.5</v>
      </c>
      <c r="Q357">
        <f t="shared" si="34"/>
        <v>96</v>
      </c>
      <c r="R357" s="33">
        <f t="shared" si="35"/>
        <v>35141.760000000002</v>
      </c>
    </row>
    <row r="358" spans="1:18" x14ac:dyDescent="0.35">
      <c r="A358" t="s">
        <v>366</v>
      </c>
      <c r="B358" s="21" t="s">
        <v>313</v>
      </c>
      <c r="C358" s="22">
        <v>44225</v>
      </c>
      <c r="D358" t="s">
        <v>201</v>
      </c>
      <c r="E358" t="s">
        <v>202</v>
      </c>
      <c r="F358" s="21" t="s">
        <v>103</v>
      </c>
      <c r="G358" s="32">
        <v>3285.1300000000006</v>
      </c>
      <c r="H358" s="22">
        <v>44212</v>
      </c>
      <c r="I358" s="23">
        <v>44227</v>
      </c>
      <c r="J358">
        <f t="shared" si="30"/>
        <v>16</v>
      </c>
      <c r="K358" s="2">
        <f t="shared" si="31"/>
        <v>44219.5</v>
      </c>
      <c r="L358" s="9">
        <f t="shared" si="32"/>
        <v>16</v>
      </c>
      <c r="M358" s="2">
        <f t="shared" si="33"/>
        <v>44219.5</v>
      </c>
      <c r="N358" s="22">
        <v>44225</v>
      </c>
      <c r="O358" s="22">
        <v>44316</v>
      </c>
      <c r="P358" s="22">
        <v>44315.5</v>
      </c>
      <c r="Q358">
        <f t="shared" si="34"/>
        <v>96</v>
      </c>
      <c r="R358" s="33">
        <f t="shared" si="35"/>
        <v>315372.48000000004</v>
      </c>
    </row>
    <row r="359" spans="1:18" x14ac:dyDescent="0.35">
      <c r="A359" t="s">
        <v>366</v>
      </c>
      <c r="B359" s="21" t="s">
        <v>313</v>
      </c>
      <c r="C359" s="22">
        <v>44225</v>
      </c>
      <c r="D359" t="s">
        <v>171</v>
      </c>
      <c r="E359" t="s">
        <v>172</v>
      </c>
      <c r="F359" s="21" t="s">
        <v>210</v>
      </c>
      <c r="G359" s="32">
        <v>8.11</v>
      </c>
      <c r="H359" s="22">
        <v>44212</v>
      </c>
      <c r="I359" s="23">
        <v>44227</v>
      </c>
      <c r="J359">
        <f t="shared" si="30"/>
        <v>16</v>
      </c>
      <c r="K359" s="2">
        <f t="shared" si="31"/>
        <v>44219.5</v>
      </c>
      <c r="L359" s="9">
        <f t="shared" si="32"/>
        <v>16</v>
      </c>
      <c r="M359" s="2">
        <f t="shared" si="33"/>
        <v>44219.5</v>
      </c>
      <c r="N359" s="22">
        <v>44225</v>
      </c>
      <c r="O359" s="22">
        <v>44316</v>
      </c>
      <c r="P359" s="22">
        <v>44315.5</v>
      </c>
      <c r="Q359">
        <f t="shared" si="34"/>
        <v>96</v>
      </c>
      <c r="R359" s="33">
        <f t="shared" si="35"/>
        <v>778.56</v>
      </c>
    </row>
    <row r="360" spans="1:18" x14ac:dyDescent="0.35">
      <c r="A360" t="s">
        <v>366</v>
      </c>
      <c r="B360" s="21" t="s">
        <v>313</v>
      </c>
      <c r="C360" s="22">
        <v>44225</v>
      </c>
      <c r="D360" t="s">
        <v>110</v>
      </c>
      <c r="E360" t="s">
        <v>111</v>
      </c>
      <c r="F360" s="21" t="s">
        <v>214</v>
      </c>
      <c r="G360" s="32">
        <v>48.63</v>
      </c>
      <c r="H360" s="22">
        <v>44212</v>
      </c>
      <c r="I360" s="23">
        <v>44227</v>
      </c>
      <c r="J360">
        <f t="shared" si="30"/>
        <v>16</v>
      </c>
      <c r="K360" s="2">
        <f t="shared" si="31"/>
        <v>44219.5</v>
      </c>
      <c r="L360" s="9">
        <f t="shared" si="32"/>
        <v>16</v>
      </c>
      <c r="M360" s="2">
        <f t="shared" si="33"/>
        <v>44219.5</v>
      </c>
      <c r="N360" s="22">
        <v>44225</v>
      </c>
      <c r="O360" s="22">
        <v>44316</v>
      </c>
      <c r="P360" s="22">
        <v>44315.5</v>
      </c>
      <c r="Q360">
        <f t="shared" si="34"/>
        <v>96</v>
      </c>
      <c r="R360" s="33">
        <f t="shared" si="35"/>
        <v>4668.4800000000005</v>
      </c>
    </row>
    <row r="361" spans="1:18" x14ac:dyDescent="0.35">
      <c r="A361" t="s">
        <v>366</v>
      </c>
      <c r="B361" s="21" t="s">
        <v>313</v>
      </c>
      <c r="C361" s="22">
        <v>44225</v>
      </c>
      <c r="D361" t="s">
        <v>201</v>
      </c>
      <c r="E361" t="s">
        <v>202</v>
      </c>
      <c r="F361" s="21" t="s">
        <v>216</v>
      </c>
      <c r="G361" s="32">
        <v>554.91000000000008</v>
      </c>
      <c r="H361" s="22">
        <v>44212</v>
      </c>
      <c r="I361" s="23">
        <v>44227</v>
      </c>
      <c r="J361">
        <f t="shared" si="30"/>
        <v>16</v>
      </c>
      <c r="K361" s="2">
        <f t="shared" si="31"/>
        <v>44219.5</v>
      </c>
      <c r="L361" s="9">
        <f t="shared" si="32"/>
        <v>16</v>
      </c>
      <c r="M361" s="2">
        <f t="shared" si="33"/>
        <v>44219.5</v>
      </c>
      <c r="N361" s="22">
        <v>44225</v>
      </c>
      <c r="O361" s="22">
        <v>44316</v>
      </c>
      <c r="P361" s="22">
        <v>44315.5</v>
      </c>
      <c r="Q361">
        <f t="shared" si="34"/>
        <v>96</v>
      </c>
      <c r="R361" s="33">
        <f t="shared" si="35"/>
        <v>53271.360000000008</v>
      </c>
    </row>
    <row r="362" spans="1:18" x14ac:dyDescent="0.35">
      <c r="A362" t="s">
        <v>366</v>
      </c>
      <c r="B362" s="21" t="s">
        <v>313</v>
      </c>
      <c r="C362" s="22">
        <v>44225</v>
      </c>
      <c r="D362" t="s">
        <v>217</v>
      </c>
      <c r="E362" t="s">
        <v>218</v>
      </c>
      <c r="F362" s="21" t="s">
        <v>219</v>
      </c>
      <c r="G362" s="32">
        <v>999.86</v>
      </c>
      <c r="H362" s="22">
        <v>44212</v>
      </c>
      <c r="I362" s="23">
        <v>44227</v>
      </c>
      <c r="J362">
        <f t="shared" si="30"/>
        <v>16</v>
      </c>
      <c r="K362" s="2">
        <f t="shared" si="31"/>
        <v>44219.5</v>
      </c>
      <c r="L362" s="9">
        <f t="shared" si="32"/>
        <v>16</v>
      </c>
      <c r="M362" s="2">
        <f t="shared" si="33"/>
        <v>44219.5</v>
      </c>
      <c r="N362" s="22">
        <v>44225</v>
      </c>
      <c r="O362" s="22">
        <v>44316</v>
      </c>
      <c r="P362" s="22">
        <v>44315.5</v>
      </c>
      <c r="Q362">
        <f t="shared" si="34"/>
        <v>96</v>
      </c>
      <c r="R362" s="33">
        <f t="shared" si="35"/>
        <v>95986.559999999998</v>
      </c>
    </row>
    <row r="363" spans="1:18" x14ac:dyDescent="0.35">
      <c r="A363" t="s">
        <v>366</v>
      </c>
      <c r="B363" s="21" t="s">
        <v>313</v>
      </c>
      <c r="C363" s="22">
        <v>44225</v>
      </c>
      <c r="D363" t="s">
        <v>110</v>
      </c>
      <c r="E363" t="s">
        <v>111</v>
      </c>
      <c r="F363" s="21" t="s">
        <v>221</v>
      </c>
      <c r="G363" s="32">
        <v>104.53999999999999</v>
      </c>
      <c r="H363" s="22">
        <v>44212</v>
      </c>
      <c r="I363" s="23">
        <v>44227</v>
      </c>
      <c r="J363">
        <f t="shared" si="30"/>
        <v>16</v>
      </c>
      <c r="K363" s="2">
        <f t="shared" si="31"/>
        <v>44219.5</v>
      </c>
      <c r="L363" s="9">
        <f t="shared" si="32"/>
        <v>16</v>
      </c>
      <c r="M363" s="2">
        <f t="shared" si="33"/>
        <v>44219.5</v>
      </c>
      <c r="N363" s="22">
        <v>44225</v>
      </c>
      <c r="O363" s="22">
        <v>44316</v>
      </c>
      <c r="P363" s="22">
        <v>44315.5</v>
      </c>
      <c r="Q363">
        <f t="shared" si="34"/>
        <v>96</v>
      </c>
      <c r="R363" s="33">
        <f t="shared" si="35"/>
        <v>10035.84</v>
      </c>
    </row>
    <row r="364" spans="1:18" x14ac:dyDescent="0.35">
      <c r="A364" t="s">
        <v>366</v>
      </c>
      <c r="B364" s="21" t="s">
        <v>313</v>
      </c>
      <c r="C364" s="22">
        <v>44225</v>
      </c>
      <c r="D364" t="s">
        <v>199</v>
      </c>
      <c r="E364" t="s">
        <v>200</v>
      </c>
      <c r="F364" s="21" t="s">
        <v>89</v>
      </c>
      <c r="G364" s="32">
        <v>82085.1799999996</v>
      </c>
      <c r="H364" s="22">
        <v>44212</v>
      </c>
      <c r="I364" s="23">
        <v>44227</v>
      </c>
      <c r="J364">
        <f t="shared" si="30"/>
        <v>16</v>
      </c>
      <c r="K364" s="2">
        <f t="shared" si="31"/>
        <v>44219.5</v>
      </c>
      <c r="L364" s="9">
        <f t="shared" si="32"/>
        <v>16</v>
      </c>
      <c r="M364" s="2">
        <f t="shared" si="33"/>
        <v>44219.5</v>
      </c>
      <c r="N364" s="22">
        <v>44225</v>
      </c>
      <c r="O364" s="22">
        <v>44316</v>
      </c>
      <c r="P364" s="22">
        <v>44315.5</v>
      </c>
      <c r="Q364">
        <f t="shared" si="34"/>
        <v>96</v>
      </c>
      <c r="R364" s="33">
        <f t="shared" si="35"/>
        <v>7880177.2799999621</v>
      </c>
    </row>
    <row r="365" spans="1:18" x14ac:dyDescent="0.35">
      <c r="A365" t="s">
        <v>366</v>
      </c>
      <c r="B365" s="21" t="s">
        <v>313</v>
      </c>
      <c r="C365" s="22">
        <v>44225</v>
      </c>
      <c r="D365" t="s">
        <v>201</v>
      </c>
      <c r="E365" t="s">
        <v>202</v>
      </c>
      <c r="F365" s="21" t="s">
        <v>203</v>
      </c>
      <c r="G365" s="32">
        <v>914.04000000000019</v>
      </c>
      <c r="H365" s="22">
        <v>44212</v>
      </c>
      <c r="I365" s="23">
        <v>44227</v>
      </c>
      <c r="J365">
        <f t="shared" si="30"/>
        <v>16</v>
      </c>
      <c r="K365" s="2">
        <f t="shared" si="31"/>
        <v>44219.5</v>
      </c>
      <c r="L365" s="9">
        <f t="shared" si="32"/>
        <v>16</v>
      </c>
      <c r="M365" s="2">
        <f t="shared" si="33"/>
        <v>44219.5</v>
      </c>
      <c r="N365" s="22">
        <v>44225</v>
      </c>
      <c r="O365" s="22">
        <v>44316</v>
      </c>
      <c r="P365" s="22">
        <v>44315.5</v>
      </c>
      <c r="Q365">
        <f t="shared" si="34"/>
        <v>96</v>
      </c>
      <c r="R365" s="33">
        <f t="shared" si="35"/>
        <v>87747.840000000026</v>
      </c>
    </row>
    <row r="366" spans="1:18" x14ac:dyDescent="0.35">
      <c r="A366" t="s">
        <v>366</v>
      </c>
      <c r="B366" s="21" t="s">
        <v>313</v>
      </c>
      <c r="C366" s="22">
        <v>44225</v>
      </c>
      <c r="D366" t="s">
        <v>345</v>
      </c>
      <c r="E366" t="s">
        <v>346</v>
      </c>
      <c r="F366" s="21" t="s">
        <v>343</v>
      </c>
      <c r="G366" s="32">
        <v>2.17</v>
      </c>
      <c r="H366" s="22">
        <v>44212</v>
      </c>
      <c r="I366" s="23">
        <v>44227</v>
      </c>
      <c r="J366">
        <f t="shared" si="30"/>
        <v>16</v>
      </c>
      <c r="K366" s="2">
        <f t="shared" si="31"/>
        <v>44219.5</v>
      </c>
      <c r="L366" s="9">
        <f t="shared" si="32"/>
        <v>16</v>
      </c>
      <c r="M366" s="2">
        <f t="shared" si="33"/>
        <v>44219.5</v>
      </c>
      <c r="N366" s="22">
        <v>44225</v>
      </c>
      <c r="O366" s="22">
        <v>44316</v>
      </c>
      <c r="P366" s="22">
        <v>44315.5</v>
      </c>
      <c r="Q366">
        <f t="shared" si="34"/>
        <v>96</v>
      </c>
      <c r="R366" s="33">
        <f t="shared" si="35"/>
        <v>208.32</v>
      </c>
    </row>
    <row r="367" spans="1:18" x14ac:dyDescent="0.35">
      <c r="A367" t="s">
        <v>366</v>
      </c>
      <c r="B367" s="21" t="s">
        <v>313</v>
      </c>
      <c r="C367" s="22">
        <v>44225</v>
      </c>
      <c r="D367" t="s">
        <v>110</v>
      </c>
      <c r="E367" t="s">
        <v>111</v>
      </c>
      <c r="F367" s="21" t="s">
        <v>230</v>
      </c>
      <c r="G367" s="32">
        <v>49.71</v>
      </c>
      <c r="H367" s="22">
        <v>44212</v>
      </c>
      <c r="I367" s="23">
        <v>44227</v>
      </c>
      <c r="J367">
        <f t="shared" si="30"/>
        <v>16</v>
      </c>
      <c r="K367" s="2">
        <f t="shared" si="31"/>
        <v>44219.5</v>
      </c>
      <c r="L367" s="9">
        <f t="shared" si="32"/>
        <v>16</v>
      </c>
      <c r="M367" s="2">
        <f t="shared" si="33"/>
        <v>44219.5</v>
      </c>
      <c r="N367" s="22">
        <v>44225</v>
      </c>
      <c r="O367" s="22">
        <v>44316</v>
      </c>
      <c r="P367" s="22">
        <v>44315.5</v>
      </c>
      <c r="Q367">
        <f t="shared" si="34"/>
        <v>96</v>
      </c>
      <c r="R367" s="33">
        <f t="shared" si="35"/>
        <v>4772.16</v>
      </c>
    </row>
    <row r="368" spans="1:18" x14ac:dyDescent="0.35">
      <c r="A368" t="s">
        <v>366</v>
      </c>
      <c r="B368" s="21" t="s">
        <v>313</v>
      </c>
      <c r="C368" s="22">
        <v>44225</v>
      </c>
      <c r="D368" t="s">
        <v>201</v>
      </c>
      <c r="E368" t="s">
        <v>202</v>
      </c>
      <c r="F368" s="21" t="s">
        <v>164</v>
      </c>
      <c r="G368" s="32">
        <v>67699.45</v>
      </c>
      <c r="H368" s="22">
        <v>44212</v>
      </c>
      <c r="I368" s="23">
        <v>44227</v>
      </c>
      <c r="J368">
        <f t="shared" si="30"/>
        <v>16</v>
      </c>
      <c r="K368" s="2">
        <f t="shared" si="31"/>
        <v>44219.5</v>
      </c>
      <c r="L368" s="9">
        <f t="shared" si="32"/>
        <v>16</v>
      </c>
      <c r="M368" s="2">
        <f t="shared" si="33"/>
        <v>44219.5</v>
      </c>
      <c r="N368" s="22">
        <v>44225</v>
      </c>
      <c r="O368" s="22">
        <v>44316</v>
      </c>
      <c r="P368" s="22">
        <v>44315.5</v>
      </c>
      <c r="Q368">
        <f t="shared" si="34"/>
        <v>96</v>
      </c>
      <c r="R368" s="33">
        <f t="shared" si="35"/>
        <v>6499147.1999999993</v>
      </c>
    </row>
    <row r="369" spans="1:18" x14ac:dyDescent="0.35">
      <c r="A369" t="s">
        <v>366</v>
      </c>
      <c r="B369" s="21" t="s">
        <v>313</v>
      </c>
      <c r="C369" s="22">
        <v>44225</v>
      </c>
      <c r="D369" t="s">
        <v>171</v>
      </c>
      <c r="E369" t="s">
        <v>172</v>
      </c>
      <c r="F369" s="21" t="s">
        <v>231</v>
      </c>
      <c r="G369" s="32">
        <v>271.36</v>
      </c>
      <c r="H369" s="22">
        <v>44212</v>
      </c>
      <c r="I369" s="23">
        <v>44227</v>
      </c>
      <c r="J369">
        <f t="shared" si="30"/>
        <v>16</v>
      </c>
      <c r="K369" s="2">
        <f t="shared" si="31"/>
        <v>44219.5</v>
      </c>
      <c r="L369" s="9">
        <f t="shared" si="32"/>
        <v>16</v>
      </c>
      <c r="M369" s="2">
        <f t="shared" si="33"/>
        <v>44219.5</v>
      </c>
      <c r="N369" s="22">
        <v>44225</v>
      </c>
      <c r="O369" s="22">
        <v>44316</v>
      </c>
      <c r="P369" s="22">
        <v>44315.5</v>
      </c>
      <c r="Q369">
        <f t="shared" si="34"/>
        <v>96</v>
      </c>
      <c r="R369" s="33">
        <f t="shared" si="35"/>
        <v>26050.560000000001</v>
      </c>
    </row>
    <row r="370" spans="1:18" x14ac:dyDescent="0.35">
      <c r="A370" t="s">
        <v>366</v>
      </c>
      <c r="B370" s="21" t="s">
        <v>313</v>
      </c>
      <c r="C370" s="22">
        <v>44225</v>
      </c>
      <c r="D370" t="s">
        <v>201</v>
      </c>
      <c r="E370" t="s">
        <v>202</v>
      </c>
      <c r="F370" s="21" t="s">
        <v>142</v>
      </c>
      <c r="G370" s="32">
        <v>2573.8799999999997</v>
      </c>
      <c r="H370" s="22">
        <v>44212</v>
      </c>
      <c r="I370" s="23">
        <v>44227</v>
      </c>
      <c r="J370">
        <f t="shared" si="30"/>
        <v>16</v>
      </c>
      <c r="K370" s="2">
        <f t="shared" si="31"/>
        <v>44219.5</v>
      </c>
      <c r="L370" s="9">
        <f t="shared" si="32"/>
        <v>16</v>
      </c>
      <c r="M370" s="2">
        <f t="shared" si="33"/>
        <v>44219.5</v>
      </c>
      <c r="N370" s="22">
        <v>44225</v>
      </c>
      <c r="O370" s="22">
        <v>44316</v>
      </c>
      <c r="P370" s="22">
        <v>44315.5</v>
      </c>
      <c r="Q370">
        <f t="shared" si="34"/>
        <v>96</v>
      </c>
      <c r="R370" s="33">
        <f t="shared" si="35"/>
        <v>247092.47999999998</v>
      </c>
    </row>
    <row r="371" spans="1:18" x14ac:dyDescent="0.35">
      <c r="A371" t="s">
        <v>366</v>
      </c>
      <c r="B371" s="21" t="s">
        <v>313</v>
      </c>
      <c r="C371" s="22">
        <v>44225</v>
      </c>
      <c r="D371" t="s">
        <v>114</v>
      </c>
      <c r="E371" t="s">
        <v>115</v>
      </c>
      <c r="F371" s="21" t="s">
        <v>232</v>
      </c>
      <c r="G371" s="32">
        <v>18.73</v>
      </c>
      <c r="H371" s="22">
        <v>44212</v>
      </c>
      <c r="I371" s="23">
        <v>44227</v>
      </c>
      <c r="J371">
        <f t="shared" si="30"/>
        <v>16</v>
      </c>
      <c r="K371" s="2">
        <f t="shared" si="31"/>
        <v>44219.5</v>
      </c>
      <c r="L371" s="9">
        <f t="shared" si="32"/>
        <v>16</v>
      </c>
      <c r="M371" s="2">
        <f t="shared" si="33"/>
        <v>44219.5</v>
      </c>
      <c r="N371" s="22">
        <v>44225</v>
      </c>
      <c r="O371" s="22">
        <v>44316</v>
      </c>
      <c r="P371" s="22">
        <v>44315.5</v>
      </c>
      <c r="Q371">
        <f t="shared" si="34"/>
        <v>96</v>
      </c>
      <c r="R371" s="33">
        <f t="shared" si="35"/>
        <v>1798.08</v>
      </c>
    </row>
    <row r="372" spans="1:18" x14ac:dyDescent="0.35">
      <c r="A372" t="s">
        <v>366</v>
      </c>
      <c r="B372" s="21" t="s">
        <v>313</v>
      </c>
      <c r="C372" s="22">
        <v>44225</v>
      </c>
      <c r="D372" t="s">
        <v>114</v>
      </c>
      <c r="E372" t="s">
        <v>115</v>
      </c>
      <c r="F372" s="21" t="s">
        <v>234</v>
      </c>
      <c r="G372" s="32">
        <v>30.38</v>
      </c>
      <c r="H372" s="22">
        <v>44212</v>
      </c>
      <c r="I372" s="23">
        <v>44227</v>
      </c>
      <c r="J372">
        <f t="shared" si="30"/>
        <v>16</v>
      </c>
      <c r="K372" s="2">
        <f t="shared" si="31"/>
        <v>44219.5</v>
      </c>
      <c r="L372" s="9">
        <f t="shared" si="32"/>
        <v>16</v>
      </c>
      <c r="M372" s="2">
        <f t="shared" si="33"/>
        <v>44219.5</v>
      </c>
      <c r="N372" s="22">
        <v>44225</v>
      </c>
      <c r="O372" s="22">
        <v>44316</v>
      </c>
      <c r="P372" s="22">
        <v>44315.5</v>
      </c>
      <c r="Q372">
        <f t="shared" si="34"/>
        <v>96</v>
      </c>
      <c r="R372" s="33">
        <f t="shared" si="35"/>
        <v>2916.48</v>
      </c>
    </row>
    <row r="373" spans="1:18" x14ac:dyDescent="0.35">
      <c r="A373" t="s">
        <v>366</v>
      </c>
      <c r="B373" s="21" t="s">
        <v>313</v>
      </c>
      <c r="C373" s="22">
        <v>44225</v>
      </c>
      <c r="D373" t="s">
        <v>347</v>
      </c>
      <c r="E373" t="s">
        <v>348</v>
      </c>
      <c r="F373" s="21" t="s">
        <v>344</v>
      </c>
      <c r="G373" s="32">
        <v>17.53</v>
      </c>
      <c r="H373" s="22">
        <v>44212</v>
      </c>
      <c r="I373" s="23">
        <v>44227</v>
      </c>
      <c r="J373">
        <f t="shared" si="30"/>
        <v>16</v>
      </c>
      <c r="K373" s="2">
        <f t="shared" si="31"/>
        <v>44219.5</v>
      </c>
      <c r="L373" s="9">
        <f t="shared" si="32"/>
        <v>16</v>
      </c>
      <c r="M373" s="2">
        <f t="shared" si="33"/>
        <v>44219.5</v>
      </c>
      <c r="N373" s="22">
        <v>44225</v>
      </c>
      <c r="O373" s="22">
        <v>44316</v>
      </c>
      <c r="P373" s="22">
        <v>44315.5</v>
      </c>
      <c r="Q373">
        <f t="shared" si="34"/>
        <v>96</v>
      </c>
      <c r="R373" s="33">
        <f t="shared" si="35"/>
        <v>1682.88</v>
      </c>
    </row>
    <row r="374" spans="1:18" x14ac:dyDescent="0.35">
      <c r="A374" t="s">
        <v>366</v>
      </c>
      <c r="B374" s="21" t="s">
        <v>313</v>
      </c>
      <c r="C374" s="22">
        <v>44225</v>
      </c>
      <c r="D374" t="s">
        <v>201</v>
      </c>
      <c r="E374" t="s">
        <v>202</v>
      </c>
      <c r="F374" s="21" t="s">
        <v>344</v>
      </c>
      <c r="G374" s="32">
        <v>133.72</v>
      </c>
      <c r="H374" s="22">
        <v>44212</v>
      </c>
      <c r="I374" s="23">
        <v>44227</v>
      </c>
      <c r="J374">
        <f t="shared" si="30"/>
        <v>16</v>
      </c>
      <c r="K374" s="2">
        <f t="shared" si="31"/>
        <v>44219.5</v>
      </c>
      <c r="L374" s="9">
        <f t="shared" si="32"/>
        <v>16</v>
      </c>
      <c r="M374" s="2">
        <f t="shared" si="33"/>
        <v>44219.5</v>
      </c>
      <c r="N374" s="22">
        <v>44225</v>
      </c>
      <c r="O374" s="22">
        <v>44316</v>
      </c>
      <c r="P374" s="22">
        <v>44315.5</v>
      </c>
      <c r="Q374">
        <f t="shared" si="34"/>
        <v>96</v>
      </c>
      <c r="R374" s="33">
        <f t="shared" si="35"/>
        <v>12837.119999999999</v>
      </c>
    </row>
    <row r="375" spans="1:18" x14ac:dyDescent="0.35">
      <c r="A375" t="s">
        <v>366</v>
      </c>
      <c r="B375" s="21" t="s">
        <v>313</v>
      </c>
      <c r="C375" s="22">
        <v>44225</v>
      </c>
      <c r="D375" t="s">
        <v>349</v>
      </c>
      <c r="E375" t="s">
        <v>350</v>
      </c>
      <c r="F375" s="21" t="s">
        <v>351</v>
      </c>
      <c r="G375" s="32">
        <v>12.29</v>
      </c>
      <c r="H375" s="22">
        <v>44212</v>
      </c>
      <c r="I375" s="23">
        <v>44227</v>
      </c>
      <c r="J375">
        <f t="shared" si="30"/>
        <v>16</v>
      </c>
      <c r="K375" s="2">
        <f t="shared" si="31"/>
        <v>44219.5</v>
      </c>
      <c r="L375" s="9">
        <f t="shared" si="32"/>
        <v>16</v>
      </c>
      <c r="M375" s="2">
        <f t="shared" si="33"/>
        <v>44219.5</v>
      </c>
      <c r="N375" s="22">
        <v>44225</v>
      </c>
      <c r="O375" s="22">
        <v>44316</v>
      </c>
      <c r="P375" s="22">
        <v>44315.5</v>
      </c>
      <c r="Q375">
        <f t="shared" si="34"/>
        <v>96</v>
      </c>
      <c r="R375" s="33">
        <f t="shared" si="35"/>
        <v>1179.8399999999999</v>
      </c>
    </row>
    <row r="376" spans="1:18" x14ac:dyDescent="0.35">
      <c r="A376" t="s">
        <v>366</v>
      </c>
      <c r="B376" s="21" t="s">
        <v>313</v>
      </c>
      <c r="C376" s="22">
        <v>44225</v>
      </c>
      <c r="D376" t="s">
        <v>352</v>
      </c>
      <c r="E376" t="s">
        <v>353</v>
      </c>
      <c r="F376" s="21" t="s">
        <v>354</v>
      </c>
      <c r="G376" s="32">
        <v>1.95</v>
      </c>
      <c r="H376" s="22">
        <v>44212</v>
      </c>
      <c r="I376" s="23">
        <v>44227</v>
      </c>
      <c r="J376">
        <f t="shared" si="30"/>
        <v>16</v>
      </c>
      <c r="K376" s="2">
        <f t="shared" si="31"/>
        <v>44219.5</v>
      </c>
      <c r="L376" s="9">
        <f t="shared" si="32"/>
        <v>16</v>
      </c>
      <c r="M376" s="2">
        <f t="shared" si="33"/>
        <v>44219.5</v>
      </c>
      <c r="N376" s="22">
        <v>44225</v>
      </c>
      <c r="O376" s="22">
        <v>44316</v>
      </c>
      <c r="P376" s="22">
        <v>44315.5</v>
      </c>
      <c r="Q376">
        <f t="shared" si="34"/>
        <v>96</v>
      </c>
      <c r="R376" s="33">
        <f t="shared" si="35"/>
        <v>187.2</v>
      </c>
    </row>
    <row r="377" spans="1:18" x14ac:dyDescent="0.35">
      <c r="A377" t="s">
        <v>366</v>
      </c>
      <c r="B377" s="21" t="s">
        <v>313</v>
      </c>
      <c r="C377" s="22">
        <v>44225</v>
      </c>
      <c r="D377" t="s">
        <v>355</v>
      </c>
      <c r="E377" t="s">
        <v>356</v>
      </c>
      <c r="F377" s="21" t="s">
        <v>354</v>
      </c>
      <c r="G377" s="32">
        <v>5.39</v>
      </c>
      <c r="H377" s="22">
        <v>44212</v>
      </c>
      <c r="I377" s="23">
        <v>44227</v>
      </c>
      <c r="J377">
        <f t="shared" si="30"/>
        <v>16</v>
      </c>
      <c r="K377" s="2">
        <f t="shared" si="31"/>
        <v>44219.5</v>
      </c>
      <c r="L377" s="9">
        <f t="shared" si="32"/>
        <v>16</v>
      </c>
      <c r="M377" s="2">
        <f t="shared" si="33"/>
        <v>44219.5</v>
      </c>
      <c r="N377" s="22">
        <v>44225</v>
      </c>
      <c r="O377" s="22">
        <v>44316</v>
      </c>
      <c r="P377" s="22">
        <v>44315.5</v>
      </c>
      <c r="Q377">
        <f t="shared" si="34"/>
        <v>96</v>
      </c>
      <c r="R377" s="33">
        <f t="shared" si="35"/>
        <v>517.43999999999994</v>
      </c>
    </row>
    <row r="378" spans="1:18" x14ac:dyDescent="0.35">
      <c r="A378" t="s">
        <v>366</v>
      </c>
      <c r="B378" s="21" t="s">
        <v>313</v>
      </c>
      <c r="C378" s="22">
        <v>44225</v>
      </c>
      <c r="D378" t="s">
        <v>201</v>
      </c>
      <c r="E378" t="s">
        <v>202</v>
      </c>
      <c r="F378" s="21" t="s">
        <v>318</v>
      </c>
      <c r="G378" s="32">
        <v>11.059999999999999</v>
      </c>
      <c r="H378" s="22">
        <v>44212</v>
      </c>
      <c r="I378" s="23">
        <v>44227</v>
      </c>
      <c r="J378">
        <f t="shared" si="30"/>
        <v>16</v>
      </c>
      <c r="K378" s="2">
        <f t="shared" si="31"/>
        <v>44219.5</v>
      </c>
      <c r="L378" s="9">
        <f t="shared" si="32"/>
        <v>16</v>
      </c>
      <c r="M378" s="2">
        <f t="shared" si="33"/>
        <v>44219.5</v>
      </c>
      <c r="N378" s="22">
        <v>44225</v>
      </c>
      <c r="O378" s="22">
        <v>44316</v>
      </c>
      <c r="P378" s="22">
        <v>44315.5</v>
      </c>
      <c r="Q378">
        <f t="shared" si="34"/>
        <v>96</v>
      </c>
      <c r="R378" s="33">
        <f t="shared" si="35"/>
        <v>1061.7599999999998</v>
      </c>
    </row>
    <row r="379" spans="1:18" x14ac:dyDescent="0.35">
      <c r="A379" t="s">
        <v>366</v>
      </c>
      <c r="B379" s="21" t="s">
        <v>313</v>
      </c>
      <c r="C379" s="22">
        <v>44225</v>
      </c>
      <c r="D379" t="s">
        <v>201</v>
      </c>
      <c r="E379" t="s">
        <v>202</v>
      </c>
      <c r="F379" s="21" t="s">
        <v>109</v>
      </c>
      <c r="G379" s="32">
        <v>10058.500000000011</v>
      </c>
      <c r="H379" s="22">
        <v>44212</v>
      </c>
      <c r="I379" s="23">
        <v>44227</v>
      </c>
      <c r="J379">
        <f t="shared" si="30"/>
        <v>16</v>
      </c>
      <c r="K379" s="2">
        <f t="shared" si="31"/>
        <v>44219.5</v>
      </c>
      <c r="L379" s="9">
        <f t="shared" si="32"/>
        <v>16</v>
      </c>
      <c r="M379" s="2">
        <f t="shared" si="33"/>
        <v>44219.5</v>
      </c>
      <c r="N379" s="22">
        <v>44225</v>
      </c>
      <c r="O379" s="22">
        <v>44316</v>
      </c>
      <c r="P379" s="22">
        <v>44315.5</v>
      </c>
      <c r="Q379">
        <f t="shared" si="34"/>
        <v>96</v>
      </c>
      <c r="R379" s="33">
        <f t="shared" si="35"/>
        <v>965616.00000000105</v>
      </c>
    </row>
    <row r="380" spans="1:18" x14ac:dyDescent="0.35">
      <c r="A380" t="s">
        <v>366</v>
      </c>
      <c r="B380" s="21" t="s">
        <v>313</v>
      </c>
      <c r="C380" s="22">
        <v>44225</v>
      </c>
      <c r="D380" t="s">
        <v>201</v>
      </c>
      <c r="E380" t="s">
        <v>202</v>
      </c>
      <c r="F380" s="21" t="s">
        <v>101</v>
      </c>
      <c r="G380" s="32">
        <v>20217.490000000016</v>
      </c>
      <c r="H380" s="22">
        <v>44212</v>
      </c>
      <c r="I380" s="23">
        <v>44227</v>
      </c>
      <c r="J380">
        <f t="shared" si="30"/>
        <v>16</v>
      </c>
      <c r="K380" s="2">
        <f t="shared" si="31"/>
        <v>44219.5</v>
      </c>
      <c r="L380" s="9">
        <f t="shared" si="32"/>
        <v>16</v>
      </c>
      <c r="M380" s="2">
        <f t="shared" si="33"/>
        <v>44219.5</v>
      </c>
      <c r="N380" s="22">
        <v>44225</v>
      </c>
      <c r="O380" s="22">
        <v>44316</v>
      </c>
      <c r="P380" s="22">
        <v>44315.5</v>
      </c>
      <c r="Q380">
        <f t="shared" si="34"/>
        <v>96</v>
      </c>
      <c r="R380" s="33">
        <f t="shared" si="35"/>
        <v>1940879.0400000014</v>
      </c>
    </row>
    <row r="381" spans="1:18" x14ac:dyDescent="0.35">
      <c r="A381" t="s">
        <v>366</v>
      </c>
      <c r="B381" s="21" t="s">
        <v>313</v>
      </c>
      <c r="C381" s="22">
        <v>44225</v>
      </c>
      <c r="D381" t="s">
        <v>347</v>
      </c>
      <c r="E381" t="s">
        <v>348</v>
      </c>
      <c r="F381" s="21" t="s">
        <v>316</v>
      </c>
      <c r="G381" s="32">
        <v>3.44</v>
      </c>
      <c r="H381" s="22">
        <v>44212</v>
      </c>
      <c r="I381" s="23">
        <v>44227</v>
      </c>
      <c r="J381">
        <f t="shared" si="30"/>
        <v>16</v>
      </c>
      <c r="K381" s="2">
        <f t="shared" si="31"/>
        <v>44219.5</v>
      </c>
      <c r="L381" s="9">
        <f t="shared" si="32"/>
        <v>16</v>
      </c>
      <c r="M381" s="2">
        <f t="shared" si="33"/>
        <v>44219.5</v>
      </c>
      <c r="N381" s="22">
        <v>44225</v>
      </c>
      <c r="O381" s="22">
        <v>44316</v>
      </c>
      <c r="P381" s="22">
        <v>44315.5</v>
      </c>
      <c r="Q381">
        <f t="shared" si="34"/>
        <v>96</v>
      </c>
      <c r="R381" s="33">
        <f t="shared" si="35"/>
        <v>330.24</v>
      </c>
    </row>
    <row r="382" spans="1:18" x14ac:dyDescent="0.35">
      <c r="A382" t="s">
        <v>366</v>
      </c>
      <c r="B382" s="21" t="s">
        <v>313</v>
      </c>
      <c r="C382" s="22">
        <v>44225</v>
      </c>
      <c r="D382" t="s">
        <v>201</v>
      </c>
      <c r="E382" t="s">
        <v>202</v>
      </c>
      <c r="F382" s="21" t="s">
        <v>316</v>
      </c>
      <c r="G382" s="32">
        <v>311.41000000000003</v>
      </c>
      <c r="H382" s="22">
        <v>44212</v>
      </c>
      <c r="I382" s="23">
        <v>44227</v>
      </c>
      <c r="J382">
        <f t="shared" si="30"/>
        <v>16</v>
      </c>
      <c r="K382" s="2">
        <f t="shared" si="31"/>
        <v>44219.5</v>
      </c>
      <c r="L382" s="9">
        <f t="shared" si="32"/>
        <v>16</v>
      </c>
      <c r="M382" s="2">
        <f t="shared" si="33"/>
        <v>44219.5</v>
      </c>
      <c r="N382" s="22">
        <v>44225</v>
      </c>
      <c r="O382" s="22">
        <v>44316</v>
      </c>
      <c r="P382" s="22">
        <v>44315.5</v>
      </c>
      <c r="Q382">
        <f t="shared" si="34"/>
        <v>96</v>
      </c>
      <c r="R382" s="33">
        <f t="shared" si="35"/>
        <v>29895.360000000001</v>
      </c>
    </row>
    <row r="383" spans="1:18" x14ac:dyDescent="0.35">
      <c r="A383" t="s">
        <v>366</v>
      </c>
      <c r="B383" s="21" t="s">
        <v>313</v>
      </c>
      <c r="C383" s="22">
        <v>44225</v>
      </c>
      <c r="D383" t="s">
        <v>201</v>
      </c>
      <c r="E383" t="s">
        <v>202</v>
      </c>
      <c r="F383" s="21" t="s">
        <v>102</v>
      </c>
      <c r="G383" s="32">
        <v>1721.09</v>
      </c>
      <c r="H383" s="22">
        <v>44212</v>
      </c>
      <c r="I383" s="23">
        <v>44227</v>
      </c>
      <c r="J383">
        <f t="shared" si="30"/>
        <v>16</v>
      </c>
      <c r="K383" s="2">
        <f t="shared" si="31"/>
        <v>44219.5</v>
      </c>
      <c r="L383" s="9">
        <f t="shared" si="32"/>
        <v>16</v>
      </c>
      <c r="M383" s="2">
        <f t="shared" si="33"/>
        <v>44219.5</v>
      </c>
      <c r="N383" s="22">
        <v>44225</v>
      </c>
      <c r="O383" s="22">
        <v>44316</v>
      </c>
      <c r="P383" s="22">
        <v>44315.5</v>
      </c>
      <c r="Q383">
        <f t="shared" si="34"/>
        <v>96</v>
      </c>
      <c r="R383" s="33">
        <f t="shared" si="35"/>
        <v>165224.63999999998</v>
      </c>
    </row>
    <row r="384" spans="1:18" x14ac:dyDescent="0.35">
      <c r="A384" t="s">
        <v>366</v>
      </c>
      <c r="B384" s="21" t="s">
        <v>313</v>
      </c>
      <c r="C384" s="22">
        <v>44225</v>
      </c>
      <c r="D384" t="s">
        <v>114</v>
      </c>
      <c r="E384" t="s">
        <v>115</v>
      </c>
      <c r="F384" s="21" t="s">
        <v>239</v>
      </c>
      <c r="G384" s="32">
        <v>3.84</v>
      </c>
      <c r="H384" s="22">
        <v>44212</v>
      </c>
      <c r="I384" s="23">
        <v>44227</v>
      </c>
      <c r="J384">
        <f t="shared" si="30"/>
        <v>16</v>
      </c>
      <c r="K384" s="2">
        <f t="shared" si="31"/>
        <v>44219.5</v>
      </c>
      <c r="L384" s="9">
        <f t="shared" si="32"/>
        <v>16</v>
      </c>
      <c r="M384" s="2">
        <f t="shared" si="33"/>
        <v>44219.5</v>
      </c>
      <c r="N384" s="22">
        <v>44225</v>
      </c>
      <c r="O384" s="22">
        <v>44316</v>
      </c>
      <c r="P384" s="22">
        <v>44315.5</v>
      </c>
      <c r="Q384">
        <f t="shared" si="34"/>
        <v>96</v>
      </c>
      <c r="R384" s="33">
        <f t="shared" si="35"/>
        <v>368.64</v>
      </c>
    </row>
    <row r="385" spans="1:18" x14ac:dyDescent="0.35">
      <c r="A385" t="s">
        <v>366</v>
      </c>
      <c r="B385" s="21" t="s">
        <v>313</v>
      </c>
      <c r="C385" s="22">
        <v>44225</v>
      </c>
      <c r="D385" t="s">
        <v>110</v>
      </c>
      <c r="E385" t="s">
        <v>111</v>
      </c>
      <c r="F385" s="21" t="s">
        <v>239</v>
      </c>
      <c r="G385" s="32">
        <v>34.78</v>
      </c>
      <c r="H385" s="22">
        <v>44212</v>
      </c>
      <c r="I385" s="23">
        <v>44227</v>
      </c>
      <c r="J385">
        <f t="shared" si="30"/>
        <v>16</v>
      </c>
      <c r="K385" s="2">
        <f t="shared" si="31"/>
        <v>44219.5</v>
      </c>
      <c r="L385" s="9">
        <f t="shared" si="32"/>
        <v>16</v>
      </c>
      <c r="M385" s="2">
        <f t="shared" si="33"/>
        <v>44219.5</v>
      </c>
      <c r="N385" s="22">
        <v>44225</v>
      </c>
      <c r="O385" s="22">
        <v>44316</v>
      </c>
      <c r="P385" s="22">
        <v>44315.5</v>
      </c>
      <c r="Q385">
        <f t="shared" si="34"/>
        <v>96</v>
      </c>
      <c r="R385" s="33">
        <f t="shared" si="35"/>
        <v>3338.88</v>
      </c>
    </row>
    <row r="386" spans="1:18" x14ac:dyDescent="0.35">
      <c r="A386" t="s">
        <v>366</v>
      </c>
      <c r="B386" s="21" t="s">
        <v>313</v>
      </c>
      <c r="C386" s="22">
        <v>44225</v>
      </c>
      <c r="D386" t="s">
        <v>110</v>
      </c>
      <c r="E386" t="s">
        <v>111</v>
      </c>
      <c r="F386" s="21" t="s">
        <v>252</v>
      </c>
      <c r="G386" s="32">
        <v>72.87</v>
      </c>
      <c r="H386" s="22">
        <v>44212</v>
      </c>
      <c r="I386" s="23">
        <v>44227</v>
      </c>
      <c r="J386">
        <f t="shared" si="30"/>
        <v>16</v>
      </c>
      <c r="K386" s="2">
        <f t="shared" si="31"/>
        <v>44219.5</v>
      </c>
      <c r="L386" s="9">
        <f t="shared" si="32"/>
        <v>16</v>
      </c>
      <c r="M386" s="2">
        <f t="shared" si="33"/>
        <v>44219.5</v>
      </c>
      <c r="N386" s="22">
        <v>44225</v>
      </c>
      <c r="O386" s="22">
        <v>44316</v>
      </c>
      <c r="P386" s="22">
        <v>44315.5</v>
      </c>
      <c r="Q386">
        <f t="shared" si="34"/>
        <v>96</v>
      </c>
      <c r="R386" s="33">
        <f t="shared" si="35"/>
        <v>6995.52</v>
      </c>
    </row>
    <row r="387" spans="1:18" x14ac:dyDescent="0.35">
      <c r="A387" t="s">
        <v>366</v>
      </c>
      <c r="B387" s="21" t="s">
        <v>313</v>
      </c>
      <c r="C387" s="22">
        <v>44225</v>
      </c>
      <c r="D387" t="s">
        <v>201</v>
      </c>
      <c r="E387" t="s">
        <v>202</v>
      </c>
      <c r="F387" s="21" t="s">
        <v>241</v>
      </c>
      <c r="G387" s="32">
        <v>78.359999999999985</v>
      </c>
      <c r="H387" s="22">
        <v>44212</v>
      </c>
      <c r="I387" s="23">
        <v>44227</v>
      </c>
      <c r="J387">
        <f t="shared" si="30"/>
        <v>16</v>
      </c>
      <c r="K387" s="2">
        <f t="shared" si="31"/>
        <v>44219.5</v>
      </c>
      <c r="L387" s="9">
        <f t="shared" si="32"/>
        <v>16</v>
      </c>
      <c r="M387" s="2">
        <f t="shared" si="33"/>
        <v>44219.5</v>
      </c>
      <c r="N387" s="22">
        <v>44225</v>
      </c>
      <c r="O387" s="22">
        <v>44316</v>
      </c>
      <c r="P387" s="22">
        <v>44315.5</v>
      </c>
      <c r="Q387">
        <f t="shared" si="34"/>
        <v>96</v>
      </c>
      <c r="R387" s="33">
        <f t="shared" si="35"/>
        <v>7522.5599999999986</v>
      </c>
    </row>
    <row r="388" spans="1:18" x14ac:dyDescent="0.35">
      <c r="A388" t="s">
        <v>366</v>
      </c>
      <c r="B388" s="21" t="s">
        <v>313</v>
      </c>
      <c r="C388" s="22">
        <v>44225</v>
      </c>
      <c r="D388" t="s">
        <v>201</v>
      </c>
      <c r="E388" t="s">
        <v>202</v>
      </c>
      <c r="F388" s="21" t="s">
        <v>357</v>
      </c>
      <c r="G388" s="32">
        <v>661.2</v>
      </c>
      <c r="H388" s="22">
        <v>44212</v>
      </c>
      <c r="I388" s="23">
        <v>44227</v>
      </c>
      <c r="J388">
        <f t="shared" si="30"/>
        <v>16</v>
      </c>
      <c r="K388" s="2">
        <f t="shared" si="31"/>
        <v>44219.5</v>
      </c>
      <c r="L388" s="9">
        <f t="shared" si="32"/>
        <v>16</v>
      </c>
      <c r="M388" s="2">
        <f t="shared" si="33"/>
        <v>44219.5</v>
      </c>
      <c r="N388" s="22">
        <v>44225</v>
      </c>
      <c r="O388" s="22">
        <v>44316</v>
      </c>
      <c r="P388" s="22">
        <v>44315.5</v>
      </c>
      <c r="Q388">
        <f t="shared" si="34"/>
        <v>96</v>
      </c>
      <c r="R388" s="33">
        <f t="shared" si="35"/>
        <v>63475.200000000004</v>
      </c>
    </row>
    <row r="389" spans="1:18" x14ac:dyDescent="0.35">
      <c r="A389" t="s">
        <v>366</v>
      </c>
      <c r="B389" s="21" t="s">
        <v>313</v>
      </c>
      <c r="C389" s="22">
        <v>44225</v>
      </c>
      <c r="D389" t="s">
        <v>110</v>
      </c>
      <c r="E389" t="s">
        <v>111</v>
      </c>
      <c r="F389" s="21" t="s">
        <v>242</v>
      </c>
      <c r="G389" s="32">
        <v>116.33</v>
      </c>
      <c r="H389" s="22">
        <v>44212</v>
      </c>
      <c r="I389" s="23">
        <v>44227</v>
      </c>
      <c r="J389">
        <f t="shared" si="30"/>
        <v>16</v>
      </c>
      <c r="K389" s="2">
        <f t="shared" si="31"/>
        <v>44219.5</v>
      </c>
      <c r="L389" s="9">
        <f t="shared" si="32"/>
        <v>16</v>
      </c>
      <c r="M389" s="2">
        <f t="shared" si="33"/>
        <v>44219.5</v>
      </c>
      <c r="N389" s="22">
        <v>44225</v>
      </c>
      <c r="O389" s="22">
        <v>44316</v>
      </c>
      <c r="P389" s="22">
        <v>44315.5</v>
      </c>
      <c r="Q389">
        <f t="shared" si="34"/>
        <v>96</v>
      </c>
      <c r="R389" s="33">
        <f t="shared" si="35"/>
        <v>11167.68</v>
      </c>
    </row>
    <row r="390" spans="1:18" x14ac:dyDescent="0.35">
      <c r="A390" t="s">
        <v>366</v>
      </c>
      <c r="B390" s="21" t="s">
        <v>313</v>
      </c>
      <c r="C390" s="22">
        <v>44225</v>
      </c>
      <c r="D390" t="s">
        <v>358</v>
      </c>
      <c r="E390" t="s">
        <v>359</v>
      </c>
      <c r="F390" s="21" t="s">
        <v>360</v>
      </c>
      <c r="G390" s="32">
        <v>9.17</v>
      </c>
      <c r="H390" s="22">
        <v>44212</v>
      </c>
      <c r="I390" s="23">
        <v>44227</v>
      </c>
      <c r="J390">
        <f t="shared" si="30"/>
        <v>16</v>
      </c>
      <c r="K390" s="2">
        <f t="shared" si="31"/>
        <v>44219.5</v>
      </c>
      <c r="L390" s="9">
        <f t="shared" si="32"/>
        <v>16</v>
      </c>
      <c r="M390" s="2">
        <f t="shared" si="33"/>
        <v>44219.5</v>
      </c>
      <c r="N390" s="22">
        <v>44225</v>
      </c>
      <c r="O390" s="22">
        <v>44316</v>
      </c>
      <c r="P390" s="22">
        <v>44315.5</v>
      </c>
      <c r="Q390">
        <f t="shared" si="34"/>
        <v>96</v>
      </c>
      <c r="R390" s="33">
        <f t="shared" si="35"/>
        <v>880.31999999999994</v>
      </c>
    </row>
    <row r="391" spans="1:18" x14ac:dyDescent="0.35">
      <c r="A391" t="s">
        <v>366</v>
      </c>
      <c r="B391" s="21" t="s">
        <v>313</v>
      </c>
      <c r="C391" s="22">
        <v>44225</v>
      </c>
      <c r="D391" t="s">
        <v>361</v>
      </c>
      <c r="E391" t="s">
        <v>362</v>
      </c>
      <c r="F391" s="21" t="s">
        <v>363</v>
      </c>
      <c r="G391" s="32">
        <v>15.83</v>
      </c>
      <c r="H391" s="22">
        <v>44212</v>
      </c>
      <c r="I391" s="23">
        <v>44227</v>
      </c>
      <c r="J391">
        <f t="shared" ref="J391:J453" si="36">I391-H391+1</f>
        <v>16</v>
      </c>
      <c r="K391" s="2">
        <f t="shared" ref="K391:K453" si="37">(H391+I391)/2</f>
        <v>44219.5</v>
      </c>
      <c r="L391" s="9">
        <f t="shared" si="32"/>
        <v>16</v>
      </c>
      <c r="M391" s="2">
        <f t="shared" si="33"/>
        <v>44219.5</v>
      </c>
      <c r="N391" s="22">
        <v>44225</v>
      </c>
      <c r="O391" s="22">
        <v>44316</v>
      </c>
      <c r="P391" s="22">
        <v>44315.5</v>
      </c>
      <c r="Q391">
        <f t="shared" si="34"/>
        <v>96</v>
      </c>
      <c r="R391" s="33">
        <f t="shared" si="35"/>
        <v>1519.68</v>
      </c>
    </row>
    <row r="392" spans="1:18" x14ac:dyDescent="0.35">
      <c r="A392" t="s">
        <v>366</v>
      </c>
      <c r="B392" s="21" t="s">
        <v>313</v>
      </c>
      <c r="C392" s="22">
        <v>44225</v>
      </c>
      <c r="D392" t="s">
        <v>201</v>
      </c>
      <c r="E392" t="s">
        <v>202</v>
      </c>
      <c r="F392" s="21" t="s">
        <v>364</v>
      </c>
      <c r="G392" s="32">
        <v>160.62</v>
      </c>
      <c r="H392" s="22">
        <v>44212</v>
      </c>
      <c r="I392" s="23">
        <v>44227</v>
      </c>
      <c r="J392">
        <f t="shared" si="36"/>
        <v>16</v>
      </c>
      <c r="K392" s="2">
        <f t="shared" si="37"/>
        <v>44219.5</v>
      </c>
      <c r="L392" s="9">
        <f t="shared" si="32"/>
        <v>16</v>
      </c>
      <c r="M392" s="2">
        <f t="shared" si="33"/>
        <v>44219.5</v>
      </c>
      <c r="N392" s="22">
        <v>44225</v>
      </c>
      <c r="O392" s="22">
        <v>44316</v>
      </c>
      <c r="P392" s="22">
        <v>44315.5</v>
      </c>
      <c r="Q392">
        <f t="shared" si="34"/>
        <v>96</v>
      </c>
      <c r="R392" s="33">
        <f t="shared" si="35"/>
        <v>15419.52</v>
      </c>
    </row>
    <row r="393" spans="1:18" x14ac:dyDescent="0.35">
      <c r="A393" t="s">
        <v>366</v>
      </c>
      <c r="B393" s="21" t="s">
        <v>313</v>
      </c>
      <c r="C393" s="22">
        <v>44225</v>
      </c>
      <c r="D393" t="s">
        <v>201</v>
      </c>
      <c r="E393" t="s">
        <v>202</v>
      </c>
      <c r="F393" s="21" t="s">
        <v>365</v>
      </c>
      <c r="G393" s="32">
        <v>128.16</v>
      </c>
      <c r="H393" s="22">
        <v>44212</v>
      </c>
      <c r="I393" s="23">
        <v>44227</v>
      </c>
      <c r="J393">
        <f t="shared" si="36"/>
        <v>16</v>
      </c>
      <c r="K393" s="2">
        <f t="shared" si="37"/>
        <v>44219.5</v>
      </c>
      <c r="L393" s="9">
        <f t="shared" si="32"/>
        <v>16</v>
      </c>
      <c r="M393" s="2">
        <f t="shared" si="33"/>
        <v>44219.5</v>
      </c>
      <c r="N393" s="22">
        <v>44225</v>
      </c>
      <c r="O393" s="22">
        <v>44405</v>
      </c>
      <c r="P393" s="22">
        <v>44404.5</v>
      </c>
      <c r="Q393">
        <f t="shared" si="34"/>
        <v>185</v>
      </c>
      <c r="R393" s="33">
        <f t="shared" si="35"/>
        <v>23709.599999999999</v>
      </c>
    </row>
    <row r="394" spans="1:18" x14ac:dyDescent="0.35">
      <c r="A394" t="s">
        <v>368</v>
      </c>
      <c r="B394" s="21" t="s">
        <v>313</v>
      </c>
      <c r="C394" s="22">
        <v>44242</v>
      </c>
      <c r="D394" t="s">
        <v>87</v>
      </c>
      <c r="E394" t="s">
        <v>88</v>
      </c>
      <c r="F394" s="21" t="s">
        <v>89</v>
      </c>
      <c r="G394" s="32">
        <v>191.33</v>
      </c>
      <c r="H394" s="22">
        <v>44228</v>
      </c>
      <c r="I394" s="23">
        <v>44242</v>
      </c>
      <c r="J394">
        <f t="shared" si="36"/>
        <v>15</v>
      </c>
      <c r="K394" s="2">
        <f t="shared" si="37"/>
        <v>44235</v>
      </c>
      <c r="L394" s="9">
        <f t="shared" si="32"/>
        <v>15</v>
      </c>
      <c r="M394" s="2">
        <f t="shared" si="33"/>
        <v>44235</v>
      </c>
      <c r="N394" s="22">
        <v>44242</v>
      </c>
      <c r="O394" s="22">
        <v>44243</v>
      </c>
      <c r="P394" s="22">
        <v>44239.5</v>
      </c>
      <c r="Q394">
        <f t="shared" si="34"/>
        <v>4.5</v>
      </c>
      <c r="R394" s="33">
        <f t="shared" si="35"/>
        <v>860.98500000000001</v>
      </c>
    </row>
    <row r="395" spans="1:18" x14ac:dyDescent="0.35">
      <c r="A395" t="s">
        <v>368</v>
      </c>
      <c r="B395" s="21" t="s">
        <v>313</v>
      </c>
      <c r="C395" s="22">
        <v>44242</v>
      </c>
      <c r="D395" t="s">
        <v>90</v>
      </c>
      <c r="E395" t="s">
        <v>91</v>
      </c>
      <c r="F395" s="21" t="s">
        <v>89</v>
      </c>
      <c r="G395" s="32">
        <v>50.68</v>
      </c>
      <c r="H395" s="22">
        <v>44228</v>
      </c>
      <c r="I395" s="23">
        <v>44242</v>
      </c>
      <c r="J395">
        <f t="shared" si="36"/>
        <v>15</v>
      </c>
      <c r="K395" s="2">
        <f t="shared" si="37"/>
        <v>44235</v>
      </c>
      <c r="L395" s="9">
        <f t="shared" ref="L395:L458" si="38">I395-H395+1</f>
        <v>15</v>
      </c>
      <c r="M395" s="2">
        <f t="shared" ref="M395:M458" si="39">(H395+I395)/2</f>
        <v>44235</v>
      </c>
      <c r="N395" s="22">
        <v>44242</v>
      </c>
      <c r="O395" s="22">
        <v>44243</v>
      </c>
      <c r="P395" s="22">
        <v>44239.5</v>
      </c>
      <c r="Q395">
        <f t="shared" ref="Q395:Q458" si="40">P395-M395</f>
        <v>4.5</v>
      </c>
      <c r="R395" s="33">
        <f t="shared" ref="R395:R458" si="41">Q395*G395</f>
        <v>228.06</v>
      </c>
    </row>
    <row r="396" spans="1:18" x14ac:dyDescent="0.35">
      <c r="A396" t="s">
        <v>368</v>
      </c>
      <c r="B396" s="21" t="s">
        <v>313</v>
      </c>
      <c r="C396" s="22">
        <v>44242</v>
      </c>
      <c r="D396" t="s">
        <v>92</v>
      </c>
      <c r="E396" t="s">
        <v>93</v>
      </c>
      <c r="F396" s="21" t="s">
        <v>89</v>
      </c>
      <c r="G396" s="32">
        <v>50.68</v>
      </c>
      <c r="H396" s="22">
        <v>44228</v>
      </c>
      <c r="I396" s="23">
        <v>44242</v>
      </c>
      <c r="J396">
        <f t="shared" si="36"/>
        <v>15</v>
      </c>
      <c r="K396" s="2">
        <f t="shared" si="37"/>
        <v>44235</v>
      </c>
      <c r="L396" s="9">
        <f t="shared" si="38"/>
        <v>15</v>
      </c>
      <c r="M396" s="2">
        <f t="shared" si="39"/>
        <v>44235</v>
      </c>
      <c r="N396" s="22">
        <v>44242</v>
      </c>
      <c r="O396" s="22">
        <v>44243</v>
      </c>
      <c r="P396" s="22">
        <v>44239.5</v>
      </c>
      <c r="Q396">
        <f t="shared" si="40"/>
        <v>4.5</v>
      </c>
      <c r="R396" s="33">
        <f t="shared" si="41"/>
        <v>228.06</v>
      </c>
    </row>
    <row r="397" spans="1:18" x14ac:dyDescent="0.35">
      <c r="A397" t="s">
        <v>368</v>
      </c>
      <c r="B397" s="21" t="s">
        <v>313</v>
      </c>
      <c r="C397" s="22">
        <v>44242</v>
      </c>
      <c r="D397" t="s">
        <v>94</v>
      </c>
      <c r="E397" t="s">
        <v>95</v>
      </c>
      <c r="F397" s="21" t="s">
        <v>89</v>
      </c>
      <c r="G397" s="32">
        <v>216.69</v>
      </c>
      <c r="H397" s="22">
        <v>44228</v>
      </c>
      <c r="I397" s="23">
        <v>44242</v>
      </c>
      <c r="J397">
        <f t="shared" si="36"/>
        <v>15</v>
      </c>
      <c r="K397" s="2">
        <f t="shared" si="37"/>
        <v>44235</v>
      </c>
      <c r="L397" s="9">
        <f t="shared" si="38"/>
        <v>15</v>
      </c>
      <c r="M397" s="2">
        <f t="shared" si="39"/>
        <v>44235</v>
      </c>
      <c r="N397" s="22">
        <v>44242</v>
      </c>
      <c r="O397" s="22">
        <v>44243</v>
      </c>
      <c r="P397" s="22">
        <v>44239.5</v>
      </c>
      <c r="Q397">
        <f t="shared" si="40"/>
        <v>4.5</v>
      </c>
      <c r="R397" s="33">
        <f t="shared" si="41"/>
        <v>975.10500000000002</v>
      </c>
    </row>
    <row r="398" spans="1:18" x14ac:dyDescent="0.35">
      <c r="A398" t="s">
        <v>368</v>
      </c>
      <c r="B398" s="21" t="s">
        <v>313</v>
      </c>
      <c r="C398" s="22">
        <v>44242</v>
      </c>
      <c r="D398" t="s">
        <v>96</v>
      </c>
      <c r="E398" t="s">
        <v>97</v>
      </c>
      <c r="F398" s="21" t="s">
        <v>89</v>
      </c>
      <c r="G398" s="32">
        <v>216.69</v>
      </c>
      <c r="H398" s="22">
        <v>44228</v>
      </c>
      <c r="I398" s="23">
        <v>44242</v>
      </c>
      <c r="J398">
        <f t="shared" si="36"/>
        <v>15</v>
      </c>
      <c r="K398" s="2">
        <f t="shared" si="37"/>
        <v>44235</v>
      </c>
      <c r="L398" s="9">
        <f t="shared" si="38"/>
        <v>15</v>
      </c>
      <c r="M398" s="2">
        <f t="shared" si="39"/>
        <v>44235</v>
      </c>
      <c r="N398" s="22">
        <v>44242</v>
      </c>
      <c r="O398" s="22">
        <v>44243</v>
      </c>
      <c r="P398" s="22">
        <v>44239.5</v>
      </c>
      <c r="Q398">
        <f t="shared" si="40"/>
        <v>4.5</v>
      </c>
      <c r="R398" s="33">
        <f t="shared" si="41"/>
        <v>975.10500000000002</v>
      </c>
    </row>
    <row r="399" spans="1:18" x14ac:dyDescent="0.35">
      <c r="A399" t="s">
        <v>368</v>
      </c>
      <c r="B399" s="21" t="s">
        <v>313</v>
      </c>
      <c r="C399" s="22">
        <v>44242</v>
      </c>
      <c r="D399" t="s">
        <v>87</v>
      </c>
      <c r="E399" t="s">
        <v>88</v>
      </c>
      <c r="F399" s="21" t="s">
        <v>89</v>
      </c>
      <c r="G399" s="32">
        <v>1031.33</v>
      </c>
      <c r="H399" s="22">
        <v>44228</v>
      </c>
      <c r="I399" s="23">
        <v>44242</v>
      </c>
      <c r="J399">
        <f t="shared" si="36"/>
        <v>15</v>
      </c>
      <c r="K399" s="2">
        <f t="shared" si="37"/>
        <v>44235</v>
      </c>
      <c r="L399" s="9">
        <f t="shared" si="38"/>
        <v>15</v>
      </c>
      <c r="M399" s="2">
        <f t="shared" si="39"/>
        <v>44235</v>
      </c>
      <c r="N399" s="22">
        <v>44242</v>
      </c>
      <c r="O399" s="22">
        <v>44243</v>
      </c>
      <c r="P399" s="22">
        <v>44239.5</v>
      </c>
      <c r="Q399">
        <f t="shared" si="40"/>
        <v>4.5</v>
      </c>
      <c r="R399" s="33">
        <f t="shared" si="41"/>
        <v>4640.9849999999997</v>
      </c>
    </row>
    <row r="400" spans="1:18" x14ac:dyDescent="0.35">
      <c r="A400" t="s">
        <v>368</v>
      </c>
      <c r="B400" s="21" t="s">
        <v>313</v>
      </c>
      <c r="C400" s="22">
        <v>44242</v>
      </c>
      <c r="D400" t="s">
        <v>90</v>
      </c>
      <c r="E400" t="s">
        <v>91</v>
      </c>
      <c r="F400" s="21" t="s">
        <v>89</v>
      </c>
      <c r="G400" s="32">
        <v>110.13</v>
      </c>
      <c r="H400" s="22">
        <v>44228</v>
      </c>
      <c r="I400" s="23">
        <v>44242</v>
      </c>
      <c r="J400">
        <f t="shared" si="36"/>
        <v>15</v>
      </c>
      <c r="K400" s="2">
        <f t="shared" si="37"/>
        <v>44235</v>
      </c>
      <c r="L400" s="9">
        <f t="shared" si="38"/>
        <v>15</v>
      </c>
      <c r="M400" s="2">
        <f t="shared" si="39"/>
        <v>44235</v>
      </c>
      <c r="N400" s="22">
        <v>44242</v>
      </c>
      <c r="O400" s="22">
        <v>44243</v>
      </c>
      <c r="P400" s="22">
        <v>44239.5</v>
      </c>
      <c r="Q400">
        <f t="shared" si="40"/>
        <v>4.5</v>
      </c>
      <c r="R400" s="33">
        <f t="shared" si="41"/>
        <v>495.58499999999998</v>
      </c>
    </row>
    <row r="401" spans="1:18" x14ac:dyDescent="0.35">
      <c r="A401" t="s">
        <v>368</v>
      </c>
      <c r="B401" s="21" t="s">
        <v>313</v>
      </c>
      <c r="C401" s="22">
        <v>44242</v>
      </c>
      <c r="D401" t="s">
        <v>92</v>
      </c>
      <c r="E401" t="s">
        <v>93</v>
      </c>
      <c r="F401" s="21" t="s">
        <v>89</v>
      </c>
      <c r="G401" s="32">
        <v>110.13</v>
      </c>
      <c r="H401" s="22">
        <v>44228</v>
      </c>
      <c r="I401" s="23">
        <v>44242</v>
      </c>
      <c r="J401">
        <f t="shared" si="36"/>
        <v>15</v>
      </c>
      <c r="K401" s="2">
        <f t="shared" si="37"/>
        <v>44235</v>
      </c>
      <c r="L401" s="9">
        <f t="shared" si="38"/>
        <v>15</v>
      </c>
      <c r="M401" s="2">
        <f t="shared" si="39"/>
        <v>44235</v>
      </c>
      <c r="N401" s="22">
        <v>44242</v>
      </c>
      <c r="O401" s="22">
        <v>44243</v>
      </c>
      <c r="P401" s="22">
        <v>44239.5</v>
      </c>
      <c r="Q401">
        <f t="shared" si="40"/>
        <v>4.5</v>
      </c>
      <c r="R401" s="33">
        <f t="shared" si="41"/>
        <v>495.58499999999998</v>
      </c>
    </row>
    <row r="402" spans="1:18" x14ac:dyDescent="0.35">
      <c r="A402" t="s">
        <v>368</v>
      </c>
      <c r="B402" s="21" t="s">
        <v>313</v>
      </c>
      <c r="C402" s="22">
        <v>44242</v>
      </c>
      <c r="D402" t="s">
        <v>94</v>
      </c>
      <c r="E402" t="s">
        <v>95</v>
      </c>
      <c r="F402" s="21" t="s">
        <v>89</v>
      </c>
      <c r="G402" s="32">
        <v>470.89</v>
      </c>
      <c r="H402" s="22">
        <v>44228</v>
      </c>
      <c r="I402" s="23">
        <v>44242</v>
      </c>
      <c r="J402">
        <f t="shared" si="36"/>
        <v>15</v>
      </c>
      <c r="K402" s="2">
        <f t="shared" si="37"/>
        <v>44235</v>
      </c>
      <c r="L402" s="9">
        <f t="shared" si="38"/>
        <v>15</v>
      </c>
      <c r="M402" s="2">
        <f t="shared" si="39"/>
        <v>44235</v>
      </c>
      <c r="N402" s="22">
        <v>44242</v>
      </c>
      <c r="O402" s="22">
        <v>44243</v>
      </c>
      <c r="P402" s="22">
        <v>44239.5</v>
      </c>
      <c r="Q402">
        <f t="shared" si="40"/>
        <v>4.5</v>
      </c>
      <c r="R402" s="33">
        <f t="shared" si="41"/>
        <v>2119.0050000000001</v>
      </c>
    </row>
    <row r="403" spans="1:18" x14ac:dyDescent="0.35">
      <c r="A403" t="s">
        <v>368</v>
      </c>
      <c r="B403" s="21" t="s">
        <v>313</v>
      </c>
      <c r="C403" s="22">
        <v>44242</v>
      </c>
      <c r="D403" t="s">
        <v>96</v>
      </c>
      <c r="E403" t="s">
        <v>97</v>
      </c>
      <c r="F403" s="21" t="s">
        <v>89</v>
      </c>
      <c r="G403" s="32">
        <v>470.89</v>
      </c>
      <c r="H403" s="22">
        <v>44228</v>
      </c>
      <c r="I403" s="23">
        <v>44242</v>
      </c>
      <c r="J403">
        <f t="shared" si="36"/>
        <v>15</v>
      </c>
      <c r="K403" s="2">
        <f t="shared" si="37"/>
        <v>44235</v>
      </c>
      <c r="L403" s="9">
        <f t="shared" si="38"/>
        <v>15</v>
      </c>
      <c r="M403" s="2">
        <f t="shared" si="39"/>
        <v>44235</v>
      </c>
      <c r="N403" s="22">
        <v>44242</v>
      </c>
      <c r="O403" s="22">
        <v>44243</v>
      </c>
      <c r="P403" s="22">
        <v>44239.5</v>
      </c>
      <c r="Q403">
        <f t="shared" si="40"/>
        <v>4.5</v>
      </c>
      <c r="R403" s="33">
        <f t="shared" si="41"/>
        <v>2119.0050000000001</v>
      </c>
    </row>
    <row r="404" spans="1:18" x14ac:dyDescent="0.35">
      <c r="A404" t="s">
        <v>368</v>
      </c>
      <c r="B404" s="21" t="s">
        <v>313</v>
      </c>
      <c r="C404" s="22">
        <v>44242</v>
      </c>
      <c r="D404" t="s">
        <v>99</v>
      </c>
      <c r="E404" t="s">
        <v>100</v>
      </c>
      <c r="F404" s="21" t="s">
        <v>109</v>
      </c>
      <c r="G404" s="32">
        <v>555.67000000000007</v>
      </c>
      <c r="H404" s="22">
        <v>44228</v>
      </c>
      <c r="I404" s="23">
        <v>44242</v>
      </c>
      <c r="J404">
        <f t="shared" si="36"/>
        <v>15</v>
      </c>
      <c r="K404" s="2">
        <f t="shared" si="37"/>
        <v>44235</v>
      </c>
      <c r="L404" s="9">
        <f t="shared" si="38"/>
        <v>15</v>
      </c>
      <c r="M404" s="2">
        <f t="shared" si="39"/>
        <v>44235</v>
      </c>
      <c r="N404" s="22">
        <v>44242</v>
      </c>
      <c r="O404" s="22">
        <v>44246</v>
      </c>
      <c r="P404" s="22">
        <v>44245.5</v>
      </c>
      <c r="Q404">
        <f t="shared" si="40"/>
        <v>10.5</v>
      </c>
      <c r="R404" s="33">
        <f t="shared" si="41"/>
        <v>5834.5350000000008</v>
      </c>
    </row>
    <row r="405" spans="1:18" x14ac:dyDescent="0.35">
      <c r="A405" t="s">
        <v>368</v>
      </c>
      <c r="B405" s="21" t="s">
        <v>313</v>
      </c>
      <c r="C405" s="22">
        <v>44242</v>
      </c>
      <c r="D405" t="s">
        <v>369</v>
      </c>
      <c r="E405" t="s">
        <v>370</v>
      </c>
      <c r="F405" s="21" t="s">
        <v>89</v>
      </c>
      <c r="G405" s="32">
        <v>555.67000000000007</v>
      </c>
      <c r="H405" s="22">
        <v>44228</v>
      </c>
      <c r="I405" s="23">
        <v>44242</v>
      </c>
      <c r="J405">
        <f t="shared" si="36"/>
        <v>15</v>
      </c>
      <c r="K405" s="2">
        <f t="shared" si="37"/>
        <v>44235</v>
      </c>
      <c r="L405" s="9">
        <f t="shared" si="38"/>
        <v>15</v>
      </c>
      <c r="M405" s="2">
        <f t="shared" si="39"/>
        <v>44235</v>
      </c>
      <c r="N405" s="22">
        <v>44242</v>
      </c>
      <c r="O405" s="22">
        <v>44243</v>
      </c>
      <c r="P405" s="22">
        <v>44239.5</v>
      </c>
      <c r="Q405">
        <f t="shared" si="40"/>
        <v>4.5</v>
      </c>
      <c r="R405" s="33">
        <f t="shared" si="41"/>
        <v>2500.5150000000003</v>
      </c>
    </row>
    <row r="406" spans="1:18" x14ac:dyDescent="0.35">
      <c r="A406" t="s">
        <v>368</v>
      </c>
      <c r="B406" s="21" t="s">
        <v>313</v>
      </c>
      <c r="C406" s="22">
        <v>44242</v>
      </c>
      <c r="D406" t="s">
        <v>87</v>
      </c>
      <c r="E406" t="s">
        <v>88</v>
      </c>
      <c r="F406" s="21" t="s">
        <v>89</v>
      </c>
      <c r="G406" s="32">
        <v>3057738.8000000003</v>
      </c>
      <c r="H406" s="22">
        <v>44228</v>
      </c>
      <c r="I406" s="23">
        <v>44242</v>
      </c>
      <c r="J406">
        <f t="shared" si="36"/>
        <v>15</v>
      </c>
      <c r="K406" s="2">
        <f t="shared" si="37"/>
        <v>44235</v>
      </c>
      <c r="L406" s="9">
        <f t="shared" si="38"/>
        <v>15</v>
      </c>
      <c r="M406" s="2">
        <f t="shared" si="39"/>
        <v>44235</v>
      </c>
      <c r="N406" s="22">
        <v>44242</v>
      </c>
      <c r="O406" s="22">
        <v>44243</v>
      </c>
      <c r="P406" s="22">
        <v>44239.5</v>
      </c>
      <c r="Q406">
        <f t="shared" si="40"/>
        <v>4.5</v>
      </c>
      <c r="R406" s="33">
        <f t="shared" si="41"/>
        <v>13759824.600000001</v>
      </c>
    </row>
    <row r="407" spans="1:18" x14ac:dyDescent="0.35">
      <c r="A407" t="s">
        <v>368</v>
      </c>
      <c r="B407" s="21" t="s">
        <v>313</v>
      </c>
      <c r="C407" s="22">
        <v>44242</v>
      </c>
      <c r="D407" t="s">
        <v>90</v>
      </c>
      <c r="E407" t="s">
        <v>91</v>
      </c>
      <c r="F407" s="21" t="s">
        <v>89</v>
      </c>
      <c r="G407" s="32">
        <v>374878.63999999955</v>
      </c>
      <c r="H407" s="22">
        <v>44228</v>
      </c>
      <c r="I407" s="23">
        <v>44242</v>
      </c>
      <c r="J407">
        <f t="shared" si="36"/>
        <v>15</v>
      </c>
      <c r="K407" s="2">
        <f t="shared" si="37"/>
        <v>44235</v>
      </c>
      <c r="L407" s="9">
        <f t="shared" si="38"/>
        <v>15</v>
      </c>
      <c r="M407" s="2">
        <f t="shared" si="39"/>
        <v>44235</v>
      </c>
      <c r="N407" s="22">
        <v>44242</v>
      </c>
      <c r="O407" s="22">
        <v>44243</v>
      </c>
      <c r="P407" s="22">
        <v>44239.5</v>
      </c>
      <c r="Q407">
        <f t="shared" si="40"/>
        <v>4.5</v>
      </c>
      <c r="R407" s="33">
        <f t="shared" si="41"/>
        <v>1686953.879999998</v>
      </c>
    </row>
    <row r="408" spans="1:18" x14ac:dyDescent="0.35">
      <c r="A408" t="s">
        <v>368</v>
      </c>
      <c r="B408" s="21" t="s">
        <v>313</v>
      </c>
      <c r="C408" s="22">
        <v>44242</v>
      </c>
      <c r="D408" t="s">
        <v>92</v>
      </c>
      <c r="E408" t="s">
        <v>93</v>
      </c>
      <c r="F408" s="21" t="s">
        <v>89</v>
      </c>
      <c r="G408" s="32">
        <v>374878.63999999955</v>
      </c>
      <c r="H408" s="22">
        <v>44228</v>
      </c>
      <c r="I408" s="23">
        <v>44242</v>
      </c>
      <c r="J408">
        <f t="shared" si="36"/>
        <v>15</v>
      </c>
      <c r="K408" s="2">
        <f t="shared" si="37"/>
        <v>44235</v>
      </c>
      <c r="L408" s="9">
        <f t="shared" si="38"/>
        <v>15</v>
      </c>
      <c r="M408" s="2">
        <f t="shared" si="39"/>
        <v>44235</v>
      </c>
      <c r="N408" s="22">
        <v>44242</v>
      </c>
      <c r="O408" s="22">
        <v>44243</v>
      </c>
      <c r="P408" s="22">
        <v>44239.5</v>
      </c>
      <c r="Q408">
        <f t="shared" si="40"/>
        <v>4.5</v>
      </c>
      <c r="R408" s="33">
        <f t="shared" si="41"/>
        <v>1686953.879999998</v>
      </c>
    </row>
    <row r="409" spans="1:18" x14ac:dyDescent="0.35">
      <c r="A409" t="s">
        <v>368</v>
      </c>
      <c r="B409" s="21" t="s">
        <v>313</v>
      </c>
      <c r="C409" s="22">
        <v>44242</v>
      </c>
      <c r="D409" t="s">
        <v>94</v>
      </c>
      <c r="E409" t="s">
        <v>95</v>
      </c>
      <c r="F409" s="21" t="s">
        <v>89</v>
      </c>
      <c r="G409" s="32">
        <v>1592758.7000000014</v>
      </c>
      <c r="H409" s="22">
        <v>44228</v>
      </c>
      <c r="I409" s="23">
        <v>44242</v>
      </c>
      <c r="J409">
        <f t="shared" si="36"/>
        <v>15</v>
      </c>
      <c r="K409" s="2">
        <f t="shared" si="37"/>
        <v>44235</v>
      </c>
      <c r="L409" s="9">
        <f t="shared" si="38"/>
        <v>15</v>
      </c>
      <c r="M409" s="2">
        <f t="shared" si="39"/>
        <v>44235</v>
      </c>
      <c r="N409" s="22">
        <v>44242</v>
      </c>
      <c r="O409" s="22">
        <v>44243</v>
      </c>
      <c r="P409" s="22">
        <v>44239.5</v>
      </c>
      <c r="Q409">
        <f t="shared" si="40"/>
        <v>4.5</v>
      </c>
      <c r="R409" s="33">
        <f t="shared" si="41"/>
        <v>7167414.150000006</v>
      </c>
    </row>
    <row r="410" spans="1:18" x14ac:dyDescent="0.35">
      <c r="A410" t="s">
        <v>368</v>
      </c>
      <c r="B410" s="21" t="s">
        <v>313</v>
      </c>
      <c r="C410" s="22">
        <v>44242</v>
      </c>
      <c r="D410" t="s">
        <v>96</v>
      </c>
      <c r="E410" t="s">
        <v>97</v>
      </c>
      <c r="F410" s="21" t="s">
        <v>89</v>
      </c>
      <c r="G410" s="32">
        <v>1592758.7000000014</v>
      </c>
      <c r="H410" s="22">
        <v>44228</v>
      </c>
      <c r="I410" s="23">
        <v>44242</v>
      </c>
      <c r="J410">
        <f t="shared" si="36"/>
        <v>15</v>
      </c>
      <c r="K410" s="2">
        <f t="shared" si="37"/>
        <v>44235</v>
      </c>
      <c r="L410" s="9">
        <f t="shared" si="38"/>
        <v>15</v>
      </c>
      <c r="M410" s="2">
        <f t="shared" si="39"/>
        <v>44235</v>
      </c>
      <c r="N410" s="22">
        <v>44242</v>
      </c>
      <c r="O410" s="22">
        <v>44243</v>
      </c>
      <c r="P410" s="22">
        <v>44239.5</v>
      </c>
      <c r="Q410">
        <f t="shared" si="40"/>
        <v>4.5</v>
      </c>
      <c r="R410" s="33">
        <f t="shared" si="41"/>
        <v>7167414.150000006</v>
      </c>
    </row>
    <row r="411" spans="1:18" x14ac:dyDescent="0.35">
      <c r="A411" t="s">
        <v>368</v>
      </c>
      <c r="B411" s="21" t="s">
        <v>313</v>
      </c>
      <c r="C411" s="22">
        <v>44242</v>
      </c>
      <c r="D411" t="s">
        <v>99</v>
      </c>
      <c r="E411" t="s">
        <v>100</v>
      </c>
      <c r="F411" s="21" t="s">
        <v>109</v>
      </c>
      <c r="G411" s="32">
        <v>732788</v>
      </c>
      <c r="H411" s="22">
        <v>44228</v>
      </c>
      <c r="I411" s="23">
        <v>44242</v>
      </c>
      <c r="J411">
        <f t="shared" si="36"/>
        <v>15</v>
      </c>
      <c r="K411" s="2">
        <f t="shared" si="37"/>
        <v>44235</v>
      </c>
      <c r="L411" s="9">
        <f t="shared" si="38"/>
        <v>15</v>
      </c>
      <c r="M411" s="2">
        <f t="shared" si="39"/>
        <v>44235</v>
      </c>
      <c r="N411" s="22">
        <v>44242</v>
      </c>
      <c r="O411" s="22">
        <v>44246</v>
      </c>
      <c r="P411" s="22">
        <v>44245.5</v>
      </c>
      <c r="Q411">
        <f t="shared" si="40"/>
        <v>10.5</v>
      </c>
      <c r="R411" s="33">
        <f t="shared" si="41"/>
        <v>7694274</v>
      </c>
    </row>
    <row r="412" spans="1:18" x14ac:dyDescent="0.35">
      <c r="A412" t="s">
        <v>368</v>
      </c>
      <c r="B412" s="21" t="s">
        <v>313</v>
      </c>
      <c r="C412" s="22">
        <v>44242</v>
      </c>
      <c r="D412" t="s">
        <v>99</v>
      </c>
      <c r="E412" t="s">
        <v>100</v>
      </c>
      <c r="F412" s="21" t="s">
        <v>315</v>
      </c>
      <c r="G412" s="32">
        <v>184.56</v>
      </c>
      <c r="H412" s="22">
        <v>44228</v>
      </c>
      <c r="I412" s="23">
        <v>44242</v>
      </c>
      <c r="J412">
        <f t="shared" si="36"/>
        <v>15</v>
      </c>
      <c r="K412" s="2">
        <f t="shared" si="37"/>
        <v>44235</v>
      </c>
      <c r="L412" s="9">
        <f t="shared" si="38"/>
        <v>15</v>
      </c>
      <c r="M412" s="2">
        <f t="shared" si="39"/>
        <v>44235</v>
      </c>
      <c r="N412" s="22">
        <v>44242</v>
      </c>
      <c r="O412" s="22">
        <v>44243</v>
      </c>
      <c r="P412" s="22">
        <v>44239.5</v>
      </c>
      <c r="Q412">
        <f t="shared" si="40"/>
        <v>4.5</v>
      </c>
      <c r="R412" s="33">
        <f t="shared" si="41"/>
        <v>830.52</v>
      </c>
    </row>
    <row r="413" spans="1:18" x14ac:dyDescent="0.35">
      <c r="A413" t="s">
        <v>368</v>
      </c>
      <c r="B413" s="21" t="s">
        <v>313</v>
      </c>
      <c r="C413" s="22">
        <v>44242</v>
      </c>
      <c r="D413" t="s">
        <v>99</v>
      </c>
      <c r="E413" t="s">
        <v>100</v>
      </c>
      <c r="F413" s="21" t="s">
        <v>103</v>
      </c>
      <c r="G413" s="32">
        <v>9705.8700000000008</v>
      </c>
      <c r="H413" s="22">
        <v>44228</v>
      </c>
      <c r="I413" s="23">
        <v>44242</v>
      </c>
      <c r="J413">
        <f t="shared" si="36"/>
        <v>15</v>
      </c>
      <c r="K413" s="2">
        <f t="shared" si="37"/>
        <v>44235</v>
      </c>
      <c r="L413" s="9">
        <f t="shared" si="38"/>
        <v>15</v>
      </c>
      <c r="M413" s="2">
        <f t="shared" si="39"/>
        <v>44235</v>
      </c>
      <c r="N413" s="22">
        <v>44242</v>
      </c>
      <c r="O413" s="22">
        <v>44243</v>
      </c>
      <c r="P413" s="22">
        <v>44239.5</v>
      </c>
      <c r="Q413">
        <f t="shared" si="40"/>
        <v>4.5</v>
      </c>
      <c r="R413" s="33">
        <f t="shared" si="41"/>
        <v>43676.415000000001</v>
      </c>
    </row>
    <row r="414" spans="1:18" x14ac:dyDescent="0.35">
      <c r="A414" t="s">
        <v>368</v>
      </c>
      <c r="B414" s="21" t="s">
        <v>313</v>
      </c>
      <c r="C414" s="22">
        <v>44242</v>
      </c>
      <c r="D414" t="s">
        <v>104</v>
      </c>
      <c r="E414" t="s">
        <v>105</v>
      </c>
      <c r="F414" s="21" t="s">
        <v>106</v>
      </c>
      <c r="G414" s="32">
        <v>2321.63</v>
      </c>
      <c r="H414" s="22">
        <v>44228</v>
      </c>
      <c r="I414" s="23">
        <v>44242</v>
      </c>
      <c r="J414">
        <f t="shared" si="36"/>
        <v>15</v>
      </c>
      <c r="K414" s="2">
        <f t="shared" si="37"/>
        <v>44235</v>
      </c>
      <c r="L414" s="9">
        <f t="shared" si="38"/>
        <v>15</v>
      </c>
      <c r="M414" s="2">
        <f t="shared" si="39"/>
        <v>44235</v>
      </c>
      <c r="N414" s="22">
        <v>44242</v>
      </c>
      <c r="O414" s="22">
        <v>44243</v>
      </c>
      <c r="P414" s="22">
        <v>44239.5</v>
      </c>
      <c r="Q414">
        <f t="shared" si="40"/>
        <v>4.5</v>
      </c>
      <c r="R414" s="33">
        <f t="shared" si="41"/>
        <v>10447.335000000001</v>
      </c>
    </row>
    <row r="415" spans="1:18" x14ac:dyDescent="0.35">
      <c r="A415" t="s">
        <v>368</v>
      </c>
      <c r="B415" s="21" t="s">
        <v>313</v>
      </c>
      <c r="C415" s="22">
        <v>44242</v>
      </c>
      <c r="D415" t="s">
        <v>107</v>
      </c>
      <c r="E415" t="s">
        <v>108</v>
      </c>
      <c r="F415" s="21" t="s">
        <v>101</v>
      </c>
      <c r="G415" s="32">
        <v>2337.15</v>
      </c>
      <c r="H415" s="22">
        <v>44228</v>
      </c>
      <c r="I415" s="23">
        <v>44242</v>
      </c>
      <c r="J415">
        <f t="shared" si="36"/>
        <v>15</v>
      </c>
      <c r="K415" s="2">
        <f t="shared" si="37"/>
        <v>44235</v>
      </c>
      <c r="L415" s="9">
        <f t="shared" si="38"/>
        <v>15</v>
      </c>
      <c r="M415" s="2">
        <f t="shared" si="39"/>
        <v>44235</v>
      </c>
      <c r="N415" s="22">
        <v>44242</v>
      </c>
      <c r="O415" s="22">
        <v>44243</v>
      </c>
      <c r="P415" s="22">
        <v>44239.5</v>
      </c>
      <c r="Q415">
        <f t="shared" si="40"/>
        <v>4.5</v>
      </c>
      <c r="R415" s="33">
        <f t="shared" si="41"/>
        <v>10517.175000000001</v>
      </c>
    </row>
    <row r="416" spans="1:18" x14ac:dyDescent="0.35">
      <c r="A416" t="s">
        <v>368</v>
      </c>
      <c r="B416" s="21" t="s">
        <v>313</v>
      </c>
      <c r="C416" s="22">
        <v>44242</v>
      </c>
      <c r="D416" t="s">
        <v>99</v>
      </c>
      <c r="E416" t="s">
        <v>100</v>
      </c>
      <c r="F416" s="21" t="s">
        <v>101</v>
      </c>
      <c r="G416" s="32">
        <v>57415.560000000019</v>
      </c>
      <c r="H416" s="22">
        <v>44228</v>
      </c>
      <c r="I416" s="23">
        <v>44242</v>
      </c>
      <c r="J416">
        <f t="shared" si="36"/>
        <v>15</v>
      </c>
      <c r="K416" s="2">
        <f t="shared" si="37"/>
        <v>44235</v>
      </c>
      <c r="L416" s="9">
        <f t="shared" si="38"/>
        <v>15</v>
      </c>
      <c r="M416" s="2">
        <f t="shared" si="39"/>
        <v>44235</v>
      </c>
      <c r="N416" s="22">
        <v>44242</v>
      </c>
      <c r="O416" s="22">
        <v>44243</v>
      </c>
      <c r="P416" s="22">
        <v>44239.5</v>
      </c>
      <c r="Q416">
        <f t="shared" si="40"/>
        <v>4.5</v>
      </c>
      <c r="R416" s="33">
        <f t="shared" si="41"/>
        <v>258370.02000000008</v>
      </c>
    </row>
    <row r="417" spans="1:18" x14ac:dyDescent="0.35">
      <c r="A417" t="s">
        <v>368</v>
      </c>
      <c r="B417" s="21" t="s">
        <v>313</v>
      </c>
      <c r="C417" s="22">
        <v>44242</v>
      </c>
      <c r="D417" t="s">
        <v>99</v>
      </c>
      <c r="E417" t="s">
        <v>100</v>
      </c>
      <c r="F417" s="21" t="s">
        <v>102</v>
      </c>
      <c r="G417" s="32">
        <v>30280.299999999996</v>
      </c>
      <c r="H417" s="22">
        <v>44228</v>
      </c>
      <c r="I417" s="23">
        <v>44242</v>
      </c>
      <c r="J417">
        <f t="shared" si="36"/>
        <v>15</v>
      </c>
      <c r="K417" s="2">
        <f t="shared" si="37"/>
        <v>44235</v>
      </c>
      <c r="L417" s="9">
        <f t="shared" si="38"/>
        <v>15</v>
      </c>
      <c r="M417" s="2">
        <f t="shared" si="39"/>
        <v>44235</v>
      </c>
      <c r="N417" s="22">
        <v>44242</v>
      </c>
      <c r="O417" s="22">
        <v>44243</v>
      </c>
      <c r="P417" s="22">
        <v>44239.5</v>
      </c>
      <c r="Q417">
        <f t="shared" si="40"/>
        <v>4.5</v>
      </c>
      <c r="R417" s="33">
        <f t="shared" si="41"/>
        <v>136261.34999999998</v>
      </c>
    </row>
    <row r="418" spans="1:18" x14ac:dyDescent="0.35">
      <c r="A418" t="s">
        <v>368</v>
      </c>
      <c r="B418" s="21" t="s">
        <v>313</v>
      </c>
      <c r="C418" s="22">
        <v>44242</v>
      </c>
      <c r="D418" t="s">
        <v>114</v>
      </c>
      <c r="E418" t="s">
        <v>115</v>
      </c>
      <c r="F418" s="21" t="s">
        <v>113</v>
      </c>
      <c r="G418" s="32">
        <v>48.58</v>
      </c>
      <c r="H418" s="22">
        <v>44228</v>
      </c>
      <c r="I418" s="23">
        <v>44242</v>
      </c>
      <c r="J418">
        <f t="shared" si="36"/>
        <v>15</v>
      </c>
      <c r="K418" s="2">
        <f t="shared" si="37"/>
        <v>44235</v>
      </c>
      <c r="L418" s="9">
        <f t="shared" si="38"/>
        <v>15</v>
      </c>
      <c r="M418" s="2">
        <f t="shared" si="39"/>
        <v>44235</v>
      </c>
      <c r="N418" s="22">
        <v>44242</v>
      </c>
      <c r="O418" s="22">
        <v>44245</v>
      </c>
      <c r="P418" s="22">
        <v>44244.5</v>
      </c>
      <c r="Q418">
        <f t="shared" si="40"/>
        <v>9.5</v>
      </c>
      <c r="R418" s="33">
        <f t="shared" si="41"/>
        <v>461.51</v>
      </c>
    </row>
    <row r="419" spans="1:18" x14ac:dyDescent="0.35">
      <c r="A419" t="s">
        <v>368</v>
      </c>
      <c r="B419" s="21" t="s">
        <v>313</v>
      </c>
      <c r="C419" s="22">
        <v>44242</v>
      </c>
      <c r="D419" t="s">
        <v>110</v>
      </c>
      <c r="E419" t="s">
        <v>111</v>
      </c>
      <c r="F419" s="21" t="s">
        <v>113</v>
      </c>
      <c r="G419" s="32">
        <v>287.2</v>
      </c>
      <c r="H419" s="22">
        <v>44228</v>
      </c>
      <c r="I419" s="23">
        <v>44242</v>
      </c>
      <c r="J419">
        <f t="shared" si="36"/>
        <v>15</v>
      </c>
      <c r="K419" s="2">
        <f t="shared" si="37"/>
        <v>44235</v>
      </c>
      <c r="L419" s="9">
        <f t="shared" si="38"/>
        <v>15</v>
      </c>
      <c r="M419" s="2">
        <f t="shared" si="39"/>
        <v>44235</v>
      </c>
      <c r="N419" s="22">
        <v>44242</v>
      </c>
      <c r="O419" s="22">
        <v>44245</v>
      </c>
      <c r="P419" s="22">
        <v>44244.5</v>
      </c>
      <c r="Q419">
        <f t="shared" si="40"/>
        <v>9.5</v>
      </c>
      <c r="R419" s="33">
        <f t="shared" si="41"/>
        <v>2728.4</v>
      </c>
    </row>
    <row r="420" spans="1:18" x14ac:dyDescent="0.35">
      <c r="A420" t="s">
        <v>368</v>
      </c>
      <c r="B420" s="21" t="s">
        <v>313</v>
      </c>
      <c r="C420" s="22">
        <v>44242</v>
      </c>
      <c r="D420" t="s">
        <v>114</v>
      </c>
      <c r="E420" t="s">
        <v>115</v>
      </c>
      <c r="F420" s="21" t="s">
        <v>112</v>
      </c>
      <c r="G420" s="32">
        <v>180.5</v>
      </c>
      <c r="H420" s="22">
        <v>44228</v>
      </c>
      <c r="I420" s="23">
        <v>44242</v>
      </c>
      <c r="J420">
        <f t="shared" si="36"/>
        <v>15</v>
      </c>
      <c r="K420" s="2">
        <f t="shared" si="37"/>
        <v>44235</v>
      </c>
      <c r="L420" s="9">
        <f t="shared" si="38"/>
        <v>15</v>
      </c>
      <c r="M420" s="2">
        <f t="shared" si="39"/>
        <v>44235</v>
      </c>
      <c r="N420" s="22">
        <v>44242</v>
      </c>
      <c r="O420" s="22">
        <v>44245</v>
      </c>
      <c r="P420" s="22">
        <v>44244.5</v>
      </c>
      <c r="Q420">
        <f t="shared" si="40"/>
        <v>9.5</v>
      </c>
      <c r="R420" s="33">
        <f t="shared" si="41"/>
        <v>1714.75</v>
      </c>
    </row>
    <row r="421" spans="1:18" x14ac:dyDescent="0.35">
      <c r="A421" t="s">
        <v>368</v>
      </c>
      <c r="B421" s="21" t="s">
        <v>313</v>
      </c>
      <c r="C421" s="22">
        <v>44242</v>
      </c>
      <c r="D421" t="s">
        <v>110</v>
      </c>
      <c r="E421" t="s">
        <v>111</v>
      </c>
      <c r="F421" s="21" t="s">
        <v>112</v>
      </c>
      <c r="G421" s="32">
        <v>42771.860000000037</v>
      </c>
      <c r="H421" s="22">
        <v>44228</v>
      </c>
      <c r="I421" s="23">
        <v>44242</v>
      </c>
      <c r="J421">
        <f t="shared" si="36"/>
        <v>15</v>
      </c>
      <c r="K421" s="2">
        <f t="shared" si="37"/>
        <v>44235</v>
      </c>
      <c r="L421" s="9">
        <f t="shared" si="38"/>
        <v>15</v>
      </c>
      <c r="M421" s="2">
        <f t="shared" si="39"/>
        <v>44235</v>
      </c>
      <c r="N421" s="22">
        <v>44242</v>
      </c>
      <c r="O421" s="22">
        <v>44245</v>
      </c>
      <c r="P421" s="22">
        <v>44244.5</v>
      </c>
      <c r="Q421">
        <f t="shared" si="40"/>
        <v>9.5</v>
      </c>
      <c r="R421" s="33">
        <f t="shared" si="41"/>
        <v>406332.67000000033</v>
      </c>
    </row>
    <row r="422" spans="1:18" x14ac:dyDescent="0.35">
      <c r="A422" t="s">
        <v>368</v>
      </c>
      <c r="B422" s="21" t="s">
        <v>313</v>
      </c>
      <c r="C422" s="22">
        <v>44242</v>
      </c>
      <c r="D422" t="s">
        <v>110</v>
      </c>
      <c r="E422" t="s">
        <v>111</v>
      </c>
      <c r="F422" s="21" t="s">
        <v>116</v>
      </c>
      <c r="G422" s="32">
        <v>329.9</v>
      </c>
      <c r="H422" s="22">
        <v>44228</v>
      </c>
      <c r="I422" s="23">
        <v>44242</v>
      </c>
      <c r="J422">
        <f t="shared" si="36"/>
        <v>15</v>
      </c>
      <c r="K422" s="2">
        <f t="shared" si="37"/>
        <v>44235</v>
      </c>
      <c r="L422" s="9">
        <f t="shared" si="38"/>
        <v>15</v>
      </c>
      <c r="M422" s="2">
        <f t="shared" si="39"/>
        <v>44235</v>
      </c>
      <c r="N422" s="22">
        <v>44242</v>
      </c>
      <c r="O422" s="22">
        <v>44245</v>
      </c>
      <c r="P422" s="22">
        <v>44244.5</v>
      </c>
      <c r="Q422">
        <f t="shared" si="40"/>
        <v>9.5</v>
      </c>
      <c r="R422" s="33">
        <f t="shared" si="41"/>
        <v>3134.0499999999997</v>
      </c>
    </row>
    <row r="423" spans="1:18" x14ac:dyDescent="0.35">
      <c r="A423" t="s">
        <v>368</v>
      </c>
      <c r="B423" s="21" t="s">
        <v>313</v>
      </c>
      <c r="C423" s="22">
        <v>44242</v>
      </c>
      <c r="D423" t="s">
        <v>114</v>
      </c>
      <c r="E423" t="s">
        <v>115</v>
      </c>
      <c r="F423" s="21" t="s">
        <v>118</v>
      </c>
      <c r="G423" s="32">
        <v>67.08</v>
      </c>
      <c r="H423" s="22">
        <v>44228</v>
      </c>
      <c r="I423" s="23">
        <v>44242</v>
      </c>
      <c r="J423">
        <f t="shared" si="36"/>
        <v>15</v>
      </c>
      <c r="K423" s="2">
        <f t="shared" si="37"/>
        <v>44235</v>
      </c>
      <c r="L423" s="9">
        <f t="shared" si="38"/>
        <v>15</v>
      </c>
      <c r="M423" s="2">
        <f t="shared" si="39"/>
        <v>44235</v>
      </c>
      <c r="N423" s="22">
        <v>44242</v>
      </c>
      <c r="O423" s="22">
        <v>44245</v>
      </c>
      <c r="P423" s="22">
        <v>44244.5</v>
      </c>
      <c r="Q423">
        <f t="shared" si="40"/>
        <v>9.5</v>
      </c>
      <c r="R423" s="33">
        <f t="shared" si="41"/>
        <v>637.26</v>
      </c>
    </row>
    <row r="424" spans="1:18" x14ac:dyDescent="0.35">
      <c r="A424" t="s">
        <v>368</v>
      </c>
      <c r="B424" s="21" t="s">
        <v>313</v>
      </c>
      <c r="C424" s="22">
        <v>44242</v>
      </c>
      <c r="D424" t="s">
        <v>114</v>
      </c>
      <c r="E424" t="s">
        <v>115</v>
      </c>
      <c r="F424" s="21" t="s">
        <v>119</v>
      </c>
      <c r="G424" s="32">
        <v>54.98</v>
      </c>
      <c r="H424" s="22">
        <v>44228</v>
      </c>
      <c r="I424" s="23">
        <v>44242</v>
      </c>
      <c r="J424">
        <f t="shared" si="36"/>
        <v>15</v>
      </c>
      <c r="K424" s="2">
        <f t="shared" si="37"/>
        <v>44235</v>
      </c>
      <c r="L424" s="9">
        <f t="shared" si="38"/>
        <v>15</v>
      </c>
      <c r="M424" s="2">
        <f t="shared" si="39"/>
        <v>44235</v>
      </c>
      <c r="N424" s="22">
        <v>44242</v>
      </c>
      <c r="O424" s="22">
        <v>44245</v>
      </c>
      <c r="P424" s="22">
        <v>44244.5</v>
      </c>
      <c r="Q424">
        <f t="shared" si="40"/>
        <v>9.5</v>
      </c>
      <c r="R424" s="33">
        <f t="shared" si="41"/>
        <v>522.30999999999995</v>
      </c>
    </row>
    <row r="425" spans="1:18" x14ac:dyDescent="0.35">
      <c r="A425" t="s">
        <v>368</v>
      </c>
      <c r="B425" s="21" t="s">
        <v>313</v>
      </c>
      <c r="C425" s="22">
        <v>44242</v>
      </c>
      <c r="D425" t="s">
        <v>110</v>
      </c>
      <c r="E425" t="s">
        <v>111</v>
      </c>
      <c r="F425" s="21" t="s">
        <v>119</v>
      </c>
      <c r="G425" s="32">
        <v>230.72</v>
      </c>
      <c r="H425" s="22">
        <v>44228</v>
      </c>
      <c r="I425" s="23">
        <v>44242</v>
      </c>
      <c r="J425">
        <f t="shared" si="36"/>
        <v>15</v>
      </c>
      <c r="K425" s="2">
        <f t="shared" si="37"/>
        <v>44235</v>
      </c>
      <c r="L425" s="9">
        <f t="shared" si="38"/>
        <v>15</v>
      </c>
      <c r="M425" s="2">
        <f t="shared" si="39"/>
        <v>44235</v>
      </c>
      <c r="N425" s="22">
        <v>44242</v>
      </c>
      <c r="O425" s="22">
        <v>44245</v>
      </c>
      <c r="P425" s="22">
        <v>44244.5</v>
      </c>
      <c r="Q425">
        <f t="shared" si="40"/>
        <v>9.5</v>
      </c>
      <c r="R425" s="33">
        <f t="shared" si="41"/>
        <v>2191.84</v>
      </c>
    </row>
    <row r="426" spans="1:18" x14ac:dyDescent="0.35">
      <c r="A426" t="s">
        <v>368</v>
      </c>
      <c r="B426" s="21" t="s">
        <v>313</v>
      </c>
      <c r="C426" s="22">
        <v>44242</v>
      </c>
      <c r="D426" t="s">
        <v>114</v>
      </c>
      <c r="E426" t="s">
        <v>115</v>
      </c>
      <c r="F426" s="21" t="s">
        <v>120</v>
      </c>
      <c r="G426" s="32">
        <v>214.31</v>
      </c>
      <c r="H426" s="22">
        <v>44228</v>
      </c>
      <c r="I426" s="23">
        <v>44242</v>
      </c>
      <c r="J426">
        <f t="shared" si="36"/>
        <v>15</v>
      </c>
      <c r="K426" s="2">
        <f t="shared" si="37"/>
        <v>44235</v>
      </c>
      <c r="L426" s="9">
        <f t="shared" si="38"/>
        <v>15</v>
      </c>
      <c r="M426" s="2">
        <f t="shared" si="39"/>
        <v>44235</v>
      </c>
      <c r="N426" s="22">
        <v>44242</v>
      </c>
      <c r="O426" s="22">
        <v>44245</v>
      </c>
      <c r="P426" s="22">
        <v>44244.5</v>
      </c>
      <c r="Q426">
        <f t="shared" si="40"/>
        <v>9.5</v>
      </c>
      <c r="R426" s="33">
        <f t="shared" si="41"/>
        <v>2035.9449999999999</v>
      </c>
    </row>
    <row r="427" spans="1:18" x14ac:dyDescent="0.35">
      <c r="A427" t="s">
        <v>368</v>
      </c>
      <c r="B427" s="21" t="s">
        <v>313</v>
      </c>
      <c r="C427" s="22">
        <v>44242</v>
      </c>
      <c r="D427" t="s">
        <v>114</v>
      </c>
      <c r="E427" t="s">
        <v>115</v>
      </c>
      <c r="F427" s="21" t="s">
        <v>254</v>
      </c>
      <c r="G427" s="32">
        <v>14.63</v>
      </c>
      <c r="H427" s="22">
        <v>44228</v>
      </c>
      <c r="I427" s="23">
        <v>44242</v>
      </c>
      <c r="J427">
        <f t="shared" si="36"/>
        <v>15</v>
      </c>
      <c r="K427" s="2">
        <f t="shared" si="37"/>
        <v>44235</v>
      </c>
      <c r="L427" s="9">
        <f t="shared" si="38"/>
        <v>15</v>
      </c>
      <c r="M427" s="2">
        <f t="shared" si="39"/>
        <v>44235</v>
      </c>
      <c r="N427" s="22">
        <v>44242</v>
      </c>
      <c r="O427" s="22">
        <v>44245</v>
      </c>
      <c r="P427" s="22">
        <v>44244.5</v>
      </c>
      <c r="Q427">
        <f t="shared" si="40"/>
        <v>9.5</v>
      </c>
      <c r="R427" s="33">
        <f t="shared" si="41"/>
        <v>138.98500000000001</v>
      </c>
    </row>
    <row r="428" spans="1:18" x14ac:dyDescent="0.35">
      <c r="A428" t="s">
        <v>368</v>
      </c>
      <c r="B428" s="21" t="s">
        <v>313</v>
      </c>
      <c r="C428" s="22">
        <v>44242</v>
      </c>
      <c r="D428" t="s">
        <v>114</v>
      </c>
      <c r="E428" t="s">
        <v>115</v>
      </c>
      <c r="F428" s="21" t="s">
        <v>125</v>
      </c>
      <c r="G428" s="32">
        <v>69.599999999999994</v>
      </c>
      <c r="H428" s="22">
        <v>44228</v>
      </c>
      <c r="I428" s="23">
        <v>44242</v>
      </c>
      <c r="J428">
        <f t="shared" si="36"/>
        <v>15</v>
      </c>
      <c r="K428" s="2">
        <f t="shared" si="37"/>
        <v>44235</v>
      </c>
      <c r="L428" s="9">
        <f t="shared" si="38"/>
        <v>15</v>
      </c>
      <c r="M428" s="2">
        <f t="shared" si="39"/>
        <v>44235</v>
      </c>
      <c r="N428" s="22">
        <v>44242</v>
      </c>
      <c r="O428" s="22">
        <v>44245</v>
      </c>
      <c r="P428" s="22">
        <v>44244.5</v>
      </c>
      <c r="Q428">
        <f t="shared" si="40"/>
        <v>9.5</v>
      </c>
      <c r="R428" s="33">
        <f t="shared" si="41"/>
        <v>661.19999999999993</v>
      </c>
    </row>
    <row r="429" spans="1:18" x14ac:dyDescent="0.35">
      <c r="A429" t="s">
        <v>368</v>
      </c>
      <c r="B429" s="21" t="s">
        <v>313</v>
      </c>
      <c r="C429" s="22">
        <v>44242</v>
      </c>
      <c r="D429" t="s">
        <v>107</v>
      </c>
      <c r="E429" t="s">
        <v>108</v>
      </c>
      <c r="F429" s="21" t="s">
        <v>126</v>
      </c>
      <c r="G429" s="32">
        <v>1107.42</v>
      </c>
      <c r="H429" s="22">
        <v>44228</v>
      </c>
      <c r="I429" s="23">
        <v>44242</v>
      </c>
      <c r="J429">
        <f t="shared" si="36"/>
        <v>15</v>
      </c>
      <c r="K429" s="2">
        <f t="shared" si="37"/>
        <v>44235</v>
      </c>
      <c r="L429" s="9">
        <f t="shared" si="38"/>
        <v>15</v>
      </c>
      <c r="M429" s="2">
        <f t="shared" si="39"/>
        <v>44235</v>
      </c>
      <c r="N429" s="22">
        <v>44242</v>
      </c>
      <c r="O429" s="22">
        <v>44245</v>
      </c>
      <c r="P429" s="22">
        <v>44244.5</v>
      </c>
      <c r="Q429">
        <f t="shared" si="40"/>
        <v>9.5</v>
      </c>
      <c r="R429" s="33">
        <f t="shared" si="41"/>
        <v>10520.490000000002</v>
      </c>
    </row>
    <row r="430" spans="1:18" x14ac:dyDescent="0.35">
      <c r="A430" t="s">
        <v>368</v>
      </c>
      <c r="B430" s="21" t="s">
        <v>313</v>
      </c>
      <c r="C430" s="22">
        <v>44242</v>
      </c>
      <c r="D430" t="s">
        <v>114</v>
      </c>
      <c r="E430" t="s">
        <v>115</v>
      </c>
      <c r="F430" s="21" t="s">
        <v>127</v>
      </c>
      <c r="G430" s="32">
        <v>71.75</v>
      </c>
      <c r="H430" s="22">
        <v>44228</v>
      </c>
      <c r="I430" s="23">
        <v>44242</v>
      </c>
      <c r="J430">
        <f t="shared" si="36"/>
        <v>15</v>
      </c>
      <c r="K430" s="2">
        <f t="shared" si="37"/>
        <v>44235</v>
      </c>
      <c r="L430" s="9">
        <f t="shared" si="38"/>
        <v>15</v>
      </c>
      <c r="M430" s="2">
        <f t="shared" si="39"/>
        <v>44235</v>
      </c>
      <c r="N430" s="22">
        <v>44242</v>
      </c>
      <c r="O430" s="22">
        <v>44245</v>
      </c>
      <c r="P430" s="22">
        <v>44244.5</v>
      </c>
      <c r="Q430">
        <f t="shared" si="40"/>
        <v>9.5</v>
      </c>
      <c r="R430" s="33">
        <f t="shared" si="41"/>
        <v>681.625</v>
      </c>
    </row>
    <row r="431" spans="1:18" x14ac:dyDescent="0.35">
      <c r="A431" t="s">
        <v>368</v>
      </c>
      <c r="B431" s="21" t="s">
        <v>313</v>
      </c>
      <c r="C431" s="22">
        <v>44242</v>
      </c>
      <c r="D431" t="s">
        <v>110</v>
      </c>
      <c r="E431" t="s">
        <v>111</v>
      </c>
      <c r="F431" s="21" t="s">
        <v>129</v>
      </c>
      <c r="G431" s="32">
        <v>496.66999999999996</v>
      </c>
      <c r="H431" s="22">
        <v>44228</v>
      </c>
      <c r="I431" s="23">
        <v>44242</v>
      </c>
      <c r="J431">
        <f t="shared" si="36"/>
        <v>15</v>
      </c>
      <c r="K431" s="2">
        <f t="shared" si="37"/>
        <v>44235</v>
      </c>
      <c r="L431" s="9">
        <f t="shared" si="38"/>
        <v>15</v>
      </c>
      <c r="M431" s="2">
        <f t="shared" si="39"/>
        <v>44235</v>
      </c>
      <c r="N431" s="22">
        <v>44242</v>
      </c>
      <c r="O431" s="22">
        <v>44245</v>
      </c>
      <c r="P431" s="22">
        <v>44244.5</v>
      </c>
      <c r="Q431">
        <f t="shared" si="40"/>
        <v>9.5</v>
      </c>
      <c r="R431" s="33">
        <f t="shared" si="41"/>
        <v>4718.3649999999998</v>
      </c>
    </row>
    <row r="432" spans="1:18" x14ac:dyDescent="0.35">
      <c r="A432" t="s">
        <v>368</v>
      </c>
      <c r="B432" s="21" t="s">
        <v>313</v>
      </c>
      <c r="C432" s="22">
        <v>44242</v>
      </c>
      <c r="D432" t="s">
        <v>114</v>
      </c>
      <c r="E432" t="s">
        <v>115</v>
      </c>
      <c r="F432" s="21" t="s">
        <v>130</v>
      </c>
      <c r="G432" s="32">
        <v>52.22</v>
      </c>
      <c r="H432" s="22">
        <v>44228</v>
      </c>
      <c r="I432" s="23">
        <v>44242</v>
      </c>
      <c r="J432">
        <f t="shared" si="36"/>
        <v>15</v>
      </c>
      <c r="K432" s="2">
        <f t="shared" si="37"/>
        <v>44235</v>
      </c>
      <c r="L432" s="9">
        <f t="shared" si="38"/>
        <v>15</v>
      </c>
      <c r="M432" s="2">
        <f t="shared" si="39"/>
        <v>44235</v>
      </c>
      <c r="N432" s="22">
        <v>44242</v>
      </c>
      <c r="O432" s="22">
        <v>44245</v>
      </c>
      <c r="P432" s="22">
        <v>44244.5</v>
      </c>
      <c r="Q432">
        <f t="shared" si="40"/>
        <v>9.5</v>
      </c>
      <c r="R432" s="33">
        <f t="shared" si="41"/>
        <v>496.09</v>
      </c>
    </row>
    <row r="433" spans="1:18" x14ac:dyDescent="0.35">
      <c r="A433" t="s">
        <v>368</v>
      </c>
      <c r="B433" s="21" t="s">
        <v>313</v>
      </c>
      <c r="C433" s="22">
        <v>44242</v>
      </c>
      <c r="D433" t="s">
        <v>110</v>
      </c>
      <c r="E433" t="s">
        <v>111</v>
      </c>
      <c r="F433" s="21" t="s">
        <v>130</v>
      </c>
      <c r="G433" s="32">
        <v>20.09</v>
      </c>
      <c r="H433" s="22">
        <v>44228</v>
      </c>
      <c r="I433" s="23">
        <v>44242</v>
      </c>
      <c r="J433">
        <f t="shared" si="36"/>
        <v>15</v>
      </c>
      <c r="K433" s="2">
        <f t="shared" si="37"/>
        <v>44235</v>
      </c>
      <c r="L433" s="9">
        <f t="shared" si="38"/>
        <v>15</v>
      </c>
      <c r="M433" s="2">
        <f t="shared" si="39"/>
        <v>44235</v>
      </c>
      <c r="N433" s="22">
        <v>44242</v>
      </c>
      <c r="O433" s="22">
        <v>44245</v>
      </c>
      <c r="P433" s="22">
        <v>44244.5</v>
      </c>
      <c r="Q433">
        <f t="shared" si="40"/>
        <v>9.5</v>
      </c>
      <c r="R433" s="33">
        <f t="shared" si="41"/>
        <v>190.85499999999999</v>
      </c>
    </row>
    <row r="434" spans="1:18" x14ac:dyDescent="0.35">
      <c r="A434" t="s">
        <v>368</v>
      </c>
      <c r="B434" s="21" t="s">
        <v>313</v>
      </c>
      <c r="C434" s="22">
        <v>44242</v>
      </c>
      <c r="D434" t="s">
        <v>114</v>
      </c>
      <c r="E434" t="s">
        <v>115</v>
      </c>
      <c r="F434" s="21" t="s">
        <v>132</v>
      </c>
      <c r="G434" s="32">
        <v>121.49000000000001</v>
      </c>
      <c r="H434" s="22">
        <v>44228</v>
      </c>
      <c r="I434" s="23">
        <v>44242</v>
      </c>
      <c r="J434">
        <f t="shared" si="36"/>
        <v>15</v>
      </c>
      <c r="K434" s="2">
        <f t="shared" si="37"/>
        <v>44235</v>
      </c>
      <c r="L434" s="9">
        <f t="shared" si="38"/>
        <v>15</v>
      </c>
      <c r="M434" s="2">
        <f t="shared" si="39"/>
        <v>44235</v>
      </c>
      <c r="N434" s="22">
        <v>44242</v>
      </c>
      <c r="O434" s="22">
        <v>44245</v>
      </c>
      <c r="P434" s="22">
        <v>44244.5</v>
      </c>
      <c r="Q434">
        <f t="shared" si="40"/>
        <v>9.5</v>
      </c>
      <c r="R434" s="33">
        <f t="shared" si="41"/>
        <v>1154.1550000000002</v>
      </c>
    </row>
    <row r="435" spans="1:18" x14ac:dyDescent="0.35">
      <c r="A435" t="s">
        <v>368</v>
      </c>
      <c r="B435" s="21" t="s">
        <v>313</v>
      </c>
      <c r="C435" s="22">
        <v>44242</v>
      </c>
      <c r="D435" t="s">
        <v>99</v>
      </c>
      <c r="E435" t="s">
        <v>100</v>
      </c>
      <c r="F435" s="21" t="s">
        <v>316</v>
      </c>
      <c r="G435" s="32">
        <v>174.61</v>
      </c>
      <c r="H435" s="22">
        <v>44228</v>
      </c>
      <c r="I435" s="23">
        <v>44242</v>
      </c>
      <c r="J435">
        <f t="shared" si="36"/>
        <v>15</v>
      </c>
      <c r="K435" s="2">
        <f t="shared" si="37"/>
        <v>44235</v>
      </c>
      <c r="L435" s="9">
        <f t="shared" si="38"/>
        <v>15</v>
      </c>
      <c r="M435" s="2">
        <f t="shared" si="39"/>
        <v>44235</v>
      </c>
      <c r="N435" s="22">
        <v>44242</v>
      </c>
      <c r="O435" s="22">
        <v>44245</v>
      </c>
      <c r="P435" s="22">
        <v>44244.5</v>
      </c>
      <c r="Q435">
        <f t="shared" si="40"/>
        <v>9.5</v>
      </c>
      <c r="R435" s="33">
        <f t="shared" si="41"/>
        <v>1658.7950000000001</v>
      </c>
    </row>
    <row r="436" spans="1:18" x14ac:dyDescent="0.35">
      <c r="A436" t="s">
        <v>368</v>
      </c>
      <c r="B436" s="21" t="s">
        <v>313</v>
      </c>
      <c r="C436" s="22">
        <v>44242</v>
      </c>
      <c r="D436" t="s">
        <v>114</v>
      </c>
      <c r="E436" t="s">
        <v>115</v>
      </c>
      <c r="F436" s="21" t="s">
        <v>133</v>
      </c>
      <c r="G436" s="32">
        <v>12.04</v>
      </c>
      <c r="H436" s="22">
        <v>44228</v>
      </c>
      <c r="I436" s="23">
        <v>44242</v>
      </c>
      <c r="J436">
        <f t="shared" si="36"/>
        <v>15</v>
      </c>
      <c r="K436" s="2">
        <f t="shared" si="37"/>
        <v>44235</v>
      </c>
      <c r="L436" s="9">
        <f t="shared" si="38"/>
        <v>15</v>
      </c>
      <c r="M436" s="2">
        <f t="shared" si="39"/>
        <v>44235</v>
      </c>
      <c r="N436" s="22">
        <v>44242</v>
      </c>
      <c r="O436" s="22">
        <v>44245</v>
      </c>
      <c r="P436" s="22">
        <v>44244.5</v>
      </c>
      <c r="Q436">
        <f t="shared" si="40"/>
        <v>9.5</v>
      </c>
      <c r="R436" s="33">
        <f t="shared" si="41"/>
        <v>114.38</v>
      </c>
    </row>
    <row r="437" spans="1:18" x14ac:dyDescent="0.35">
      <c r="A437" t="s">
        <v>368</v>
      </c>
      <c r="B437" s="21" t="s">
        <v>313</v>
      </c>
      <c r="C437" s="22">
        <v>44242</v>
      </c>
      <c r="D437" t="s">
        <v>114</v>
      </c>
      <c r="E437" t="s">
        <v>115</v>
      </c>
      <c r="F437" s="21" t="s">
        <v>136</v>
      </c>
      <c r="G437" s="32">
        <v>33.08</v>
      </c>
      <c r="H437" s="22">
        <v>44228</v>
      </c>
      <c r="I437" s="23">
        <v>44242</v>
      </c>
      <c r="J437">
        <f t="shared" si="36"/>
        <v>15</v>
      </c>
      <c r="K437" s="2">
        <f t="shared" si="37"/>
        <v>44235</v>
      </c>
      <c r="L437" s="9">
        <f t="shared" si="38"/>
        <v>15</v>
      </c>
      <c r="M437" s="2">
        <f t="shared" si="39"/>
        <v>44235</v>
      </c>
      <c r="N437" s="22">
        <v>44242</v>
      </c>
      <c r="O437" s="22">
        <v>44245</v>
      </c>
      <c r="P437" s="22">
        <v>44244.5</v>
      </c>
      <c r="Q437">
        <f t="shared" si="40"/>
        <v>9.5</v>
      </c>
      <c r="R437" s="33">
        <f t="shared" si="41"/>
        <v>314.26</v>
      </c>
    </row>
    <row r="438" spans="1:18" x14ac:dyDescent="0.35">
      <c r="A438" t="s">
        <v>368</v>
      </c>
      <c r="B438" s="21" t="s">
        <v>313</v>
      </c>
      <c r="C438" s="22">
        <v>44242</v>
      </c>
      <c r="D438" t="s">
        <v>110</v>
      </c>
      <c r="E438" t="s">
        <v>111</v>
      </c>
      <c r="F438" s="21" t="s">
        <v>137</v>
      </c>
      <c r="G438" s="32">
        <v>423.46999999999991</v>
      </c>
      <c r="H438" s="22">
        <v>44228</v>
      </c>
      <c r="I438" s="23">
        <v>44242</v>
      </c>
      <c r="J438">
        <f t="shared" si="36"/>
        <v>15</v>
      </c>
      <c r="K438" s="2">
        <f t="shared" si="37"/>
        <v>44235</v>
      </c>
      <c r="L438" s="9">
        <f t="shared" si="38"/>
        <v>15</v>
      </c>
      <c r="M438" s="2">
        <f t="shared" si="39"/>
        <v>44235</v>
      </c>
      <c r="N438" s="22">
        <v>44242</v>
      </c>
      <c r="O438" s="22">
        <v>44245</v>
      </c>
      <c r="P438" s="22">
        <v>44244.5</v>
      </c>
      <c r="Q438">
        <f t="shared" si="40"/>
        <v>9.5</v>
      </c>
      <c r="R438" s="33">
        <f t="shared" si="41"/>
        <v>4022.9649999999992</v>
      </c>
    </row>
    <row r="439" spans="1:18" x14ac:dyDescent="0.35">
      <c r="A439" t="s">
        <v>368</v>
      </c>
      <c r="B439" s="21" t="s">
        <v>313</v>
      </c>
      <c r="C439" s="22">
        <v>44242</v>
      </c>
      <c r="D439" t="s">
        <v>114</v>
      </c>
      <c r="E439" t="s">
        <v>115</v>
      </c>
      <c r="F439" s="21" t="s">
        <v>317</v>
      </c>
      <c r="G439" s="32">
        <v>26.5</v>
      </c>
      <c r="H439" s="22">
        <v>44228</v>
      </c>
      <c r="I439" s="23">
        <v>44242</v>
      </c>
      <c r="J439">
        <f t="shared" si="36"/>
        <v>15</v>
      </c>
      <c r="K439" s="2">
        <f t="shared" si="37"/>
        <v>44235</v>
      </c>
      <c r="L439" s="9">
        <f t="shared" si="38"/>
        <v>15</v>
      </c>
      <c r="M439" s="2">
        <f t="shared" si="39"/>
        <v>44235</v>
      </c>
      <c r="N439" s="22">
        <v>44242</v>
      </c>
      <c r="O439" s="22">
        <v>44245</v>
      </c>
      <c r="P439" s="22">
        <v>44244.5</v>
      </c>
      <c r="Q439">
        <f t="shared" si="40"/>
        <v>9.5</v>
      </c>
      <c r="R439" s="33">
        <f t="shared" si="41"/>
        <v>251.75</v>
      </c>
    </row>
    <row r="440" spans="1:18" x14ac:dyDescent="0.35">
      <c r="A440" t="s">
        <v>368</v>
      </c>
      <c r="B440" s="21" t="s">
        <v>313</v>
      </c>
      <c r="C440" s="22">
        <v>44242</v>
      </c>
      <c r="D440" t="s">
        <v>114</v>
      </c>
      <c r="E440" t="s">
        <v>115</v>
      </c>
      <c r="F440" s="21" t="s">
        <v>141</v>
      </c>
      <c r="G440" s="32">
        <v>255.66000000000003</v>
      </c>
      <c r="H440" s="22">
        <v>44228</v>
      </c>
      <c r="I440" s="23">
        <v>44242</v>
      </c>
      <c r="J440">
        <f t="shared" si="36"/>
        <v>15</v>
      </c>
      <c r="K440" s="2">
        <f t="shared" si="37"/>
        <v>44235</v>
      </c>
      <c r="L440" s="9">
        <f t="shared" si="38"/>
        <v>15</v>
      </c>
      <c r="M440" s="2">
        <f t="shared" si="39"/>
        <v>44235</v>
      </c>
      <c r="N440" s="22">
        <v>44242</v>
      </c>
      <c r="O440" s="22">
        <v>44245</v>
      </c>
      <c r="P440" s="22">
        <v>44244.5</v>
      </c>
      <c r="Q440">
        <f t="shared" si="40"/>
        <v>9.5</v>
      </c>
      <c r="R440" s="33">
        <f t="shared" si="41"/>
        <v>2428.7700000000004</v>
      </c>
    </row>
    <row r="441" spans="1:18" x14ac:dyDescent="0.35">
      <c r="A441" t="s">
        <v>368</v>
      </c>
      <c r="B441" s="21" t="s">
        <v>313</v>
      </c>
      <c r="C441" s="22">
        <v>44242</v>
      </c>
      <c r="D441" t="s">
        <v>99</v>
      </c>
      <c r="E441" t="s">
        <v>100</v>
      </c>
      <c r="F441" s="21" t="s">
        <v>319</v>
      </c>
      <c r="G441" s="32">
        <v>1103.1100000000001</v>
      </c>
      <c r="H441" s="22">
        <v>44228</v>
      </c>
      <c r="I441" s="23">
        <v>44242</v>
      </c>
      <c r="J441">
        <f t="shared" si="36"/>
        <v>15</v>
      </c>
      <c r="K441" s="2">
        <f t="shared" si="37"/>
        <v>44235</v>
      </c>
      <c r="L441" s="9">
        <f t="shared" si="38"/>
        <v>15</v>
      </c>
      <c r="M441" s="2">
        <f t="shared" si="39"/>
        <v>44235</v>
      </c>
      <c r="N441" s="22">
        <v>44242</v>
      </c>
      <c r="O441" s="22">
        <v>44246</v>
      </c>
      <c r="P441" s="22">
        <v>44245.5</v>
      </c>
      <c r="Q441">
        <f t="shared" si="40"/>
        <v>10.5</v>
      </c>
      <c r="R441" s="33">
        <f t="shared" si="41"/>
        <v>11582.655000000001</v>
      </c>
    </row>
    <row r="442" spans="1:18" x14ac:dyDescent="0.35">
      <c r="A442" t="s">
        <v>368</v>
      </c>
      <c r="B442" s="21" t="s">
        <v>313</v>
      </c>
      <c r="C442" s="22">
        <v>44242</v>
      </c>
      <c r="D442" t="s">
        <v>107</v>
      </c>
      <c r="E442" t="s">
        <v>108</v>
      </c>
      <c r="F442" s="21" t="s">
        <v>109</v>
      </c>
      <c r="G442" s="32">
        <v>594</v>
      </c>
      <c r="H442" s="22">
        <v>44228</v>
      </c>
      <c r="I442" s="23">
        <v>44242</v>
      </c>
      <c r="J442">
        <f t="shared" si="36"/>
        <v>15</v>
      </c>
      <c r="K442" s="2">
        <f t="shared" si="37"/>
        <v>44235</v>
      </c>
      <c r="L442" s="9">
        <f t="shared" si="38"/>
        <v>15</v>
      </c>
      <c r="M442" s="2">
        <f t="shared" si="39"/>
        <v>44235</v>
      </c>
      <c r="N442" s="22">
        <v>44242</v>
      </c>
      <c r="O442" s="22">
        <v>44246</v>
      </c>
      <c r="P442" s="22">
        <v>44245.5</v>
      </c>
      <c r="Q442">
        <f t="shared" si="40"/>
        <v>10.5</v>
      </c>
      <c r="R442" s="33">
        <f t="shared" si="41"/>
        <v>6237</v>
      </c>
    </row>
    <row r="443" spans="1:18" x14ac:dyDescent="0.35">
      <c r="A443" t="s">
        <v>368</v>
      </c>
      <c r="B443" s="21" t="s">
        <v>313</v>
      </c>
      <c r="C443" s="22">
        <v>44242</v>
      </c>
      <c r="D443" t="s">
        <v>107</v>
      </c>
      <c r="E443" t="s">
        <v>108</v>
      </c>
      <c r="F443" s="21" t="s">
        <v>138</v>
      </c>
      <c r="G443" s="32">
        <v>2176.2700000000004</v>
      </c>
      <c r="H443" s="22">
        <v>44228</v>
      </c>
      <c r="I443" s="23">
        <v>44242</v>
      </c>
      <c r="J443">
        <f t="shared" si="36"/>
        <v>15</v>
      </c>
      <c r="K443" s="2">
        <f t="shared" si="37"/>
        <v>44235</v>
      </c>
      <c r="L443" s="9">
        <f t="shared" si="38"/>
        <v>15</v>
      </c>
      <c r="M443" s="2">
        <f t="shared" si="39"/>
        <v>44235</v>
      </c>
      <c r="N443" s="22">
        <v>44242</v>
      </c>
      <c r="O443" s="22">
        <v>44246</v>
      </c>
      <c r="P443" s="22">
        <v>44245.5</v>
      </c>
      <c r="Q443">
        <f t="shared" si="40"/>
        <v>10.5</v>
      </c>
      <c r="R443" s="33">
        <f t="shared" si="41"/>
        <v>22850.835000000006</v>
      </c>
    </row>
    <row r="444" spans="1:18" x14ac:dyDescent="0.35">
      <c r="A444" t="s">
        <v>368</v>
      </c>
      <c r="B444" s="21" t="s">
        <v>313</v>
      </c>
      <c r="C444" s="22">
        <v>44242</v>
      </c>
      <c r="D444" t="s">
        <v>107</v>
      </c>
      <c r="E444" t="s">
        <v>108</v>
      </c>
      <c r="F444" s="21" t="s">
        <v>142</v>
      </c>
      <c r="G444" s="32">
        <v>39401.35000000002</v>
      </c>
      <c r="H444" s="22">
        <v>44228</v>
      </c>
      <c r="I444" s="23">
        <v>44242</v>
      </c>
      <c r="J444">
        <f t="shared" si="36"/>
        <v>15</v>
      </c>
      <c r="K444" s="2">
        <f t="shared" si="37"/>
        <v>44235</v>
      </c>
      <c r="L444" s="9">
        <f t="shared" si="38"/>
        <v>15</v>
      </c>
      <c r="M444" s="2">
        <f t="shared" si="39"/>
        <v>44235</v>
      </c>
      <c r="N444" s="22">
        <v>44242</v>
      </c>
      <c r="O444" s="22">
        <v>44252</v>
      </c>
      <c r="P444" s="22">
        <v>44251.5</v>
      </c>
      <c r="Q444">
        <f t="shared" si="40"/>
        <v>16.5</v>
      </c>
      <c r="R444" s="33">
        <f t="shared" si="41"/>
        <v>650122.27500000037</v>
      </c>
    </row>
    <row r="445" spans="1:18" x14ac:dyDescent="0.35">
      <c r="A445" t="s">
        <v>368</v>
      </c>
      <c r="B445" s="21" t="s">
        <v>313</v>
      </c>
      <c r="C445" s="22">
        <v>44242</v>
      </c>
      <c r="D445" t="s">
        <v>99</v>
      </c>
      <c r="E445" t="s">
        <v>100</v>
      </c>
      <c r="F445" s="21" t="s">
        <v>142</v>
      </c>
      <c r="G445" s="32">
        <v>10459.449999999997</v>
      </c>
      <c r="H445" s="22">
        <v>44228</v>
      </c>
      <c r="I445" s="23">
        <v>44242</v>
      </c>
      <c r="J445">
        <f t="shared" si="36"/>
        <v>15</v>
      </c>
      <c r="K445" s="2">
        <f t="shared" si="37"/>
        <v>44235</v>
      </c>
      <c r="L445" s="9">
        <f t="shared" si="38"/>
        <v>15</v>
      </c>
      <c r="M445" s="2">
        <f t="shared" si="39"/>
        <v>44235</v>
      </c>
      <c r="N445" s="22">
        <v>44242</v>
      </c>
      <c r="O445" s="22">
        <v>44252</v>
      </c>
      <c r="P445" s="22">
        <v>44251.5</v>
      </c>
      <c r="Q445">
        <f t="shared" si="40"/>
        <v>16.5</v>
      </c>
      <c r="R445" s="33">
        <f t="shared" si="41"/>
        <v>172580.92499999996</v>
      </c>
    </row>
    <row r="446" spans="1:18" x14ac:dyDescent="0.35">
      <c r="A446" t="s">
        <v>368</v>
      </c>
      <c r="B446" s="21" t="s">
        <v>313</v>
      </c>
      <c r="C446" s="22">
        <v>44242</v>
      </c>
      <c r="D446" t="s">
        <v>114</v>
      </c>
      <c r="E446" t="s">
        <v>115</v>
      </c>
      <c r="F446" s="21" t="s">
        <v>122</v>
      </c>
      <c r="G446" s="32">
        <v>94.25</v>
      </c>
      <c r="H446" s="22">
        <v>44228</v>
      </c>
      <c r="I446" s="23">
        <v>44242</v>
      </c>
      <c r="J446">
        <f t="shared" si="36"/>
        <v>15</v>
      </c>
      <c r="K446" s="2">
        <f t="shared" si="37"/>
        <v>44235</v>
      </c>
      <c r="L446" s="9">
        <f t="shared" si="38"/>
        <v>15</v>
      </c>
      <c r="M446" s="2">
        <f t="shared" si="39"/>
        <v>44235</v>
      </c>
      <c r="N446" s="22">
        <v>44242</v>
      </c>
      <c r="O446" s="22">
        <v>44258</v>
      </c>
      <c r="P446" s="22">
        <v>44257.5</v>
      </c>
      <c r="Q446">
        <f t="shared" si="40"/>
        <v>22.5</v>
      </c>
      <c r="R446" s="33">
        <f t="shared" si="41"/>
        <v>2120.625</v>
      </c>
    </row>
    <row r="447" spans="1:18" x14ac:dyDescent="0.35">
      <c r="A447" t="s">
        <v>368</v>
      </c>
      <c r="B447" s="21" t="s">
        <v>313</v>
      </c>
      <c r="C447" s="22">
        <v>44242</v>
      </c>
      <c r="D447" t="s">
        <v>107</v>
      </c>
      <c r="E447" t="s">
        <v>108</v>
      </c>
      <c r="F447" s="21" t="s">
        <v>318</v>
      </c>
      <c r="G447" s="32">
        <v>20.36</v>
      </c>
      <c r="H447" s="22">
        <v>44228</v>
      </c>
      <c r="I447" s="23">
        <v>44242</v>
      </c>
      <c r="J447">
        <f t="shared" si="36"/>
        <v>15</v>
      </c>
      <c r="K447" s="2">
        <f t="shared" si="37"/>
        <v>44235</v>
      </c>
      <c r="L447" s="9">
        <f t="shared" si="38"/>
        <v>15</v>
      </c>
      <c r="M447" s="2">
        <f t="shared" si="39"/>
        <v>44235</v>
      </c>
      <c r="N447" s="22">
        <v>44242</v>
      </c>
      <c r="O447" s="22">
        <v>44258</v>
      </c>
      <c r="P447" s="22">
        <v>44257.5</v>
      </c>
      <c r="Q447">
        <f t="shared" si="40"/>
        <v>22.5</v>
      </c>
      <c r="R447" s="33">
        <f t="shared" si="41"/>
        <v>458.09999999999997</v>
      </c>
    </row>
    <row r="448" spans="1:18" x14ac:dyDescent="0.35">
      <c r="A448" t="s">
        <v>368</v>
      </c>
      <c r="B448" s="21" t="s">
        <v>313</v>
      </c>
      <c r="C448" s="22">
        <v>44242</v>
      </c>
      <c r="D448" t="s">
        <v>99</v>
      </c>
      <c r="E448" t="s">
        <v>100</v>
      </c>
      <c r="F448" s="21" t="s">
        <v>318</v>
      </c>
      <c r="G448" s="32">
        <v>636.51</v>
      </c>
      <c r="H448" s="22">
        <v>44228</v>
      </c>
      <c r="I448" s="23">
        <v>44242</v>
      </c>
      <c r="J448">
        <f t="shared" si="36"/>
        <v>15</v>
      </c>
      <c r="K448" s="2">
        <f t="shared" si="37"/>
        <v>44235</v>
      </c>
      <c r="L448" s="9">
        <f t="shared" si="38"/>
        <v>15</v>
      </c>
      <c r="M448" s="2">
        <f t="shared" si="39"/>
        <v>44235</v>
      </c>
      <c r="N448" s="22">
        <v>44242</v>
      </c>
      <c r="O448" s="22">
        <v>44258</v>
      </c>
      <c r="P448" s="22">
        <v>44257.5</v>
      </c>
      <c r="Q448">
        <f t="shared" si="40"/>
        <v>22.5</v>
      </c>
      <c r="R448" s="33">
        <f t="shared" si="41"/>
        <v>14321.475</v>
      </c>
    </row>
    <row r="449" spans="1:18" x14ac:dyDescent="0.35">
      <c r="A449" t="s">
        <v>368</v>
      </c>
      <c r="B449" s="21" t="s">
        <v>313</v>
      </c>
      <c r="C449" s="22">
        <v>44242</v>
      </c>
      <c r="D449" t="s">
        <v>110</v>
      </c>
      <c r="E449" t="s">
        <v>111</v>
      </c>
      <c r="F449" s="21" t="s">
        <v>143</v>
      </c>
      <c r="G449" s="32">
        <v>54.15</v>
      </c>
      <c r="H449" s="22">
        <v>44228</v>
      </c>
      <c r="I449" s="23">
        <v>44242</v>
      </c>
      <c r="J449">
        <f t="shared" si="36"/>
        <v>15</v>
      </c>
      <c r="K449" s="2">
        <f t="shared" si="37"/>
        <v>44235</v>
      </c>
      <c r="L449" s="9">
        <f t="shared" si="38"/>
        <v>15</v>
      </c>
      <c r="M449" s="2">
        <f t="shared" si="39"/>
        <v>44235</v>
      </c>
      <c r="N449" s="22">
        <v>44242</v>
      </c>
      <c r="O449" s="22">
        <v>44270</v>
      </c>
      <c r="P449" s="22">
        <v>44267.5</v>
      </c>
      <c r="Q449">
        <f t="shared" si="40"/>
        <v>32.5</v>
      </c>
      <c r="R449" s="33">
        <f t="shared" si="41"/>
        <v>1759.875</v>
      </c>
    </row>
    <row r="450" spans="1:18" x14ac:dyDescent="0.35">
      <c r="A450" t="s">
        <v>368</v>
      </c>
      <c r="B450" s="21" t="s">
        <v>313</v>
      </c>
      <c r="C450" s="22">
        <v>44242</v>
      </c>
      <c r="D450" t="s">
        <v>110</v>
      </c>
      <c r="E450" t="s">
        <v>111</v>
      </c>
      <c r="F450" s="21" t="s">
        <v>144</v>
      </c>
      <c r="G450" s="32">
        <v>57.89</v>
      </c>
      <c r="H450" s="22">
        <v>44228</v>
      </c>
      <c r="I450" s="23">
        <v>44242</v>
      </c>
      <c r="J450">
        <f t="shared" si="36"/>
        <v>15</v>
      </c>
      <c r="K450" s="2">
        <f t="shared" si="37"/>
        <v>44235</v>
      </c>
      <c r="L450" s="9">
        <f t="shared" si="38"/>
        <v>15</v>
      </c>
      <c r="M450" s="2">
        <f t="shared" si="39"/>
        <v>44235</v>
      </c>
      <c r="N450" s="22">
        <v>44242</v>
      </c>
      <c r="O450" s="22">
        <v>44270</v>
      </c>
      <c r="P450" s="22">
        <v>44267.5</v>
      </c>
      <c r="Q450">
        <f t="shared" si="40"/>
        <v>32.5</v>
      </c>
      <c r="R450" s="33">
        <f t="shared" si="41"/>
        <v>1881.425</v>
      </c>
    </row>
    <row r="451" spans="1:18" x14ac:dyDescent="0.35">
      <c r="A451" t="s">
        <v>368</v>
      </c>
      <c r="B451" s="21" t="s">
        <v>313</v>
      </c>
      <c r="C451" s="22">
        <v>44242</v>
      </c>
      <c r="D451" t="s">
        <v>148</v>
      </c>
      <c r="E451" t="s">
        <v>149</v>
      </c>
      <c r="F451" s="21" t="s">
        <v>151</v>
      </c>
      <c r="G451" s="32">
        <v>148.46</v>
      </c>
      <c r="H451" s="22">
        <v>44228</v>
      </c>
      <c r="I451" s="23">
        <v>44242</v>
      </c>
      <c r="J451">
        <f t="shared" si="36"/>
        <v>15</v>
      </c>
      <c r="K451" s="2">
        <f t="shared" si="37"/>
        <v>44235</v>
      </c>
      <c r="L451" s="9">
        <f t="shared" si="38"/>
        <v>15</v>
      </c>
      <c r="M451" s="2">
        <f t="shared" si="39"/>
        <v>44235</v>
      </c>
      <c r="N451" s="22">
        <v>44242</v>
      </c>
      <c r="O451" s="22">
        <v>44270</v>
      </c>
      <c r="P451" s="22">
        <v>44267.5</v>
      </c>
      <c r="Q451">
        <f t="shared" si="40"/>
        <v>32.5</v>
      </c>
      <c r="R451" s="33">
        <f t="shared" si="41"/>
        <v>4824.95</v>
      </c>
    </row>
    <row r="452" spans="1:18" x14ac:dyDescent="0.35">
      <c r="A452" t="s">
        <v>368</v>
      </c>
      <c r="B452" s="21" t="s">
        <v>313</v>
      </c>
      <c r="C452" s="22">
        <v>44242</v>
      </c>
      <c r="D452" t="s">
        <v>110</v>
      </c>
      <c r="E452" t="s">
        <v>111</v>
      </c>
      <c r="F452" s="21" t="s">
        <v>153</v>
      </c>
      <c r="G452" s="32">
        <v>277.85000000000002</v>
      </c>
      <c r="H452" s="22">
        <v>44228</v>
      </c>
      <c r="I452" s="23">
        <v>44242</v>
      </c>
      <c r="J452">
        <f t="shared" si="36"/>
        <v>15</v>
      </c>
      <c r="K452" s="2">
        <f t="shared" si="37"/>
        <v>44235</v>
      </c>
      <c r="L452" s="9">
        <f t="shared" si="38"/>
        <v>15</v>
      </c>
      <c r="M452" s="2">
        <f t="shared" si="39"/>
        <v>44235</v>
      </c>
      <c r="N452" s="22">
        <v>44242</v>
      </c>
      <c r="O452" s="22">
        <v>44270</v>
      </c>
      <c r="P452" s="22">
        <v>44267.5</v>
      </c>
      <c r="Q452">
        <f t="shared" si="40"/>
        <v>32.5</v>
      </c>
      <c r="R452" s="33">
        <f t="shared" si="41"/>
        <v>9030.125</v>
      </c>
    </row>
    <row r="453" spans="1:18" x14ac:dyDescent="0.35">
      <c r="A453" t="s">
        <v>368</v>
      </c>
      <c r="B453" s="21" t="s">
        <v>313</v>
      </c>
      <c r="C453" s="22">
        <v>44242</v>
      </c>
      <c r="D453" t="s">
        <v>148</v>
      </c>
      <c r="E453" t="s">
        <v>149</v>
      </c>
      <c r="F453" s="21" t="s">
        <v>298</v>
      </c>
      <c r="G453" s="32">
        <v>26.8</v>
      </c>
      <c r="H453" s="22">
        <v>44228</v>
      </c>
      <c r="I453" s="23">
        <v>44242</v>
      </c>
      <c r="J453">
        <f t="shared" si="36"/>
        <v>15</v>
      </c>
      <c r="K453" s="2">
        <f t="shared" si="37"/>
        <v>44235</v>
      </c>
      <c r="L453" s="9">
        <f t="shared" si="38"/>
        <v>15</v>
      </c>
      <c r="M453" s="2">
        <f t="shared" si="39"/>
        <v>44235</v>
      </c>
      <c r="N453" s="22">
        <v>44242</v>
      </c>
      <c r="O453" s="22">
        <v>44270</v>
      </c>
      <c r="P453" s="22">
        <v>44267.5</v>
      </c>
      <c r="Q453">
        <f t="shared" si="40"/>
        <v>32.5</v>
      </c>
      <c r="R453" s="33">
        <f t="shared" si="41"/>
        <v>871</v>
      </c>
    </row>
    <row r="454" spans="1:18" x14ac:dyDescent="0.35">
      <c r="A454" t="s">
        <v>368</v>
      </c>
      <c r="B454" s="21" t="s">
        <v>313</v>
      </c>
      <c r="C454" s="22">
        <v>44242</v>
      </c>
      <c r="D454" t="s">
        <v>148</v>
      </c>
      <c r="E454" t="s">
        <v>149</v>
      </c>
      <c r="F454" s="21" t="s">
        <v>155</v>
      </c>
      <c r="G454" s="32">
        <v>17.11</v>
      </c>
      <c r="H454" s="22">
        <v>44228</v>
      </c>
      <c r="I454" s="23">
        <v>44242</v>
      </c>
      <c r="J454">
        <f t="shared" ref="J454:J517" si="42">I454-H454+1</f>
        <v>15</v>
      </c>
      <c r="K454" s="2">
        <f t="shared" ref="K454:K517" si="43">(H454+I454)/2</f>
        <v>44235</v>
      </c>
      <c r="L454" s="9">
        <f t="shared" si="38"/>
        <v>15</v>
      </c>
      <c r="M454" s="2">
        <f t="shared" si="39"/>
        <v>44235</v>
      </c>
      <c r="N454" s="22">
        <v>44242</v>
      </c>
      <c r="O454" s="22">
        <v>44270</v>
      </c>
      <c r="P454" s="22">
        <v>44267.5</v>
      </c>
      <c r="Q454">
        <f t="shared" si="40"/>
        <v>32.5</v>
      </c>
      <c r="R454" s="33">
        <f t="shared" si="41"/>
        <v>556.07499999999993</v>
      </c>
    </row>
    <row r="455" spans="1:18" x14ac:dyDescent="0.35">
      <c r="A455" t="s">
        <v>368</v>
      </c>
      <c r="B455" s="21" t="s">
        <v>313</v>
      </c>
      <c r="C455" s="22">
        <v>44242</v>
      </c>
      <c r="D455" t="s">
        <v>114</v>
      </c>
      <c r="E455" t="s">
        <v>115</v>
      </c>
      <c r="F455" s="21" t="s">
        <v>146</v>
      </c>
      <c r="G455" s="32">
        <v>18.61</v>
      </c>
      <c r="H455" s="22">
        <v>44228</v>
      </c>
      <c r="I455" s="23">
        <v>44242</v>
      </c>
      <c r="J455">
        <f t="shared" si="42"/>
        <v>15</v>
      </c>
      <c r="K455" s="2">
        <f t="shared" si="43"/>
        <v>44235</v>
      </c>
      <c r="L455" s="9">
        <f t="shared" si="38"/>
        <v>15</v>
      </c>
      <c r="M455" s="2">
        <f t="shared" si="39"/>
        <v>44235</v>
      </c>
      <c r="N455" s="22">
        <v>44242</v>
      </c>
      <c r="O455" s="22">
        <v>44270</v>
      </c>
      <c r="P455" s="22">
        <v>44267.5</v>
      </c>
      <c r="Q455">
        <f t="shared" si="40"/>
        <v>32.5</v>
      </c>
      <c r="R455" s="33">
        <f t="shared" si="41"/>
        <v>604.82499999999993</v>
      </c>
    </row>
    <row r="456" spans="1:18" x14ac:dyDescent="0.35">
      <c r="A456" t="s">
        <v>368</v>
      </c>
      <c r="B456" s="21" t="s">
        <v>313</v>
      </c>
      <c r="C456" s="22">
        <v>44242</v>
      </c>
      <c r="D456" t="s">
        <v>148</v>
      </c>
      <c r="E456" t="s">
        <v>149</v>
      </c>
      <c r="F456" s="21" t="s">
        <v>320</v>
      </c>
      <c r="G456" s="32">
        <v>29.84</v>
      </c>
      <c r="H456" s="22">
        <v>44228</v>
      </c>
      <c r="I456" s="23">
        <v>44242</v>
      </c>
      <c r="J456">
        <f t="shared" si="42"/>
        <v>15</v>
      </c>
      <c r="K456" s="2">
        <f t="shared" si="43"/>
        <v>44235</v>
      </c>
      <c r="L456" s="9">
        <f t="shared" si="38"/>
        <v>15</v>
      </c>
      <c r="M456" s="2">
        <f t="shared" si="39"/>
        <v>44235</v>
      </c>
      <c r="N456" s="22">
        <v>44242</v>
      </c>
      <c r="O456" s="22">
        <v>44270</v>
      </c>
      <c r="P456" s="22">
        <v>44267.5</v>
      </c>
      <c r="Q456">
        <f t="shared" si="40"/>
        <v>32.5</v>
      </c>
      <c r="R456" s="33">
        <f t="shared" si="41"/>
        <v>969.8</v>
      </c>
    </row>
    <row r="457" spans="1:18" x14ac:dyDescent="0.35">
      <c r="A457" t="s">
        <v>368</v>
      </c>
      <c r="B457" s="21" t="s">
        <v>313</v>
      </c>
      <c r="C457" s="22">
        <v>44242</v>
      </c>
      <c r="D457" t="s">
        <v>114</v>
      </c>
      <c r="E457" t="s">
        <v>115</v>
      </c>
      <c r="F457" s="21" t="s">
        <v>247</v>
      </c>
      <c r="G457" s="32">
        <v>17.71</v>
      </c>
      <c r="H457" s="22">
        <v>44228</v>
      </c>
      <c r="I457" s="23">
        <v>44242</v>
      </c>
      <c r="J457">
        <f t="shared" si="42"/>
        <v>15</v>
      </c>
      <c r="K457" s="2">
        <f t="shared" si="43"/>
        <v>44235</v>
      </c>
      <c r="L457" s="9">
        <f t="shared" si="38"/>
        <v>15</v>
      </c>
      <c r="M457" s="2">
        <f t="shared" si="39"/>
        <v>44235</v>
      </c>
      <c r="N457" s="22">
        <v>44242</v>
      </c>
      <c r="O457" s="22">
        <v>44270</v>
      </c>
      <c r="P457" s="22">
        <v>44267.5</v>
      </c>
      <c r="Q457">
        <f t="shared" si="40"/>
        <v>32.5</v>
      </c>
      <c r="R457" s="33">
        <f t="shared" si="41"/>
        <v>575.57500000000005</v>
      </c>
    </row>
    <row r="458" spans="1:18" x14ac:dyDescent="0.35">
      <c r="A458" t="s">
        <v>368</v>
      </c>
      <c r="B458" s="21" t="s">
        <v>313</v>
      </c>
      <c r="C458" s="22">
        <v>44242</v>
      </c>
      <c r="D458" t="s">
        <v>148</v>
      </c>
      <c r="E458" t="s">
        <v>149</v>
      </c>
      <c r="F458" s="21" t="s">
        <v>156</v>
      </c>
      <c r="G458" s="32">
        <v>111.69</v>
      </c>
      <c r="H458" s="22">
        <v>44228</v>
      </c>
      <c r="I458" s="23">
        <v>44242</v>
      </c>
      <c r="J458">
        <f t="shared" si="42"/>
        <v>15</v>
      </c>
      <c r="K458" s="2">
        <f t="shared" si="43"/>
        <v>44235</v>
      </c>
      <c r="L458" s="9">
        <f t="shared" si="38"/>
        <v>15</v>
      </c>
      <c r="M458" s="2">
        <f t="shared" si="39"/>
        <v>44235</v>
      </c>
      <c r="N458" s="22">
        <v>44242</v>
      </c>
      <c r="O458" s="22">
        <v>44270</v>
      </c>
      <c r="P458" s="22">
        <v>44267.5</v>
      </c>
      <c r="Q458">
        <f t="shared" si="40"/>
        <v>32.5</v>
      </c>
      <c r="R458" s="33">
        <f t="shared" si="41"/>
        <v>3629.9249999999997</v>
      </c>
    </row>
    <row r="459" spans="1:18" x14ac:dyDescent="0.35">
      <c r="A459" t="s">
        <v>368</v>
      </c>
      <c r="B459" s="21" t="s">
        <v>313</v>
      </c>
      <c r="C459" s="22">
        <v>44242</v>
      </c>
      <c r="D459" t="s">
        <v>114</v>
      </c>
      <c r="E459" t="s">
        <v>115</v>
      </c>
      <c r="F459" s="21" t="s">
        <v>248</v>
      </c>
      <c r="G459" s="32">
        <v>15.259999999999998</v>
      </c>
      <c r="H459" s="22">
        <v>44228</v>
      </c>
      <c r="I459" s="23">
        <v>44242</v>
      </c>
      <c r="J459">
        <f t="shared" si="42"/>
        <v>15</v>
      </c>
      <c r="K459" s="2">
        <f t="shared" si="43"/>
        <v>44235</v>
      </c>
      <c r="L459" s="9">
        <f t="shared" ref="L459:L522" si="44">I459-H459+1</f>
        <v>15</v>
      </c>
      <c r="M459" s="2">
        <f t="shared" ref="M459:M522" si="45">(H459+I459)/2</f>
        <v>44235</v>
      </c>
      <c r="N459" s="22">
        <v>44242</v>
      </c>
      <c r="O459" s="22">
        <v>44270</v>
      </c>
      <c r="P459" s="22">
        <v>44267.5</v>
      </c>
      <c r="Q459">
        <f t="shared" ref="Q459:Q522" si="46">P459-M459</f>
        <v>32.5</v>
      </c>
      <c r="R459" s="33">
        <f t="shared" ref="R459:R522" si="47">Q459*G459</f>
        <v>495.94999999999993</v>
      </c>
    </row>
    <row r="460" spans="1:18" x14ac:dyDescent="0.35">
      <c r="A460" t="s">
        <v>368</v>
      </c>
      <c r="B460" s="21" t="s">
        <v>313</v>
      </c>
      <c r="C460" s="22">
        <v>44242</v>
      </c>
      <c r="D460" t="s">
        <v>148</v>
      </c>
      <c r="E460" t="s">
        <v>149</v>
      </c>
      <c r="F460" s="21" t="s">
        <v>157</v>
      </c>
      <c r="G460" s="32">
        <v>305.77</v>
      </c>
      <c r="H460" s="22">
        <v>44228</v>
      </c>
      <c r="I460" s="23">
        <v>44242</v>
      </c>
      <c r="J460">
        <f t="shared" si="42"/>
        <v>15</v>
      </c>
      <c r="K460" s="2">
        <f t="shared" si="43"/>
        <v>44235</v>
      </c>
      <c r="L460" s="9">
        <f t="shared" si="44"/>
        <v>15</v>
      </c>
      <c r="M460" s="2">
        <f t="shared" si="45"/>
        <v>44235</v>
      </c>
      <c r="N460" s="22">
        <v>44242</v>
      </c>
      <c r="O460" s="22">
        <v>44270</v>
      </c>
      <c r="P460" s="22">
        <v>44267.5</v>
      </c>
      <c r="Q460">
        <f t="shared" si="46"/>
        <v>32.5</v>
      </c>
      <c r="R460" s="33">
        <f t="shared" si="47"/>
        <v>9937.5249999999996</v>
      </c>
    </row>
    <row r="461" spans="1:18" x14ac:dyDescent="0.35">
      <c r="A461" t="s">
        <v>368</v>
      </c>
      <c r="B461" s="21" t="s">
        <v>313</v>
      </c>
      <c r="C461" s="22">
        <v>44242</v>
      </c>
      <c r="D461" t="s">
        <v>148</v>
      </c>
      <c r="E461" t="s">
        <v>149</v>
      </c>
      <c r="F461" s="21" t="s">
        <v>158</v>
      </c>
      <c r="G461" s="32">
        <v>375.5</v>
      </c>
      <c r="H461" s="22">
        <v>44228</v>
      </c>
      <c r="I461" s="23">
        <v>44242</v>
      </c>
      <c r="J461">
        <f t="shared" si="42"/>
        <v>15</v>
      </c>
      <c r="K461" s="2">
        <f t="shared" si="43"/>
        <v>44235</v>
      </c>
      <c r="L461" s="9">
        <f t="shared" si="44"/>
        <v>15</v>
      </c>
      <c r="M461" s="2">
        <f t="shared" si="45"/>
        <v>44235</v>
      </c>
      <c r="N461" s="22">
        <v>44242</v>
      </c>
      <c r="O461" s="22">
        <v>44270</v>
      </c>
      <c r="P461" s="22">
        <v>44267.5</v>
      </c>
      <c r="Q461">
        <f t="shared" si="46"/>
        <v>32.5</v>
      </c>
      <c r="R461" s="33">
        <f t="shared" si="47"/>
        <v>12203.75</v>
      </c>
    </row>
    <row r="462" spans="1:18" x14ac:dyDescent="0.35">
      <c r="A462" t="s">
        <v>368</v>
      </c>
      <c r="B462" s="21" t="s">
        <v>313</v>
      </c>
      <c r="C462" s="22">
        <v>44242</v>
      </c>
      <c r="D462" t="s">
        <v>148</v>
      </c>
      <c r="E462" t="s">
        <v>149</v>
      </c>
      <c r="F462" s="21" t="s">
        <v>159</v>
      </c>
      <c r="G462" s="32">
        <v>48.98</v>
      </c>
      <c r="H462" s="22">
        <v>44228</v>
      </c>
      <c r="I462" s="23">
        <v>44242</v>
      </c>
      <c r="J462">
        <f t="shared" si="42"/>
        <v>15</v>
      </c>
      <c r="K462" s="2">
        <f t="shared" si="43"/>
        <v>44235</v>
      </c>
      <c r="L462" s="9">
        <f t="shared" si="44"/>
        <v>15</v>
      </c>
      <c r="M462" s="2">
        <f t="shared" si="45"/>
        <v>44235</v>
      </c>
      <c r="N462" s="22">
        <v>44242</v>
      </c>
      <c r="O462" s="22">
        <v>44270</v>
      </c>
      <c r="P462" s="22">
        <v>44267.5</v>
      </c>
      <c r="Q462">
        <f t="shared" si="46"/>
        <v>32.5</v>
      </c>
      <c r="R462" s="33">
        <f t="shared" si="47"/>
        <v>1591.85</v>
      </c>
    </row>
    <row r="463" spans="1:18" x14ac:dyDescent="0.35">
      <c r="A463" t="s">
        <v>368</v>
      </c>
      <c r="B463" s="21" t="s">
        <v>313</v>
      </c>
      <c r="C463" s="22">
        <v>44242</v>
      </c>
      <c r="D463" t="s">
        <v>110</v>
      </c>
      <c r="E463" t="s">
        <v>111</v>
      </c>
      <c r="F463" s="21" t="s">
        <v>147</v>
      </c>
      <c r="G463" s="32">
        <v>10.51</v>
      </c>
      <c r="H463" s="22">
        <v>44228</v>
      </c>
      <c r="I463" s="23">
        <v>44242</v>
      </c>
      <c r="J463">
        <f t="shared" si="42"/>
        <v>15</v>
      </c>
      <c r="K463" s="2">
        <f t="shared" si="43"/>
        <v>44235</v>
      </c>
      <c r="L463" s="9">
        <f t="shared" si="44"/>
        <v>15</v>
      </c>
      <c r="M463" s="2">
        <f t="shared" si="45"/>
        <v>44235</v>
      </c>
      <c r="N463" s="22">
        <v>44242</v>
      </c>
      <c r="O463" s="22">
        <v>44270</v>
      </c>
      <c r="P463" s="22">
        <v>44267.5</v>
      </c>
      <c r="Q463">
        <f t="shared" si="46"/>
        <v>32.5</v>
      </c>
      <c r="R463" s="33">
        <f t="shared" si="47"/>
        <v>341.57499999999999</v>
      </c>
    </row>
    <row r="464" spans="1:18" x14ac:dyDescent="0.35">
      <c r="A464" t="s">
        <v>368</v>
      </c>
      <c r="B464" s="21" t="s">
        <v>313</v>
      </c>
      <c r="C464" s="22">
        <v>44242</v>
      </c>
      <c r="D464" t="s">
        <v>148</v>
      </c>
      <c r="E464" t="s">
        <v>149</v>
      </c>
      <c r="F464" s="21" t="s">
        <v>301</v>
      </c>
      <c r="G464" s="32">
        <v>86.19</v>
      </c>
      <c r="H464" s="22">
        <v>44228</v>
      </c>
      <c r="I464" s="23">
        <v>44242</v>
      </c>
      <c r="J464">
        <f t="shared" si="42"/>
        <v>15</v>
      </c>
      <c r="K464" s="2">
        <f t="shared" si="43"/>
        <v>44235</v>
      </c>
      <c r="L464" s="9">
        <f t="shared" si="44"/>
        <v>15</v>
      </c>
      <c r="M464" s="2">
        <f t="shared" si="45"/>
        <v>44235</v>
      </c>
      <c r="N464" s="22">
        <v>44242</v>
      </c>
      <c r="O464" s="22">
        <v>44270</v>
      </c>
      <c r="P464" s="22">
        <v>44267.5</v>
      </c>
      <c r="Q464">
        <f t="shared" si="46"/>
        <v>32.5</v>
      </c>
      <c r="R464" s="33">
        <f t="shared" si="47"/>
        <v>2801.1749999999997</v>
      </c>
    </row>
    <row r="465" spans="1:18" x14ac:dyDescent="0.35">
      <c r="A465" t="s">
        <v>368</v>
      </c>
      <c r="B465" s="21" t="s">
        <v>313</v>
      </c>
      <c r="C465" s="22">
        <v>44242</v>
      </c>
      <c r="D465" t="s">
        <v>148</v>
      </c>
      <c r="E465" t="s">
        <v>149</v>
      </c>
      <c r="F465" s="21" t="s">
        <v>321</v>
      </c>
      <c r="G465" s="32">
        <v>194.72</v>
      </c>
      <c r="H465" s="22">
        <v>44228</v>
      </c>
      <c r="I465" s="23">
        <v>44242</v>
      </c>
      <c r="J465">
        <f t="shared" si="42"/>
        <v>15</v>
      </c>
      <c r="K465" s="2">
        <f t="shared" si="43"/>
        <v>44235</v>
      </c>
      <c r="L465" s="9">
        <f t="shared" si="44"/>
        <v>15</v>
      </c>
      <c r="M465" s="2">
        <f t="shared" si="45"/>
        <v>44235</v>
      </c>
      <c r="N465" s="22">
        <v>44242</v>
      </c>
      <c r="O465" s="22">
        <v>44270</v>
      </c>
      <c r="P465" s="22">
        <v>44267.5</v>
      </c>
      <c r="Q465">
        <f t="shared" si="46"/>
        <v>32.5</v>
      </c>
      <c r="R465" s="33">
        <f t="shared" si="47"/>
        <v>6328.4</v>
      </c>
    </row>
    <row r="466" spans="1:18" x14ac:dyDescent="0.35">
      <c r="A466" t="s">
        <v>368</v>
      </c>
      <c r="B466" s="21" t="s">
        <v>313</v>
      </c>
      <c r="C466" s="22">
        <v>44242</v>
      </c>
      <c r="D466" t="s">
        <v>107</v>
      </c>
      <c r="E466" t="s">
        <v>108</v>
      </c>
      <c r="F466" s="21" t="s">
        <v>261</v>
      </c>
      <c r="G466" s="32">
        <v>128.80000000000001</v>
      </c>
      <c r="H466" s="22">
        <v>44228</v>
      </c>
      <c r="I466" s="23">
        <v>44242</v>
      </c>
      <c r="J466">
        <f t="shared" si="42"/>
        <v>15</v>
      </c>
      <c r="K466" s="2">
        <f t="shared" si="43"/>
        <v>44235</v>
      </c>
      <c r="L466" s="9">
        <f t="shared" si="44"/>
        <v>15</v>
      </c>
      <c r="M466" s="2">
        <f t="shared" si="45"/>
        <v>44235</v>
      </c>
      <c r="N466" s="22">
        <v>44242</v>
      </c>
      <c r="O466" s="22">
        <v>44274</v>
      </c>
      <c r="P466" s="22">
        <v>44273.5</v>
      </c>
      <c r="Q466">
        <f t="shared" si="46"/>
        <v>38.5</v>
      </c>
      <c r="R466" s="33">
        <f t="shared" si="47"/>
        <v>4958.8</v>
      </c>
    </row>
    <row r="467" spans="1:18" x14ac:dyDescent="0.35">
      <c r="A467" t="s">
        <v>368</v>
      </c>
      <c r="B467" s="21" t="s">
        <v>313</v>
      </c>
      <c r="C467" s="22">
        <v>44242</v>
      </c>
      <c r="D467" t="s">
        <v>161</v>
      </c>
      <c r="E467" t="s">
        <v>162</v>
      </c>
      <c r="F467" s="21" t="s">
        <v>176</v>
      </c>
      <c r="G467" s="32">
        <v>56.58</v>
      </c>
      <c r="H467" s="22">
        <v>44228</v>
      </c>
      <c r="I467" s="23">
        <v>44242</v>
      </c>
      <c r="J467">
        <f t="shared" si="42"/>
        <v>15</v>
      </c>
      <c r="K467" s="2">
        <f t="shared" si="43"/>
        <v>44235</v>
      </c>
      <c r="L467" s="9">
        <f t="shared" si="44"/>
        <v>15</v>
      </c>
      <c r="M467" s="2">
        <f t="shared" si="45"/>
        <v>44235</v>
      </c>
      <c r="N467" s="22">
        <v>44242</v>
      </c>
      <c r="O467" s="22">
        <v>44277</v>
      </c>
      <c r="P467" s="22">
        <v>44274.5</v>
      </c>
      <c r="Q467">
        <f t="shared" si="46"/>
        <v>39.5</v>
      </c>
      <c r="R467" s="33">
        <f t="shared" si="47"/>
        <v>2234.91</v>
      </c>
    </row>
    <row r="468" spans="1:18" x14ac:dyDescent="0.35">
      <c r="A468" t="s">
        <v>368</v>
      </c>
      <c r="B468" s="21" t="s">
        <v>313</v>
      </c>
      <c r="C468" s="22">
        <v>44242</v>
      </c>
      <c r="D468" t="s">
        <v>99</v>
      </c>
      <c r="E468" t="s">
        <v>100</v>
      </c>
      <c r="F468" s="21" t="s">
        <v>164</v>
      </c>
      <c r="G468" s="32">
        <v>107.51</v>
      </c>
      <c r="H468" s="22">
        <v>44228</v>
      </c>
      <c r="I468" s="23">
        <v>44242</v>
      </c>
      <c r="J468">
        <f t="shared" si="42"/>
        <v>15</v>
      </c>
      <c r="K468" s="2">
        <f t="shared" si="43"/>
        <v>44235</v>
      </c>
      <c r="L468" s="9">
        <f t="shared" si="44"/>
        <v>15</v>
      </c>
      <c r="M468" s="2">
        <f t="shared" si="45"/>
        <v>44235</v>
      </c>
      <c r="N468" s="22">
        <v>44242</v>
      </c>
      <c r="O468" s="22">
        <v>44277</v>
      </c>
      <c r="P468" s="22">
        <v>44274.5</v>
      </c>
      <c r="Q468">
        <f t="shared" si="46"/>
        <v>39.5</v>
      </c>
      <c r="R468" s="33">
        <f t="shared" si="47"/>
        <v>4246.6450000000004</v>
      </c>
    </row>
    <row r="469" spans="1:18" x14ac:dyDescent="0.35">
      <c r="A469" t="s">
        <v>368</v>
      </c>
      <c r="B469" s="21" t="s">
        <v>313</v>
      </c>
      <c r="C469" s="22">
        <v>44242</v>
      </c>
      <c r="D469" t="s">
        <v>161</v>
      </c>
      <c r="E469" t="s">
        <v>162</v>
      </c>
      <c r="F469" s="21" t="s">
        <v>165</v>
      </c>
      <c r="G469" s="32">
        <v>397.33000000000004</v>
      </c>
      <c r="H469" s="22">
        <v>44228</v>
      </c>
      <c r="I469" s="23">
        <v>44242</v>
      </c>
      <c r="J469">
        <f t="shared" si="42"/>
        <v>15</v>
      </c>
      <c r="K469" s="2">
        <f t="shared" si="43"/>
        <v>44235</v>
      </c>
      <c r="L469" s="9">
        <f t="shared" si="44"/>
        <v>15</v>
      </c>
      <c r="M469" s="2">
        <f t="shared" si="45"/>
        <v>44235</v>
      </c>
      <c r="N469" s="22">
        <v>44242</v>
      </c>
      <c r="O469" s="22">
        <v>44277</v>
      </c>
      <c r="P469" s="22">
        <v>44274.5</v>
      </c>
      <c r="Q469">
        <f t="shared" si="46"/>
        <v>39.5</v>
      </c>
      <c r="R469" s="33">
        <f t="shared" si="47"/>
        <v>15694.535000000002</v>
      </c>
    </row>
    <row r="470" spans="1:18" x14ac:dyDescent="0.35">
      <c r="A470" t="s">
        <v>368</v>
      </c>
      <c r="B470" s="21" t="s">
        <v>313</v>
      </c>
      <c r="C470" s="22">
        <v>44242</v>
      </c>
      <c r="D470" t="s">
        <v>161</v>
      </c>
      <c r="E470" t="s">
        <v>162</v>
      </c>
      <c r="F470" s="21" t="s">
        <v>163</v>
      </c>
      <c r="G470" s="32">
        <v>613.05999999999995</v>
      </c>
      <c r="H470" s="22">
        <v>44228</v>
      </c>
      <c r="I470" s="23">
        <v>44242</v>
      </c>
      <c r="J470">
        <f t="shared" si="42"/>
        <v>15</v>
      </c>
      <c r="K470" s="2">
        <f t="shared" si="43"/>
        <v>44235</v>
      </c>
      <c r="L470" s="9">
        <f t="shared" si="44"/>
        <v>15</v>
      </c>
      <c r="M470" s="2">
        <f t="shared" si="45"/>
        <v>44235</v>
      </c>
      <c r="N470" s="22">
        <v>44242</v>
      </c>
      <c r="O470" s="22">
        <v>44277</v>
      </c>
      <c r="P470" s="22">
        <v>44274.5</v>
      </c>
      <c r="Q470">
        <f t="shared" si="46"/>
        <v>39.5</v>
      </c>
      <c r="R470" s="33">
        <f t="shared" si="47"/>
        <v>24215.87</v>
      </c>
    </row>
    <row r="471" spans="1:18" x14ac:dyDescent="0.35">
      <c r="A471" t="s">
        <v>368</v>
      </c>
      <c r="B471" s="21" t="s">
        <v>313</v>
      </c>
      <c r="C471" s="22">
        <v>44242</v>
      </c>
      <c r="D471" t="s">
        <v>161</v>
      </c>
      <c r="E471" t="s">
        <v>162</v>
      </c>
      <c r="F471" s="21" t="s">
        <v>323</v>
      </c>
      <c r="G471" s="32">
        <v>397.45</v>
      </c>
      <c r="H471" s="22">
        <v>44228</v>
      </c>
      <c r="I471" s="23">
        <v>44242</v>
      </c>
      <c r="J471">
        <f t="shared" si="42"/>
        <v>15</v>
      </c>
      <c r="K471" s="2">
        <f t="shared" si="43"/>
        <v>44235</v>
      </c>
      <c r="L471" s="9">
        <f t="shared" si="44"/>
        <v>15</v>
      </c>
      <c r="M471" s="2">
        <f t="shared" si="45"/>
        <v>44235</v>
      </c>
      <c r="N471" s="22">
        <v>44242</v>
      </c>
      <c r="O471" s="22">
        <v>44277</v>
      </c>
      <c r="P471" s="22">
        <v>44274.5</v>
      </c>
      <c r="Q471">
        <f t="shared" si="46"/>
        <v>39.5</v>
      </c>
      <c r="R471" s="33">
        <f t="shared" si="47"/>
        <v>15699.275</v>
      </c>
    </row>
    <row r="472" spans="1:18" x14ac:dyDescent="0.35">
      <c r="A472" t="s">
        <v>368</v>
      </c>
      <c r="B472" s="21" t="s">
        <v>313</v>
      </c>
      <c r="C472" s="22">
        <v>44242</v>
      </c>
      <c r="D472" t="s">
        <v>161</v>
      </c>
      <c r="E472" t="s">
        <v>162</v>
      </c>
      <c r="F472" s="21" t="s">
        <v>166</v>
      </c>
      <c r="G472" s="32">
        <v>532.57000000000005</v>
      </c>
      <c r="H472" s="22">
        <v>44228</v>
      </c>
      <c r="I472" s="23">
        <v>44242</v>
      </c>
      <c r="J472">
        <f t="shared" si="42"/>
        <v>15</v>
      </c>
      <c r="K472" s="2">
        <f t="shared" si="43"/>
        <v>44235</v>
      </c>
      <c r="L472" s="9">
        <f t="shared" si="44"/>
        <v>15</v>
      </c>
      <c r="M472" s="2">
        <f t="shared" si="45"/>
        <v>44235</v>
      </c>
      <c r="N472" s="22">
        <v>44242</v>
      </c>
      <c r="O472" s="22">
        <v>44277</v>
      </c>
      <c r="P472" s="22">
        <v>44274.5</v>
      </c>
      <c r="Q472">
        <f t="shared" si="46"/>
        <v>39.5</v>
      </c>
      <c r="R472" s="33">
        <f t="shared" si="47"/>
        <v>21036.515000000003</v>
      </c>
    </row>
    <row r="473" spans="1:18" x14ac:dyDescent="0.35">
      <c r="A473" t="s">
        <v>368</v>
      </c>
      <c r="B473" s="21" t="s">
        <v>313</v>
      </c>
      <c r="C473" s="22">
        <v>44242</v>
      </c>
      <c r="D473" t="s">
        <v>161</v>
      </c>
      <c r="E473" t="s">
        <v>162</v>
      </c>
      <c r="F473" s="21" t="s">
        <v>167</v>
      </c>
      <c r="G473" s="32">
        <v>1064.6400000000001</v>
      </c>
      <c r="H473" s="22">
        <v>44228</v>
      </c>
      <c r="I473" s="23">
        <v>44242</v>
      </c>
      <c r="J473">
        <f t="shared" si="42"/>
        <v>15</v>
      </c>
      <c r="K473" s="2">
        <f t="shared" si="43"/>
        <v>44235</v>
      </c>
      <c r="L473" s="9">
        <f t="shared" si="44"/>
        <v>15</v>
      </c>
      <c r="M473" s="2">
        <f t="shared" si="45"/>
        <v>44235</v>
      </c>
      <c r="N473" s="22">
        <v>44242</v>
      </c>
      <c r="O473" s="22">
        <v>44277</v>
      </c>
      <c r="P473" s="22">
        <v>44274.5</v>
      </c>
      <c r="Q473">
        <f t="shared" si="46"/>
        <v>39.5</v>
      </c>
      <c r="R473" s="33">
        <f t="shared" si="47"/>
        <v>42053.280000000006</v>
      </c>
    </row>
    <row r="474" spans="1:18" x14ac:dyDescent="0.35">
      <c r="A474" t="s">
        <v>368</v>
      </c>
      <c r="B474" s="21" t="s">
        <v>313</v>
      </c>
      <c r="C474" s="22">
        <v>44242</v>
      </c>
      <c r="D474" t="s">
        <v>161</v>
      </c>
      <c r="E474" t="s">
        <v>162</v>
      </c>
      <c r="F474" s="21" t="s">
        <v>168</v>
      </c>
      <c r="G474" s="32">
        <v>67.959999999999994</v>
      </c>
      <c r="H474" s="22">
        <v>44228</v>
      </c>
      <c r="I474" s="23">
        <v>44242</v>
      </c>
      <c r="J474">
        <f t="shared" si="42"/>
        <v>15</v>
      </c>
      <c r="K474" s="2">
        <f t="shared" si="43"/>
        <v>44235</v>
      </c>
      <c r="L474" s="9">
        <f t="shared" si="44"/>
        <v>15</v>
      </c>
      <c r="M474" s="2">
        <f t="shared" si="45"/>
        <v>44235</v>
      </c>
      <c r="N474" s="22">
        <v>44242</v>
      </c>
      <c r="O474" s="22">
        <v>44277</v>
      </c>
      <c r="P474" s="22">
        <v>44274.5</v>
      </c>
      <c r="Q474">
        <f t="shared" si="46"/>
        <v>39.5</v>
      </c>
      <c r="R474" s="33">
        <f t="shared" si="47"/>
        <v>2684.4199999999996</v>
      </c>
    </row>
    <row r="475" spans="1:18" x14ac:dyDescent="0.35">
      <c r="A475" t="s">
        <v>368</v>
      </c>
      <c r="B475" s="21" t="s">
        <v>313</v>
      </c>
      <c r="C475" s="22">
        <v>44242</v>
      </c>
      <c r="D475" t="s">
        <v>161</v>
      </c>
      <c r="E475" t="s">
        <v>162</v>
      </c>
      <c r="F475" s="21" t="s">
        <v>322</v>
      </c>
      <c r="G475" s="32">
        <v>486.28000000000009</v>
      </c>
      <c r="H475" s="22">
        <v>44228</v>
      </c>
      <c r="I475" s="23">
        <v>44242</v>
      </c>
      <c r="J475">
        <f t="shared" si="42"/>
        <v>15</v>
      </c>
      <c r="K475" s="2">
        <f t="shared" si="43"/>
        <v>44235</v>
      </c>
      <c r="L475" s="9">
        <f t="shared" si="44"/>
        <v>15</v>
      </c>
      <c r="M475" s="2">
        <f t="shared" si="45"/>
        <v>44235</v>
      </c>
      <c r="N475" s="22">
        <v>44242</v>
      </c>
      <c r="O475" s="22">
        <v>44277</v>
      </c>
      <c r="P475" s="22">
        <v>44274.5</v>
      </c>
      <c r="Q475">
        <f t="shared" si="46"/>
        <v>39.5</v>
      </c>
      <c r="R475" s="33">
        <f t="shared" si="47"/>
        <v>19208.060000000005</v>
      </c>
    </row>
    <row r="476" spans="1:18" x14ac:dyDescent="0.35">
      <c r="A476" t="s">
        <v>368</v>
      </c>
      <c r="B476" s="21" t="s">
        <v>313</v>
      </c>
      <c r="C476" s="22">
        <v>44242</v>
      </c>
      <c r="D476" t="s">
        <v>161</v>
      </c>
      <c r="E476" t="s">
        <v>162</v>
      </c>
      <c r="F476" s="21" t="s">
        <v>195</v>
      </c>
      <c r="G476" s="32">
        <v>1666.6400000000003</v>
      </c>
      <c r="H476" s="22">
        <v>44228</v>
      </c>
      <c r="I476" s="23">
        <v>44242</v>
      </c>
      <c r="J476">
        <f t="shared" si="42"/>
        <v>15</v>
      </c>
      <c r="K476" s="2">
        <f t="shared" si="43"/>
        <v>44235</v>
      </c>
      <c r="L476" s="9">
        <f t="shared" si="44"/>
        <v>15</v>
      </c>
      <c r="M476" s="2">
        <f t="shared" si="45"/>
        <v>44235</v>
      </c>
      <c r="N476" s="22">
        <v>44242</v>
      </c>
      <c r="O476" s="22">
        <v>44277</v>
      </c>
      <c r="P476" s="22">
        <v>44274.5</v>
      </c>
      <c r="Q476">
        <f t="shared" si="46"/>
        <v>39.5</v>
      </c>
      <c r="R476" s="33">
        <f t="shared" si="47"/>
        <v>65832.280000000013</v>
      </c>
    </row>
    <row r="477" spans="1:18" x14ac:dyDescent="0.35">
      <c r="A477" t="s">
        <v>368</v>
      </c>
      <c r="B477" s="21" t="s">
        <v>313</v>
      </c>
      <c r="C477" s="22">
        <v>44242</v>
      </c>
      <c r="D477" t="s">
        <v>161</v>
      </c>
      <c r="E477" t="s">
        <v>162</v>
      </c>
      <c r="F477" s="21" t="s">
        <v>324</v>
      </c>
      <c r="G477" s="32">
        <v>264.90999999999997</v>
      </c>
      <c r="H477" s="22">
        <v>44228</v>
      </c>
      <c r="I477" s="23">
        <v>44242</v>
      </c>
      <c r="J477">
        <f t="shared" si="42"/>
        <v>15</v>
      </c>
      <c r="K477" s="2">
        <f t="shared" si="43"/>
        <v>44235</v>
      </c>
      <c r="L477" s="9">
        <f t="shared" si="44"/>
        <v>15</v>
      </c>
      <c r="M477" s="2">
        <f t="shared" si="45"/>
        <v>44235</v>
      </c>
      <c r="N477" s="22">
        <v>44242</v>
      </c>
      <c r="O477" s="22">
        <v>44277</v>
      </c>
      <c r="P477" s="22">
        <v>44274.5</v>
      </c>
      <c r="Q477">
        <f t="shared" si="46"/>
        <v>39.5</v>
      </c>
      <c r="R477" s="33">
        <f t="shared" si="47"/>
        <v>10463.944999999998</v>
      </c>
    </row>
    <row r="478" spans="1:18" x14ac:dyDescent="0.35">
      <c r="A478" t="s">
        <v>368</v>
      </c>
      <c r="B478" s="21" t="s">
        <v>313</v>
      </c>
      <c r="C478" s="22">
        <v>44242</v>
      </c>
      <c r="D478" t="s">
        <v>99</v>
      </c>
      <c r="E478" t="s">
        <v>100</v>
      </c>
      <c r="F478" s="21" t="s">
        <v>216</v>
      </c>
      <c r="G478" s="32">
        <v>5893.3700000000008</v>
      </c>
      <c r="H478" s="22">
        <v>44228</v>
      </c>
      <c r="I478" s="23">
        <v>44242</v>
      </c>
      <c r="J478">
        <f t="shared" si="42"/>
        <v>15</v>
      </c>
      <c r="K478" s="2">
        <f t="shared" si="43"/>
        <v>44235</v>
      </c>
      <c r="L478" s="9">
        <f t="shared" si="44"/>
        <v>15</v>
      </c>
      <c r="M478" s="2">
        <f t="shared" si="45"/>
        <v>44235</v>
      </c>
      <c r="N478" s="22">
        <v>44242</v>
      </c>
      <c r="O478" s="22">
        <v>44277</v>
      </c>
      <c r="P478" s="22">
        <v>44274.5</v>
      </c>
      <c r="Q478">
        <f t="shared" si="46"/>
        <v>39.5</v>
      </c>
      <c r="R478" s="33">
        <f t="shared" si="47"/>
        <v>232788.11500000002</v>
      </c>
    </row>
    <row r="479" spans="1:18" x14ac:dyDescent="0.35">
      <c r="A479" t="s">
        <v>368</v>
      </c>
      <c r="B479" s="21" t="s">
        <v>313</v>
      </c>
      <c r="C479" s="22">
        <v>44242</v>
      </c>
      <c r="D479" t="s">
        <v>161</v>
      </c>
      <c r="E479" t="s">
        <v>162</v>
      </c>
      <c r="F479" s="21" t="s">
        <v>288</v>
      </c>
      <c r="G479" s="32">
        <v>114.46</v>
      </c>
      <c r="H479" s="22">
        <v>44228</v>
      </c>
      <c r="I479" s="23">
        <v>44242</v>
      </c>
      <c r="J479">
        <f t="shared" si="42"/>
        <v>15</v>
      </c>
      <c r="K479" s="2">
        <f t="shared" si="43"/>
        <v>44235</v>
      </c>
      <c r="L479" s="9">
        <f t="shared" si="44"/>
        <v>15</v>
      </c>
      <c r="M479" s="2">
        <f t="shared" si="45"/>
        <v>44235</v>
      </c>
      <c r="N479" s="22">
        <v>44242</v>
      </c>
      <c r="O479" s="22">
        <v>44277</v>
      </c>
      <c r="P479" s="22">
        <v>44274.5</v>
      </c>
      <c r="Q479">
        <f t="shared" si="46"/>
        <v>39.5</v>
      </c>
      <c r="R479" s="33">
        <f t="shared" si="47"/>
        <v>4521.17</v>
      </c>
    </row>
    <row r="480" spans="1:18" x14ac:dyDescent="0.35">
      <c r="A480" t="s">
        <v>368</v>
      </c>
      <c r="B480" s="21" t="s">
        <v>313</v>
      </c>
      <c r="C480" s="22">
        <v>44242</v>
      </c>
      <c r="D480" t="s">
        <v>161</v>
      </c>
      <c r="E480" t="s">
        <v>162</v>
      </c>
      <c r="F480" s="21" t="s">
        <v>169</v>
      </c>
      <c r="G480" s="32">
        <v>195.83999999999997</v>
      </c>
      <c r="H480" s="22">
        <v>44228</v>
      </c>
      <c r="I480" s="23">
        <v>44242</v>
      </c>
      <c r="J480">
        <f t="shared" si="42"/>
        <v>15</v>
      </c>
      <c r="K480" s="2">
        <f t="shared" si="43"/>
        <v>44235</v>
      </c>
      <c r="L480" s="9">
        <f t="shared" si="44"/>
        <v>15</v>
      </c>
      <c r="M480" s="2">
        <f t="shared" si="45"/>
        <v>44235</v>
      </c>
      <c r="N480" s="22">
        <v>44242</v>
      </c>
      <c r="O480" s="22">
        <v>44277</v>
      </c>
      <c r="P480" s="22">
        <v>44274.5</v>
      </c>
      <c r="Q480">
        <f t="shared" si="46"/>
        <v>39.5</v>
      </c>
      <c r="R480" s="33">
        <f t="shared" si="47"/>
        <v>7735.6799999999994</v>
      </c>
    </row>
    <row r="481" spans="1:18" x14ac:dyDescent="0.35">
      <c r="A481" t="s">
        <v>368</v>
      </c>
      <c r="B481" s="21" t="s">
        <v>313</v>
      </c>
      <c r="C481" s="22">
        <v>44242</v>
      </c>
      <c r="D481" t="s">
        <v>161</v>
      </c>
      <c r="E481" t="s">
        <v>162</v>
      </c>
      <c r="F481" s="21" t="s">
        <v>170</v>
      </c>
      <c r="G481" s="32">
        <v>293.27</v>
      </c>
      <c r="H481" s="22">
        <v>44228</v>
      </c>
      <c r="I481" s="23">
        <v>44242</v>
      </c>
      <c r="J481">
        <f t="shared" si="42"/>
        <v>15</v>
      </c>
      <c r="K481" s="2">
        <f t="shared" si="43"/>
        <v>44235</v>
      </c>
      <c r="L481" s="9">
        <f t="shared" si="44"/>
        <v>15</v>
      </c>
      <c r="M481" s="2">
        <f t="shared" si="45"/>
        <v>44235</v>
      </c>
      <c r="N481" s="22">
        <v>44242</v>
      </c>
      <c r="O481" s="22">
        <v>44277</v>
      </c>
      <c r="P481" s="22">
        <v>44274.5</v>
      </c>
      <c r="Q481">
        <f t="shared" si="46"/>
        <v>39.5</v>
      </c>
      <c r="R481" s="33">
        <f t="shared" si="47"/>
        <v>11584.164999999999</v>
      </c>
    </row>
    <row r="482" spans="1:18" x14ac:dyDescent="0.35">
      <c r="A482" t="s">
        <v>368</v>
      </c>
      <c r="B482" s="21" t="s">
        <v>313</v>
      </c>
      <c r="C482" s="22">
        <v>44242</v>
      </c>
      <c r="D482" t="s">
        <v>171</v>
      </c>
      <c r="E482" t="s">
        <v>172</v>
      </c>
      <c r="F482" s="21" t="s">
        <v>170</v>
      </c>
      <c r="G482" s="32">
        <v>305.52999999999997</v>
      </c>
      <c r="H482" s="22">
        <v>44228</v>
      </c>
      <c r="I482" s="23">
        <v>44242</v>
      </c>
      <c r="J482">
        <f t="shared" si="42"/>
        <v>15</v>
      </c>
      <c r="K482" s="2">
        <f t="shared" si="43"/>
        <v>44235</v>
      </c>
      <c r="L482" s="9">
        <f t="shared" si="44"/>
        <v>15</v>
      </c>
      <c r="M482" s="2">
        <f t="shared" si="45"/>
        <v>44235</v>
      </c>
      <c r="N482" s="22">
        <v>44242</v>
      </c>
      <c r="O482" s="22">
        <v>44277</v>
      </c>
      <c r="P482" s="22">
        <v>44274.5</v>
      </c>
      <c r="Q482">
        <f t="shared" si="46"/>
        <v>39.5</v>
      </c>
      <c r="R482" s="33">
        <f t="shared" si="47"/>
        <v>12068.434999999999</v>
      </c>
    </row>
    <row r="483" spans="1:18" x14ac:dyDescent="0.35">
      <c r="A483" t="s">
        <v>368</v>
      </c>
      <c r="B483" s="21" t="s">
        <v>313</v>
      </c>
      <c r="C483" s="22">
        <v>44242</v>
      </c>
      <c r="D483" t="s">
        <v>161</v>
      </c>
      <c r="E483" t="s">
        <v>162</v>
      </c>
      <c r="F483" s="21" t="s">
        <v>196</v>
      </c>
      <c r="G483" s="32">
        <v>349.89</v>
      </c>
      <c r="H483" s="22">
        <v>44228</v>
      </c>
      <c r="I483" s="23">
        <v>44242</v>
      </c>
      <c r="J483">
        <f t="shared" si="42"/>
        <v>15</v>
      </c>
      <c r="K483" s="2">
        <f t="shared" si="43"/>
        <v>44235</v>
      </c>
      <c r="L483" s="9">
        <f t="shared" si="44"/>
        <v>15</v>
      </c>
      <c r="M483" s="2">
        <f t="shared" si="45"/>
        <v>44235</v>
      </c>
      <c r="N483" s="22">
        <v>44242</v>
      </c>
      <c r="O483" s="22">
        <v>44277</v>
      </c>
      <c r="P483" s="22">
        <v>44274.5</v>
      </c>
      <c r="Q483">
        <f t="shared" si="46"/>
        <v>39.5</v>
      </c>
      <c r="R483" s="33">
        <f t="shared" si="47"/>
        <v>13820.654999999999</v>
      </c>
    </row>
    <row r="484" spans="1:18" x14ac:dyDescent="0.35">
      <c r="A484" t="s">
        <v>368</v>
      </c>
      <c r="B484" s="21" t="s">
        <v>313</v>
      </c>
      <c r="C484" s="22">
        <v>44242</v>
      </c>
      <c r="D484" t="s">
        <v>161</v>
      </c>
      <c r="E484" t="s">
        <v>162</v>
      </c>
      <c r="F484" s="21" t="s">
        <v>173</v>
      </c>
      <c r="G484" s="32">
        <v>1856.3</v>
      </c>
      <c r="H484" s="22">
        <v>44228</v>
      </c>
      <c r="I484" s="23">
        <v>44242</v>
      </c>
      <c r="J484">
        <f t="shared" si="42"/>
        <v>15</v>
      </c>
      <c r="K484" s="2">
        <f t="shared" si="43"/>
        <v>44235</v>
      </c>
      <c r="L484" s="9">
        <f t="shared" si="44"/>
        <v>15</v>
      </c>
      <c r="M484" s="2">
        <f t="shared" si="45"/>
        <v>44235</v>
      </c>
      <c r="N484" s="22">
        <v>44242</v>
      </c>
      <c r="O484" s="22">
        <v>44277</v>
      </c>
      <c r="P484" s="22">
        <v>44274.5</v>
      </c>
      <c r="Q484">
        <f t="shared" si="46"/>
        <v>39.5</v>
      </c>
      <c r="R484" s="33">
        <f t="shared" si="47"/>
        <v>73323.849999999991</v>
      </c>
    </row>
    <row r="485" spans="1:18" x14ac:dyDescent="0.35">
      <c r="A485" t="s">
        <v>368</v>
      </c>
      <c r="B485" s="21" t="s">
        <v>313</v>
      </c>
      <c r="C485" s="22">
        <v>44242</v>
      </c>
      <c r="D485" t="s">
        <v>171</v>
      </c>
      <c r="E485" t="s">
        <v>172</v>
      </c>
      <c r="F485" s="21" t="s">
        <v>173</v>
      </c>
      <c r="G485" s="32">
        <v>961.75</v>
      </c>
      <c r="H485" s="22">
        <v>44228</v>
      </c>
      <c r="I485" s="23">
        <v>44242</v>
      </c>
      <c r="J485">
        <f t="shared" si="42"/>
        <v>15</v>
      </c>
      <c r="K485" s="2">
        <f t="shared" si="43"/>
        <v>44235</v>
      </c>
      <c r="L485" s="9">
        <f t="shared" si="44"/>
        <v>15</v>
      </c>
      <c r="M485" s="2">
        <f t="shared" si="45"/>
        <v>44235</v>
      </c>
      <c r="N485" s="22">
        <v>44242</v>
      </c>
      <c r="O485" s="22">
        <v>44277</v>
      </c>
      <c r="P485" s="22">
        <v>44274.5</v>
      </c>
      <c r="Q485">
        <f t="shared" si="46"/>
        <v>39.5</v>
      </c>
      <c r="R485" s="33">
        <f t="shared" si="47"/>
        <v>37989.125</v>
      </c>
    </row>
    <row r="486" spans="1:18" x14ac:dyDescent="0.35">
      <c r="A486" t="s">
        <v>368</v>
      </c>
      <c r="B486" s="21" t="s">
        <v>313</v>
      </c>
      <c r="C486" s="22">
        <v>44242</v>
      </c>
      <c r="D486" t="s">
        <v>161</v>
      </c>
      <c r="E486" t="s">
        <v>162</v>
      </c>
      <c r="F486" s="21" t="s">
        <v>278</v>
      </c>
      <c r="G486" s="32">
        <v>59.45</v>
      </c>
      <c r="H486" s="22">
        <v>44228</v>
      </c>
      <c r="I486" s="23">
        <v>44242</v>
      </c>
      <c r="J486">
        <f t="shared" si="42"/>
        <v>15</v>
      </c>
      <c r="K486" s="2">
        <f t="shared" si="43"/>
        <v>44235</v>
      </c>
      <c r="L486" s="9">
        <f t="shared" si="44"/>
        <v>15</v>
      </c>
      <c r="M486" s="2">
        <f t="shared" si="45"/>
        <v>44235</v>
      </c>
      <c r="N486" s="22">
        <v>44242</v>
      </c>
      <c r="O486" s="22">
        <v>44277</v>
      </c>
      <c r="P486" s="22">
        <v>44274.5</v>
      </c>
      <c r="Q486">
        <f t="shared" si="46"/>
        <v>39.5</v>
      </c>
      <c r="R486" s="33">
        <f t="shared" si="47"/>
        <v>2348.2750000000001</v>
      </c>
    </row>
    <row r="487" spans="1:18" x14ac:dyDescent="0.35">
      <c r="A487" t="s">
        <v>368</v>
      </c>
      <c r="B487" s="21" t="s">
        <v>313</v>
      </c>
      <c r="C487" s="22">
        <v>44242</v>
      </c>
      <c r="D487" t="s">
        <v>161</v>
      </c>
      <c r="E487" t="s">
        <v>162</v>
      </c>
      <c r="F487" s="21" t="s">
        <v>174</v>
      </c>
      <c r="G487" s="32">
        <v>480.77</v>
      </c>
      <c r="H487" s="22">
        <v>44228</v>
      </c>
      <c r="I487" s="23">
        <v>44242</v>
      </c>
      <c r="J487">
        <f t="shared" si="42"/>
        <v>15</v>
      </c>
      <c r="K487" s="2">
        <f t="shared" si="43"/>
        <v>44235</v>
      </c>
      <c r="L487" s="9">
        <f t="shared" si="44"/>
        <v>15</v>
      </c>
      <c r="M487" s="2">
        <f t="shared" si="45"/>
        <v>44235</v>
      </c>
      <c r="N487" s="22">
        <v>44242</v>
      </c>
      <c r="O487" s="22">
        <v>44277</v>
      </c>
      <c r="P487" s="22">
        <v>44274.5</v>
      </c>
      <c r="Q487">
        <f t="shared" si="46"/>
        <v>39.5</v>
      </c>
      <c r="R487" s="33">
        <f t="shared" si="47"/>
        <v>18990.415000000001</v>
      </c>
    </row>
    <row r="488" spans="1:18" x14ac:dyDescent="0.35">
      <c r="A488" t="s">
        <v>368</v>
      </c>
      <c r="B488" s="21" t="s">
        <v>313</v>
      </c>
      <c r="C488" s="22">
        <v>44242</v>
      </c>
      <c r="D488" t="s">
        <v>161</v>
      </c>
      <c r="E488" t="s">
        <v>162</v>
      </c>
      <c r="F488" s="21" t="s">
        <v>175</v>
      </c>
      <c r="G488" s="32">
        <v>1989.0299999999997</v>
      </c>
      <c r="H488" s="22">
        <v>44228</v>
      </c>
      <c r="I488" s="23">
        <v>44242</v>
      </c>
      <c r="J488">
        <f t="shared" si="42"/>
        <v>15</v>
      </c>
      <c r="K488" s="2">
        <f t="shared" si="43"/>
        <v>44235</v>
      </c>
      <c r="L488" s="9">
        <f t="shared" si="44"/>
        <v>15</v>
      </c>
      <c r="M488" s="2">
        <f t="shared" si="45"/>
        <v>44235</v>
      </c>
      <c r="N488" s="22">
        <v>44242</v>
      </c>
      <c r="O488" s="22">
        <v>44277</v>
      </c>
      <c r="P488" s="22">
        <v>44274.5</v>
      </c>
      <c r="Q488">
        <f t="shared" si="46"/>
        <v>39.5</v>
      </c>
      <c r="R488" s="33">
        <f t="shared" si="47"/>
        <v>78566.684999999983</v>
      </c>
    </row>
    <row r="489" spans="1:18" x14ac:dyDescent="0.35">
      <c r="A489" t="s">
        <v>368</v>
      </c>
      <c r="B489" s="21" t="s">
        <v>313</v>
      </c>
      <c r="C489" s="22">
        <v>44242</v>
      </c>
      <c r="D489" t="s">
        <v>161</v>
      </c>
      <c r="E489" t="s">
        <v>162</v>
      </c>
      <c r="F489" s="21" t="s">
        <v>197</v>
      </c>
      <c r="G489" s="32">
        <v>176.37</v>
      </c>
      <c r="H489" s="22">
        <v>44228</v>
      </c>
      <c r="I489" s="23">
        <v>44242</v>
      </c>
      <c r="J489">
        <f t="shared" si="42"/>
        <v>15</v>
      </c>
      <c r="K489" s="2">
        <f t="shared" si="43"/>
        <v>44235</v>
      </c>
      <c r="L489" s="9">
        <f t="shared" si="44"/>
        <v>15</v>
      </c>
      <c r="M489" s="2">
        <f t="shared" si="45"/>
        <v>44235</v>
      </c>
      <c r="N489" s="22">
        <v>44242</v>
      </c>
      <c r="O489" s="22">
        <v>44277</v>
      </c>
      <c r="P489" s="22">
        <v>44274.5</v>
      </c>
      <c r="Q489">
        <f t="shared" si="46"/>
        <v>39.5</v>
      </c>
      <c r="R489" s="33">
        <f t="shared" si="47"/>
        <v>6966.6149999999998</v>
      </c>
    </row>
    <row r="490" spans="1:18" x14ac:dyDescent="0.35">
      <c r="A490" t="s">
        <v>368</v>
      </c>
      <c r="B490" s="21" t="s">
        <v>313</v>
      </c>
      <c r="C490" s="22">
        <v>44242</v>
      </c>
      <c r="D490" t="s">
        <v>161</v>
      </c>
      <c r="E490" t="s">
        <v>162</v>
      </c>
      <c r="F490" s="21" t="s">
        <v>325</v>
      </c>
      <c r="G490" s="32">
        <v>78.849999999999994</v>
      </c>
      <c r="H490" s="22">
        <v>44228</v>
      </c>
      <c r="I490" s="23">
        <v>44242</v>
      </c>
      <c r="J490">
        <f t="shared" si="42"/>
        <v>15</v>
      </c>
      <c r="K490" s="2">
        <f t="shared" si="43"/>
        <v>44235</v>
      </c>
      <c r="L490" s="9">
        <f t="shared" si="44"/>
        <v>15</v>
      </c>
      <c r="M490" s="2">
        <f t="shared" si="45"/>
        <v>44235</v>
      </c>
      <c r="N490" s="22">
        <v>44242</v>
      </c>
      <c r="O490" s="22">
        <v>44277</v>
      </c>
      <c r="P490" s="22">
        <v>44274.5</v>
      </c>
      <c r="Q490">
        <f t="shared" si="46"/>
        <v>39.5</v>
      </c>
      <c r="R490" s="33">
        <f t="shared" si="47"/>
        <v>3114.5749999999998</v>
      </c>
    </row>
    <row r="491" spans="1:18" x14ac:dyDescent="0.35">
      <c r="A491" t="s">
        <v>368</v>
      </c>
      <c r="B491" s="21" t="s">
        <v>313</v>
      </c>
      <c r="C491" s="22">
        <v>44242</v>
      </c>
      <c r="D491" t="s">
        <v>161</v>
      </c>
      <c r="E491" t="s">
        <v>162</v>
      </c>
      <c r="F491" s="21" t="s">
        <v>176</v>
      </c>
      <c r="G491" s="32">
        <v>9738.6899999999987</v>
      </c>
      <c r="H491" s="22">
        <v>44228</v>
      </c>
      <c r="I491" s="23">
        <v>44242</v>
      </c>
      <c r="J491">
        <f t="shared" si="42"/>
        <v>15</v>
      </c>
      <c r="K491" s="2">
        <f t="shared" si="43"/>
        <v>44235</v>
      </c>
      <c r="L491" s="9">
        <f t="shared" si="44"/>
        <v>15</v>
      </c>
      <c r="M491" s="2">
        <f t="shared" si="45"/>
        <v>44235</v>
      </c>
      <c r="N491" s="22">
        <v>44242</v>
      </c>
      <c r="O491" s="22">
        <v>44277</v>
      </c>
      <c r="P491" s="22">
        <v>44274.5</v>
      </c>
      <c r="Q491">
        <f t="shared" si="46"/>
        <v>39.5</v>
      </c>
      <c r="R491" s="33">
        <f t="shared" si="47"/>
        <v>384678.25499999995</v>
      </c>
    </row>
    <row r="492" spans="1:18" x14ac:dyDescent="0.35">
      <c r="A492" t="s">
        <v>368</v>
      </c>
      <c r="B492" s="21" t="s">
        <v>313</v>
      </c>
      <c r="C492" s="22">
        <v>44242</v>
      </c>
      <c r="D492" t="s">
        <v>171</v>
      </c>
      <c r="E492" t="s">
        <v>172</v>
      </c>
      <c r="F492" s="21" t="s">
        <v>176</v>
      </c>
      <c r="G492" s="32">
        <v>743.93000000000018</v>
      </c>
      <c r="H492" s="22">
        <v>44228</v>
      </c>
      <c r="I492" s="23">
        <v>44242</v>
      </c>
      <c r="J492">
        <f t="shared" si="42"/>
        <v>15</v>
      </c>
      <c r="K492" s="2">
        <f t="shared" si="43"/>
        <v>44235</v>
      </c>
      <c r="L492" s="9">
        <f t="shared" si="44"/>
        <v>15</v>
      </c>
      <c r="M492" s="2">
        <f t="shared" si="45"/>
        <v>44235</v>
      </c>
      <c r="N492" s="22">
        <v>44242</v>
      </c>
      <c r="O492" s="22">
        <v>44277</v>
      </c>
      <c r="P492" s="22">
        <v>44274.5</v>
      </c>
      <c r="Q492">
        <f t="shared" si="46"/>
        <v>39.5</v>
      </c>
      <c r="R492" s="33">
        <f t="shared" si="47"/>
        <v>29385.235000000008</v>
      </c>
    </row>
    <row r="493" spans="1:18" x14ac:dyDescent="0.35">
      <c r="A493" t="s">
        <v>368</v>
      </c>
      <c r="B493" s="21" t="s">
        <v>313</v>
      </c>
      <c r="C493" s="22">
        <v>44242</v>
      </c>
      <c r="D493" t="s">
        <v>161</v>
      </c>
      <c r="E493" t="s">
        <v>162</v>
      </c>
      <c r="F493" s="21" t="s">
        <v>326</v>
      </c>
      <c r="G493" s="32">
        <v>147.94</v>
      </c>
      <c r="H493" s="22">
        <v>44228</v>
      </c>
      <c r="I493" s="23">
        <v>44242</v>
      </c>
      <c r="J493">
        <f t="shared" si="42"/>
        <v>15</v>
      </c>
      <c r="K493" s="2">
        <f t="shared" si="43"/>
        <v>44235</v>
      </c>
      <c r="L493" s="9">
        <f t="shared" si="44"/>
        <v>15</v>
      </c>
      <c r="M493" s="2">
        <f t="shared" si="45"/>
        <v>44235</v>
      </c>
      <c r="N493" s="22">
        <v>44242</v>
      </c>
      <c r="O493" s="22">
        <v>44277</v>
      </c>
      <c r="P493" s="22">
        <v>44274.5</v>
      </c>
      <c r="Q493">
        <f t="shared" si="46"/>
        <v>39.5</v>
      </c>
      <c r="R493" s="33">
        <f t="shared" si="47"/>
        <v>5843.63</v>
      </c>
    </row>
    <row r="494" spans="1:18" x14ac:dyDescent="0.35">
      <c r="A494" t="s">
        <v>368</v>
      </c>
      <c r="B494" s="21" t="s">
        <v>313</v>
      </c>
      <c r="C494" s="22">
        <v>44242</v>
      </c>
      <c r="D494" t="s">
        <v>161</v>
      </c>
      <c r="E494" t="s">
        <v>162</v>
      </c>
      <c r="F494" s="21" t="s">
        <v>177</v>
      </c>
      <c r="G494" s="32">
        <v>67</v>
      </c>
      <c r="H494" s="22">
        <v>44228</v>
      </c>
      <c r="I494" s="23">
        <v>44242</v>
      </c>
      <c r="J494">
        <f t="shared" si="42"/>
        <v>15</v>
      </c>
      <c r="K494" s="2">
        <f t="shared" si="43"/>
        <v>44235</v>
      </c>
      <c r="L494" s="9">
        <f t="shared" si="44"/>
        <v>15</v>
      </c>
      <c r="M494" s="2">
        <f t="shared" si="45"/>
        <v>44235</v>
      </c>
      <c r="N494" s="22">
        <v>44242</v>
      </c>
      <c r="O494" s="22">
        <v>44277</v>
      </c>
      <c r="P494" s="22">
        <v>44274.5</v>
      </c>
      <c r="Q494">
        <f t="shared" si="46"/>
        <v>39.5</v>
      </c>
      <c r="R494" s="33">
        <f t="shared" si="47"/>
        <v>2646.5</v>
      </c>
    </row>
    <row r="495" spans="1:18" x14ac:dyDescent="0.35">
      <c r="A495" t="s">
        <v>368</v>
      </c>
      <c r="B495" s="21" t="s">
        <v>313</v>
      </c>
      <c r="C495" s="22">
        <v>44242</v>
      </c>
      <c r="D495" t="s">
        <v>107</v>
      </c>
      <c r="E495" t="s">
        <v>108</v>
      </c>
      <c r="F495" s="21" t="s">
        <v>164</v>
      </c>
      <c r="G495" s="32">
        <v>6355.54</v>
      </c>
      <c r="H495" s="22">
        <v>44228</v>
      </c>
      <c r="I495" s="23">
        <v>44242</v>
      </c>
      <c r="J495">
        <f t="shared" si="42"/>
        <v>15</v>
      </c>
      <c r="K495" s="2">
        <f t="shared" si="43"/>
        <v>44235</v>
      </c>
      <c r="L495" s="9">
        <f t="shared" si="44"/>
        <v>15</v>
      </c>
      <c r="M495" s="2">
        <f t="shared" si="45"/>
        <v>44235</v>
      </c>
      <c r="N495" s="22">
        <v>44242</v>
      </c>
      <c r="O495" s="22">
        <v>44277</v>
      </c>
      <c r="P495" s="22">
        <v>44274.5</v>
      </c>
      <c r="Q495">
        <f t="shared" si="46"/>
        <v>39.5</v>
      </c>
      <c r="R495" s="33">
        <f t="shared" si="47"/>
        <v>251043.83</v>
      </c>
    </row>
    <row r="496" spans="1:18" x14ac:dyDescent="0.35">
      <c r="A496" t="s">
        <v>368</v>
      </c>
      <c r="B496" s="21" t="s">
        <v>313</v>
      </c>
      <c r="C496" s="22">
        <v>44242</v>
      </c>
      <c r="D496" t="s">
        <v>99</v>
      </c>
      <c r="E496" t="s">
        <v>100</v>
      </c>
      <c r="F496" s="21" t="s">
        <v>164</v>
      </c>
      <c r="G496" s="32">
        <v>87504.209999999905</v>
      </c>
      <c r="H496" s="22">
        <v>44228</v>
      </c>
      <c r="I496" s="23">
        <v>44242</v>
      </c>
      <c r="J496">
        <f t="shared" si="42"/>
        <v>15</v>
      </c>
      <c r="K496" s="2">
        <f t="shared" si="43"/>
        <v>44235</v>
      </c>
      <c r="L496" s="9">
        <f t="shared" si="44"/>
        <v>15</v>
      </c>
      <c r="M496" s="2">
        <f t="shared" si="45"/>
        <v>44235</v>
      </c>
      <c r="N496" s="22">
        <v>44242</v>
      </c>
      <c r="O496" s="22">
        <v>44277</v>
      </c>
      <c r="P496" s="22">
        <v>44274.5</v>
      </c>
      <c r="Q496">
        <f t="shared" si="46"/>
        <v>39.5</v>
      </c>
      <c r="R496" s="33">
        <f t="shared" si="47"/>
        <v>3456416.2949999962</v>
      </c>
    </row>
    <row r="497" spans="1:18" x14ac:dyDescent="0.35">
      <c r="A497" t="s">
        <v>368</v>
      </c>
      <c r="B497" s="21" t="s">
        <v>313</v>
      </c>
      <c r="C497" s="22">
        <v>44242</v>
      </c>
      <c r="D497" t="s">
        <v>161</v>
      </c>
      <c r="E497" t="s">
        <v>162</v>
      </c>
      <c r="F497" s="21" t="s">
        <v>178</v>
      </c>
      <c r="G497" s="32">
        <v>236.95999999999998</v>
      </c>
      <c r="H497" s="22">
        <v>44228</v>
      </c>
      <c r="I497" s="23">
        <v>44242</v>
      </c>
      <c r="J497">
        <f t="shared" si="42"/>
        <v>15</v>
      </c>
      <c r="K497" s="2">
        <f t="shared" si="43"/>
        <v>44235</v>
      </c>
      <c r="L497" s="9">
        <f t="shared" si="44"/>
        <v>15</v>
      </c>
      <c r="M497" s="2">
        <f t="shared" si="45"/>
        <v>44235</v>
      </c>
      <c r="N497" s="22">
        <v>44242</v>
      </c>
      <c r="O497" s="22">
        <v>44277</v>
      </c>
      <c r="P497" s="22">
        <v>44274.5</v>
      </c>
      <c r="Q497">
        <f t="shared" si="46"/>
        <v>39.5</v>
      </c>
      <c r="R497" s="33">
        <f t="shared" si="47"/>
        <v>9359.92</v>
      </c>
    </row>
    <row r="498" spans="1:18" x14ac:dyDescent="0.35">
      <c r="A498" t="s">
        <v>368</v>
      </c>
      <c r="B498" s="21" t="s">
        <v>313</v>
      </c>
      <c r="C498" s="22">
        <v>44242</v>
      </c>
      <c r="D498" t="s">
        <v>161</v>
      </c>
      <c r="E498" t="s">
        <v>162</v>
      </c>
      <c r="F498" s="21" t="s">
        <v>327</v>
      </c>
      <c r="G498" s="32">
        <v>60.35</v>
      </c>
      <c r="H498" s="22">
        <v>44228</v>
      </c>
      <c r="I498" s="23">
        <v>44242</v>
      </c>
      <c r="J498">
        <f t="shared" si="42"/>
        <v>15</v>
      </c>
      <c r="K498" s="2">
        <f t="shared" si="43"/>
        <v>44235</v>
      </c>
      <c r="L498" s="9">
        <f t="shared" si="44"/>
        <v>15</v>
      </c>
      <c r="M498" s="2">
        <f t="shared" si="45"/>
        <v>44235</v>
      </c>
      <c r="N498" s="22">
        <v>44242</v>
      </c>
      <c r="O498" s="22">
        <v>44277</v>
      </c>
      <c r="P498" s="22">
        <v>44274.5</v>
      </c>
      <c r="Q498">
        <f t="shared" si="46"/>
        <v>39.5</v>
      </c>
      <c r="R498" s="33">
        <f t="shared" si="47"/>
        <v>2383.8250000000003</v>
      </c>
    </row>
    <row r="499" spans="1:18" x14ac:dyDescent="0.35">
      <c r="A499" t="s">
        <v>368</v>
      </c>
      <c r="B499" s="21" t="s">
        <v>313</v>
      </c>
      <c r="C499" s="22">
        <v>44242</v>
      </c>
      <c r="D499" t="s">
        <v>161</v>
      </c>
      <c r="E499" t="s">
        <v>162</v>
      </c>
      <c r="F499" s="21" t="s">
        <v>328</v>
      </c>
      <c r="G499" s="32">
        <v>122.15</v>
      </c>
      <c r="H499" s="22">
        <v>44228</v>
      </c>
      <c r="I499" s="23">
        <v>44242</v>
      </c>
      <c r="J499">
        <f t="shared" si="42"/>
        <v>15</v>
      </c>
      <c r="K499" s="2">
        <f t="shared" si="43"/>
        <v>44235</v>
      </c>
      <c r="L499" s="9">
        <f t="shared" si="44"/>
        <v>15</v>
      </c>
      <c r="M499" s="2">
        <f t="shared" si="45"/>
        <v>44235</v>
      </c>
      <c r="N499" s="22">
        <v>44242</v>
      </c>
      <c r="O499" s="22">
        <v>44277</v>
      </c>
      <c r="P499" s="22">
        <v>44274.5</v>
      </c>
      <c r="Q499">
        <f t="shared" si="46"/>
        <v>39.5</v>
      </c>
      <c r="R499" s="33">
        <f t="shared" si="47"/>
        <v>4824.9250000000002</v>
      </c>
    </row>
    <row r="500" spans="1:18" x14ac:dyDescent="0.35">
      <c r="A500" t="s">
        <v>368</v>
      </c>
      <c r="B500" s="21" t="s">
        <v>313</v>
      </c>
      <c r="C500" s="22">
        <v>44242</v>
      </c>
      <c r="D500" t="s">
        <v>161</v>
      </c>
      <c r="E500" t="s">
        <v>162</v>
      </c>
      <c r="F500" s="21" t="s">
        <v>179</v>
      </c>
      <c r="G500" s="32">
        <v>1158.3</v>
      </c>
      <c r="H500" s="22">
        <v>44228</v>
      </c>
      <c r="I500" s="23">
        <v>44242</v>
      </c>
      <c r="J500">
        <f t="shared" si="42"/>
        <v>15</v>
      </c>
      <c r="K500" s="2">
        <f t="shared" si="43"/>
        <v>44235</v>
      </c>
      <c r="L500" s="9">
        <f t="shared" si="44"/>
        <v>15</v>
      </c>
      <c r="M500" s="2">
        <f t="shared" si="45"/>
        <v>44235</v>
      </c>
      <c r="N500" s="22">
        <v>44242</v>
      </c>
      <c r="O500" s="22">
        <v>44277</v>
      </c>
      <c r="P500" s="22">
        <v>44274.5</v>
      </c>
      <c r="Q500">
        <f t="shared" si="46"/>
        <v>39.5</v>
      </c>
      <c r="R500" s="33">
        <f t="shared" si="47"/>
        <v>45752.85</v>
      </c>
    </row>
    <row r="501" spans="1:18" x14ac:dyDescent="0.35">
      <c r="A501" t="s">
        <v>368</v>
      </c>
      <c r="B501" s="21" t="s">
        <v>313</v>
      </c>
      <c r="C501" s="22">
        <v>44242</v>
      </c>
      <c r="D501" t="s">
        <v>161</v>
      </c>
      <c r="E501" t="s">
        <v>162</v>
      </c>
      <c r="F501" s="21" t="s">
        <v>180</v>
      </c>
      <c r="G501" s="32">
        <v>1573.82</v>
      </c>
      <c r="H501" s="22">
        <v>44228</v>
      </c>
      <c r="I501" s="23">
        <v>44242</v>
      </c>
      <c r="J501">
        <f t="shared" si="42"/>
        <v>15</v>
      </c>
      <c r="K501" s="2">
        <f t="shared" si="43"/>
        <v>44235</v>
      </c>
      <c r="L501" s="9">
        <f t="shared" si="44"/>
        <v>15</v>
      </c>
      <c r="M501" s="2">
        <f t="shared" si="45"/>
        <v>44235</v>
      </c>
      <c r="N501" s="22">
        <v>44242</v>
      </c>
      <c r="O501" s="22">
        <v>44277</v>
      </c>
      <c r="P501" s="22">
        <v>44274.5</v>
      </c>
      <c r="Q501">
        <f t="shared" si="46"/>
        <v>39.5</v>
      </c>
      <c r="R501" s="33">
        <f t="shared" si="47"/>
        <v>62165.89</v>
      </c>
    </row>
    <row r="502" spans="1:18" x14ac:dyDescent="0.35">
      <c r="A502" t="s">
        <v>368</v>
      </c>
      <c r="B502" s="21" t="s">
        <v>313</v>
      </c>
      <c r="C502" s="22">
        <v>44242</v>
      </c>
      <c r="D502" t="s">
        <v>171</v>
      </c>
      <c r="E502" t="s">
        <v>172</v>
      </c>
      <c r="F502" s="21" t="s">
        <v>180</v>
      </c>
      <c r="G502" s="32">
        <v>235.78</v>
      </c>
      <c r="H502" s="22">
        <v>44228</v>
      </c>
      <c r="I502" s="23">
        <v>44242</v>
      </c>
      <c r="J502">
        <f t="shared" si="42"/>
        <v>15</v>
      </c>
      <c r="K502" s="2">
        <f t="shared" si="43"/>
        <v>44235</v>
      </c>
      <c r="L502" s="9">
        <f t="shared" si="44"/>
        <v>15</v>
      </c>
      <c r="M502" s="2">
        <f t="shared" si="45"/>
        <v>44235</v>
      </c>
      <c r="N502" s="22">
        <v>44242</v>
      </c>
      <c r="O502" s="22">
        <v>44277</v>
      </c>
      <c r="P502" s="22">
        <v>44274.5</v>
      </c>
      <c r="Q502">
        <f t="shared" si="46"/>
        <v>39.5</v>
      </c>
      <c r="R502" s="33">
        <f t="shared" si="47"/>
        <v>9313.31</v>
      </c>
    </row>
    <row r="503" spans="1:18" x14ac:dyDescent="0.35">
      <c r="A503" t="s">
        <v>368</v>
      </c>
      <c r="B503" s="21" t="s">
        <v>313</v>
      </c>
      <c r="C503" s="22">
        <v>44242</v>
      </c>
      <c r="D503" t="s">
        <v>161</v>
      </c>
      <c r="E503" t="s">
        <v>162</v>
      </c>
      <c r="F503" s="21" t="s">
        <v>181</v>
      </c>
      <c r="G503" s="32">
        <v>214.91</v>
      </c>
      <c r="H503" s="22">
        <v>44228</v>
      </c>
      <c r="I503" s="23">
        <v>44242</v>
      </c>
      <c r="J503">
        <f t="shared" si="42"/>
        <v>15</v>
      </c>
      <c r="K503" s="2">
        <f t="shared" si="43"/>
        <v>44235</v>
      </c>
      <c r="L503" s="9">
        <f t="shared" si="44"/>
        <v>15</v>
      </c>
      <c r="M503" s="2">
        <f t="shared" si="45"/>
        <v>44235</v>
      </c>
      <c r="N503" s="22">
        <v>44242</v>
      </c>
      <c r="O503" s="22">
        <v>44277</v>
      </c>
      <c r="P503" s="22">
        <v>44274.5</v>
      </c>
      <c r="Q503">
        <f t="shared" si="46"/>
        <v>39.5</v>
      </c>
      <c r="R503" s="33">
        <f t="shared" si="47"/>
        <v>8488.9449999999997</v>
      </c>
    </row>
    <row r="504" spans="1:18" x14ac:dyDescent="0.35">
      <c r="A504" t="s">
        <v>368</v>
      </c>
      <c r="B504" s="21" t="s">
        <v>313</v>
      </c>
      <c r="C504" s="22">
        <v>44242</v>
      </c>
      <c r="D504" t="s">
        <v>161</v>
      </c>
      <c r="E504" t="s">
        <v>162</v>
      </c>
      <c r="F504" s="21" t="s">
        <v>182</v>
      </c>
      <c r="G504" s="32">
        <v>315.57999999999993</v>
      </c>
      <c r="H504" s="22">
        <v>44228</v>
      </c>
      <c r="I504" s="23">
        <v>44242</v>
      </c>
      <c r="J504">
        <f t="shared" si="42"/>
        <v>15</v>
      </c>
      <c r="K504" s="2">
        <f t="shared" si="43"/>
        <v>44235</v>
      </c>
      <c r="L504" s="9">
        <f t="shared" si="44"/>
        <v>15</v>
      </c>
      <c r="M504" s="2">
        <f t="shared" si="45"/>
        <v>44235</v>
      </c>
      <c r="N504" s="22">
        <v>44242</v>
      </c>
      <c r="O504" s="22">
        <v>44277</v>
      </c>
      <c r="P504" s="22">
        <v>44274.5</v>
      </c>
      <c r="Q504">
        <f t="shared" si="46"/>
        <v>39.5</v>
      </c>
      <c r="R504" s="33">
        <f t="shared" si="47"/>
        <v>12465.409999999996</v>
      </c>
    </row>
    <row r="505" spans="1:18" x14ac:dyDescent="0.35">
      <c r="A505" t="s">
        <v>368</v>
      </c>
      <c r="B505" s="21" t="s">
        <v>313</v>
      </c>
      <c r="C505" s="22">
        <v>44242</v>
      </c>
      <c r="D505" t="s">
        <v>161</v>
      </c>
      <c r="E505" t="s">
        <v>162</v>
      </c>
      <c r="F505" s="21" t="s">
        <v>183</v>
      </c>
      <c r="G505" s="32">
        <v>4408.7800000000016</v>
      </c>
      <c r="H505" s="22">
        <v>44228</v>
      </c>
      <c r="I505" s="23">
        <v>44242</v>
      </c>
      <c r="J505">
        <f t="shared" si="42"/>
        <v>15</v>
      </c>
      <c r="K505" s="2">
        <f t="shared" si="43"/>
        <v>44235</v>
      </c>
      <c r="L505" s="9">
        <f t="shared" si="44"/>
        <v>15</v>
      </c>
      <c r="M505" s="2">
        <f t="shared" si="45"/>
        <v>44235</v>
      </c>
      <c r="N505" s="22">
        <v>44242</v>
      </c>
      <c r="O505" s="22">
        <v>44277</v>
      </c>
      <c r="P505" s="22">
        <v>44274.5</v>
      </c>
      <c r="Q505">
        <f t="shared" si="46"/>
        <v>39.5</v>
      </c>
      <c r="R505" s="33">
        <f t="shared" si="47"/>
        <v>174146.81000000006</v>
      </c>
    </row>
    <row r="506" spans="1:18" x14ac:dyDescent="0.35">
      <c r="A506" t="s">
        <v>368</v>
      </c>
      <c r="B506" s="21" t="s">
        <v>313</v>
      </c>
      <c r="C506" s="22">
        <v>44242</v>
      </c>
      <c r="D506" t="s">
        <v>161</v>
      </c>
      <c r="E506" t="s">
        <v>162</v>
      </c>
      <c r="F506" s="21" t="s">
        <v>329</v>
      </c>
      <c r="G506" s="32">
        <v>83.21</v>
      </c>
      <c r="H506" s="22">
        <v>44228</v>
      </c>
      <c r="I506" s="23">
        <v>44242</v>
      </c>
      <c r="J506">
        <f t="shared" si="42"/>
        <v>15</v>
      </c>
      <c r="K506" s="2">
        <f t="shared" si="43"/>
        <v>44235</v>
      </c>
      <c r="L506" s="9">
        <f t="shared" si="44"/>
        <v>15</v>
      </c>
      <c r="M506" s="2">
        <f t="shared" si="45"/>
        <v>44235</v>
      </c>
      <c r="N506" s="22">
        <v>44242</v>
      </c>
      <c r="O506" s="22">
        <v>44277</v>
      </c>
      <c r="P506" s="22">
        <v>44274.5</v>
      </c>
      <c r="Q506">
        <f t="shared" si="46"/>
        <v>39.5</v>
      </c>
      <c r="R506" s="33">
        <f t="shared" si="47"/>
        <v>3286.7949999999996</v>
      </c>
    </row>
    <row r="507" spans="1:18" x14ac:dyDescent="0.35">
      <c r="A507" t="s">
        <v>368</v>
      </c>
      <c r="B507" s="21" t="s">
        <v>313</v>
      </c>
      <c r="C507" s="22">
        <v>44242</v>
      </c>
      <c r="D507" t="s">
        <v>161</v>
      </c>
      <c r="E507" t="s">
        <v>162</v>
      </c>
      <c r="F507" s="21" t="s">
        <v>184</v>
      </c>
      <c r="G507" s="32">
        <v>280.81</v>
      </c>
      <c r="H507" s="22">
        <v>44228</v>
      </c>
      <c r="I507" s="23">
        <v>44242</v>
      </c>
      <c r="J507">
        <f t="shared" si="42"/>
        <v>15</v>
      </c>
      <c r="K507" s="2">
        <f t="shared" si="43"/>
        <v>44235</v>
      </c>
      <c r="L507" s="9">
        <f t="shared" si="44"/>
        <v>15</v>
      </c>
      <c r="M507" s="2">
        <f t="shared" si="45"/>
        <v>44235</v>
      </c>
      <c r="N507" s="22">
        <v>44242</v>
      </c>
      <c r="O507" s="22">
        <v>44277</v>
      </c>
      <c r="P507" s="22">
        <v>44274.5</v>
      </c>
      <c r="Q507">
        <f t="shared" si="46"/>
        <v>39.5</v>
      </c>
      <c r="R507" s="33">
        <f t="shared" si="47"/>
        <v>11091.995000000001</v>
      </c>
    </row>
    <row r="508" spans="1:18" x14ac:dyDescent="0.35">
      <c r="A508" t="s">
        <v>368</v>
      </c>
      <c r="B508" s="21" t="s">
        <v>313</v>
      </c>
      <c r="C508" s="22">
        <v>44242</v>
      </c>
      <c r="D508" t="s">
        <v>161</v>
      </c>
      <c r="E508" t="s">
        <v>162</v>
      </c>
      <c r="F508" s="21" t="s">
        <v>330</v>
      </c>
      <c r="G508" s="32">
        <v>104.82</v>
      </c>
      <c r="H508" s="22">
        <v>44228</v>
      </c>
      <c r="I508" s="23">
        <v>44242</v>
      </c>
      <c r="J508">
        <f t="shared" si="42"/>
        <v>15</v>
      </c>
      <c r="K508" s="2">
        <f t="shared" si="43"/>
        <v>44235</v>
      </c>
      <c r="L508" s="9">
        <f t="shared" si="44"/>
        <v>15</v>
      </c>
      <c r="M508" s="2">
        <f t="shared" si="45"/>
        <v>44235</v>
      </c>
      <c r="N508" s="22">
        <v>44242</v>
      </c>
      <c r="O508" s="22">
        <v>44277</v>
      </c>
      <c r="P508" s="22">
        <v>44274.5</v>
      </c>
      <c r="Q508">
        <f t="shared" si="46"/>
        <v>39.5</v>
      </c>
      <c r="R508" s="33">
        <f t="shared" si="47"/>
        <v>4140.3899999999994</v>
      </c>
    </row>
    <row r="509" spans="1:18" x14ac:dyDescent="0.35">
      <c r="A509" t="s">
        <v>368</v>
      </c>
      <c r="B509" s="21" t="s">
        <v>313</v>
      </c>
      <c r="C509" s="22">
        <v>44242</v>
      </c>
      <c r="D509" t="s">
        <v>161</v>
      </c>
      <c r="E509" t="s">
        <v>162</v>
      </c>
      <c r="F509" s="21" t="s">
        <v>185</v>
      </c>
      <c r="G509" s="32">
        <v>3126.86</v>
      </c>
      <c r="H509" s="22">
        <v>44228</v>
      </c>
      <c r="I509" s="23">
        <v>44242</v>
      </c>
      <c r="J509">
        <f t="shared" si="42"/>
        <v>15</v>
      </c>
      <c r="K509" s="2">
        <f t="shared" si="43"/>
        <v>44235</v>
      </c>
      <c r="L509" s="9">
        <f t="shared" si="44"/>
        <v>15</v>
      </c>
      <c r="M509" s="2">
        <f t="shared" si="45"/>
        <v>44235</v>
      </c>
      <c r="N509" s="22">
        <v>44242</v>
      </c>
      <c r="O509" s="22">
        <v>44277</v>
      </c>
      <c r="P509" s="22">
        <v>44274.5</v>
      </c>
      <c r="Q509">
        <f t="shared" si="46"/>
        <v>39.5</v>
      </c>
      <c r="R509" s="33">
        <f t="shared" si="47"/>
        <v>123510.97</v>
      </c>
    </row>
    <row r="510" spans="1:18" x14ac:dyDescent="0.35">
      <c r="A510" t="s">
        <v>368</v>
      </c>
      <c r="B510" s="21" t="s">
        <v>313</v>
      </c>
      <c r="C510" s="22">
        <v>44242</v>
      </c>
      <c r="D510" t="s">
        <v>161</v>
      </c>
      <c r="E510" t="s">
        <v>162</v>
      </c>
      <c r="F510" s="21" t="s">
        <v>331</v>
      </c>
      <c r="G510" s="32">
        <v>310.01</v>
      </c>
      <c r="H510" s="22">
        <v>44228</v>
      </c>
      <c r="I510" s="23">
        <v>44242</v>
      </c>
      <c r="J510">
        <f t="shared" si="42"/>
        <v>15</v>
      </c>
      <c r="K510" s="2">
        <f t="shared" si="43"/>
        <v>44235</v>
      </c>
      <c r="L510" s="9">
        <f t="shared" si="44"/>
        <v>15</v>
      </c>
      <c r="M510" s="2">
        <f t="shared" si="45"/>
        <v>44235</v>
      </c>
      <c r="N510" s="22">
        <v>44242</v>
      </c>
      <c r="O510" s="22">
        <v>44277</v>
      </c>
      <c r="P510" s="22">
        <v>44274.5</v>
      </c>
      <c r="Q510">
        <f t="shared" si="46"/>
        <v>39.5</v>
      </c>
      <c r="R510" s="33">
        <f t="shared" si="47"/>
        <v>12245.395</v>
      </c>
    </row>
    <row r="511" spans="1:18" x14ac:dyDescent="0.35">
      <c r="A511" t="s">
        <v>368</v>
      </c>
      <c r="B511" s="21" t="s">
        <v>313</v>
      </c>
      <c r="C511" s="22">
        <v>44242</v>
      </c>
      <c r="D511" t="s">
        <v>161</v>
      </c>
      <c r="E511" t="s">
        <v>162</v>
      </c>
      <c r="F511" s="21" t="s">
        <v>332</v>
      </c>
      <c r="G511" s="32">
        <v>64.45</v>
      </c>
      <c r="H511" s="22">
        <v>44228</v>
      </c>
      <c r="I511" s="23">
        <v>44242</v>
      </c>
      <c r="J511">
        <f t="shared" si="42"/>
        <v>15</v>
      </c>
      <c r="K511" s="2">
        <f t="shared" si="43"/>
        <v>44235</v>
      </c>
      <c r="L511" s="9">
        <f t="shared" si="44"/>
        <v>15</v>
      </c>
      <c r="M511" s="2">
        <f t="shared" si="45"/>
        <v>44235</v>
      </c>
      <c r="N511" s="22">
        <v>44242</v>
      </c>
      <c r="O511" s="22">
        <v>44277</v>
      </c>
      <c r="P511" s="22">
        <v>44274.5</v>
      </c>
      <c r="Q511">
        <f t="shared" si="46"/>
        <v>39.5</v>
      </c>
      <c r="R511" s="33">
        <f t="shared" si="47"/>
        <v>2545.7750000000001</v>
      </c>
    </row>
    <row r="512" spans="1:18" x14ac:dyDescent="0.35">
      <c r="A512" t="s">
        <v>368</v>
      </c>
      <c r="B512" s="21" t="s">
        <v>313</v>
      </c>
      <c r="C512" s="22">
        <v>44242</v>
      </c>
      <c r="D512" t="s">
        <v>161</v>
      </c>
      <c r="E512" t="s">
        <v>162</v>
      </c>
      <c r="F512" s="21" t="s">
        <v>186</v>
      </c>
      <c r="G512" s="32">
        <v>99.009999999999991</v>
      </c>
      <c r="H512" s="22">
        <v>44228</v>
      </c>
      <c r="I512" s="23">
        <v>44242</v>
      </c>
      <c r="J512">
        <f t="shared" si="42"/>
        <v>15</v>
      </c>
      <c r="K512" s="2">
        <f t="shared" si="43"/>
        <v>44235</v>
      </c>
      <c r="L512" s="9">
        <f t="shared" si="44"/>
        <v>15</v>
      </c>
      <c r="M512" s="2">
        <f t="shared" si="45"/>
        <v>44235</v>
      </c>
      <c r="N512" s="22">
        <v>44242</v>
      </c>
      <c r="O512" s="22">
        <v>44277</v>
      </c>
      <c r="P512" s="22">
        <v>44274.5</v>
      </c>
      <c r="Q512">
        <f t="shared" si="46"/>
        <v>39.5</v>
      </c>
      <c r="R512" s="33">
        <f t="shared" si="47"/>
        <v>3910.8949999999995</v>
      </c>
    </row>
    <row r="513" spans="1:18" x14ac:dyDescent="0.35">
      <c r="A513" t="s">
        <v>368</v>
      </c>
      <c r="B513" s="21" t="s">
        <v>313</v>
      </c>
      <c r="C513" s="22">
        <v>44242</v>
      </c>
      <c r="D513" t="s">
        <v>161</v>
      </c>
      <c r="E513" t="s">
        <v>162</v>
      </c>
      <c r="F513" s="21" t="s">
        <v>333</v>
      </c>
      <c r="G513" s="32">
        <v>1500.36</v>
      </c>
      <c r="H513" s="22">
        <v>44228</v>
      </c>
      <c r="I513" s="23">
        <v>44242</v>
      </c>
      <c r="J513">
        <f t="shared" si="42"/>
        <v>15</v>
      </c>
      <c r="K513" s="2">
        <f t="shared" si="43"/>
        <v>44235</v>
      </c>
      <c r="L513" s="9">
        <f t="shared" si="44"/>
        <v>15</v>
      </c>
      <c r="M513" s="2">
        <f t="shared" si="45"/>
        <v>44235</v>
      </c>
      <c r="N513" s="22">
        <v>44242</v>
      </c>
      <c r="O513" s="22">
        <v>44277</v>
      </c>
      <c r="P513" s="22">
        <v>44274.5</v>
      </c>
      <c r="Q513">
        <f t="shared" si="46"/>
        <v>39.5</v>
      </c>
      <c r="R513" s="33">
        <f t="shared" si="47"/>
        <v>59264.219999999994</v>
      </c>
    </row>
    <row r="514" spans="1:18" x14ac:dyDescent="0.35">
      <c r="A514" t="s">
        <v>368</v>
      </c>
      <c r="B514" s="21" t="s">
        <v>313</v>
      </c>
      <c r="C514" s="22">
        <v>44242</v>
      </c>
      <c r="D514" t="s">
        <v>161</v>
      </c>
      <c r="E514" t="s">
        <v>162</v>
      </c>
      <c r="F514" s="21" t="s">
        <v>334</v>
      </c>
      <c r="G514" s="32">
        <v>255</v>
      </c>
      <c r="H514" s="22">
        <v>44228</v>
      </c>
      <c r="I514" s="23">
        <v>44242</v>
      </c>
      <c r="J514">
        <f t="shared" si="42"/>
        <v>15</v>
      </c>
      <c r="K514" s="2">
        <f t="shared" si="43"/>
        <v>44235</v>
      </c>
      <c r="L514" s="9">
        <f t="shared" si="44"/>
        <v>15</v>
      </c>
      <c r="M514" s="2">
        <f t="shared" si="45"/>
        <v>44235</v>
      </c>
      <c r="N514" s="22">
        <v>44242</v>
      </c>
      <c r="O514" s="22">
        <v>44277</v>
      </c>
      <c r="P514" s="22">
        <v>44274.5</v>
      </c>
      <c r="Q514">
        <f t="shared" si="46"/>
        <v>39.5</v>
      </c>
      <c r="R514" s="33">
        <f t="shared" si="47"/>
        <v>10072.5</v>
      </c>
    </row>
    <row r="515" spans="1:18" x14ac:dyDescent="0.35">
      <c r="A515" t="s">
        <v>368</v>
      </c>
      <c r="B515" s="21" t="s">
        <v>313</v>
      </c>
      <c r="C515" s="22">
        <v>44242</v>
      </c>
      <c r="D515" t="s">
        <v>161</v>
      </c>
      <c r="E515" t="s">
        <v>162</v>
      </c>
      <c r="F515" s="21" t="s">
        <v>335</v>
      </c>
      <c r="G515" s="32">
        <v>208.5</v>
      </c>
      <c r="H515" s="22">
        <v>44228</v>
      </c>
      <c r="I515" s="23">
        <v>44242</v>
      </c>
      <c r="J515">
        <f t="shared" si="42"/>
        <v>15</v>
      </c>
      <c r="K515" s="2">
        <f t="shared" si="43"/>
        <v>44235</v>
      </c>
      <c r="L515" s="9">
        <f t="shared" si="44"/>
        <v>15</v>
      </c>
      <c r="M515" s="2">
        <f t="shared" si="45"/>
        <v>44235</v>
      </c>
      <c r="N515" s="22">
        <v>44242</v>
      </c>
      <c r="O515" s="22">
        <v>44277</v>
      </c>
      <c r="P515" s="22">
        <v>44274.5</v>
      </c>
      <c r="Q515">
        <f t="shared" si="46"/>
        <v>39.5</v>
      </c>
      <c r="R515" s="33">
        <f t="shared" si="47"/>
        <v>8235.75</v>
      </c>
    </row>
    <row r="516" spans="1:18" x14ac:dyDescent="0.35">
      <c r="A516" t="s">
        <v>368</v>
      </c>
      <c r="B516" s="21" t="s">
        <v>313</v>
      </c>
      <c r="C516" s="22">
        <v>44242</v>
      </c>
      <c r="D516" t="s">
        <v>161</v>
      </c>
      <c r="E516" t="s">
        <v>162</v>
      </c>
      <c r="F516" s="21" t="s">
        <v>187</v>
      </c>
      <c r="G516" s="32">
        <v>1339.2100000000003</v>
      </c>
      <c r="H516" s="22">
        <v>44228</v>
      </c>
      <c r="I516" s="23">
        <v>44242</v>
      </c>
      <c r="J516">
        <f t="shared" si="42"/>
        <v>15</v>
      </c>
      <c r="K516" s="2">
        <f t="shared" si="43"/>
        <v>44235</v>
      </c>
      <c r="L516" s="9">
        <f t="shared" si="44"/>
        <v>15</v>
      </c>
      <c r="M516" s="2">
        <f t="shared" si="45"/>
        <v>44235</v>
      </c>
      <c r="N516" s="22">
        <v>44242</v>
      </c>
      <c r="O516" s="22">
        <v>44277</v>
      </c>
      <c r="P516" s="22">
        <v>44274.5</v>
      </c>
      <c r="Q516">
        <f t="shared" si="46"/>
        <v>39.5</v>
      </c>
      <c r="R516" s="33">
        <f t="shared" si="47"/>
        <v>52898.795000000013</v>
      </c>
    </row>
    <row r="517" spans="1:18" x14ac:dyDescent="0.35">
      <c r="A517" t="s">
        <v>368</v>
      </c>
      <c r="B517" s="21" t="s">
        <v>313</v>
      </c>
      <c r="C517" s="22">
        <v>44242</v>
      </c>
      <c r="D517" t="s">
        <v>161</v>
      </c>
      <c r="E517" t="s">
        <v>162</v>
      </c>
      <c r="F517" s="21" t="s">
        <v>188</v>
      </c>
      <c r="G517" s="32">
        <v>414.71</v>
      </c>
      <c r="H517" s="22">
        <v>44228</v>
      </c>
      <c r="I517" s="23">
        <v>44242</v>
      </c>
      <c r="J517">
        <f t="shared" si="42"/>
        <v>15</v>
      </c>
      <c r="K517" s="2">
        <f t="shared" si="43"/>
        <v>44235</v>
      </c>
      <c r="L517" s="9">
        <f t="shared" si="44"/>
        <v>15</v>
      </c>
      <c r="M517" s="2">
        <f t="shared" si="45"/>
        <v>44235</v>
      </c>
      <c r="N517" s="22">
        <v>44242</v>
      </c>
      <c r="O517" s="22">
        <v>44277</v>
      </c>
      <c r="P517" s="22">
        <v>44274.5</v>
      </c>
      <c r="Q517">
        <f t="shared" si="46"/>
        <v>39.5</v>
      </c>
      <c r="R517" s="33">
        <f t="shared" si="47"/>
        <v>16381.045</v>
      </c>
    </row>
    <row r="518" spans="1:18" x14ac:dyDescent="0.35">
      <c r="A518" t="s">
        <v>368</v>
      </c>
      <c r="B518" s="21" t="s">
        <v>313</v>
      </c>
      <c r="C518" s="22">
        <v>44242</v>
      </c>
      <c r="D518" t="s">
        <v>161</v>
      </c>
      <c r="E518" t="s">
        <v>162</v>
      </c>
      <c r="F518" s="21" t="s">
        <v>336</v>
      </c>
      <c r="G518" s="32">
        <v>79.790000000000006</v>
      </c>
      <c r="H518" s="22">
        <v>44228</v>
      </c>
      <c r="I518" s="23">
        <v>44242</v>
      </c>
      <c r="J518">
        <f t="shared" ref="J518:J581" si="48">I518-H518+1</f>
        <v>15</v>
      </c>
      <c r="K518" s="2">
        <f t="shared" ref="K518:K581" si="49">(H518+I518)/2</f>
        <v>44235</v>
      </c>
      <c r="L518" s="9">
        <f t="shared" si="44"/>
        <v>15</v>
      </c>
      <c r="M518" s="2">
        <f t="shared" si="45"/>
        <v>44235</v>
      </c>
      <c r="N518" s="22">
        <v>44242</v>
      </c>
      <c r="O518" s="22">
        <v>44277</v>
      </c>
      <c r="P518" s="22">
        <v>44274.5</v>
      </c>
      <c r="Q518">
        <f t="shared" si="46"/>
        <v>39.5</v>
      </c>
      <c r="R518" s="33">
        <f t="shared" si="47"/>
        <v>3151.7050000000004</v>
      </c>
    </row>
    <row r="519" spans="1:18" x14ac:dyDescent="0.35">
      <c r="A519" t="s">
        <v>368</v>
      </c>
      <c r="B519" s="21" t="s">
        <v>313</v>
      </c>
      <c r="C519" s="22">
        <v>44242</v>
      </c>
      <c r="D519" t="s">
        <v>161</v>
      </c>
      <c r="E519" t="s">
        <v>162</v>
      </c>
      <c r="F519" s="21" t="s">
        <v>337</v>
      </c>
      <c r="G519" s="32">
        <v>184.2</v>
      </c>
      <c r="H519" s="22">
        <v>44228</v>
      </c>
      <c r="I519" s="23">
        <v>44242</v>
      </c>
      <c r="J519">
        <f t="shared" si="48"/>
        <v>15</v>
      </c>
      <c r="K519" s="2">
        <f t="shared" si="49"/>
        <v>44235</v>
      </c>
      <c r="L519" s="9">
        <f t="shared" si="44"/>
        <v>15</v>
      </c>
      <c r="M519" s="2">
        <f t="shared" si="45"/>
        <v>44235</v>
      </c>
      <c r="N519" s="22">
        <v>44242</v>
      </c>
      <c r="O519" s="22">
        <v>44277</v>
      </c>
      <c r="P519" s="22">
        <v>44274.5</v>
      </c>
      <c r="Q519">
        <f t="shared" si="46"/>
        <v>39.5</v>
      </c>
      <c r="R519" s="33">
        <f t="shared" si="47"/>
        <v>7275.9</v>
      </c>
    </row>
    <row r="520" spans="1:18" x14ac:dyDescent="0.35">
      <c r="A520" t="s">
        <v>368</v>
      </c>
      <c r="B520" s="21" t="s">
        <v>313</v>
      </c>
      <c r="C520" s="22">
        <v>44242</v>
      </c>
      <c r="D520" t="s">
        <v>171</v>
      </c>
      <c r="E520" t="s">
        <v>172</v>
      </c>
      <c r="F520" s="21" t="s">
        <v>337</v>
      </c>
      <c r="G520" s="32">
        <v>191.54</v>
      </c>
      <c r="H520" s="22">
        <v>44228</v>
      </c>
      <c r="I520" s="23">
        <v>44242</v>
      </c>
      <c r="J520">
        <f t="shared" si="48"/>
        <v>15</v>
      </c>
      <c r="K520" s="2">
        <f t="shared" si="49"/>
        <v>44235</v>
      </c>
      <c r="L520" s="9">
        <f t="shared" si="44"/>
        <v>15</v>
      </c>
      <c r="M520" s="2">
        <f t="shared" si="45"/>
        <v>44235</v>
      </c>
      <c r="N520" s="22">
        <v>44242</v>
      </c>
      <c r="O520" s="22">
        <v>44277</v>
      </c>
      <c r="P520" s="22">
        <v>44274.5</v>
      </c>
      <c r="Q520">
        <f t="shared" si="46"/>
        <v>39.5</v>
      </c>
      <c r="R520" s="33">
        <f t="shared" si="47"/>
        <v>7565.83</v>
      </c>
    </row>
    <row r="521" spans="1:18" x14ac:dyDescent="0.35">
      <c r="A521" t="s">
        <v>368</v>
      </c>
      <c r="B521" s="21" t="s">
        <v>313</v>
      </c>
      <c r="C521" s="22">
        <v>44242</v>
      </c>
      <c r="D521" t="s">
        <v>161</v>
      </c>
      <c r="E521" t="s">
        <v>162</v>
      </c>
      <c r="F521" s="21" t="s">
        <v>338</v>
      </c>
      <c r="G521" s="32">
        <v>26.03</v>
      </c>
      <c r="H521" s="22">
        <v>44228</v>
      </c>
      <c r="I521" s="23">
        <v>44242</v>
      </c>
      <c r="J521">
        <f t="shared" si="48"/>
        <v>15</v>
      </c>
      <c r="K521" s="2">
        <f t="shared" si="49"/>
        <v>44235</v>
      </c>
      <c r="L521" s="9">
        <f t="shared" si="44"/>
        <v>15</v>
      </c>
      <c r="M521" s="2">
        <f t="shared" si="45"/>
        <v>44235</v>
      </c>
      <c r="N521" s="22">
        <v>44242</v>
      </c>
      <c r="O521" s="22">
        <v>44277</v>
      </c>
      <c r="P521" s="22">
        <v>44274.5</v>
      </c>
      <c r="Q521">
        <f t="shared" si="46"/>
        <v>39.5</v>
      </c>
      <c r="R521" s="33">
        <f t="shared" si="47"/>
        <v>1028.1849999999999</v>
      </c>
    </row>
    <row r="522" spans="1:18" x14ac:dyDescent="0.35">
      <c r="A522" t="s">
        <v>368</v>
      </c>
      <c r="B522" s="21" t="s">
        <v>313</v>
      </c>
      <c r="C522" s="22">
        <v>44242</v>
      </c>
      <c r="D522" t="s">
        <v>161</v>
      </c>
      <c r="E522" t="s">
        <v>162</v>
      </c>
      <c r="F522" s="21" t="s">
        <v>189</v>
      </c>
      <c r="G522" s="32">
        <v>1600.3700000000003</v>
      </c>
      <c r="H522" s="22">
        <v>44228</v>
      </c>
      <c r="I522" s="23">
        <v>44242</v>
      </c>
      <c r="J522">
        <f t="shared" si="48"/>
        <v>15</v>
      </c>
      <c r="K522" s="2">
        <f t="shared" si="49"/>
        <v>44235</v>
      </c>
      <c r="L522" s="9">
        <f t="shared" si="44"/>
        <v>15</v>
      </c>
      <c r="M522" s="2">
        <f t="shared" si="45"/>
        <v>44235</v>
      </c>
      <c r="N522" s="22">
        <v>44242</v>
      </c>
      <c r="O522" s="22">
        <v>44277</v>
      </c>
      <c r="P522" s="22">
        <v>44274.5</v>
      </c>
      <c r="Q522">
        <f t="shared" si="46"/>
        <v>39.5</v>
      </c>
      <c r="R522" s="33">
        <f t="shared" si="47"/>
        <v>63214.615000000013</v>
      </c>
    </row>
    <row r="523" spans="1:18" x14ac:dyDescent="0.35">
      <c r="A523" t="s">
        <v>368</v>
      </c>
      <c r="B523" s="21" t="s">
        <v>313</v>
      </c>
      <c r="C523" s="22">
        <v>44242</v>
      </c>
      <c r="D523" t="s">
        <v>171</v>
      </c>
      <c r="E523" t="s">
        <v>172</v>
      </c>
      <c r="F523" s="21" t="s">
        <v>189</v>
      </c>
      <c r="G523" s="32">
        <v>54.06</v>
      </c>
      <c r="H523" s="22">
        <v>44228</v>
      </c>
      <c r="I523" s="23">
        <v>44242</v>
      </c>
      <c r="J523">
        <f t="shared" si="48"/>
        <v>15</v>
      </c>
      <c r="K523" s="2">
        <f t="shared" si="49"/>
        <v>44235</v>
      </c>
      <c r="L523" s="9">
        <f t="shared" ref="L523:L586" si="50">I523-H523+1</f>
        <v>15</v>
      </c>
      <c r="M523" s="2">
        <f t="shared" ref="M523:M586" si="51">(H523+I523)/2</f>
        <v>44235</v>
      </c>
      <c r="N523" s="22">
        <v>44242</v>
      </c>
      <c r="O523" s="22">
        <v>44277</v>
      </c>
      <c r="P523" s="22">
        <v>44274.5</v>
      </c>
      <c r="Q523">
        <f t="shared" ref="Q523:Q586" si="52">P523-M523</f>
        <v>39.5</v>
      </c>
      <c r="R523" s="33">
        <f t="shared" ref="R523:R586" si="53">Q523*G523</f>
        <v>2135.37</v>
      </c>
    </row>
    <row r="524" spans="1:18" x14ac:dyDescent="0.35">
      <c r="A524" t="s">
        <v>368</v>
      </c>
      <c r="B524" s="21" t="s">
        <v>313</v>
      </c>
      <c r="C524" s="22">
        <v>44242</v>
      </c>
      <c r="D524" t="s">
        <v>161</v>
      </c>
      <c r="E524" t="s">
        <v>162</v>
      </c>
      <c r="F524" s="21" t="s">
        <v>198</v>
      </c>
      <c r="G524" s="32">
        <v>196.87</v>
      </c>
      <c r="H524" s="22">
        <v>44228</v>
      </c>
      <c r="I524" s="23">
        <v>44242</v>
      </c>
      <c r="J524">
        <f t="shared" si="48"/>
        <v>15</v>
      </c>
      <c r="K524" s="2">
        <f t="shared" si="49"/>
        <v>44235</v>
      </c>
      <c r="L524" s="9">
        <f t="shared" si="50"/>
        <v>15</v>
      </c>
      <c r="M524" s="2">
        <f t="shared" si="51"/>
        <v>44235</v>
      </c>
      <c r="N524" s="22">
        <v>44242</v>
      </c>
      <c r="O524" s="22">
        <v>44277</v>
      </c>
      <c r="P524" s="22">
        <v>44274.5</v>
      </c>
      <c r="Q524">
        <f t="shared" si="52"/>
        <v>39.5</v>
      </c>
      <c r="R524" s="33">
        <f t="shared" si="53"/>
        <v>7776.3649999999998</v>
      </c>
    </row>
    <row r="525" spans="1:18" x14ac:dyDescent="0.35">
      <c r="A525" t="s">
        <v>368</v>
      </c>
      <c r="B525" s="21" t="s">
        <v>313</v>
      </c>
      <c r="C525" s="22">
        <v>44242</v>
      </c>
      <c r="D525" t="s">
        <v>161</v>
      </c>
      <c r="E525" t="s">
        <v>162</v>
      </c>
      <c r="F525" s="21" t="s">
        <v>190</v>
      </c>
      <c r="G525" s="32">
        <v>286.70000000000005</v>
      </c>
      <c r="H525" s="22">
        <v>44228</v>
      </c>
      <c r="I525" s="23">
        <v>44242</v>
      </c>
      <c r="J525">
        <f t="shared" si="48"/>
        <v>15</v>
      </c>
      <c r="K525" s="2">
        <f t="shared" si="49"/>
        <v>44235</v>
      </c>
      <c r="L525" s="9">
        <f t="shared" si="50"/>
        <v>15</v>
      </c>
      <c r="M525" s="2">
        <f t="shared" si="51"/>
        <v>44235</v>
      </c>
      <c r="N525" s="22">
        <v>44242</v>
      </c>
      <c r="O525" s="22">
        <v>44277</v>
      </c>
      <c r="P525" s="22">
        <v>44274.5</v>
      </c>
      <c r="Q525">
        <f t="shared" si="52"/>
        <v>39.5</v>
      </c>
      <c r="R525" s="33">
        <f t="shared" si="53"/>
        <v>11324.650000000001</v>
      </c>
    </row>
    <row r="526" spans="1:18" x14ac:dyDescent="0.35">
      <c r="A526" t="s">
        <v>368</v>
      </c>
      <c r="B526" s="21" t="s">
        <v>313</v>
      </c>
      <c r="C526" s="22">
        <v>44242</v>
      </c>
      <c r="D526" t="s">
        <v>161</v>
      </c>
      <c r="E526" t="s">
        <v>162</v>
      </c>
      <c r="F526" s="21" t="s">
        <v>339</v>
      </c>
      <c r="G526" s="32">
        <v>87.77</v>
      </c>
      <c r="H526" s="22">
        <v>44228</v>
      </c>
      <c r="I526" s="23">
        <v>44242</v>
      </c>
      <c r="J526">
        <f t="shared" si="48"/>
        <v>15</v>
      </c>
      <c r="K526" s="2">
        <f t="shared" si="49"/>
        <v>44235</v>
      </c>
      <c r="L526" s="9">
        <f t="shared" si="50"/>
        <v>15</v>
      </c>
      <c r="M526" s="2">
        <f t="shared" si="51"/>
        <v>44235</v>
      </c>
      <c r="N526" s="22">
        <v>44242</v>
      </c>
      <c r="O526" s="22">
        <v>44277</v>
      </c>
      <c r="P526" s="22">
        <v>44274.5</v>
      </c>
      <c r="Q526">
        <f t="shared" si="52"/>
        <v>39.5</v>
      </c>
      <c r="R526" s="33">
        <f t="shared" si="53"/>
        <v>3466.915</v>
      </c>
    </row>
    <row r="527" spans="1:18" x14ac:dyDescent="0.35">
      <c r="A527" t="s">
        <v>368</v>
      </c>
      <c r="B527" s="21" t="s">
        <v>313</v>
      </c>
      <c r="C527" s="22">
        <v>44242</v>
      </c>
      <c r="D527" t="s">
        <v>161</v>
      </c>
      <c r="E527" t="s">
        <v>162</v>
      </c>
      <c r="F527" s="21" t="s">
        <v>191</v>
      </c>
      <c r="G527" s="32">
        <v>1076.9899999999998</v>
      </c>
      <c r="H527" s="22">
        <v>44228</v>
      </c>
      <c r="I527" s="23">
        <v>44242</v>
      </c>
      <c r="J527">
        <f t="shared" si="48"/>
        <v>15</v>
      </c>
      <c r="K527" s="2">
        <f t="shared" si="49"/>
        <v>44235</v>
      </c>
      <c r="L527" s="9">
        <f t="shared" si="50"/>
        <v>15</v>
      </c>
      <c r="M527" s="2">
        <f t="shared" si="51"/>
        <v>44235</v>
      </c>
      <c r="N527" s="22">
        <v>44242</v>
      </c>
      <c r="O527" s="22">
        <v>44277</v>
      </c>
      <c r="P527" s="22">
        <v>44274.5</v>
      </c>
      <c r="Q527">
        <f t="shared" si="52"/>
        <v>39.5</v>
      </c>
      <c r="R527" s="33">
        <f t="shared" si="53"/>
        <v>42541.104999999989</v>
      </c>
    </row>
    <row r="528" spans="1:18" x14ac:dyDescent="0.35">
      <c r="A528" t="s">
        <v>368</v>
      </c>
      <c r="B528" s="21" t="s">
        <v>313</v>
      </c>
      <c r="C528" s="22">
        <v>44242</v>
      </c>
      <c r="D528" t="s">
        <v>161</v>
      </c>
      <c r="E528" t="s">
        <v>162</v>
      </c>
      <c r="F528" s="21" t="s">
        <v>192</v>
      </c>
      <c r="G528" s="32">
        <v>946.81999999999994</v>
      </c>
      <c r="H528" s="22">
        <v>44228</v>
      </c>
      <c r="I528" s="23">
        <v>44242</v>
      </c>
      <c r="J528">
        <f t="shared" si="48"/>
        <v>15</v>
      </c>
      <c r="K528" s="2">
        <f t="shared" si="49"/>
        <v>44235</v>
      </c>
      <c r="L528" s="9">
        <f t="shared" si="50"/>
        <v>15</v>
      </c>
      <c r="M528" s="2">
        <f t="shared" si="51"/>
        <v>44235</v>
      </c>
      <c r="N528" s="22">
        <v>44242</v>
      </c>
      <c r="O528" s="22">
        <v>44277</v>
      </c>
      <c r="P528" s="22">
        <v>44274.5</v>
      </c>
      <c r="Q528">
        <f t="shared" si="52"/>
        <v>39.5</v>
      </c>
      <c r="R528" s="33">
        <f t="shared" si="53"/>
        <v>37399.39</v>
      </c>
    </row>
    <row r="529" spans="1:18" x14ac:dyDescent="0.35">
      <c r="A529" t="s">
        <v>368</v>
      </c>
      <c r="B529" s="21" t="s">
        <v>313</v>
      </c>
      <c r="C529" s="22">
        <v>44242</v>
      </c>
      <c r="D529" t="s">
        <v>171</v>
      </c>
      <c r="E529" t="s">
        <v>172</v>
      </c>
      <c r="F529" s="21" t="s">
        <v>192</v>
      </c>
      <c r="G529" s="32">
        <v>233.46999999999997</v>
      </c>
      <c r="H529" s="22">
        <v>44228</v>
      </c>
      <c r="I529" s="23">
        <v>44242</v>
      </c>
      <c r="J529">
        <f t="shared" si="48"/>
        <v>15</v>
      </c>
      <c r="K529" s="2">
        <f t="shared" si="49"/>
        <v>44235</v>
      </c>
      <c r="L529" s="9">
        <f t="shared" si="50"/>
        <v>15</v>
      </c>
      <c r="M529" s="2">
        <f t="shared" si="51"/>
        <v>44235</v>
      </c>
      <c r="N529" s="22">
        <v>44242</v>
      </c>
      <c r="O529" s="22">
        <v>44277</v>
      </c>
      <c r="P529" s="22">
        <v>44274.5</v>
      </c>
      <c r="Q529">
        <f t="shared" si="52"/>
        <v>39.5</v>
      </c>
      <c r="R529" s="33">
        <f t="shared" si="53"/>
        <v>9222.0649999999987</v>
      </c>
    </row>
    <row r="530" spans="1:18" x14ac:dyDescent="0.35">
      <c r="A530" t="s">
        <v>368</v>
      </c>
      <c r="B530" s="21" t="s">
        <v>313</v>
      </c>
      <c r="C530" s="22">
        <v>44242</v>
      </c>
      <c r="D530" t="s">
        <v>161</v>
      </c>
      <c r="E530" t="s">
        <v>162</v>
      </c>
      <c r="F530" s="21" t="s">
        <v>193</v>
      </c>
      <c r="G530" s="32">
        <v>2520.3200000000002</v>
      </c>
      <c r="H530" s="22">
        <v>44228</v>
      </c>
      <c r="I530" s="23">
        <v>44242</v>
      </c>
      <c r="J530">
        <f t="shared" si="48"/>
        <v>15</v>
      </c>
      <c r="K530" s="2">
        <f t="shared" si="49"/>
        <v>44235</v>
      </c>
      <c r="L530" s="9">
        <f t="shared" si="50"/>
        <v>15</v>
      </c>
      <c r="M530" s="2">
        <f t="shared" si="51"/>
        <v>44235</v>
      </c>
      <c r="N530" s="22">
        <v>44242</v>
      </c>
      <c r="O530" s="22">
        <v>44277</v>
      </c>
      <c r="P530" s="22">
        <v>44274.5</v>
      </c>
      <c r="Q530">
        <f t="shared" si="52"/>
        <v>39.5</v>
      </c>
      <c r="R530" s="33">
        <f t="shared" si="53"/>
        <v>99552.639999999999</v>
      </c>
    </row>
    <row r="531" spans="1:18" x14ac:dyDescent="0.35">
      <c r="A531" t="s">
        <v>368</v>
      </c>
      <c r="B531" s="21" t="s">
        <v>313</v>
      </c>
      <c r="C531" s="22">
        <v>44242</v>
      </c>
      <c r="D531" t="s">
        <v>161</v>
      </c>
      <c r="E531" t="s">
        <v>162</v>
      </c>
      <c r="F531" s="21" t="s">
        <v>340</v>
      </c>
      <c r="G531" s="32">
        <v>228.16</v>
      </c>
      <c r="H531" s="22">
        <v>44228</v>
      </c>
      <c r="I531" s="23">
        <v>44242</v>
      </c>
      <c r="J531">
        <f t="shared" si="48"/>
        <v>15</v>
      </c>
      <c r="K531" s="2">
        <f t="shared" si="49"/>
        <v>44235</v>
      </c>
      <c r="L531" s="9">
        <f t="shared" si="50"/>
        <v>15</v>
      </c>
      <c r="M531" s="2">
        <f t="shared" si="51"/>
        <v>44235</v>
      </c>
      <c r="N531" s="22">
        <v>44242</v>
      </c>
      <c r="O531" s="22">
        <v>44277</v>
      </c>
      <c r="P531" s="22">
        <v>44274.5</v>
      </c>
      <c r="Q531">
        <f t="shared" si="52"/>
        <v>39.5</v>
      </c>
      <c r="R531" s="33">
        <f t="shared" si="53"/>
        <v>9012.32</v>
      </c>
    </row>
    <row r="532" spans="1:18" x14ac:dyDescent="0.35">
      <c r="A532" t="s">
        <v>368</v>
      </c>
      <c r="B532" s="21" t="s">
        <v>313</v>
      </c>
      <c r="C532" s="22">
        <v>44242</v>
      </c>
      <c r="D532" t="s">
        <v>161</v>
      </c>
      <c r="E532" t="s">
        <v>162</v>
      </c>
      <c r="F532" s="21" t="s">
        <v>341</v>
      </c>
      <c r="G532" s="32">
        <v>78</v>
      </c>
      <c r="H532" s="22">
        <v>44228</v>
      </c>
      <c r="I532" s="23">
        <v>44242</v>
      </c>
      <c r="J532">
        <f t="shared" si="48"/>
        <v>15</v>
      </c>
      <c r="K532" s="2">
        <f t="shared" si="49"/>
        <v>44235</v>
      </c>
      <c r="L532" s="9">
        <f t="shared" si="50"/>
        <v>15</v>
      </c>
      <c r="M532" s="2">
        <f t="shared" si="51"/>
        <v>44235</v>
      </c>
      <c r="N532" s="22">
        <v>44242</v>
      </c>
      <c r="O532" s="22">
        <v>44277</v>
      </c>
      <c r="P532" s="22">
        <v>44274.5</v>
      </c>
      <c r="Q532">
        <f t="shared" si="52"/>
        <v>39.5</v>
      </c>
      <c r="R532" s="33">
        <f t="shared" si="53"/>
        <v>3081</v>
      </c>
    </row>
    <row r="533" spans="1:18" x14ac:dyDescent="0.35">
      <c r="A533" t="s">
        <v>368</v>
      </c>
      <c r="B533" s="21" t="s">
        <v>313</v>
      </c>
      <c r="C533" s="22">
        <v>44242</v>
      </c>
      <c r="D533" t="s">
        <v>161</v>
      </c>
      <c r="E533" t="s">
        <v>162</v>
      </c>
      <c r="F533" s="21" t="s">
        <v>342</v>
      </c>
      <c r="G533" s="32">
        <v>46.51</v>
      </c>
      <c r="H533" s="22">
        <v>44228</v>
      </c>
      <c r="I533" s="23">
        <v>44242</v>
      </c>
      <c r="J533">
        <f t="shared" si="48"/>
        <v>15</v>
      </c>
      <c r="K533" s="2">
        <f t="shared" si="49"/>
        <v>44235</v>
      </c>
      <c r="L533" s="9">
        <f t="shared" si="50"/>
        <v>15</v>
      </c>
      <c r="M533" s="2">
        <f t="shared" si="51"/>
        <v>44235</v>
      </c>
      <c r="N533" s="22">
        <v>44242</v>
      </c>
      <c r="O533" s="22">
        <v>44277</v>
      </c>
      <c r="P533" s="22">
        <v>44274.5</v>
      </c>
      <c r="Q533">
        <f t="shared" si="52"/>
        <v>39.5</v>
      </c>
      <c r="R533" s="33">
        <f t="shared" si="53"/>
        <v>1837.145</v>
      </c>
    </row>
    <row r="534" spans="1:18" x14ac:dyDescent="0.35">
      <c r="A534" t="s">
        <v>368</v>
      </c>
      <c r="B534" s="21" t="s">
        <v>313</v>
      </c>
      <c r="C534" s="22">
        <v>44242</v>
      </c>
      <c r="D534" t="s">
        <v>99</v>
      </c>
      <c r="E534" t="s">
        <v>100</v>
      </c>
      <c r="F534" s="21" t="s">
        <v>344</v>
      </c>
      <c r="G534" s="32">
        <v>204.22</v>
      </c>
      <c r="H534" s="22">
        <v>44228</v>
      </c>
      <c r="I534" s="23">
        <v>44242</v>
      </c>
      <c r="J534">
        <f t="shared" si="48"/>
        <v>15</v>
      </c>
      <c r="K534" s="2">
        <f t="shared" si="49"/>
        <v>44235</v>
      </c>
      <c r="L534" s="9">
        <f t="shared" si="50"/>
        <v>15</v>
      </c>
      <c r="M534" s="2">
        <f t="shared" si="51"/>
        <v>44235</v>
      </c>
      <c r="N534" s="22">
        <v>44242</v>
      </c>
      <c r="O534" s="22">
        <v>44279</v>
      </c>
      <c r="P534" s="22">
        <v>44278.5</v>
      </c>
      <c r="Q534">
        <f t="shared" si="52"/>
        <v>43.5</v>
      </c>
      <c r="R534" s="33">
        <f t="shared" si="53"/>
        <v>8883.57</v>
      </c>
    </row>
    <row r="535" spans="1:18" x14ac:dyDescent="0.35">
      <c r="A535" t="s">
        <v>368</v>
      </c>
      <c r="B535" s="21" t="s">
        <v>313</v>
      </c>
      <c r="C535" s="22">
        <v>44242</v>
      </c>
      <c r="D535" t="s">
        <v>110</v>
      </c>
      <c r="E535" t="s">
        <v>111</v>
      </c>
      <c r="F535" s="21" t="s">
        <v>343</v>
      </c>
      <c r="G535" s="32">
        <v>91</v>
      </c>
      <c r="H535" s="22">
        <v>44228</v>
      </c>
      <c r="I535" s="23">
        <v>44242</v>
      </c>
      <c r="J535">
        <f t="shared" si="48"/>
        <v>15</v>
      </c>
      <c r="K535" s="2">
        <f t="shared" si="49"/>
        <v>44235</v>
      </c>
      <c r="L535" s="9">
        <f t="shared" si="50"/>
        <v>15</v>
      </c>
      <c r="M535" s="2">
        <f t="shared" si="51"/>
        <v>44235</v>
      </c>
      <c r="N535" s="22">
        <v>44242</v>
      </c>
      <c r="O535" s="22">
        <v>44286</v>
      </c>
      <c r="P535" s="22">
        <v>44285.5</v>
      </c>
      <c r="Q535">
        <f t="shared" si="52"/>
        <v>50.5</v>
      </c>
      <c r="R535" s="33">
        <f t="shared" si="53"/>
        <v>4595.5</v>
      </c>
    </row>
    <row r="536" spans="1:18" x14ac:dyDescent="0.35">
      <c r="A536" t="s">
        <v>368</v>
      </c>
      <c r="B536" s="21" t="s">
        <v>313</v>
      </c>
      <c r="C536" s="22">
        <v>44242</v>
      </c>
      <c r="D536" t="s">
        <v>114</v>
      </c>
      <c r="E536" t="s">
        <v>115</v>
      </c>
      <c r="F536" s="21" t="s">
        <v>367</v>
      </c>
      <c r="G536" s="32">
        <v>115.25</v>
      </c>
      <c r="H536" s="22">
        <v>44228</v>
      </c>
      <c r="I536" s="23">
        <v>44242</v>
      </c>
      <c r="J536">
        <f t="shared" si="48"/>
        <v>15</v>
      </c>
      <c r="K536" s="2">
        <f t="shared" si="49"/>
        <v>44235</v>
      </c>
      <c r="L536" s="9">
        <f t="shared" si="50"/>
        <v>15</v>
      </c>
      <c r="M536" s="2">
        <f t="shared" si="51"/>
        <v>44235</v>
      </c>
      <c r="N536" s="22">
        <v>44242</v>
      </c>
      <c r="O536" s="22">
        <v>44286</v>
      </c>
      <c r="P536" s="22">
        <v>44285.5</v>
      </c>
      <c r="Q536">
        <f t="shared" si="52"/>
        <v>50.5</v>
      </c>
      <c r="R536" s="33">
        <f t="shared" si="53"/>
        <v>5820.125</v>
      </c>
    </row>
    <row r="537" spans="1:18" x14ac:dyDescent="0.35">
      <c r="A537" t="s">
        <v>368</v>
      </c>
      <c r="B537" s="21" t="s">
        <v>313</v>
      </c>
      <c r="C537" s="22">
        <v>44242</v>
      </c>
      <c r="D537" t="s">
        <v>201</v>
      </c>
      <c r="E537" t="s">
        <v>202</v>
      </c>
      <c r="F537" s="21" t="s">
        <v>319</v>
      </c>
      <c r="G537" s="32">
        <v>900.42</v>
      </c>
      <c r="H537" s="22">
        <v>44228</v>
      </c>
      <c r="I537" s="23">
        <v>44242</v>
      </c>
      <c r="J537">
        <f t="shared" si="48"/>
        <v>15</v>
      </c>
      <c r="K537" s="2">
        <f t="shared" si="49"/>
        <v>44235</v>
      </c>
      <c r="L537" s="9">
        <f t="shared" si="50"/>
        <v>15</v>
      </c>
      <c r="M537" s="2">
        <f t="shared" si="51"/>
        <v>44235</v>
      </c>
      <c r="N537" s="22">
        <v>44242</v>
      </c>
      <c r="O537" s="22">
        <v>44315</v>
      </c>
      <c r="P537" s="22">
        <v>44314.5</v>
      </c>
      <c r="Q537">
        <f t="shared" si="52"/>
        <v>79.5</v>
      </c>
      <c r="R537" s="33">
        <f t="shared" si="53"/>
        <v>71583.39</v>
      </c>
    </row>
    <row r="538" spans="1:18" x14ac:dyDescent="0.35">
      <c r="A538" t="s">
        <v>368</v>
      </c>
      <c r="B538" s="21" t="s">
        <v>313</v>
      </c>
      <c r="C538" s="22">
        <v>44242</v>
      </c>
      <c r="D538" t="s">
        <v>201</v>
      </c>
      <c r="E538" t="s">
        <v>202</v>
      </c>
      <c r="F538" s="21" t="s">
        <v>164</v>
      </c>
      <c r="G538" s="32">
        <v>22.67</v>
      </c>
      <c r="H538" s="22">
        <v>44228</v>
      </c>
      <c r="I538" s="23">
        <v>44242</v>
      </c>
      <c r="J538">
        <f t="shared" si="48"/>
        <v>15</v>
      </c>
      <c r="K538" s="2">
        <f t="shared" si="49"/>
        <v>44235</v>
      </c>
      <c r="L538" s="9">
        <f t="shared" si="50"/>
        <v>15</v>
      </c>
      <c r="M538" s="2">
        <f t="shared" si="51"/>
        <v>44235</v>
      </c>
      <c r="N538" s="22">
        <v>44242</v>
      </c>
      <c r="O538" s="22">
        <v>44316</v>
      </c>
      <c r="P538" s="22">
        <v>44315.5</v>
      </c>
      <c r="Q538">
        <f t="shared" si="52"/>
        <v>80.5</v>
      </c>
      <c r="R538" s="33">
        <f t="shared" si="53"/>
        <v>1824.9350000000002</v>
      </c>
    </row>
    <row r="539" spans="1:18" x14ac:dyDescent="0.35">
      <c r="A539" t="s">
        <v>368</v>
      </c>
      <c r="B539" s="21" t="s">
        <v>313</v>
      </c>
      <c r="C539" s="22">
        <v>44242</v>
      </c>
      <c r="D539" t="s">
        <v>199</v>
      </c>
      <c r="E539" t="s">
        <v>200</v>
      </c>
      <c r="F539" s="21" t="s">
        <v>89</v>
      </c>
      <c r="G539" s="32">
        <v>10.25</v>
      </c>
      <c r="H539" s="22">
        <v>44228</v>
      </c>
      <c r="I539" s="23">
        <v>44242</v>
      </c>
      <c r="J539">
        <f t="shared" si="48"/>
        <v>15</v>
      </c>
      <c r="K539" s="2">
        <f t="shared" si="49"/>
        <v>44235</v>
      </c>
      <c r="L539" s="9">
        <f t="shared" si="50"/>
        <v>15</v>
      </c>
      <c r="M539" s="2">
        <f t="shared" si="51"/>
        <v>44235</v>
      </c>
      <c r="N539" s="22">
        <v>44242</v>
      </c>
      <c r="O539" s="22">
        <v>44316</v>
      </c>
      <c r="P539" s="22">
        <v>44315.5</v>
      </c>
      <c r="Q539">
        <f t="shared" si="52"/>
        <v>80.5</v>
      </c>
      <c r="R539" s="33">
        <f t="shared" si="53"/>
        <v>825.125</v>
      </c>
    </row>
    <row r="540" spans="1:18" x14ac:dyDescent="0.35">
      <c r="A540" t="s">
        <v>368</v>
      </c>
      <c r="B540" s="21" t="s">
        <v>313</v>
      </c>
      <c r="C540" s="22">
        <v>44242</v>
      </c>
      <c r="D540" t="s">
        <v>201</v>
      </c>
      <c r="E540" t="s">
        <v>202</v>
      </c>
      <c r="F540" s="21" t="s">
        <v>109</v>
      </c>
      <c r="G540" s="32">
        <v>4.5600000000000005</v>
      </c>
      <c r="H540" s="22">
        <v>44228</v>
      </c>
      <c r="I540" s="23">
        <v>44242</v>
      </c>
      <c r="J540">
        <f t="shared" si="48"/>
        <v>15</v>
      </c>
      <c r="K540" s="2">
        <f t="shared" si="49"/>
        <v>44235</v>
      </c>
      <c r="L540" s="9">
        <f t="shared" si="50"/>
        <v>15</v>
      </c>
      <c r="M540" s="2">
        <f t="shared" si="51"/>
        <v>44235</v>
      </c>
      <c r="N540" s="22">
        <v>44242</v>
      </c>
      <c r="O540" s="22">
        <v>44316</v>
      </c>
      <c r="P540" s="22">
        <v>44315.5</v>
      </c>
      <c r="Q540">
        <f t="shared" si="52"/>
        <v>80.5</v>
      </c>
      <c r="R540" s="33">
        <f t="shared" si="53"/>
        <v>367.08000000000004</v>
      </c>
    </row>
    <row r="541" spans="1:18" x14ac:dyDescent="0.35">
      <c r="A541" t="s">
        <v>368</v>
      </c>
      <c r="B541" s="21" t="s">
        <v>313</v>
      </c>
      <c r="C541" s="22">
        <v>44242</v>
      </c>
      <c r="D541" t="s">
        <v>114</v>
      </c>
      <c r="E541" t="s">
        <v>115</v>
      </c>
      <c r="F541" s="21" t="s">
        <v>204</v>
      </c>
      <c r="G541" s="32">
        <v>27.86</v>
      </c>
      <c r="H541" s="22">
        <v>44228</v>
      </c>
      <c r="I541" s="23">
        <v>44242</v>
      </c>
      <c r="J541">
        <f t="shared" si="48"/>
        <v>15</v>
      </c>
      <c r="K541" s="2">
        <f t="shared" si="49"/>
        <v>44235</v>
      </c>
      <c r="L541" s="9">
        <f t="shared" si="50"/>
        <v>15</v>
      </c>
      <c r="M541" s="2">
        <f t="shared" si="51"/>
        <v>44235</v>
      </c>
      <c r="N541" s="22">
        <v>44242</v>
      </c>
      <c r="O541" s="22">
        <v>44316</v>
      </c>
      <c r="P541" s="22">
        <v>44315.5</v>
      </c>
      <c r="Q541">
        <f t="shared" si="52"/>
        <v>80.5</v>
      </c>
      <c r="R541" s="33">
        <f t="shared" si="53"/>
        <v>2242.73</v>
      </c>
    </row>
    <row r="542" spans="1:18" x14ac:dyDescent="0.35">
      <c r="A542" t="s">
        <v>368</v>
      </c>
      <c r="B542" s="21" t="s">
        <v>313</v>
      </c>
      <c r="C542" s="22">
        <v>44242</v>
      </c>
      <c r="D542" t="s">
        <v>148</v>
      </c>
      <c r="E542" t="s">
        <v>149</v>
      </c>
      <c r="F542" s="21" t="s">
        <v>205</v>
      </c>
      <c r="G542" s="32">
        <v>318.41000000000008</v>
      </c>
      <c r="H542" s="22">
        <v>44228</v>
      </c>
      <c r="I542" s="23">
        <v>44242</v>
      </c>
      <c r="J542">
        <f t="shared" si="48"/>
        <v>15</v>
      </c>
      <c r="K542" s="2">
        <f t="shared" si="49"/>
        <v>44235</v>
      </c>
      <c r="L542" s="9">
        <f t="shared" si="50"/>
        <v>15</v>
      </c>
      <c r="M542" s="2">
        <f t="shared" si="51"/>
        <v>44235</v>
      </c>
      <c r="N542" s="22">
        <v>44242</v>
      </c>
      <c r="O542" s="22">
        <v>44316</v>
      </c>
      <c r="P542" s="22">
        <v>44315.5</v>
      </c>
      <c r="Q542">
        <f t="shared" si="52"/>
        <v>80.5</v>
      </c>
      <c r="R542" s="33">
        <f t="shared" si="53"/>
        <v>25632.005000000008</v>
      </c>
    </row>
    <row r="543" spans="1:18" x14ac:dyDescent="0.35">
      <c r="A543" t="s">
        <v>368</v>
      </c>
      <c r="B543" s="21" t="s">
        <v>313</v>
      </c>
      <c r="C543" s="22">
        <v>44242</v>
      </c>
      <c r="D543" t="s">
        <v>171</v>
      </c>
      <c r="E543" t="s">
        <v>172</v>
      </c>
      <c r="F543" s="21" t="s">
        <v>206</v>
      </c>
      <c r="G543" s="32">
        <v>2047.7500000000002</v>
      </c>
      <c r="H543" s="22">
        <v>44228</v>
      </c>
      <c r="I543" s="23">
        <v>44242</v>
      </c>
      <c r="J543">
        <f t="shared" si="48"/>
        <v>15</v>
      </c>
      <c r="K543" s="2">
        <f t="shared" si="49"/>
        <v>44235</v>
      </c>
      <c r="L543" s="9">
        <f t="shared" si="50"/>
        <v>15</v>
      </c>
      <c r="M543" s="2">
        <f t="shared" si="51"/>
        <v>44235</v>
      </c>
      <c r="N543" s="22">
        <v>44242</v>
      </c>
      <c r="O543" s="22">
        <v>44316</v>
      </c>
      <c r="P543" s="22">
        <v>44315.5</v>
      </c>
      <c r="Q543">
        <f t="shared" si="52"/>
        <v>80.5</v>
      </c>
      <c r="R543" s="33">
        <f t="shared" si="53"/>
        <v>164843.87500000003</v>
      </c>
    </row>
    <row r="544" spans="1:18" x14ac:dyDescent="0.35">
      <c r="A544" t="s">
        <v>368</v>
      </c>
      <c r="B544" s="21" t="s">
        <v>313</v>
      </c>
      <c r="C544" s="22">
        <v>44242</v>
      </c>
      <c r="D544" t="s">
        <v>207</v>
      </c>
      <c r="E544" t="s">
        <v>208</v>
      </c>
      <c r="F544" s="21" t="s">
        <v>209</v>
      </c>
      <c r="G544" s="32">
        <v>345.07</v>
      </c>
      <c r="H544" s="22">
        <v>44228</v>
      </c>
      <c r="I544" s="23">
        <v>44242</v>
      </c>
      <c r="J544">
        <f t="shared" si="48"/>
        <v>15</v>
      </c>
      <c r="K544" s="2">
        <f t="shared" si="49"/>
        <v>44235</v>
      </c>
      <c r="L544" s="9">
        <f t="shared" si="50"/>
        <v>15</v>
      </c>
      <c r="M544" s="2">
        <f t="shared" si="51"/>
        <v>44235</v>
      </c>
      <c r="N544" s="22">
        <v>44242</v>
      </c>
      <c r="O544" s="22">
        <v>44316</v>
      </c>
      <c r="P544" s="22">
        <v>44315.5</v>
      </c>
      <c r="Q544">
        <f t="shared" si="52"/>
        <v>80.5</v>
      </c>
      <c r="R544" s="33">
        <f t="shared" si="53"/>
        <v>27778.134999999998</v>
      </c>
    </row>
    <row r="545" spans="1:18" x14ac:dyDescent="0.35">
      <c r="A545" t="s">
        <v>368</v>
      </c>
      <c r="B545" s="21" t="s">
        <v>313</v>
      </c>
      <c r="C545" s="22">
        <v>44242</v>
      </c>
      <c r="D545" t="s">
        <v>201</v>
      </c>
      <c r="E545" t="s">
        <v>202</v>
      </c>
      <c r="F545" s="21" t="s">
        <v>103</v>
      </c>
      <c r="G545" s="32">
        <v>280.15000000000003</v>
      </c>
      <c r="H545" s="22">
        <v>44228</v>
      </c>
      <c r="I545" s="23">
        <v>44242</v>
      </c>
      <c r="J545">
        <f t="shared" si="48"/>
        <v>15</v>
      </c>
      <c r="K545" s="2">
        <f t="shared" si="49"/>
        <v>44235</v>
      </c>
      <c r="L545" s="9">
        <f t="shared" si="50"/>
        <v>15</v>
      </c>
      <c r="M545" s="2">
        <f t="shared" si="51"/>
        <v>44235</v>
      </c>
      <c r="N545" s="22">
        <v>44242</v>
      </c>
      <c r="O545" s="22">
        <v>44316</v>
      </c>
      <c r="P545" s="22">
        <v>44315.5</v>
      </c>
      <c r="Q545">
        <f t="shared" si="52"/>
        <v>80.5</v>
      </c>
      <c r="R545" s="33">
        <f t="shared" si="53"/>
        <v>22552.075000000004</v>
      </c>
    </row>
    <row r="546" spans="1:18" x14ac:dyDescent="0.35">
      <c r="A546" t="s">
        <v>368</v>
      </c>
      <c r="B546" s="21" t="s">
        <v>313</v>
      </c>
      <c r="C546" s="22">
        <v>44242</v>
      </c>
      <c r="D546" t="s">
        <v>171</v>
      </c>
      <c r="E546" t="s">
        <v>172</v>
      </c>
      <c r="F546" s="21" t="s">
        <v>210</v>
      </c>
      <c r="G546" s="32">
        <v>8.11</v>
      </c>
      <c r="H546" s="22">
        <v>44228</v>
      </c>
      <c r="I546" s="23">
        <v>44242</v>
      </c>
      <c r="J546">
        <f t="shared" si="48"/>
        <v>15</v>
      </c>
      <c r="K546" s="2">
        <f t="shared" si="49"/>
        <v>44235</v>
      </c>
      <c r="L546" s="9">
        <f t="shared" si="50"/>
        <v>15</v>
      </c>
      <c r="M546" s="2">
        <f t="shared" si="51"/>
        <v>44235</v>
      </c>
      <c r="N546" s="22">
        <v>44242</v>
      </c>
      <c r="O546" s="22">
        <v>44316</v>
      </c>
      <c r="P546" s="22">
        <v>44315.5</v>
      </c>
      <c r="Q546">
        <f t="shared" si="52"/>
        <v>80.5</v>
      </c>
      <c r="R546" s="33">
        <f t="shared" si="53"/>
        <v>652.8549999999999</v>
      </c>
    </row>
    <row r="547" spans="1:18" x14ac:dyDescent="0.35">
      <c r="A547" t="s">
        <v>368</v>
      </c>
      <c r="B547" s="21" t="s">
        <v>313</v>
      </c>
      <c r="C547" s="22">
        <v>44242</v>
      </c>
      <c r="D547" t="s">
        <v>110</v>
      </c>
      <c r="E547" t="s">
        <v>111</v>
      </c>
      <c r="F547" s="21" t="s">
        <v>214</v>
      </c>
      <c r="G547" s="32">
        <v>48.11</v>
      </c>
      <c r="H547" s="22">
        <v>44228</v>
      </c>
      <c r="I547" s="23">
        <v>44242</v>
      </c>
      <c r="J547">
        <f t="shared" si="48"/>
        <v>15</v>
      </c>
      <c r="K547" s="2">
        <f t="shared" si="49"/>
        <v>44235</v>
      </c>
      <c r="L547" s="9">
        <f t="shared" si="50"/>
        <v>15</v>
      </c>
      <c r="M547" s="2">
        <f t="shared" si="51"/>
        <v>44235</v>
      </c>
      <c r="N547" s="22">
        <v>44242</v>
      </c>
      <c r="O547" s="22">
        <v>44316</v>
      </c>
      <c r="P547" s="22">
        <v>44315.5</v>
      </c>
      <c r="Q547">
        <f t="shared" si="52"/>
        <v>80.5</v>
      </c>
      <c r="R547" s="33">
        <f t="shared" si="53"/>
        <v>3872.855</v>
      </c>
    </row>
    <row r="548" spans="1:18" x14ac:dyDescent="0.35">
      <c r="A548" t="s">
        <v>368</v>
      </c>
      <c r="B548" s="21" t="s">
        <v>313</v>
      </c>
      <c r="C548" s="22">
        <v>44242</v>
      </c>
      <c r="D548" t="s">
        <v>201</v>
      </c>
      <c r="E548" t="s">
        <v>202</v>
      </c>
      <c r="F548" s="21" t="s">
        <v>216</v>
      </c>
      <c r="G548" s="32">
        <v>73.91</v>
      </c>
      <c r="H548" s="22">
        <v>44228</v>
      </c>
      <c r="I548" s="23">
        <v>44242</v>
      </c>
      <c r="J548">
        <f t="shared" si="48"/>
        <v>15</v>
      </c>
      <c r="K548" s="2">
        <f t="shared" si="49"/>
        <v>44235</v>
      </c>
      <c r="L548" s="9">
        <f t="shared" si="50"/>
        <v>15</v>
      </c>
      <c r="M548" s="2">
        <f t="shared" si="51"/>
        <v>44235</v>
      </c>
      <c r="N548" s="22">
        <v>44242</v>
      </c>
      <c r="O548" s="22">
        <v>44316</v>
      </c>
      <c r="P548" s="22">
        <v>44315.5</v>
      </c>
      <c r="Q548">
        <f t="shared" si="52"/>
        <v>80.5</v>
      </c>
      <c r="R548" s="33">
        <f t="shared" si="53"/>
        <v>5949.7550000000001</v>
      </c>
    </row>
    <row r="549" spans="1:18" x14ac:dyDescent="0.35">
      <c r="A549" t="s">
        <v>368</v>
      </c>
      <c r="B549" s="21" t="s">
        <v>313</v>
      </c>
      <c r="C549" s="22">
        <v>44242</v>
      </c>
      <c r="D549" t="s">
        <v>217</v>
      </c>
      <c r="E549" t="s">
        <v>218</v>
      </c>
      <c r="F549" s="21" t="s">
        <v>219</v>
      </c>
      <c r="G549" s="32">
        <v>857.63</v>
      </c>
      <c r="H549" s="22">
        <v>44228</v>
      </c>
      <c r="I549" s="23">
        <v>44242</v>
      </c>
      <c r="J549">
        <f t="shared" si="48"/>
        <v>15</v>
      </c>
      <c r="K549" s="2">
        <f t="shared" si="49"/>
        <v>44235</v>
      </c>
      <c r="L549" s="9">
        <f t="shared" si="50"/>
        <v>15</v>
      </c>
      <c r="M549" s="2">
        <f t="shared" si="51"/>
        <v>44235</v>
      </c>
      <c r="N549" s="22">
        <v>44242</v>
      </c>
      <c r="O549" s="22">
        <v>44316</v>
      </c>
      <c r="P549" s="22">
        <v>44315.5</v>
      </c>
      <c r="Q549">
        <f t="shared" si="52"/>
        <v>80.5</v>
      </c>
      <c r="R549" s="33">
        <f t="shared" si="53"/>
        <v>69039.214999999997</v>
      </c>
    </row>
    <row r="550" spans="1:18" x14ac:dyDescent="0.35">
      <c r="A550" t="s">
        <v>368</v>
      </c>
      <c r="B550" s="21" t="s">
        <v>313</v>
      </c>
      <c r="C550" s="22">
        <v>44242</v>
      </c>
      <c r="D550" t="s">
        <v>110</v>
      </c>
      <c r="E550" t="s">
        <v>111</v>
      </c>
      <c r="F550" s="21" t="s">
        <v>221</v>
      </c>
      <c r="G550" s="32">
        <v>109.71000000000001</v>
      </c>
      <c r="H550" s="22">
        <v>44228</v>
      </c>
      <c r="I550" s="23">
        <v>44242</v>
      </c>
      <c r="J550">
        <f t="shared" si="48"/>
        <v>15</v>
      </c>
      <c r="K550" s="2">
        <f t="shared" si="49"/>
        <v>44235</v>
      </c>
      <c r="L550" s="9">
        <f t="shared" si="50"/>
        <v>15</v>
      </c>
      <c r="M550" s="2">
        <f t="shared" si="51"/>
        <v>44235</v>
      </c>
      <c r="N550" s="22">
        <v>44242</v>
      </c>
      <c r="O550" s="22">
        <v>44316</v>
      </c>
      <c r="P550" s="22">
        <v>44315.5</v>
      </c>
      <c r="Q550">
        <f t="shared" si="52"/>
        <v>80.5</v>
      </c>
      <c r="R550" s="33">
        <f t="shared" si="53"/>
        <v>8831.6550000000007</v>
      </c>
    </row>
    <row r="551" spans="1:18" x14ac:dyDescent="0.35">
      <c r="A551" t="s">
        <v>368</v>
      </c>
      <c r="B551" s="21" t="s">
        <v>313</v>
      </c>
      <c r="C551" s="22">
        <v>44242</v>
      </c>
      <c r="D551" t="s">
        <v>199</v>
      </c>
      <c r="E551" t="s">
        <v>200</v>
      </c>
      <c r="F551" s="21" t="s">
        <v>89</v>
      </c>
      <c r="G551" s="32">
        <v>7498.0800000000081</v>
      </c>
      <c r="H551" s="22">
        <v>44228</v>
      </c>
      <c r="I551" s="23">
        <v>44242</v>
      </c>
      <c r="J551">
        <f t="shared" si="48"/>
        <v>15</v>
      </c>
      <c r="K551" s="2">
        <f t="shared" si="49"/>
        <v>44235</v>
      </c>
      <c r="L551" s="9">
        <f t="shared" si="50"/>
        <v>15</v>
      </c>
      <c r="M551" s="2">
        <f t="shared" si="51"/>
        <v>44235</v>
      </c>
      <c r="N551" s="22">
        <v>44242</v>
      </c>
      <c r="O551" s="22">
        <v>44316</v>
      </c>
      <c r="P551" s="22">
        <v>44315.5</v>
      </c>
      <c r="Q551">
        <f t="shared" si="52"/>
        <v>80.5</v>
      </c>
      <c r="R551" s="33">
        <f t="shared" si="53"/>
        <v>603595.44000000064</v>
      </c>
    </row>
    <row r="552" spans="1:18" x14ac:dyDescent="0.35">
      <c r="A552" t="s">
        <v>368</v>
      </c>
      <c r="B552" s="21" t="s">
        <v>313</v>
      </c>
      <c r="C552" s="22">
        <v>44242</v>
      </c>
      <c r="D552" t="s">
        <v>201</v>
      </c>
      <c r="E552" t="s">
        <v>202</v>
      </c>
      <c r="F552" s="21" t="s">
        <v>203</v>
      </c>
      <c r="G552" s="32">
        <v>16315.61000000007</v>
      </c>
      <c r="H552" s="22">
        <v>44228</v>
      </c>
      <c r="I552" s="23">
        <v>44242</v>
      </c>
      <c r="J552">
        <f t="shared" si="48"/>
        <v>15</v>
      </c>
      <c r="K552" s="2">
        <f t="shared" si="49"/>
        <v>44235</v>
      </c>
      <c r="L552" s="9">
        <f t="shared" si="50"/>
        <v>15</v>
      </c>
      <c r="M552" s="2">
        <f t="shared" si="51"/>
        <v>44235</v>
      </c>
      <c r="N552" s="22">
        <v>44242</v>
      </c>
      <c r="O552" s="22">
        <v>44316</v>
      </c>
      <c r="P552" s="22">
        <v>44315.5</v>
      </c>
      <c r="Q552">
        <f t="shared" si="52"/>
        <v>80.5</v>
      </c>
      <c r="R552" s="33">
        <f t="shared" si="53"/>
        <v>1313406.6050000056</v>
      </c>
    </row>
    <row r="553" spans="1:18" x14ac:dyDescent="0.35">
      <c r="A553" t="s">
        <v>368</v>
      </c>
      <c r="B553" s="21" t="s">
        <v>313</v>
      </c>
      <c r="C553" s="22">
        <v>44242</v>
      </c>
      <c r="D553" t="s">
        <v>345</v>
      </c>
      <c r="E553" t="s">
        <v>346</v>
      </c>
      <c r="F553" s="21" t="s">
        <v>343</v>
      </c>
      <c r="G553" s="32">
        <v>2.17</v>
      </c>
      <c r="H553" s="22">
        <v>44228</v>
      </c>
      <c r="I553" s="23">
        <v>44242</v>
      </c>
      <c r="J553">
        <f t="shared" si="48"/>
        <v>15</v>
      </c>
      <c r="K553" s="2">
        <f t="shared" si="49"/>
        <v>44235</v>
      </c>
      <c r="L553" s="9">
        <f t="shared" si="50"/>
        <v>15</v>
      </c>
      <c r="M553" s="2">
        <f t="shared" si="51"/>
        <v>44235</v>
      </c>
      <c r="N553" s="22">
        <v>44242</v>
      </c>
      <c r="O553" s="22">
        <v>44316</v>
      </c>
      <c r="P553" s="22">
        <v>44315.5</v>
      </c>
      <c r="Q553">
        <f t="shared" si="52"/>
        <v>80.5</v>
      </c>
      <c r="R553" s="33">
        <f t="shared" si="53"/>
        <v>174.685</v>
      </c>
    </row>
    <row r="554" spans="1:18" x14ac:dyDescent="0.35">
      <c r="A554" t="s">
        <v>368</v>
      </c>
      <c r="B554" s="21" t="s">
        <v>313</v>
      </c>
      <c r="C554" s="22">
        <v>44242</v>
      </c>
      <c r="D554" t="s">
        <v>110</v>
      </c>
      <c r="E554" t="s">
        <v>111</v>
      </c>
      <c r="F554" s="21" t="s">
        <v>230</v>
      </c>
      <c r="G554" s="32">
        <v>49.17</v>
      </c>
      <c r="H554" s="22">
        <v>44228</v>
      </c>
      <c r="I554" s="23">
        <v>44242</v>
      </c>
      <c r="J554">
        <f t="shared" si="48"/>
        <v>15</v>
      </c>
      <c r="K554" s="2">
        <f t="shared" si="49"/>
        <v>44235</v>
      </c>
      <c r="L554" s="9">
        <f t="shared" si="50"/>
        <v>15</v>
      </c>
      <c r="M554" s="2">
        <f t="shared" si="51"/>
        <v>44235</v>
      </c>
      <c r="N554" s="22">
        <v>44242</v>
      </c>
      <c r="O554" s="22">
        <v>44316</v>
      </c>
      <c r="P554" s="22">
        <v>44315.5</v>
      </c>
      <c r="Q554">
        <f t="shared" si="52"/>
        <v>80.5</v>
      </c>
      <c r="R554" s="33">
        <f t="shared" si="53"/>
        <v>3958.1849999999999</v>
      </c>
    </row>
    <row r="555" spans="1:18" x14ac:dyDescent="0.35">
      <c r="A555" t="s">
        <v>368</v>
      </c>
      <c r="B555" s="21" t="s">
        <v>313</v>
      </c>
      <c r="C555" s="22">
        <v>44242</v>
      </c>
      <c r="D555" t="s">
        <v>201</v>
      </c>
      <c r="E555" t="s">
        <v>202</v>
      </c>
      <c r="F555" s="21" t="s">
        <v>164</v>
      </c>
      <c r="G555" s="32">
        <v>23517.590000000026</v>
      </c>
      <c r="H555" s="22">
        <v>44228</v>
      </c>
      <c r="I555" s="23">
        <v>44242</v>
      </c>
      <c r="J555">
        <f t="shared" si="48"/>
        <v>15</v>
      </c>
      <c r="K555" s="2">
        <f t="shared" si="49"/>
        <v>44235</v>
      </c>
      <c r="L555" s="9">
        <f t="shared" si="50"/>
        <v>15</v>
      </c>
      <c r="M555" s="2">
        <f t="shared" si="51"/>
        <v>44235</v>
      </c>
      <c r="N555" s="22">
        <v>44242</v>
      </c>
      <c r="O555" s="22">
        <v>44316</v>
      </c>
      <c r="P555" s="22">
        <v>44315.5</v>
      </c>
      <c r="Q555">
        <f t="shared" si="52"/>
        <v>80.5</v>
      </c>
      <c r="R555" s="33">
        <f t="shared" si="53"/>
        <v>1893165.995000002</v>
      </c>
    </row>
    <row r="556" spans="1:18" x14ac:dyDescent="0.35">
      <c r="A556" t="s">
        <v>368</v>
      </c>
      <c r="B556" s="21" t="s">
        <v>313</v>
      </c>
      <c r="C556" s="22">
        <v>44242</v>
      </c>
      <c r="D556" t="s">
        <v>171</v>
      </c>
      <c r="E556" t="s">
        <v>172</v>
      </c>
      <c r="F556" s="21" t="s">
        <v>231</v>
      </c>
      <c r="G556" s="32">
        <v>271.56</v>
      </c>
      <c r="H556" s="22">
        <v>44228</v>
      </c>
      <c r="I556" s="23">
        <v>44242</v>
      </c>
      <c r="J556">
        <f t="shared" si="48"/>
        <v>15</v>
      </c>
      <c r="K556" s="2">
        <f t="shared" si="49"/>
        <v>44235</v>
      </c>
      <c r="L556" s="9">
        <f t="shared" si="50"/>
        <v>15</v>
      </c>
      <c r="M556" s="2">
        <f t="shared" si="51"/>
        <v>44235</v>
      </c>
      <c r="N556" s="22">
        <v>44242</v>
      </c>
      <c r="O556" s="22">
        <v>44316</v>
      </c>
      <c r="P556" s="22">
        <v>44315.5</v>
      </c>
      <c r="Q556">
        <f t="shared" si="52"/>
        <v>80.5</v>
      </c>
      <c r="R556" s="33">
        <f t="shared" si="53"/>
        <v>21860.58</v>
      </c>
    </row>
    <row r="557" spans="1:18" x14ac:dyDescent="0.35">
      <c r="A557" t="s">
        <v>368</v>
      </c>
      <c r="B557" s="21" t="s">
        <v>313</v>
      </c>
      <c r="C557" s="22">
        <v>44242</v>
      </c>
      <c r="D557" t="s">
        <v>201</v>
      </c>
      <c r="E557" t="s">
        <v>202</v>
      </c>
      <c r="F557" s="21" t="s">
        <v>142</v>
      </c>
      <c r="G557" s="32">
        <v>1088.6400000000001</v>
      </c>
      <c r="H557" s="22">
        <v>44228</v>
      </c>
      <c r="I557" s="23">
        <v>44242</v>
      </c>
      <c r="J557">
        <f t="shared" si="48"/>
        <v>15</v>
      </c>
      <c r="K557" s="2">
        <f t="shared" si="49"/>
        <v>44235</v>
      </c>
      <c r="L557" s="9">
        <f t="shared" si="50"/>
        <v>15</v>
      </c>
      <c r="M557" s="2">
        <f t="shared" si="51"/>
        <v>44235</v>
      </c>
      <c r="N557" s="22">
        <v>44242</v>
      </c>
      <c r="O557" s="22">
        <v>44316</v>
      </c>
      <c r="P557" s="22">
        <v>44315.5</v>
      </c>
      <c r="Q557">
        <f t="shared" si="52"/>
        <v>80.5</v>
      </c>
      <c r="R557" s="33">
        <f t="shared" si="53"/>
        <v>87635.520000000004</v>
      </c>
    </row>
    <row r="558" spans="1:18" x14ac:dyDescent="0.35">
      <c r="A558" t="s">
        <v>368</v>
      </c>
      <c r="B558" s="21" t="s">
        <v>313</v>
      </c>
      <c r="C558" s="22">
        <v>44242</v>
      </c>
      <c r="D558" t="s">
        <v>114</v>
      </c>
      <c r="E558" t="s">
        <v>115</v>
      </c>
      <c r="F558" s="21" t="s">
        <v>232</v>
      </c>
      <c r="G558" s="32">
        <v>18.73</v>
      </c>
      <c r="H558" s="22">
        <v>44228</v>
      </c>
      <c r="I558" s="23">
        <v>44242</v>
      </c>
      <c r="J558">
        <f t="shared" si="48"/>
        <v>15</v>
      </c>
      <c r="K558" s="2">
        <f t="shared" si="49"/>
        <v>44235</v>
      </c>
      <c r="L558" s="9">
        <f t="shared" si="50"/>
        <v>15</v>
      </c>
      <c r="M558" s="2">
        <f t="shared" si="51"/>
        <v>44235</v>
      </c>
      <c r="N558" s="22">
        <v>44242</v>
      </c>
      <c r="O558" s="22">
        <v>44316</v>
      </c>
      <c r="P558" s="22">
        <v>44315.5</v>
      </c>
      <c r="Q558">
        <f t="shared" si="52"/>
        <v>80.5</v>
      </c>
      <c r="R558" s="33">
        <f t="shared" si="53"/>
        <v>1507.7650000000001</v>
      </c>
    </row>
    <row r="559" spans="1:18" x14ac:dyDescent="0.35">
      <c r="A559" t="s">
        <v>368</v>
      </c>
      <c r="B559" s="21" t="s">
        <v>313</v>
      </c>
      <c r="C559" s="22">
        <v>44242</v>
      </c>
      <c r="D559" t="s">
        <v>114</v>
      </c>
      <c r="E559" t="s">
        <v>115</v>
      </c>
      <c r="F559" s="21" t="s">
        <v>234</v>
      </c>
      <c r="G559" s="32">
        <v>30.38</v>
      </c>
      <c r="H559" s="22">
        <v>44228</v>
      </c>
      <c r="I559" s="23">
        <v>44242</v>
      </c>
      <c r="J559">
        <f t="shared" si="48"/>
        <v>15</v>
      </c>
      <c r="K559" s="2">
        <f t="shared" si="49"/>
        <v>44235</v>
      </c>
      <c r="L559" s="9">
        <f t="shared" si="50"/>
        <v>15</v>
      </c>
      <c r="M559" s="2">
        <f t="shared" si="51"/>
        <v>44235</v>
      </c>
      <c r="N559" s="22">
        <v>44242</v>
      </c>
      <c r="O559" s="22">
        <v>44316</v>
      </c>
      <c r="P559" s="22">
        <v>44315.5</v>
      </c>
      <c r="Q559">
        <f t="shared" si="52"/>
        <v>80.5</v>
      </c>
      <c r="R559" s="33">
        <f t="shared" si="53"/>
        <v>2445.59</v>
      </c>
    </row>
    <row r="560" spans="1:18" x14ac:dyDescent="0.35">
      <c r="A560" t="s">
        <v>368</v>
      </c>
      <c r="B560" s="21" t="s">
        <v>313</v>
      </c>
      <c r="C560" s="22">
        <v>44242</v>
      </c>
      <c r="D560" t="s">
        <v>347</v>
      </c>
      <c r="E560" t="s">
        <v>348</v>
      </c>
      <c r="F560" s="21" t="s">
        <v>344</v>
      </c>
      <c r="G560" s="32">
        <v>17.53</v>
      </c>
      <c r="H560" s="22">
        <v>44228</v>
      </c>
      <c r="I560" s="23">
        <v>44242</v>
      </c>
      <c r="J560">
        <f t="shared" si="48"/>
        <v>15</v>
      </c>
      <c r="K560" s="2">
        <f t="shared" si="49"/>
        <v>44235</v>
      </c>
      <c r="L560" s="9">
        <f t="shared" si="50"/>
        <v>15</v>
      </c>
      <c r="M560" s="2">
        <f t="shared" si="51"/>
        <v>44235</v>
      </c>
      <c r="N560" s="22">
        <v>44242</v>
      </c>
      <c r="O560" s="22">
        <v>44316</v>
      </c>
      <c r="P560" s="22">
        <v>44315.5</v>
      </c>
      <c r="Q560">
        <f t="shared" si="52"/>
        <v>80.5</v>
      </c>
      <c r="R560" s="33">
        <f t="shared" si="53"/>
        <v>1411.1650000000002</v>
      </c>
    </row>
    <row r="561" spans="1:18" x14ac:dyDescent="0.35">
      <c r="A561" t="s">
        <v>368</v>
      </c>
      <c r="B561" s="21" t="s">
        <v>313</v>
      </c>
      <c r="C561" s="22">
        <v>44242</v>
      </c>
      <c r="D561" t="s">
        <v>201</v>
      </c>
      <c r="E561" t="s">
        <v>202</v>
      </c>
      <c r="F561" s="21" t="s">
        <v>344</v>
      </c>
      <c r="G561" s="32">
        <v>133.72</v>
      </c>
      <c r="H561" s="22">
        <v>44228</v>
      </c>
      <c r="I561" s="23">
        <v>44242</v>
      </c>
      <c r="J561">
        <f t="shared" si="48"/>
        <v>15</v>
      </c>
      <c r="K561" s="2">
        <f t="shared" si="49"/>
        <v>44235</v>
      </c>
      <c r="L561" s="9">
        <f t="shared" si="50"/>
        <v>15</v>
      </c>
      <c r="M561" s="2">
        <f t="shared" si="51"/>
        <v>44235</v>
      </c>
      <c r="N561" s="22">
        <v>44242</v>
      </c>
      <c r="O561" s="22">
        <v>44316</v>
      </c>
      <c r="P561" s="22">
        <v>44315.5</v>
      </c>
      <c r="Q561">
        <f t="shared" si="52"/>
        <v>80.5</v>
      </c>
      <c r="R561" s="33">
        <f t="shared" si="53"/>
        <v>10764.46</v>
      </c>
    </row>
    <row r="562" spans="1:18" x14ac:dyDescent="0.35">
      <c r="A562" t="s">
        <v>368</v>
      </c>
      <c r="B562" s="21" t="s">
        <v>313</v>
      </c>
      <c r="C562" s="22">
        <v>44242</v>
      </c>
      <c r="D562" t="s">
        <v>349</v>
      </c>
      <c r="E562" t="s">
        <v>350</v>
      </c>
      <c r="F562" s="21" t="s">
        <v>351</v>
      </c>
      <c r="G562" s="32">
        <v>12.29</v>
      </c>
      <c r="H562" s="22">
        <v>44228</v>
      </c>
      <c r="I562" s="23">
        <v>44242</v>
      </c>
      <c r="J562">
        <f t="shared" si="48"/>
        <v>15</v>
      </c>
      <c r="K562" s="2">
        <f t="shared" si="49"/>
        <v>44235</v>
      </c>
      <c r="L562" s="9">
        <f t="shared" si="50"/>
        <v>15</v>
      </c>
      <c r="M562" s="2">
        <f t="shared" si="51"/>
        <v>44235</v>
      </c>
      <c r="N562" s="22">
        <v>44242</v>
      </c>
      <c r="O562" s="22">
        <v>44316</v>
      </c>
      <c r="P562" s="22">
        <v>44315.5</v>
      </c>
      <c r="Q562">
        <f t="shared" si="52"/>
        <v>80.5</v>
      </c>
      <c r="R562" s="33">
        <f t="shared" si="53"/>
        <v>989.34499999999991</v>
      </c>
    </row>
    <row r="563" spans="1:18" x14ac:dyDescent="0.35">
      <c r="A563" t="s">
        <v>368</v>
      </c>
      <c r="B563" s="21" t="s">
        <v>313</v>
      </c>
      <c r="C563" s="22">
        <v>44242</v>
      </c>
      <c r="D563" t="s">
        <v>352</v>
      </c>
      <c r="E563" t="s">
        <v>353</v>
      </c>
      <c r="F563" s="21" t="s">
        <v>354</v>
      </c>
      <c r="G563" s="32">
        <v>1.95</v>
      </c>
      <c r="H563" s="22">
        <v>44228</v>
      </c>
      <c r="I563" s="23">
        <v>44242</v>
      </c>
      <c r="J563">
        <f t="shared" si="48"/>
        <v>15</v>
      </c>
      <c r="K563" s="2">
        <f t="shared" si="49"/>
        <v>44235</v>
      </c>
      <c r="L563" s="9">
        <f t="shared" si="50"/>
        <v>15</v>
      </c>
      <c r="M563" s="2">
        <f t="shared" si="51"/>
        <v>44235</v>
      </c>
      <c r="N563" s="22">
        <v>44242</v>
      </c>
      <c r="O563" s="22">
        <v>44316</v>
      </c>
      <c r="P563" s="22">
        <v>44315.5</v>
      </c>
      <c r="Q563">
        <f t="shared" si="52"/>
        <v>80.5</v>
      </c>
      <c r="R563" s="33">
        <f t="shared" si="53"/>
        <v>156.97499999999999</v>
      </c>
    </row>
    <row r="564" spans="1:18" x14ac:dyDescent="0.35">
      <c r="A564" t="s">
        <v>368</v>
      </c>
      <c r="B564" s="21" t="s">
        <v>313</v>
      </c>
      <c r="C564" s="22">
        <v>44242</v>
      </c>
      <c r="D564" t="s">
        <v>355</v>
      </c>
      <c r="E564" t="s">
        <v>356</v>
      </c>
      <c r="F564" s="21" t="s">
        <v>354</v>
      </c>
      <c r="G564" s="32">
        <v>5.39</v>
      </c>
      <c r="H564" s="22">
        <v>44228</v>
      </c>
      <c r="I564" s="23">
        <v>44242</v>
      </c>
      <c r="J564">
        <f t="shared" si="48"/>
        <v>15</v>
      </c>
      <c r="K564" s="2">
        <f t="shared" si="49"/>
        <v>44235</v>
      </c>
      <c r="L564" s="9">
        <f t="shared" si="50"/>
        <v>15</v>
      </c>
      <c r="M564" s="2">
        <f t="shared" si="51"/>
        <v>44235</v>
      </c>
      <c r="N564" s="22">
        <v>44242</v>
      </c>
      <c r="O564" s="22">
        <v>44316</v>
      </c>
      <c r="P564" s="22">
        <v>44315.5</v>
      </c>
      <c r="Q564">
        <f t="shared" si="52"/>
        <v>80.5</v>
      </c>
      <c r="R564" s="33">
        <f t="shared" si="53"/>
        <v>433.89499999999998</v>
      </c>
    </row>
    <row r="565" spans="1:18" x14ac:dyDescent="0.35">
      <c r="A565" t="s">
        <v>368</v>
      </c>
      <c r="B565" s="21" t="s">
        <v>313</v>
      </c>
      <c r="C565" s="22">
        <v>44242</v>
      </c>
      <c r="D565" t="s">
        <v>201</v>
      </c>
      <c r="E565" t="s">
        <v>202</v>
      </c>
      <c r="F565" s="21" t="s">
        <v>318</v>
      </c>
      <c r="G565" s="32">
        <v>2.61</v>
      </c>
      <c r="H565" s="22">
        <v>44228</v>
      </c>
      <c r="I565" s="23">
        <v>44242</v>
      </c>
      <c r="J565">
        <f t="shared" si="48"/>
        <v>15</v>
      </c>
      <c r="K565" s="2">
        <f t="shared" si="49"/>
        <v>44235</v>
      </c>
      <c r="L565" s="9">
        <f t="shared" si="50"/>
        <v>15</v>
      </c>
      <c r="M565" s="2">
        <f t="shared" si="51"/>
        <v>44235</v>
      </c>
      <c r="N565" s="22">
        <v>44242</v>
      </c>
      <c r="O565" s="22">
        <v>44316</v>
      </c>
      <c r="P565" s="22">
        <v>44315.5</v>
      </c>
      <c r="Q565">
        <f t="shared" si="52"/>
        <v>80.5</v>
      </c>
      <c r="R565" s="33">
        <f t="shared" si="53"/>
        <v>210.10499999999999</v>
      </c>
    </row>
    <row r="566" spans="1:18" x14ac:dyDescent="0.35">
      <c r="A566" t="s">
        <v>368</v>
      </c>
      <c r="B566" s="21" t="s">
        <v>313</v>
      </c>
      <c r="C566" s="22">
        <v>44242</v>
      </c>
      <c r="D566" t="s">
        <v>201</v>
      </c>
      <c r="E566" t="s">
        <v>202</v>
      </c>
      <c r="F566" s="21" t="s">
        <v>109</v>
      </c>
      <c r="G566" s="32">
        <v>9521.1600000000144</v>
      </c>
      <c r="H566" s="22">
        <v>44228</v>
      </c>
      <c r="I566" s="23">
        <v>44242</v>
      </c>
      <c r="J566">
        <f t="shared" si="48"/>
        <v>15</v>
      </c>
      <c r="K566" s="2">
        <f t="shared" si="49"/>
        <v>44235</v>
      </c>
      <c r="L566" s="9">
        <f t="shared" si="50"/>
        <v>15</v>
      </c>
      <c r="M566" s="2">
        <f t="shared" si="51"/>
        <v>44235</v>
      </c>
      <c r="N566" s="22">
        <v>44242</v>
      </c>
      <c r="O566" s="22">
        <v>44316</v>
      </c>
      <c r="P566" s="22">
        <v>44315.5</v>
      </c>
      <c r="Q566">
        <f t="shared" si="52"/>
        <v>80.5</v>
      </c>
      <c r="R566" s="33">
        <f t="shared" si="53"/>
        <v>766453.38000000117</v>
      </c>
    </row>
    <row r="567" spans="1:18" x14ac:dyDescent="0.35">
      <c r="A567" t="s">
        <v>368</v>
      </c>
      <c r="B567" s="21" t="s">
        <v>313</v>
      </c>
      <c r="C567" s="22">
        <v>44242</v>
      </c>
      <c r="D567" t="s">
        <v>201</v>
      </c>
      <c r="E567" t="s">
        <v>202</v>
      </c>
      <c r="F567" s="21" t="s">
        <v>101</v>
      </c>
      <c r="G567" s="32">
        <v>5507.7900000000045</v>
      </c>
      <c r="H567" s="22">
        <v>44228</v>
      </c>
      <c r="I567" s="23">
        <v>44242</v>
      </c>
      <c r="J567">
        <f t="shared" si="48"/>
        <v>15</v>
      </c>
      <c r="K567" s="2">
        <f t="shared" si="49"/>
        <v>44235</v>
      </c>
      <c r="L567" s="9">
        <f t="shared" si="50"/>
        <v>15</v>
      </c>
      <c r="M567" s="2">
        <f t="shared" si="51"/>
        <v>44235</v>
      </c>
      <c r="N567" s="22">
        <v>44242</v>
      </c>
      <c r="O567" s="22">
        <v>44316</v>
      </c>
      <c r="P567" s="22">
        <v>44315.5</v>
      </c>
      <c r="Q567">
        <f t="shared" si="52"/>
        <v>80.5</v>
      </c>
      <c r="R567" s="33">
        <f t="shared" si="53"/>
        <v>443377.09500000038</v>
      </c>
    </row>
    <row r="568" spans="1:18" x14ac:dyDescent="0.35">
      <c r="A568" t="s">
        <v>368</v>
      </c>
      <c r="B568" s="21" t="s">
        <v>313</v>
      </c>
      <c r="C568" s="22">
        <v>44242</v>
      </c>
      <c r="D568" t="s">
        <v>347</v>
      </c>
      <c r="E568" t="s">
        <v>348</v>
      </c>
      <c r="F568" s="21" t="s">
        <v>316</v>
      </c>
      <c r="G568" s="32">
        <v>3.43</v>
      </c>
      <c r="H568" s="22">
        <v>44228</v>
      </c>
      <c r="I568" s="23">
        <v>44242</v>
      </c>
      <c r="J568">
        <f t="shared" si="48"/>
        <v>15</v>
      </c>
      <c r="K568" s="2">
        <f t="shared" si="49"/>
        <v>44235</v>
      </c>
      <c r="L568" s="9">
        <f t="shared" si="50"/>
        <v>15</v>
      </c>
      <c r="M568" s="2">
        <f t="shared" si="51"/>
        <v>44235</v>
      </c>
      <c r="N568" s="22">
        <v>44242</v>
      </c>
      <c r="O568" s="22">
        <v>44316</v>
      </c>
      <c r="P568" s="22">
        <v>44315.5</v>
      </c>
      <c r="Q568">
        <f t="shared" si="52"/>
        <v>80.5</v>
      </c>
      <c r="R568" s="33">
        <f t="shared" si="53"/>
        <v>276.11500000000001</v>
      </c>
    </row>
    <row r="569" spans="1:18" x14ac:dyDescent="0.35">
      <c r="A569" t="s">
        <v>368</v>
      </c>
      <c r="B569" s="21" t="s">
        <v>313</v>
      </c>
      <c r="C569" s="22">
        <v>44242</v>
      </c>
      <c r="D569" t="s">
        <v>201</v>
      </c>
      <c r="E569" t="s">
        <v>202</v>
      </c>
      <c r="F569" s="21" t="s">
        <v>102</v>
      </c>
      <c r="G569" s="32">
        <v>1446.8700000000003</v>
      </c>
      <c r="H569" s="22">
        <v>44228</v>
      </c>
      <c r="I569" s="23">
        <v>44242</v>
      </c>
      <c r="J569">
        <f t="shared" si="48"/>
        <v>15</v>
      </c>
      <c r="K569" s="2">
        <f t="shared" si="49"/>
        <v>44235</v>
      </c>
      <c r="L569" s="9">
        <f t="shared" si="50"/>
        <v>15</v>
      </c>
      <c r="M569" s="2">
        <f t="shared" si="51"/>
        <v>44235</v>
      </c>
      <c r="N569" s="22">
        <v>44242</v>
      </c>
      <c r="O569" s="22">
        <v>44316</v>
      </c>
      <c r="P569" s="22">
        <v>44315.5</v>
      </c>
      <c r="Q569">
        <f t="shared" si="52"/>
        <v>80.5</v>
      </c>
      <c r="R569" s="33">
        <f t="shared" si="53"/>
        <v>116473.03500000003</v>
      </c>
    </row>
    <row r="570" spans="1:18" x14ac:dyDescent="0.35">
      <c r="A570" t="s">
        <v>368</v>
      </c>
      <c r="B570" s="21" t="s">
        <v>313</v>
      </c>
      <c r="C570" s="22">
        <v>44242</v>
      </c>
      <c r="D570" t="s">
        <v>114</v>
      </c>
      <c r="E570" t="s">
        <v>115</v>
      </c>
      <c r="F570" s="21" t="s">
        <v>239</v>
      </c>
      <c r="G570" s="32">
        <v>3.24</v>
      </c>
      <c r="H570" s="22">
        <v>44228</v>
      </c>
      <c r="I570" s="23">
        <v>44242</v>
      </c>
      <c r="J570">
        <f t="shared" si="48"/>
        <v>15</v>
      </c>
      <c r="K570" s="2">
        <f t="shared" si="49"/>
        <v>44235</v>
      </c>
      <c r="L570" s="9">
        <f t="shared" si="50"/>
        <v>15</v>
      </c>
      <c r="M570" s="2">
        <f t="shared" si="51"/>
        <v>44235</v>
      </c>
      <c r="N570" s="22">
        <v>44242</v>
      </c>
      <c r="O570" s="22">
        <v>44316</v>
      </c>
      <c r="P570" s="22">
        <v>44315.5</v>
      </c>
      <c r="Q570">
        <f t="shared" si="52"/>
        <v>80.5</v>
      </c>
      <c r="R570" s="33">
        <f t="shared" si="53"/>
        <v>260.82</v>
      </c>
    </row>
    <row r="571" spans="1:18" x14ac:dyDescent="0.35">
      <c r="A571" t="s">
        <v>368</v>
      </c>
      <c r="B571" s="21" t="s">
        <v>313</v>
      </c>
      <c r="C571" s="22">
        <v>44242</v>
      </c>
      <c r="D571" t="s">
        <v>110</v>
      </c>
      <c r="E571" t="s">
        <v>111</v>
      </c>
      <c r="F571" s="21" t="s">
        <v>239</v>
      </c>
      <c r="G571" s="32">
        <v>35.18</v>
      </c>
      <c r="H571" s="22">
        <v>44228</v>
      </c>
      <c r="I571" s="23">
        <v>44242</v>
      </c>
      <c r="J571">
        <f t="shared" si="48"/>
        <v>15</v>
      </c>
      <c r="K571" s="2">
        <f t="shared" si="49"/>
        <v>44235</v>
      </c>
      <c r="L571" s="9">
        <f t="shared" si="50"/>
        <v>15</v>
      </c>
      <c r="M571" s="2">
        <f t="shared" si="51"/>
        <v>44235</v>
      </c>
      <c r="N571" s="22">
        <v>44242</v>
      </c>
      <c r="O571" s="22">
        <v>44316</v>
      </c>
      <c r="P571" s="22">
        <v>44315.5</v>
      </c>
      <c r="Q571">
        <f t="shared" si="52"/>
        <v>80.5</v>
      </c>
      <c r="R571" s="33">
        <f t="shared" si="53"/>
        <v>2831.99</v>
      </c>
    </row>
    <row r="572" spans="1:18" x14ac:dyDescent="0.35">
      <c r="A572" t="s">
        <v>368</v>
      </c>
      <c r="B572" s="21" t="s">
        <v>313</v>
      </c>
      <c r="C572" s="22">
        <v>44242</v>
      </c>
      <c r="D572" t="s">
        <v>110</v>
      </c>
      <c r="E572" t="s">
        <v>111</v>
      </c>
      <c r="F572" s="21" t="s">
        <v>252</v>
      </c>
      <c r="G572" s="32">
        <v>72.069999999999993</v>
      </c>
      <c r="H572" s="22">
        <v>44228</v>
      </c>
      <c r="I572" s="23">
        <v>44242</v>
      </c>
      <c r="J572">
        <f t="shared" si="48"/>
        <v>15</v>
      </c>
      <c r="K572" s="2">
        <f t="shared" si="49"/>
        <v>44235</v>
      </c>
      <c r="L572" s="9">
        <f t="shared" si="50"/>
        <v>15</v>
      </c>
      <c r="M572" s="2">
        <f t="shared" si="51"/>
        <v>44235</v>
      </c>
      <c r="N572" s="22">
        <v>44242</v>
      </c>
      <c r="O572" s="22">
        <v>44316</v>
      </c>
      <c r="P572" s="22">
        <v>44315.5</v>
      </c>
      <c r="Q572">
        <f t="shared" si="52"/>
        <v>80.5</v>
      </c>
      <c r="R572" s="33">
        <f t="shared" si="53"/>
        <v>5801.6349999999993</v>
      </c>
    </row>
    <row r="573" spans="1:18" x14ac:dyDescent="0.35">
      <c r="A573" t="s">
        <v>368</v>
      </c>
      <c r="B573" s="21" t="s">
        <v>313</v>
      </c>
      <c r="C573" s="22">
        <v>44242</v>
      </c>
      <c r="D573" t="s">
        <v>201</v>
      </c>
      <c r="E573" t="s">
        <v>202</v>
      </c>
      <c r="F573" s="21" t="s">
        <v>241</v>
      </c>
      <c r="G573" s="32">
        <v>2.39</v>
      </c>
      <c r="H573" s="22">
        <v>44228</v>
      </c>
      <c r="I573" s="23">
        <v>44242</v>
      </c>
      <c r="J573">
        <f t="shared" si="48"/>
        <v>15</v>
      </c>
      <c r="K573" s="2">
        <f t="shared" si="49"/>
        <v>44235</v>
      </c>
      <c r="L573" s="9">
        <f t="shared" si="50"/>
        <v>15</v>
      </c>
      <c r="M573" s="2">
        <f t="shared" si="51"/>
        <v>44235</v>
      </c>
      <c r="N573" s="22">
        <v>44242</v>
      </c>
      <c r="O573" s="22">
        <v>44316</v>
      </c>
      <c r="P573" s="22">
        <v>44315.5</v>
      </c>
      <c r="Q573">
        <f t="shared" si="52"/>
        <v>80.5</v>
      </c>
      <c r="R573" s="33">
        <f t="shared" si="53"/>
        <v>192.39500000000001</v>
      </c>
    </row>
    <row r="574" spans="1:18" x14ac:dyDescent="0.35">
      <c r="A574" t="s">
        <v>368</v>
      </c>
      <c r="B574" s="21" t="s">
        <v>313</v>
      </c>
      <c r="C574" s="22">
        <v>44242</v>
      </c>
      <c r="D574" t="s">
        <v>201</v>
      </c>
      <c r="E574" t="s">
        <v>202</v>
      </c>
      <c r="F574" s="21" t="s">
        <v>357</v>
      </c>
      <c r="G574" s="32">
        <v>116.8</v>
      </c>
      <c r="H574" s="22">
        <v>44228</v>
      </c>
      <c r="I574" s="23">
        <v>44242</v>
      </c>
      <c r="J574">
        <f t="shared" si="48"/>
        <v>15</v>
      </c>
      <c r="K574" s="2">
        <f t="shared" si="49"/>
        <v>44235</v>
      </c>
      <c r="L574" s="9">
        <f t="shared" si="50"/>
        <v>15</v>
      </c>
      <c r="M574" s="2">
        <f t="shared" si="51"/>
        <v>44235</v>
      </c>
      <c r="N574" s="22">
        <v>44242</v>
      </c>
      <c r="O574" s="22">
        <v>44316</v>
      </c>
      <c r="P574" s="22">
        <v>44315.5</v>
      </c>
      <c r="Q574">
        <f t="shared" si="52"/>
        <v>80.5</v>
      </c>
      <c r="R574" s="33">
        <f t="shared" si="53"/>
        <v>9402.4</v>
      </c>
    </row>
    <row r="575" spans="1:18" x14ac:dyDescent="0.35">
      <c r="A575" t="s">
        <v>368</v>
      </c>
      <c r="B575" s="21" t="s">
        <v>313</v>
      </c>
      <c r="C575" s="22">
        <v>44242</v>
      </c>
      <c r="D575" t="s">
        <v>110</v>
      </c>
      <c r="E575" t="s">
        <v>111</v>
      </c>
      <c r="F575" s="21" t="s">
        <v>242</v>
      </c>
      <c r="G575" s="32">
        <v>112.83000000000001</v>
      </c>
      <c r="H575" s="22">
        <v>44228</v>
      </c>
      <c r="I575" s="23">
        <v>44242</v>
      </c>
      <c r="J575">
        <f t="shared" si="48"/>
        <v>15</v>
      </c>
      <c r="K575" s="2">
        <f t="shared" si="49"/>
        <v>44235</v>
      </c>
      <c r="L575" s="9">
        <f t="shared" si="50"/>
        <v>15</v>
      </c>
      <c r="M575" s="2">
        <f t="shared" si="51"/>
        <v>44235</v>
      </c>
      <c r="N575" s="22">
        <v>44242</v>
      </c>
      <c r="O575" s="22">
        <v>44316</v>
      </c>
      <c r="P575" s="22">
        <v>44315.5</v>
      </c>
      <c r="Q575">
        <f t="shared" si="52"/>
        <v>80.5</v>
      </c>
      <c r="R575" s="33">
        <f t="shared" si="53"/>
        <v>9082.8150000000005</v>
      </c>
    </row>
    <row r="576" spans="1:18" x14ac:dyDescent="0.35">
      <c r="A576" t="s">
        <v>368</v>
      </c>
      <c r="B576" s="21" t="s">
        <v>313</v>
      </c>
      <c r="C576" s="22">
        <v>44242</v>
      </c>
      <c r="D576" t="s">
        <v>358</v>
      </c>
      <c r="E576" t="s">
        <v>359</v>
      </c>
      <c r="F576" s="21" t="s">
        <v>360</v>
      </c>
      <c r="G576" s="32">
        <v>9.17</v>
      </c>
      <c r="H576" s="22">
        <v>44228</v>
      </c>
      <c r="I576" s="23">
        <v>44242</v>
      </c>
      <c r="J576">
        <f t="shared" si="48"/>
        <v>15</v>
      </c>
      <c r="K576" s="2">
        <f t="shared" si="49"/>
        <v>44235</v>
      </c>
      <c r="L576" s="9">
        <f t="shared" si="50"/>
        <v>15</v>
      </c>
      <c r="M576" s="2">
        <f t="shared" si="51"/>
        <v>44235</v>
      </c>
      <c r="N576" s="22">
        <v>44242</v>
      </c>
      <c r="O576" s="22">
        <v>44316</v>
      </c>
      <c r="P576" s="22">
        <v>44315.5</v>
      </c>
      <c r="Q576">
        <f t="shared" si="52"/>
        <v>80.5</v>
      </c>
      <c r="R576" s="33">
        <f t="shared" si="53"/>
        <v>738.18499999999995</v>
      </c>
    </row>
    <row r="577" spans="1:18" x14ac:dyDescent="0.35">
      <c r="A577" t="s">
        <v>368</v>
      </c>
      <c r="B577" s="21" t="s">
        <v>313</v>
      </c>
      <c r="C577" s="22">
        <v>44242</v>
      </c>
      <c r="D577" t="s">
        <v>361</v>
      </c>
      <c r="E577" t="s">
        <v>362</v>
      </c>
      <c r="F577" s="21" t="s">
        <v>363</v>
      </c>
      <c r="G577" s="32">
        <v>15.83</v>
      </c>
      <c r="H577" s="22">
        <v>44228</v>
      </c>
      <c r="I577" s="23">
        <v>44242</v>
      </c>
      <c r="J577">
        <f t="shared" si="48"/>
        <v>15</v>
      </c>
      <c r="K577" s="2">
        <f t="shared" si="49"/>
        <v>44235</v>
      </c>
      <c r="L577" s="9">
        <f t="shared" si="50"/>
        <v>15</v>
      </c>
      <c r="M577" s="2">
        <f t="shared" si="51"/>
        <v>44235</v>
      </c>
      <c r="N577" s="22">
        <v>44242</v>
      </c>
      <c r="O577" s="22">
        <v>44316</v>
      </c>
      <c r="P577" s="22">
        <v>44315.5</v>
      </c>
      <c r="Q577">
        <f t="shared" si="52"/>
        <v>80.5</v>
      </c>
      <c r="R577" s="33">
        <f t="shared" si="53"/>
        <v>1274.3150000000001</v>
      </c>
    </row>
    <row r="578" spans="1:18" x14ac:dyDescent="0.35">
      <c r="A578" t="s">
        <v>368</v>
      </c>
      <c r="B578" s="21" t="s">
        <v>313</v>
      </c>
      <c r="C578" s="22">
        <v>44242</v>
      </c>
      <c r="D578" t="s">
        <v>201</v>
      </c>
      <c r="E578" t="s">
        <v>202</v>
      </c>
      <c r="F578" s="21" t="s">
        <v>364</v>
      </c>
      <c r="G578" s="32">
        <v>160.63</v>
      </c>
      <c r="H578" s="22">
        <v>44228</v>
      </c>
      <c r="I578" s="23">
        <v>44242</v>
      </c>
      <c r="J578">
        <f t="shared" si="48"/>
        <v>15</v>
      </c>
      <c r="K578" s="2">
        <f t="shared" si="49"/>
        <v>44235</v>
      </c>
      <c r="L578" s="9">
        <f t="shared" si="50"/>
        <v>15</v>
      </c>
      <c r="M578" s="2">
        <f t="shared" si="51"/>
        <v>44235</v>
      </c>
      <c r="N578" s="22">
        <v>44242</v>
      </c>
      <c r="O578" s="22">
        <v>44316</v>
      </c>
      <c r="P578" s="22">
        <v>44315.5</v>
      </c>
      <c r="Q578">
        <f t="shared" si="52"/>
        <v>80.5</v>
      </c>
      <c r="R578" s="33">
        <f t="shared" si="53"/>
        <v>12930.715</v>
      </c>
    </row>
    <row r="579" spans="1:18" x14ac:dyDescent="0.35">
      <c r="A579" t="s">
        <v>368</v>
      </c>
      <c r="B579" s="21" t="s">
        <v>313</v>
      </c>
      <c r="C579" s="22">
        <v>44242</v>
      </c>
      <c r="D579" t="s">
        <v>201</v>
      </c>
      <c r="E579" t="s">
        <v>202</v>
      </c>
      <c r="F579" s="21" t="s">
        <v>365</v>
      </c>
      <c r="G579" s="32">
        <v>128.15</v>
      </c>
      <c r="H579" s="22">
        <v>44228</v>
      </c>
      <c r="I579" s="23">
        <v>44242</v>
      </c>
      <c r="J579">
        <f t="shared" si="48"/>
        <v>15</v>
      </c>
      <c r="K579" s="2">
        <f t="shared" si="49"/>
        <v>44235</v>
      </c>
      <c r="L579" s="9">
        <f t="shared" si="50"/>
        <v>15</v>
      </c>
      <c r="M579" s="2">
        <f t="shared" si="51"/>
        <v>44235</v>
      </c>
      <c r="N579" s="22">
        <v>44242</v>
      </c>
      <c r="O579" s="22">
        <v>44405</v>
      </c>
      <c r="P579" s="22">
        <v>44404.5</v>
      </c>
      <c r="Q579">
        <f t="shared" si="52"/>
        <v>169.5</v>
      </c>
      <c r="R579" s="33">
        <f t="shared" si="53"/>
        <v>21721.424999999999</v>
      </c>
    </row>
    <row r="580" spans="1:18" x14ac:dyDescent="0.35">
      <c r="A580" t="s">
        <v>371</v>
      </c>
      <c r="B580" s="21" t="s">
        <v>313</v>
      </c>
      <c r="C580" s="22">
        <v>44253</v>
      </c>
      <c r="D580" t="s">
        <v>87</v>
      </c>
      <c r="E580" t="s">
        <v>88</v>
      </c>
      <c r="F580" s="21" t="s">
        <v>89</v>
      </c>
      <c r="G580" s="32">
        <v>151.46</v>
      </c>
      <c r="H580" s="22">
        <v>44243</v>
      </c>
      <c r="I580" s="23">
        <v>44255</v>
      </c>
      <c r="J580">
        <f t="shared" si="48"/>
        <v>13</v>
      </c>
      <c r="K580" s="2">
        <f t="shared" si="49"/>
        <v>44249</v>
      </c>
      <c r="L580" s="9">
        <f t="shared" si="50"/>
        <v>13</v>
      </c>
      <c r="M580" s="2">
        <f t="shared" si="51"/>
        <v>44249</v>
      </c>
      <c r="N580" s="22">
        <v>44253</v>
      </c>
      <c r="O580" s="22">
        <v>44256</v>
      </c>
      <c r="P580" s="22">
        <v>44253.5</v>
      </c>
      <c r="Q580">
        <f t="shared" si="52"/>
        <v>4.5</v>
      </c>
      <c r="R580" s="33">
        <f t="shared" si="53"/>
        <v>681.57</v>
      </c>
    </row>
    <row r="581" spans="1:18" x14ac:dyDescent="0.35">
      <c r="A581" t="s">
        <v>371</v>
      </c>
      <c r="B581" s="21" t="s">
        <v>313</v>
      </c>
      <c r="C581" s="22">
        <v>44253</v>
      </c>
      <c r="D581" t="s">
        <v>90</v>
      </c>
      <c r="E581" t="s">
        <v>91</v>
      </c>
      <c r="F581" s="21" t="s">
        <v>89</v>
      </c>
      <c r="G581" s="32">
        <v>24.28</v>
      </c>
      <c r="H581" s="22">
        <v>44243</v>
      </c>
      <c r="I581" s="23">
        <v>44255</v>
      </c>
      <c r="J581">
        <f t="shared" si="48"/>
        <v>13</v>
      </c>
      <c r="K581" s="2">
        <f t="shared" si="49"/>
        <v>44249</v>
      </c>
      <c r="L581" s="9">
        <f t="shared" si="50"/>
        <v>13</v>
      </c>
      <c r="M581" s="2">
        <f t="shared" si="51"/>
        <v>44249</v>
      </c>
      <c r="N581" s="22">
        <v>44253</v>
      </c>
      <c r="O581" s="22">
        <v>44256</v>
      </c>
      <c r="P581" s="22">
        <v>44253.5</v>
      </c>
      <c r="Q581">
        <f t="shared" si="52"/>
        <v>4.5</v>
      </c>
      <c r="R581" s="33">
        <f t="shared" si="53"/>
        <v>109.26</v>
      </c>
    </row>
    <row r="582" spans="1:18" x14ac:dyDescent="0.35">
      <c r="A582" t="s">
        <v>371</v>
      </c>
      <c r="B582" s="21" t="s">
        <v>313</v>
      </c>
      <c r="C582" s="22">
        <v>44253</v>
      </c>
      <c r="D582" t="s">
        <v>92</v>
      </c>
      <c r="E582" t="s">
        <v>93</v>
      </c>
      <c r="F582" s="21" t="s">
        <v>89</v>
      </c>
      <c r="G582" s="32">
        <v>24.28</v>
      </c>
      <c r="H582" s="22">
        <v>44243</v>
      </c>
      <c r="I582" s="23">
        <v>44255</v>
      </c>
      <c r="J582">
        <f t="shared" ref="J582:J644" si="54">I582-H582+1</f>
        <v>13</v>
      </c>
      <c r="K582" s="2">
        <f t="shared" ref="K582:K644" si="55">(H582+I582)/2</f>
        <v>44249</v>
      </c>
      <c r="L582" s="9">
        <f t="shared" si="50"/>
        <v>13</v>
      </c>
      <c r="M582" s="2">
        <f t="shared" si="51"/>
        <v>44249</v>
      </c>
      <c r="N582" s="22">
        <v>44253</v>
      </c>
      <c r="O582" s="22">
        <v>44256</v>
      </c>
      <c r="P582" s="22">
        <v>44253.5</v>
      </c>
      <c r="Q582">
        <f t="shared" si="52"/>
        <v>4.5</v>
      </c>
      <c r="R582" s="33">
        <f t="shared" si="53"/>
        <v>109.26</v>
      </c>
    </row>
    <row r="583" spans="1:18" x14ac:dyDescent="0.35">
      <c r="A583" t="s">
        <v>371</v>
      </c>
      <c r="B583" s="21" t="s">
        <v>313</v>
      </c>
      <c r="C583" s="22">
        <v>44253</v>
      </c>
      <c r="D583" t="s">
        <v>87</v>
      </c>
      <c r="E583" t="s">
        <v>88</v>
      </c>
      <c r="F583" s="21" t="s">
        <v>89</v>
      </c>
      <c r="G583" s="32">
        <v>761.8</v>
      </c>
      <c r="H583" s="22">
        <v>44243</v>
      </c>
      <c r="I583" s="23">
        <v>44255</v>
      </c>
      <c r="J583">
        <f t="shared" si="54"/>
        <v>13</v>
      </c>
      <c r="K583" s="2">
        <f t="shared" si="55"/>
        <v>44249</v>
      </c>
      <c r="L583" s="9">
        <f t="shared" si="50"/>
        <v>13</v>
      </c>
      <c r="M583" s="2">
        <f t="shared" si="51"/>
        <v>44249</v>
      </c>
      <c r="N583" s="22">
        <v>44253</v>
      </c>
      <c r="O583" s="22">
        <v>44256</v>
      </c>
      <c r="P583" s="22">
        <v>44253.5</v>
      </c>
      <c r="Q583">
        <f t="shared" si="52"/>
        <v>4.5</v>
      </c>
      <c r="R583" s="33">
        <f t="shared" si="53"/>
        <v>3428.1</v>
      </c>
    </row>
    <row r="584" spans="1:18" x14ac:dyDescent="0.35">
      <c r="A584" t="s">
        <v>371</v>
      </c>
      <c r="B584" s="21" t="s">
        <v>313</v>
      </c>
      <c r="C584" s="22">
        <v>44253</v>
      </c>
      <c r="D584" t="s">
        <v>90</v>
      </c>
      <c r="E584" t="s">
        <v>91</v>
      </c>
      <c r="F584" s="21" t="s">
        <v>89</v>
      </c>
      <c r="G584" s="32">
        <v>63.48</v>
      </c>
      <c r="H584" s="22">
        <v>44243</v>
      </c>
      <c r="I584" s="23">
        <v>44255</v>
      </c>
      <c r="J584">
        <f t="shared" si="54"/>
        <v>13</v>
      </c>
      <c r="K584" s="2">
        <f t="shared" si="55"/>
        <v>44249</v>
      </c>
      <c r="L584" s="9">
        <f t="shared" si="50"/>
        <v>13</v>
      </c>
      <c r="M584" s="2">
        <f t="shared" si="51"/>
        <v>44249</v>
      </c>
      <c r="N584" s="22">
        <v>44253</v>
      </c>
      <c r="O584" s="22">
        <v>44256</v>
      </c>
      <c r="P584" s="22">
        <v>44253.5</v>
      </c>
      <c r="Q584">
        <f t="shared" si="52"/>
        <v>4.5</v>
      </c>
      <c r="R584" s="33">
        <f t="shared" si="53"/>
        <v>285.65999999999997</v>
      </c>
    </row>
    <row r="585" spans="1:18" x14ac:dyDescent="0.35">
      <c r="A585" t="s">
        <v>371</v>
      </c>
      <c r="B585" s="21" t="s">
        <v>313</v>
      </c>
      <c r="C585" s="22">
        <v>44253</v>
      </c>
      <c r="D585" t="s">
        <v>92</v>
      </c>
      <c r="E585" t="s">
        <v>93</v>
      </c>
      <c r="F585" s="21" t="s">
        <v>89</v>
      </c>
      <c r="G585" s="32">
        <v>63.48</v>
      </c>
      <c r="H585" s="22">
        <v>44243</v>
      </c>
      <c r="I585" s="23">
        <v>44255</v>
      </c>
      <c r="J585">
        <f t="shared" si="54"/>
        <v>13</v>
      </c>
      <c r="K585" s="2">
        <f t="shared" si="55"/>
        <v>44249</v>
      </c>
      <c r="L585" s="9">
        <f t="shared" si="50"/>
        <v>13</v>
      </c>
      <c r="M585" s="2">
        <f t="shared" si="51"/>
        <v>44249</v>
      </c>
      <c r="N585" s="22">
        <v>44253</v>
      </c>
      <c r="O585" s="22">
        <v>44256</v>
      </c>
      <c r="P585" s="22">
        <v>44253.5</v>
      </c>
      <c r="Q585">
        <f t="shared" si="52"/>
        <v>4.5</v>
      </c>
      <c r="R585" s="33">
        <f t="shared" si="53"/>
        <v>285.65999999999997</v>
      </c>
    </row>
    <row r="586" spans="1:18" x14ac:dyDescent="0.35">
      <c r="A586" t="s">
        <v>371</v>
      </c>
      <c r="B586" s="21" t="s">
        <v>313</v>
      </c>
      <c r="C586" s="22">
        <v>44253</v>
      </c>
      <c r="D586" t="s">
        <v>369</v>
      </c>
      <c r="E586" t="s">
        <v>370</v>
      </c>
      <c r="F586" s="21" t="s">
        <v>89</v>
      </c>
      <c r="G586" s="32">
        <v>5603.79</v>
      </c>
      <c r="H586" s="22">
        <v>44243</v>
      </c>
      <c r="I586" s="23">
        <v>44255</v>
      </c>
      <c r="J586">
        <f t="shared" si="54"/>
        <v>13</v>
      </c>
      <c r="K586" s="2">
        <f t="shared" si="55"/>
        <v>44249</v>
      </c>
      <c r="L586" s="9">
        <f t="shared" si="50"/>
        <v>13</v>
      </c>
      <c r="M586" s="2">
        <f t="shared" si="51"/>
        <v>44249</v>
      </c>
      <c r="N586" s="22">
        <v>44253</v>
      </c>
      <c r="O586" s="22">
        <v>44256</v>
      </c>
      <c r="P586" s="22">
        <v>44253.5</v>
      </c>
      <c r="Q586">
        <f t="shared" si="52"/>
        <v>4.5</v>
      </c>
      <c r="R586" s="33">
        <f t="shared" si="53"/>
        <v>25217.055</v>
      </c>
    </row>
    <row r="587" spans="1:18" x14ac:dyDescent="0.35">
      <c r="A587" t="s">
        <v>371</v>
      </c>
      <c r="B587" s="21" t="s">
        <v>313</v>
      </c>
      <c r="C587" s="22">
        <v>44253</v>
      </c>
      <c r="D587" t="s">
        <v>87</v>
      </c>
      <c r="E587" t="s">
        <v>88</v>
      </c>
      <c r="F587" s="21" t="s">
        <v>89</v>
      </c>
      <c r="G587" s="32">
        <v>3058810.0900000036</v>
      </c>
      <c r="H587" s="22">
        <v>44243</v>
      </c>
      <c r="I587" s="23">
        <v>44255</v>
      </c>
      <c r="J587">
        <f t="shared" si="54"/>
        <v>13</v>
      </c>
      <c r="K587" s="2">
        <f t="shared" si="55"/>
        <v>44249</v>
      </c>
      <c r="L587" s="9">
        <f t="shared" ref="L587:L650" si="56">I587-H587+1</f>
        <v>13</v>
      </c>
      <c r="M587" s="2">
        <f t="shared" ref="M587:M650" si="57">(H587+I587)/2</f>
        <v>44249</v>
      </c>
      <c r="N587" s="22">
        <v>44253</v>
      </c>
      <c r="O587" s="22">
        <v>44256</v>
      </c>
      <c r="P587" s="22">
        <v>44253.5</v>
      </c>
      <c r="Q587">
        <f t="shared" ref="Q587:Q650" si="58">P587-M587</f>
        <v>4.5</v>
      </c>
      <c r="R587" s="33">
        <f t="shared" ref="R587:R650" si="59">Q587*G587</f>
        <v>13764645.405000016</v>
      </c>
    </row>
    <row r="588" spans="1:18" x14ac:dyDescent="0.35">
      <c r="A588" t="s">
        <v>371</v>
      </c>
      <c r="B588" s="21" t="s">
        <v>313</v>
      </c>
      <c r="C588" s="22">
        <v>44253</v>
      </c>
      <c r="D588" t="s">
        <v>90</v>
      </c>
      <c r="E588" t="s">
        <v>91</v>
      </c>
      <c r="F588" s="21" t="s">
        <v>89</v>
      </c>
      <c r="G588" s="32">
        <v>375339.28999999986</v>
      </c>
      <c r="H588" s="22">
        <v>44243</v>
      </c>
      <c r="I588" s="23">
        <v>44255</v>
      </c>
      <c r="J588">
        <f t="shared" si="54"/>
        <v>13</v>
      </c>
      <c r="K588" s="2">
        <f t="shared" si="55"/>
        <v>44249</v>
      </c>
      <c r="L588" s="9">
        <f t="shared" si="56"/>
        <v>13</v>
      </c>
      <c r="M588" s="2">
        <f t="shared" si="57"/>
        <v>44249</v>
      </c>
      <c r="N588" s="22">
        <v>44253</v>
      </c>
      <c r="O588" s="22">
        <v>44256</v>
      </c>
      <c r="P588" s="22">
        <v>44253.5</v>
      </c>
      <c r="Q588">
        <f t="shared" si="58"/>
        <v>4.5</v>
      </c>
      <c r="R588" s="33">
        <f t="shared" si="59"/>
        <v>1689026.8049999995</v>
      </c>
    </row>
    <row r="589" spans="1:18" x14ac:dyDescent="0.35">
      <c r="A589" t="s">
        <v>371</v>
      </c>
      <c r="B589" s="21" t="s">
        <v>313</v>
      </c>
      <c r="C589" s="22">
        <v>44253</v>
      </c>
      <c r="D589" t="s">
        <v>92</v>
      </c>
      <c r="E589" t="s">
        <v>93</v>
      </c>
      <c r="F589" s="21" t="s">
        <v>89</v>
      </c>
      <c r="G589" s="32">
        <v>375339.32999999978</v>
      </c>
      <c r="H589" s="22">
        <v>44243</v>
      </c>
      <c r="I589" s="23">
        <v>44255</v>
      </c>
      <c r="J589">
        <f t="shared" si="54"/>
        <v>13</v>
      </c>
      <c r="K589" s="2">
        <f t="shared" si="55"/>
        <v>44249</v>
      </c>
      <c r="L589" s="9">
        <f t="shared" si="56"/>
        <v>13</v>
      </c>
      <c r="M589" s="2">
        <f t="shared" si="57"/>
        <v>44249</v>
      </c>
      <c r="N589" s="22">
        <v>44253</v>
      </c>
      <c r="O589" s="22">
        <v>44256</v>
      </c>
      <c r="P589" s="22">
        <v>44253.5</v>
      </c>
      <c r="Q589">
        <f t="shared" si="58"/>
        <v>4.5</v>
      </c>
      <c r="R589" s="33">
        <f t="shared" si="59"/>
        <v>1689026.9849999989</v>
      </c>
    </row>
    <row r="590" spans="1:18" x14ac:dyDescent="0.35">
      <c r="A590" t="s">
        <v>371</v>
      </c>
      <c r="B590" s="21" t="s">
        <v>313</v>
      </c>
      <c r="C590" s="22">
        <v>44253</v>
      </c>
      <c r="D590" t="s">
        <v>99</v>
      </c>
      <c r="E590" t="s">
        <v>100</v>
      </c>
      <c r="F590" s="21" t="s">
        <v>109</v>
      </c>
      <c r="G590" s="32">
        <v>731091</v>
      </c>
      <c r="H590" s="22">
        <v>44243</v>
      </c>
      <c r="I590" s="23">
        <v>44255</v>
      </c>
      <c r="J590">
        <f t="shared" si="54"/>
        <v>13</v>
      </c>
      <c r="K590" s="2">
        <f t="shared" si="55"/>
        <v>44249</v>
      </c>
      <c r="L590" s="9">
        <f t="shared" si="56"/>
        <v>13</v>
      </c>
      <c r="M590" s="2">
        <f t="shared" si="57"/>
        <v>44249</v>
      </c>
      <c r="N590" s="22">
        <v>44253</v>
      </c>
      <c r="O590" s="22">
        <v>44258</v>
      </c>
      <c r="P590" s="22">
        <v>44257.5</v>
      </c>
      <c r="Q590">
        <f t="shared" si="58"/>
        <v>8.5</v>
      </c>
      <c r="R590" s="33">
        <f t="shared" si="59"/>
        <v>6214273.5</v>
      </c>
    </row>
    <row r="591" spans="1:18" x14ac:dyDescent="0.35">
      <c r="A591" t="s">
        <v>371</v>
      </c>
      <c r="B591" s="21" t="s">
        <v>313</v>
      </c>
      <c r="C591" s="22">
        <v>44253</v>
      </c>
      <c r="D591" t="s">
        <v>94</v>
      </c>
      <c r="E591" t="s">
        <v>95</v>
      </c>
      <c r="F591" s="21" t="s">
        <v>89</v>
      </c>
      <c r="G591" s="32">
        <v>103.85</v>
      </c>
      <c r="H591" s="22">
        <v>44243</v>
      </c>
      <c r="I591" s="23">
        <v>44255</v>
      </c>
      <c r="J591">
        <f t="shared" si="54"/>
        <v>13</v>
      </c>
      <c r="K591" s="2">
        <f t="shared" si="55"/>
        <v>44249</v>
      </c>
      <c r="L591" s="9">
        <f t="shared" si="56"/>
        <v>13</v>
      </c>
      <c r="M591" s="2">
        <f t="shared" si="57"/>
        <v>44249</v>
      </c>
      <c r="N591" s="22">
        <v>44253</v>
      </c>
      <c r="O591" s="22">
        <v>44256</v>
      </c>
      <c r="P591" s="22">
        <v>44253.5</v>
      </c>
      <c r="Q591">
        <f t="shared" si="58"/>
        <v>4.5</v>
      </c>
      <c r="R591" s="33">
        <f t="shared" si="59"/>
        <v>467.32499999999999</v>
      </c>
    </row>
    <row r="592" spans="1:18" x14ac:dyDescent="0.35">
      <c r="A592" t="s">
        <v>371</v>
      </c>
      <c r="B592" s="21" t="s">
        <v>313</v>
      </c>
      <c r="C592" s="22">
        <v>44253</v>
      </c>
      <c r="D592" t="s">
        <v>96</v>
      </c>
      <c r="E592" t="s">
        <v>97</v>
      </c>
      <c r="F592" s="21" t="s">
        <v>89</v>
      </c>
      <c r="G592" s="32">
        <v>103.85</v>
      </c>
      <c r="H592" s="22">
        <v>44243</v>
      </c>
      <c r="I592" s="23">
        <v>44255</v>
      </c>
      <c r="J592">
        <f t="shared" si="54"/>
        <v>13</v>
      </c>
      <c r="K592" s="2">
        <f t="shared" si="55"/>
        <v>44249</v>
      </c>
      <c r="L592" s="9">
        <f t="shared" si="56"/>
        <v>13</v>
      </c>
      <c r="M592" s="2">
        <f t="shared" si="57"/>
        <v>44249</v>
      </c>
      <c r="N592" s="22">
        <v>44253</v>
      </c>
      <c r="O592" s="22">
        <v>44256</v>
      </c>
      <c r="P592" s="22">
        <v>44253.5</v>
      </c>
      <c r="Q592">
        <f t="shared" si="58"/>
        <v>4.5</v>
      </c>
      <c r="R592" s="33">
        <f t="shared" si="59"/>
        <v>467.32499999999999</v>
      </c>
    </row>
    <row r="593" spans="1:18" x14ac:dyDescent="0.35">
      <c r="A593" t="s">
        <v>371</v>
      </c>
      <c r="B593" s="21" t="s">
        <v>313</v>
      </c>
      <c r="C593" s="22">
        <v>44253</v>
      </c>
      <c r="D593" t="s">
        <v>94</v>
      </c>
      <c r="E593" t="s">
        <v>95</v>
      </c>
      <c r="F593" s="21" t="s">
        <v>89</v>
      </c>
      <c r="G593" s="32">
        <v>271.41000000000003</v>
      </c>
      <c r="H593" s="22">
        <v>44243</v>
      </c>
      <c r="I593" s="23">
        <v>44255</v>
      </c>
      <c r="J593">
        <f t="shared" si="54"/>
        <v>13</v>
      </c>
      <c r="K593" s="2">
        <f t="shared" si="55"/>
        <v>44249</v>
      </c>
      <c r="L593" s="9">
        <f t="shared" si="56"/>
        <v>13</v>
      </c>
      <c r="M593" s="2">
        <f t="shared" si="57"/>
        <v>44249</v>
      </c>
      <c r="N593" s="22">
        <v>44253</v>
      </c>
      <c r="O593" s="22">
        <v>44256</v>
      </c>
      <c r="P593" s="22">
        <v>44253.5</v>
      </c>
      <c r="Q593">
        <f t="shared" si="58"/>
        <v>4.5</v>
      </c>
      <c r="R593" s="33">
        <f t="shared" si="59"/>
        <v>1221.345</v>
      </c>
    </row>
    <row r="594" spans="1:18" x14ac:dyDescent="0.35">
      <c r="A594" t="s">
        <v>371</v>
      </c>
      <c r="B594" s="21" t="s">
        <v>313</v>
      </c>
      <c r="C594" s="22">
        <v>44253</v>
      </c>
      <c r="D594" t="s">
        <v>96</v>
      </c>
      <c r="E594" t="s">
        <v>97</v>
      </c>
      <c r="F594" s="21" t="s">
        <v>89</v>
      </c>
      <c r="G594" s="32">
        <v>271.41000000000003</v>
      </c>
      <c r="H594" s="22">
        <v>44243</v>
      </c>
      <c r="I594" s="23">
        <v>44255</v>
      </c>
      <c r="J594">
        <f t="shared" si="54"/>
        <v>13</v>
      </c>
      <c r="K594" s="2">
        <f t="shared" si="55"/>
        <v>44249</v>
      </c>
      <c r="L594" s="9">
        <f t="shared" si="56"/>
        <v>13</v>
      </c>
      <c r="M594" s="2">
        <f t="shared" si="57"/>
        <v>44249</v>
      </c>
      <c r="N594" s="22">
        <v>44253</v>
      </c>
      <c r="O594" s="22">
        <v>44256</v>
      </c>
      <c r="P594" s="22">
        <v>44253.5</v>
      </c>
      <c r="Q594">
        <f t="shared" si="58"/>
        <v>4.5</v>
      </c>
      <c r="R594" s="33">
        <f t="shared" si="59"/>
        <v>1221.345</v>
      </c>
    </row>
    <row r="595" spans="1:18" x14ac:dyDescent="0.35">
      <c r="A595" t="s">
        <v>371</v>
      </c>
      <c r="B595" s="21" t="s">
        <v>313</v>
      </c>
      <c r="C595" s="22">
        <v>44253</v>
      </c>
      <c r="D595" t="s">
        <v>99</v>
      </c>
      <c r="E595" t="s">
        <v>100</v>
      </c>
      <c r="F595" s="21" t="s">
        <v>102</v>
      </c>
      <c r="G595" s="32">
        <v>287.16000000000003</v>
      </c>
      <c r="H595" s="22">
        <v>44243</v>
      </c>
      <c r="I595" s="23">
        <v>44255</v>
      </c>
      <c r="J595">
        <f t="shared" si="54"/>
        <v>13</v>
      </c>
      <c r="K595" s="2">
        <f t="shared" si="55"/>
        <v>44249</v>
      </c>
      <c r="L595" s="9">
        <f t="shared" si="56"/>
        <v>13</v>
      </c>
      <c r="M595" s="2">
        <f t="shared" si="57"/>
        <v>44249</v>
      </c>
      <c r="N595" s="22">
        <v>44253</v>
      </c>
      <c r="O595" s="22">
        <v>44256</v>
      </c>
      <c r="P595" s="22">
        <v>44253.5</v>
      </c>
      <c r="Q595">
        <f t="shared" si="58"/>
        <v>4.5</v>
      </c>
      <c r="R595" s="33">
        <f t="shared" si="59"/>
        <v>1292.22</v>
      </c>
    </row>
    <row r="596" spans="1:18" x14ac:dyDescent="0.35">
      <c r="A596" t="s">
        <v>371</v>
      </c>
      <c r="B596" s="21" t="s">
        <v>313</v>
      </c>
      <c r="C596" s="22">
        <v>44253</v>
      </c>
      <c r="D596" t="s">
        <v>99</v>
      </c>
      <c r="E596" t="s">
        <v>100</v>
      </c>
      <c r="F596" s="21" t="s">
        <v>315</v>
      </c>
      <c r="G596" s="32">
        <v>184.56</v>
      </c>
      <c r="H596" s="22">
        <v>44243</v>
      </c>
      <c r="I596" s="23">
        <v>44255</v>
      </c>
      <c r="J596">
        <f t="shared" si="54"/>
        <v>13</v>
      </c>
      <c r="K596" s="2">
        <f t="shared" si="55"/>
        <v>44249</v>
      </c>
      <c r="L596" s="9">
        <f t="shared" si="56"/>
        <v>13</v>
      </c>
      <c r="M596" s="2">
        <f t="shared" si="57"/>
        <v>44249</v>
      </c>
      <c r="N596" s="22">
        <v>44253</v>
      </c>
      <c r="O596" s="22">
        <v>44256</v>
      </c>
      <c r="P596" s="22">
        <v>44253.5</v>
      </c>
      <c r="Q596">
        <f t="shared" si="58"/>
        <v>4.5</v>
      </c>
      <c r="R596" s="33">
        <f t="shared" si="59"/>
        <v>830.52</v>
      </c>
    </row>
    <row r="597" spans="1:18" x14ac:dyDescent="0.35">
      <c r="A597" t="s">
        <v>371</v>
      </c>
      <c r="B597" s="21" t="s">
        <v>313</v>
      </c>
      <c r="C597" s="22">
        <v>44253</v>
      </c>
      <c r="D597" t="s">
        <v>99</v>
      </c>
      <c r="E597" t="s">
        <v>100</v>
      </c>
      <c r="F597" s="21" t="s">
        <v>103</v>
      </c>
      <c r="G597" s="32">
        <v>9662.65</v>
      </c>
      <c r="H597" s="22">
        <v>44243</v>
      </c>
      <c r="I597" s="23">
        <v>44255</v>
      </c>
      <c r="J597">
        <f t="shared" si="54"/>
        <v>13</v>
      </c>
      <c r="K597" s="2">
        <f t="shared" si="55"/>
        <v>44249</v>
      </c>
      <c r="L597" s="9">
        <f t="shared" si="56"/>
        <v>13</v>
      </c>
      <c r="M597" s="2">
        <f t="shared" si="57"/>
        <v>44249</v>
      </c>
      <c r="N597" s="22">
        <v>44253</v>
      </c>
      <c r="O597" s="22">
        <v>44256</v>
      </c>
      <c r="P597" s="22">
        <v>44253.5</v>
      </c>
      <c r="Q597">
        <f t="shared" si="58"/>
        <v>4.5</v>
      </c>
      <c r="R597" s="33">
        <f t="shared" si="59"/>
        <v>43481.924999999996</v>
      </c>
    </row>
    <row r="598" spans="1:18" x14ac:dyDescent="0.35">
      <c r="A598" t="s">
        <v>371</v>
      </c>
      <c r="B598" s="21" t="s">
        <v>313</v>
      </c>
      <c r="C598" s="22">
        <v>44253</v>
      </c>
      <c r="D598" t="s">
        <v>104</v>
      </c>
      <c r="E598" t="s">
        <v>105</v>
      </c>
      <c r="F598" s="21" t="s">
        <v>106</v>
      </c>
      <c r="G598" s="32">
        <v>2315.6200000000003</v>
      </c>
      <c r="H598" s="22">
        <v>44243</v>
      </c>
      <c r="I598" s="23">
        <v>44255</v>
      </c>
      <c r="J598">
        <f t="shared" si="54"/>
        <v>13</v>
      </c>
      <c r="K598" s="2">
        <f t="shared" si="55"/>
        <v>44249</v>
      </c>
      <c r="L598" s="9">
        <f t="shared" si="56"/>
        <v>13</v>
      </c>
      <c r="M598" s="2">
        <f t="shared" si="57"/>
        <v>44249</v>
      </c>
      <c r="N598" s="22">
        <v>44253</v>
      </c>
      <c r="O598" s="22">
        <v>44256</v>
      </c>
      <c r="P598" s="22">
        <v>44253.5</v>
      </c>
      <c r="Q598">
        <f t="shared" si="58"/>
        <v>4.5</v>
      </c>
      <c r="R598" s="33">
        <f t="shared" si="59"/>
        <v>10420.290000000001</v>
      </c>
    </row>
    <row r="599" spans="1:18" x14ac:dyDescent="0.35">
      <c r="A599" t="s">
        <v>371</v>
      </c>
      <c r="B599" s="21" t="s">
        <v>313</v>
      </c>
      <c r="C599" s="22">
        <v>44253</v>
      </c>
      <c r="D599" t="s">
        <v>94</v>
      </c>
      <c r="E599" t="s">
        <v>95</v>
      </c>
      <c r="F599" s="21" t="s">
        <v>89</v>
      </c>
      <c r="G599" s="32">
        <v>1564764.4199999967</v>
      </c>
      <c r="H599" s="22">
        <v>44243</v>
      </c>
      <c r="I599" s="23">
        <v>44255</v>
      </c>
      <c r="J599">
        <f t="shared" si="54"/>
        <v>13</v>
      </c>
      <c r="K599" s="2">
        <f t="shared" si="55"/>
        <v>44249</v>
      </c>
      <c r="L599" s="9">
        <f t="shared" si="56"/>
        <v>13</v>
      </c>
      <c r="M599" s="2">
        <f t="shared" si="57"/>
        <v>44249</v>
      </c>
      <c r="N599" s="22">
        <v>44253</v>
      </c>
      <c r="O599" s="22">
        <v>44256</v>
      </c>
      <c r="P599" s="22">
        <v>44253.5</v>
      </c>
      <c r="Q599">
        <f t="shared" si="58"/>
        <v>4.5</v>
      </c>
      <c r="R599" s="33">
        <f t="shared" si="59"/>
        <v>7041439.8899999848</v>
      </c>
    </row>
    <row r="600" spans="1:18" x14ac:dyDescent="0.35">
      <c r="A600" t="s">
        <v>371</v>
      </c>
      <c r="B600" s="21" t="s">
        <v>313</v>
      </c>
      <c r="C600" s="22">
        <v>44253</v>
      </c>
      <c r="D600" t="s">
        <v>96</v>
      </c>
      <c r="E600" t="s">
        <v>97</v>
      </c>
      <c r="F600" s="21" t="s">
        <v>89</v>
      </c>
      <c r="G600" s="32">
        <v>1564764.4399999967</v>
      </c>
      <c r="H600" s="22">
        <v>44243</v>
      </c>
      <c r="I600" s="23">
        <v>44255</v>
      </c>
      <c r="J600">
        <f t="shared" si="54"/>
        <v>13</v>
      </c>
      <c r="K600" s="2">
        <f t="shared" si="55"/>
        <v>44249</v>
      </c>
      <c r="L600" s="9">
        <f t="shared" si="56"/>
        <v>13</v>
      </c>
      <c r="M600" s="2">
        <f t="shared" si="57"/>
        <v>44249</v>
      </c>
      <c r="N600" s="22">
        <v>44253</v>
      </c>
      <c r="O600" s="22">
        <v>44256</v>
      </c>
      <c r="P600" s="22">
        <v>44253.5</v>
      </c>
      <c r="Q600">
        <f t="shared" si="58"/>
        <v>4.5</v>
      </c>
      <c r="R600" s="33">
        <f t="shared" si="59"/>
        <v>7041439.9799999855</v>
      </c>
    </row>
    <row r="601" spans="1:18" x14ac:dyDescent="0.35">
      <c r="A601" t="s">
        <v>371</v>
      </c>
      <c r="B601" s="21" t="s">
        <v>313</v>
      </c>
      <c r="C601" s="22">
        <v>44253</v>
      </c>
      <c r="D601" t="s">
        <v>99</v>
      </c>
      <c r="E601" t="s">
        <v>100</v>
      </c>
      <c r="F601" s="21" t="s">
        <v>319</v>
      </c>
      <c r="G601" s="32">
        <v>1103.1100000000001</v>
      </c>
      <c r="H601" s="22">
        <v>44243</v>
      </c>
      <c r="I601" s="23">
        <v>44255</v>
      </c>
      <c r="J601">
        <f t="shared" si="54"/>
        <v>13</v>
      </c>
      <c r="K601" s="2">
        <f t="shared" si="55"/>
        <v>44249</v>
      </c>
      <c r="L601" s="9">
        <f t="shared" si="56"/>
        <v>13</v>
      </c>
      <c r="M601" s="2">
        <f t="shared" si="57"/>
        <v>44249</v>
      </c>
      <c r="N601" s="22">
        <v>44253</v>
      </c>
      <c r="O601" s="22">
        <v>44256</v>
      </c>
      <c r="P601" s="22">
        <v>44253.5</v>
      </c>
      <c r="Q601">
        <f t="shared" si="58"/>
        <v>4.5</v>
      </c>
      <c r="R601" s="33">
        <f t="shared" si="59"/>
        <v>4963.9950000000008</v>
      </c>
    </row>
    <row r="602" spans="1:18" x14ac:dyDescent="0.35">
      <c r="A602" t="s">
        <v>371</v>
      </c>
      <c r="B602" s="21" t="s">
        <v>313</v>
      </c>
      <c r="C602" s="22">
        <v>44253</v>
      </c>
      <c r="D602" t="s">
        <v>107</v>
      </c>
      <c r="E602" t="s">
        <v>108</v>
      </c>
      <c r="F602" s="21" t="s">
        <v>101</v>
      </c>
      <c r="G602" s="32">
        <v>2312.94</v>
      </c>
      <c r="H602" s="22">
        <v>44243</v>
      </c>
      <c r="I602" s="23">
        <v>44255</v>
      </c>
      <c r="J602">
        <f t="shared" si="54"/>
        <v>13</v>
      </c>
      <c r="K602" s="2">
        <f t="shared" si="55"/>
        <v>44249</v>
      </c>
      <c r="L602" s="9">
        <f t="shared" si="56"/>
        <v>13</v>
      </c>
      <c r="M602" s="2">
        <f t="shared" si="57"/>
        <v>44249</v>
      </c>
      <c r="N602" s="22">
        <v>44253</v>
      </c>
      <c r="O602" s="22">
        <v>44256</v>
      </c>
      <c r="P602" s="22">
        <v>44253.5</v>
      </c>
      <c r="Q602">
        <f t="shared" si="58"/>
        <v>4.5</v>
      </c>
      <c r="R602" s="33">
        <f t="shared" si="59"/>
        <v>10408.23</v>
      </c>
    </row>
    <row r="603" spans="1:18" x14ac:dyDescent="0.35">
      <c r="A603" t="s">
        <v>371</v>
      </c>
      <c r="B603" s="21" t="s">
        <v>313</v>
      </c>
      <c r="C603" s="22">
        <v>44253</v>
      </c>
      <c r="D603" t="s">
        <v>99</v>
      </c>
      <c r="E603" t="s">
        <v>100</v>
      </c>
      <c r="F603" s="21" t="s">
        <v>101</v>
      </c>
      <c r="G603" s="32">
        <v>57568.609999999971</v>
      </c>
      <c r="H603" s="22">
        <v>44243</v>
      </c>
      <c r="I603" s="23">
        <v>44255</v>
      </c>
      <c r="J603">
        <f t="shared" si="54"/>
        <v>13</v>
      </c>
      <c r="K603" s="2">
        <f t="shared" si="55"/>
        <v>44249</v>
      </c>
      <c r="L603" s="9">
        <f t="shared" si="56"/>
        <v>13</v>
      </c>
      <c r="M603" s="2">
        <f t="shared" si="57"/>
        <v>44249</v>
      </c>
      <c r="N603" s="22">
        <v>44253</v>
      </c>
      <c r="O603" s="22">
        <v>44256</v>
      </c>
      <c r="P603" s="22">
        <v>44253.5</v>
      </c>
      <c r="Q603">
        <f t="shared" si="58"/>
        <v>4.5</v>
      </c>
      <c r="R603" s="33">
        <f t="shared" si="59"/>
        <v>259058.74499999988</v>
      </c>
    </row>
    <row r="604" spans="1:18" x14ac:dyDescent="0.35">
      <c r="A604" t="s">
        <v>371</v>
      </c>
      <c r="B604" s="21" t="s">
        <v>313</v>
      </c>
      <c r="C604" s="22">
        <v>44253</v>
      </c>
      <c r="D604" t="s">
        <v>99</v>
      </c>
      <c r="E604" t="s">
        <v>100</v>
      </c>
      <c r="F604" s="21" t="s">
        <v>102</v>
      </c>
      <c r="G604" s="32">
        <v>29796.339999999997</v>
      </c>
      <c r="H604" s="22">
        <v>44243</v>
      </c>
      <c r="I604" s="23">
        <v>44255</v>
      </c>
      <c r="J604">
        <f t="shared" si="54"/>
        <v>13</v>
      </c>
      <c r="K604" s="2">
        <f t="shared" si="55"/>
        <v>44249</v>
      </c>
      <c r="L604" s="9">
        <f t="shared" si="56"/>
        <v>13</v>
      </c>
      <c r="M604" s="2">
        <f t="shared" si="57"/>
        <v>44249</v>
      </c>
      <c r="N604" s="22">
        <v>44253</v>
      </c>
      <c r="O604" s="22">
        <v>44256</v>
      </c>
      <c r="P604" s="22">
        <v>44253.5</v>
      </c>
      <c r="Q604">
        <f t="shared" si="58"/>
        <v>4.5</v>
      </c>
      <c r="R604" s="33">
        <f t="shared" si="59"/>
        <v>134083.52999999997</v>
      </c>
    </row>
    <row r="605" spans="1:18" x14ac:dyDescent="0.35">
      <c r="A605" t="s">
        <v>371</v>
      </c>
      <c r="B605" s="21" t="s">
        <v>313</v>
      </c>
      <c r="C605" s="22">
        <v>44253</v>
      </c>
      <c r="D605" t="s">
        <v>114</v>
      </c>
      <c r="E605" t="s">
        <v>115</v>
      </c>
      <c r="F605" s="21" t="s">
        <v>113</v>
      </c>
      <c r="G605" s="32">
        <v>48.58</v>
      </c>
      <c r="H605" s="22">
        <v>44243</v>
      </c>
      <c r="I605" s="23">
        <v>44255</v>
      </c>
      <c r="J605">
        <f t="shared" si="54"/>
        <v>13</v>
      </c>
      <c r="K605" s="2">
        <f t="shared" si="55"/>
        <v>44249</v>
      </c>
      <c r="L605" s="9">
        <f t="shared" si="56"/>
        <v>13</v>
      </c>
      <c r="M605" s="2">
        <f t="shared" si="57"/>
        <v>44249</v>
      </c>
      <c r="N605" s="22">
        <v>44253</v>
      </c>
      <c r="O605" s="22">
        <v>44258</v>
      </c>
      <c r="P605" s="22">
        <v>44257.5</v>
      </c>
      <c r="Q605">
        <f t="shared" si="58"/>
        <v>8.5</v>
      </c>
      <c r="R605" s="33">
        <f t="shared" si="59"/>
        <v>412.93</v>
      </c>
    </row>
    <row r="606" spans="1:18" x14ac:dyDescent="0.35">
      <c r="A606" t="s">
        <v>371</v>
      </c>
      <c r="B606" s="21" t="s">
        <v>313</v>
      </c>
      <c r="C606" s="22">
        <v>44253</v>
      </c>
      <c r="D606" t="s">
        <v>110</v>
      </c>
      <c r="E606" t="s">
        <v>111</v>
      </c>
      <c r="F606" s="21" t="s">
        <v>113</v>
      </c>
      <c r="G606" s="32">
        <v>234.06</v>
      </c>
      <c r="H606" s="22">
        <v>44243</v>
      </c>
      <c r="I606" s="23">
        <v>44255</v>
      </c>
      <c r="J606">
        <f t="shared" si="54"/>
        <v>13</v>
      </c>
      <c r="K606" s="2">
        <f t="shared" si="55"/>
        <v>44249</v>
      </c>
      <c r="L606" s="9">
        <f t="shared" si="56"/>
        <v>13</v>
      </c>
      <c r="M606" s="2">
        <f t="shared" si="57"/>
        <v>44249</v>
      </c>
      <c r="N606" s="22">
        <v>44253</v>
      </c>
      <c r="O606" s="22">
        <v>44258</v>
      </c>
      <c r="P606" s="22">
        <v>44257.5</v>
      </c>
      <c r="Q606">
        <f t="shared" si="58"/>
        <v>8.5</v>
      </c>
      <c r="R606" s="33">
        <f t="shared" si="59"/>
        <v>1989.51</v>
      </c>
    </row>
    <row r="607" spans="1:18" x14ac:dyDescent="0.35">
      <c r="A607" t="s">
        <v>371</v>
      </c>
      <c r="B607" s="21" t="s">
        <v>313</v>
      </c>
      <c r="C607" s="22">
        <v>44253</v>
      </c>
      <c r="D607" t="s">
        <v>114</v>
      </c>
      <c r="E607" t="s">
        <v>115</v>
      </c>
      <c r="F607" s="21" t="s">
        <v>112</v>
      </c>
      <c r="G607" s="32">
        <v>152.15</v>
      </c>
      <c r="H607" s="22">
        <v>44243</v>
      </c>
      <c r="I607" s="23">
        <v>44255</v>
      </c>
      <c r="J607">
        <f t="shared" si="54"/>
        <v>13</v>
      </c>
      <c r="K607" s="2">
        <f t="shared" si="55"/>
        <v>44249</v>
      </c>
      <c r="L607" s="9">
        <f t="shared" si="56"/>
        <v>13</v>
      </c>
      <c r="M607" s="2">
        <f t="shared" si="57"/>
        <v>44249</v>
      </c>
      <c r="N607" s="22">
        <v>44253</v>
      </c>
      <c r="O607" s="22">
        <v>44258</v>
      </c>
      <c r="P607" s="22">
        <v>44257.5</v>
      </c>
      <c r="Q607">
        <f t="shared" si="58"/>
        <v>8.5</v>
      </c>
      <c r="R607" s="33">
        <f t="shared" si="59"/>
        <v>1293.2750000000001</v>
      </c>
    </row>
    <row r="608" spans="1:18" x14ac:dyDescent="0.35">
      <c r="A608" t="s">
        <v>371</v>
      </c>
      <c r="B608" s="21" t="s">
        <v>313</v>
      </c>
      <c r="C608" s="22">
        <v>44253</v>
      </c>
      <c r="D608" t="s">
        <v>110</v>
      </c>
      <c r="E608" t="s">
        <v>111</v>
      </c>
      <c r="F608" s="21" t="s">
        <v>112</v>
      </c>
      <c r="G608" s="32">
        <v>42774.849999999977</v>
      </c>
      <c r="H608" s="22">
        <v>44243</v>
      </c>
      <c r="I608" s="23">
        <v>44255</v>
      </c>
      <c r="J608">
        <f t="shared" si="54"/>
        <v>13</v>
      </c>
      <c r="K608" s="2">
        <f t="shared" si="55"/>
        <v>44249</v>
      </c>
      <c r="L608" s="9">
        <f t="shared" si="56"/>
        <v>13</v>
      </c>
      <c r="M608" s="2">
        <f t="shared" si="57"/>
        <v>44249</v>
      </c>
      <c r="N608" s="22">
        <v>44253</v>
      </c>
      <c r="O608" s="22">
        <v>44258</v>
      </c>
      <c r="P608" s="22">
        <v>44257.5</v>
      </c>
      <c r="Q608">
        <f t="shared" si="58"/>
        <v>8.5</v>
      </c>
      <c r="R608" s="33">
        <f t="shared" si="59"/>
        <v>363586.2249999998</v>
      </c>
    </row>
    <row r="609" spans="1:18" x14ac:dyDescent="0.35">
      <c r="A609" t="s">
        <v>371</v>
      </c>
      <c r="B609" s="21" t="s">
        <v>313</v>
      </c>
      <c r="C609" s="22">
        <v>44253</v>
      </c>
      <c r="D609" t="s">
        <v>110</v>
      </c>
      <c r="E609" t="s">
        <v>111</v>
      </c>
      <c r="F609" s="21" t="s">
        <v>116</v>
      </c>
      <c r="G609" s="32">
        <v>333.4</v>
      </c>
      <c r="H609" s="22">
        <v>44243</v>
      </c>
      <c r="I609" s="23">
        <v>44255</v>
      </c>
      <c r="J609">
        <f t="shared" si="54"/>
        <v>13</v>
      </c>
      <c r="K609" s="2">
        <f t="shared" si="55"/>
        <v>44249</v>
      </c>
      <c r="L609" s="9">
        <f t="shared" si="56"/>
        <v>13</v>
      </c>
      <c r="M609" s="2">
        <f t="shared" si="57"/>
        <v>44249</v>
      </c>
      <c r="N609" s="22">
        <v>44253</v>
      </c>
      <c r="O609" s="22">
        <v>44258</v>
      </c>
      <c r="P609" s="22">
        <v>44257.5</v>
      </c>
      <c r="Q609">
        <f t="shared" si="58"/>
        <v>8.5</v>
      </c>
      <c r="R609" s="33">
        <f t="shared" si="59"/>
        <v>2833.8999999999996</v>
      </c>
    </row>
    <row r="610" spans="1:18" x14ac:dyDescent="0.35">
      <c r="A610" t="s">
        <v>371</v>
      </c>
      <c r="B610" s="21" t="s">
        <v>313</v>
      </c>
      <c r="C610" s="22">
        <v>44253</v>
      </c>
      <c r="D610" t="s">
        <v>114</v>
      </c>
      <c r="E610" t="s">
        <v>115</v>
      </c>
      <c r="F610" s="21" t="s">
        <v>118</v>
      </c>
      <c r="G610" s="32">
        <v>67.08</v>
      </c>
      <c r="H610" s="22">
        <v>44243</v>
      </c>
      <c r="I610" s="23">
        <v>44255</v>
      </c>
      <c r="J610">
        <f t="shared" si="54"/>
        <v>13</v>
      </c>
      <c r="K610" s="2">
        <f t="shared" si="55"/>
        <v>44249</v>
      </c>
      <c r="L610" s="9">
        <f t="shared" si="56"/>
        <v>13</v>
      </c>
      <c r="M610" s="2">
        <f t="shared" si="57"/>
        <v>44249</v>
      </c>
      <c r="N610" s="22">
        <v>44253</v>
      </c>
      <c r="O610" s="22">
        <v>44258</v>
      </c>
      <c r="P610" s="22">
        <v>44257.5</v>
      </c>
      <c r="Q610">
        <f t="shared" si="58"/>
        <v>8.5</v>
      </c>
      <c r="R610" s="33">
        <f t="shared" si="59"/>
        <v>570.17999999999995</v>
      </c>
    </row>
    <row r="611" spans="1:18" x14ac:dyDescent="0.35">
      <c r="A611" t="s">
        <v>371</v>
      </c>
      <c r="B611" s="21" t="s">
        <v>313</v>
      </c>
      <c r="C611" s="22">
        <v>44253</v>
      </c>
      <c r="D611" t="s">
        <v>114</v>
      </c>
      <c r="E611" t="s">
        <v>115</v>
      </c>
      <c r="F611" s="21" t="s">
        <v>119</v>
      </c>
      <c r="G611" s="32">
        <v>55.589999999999996</v>
      </c>
      <c r="H611" s="22">
        <v>44243</v>
      </c>
      <c r="I611" s="23">
        <v>44255</v>
      </c>
      <c r="J611">
        <f t="shared" si="54"/>
        <v>13</v>
      </c>
      <c r="K611" s="2">
        <f t="shared" si="55"/>
        <v>44249</v>
      </c>
      <c r="L611" s="9">
        <f t="shared" si="56"/>
        <v>13</v>
      </c>
      <c r="M611" s="2">
        <f t="shared" si="57"/>
        <v>44249</v>
      </c>
      <c r="N611" s="22">
        <v>44253</v>
      </c>
      <c r="O611" s="22">
        <v>44258</v>
      </c>
      <c r="P611" s="22">
        <v>44257.5</v>
      </c>
      <c r="Q611">
        <f t="shared" si="58"/>
        <v>8.5</v>
      </c>
      <c r="R611" s="33">
        <f t="shared" si="59"/>
        <v>472.51499999999999</v>
      </c>
    </row>
    <row r="612" spans="1:18" x14ac:dyDescent="0.35">
      <c r="A612" t="s">
        <v>371</v>
      </c>
      <c r="B612" s="21" t="s">
        <v>313</v>
      </c>
      <c r="C612" s="22">
        <v>44253</v>
      </c>
      <c r="D612" t="s">
        <v>110</v>
      </c>
      <c r="E612" t="s">
        <v>111</v>
      </c>
      <c r="F612" s="21" t="s">
        <v>119</v>
      </c>
      <c r="G612" s="32">
        <v>215.66</v>
      </c>
      <c r="H612" s="22">
        <v>44243</v>
      </c>
      <c r="I612" s="23">
        <v>44255</v>
      </c>
      <c r="J612">
        <f t="shared" si="54"/>
        <v>13</v>
      </c>
      <c r="K612" s="2">
        <f t="shared" si="55"/>
        <v>44249</v>
      </c>
      <c r="L612" s="9">
        <f t="shared" si="56"/>
        <v>13</v>
      </c>
      <c r="M612" s="2">
        <f t="shared" si="57"/>
        <v>44249</v>
      </c>
      <c r="N612" s="22">
        <v>44253</v>
      </c>
      <c r="O612" s="22">
        <v>44258</v>
      </c>
      <c r="P612" s="22">
        <v>44257.5</v>
      </c>
      <c r="Q612">
        <f t="shared" si="58"/>
        <v>8.5</v>
      </c>
      <c r="R612" s="33">
        <f t="shared" si="59"/>
        <v>1833.11</v>
      </c>
    </row>
    <row r="613" spans="1:18" x14ac:dyDescent="0.35">
      <c r="A613" t="s">
        <v>371</v>
      </c>
      <c r="B613" s="21" t="s">
        <v>313</v>
      </c>
      <c r="C613" s="22">
        <v>44253</v>
      </c>
      <c r="D613" t="s">
        <v>114</v>
      </c>
      <c r="E613" t="s">
        <v>115</v>
      </c>
      <c r="F613" s="21" t="s">
        <v>120</v>
      </c>
      <c r="G613" s="32">
        <v>214.52</v>
      </c>
      <c r="H613" s="22">
        <v>44243</v>
      </c>
      <c r="I613" s="23">
        <v>44255</v>
      </c>
      <c r="J613">
        <f t="shared" si="54"/>
        <v>13</v>
      </c>
      <c r="K613" s="2">
        <f t="shared" si="55"/>
        <v>44249</v>
      </c>
      <c r="L613" s="9">
        <f t="shared" si="56"/>
        <v>13</v>
      </c>
      <c r="M613" s="2">
        <f t="shared" si="57"/>
        <v>44249</v>
      </c>
      <c r="N613" s="22">
        <v>44253</v>
      </c>
      <c r="O613" s="22">
        <v>44258</v>
      </c>
      <c r="P613" s="22">
        <v>44257.5</v>
      </c>
      <c r="Q613">
        <f t="shared" si="58"/>
        <v>8.5</v>
      </c>
      <c r="R613" s="33">
        <f t="shared" si="59"/>
        <v>1823.42</v>
      </c>
    </row>
    <row r="614" spans="1:18" x14ac:dyDescent="0.35">
      <c r="A614" t="s">
        <v>371</v>
      </c>
      <c r="B614" s="21" t="s">
        <v>313</v>
      </c>
      <c r="C614" s="22">
        <v>44253</v>
      </c>
      <c r="D614" t="s">
        <v>114</v>
      </c>
      <c r="E614" t="s">
        <v>115</v>
      </c>
      <c r="F614" s="21" t="s">
        <v>122</v>
      </c>
      <c r="G614" s="32">
        <v>94.289999999999992</v>
      </c>
      <c r="H614" s="22">
        <v>44243</v>
      </c>
      <c r="I614" s="23">
        <v>44255</v>
      </c>
      <c r="J614">
        <f t="shared" si="54"/>
        <v>13</v>
      </c>
      <c r="K614" s="2">
        <f t="shared" si="55"/>
        <v>44249</v>
      </c>
      <c r="L614" s="9">
        <f t="shared" si="56"/>
        <v>13</v>
      </c>
      <c r="M614" s="2">
        <f t="shared" si="57"/>
        <v>44249</v>
      </c>
      <c r="N614" s="22">
        <v>44253</v>
      </c>
      <c r="O614" s="22">
        <v>44258</v>
      </c>
      <c r="P614" s="22">
        <v>44257.5</v>
      </c>
      <c r="Q614">
        <f t="shared" si="58"/>
        <v>8.5</v>
      </c>
      <c r="R614" s="33">
        <f t="shared" si="59"/>
        <v>801.46499999999992</v>
      </c>
    </row>
    <row r="615" spans="1:18" x14ac:dyDescent="0.35">
      <c r="A615" t="s">
        <v>371</v>
      </c>
      <c r="B615" s="21" t="s">
        <v>313</v>
      </c>
      <c r="C615" s="22">
        <v>44253</v>
      </c>
      <c r="D615" t="s">
        <v>114</v>
      </c>
      <c r="E615" t="s">
        <v>115</v>
      </c>
      <c r="F615" s="21" t="s">
        <v>254</v>
      </c>
      <c r="G615" s="32">
        <v>14.99</v>
      </c>
      <c r="H615" s="22">
        <v>44243</v>
      </c>
      <c r="I615" s="23">
        <v>44255</v>
      </c>
      <c r="J615">
        <f t="shared" si="54"/>
        <v>13</v>
      </c>
      <c r="K615" s="2">
        <f t="shared" si="55"/>
        <v>44249</v>
      </c>
      <c r="L615" s="9">
        <f t="shared" si="56"/>
        <v>13</v>
      </c>
      <c r="M615" s="2">
        <f t="shared" si="57"/>
        <v>44249</v>
      </c>
      <c r="N615" s="22">
        <v>44253</v>
      </c>
      <c r="O615" s="22">
        <v>44258</v>
      </c>
      <c r="P615" s="22">
        <v>44257.5</v>
      </c>
      <c r="Q615">
        <f t="shared" si="58"/>
        <v>8.5</v>
      </c>
      <c r="R615" s="33">
        <f t="shared" si="59"/>
        <v>127.41500000000001</v>
      </c>
    </row>
    <row r="616" spans="1:18" x14ac:dyDescent="0.35">
      <c r="A616" t="s">
        <v>371</v>
      </c>
      <c r="B616" s="21" t="s">
        <v>313</v>
      </c>
      <c r="C616" s="22">
        <v>44253</v>
      </c>
      <c r="D616" t="s">
        <v>114</v>
      </c>
      <c r="E616" t="s">
        <v>115</v>
      </c>
      <c r="F616" s="21" t="s">
        <v>125</v>
      </c>
      <c r="G616" s="32">
        <v>69.84</v>
      </c>
      <c r="H616" s="22">
        <v>44243</v>
      </c>
      <c r="I616" s="23">
        <v>44255</v>
      </c>
      <c r="J616">
        <f t="shared" si="54"/>
        <v>13</v>
      </c>
      <c r="K616" s="2">
        <f t="shared" si="55"/>
        <v>44249</v>
      </c>
      <c r="L616" s="9">
        <f t="shared" si="56"/>
        <v>13</v>
      </c>
      <c r="M616" s="2">
        <f t="shared" si="57"/>
        <v>44249</v>
      </c>
      <c r="N616" s="22">
        <v>44253</v>
      </c>
      <c r="O616" s="22">
        <v>44258</v>
      </c>
      <c r="P616" s="22">
        <v>44257.5</v>
      </c>
      <c r="Q616">
        <f t="shared" si="58"/>
        <v>8.5</v>
      </c>
      <c r="R616" s="33">
        <f t="shared" si="59"/>
        <v>593.64</v>
      </c>
    </row>
    <row r="617" spans="1:18" x14ac:dyDescent="0.35">
      <c r="A617" t="s">
        <v>371</v>
      </c>
      <c r="B617" s="21" t="s">
        <v>313</v>
      </c>
      <c r="C617" s="22">
        <v>44253</v>
      </c>
      <c r="D617" t="s">
        <v>107</v>
      </c>
      <c r="E617" t="s">
        <v>108</v>
      </c>
      <c r="F617" s="21" t="s">
        <v>126</v>
      </c>
      <c r="G617" s="32">
        <v>1107.42</v>
      </c>
      <c r="H617" s="22">
        <v>44243</v>
      </c>
      <c r="I617" s="23">
        <v>44255</v>
      </c>
      <c r="J617">
        <f t="shared" si="54"/>
        <v>13</v>
      </c>
      <c r="K617" s="2">
        <f t="shared" si="55"/>
        <v>44249</v>
      </c>
      <c r="L617" s="9">
        <f t="shared" si="56"/>
        <v>13</v>
      </c>
      <c r="M617" s="2">
        <f t="shared" si="57"/>
        <v>44249</v>
      </c>
      <c r="N617" s="22">
        <v>44253</v>
      </c>
      <c r="O617" s="22">
        <v>44258</v>
      </c>
      <c r="P617" s="22">
        <v>44257.5</v>
      </c>
      <c r="Q617">
        <f t="shared" si="58"/>
        <v>8.5</v>
      </c>
      <c r="R617" s="33">
        <f t="shared" si="59"/>
        <v>9413.07</v>
      </c>
    </row>
    <row r="618" spans="1:18" x14ac:dyDescent="0.35">
      <c r="A618" t="s">
        <v>371</v>
      </c>
      <c r="B618" s="21" t="s">
        <v>313</v>
      </c>
      <c r="C618" s="22">
        <v>44253</v>
      </c>
      <c r="D618" t="s">
        <v>114</v>
      </c>
      <c r="E618" t="s">
        <v>115</v>
      </c>
      <c r="F618" s="21" t="s">
        <v>127</v>
      </c>
      <c r="G618" s="32">
        <v>71.75</v>
      </c>
      <c r="H618" s="22">
        <v>44243</v>
      </c>
      <c r="I618" s="23">
        <v>44255</v>
      </c>
      <c r="J618">
        <f t="shared" si="54"/>
        <v>13</v>
      </c>
      <c r="K618" s="2">
        <f t="shared" si="55"/>
        <v>44249</v>
      </c>
      <c r="L618" s="9">
        <f t="shared" si="56"/>
        <v>13</v>
      </c>
      <c r="M618" s="2">
        <f t="shared" si="57"/>
        <v>44249</v>
      </c>
      <c r="N618" s="22">
        <v>44253</v>
      </c>
      <c r="O618" s="22">
        <v>44258</v>
      </c>
      <c r="P618" s="22">
        <v>44257.5</v>
      </c>
      <c r="Q618">
        <f t="shared" si="58"/>
        <v>8.5</v>
      </c>
      <c r="R618" s="33">
        <f t="shared" si="59"/>
        <v>609.875</v>
      </c>
    </row>
    <row r="619" spans="1:18" x14ac:dyDescent="0.35">
      <c r="A619" t="s">
        <v>371</v>
      </c>
      <c r="B619" s="21" t="s">
        <v>313</v>
      </c>
      <c r="C619" s="22">
        <v>44253</v>
      </c>
      <c r="D619" t="s">
        <v>110</v>
      </c>
      <c r="E619" t="s">
        <v>111</v>
      </c>
      <c r="F619" s="21" t="s">
        <v>129</v>
      </c>
      <c r="G619" s="32">
        <v>489.65</v>
      </c>
      <c r="H619" s="22">
        <v>44243</v>
      </c>
      <c r="I619" s="23">
        <v>44255</v>
      </c>
      <c r="J619">
        <f t="shared" si="54"/>
        <v>13</v>
      </c>
      <c r="K619" s="2">
        <f t="shared" si="55"/>
        <v>44249</v>
      </c>
      <c r="L619" s="9">
        <f t="shared" si="56"/>
        <v>13</v>
      </c>
      <c r="M619" s="2">
        <f t="shared" si="57"/>
        <v>44249</v>
      </c>
      <c r="N619" s="22">
        <v>44253</v>
      </c>
      <c r="O619" s="22">
        <v>44258</v>
      </c>
      <c r="P619" s="22">
        <v>44257.5</v>
      </c>
      <c r="Q619">
        <f t="shared" si="58"/>
        <v>8.5</v>
      </c>
      <c r="R619" s="33">
        <f t="shared" si="59"/>
        <v>4162.0249999999996</v>
      </c>
    </row>
    <row r="620" spans="1:18" x14ac:dyDescent="0.35">
      <c r="A620" t="s">
        <v>371</v>
      </c>
      <c r="B620" s="21" t="s">
        <v>313</v>
      </c>
      <c r="C620" s="22">
        <v>44253</v>
      </c>
      <c r="D620" t="s">
        <v>114</v>
      </c>
      <c r="E620" t="s">
        <v>115</v>
      </c>
      <c r="F620" s="21" t="s">
        <v>130</v>
      </c>
      <c r="G620" s="32">
        <v>51.72</v>
      </c>
      <c r="H620" s="22">
        <v>44243</v>
      </c>
      <c r="I620" s="23">
        <v>44255</v>
      </c>
      <c r="J620">
        <f t="shared" si="54"/>
        <v>13</v>
      </c>
      <c r="K620" s="2">
        <f t="shared" si="55"/>
        <v>44249</v>
      </c>
      <c r="L620" s="9">
        <f t="shared" si="56"/>
        <v>13</v>
      </c>
      <c r="M620" s="2">
        <f t="shared" si="57"/>
        <v>44249</v>
      </c>
      <c r="N620" s="22">
        <v>44253</v>
      </c>
      <c r="O620" s="22">
        <v>44258</v>
      </c>
      <c r="P620" s="22">
        <v>44257.5</v>
      </c>
      <c r="Q620">
        <f t="shared" si="58"/>
        <v>8.5</v>
      </c>
      <c r="R620" s="33">
        <f t="shared" si="59"/>
        <v>439.62</v>
      </c>
    </row>
    <row r="621" spans="1:18" x14ac:dyDescent="0.35">
      <c r="A621" t="s">
        <v>371</v>
      </c>
      <c r="B621" s="21" t="s">
        <v>313</v>
      </c>
      <c r="C621" s="22">
        <v>44253</v>
      </c>
      <c r="D621" t="s">
        <v>110</v>
      </c>
      <c r="E621" t="s">
        <v>111</v>
      </c>
      <c r="F621" s="21" t="s">
        <v>130</v>
      </c>
      <c r="G621" s="32">
        <v>22.6</v>
      </c>
      <c r="H621" s="22">
        <v>44243</v>
      </c>
      <c r="I621" s="23">
        <v>44255</v>
      </c>
      <c r="J621">
        <f t="shared" si="54"/>
        <v>13</v>
      </c>
      <c r="K621" s="2">
        <f t="shared" si="55"/>
        <v>44249</v>
      </c>
      <c r="L621" s="9">
        <f t="shared" si="56"/>
        <v>13</v>
      </c>
      <c r="M621" s="2">
        <f t="shared" si="57"/>
        <v>44249</v>
      </c>
      <c r="N621" s="22">
        <v>44253</v>
      </c>
      <c r="O621" s="22">
        <v>44258</v>
      </c>
      <c r="P621" s="22">
        <v>44257.5</v>
      </c>
      <c r="Q621">
        <f t="shared" si="58"/>
        <v>8.5</v>
      </c>
      <c r="R621" s="33">
        <f t="shared" si="59"/>
        <v>192.10000000000002</v>
      </c>
    </row>
    <row r="622" spans="1:18" x14ac:dyDescent="0.35">
      <c r="A622" t="s">
        <v>371</v>
      </c>
      <c r="B622" s="21" t="s">
        <v>313</v>
      </c>
      <c r="C622" s="22">
        <v>44253</v>
      </c>
      <c r="D622" t="s">
        <v>107</v>
      </c>
      <c r="E622" t="s">
        <v>108</v>
      </c>
      <c r="F622" s="21" t="s">
        <v>318</v>
      </c>
      <c r="G622" s="32">
        <v>20.36</v>
      </c>
      <c r="H622" s="22">
        <v>44243</v>
      </c>
      <c r="I622" s="23">
        <v>44255</v>
      </c>
      <c r="J622">
        <f t="shared" si="54"/>
        <v>13</v>
      </c>
      <c r="K622" s="2">
        <f t="shared" si="55"/>
        <v>44249</v>
      </c>
      <c r="L622" s="9">
        <f t="shared" si="56"/>
        <v>13</v>
      </c>
      <c r="M622" s="2">
        <f t="shared" si="57"/>
        <v>44249</v>
      </c>
      <c r="N622" s="22">
        <v>44253</v>
      </c>
      <c r="O622" s="22">
        <v>44258</v>
      </c>
      <c r="P622" s="22">
        <v>44257.5</v>
      </c>
      <c r="Q622">
        <f t="shared" si="58"/>
        <v>8.5</v>
      </c>
      <c r="R622" s="33">
        <f t="shared" si="59"/>
        <v>173.06</v>
      </c>
    </row>
    <row r="623" spans="1:18" x14ac:dyDescent="0.35">
      <c r="A623" t="s">
        <v>371</v>
      </c>
      <c r="B623" s="21" t="s">
        <v>313</v>
      </c>
      <c r="C623" s="22">
        <v>44253</v>
      </c>
      <c r="D623" t="s">
        <v>99</v>
      </c>
      <c r="E623" t="s">
        <v>100</v>
      </c>
      <c r="F623" s="21" t="s">
        <v>318</v>
      </c>
      <c r="G623" s="32">
        <v>636.51</v>
      </c>
      <c r="H623" s="22">
        <v>44243</v>
      </c>
      <c r="I623" s="23">
        <v>44255</v>
      </c>
      <c r="J623">
        <f t="shared" si="54"/>
        <v>13</v>
      </c>
      <c r="K623" s="2">
        <f t="shared" si="55"/>
        <v>44249</v>
      </c>
      <c r="L623" s="9">
        <f t="shared" si="56"/>
        <v>13</v>
      </c>
      <c r="M623" s="2">
        <f t="shared" si="57"/>
        <v>44249</v>
      </c>
      <c r="N623" s="22">
        <v>44253</v>
      </c>
      <c r="O623" s="22">
        <v>44258</v>
      </c>
      <c r="P623" s="22">
        <v>44257.5</v>
      </c>
      <c r="Q623">
        <f t="shared" si="58"/>
        <v>8.5</v>
      </c>
      <c r="R623" s="33">
        <f t="shared" si="59"/>
        <v>5410.335</v>
      </c>
    </row>
    <row r="624" spans="1:18" x14ac:dyDescent="0.35">
      <c r="A624" t="s">
        <v>371</v>
      </c>
      <c r="B624" s="21" t="s">
        <v>313</v>
      </c>
      <c r="C624" s="22">
        <v>44253</v>
      </c>
      <c r="D624" t="s">
        <v>107</v>
      </c>
      <c r="E624" t="s">
        <v>108</v>
      </c>
      <c r="F624" s="21" t="s">
        <v>109</v>
      </c>
      <c r="G624" s="32">
        <v>596</v>
      </c>
      <c r="H624" s="22">
        <v>44243</v>
      </c>
      <c r="I624" s="23">
        <v>44255</v>
      </c>
      <c r="J624">
        <f t="shared" si="54"/>
        <v>13</v>
      </c>
      <c r="K624" s="2">
        <f t="shared" si="55"/>
        <v>44249</v>
      </c>
      <c r="L624" s="9">
        <f t="shared" si="56"/>
        <v>13</v>
      </c>
      <c r="M624" s="2">
        <f t="shared" si="57"/>
        <v>44249</v>
      </c>
      <c r="N624" s="22">
        <v>44253</v>
      </c>
      <c r="O624" s="22">
        <v>44258</v>
      </c>
      <c r="P624" s="22">
        <v>44257.5</v>
      </c>
      <c r="Q624">
        <f t="shared" si="58"/>
        <v>8.5</v>
      </c>
      <c r="R624" s="33">
        <f t="shared" si="59"/>
        <v>5066</v>
      </c>
    </row>
    <row r="625" spans="1:18" x14ac:dyDescent="0.35">
      <c r="A625" t="s">
        <v>371</v>
      </c>
      <c r="B625" s="21" t="s">
        <v>313</v>
      </c>
      <c r="C625" s="22">
        <v>44253</v>
      </c>
      <c r="D625" t="s">
        <v>114</v>
      </c>
      <c r="E625" t="s">
        <v>115</v>
      </c>
      <c r="F625" s="21" t="s">
        <v>132</v>
      </c>
      <c r="G625" s="32">
        <v>124.22</v>
      </c>
      <c r="H625" s="22">
        <v>44243</v>
      </c>
      <c r="I625" s="23">
        <v>44255</v>
      </c>
      <c r="J625">
        <f t="shared" si="54"/>
        <v>13</v>
      </c>
      <c r="K625" s="2">
        <f t="shared" si="55"/>
        <v>44249</v>
      </c>
      <c r="L625" s="9">
        <f t="shared" si="56"/>
        <v>13</v>
      </c>
      <c r="M625" s="2">
        <f t="shared" si="57"/>
        <v>44249</v>
      </c>
      <c r="N625" s="22">
        <v>44253</v>
      </c>
      <c r="O625" s="22">
        <v>44258</v>
      </c>
      <c r="P625" s="22">
        <v>44257.5</v>
      </c>
      <c r="Q625">
        <f t="shared" si="58"/>
        <v>8.5</v>
      </c>
      <c r="R625" s="33">
        <f t="shared" si="59"/>
        <v>1055.8699999999999</v>
      </c>
    </row>
    <row r="626" spans="1:18" x14ac:dyDescent="0.35">
      <c r="A626" t="s">
        <v>371</v>
      </c>
      <c r="B626" s="21" t="s">
        <v>313</v>
      </c>
      <c r="C626" s="22">
        <v>44253</v>
      </c>
      <c r="D626" t="s">
        <v>99</v>
      </c>
      <c r="E626" t="s">
        <v>100</v>
      </c>
      <c r="F626" s="21" t="s">
        <v>316</v>
      </c>
      <c r="G626" s="32">
        <v>528.43000000000006</v>
      </c>
      <c r="H626" s="22">
        <v>44243</v>
      </c>
      <c r="I626" s="23">
        <v>44255</v>
      </c>
      <c r="J626">
        <f t="shared" si="54"/>
        <v>13</v>
      </c>
      <c r="K626" s="2">
        <f t="shared" si="55"/>
        <v>44249</v>
      </c>
      <c r="L626" s="9">
        <f t="shared" si="56"/>
        <v>13</v>
      </c>
      <c r="M626" s="2">
        <f t="shared" si="57"/>
        <v>44249</v>
      </c>
      <c r="N626" s="22">
        <v>44253</v>
      </c>
      <c r="O626" s="22">
        <v>44258</v>
      </c>
      <c r="P626" s="22">
        <v>44257.5</v>
      </c>
      <c r="Q626">
        <f t="shared" si="58"/>
        <v>8.5</v>
      </c>
      <c r="R626" s="33">
        <f t="shared" si="59"/>
        <v>4491.6550000000007</v>
      </c>
    </row>
    <row r="627" spans="1:18" x14ac:dyDescent="0.35">
      <c r="A627" t="s">
        <v>371</v>
      </c>
      <c r="B627" s="21" t="s">
        <v>313</v>
      </c>
      <c r="C627" s="22">
        <v>44253</v>
      </c>
      <c r="D627" t="s">
        <v>114</v>
      </c>
      <c r="E627" t="s">
        <v>115</v>
      </c>
      <c r="F627" s="21" t="s">
        <v>133</v>
      </c>
      <c r="G627" s="32">
        <v>12.13</v>
      </c>
      <c r="H627" s="22">
        <v>44243</v>
      </c>
      <c r="I627" s="23">
        <v>44255</v>
      </c>
      <c r="J627">
        <f t="shared" si="54"/>
        <v>13</v>
      </c>
      <c r="K627" s="2">
        <f t="shared" si="55"/>
        <v>44249</v>
      </c>
      <c r="L627" s="9">
        <f t="shared" si="56"/>
        <v>13</v>
      </c>
      <c r="M627" s="2">
        <f t="shared" si="57"/>
        <v>44249</v>
      </c>
      <c r="N627" s="22">
        <v>44253</v>
      </c>
      <c r="O627" s="22">
        <v>44258</v>
      </c>
      <c r="P627" s="22">
        <v>44257.5</v>
      </c>
      <c r="Q627">
        <f t="shared" si="58"/>
        <v>8.5</v>
      </c>
      <c r="R627" s="33">
        <f t="shared" si="59"/>
        <v>103.105</v>
      </c>
    </row>
    <row r="628" spans="1:18" x14ac:dyDescent="0.35">
      <c r="A628" t="s">
        <v>371</v>
      </c>
      <c r="B628" s="21" t="s">
        <v>313</v>
      </c>
      <c r="C628" s="22">
        <v>44253</v>
      </c>
      <c r="D628" t="s">
        <v>114</v>
      </c>
      <c r="E628" t="s">
        <v>115</v>
      </c>
      <c r="F628" s="21" t="s">
        <v>136</v>
      </c>
      <c r="G628" s="32">
        <v>31.799999999999997</v>
      </c>
      <c r="H628" s="22">
        <v>44243</v>
      </c>
      <c r="I628" s="23">
        <v>44255</v>
      </c>
      <c r="J628">
        <f t="shared" si="54"/>
        <v>13</v>
      </c>
      <c r="K628" s="2">
        <f t="shared" si="55"/>
        <v>44249</v>
      </c>
      <c r="L628" s="9">
        <f t="shared" si="56"/>
        <v>13</v>
      </c>
      <c r="M628" s="2">
        <f t="shared" si="57"/>
        <v>44249</v>
      </c>
      <c r="N628" s="22">
        <v>44253</v>
      </c>
      <c r="O628" s="22">
        <v>44258</v>
      </c>
      <c r="P628" s="22">
        <v>44257.5</v>
      </c>
      <c r="Q628">
        <f t="shared" si="58"/>
        <v>8.5</v>
      </c>
      <c r="R628" s="33">
        <f t="shared" si="59"/>
        <v>270.29999999999995</v>
      </c>
    </row>
    <row r="629" spans="1:18" x14ac:dyDescent="0.35">
      <c r="A629" t="s">
        <v>371</v>
      </c>
      <c r="B629" s="21" t="s">
        <v>313</v>
      </c>
      <c r="C629" s="22">
        <v>44253</v>
      </c>
      <c r="D629" t="s">
        <v>110</v>
      </c>
      <c r="E629" t="s">
        <v>111</v>
      </c>
      <c r="F629" s="21" t="s">
        <v>137</v>
      </c>
      <c r="G629" s="32">
        <v>407.6</v>
      </c>
      <c r="H629" s="22">
        <v>44243</v>
      </c>
      <c r="I629" s="23">
        <v>44255</v>
      </c>
      <c r="J629">
        <f t="shared" si="54"/>
        <v>13</v>
      </c>
      <c r="K629" s="2">
        <f t="shared" si="55"/>
        <v>44249</v>
      </c>
      <c r="L629" s="9">
        <f t="shared" si="56"/>
        <v>13</v>
      </c>
      <c r="M629" s="2">
        <f t="shared" si="57"/>
        <v>44249</v>
      </c>
      <c r="N629" s="22">
        <v>44253</v>
      </c>
      <c r="O629" s="22">
        <v>44258</v>
      </c>
      <c r="P629" s="22">
        <v>44257.5</v>
      </c>
      <c r="Q629">
        <f t="shared" si="58"/>
        <v>8.5</v>
      </c>
      <c r="R629" s="33">
        <f t="shared" si="59"/>
        <v>3464.6000000000004</v>
      </c>
    </row>
    <row r="630" spans="1:18" x14ac:dyDescent="0.35">
      <c r="A630" t="s">
        <v>371</v>
      </c>
      <c r="B630" s="21" t="s">
        <v>313</v>
      </c>
      <c r="C630" s="22">
        <v>44253</v>
      </c>
      <c r="D630" t="s">
        <v>107</v>
      </c>
      <c r="E630" t="s">
        <v>108</v>
      </c>
      <c r="F630" s="21" t="s">
        <v>138</v>
      </c>
      <c r="G630" s="32">
        <v>2176.2700000000004</v>
      </c>
      <c r="H630" s="22">
        <v>44243</v>
      </c>
      <c r="I630" s="23">
        <v>44255</v>
      </c>
      <c r="J630">
        <f t="shared" si="54"/>
        <v>13</v>
      </c>
      <c r="K630" s="2">
        <f t="shared" si="55"/>
        <v>44249</v>
      </c>
      <c r="L630" s="9">
        <f t="shared" si="56"/>
        <v>13</v>
      </c>
      <c r="M630" s="2">
        <f t="shared" si="57"/>
        <v>44249</v>
      </c>
      <c r="N630" s="22">
        <v>44253</v>
      </c>
      <c r="O630" s="22">
        <v>44258</v>
      </c>
      <c r="P630" s="22">
        <v>44257.5</v>
      </c>
      <c r="Q630">
        <f t="shared" si="58"/>
        <v>8.5</v>
      </c>
      <c r="R630" s="33">
        <f t="shared" si="59"/>
        <v>18498.295000000006</v>
      </c>
    </row>
    <row r="631" spans="1:18" x14ac:dyDescent="0.35">
      <c r="A631" t="s">
        <v>371</v>
      </c>
      <c r="B631" s="21" t="s">
        <v>313</v>
      </c>
      <c r="C631" s="22">
        <v>44253</v>
      </c>
      <c r="D631" t="s">
        <v>114</v>
      </c>
      <c r="E631" t="s">
        <v>115</v>
      </c>
      <c r="F631" s="21" t="s">
        <v>317</v>
      </c>
      <c r="G631" s="32">
        <v>26.71</v>
      </c>
      <c r="H631" s="22">
        <v>44243</v>
      </c>
      <c r="I631" s="23">
        <v>44255</v>
      </c>
      <c r="J631">
        <f t="shared" si="54"/>
        <v>13</v>
      </c>
      <c r="K631" s="2">
        <f t="shared" si="55"/>
        <v>44249</v>
      </c>
      <c r="L631" s="9">
        <f t="shared" si="56"/>
        <v>13</v>
      </c>
      <c r="M631" s="2">
        <f t="shared" si="57"/>
        <v>44249</v>
      </c>
      <c r="N631" s="22">
        <v>44253</v>
      </c>
      <c r="O631" s="22">
        <v>44258</v>
      </c>
      <c r="P631" s="22">
        <v>44257.5</v>
      </c>
      <c r="Q631">
        <f t="shared" si="58"/>
        <v>8.5</v>
      </c>
      <c r="R631" s="33">
        <f t="shared" si="59"/>
        <v>227.035</v>
      </c>
    </row>
    <row r="632" spans="1:18" x14ac:dyDescent="0.35">
      <c r="A632" t="s">
        <v>371</v>
      </c>
      <c r="B632" s="21" t="s">
        <v>313</v>
      </c>
      <c r="C632" s="22">
        <v>44253</v>
      </c>
      <c r="D632" t="s">
        <v>114</v>
      </c>
      <c r="E632" t="s">
        <v>115</v>
      </c>
      <c r="F632" s="21" t="s">
        <v>141</v>
      </c>
      <c r="G632" s="32">
        <v>257.16000000000003</v>
      </c>
      <c r="H632" s="22">
        <v>44243</v>
      </c>
      <c r="I632" s="23">
        <v>44255</v>
      </c>
      <c r="J632">
        <f t="shared" si="54"/>
        <v>13</v>
      </c>
      <c r="K632" s="2">
        <f t="shared" si="55"/>
        <v>44249</v>
      </c>
      <c r="L632" s="9">
        <f t="shared" si="56"/>
        <v>13</v>
      </c>
      <c r="M632" s="2">
        <f t="shared" si="57"/>
        <v>44249</v>
      </c>
      <c r="N632" s="22">
        <v>44253</v>
      </c>
      <c r="O632" s="22">
        <v>44258</v>
      </c>
      <c r="P632" s="22">
        <v>44257.5</v>
      </c>
      <c r="Q632">
        <f t="shared" si="58"/>
        <v>8.5</v>
      </c>
      <c r="R632" s="33">
        <f t="shared" si="59"/>
        <v>2185.86</v>
      </c>
    </row>
    <row r="633" spans="1:18" x14ac:dyDescent="0.35">
      <c r="A633" t="s">
        <v>371</v>
      </c>
      <c r="B633" s="21" t="s">
        <v>313</v>
      </c>
      <c r="C633" s="22">
        <v>44253</v>
      </c>
      <c r="D633" t="s">
        <v>107</v>
      </c>
      <c r="E633" t="s">
        <v>108</v>
      </c>
      <c r="F633" s="21" t="s">
        <v>142</v>
      </c>
      <c r="G633" s="32">
        <v>40116.870000000017</v>
      </c>
      <c r="H633" s="22">
        <v>44243</v>
      </c>
      <c r="I633" s="23">
        <v>44255</v>
      </c>
      <c r="J633">
        <f t="shared" si="54"/>
        <v>13</v>
      </c>
      <c r="K633" s="2">
        <f t="shared" si="55"/>
        <v>44249</v>
      </c>
      <c r="L633" s="9">
        <f t="shared" si="56"/>
        <v>13</v>
      </c>
      <c r="M633" s="2">
        <f t="shared" si="57"/>
        <v>44249</v>
      </c>
      <c r="N633" s="22">
        <v>44253</v>
      </c>
      <c r="O633" s="22">
        <v>44265</v>
      </c>
      <c r="P633" s="22">
        <v>44264.5</v>
      </c>
      <c r="Q633">
        <f t="shared" si="58"/>
        <v>15.5</v>
      </c>
      <c r="R633" s="33">
        <f t="shared" si="59"/>
        <v>621811.48500000022</v>
      </c>
    </row>
    <row r="634" spans="1:18" x14ac:dyDescent="0.35">
      <c r="A634" t="s">
        <v>371</v>
      </c>
      <c r="B634" s="21" t="s">
        <v>313</v>
      </c>
      <c r="C634" s="22">
        <v>44253</v>
      </c>
      <c r="D634" t="s">
        <v>99</v>
      </c>
      <c r="E634" t="s">
        <v>100</v>
      </c>
      <c r="F634" s="21" t="s">
        <v>142</v>
      </c>
      <c r="G634" s="32">
        <v>10441.299999999994</v>
      </c>
      <c r="H634" s="22">
        <v>44243</v>
      </c>
      <c r="I634" s="23">
        <v>44255</v>
      </c>
      <c r="J634">
        <f t="shared" si="54"/>
        <v>13</v>
      </c>
      <c r="K634" s="2">
        <f t="shared" si="55"/>
        <v>44249</v>
      </c>
      <c r="L634" s="9">
        <f t="shared" si="56"/>
        <v>13</v>
      </c>
      <c r="M634" s="2">
        <f t="shared" si="57"/>
        <v>44249</v>
      </c>
      <c r="N634" s="22">
        <v>44253</v>
      </c>
      <c r="O634" s="22">
        <v>44265</v>
      </c>
      <c r="P634" s="22">
        <v>44264.5</v>
      </c>
      <c r="Q634">
        <f t="shared" si="58"/>
        <v>15.5</v>
      </c>
      <c r="R634" s="33">
        <f t="shared" si="59"/>
        <v>161840.14999999991</v>
      </c>
    </row>
    <row r="635" spans="1:18" x14ac:dyDescent="0.35">
      <c r="A635" t="s">
        <v>371</v>
      </c>
      <c r="B635" s="21" t="s">
        <v>313</v>
      </c>
      <c r="C635" s="22">
        <v>44253</v>
      </c>
      <c r="D635" t="s">
        <v>110</v>
      </c>
      <c r="E635" t="s">
        <v>111</v>
      </c>
      <c r="F635" s="21" t="s">
        <v>143</v>
      </c>
      <c r="G635" s="32">
        <v>48.19</v>
      </c>
      <c r="H635" s="22">
        <v>44243</v>
      </c>
      <c r="I635" s="23">
        <v>44255</v>
      </c>
      <c r="J635">
        <f t="shared" si="54"/>
        <v>13</v>
      </c>
      <c r="K635" s="2">
        <f t="shared" si="55"/>
        <v>44249</v>
      </c>
      <c r="L635" s="9">
        <f t="shared" si="56"/>
        <v>13</v>
      </c>
      <c r="M635" s="2">
        <f t="shared" si="57"/>
        <v>44249</v>
      </c>
      <c r="N635" s="22">
        <v>44253</v>
      </c>
      <c r="O635" s="22">
        <v>44270</v>
      </c>
      <c r="P635" s="22">
        <v>44267.5</v>
      </c>
      <c r="Q635">
        <f t="shared" si="58"/>
        <v>18.5</v>
      </c>
      <c r="R635" s="33">
        <f t="shared" si="59"/>
        <v>891.51499999999999</v>
      </c>
    </row>
    <row r="636" spans="1:18" x14ac:dyDescent="0.35">
      <c r="A636" t="s">
        <v>371</v>
      </c>
      <c r="B636" s="21" t="s">
        <v>313</v>
      </c>
      <c r="C636" s="22">
        <v>44253</v>
      </c>
      <c r="D636" t="s">
        <v>110</v>
      </c>
      <c r="E636" t="s">
        <v>111</v>
      </c>
      <c r="F636" s="21" t="s">
        <v>144</v>
      </c>
      <c r="G636" s="32">
        <v>57.89</v>
      </c>
      <c r="H636" s="22">
        <v>44243</v>
      </c>
      <c r="I636" s="23">
        <v>44255</v>
      </c>
      <c r="J636">
        <f t="shared" si="54"/>
        <v>13</v>
      </c>
      <c r="K636" s="2">
        <f t="shared" si="55"/>
        <v>44249</v>
      </c>
      <c r="L636" s="9">
        <f t="shared" si="56"/>
        <v>13</v>
      </c>
      <c r="M636" s="2">
        <f t="shared" si="57"/>
        <v>44249</v>
      </c>
      <c r="N636" s="22">
        <v>44253</v>
      </c>
      <c r="O636" s="22">
        <v>44270</v>
      </c>
      <c r="P636" s="22">
        <v>44267.5</v>
      </c>
      <c r="Q636">
        <f t="shared" si="58"/>
        <v>18.5</v>
      </c>
      <c r="R636" s="33">
        <f t="shared" si="59"/>
        <v>1070.9649999999999</v>
      </c>
    </row>
    <row r="637" spans="1:18" x14ac:dyDescent="0.35">
      <c r="A637" t="s">
        <v>371</v>
      </c>
      <c r="B637" s="21" t="s">
        <v>313</v>
      </c>
      <c r="C637" s="22">
        <v>44253</v>
      </c>
      <c r="D637" t="s">
        <v>148</v>
      </c>
      <c r="E637" t="s">
        <v>149</v>
      </c>
      <c r="F637" s="21" t="s">
        <v>151</v>
      </c>
      <c r="G637" s="32">
        <v>148.76000000000002</v>
      </c>
      <c r="H637" s="22">
        <v>44243</v>
      </c>
      <c r="I637" s="23">
        <v>44255</v>
      </c>
      <c r="J637">
        <f t="shared" si="54"/>
        <v>13</v>
      </c>
      <c r="K637" s="2">
        <f t="shared" si="55"/>
        <v>44249</v>
      </c>
      <c r="L637" s="9">
        <f t="shared" si="56"/>
        <v>13</v>
      </c>
      <c r="M637" s="2">
        <f t="shared" si="57"/>
        <v>44249</v>
      </c>
      <c r="N637" s="22">
        <v>44253</v>
      </c>
      <c r="O637" s="22">
        <v>44270</v>
      </c>
      <c r="P637" s="22">
        <v>44267.5</v>
      </c>
      <c r="Q637">
        <f t="shared" si="58"/>
        <v>18.5</v>
      </c>
      <c r="R637" s="33">
        <f t="shared" si="59"/>
        <v>2752.0600000000004</v>
      </c>
    </row>
    <row r="638" spans="1:18" x14ac:dyDescent="0.35">
      <c r="A638" t="s">
        <v>371</v>
      </c>
      <c r="B638" s="21" t="s">
        <v>313</v>
      </c>
      <c r="C638" s="22">
        <v>44253</v>
      </c>
      <c r="D638" t="s">
        <v>110</v>
      </c>
      <c r="E638" t="s">
        <v>111</v>
      </c>
      <c r="F638" s="21" t="s">
        <v>153</v>
      </c>
      <c r="G638" s="32">
        <v>267.14</v>
      </c>
      <c r="H638" s="22">
        <v>44243</v>
      </c>
      <c r="I638" s="23">
        <v>44255</v>
      </c>
      <c r="J638">
        <f t="shared" si="54"/>
        <v>13</v>
      </c>
      <c r="K638" s="2">
        <f t="shared" si="55"/>
        <v>44249</v>
      </c>
      <c r="L638" s="9">
        <f t="shared" si="56"/>
        <v>13</v>
      </c>
      <c r="M638" s="2">
        <f t="shared" si="57"/>
        <v>44249</v>
      </c>
      <c r="N638" s="22">
        <v>44253</v>
      </c>
      <c r="O638" s="22">
        <v>44270</v>
      </c>
      <c r="P638" s="22">
        <v>44267.5</v>
      </c>
      <c r="Q638">
        <f t="shared" si="58"/>
        <v>18.5</v>
      </c>
      <c r="R638" s="33">
        <f t="shared" si="59"/>
        <v>4942.09</v>
      </c>
    </row>
    <row r="639" spans="1:18" x14ac:dyDescent="0.35">
      <c r="A639" t="s">
        <v>371</v>
      </c>
      <c r="B639" s="21" t="s">
        <v>313</v>
      </c>
      <c r="C639" s="22">
        <v>44253</v>
      </c>
      <c r="D639" t="s">
        <v>148</v>
      </c>
      <c r="E639" t="s">
        <v>149</v>
      </c>
      <c r="F639" s="21" t="s">
        <v>298</v>
      </c>
      <c r="G639" s="32">
        <v>26.8</v>
      </c>
      <c r="H639" s="22">
        <v>44243</v>
      </c>
      <c r="I639" s="23">
        <v>44255</v>
      </c>
      <c r="J639">
        <f t="shared" si="54"/>
        <v>13</v>
      </c>
      <c r="K639" s="2">
        <f t="shared" si="55"/>
        <v>44249</v>
      </c>
      <c r="L639" s="9">
        <f t="shared" si="56"/>
        <v>13</v>
      </c>
      <c r="M639" s="2">
        <f t="shared" si="57"/>
        <v>44249</v>
      </c>
      <c r="N639" s="22">
        <v>44253</v>
      </c>
      <c r="O639" s="22">
        <v>44270</v>
      </c>
      <c r="P639" s="22">
        <v>44267.5</v>
      </c>
      <c r="Q639">
        <f t="shared" si="58"/>
        <v>18.5</v>
      </c>
      <c r="R639" s="33">
        <f t="shared" si="59"/>
        <v>495.8</v>
      </c>
    </row>
    <row r="640" spans="1:18" x14ac:dyDescent="0.35">
      <c r="A640" t="s">
        <v>371</v>
      </c>
      <c r="B640" s="21" t="s">
        <v>313</v>
      </c>
      <c r="C640" s="22">
        <v>44253</v>
      </c>
      <c r="D640" t="s">
        <v>148</v>
      </c>
      <c r="E640" t="s">
        <v>149</v>
      </c>
      <c r="F640" s="21" t="s">
        <v>155</v>
      </c>
      <c r="G640" s="32">
        <v>17.11</v>
      </c>
      <c r="H640" s="22">
        <v>44243</v>
      </c>
      <c r="I640" s="23">
        <v>44255</v>
      </c>
      <c r="J640">
        <f t="shared" si="54"/>
        <v>13</v>
      </c>
      <c r="K640" s="2">
        <f t="shared" si="55"/>
        <v>44249</v>
      </c>
      <c r="L640" s="9">
        <f t="shared" si="56"/>
        <v>13</v>
      </c>
      <c r="M640" s="2">
        <f t="shared" si="57"/>
        <v>44249</v>
      </c>
      <c r="N640" s="22">
        <v>44253</v>
      </c>
      <c r="O640" s="22">
        <v>44270</v>
      </c>
      <c r="P640" s="22">
        <v>44267.5</v>
      </c>
      <c r="Q640">
        <f t="shared" si="58"/>
        <v>18.5</v>
      </c>
      <c r="R640" s="33">
        <f t="shared" si="59"/>
        <v>316.53499999999997</v>
      </c>
    </row>
    <row r="641" spans="1:18" x14ac:dyDescent="0.35">
      <c r="A641" t="s">
        <v>371</v>
      </c>
      <c r="B641" s="21" t="s">
        <v>313</v>
      </c>
      <c r="C641" s="22">
        <v>44253</v>
      </c>
      <c r="D641" t="s">
        <v>114</v>
      </c>
      <c r="E641" t="s">
        <v>115</v>
      </c>
      <c r="F641" s="21" t="s">
        <v>146</v>
      </c>
      <c r="G641" s="32">
        <v>18.61</v>
      </c>
      <c r="H641" s="22">
        <v>44243</v>
      </c>
      <c r="I641" s="23">
        <v>44255</v>
      </c>
      <c r="J641">
        <f t="shared" si="54"/>
        <v>13</v>
      </c>
      <c r="K641" s="2">
        <f t="shared" si="55"/>
        <v>44249</v>
      </c>
      <c r="L641" s="9">
        <f t="shared" si="56"/>
        <v>13</v>
      </c>
      <c r="M641" s="2">
        <f t="shared" si="57"/>
        <v>44249</v>
      </c>
      <c r="N641" s="22">
        <v>44253</v>
      </c>
      <c r="O641" s="22">
        <v>44270</v>
      </c>
      <c r="P641" s="22">
        <v>44267.5</v>
      </c>
      <c r="Q641">
        <f t="shared" si="58"/>
        <v>18.5</v>
      </c>
      <c r="R641" s="33">
        <f t="shared" si="59"/>
        <v>344.28499999999997</v>
      </c>
    </row>
    <row r="642" spans="1:18" x14ac:dyDescent="0.35">
      <c r="A642" t="s">
        <v>371</v>
      </c>
      <c r="B642" s="21" t="s">
        <v>313</v>
      </c>
      <c r="C642" s="22">
        <v>44253</v>
      </c>
      <c r="D642" t="s">
        <v>148</v>
      </c>
      <c r="E642" t="s">
        <v>149</v>
      </c>
      <c r="F642" s="21" t="s">
        <v>320</v>
      </c>
      <c r="G642" s="32">
        <v>29.84</v>
      </c>
      <c r="H642" s="22">
        <v>44243</v>
      </c>
      <c r="I642" s="23">
        <v>44255</v>
      </c>
      <c r="J642">
        <f t="shared" si="54"/>
        <v>13</v>
      </c>
      <c r="K642" s="2">
        <f t="shared" si="55"/>
        <v>44249</v>
      </c>
      <c r="L642" s="9">
        <f t="shared" si="56"/>
        <v>13</v>
      </c>
      <c r="M642" s="2">
        <f t="shared" si="57"/>
        <v>44249</v>
      </c>
      <c r="N642" s="22">
        <v>44253</v>
      </c>
      <c r="O642" s="22">
        <v>44270</v>
      </c>
      <c r="P642" s="22">
        <v>44267.5</v>
      </c>
      <c r="Q642">
        <f t="shared" si="58"/>
        <v>18.5</v>
      </c>
      <c r="R642" s="33">
        <f t="shared" si="59"/>
        <v>552.04</v>
      </c>
    </row>
    <row r="643" spans="1:18" x14ac:dyDescent="0.35">
      <c r="A643" t="s">
        <v>371</v>
      </c>
      <c r="B643" s="21" t="s">
        <v>313</v>
      </c>
      <c r="C643" s="22">
        <v>44253</v>
      </c>
      <c r="D643" t="s">
        <v>114</v>
      </c>
      <c r="E643" t="s">
        <v>115</v>
      </c>
      <c r="F643" s="21" t="s">
        <v>247</v>
      </c>
      <c r="G643" s="32">
        <v>17.71</v>
      </c>
      <c r="H643" s="22">
        <v>44243</v>
      </c>
      <c r="I643" s="23">
        <v>44255</v>
      </c>
      <c r="J643">
        <f t="shared" si="54"/>
        <v>13</v>
      </c>
      <c r="K643" s="2">
        <f t="shared" si="55"/>
        <v>44249</v>
      </c>
      <c r="L643" s="9">
        <f t="shared" si="56"/>
        <v>13</v>
      </c>
      <c r="M643" s="2">
        <f t="shared" si="57"/>
        <v>44249</v>
      </c>
      <c r="N643" s="22">
        <v>44253</v>
      </c>
      <c r="O643" s="22">
        <v>44270</v>
      </c>
      <c r="P643" s="22">
        <v>44267.5</v>
      </c>
      <c r="Q643">
        <f t="shared" si="58"/>
        <v>18.5</v>
      </c>
      <c r="R643" s="33">
        <f t="shared" si="59"/>
        <v>327.63499999999999</v>
      </c>
    </row>
    <row r="644" spans="1:18" x14ac:dyDescent="0.35">
      <c r="A644" t="s">
        <v>371</v>
      </c>
      <c r="B644" s="21" t="s">
        <v>313</v>
      </c>
      <c r="C644" s="22">
        <v>44253</v>
      </c>
      <c r="D644" t="s">
        <v>148</v>
      </c>
      <c r="E644" t="s">
        <v>149</v>
      </c>
      <c r="F644" s="21" t="s">
        <v>156</v>
      </c>
      <c r="G644" s="32">
        <v>105.63</v>
      </c>
      <c r="H644" s="22">
        <v>44243</v>
      </c>
      <c r="I644" s="23">
        <v>44255</v>
      </c>
      <c r="J644">
        <f t="shared" si="54"/>
        <v>13</v>
      </c>
      <c r="K644" s="2">
        <f t="shared" si="55"/>
        <v>44249</v>
      </c>
      <c r="L644" s="9">
        <f t="shared" si="56"/>
        <v>13</v>
      </c>
      <c r="M644" s="2">
        <f t="shared" si="57"/>
        <v>44249</v>
      </c>
      <c r="N644" s="22">
        <v>44253</v>
      </c>
      <c r="O644" s="22">
        <v>44270</v>
      </c>
      <c r="P644" s="22">
        <v>44267.5</v>
      </c>
      <c r="Q644">
        <f t="shared" si="58"/>
        <v>18.5</v>
      </c>
      <c r="R644" s="33">
        <f t="shared" si="59"/>
        <v>1954.155</v>
      </c>
    </row>
    <row r="645" spans="1:18" x14ac:dyDescent="0.35">
      <c r="A645" t="s">
        <v>371</v>
      </c>
      <c r="B645" s="21" t="s">
        <v>313</v>
      </c>
      <c r="C645" s="22">
        <v>44253</v>
      </c>
      <c r="D645" t="s">
        <v>114</v>
      </c>
      <c r="E645" t="s">
        <v>115</v>
      </c>
      <c r="F645" s="21" t="s">
        <v>248</v>
      </c>
      <c r="G645" s="32">
        <v>15.259999999999998</v>
      </c>
      <c r="H645" s="22">
        <v>44243</v>
      </c>
      <c r="I645" s="23">
        <v>44255</v>
      </c>
      <c r="J645">
        <f t="shared" ref="J645:J708" si="60">I645-H645+1</f>
        <v>13</v>
      </c>
      <c r="K645" s="2">
        <f t="shared" ref="K645:K708" si="61">(H645+I645)/2</f>
        <v>44249</v>
      </c>
      <c r="L645" s="9">
        <f t="shared" si="56"/>
        <v>13</v>
      </c>
      <c r="M645" s="2">
        <f t="shared" si="57"/>
        <v>44249</v>
      </c>
      <c r="N645" s="22">
        <v>44253</v>
      </c>
      <c r="O645" s="22">
        <v>44270</v>
      </c>
      <c r="P645" s="22">
        <v>44267.5</v>
      </c>
      <c r="Q645">
        <f t="shared" si="58"/>
        <v>18.5</v>
      </c>
      <c r="R645" s="33">
        <f t="shared" si="59"/>
        <v>282.30999999999995</v>
      </c>
    </row>
    <row r="646" spans="1:18" x14ac:dyDescent="0.35">
      <c r="A646" t="s">
        <v>371</v>
      </c>
      <c r="B646" s="21" t="s">
        <v>313</v>
      </c>
      <c r="C646" s="22">
        <v>44253</v>
      </c>
      <c r="D646" t="s">
        <v>148</v>
      </c>
      <c r="E646" t="s">
        <v>149</v>
      </c>
      <c r="F646" s="21" t="s">
        <v>157</v>
      </c>
      <c r="G646" s="32">
        <v>309.27</v>
      </c>
      <c r="H646" s="22">
        <v>44243</v>
      </c>
      <c r="I646" s="23">
        <v>44255</v>
      </c>
      <c r="J646">
        <f t="shared" si="60"/>
        <v>13</v>
      </c>
      <c r="K646" s="2">
        <f t="shared" si="61"/>
        <v>44249</v>
      </c>
      <c r="L646" s="9">
        <f t="shared" si="56"/>
        <v>13</v>
      </c>
      <c r="M646" s="2">
        <f t="shared" si="57"/>
        <v>44249</v>
      </c>
      <c r="N646" s="22">
        <v>44253</v>
      </c>
      <c r="O646" s="22">
        <v>44270</v>
      </c>
      <c r="P646" s="22">
        <v>44267.5</v>
      </c>
      <c r="Q646">
        <f t="shared" si="58"/>
        <v>18.5</v>
      </c>
      <c r="R646" s="33">
        <f t="shared" si="59"/>
        <v>5721.4949999999999</v>
      </c>
    </row>
    <row r="647" spans="1:18" x14ac:dyDescent="0.35">
      <c r="A647" t="s">
        <v>371</v>
      </c>
      <c r="B647" s="21" t="s">
        <v>313</v>
      </c>
      <c r="C647" s="22">
        <v>44253</v>
      </c>
      <c r="D647" t="s">
        <v>148</v>
      </c>
      <c r="E647" t="s">
        <v>149</v>
      </c>
      <c r="F647" s="21" t="s">
        <v>158</v>
      </c>
      <c r="G647" s="32">
        <v>393.56000000000006</v>
      </c>
      <c r="H647" s="22">
        <v>44243</v>
      </c>
      <c r="I647" s="23">
        <v>44255</v>
      </c>
      <c r="J647">
        <f t="shared" si="60"/>
        <v>13</v>
      </c>
      <c r="K647" s="2">
        <f t="shared" si="61"/>
        <v>44249</v>
      </c>
      <c r="L647" s="9">
        <f t="shared" si="56"/>
        <v>13</v>
      </c>
      <c r="M647" s="2">
        <f t="shared" si="57"/>
        <v>44249</v>
      </c>
      <c r="N647" s="22">
        <v>44253</v>
      </c>
      <c r="O647" s="22">
        <v>44270</v>
      </c>
      <c r="P647" s="22">
        <v>44267.5</v>
      </c>
      <c r="Q647">
        <f t="shared" si="58"/>
        <v>18.5</v>
      </c>
      <c r="R647" s="33">
        <f t="shared" si="59"/>
        <v>7280.8600000000015</v>
      </c>
    </row>
    <row r="648" spans="1:18" x14ac:dyDescent="0.35">
      <c r="A648" t="s">
        <v>371</v>
      </c>
      <c r="B648" s="21" t="s">
        <v>313</v>
      </c>
      <c r="C648" s="22">
        <v>44253</v>
      </c>
      <c r="D648" t="s">
        <v>148</v>
      </c>
      <c r="E648" t="s">
        <v>149</v>
      </c>
      <c r="F648" s="21" t="s">
        <v>159</v>
      </c>
      <c r="G648" s="32">
        <v>48.98</v>
      </c>
      <c r="H648" s="22">
        <v>44243</v>
      </c>
      <c r="I648" s="23">
        <v>44255</v>
      </c>
      <c r="J648">
        <f t="shared" si="60"/>
        <v>13</v>
      </c>
      <c r="K648" s="2">
        <f t="shared" si="61"/>
        <v>44249</v>
      </c>
      <c r="L648" s="9">
        <f t="shared" si="56"/>
        <v>13</v>
      </c>
      <c r="M648" s="2">
        <f t="shared" si="57"/>
        <v>44249</v>
      </c>
      <c r="N648" s="22">
        <v>44253</v>
      </c>
      <c r="O648" s="22">
        <v>44270</v>
      </c>
      <c r="P648" s="22">
        <v>44267.5</v>
      </c>
      <c r="Q648">
        <f t="shared" si="58"/>
        <v>18.5</v>
      </c>
      <c r="R648" s="33">
        <f t="shared" si="59"/>
        <v>906.13</v>
      </c>
    </row>
    <row r="649" spans="1:18" x14ac:dyDescent="0.35">
      <c r="A649" t="s">
        <v>371</v>
      </c>
      <c r="B649" s="21" t="s">
        <v>313</v>
      </c>
      <c r="C649" s="22">
        <v>44253</v>
      </c>
      <c r="D649" t="s">
        <v>110</v>
      </c>
      <c r="E649" t="s">
        <v>111</v>
      </c>
      <c r="F649" s="21" t="s">
        <v>147</v>
      </c>
      <c r="G649" s="32">
        <v>36.369999999999997</v>
      </c>
      <c r="H649" s="22">
        <v>44243</v>
      </c>
      <c r="I649" s="23">
        <v>44255</v>
      </c>
      <c r="J649">
        <f t="shared" si="60"/>
        <v>13</v>
      </c>
      <c r="K649" s="2">
        <f t="shared" si="61"/>
        <v>44249</v>
      </c>
      <c r="L649" s="9">
        <f t="shared" si="56"/>
        <v>13</v>
      </c>
      <c r="M649" s="2">
        <f t="shared" si="57"/>
        <v>44249</v>
      </c>
      <c r="N649" s="22">
        <v>44253</v>
      </c>
      <c r="O649" s="22">
        <v>44270</v>
      </c>
      <c r="P649" s="22">
        <v>44267.5</v>
      </c>
      <c r="Q649">
        <f t="shared" si="58"/>
        <v>18.5</v>
      </c>
      <c r="R649" s="33">
        <f t="shared" si="59"/>
        <v>672.84499999999991</v>
      </c>
    </row>
    <row r="650" spans="1:18" x14ac:dyDescent="0.35">
      <c r="A650" t="s">
        <v>371</v>
      </c>
      <c r="B650" s="21" t="s">
        <v>313</v>
      </c>
      <c r="C650" s="22">
        <v>44253</v>
      </c>
      <c r="D650" t="s">
        <v>148</v>
      </c>
      <c r="E650" t="s">
        <v>149</v>
      </c>
      <c r="F650" s="21" t="s">
        <v>301</v>
      </c>
      <c r="G650" s="32">
        <v>86.19</v>
      </c>
      <c r="H650" s="22">
        <v>44243</v>
      </c>
      <c r="I650" s="23">
        <v>44255</v>
      </c>
      <c r="J650">
        <f t="shared" si="60"/>
        <v>13</v>
      </c>
      <c r="K650" s="2">
        <f t="shared" si="61"/>
        <v>44249</v>
      </c>
      <c r="L650" s="9">
        <f t="shared" si="56"/>
        <v>13</v>
      </c>
      <c r="M650" s="2">
        <f t="shared" si="57"/>
        <v>44249</v>
      </c>
      <c r="N650" s="22">
        <v>44253</v>
      </c>
      <c r="O650" s="22">
        <v>44270</v>
      </c>
      <c r="P650" s="22">
        <v>44267.5</v>
      </c>
      <c r="Q650">
        <f t="shared" si="58"/>
        <v>18.5</v>
      </c>
      <c r="R650" s="33">
        <f t="shared" si="59"/>
        <v>1594.5149999999999</v>
      </c>
    </row>
    <row r="651" spans="1:18" x14ac:dyDescent="0.35">
      <c r="A651" t="s">
        <v>371</v>
      </c>
      <c r="B651" s="21" t="s">
        <v>313</v>
      </c>
      <c r="C651" s="22">
        <v>44253</v>
      </c>
      <c r="D651" t="s">
        <v>148</v>
      </c>
      <c r="E651" t="s">
        <v>149</v>
      </c>
      <c r="F651" s="21" t="s">
        <v>321</v>
      </c>
      <c r="G651" s="32">
        <v>195.66</v>
      </c>
      <c r="H651" s="22">
        <v>44243</v>
      </c>
      <c r="I651" s="23">
        <v>44255</v>
      </c>
      <c r="J651">
        <f t="shared" si="60"/>
        <v>13</v>
      </c>
      <c r="K651" s="2">
        <f t="shared" si="61"/>
        <v>44249</v>
      </c>
      <c r="L651" s="9">
        <f t="shared" ref="L651:L714" si="62">I651-H651+1</f>
        <v>13</v>
      </c>
      <c r="M651" s="2">
        <f t="shared" ref="M651:M714" si="63">(H651+I651)/2</f>
        <v>44249</v>
      </c>
      <c r="N651" s="22">
        <v>44253</v>
      </c>
      <c r="O651" s="22">
        <v>44270</v>
      </c>
      <c r="P651" s="22">
        <v>44267.5</v>
      </c>
      <c r="Q651">
        <f t="shared" ref="Q651:Q714" si="64">P651-M651</f>
        <v>18.5</v>
      </c>
      <c r="R651" s="33">
        <f t="shared" ref="R651:R714" si="65">Q651*G651</f>
        <v>3619.71</v>
      </c>
    </row>
    <row r="652" spans="1:18" x14ac:dyDescent="0.35">
      <c r="A652" t="s">
        <v>371</v>
      </c>
      <c r="B652" s="21" t="s">
        <v>313</v>
      </c>
      <c r="C652" s="22">
        <v>44253</v>
      </c>
      <c r="D652" t="s">
        <v>107</v>
      </c>
      <c r="E652" t="s">
        <v>108</v>
      </c>
      <c r="F652" s="21" t="s">
        <v>261</v>
      </c>
      <c r="G652" s="32">
        <v>128.80000000000001</v>
      </c>
      <c r="H652" s="22">
        <v>44243</v>
      </c>
      <c r="I652" s="23">
        <v>44255</v>
      </c>
      <c r="J652">
        <f t="shared" si="60"/>
        <v>13</v>
      </c>
      <c r="K652" s="2">
        <f t="shared" si="61"/>
        <v>44249</v>
      </c>
      <c r="L652" s="9">
        <f t="shared" si="62"/>
        <v>13</v>
      </c>
      <c r="M652" s="2">
        <f t="shared" si="63"/>
        <v>44249</v>
      </c>
      <c r="N652" s="22">
        <v>44253</v>
      </c>
      <c r="O652" s="22">
        <v>44274</v>
      </c>
      <c r="P652" s="22">
        <v>44273.5</v>
      </c>
      <c r="Q652">
        <f t="shared" si="64"/>
        <v>24.5</v>
      </c>
      <c r="R652" s="33">
        <f t="shared" si="65"/>
        <v>3155.6000000000004</v>
      </c>
    </row>
    <row r="653" spans="1:18" x14ac:dyDescent="0.35">
      <c r="A653" t="s">
        <v>371</v>
      </c>
      <c r="B653" s="21" t="s">
        <v>313</v>
      </c>
      <c r="C653" s="22">
        <v>44253</v>
      </c>
      <c r="D653" t="s">
        <v>171</v>
      </c>
      <c r="E653" t="s">
        <v>172</v>
      </c>
      <c r="F653" s="21" t="s">
        <v>173</v>
      </c>
      <c r="G653" s="32">
        <v>15.08</v>
      </c>
      <c r="H653" s="22">
        <v>44243</v>
      </c>
      <c r="I653" s="23">
        <v>44255</v>
      </c>
      <c r="J653">
        <f t="shared" si="60"/>
        <v>13</v>
      </c>
      <c r="K653" s="2">
        <f t="shared" si="61"/>
        <v>44249</v>
      </c>
      <c r="L653" s="9">
        <f t="shared" si="62"/>
        <v>13</v>
      </c>
      <c r="M653" s="2">
        <f t="shared" si="63"/>
        <v>44249</v>
      </c>
      <c r="N653" s="22">
        <v>44253</v>
      </c>
      <c r="O653" s="22">
        <v>44277</v>
      </c>
      <c r="P653" s="22">
        <v>44274.5</v>
      </c>
      <c r="Q653">
        <f t="shared" si="64"/>
        <v>25.5</v>
      </c>
      <c r="R653" s="33">
        <f t="shared" si="65"/>
        <v>384.54</v>
      </c>
    </row>
    <row r="654" spans="1:18" x14ac:dyDescent="0.35">
      <c r="A654" t="s">
        <v>371</v>
      </c>
      <c r="B654" s="21" t="s">
        <v>313</v>
      </c>
      <c r="C654" s="22">
        <v>44253</v>
      </c>
      <c r="D654" t="s">
        <v>99</v>
      </c>
      <c r="E654" t="s">
        <v>100</v>
      </c>
      <c r="F654" s="21" t="s">
        <v>164</v>
      </c>
      <c r="G654" s="32">
        <v>54.1</v>
      </c>
      <c r="H654" s="22">
        <v>44243</v>
      </c>
      <c r="I654" s="23">
        <v>44255</v>
      </c>
      <c r="J654">
        <f t="shared" si="60"/>
        <v>13</v>
      </c>
      <c r="K654" s="2">
        <f t="shared" si="61"/>
        <v>44249</v>
      </c>
      <c r="L654" s="9">
        <f t="shared" si="62"/>
        <v>13</v>
      </c>
      <c r="M654" s="2">
        <f t="shared" si="63"/>
        <v>44249</v>
      </c>
      <c r="N654" s="22">
        <v>44253</v>
      </c>
      <c r="O654" s="22">
        <v>44277</v>
      </c>
      <c r="P654" s="22">
        <v>44274.5</v>
      </c>
      <c r="Q654">
        <f t="shared" si="64"/>
        <v>25.5</v>
      </c>
      <c r="R654" s="33">
        <f t="shared" si="65"/>
        <v>1379.55</v>
      </c>
    </row>
    <row r="655" spans="1:18" x14ac:dyDescent="0.35">
      <c r="A655" t="s">
        <v>371</v>
      </c>
      <c r="B655" s="21" t="s">
        <v>313</v>
      </c>
      <c r="C655" s="22">
        <v>44253</v>
      </c>
      <c r="D655" t="s">
        <v>161</v>
      </c>
      <c r="E655" t="s">
        <v>162</v>
      </c>
      <c r="F655" s="21" t="s">
        <v>165</v>
      </c>
      <c r="G655" s="32">
        <v>397.33000000000004</v>
      </c>
      <c r="H655" s="22">
        <v>44243</v>
      </c>
      <c r="I655" s="23">
        <v>44255</v>
      </c>
      <c r="J655">
        <f t="shared" si="60"/>
        <v>13</v>
      </c>
      <c r="K655" s="2">
        <f t="shared" si="61"/>
        <v>44249</v>
      </c>
      <c r="L655" s="9">
        <f t="shared" si="62"/>
        <v>13</v>
      </c>
      <c r="M655" s="2">
        <f t="shared" si="63"/>
        <v>44249</v>
      </c>
      <c r="N655" s="22">
        <v>44253</v>
      </c>
      <c r="O655" s="22">
        <v>44277</v>
      </c>
      <c r="P655" s="22">
        <v>44274.5</v>
      </c>
      <c r="Q655">
        <f t="shared" si="64"/>
        <v>25.5</v>
      </c>
      <c r="R655" s="33">
        <f t="shared" si="65"/>
        <v>10131.915000000001</v>
      </c>
    </row>
    <row r="656" spans="1:18" x14ac:dyDescent="0.35">
      <c r="A656" t="s">
        <v>371</v>
      </c>
      <c r="B656" s="21" t="s">
        <v>313</v>
      </c>
      <c r="C656" s="22">
        <v>44253</v>
      </c>
      <c r="D656" t="s">
        <v>161</v>
      </c>
      <c r="E656" t="s">
        <v>162</v>
      </c>
      <c r="F656" s="21" t="s">
        <v>163</v>
      </c>
      <c r="G656" s="32">
        <v>568.06000000000006</v>
      </c>
      <c r="H656" s="22">
        <v>44243</v>
      </c>
      <c r="I656" s="23">
        <v>44255</v>
      </c>
      <c r="J656">
        <f t="shared" si="60"/>
        <v>13</v>
      </c>
      <c r="K656" s="2">
        <f t="shared" si="61"/>
        <v>44249</v>
      </c>
      <c r="L656" s="9">
        <f t="shared" si="62"/>
        <v>13</v>
      </c>
      <c r="M656" s="2">
        <f t="shared" si="63"/>
        <v>44249</v>
      </c>
      <c r="N656" s="22">
        <v>44253</v>
      </c>
      <c r="O656" s="22">
        <v>44277</v>
      </c>
      <c r="P656" s="22">
        <v>44274.5</v>
      </c>
      <c r="Q656">
        <f t="shared" si="64"/>
        <v>25.5</v>
      </c>
      <c r="R656" s="33">
        <f t="shared" si="65"/>
        <v>14485.53</v>
      </c>
    </row>
    <row r="657" spans="1:18" x14ac:dyDescent="0.35">
      <c r="A657" t="s">
        <v>371</v>
      </c>
      <c r="B657" s="21" t="s">
        <v>313</v>
      </c>
      <c r="C657" s="22">
        <v>44253</v>
      </c>
      <c r="D657" t="s">
        <v>161</v>
      </c>
      <c r="E657" t="s">
        <v>162</v>
      </c>
      <c r="F657" s="21" t="s">
        <v>323</v>
      </c>
      <c r="G657" s="32">
        <v>397.45</v>
      </c>
      <c r="H657" s="22">
        <v>44243</v>
      </c>
      <c r="I657" s="23">
        <v>44255</v>
      </c>
      <c r="J657">
        <f t="shared" si="60"/>
        <v>13</v>
      </c>
      <c r="K657" s="2">
        <f t="shared" si="61"/>
        <v>44249</v>
      </c>
      <c r="L657" s="9">
        <f t="shared" si="62"/>
        <v>13</v>
      </c>
      <c r="M657" s="2">
        <f t="shared" si="63"/>
        <v>44249</v>
      </c>
      <c r="N657" s="22">
        <v>44253</v>
      </c>
      <c r="O657" s="22">
        <v>44277</v>
      </c>
      <c r="P657" s="22">
        <v>44274.5</v>
      </c>
      <c r="Q657">
        <f t="shared" si="64"/>
        <v>25.5</v>
      </c>
      <c r="R657" s="33">
        <f t="shared" si="65"/>
        <v>10134.975</v>
      </c>
    </row>
    <row r="658" spans="1:18" x14ac:dyDescent="0.35">
      <c r="A658" t="s">
        <v>371</v>
      </c>
      <c r="B658" s="21" t="s">
        <v>313</v>
      </c>
      <c r="C658" s="22">
        <v>44253</v>
      </c>
      <c r="D658" t="s">
        <v>161</v>
      </c>
      <c r="E658" t="s">
        <v>162</v>
      </c>
      <c r="F658" s="21" t="s">
        <v>166</v>
      </c>
      <c r="G658" s="32">
        <v>532.57000000000005</v>
      </c>
      <c r="H658" s="22">
        <v>44243</v>
      </c>
      <c r="I658" s="23">
        <v>44255</v>
      </c>
      <c r="J658">
        <f t="shared" si="60"/>
        <v>13</v>
      </c>
      <c r="K658" s="2">
        <f t="shared" si="61"/>
        <v>44249</v>
      </c>
      <c r="L658" s="9">
        <f t="shared" si="62"/>
        <v>13</v>
      </c>
      <c r="M658" s="2">
        <f t="shared" si="63"/>
        <v>44249</v>
      </c>
      <c r="N658" s="22">
        <v>44253</v>
      </c>
      <c r="O658" s="22">
        <v>44277</v>
      </c>
      <c r="P658" s="22">
        <v>44274.5</v>
      </c>
      <c r="Q658">
        <f t="shared" si="64"/>
        <v>25.5</v>
      </c>
      <c r="R658" s="33">
        <f t="shared" si="65"/>
        <v>13580.535000000002</v>
      </c>
    </row>
    <row r="659" spans="1:18" x14ac:dyDescent="0.35">
      <c r="A659" t="s">
        <v>371</v>
      </c>
      <c r="B659" s="21" t="s">
        <v>313</v>
      </c>
      <c r="C659" s="22">
        <v>44253</v>
      </c>
      <c r="D659" t="s">
        <v>161</v>
      </c>
      <c r="E659" t="s">
        <v>162</v>
      </c>
      <c r="F659" s="21" t="s">
        <v>167</v>
      </c>
      <c r="G659" s="32">
        <v>1062.55</v>
      </c>
      <c r="H659" s="22">
        <v>44243</v>
      </c>
      <c r="I659" s="23">
        <v>44255</v>
      </c>
      <c r="J659">
        <f t="shared" si="60"/>
        <v>13</v>
      </c>
      <c r="K659" s="2">
        <f t="shared" si="61"/>
        <v>44249</v>
      </c>
      <c r="L659" s="9">
        <f t="shared" si="62"/>
        <v>13</v>
      </c>
      <c r="M659" s="2">
        <f t="shared" si="63"/>
        <v>44249</v>
      </c>
      <c r="N659" s="22">
        <v>44253</v>
      </c>
      <c r="O659" s="22">
        <v>44277</v>
      </c>
      <c r="P659" s="22">
        <v>44274.5</v>
      </c>
      <c r="Q659">
        <f t="shared" si="64"/>
        <v>25.5</v>
      </c>
      <c r="R659" s="33">
        <f t="shared" si="65"/>
        <v>27095.024999999998</v>
      </c>
    </row>
    <row r="660" spans="1:18" x14ac:dyDescent="0.35">
      <c r="A660" t="s">
        <v>371</v>
      </c>
      <c r="B660" s="21" t="s">
        <v>313</v>
      </c>
      <c r="C660" s="22">
        <v>44253</v>
      </c>
      <c r="D660" t="s">
        <v>161</v>
      </c>
      <c r="E660" t="s">
        <v>162</v>
      </c>
      <c r="F660" s="21" t="s">
        <v>168</v>
      </c>
      <c r="G660" s="32">
        <v>67.959999999999994</v>
      </c>
      <c r="H660" s="22">
        <v>44243</v>
      </c>
      <c r="I660" s="23">
        <v>44255</v>
      </c>
      <c r="J660">
        <f t="shared" si="60"/>
        <v>13</v>
      </c>
      <c r="K660" s="2">
        <f t="shared" si="61"/>
        <v>44249</v>
      </c>
      <c r="L660" s="9">
        <f t="shared" si="62"/>
        <v>13</v>
      </c>
      <c r="M660" s="2">
        <f t="shared" si="63"/>
        <v>44249</v>
      </c>
      <c r="N660" s="22">
        <v>44253</v>
      </c>
      <c r="O660" s="22">
        <v>44277</v>
      </c>
      <c r="P660" s="22">
        <v>44274.5</v>
      </c>
      <c r="Q660">
        <f t="shared" si="64"/>
        <v>25.5</v>
      </c>
      <c r="R660" s="33">
        <f t="shared" si="65"/>
        <v>1732.9799999999998</v>
      </c>
    </row>
    <row r="661" spans="1:18" x14ac:dyDescent="0.35">
      <c r="A661" t="s">
        <v>371</v>
      </c>
      <c r="B661" s="21" t="s">
        <v>313</v>
      </c>
      <c r="C661" s="22">
        <v>44253</v>
      </c>
      <c r="D661" t="s">
        <v>161</v>
      </c>
      <c r="E661" t="s">
        <v>162</v>
      </c>
      <c r="F661" s="21" t="s">
        <v>322</v>
      </c>
      <c r="G661" s="32">
        <v>550.87000000000012</v>
      </c>
      <c r="H661" s="22">
        <v>44243</v>
      </c>
      <c r="I661" s="23">
        <v>44255</v>
      </c>
      <c r="J661">
        <f t="shared" si="60"/>
        <v>13</v>
      </c>
      <c r="K661" s="2">
        <f t="shared" si="61"/>
        <v>44249</v>
      </c>
      <c r="L661" s="9">
        <f t="shared" si="62"/>
        <v>13</v>
      </c>
      <c r="M661" s="2">
        <f t="shared" si="63"/>
        <v>44249</v>
      </c>
      <c r="N661" s="22">
        <v>44253</v>
      </c>
      <c r="O661" s="22">
        <v>44277</v>
      </c>
      <c r="P661" s="22">
        <v>44274.5</v>
      </c>
      <c r="Q661">
        <f t="shared" si="64"/>
        <v>25.5</v>
      </c>
      <c r="R661" s="33">
        <f t="shared" si="65"/>
        <v>14047.185000000003</v>
      </c>
    </row>
    <row r="662" spans="1:18" x14ac:dyDescent="0.35">
      <c r="A662" t="s">
        <v>371</v>
      </c>
      <c r="B662" s="21" t="s">
        <v>313</v>
      </c>
      <c r="C662" s="22">
        <v>44253</v>
      </c>
      <c r="D662" t="s">
        <v>161</v>
      </c>
      <c r="E662" t="s">
        <v>162</v>
      </c>
      <c r="F662" s="21" t="s">
        <v>195</v>
      </c>
      <c r="G662" s="32">
        <v>1655.65</v>
      </c>
      <c r="H662" s="22">
        <v>44243</v>
      </c>
      <c r="I662" s="23">
        <v>44255</v>
      </c>
      <c r="J662">
        <f t="shared" si="60"/>
        <v>13</v>
      </c>
      <c r="K662" s="2">
        <f t="shared" si="61"/>
        <v>44249</v>
      </c>
      <c r="L662" s="9">
        <f t="shared" si="62"/>
        <v>13</v>
      </c>
      <c r="M662" s="2">
        <f t="shared" si="63"/>
        <v>44249</v>
      </c>
      <c r="N662" s="22">
        <v>44253</v>
      </c>
      <c r="O662" s="22">
        <v>44277</v>
      </c>
      <c r="P662" s="22">
        <v>44274.5</v>
      </c>
      <c r="Q662">
        <f t="shared" si="64"/>
        <v>25.5</v>
      </c>
      <c r="R662" s="33">
        <f t="shared" si="65"/>
        <v>42219.075000000004</v>
      </c>
    </row>
    <row r="663" spans="1:18" x14ac:dyDescent="0.35">
      <c r="A663" t="s">
        <v>371</v>
      </c>
      <c r="B663" s="21" t="s">
        <v>313</v>
      </c>
      <c r="C663" s="22">
        <v>44253</v>
      </c>
      <c r="D663" t="s">
        <v>161</v>
      </c>
      <c r="E663" t="s">
        <v>162</v>
      </c>
      <c r="F663" s="21" t="s">
        <v>324</v>
      </c>
      <c r="G663" s="32">
        <v>264.90999999999997</v>
      </c>
      <c r="H663" s="22">
        <v>44243</v>
      </c>
      <c r="I663" s="23">
        <v>44255</v>
      </c>
      <c r="J663">
        <f t="shared" si="60"/>
        <v>13</v>
      </c>
      <c r="K663" s="2">
        <f t="shared" si="61"/>
        <v>44249</v>
      </c>
      <c r="L663" s="9">
        <f t="shared" si="62"/>
        <v>13</v>
      </c>
      <c r="M663" s="2">
        <f t="shared" si="63"/>
        <v>44249</v>
      </c>
      <c r="N663" s="22">
        <v>44253</v>
      </c>
      <c r="O663" s="22">
        <v>44277</v>
      </c>
      <c r="P663" s="22">
        <v>44274.5</v>
      </c>
      <c r="Q663">
        <f t="shared" si="64"/>
        <v>25.5</v>
      </c>
      <c r="R663" s="33">
        <f t="shared" si="65"/>
        <v>6755.204999999999</v>
      </c>
    </row>
    <row r="664" spans="1:18" x14ac:dyDescent="0.35">
      <c r="A664" t="s">
        <v>371</v>
      </c>
      <c r="B664" s="21" t="s">
        <v>313</v>
      </c>
      <c r="C664" s="22">
        <v>44253</v>
      </c>
      <c r="D664" t="s">
        <v>99</v>
      </c>
      <c r="E664" t="s">
        <v>100</v>
      </c>
      <c r="F664" s="21" t="s">
        <v>216</v>
      </c>
      <c r="G664" s="32">
        <v>6767.9800000000005</v>
      </c>
      <c r="H664" s="22">
        <v>44243</v>
      </c>
      <c r="I664" s="23">
        <v>44255</v>
      </c>
      <c r="J664">
        <f t="shared" si="60"/>
        <v>13</v>
      </c>
      <c r="K664" s="2">
        <f t="shared" si="61"/>
        <v>44249</v>
      </c>
      <c r="L664" s="9">
        <f t="shared" si="62"/>
        <v>13</v>
      </c>
      <c r="M664" s="2">
        <f t="shared" si="63"/>
        <v>44249</v>
      </c>
      <c r="N664" s="22">
        <v>44253</v>
      </c>
      <c r="O664" s="22">
        <v>44277</v>
      </c>
      <c r="P664" s="22">
        <v>44274.5</v>
      </c>
      <c r="Q664">
        <f t="shared" si="64"/>
        <v>25.5</v>
      </c>
      <c r="R664" s="33">
        <f t="shared" si="65"/>
        <v>172583.49000000002</v>
      </c>
    </row>
    <row r="665" spans="1:18" x14ac:dyDescent="0.35">
      <c r="A665" t="s">
        <v>371</v>
      </c>
      <c r="B665" s="21" t="s">
        <v>313</v>
      </c>
      <c r="C665" s="22">
        <v>44253</v>
      </c>
      <c r="D665" t="s">
        <v>161</v>
      </c>
      <c r="E665" t="s">
        <v>162</v>
      </c>
      <c r="F665" s="21" t="s">
        <v>288</v>
      </c>
      <c r="G665" s="32">
        <v>111.52</v>
      </c>
      <c r="H665" s="22">
        <v>44243</v>
      </c>
      <c r="I665" s="23">
        <v>44255</v>
      </c>
      <c r="J665">
        <f t="shared" si="60"/>
        <v>13</v>
      </c>
      <c r="K665" s="2">
        <f t="shared" si="61"/>
        <v>44249</v>
      </c>
      <c r="L665" s="9">
        <f t="shared" si="62"/>
        <v>13</v>
      </c>
      <c r="M665" s="2">
        <f t="shared" si="63"/>
        <v>44249</v>
      </c>
      <c r="N665" s="22">
        <v>44253</v>
      </c>
      <c r="O665" s="22">
        <v>44277</v>
      </c>
      <c r="P665" s="22">
        <v>44274.5</v>
      </c>
      <c r="Q665">
        <f t="shared" si="64"/>
        <v>25.5</v>
      </c>
      <c r="R665" s="33">
        <f t="shared" si="65"/>
        <v>2843.7599999999998</v>
      </c>
    </row>
    <row r="666" spans="1:18" x14ac:dyDescent="0.35">
      <c r="A666" t="s">
        <v>371</v>
      </c>
      <c r="B666" s="21" t="s">
        <v>313</v>
      </c>
      <c r="C666" s="22">
        <v>44253</v>
      </c>
      <c r="D666" t="s">
        <v>161</v>
      </c>
      <c r="E666" t="s">
        <v>162</v>
      </c>
      <c r="F666" s="21" t="s">
        <v>169</v>
      </c>
      <c r="G666" s="32">
        <v>195.83999999999997</v>
      </c>
      <c r="H666" s="22">
        <v>44243</v>
      </c>
      <c r="I666" s="23">
        <v>44255</v>
      </c>
      <c r="J666">
        <f t="shared" si="60"/>
        <v>13</v>
      </c>
      <c r="K666" s="2">
        <f t="shared" si="61"/>
        <v>44249</v>
      </c>
      <c r="L666" s="9">
        <f t="shared" si="62"/>
        <v>13</v>
      </c>
      <c r="M666" s="2">
        <f t="shared" si="63"/>
        <v>44249</v>
      </c>
      <c r="N666" s="22">
        <v>44253</v>
      </c>
      <c r="O666" s="22">
        <v>44277</v>
      </c>
      <c r="P666" s="22">
        <v>44274.5</v>
      </c>
      <c r="Q666">
        <f t="shared" si="64"/>
        <v>25.5</v>
      </c>
      <c r="R666" s="33">
        <f t="shared" si="65"/>
        <v>4993.9199999999992</v>
      </c>
    </row>
    <row r="667" spans="1:18" x14ac:dyDescent="0.35">
      <c r="A667" t="s">
        <v>371</v>
      </c>
      <c r="B667" s="21" t="s">
        <v>313</v>
      </c>
      <c r="C667" s="22">
        <v>44253</v>
      </c>
      <c r="D667" t="s">
        <v>161</v>
      </c>
      <c r="E667" t="s">
        <v>162</v>
      </c>
      <c r="F667" s="21" t="s">
        <v>170</v>
      </c>
      <c r="G667" s="32">
        <v>286</v>
      </c>
      <c r="H667" s="22">
        <v>44243</v>
      </c>
      <c r="I667" s="23">
        <v>44255</v>
      </c>
      <c r="J667">
        <f t="shared" si="60"/>
        <v>13</v>
      </c>
      <c r="K667" s="2">
        <f t="shared" si="61"/>
        <v>44249</v>
      </c>
      <c r="L667" s="9">
        <f t="shared" si="62"/>
        <v>13</v>
      </c>
      <c r="M667" s="2">
        <f t="shared" si="63"/>
        <v>44249</v>
      </c>
      <c r="N667" s="22">
        <v>44253</v>
      </c>
      <c r="O667" s="22">
        <v>44277</v>
      </c>
      <c r="P667" s="22">
        <v>44274.5</v>
      </c>
      <c r="Q667">
        <f t="shared" si="64"/>
        <v>25.5</v>
      </c>
      <c r="R667" s="33">
        <f t="shared" si="65"/>
        <v>7293</v>
      </c>
    </row>
    <row r="668" spans="1:18" x14ac:dyDescent="0.35">
      <c r="A668" t="s">
        <v>371</v>
      </c>
      <c r="B668" s="21" t="s">
        <v>313</v>
      </c>
      <c r="C668" s="22">
        <v>44253</v>
      </c>
      <c r="D668" t="s">
        <v>171</v>
      </c>
      <c r="E668" t="s">
        <v>172</v>
      </c>
      <c r="F668" s="21" t="s">
        <v>170</v>
      </c>
      <c r="G668" s="32">
        <v>393.32000000000005</v>
      </c>
      <c r="H668" s="22">
        <v>44243</v>
      </c>
      <c r="I668" s="23">
        <v>44255</v>
      </c>
      <c r="J668">
        <f t="shared" si="60"/>
        <v>13</v>
      </c>
      <c r="K668" s="2">
        <f t="shared" si="61"/>
        <v>44249</v>
      </c>
      <c r="L668" s="9">
        <f t="shared" si="62"/>
        <v>13</v>
      </c>
      <c r="M668" s="2">
        <f t="shared" si="63"/>
        <v>44249</v>
      </c>
      <c r="N668" s="22">
        <v>44253</v>
      </c>
      <c r="O668" s="22">
        <v>44277</v>
      </c>
      <c r="P668" s="22">
        <v>44274.5</v>
      </c>
      <c r="Q668">
        <f t="shared" si="64"/>
        <v>25.5</v>
      </c>
      <c r="R668" s="33">
        <f t="shared" si="65"/>
        <v>10029.660000000002</v>
      </c>
    </row>
    <row r="669" spans="1:18" x14ac:dyDescent="0.35">
      <c r="A669" t="s">
        <v>371</v>
      </c>
      <c r="B669" s="21" t="s">
        <v>313</v>
      </c>
      <c r="C669" s="22">
        <v>44253</v>
      </c>
      <c r="D669" t="s">
        <v>161</v>
      </c>
      <c r="E669" t="s">
        <v>162</v>
      </c>
      <c r="F669" s="21" t="s">
        <v>196</v>
      </c>
      <c r="G669" s="32">
        <v>349.89</v>
      </c>
      <c r="H669" s="22">
        <v>44243</v>
      </c>
      <c r="I669" s="23">
        <v>44255</v>
      </c>
      <c r="J669">
        <f t="shared" si="60"/>
        <v>13</v>
      </c>
      <c r="K669" s="2">
        <f t="shared" si="61"/>
        <v>44249</v>
      </c>
      <c r="L669" s="9">
        <f t="shared" si="62"/>
        <v>13</v>
      </c>
      <c r="M669" s="2">
        <f t="shared" si="63"/>
        <v>44249</v>
      </c>
      <c r="N669" s="22">
        <v>44253</v>
      </c>
      <c r="O669" s="22">
        <v>44277</v>
      </c>
      <c r="P669" s="22">
        <v>44274.5</v>
      </c>
      <c r="Q669">
        <f t="shared" si="64"/>
        <v>25.5</v>
      </c>
      <c r="R669" s="33">
        <f t="shared" si="65"/>
        <v>8922.1949999999997</v>
      </c>
    </row>
    <row r="670" spans="1:18" x14ac:dyDescent="0.35">
      <c r="A670" t="s">
        <v>371</v>
      </c>
      <c r="B670" s="21" t="s">
        <v>313</v>
      </c>
      <c r="C670" s="22">
        <v>44253</v>
      </c>
      <c r="D670" t="s">
        <v>161</v>
      </c>
      <c r="E670" t="s">
        <v>162</v>
      </c>
      <c r="F670" s="21" t="s">
        <v>173</v>
      </c>
      <c r="G670" s="32">
        <v>1831.7999999999995</v>
      </c>
      <c r="H670" s="22">
        <v>44243</v>
      </c>
      <c r="I670" s="23">
        <v>44255</v>
      </c>
      <c r="J670">
        <f t="shared" si="60"/>
        <v>13</v>
      </c>
      <c r="K670" s="2">
        <f t="shared" si="61"/>
        <v>44249</v>
      </c>
      <c r="L670" s="9">
        <f t="shared" si="62"/>
        <v>13</v>
      </c>
      <c r="M670" s="2">
        <f t="shared" si="63"/>
        <v>44249</v>
      </c>
      <c r="N670" s="22">
        <v>44253</v>
      </c>
      <c r="O670" s="22">
        <v>44277</v>
      </c>
      <c r="P670" s="22">
        <v>44274.5</v>
      </c>
      <c r="Q670">
        <f t="shared" si="64"/>
        <v>25.5</v>
      </c>
      <c r="R670" s="33">
        <f t="shared" si="65"/>
        <v>46710.899999999987</v>
      </c>
    </row>
    <row r="671" spans="1:18" x14ac:dyDescent="0.35">
      <c r="A671" t="s">
        <v>371</v>
      </c>
      <c r="B671" s="21" t="s">
        <v>313</v>
      </c>
      <c r="C671" s="22">
        <v>44253</v>
      </c>
      <c r="D671" t="s">
        <v>171</v>
      </c>
      <c r="E671" t="s">
        <v>172</v>
      </c>
      <c r="F671" s="21" t="s">
        <v>173</v>
      </c>
      <c r="G671" s="32">
        <v>1051.25</v>
      </c>
      <c r="H671" s="22">
        <v>44243</v>
      </c>
      <c r="I671" s="23">
        <v>44255</v>
      </c>
      <c r="J671">
        <f t="shared" si="60"/>
        <v>13</v>
      </c>
      <c r="K671" s="2">
        <f t="shared" si="61"/>
        <v>44249</v>
      </c>
      <c r="L671" s="9">
        <f t="shared" si="62"/>
        <v>13</v>
      </c>
      <c r="M671" s="2">
        <f t="shared" si="63"/>
        <v>44249</v>
      </c>
      <c r="N671" s="22">
        <v>44253</v>
      </c>
      <c r="O671" s="22">
        <v>44277</v>
      </c>
      <c r="P671" s="22">
        <v>44274.5</v>
      </c>
      <c r="Q671">
        <f t="shared" si="64"/>
        <v>25.5</v>
      </c>
      <c r="R671" s="33">
        <f t="shared" si="65"/>
        <v>26806.875</v>
      </c>
    </row>
    <row r="672" spans="1:18" x14ac:dyDescent="0.35">
      <c r="A672" t="s">
        <v>371</v>
      </c>
      <c r="B672" s="21" t="s">
        <v>313</v>
      </c>
      <c r="C672" s="22">
        <v>44253</v>
      </c>
      <c r="D672" t="s">
        <v>161</v>
      </c>
      <c r="E672" t="s">
        <v>162</v>
      </c>
      <c r="F672" s="21" t="s">
        <v>278</v>
      </c>
      <c r="G672" s="32">
        <v>67.19</v>
      </c>
      <c r="H672" s="22">
        <v>44243</v>
      </c>
      <c r="I672" s="23">
        <v>44255</v>
      </c>
      <c r="J672">
        <f t="shared" si="60"/>
        <v>13</v>
      </c>
      <c r="K672" s="2">
        <f t="shared" si="61"/>
        <v>44249</v>
      </c>
      <c r="L672" s="9">
        <f t="shared" si="62"/>
        <v>13</v>
      </c>
      <c r="M672" s="2">
        <f t="shared" si="63"/>
        <v>44249</v>
      </c>
      <c r="N672" s="22">
        <v>44253</v>
      </c>
      <c r="O672" s="22">
        <v>44277</v>
      </c>
      <c r="P672" s="22">
        <v>44274.5</v>
      </c>
      <c r="Q672">
        <f t="shared" si="64"/>
        <v>25.5</v>
      </c>
      <c r="R672" s="33">
        <f t="shared" si="65"/>
        <v>1713.345</v>
      </c>
    </row>
    <row r="673" spans="1:18" x14ac:dyDescent="0.35">
      <c r="A673" t="s">
        <v>371</v>
      </c>
      <c r="B673" s="21" t="s">
        <v>313</v>
      </c>
      <c r="C673" s="22">
        <v>44253</v>
      </c>
      <c r="D673" t="s">
        <v>161</v>
      </c>
      <c r="E673" t="s">
        <v>162</v>
      </c>
      <c r="F673" s="21" t="s">
        <v>174</v>
      </c>
      <c r="G673" s="32">
        <v>533.74</v>
      </c>
      <c r="H673" s="22">
        <v>44243</v>
      </c>
      <c r="I673" s="23">
        <v>44255</v>
      </c>
      <c r="J673">
        <f t="shared" si="60"/>
        <v>13</v>
      </c>
      <c r="K673" s="2">
        <f t="shared" si="61"/>
        <v>44249</v>
      </c>
      <c r="L673" s="9">
        <f t="shared" si="62"/>
        <v>13</v>
      </c>
      <c r="M673" s="2">
        <f t="shared" si="63"/>
        <v>44249</v>
      </c>
      <c r="N673" s="22">
        <v>44253</v>
      </c>
      <c r="O673" s="22">
        <v>44277</v>
      </c>
      <c r="P673" s="22">
        <v>44274.5</v>
      </c>
      <c r="Q673">
        <f t="shared" si="64"/>
        <v>25.5</v>
      </c>
      <c r="R673" s="33">
        <f t="shared" si="65"/>
        <v>13610.37</v>
      </c>
    </row>
    <row r="674" spans="1:18" x14ac:dyDescent="0.35">
      <c r="A674" t="s">
        <v>371</v>
      </c>
      <c r="B674" s="21" t="s">
        <v>313</v>
      </c>
      <c r="C674" s="22">
        <v>44253</v>
      </c>
      <c r="D674" t="s">
        <v>161</v>
      </c>
      <c r="E674" t="s">
        <v>162</v>
      </c>
      <c r="F674" s="21" t="s">
        <v>175</v>
      </c>
      <c r="G674" s="32">
        <v>2006.41</v>
      </c>
      <c r="H674" s="22">
        <v>44243</v>
      </c>
      <c r="I674" s="23">
        <v>44255</v>
      </c>
      <c r="J674">
        <f t="shared" si="60"/>
        <v>13</v>
      </c>
      <c r="K674" s="2">
        <f t="shared" si="61"/>
        <v>44249</v>
      </c>
      <c r="L674" s="9">
        <f t="shared" si="62"/>
        <v>13</v>
      </c>
      <c r="M674" s="2">
        <f t="shared" si="63"/>
        <v>44249</v>
      </c>
      <c r="N674" s="22">
        <v>44253</v>
      </c>
      <c r="O674" s="22">
        <v>44277</v>
      </c>
      <c r="P674" s="22">
        <v>44274.5</v>
      </c>
      <c r="Q674">
        <f t="shared" si="64"/>
        <v>25.5</v>
      </c>
      <c r="R674" s="33">
        <f t="shared" si="65"/>
        <v>51163.455000000002</v>
      </c>
    </row>
    <row r="675" spans="1:18" x14ac:dyDescent="0.35">
      <c r="A675" t="s">
        <v>371</v>
      </c>
      <c r="B675" s="21" t="s">
        <v>313</v>
      </c>
      <c r="C675" s="22">
        <v>44253</v>
      </c>
      <c r="D675" t="s">
        <v>161</v>
      </c>
      <c r="E675" t="s">
        <v>162</v>
      </c>
      <c r="F675" s="21" t="s">
        <v>197</v>
      </c>
      <c r="G675" s="32">
        <v>245.51</v>
      </c>
      <c r="H675" s="22">
        <v>44243</v>
      </c>
      <c r="I675" s="23">
        <v>44255</v>
      </c>
      <c r="J675">
        <f t="shared" si="60"/>
        <v>13</v>
      </c>
      <c r="K675" s="2">
        <f t="shared" si="61"/>
        <v>44249</v>
      </c>
      <c r="L675" s="9">
        <f t="shared" si="62"/>
        <v>13</v>
      </c>
      <c r="M675" s="2">
        <f t="shared" si="63"/>
        <v>44249</v>
      </c>
      <c r="N675" s="22">
        <v>44253</v>
      </c>
      <c r="O675" s="22">
        <v>44277</v>
      </c>
      <c r="P675" s="22">
        <v>44274.5</v>
      </c>
      <c r="Q675">
        <f t="shared" si="64"/>
        <v>25.5</v>
      </c>
      <c r="R675" s="33">
        <f t="shared" si="65"/>
        <v>6260.5050000000001</v>
      </c>
    </row>
    <row r="676" spans="1:18" x14ac:dyDescent="0.35">
      <c r="A676" t="s">
        <v>371</v>
      </c>
      <c r="B676" s="21" t="s">
        <v>313</v>
      </c>
      <c r="C676" s="22">
        <v>44253</v>
      </c>
      <c r="D676" t="s">
        <v>161</v>
      </c>
      <c r="E676" t="s">
        <v>162</v>
      </c>
      <c r="F676" s="21" t="s">
        <v>325</v>
      </c>
      <c r="G676" s="32">
        <v>73.16</v>
      </c>
      <c r="H676" s="22">
        <v>44243</v>
      </c>
      <c r="I676" s="23">
        <v>44255</v>
      </c>
      <c r="J676">
        <f t="shared" si="60"/>
        <v>13</v>
      </c>
      <c r="K676" s="2">
        <f t="shared" si="61"/>
        <v>44249</v>
      </c>
      <c r="L676" s="9">
        <f t="shared" si="62"/>
        <v>13</v>
      </c>
      <c r="M676" s="2">
        <f t="shared" si="63"/>
        <v>44249</v>
      </c>
      <c r="N676" s="22">
        <v>44253</v>
      </c>
      <c r="O676" s="22">
        <v>44277</v>
      </c>
      <c r="P676" s="22">
        <v>44274.5</v>
      </c>
      <c r="Q676">
        <f t="shared" si="64"/>
        <v>25.5</v>
      </c>
      <c r="R676" s="33">
        <f t="shared" si="65"/>
        <v>1865.58</v>
      </c>
    </row>
    <row r="677" spans="1:18" x14ac:dyDescent="0.35">
      <c r="A677" t="s">
        <v>371</v>
      </c>
      <c r="B677" s="21" t="s">
        <v>313</v>
      </c>
      <c r="C677" s="22">
        <v>44253</v>
      </c>
      <c r="D677" t="s">
        <v>161</v>
      </c>
      <c r="E677" t="s">
        <v>162</v>
      </c>
      <c r="F677" s="21" t="s">
        <v>176</v>
      </c>
      <c r="G677" s="32">
        <v>9662.3599999999988</v>
      </c>
      <c r="H677" s="22">
        <v>44243</v>
      </c>
      <c r="I677" s="23">
        <v>44255</v>
      </c>
      <c r="J677">
        <f t="shared" si="60"/>
        <v>13</v>
      </c>
      <c r="K677" s="2">
        <f t="shared" si="61"/>
        <v>44249</v>
      </c>
      <c r="L677" s="9">
        <f t="shared" si="62"/>
        <v>13</v>
      </c>
      <c r="M677" s="2">
        <f t="shared" si="63"/>
        <v>44249</v>
      </c>
      <c r="N677" s="22">
        <v>44253</v>
      </c>
      <c r="O677" s="22">
        <v>44277</v>
      </c>
      <c r="P677" s="22">
        <v>44274.5</v>
      </c>
      <c r="Q677">
        <f t="shared" si="64"/>
        <v>25.5</v>
      </c>
      <c r="R677" s="33">
        <f t="shared" si="65"/>
        <v>246390.17999999996</v>
      </c>
    </row>
    <row r="678" spans="1:18" x14ac:dyDescent="0.35">
      <c r="A678" t="s">
        <v>371</v>
      </c>
      <c r="B678" s="21" t="s">
        <v>313</v>
      </c>
      <c r="C678" s="22">
        <v>44253</v>
      </c>
      <c r="D678" t="s">
        <v>171</v>
      </c>
      <c r="E678" t="s">
        <v>172</v>
      </c>
      <c r="F678" s="21" t="s">
        <v>176</v>
      </c>
      <c r="G678" s="32">
        <v>815.2</v>
      </c>
      <c r="H678" s="22">
        <v>44243</v>
      </c>
      <c r="I678" s="23">
        <v>44255</v>
      </c>
      <c r="J678">
        <f t="shared" si="60"/>
        <v>13</v>
      </c>
      <c r="K678" s="2">
        <f t="shared" si="61"/>
        <v>44249</v>
      </c>
      <c r="L678" s="9">
        <f t="shared" si="62"/>
        <v>13</v>
      </c>
      <c r="M678" s="2">
        <f t="shared" si="63"/>
        <v>44249</v>
      </c>
      <c r="N678" s="22">
        <v>44253</v>
      </c>
      <c r="O678" s="22">
        <v>44277</v>
      </c>
      <c r="P678" s="22">
        <v>44274.5</v>
      </c>
      <c r="Q678">
        <f t="shared" si="64"/>
        <v>25.5</v>
      </c>
      <c r="R678" s="33">
        <f t="shared" si="65"/>
        <v>20787.600000000002</v>
      </c>
    </row>
    <row r="679" spans="1:18" x14ac:dyDescent="0.35">
      <c r="A679" t="s">
        <v>371</v>
      </c>
      <c r="B679" s="21" t="s">
        <v>313</v>
      </c>
      <c r="C679" s="22">
        <v>44253</v>
      </c>
      <c r="D679" t="s">
        <v>161</v>
      </c>
      <c r="E679" t="s">
        <v>162</v>
      </c>
      <c r="F679" s="21" t="s">
        <v>326</v>
      </c>
      <c r="G679" s="32">
        <v>147.94</v>
      </c>
      <c r="H679" s="22">
        <v>44243</v>
      </c>
      <c r="I679" s="23">
        <v>44255</v>
      </c>
      <c r="J679">
        <f t="shared" si="60"/>
        <v>13</v>
      </c>
      <c r="K679" s="2">
        <f t="shared" si="61"/>
        <v>44249</v>
      </c>
      <c r="L679" s="9">
        <f t="shared" si="62"/>
        <v>13</v>
      </c>
      <c r="M679" s="2">
        <f t="shared" si="63"/>
        <v>44249</v>
      </c>
      <c r="N679" s="22">
        <v>44253</v>
      </c>
      <c r="O679" s="22">
        <v>44277</v>
      </c>
      <c r="P679" s="22">
        <v>44274.5</v>
      </c>
      <c r="Q679">
        <f t="shared" si="64"/>
        <v>25.5</v>
      </c>
      <c r="R679" s="33">
        <f t="shared" si="65"/>
        <v>3772.47</v>
      </c>
    </row>
    <row r="680" spans="1:18" x14ac:dyDescent="0.35">
      <c r="A680" t="s">
        <v>371</v>
      </c>
      <c r="B680" s="21" t="s">
        <v>313</v>
      </c>
      <c r="C680" s="22">
        <v>44253</v>
      </c>
      <c r="D680" t="s">
        <v>161</v>
      </c>
      <c r="E680" t="s">
        <v>162</v>
      </c>
      <c r="F680" s="21" t="s">
        <v>177</v>
      </c>
      <c r="G680" s="32">
        <v>67</v>
      </c>
      <c r="H680" s="22">
        <v>44243</v>
      </c>
      <c r="I680" s="23">
        <v>44255</v>
      </c>
      <c r="J680">
        <f t="shared" si="60"/>
        <v>13</v>
      </c>
      <c r="K680" s="2">
        <f t="shared" si="61"/>
        <v>44249</v>
      </c>
      <c r="L680" s="9">
        <f t="shared" si="62"/>
        <v>13</v>
      </c>
      <c r="M680" s="2">
        <f t="shared" si="63"/>
        <v>44249</v>
      </c>
      <c r="N680" s="22">
        <v>44253</v>
      </c>
      <c r="O680" s="22">
        <v>44277</v>
      </c>
      <c r="P680" s="22">
        <v>44274.5</v>
      </c>
      <c r="Q680">
        <f t="shared" si="64"/>
        <v>25.5</v>
      </c>
      <c r="R680" s="33">
        <f t="shared" si="65"/>
        <v>1708.5</v>
      </c>
    </row>
    <row r="681" spans="1:18" x14ac:dyDescent="0.35">
      <c r="A681" t="s">
        <v>371</v>
      </c>
      <c r="B681" s="21" t="s">
        <v>313</v>
      </c>
      <c r="C681" s="22">
        <v>44253</v>
      </c>
      <c r="D681" t="s">
        <v>107</v>
      </c>
      <c r="E681" t="s">
        <v>108</v>
      </c>
      <c r="F681" s="21" t="s">
        <v>164</v>
      </c>
      <c r="G681" s="32">
        <v>6259.94</v>
      </c>
      <c r="H681" s="22">
        <v>44243</v>
      </c>
      <c r="I681" s="23">
        <v>44255</v>
      </c>
      <c r="J681">
        <f t="shared" si="60"/>
        <v>13</v>
      </c>
      <c r="K681" s="2">
        <f t="shared" si="61"/>
        <v>44249</v>
      </c>
      <c r="L681" s="9">
        <f t="shared" si="62"/>
        <v>13</v>
      </c>
      <c r="M681" s="2">
        <f t="shared" si="63"/>
        <v>44249</v>
      </c>
      <c r="N681" s="22">
        <v>44253</v>
      </c>
      <c r="O681" s="22">
        <v>44277</v>
      </c>
      <c r="P681" s="22">
        <v>44274.5</v>
      </c>
      <c r="Q681">
        <f t="shared" si="64"/>
        <v>25.5</v>
      </c>
      <c r="R681" s="33">
        <f t="shared" si="65"/>
        <v>159628.47</v>
      </c>
    </row>
    <row r="682" spans="1:18" x14ac:dyDescent="0.35">
      <c r="A682" t="s">
        <v>371</v>
      </c>
      <c r="B682" s="21" t="s">
        <v>313</v>
      </c>
      <c r="C682" s="22">
        <v>44253</v>
      </c>
      <c r="D682" t="s">
        <v>99</v>
      </c>
      <c r="E682" t="s">
        <v>100</v>
      </c>
      <c r="F682" s="21" t="s">
        <v>164</v>
      </c>
      <c r="G682" s="32">
        <v>87927.599999999889</v>
      </c>
      <c r="H682" s="22">
        <v>44243</v>
      </c>
      <c r="I682" s="23">
        <v>44255</v>
      </c>
      <c r="J682">
        <f t="shared" si="60"/>
        <v>13</v>
      </c>
      <c r="K682" s="2">
        <f t="shared" si="61"/>
        <v>44249</v>
      </c>
      <c r="L682" s="9">
        <f t="shared" si="62"/>
        <v>13</v>
      </c>
      <c r="M682" s="2">
        <f t="shared" si="63"/>
        <v>44249</v>
      </c>
      <c r="N682" s="22">
        <v>44253</v>
      </c>
      <c r="O682" s="22">
        <v>44277</v>
      </c>
      <c r="P682" s="22">
        <v>44274.5</v>
      </c>
      <c r="Q682">
        <f t="shared" si="64"/>
        <v>25.5</v>
      </c>
      <c r="R682" s="33">
        <f t="shared" si="65"/>
        <v>2242153.799999997</v>
      </c>
    </row>
    <row r="683" spans="1:18" x14ac:dyDescent="0.35">
      <c r="A683" t="s">
        <v>371</v>
      </c>
      <c r="B683" s="21" t="s">
        <v>313</v>
      </c>
      <c r="C683" s="22">
        <v>44253</v>
      </c>
      <c r="D683" t="s">
        <v>161</v>
      </c>
      <c r="E683" t="s">
        <v>162</v>
      </c>
      <c r="F683" s="21" t="s">
        <v>178</v>
      </c>
      <c r="G683" s="32">
        <v>241.2</v>
      </c>
      <c r="H683" s="22">
        <v>44243</v>
      </c>
      <c r="I683" s="23">
        <v>44255</v>
      </c>
      <c r="J683">
        <f t="shared" si="60"/>
        <v>13</v>
      </c>
      <c r="K683" s="2">
        <f t="shared" si="61"/>
        <v>44249</v>
      </c>
      <c r="L683" s="9">
        <f t="shared" si="62"/>
        <v>13</v>
      </c>
      <c r="M683" s="2">
        <f t="shared" si="63"/>
        <v>44249</v>
      </c>
      <c r="N683" s="22">
        <v>44253</v>
      </c>
      <c r="O683" s="22">
        <v>44277</v>
      </c>
      <c r="P683" s="22">
        <v>44274.5</v>
      </c>
      <c r="Q683">
        <f t="shared" si="64"/>
        <v>25.5</v>
      </c>
      <c r="R683" s="33">
        <f t="shared" si="65"/>
        <v>6150.5999999999995</v>
      </c>
    </row>
    <row r="684" spans="1:18" x14ac:dyDescent="0.35">
      <c r="A684" t="s">
        <v>371</v>
      </c>
      <c r="B684" s="28" t="s">
        <v>313</v>
      </c>
      <c r="C684" s="22">
        <v>44253</v>
      </c>
      <c r="D684" t="s">
        <v>161</v>
      </c>
      <c r="E684" t="s">
        <v>162</v>
      </c>
      <c r="F684" s="21" t="s">
        <v>327</v>
      </c>
      <c r="G684" s="32">
        <v>55.11</v>
      </c>
      <c r="H684" s="22">
        <v>44243</v>
      </c>
      <c r="I684" s="23">
        <v>44255</v>
      </c>
      <c r="J684">
        <f t="shared" si="60"/>
        <v>13</v>
      </c>
      <c r="K684" s="2">
        <f t="shared" si="61"/>
        <v>44249</v>
      </c>
      <c r="L684" s="9">
        <f t="shared" si="62"/>
        <v>13</v>
      </c>
      <c r="M684" s="2">
        <f t="shared" si="63"/>
        <v>44249</v>
      </c>
      <c r="N684" s="22">
        <v>44253</v>
      </c>
      <c r="O684" s="22">
        <v>44277</v>
      </c>
      <c r="P684" s="22">
        <v>44274.5</v>
      </c>
      <c r="Q684">
        <f t="shared" si="64"/>
        <v>25.5</v>
      </c>
      <c r="R684" s="33">
        <f t="shared" si="65"/>
        <v>1405.3050000000001</v>
      </c>
    </row>
    <row r="685" spans="1:18" x14ac:dyDescent="0.35">
      <c r="A685" t="s">
        <v>371</v>
      </c>
      <c r="B685" s="21" t="s">
        <v>313</v>
      </c>
      <c r="C685" s="22">
        <v>44253</v>
      </c>
      <c r="D685" t="s">
        <v>161</v>
      </c>
      <c r="E685" t="s">
        <v>162</v>
      </c>
      <c r="F685" s="21" t="s">
        <v>328</v>
      </c>
      <c r="G685" s="32">
        <v>122.15</v>
      </c>
      <c r="H685" s="22">
        <v>44243</v>
      </c>
      <c r="I685" s="23">
        <v>44255</v>
      </c>
      <c r="J685">
        <f t="shared" si="60"/>
        <v>13</v>
      </c>
      <c r="K685" s="2">
        <f t="shared" si="61"/>
        <v>44249</v>
      </c>
      <c r="L685" s="9">
        <f t="shared" si="62"/>
        <v>13</v>
      </c>
      <c r="M685" s="2">
        <f t="shared" si="63"/>
        <v>44249</v>
      </c>
      <c r="N685" s="22">
        <v>44253</v>
      </c>
      <c r="O685" s="22">
        <v>44277</v>
      </c>
      <c r="P685" s="22">
        <v>44274.5</v>
      </c>
      <c r="Q685">
        <f t="shared" si="64"/>
        <v>25.5</v>
      </c>
      <c r="R685" s="33">
        <f t="shared" si="65"/>
        <v>3114.8250000000003</v>
      </c>
    </row>
    <row r="686" spans="1:18" x14ac:dyDescent="0.35">
      <c r="A686" t="s">
        <v>371</v>
      </c>
      <c r="B686" s="21" t="s">
        <v>313</v>
      </c>
      <c r="C686" s="22">
        <v>44253</v>
      </c>
      <c r="D686" t="s">
        <v>161</v>
      </c>
      <c r="E686" t="s">
        <v>162</v>
      </c>
      <c r="F686" s="21" t="s">
        <v>179</v>
      </c>
      <c r="G686" s="32">
        <v>1158.3</v>
      </c>
      <c r="H686" s="22">
        <v>44243</v>
      </c>
      <c r="I686" s="23">
        <v>44255</v>
      </c>
      <c r="J686">
        <f t="shared" si="60"/>
        <v>13</v>
      </c>
      <c r="K686" s="2">
        <f t="shared" si="61"/>
        <v>44249</v>
      </c>
      <c r="L686" s="9">
        <f t="shared" si="62"/>
        <v>13</v>
      </c>
      <c r="M686" s="2">
        <f t="shared" si="63"/>
        <v>44249</v>
      </c>
      <c r="N686" s="22">
        <v>44253</v>
      </c>
      <c r="O686" s="22">
        <v>44277</v>
      </c>
      <c r="P686" s="22">
        <v>44274.5</v>
      </c>
      <c r="Q686">
        <f t="shared" si="64"/>
        <v>25.5</v>
      </c>
      <c r="R686" s="33">
        <f t="shared" si="65"/>
        <v>29536.649999999998</v>
      </c>
    </row>
    <row r="687" spans="1:18" x14ac:dyDescent="0.35">
      <c r="A687" t="s">
        <v>371</v>
      </c>
      <c r="B687" s="21" t="s">
        <v>313</v>
      </c>
      <c r="C687" s="22">
        <v>44253</v>
      </c>
      <c r="D687" t="s">
        <v>161</v>
      </c>
      <c r="E687" t="s">
        <v>162</v>
      </c>
      <c r="F687" s="21" t="s">
        <v>180</v>
      </c>
      <c r="G687" s="32">
        <v>1577.6700000000003</v>
      </c>
      <c r="H687" s="22">
        <v>44243</v>
      </c>
      <c r="I687" s="23">
        <v>44255</v>
      </c>
      <c r="J687">
        <f t="shared" si="60"/>
        <v>13</v>
      </c>
      <c r="K687" s="2">
        <f t="shared" si="61"/>
        <v>44249</v>
      </c>
      <c r="L687" s="9">
        <f t="shared" si="62"/>
        <v>13</v>
      </c>
      <c r="M687" s="2">
        <f t="shared" si="63"/>
        <v>44249</v>
      </c>
      <c r="N687" s="22">
        <v>44253</v>
      </c>
      <c r="O687" s="22">
        <v>44277</v>
      </c>
      <c r="P687" s="22">
        <v>44274.5</v>
      </c>
      <c r="Q687">
        <f t="shared" si="64"/>
        <v>25.5</v>
      </c>
      <c r="R687" s="33">
        <f t="shared" si="65"/>
        <v>40230.585000000006</v>
      </c>
    </row>
    <row r="688" spans="1:18" x14ac:dyDescent="0.35">
      <c r="A688" t="s">
        <v>371</v>
      </c>
      <c r="B688" s="21" t="s">
        <v>313</v>
      </c>
      <c r="C688" s="22">
        <v>44253</v>
      </c>
      <c r="D688" t="s">
        <v>171</v>
      </c>
      <c r="E688" t="s">
        <v>172</v>
      </c>
      <c r="F688" s="21" t="s">
        <v>180</v>
      </c>
      <c r="G688" s="32">
        <v>242.07999999999998</v>
      </c>
      <c r="H688" s="22">
        <v>44243</v>
      </c>
      <c r="I688" s="23">
        <v>44255</v>
      </c>
      <c r="J688">
        <f t="shared" si="60"/>
        <v>13</v>
      </c>
      <c r="K688" s="2">
        <f t="shared" si="61"/>
        <v>44249</v>
      </c>
      <c r="L688" s="9">
        <f t="shared" si="62"/>
        <v>13</v>
      </c>
      <c r="M688" s="2">
        <f t="shared" si="63"/>
        <v>44249</v>
      </c>
      <c r="N688" s="22">
        <v>44253</v>
      </c>
      <c r="O688" s="22">
        <v>44277</v>
      </c>
      <c r="P688" s="22">
        <v>44274.5</v>
      </c>
      <c r="Q688">
        <f t="shared" si="64"/>
        <v>25.5</v>
      </c>
      <c r="R688" s="33">
        <f t="shared" si="65"/>
        <v>6173.04</v>
      </c>
    </row>
    <row r="689" spans="1:18" x14ac:dyDescent="0.35">
      <c r="A689" t="s">
        <v>371</v>
      </c>
      <c r="B689" s="21" t="s">
        <v>313</v>
      </c>
      <c r="C689" s="22">
        <v>44253</v>
      </c>
      <c r="D689" t="s">
        <v>161</v>
      </c>
      <c r="E689" t="s">
        <v>162</v>
      </c>
      <c r="F689" s="21" t="s">
        <v>181</v>
      </c>
      <c r="G689" s="32">
        <v>162.41</v>
      </c>
      <c r="H689" s="22">
        <v>44243</v>
      </c>
      <c r="I689" s="23">
        <v>44255</v>
      </c>
      <c r="J689">
        <f t="shared" si="60"/>
        <v>13</v>
      </c>
      <c r="K689" s="2">
        <f t="shared" si="61"/>
        <v>44249</v>
      </c>
      <c r="L689" s="9">
        <f t="shared" si="62"/>
        <v>13</v>
      </c>
      <c r="M689" s="2">
        <f t="shared" si="63"/>
        <v>44249</v>
      </c>
      <c r="N689" s="22">
        <v>44253</v>
      </c>
      <c r="O689" s="22">
        <v>44277</v>
      </c>
      <c r="P689" s="22">
        <v>44274.5</v>
      </c>
      <c r="Q689">
        <f t="shared" si="64"/>
        <v>25.5</v>
      </c>
      <c r="R689" s="33">
        <f t="shared" si="65"/>
        <v>4141.4549999999999</v>
      </c>
    </row>
    <row r="690" spans="1:18" x14ac:dyDescent="0.35">
      <c r="A690" t="s">
        <v>371</v>
      </c>
      <c r="B690" s="21" t="s">
        <v>313</v>
      </c>
      <c r="C690" s="22">
        <v>44253</v>
      </c>
      <c r="D690" t="s">
        <v>161</v>
      </c>
      <c r="E690" t="s">
        <v>162</v>
      </c>
      <c r="F690" s="21" t="s">
        <v>182</v>
      </c>
      <c r="G690" s="32">
        <v>326.34000000000003</v>
      </c>
      <c r="H690" s="22">
        <v>44243</v>
      </c>
      <c r="I690" s="23">
        <v>44255</v>
      </c>
      <c r="J690">
        <f t="shared" si="60"/>
        <v>13</v>
      </c>
      <c r="K690" s="2">
        <f t="shared" si="61"/>
        <v>44249</v>
      </c>
      <c r="L690" s="9">
        <f t="shared" si="62"/>
        <v>13</v>
      </c>
      <c r="M690" s="2">
        <f t="shared" si="63"/>
        <v>44249</v>
      </c>
      <c r="N690" s="22">
        <v>44253</v>
      </c>
      <c r="O690" s="22">
        <v>44277</v>
      </c>
      <c r="P690" s="22">
        <v>44274.5</v>
      </c>
      <c r="Q690">
        <f t="shared" si="64"/>
        <v>25.5</v>
      </c>
      <c r="R690" s="33">
        <f t="shared" si="65"/>
        <v>8321.67</v>
      </c>
    </row>
    <row r="691" spans="1:18" x14ac:dyDescent="0.35">
      <c r="A691" t="s">
        <v>371</v>
      </c>
      <c r="B691" s="21" t="s">
        <v>313</v>
      </c>
      <c r="C691" s="22">
        <v>44253</v>
      </c>
      <c r="D691" t="s">
        <v>161</v>
      </c>
      <c r="E691" t="s">
        <v>162</v>
      </c>
      <c r="F691" s="21" t="s">
        <v>183</v>
      </c>
      <c r="G691" s="32">
        <v>4453.1600000000008</v>
      </c>
      <c r="H691" s="22">
        <v>44243</v>
      </c>
      <c r="I691" s="23">
        <v>44255</v>
      </c>
      <c r="J691">
        <f t="shared" si="60"/>
        <v>13</v>
      </c>
      <c r="K691" s="2">
        <f t="shared" si="61"/>
        <v>44249</v>
      </c>
      <c r="L691" s="9">
        <f t="shared" si="62"/>
        <v>13</v>
      </c>
      <c r="M691" s="2">
        <f t="shared" si="63"/>
        <v>44249</v>
      </c>
      <c r="N691" s="22">
        <v>44253</v>
      </c>
      <c r="O691" s="22">
        <v>44277</v>
      </c>
      <c r="P691" s="22">
        <v>44274.5</v>
      </c>
      <c r="Q691">
        <f t="shared" si="64"/>
        <v>25.5</v>
      </c>
      <c r="R691" s="33">
        <f t="shared" si="65"/>
        <v>113555.58000000002</v>
      </c>
    </row>
    <row r="692" spans="1:18" x14ac:dyDescent="0.35">
      <c r="A692" t="s">
        <v>371</v>
      </c>
      <c r="B692" s="21" t="s">
        <v>313</v>
      </c>
      <c r="C692" s="22">
        <v>44253</v>
      </c>
      <c r="D692" t="s">
        <v>161</v>
      </c>
      <c r="E692" t="s">
        <v>162</v>
      </c>
      <c r="F692" s="21" t="s">
        <v>329</v>
      </c>
      <c r="G692" s="32">
        <v>83.21</v>
      </c>
      <c r="H692" s="22">
        <v>44243</v>
      </c>
      <c r="I692" s="23">
        <v>44255</v>
      </c>
      <c r="J692">
        <f t="shared" si="60"/>
        <v>13</v>
      </c>
      <c r="K692" s="2">
        <f t="shared" si="61"/>
        <v>44249</v>
      </c>
      <c r="L692" s="9">
        <f t="shared" si="62"/>
        <v>13</v>
      </c>
      <c r="M692" s="2">
        <f t="shared" si="63"/>
        <v>44249</v>
      </c>
      <c r="N692" s="22">
        <v>44253</v>
      </c>
      <c r="O692" s="22">
        <v>44277</v>
      </c>
      <c r="P692" s="22">
        <v>44274.5</v>
      </c>
      <c r="Q692">
        <f t="shared" si="64"/>
        <v>25.5</v>
      </c>
      <c r="R692" s="33">
        <f t="shared" si="65"/>
        <v>2121.855</v>
      </c>
    </row>
    <row r="693" spans="1:18" x14ac:dyDescent="0.35">
      <c r="A693" t="s">
        <v>371</v>
      </c>
      <c r="B693" s="21" t="s">
        <v>313</v>
      </c>
      <c r="C693" s="22">
        <v>44253</v>
      </c>
      <c r="D693" t="s">
        <v>161</v>
      </c>
      <c r="E693" t="s">
        <v>162</v>
      </c>
      <c r="F693" s="21" t="s">
        <v>184</v>
      </c>
      <c r="G693" s="32">
        <v>280.81</v>
      </c>
      <c r="H693" s="22">
        <v>44243</v>
      </c>
      <c r="I693" s="23">
        <v>44255</v>
      </c>
      <c r="J693">
        <f t="shared" si="60"/>
        <v>13</v>
      </c>
      <c r="K693" s="2">
        <f t="shared" si="61"/>
        <v>44249</v>
      </c>
      <c r="L693" s="9">
        <f t="shared" si="62"/>
        <v>13</v>
      </c>
      <c r="M693" s="2">
        <f t="shared" si="63"/>
        <v>44249</v>
      </c>
      <c r="N693" s="22">
        <v>44253</v>
      </c>
      <c r="O693" s="22">
        <v>44277</v>
      </c>
      <c r="P693" s="22">
        <v>44274.5</v>
      </c>
      <c r="Q693">
        <f t="shared" si="64"/>
        <v>25.5</v>
      </c>
      <c r="R693" s="33">
        <f t="shared" si="65"/>
        <v>7160.6549999999997</v>
      </c>
    </row>
    <row r="694" spans="1:18" x14ac:dyDescent="0.35">
      <c r="A694" t="s">
        <v>371</v>
      </c>
      <c r="B694" s="21" t="s">
        <v>313</v>
      </c>
      <c r="C694" s="22">
        <v>44253</v>
      </c>
      <c r="D694" t="s">
        <v>161</v>
      </c>
      <c r="E694" t="s">
        <v>162</v>
      </c>
      <c r="F694" s="21" t="s">
        <v>330</v>
      </c>
      <c r="G694" s="32">
        <v>104.82</v>
      </c>
      <c r="H694" s="22">
        <v>44243</v>
      </c>
      <c r="I694" s="23">
        <v>44255</v>
      </c>
      <c r="J694">
        <f t="shared" si="60"/>
        <v>13</v>
      </c>
      <c r="K694" s="2">
        <f t="shared" si="61"/>
        <v>44249</v>
      </c>
      <c r="L694" s="9">
        <f t="shared" si="62"/>
        <v>13</v>
      </c>
      <c r="M694" s="2">
        <f t="shared" si="63"/>
        <v>44249</v>
      </c>
      <c r="N694" s="22">
        <v>44253</v>
      </c>
      <c r="O694" s="22">
        <v>44277</v>
      </c>
      <c r="P694" s="22">
        <v>44274.5</v>
      </c>
      <c r="Q694">
        <f t="shared" si="64"/>
        <v>25.5</v>
      </c>
      <c r="R694" s="33">
        <f t="shared" si="65"/>
        <v>2672.91</v>
      </c>
    </row>
    <row r="695" spans="1:18" x14ac:dyDescent="0.35">
      <c r="A695" t="s">
        <v>371</v>
      </c>
      <c r="B695" s="21" t="s">
        <v>313</v>
      </c>
      <c r="C695" s="22">
        <v>44253</v>
      </c>
      <c r="D695" t="s">
        <v>161</v>
      </c>
      <c r="E695" t="s">
        <v>162</v>
      </c>
      <c r="F695" s="21" t="s">
        <v>185</v>
      </c>
      <c r="G695" s="32">
        <v>3018.5</v>
      </c>
      <c r="H695" s="22">
        <v>44243</v>
      </c>
      <c r="I695" s="23">
        <v>44255</v>
      </c>
      <c r="J695">
        <f t="shared" si="60"/>
        <v>13</v>
      </c>
      <c r="K695" s="2">
        <f t="shared" si="61"/>
        <v>44249</v>
      </c>
      <c r="L695" s="9">
        <f t="shared" si="62"/>
        <v>13</v>
      </c>
      <c r="M695" s="2">
        <f t="shared" si="63"/>
        <v>44249</v>
      </c>
      <c r="N695" s="22">
        <v>44253</v>
      </c>
      <c r="O695" s="22">
        <v>44277</v>
      </c>
      <c r="P695" s="22">
        <v>44274.5</v>
      </c>
      <c r="Q695">
        <f t="shared" si="64"/>
        <v>25.5</v>
      </c>
      <c r="R695" s="33">
        <f t="shared" si="65"/>
        <v>76971.75</v>
      </c>
    </row>
    <row r="696" spans="1:18" x14ac:dyDescent="0.35">
      <c r="A696" t="s">
        <v>371</v>
      </c>
      <c r="B696" s="21" t="s">
        <v>313</v>
      </c>
      <c r="C696" s="22">
        <v>44253</v>
      </c>
      <c r="D696" t="s">
        <v>161</v>
      </c>
      <c r="E696" t="s">
        <v>162</v>
      </c>
      <c r="F696" s="21" t="s">
        <v>331</v>
      </c>
      <c r="G696" s="32">
        <v>314.12</v>
      </c>
      <c r="H696" s="22">
        <v>44243</v>
      </c>
      <c r="I696" s="23">
        <v>44255</v>
      </c>
      <c r="J696">
        <f t="shared" si="60"/>
        <v>13</v>
      </c>
      <c r="K696" s="2">
        <f t="shared" si="61"/>
        <v>44249</v>
      </c>
      <c r="L696" s="9">
        <f t="shared" si="62"/>
        <v>13</v>
      </c>
      <c r="M696" s="2">
        <f t="shared" si="63"/>
        <v>44249</v>
      </c>
      <c r="N696" s="22">
        <v>44253</v>
      </c>
      <c r="O696" s="22">
        <v>44277</v>
      </c>
      <c r="P696" s="22">
        <v>44274.5</v>
      </c>
      <c r="Q696">
        <f t="shared" si="64"/>
        <v>25.5</v>
      </c>
      <c r="R696" s="33">
        <f t="shared" si="65"/>
        <v>8010.06</v>
      </c>
    </row>
    <row r="697" spans="1:18" x14ac:dyDescent="0.35">
      <c r="A697" t="s">
        <v>371</v>
      </c>
      <c r="B697" s="21" t="s">
        <v>313</v>
      </c>
      <c r="C697" s="22">
        <v>44253</v>
      </c>
      <c r="D697" t="s">
        <v>161</v>
      </c>
      <c r="E697" t="s">
        <v>162</v>
      </c>
      <c r="F697" s="21" t="s">
        <v>332</v>
      </c>
      <c r="G697" s="32">
        <v>64.45</v>
      </c>
      <c r="H697" s="22">
        <v>44243</v>
      </c>
      <c r="I697" s="23">
        <v>44255</v>
      </c>
      <c r="J697">
        <f t="shared" si="60"/>
        <v>13</v>
      </c>
      <c r="K697" s="2">
        <f t="shared" si="61"/>
        <v>44249</v>
      </c>
      <c r="L697" s="9">
        <f t="shared" si="62"/>
        <v>13</v>
      </c>
      <c r="M697" s="2">
        <f t="shared" si="63"/>
        <v>44249</v>
      </c>
      <c r="N697" s="22">
        <v>44253</v>
      </c>
      <c r="O697" s="22">
        <v>44277</v>
      </c>
      <c r="P697" s="22">
        <v>44274.5</v>
      </c>
      <c r="Q697">
        <f t="shared" si="64"/>
        <v>25.5</v>
      </c>
      <c r="R697" s="33">
        <f t="shared" si="65"/>
        <v>1643.4750000000001</v>
      </c>
    </row>
    <row r="698" spans="1:18" x14ac:dyDescent="0.35">
      <c r="A698" t="s">
        <v>371</v>
      </c>
      <c r="B698" s="21" t="s">
        <v>313</v>
      </c>
      <c r="C698" s="22">
        <v>44253</v>
      </c>
      <c r="D698" t="s">
        <v>161</v>
      </c>
      <c r="E698" t="s">
        <v>162</v>
      </c>
      <c r="F698" s="21" t="s">
        <v>186</v>
      </c>
      <c r="G698" s="32">
        <v>106.99000000000001</v>
      </c>
      <c r="H698" s="22">
        <v>44243</v>
      </c>
      <c r="I698" s="23">
        <v>44255</v>
      </c>
      <c r="J698">
        <f t="shared" si="60"/>
        <v>13</v>
      </c>
      <c r="K698" s="2">
        <f t="shared" si="61"/>
        <v>44249</v>
      </c>
      <c r="L698" s="9">
        <f t="shared" si="62"/>
        <v>13</v>
      </c>
      <c r="M698" s="2">
        <f t="shared" si="63"/>
        <v>44249</v>
      </c>
      <c r="N698" s="22">
        <v>44253</v>
      </c>
      <c r="O698" s="22">
        <v>44277</v>
      </c>
      <c r="P698" s="22">
        <v>44274.5</v>
      </c>
      <c r="Q698">
        <f t="shared" si="64"/>
        <v>25.5</v>
      </c>
      <c r="R698" s="33">
        <f t="shared" si="65"/>
        <v>2728.2450000000003</v>
      </c>
    </row>
    <row r="699" spans="1:18" x14ac:dyDescent="0.35">
      <c r="A699" t="s">
        <v>371</v>
      </c>
      <c r="B699" s="21" t="s">
        <v>313</v>
      </c>
      <c r="C699" s="22">
        <v>44253</v>
      </c>
      <c r="D699" t="s">
        <v>161</v>
      </c>
      <c r="E699" t="s">
        <v>162</v>
      </c>
      <c r="F699" s="21" t="s">
        <v>333</v>
      </c>
      <c r="G699" s="32">
        <v>1542.2199999999996</v>
      </c>
      <c r="H699" s="22">
        <v>44243</v>
      </c>
      <c r="I699" s="23">
        <v>44255</v>
      </c>
      <c r="J699">
        <f t="shared" si="60"/>
        <v>13</v>
      </c>
      <c r="K699" s="2">
        <f t="shared" si="61"/>
        <v>44249</v>
      </c>
      <c r="L699" s="9">
        <f t="shared" si="62"/>
        <v>13</v>
      </c>
      <c r="M699" s="2">
        <f t="shared" si="63"/>
        <v>44249</v>
      </c>
      <c r="N699" s="22">
        <v>44253</v>
      </c>
      <c r="O699" s="22">
        <v>44277</v>
      </c>
      <c r="P699" s="22">
        <v>44274.5</v>
      </c>
      <c r="Q699">
        <f t="shared" si="64"/>
        <v>25.5</v>
      </c>
      <c r="R699" s="33">
        <f t="shared" si="65"/>
        <v>39326.609999999986</v>
      </c>
    </row>
    <row r="700" spans="1:18" x14ac:dyDescent="0.35">
      <c r="A700" t="s">
        <v>371</v>
      </c>
      <c r="B700" s="21" t="s">
        <v>313</v>
      </c>
      <c r="C700" s="22">
        <v>44253</v>
      </c>
      <c r="D700" t="s">
        <v>161</v>
      </c>
      <c r="E700" t="s">
        <v>162</v>
      </c>
      <c r="F700" s="21" t="s">
        <v>334</v>
      </c>
      <c r="G700" s="32">
        <v>255.71</v>
      </c>
      <c r="H700" s="22">
        <v>44243</v>
      </c>
      <c r="I700" s="23">
        <v>44255</v>
      </c>
      <c r="J700">
        <f t="shared" si="60"/>
        <v>13</v>
      </c>
      <c r="K700" s="2">
        <f t="shared" si="61"/>
        <v>44249</v>
      </c>
      <c r="L700" s="9">
        <f t="shared" si="62"/>
        <v>13</v>
      </c>
      <c r="M700" s="2">
        <f t="shared" si="63"/>
        <v>44249</v>
      </c>
      <c r="N700" s="22">
        <v>44253</v>
      </c>
      <c r="O700" s="22">
        <v>44277</v>
      </c>
      <c r="P700" s="22">
        <v>44274.5</v>
      </c>
      <c r="Q700">
        <f t="shared" si="64"/>
        <v>25.5</v>
      </c>
      <c r="R700" s="33">
        <f t="shared" si="65"/>
        <v>6520.6050000000005</v>
      </c>
    </row>
    <row r="701" spans="1:18" x14ac:dyDescent="0.35">
      <c r="A701" t="s">
        <v>371</v>
      </c>
      <c r="B701" s="21" t="s">
        <v>313</v>
      </c>
      <c r="C701" s="22">
        <v>44253</v>
      </c>
      <c r="D701" t="s">
        <v>161</v>
      </c>
      <c r="E701" t="s">
        <v>162</v>
      </c>
      <c r="F701" s="21" t="s">
        <v>335</v>
      </c>
      <c r="G701" s="32">
        <v>198.67</v>
      </c>
      <c r="H701" s="22">
        <v>44243</v>
      </c>
      <c r="I701" s="23">
        <v>44255</v>
      </c>
      <c r="J701">
        <f t="shared" si="60"/>
        <v>13</v>
      </c>
      <c r="K701" s="2">
        <f t="shared" si="61"/>
        <v>44249</v>
      </c>
      <c r="L701" s="9">
        <f t="shared" si="62"/>
        <v>13</v>
      </c>
      <c r="M701" s="2">
        <f t="shared" si="63"/>
        <v>44249</v>
      </c>
      <c r="N701" s="22">
        <v>44253</v>
      </c>
      <c r="O701" s="22">
        <v>44277</v>
      </c>
      <c r="P701" s="22">
        <v>44274.5</v>
      </c>
      <c r="Q701">
        <f t="shared" si="64"/>
        <v>25.5</v>
      </c>
      <c r="R701" s="33">
        <f t="shared" si="65"/>
        <v>5066.085</v>
      </c>
    </row>
    <row r="702" spans="1:18" x14ac:dyDescent="0.35">
      <c r="A702" t="s">
        <v>371</v>
      </c>
      <c r="B702" s="21" t="s">
        <v>313</v>
      </c>
      <c r="C702" s="22">
        <v>44253</v>
      </c>
      <c r="D702" t="s">
        <v>161</v>
      </c>
      <c r="E702" t="s">
        <v>162</v>
      </c>
      <c r="F702" s="21" t="s">
        <v>187</v>
      </c>
      <c r="G702" s="32">
        <v>1347.3700000000001</v>
      </c>
      <c r="H702" s="22">
        <v>44243</v>
      </c>
      <c r="I702" s="23">
        <v>44255</v>
      </c>
      <c r="J702">
        <f t="shared" si="60"/>
        <v>13</v>
      </c>
      <c r="K702" s="2">
        <f t="shared" si="61"/>
        <v>44249</v>
      </c>
      <c r="L702" s="9">
        <f t="shared" si="62"/>
        <v>13</v>
      </c>
      <c r="M702" s="2">
        <f t="shared" si="63"/>
        <v>44249</v>
      </c>
      <c r="N702" s="22">
        <v>44253</v>
      </c>
      <c r="O702" s="22">
        <v>44277</v>
      </c>
      <c r="P702" s="22">
        <v>44274.5</v>
      </c>
      <c r="Q702">
        <f t="shared" si="64"/>
        <v>25.5</v>
      </c>
      <c r="R702" s="33">
        <f t="shared" si="65"/>
        <v>34357.935000000005</v>
      </c>
    </row>
    <row r="703" spans="1:18" x14ac:dyDescent="0.35">
      <c r="A703" t="s">
        <v>371</v>
      </c>
      <c r="B703" s="21" t="s">
        <v>313</v>
      </c>
      <c r="C703" s="22">
        <v>44253</v>
      </c>
      <c r="D703" t="s">
        <v>161</v>
      </c>
      <c r="E703" t="s">
        <v>162</v>
      </c>
      <c r="F703" s="21" t="s">
        <v>188</v>
      </c>
      <c r="G703" s="32">
        <v>422.15000000000003</v>
      </c>
      <c r="H703" s="22">
        <v>44243</v>
      </c>
      <c r="I703" s="23">
        <v>44255</v>
      </c>
      <c r="J703">
        <f t="shared" si="60"/>
        <v>13</v>
      </c>
      <c r="K703" s="2">
        <f t="shared" si="61"/>
        <v>44249</v>
      </c>
      <c r="L703" s="9">
        <f t="shared" si="62"/>
        <v>13</v>
      </c>
      <c r="M703" s="2">
        <f t="shared" si="63"/>
        <v>44249</v>
      </c>
      <c r="N703" s="22">
        <v>44253</v>
      </c>
      <c r="O703" s="22">
        <v>44277</v>
      </c>
      <c r="P703" s="22">
        <v>44274.5</v>
      </c>
      <c r="Q703">
        <f t="shared" si="64"/>
        <v>25.5</v>
      </c>
      <c r="R703" s="33">
        <f t="shared" si="65"/>
        <v>10764.825000000001</v>
      </c>
    </row>
    <row r="704" spans="1:18" x14ac:dyDescent="0.35">
      <c r="A704" t="s">
        <v>371</v>
      </c>
      <c r="B704" s="21" t="s">
        <v>313</v>
      </c>
      <c r="C704" s="22">
        <v>44253</v>
      </c>
      <c r="D704" t="s">
        <v>161</v>
      </c>
      <c r="E704" t="s">
        <v>162</v>
      </c>
      <c r="F704" s="21" t="s">
        <v>336</v>
      </c>
      <c r="G704" s="32">
        <v>79.790000000000006</v>
      </c>
      <c r="H704" s="22">
        <v>44243</v>
      </c>
      <c r="I704" s="23">
        <v>44255</v>
      </c>
      <c r="J704">
        <f t="shared" si="60"/>
        <v>13</v>
      </c>
      <c r="K704" s="2">
        <f t="shared" si="61"/>
        <v>44249</v>
      </c>
      <c r="L704" s="9">
        <f t="shared" si="62"/>
        <v>13</v>
      </c>
      <c r="M704" s="2">
        <f t="shared" si="63"/>
        <v>44249</v>
      </c>
      <c r="N704" s="22">
        <v>44253</v>
      </c>
      <c r="O704" s="22">
        <v>44277</v>
      </c>
      <c r="P704" s="22">
        <v>44274.5</v>
      </c>
      <c r="Q704">
        <f t="shared" si="64"/>
        <v>25.5</v>
      </c>
      <c r="R704" s="33">
        <f t="shared" si="65"/>
        <v>2034.6450000000002</v>
      </c>
    </row>
    <row r="705" spans="1:18" x14ac:dyDescent="0.35">
      <c r="A705" t="s">
        <v>371</v>
      </c>
      <c r="B705" s="21" t="s">
        <v>313</v>
      </c>
      <c r="C705" s="22">
        <v>44253</v>
      </c>
      <c r="D705" t="s">
        <v>161</v>
      </c>
      <c r="E705" t="s">
        <v>162</v>
      </c>
      <c r="F705" s="21" t="s">
        <v>337</v>
      </c>
      <c r="G705" s="32">
        <v>184.2</v>
      </c>
      <c r="H705" s="22">
        <v>44243</v>
      </c>
      <c r="I705" s="23">
        <v>44255</v>
      </c>
      <c r="J705">
        <f t="shared" si="60"/>
        <v>13</v>
      </c>
      <c r="K705" s="2">
        <f t="shared" si="61"/>
        <v>44249</v>
      </c>
      <c r="L705" s="9">
        <f t="shared" si="62"/>
        <v>13</v>
      </c>
      <c r="M705" s="2">
        <f t="shared" si="63"/>
        <v>44249</v>
      </c>
      <c r="N705" s="22">
        <v>44253</v>
      </c>
      <c r="O705" s="22">
        <v>44277</v>
      </c>
      <c r="P705" s="22">
        <v>44274.5</v>
      </c>
      <c r="Q705">
        <f t="shared" si="64"/>
        <v>25.5</v>
      </c>
      <c r="R705" s="33">
        <f t="shared" si="65"/>
        <v>4697.0999999999995</v>
      </c>
    </row>
    <row r="706" spans="1:18" x14ac:dyDescent="0.35">
      <c r="A706" t="s">
        <v>371</v>
      </c>
      <c r="B706" s="21" t="s">
        <v>313</v>
      </c>
      <c r="C706" s="22">
        <v>44253</v>
      </c>
      <c r="D706" t="s">
        <v>171</v>
      </c>
      <c r="E706" t="s">
        <v>172</v>
      </c>
      <c r="F706" s="21" t="s">
        <v>337</v>
      </c>
      <c r="G706" s="32">
        <v>191.54</v>
      </c>
      <c r="H706" s="22">
        <v>44243</v>
      </c>
      <c r="I706" s="23">
        <v>44255</v>
      </c>
      <c r="J706">
        <f t="shared" si="60"/>
        <v>13</v>
      </c>
      <c r="K706" s="2">
        <f t="shared" si="61"/>
        <v>44249</v>
      </c>
      <c r="L706" s="9">
        <f t="shared" si="62"/>
        <v>13</v>
      </c>
      <c r="M706" s="2">
        <f t="shared" si="63"/>
        <v>44249</v>
      </c>
      <c r="N706" s="22">
        <v>44253</v>
      </c>
      <c r="O706" s="22">
        <v>44277</v>
      </c>
      <c r="P706" s="22">
        <v>44274.5</v>
      </c>
      <c r="Q706">
        <f t="shared" si="64"/>
        <v>25.5</v>
      </c>
      <c r="R706" s="33">
        <f t="shared" si="65"/>
        <v>4884.2699999999995</v>
      </c>
    </row>
    <row r="707" spans="1:18" x14ac:dyDescent="0.35">
      <c r="A707" t="s">
        <v>371</v>
      </c>
      <c r="B707" s="21" t="s">
        <v>313</v>
      </c>
      <c r="C707" s="22">
        <v>44253</v>
      </c>
      <c r="D707" t="s">
        <v>161</v>
      </c>
      <c r="E707" t="s">
        <v>162</v>
      </c>
      <c r="F707" s="21" t="s">
        <v>338</v>
      </c>
      <c r="G707" s="32">
        <v>26.03</v>
      </c>
      <c r="H707" s="22">
        <v>44243</v>
      </c>
      <c r="I707" s="23">
        <v>44255</v>
      </c>
      <c r="J707">
        <f t="shared" si="60"/>
        <v>13</v>
      </c>
      <c r="K707" s="2">
        <f t="shared" si="61"/>
        <v>44249</v>
      </c>
      <c r="L707" s="9">
        <f t="shared" si="62"/>
        <v>13</v>
      </c>
      <c r="M707" s="2">
        <f t="shared" si="63"/>
        <v>44249</v>
      </c>
      <c r="N707" s="22">
        <v>44253</v>
      </c>
      <c r="O707" s="22">
        <v>44277</v>
      </c>
      <c r="P707" s="22">
        <v>44274.5</v>
      </c>
      <c r="Q707">
        <f t="shared" si="64"/>
        <v>25.5</v>
      </c>
      <c r="R707" s="33">
        <f t="shared" si="65"/>
        <v>663.76499999999999</v>
      </c>
    </row>
    <row r="708" spans="1:18" x14ac:dyDescent="0.35">
      <c r="A708" t="s">
        <v>371</v>
      </c>
      <c r="B708" s="21" t="s">
        <v>313</v>
      </c>
      <c r="C708" s="22">
        <v>44253</v>
      </c>
      <c r="D708" t="s">
        <v>161</v>
      </c>
      <c r="E708" t="s">
        <v>162</v>
      </c>
      <c r="F708" s="21" t="s">
        <v>189</v>
      </c>
      <c r="G708" s="32">
        <v>1591.7700000000002</v>
      </c>
      <c r="H708" s="22">
        <v>44243</v>
      </c>
      <c r="I708" s="23">
        <v>44255</v>
      </c>
      <c r="J708">
        <f t="shared" si="60"/>
        <v>13</v>
      </c>
      <c r="K708" s="2">
        <f t="shared" si="61"/>
        <v>44249</v>
      </c>
      <c r="L708" s="9">
        <f t="shared" si="62"/>
        <v>13</v>
      </c>
      <c r="M708" s="2">
        <f t="shared" si="63"/>
        <v>44249</v>
      </c>
      <c r="N708" s="22">
        <v>44253</v>
      </c>
      <c r="O708" s="22">
        <v>44277</v>
      </c>
      <c r="P708" s="22">
        <v>44274.5</v>
      </c>
      <c r="Q708">
        <f t="shared" si="64"/>
        <v>25.5</v>
      </c>
      <c r="R708" s="33">
        <f t="shared" si="65"/>
        <v>40590.135000000002</v>
      </c>
    </row>
    <row r="709" spans="1:18" x14ac:dyDescent="0.35">
      <c r="A709" t="s">
        <v>371</v>
      </c>
      <c r="B709" s="21" t="s">
        <v>313</v>
      </c>
      <c r="C709" s="22">
        <v>44253</v>
      </c>
      <c r="D709" t="s">
        <v>171</v>
      </c>
      <c r="E709" t="s">
        <v>172</v>
      </c>
      <c r="F709" s="21" t="s">
        <v>189</v>
      </c>
      <c r="G709" s="32">
        <v>54.06</v>
      </c>
      <c r="H709" s="22">
        <v>44243</v>
      </c>
      <c r="I709" s="23">
        <v>44255</v>
      </c>
      <c r="J709">
        <f t="shared" ref="J709:J772" si="66">I709-H709+1</f>
        <v>13</v>
      </c>
      <c r="K709" s="2">
        <f t="shared" ref="K709:K772" si="67">(H709+I709)/2</f>
        <v>44249</v>
      </c>
      <c r="L709" s="9">
        <f t="shared" si="62"/>
        <v>13</v>
      </c>
      <c r="M709" s="2">
        <f t="shared" si="63"/>
        <v>44249</v>
      </c>
      <c r="N709" s="22">
        <v>44253</v>
      </c>
      <c r="O709" s="22">
        <v>44277</v>
      </c>
      <c r="P709" s="22">
        <v>44274.5</v>
      </c>
      <c r="Q709">
        <f t="shared" si="64"/>
        <v>25.5</v>
      </c>
      <c r="R709" s="33">
        <f t="shared" si="65"/>
        <v>1378.53</v>
      </c>
    </row>
    <row r="710" spans="1:18" x14ac:dyDescent="0.35">
      <c r="A710" t="s">
        <v>371</v>
      </c>
      <c r="B710" s="21" t="s">
        <v>313</v>
      </c>
      <c r="C710" s="22">
        <v>44253</v>
      </c>
      <c r="D710" t="s">
        <v>161</v>
      </c>
      <c r="E710" t="s">
        <v>162</v>
      </c>
      <c r="F710" s="21" t="s">
        <v>198</v>
      </c>
      <c r="G710" s="32">
        <v>196.87</v>
      </c>
      <c r="H710" s="22">
        <v>44243</v>
      </c>
      <c r="I710" s="23">
        <v>44255</v>
      </c>
      <c r="J710">
        <f t="shared" si="66"/>
        <v>13</v>
      </c>
      <c r="K710" s="2">
        <f t="shared" si="67"/>
        <v>44249</v>
      </c>
      <c r="L710" s="9">
        <f t="shared" si="62"/>
        <v>13</v>
      </c>
      <c r="M710" s="2">
        <f t="shared" si="63"/>
        <v>44249</v>
      </c>
      <c r="N710" s="22">
        <v>44253</v>
      </c>
      <c r="O710" s="22">
        <v>44277</v>
      </c>
      <c r="P710" s="22">
        <v>44274.5</v>
      </c>
      <c r="Q710">
        <f t="shared" si="64"/>
        <v>25.5</v>
      </c>
      <c r="R710" s="33">
        <f t="shared" si="65"/>
        <v>5020.1850000000004</v>
      </c>
    </row>
    <row r="711" spans="1:18" x14ac:dyDescent="0.35">
      <c r="A711" t="s">
        <v>371</v>
      </c>
      <c r="B711" s="21" t="s">
        <v>313</v>
      </c>
      <c r="C711" s="22">
        <v>44253</v>
      </c>
      <c r="D711" t="s">
        <v>161</v>
      </c>
      <c r="E711" t="s">
        <v>162</v>
      </c>
      <c r="F711" s="21" t="s">
        <v>190</v>
      </c>
      <c r="G711" s="32">
        <v>297.48</v>
      </c>
      <c r="H711" s="22">
        <v>44243</v>
      </c>
      <c r="I711" s="23">
        <v>44255</v>
      </c>
      <c r="J711">
        <f t="shared" si="66"/>
        <v>13</v>
      </c>
      <c r="K711" s="2">
        <f t="shared" si="67"/>
        <v>44249</v>
      </c>
      <c r="L711" s="9">
        <f t="shared" si="62"/>
        <v>13</v>
      </c>
      <c r="M711" s="2">
        <f t="shared" si="63"/>
        <v>44249</v>
      </c>
      <c r="N711" s="22">
        <v>44253</v>
      </c>
      <c r="O711" s="22">
        <v>44277</v>
      </c>
      <c r="P711" s="22">
        <v>44274.5</v>
      </c>
      <c r="Q711">
        <f t="shared" si="64"/>
        <v>25.5</v>
      </c>
      <c r="R711" s="33">
        <f t="shared" si="65"/>
        <v>7585.7400000000007</v>
      </c>
    </row>
    <row r="712" spans="1:18" x14ac:dyDescent="0.35">
      <c r="A712" t="s">
        <v>371</v>
      </c>
      <c r="B712" s="21" t="s">
        <v>313</v>
      </c>
      <c r="C712" s="22">
        <v>44253</v>
      </c>
      <c r="D712" t="s">
        <v>161</v>
      </c>
      <c r="E712" t="s">
        <v>162</v>
      </c>
      <c r="F712" s="21" t="s">
        <v>339</v>
      </c>
      <c r="G712" s="32">
        <v>87.77</v>
      </c>
      <c r="H712" s="22">
        <v>44243</v>
      </c>
      <c r="I712" s="23">
        <v>44255</v>
      </c>
      <c r="J712">
        <f t="shared" si="66"/>
        <v>13</v>
      </c>
      <c r="K712" s="2">
        <f t="shared" si="67"/>
        <v>44249</v>
      </c>
      <c r="L712" s="9">
        <f t="shared" si="62"/>
        <v>13</v>
      </c>
      <c r="M712" s="2">
        <f t="shared" si="63"/>
        <v>44249</v>
      </c>
      <c r="N712" s="22">
        <v>44253</v>
      </c>
      <c r="O712" s="22">
        <v>44277</v>
      </c>
      <c r="P712" s="22">
        <v>44274.5</v>
      </c>
      <c r="Q712">
        <f t="shared" si="64"/>
        <v>25.5</v>
      </c>
      <c r="R712" s="33">
        <f t="shared" si="65"/>
        <v>2238.1349999999998</v>
      </c>
    </row>
    <row r="713" spans="1:18" x14ac:dyDescent="0.35">
      <c r="A713" t="s">
        <v>371</v>
      </c>
      <c r="B713" s="21" t="s">
        <v>313</v>
      </c>
      <c r="C713" s="22">
        <v>44253</v>
      </c>
      <c r="D713" t="s">
        <v>161</v>
      </c>
      <c r="E713" t="s">
        <v>162</v>
      </c>
      <c r="F713" s="21" t="s">
        <v>191</v>
      </c>
      <c r="G713" s="32">
        <v>1078.1799999999998</v>
      </c>
      <c r="H713" s="22">
        <v>44243</v>
      </c>
      <c r="I713" s="23">
        <v>44255</v>
      </c>
      <c r="J713">
        <f t="shared" si="66"/>
        <v>13</v>
      </c>
      <c r="K713" s="2">
        <f t="shared" si="67"/>
        <v>44249</v>
      </c>
      <c r="L713" s="9">
        <f t="shared" si="62"/>
        <v>13</v>
      </c>
      <c r="M713" s="2">
        <f t="shared" si="63"/>
        <v>44249</v>
      </c>
      <c r="N713" s="22">
        <v>44253</v>
      </c>
      <c r="O713" s="22">
        <v>44277</v>
      </c>
      <c r="P713" s="22">
        <v>44274.5</v>
      </c>
      <c r="Q713">
        <f t="shared" si="64"/>
        <v>25.5</v>
      </c>
      <c r="R713" s="33">
        <f t="shared" si="65"/>
        <v>27493.589999999997</v>
      </c>
    </row>
    <row r="714" spans="1:18" x14ac:dyDescent="0.35">
      <c r="A714" t="s">
        <v>371</v>
      </c>
      <c r="B714" s="21" t="s">
        <v>313</v>
      </c>
      <c r="C714" s="22">
        <v>44253</v>
      </c>
      <c r="D714" t="s">
        <v>161</v>
      </c>
      <c r="E714" t="s">
        <v>162</v>
      </c>
      <c r="F714" s="21" t="s">
        <v>192</v>
      </c>
      <c r="G714" s="32">
        <v>968.86999999999989</v>
      </c>
      <c r="H714" s="22">
        <v>44243</v>
      </c>
      <c r="I714" s="23">
        <v>44255</v>
      </c>
      <c r="J714">
        <f t="shared" si="66"/>
        <v>13</v>
      </c>
      <c r="K714" s="2">
        <f t="shared" si="67"/>
        <v>44249</v>
      </c>
      <c r="L714" s="9">
        <f t="shared" si="62"/>
        <v>13</v>
      </c>
      <c r="M714" s="2">
        <f t="shared" si="63"/>
        <v>44249</v>
      </c>
      <c r="N714" s="22">
        <v>44253</v>
      </c>
      <c r="O714" s="22">
        <v>44277</v>
      </c>
      <c r="P714" s="22">
        <v>44274.5</v>
      </c>
      <c r="Q714">
        <f t="shared" si="64"/>
        <v>25.5</v>
      </c>
      <c r="R714" s="33">
        <f t="shared" si="65"/>
        <v>24706.184999999998</v>
      </c>
    </row>
    <row r="715" spans="1:18" x14ac:dyDescent="0.35">
      <c r="A715" t="s">
        <v>371</v>
      </c>
      <c r="B715" s="21" t="s">
        <v>313</v>
      </c>
      <c r="C715" s="22">
        <v>44253</v>
      </c>
      <c r="D715" t="s">
        <v>171</v>
      </c>
      <c r="E715" t="s">
        <v>172</v>
      </c>
      <c r="F715" s="21" t="s">
        <v>192</v>
      </c>
      <c r="G715" s="32">
        <v>246.48000000000002</v>
      </c>
      <c r="H715" s="22">
        <v>44243</v>
      </c>
      <c r="I715" s="23">
        <v>44255</v>
      </c>
      <c r="J715">
        <f t="shared" si="66"/>
        <v>13</v>
      </c>
      <c r="K715" s="2">
        <f t="shared" si="67"/>
        <v>44249</v>
      </c>
      <c r="L715" s="9">
        <f t="shared" ref="L715:L778" si="68">I715-H715+1</f>
        <v>13</v>
      </c>
      <c r="M715" s="2">
        <f t="shared" ref="M715:M778" si="69">(H715+I715)/2</f>
        <v>44249</v>
      </c>
      <c r="N715" s="22">
        <v>44253</v>
      </c>
      <c r="O715" s="22">
        <v>44277</v>
      </c>
      <c r="P715" s="22">
        <v>44274.5</v>
      </c>
      <c r="Q715">
        <f t="shared" ref="Q715:Q778" si="70">P715-M715</f>
        <v>25.5</v>
      </c>
      <c r="R715" s="33">
        <f t="shared" ref="R715:R778" si="71">Q715*G715</f>
        <v>6285.2400000000007</v>
      </c>
    </row>
    <row r="716" spans="1:18" x14ac:dyDescent="0.35">
      <c r="A716" t="s">
        <v>371</v>
      </c>
      <c r="B716" s="21" t="s">
        <v>313</v>
      </c>
      <c r="C716" s="22">
        <v>44253</v>
      </c>
      <c r="D716" t="s">
        <v>161</v>
      </c>
      <c r="E716" t="s">
        <v>162</v>
      </c>
      <c r="F716" s="21" t="s">
        <v>193</v>
      </c>
      <c r="G716" s="32">
        <v>2503.2900000000004</v>
      </c>
      <c r="H716" s="22">
        <v>44243</v>
      </c>
      <c r="I716" s="23">
        <v>44255</v>
      </c>
      <c r="J716">
        <f t="shared" si="66"/>
        <v>13</v>
      </c>
      <c r="K716" s="2">
        <f t="shared" si="67"/>
        <v>44249</v>
      </c>
      <c r="L716" s="9">
        <f t="shared" si="68"/>
        <v>13</v>
      </c>
      <c r="M716" s="2">
        <f t="shared" si="69"/>
        <v>44249</v>
      </c>
      <c r="N716" s="22">
        <v>44253</v>
      </c>
      <c r="O716" s="22">
        <v>44277</v>
      </c>
      <c r="P716" s="22">
        <v>44274.5</v>
      </c>
      <c r="Q716">
        <f t="shared" si="70"/>
        <v>25.5</v>
      </c>
      <c r="R716" s="33">
        <f t="shared" si="71"/>
        <v>63833.895000000011</v>
      </c>
    </row>
    <row r="717" spans="1:18" x14ac:dyDescent="0.35">
      <c r="A717" t="s">
        <v>371</v>
      </c>
      <c r="B717" s="21" t="s">
        <v>313</v>
      </c>
      <c r="C717" s="22">
        <v>44253</v>
      </c>
      <c r="D717" t="s">
        <v>161</v>
      </c>
      <c r="E717" t="s">
        <v>162</v>
      </c>
      <c r="F717" s="21" t="s">
        <v>340</v>
      </c>
      <c r="G717" s="32">
        <v>223.45</v>
      </c>
      <c r="H717" s="22">
        <v>44243</v>
      </c>
      <c r="I717" s="23">
        <v>44255</v>
      </c>
      <c r="J717">
        <f t="shared" si="66"/>
        <v>13</v>
      </c>
      <c r="K717" s="2">
        <f t="shared" si="67"/>
        <v>44249</v>
      </c>
      <c r="L717" s="9">
        <f t="shared" si="68"/>
        <v>13</v>
      </c>
      <c r="M717" s="2">
        <f t="shared" si="69"/>
        <v>44249</v>
      </c>
      <c r="N717" s="22">
        <v>44253</v>
      </c>
      <c r="O717" s="22">
        <v>44277</v>
      </c>
      <c r="P717" s="22">
        <v>44274.5</v>
      </c>
      <c r="Q717">
        <f t="shared" si="70"/>
        <v>25.5</v>
      </c>
      <c r="R717" s="33">
        <f t="shared" si="71"/>
        <v>5697.9749999999995</v>
      </c>
    </row>
    <row r="718" spans="1:18" x14ac:dyDescent="0.35">
      <c r="A718" t="s">
        <v>371</v>
      </c>
      <c r="B718" s="21" t="s">
        <v>313</v>
      </c>
      <c r="C718" s="22">
        <v>44253</v>
      </c>
      <c r="D718" t="s">
        <v>161</v>
      </c>
      <c r="E718" t="s">
        <v>162</v>
      </c>
      <c r="F718" s="21" t="s">
        <v>342</v>
      </c>
      <c r="G718" s="32">
        <v>46.51</v>
      </c>
      <c r="H718" s="22">
        <v>44243</v>
      </c>
      <c r="I718" s="23">
        <v>44255</v>
      </c>
      <c r="J718">
        <f t="shared" si="66"/>
        <v>13</v>
      </c>
      <c r="K718" s="2">
        <f t="shared" si="67"/>
        <v>44249</v>
      </c>
      <c r="L718" s="9">
        <f t="shared" si="68"/>
        <v>13</v>
      </c>
      <c r="M718" s="2">
        <f t="shared" si="69"/>
        <v>44249</v>
      </c>
      <c r="N718" s="22">
        <v>44253</v>
      </c>
      <c r="O718" s="22">
        <v>44277</v>
      </c>
      <c r="P718" s="22">
        <v>44274.5</v>
      </c>
      <c r="Q718">
        <f t="shared" si="70"/>
        <v>25.5</v>
      </c>
      <c r="R718" s="33">
        <f t="shared" si="71"/>
        <v>1186.0049999999999</v>
      </c>
    </row>
    <row r="719" spans="1:18" x14ac:dyDescent="0.35">
      <c r="A719" t="s">
        <v>371</v>
      </c>
      <c r="B719" s="21" t="s">
        <v>313</v>
      </c>
      <c r="C719" s="22">
        <v>44253</v>
      </c>
      <c r="D719" t="s">
        <v>99</v>
      </c>
      <c r="E719" t="s">
        <v>100</v>
      </c>
      <c r="F719" s="21" t="s">
        <v>344</v>
      </c>
      <c r="G719" s="32">
        <v>204.22</v>
      </c>
      <c r="H719" s="22">
        <v>44243</v>
      </c>
      <c r="I719" s="23">
        <v>44255</v>
      </c>
      <c r="J719">
        <f t="shared" si="66"/>
        <v>13</v>
      </c>
      <c r="K719" s="2">
        <f t="shared" si="67"/>
        <v>44249</v>
      </c>
      <c r="L719" s="9">
        <f t="shared" si="68"/>
        <v>13</v>
      </c>
      <c r="M719" s="2">
        <f t="shared" si="69"/>
        <v>44249</v>
      </c>
      <c r="N719" s="22">
        <v>44253</v>
      </c>
      <c r="O719" s="22">
        <v>44279</v>
      </c>
      <c r="P719" s="22">
        <v>44278.5</v>
      </c>
      <c r="Q719">
        <f t="shared" si="70"/>
        <v>29.5</v>
      </c>
      <c r="R719" s="33">
        <f t="shared" si="71"/>
        <v>6024.49</v>
      </c>
    </row>
    <row r="720" spans="1:18" x14ac:dyDescent="0.35">
      <c r="A720" t="s">
        <v>371</v>
      </c>
      <c r="B720" s="21" t="s">
        <v>313</v>
      </c>
      <c r="C720" s="22">
        <v>44253</v>
      </c>
      <c r="D720" t="s">
        <v>110</v>
      </c>
      <c r="E720" t="s">
        <v>111</v>
      </c>
      <c r="F720" s="21" t="s">
        <v>343</v>
      </c>
      <c r="G720" s="32">
        <v>91</v>
      </c>
      <c r="H720" s="22">
        <v>44243</v>
      </c>
      <c r="I720" s="23">
        <v>44255</v>
      </c>
      <c r="J720">
        <f t="shared" si="66"/>
        <v>13</v>
      </c>
      <c r="K720" s="2">
        <f t="shared" si="67"/>
        <v>44249</v>
      </c>
      <c r="L720" s="9">
        <f t="shared" si="68"/>
        <v>13</v>
      </c>
      <c r="M720" s="2">
        <f t="shared" si="69"/>
        <v>44249</v>
      </c>
      <c r="N720" s="22">
        <v>44253</v>
      </c>
      <c r="O720" s="22">
        <v>44286</v>
      </c>
      <c r="P720" s="22">
        <v>44285.5</v>
      </c>
      <c r="Q720">
        <f t="shared" si="70"/>
        <v>36.5</v>
      </c>
      <c r="R720" s="33">
        <f t="shared" si="71"/>
        <v>3321.5</v>
      </c>
    </row>
    <row r="721" spans="1:18" x14ac:dyDescent="0.35">
      <c r="A721" t="s">
        <v>371</v>
      </c>
      <c r="B721" s="21" t="s">
        <v>313</v>
      </c>
      <c r="C721" s="22">
        <v>44253</v>
      </c>
      <c r="D721" t="s">
        <v>114</v>
      </c>
      <c r="E721" t="s">
        <v>115</v>
      </c>
      <c r="F721" s="21" t="s">
        <v>367</v>
      </c>
      <c r="G721" s="32">
        <v>115.25</v>
      </c>
      <c r="H721" s="22">
        <v>44243</v>
      </c>
      <c r="I721" s="23">
        <v>44255</v>
      </c>
      <c r="J721">
        <f t="shared" si="66"/>
        <v>13</v>
      </c>
      <c r="K721" s="2">
        <f t="shared" si="67"/>
        <v>44249</v>
      </c>
      <c r="L721" s="9">
        <f t="shared" si="68"/>
        <v>13</v>
      </c>
      <c r="M721" s="2">
        <f t="shared" si="69"/>
        <v>44249</v>
      </c>
      <c r="N721" s="22">
        <v>44253</v>
      </c>
      <c r="O721" s="22">
        <v>44286</v>
      </c>
      <c r="P721" s="22">
        <v>44285.5</v>
      </c>
      <c r="Q721">
        <f t="shared" si="70"/>
        <v>36.5</v>
      </c>
      <c r="R721" s="33">
        <f t="shared" si="71"/>
        <v>4206.625</v>
      </c>
    </row>
    <row r="722" spans="1:18" x14ac:dyDescent="0.35">
      <c r="A722" t="s">
        <v>371</v>
      </c>
      <c r="B722" s="21" t="s">
        <v>313</v>
      </c>
      <c r="C722" s="22">
        <v>44253</v>
      </c>
      <c r="D722" t="s">
        <v>201</v>
      </c>
      <c r="E722" t="s">
        <v>202</v>
      </c>
      <c r="F722" s="21" t="s">
        <v>319</v>
      </c>
      <c r="G722" s="32">
        <v>907.34999999999991</v>
      </c>
      <c r="H722" s="22">
        <v>44243</v>
      </c>
      <c r="I722" s="23">
        <v>44255</v>
      </c>
      <c r="J722">
        <f t="shared" si="66"/>
        <v>13</v>
      </c>
      <c r="K722" s="2">
        <f t="shared" si="67"/>
        <v>44249</v>
      </c>
      <c r="L722" s="9">
        <f t="shared" si="68"/>
        <v>13</v>
      </c>
      <c r="M722" s="2">
        <f t="shared" si="69"/>
        <v>44249</v>
      </c>
      <c r="N722" s="22">
        <v>44253</v>
      </c>
      <c r="O722" s="22">
        <v>44315</v>
      </c>
      <c r="P722" s="22">
        <v>44314.5</v>
      </c>
      <c r="Q722">
        <f t="shared" si="70"/>
        <v>65.5</v>
      </c>
      <c r="R722" s="33">
        <f t="shared" si="71"/>
        <v>59431.424999999996</v>
      </c>
    </row>
    <row r="723" spans="1:18" x14ac:dyDescent="0.35">
      <c r="A723" t="s">
        <v>371</v>
      </c>
      <c r="B723" s="21" t="s">
        <v>313</v>
      </c>
      <c r="C723" s="22">
        <v>44253</v>
      </c>
      <c r="D723" t="s">
        <v>201</v>
      </c>
      <c r="E723" t="s">
        <v>202</v>
      </c>
      <c r="F723" s="21" t="s">
        <v>164</v>
      </c>
      <c r="G723" s="32">
        <v>-190</v>
      </c>
      <c r="H723" s="22">
        <v>44243</v>
      </c>
      <c r="I723" s="23">
        <v>44255</v>
      </c>
      <c r="J723">
        <f t="shared" si="66"/>
        <v>13</v>
      </c>
      <c r="K723" s="2">
        <f t="shared" si="67"/>
        <v>44249</v>
      </c>
      <c r="L723" s="9">
        <f t="shared" si="68"/>
        <v>13</v>
      </c>
      <c r="M723" s="2">
        <f t="shared" si="69"/>
        <v>44249</v>
      </c>
      <c r="N723" s="22">
        <v>44253</v>
      </c>
      <c r="O723" s="22">
        <v>44316</v>
      </c>
      <c r="P723" s="22">
        <v>44315.5</v>
      </c>
      <c r="Q723">
        <f t="shared" si="70"/>
        <v>66.5</v>
      </c>
      <c r="R723" s="33">
        <f t="shared" si="71"/>
        <v>-12635</v>
      </c>
    </row>
    <row r="724" spans="1:18" x14ac:dyDescent="0.35">
      <c r="A724" t="s">
        <v>371</v>
      </c>
      <c r="B724" s="21" t="s">
        <v>313</v>
      </c>
      <c r="C724" s="22">
        <v>44253</v>
      </c>
      <c r="D724" t="s">
        <v>114</v>
      </c>
      <c r="E724" t="s">
        <v>115</v>
      </c>
      <c r="F724" s="21" t="s">
        <v>204</v>
      </c>
      <c r="G724" s="32">
        <v>28.01</v>
      </c>
      <c r="H724" s="22">
        <v>44243</v>
      </c>
      <c r="I724" s="23">
        <v>44255</v>
      </c>
      <c r="J724">
        <f t="shared" si="66"/>
        <v>13</v>
      </c>
      <c r="K724" s="2">
        <f t="shared" si="67"/>
        <v>44249</v>
      </c>
      <c r="L724" s="9">
        <f t="shared" si="68"/>
        <v>13</v>
      </c>
      <c r="M724" s="2">
        <f t="shared" si="69"/>
        <v>44249</v>
      </c>
      <c r="N724" s="22">
        <v>44253</v>
      </c>
      <c r="O724" s="22">
        <v>44316</v>
      </c>
      <c r="P724" s="22">
        <v>44315.5</v>
      </c>
      <c r="Q724">
        <f t="shared" si="70"/>
        <v>66.5</v>
      </c>
      <c r="R724" s="33">
        <f t="shared" si="71"/>
        <v>1862.6650000000002</v>
      </c>
    </row>
    <row r="725" spans="1:18" x14ac:dyDescent="0.35">
      <c r="A725" t="s">
        <v>371</v>
      </c>
      <c r="B725" s="21" t="s">
        <v>313</v>
      </c>
      <c r="C725" s="22">
        <v>44253</v>
      </c>
      <c r="D725" t="s">
        <v>148</v>
      </c>
      <c r="E725" t="s">
        <v>149</v>
      </c>
      <c r="F725" s="21" t="s">
        <v>205</v>
      </c>
      <c r="G725" s="32">
        <v>326.37</v>
      </c>
      <c r="H725" s="22">
        <v>44243</v>
      </c>
      <c r="I725" s="23">
        <v>44255</v>
      </c>
      <c r="J725">
        <f t="shared" si="66"/>
        <v>13</v>
      </c>
      <c r="K725" s="2">
        <f t="shared" si="67"/>
        <v>44249</v>
      </c>
      <c r="L725" s="9">
        <f t="shared" si="68"/>
        <v>13</v>
      </c>
      <c r="M725" s="2">
        <f t="shared" si="69"/>
        <v>44249</v>
      </c>
      <c r="N725" s="22">
        <v>44253</v>
      </c>
      <c r="O725" s="22">
        <v>44316</v>
      </c>
      <c r="P725" s="22">
        <v>44315.5</v>
      </c>
      <c r="Q725">
        <f t="shared" si="70"/>
        <v>66.5</v>
      </c>
      <c r="R725" s="33">
        <f t="shared" si="71"/>
        <v>21703.605</v>
      </c>
    </row>
    <row r="726" spans="1:18" x14ac:dyDescent="0.35">
      <c r="A726" t="s">
        <v>371</v>
      </c>
      <c r="B726" s="21" t="s">
        <v>313</v>
      </c>
      <c r="C726" s="22">
        <v>44253</v>
      </c>
      <c r="D726" t="s">
        <v>171</v>
      </c>
      <c r="E726" t="s">
        <v>172</v>
      </c>
      <c r="F726" s="21" t="s">
        <v>206</v>
      </c>
      <c r="G726" s="32">
        <v>2000.3200000000008</v>
      </c>
      <c r="H726" s="22">
        <v>44243</v>
      </c>
      <c r="I726" s="23">
        <v>44255</v>
      </c>
      <c r="J726">
        <f t="shared" si="66"/>
        <v>13</v>
      </c>
      <c r="K726" s="2">
        <f t="shared" si="67"/>
        <v>44249</v>
      </c>
      <c r="L726" s="9">
        <f t="shared" si="68"/>
        <v>13</v>
      </c>
      <c r="M726" s="2">
        <f t="shared" si="69"/>
        <v>44249</v>
      </c>
      <c r="N726" s="22">
        <v>44253</v>
      </c>
      <c r="O726" s="22">
        <v>44316</v>
      </c>
      <c r="P726" s="22">
        <v>44315.5</v>
      </c>
      <c r="Q726">
        <f t="shared" si="70"/>
        <v>66.5</v>
      </c>
      <c r="R726" s="33">
        <f t="shared" si="71"/>
        <v>133021.28000000006</v>
      </c>
    </row>
    <row r="727" spans="1:18" x14ac:dyDescent="0.35">
      <c r="A727" t="s">
        <v>371</v>
      </c>
      <c r="B727" s="21" t="s">
        <v>313</v>
      </c>
      <c r="C727" s="22">
        <v>44253</v>
      </c>
      <c r="D727" t="s">
        <v>207</v>
      </c>
      <c r="E727" t="s">
        <v>208</v>
      </c>
      <c r="F727" s="21" t="s">
        <v>209</v>
      </c>
      <c r="G727" s="32">
        <v>186.20000000000005</v>
      </c>
      <c r="H727" s="22">
        <v>44243</v>
      </c>
      <c r="I727" s="23">
        <v>44255</v>
      </c>
      <c r="J727">
        <f t="shared" si="66"/>
        <v>13</v>
      </c>
      <c r="K727" s="2">
        <f t="shared" si="67"/>
        <v>44249</v>
      </c>
      <c r="L727" s="9">
        <f t="shared" si="68"/>
        <v>13</v>
      </c>
      <c r="M727" s="2">
        <f t="shared" si="69"/>
        <v>44249</v>
      </c>
      <c r="N727" s="22">
        <v>44253</v>
      </c>
      <c r="O727" s="22">
        <v>44316</v>
      </c>
      <c r="P727" s="22">
        <v>44315.5</v>
      </c>
      <c r="Q727">
        <f t="shared" si="70"/>
        <v>66.5</v>
      </c>
      <c r="R727" s="33">
        <f t="shared" si="71"/>
        <v>12382.300000000003</v>
      </c>
    </row>
    <row r="728" spans="1:18" x14ac:dyDescent="0.35">
      <c r="A728" t="s">
        <v>371</v>
      </c>
      <c r="B728" s="21" t="s">
        <v>313</v>
      </c>
      <c r="C728" s="22">
        <v>44253</v>
      </c>
      <c r="D728" t="s">
        <v>171</v>
      </c>
      <c r="E728" t="s">
        <v>172</v>
      </c>
      <c r="F728" s="21" t="s">
        <v>210</v>
      </c>
      <c r="G728" s="32">
        <v>9.02</v>
      </c>
      <c r="H728" s="22">
        <v>44243</v>
      </c>
      <c r="I728" s="23">
        <v>44255</v>
      </c>
      <c r="J728">
        <f t="shared" si="66"/>
        <v>13</v>
      </c>
      <c r="K728" s="2">
        <f t="shared" si="67"/>
        <v>44249</v>
      </c>
      <c r="L728" s="9">
        <f t="shared" si="68"/>
        <v>13</v>
      </c>
      <c r="M728" s="2">
        <f t="shared" si="69"/>
        <v>44249</v>
      </c>
      <c r="N728" s="22">
        <v>44253</v>
      </c>
      <c r="O728" s="22">
        <v>44316</v>
      </c>
      <c r="P728" s="22">
        <v>44315.5</v>
      </c>
      <c r="Q728">
        <f t="shared" si="70"/>
        <v>66.5</v>
      </c>
      <c r="R728" s="33">
        <f t="shared" si="71"/>
        <v>599.82999999999993</v>
      </c>
    </row>
    <row r="729" spans="1:18" x14ac:dyDescent="0.35">
      <c r="A729" t="s">
        <v>371</v>
      </c>
      <c r="B729" s="21" t="s">
        <v>313</v>
      </c>
      <c r="C729" s="22">
        <v>44253</v>
      </c>
      <c r="D729" t="s">
        <v>110</v>
      </c>
      <c r="E729" t="s">
        <v>111</v>
      </c>
      <c r="F729" s="21" t="s">
        <v>214</v>
      </c>
      <c r="G729" s="32">
        <v>52.29</v>
      </c>
      <c r="H729" s="22">
        <v>44243</v>
      </c>
      <c r="I729" s="23">
        <v>44255</v>
      </c>
      <c r="J729">
        <f t="shared" si="66"/>
        <v>13</v>
      </c>
      <c r="K729" s="2">
        <f t="shared" si="67"/>
        <v>44249</v>
      </c>
      <c r="L729" s="9">
        <f t="shared" si="68"/>
        <v>13</v>
      </c>
      <c r="M729" s="2">
        <f t="shared" si="69"/>
        <v>44249</v>
      </c>
      <c r="N729" s="22">
        <v>44253</v>
      </c>
      <c r="O729" s="22">
        <v>44316</v>
      </c>
      <c r="P729" s="22">
        <v>44315.5</v>
      </c>
      <c r="Q729">
        <f t="shared" si="70"/>
        <v>66.5</v>
      </c>
      <c r="R729" s="33">
        <f t="shared" si="71"/>
        <v>3477.2849999999999</v>
      </c>
    </row>
    <row r="730" spans="1:18" x14ac:dyDescent="0.35">
      <c r="A730" t="s">
        <v>371</v>
      </c>
      <c r="B730" s="21" t="s">
        <v>313</v>
      </c>
      <c r="C730" s="22">
        <v>44253</v>
      </c>
      <c r="D730" t="s">
        <v>217</v>
      </c>
      <c r="E730" t="s">
        <v>218</v>
      </c>
      <c r="F730" s="21" t="s">
        <v>219</v>
      </c>
      <c r="G730" s="32">
        <v>882.35</v>
      </c>
      <c r="H730" s="22">
        <v>44243</v>
      </c>
      <c r="I730" s="23">
        <v>44255</v>
      </c>
      <c r="J730">
        <f t="shared" si="66"/>
        <v>13</v>
      </c>
      <c r="K730" s="2">
        <f t="shared" si="67"/>
        <v>44249</v>
      </c>
      <c r="L730" s="9">
        <f t="shared" si="68"/>
        <v>13</v>
      </c>
      <c r="M730" s="2">
        <f t="shared" si="69"/>
        <v>44249</v>
      </c>
      <c r="N730" s="22">
        <v>44253</v>
      </c>
      <c r="O730" s="22">
        <v>44316</v>
      </c>
      <c r="P730" s="22">
        <v>44315.5</v>
      </c>
      <c r="Q730">
        <f t="shared" si="70"/>
        <v>66.5</v>
      </c>
      <c r="R730" s="33">
        <f t="shared" si="71"/>
        <v>58676.275000000001</v>
      </c>
    </row>
    <row r="731" spans="1:18" x14ac:dyDescent="0.35">
      <c r="A731" t="s">
        <v>371</v>
      </c>
      <c r="B731" s="21" t="s">
        <v>313</v>
      </c>
      <c r="C731" s="22">
        <v>44253</v>
      </c>
      <c r="D731" t="s">
        <v>110</v>
      </c>
      <c r="E731" t="s">
        <v>111</v>
      </c>
      <c r="F731" s="21" t="s">
        <v>221</v>
      </c>
      <c r="G731" s="32">
        <v>115.09</v>
      </c>
      <c r="H731" s="22">
        <v>44243</v>
      </c>
      <c r="I731" s="23">
        <v>44255</v>
      </c>
      <c r="J731">
        <f t="shared" si="66"/>
        <v>13</v>
      </c>
      <c r="K731" s="2">
        <f t="shared" si="67"/>
        <v>44249</v>
      </c>
      <c r="L731" s="9">
        <f t="shared" si="68"/>
        <v>13</v>
      </c>
      <c r="M731" s="2">
        <f t="shared" si="69"/>
        <v>44249</v>
      </c>
      <c r="N731" s="22">
        <v>44253</v>
      </c>
      <c r="O731" s="22">
        <v>44316</v>
      </c>
      <c r="P731" s="22">
        <v>44315.5</v>
      </c>
      <c r="Q731">
        <f t="shared" si="70"/>
        <v>66.5</v>
      </c>
      <c r="R731" s="33">
        <f t="shared" si="71"/>
        <v>7653.4850000000006</v>
      </c>
    </row>
    <row r="732" spans="1:18" x14ac:dyDescent="0.35">
      <c r="A732" t="s">
        <v>371</v>
      </c>
      <c r="B732" s="21" t="s">
        <v>313</v>
      </c>
      <c r="C732" s="22">
        <v>44253</v>
      </c>
      <c r="D732" t="s">
        <v>199</v>
      </c>
      <c r="E732" t="s">
        <v>200</v>
      </c>
      <c r="F732" s="21" t="s">
        <v>89</v>
      </c>
      <c r="G732" s="32">
        <v>699.53000000000009</v>
      </c>
      <c r="H732" s="22">
        <v>44243</v>
      </c>
      <c r="I732" s="23">
        <v>44255</v>
      </c>
      <c r="J732">
        <f t="shared" si="66"/>
        <v>13</v>
      </c>
      <c r="K732" s="2">
        <f t="shared" si="67"/>
        <v>44249</v>
      </c>
      <c r="L732" s="9">
        <f t="shared" si="68"/>
        <v>13</v>
      </c>
      <c r="M732" s="2">
        <f t="shared" si="69"/>
        <v>44249</v>
      </c>
      <c r="N732" s="22">
        <v>44253</v>
      </c>
      <c r="O732" s="22">
        <v>44316</v>
      </c>
      <c r="P732" s="22">
        <v>44315.5</v>
      </c>
      <c r="Q732">
        <f t="shared" si="70"/>
        <v>66.5</v>
      </c>
      <c r="R732" s="33">
        <f t="shared" si="71"/>
        <v>46518.745000000003</v>
      </c>
    </row>
    <row r="733" spans="1:18" x14ac:dyDescent="0.35">
      <c r="A733" t="s">
        <v>371</v>
      </c>
      <c r="B733" s="21" t="s">
        <v>313</v>
      </c>
      <c r="C733" s="22">
        <v>44253</v>
      </c>
      <c r="D733" t="s">
        <v>201</v>
      </c>
      <c r="E733" t="s">
        <v>202</v>
      </c>
      <c r="F733" s="21" t="s">
        <v>203</v>
      </c>
      <c r="G733" s="32">
        <v>241.26999999999995</v>
      </c>
      <c r="H733" s="22">
        <v>44243</v>
      </c>
      <c r="I733" s="23">
        <v>44255</v>
      </c>
      <c r="J733">
        <f t="shared" si="66"/>
        <v>13</v>
      </c>
      <c r="K733" s="2">
        <f t="shared" si="67"/>
        <v>44249</v>
      </c>
      <c r="L733" s="9">
        <f t="shared" si="68"/>
        <v>13</v>
      </c>
      <c r="M733" s="2">
        <f t="shared" si="69"/>
        <v>44249</v>
      </c>
      <c r="N733" s="22">
        <v>44253</v>
      </c>
      <c r="O733" s="22">
        <v>44316</v>
      </c>
      <c r="P733" s="22">
        <v>44315.5</v>
      </c>
      <c r="Q733">
        <f t="shared" si="70"/>
        <v>66.5</v>
      </c>
      <c r="R733" s="33">
        <f t="shared" si="71"/>
        <v>16044.454999999996</v>
      </c>
    </row>
    <row r="734" spans="1:18" x14ac:dyDescent="0.35">
      <c r="A734" t="s">
        <v>371</v>
      </c>
      <c r="B734" s="21" t="s">
        <v>313</v>
      </c>
      <c r="C734" s="22">
        <v>44253</v>
      </c>
      <c r="D734" t="s">
        <v>345</v>
      </c>
      <c r="E734" t="s">
        <v>346</v>
      </c>
      <c r="F734" s="21" t="s">
        <v>343</v>
      </c>
      <c r="G734" s="32">
        <v>2.17</v>
      </c>
      <c r="H734" s="22">
        <v>44243</v>
      </c>
      <c r="I734" s="23">
        <v>44255</v>
      </c>
      <c r="J734">
        <f t="shared" si="66"/>
        <v>13</v>
      </c>
      <c r="K734" s="2">
        <f t="shared" si="67"/>
        <v>44249</v>
      </c>
      <c r="L734" s="9">
        <f t="shared" si="68"/>
        <v>13</v>
      </c>
      <c r="M734" s="2">
        <f t="shared" si="69"/>
        <v>44249</v>
      </c>
      <c r="N734" s="22">
        <v>44253</v>
      </c>
      <c r="O734" s="22">
        <v>44316</v>
      </c>
      <c r="P734" s="22">
        <v>44315.5</v>
      </c>
      <c r="Q734">
        <f t="shared" si="70"/>
        <v>66.5</v>
      </c>
      <c r="R734" s="33">
        <f t="shared" si="71"/>
        <v>144.30500000000001</v>
      </c>
    </row>
    <row r="735" spans="1:18" x14ac:dyDescent="0.35">
      <c r="A735" t="s">
        <v>371</v>
      </c>
      <c r="B735" s="21" t="s">
        <v>313</v>
      </c>
      <c r="C735" s="22">
        <v>44253</v>
      </c>
      <c r="D735" t="s">
        <v>110</v>
      </c>
      <c r="E735" t="s">
        <v>111</v>
      </c>
      <c r="F735" s="21" t="s">
        <v>230</v>
      </c>
      <c r="G735" s="32">
        <v>54.63</v>
      </c>
      <c r="H735" s="22">
        <v>44243</v>
      </c>
      <c r="I735" s="23">
        <v>44255</v>
      </c>
      <c r="J735">
        <f t="shared" si="66"/>
        <v>13</v>
      </c>
      <c r="K735" s="2">
        <f t="shared" si="67"/>
        <v>44249</v>
      </c>
      <c r="L735" s="9">
        <f t="shared" si="68"/>
        <v>13</v>
      </c>
      <c r="M735" s="2">
        <f t="shared" si="69"/>
        <v>44249</v>
      </c>
      <c r="N735" s="22">
        <v>44253</v>
      </c>
      <c r="O735" s="22">
        <v>44316</v>
      </c>
      <c r="P735" s="22">
        <v>44315.5</v>
      </c>
      <c r="Q735">
        <f t="shared" si="70"/>
        <v>66.5</v>
      </c>
      <c r="R735" s="33">
        <f t="shared" si="71"/>
        <v>3632.895</v>
      </c>
    </row>
    <row r="736" spans="1:18" x14ac:dyDescent="0.35">
      <c r="A736" t="s">
        <v>371</v>
      </c>
      <c r="B736" s="21" t="s">
        <v>313</v>
      </c>
      <c r="C736" s="22">
        <v>44253</v>
      </c>
      <c r="D736" t="s">
        <v>201</v>
      </c>
      <c r="E736" t="s">
        <v>202</v>
      </c>
      <c r="F736" s="21" t="s">
        <v>164</v>
      </c>
      <c r="G736" s="32">
        <v>-132467.76000000004</v>
      </c>
      <c r="H736" s="22">
        <v>44243</v>
      </c>
      <c r="I736" s="23">
        <v>44255</v>
      </c>
      <c r="J736">
        <f t="shared" si="66"/>
        <v>13</v>
      </c>
      <c r="K736" s="2">
        <f t="shared" si="67"/>
        <v>44249</v>
      </c>
      <c r="L736" s="9">
        <f t="shared" si="68"/>
        <v>13</v>
      </c>
      <c r="M736" s="2">
        <f t="shared" si="69"/>
        <v>44249</v>
      </c>
      <c r="N736" s="22">
        <v>44253</v>
      </c>
      <c r="O736" s="22">
        <v>44316</v>
      </c>
      <c r="P736" s="22">
        <v>44315.5</v>
      </c>
      <c r="Q736">
        <f t="shared" si="70"/>
        <v>66.5</v>
      </c>
      <c r="R736" s="33">
        <f t="shared" si="71"/>
        <v>-8809106.0400000028</v>
      </c>
    </row>
    <row r="737" spans="1:18" x14ac:dyDescent="0.35">
      <c r="A737" t="s">
        <v>371</v>
      </c>
      <c r="B737" s="21" t="s">
        <v>313</v>
      </c>
      <c r="C737" s="22">
        <v>44253</v>
      </c>
      <c r="D737" t="s">
        <v>171</v>
      </c>
      <c r="E737" t="s">
        <v>172</v>
      </c>
      <c r="F737" s="21" t="s">
        <v>231</v>
      </c>
      <c r="G737" s="32">
        <v>284.75</v>
      </c>
      <c r="H737" s="22">
        <v>44243</v>
      </c>
      <c r="I737" s="23">
        <v>44255</v>
      </c>
      <c r="J737">
        <f t="shared" si="66"/>
        <v>13</v>
      </c>
      <c r="K737" s="2">
        <f t="shared" si="67"/>
        <v>44249</v>
      </c>
      <c r="L737" s="9">
        <f t="shared" si="68"/>
        <v>13</v>
      </c>
      <c r="M737" s="2">
        <f t="shared" si="69"/>
        <v>44249</v>
      </c>
      <c r="N737" s="22">
        <v>44253</v>
      </c>
      <c r="O737" s="22">
        <v>44316</v>
      </c>
      <c r="P737" s="22">
        <v>44315.5</v>
      </c>
      <c r="Q737">
        <f t="shared" si="70"/>
        <v>66.5</v>
      </c>
      <c r="R737" s="33">
        <f t="shared" si="71"/>
        <v>18935.875</v>
      </c>
    </row>
    <row r="738" spans="1:18" x14ac:dyDescent="0.35">
      <c r="A738" t="s">
        <v>371</v>
      </c>
      <c r="B738" s="21" t="s">
        <v>313</v>
      </c>
      <c r="C738" s="22">
        <v>44253</v>
      </c>
      <c r="D738" t="s">
        <v>201</v>
      </c>
      <c r="E738" t="s">
        <v>202</v>
      </c>
      <c r="F738" s="21" t="s">
        <v>142</v>
      </c>
      <c r="G738" s="32">
        <v>116.64999999999999</v>
      </c>
      <c r="H738" s="22">
        <v>44243</v>
      </c>
      <c r="I738" s="23">
        <v>44255</v>
      </c>
      <c r="J738">
        <f t="shared" si="66"/>
        <v>13</v>
      </c>
      <c r="K738" s="2">
        <f t="shared" si="67"/>
        <v>44249</v>
      </c>
      <c r="L738" s="9">
        <f t="shared" si="68"/>
        <v>13</v>
      </c>
      <c r="M738" s="2">
        <f t="shared" si="69"/>
        <v>44249</v>
      </c>
      <c r="N738" s="22">
        <v>44253</v>
      </c>
      <c r="O738" s="22">
        <v>44316</v>
      </c>
      <c r="P738" s="22">
        <v>44315.5</v>
      </c>
      <c r="Q738">
        <f t="shared" si="70"/>
        <v>66.5</v>
      </c>
      <c r="R738" s="33">
        <f t="shared" si="71"/>
        <v>7757.2249999999995</v>
      </c>
    </row>
    <row r="739" spans="1:18" x14ac:dyDescent="0.35">
      <c r="A739" t="s">
        <v>371</v>
      </c>
      <c r="B739" s="21" t="s">
        <v>313</v>
      </c>
      <c r="C739" s="22">
        <v>44253</v>
      </c>
      <c r="D739" t="s">
        <v>114</v>
      </c>
      <c r="E739" t="s">
        <v>115</v>
      </c>
      <c r="F739" s="21" t="s">
        <v>232</v>
      </c>
      <c r="G739" s="32">
        <v>18.73</v>
      </c>
      <c r="H739" s="22">
        <v>44243</v>
      </c>
      <c r="I739" s="23">
        <v>44255</v>
      </c>
      <c r="J739">
        <f t="shared" si="66"/>
        <v>13</v>
      </c>
      <c r="K739" s="2">
        <f t="shared" si="67"/>
        <v>44249</v>
      </c>
      <c r="L739" s="9">
        <f t="shared" si="68"/>
        <v>13</v>
      </c>
      <c r="M739" s="2">
        <f t="shared" si="69"/>
        <v>44249</v>
      </c>
      <c r="N739" s="22">
        <v>44253</v>
      </c>
      <c r="O739" s="22">
        <v>44316</v>
      </c>
      <c r="P739" s="22">
        <v>44315.5</v>
      </c>
      <c r="Q739">
        <f t="shared" si="70"/>
        <v>66.5</v>
      </c>
      <c r="R739" s="33">
        <f t="shared" si="71"/>
        <v>1245.5450000000001</v>
      </c>
    </row>
    <row r="740" spans="1:18" x14ac:dyDescent="0.35">
      <c r="A740" t="s">
        <v>371</v>
      </c>
      <c r="B740" s="21" t="s">
        <v>313</v>
      </c>
      <c r="C740" s="22">
        <v>44253</v>
      </c>
      <c r="D740" t="s">
        <v>345</v>
      </c>
      <c r="E740" t="s">
        <v>346</v>
      </c>
      <c r="F740" s="21" t="s">
        <v>367</v>
      </c>
      <c r="G740" s="32">
        <v>2.17</v>
      </c>
      <c r="H740" s="22">
        <v>44243</v>
      </c>
      <c r="I740" s="23">
        <v>44255</v>
      </c>
      <c r="J740">
        <f t="shared" si="66"/>
        <v>13</v>
      </c>
      <c r="K740" s="2">
        <f t="shared" si="67"/>
        <v>44249</v>
      </c>
      <c r="L740" s="9">
        <f t="shared" si="68"/>
        <v>13</v>
      </c>
      <c r="M740" s="2">
        <f t="shared" si="69"/>
        <v>44249</v>
      </c>
      <c r="N740" s="22">
        <v>44253</v>
      </c>
      <c r="O740" s="22">
        <v>44316</v>
      </c>
      <c r="P740" s="22">
        <v>44315.5</v>
      </c>
      <c r="Q740">
        <f t="shared" si="70"/>
        <v>66.5</v>
      </c>
      <c r="R740" s="33">
        <f t="shared" si="71"/>
        <v>144.30500000000001</v>
      </c>
    </row>
    <row r="741" spans="1:18" x14ac:dyDescent="0.35">
      <c r="A741" t="s">
        <v>371</v>
      </c>
      <c r="B741" s="21" t="s">
        <v>313</v>
      </c>
      <c r="C741" s="22">
        <v>44253</v>
      </c>
      <c r="D741" t="s">
        <v>114</v>
      </c>
      <c r="E741" t="s">
        <v>115</v>
      </c>
      <c r="F741" s="21" t="s">
        <v>234</v>
      </c>
      <c r="G741" s="32">
        <v>30.38</v>
      </c>
      <c r="H741" s="22">
        <v>44243</v>
      </c>
      <c r="I741" s="23">
        <v>44255</v>
      </c>
      <c r="J741">
        <f t="shared" si="66"/>
        <v>13</v>
      </c>
      <c r="K741" s="2">
        <f t="shared" si="67"/>
        <v>44249</v>
      </c>
      <c r="L741" s="9">
        <f t="shared" si="68"/>
        <v>13</v>
      </c>
      <c r="M741" s="2">
        <f t="shared" si="69"/>
        <v>44249</v>
      </c>
      <c r="N741" s="22">
        <v>44253</v>
      </c>
      <c r="O741" s="22">
        <v>44316</v>
      </c>
      <c r="P741" s="22">
        <v>44315.5</v>
      </c>
      <c r="Q741">
        <f t="shared" si="70"/>
        <v>66.5</v>
      </c>
      <c r="R741" s="33">
        <f t="shared" si="71"/>
        <v>2020.27</v>
      </c>
    </row>
    <row r="742" spans="1:18" x14ac:dyDescent="0.35">
      <c r="A742" t="s">
        <v>371</v>
      </c>
      <c r="B742" s="21" t="s">
        <v>313</v>
      </c>
      <c r="C742" s="22">
        <v>44253</v>
      </c>
      <c r="D742" t="s">
        <v>347</v>
      </c>
      <c r="E742" t="s">
        <v>348</v>
      </c>
      <c r="F742" s="21" t="s">
        <v>344</v>
      </c>
      <c r="G742" s="32">
        <v>17.54</v>
      </c>
      <c r="H742" s="22">
        <v>44243</v>
      </c>
      <c r="I742" s="23">
        <v>44255</v>
      </c>
      <c r="J742">
        <f t="shared" si="66"/>
        <v>13</v>
      </c>
      <c r="K742" s="2">
        <f t="shared" si="67"/>
        <v>44249</v>
      </c>
      <c r="L742" s="9">
        <f t="shared" si="68"/>
        <v>13</v>
      </c>
      <c r="M742" s="2">
        <f t="shared" si="69"/>
        <v>44249</v>
      </c>
      <c r="N742" s="22">
        <v>44253</v>
      </c>
      <c r="O742" s="22">
        <v>44316</v>
      </c>
      <c r="P742" s="22">
        <v>44315.5</v>
      </c>
      <c r="Q742">
        <f t="shared" si="70"/>
        <v>66.5</v>
      </c>
      <c r="R742" s="33">
        <f t="shared" si="71"/>
        <v>1166.4099999999999</v>
      </c>
    </row>
    <row r="743" spans="1:18" x14ac:dyDescent="0.35">
      <c r="A743" t="s">
        <v>371</v>
      </c>
      <c r="B743" s="21" t="s">
        <v>313</v>
      </c>
      <c r="C743" s="22">
        <v>44253</v>
      </c>
      <c r="D743" t="s">
        <v>201</v>
      </c>
      <c r="E743" t="s">
        <v>202</v>
      </c>
      <c r="F743" s="21" t="s">
        <v>344</v>
      </c>
      <c r="G743" s="32">
        <v>133.72</v>
      </c>
      <c r="H743" s="22">
        <v>44243</v>
      </c>
      <c r="I743" s="23">
        <v>44255</v>
      </c>
      <c r="J743">
        <f t="shared" si="66"/>
        <v>13</v>
      </c>
      <c r="K743" s="2">
        <f t="shared" si="67"/>
        <v>44249</v>
      </c>
      <c r="L743" s="9">
        <f t="shared" si="68"/>
        <v>13</v>
      </c>
      <c r="M743" s="2">
        <f t="shared" si="69"/>
        <v>44249</v>
      </c>
      <c r="N743" s="22">
        <v>44253</v>
      </c>
      <c r="O743" s="22">
        <v>44316</v>
      </c>
      <c r="P743" s="22">
        <v>44315.5</v>
      </c>
      <c r="Q743">
        <f t="shared" si="70"/>
        <v>66.5</v>
      </c>
      <c r="R743" s="33">
        <f t="shared" si="71"/>
        <v>8892.3799999999992</v>
      </c>
    </row>
    <row r="744" spans="1:18" x14ac:dyDescent="0.35">
      <c r="A744" t="s">
        <v>371</v>
      </c>
      <c r="B744" s="21" t="s">
        <v>313</v>
      </c>
      <c r="C744" s="22">
        <v>44253</v>
      </c>
      <c r="D744" t="s">
        <v>349</v>
      </c>
      <c r="E744" t="s">
        <v>350</v>
      </c>
      <c r="F744" s="21" t="s">
        <v>351</v>
      </c>
      <c r="G744" s="32">
        <v>12.29</v>
      </c>
      <c r="H744" s="22">
        <v>44243</v>
      </c>
      <c r="I744" s="23">
        <v>44255</v>
      </c>
      <c r="J744">
        <f t="shared" si="66"/>
        <v>13</v>
      </c>
      <c r="K744" s="2">
        <f t="shared" si="67"/>
        <v>44249</v>
      </c>
      <c r="L744" s="9">
        <f t="shared" si="68"/>
        <v>13</v>
      </c>
      <c r="M744" s="2">
        <f t="shared" si="69"/>
        <v>44249</v>
      </c>
      <c r="N744" s="22">
        <v>44253</v>
      </c>
      <c r="O744" s="22">
        <v>44316</v>
      </c>
      <c r="P744" s="22">
        <v>44315.5</v>
      </c>
      <c r="Q744">
        <f t="shared" si="70"/>
        <v>66.5</v>
      </c>
      <c r="R744" s="33">
        <f t="shared" si="71"/>
        <v>817.28499999999997</v>
      </c>
    </row>
    <row r="745" spans="1:18" x14ac:dyDescent="0.35">
      <c r="A745" t="s">
        <v>371</v>
      </c>
      <c r="B745" s="21" t="s">
        <v>313</v>
      </c>
      <c r="C745" s="22">
        <v>44253</v>
      </c>
      <c r="D745" t="s">
        <v>352</v>
      </c>
      <c r="E745" t="s">
        <v>353</v>
      </c>
      <c r="F745" s="21" t="s">
        <v>354</v>
      </c>
      <c r="G745" s="32">
        <v>1.95</v>
      </c>
      <c r="H745" s="22">
        <v>44243</v>
      </c>
      <c r="I745" s="23">
        <v>44255</v>
      </c>
      <c r="J745">
        <f t="shared" si="66"/>
        <v>13</v>
      </c>
      <c r="K745" s="2">
        <f t="shared" si="67"/>
        <v>44249</v>
      </c>
      <c r="L745" s="9">
        <f t="shared" si="68"/>
        <v>13</v>
      </c>
      <c r="M745" s="2">
        <f t="shared" si="69"/>
        <v>44249</v>
      </c>
      <c r="N745" s="22">
        <v>44253</v>
      </c>
      <c r="O745" s="22">
        <v>44316</v>
      </c>
      <c r="P745" s="22">
        <v>44315.5</v>
      </c>
      <c r="Q745">
        <f t="shared" si="70"/>
        <v>66.5</v>
      </c>
      <c r="R745" s="33">
        <f t="shared" si="71"/>
        <v>129.67499999999998</v>
      </c>
    </row>
    <row r="746" spans="1:18" x14ac:dyDescent="0.35">
      <c r="A746" t="s">
        <v>371</v>
      </c>
      <c r="B746" s="21" t="s">
        <v>313</v>
      </c>
      <c r="C746" s="22">
        <v>44253</v>
      </c>
      <c r="D746" t="s">
        <v>355</v>
      </c>
      <c r="E746" t="s">
        <v>356</v>
      </c>
      <c r="F746" s="21" t="s">
        <v>354</v>
      </c>
      <c r="G746" s="32">
        <v>5.39</v>
      </c>
      <c r="H746" s="22">
        <v>44243</v>
      </c>
      <c r="I746" s="23">
        <v>44255</v>
      </c>
      <c r="J746">
        <f t="shared" si="66"/>
        <v>13</v>
      </c>
      <c r="K746" s="2">
        <f t="shared" si="67"/>
        <v>44249</v>
      </c>
      <c r="L746" s="9">
        <f t="shared" si="68"/>
        <v>13</v>
      </c>
      <c r="M746" s="2">
        <f t="shared" si="69"/>
        <v>44249</v>
      </c>
      <c r="N746" s="22">
        <v>44253</v>
      </c>
      <c r="O746" s="22">
        <v>44316</v>
      </c>
      <c r="P746" s="22">
        <v>44315.5</v>
      </c>
      <c r="Q746">
        <f t="shared" si="70"/>
        <v>66.5</v>
      </c>
      <c r="R746" s="33">
        <f t="shared" si="71"/>
        <v>358.435</v>
      </c>
    </row>
    <row r="747" spans="1:18" x14ac:dyDescent="0.35">
      <c r="A747" t="s">
        <v>371</v>
      </c>
      <c r="B747" s="21" t="s">
        <v>313</v>
      </c>
      <c r="C747" s="22">
        <v>44253</v>
      </c>
      <c r="D747" t="s">
        <v>201</v>
      </c>
      <c r="E747" t="s">
        <v>202</v>
      </c>
      <c r="F747" s="21" t="s">
        <v>318</v>
      </c>
      <c r="G747" s="32">
        <v>1.76</v>
      </c>
      <c r="H747" s="22">
        <v>44243</v>
      </c>
      <c r="I747" s="23">
        <v>44255</v>
      </c>
      <c r="J747">
        <f t="shared" si="66"/>
        <v>13</v>
      </c>
      <c r="K747" s="2">
        <f t="shared" si="67"/>
        <v>44249</v>
      </c>
      <c r="L747" s="9">
        <f t="shared" si="68"/>
        <v>13</v>
      </c>
      <c r="M747" s="2">
        <f t="shared" si="69"/>
        <v>44249</v>
      </c>
      <c r="N747" s="22">
        <v>44253</v>
      </c>
      <c r="O747" s="22">
        <v>44316</v>
      </c>
      <c r="P747" s="22">
        <v>44315.5</v>
      </c>
      <c r="Q747">
        <f t="shared" si="70"/>
        <v>66.5</v>
      </c>
      <c r="R747" s="33">
        <f t="shared" si="71"/>
        <v>117.04</v>
      </c>
    </row>
    <row r="748" spans="1:18" x14ac:dyDescent="0.35">
      <c r="A748" t="s">
        <v>371</v>
      </c>
      <c r="B748" s="21" t="s">
        <v>313</v>
      </c>
      <c r="C748" s="22">
        <v>44253</v>
      </c>
      <c r="D748" t="s">
        <v>201</v>
      </c>
      <c r="E748" t="s">
        <v>202</v>
      </c>
      <c r="F748" s="21" t="s">
        <v>109</v>
      </c>
      <c r="G748" s="32">
        <v>8896.5900000000056</v>
      </c>
      <c r="H748" s="22">
        <v>44243</v>
      </c>
      <c r="I748" s="23">
        <v>44255</v>
      </c>
      <c r="J748">
        <f t="shared" si="66"/>
        <v>13</v>
      </c>
      <c r="K748" s="2">
        <f t="shared" si="67"/>
        <v>44249</v>
      </c>
      <c r="L748" s="9">
        <f t="shared" si="68"/>
        <v>13</v>
      </c>
      <c r="M748" s="2">
        <f t="shared" si="69"/>
        <v>44249</v>
      </c>
      <c r="N748" s="22">
        <v>44253</v>
      </c>
      <c r="O748" s="22">
        <v>44316</v>
      </c>
      <c r="P748" s="22">
        <v>44315.5</v>
      </c>
      <c r="Q748">
        <f t="shared" si="70"/>
        <v>66.5</v>
      </c>
      <c r="R748" s="33">
        <f t="shared" si="71"/>
        <v>591623.23500000034</v>
      </c>
    </row>
    <row r="749" spans="1:18" x14ac:dyDescent="0.35">
      <c r="A749" t="s">
        <v>371</v>
      </c>
      <c r="B749" s="21" t="s">
        <v>313</v>
      </c>
      <c r="C749" s="22">
        <v>44253</v>
      </c>
      <c r="D749" t="s">
        <v>201</v>
      </c>
      <c r="E749" t="s">
        <v>202</v>
      </c>
      <c r="F749" s="21" t="s">
        <v>101</v>
      </c>
      <c r="G749" s="32">
        <v>456.09000000000003</v>
      </c>
      <c r="H749" s="22">
        <v>44243</v>
      </c>
      <c r="I749" s="23">
        <v>44255</v>
      </c>
      <c r="J749">
        <f t="shared" si="66"/>
        <v>13</v>
      </c>
      <c r="K749" s="2">
        <f t="shared" si="67"/>
        <v>44249</v>
      </c>
      <c r="L749" s="9">
        <f t="shared" si="68"/>
        <v>13</v>
      </c>
      <c r="M749" s="2">
        <f t="shared" si="69"/>
        <v>44249</v>
      </c>
      <c r="N749" s="22">
        <v>44253</v>
      </c>
      <c r="O749" s="22">
        <v>44316</v>
      </c>
      <c r="P749" s="22">
        <v>44315.5</v>
      </c>
      <c r="Q749">
        <f t="shared" si="70"/>
        <v>66.5</v>
      </c>
      <c r="R749" s="33">
        <f t="shared" si="71"/>
        <v>30329.985000000001</v>
      </c>
    </row>
    <row r="750" spans="1:18" x14ac:dyDescent="0.35">
      <c r="A750" t="s">
        <v>371</v>
      </c>
      <c r="B750" s="21" t="s">
        <v>313</v>
      </c>
      <c r="C750" s="22">
        <v>44253</v>
      </c>
      <c r="D750" t="s">
        <v>347</v>
      </c>
      <c r="E750" t="s">
        <v>348</v>
      </c>
      <c r="F750" s="21" t="s">
        <v>316</v>
      </c>
      <c r="G750" s="32">
        <v>10.44</v>
      </c>
      <c r="H750" s="22">
        <v>44243</v>
      </c>
      <c r="I750" s="23">
        <v>44255</v>
      </c>
      <c r="J750">
        <f t="shared" si="66"/>
        <v>13</v>
      </c>
      <c r="K750" s="2">
        <f t="shared" si="67"/>
        <v>44249</v>
      </c>
      <c r="L750" s="9">
        <f t="shared" si="68"/>
        <v>13</v>
      </c>
      <c r="M750" s="2">
        <f t="shared" si="69"/>
        <v>44249</v>
      </c>
      <c r="N750" s="22">
        <v>44253</v>
      </c>
      <c r="O750" s="22">
        <v>44316</v>
      </c>
      <c r="P750" s="22">
        <v>44315.5</v>
      </c>
      <c r="Q750">
        <f t="shared" si="70"/>
        <v>66.5</v>
      </c>
      <c r="R750" s="33">
        <f t="shared" si="71"/>
        <v>694.26</v>
      </c>
    </row>
    <row r="751" spans="1:18" x14ac:dyDescent="0.35">
      <c r="A751" t="s">
        <v>371</v>
      </c>
      <c r="B751" s="21" t="s">
        <v>313</v>
      </c>
      <c r="C751" s="22">
        <v>44253</v>
      </c>
      <c r="D751" t="s">
        <v>201</v>
      </c>
      <c r="E751" t="s">
        <v>202</v>
      </c>
      <c r="F751" s="21" t="s">
        <v>102</v>
      </c>
      <c r="G751" s="32">
        <v>805.29999999999984</v>
      </c>
      <c r="H751" s="22">
        <v>44243</v>
      </c>
      <c r="I751" s="23">
        <v>44255</v>
      </c>
      <c r="J751">
        <f t="shared" si="66"/>
        <v>13</v>
      </c>
      <c r="K751" s="2">
        <f t="shared" si="67"/>
        <v>44249</v>
      </c>
      <c r="L751" s="9">
        <f t="shared" si="68"/>
        <v>13</v>
      </c>
      <c r="M751" s="2">
        <f t="shared" si="69"/>
        <v>44249</v>
      </c>
      <c r="N751" s="22">
        <v>44253</v>
      </c>
      <c r="O751" s="22">
        <v>44316</v>
      </c>
      <c r="P751" s="22">
        <v>44315.5</v>
      </c>
      <c r="Q751">
        <f t="shared" si="70"/>
        <v>66.5</v>
      </c>
      <c r="R751" s="33">
        <f t="shared" si="71"/>
        <v>53552.44999999999</v>
      </c>
    </row>
    <row r="752" spans="1:18" x14ac:dyDescent="0.35">
      <c r="A752" t="s">
        <v>371</v>
      </c>
      <c r="B752" s="21" t="s">
        <v>313</v>
      </c>
      <c r="C752" s="22">
        <v>44253</v>
      </c>
      <c r="D752" t="s">
        <v>114</v>
      </c>
      <c r="E752" t="s">
        <v>115</v>
      </c>
      <c r="F752" s="21" t="s">
        <v>239</v>
      </c>
      <c r="G752" s="32">
        <v>2.83</v>
      </c>
      <c r="H752" s="22">
        <v>44243</v>
      </c>
      <c r="I752" s="23">
        <v>44255</v>
      </c>
      <c r="J752">
        <f t="shared" si="66"/>
        <v>13</v>
      </c>
      <c r="K752" s="2">
        <f t="shared" si="67"/>
        <v>44249</v>
      </c>
      <c r="L752" s="9">
        <f t="shared" si="68"/>
        <v>13</v>
      </c>
      <c r="M752" s="2">
        <f t="shared" si="69"/>
        <v>44249</v>
      </c>
      <c r="N752" s="22">
        <v>44253</v>
      </c>
      <c r="O752" s="22">
        <v>44316</v>
      </c>
      <c r="P752" s="22">
        <v>44315.5</v>
      </c>
      <c r="Q752">
        <f t="shared" si="70"/>
        <v>66.5</v>
      </c>
      <c r="R752" s="33">
        <f t="shared" si="71"/>
        <v>188.19499999999999</v>
      </c>
    </row>
    <row r="753" spans="1:18" x14ac:dyDescent="0.35">
      <c r="A753" t="s">
        <v>371</v>
      </c>
      <c r="B753" s="21" t="s">
        <v>313</v>
      </c>
      <c r="C753" s="22">
        <v>44253</v>
      </c>
      <c r="D753" t="s">
        <v>110</v>
      </c>
      <c r="E753" t="s">
        <v>111</v>
      </c>
      <c r="F753" s="21" t="s">
        <v>239</v>
      </c>
      <c r="G753" s="32">
        <v>37.61</v>
      </c>
      <c r="H753" s="22">
        <v>44243</v>
      </c>
      <c r="I753" s="23">
        <v>44255</v>
      </c>
      <c r="J753">
        <f t="shared" si="66"/>
        <v>13</v>
      </c>
      <c r="K753" s="2">
        <f t="shared" si="67"/>
        <v>44249</v>
      </c>
      <c r="L753" s="9">
        <f t="shared" si="68"/>
        <v>13</v>
      </c>
      <c r="M753" s="2">
        <f t="shared" si="69"/>
        <v>44249</v>
      </c>
      <c r="N753" s="22">
        <v>44253</v>
      </c>
      <c r="O753" s="22">
        <v>44316</v>
      </c>
      <c r="P753" s="22">
        <v>44315.5</v>
      </c>
      <c r="Q753">
        <f t="shared" si="70"/>
        <v>66.5</v>
      </c>
      <c r="R753" s="33">
        <f t="shared" si="71"/>
        <v>2501.0650000000001</v>
      </c>
    </row>
    <row r="754" spans="1:18" x14ac:dyDescent="0.35">
      <c r="A754" t="s">
        <v>371</v>
      </c>
      <c r="B754" s="21" t="s">
        <v>313</v>
      </c>
      <c r="C754" s="22">
        <v>44253</v>
      </c>
      <c r="D754" t="s">
        <v>110</v>
      </c>
      <c r="E754" t="s">
        <v>111</v>
      </c>
      <c r="F754" s="21" t="s">
        <v>252</v>
      </c>
      <c r="G754" s="32">
        <v>80.069999999999993</v>
      </c>
      <c r="H754" s="22">
        <v>44243</v>
      </c>
      <c r="I754" s="23">
        <v>44255</v>
      </c>
      <c r="J754">
        <f t="shared" si="66"/>
        <v>13</v>
      </c>
      <c r="K754" s="2">
        <f t="shared" si="67"/>
        <v>44249</v>
      </c>
      <c r="L754" s="9">
        <f t="shared" si="68"/>
        <v>13</v>
      </c>
      <c r="M754" s="2">
        <f t="shared" si="69"/>
        <v>44249</v>
      </c>
      <c r="N754" s="22">
        <v>44253</v>
      </c>
      <c r="O754" s="22">
        <v>44316</v>
      </c>
      <c r="P754" s="22">
        <v>44315.5</v>
      </c>
      <c r="Q754">
        <f t="shared" si="70"/>
        <v>66.5</v>
      </c>
      <c r="R754" s="33">
        <f t="shared" si="71"/>
        <v>5324.6549999999997</v>
      </c>
    </row>
    <row r="755" spans="1:18" x14ac:dyDescent="0.35">
      <c r="A755" t="s">
        <v>371</v>
      </c>
      <c r="B755" s="21" t="s">
        <v>313</v>
      </c>
      <c r="C755" s="22">
        <v>44253</v>
      </c>
      <c r="D755" t="s">
        <v>110</v>
      </c>
      <c r="E755" t="s">
        <v>111</v>
      </c>
      <c r="F755" s="21" t="s">
        <v>242</v>
      </c>
      <c r="G755" s="32">
        <v>122.75999999999999</v>
      </c>
      <c r="H755" s="22">
        <v>44243</v>
      </c>
      <c r="I755" s="23">
        <v>44255</v>
      </c>
      <c r="J755">
        <f t="shared" si="66"/>
        <v>13</v>
      </c>
      <c r="K755" s="2">
        <f t="shared" si="67"/>
        <v>44249</v>
      </c>
      <c r="L755" s="9">
        <f t="shared" si="68"/>
        <v>13</v>
      </c>
      <c r="M755" s="2">
        <f t="shared" si="69"/>
        <v>44249</v>
      </c>
      <c r="N755" s="22">
        <v>44253</v>
      </c>
      <c r="O755" s="22">
        <v>44316</v>
      </c>
      <c r="P755" s="22">
        <v>44315.5</v>
      </c>
      <c r="Q755">
        <f t="shared" si="70"/>
        <v>66.5</v>
      </c>
      <c r="R755" s="33">
        <f t="shared" si="71"/>
        <v>8163.5399999999991</v>
      </c>
    </row>
    <row r="756" spans="1:18" x14ac:dyDescent="0.35">
      <c r="A756" t="s">
        <v>371</v>
      </c>
      <c r="B756" s="21" t="s">
        <v>313</v>
      </c>
      <c r="C756" s="22">
        <v>44253</v>
      </c>
      <c r="D756" t="s">
        <v>358</v>
      </c>
      <c r="E756" t="s">
        <v>359</v>
      </c>
      <c r="F756" s="21" t="s">
        <v>360</v>
      </c>
      <c r="G756" s="32">
        <v>9.17</v>
      </c>
      <c r="H756" s="22">
        <v>44243</v>
      </c>
      <c r="I756" s="23">
        <v>44255</v>
      </c>
      <c r="J756">
        <f t="shared" si="66"/>
        <v>13</v>
      </c>
      <c r="K756" s="2">
        <f t="shared" si="67"/>
        <v>44249</v>
      </c>
      <c r="L756" s="9">
        <f t="shared" si="68"/>
        <v>13</v>
      </c>
      <c r="M756" s="2">
        <f t="shared" si="69"/>
        <v>44249</v>
      </c>
      <c r="N756" s="22">
        <v>44253</v>
      </c>
      <c r="O756" s="22">
        <v>44316</v>
      </c>
      <c r="P756" s="22">
        <v>44315.5</v>
      </c>
      <c r="Q756">
        <f t="shared" si="70"/>
        <v>66.5</v>
      </c>
      <c r="R756" s="33">
        <f t="shared" si="71"/>
        <v>609.80499999999995</v>
      </c>
    </row>
    <row r="757" spans="1:18" x14ac:dyDescent="0.35">
      <c r="A757" t="s">
        <v>371</v>
      </c>
      <c r="B757" s="21" t="s">
        <v>313</v>
      </c>
      <c r="C757" s="22">
        <v>44253</v>
      </c>
      <c r="D757" t="s">
        <v>361</v>
      </c>
      <c r="E757" t="s">
        <v>362</v>
      </c>
      <c r="F757" s="21" t="s">
        <v>363</v>
      </c>
      <c r="G757" s="32">
        <v>15.83</v>
      </c>
      <c r="H757" s="22">
        <v>44243</v>
      </c>
      <c r="I757" s="23">
        <v>44255</v>
      </c>
      <c r="J757">
        <f t="shared" si="66"/>
        <v>13</v>
      </c>
      <c r="K757" s="2">
        <f t="shared" si="67"/>
        <v>44249</v>
      </c>
      <c r="L757" s="9">
        <f t="shared" si="68"/>
        <v>13</v>
      </c>
      <c r="M757" s="2">
        <f t="shared" si="69"/>
        <v>44249</v>
      </c>
      <c r="N757" s="22">
        <v>44253</v>
      </c>
      <c r="O757" s="22">
        <v>44316</v>
      </c>
      <c r="P757" s="22">
        <v>44315.5</v>
      </c>
      <c r="Q757">
        <f t="shared" si="70"/>
        <v>66.5</v>
      </c>
      <c r="R757" s="33">
        <f t="shared" si="71"/>
        <v>1052.6949999999999</v>
      </c>
    </row>
    <row r="758" spans="1:18" x14ac:dyDescent="0.35">
      <c r="A758" t="s">
        <v>371</v>
      </c>
      <c r="B758" s="21" t="s">
        <v>313</v>
      </c>
      <c r="C758" s="22">
        <v>44253</v>
      </c>
      <c r="D758" t="s">
        <v>201</v>
      </c>
      <c r="E758" t="s">
        <v>202</v>
      </c>
      <c r="F758" s="21" t="s">
        <v>364</v>
      </c>
      <c r="G758" s="32">
        <v>160.62</v>
      </c>
      <c r="H758" s="22">
        <v>44243</v>
      </c>
      <c r="I758" s="23">
        <v>44255</v>
      </c>
      <c r="J758">
        <f t="shared" si="66"/>
        <v>13</v>
      </c>
      <c r="K758" s="2">
        <f t="shared" si="67"/>
        <v>44249</v>
      </c>
      <c r="L758" s="9">
        <f t="shared" si="68"/>
        <v>13</v>
      </c>
      <c r="M758" s="2">
        <f t="shared" si="69"/>
        <v>44249</v>
      </c>
      <c r="N758" s="22">
        <v>44253</v>
      </c>
      <c r="O758" s="22">
        <v>44316</v>
      </c>
      <c r="P758" s="22">
        <v>44315.5</v>
      </c>
      <c r="Q758">
        <f t="shared" si="70"/>
        <v>66.5</v>
      </c>
      <c r="R758" s="33">
        <f t="shared" si="71"/>
        <v>10681.23</v>
      </c>
    </row>
    <row r="759" spans="1:18" x14ac:dyDescent="0.35">
      <c r="A759" t="s">
        <v>371</v>
      </c>
      <c r="B759" s="21" t="s">
        <v>313</v>
      </c>
      <c r="C759" s="22">
        <v>44253</v>
      </c>
      <c r="D759" t="s">
        <v>201</v>
      </c>
      <c r="E759" t="s">
        <v>202</v>
      </c>
      <c r="F759" s="21" t="s">
        <v>365</v>
      </c>
      <c r="G759" s="32">
        <v>145.53</v>
      </c>
      <c r="H759" s="22">
        <v>44243</v>
      </c>
      <c r="I759" s="23">
        <v>44255</v>
      </c>
      <c r="J759">
        <f t="shared" si="66"/>
        <v>13</v>
      </c>
      <c r="K759" s="2">
        <f t="shared" si="67"/>
        <v>44249</v>
      </c>
      <c r="L759" s="9">
        <f t="shared" si="68"/>
        <v>13</v>
      </c>
      <c r="M759" s="2">
        <f t="shared" si="69"/>
        <v>44249</v>
      </c>
      <c r="N759" s="22">
        <v>44253</v>
      </c>
      <c r="O759" s="22">
        <v>44405</v>
      </c>
      <c r="P759" s="22">
        <v>44404.5</v>
      </c>
      <c r="Q759">
        <f t="shared" si="70"/>
        <v>155.5</v>
      </c>
      <c r="R759" s="33">
        <f t="shared" si="71"/>
        <v>22629.915000000001</v>
      </c>
    </row>
    <row r="760" spans="1:18" x14ac:dyDescent="0.35">
      <c r="A760" s="10" t="s">
        <v>372</v>
      </c>
      <c r="B760" s="24" t="s">
        <v>313</v>
      </c>
      <c r="C760" s="25">
        <v>44270</v>
      </c>
      <c r="D760" s="10" t="s">
        <v>87</v>
      </c>
      <c r="E760" s="10" t="s">
        <v>88</v>
      </c>
      <c r="F760" s="24" t="s">
        <v>89</v>
      </c>
      <c r="G760" s="43">
        <v>1406.82</v>
      </c>
      <c r="H760" s="25">
        <v>44256</v>
      </c>
      <c r="I760" s="26">
        <v>44270</v>
      </c>
      <c r="J760" s="10">
        <f t="shared" si="66"/>
        <v>15</v>
      </c>
      <c r="K760" s="11">
        <f t="shared" si="67"/>
        <v>44263</v>
      </c>
      <c r="L760" s="13">
        <f t="shared" si="68"/>
        <v>15</v>
      </c>
      <c r="M760" s="11">
        <f t="shared" si="69"/>
        <v>44263</v>
      </c>
      <c r="N760" s="25">
        <v>44270</v>
      </c>
      <c r="O760" s="25">
        <v>44271</v>
      </c>
      <c r="P760" s="25">
        <v>44270.5</v>
      </c>
      <c r="Q760" s="10">
        <f t="shared" si="70"/>
        <v>7.5</v>
      </c>
      <c r="R760" s="176">
        <f t="shared" si="71"/>
        <v>10551.15</v>
      </c>
    </row>
    <row r="761" spans="1:18" x14ac:dyDescent="0.35">
      <c r="A761" s="10" t="s">
        <v>372</v>
      </c>
      <c r="B761" s="24" t="s">
        <v>313</v>
      </c>
      <c r="C761" s="25">
        <v>44270</v>
      </c>
      <c r="D761" s="10" t="s">
        <v>90</v>
      </c>
      <c r="E761" s="10" t="s">
        <v>91</v>
      </c>
      <c r="F761" s="24" t="s">
        <v>89</v>
      </c>
      <c r="G761" s="43">
        <v>132.66</v>
      </c>
      <c r="H761" s="25">
        <v>44256</v>
      </c>
      <c r="I761" s="26">
        <v>44270</v>
      </c>
      <c r="J761" s="10">
        <f t="shared" si="66"/>
        <v>15</v>
      </c>
      <c r="K761" s="11">
        <f t="shared" si="67"/>
        <v>44263</v>
      </c>
      <c r="L761" s="13">
        <f t="shared" si="68"/>
        <v>15</v>
      </c>
      <c r="M761" s="11">
        <f t="shared" si="69"/>
        <v>44263</v>
      </c>
      <c r="N761" s="25">
        <v>44270</v>
      </c>
      <c r="O761" s="25">
        <v>44271</v>
      </c>
      <c r="P761" s="25">
        <v>44270.5</v>
      </c>
      <c r="Q761" s="10">
        <f t="shared" si="70"/>
        <v>7.5</v>
      </c>
      <c r="R761" s="176">
        <f t="shared" si="71"/>
        <v>994.94999999999993</v>
      </c>
    </row>
    <row r="762" spans="1:18" x14ac:dyDescent="0.35">
      <c r="A762" s="10" t="s">
        <v>372</v>
      </c>
      <c r="B762" s="24" t="s">
        <v>313</v>
      </c>
      <c r="C762" s="25">
        <v>44270</v>
      </c>
      <c r="D762" s="10" t="s">
        <v>92</v>
      </c>
      <c r="E762" s="10" t="s">
        <v>93</v>
      </c>
      <c r="F762" s="24" t="s">
        <v>89</v>
      </c>
      <c r="G762" s="43">
        <v>132.66</v>
      </c>
      <c r="H762" s="25">
        <v>44256</v>
      </c>
      <c r="I762" s="26">
        <v>44270</v>
      </c>
      <c r="J762" s="10">
        <f t="shared" si="66"/>
        <v>15</v>
      </c>
      <c r="K762" s="11">
        <f t="shared" si="67"/>
        <v>44263</v>
      </c>
      <c r="L762" s="13">
        <f t="shared" si="68"/>
        <v>15</v>
      </c>
      <c r="M762" s="11">
        <f t="shared" si="69"/>
        <v>44263</v>
      </c>
      <c r="N762" s="25">
        <v>44270</v>
      </c>
      <c r="O762" s="25">
        <v>44271</v>
      </c>
      <c r="P762" s="25">
        <v>44270.5</v>
      </c>
      <c r="Q762" s="10">
        <f t="shared" si="70"/>
        <v>7.5</v>
      </c>
      <c r="R762" s="176">
        <f t="shared" si="71"/>
        <v>994.94999999999993</v>
      </c>
    </row>
    <row r="763" spans="1:18" x14ac:dyDescent="0.35">
      <c r="A763" s="10" t="s">
        <v>372</v>
      </c>
      <c r="B763" s="24" t="s">
        <v>313</v>
      </c>
      <c r="C763" s="25">
        <v>44270</v>
      </c>
      <c r="D763" s="10" t="s">
        <v>87</v>
      </c>
      <c r="E763" s="10" t="s">
        <v>88</v>
      </c>
      <c r="F763" s="24" t="s">
        <v>89</v>
      </c>
      <c r="G763" s="43">
        <v>2578.61</v>
      </c>
      <c r="H763" s="25">
        <v>44256</v>
      </c>
      <c r="I763" s="26">
        <v>44270</v>
      </c>
      <c r="J763" s="10">
        <f t="shared" si="66"/>
        <v>15</v>
      </c>
      <c r="K763" s="11">
        <f t="shared" si="67"/>
        <v>44263</v>
      </c>
      <c r="L763" s="13">
        <f t="shared" si="68"/>
        <v>15</v>
      </c>
      <c r="M763" s="11">
        <f t="shared" si="69"/>
        <v>44263</v>
      </c>
      <c r="N763" s="25">
        <v>44270</v>
      </c>
      <c r="O763" s="25">
        <v>44271</v>
      </c>
      <c r="P763" s="25">
        <v>44270.5</v>
      </c>
      <c r="Q763" s="10">
        <f t="shared" si="70"/>
        <v>7.5</v>
      </c>
      <c r="R763" s="176">
        <f t="shared" si="71"/>
        <v>19339.575000000001</v>
      </c>
    </row>
    <row r="764" spans="1:18" x14ac:dyDescent="0.35">
      <c r="A764" s="10" t="s">
        <v>372</v>
      </c>
      <c r="B764" s="24" t="s">
        <v>313</v>
      </c>
      <c r="C764" s="25">
        <v>44270</v>
      </c>
      <c r="D764" s="10" t="s">
        <v>90</v>
      </c>
      <c r="E764" s="10" t="s">
        <v>91</v>
      </c>
      <c r="F764" s="24" t="s">
        <v>89</v>
      </c>
      <c r="G764" s="43">
        <v>189.26</v>
      </c>
      <c r="H764" s="25">
        <v>44256</v>
      </c>
      <c r="I764" s="26">
        <v>44270</v>
      </c>
      <c r="J764" s="10">
        <f t="shared" si="66"/>
        <v>15</v>
      </c>
      <c r="K764" s="11">
        <f t="shared" si="67"/>
        <v>44263</v>
      </c>
      <c r="L764" s="13">
        <f t="shared" si="68"/>
        <v>15</v>
      </c>
      <c r="M764" s="11">
        <f t="shared" si="69"/>
        <v>44263</v>
      </c>
      <c r="N764" s="25">
        <v>44270</v>
      </c>
      <c r="O764" s="25">
        <v>44271</v>
      </c>
      <c r="P764" s="25">
        <v>44270.5</v>
      </c>
      <c r="Q764" s="10">
        <f t="shared" si="70"/>
        <v>7.5</v>
      </c>
      <c r="R764" s="176">
        <f t="shared" si="71"/>
        <v>1419.4499999999998</v>
      </c>
    </row>
    <row r="765" spans="1:18" x14ac:dyDescent="0.35">
      <c r="A765" s="10" t="s">
        <v>372</v>
      </c>
      <c r="B765" s="24" t="s">
        <v>313</v>
      </c>
      <c r="C765" s="25">
        <v>44270</v>
      </c>
      <c r="D765" s="10" t="s">
        <v>92</v>
      </c>
      <c r="E765" s="10" t="s">
        <v>93</v>
      </c>
      <c r="F765" s="24" t="s">
        <v>89</v>
      </c>
      <c r="G765" s="43">
        <v>189.26</v>
      </c>
      <c r="H765" s="25">
        <v>44256</v>
      </c>
      <c r="I765" s="26">
        <v>44270</v>
      </c>
      <c r="J765" s="10">
        <f t="shared" si="66"/>
        <v>15</v>
      </c>
      <c r="K765" s="11">
        <f t="shared" si="67"/>
        <v>44263</v>
      </c>
      <c r="L765" s="13">
        <f t="shared" si="68"/>
        <v>15</v>
      </c>
      <c r="M765" s="11">
        <f t="shared" si="69"/>
        <v>44263</v>
      </c>
      <c r="N765" s="25">
        <v>44270</v>
      </c>
      <c r="O765" s="25">
        <v>44271</v>
      </c>
      <c r="P765" s="25">
        <v>44270.5</v>
      </c>
      <c r="Q765" s="10">
        <f t="shared" si="70"/>
        <v>7.5</v>
      </c>
      <c r="R765" s="176">
        <f t="shared" si="71"/>
        <v>1419.4499999999998</v>
      </c>
    </row>
    <row r="766" spans="1:18" x14ac:dyDescent="0.35">
      <c r="A766" s="10" t="s">
        <v>372</v>
      </c>
      <c r="B766" s="24" t="s">
        <v>313</v>
      </c>
      <c r="C766" s="25">
        <v>44270</v>
      </c>
      <c r="D766" s="10" t="s">
        <v>99</v>
      </c>
      <c r="E766" s="10" t="s">
        <v>100</v>
      </c>
      <c r="F766" s="24" t="s">
        <v>109</v>
      </c>
      <c r="G766" s="43">
        <v>668</v>
      </c>
      <c r="H766" s="25">
        <v>44256</v>
      </c>
      <c r="I766" s="26">
        <v>44270</v>
      </c>
      <c r="J766" s="10">
        <f t="shared" si="66"/>
        <v>15</v>
      </c>
      <c r="K766" s="11">
        <f t="shared" si="67"/>
        <v>44263</v>
      </c>
      <c r="L766" s="13">
        <f t="shared" si="68"/>
        <v>15</v>
      </c>
      <c r="M766" s="11">
        <f t="shared" si="69"/>
        <v>44263</v>
      </c>
      <c r="N766" s="25">
        <v>44270</v>
      </c>
      <c r="O766" s="25">
        <v>44274</v>
      </c>
      <c r="P766" s="25">
        <v>44273.5</v>
      </c>
      <c r="Q766" s="10">
        <f t="shared" si="70"/>
        <v>10.5</v>
      </c>
      <c r="R766" s="176">
        <f t="shared" si="71"/>
        <v>7014</v>
      </c>
    </row>
    <row r="767" spans="1:18" x14ac:dyDescent="0.35">
      <c r="A767" s="10" t="s">
        <v>372</v>
      </c>
      <c r="B767" s="24" t="s">
        <v>313</v>
      </c>
      <c r="C767" s="25">
        <v>44270</v>
      </c>
      <c r="D767" s="10" t="s">
        <v>87</v>
      </c>
      <c r="E767" s="10" t="s">
        <v>88</v>
      </c>
      <c r="F767" s="24" t="s">
        <v>89</v>
      </c>
      <c r="G767" s="43">
        <v>1949.71</v>
      </c>
      <c r="H767" s="25">
        <v>44256</v>
      </c>
      <c r="I767" s="26">
        <v>44270</v>
      </c>
      <c r="J767" s="10">
        <f t="shared" si="66"/>
        <v>15</v>
      </c>
      <c r="K767" s="11">
        <f t="shared" si="67"/>
        <v>44263</v>
      </c>
      <c r="L767" s="13">
        <f t="shared" si="68"/>
        <v>15</v>
      </c>
      <c r="M767" s="11">
        <f t="shared" si="69"/>
        <v>44263</v>
      </c>
      <c r="N767" s="25">
        <v>44270</v>
      </c>
      <c r="O767" s="25">
        <v>44271</v>
      </c>
      <c r="P767" s="25">
        <v>44270.5</v>
      </c>
      <c r="Q767" s="10">
        <f t="shared" si="70"/>
        <v>7.5</v>
      </c>
      <c r="R767" s="176">
        <f t="shared" si="71"/>
        <v>14622.825000000001</v>
      </c>
    </row>
    <row r="768" spans="1:18" x14ac:dyDescent="0.35">
      <c r="A768" s="10" t="s">
        <v>372</v>
      </c>
      <c r="B768" s="24" t="s">
        <v>313</v>
      </c>
      <c r="C768" s="25">
        <v>44270</v>
      </c>
      <c r="D768" s="10" t="s">
        <v>90</v>
      </c>
      <c r="E768" s="10" t="s">
        <v>91</v>
      </c>
      <c r="F768" s="24" t="s">
        <v>89</v>
      </c>
      <c r="G768" s="43">
        <v>262.89</v>
      </c>
      <c r="H768" s="25">
        <v>44256</v>
      </c>
      <c r="I768" s="26">
        <v>44270</v>
      </c>
      <c r="J768" s="10">
        <f t="shared" si="66"/>
        <v>15</v>
      </c>
      <c r="K768" s="11">
        <f t="shared" si="67"/>
        <v>44263</v>
      </c>
      <c r="L768" s="13">
        <f t="shared" si="68"/>
        <v>15</v>
      </c>
      <c r="M768" s="11">
        <f t="shared" si="69"/>
        <v>44263</v>
      </c>
      <c r="N768" s="25">
        <v>44270</v>
      </c>
      <c r="O768" s="25">
        <v>44271</v>
      </c>
      <c r="P768" s="25">
        <v>44270.5</v>
      </c>
      <c r="Q768" s="10">
        <f t="shared" si="70"/>
        <v>7.5</v>
      </c>
      <c r="R768" s="176">
        <f t="shared" si="71"/>
        <v>1971.675</v>
      </c>
    </row>
    <row r="769" spans="1:18" x14ac:dyDescent="0.35">
      <c r="A769" s="10" t="s">
        <v>372</v>
      </c>
      <c r="B769" s="24" t="s">
        <v>313</v>
      </c>
      <c r="C769" s="25">
        <v>44270</v>
      </c>
      <c r="D769" s="10" t="s">
        <v>92</v>
      </c>
      <c r="E769" s="10" t="s">
        <v>93</v>
      </c>
      <c r="F769" s="24" t="s">
        <v>89</v>
      </c>
      <c r="G769" s="43">
        <v>262.89</v>
      </c>
      <c r="H769" s="25">
        <v>44256</v>
      </c>
      <c r="I769" s="26">
        <v>44270</v>
      </c>
      <c r="J769" s="10">
        <f t="shared" si="66"/>
        <v>15</v>
      </c>
      <c r="K769" s="11">
        <f t="shared" si="67"/>
        <v>44263</v>
      </c>
      <c r="L769" s="13">
        <f t="shared" si="68"/>
        <v>15</v>
      </c>
      <c r="M769" s="11">
        <f t="shared" si="69"/>
        <v>44263</v>
      </c>
      <c r="N769" s="25">
        <v>44270</v>
      </c>
      <c r="O769" s="25">
        <v>44271</v>
      </c>
      <c r="P769" s="25">
        <v>44270.5</v>
      </c>
      <c r="Q769" s="10">
        <f t="shared" si="70"/>
        <v>7.5</v>
      </c>
      <c r="R769" s="176">
        <f t="shared" si="71"/>
        <v>1971.675</v>
      </c>
    </row>
    <row r="770" spans="1:18" x14ac:dyDescent="0.35">
      <c r="A770" s="10" t="s">
        <v>372</v>
      </c>
      <c r="B770" s="24" t="s">
        <v>313</v>
      </c>
      <c r="C770" s="25">
        <v>44270</v>
      </c>
      <c r="D770" s="10" t="s">
        <v>99</v>
      </c>
      <c r="E770" s="10" t="s">
        <v>100</v>
      </c>
      <c r="F770" s="24" t="s">
        <v>109</v>
      </c>
      <c r="G770" s="43">
        <v>410</v>
      </c>
      <c r="H770" s="25">
        <v>44256</v>
      </c>
      <c r="I770" s="26">
        <v>44270</v>
      </c>
      <c r="J770" s="10">
        <f t="shared" si="66"/>
        <v>15</v>
      </c>
      <c r="K770" s="11">
        <f t="shared" si="67"/>
        <v>44263</v>
      </c>
      <c r="L770" s="13">
        <f t="shared" si="68"/>
        <v>15</v>
      </c>
      <c r="M770" s="11">
        <f t="shared" si="69"/>
        <v>44263</v>
      </c>
      <c r="N770" s="25">
        <v>44270</v>
      </c>
      <c r="O770" s="25">
        <v>44274</v>
      </c>
      <c r="P770" s="25">
        <v>44273.5</v>
      </c>
      <c r="Q770" s="10">
        <f t="shared" si="70"/>
        <v>10.5</v>
      </c>
      <c r="R770" s="176">
        <f t="shared" si="71"/>
        <v>4305</v>
      </c>
    </row>
    <row r="771" spans="1:18" x14ac:dyDescent="0.35">
      <c r="A771" s="10" t="s">
        <v>372</v>
      </c>
      <c r="B771" s="24" t="s">
        <v>313</v>
      </c>
      <c r="C771" s="25">
        <v>44270</v>
      </c>
      <c r="D771" s="10" t="s">
        <v>369</v>
      </c>
      <c r="E771" s="10" t="s">
        <v>370</v>
      </c>
      <c r="F771" s="24" t="s">
        <v>89</v>
      </c>
      <c r="G771" s="43">
        <v>71423.62000000001</v>
      </c>
      <c r="H771" s="25">
        <v>44256</v>
      </c>
      <c r="I771" s="26">
        <v>44270</v>
      </c>
      <c r="J771" s="10">
        <f t="shared" si="66"/>
        <v>15</v>
      </c>
      <c r="K771" s="11">
        <f t="shared" si="67"/>
        <v>44263</v>
      </c>
      <c r="L771" s="13">
        <f t="shared" si="68"/>
        <v>15</v>
      </c>
      <c r="M771" s="11">
        <f t="shared" si="69"/>
        <v>44263</v>
      </c>
      <c r="N771" s="25">
        <v>44270</v>
      </c>
      <c r="O771" s="25">
        <v>44271</v>
      </c>
      <c r="P771" s="25">
        <v>44270.5</v>
      </c>
      <c r="Q771" s="10">
        <f t="shared" si="70"/>
        <v>7.5</v>
      </c>
      <c r="R771" s="176">
        <f t="shared" si="71"/>
        <v>535677.15</v>
      </c>
    </row>
    <row r="772" spans="1:18" x14ac:dyDescent="0.35">
      <c r="A772" s="10" t="s">
        <v>372</v>
      </c>
      <c r="B772" s="24" t="s">
        <v>313</v>
      </c>
      <c r="C772" s="25">
        <v>44270</v>
      </c>
      <c r="D772" s="10" t="s">
        <v>87</v>
      </c>
      <c r="E772" s="10" t="s">
        <v>88</v>
      </c>
      <c r="F772" s="24" t="s">
        <v>89</v>
      </c>
      <c r="G772" s="43">
        <v>19728676.350000031</v>
      </c>
      <c r="H772" s="25">
        <v>44256</v>
      </c>
      <c r="I772" s="26">
        <v>44270</v>
      </c>
      <c r="J772" s="10">
        <f t="shared" si="66"/>
        <v>15</v>
      </c>
      <c r="K772" s="11">
        <f t="shared" si="67"/>
        <v>44263</v>
      </c>
      <c r="L772" s="13">
        <f t="shared" si="68"/>
        <v>15</v>
      </c>
      <c r="M772" s="11">
        <f t="shared" si="69"/>
        <v>44263</v>
      </c>
      <c r="N772" s="25">
        <v>44270</v>
      </c>
      <c r="O772" s="25">
        <v>44271</v>
      </c>
      <c r="P772" s="25">
        <v>44270.5</v>
      </c>
      <c r="Q772" s="10">
        <f t="shared" si="70"/>
        <v>7.5</v>
      </c>
      <c r="R772" s="176">
        <f t="shared" si="71"/>
        <v>147965072.62500024</v>
      </c>
    </row>
    <row r="773" spans="1:18" x14ac:dyDescent="0.35">
      <c r="A773" s="10" t="s">
        <v>372</v>
      </c>
      <c r="B773" s="24" t="s">
        <v>313</v>
      </c>
      <c r="C773" s="25">
        <v>44270</v>
      </c>
      <c r="D773" s="10" t="s">
        <v>90</v>
      </c>
      <c r="E773" s="10" t="s">
        <v>91</v>
      </c>
      <c r="F773" s="24" t="s">
        <v>89</v>
      </c>
      <c r="G773" s="43">
        <v>1578841.1600000032</v>
      </c>
      <c r="H773" s="25">
        <v>44256</v>
      </c>
      <c r="I773" s="26">
        <v>44270</v>
      </c>
      <c r="J773" s="10">
        <f t="shared" ref="J773:J835" si="72">I773-H773+1</f>
        <v>15</v>
      </c>
      <c r="K773" s="11">
        <f t="shared" ref="K773:K835" si="73">(H773+I773)/2</f>
        <v>44263</v>
      </c>
      <c r="L773" s="13">
        <f t="shared" si="68"/>
        <v>15</v>
      </c>
      <c r="M773" s="11">
        <f t="shared" si="69"/>
        <v>44263</v>
      </c>
      <c r="N773" s="25">
        <v>44270</v>
      </c>
      <c r="O773" s="25">
        <v>44271</v>
      </c>
      <c r="P773" s="25">
        <v>44270.5</v>
      </c>
      <c r="Q773" s="10">
        <f t="shared" si="70"/>
        <v>7.5</v>
      </c>
      <c r="R773" s="176">
        <f t="shared" si="71"/>
        <v>11841308.700000023</v>
      </c>
    </row>
    <row r="774" spans="1:18" x14ac:dyDescent="0.35">
      <c r="A774" s="10" t="s">
        <v>372</v>
      </c>
      <c r="B774" s="24" t="s">
        <v>313</v>
      </c>
      <c r="C774" s="25">
        <v>44270</v>
      </c>
      <c r="D774" s="10" t="s">
        <v>92</v>
      </c>
      <c r="E774" s="10" t="s">
        <v>93</v>
      </c>
      <c r="F774" s="24" t="s">
        <v>89</v>
      </c>
      <c r="G774" s="43">
        <v>1578840.9200000032</v>
      </c>
      <c r="H774" s="25">
        <v>44256</v>
      </c>
      <c r="I774" s="26">
        <v>44270</v>
      </c>
      <c r="J774" s="10">
        <f t="shared" si="72"/>
        <v>15</v>
      </c>
      <c r="K774" s="11">
        <f t="shared" si="73"/>
        <v>44263</v>
      </c>
      <c r="L774" s="13">
        <f t="shared" si="68"/>
        <v>15</v>
      </c>
      <c r="M774" s="11">
        <f t="shared" si="69"/>
        <v>44263</v>
      </c>
      <c r="N774" s="25">
        <v>44270</v>
      </c>
      <c r="O774" s="25">
        <v>44271</v>
      </c>
      <c r="P774" s="25">
        <v>44270.5</v>
      </c>
      <c r="Q774" s="10">
        <f t="shared" si="70"/>
        <v>7.5</v>
      </c>
      <c r="R774" s="176">
        <f t="shared" si="71"/>
        <v>11841306.900000025</v>
      </c>
    </row>
    <row r="775" spans="1:18" x14ac:dyDescent="0.35">
      <c r="A775" s="10" t="s">
        <v>372</v>
      </c>
      <c r="B775" s="24" t="s">
        <v>313</v>
      </c>
      <c r="C775" s="25">
        <v>44270</v>
      </c>
      <c r="D775" s="10" t="s">
        <v>99</v>
      </c>
      <c r="E775" s="10" t="s">
        <v>100</v>
      </c>
      <c r="F775" s="24" t="s">
        <v>109</v>
      </c>
      <c r="G775" s="43">
        <v>3505720</v>
      </c>
      <c r="H775" s="25">
        <v>44256</v>
      </c>
      <c r="I775" s="26">
        <v>44270</v>
      </c>
      <c r="J775" s="10">
        <f t="shared" si="72"/>
        <v>15</v>
      </c>
      <c r="K775" s="11">
        <f t="shared" si="73"/>
        <v>44263</v>
      </c>
      <c r="L775" s="13">
        <f t="shared" si="68"/>
        <v>15</v>
      </c>
      <c r="M775" s="11">
        <f t="shared" si="69"/>
        <v>44263</v>
      </c>
      <c r="N775" s="25">
        <v>44270</v>
      </c>
      <c r="O775" s="25">
        <v>44274</v>
      </c>
      <c r="P775" s="25">
        <v>44273.5</v>
      </c>
      <c r="Q775" s="10">
        <f t="shared" si="70"/>
        <v>10.5</v>
      </c>
      <c r="R775" s="176">
        <f t="shared" si="71"/>
        <v>36810060</v>
      </c>
    </row>
    <row r="776" spans="1:18" x14ac:dyDescent="0.35">
      <c r="A776" s="10" t="s">
        <v>372</v>
      </c>
      <c r="B776" s="24" t="s">
        <v>313</v>
      </c>
      <c r="C776" s="25">
        <v>44270</v>
      </c>
      <c r="D776" s="10" t="s">
        <v>94</v>
      </c>
      <c r="E776" s="10" t="s">
        <v>95</v>
      </c>
      <c r="F776" s="24" t="s">
        <v>89</v>
      </c>
      <c r="G776" s="43">
        <v>567.24</v>
      </c>
      <c r="H776" s="25">
        <v>44256</v>
      </c>
      <c r="I776" s="26">
        <v>44270</v>
      </c>
      <c r="J776" s="10">
        <f t="shared" si="72"/>
        <v>15</v>
      </c>
      <c r="K776" s="11">
        <f t="shared" si="73"/>
        <v>44263</v>
      </c>
      <c r="L776" s="13">
        <f t="shared" si="68"/>
        <v>15</v>
      </c>
      <c r="M776" s="11">
        <f t="shared" si="69"/>
        <v>44263</v>
      </c>
      <c r="N776" s="25">
        <v>44270</v>
      </c>
      <c r="O776" s="25">
        <v>44271</v>
      </c>
      <c r="P776" s="25">
        <v>44270.5</v>
      </c>
      <c r="Q776" s="10">
        <f t="shared" si="70"/>
        <v>7.5</v>
      </c>
      <c r="R776" s="176">
        <f t="shared" si="71"/>
        <v>4254.3</v>
      </c>
    </row>
    <row r="777" spans="1:18" x14ac:dyDescent="0.35">
      <c r="A777" s="10" t="s">
        <v>372</v>
      </c>
      <c r="B777" s="24" t="s">
        <v>313</v>
      </c>
      <c r="C777" s="25">
        <v>44270</v>
      </c>
      <c r="D777" s="10" t="s">
        <v>96</v>
      </c>
      <c r="E777" s="10" t="s">
        <v>97</v>
      </c>
      <c r="F777" s="24" t="s">
        <v>89</v>
      </c>
      <c r="G777" s="43">
        <v>567.24</v>
      </c>
      <c r="H777" s="25">
        <v>44256</v>
      </c>
      <c r="I777" s="26">
        <v>44270</v>
      </c>
      <c r="J777" s="10">
        <f t="shared" si="72"/>
        <v>15</v>
      </c>
      <c r="K777" s="11">
        <f t="shared" si="73"/>
        <v>44263</v>
      </c>
      <c r="L777" s="13">
        <f t="shared" si="68"/>
        <v>15</v>
      </c>
      <c r="M777" s="11">
        <f t="shared" si="69"/>
        <v>44263</v>
      </c>
      <c r="N777" s="25">
        <v>44270</v>
      </c>
      <c r="O777" s="25">
        <v>44271</v>
      </c>
      <c r="P777" s="25">
        <v>44270.5</v>
      </c>
      <c r="Q777" s="10">
        <f t="shared" si="70"/>
        <v>7.5</v>
      </c>
      <c r="R777" s="176">
        <f t="shared" si="71"/>
        <v>4254.3</v>
      </c>
    </row>
    <row r="778" spans="1:18" x14ac:dyDescent="0.35">
      <c r="A778" s="10" t="s">
        <v>372</v>
      </c>
      <c r="B778" s="24" t="s">
        <v>313</v>
      </c>
      <c r="C778" s="25">
        <v>44270</v>
      </c>
      <c r="D778" s="10" t="s">
        <v>94</v>
      </c>
      <c r="E778" s="10" t="s">
        <v>95</v>
      </c>
      <c r="F778" s="24" t="s">
        <v>89</v>
      </c>
      <c r="G778" s="43">
        <v>809.23</v>
      </c>
      <c r="H778" s="25">
        <v>44256</v>
      </c>
      <c r="I778" s="26">
        <v>44270</v>
      </c>
      <c r="J778" s="10">
        <f t="shared" si="72"/>
        <v>15</v>
      </c>
      <c r="K778" s="11">
        <f t="shared" si="73"/>
        <v>44263</v>
      </c>
      <c r="L778" s="13">
        <f t="shared" si="68"/>
        <v>15</v>
      </c>
      <c r="M778" s="11">
        <f t="shared" si="69"/>
        <v>44263</v>
      </c>
      <c r="N778" s="25">
        <v>44270</v>
      </c>
      <c r="O778" s="25">
        <v>44271</v>
      </c>
      <c r="P778" s="25">
        <v>44270.5</v>
      </c>
      <c r="Q778" s="10">
        <f t="shared" si="70"/>
        <v>7.5</v>
      </c>
      <c r="R778" s="176">
        <f t="shared" si="71"/>
        <v>6069.2250000000004</v>
      </c>
    </row>
    <row r="779" spans="1:18" x14ac:dyDescent="0.35">
      <c r="A779" s="10" t="s">
        <v>372</v>
      </c>
      <c r="B779" s="24" t="s">
        <v>313</v>
      </c>
      <c r="C779" s="25">
        <v>44270</v>
      </c>
      <c r="D779" s="10" t="s">
        <v>96</v>
      </c>
      <c r="E779" s="10" t="s">
        <v>97</v>
      </c>
      <c r="F779" s="24" t="s">
        <v>89</v>
      </c>
      <c r="G779" s="43">
        <v>809.23</v>
      </c>
      <c r="H779" s="25">
        <v>44256</v>
      </c>
      <c r="I779" s="26">
        <v>44270</v>
      </c>
      <c r="J779" s="10">
        <f t="shared" si="72"/>
        <v>15</v>
      </c>
      <c r="K779" s="11">
        <f t="shared" si="73"/>
        <v>44263</v>
      </c>
      <c r="L779" s="13">
        <f t="shared" ref="L779:L842" si="74">I779-H779+1</f>
        <v>15</v>
      </c>
      <c r="M779" s="11">
        <f t="shared" ref="M779:M842" si="75">(H779+I779)/2</f>
        <v>44263</v>
      </c>
      <c r="N779" s="25">
        <v>44270</v>
      </c>
      <c r="O779" s="25">
        <v>44271</v>
      </c>
      <c r="P779" s="25">
        <v>44270.5</v>
      </c>
      <c r="Q779" s="10">
        <f t="shared" ref="Q779:Q842" si="76">P779-M779</f>
        <v>7.5</v>
      </c>
      <c r="R779" s="176">
        <f t="shared" ref="R779:R842" si="77">Q779*G779</f>
        <v>6069.2250000000004</v>
      </c>
    </row>
    <row r="780" spans="1:18" x14ac:dyDescent="0.35">
      <c r="A780" s="10" t="s">
        <v>372</v>
      </c>
      <c r="B780" s="24" t="s">
        <v>313</v>
      </c>
      <c r="C780" s="25">
        <v>44270</v>
      </c>
      <c r="D780" s="10" t="s">
        <v>99</v>
      </c>
      <c r="E780" s="10" t="s">
        <v>100</v>
      </c>
      <c r="F780" s="24" t="s">
        <v>103</v>
      </c>
      <c r="G780" s="43">
        <v>380.79</v>
      </c>
      <c r="H780" s="25">
        <v>44256</v>
      </c>
      <c r="I780" s="26">
        <v>44270</v>
      </c>
      <c r="J780" s="10">
        <f t="shared" si="72"/>
        <v>15</v>
      </c>
      <c r="K780" s="11">
        <f t="shared" si="73"/>
        <v>44263</v>
      </c>
      <c r="L780" s="13">
        <f t="shared" si="74"/>
        <v>15</v>
      </c>
      <c r="M780" s="11">
        <f t="shared" si="75"/>
        <v>44263</v>
      </c>
      <c r="N780" s="25">
        <v>44270</v>
      </c>
      <c r="O780" s="25">
        <v>44271</v>
      </c>
      <c r="P780" s="25">
        <v>44270.5</v>
      </c>
      <c r="Q780" s="10">
        <f t="shared" si="76"/>
        <v>7.5</v>
      </c>
      <c r="R780" s="176">
        <f t="shared" si="77"/>
        <v>2855.9250000000002</v>
      </c>
    </row>
    <row r="781" spans="1:18" x14ac:dyDescent="0.35">
      <c r="A781" s="10" t="s">
        <v>372</v>
      </c>
      <c r="B781" s="24" t="s">
        <v>313</v>
      </c>
      <c r="C781" s="25">
        <v>44270</v>
      </c>
      <c r="D781" s="10" t="s">
        <v>104</v>
      </c>
      <c r="E781" s="10" t="s">
        <v>105</v>
      </c>
      <c r="F781" s="24" t="s">
        <v>106</v>
      </c>
      <c r="G781" s="43">
        <v>108.99</v>
      </c>
      <c r="H781" s="25">
        <v>44256</v>
      </c>
      <c r="I781" s="26">
        <v>44270</v>
      </c>
      <c r="J781" s="10">
        <f t="shared" si="72"/>
        <v>15</v>
      </c>
      <c r="K781" s="11">
        <f t="shared" si="73"/>
        <v>44263</v>
      </c>
      <c r="L781" s="13">
        <f t="shared" si="74"/>
        <v>15</v>
      </c>
      <c r="M781" s="11">
        <f t="shared" si="75"/>
        <v>44263</v>
      </c>
      <c r="N781" s="25">
        <v>44270</v>
      </c>
      <c r="O781" s="25">
        <v>44271</v>
      </c>
      <c r="P781" s="25">
        <v>44270.5</v>
      </c>
      <c r="Q781" s="10">
        <f t="shared" si="76"/>
        <v>7.5</v>
      </c>
      <c r="R781" s="176">
        <f t="shared" si="77"/>
        <v>817.42499999999995</v>
      </c>
    </row>
    <row r="782" spans="1:18" x14ac:dyDescent="0.35">
      <c r="A782" s="10" t="s">
        <v>372</v>
      </c>
      <c r="B782" s="24" t="s">
        <v>313</v>
      </c>
      <c r="C782" s="25">
        <v>44270</v>
      </c>
      <c r="D782" s="10" t="s">
        <v>94</v>
      </c>
      <c r="E782" s="10" t="s">
        <v>95</v>
      </c>
      <c r="F782" s="24" t="s">
        <v>89</v>
      </c>
      <c r="G782" s="43">
        <v>1124.05</v>
      </c>
      <c r="H782" s="25">
        <v>44256</v>
      </c>
      <c r="I782" s="26">
        <v>44270</v>
      </c>
      <c r="J782" s="10">
        <f t="shared" si="72"/>
        <v>15</v>
      </c>
      <c r="K782" s="11">
        <f t="shared" si="73"/>
        <v>44263</v>
      </c>
      <c r="L782" s="13">
        <f t="shared" si="74"/>
        <v>15</v>
      </c>
      <c r="M782" s="11">
        <f t="shared" si="75"/>
        <v>44263</v>
      </c>
      <c r="N782" s="25">
        <v>44270</v>
      </c>
      <c r="O782" s="25">
        <v>44271</v>
      </c>
      <c r="P782" s="25">
        <v>44270.5</v>
      </c>
      <c r="Q782" s="10">
        <f t="shared" si="76"/>
        <v>7.5</v>
      </c>
      <c r="R782" s="176">
        <f t="shared" si="77"/>
        <v>8430.375</v>
      </c>
    </row>
    <row r="783" spans="1:18" x14ac:dyDescent="0.35">
      <c r="A783" s="10" t="s">
        <v>372</v>
      </c>
      <c r="B783" s="24" t="s">
        <v>313</v>
      </c>
      <c r="C783" s="25">
        <v>44270</v>
      </c>
      <c r="D783" s="10" t="s">
        <v>96</v>
      </c>
      <c r="E783" s="10" t="s">
        <v>97</v>
      </c>
      <c r="F783" s="24" t="s">
        <v>89</v>
      </c>
      <c r="G783" s="43">
        <v>1124.05</v>
      </c>
      <c r="H783" s="25">
        <v>44256</v>
      </c>
      <c r="I783" s="26">
        <v>44270</v>
      </c>
      <c r="J783" s="10">
        <f t="shared" si="72"/>
        <v>15</v>
      </c>
      <c r="K783" s="11">
        <f t="shared" si="73"/>
        <v>44263</v>
      </c>
      <c r="L783" s="13">
        <f t="shared" si="74"/>
        <v>15</v>
      </c>
      <c r="M783" s="11">
        <f t="shared" si="75"/>
        <v>44263</v>
      </c>
      <c r="N783" s="25">
        <v>44270</v>
      </c>
      <c r="O783" s="25">
        <v>44271</v>
      </c>
      <c r="P783" s="25">
        <v>44270.5</v>
      </c>
      <c r="Q783" s="10">
        <f t="shared" si="76"/>
        <v>7.5</v>
      </c>
      <c r="R783" s="176">
        <f t="shared" si="77"/>
        <v>8430.375</v>
      </c>
    </row>
    <row r="784" spans="1:18" x14ac:dyDescent="0.35">
      <c r="A784" s="10" t="s">
        <v>372</v>
      </c>
      <c r="B784" s="24" t="s">
        <v>313</v>
      </c>
      <c r="C784" s="25">
        <v>44270</v>
      </c>
      <c r="D784" s="10" t="s">
        <v>99</v>
      </c>
      <c r="E784" s="10" t="s">
        <v>100</v>
      </c>
      <c r="F784" s="24" t="s">
        <v>315</v>
      </c>
      <c r="G784" s="43">
        <v>1428.6</v>
      </c>
      <c r="H784" s="25">
        <v>44256</v>
      </c>
      <c r="I784" s="26">
        <v>44270</v>
      </c>
      <c r="J784" s="10">
        <f t="shared" si="72"/>
        <v>15</v>
      </c>
      <c r="K784" s="11">
        <f t="shared" si="73"/>
        <v>44263</v>
      </c>
      <c r="L784" s="13">
        <f t="shared" si="74"/>
        <v>15</v>
      </c>
      <c r="M784" s="11">
        <f t="shared" si="75"/>
        <v>44263</v>
      </c>
      <c r="N784" s="25">
        <v>44270</v>
      </c>
      <c r="O784" s="25">
        <v>44271</v>
      </c>
      <c r="P784" s="25">
        <v>44270.5</v>
      </c>
      <c r="Q784" s="10">
        <f t="shared" si="76"/>
        <v>7.5</v>
      </c>
      <c r="R784" s="176">
        <f t="shared" si="77"/>
        <v>10714.5</v>
      </c>
    </row>
    <row r="785" spans="1:18" x14ac:dyDescent="0.35">
      <c r="A785" s="10" t="s">
        <v>372</v>
      </c>
      <c r="B785" s="24" t="s">
        <v>313</v>
      </c>
      <c r="C785" s="25">
        <v>44270</v>
      </c>
      <c r="D785" s="10" t="s">
        <v>99</v>
      </c>
      <c r="E785" s="10" t="s">
        <v>100</v>
      </c>
      <c r="F785" s="24" t="s">
        <v>103</v>
      </c>
      <c r="G785" s="43">
        <v>46250.329999999994</v>
      </c>
      <c r="H785" s="25">
        <v>44256</v>
      </c>
      <c r="I785" s="26">
        <v>44270</v>
      </c>
      <c r="J785" s="10">
        <f t="shared" si="72"/>
        <v>15</v>
      </c>
      <c r="K785" s="11">
        <f t="shared" si="73"/>
        <v>44263</v>
      </c>
      <c r="L785" s="13">
        <f t="shared" si="74"/>
        <v>15</v>
      </c>
      <c r="M785" s="11">
        <f t="shared" si="75"/>
        <v>44263</v>
      </c>
      <c r="N785" s="25">
        <v>44270</v>
      </c>
      <c r="O785" s="25">
        <v>44271</v>
      </c>
      <c r="P785" s="25">
        <v>44270.5</v>
      </c>
      <c r="Q785" s="10">
        <f t="shared" si="76"/>
        <v>7.5</v>
      </c>
      <c r="R785" s="176">
        <f t="shared" si="77"/>
        <v>346877.47499999998</v>
      </c>
    </row>
    <row r="786" spans="1:18" x14ac:dyDescent="0.35">
      <c r="A786" s="10" t="s">
        <v>372</v>
      </c>
      <c r="B786" s="24" t="s">
        <v>313</v>
      </c>
      <c r="C786" s="25">
        <v>44270</v>
      </c>
      <c r="D786" s="10" t="s">
        <v>104</v>
      </c>
      <c r="E786" s="10" t="s">
        <v>105</v>
      </c>
      <c r="F786" s="24" t="s">
        <v>106</v>
      </c>
      <c r="G786" s="43">
        <v>6429.6700000000019</v>
      </c>
      <c r="H786" s="25">
        <v>44256</v>
      </c>
      <c r="I786" s="26">
        <v>44270</v>
      </c>
      <c r="J786" s="10">
        <f t="shared" si="72"/>
        <v>15</v>
      </c>
      <c r="K786" s="11">
        <f t="shared" si="73"/>
        <v>44263</v>
      </c>
      <c r="L786" s="13">
        <f t="shared" si="74"/>
        <v>15</v>
      </c>
      <c r="M786" s="11">
        <f t="shared" si="75"/>
        <v>44263</v>
      </c>
      <c r="N786" s="25">
        <v>44270</v>
      </c>
      <c r="O786" s="25">
        <v>44271</v>
      </c>
      <c r="P786" s="25">
        <v>44270.5</v>
      </c>
      <c r="Q786" s="10">
        <f t="shared" si="76"/>
        <v>7.5</v>
      </c>
      <c r="R786" s="176">
        <f t="shared" si="77"/>
        <v>48222.525000000016</v>
      </c>
    </row>
    <row r="787" spans="1:18" x14ac:dyDescent="0.35">
      <c r="A787" s="10" t="s">
        <v>372</v>
      </c>
      <c r="B787" s="24" t="s">
        <v>313</v>
      </c>
      <c r="C787" s="25">
        <v>44270</v>
      </c>
      <c r="D787" s="10" t="s">
        <v>94</v>
      </c>
      <c r="E787" s="10" t="s">
        <v>95</v>
      </c>
      <c r="F787" s="24" t="s">
        <v>89</v>
      </c>
      <c r="G787" s="43">
        <v>6029912.2999999914</v>
      </c>
      <c r="H787" s="25">
        <v>44256</v>
      </c>
      <c r="I787" s="26">
        <v>44270</v>
      </c>
      <c r="J787" s="10">
        <f t="shared" si="72"/>
        <v>15</v>
      </c>
      <c r="K787" s="11">
        <f t="shared" si="73"/>
        <v>44263</v>
      </c>
      <c r="L787" s="13">
        <f t="shared" si="74"/>
        <v>15</v>
      </c>
      <c r="M787" s="11">
        <f t="shared" si="75"/>
        <v>44263</v>
      </c>
      <c r="N787" s="25">
        <v>44270</v>
      </c>
      <c r="O787" s="25">
        <v>44271</v>
      </c>
      <c r="P787" s="25">
        <v>44270.5</v>
      </c>
      <c r="Q787" s="10">
        <f t="shared" si="76"/>
        <v>7.5</v>
      </c>
      <c r="R787" s="176">
        <f t="shared" si="77"/>
        <v>45224342.249999933</v>
      </c>
    </row>
    <row r="788" spans="1:18" x14ac:dyDescent="0.35">
      <c r="A788" s="10" t="s">
        <v>372</v>
      </c>
      <c r="B788" s="24" t="s">
        <v>313</v>
      </c>
      <c r="C788" s="25">
        <v>44270</v>
      </c>
      <c r="D788" s="10" t="s">
        <v>96</v>
      </c>
      <c r="E788" s="10" t="s">
        <v>97</v>
      </c>
      <c r="F788" s="24" t="s">
        <v>89</v>
      </c>
      <c r="G788" s="43">
        <v>6029912.4399999902</v>
      </c>
      <c r="H788" s="25">
        <v>44256</v>
      </c>
      <c r="I788" s="26">
        <v>44270</v>
      </c>
      <c r="J788" s="10">
        <f t="shared" si="72"/>
        <v>15</v>
      </c>
      <c r="K788" s="11">
        <f t="shared" si="73"/>
        <v>44263</v>
      </c>
      <c r="L788" s="13">
        <f t="shared" si="74"/>
        <v>15</v>
      </c>
      <c r="M788" s="11">
        <f t="shared" si="75"/>
        <v>44263</v>
      </c>
      <c r="N788" s="25">
        <v>44270</v>
      </c>
      <c r="O788" s="25">
        <v>44271</v>
      </c>
      <c r="P788" s="25">
        <v>44270.5</v>
      </c>
      <c r="Q788" s="10">
        <f t="shared" si="76"/>
        <v>7.5</v>
      </c>
      <c r="R788" s="176">
        <f t="shared" si="77"/>
        <v>45224343.299999923</v>
      </c>
    </row>
    <row r="789" spans="1:18" x14ac:dyDescent="0.35">
      <c r="A789" s="10" t="s">
        <v>372</v>
      </c>
      <c r="B789" s="24" t="s">
        <v>313</v>
      </c>
      <c r="C789" s="25">
        <v>44270</v>
      </c>
      <c r="D789" s="10" t="s">
        <v>107</v>
      </c>
      <c r="E789" s="10" t="s">
        <v>108</v>
      </c>
      <c r="F789" s="24" t="s">
        <v>142</v>
      </c>
      <c r="G789" s="43">
        <v>152516.36000000004</v>
      </c>
      <c r="H789" s="25">
        <v>44256</v>
      </c>
      <c r="I789" s="26">
        <v>44270</v>
      </c>
      <c r="J789" s="10">
        <f t="shared" si="72"/>
        <v>15</v>
      </c>
      <c r="K789" s="11">
        <f t="shared" si="73"/>
        <v>44263</v>
      </c>
      <c r="L789" s="13">
        <f t="shared" si="74"/>
        <v>15</v>
      </c>
      <c r="M789" s="11">
        <f t="shared" si="75"/>
        <v>44263</v>
      </c>
      <c r="N789" s="25">
        <v>44270</v>
      </c>
      <c r="O789" s="25">
        <v>44271</v>
      </c>
      <c r="P789" s="25">
        <v>44270.5</v>
      </c>
      <c r="Q789" s="10">
        <f t="shared" si="76"/>
        <v>7.5</v>
      </c>
      <c r="R789" s="176">
        <f t="shared" si="77"/>
        <v>1143872.7000000004</v>
      </c>
    </row>
    <row r="790" spans="1:18" x14ac:dyDescent="0.35">
      <c r="A790" s="10" t="s">
        <v>372</v>
      </c>
      <c r="B790" s="24" t="s">
        <v>313</v>
      </c>
      <c r="C790" s="25">
        <v>44270</v>
      </c>
      <c r="D790" s="10" t="s">
        <v>99</v>
      </c>
      <c r="E790" s="10" t="s">
        <v>100</v>
      </c>
      <c r="F790" s="24" t="s">
        <v>142</v>
      </c>
      <c r="G790" s="43">
        <v>41999.760000000017</v>
      </c>
      <c r="H790" s="25">
        <v>44256</v>
      </c>
      <c r="I790" s="26">
        <v>44270</v>
      </c>
      <c r="J790" s="10">
        <f t="shared" si="72"/>
        <v>15</v>
      </c>
      <c r="K790" s="11">
        <f t="shared" si="73"/>
        <v>44263</v>
      </c>
      <c r="L790" s="13">
        <f t="shared" si="74"/>
        <v>15</v>
      </c>
      <c r="M790" s="11">
        <f t="shared" si="75"/>
        <v>44263</v>
      </c>
      <c r="N790" s="25">
        <v>44270</v>
      </c>
      <c r="O790" s="25">
        <v>44271</v>
      </c>
      <c r="P790" s="25">
        <v>44270.5</v>
      </c>
      <c r="Q790" s="10">
        <f t="shared" si="76"/>
        <v>7.5</v>
      </c>
      <c r="R790" s="176">
        <f t="shared" si="77"/>
        <v>314998.20000000013</v>
      </c>
    </row>
    <row r="791" spans="1:18" x14ac:dyDescent="0.35">
      <c r="A791" s="10" t="s">
        <v>372</v>
      </c>
      <c r="B791" s="24" t="s">
        <v>313</v>
      </c>
      <c r="C791" s="25">
        <v>44270</v>
      </c>
      <c r="D791" s="10" t="s">
        <v>107</v>
      </c>
      <c r="E791" s="10" t="s">
        <v>108</v>
      </c>
      <c r="F791" s="24" t="s">
        <v>101</v>
      </c>
      <c r="G791" s="43">
        <v>9878.25</v>
      </c>
      <c r="H791" s="25">
        <v>44256</v>
      </c>
      <c r="I791" s="26">
        <v>44270</v>
      </c>
      <c r="J791" s="10">
        <f t="shared" si="72"/>
        <v>15</v>
      </c>
      <c r="K791" s="11">
        <f t="shared" si="73"/>
        <v>44263</v>
      </c>
      <c r="L791" s="13">
        <f t="shared" si="74"/>
        <v>15</v>
      </c>
      <c r="M791" s="11">
        <f t="shared" si="75"/>
        <v>44263</v>
      </c>
      <c r="N791" s="25">
        <v>44270</v>
      </c>
      <c r="O791" s="25">
        <v>44271</v>
      </c>
      <c r="P791" s="25">
        <v>44270.5</v>
      </c>
      <c r="Q791" s="10">
        <f t="shared" si="76"/>
        <v>7.5</v>
      </c>
      <c r="R791" s="176">
        <f t="shared" si="77"/>
        <v>74086.875</v>
      </c>
    </row>
    <row r="792" spans="1:18" x14ac:dyDescent="0.35">
      <c r="A792" s="10" t="s">
        <v>372</v>
      </c>
      <c r="B792" s="24" t="s">
        <v>313</v>
      </c>
      <c r="C792" s="25">
        <v>44270</v>
      </c>
      <c r="D792" s="10" t="s">
        <v>99</v>
      </c>
      <c r="E792" s="10" t="s">
        <v>100</v>
      </c>
      <c r="F792" s="24" t="s">
        <v>101</v>
      </c>
      <c r="G792" s="43">
        <v>244778.65000000011</v>
      </c>
      <c r="H792" s="25">
        <v>44256</v>
      </c>
      <c r="I792" s="26">
        <v>44270</v>
      </c>
      <c r="J792" s="10">
        <f t="shared" si="72"/>
        <v>15</v>
      </c>
      <c r="K792" s="11">
        <f t="shared" si="73"/>
        <v>44263</v>
      </c>
      <c r="L792" s="13">
        <f t="shared" si="74"/>
        <v>15</v>
      </c>
      <c r="M792" s="11">
        <f t="shared" si="75"/>
        <v>44263</v>
      </c>
      <c r="N792" s="25">
        <v>44270</v>
      </c>
      <c r="O792" s="25">
        <v>44271</v>
      </c>
      <c r="P792" s="25">
        <v>44270.5</v>
      </c>
      <c r="Q792" s="10">
        <f t="shared" si="76"/>
        <v>7.5</v>
      </c>
      <c r="R792" s="176">
        <f t="shared" si="77"/>
        <v>1835839.8750000009</v>
      </c>
    </row>
    <row r="793" spans="1:18" x14ac:dyDescent="0.35">
      <c r="A793" s="10" t="s">
        <v>372</v>
      </c>
      <c r="B793" s="24" t="s">
        <v>313</v>
      </c>
      <c r="C793" s="25">
        <v>44270</v>
      </c>
      <c r="D793" s="10" t="s">
        <v>107</v>
      </c>
      <c r="E793" s="10" t="s">
        <v>108</v>
      </c>
      <c r="F793" s="24" t="s">
        <v>102</v>
      </c>
      <c r="G793" s="43">
        <v>713.88</v>
      </c>
      <c r="H793" s="25">
        <v>44256</v>
      </c>
      <c r="I793" s="26">
        <v>44270</v>
      </c>
      <c r="J793" s="10">
        <f t="shared" si="72"/>
        <v>15</v>
      </c>
      <c r="K793" s="11">
        <f t="shared" si="73"/>
        <v>44263</v>
      </c>
      <c r="L793" s="13">
        <f t="shared" si="74"/>
        <v>15</v>
      </c>
      <c r="M793" s="11">
        <f t="shared" si="75"/>
        <v>44263</v>
      </c>
      <c r="N793" s="25">
        <v>44270</v>
      </c>
      <c r="O793" s="25">
        <v>44271</v>
      </c>
      <c r="P793" s="25">
        <v>44270.5</v>
      </c>
      <c r="Q793" s="10">
        <f t="shared" si="76"/>
        <v>7.5</v>
      </c>
      <c r="R793" s="176">
        <f t="shared" si="77"/>
        <v>5354.1</v>
      </c>
    </row>
    <row r="794" spans="1:18" x14ac:dyDescent="0.35">
      <c r="A794" s="10" t="s">
        <v>372</v>
      </c>
      <c r="B794" s="24" t="s">
        <v>313</v>
      </c>
      <c r="C794" s="25">
        <v>44270</v>
      </c>
      <c r="D794" s="10" t="s">
        <v>99</v>
      </c>
      <c r="E794" s="10" t="s">
        <v>100</v>
      </c>
      <c r="F794" s="24" t="s">
        <v>102</v>
      </c>
      <c r="G794" s="43">
        <v>131604.38</v>
      </c>
      <c r="H794" s="25">
        <v>44256</v>
      </c>
      <c r="I794" s="26">
        <v>44270</v>
      </c>
      <c r="J794" s="10">
        <f t="shared" si="72"/>
        <v>15</v>
      </c>
      <c r="K794" s="11">
        <f t="shared" si="73"/>
        <v>44263</v>
      </c>
      <c r="L794" s="13">
        <f t="shared" si="74"/>
        <v>15</v>
      </c>
      <c r="M794" s="11">
        <f t="shared" si="75"/>
        <v>44263</v>
      </c>
      <c r="N794" s="25">
        <v>44270</v>
      </c>
      <c r="O794" s="25">
        <v>44271</v>
      </c>
      <c r="P794" s="25">
        <v>44270.5</v>
      </c>
      <c r="Q794" s="10">
        <f t="shared" si="76"/>
        <v>7.5</v>
      </c>
      <c r="R794" s="176">
        <f t="shared" si="77"/>
        <v>987032.85000000009</v>
      </c>
    </row>
    <row r="795" spans="1:18" x14ac:dyDescent="0.35">
      <c r="A795" s="10" t="s">
        <v>372</v>
      </c>
      <c r="B795" s="24" t="s">
        <v>313</v>
      </c>
      <c r="C795" s="25">
        <v>44270</v>
      </c>
      <c r="D795" s="10" t="s">
        <v>114</v>
      </c>
      <c r="E795" s="10" t="s">
        <v>115</v>
      </c>
      <c r="F795" s="24" t="s">
        <v>113</v>
      </c>
      <c r="G795" s="43">
        <v>187.27</v>
      </c>
      <c r="H795" s="25">
        <v>44256</v>
      </c>
      <c r="I795" s="26">
        <v>44270</v>
      </c>
      <c r="J795" s="10">
        <f t="shared" si="72"/>
        <v>15</v>
      </c>
      <c r="K795" s="11">
        <f t="shared" si="73"/>
        <v>44263</v>
      </c>
      <c r="L795" s="13">
        <f t="shared" si="74"/>
        <v>15</v>
      </c>
      <c r="M795" s="11">
        <f t="shared" si="75"/>
        <v>44263</v>
      </c>
      <c r="N795" s="25">
        <v>44270</v>
      </c>
      <c r="O795" s="25">
        <v>44273</v>
      </c>
      <c r="P795" s="25">
        <v>44272.5</v>
      </c>
      <c r="Q795" s="10">
        <f t="shared" si="76"/>
        <v>9.5</v>
      </c>
      <c r="R795" s="176">
        <f t="shared" si="77"/>
        <v>1779.0650000000001</v>
      </c>
    </row>
    <row r="796" spans="1:18" x14ac:dyDescent="0.35">
      <c r="A796" s="10" t="s">
        <v>372</v>
      </c>
      <c r="B796" s="24" t="s">
        <v>313</v>
      </c>
      <c r="C796" s="25">
        <v>44270</v>
      </c>
      <c r="D796" s="10" t="s">
        <v>110</v>
      </c>
      <c r="E796" s="10" t="s">
        <v>111</v>
      </c>
      <c r="F796" s="24" t="s">
        <v>113</v>
      </c>
      <c r="G796" s="43">
        <v>749.71999999999991</v>
      </c>
      <c r="H796" s="25">
        <v>44256</v>
      </c>
      <c r="I796" s="26">
        <v>44270</v>
      </c>
      <c r="J796" s="10">
        <f t="shared" si="72"/>
        <v>15</v>
      </c>
      <c r="K796" s="11">
        <f t="shared" si="73"/>
        <v>44263</v>
      </c>
      <c r="L796" s="13">
        <f t="shared" si="74"/>
        <v>15</v>
      </c>
      <c r="M796" s="11">
        <f t="shared" si="75"/>
        <v>44263</v>
      </c>
      <c r="N796" s="25">
        <v>44270</v>
      </c>
      <c r="O796" s="25">
        <v>44273</v>
      </c>
      <c r="P796" s="25">
        <v>44272.5</v>
      </c>
      <c r="Q796" s="10">
        <f t="shared" si="76"/>
        <v>9.5</v>
      </c>
      <c r="R796" s="176">
        <f t="shared" si="77"/>
        <v>7122.3399999999992</v>
      </c>
    </row>
    <row r="797" spans="1:18" x14ac:dyDescent="0.35">
      <c r="A797" s="10" t="s">
        <v>372</v>
      </c>
      <c r="B797" s="24" t="s">
        <v>313</v>
      </c>
      <c r="C797" s="25">
        <v>44270</v>
      </c>
      <c r="D797" s="10" t="s">
        <v>114</v>
      </c>
      <c r="E797" s="10" t="s">
        <v>115</v>
      </c>
      <c r="F797" s="24" t="s">
        <v>112</v>
      </c>
      <c r="G797" s="43">
        <v>484.37</v>
      </c>
      <c r="H797" s="25">
        <v>44256</v>
      </c>
      <c r="I797" s="26">
        <v>44270</v>
      </c>
      <c r="J797" s="10">
        <f t="shared" si="72"/>
        <v>15</v>
      </c>
      <c r="K797" s="11">
        <f t="shared" si="73"/>
        <v>44263</v>
      </c>
      <c r="L797" s="13">
        <f t="shared" si="74"/>
        <v>15</v>
      </c>
      <c r="M797" s="11">
        <f t="shared" si="75"/>
        <v>44263</v>
      </c>
      <c r="N797" s="25">
        <v>44270</v>
      </c>
      <c r="O797" s="25">
        <v>44273</v>
      </c>
      <c r="P797" s="25">
        <v>44272.5</v>
      </c>
      <c r="Q797" s="10">
        <f t="shared" si="76"/>
        <v>9.5</v>
      </c>
      <c r="R797" s="176">
        <f t="shared" si="77"/>
        <v>4601.5150000000003</v>
      </c>
    </row>
    <row r="798" spans="1:18" x14ac:dyDescent="0.35">
      <c r="A798" s="10" t="s">
        <v>372</v>
      </c>
      <c r="B798" s="24" t="s">
        <v>313</v>
      </c>
      <c r="C798" s="25">
        <v>44270</v>
      </c>
      <c r="D798" s="10" t="s">
        <v>110</v>
      </c>
      <c r="E798" s="10" t="s">
        <v>111</v>
      </c>
      <c r="F798" s="24" t="s">
        <v>112</v>
      </c>
      <c r="G798" s="43">
        <v>170410.05999999988</v>
      </c>
      <c r="H798" s="25">
        <v>44256</v>
      </c>
      <c r="I798" s="26">
        <v>44270</v>
      </c>
      <c r="J798" s="10">
        <f t="shared" si="72"/>
        <v>15</v>
      </c>
      <c r="K798" s="11">
        <f t="shared" si="73"/>
        <v>44263</v>
      </c>
      <c r="L798" s="13">
        <f t="shared" si="74"/>
        <v>15</v>
      </c>
      <c r="M798" s="11">
        <f t="shared" si="75"/>
        <v>44263</v>
      </c>
      <c r="N798" s="25">
        <v>44270</v>
      </c>
      <c r="O798" s="25">
        <v>44273</v>
      </c>
      <c r="P798" s="25">
        <v>44272.5</v>
      </c>
      <c r="Q798" s="10">
        <f t="shared" si="76"/>
        <v>9.5</v>
      </c>
      <c r="R798" s="176">
        <f t="shared" si="77"/>
        <v>1618895.5699999989</v>
      </c>
    </row>
    <row r="799" spans="1:18" x14ac:dyDescent="0.35">
      <c r="A799" s="10" t="s">
        <v>372</v>
      </c>
      <c r="B799" s="24" t="s">
        <v>313</v>
      </c>
      <c r="C799" s="25">
        <v>44270</v>
      </c>
      <c r="D799" s="10" t="s">
        <v>110</v>
      </c>
      <c r="E799" s="10" t="s">
        <v>111</v>
      </c>
      <c r="F799" s="24" t="s">
        <v>116</v>
      </c>
      <c r="G799" s="43">
        <v>2085.0699999999997</v>
      </c>
      <c r="H799" s="25">
        <v>44256</v>
      </c>
      <c r="I799" s="26">
        <v>44270</v>
      </c>
      <c r="J799" s="10">
        <f t="shared" si="72"/>
        <v>15</v>
      </c>
      <c r="K799" s="11">
        <f t="shared" si="73"/>
        <v>44263</v>
      </c>
      <c r="L799" s="13">
        <f t="shared" si="74"/>
        <v>15</v>
      </c>
      <c r="M799" s="11">
        <f t="shared" si="75"/>
        <v>44263</v>
      </c>
      <c r="N799" s="25">
        <v>44270</v>
      </c>
      <c r="O799" s="25">
        <v>44273</v>
      </c>
      <c r="P799" s="25">
        <v>44272.5</v>
      </c>
      <c r="Q799" s="10">
        <f t="shared" si="76"/>
        <v>9.5</v>
      </c>
      <c r="R799" s="176">
        <f t="shared" si="77"/>
        <v>19808.164999999997</v>
      </c>
    </row>
    <row r="800" spans="1:18" x14ac:dyDescent="0.35">
      <c r="A800" s="10" t="s">
        <v>372</v>
      </c>
      <c r="B800" s="24" t="s">
        <v>313</v>
      </c>
      <c r="C800" s="25">
        <v>44270</v>
      </c>
      <c r="D800" s="10" t="s">
        <v>114</v>
      </c>
      <c r="E800" s="10" t="s">
        <v>115</v>
      </c>
      <c r="F800" s="24" t="s">
        <v>118</v>
      </c>
      <c r="G800" s="43">
        <v>321.04000000000002</v>
      </c>
      <c r="H800" s="25">
        <v>44256</v>
      </c>
      <c r="I800" s="26">
        <v>44270</v>
      </c>
      <c r="J800" s="10">
        <f t="shared" si="72"/>
        <v>15</v>
      </c>
      <c r="K800" s="11">
        <f t="shared" si="73"/>
        <v>44263</v>
      </c>
      <c r="L800" s="13">
        <f t="shared" si="74"/>
        <v>15</v>
      </c>
      <c r="M800" s="11">
        <f t="shared" si="75"/>
        <v>44263</v>
      </c>
      <c r="N800" s="25">
        <v>44270</v>
      </c>
      <c r="O800" s="25">
        <v>44273</v>
      </c>
      <c r="P800" s="25">
        <v>44272.5</v>
      </c>
      <c r="Q800" s="10">
        <f t="shared" si="76"/>
        <v>9.5</v>
      </c>
      <c r="R800" s="176">
        <f t="shared" si="77"/>
        <v>3049.88</v>
      </c>
    </row>
    <row r="801" spans="1:18" x14ac:dyDescent="0.35">
      <c r="A801" s="10" t="s">
        <v>372</v>
      </c>
      <c r="B801" s="24" t="s">
        <v>313</v>
      </c>
      <c r="C801" s="25">
        <v>44270</v>
      </c>
      <c r="D801" s="10" t="s">
        <v>114</v>
      </c>
      <c r="E801" s="10" t="s">
        <v>115</v>
      </c>
      <c r="F801" s="24" t="s">
        <v>119</v>
      </c>
      <c r="G801" s="43">
        <v>176.38</v>
      </c>
      <c r="H801" s="25">
        <v>44256</v>
      </c>
      <c r="I801" s="26">
        <v>44270</v>
      </c>
      <c r="J801" s="10">
        <f t="shared" si="72"/>
        <v>15</v>
      </c>
      <c r="K801" s="11">
        <f t="shared" si="73"/>
        <v>44263</v>
      </c>
      <c r="L801" s="13">
        <f t="shared" si="74"/>
        <v>15</v>
      </c>
      <c r="M801" s="11">
        <f t="shared" si="75"/>
        <v>44263</v>
      </c>
      <c r="N801" s="25">
        <v>44270</v>
      </c>
      <c r="O801" s="25">
        <v>44273</v>
      </c>
      <c r="P801" s="25">
        <v>44272.5</v>
      </c>
      <c r="Q801" s="10">
        <f t="shared" si="76"/>
        <v>9.5</v>
      </c>
      <c r="R801" s="176">
        <f t="shared" si="77"/>
        <v>1675.61</v>
      </c>
    </row>
    <row r="802" spans="1:18" x14ac:dyDescent="0.35">
      <c r="A802" s="10" t="s">
        <v>372</v>
      </c>
      <c r="B802" s="24" t="s">
        <v>313</v>
      </c>
      <c r="C802" s="25">
        <v>44270</v>
      </c>
      <c r="D802" s="10" t="s">
        <v>110</v>
      </c>
      <c r="E802" s="10" t="s">
        <v>111</v>
      </c>
      <c r="F802" s="24" t="s">
        <v>119</v>
      </c>
      <c r="G802" s="43">
        <v>907.5</v>
      </c>
      <c r="H802" s="25">
        <v>44256</v>
      </c>
      <c r="I802" s="26">
        <v>44270</v>
      </c>
      <c r="J802" s="10">
        <f t="shared" si="72"/>
        <v>15</v>
      </c>
      <c r="K802" s="11">
        <f t="shared" si="73"/>
        <v>44263</v>
      </c>
      <c r="L802" s="13">
        <f t="shared" si="74"/>
        <v>15</v>
      </c>
      <c r="M802" s="11">
        <f t="shared" si="75"/>
        <v>44263</v>
      </c>
      <c r="N802" s="25">
        <v>44270</v>
      </c>
      <c r="O802" s="25">
        <v>44273</v>
      </c>
      <c r="P802" s="25">
        <v>44272.5</v>
      </c>
      <c r="Q802" s="10">
        <f t="shared" si="76"/>
        <v>9.5</v>
      </c>
      <c r="R802" s="176">
        <f t="shared" si="77"/>
        <v>8621.25</v>
      </c>
    </row>
    <row r="803" spans="1:18" x14ac:dyDescent="0.35">
      <c r="A803" s="10" t="s">
        <v>372</v>
      </c>
      <c r="B803" s="24" t="s">
        <v>313</v>
      </c>
      <c r="C803" s="25">
        <v>44270</v>
      </c>
      <c r="D803" s="10" t="s">
        <v>114</v>
      </c>
      <c r="E803" s="10" t="s">
        <v>115</v>
      </c>
      <c r="F803" s="24" t="s">
        <v>120</v>
      </c>
      <c r="G803" s="43">
        <v>920.59999999999991</v>
      </c>
      <c r="H803" s="25">
        <v>44256</v>
      </c>
      <c r="I803" s="26">
        <v>44270</v>
      </c>
      <c r="J803" s="10">
        <f t="shared" si="72"/>
        <v>15</v>
      </c>
      <c r="K803" s="11">
        <f t="shared" si="73"/>
        <v>44263</v>
      </c>
      <c r="L803" s="13">
        <f t="shared" si="74"/>
        <v>15</v>
      </c>
      <c r="M803" s="11">
        <f t="shared" si="75"/>
        <v>44263</v>
      </c>
      <c r="N803" s="25">
        <v>44270</v>
      </c>
      <c r="O803" s="25">
        <v>44273</v>
      </c>
      <c r="P803" s="25">
        <v>44272.5</v>
      </c>
      <c r="Q803" s="10">
        <f t="shared" si="76"/>
        <v>9.5</v>
      </c>
      <c r="R803" s="176">
        <f t="shared" si="77"/>
        <v>8745.6999999999989</v>
      </c>
    </row>
    <row r="804" spans="1:18" x14ac:dyDescent="0.35">
      <c r="A804" s="10" t="s">
        <v>372</v>
      </c>
      <c r="B804" s="24" t="s">
        <v>313</v>
      </c>
      <c r="C804" s="25">
        <v>44270</v>
      </c>
      <c r="D804" s="10" t="s">
        <v>114</v>
      </c>
      <c r="E804" s="10" t="s">
        <v>115</v>
      </c>
      <c r="F804" s="24" t="s">
        <v>122</v>
      </c>
      <c r="G804" s="43">
        <v>302.42999999999995</v>
      </c>
      <c r="H804" s="25">
        <v>44256</v>
      </c>
      <c r="I804" s="26">
        <v>44270</v>
      </c>
      <c r="J804" s="10">
        <f t="shared" si="72"/>
        <v>15</v>
      </c>
      <c r="K804" s="11">
        <f t="shared" si="73"/>
        <v>44263</v>
      </c>
      <c r="L804" s="13">
        <f t="shared" si="74"/>
        <v>15</v>
      </c>
      <c r="M804" s="11">
        <f t="shared" si="75"/>
        <v>44263</v>
      </c>
      <c r="N804" s="25">
        <v>44270</v>
      </c>
      <c r="O804" s="25">
        <v>44273</v>
      </c>
      <c r="P804" s="25">
        <v>44272.5</v>
      </c>
      <c r="Q804" s="10">
        <f t="shared" si="76"/>
        <v>9.5</v>
      </c>
      <c r="R804" s="176">
        <f t="shared" si="77"/>
        <v>2873.0849999999996</v>
      </c>
    </row>
    <row r="805" spans="1:18" x14ac:dyDescent="0.35">
      <c r="A805" s="10" t="s">
        <v>372</v>
      </c>
      <c r="B805" s="24" t="s">
        <v>313</v>
      </c>
      <c r="C805" s="25">
        <v>44270</v>
      </c>
      <c r="D805" s="10" t="s">
        <v>114</v>
      </c>
      <c r="E805" s="10" t="s">
        <v>115</v>
      </c>
      <c r="F805" s="24" t="s">
        <v>254</v>
      </c>
      <c r="G805" s="43">
        <v>58.91</v>
      </c>
      <c r="H805" s="25">
        <v>44256</v>
      </c>
      <c r="I805" s="26">
        <v>44270</v>
      </c>
      <c r="J805" s="10">
        <f t="shared" si="72"/>
        <v>15</v>
      </c>
      <c r="K805" s="11">
        <f t="shared" si="73"/>
        <v>44263</v>
      </c>
      <c r="L805" s="13">
        <f t="shared" si="74"/>
        <v>15</v>
      </c>
      <c r="M805" s="11">
        <f t="shared" si="75"/>
        <v>44263</v>
      </c>
      <c r="N805" s="25">
        <v>44270</v>
      </c>
      <c r="O805" s="25">
        <v>44273</v>
      </c>
      <c r="P805" s="25">
        <v>44272.5</v>
      </c>
      <c r="Q805" s="10">
        <f t="shared" si="76"/>
        <v>9.5</v>
      </c>
      <c r="R805" s="176">
        <f t="shared" si="77"/>
        <v>559.64499999999998</v>
      </c>
    </row>
    <row r="806" spans="1:18" x14ac:dyDescent="0.35">
      <c r="A806" s="10" t="s">
        <v>372</v>
      </c>
      <c r="B806" s="24" t="s">
        <v>313</v>
      </c>
      <c r="C806" s="25">
        <v>44270</v>
      </c>
      <c r="D806" s="10" t="s">
        <v>114</v>
      </c>
      <c r="E806" s="10" t="s">
        <v>115</v>
      </c>
      <c r="F806" s="24" t="s">
        <v>124</v>
      </c>
      <c r="G806" s="43">
        <v>0.01</v>
      </c>
      <c r="H806" s="25">
        <v>44256</v>
      </c>
      <c r="I806" s="26">
        <v>44270</v>
      </c>
      <c r="J806" s="10">
        <f t="shared" si="72"/>
        <v>15</v>
      </c>
      <c r="K806" s="11">
        <f t="shared" si="73"/>
        <v>44263</v>
      </c>
      <c r="L806" s="13">
        <f t="shared" si="74"/>
        <v>15</v>
      </c>
      <c r="M806" s="11">
        <f t="shared" si="75"/>
        <v>44263</v>
      </c>
      <c r="N806" s="25">
        <v>44270</v>
      </c>
      <c r="O806" s="25">
        <v>44273</v>
      </c>
      <c r="P806" s="25">
        <v>44272.5</v>
      </c>
      <c r="Q806" s="10">
        <f t="shared" si="76"/>
        <v>9.5</v>
      </c>
      <c r="R806" s="176">
        <f t="shared" si="77"/>
        <v>9.5000000000000001E-2</v>
      </c>
    </row>
    <row r="807" spans="1:18" x14ac:dyDescent="0.35">
      <c r="A807" s="10" t="s">
        <v>372</v>
      </c>
      <c r="B807" s="24" t="s">
        <v>313</v>
      </c>
      <c r="C807" s="25">
        <v>44270</v>
      </c>
      <c r="D807" s="10" t="s">
        <v>114</v>
      </c>
      <c r="E807" s="10" t="s">
        <v>115</v>
      </c>
      <c r="F807" s="24" t="s">
        <v>125</v>
      </c>
      <c r="G807" s="43">
        <v>275.97000000000003</v>
      </c>
      <c r="H807" s="25">
        <v>44256</v>
      </c>
      <c r="I807" s="26">
        <v>44270</v>
      </c>
      <c r="J807" s="10">
        <f t="shared" si="72"/>
        <v>15</v>
      </c>
      <c r="K807" s="11">
        <f t="shared" si="73"/>
        <v>44263</v>
      </c>
      <c r="L807" s="13">
        <f t="shared" si="74"/>
        <v>15</v>
      </c>
      <c r="M807" s="11">
        <f t="shared" si="75"/>
        <v>44263</v>
      </c>
      <c r="N807" s="25">
        <v>44270</v>
      </c>
      <c r="O807" s="25">
        <v>44273</v>
      </c>
      <c r="P807" s="25">
        <v>44272.5</v>
      </c>
      <c r="Q807" s="10">
        <f t="shared" si="76"/>
        <v>9.5</v>
      </c>
      <c r="R807" s="176">
        <f t="shared" si="77"/>
        <v>2621.7150000000001</v>
      </c>
    </row>
    <row r="808" spans="1:18" x14ac:dyDescent="0.35">
      <c r="A808" s="10" t="s">
        <v>372</v>
      </c>
      <c r="B808" s="24" t="s">
        <v>313</v>
      </c>
      <c r="C808" s="25">
        <v>44270</v>
      </c>
      <c r="D808" s="10" t="s">
        <v>107</v>
      </c>
      <c r="E808" s="10" t="s">
        <v>108</v>
      </c>
      <c r="F808" s="24" t="s">
        <v>126</v>
      </c>
      <c r="G808" s="43">
        <v>6464.86</v>
      </c>
      <c r="H808" s="25">
        <v>44256</v>
      </c>
      <c r="I808" s="26">
        <v>44270</v>
      </c>
      <c r="J808" s="10">
        <f t="shared" si="72"/>
        <v>15</v>
      </c>
      <c r="K808" s="11">
        <f t="shared" si="73"/>
        <v>44263</v>
      </c>
      <c r="L808" s="13">
        <f t="shared" si="74"/>
        <v>15</v>
      </c>
      <c r="M808" s="11">
        <f t="shared" si="75"/>
        <v>44263</v>
      </c>
      <c r="N808" s="25">
        <v>44270</v>
      </c>
      <c r="O808" s="25">
        <v>44273</v>
      </c>
      <c r="P808" s="25">
        <v>44272.5</v>
      </c>
      <c r="Q808" s="10">
        <f t="shared" si="76"/>
        <v>9.5</v>
      </c>
      <c r="R808" s="176">
        <f t="shared" si="77"/>
        <v>61416.17</v>
      </c>
    </row>
    <row r="809" spans="1:18" x14ac:dyDescent="0.35">
      <c r="A809" s="10" t="s">
        <v>372</v>
      </c>
      <c r="B809" s="24" t="s">
        <v>313</v>
      </c>
      <c r="C809" s="25">
        <v>44270</v>
      </c>
      <c r="D809" s="10" t="s">
        <v>114</v>
      </c>
      <c r="E809" s="10" t="s">
        <v>115</v>
      </c>
      <c r="F809" s="24" t="s">
        <v>127</v>
      </c>
      <c r="G809" s="43">
        <v>212.82</v>
      </c>
      <c r="H809" s="25">
        <v>44256</v>
      </c>
      <c r="I809" s="26">
        <v>44270</v>
      </c>
      <c r="J809" s="10">
        <f t="shared" si="72"/>
        <v>15</v>
      </c>
      <c r="K809" s="11">
        <f t="shared" si="73"/>
        <v>44263</v>
      </c>
      <c r="L809" s="13">
        <f t="shared" si="74"/>
        <v>15</v>
      </c>
      <c r="M809" s="11">
        <f t="shared" si="75"/>
        <v>44263</v>
      </c>
      <c r="N809" s="25">
        <v>44270</v>
      </c>
      <c r="O809" s="25">
        <v>44273</v>
      </c>
      <c r="P809" s="25">
        <v>44272.5</v>
      </c>
      <c r="Q809" s="10">
        <f t="shared" si="76"/>
        <v>9.5</v>
      </c>
      <c r="R809" s="176">
        <f t="shared" si="77"/>
        <v>2021.79</v>
      </c>
    </row>
    <row r="810" spans="1:18" x14ac:dyDescent="0.35">
      <c r="A810" s="10" t="s">
        <v>372</v>
      </c>
      <c r="B810" s="24" t="s">
        <v>313</v>
      </c>
      <c r="C810" s="25">
        <v>44270</v>
      </c>
      <c r="D810" s="10" t="s">
        <v>110</v>
      </c>
      <c r="E810" s="10" t="s">
        <v>111</v>
      </c>
      <c r="F810" s="24" t="s">
        <v>129</v>
      </c>
      <c r="G810" s="43">
        <v>1661.4800000000002</v>
      </c>
      <c r="H810" s="25">
        <v>44256</v>
      </c>
      <c r="I810" s="26">
        <v>44270</v>
      </c>
      <c r="J810" s="10">
        <f t="shared" si="72"/>
        <v>15</v>
      </c>
      <c r="K810" s="11">
        <f t="shared" si="73"/>
        <v>44263</v>
      </c>
      <c r="L810" s="13">
        <f t="shared" si="74"/>
        <v>15</v>
      </c>
      <c r="M810" s="11">
        <f t="shared" si="75"/>
        <v>44263</v>
      </c>
      <c r="N810" s="25">
        <v>44270</v>
      </c>
      <c r="O810" s="25">
        <v>44273</v>
      </c>
      <c r="P810" s="25">
        <v>44272.5</v>
      </c>
      <c r="Q810" s="10">
        <f t="shared" si="76"/>
        <v>9.5</v>
      </c>
      <c r="R810" s="176">
        <f t="shared" si="77"/>
        <v>15784.060000000003</v>
      </c>
    </row>
    <row r="811" spans="1:18" x14ac:dyDescent="0.35">
      <c r="A811" s="10" t="s">
        <v>372</v>
      </c>
      <c r="B811" s="24" t="s">
        <v>313</v>
      </c>
      <c r="C811" s="25">
        <v>44270</v>
      </c>
      <c r="D811" s="10" t="s">
        <v>114</v>
      </c>
      <c r="E811" s="10" t="s">
        <v>115</v>
      </c>
      <c r="F811" s="24" t="s">
        <v>130</v>
      </c>
      <c r="G811" s="43">
        <v>186.87</v>
      </c>
      <c r="H811" s="25">
        <v>44256</v>
      </c>
      <c r="I811" s="26">
        <v>44270</v>
      </c>
      <c r="J811" s="10">
        <f t="shared" si="72"/>
        <v>15</v>
      </c>
      <c r="K811" s="11">
        <f t="shared" si="73"/>
        <v>44263</v>
      </c>
      <c r="L811" s="13">
        <f t="shared" si="74"/>
        <v>15</v>
      </c>
      <c r="M811" s="11">
        <f t="shared" si="75"/>
        <v>44263</v>
      </c>
      <c r="N811" s="25">
        <v>44270</v>
      </c>
      <c r="O811" s="25">
        <v>44273</v>
      </c>
      <c r="P811" s="25">
        <v>44272.5</v>
      </c>
      <c r="Q811" s="10">
        <f t="shared" si="76"/>
        <v>9.5</v>
      </c>
      <c r="R811" s="176">
        <f t="shared" si="77"/>
        <v>1775.2650000000001</v>
      </c>
    </row>
    <row r="812" spans="1:18" x14ac:dyDescent="0.35">
      <c r="A812" s="10" t="s">
        <v>372</v>
      </c>
      <c r="B812" s="24" t="s">
        <v>313</v>
      </c>
      <c r="C812" s="25">
        <v>44270</v>
      </c>
      <c r="D812" s="10" t="s">
        <v>110</v>
      </c>
      <c r="E812" s="10" t="s">
        <v>111</v>
      </c>
      <c r="F812" s="24" t="s">
        <v>130</v>
      </c>
      <c r="G812" s="43">
        <v>107.99</v>
      </c>
      <c r="H812" s="25">
        <v>44256</v>
      </c>
      <c r="I812" s="26">
        <v>44270</v>
      </c>
      <c r="J812" s="10">
        <f t="shared" si="72"/>
        <v>15</v>
      </c>
      <c r="K812" s="11">
        <f t="shared" si="73"/>
        <v>44263</v>
      </c>
      <c r="L812" s="13">
        <f t="shared" si="74"/>
        <v>15</v>
      </c>
      <c r="M812" s="11">
        <f t="shared" si="75"/>
        <v>44263</v>
      </c>
      <c r="N812" s="25">
        <v>44270</v>
      </c>
      <c r="O812" s="25">
        <v>44273</v>
      </c>
      <c r="P812" s="25">
        <v>44272.5</v>
      </c>
      <c r="Q812" s="10">
        <f t="shared" si="76"/>
        <v>9.5</v>
      </c>
      <c r="R812" s="176">
        <f t="shared" si="77"/>
        <v>1025.905</v>
      </c>
    </row>
    <row r="813" spans="1:18" x14ac:dyDescent="0.35">
      <c r="A813" s="10" t="s">
        <v>372</v>
      </c>
      <c r="B813" s="24" t="s">
        <v>313</v>
      </c>
      <c r="C813" s="25">
        <v>44270</v>
      </c>
      <c r="D813" s="10" t="s">
        <v>107</v>
      </c>
      <c r="E813" s="10" t="s">
        <v>108</v>
      </c>
      <c r="F813" s="24" t="s">
        <v>318</v>
      </c>
      <c r="G813" s="43">
        <v>466.14</v>
      </c>
      <c r="H813" s="25">
        <v>44256</v>
      </c>
      <c r="I813" s="26">
        <v>44270</v>
      </c>
      <c r="J813" s="10">
        <f t="shared" si="72"/>
        <v>15</v>
      </c>
      <c r="K813" s="11">
        <f t="shared" si="73"/>
        <v>44263</v>
      </c>
      <c r="L813" s="13">
        <f t="shared" si="74"/>
        <v>15</v>
      </c>
      <c r="M813" s="11">
        <f t="shared" si="75"/>
        <v>44263</v>
      </c>
      <c r="N813" s="25">
        <v>44270</v>
      </c>
      <c r="O813" s="25">
        <v>44273</v>
      </c>
      <c r="P813" s="25">
        <v>44272.5</v>
      </c>
      <c r="Q813" s="10">
        <f t="shared" si="76"/>
        <v>9.5</v>
      </c>
      <c r="R813" s="176">
        <f t="shared" si="77"/>
        <v>4428.33</v>
      </c>
    </row>
    <row r="814" spans="1:18" x14ac:dyDescent="0.35">
      <c r="A814" s="10" t="s">
        <v>372</v>
      </c>
      <c r="B814" s="24" t="s">
        <v>313</v>
      </c>
      <c r="C814" s="25">
        <v>44270</v>
      </c>
      <c r="D814" s="10" t="s">
        <v>99</v>
      </c>
      <c r="E814" s="10" t="s">
        <v>100</v>
      </c>
      <c r="F814" s="24" t="s">
        <v>318</v>
      </c>
      <c r="G814" s="43">
        <v>2388</v>
      </c>
      <c r="H814" s="25">
        <v>44256</v>
      </c>
      <c r="I814" s="26">
        <v>44270</v>
      </c>
      <c r="J814" s="10">
        <f t="shared" si="72"/>
        <v>15</v>
      </c>
      <c r="K814" s="11">
        <f t="shared" si="73"/>
        <v>44263</v>
      </c>
      <c r="L814" s="13">
        <f t="shared" si="74"/>
        <v>15</v>
      </c>
      <c r="M814" s="11">
        <f t="shared" si="75"/>
        <v>44263</v>
      </c>
      <c r="N814" s="25">
        <v>44270</v>
      </c>
      <c r="O814" s="25">
        <v>44273</v>
      </c>
      <c r="P814" s="25">
        <v>44272.5</v>
      </c>
      <c r="Q814" s="10">
        <f t="shared" si="76"/>
        <v>9.5</v>
      </c>
      <c r="R814" s="176">
        <f t="shared" si="77"/>
        <v>22686</v>
      </c>
    </row>
    <row r="815" spans="1:18" x14ac:dyDescent="0.35">
      <c r="A815" s="10" t="s">
        <v>372</v>
      </c>
      <c r="B815" s="24" t="s">
        <v>313</v>
      </c>
      <c r="C815" s="25">
        <v>44270</v>
      </c>
      <c r="D815" s="10" t="s">
        <v>114</v>
      </c>
      <c r="E815" s="10" t="s">
        <v>115</v>
      </c>
      <c r="F815" s="24" t="s">
        <v>132</v>
      </c>
      <c r="G815" s="43">
        <v>442.62</v>
      </c>
      <c r="H815" s="25">
        <v>44256</v>
      </c>
      <c r="I815" s="26">
        <v>44270</v>
      </c>
      <c r="J815" s="10">
        <f t="shared" si="72"/>
        <v>15</v>
      </c>
      <c r="K815" s="11">
        <f t="shared" si="73"/>
        <v>44263</v>
      </c>
      <c r="L815" s="13">
        <f t="shared" si="74"/>
        <v>15</v>
      </c>
      <c r="M815" s="11">
        <f t="shared" si="75"/>
        <v>44263</v>
      </c>
      <c r="N815" s="25">
        <v>44270</v>
      </c>
      <c r="O815" s="25">
        <v>44273</v>
      </c>
      <c r="P815" s="25">
        <v>44272.5</v>
      </c>
      <c r="Q815" s="10">
        <f t="shared" si="76"/>
        <v>9.5</v>
      </c>
      <c r="R815" s="176">
        <f t="shared" si="77"/>
        <v>4204.8900000000003</v>
      </c>
    </row>
    <row r="816" spans="1:18" x14ac:dyDescent="0.35">
      <c r="A816" s="10" t="s">
        <v>372</v>
      </c>
      <c r="B816" s="24" t="s">
        <v>313</v>
      </c>
      <c r="C816" s="25">
        <v>44270</v>
      </c>
      <c r="D816" s="10" t="s">
        <v>99</v>
      </c>
      <c r="E816" s="10" t="s">
        <v>100</v>
      </c>
      <c r="F816" s="24" t="s">
        <v>316</v>
      </c>
      <c r="G816" s="43">
        <v>1143.76</v>
      </c>
      <c r="H816" s="25">
        <v>44256</v>
      </c>
      <c r="I816" s="26">
        <v>44270</v>
      </c>
      <c r="J816" s="10">
        <f t="shared" si="72"/>
        <v>15</v>
      </c>
      <c r="K816" s="11">
        <f t="shared" si="73"/>
        <v>44263</v>
      </c>
      <c r="L816" s="13">
        <f t="shared" si="74"/>
        <v>15</v>
      </c>
      <c r="M816" s="11">
        <f t="shared" si="75"/>
        <v>44263</v>
      </c>
      <c r="N816" s="25">
        <v>44270</v>
      </c>
      <c r="O816" s="25">
        <v>44273</v>
      </c>
      <c r="P816" s="25">
        <v>44272.5</v>
      </c>
      <c r="Q816" s="10">
        <f t="shared" si="76"/>
        <v>9.5</v>
      </c>
      <c r="R816" s="176">
        <f t="shared" si="77"/>
        <v>10865.72</v>
      </c>
    </row>
    <row r="817" spans="1:18" x14ac:dyDescent="0.35">
      <c r="A817" s="10" t="s">
        <v>372</v>
      </c>
      <c r="B817" s="24" t="s">
        <v>313</v>
      </c>
      <c r="C817" s="25">
        <v>44270</v>
      </c>
      <c r="D817" s="10" t="s">
        <v>114</v>
      </c>
      <c r="E817" s="10" t="s">
        <v>115</v>
      </c>
      <c r="F817" s="24" t="s">
        <v>133</v>
      </c>
      <c r="G817" s="43">
        <v>34.54</v>
      </c>
      <c r="H817" s="25">
        <v>44256</v>
      </c>
      <c r="I817" s="26">
        <v>44270</v>
      </c>
      <c r="J817" s="10">
        <f t="shared" si="72"/>
        <v>15</v>
      </c>
      <c r="K817" s="11">
        <f t="shared" si="73"/>
        <v>44263</v>
      </c>
      <c r="L817" s="13">
        <f t="shared" si="74"/>
        <v>15</v>
      </c>
      <c r="M817" s="11">
        <f t="shared" si="75"/>
        <v>44263</v>
      </c>
      <c r="N817" s="25">
        <v>44270</v>
      </c>
      <c r="O817" s="25">
        <v>44273</v>
      </c>
      <c r="P817" s="25">
        <v>44272.5</v>
      </c>
      <c r="Q817" s="10">
        <f t="shared" si="76"/>
        <v>9.5</v>
      </c>
      <c r="R817" s="176">
        <f t="shared" si="77"/>
        <v>328.13</v>
      </c>
    </row>
    <row r="818" spans="1:18" x14ac:dyDescent="0.35">
      <c r="A818" s="10" t="s">
        <v>372</v>
      </c>
      <c r="B818" s="24" t="s">
        <v>313</v>
      </c>
      <c r="C818" s="25">
        <v>44270</v>
      </c>
      <c r="D818" s="10" t="s">
        <v>114</v>
      </c>
      <c r="E818" s="10" t="s">
        <v>115</v>
      </c>
      <c r="F818" s="24" t="s">
        <v>135</v>
      </c>
      <c r="G818" s="43">
        <v>37.65</v>
      </c>
      <c r="H818" s="25">
        <v>44256</v>
      </c>
      <c r="I818" s="26">
        <v>44270</v>
      </c>
      <c r="J818" s="10">
        <f t="shared" si="72"/>
        <v>15</v>
      </c>
      <c r="K818" s="11">
        <f t="shared" si="73"/>
        <v>44263</v>
      </c>
      <c r="L818" s="13">
        <f t="shared" si="74"/>
        <v>15</v>
      </c>
      <c r="M818" s="11">
        <f t="shared" si="75"/>
        <v>44263</v>
      </c>
      <c r="N818" s="25">
        <v>44270</v>
      </c>
      <c r="O818" s="25">
        <v>44273</v>
      </c>
      <c r="P818" s="25">
        <v>44272.5</v>
      </c>
      <c r="Q818" s="10">
        <f t="shared" si="76"/>
        <v>9.5</v>
      </c>
      <c r="R818" s="176">
        <f t="shared" si="77"/>
        <v>357.67500000000001</v>
      </c>
    </row>
    <row r="819" spans="1:18" x14ac:dyDescent="0.35">
      <c r="A819" s="10" t="s">
        <v>372</v>
      </c>
      <c r="B819" s="24" t="s">
        <v>313</v>
      </c>
      <c r="C819" s="25">
        <v>44270</v>
      </c>
      <c r="D819" s="10" t="s">
        <v>114</v>
      </c>
      <c r="E819" s="10" t="s">
        <v>115</v>
      </c>
      <c r="F819" s="24" t="s">
        <v>136</v>
      </c>
      <c r="G819" s="43">
        <v>114.25999999999999</v>
      </c>
      <c r="H819" s="25">
        <v>44256</v>
      </c>
      <c r="I819" s="26">
        <v>44270</v>
      </c>
      <c r="J819" s="10">
        <f t="shared" si="72"/>
        <v>15</v>
      </c>
      <c r="K819" s="11">
        <f t="shared" si="73"/>
        <v>44263</v>
      </c>
      <c r="L819" s="13">
        <f t="shared" si="74"/>
        <v>15</v>
      </c>
      <c r="M819" s="11">
        <f t="shared" si="75"/>
        <v>44263</v>
      </c>
      <c r="N819" s="25">
        <v>44270</v>
      </c>
      <c r="O819" s="25">
        <v>44273</v>
      </c>
      <c r="P819" s="25">
        <v>44272.5</v>
      </c>
      <c r="Q819" s="10">
        <f t="shared" si="76"/>
        <v>9.5</v>
      </c>
      <c r="R819" s="176">
        <f t="shared" si="77"/>
        <v>1085.4699999999998</v>
      </c>
    </row>
    <row r="820" spans="1:18" x14ac:dyDescent="0.35">
      <c r="A820" s="10" t="s">
        <v>372</v>
      </c>
      <c r="B820" s="24" t="s">
        <v>313</v>
      </c>
      <c r="C820" s="25">
        <v>44270</v>
      </c>
      <c r="D820" s="10" t="s">
        <v>110</v>
      </c>
      <c r="E820" s="10" t="s">
        <v>111</v>
      </c>
      <c r="F820" s="24" t="s">
        <v>137</v>
      </c>
      <c r="G820" s="43">
        <v>1380.8700000000001</v>
      </c>
      <c r="H820" s="25">
        <v>44256</v>
      </c>
      <c r="I820" s="26">
        <v>44270</v>
      </c>
      <c r="J820" s="10">
        <f t="shared" si="72"/>
        <v>15</v>
      </c>
      <c r="K820" s="11">
        <f t="shared" si="73"/>
        <v>44263</v>
      </c>
      <c r="L820" s="13">
        <f t="shared" si="74"/>
        <v>15</v>
      </c>
      <c r="M820" s="11">
        <f t="shared" si="75"/>
        <v>44263</v>
      </c>
      <c r="N820" s="25">
        <v>44270</v>
      </c>
      <c r="O820" s="25">
        <v>44273</v>
      </c>
      <c r="P820" s="25">
        <v>44272.5</v>
      </c>
      <c r="Q820" s="10">
        <f t="shared" si="76"/>
        <v>9.5</v>
      </c>
      <c r="R820" s="176">
        <f t="shared" si="77"/>
        <v>13118.265000000001</v>
      </c>
    </row>
    <row r="821" spans="1:18" x14ac:dyDescent="0.35">
      <c r="A821" s="10" t="s">
        <v>372</v>
      </c>
      <c r="B821" s="24" t="s">
        <v>313</v>
      </c>
      <c r="C821" s="25">
        <v>44270</v>
      </c>
      <c r="D821" s="10" t="s">
        <v>114</v>
      </c>
      <c r="E821" s="10" t="s">
        <v>115</v>
      </c>
      <c r="F821" s="24" t="s">
        <v>317</v>
      </c>
      <c r="G821" s="43">
        <v>75.790000000000006</v>
      </c>
      <c r="H821" s="25">
        <v>44256</v>
      </c>
      <c r="I821" s="26">
        <v>44270</v>
      </c>
      <c r="J821" s="10">
        <f t="shared" si="72"/>
        <v>15</v>
      </c>
      <c r="K821" s="11">
        <f t="shared" si="73"/>
        <v>44263</v>
      </c>
      <c r="L821" s="13">
        <f t="shared" si="74"/>
        <v>15</v>
      </c>
      <c r="M821" s="11">
        <f t="shared" si="75"/>
        <v>44263</v>
      </c>
      <c r="N821" s="25">
        <v>44270</v>
      </c>
      <c r="O821" s="25">
        <v>44273</v>
      </c>
      <c r="P821" s="25">
        <v>44272.5</v>
      </c>
      <c r="Q821" s="10">
        <f t="shared" si="76"/>
        <v>9.5</v>
      </c>
      <c r="R821" s="176">
        <f t="shared" si="77"/>
        <v>720.00500000000011</v>
      </c>
    </row>
    <row r="822" spans="1:18" x14ac:dyDescent="0.35">
      <c r="A822" s="10" t="s">
        <v>372</v>
      </c>
      <c r="B822" s="24" t="s">
        <v>313</v>
      </c>
      <c r="C822" s="25">
        <v>44270</v>
      </c>
      <c r="D822" s="10" t="s">
        <v>114</v>
      </c>
      <c r="E822" s="10" t="s">
        <v>115</v>
      </c>
      <c r="F822" s="24" t="s">
        <v>141</v>
      </c>
      <c r="G822" s="43">
        <v>1440.6899999999998</v>
      </c>
      <c r="H822" s="25">
        <v>44256</v>
      </c>
      <c r="I822" s="26">
        <v>44270</v>
      </c>
      <c r="J822" s="10">
        <f t="shared" si="72"/>
        <v>15</v>
      </c>
      <c r="K822" s="11">
        <f t="shared" si="73"/>
        <v>44263</v>
      </c>
      <c r="L822" s="13">
        <f t="shared" si="74"/>
        <v>15</v>
      </c>
      <c r="M822" s="11">
        <f t="shared" si="75"/>
        <v>44263</v>
      </c>
      <c r="N822" s="25">
        <v>44270</v>
      </c>
      <c r="O822" s="25">
        <v>44273</v>
      </c>
      <c r="P822" s="25">
        <v>44272.5</v>
      </c>
      <c r="Q822" s="10">
        <f t="shared" si="76"/>
        <v>9.5</v>
      </c>
      <c r="R822" s="176">
        <f t="shared" si="77"/>
        <v>13686.554999999998</v>
      </c>
    </row>
    <row r="823" spans="1:18" x14ac:dyDescent="0.35">
      <c r="A823" s="10" t="s">
        <v>372</v>
      </c>
      <c r="B823" s="24" t="s">
        <v>313</v>
      </c>
      <c r="C823" s="25">
        <v>44270</v>
      </c>
      <c r="D823" s="10" t="s">
        <v>99</v>
      </c>
      <c r="E823" s="10" t="s">
        <v>100</v>
      </c>
      <c r="F823" s="24" t="s">
        <v>319</v>
      </c>
      <c r="G823" s="43">
        <v>2462.59</v>
      </c>
      <c r="H823" s="25">
        <v>44256</v>
      </c>
      <c r="I823" s="26">
        <v>44270</v>
      </c>
      <c r="J823" s="10">
        <f t="shared" si="72"/>
        <v>15</v>
      </c>
      <c r="K823" s="11">
        <f t="shared" si="73"/>
        <v>44263</v>
      </c>
      <c r="L823" s="13">
        <f t="shared" si="74"/>
        <v>15</v>
      </c>
      <c r="M823" s="11">
        <f t="shared" si="75"/>
        <v>44263</v>
      </c>
      <c r="N823" s="25">
        <v>44270</v>
      </c>
      <c r="O823" s="25">
        <v>44274</v>
      </c>
      <c r="P823" s="25">
        <v>44273.5</v>
      </c>
      <c r="Q823" s="10">
        <f t="shared" si="76"/>
        <v>10.5</v>
      </c>
      <c r="R823" s="176">
        <f t="shared" si="77"/>
        <v>25857.195</v>
      </c>
    </row>
    <row r="824" spans="1:18" x14ac:dyDescent="0.35">
      <c r="A824" s="10" t="s">
        <v>372</v>
      </c>
      <c r="B824" s="24" t="s">
        <v>313</v>
      </c>
      <c r="C824" s="25">
        <v>44270</v>
      </c>
      <c r="D824" s="10" t="s">
        <v>107</v>
      </c>
      <c r="E824" s="10" t="s">
        <v>108</v>
      </c>
      <c r="F824" s="24" t="s">
        <v>109</v>
      </c>
      <c r="G824" s="43">
        <v>1695</v>
      </c>
      <c r="H824" s="25">
        <v>44256</v>
      </c>
      <c r="I824" s="26">
        <v>44270</v>
      </c>
      <c r="J824" s="10">
        <f t="shared" si="72"/>
        <v>15</v>
      </c>
      <c r="K824" s="11">
        <f t="shared" si="73"/>
        <v>44263</v>
      </c>
      <c r="L824" s="13">
        <f t="shared" si="74"/>
        <v>15</v>
      </c>
      <c r="M824" s="11">
        <f t="shared" si="75"/>
        <v>44263</v>
      </c>
      <c r="N824" s="25">
        <v>44270</v>
      </c>
      <c r="O824" s="25">
        <v>44274</v>
      </c>
      <c r="P824" s="25">
        <v>44273.5</v>
      </c>
      <c r="Q824" s="10">
        <f t="shared" si="76"/>
        <v>10.5</v>
      </c>
      <c r="R824" s="176">
        <f t="shared" si="77"/>
        <v>17797.5</v>
      </c>
    </row>
    <row r="825" spans="1:18" x14ac:dyDescent="0.35">
      <c r="A825" s="10" t="s">
        <v>372</v>
      </c>
      <c r="B825" s="24" t="s">
        <v>313</v>
      </c>
      <c r="C825" s="25">
        <v>44270</v>
      </c>
      <c r="D825" s="10" t="s">
        <v>107</v>
      </c>
      <c r="E825" s="10" t="s">
        <v>108</v>
      </c>
      <c r="F825" s="24" t="s">
        <v>138</v>
      </c>
      <c r="G825" s="43">
        <v>15168.960000000001</v>
      </c>
      <c r="H825" s="25">
        <v>44256</v>
      </c>
      <c r="I825" s="26">
        <v>44270</v>
      </c>
      <c r="J825" s="10">
        <f t="shared" si="72"/>
        <v>15</v>
      </c>
      <c r="K825" s="11">
        <f t="shared" si="73"/>
        <v>44263</v>
      </c>
      <c r="L825" s="13">
        <f t="shared" si="74"/>
        <v>15</v>
      </c>
      <c r="M825" s="11">
        <f t="shared" si="75"/>
        <v>44263</v>
      </c>
      <c r="N825" s="25">
        <v>44270</v>
      </c>
      <c r="O825" s="25">
        <v>44274</v>
      </c>
      <c r="P825" s="25">
        <v>44273.5</v>
      </c>
      <c r="Q825" s="10">
        <f t="shared" si="76"/>
        <v>10.5</v>
      </c>
      <c r="R825" s="176">
        <f t="shared" si="77"/>
        <v>159274.08000000002</v>
      </c>
    </row>
    <row r="826" spans="1:18" x14ac:dyDescent="0.35">
      <c r="A826" s="10" t="s">
        <v>372</v>
      </c>
      <c r="B826" s="24" t="s">
        <v>313</v>
      </c>
      <c r="C826" s="25">
        <v>44270</v>
      </c>
      <c r="D826" s="10" t="s">
        <v>99</v>
      </c>
      <c r="E826" s="10" t="s">
        <v>100</v>
      </c>
      <c r="F826" s="24" t="s">
        <v>344</v>
      </c>
      <c r="G826" s="43">
        <v>985.94</v>
      </c>
      <c r="H826" s="25">
        <v>44256</v>
      </c>
      <c r="I826" s="26">
        <v>44270</v>
      </c>
      <c r="J826" s="10">
        <f t="shared" si="72"/>
        <v>15</v>
      </c>
      <c r="K826" s="11">
        <f t="shared" si="73"/>
        <v>44263</v>
      </c>
      <c r="L826" s="13">
        <f t="shared" si="74"/>
        <v>15</v>
      </c>
      <c r="M826" s="11">
        <f t="shared" si="75"/>
        <v>44263</v>
      </c>
      <c r="N826" s="25">
        <v>44270</v>
      </c>
      <c r="O826" s="25">
        <v>44279</v>
      </c>
      <c r="P826" s="25">
        <v>44278.5</v>
      </c>
      <c r="Q826" s="10">
        <f t="shared" si="76"/>
        <v>15.5</v>
      </c>
      <c r="R826" s="176">
        <f t="shared" si="77"/>
        <v>15282.070000000002</v>
      </c>
    </row>
    <row r="827" spans="1:18" x14ac:dyDescent="0.35">
      <c r="A827" s="10" t="s">
        <v>372</v>
      </c>
      <c r="B827" s="24" t="s">
        <v>313</v>
      </c>
      <c r="C827" s="25">
        <v>44270</v>
      </c>
      <c r="D827" s="10" t="s">
        <v>110</v>
      </c>
      <c r="E827" s="10" t="s">
        <v>111</v>
      </c>
      <c r="F827" s="24" t="s">
        <v>143</v>
      </c>
      <c r="G827" s="43">
        <v>223.21</v>
      </c>
      <c r="H827" s="25">
        <v>44256</v>
      </c>
      <c r="I827" s="26">
        <v>44270</v>
      </c>
      <c r="J827" s="10">
        <f t="shared" si="72"/>
        <v>15</v>
      </c>
      <c r="K827" s="11">
        <f t="shared" si="73"/>
        <v>44263</v>
      </c>
      <c r="L827" s="13">
        <f t="shared" si="74"/>
        <v>15</v>
      </c>
      <c r="M827" s="11">
        <f t="shared" si="75"/>
        <v>44263</v>
      </c>
      <c r="N827" s="25">
        <v>44270</v>
      </c>
      <c r="O827" s="25">
        <v>44301</v>
      </c>
      <c r="P827" s="25">
        <v>44300.5</v>
      </c>
      <c r="Q827" s="10">
        <f t="shared" si="76"/>
        <v>37.5</v>
      </c>
      <c r="R827" s="176">
        <f t="shared" si="77"/>
        <v>8370.375</v>
      </c>
    </row>
    <row r="828" spans="1:18" x14ac:dyDescent="0.35">
      <c r="A828" s="10" t="s">
        <v>372</v>
      </c>
      <c r="B828" s="24" t="s">
        <v>313</v>
      </c>
      <c r="C828" s="25">
        <v>44270</v>
      </c>
      <c r="D828" s="10" t="s">
        <v>110</v>
      </c>
      <c r="E828" s="10" t="s">
        <v>111</v>
      </c>
      <c r="F828" s="24" t="s">
        <v>144</v>
      </c>
      <c r="G828" s="43">
        <v>169.5</v>
      </c>
      <c r="H828" s="25">
        <v>44256</v>
      </c>
      <c r="I828" s="26">
        <v>44270</v>
      </c>
      <c r="J828" s="10">
        <f t="shared" si="72"/>
        <v>15</v>
      </c>
      <c r="K828" s="11">
        <f t="shared" si="73"/>
        <v>44263</v>
      </c>
      <c r="L828" s="13">
        <f t="shared" si="74"/>
        <v>15</v>
      </c>
      <c r="M828" s="11">
        <f t="shared" si="75"/>
        <v>44263</v>
      </c>
      <c r="N828" s="25">
        <v>44270</v>
      </c>
      <c r="O828" s="25">
        <v>44301</v>
      </c>
      <c r="P828" s="25">
        <v>44300.5</v>
      </c>
      <c r="Q828" s="10">
        <f t="shared" si="76"/>
        <v>37.5</v>
      </c>
      <c r="R828" s="176">
        <f t="shared" si="77"/>
        <v>6356.25</v>
      </c>
    </row>
    <row r="829" spans="1:18" x14ac:dyDescent="0.35">
      <c r="A829" s="10" t="s">
        <v>372</v>
      </c>
      <c r="B829" s="24" t="s">
        <v>313</v>
      </c>
      <c r="C829" s="25">
        <v>44270</v>
      </c>
      <c r="D829" s="10" t="s">
        <v>148</v>
      </c>
      <c r="E829" s="10" t="s">
        <v>149</v>
      </c>
      <c r="F829" s="24" t="s">
        <v>151</v>
      </c>
      <c r="G829" s="43">
        <v>595.03</v>
      </c>
      <c r="H829" s="25">
        <v>44256</v>
      </c>
      <c r="I829" s="26">
        <v>44270</v>
      </c>
      <c r="J829" s="10">
        <f t="shared" si="72"/>
        <v>15</v>
      </c>
      <c r="K829" s="11">
        <f t="shared" si="73"/>
        <v>44263</v>
      </c>
      <c r="L829" s="13">
        <f t="shared" si="74"/>
        <v>15</v>
      </c>
      <c r="M829" s="11">
        <f t="shared" si="75"/>
        <v>44263</v>
      </c>
      <c r="N829" s="25">
        <v>44270</v>
      </c>
      <c r="O829" s="25">
        <v>44301</v>
      </c>
      <c r="P829" s="25">
        <v>44300.5</v>
      </c>
      <c r="Q829" s="10">
        <f t="shared" si="76"/>
        <v>37.5</v>
      </c>
      <c r="R829" s="176">
        <f t="shared" si="77"/>
        <v>22313.625</v>
      </c>
    </row>
    <row r="830" spans="1:18" x14ac:dyDescent="0.35">
      <c r="A830" s="10" t="s">
        <v>372</v>
      </c>
      <c r="B830" s="24" t="s">
        <v>313</v>
      </c>
      <c r="C830" s="25">
        <v>44270</v>
      </c>
      <c r="D830" s="10" t="s">
        <v>110</v>
      </c>
      <c r="E830" s="10" t="s">
        <v>111</v>
      </c>
      <c r="F830" s="24" t="s">
        <v>153</v>
      </c>
      <c r="G830" s="43">
        <v>807.40000000000009</v>
      </c>
      <c r="H830" s="25">
        <v>44256</v>
      </c>
      <c r="I830" s="26">
        <v>44270</v>
      </c>
      <c r="J830" s="10">
        <f t="shared" si="72"/>
        <v>15</v>
      </c>
      <c r="K830" s="11">
        <f t="shared" si="73"/>
        <v>44263</v>
      </c>
      <c r="L830" s="13">
        <f t="shared" si="74"/>
        <v>15</v>
      </c>
      <c r="M830" s="11">
        <f t="shared" si="75"/>
        <v>44263</v>
      </c>
      <c r="N830" s="25">
        <v>44270</v>
      </c>
      <c r="O830" s="25">
        <v>44301</v>
      </c>
      <c r="P830" s="25">
        <v>44300.5</v>
      </c>
      <c r="Q830" s="10">
        <f t="shared" si="76"/>
        <v>37.5</v>
      </c>
      <c r="R830" s="176">
        <f t="shared" si="77"/>
        <v>30277.500000000004</v>
      </c>
    </row>
    <row r="831" spans="1:18" x14ac:dyDescent="0.35">
      <c r="A831" s="10" t="s">
        <v>372</v>
      </c>
      <c r="B831" s="24" t="s">
        <v>313</v>
      </c>
      <c r="C831" s="25">
        <v>44270</v>
      </c>
      <c r="D831" s="10" t="s">
        <v>148</v>
      </c>
      <c r="E831" s="10" t="s">
        <v>149</v>
      </c>
      <c r="F831" s="24" t="s">
        <v>298</v>
      </c>
      <c r="G831" s="43">
        <v>79.37</v>
      </c>
      <c r="H831" s="25">
        <v>44256</v>
      </c>
      <c r="I831" s="26">
        <v>44270</v>
      </c>
      <c r="J831" s="10">
        <f t="shared" si="72"/>
        <v>15</v>
      </c>
      <c r="K831" s="11">
        <f t="shared" si="73"/>
        <v>44263</v>
      </c>
      <c r="L831" s="13">
        <f t="shared" si="74"/>
        <v>15</v>
      </c>
      <c r="M831" s="11">
        <f t="shared" si="75"/>
        <v>44263</v>
      </c>
      <c r="N831" s="25">
        <v>44270</v>
      </c>
      <c r="O831" s="25">
        <v>44301</v>
      </c>
      <c r="P831" s="25">
        <v>44300.5</v>
      </c>
      <c r="Q831" s="10">
        <f t="shared" si="76"/>
        <v>37.5</v>
      </c>
      <c r="R831" s="176">
        <f t="shared" si="77"/>
        <v>2976.375</v>
      </c>
    </row>
    <row r="832" spans="1:18" x14ac:dyDescent="0.35">
      <c r="A832" s="10" t="s">
        <v>372</v>
      </c>
      <c r="B832" s="24" t="s">
        <v>313</v>
      </c>
      <c r="C832" s="25">
        <v>44270</v>
      </c>
      <c r="D832" s="10" t="s">
        <v>148</v>
      </c>
      <c r="E832" s="10" t="s">
        <v>149</v>
      </c>
      <c r="F832" s="24" t="s">
        <v>155</v>
      </c>
      <c r="G832" s="43">
        <v>50.77</v>
      </c>
      <c r="H832" s="25">
        <v>44256</v>
      </c>
      <c r="I832" s="26">
        <v>44270</v>
      </c>
      <c r="J832" s="10">
        <f t="shared" si="72"/>
        <v>15</v>
      </c>
      <c r="K832" s="11">
        <f t="shared" si="73"/>
        <v>44263</v>
      </c>
      <c r="L832" s="13">
        <f t="shared" si="74"/>
        <v>15</v>
      </c>
      <c r="M832" s="11">
        <f t="shared" si="75"/>
        <v>44263</v>
      </c>
      <c r="N832" s="25">
        <v>44270</v>
      </c>
      <c r="O832" s="25">
        <v>44301</v>
      </c>
      <c r="P832" s="25">
        <v>44300.5</v>
      </c>
      <c r="Q832" s="10">
        <f t="shared" si="76"/>
        <v>37.5</v>
      </c>
      <c r="R832" s="176">
        <f t="shared" si="77"/>
        <v>1903.8750000000002</v>
      </c>
    </row>
    <row r="833" spans="1:18" x14ac:dyDescent="0.35">
      <c r="A833" s="10" t="s">
        <v>372</v>
      </c>
      <c r="B833" s="24" t="s">
        <v>313</v>
      </c>
      <c r="C833" s="25">
        <v>44270</v>
      </c>
      <c r="D833" s="10" t="s">
        <v>114</v>
      </c>
      <c r="E833" s="10" t="s">
        <v>115</v>
      </c>
      <c r="F833" s="24" t="s">
        <v>146</v>
      </c>
      <c r="G833" s="43">
        <v>53.72</v>
      </c>
      <c r="H833" s="25">
        <v>44256</v>
      </c>
      <c r="I833" s="26">
        <v>44270</v>
      </c>
      <c r="J833" s="10">
        <f t="shared" si="72"/>
        <v>15</v>
      </c>
      <c r="K833" s="11">
        <f t="shared" si="73"/>
        <v>44263</v>
      </c>
      <c r="L833" s="13">
        <f t="shared" si="74"/>
        <v>15</v>
      </c>
      <c r="M833" s="11">
        <f t="shared" si="75"/>
        <v>44263</v>
      </c>
      <c r="N833" s="25">
        <v>44270</v>
      </c>
      <c r="O833" s="25">
        <v>44301</v>
      </c>
      <c r="P833" s="25">
        <v>44300.5</v>
      </c>
      <c r="Q833" s="10">
        <f t="shared" si="76"/>
        <v>37.5</v>
      </c>
      <c r="R833" s="176">
        <f t="shared" si="77"/>
        <v>2014.5</v>
      </c>
    </row>
    <row r="834" spans="1:18" x14ac:dyDescent="0.35">
      <c r="A834" s="10" t="s">
        <v>372</v>
      </c>
      <c r="B834" s="24" t="s">
        <v>313</v>
      </c>
      <c r="C834" s="25">
        <v>44270</v>
      </c>
      <c r="D834" s="10" t="s">
        <v>148</v>
      </c>
      <c r="E834" s="10" t="s">
        <v>149</v>
      </c>
      <c r="F834" s="24" t="s">
        <v>320</v>
      </c>
      <c r="G834" s="43">
        <v>87.06</v>
      </c>
      <c r="H834" s="25">
        <v>44256</v>
      </c>
      <c r="I834" s="26">
        <v>44270</v>
      </c>
      <c r="J834" s="10">
        <f t="shared" si="72"/>
        <v>15</v>
      </c>
      <c r="K834" s="11">
        <f t="shared" si="73"/>
        <v>44263</v>
      </c>
      <c r="L834" s="13">
        <f t="shared" si="74"/>
        <v>15</v>
      </c>
      <c r="M834" s="11">
        <f t="shared" si="75"/>
        <v>44263</v>
      </c>
      <c r="N834" s="25">
        <v>44270</v>
      </c>
      <c r="O834" s="25">
        <v>44301</v>
      </c>
      <c r="P834" s="25">
        <v>44300.5</v>
      </c>
      <c r="Q834" s="10">
        <f t="shared" si="76"/>
        <v>37.5</v>
      </c>
      <c r="R834" s="176">
        <f t="shared" si="77"/>
        <v>3264.75</v>
      </c>
    </row>
    <row r="835" spans="1:18" x14ac:dyDescent="0.35">
      <c r="A835" s="10" t="s">
        <v>372</v>
      </c>
      <c r="B835" s="24" t="s">
        <v>313</v>
      </c>
      <c r="C835" s="25">
        <v>44270</v>
      </c>
      <c r="D835" s="10" t="s">
        <v>114</v>
      </c>
      <c r="E835" s="10" t="s">
        <v>115</v>
      </c>
      <c r="F835" s="24" t="s">
        <v>247</v>
      </c>
      <c r="G835" s="43">
        <v>51.989999999999995</v>
      </c>
      <c r="H835" s="25">
        <v>44256</v>
      </c>
      <c r="I835" s="26">
        <v>44270</v>
      </c>
      <c r="J835" s="10">
        <f t="shared" si="72"/>
        <v>15</v>
      </c>
      <c r="K835" s="11">
        <f t="shared" si="73"/>
        <v>44263</v>
      </c>
      <c r="L835" s="13">
        <f t="shared" si="74"/>
        <v>15</v>
      </c>
      <c r="M835" s="11">
        <f t="shared" si="75"/>
        <v>44263</v>
      </c>
      <c r="N835" s="25">
        <v>44270</v>
      </c>
      <c r="O835" s="25">
        <v>44301</v>
      </c>
      <c r="P835" s="25">
        <v>44300.5</v>
      </c>
      <c r="Q835" s="10">
        <f t="shared" si="76"/>
        <v>37.5</v>
      </c>
      <c r="R835" s="176">
        <f t="shared" si="77"/>
        <v>1949.6249999999998</v>
      </c>
    </row>
    <row r="836" spans="1:18" x14ac:dyDescent="0.35">
      <c r="A836" s="10" t="s">
        <v>372</v>
      </c>
      <c r="B836" s="24" t="s">
        <v>313</v>
      </c>
      <c r="C836" s="25">
        <v>44270</v>
      </c>
      <c r="D836" s="10" t="s">
        <v>148</v>
      </c>
      <c r="E836" s="10" t="s">
        <v>149</v>
      </c>
      <c r="F836" s="24" t="s">
        <v>156</v>
      </c>
      <c r="G836" s="43">
        <v>440.03</v>
      </c>
      <c r="H836" s="25">
        <v>44256</v>
      </c>
      <c r="I836" s="26">
        <v>44270</v>
      </c>
      <c r="J836" s="10">
        <f t="shared" ref="J836:J899" si="78">I836-H836+1</f>
        <v>15</v>
      </c>
      <c r="K836" s="11">
        <f t="shared" ref="K836:K899" si="79">(H836+I836)/2</f>
        <v>44263</v>
      </c>
      <c r="L836" s="13">
        <f t="shared" si="74"/>
        <v>15</v>
      </c>
      <c r="M836" s="11">
        <f t="shared" si="75"/>
        <v>44263</v>
      </c>
      <c r="N836" s="25">
        <v>44270</v>
      </c>
      <c r="O836" s="25">
        <v>44301</v>
      </c>
      <c r="P836" s="25">
        <v>44300.5</v>
      </c>
      <c r="Q836" s="10">
        <f t="shared" si="76"/>
        <v>37.5</v>
      </c>
      <c r="R836" s="176">
        <f t="shared" si="77"/>
        <v>16501.125</v>
      </c>
    </row>
    <row r="837" spans="1:18" x14ac:dyDescent="0.35">
      <c r="A837" s="10" t="s">
        <v>372</v>
      </c>
      <c r="B837" s="24" t="s">
        <v>313</v>
      </c>
      <c r="C837" s="25">
        <v>44270</v>
      </c>
      <c r="D837" s="10" t="s">
        <v>114</v>
      </c>
      <c r="E837" s="10" t="s">
        <v>115</v>
      </c>
      <c r="F837" s="24" t="s">
        <v>248</v>
      </c>
      <c r="G837" s="43">
        <v>45.25</v>
      </c>
      <c r="H837" s="25">
        <v>44256</v>
      </c>
      <c r="I837" s="26">
        <v>44270</v>
      </c>
      <c r="J837" s="10">
        <f t="shared" si="78"/>
        <v>15</v>
      </c>
      <c r="K837" s="11">
        <f t="shared" si="79"/>
        <v>44263</v>
      </c>
      <c r="L837" s="13">
        <f t="shared" si="74"/>
        <v>15</v>
      </c>
      <c r="M837" s="11">
        <f t="shared" si="75"/>
        <v>44263</v>
      </c>
      <c r="N837" s="25">
        <v>44270</v>
      </c>
      <c r="O837" s="25">
        <v>44301</v>
      </c>
      <c r="P837" s="25">
        <v>44300.5</v>
      </c>
      <c r="Q837" s="10">
        <f t="shared" si="76"/>
        <v>37.5</v>
      </c>
      <c r="R837" s="176">
        <f t="shared" si="77"/>
        <v>1696.875</v>
      </c>
    </row>
    <row r="838" spans="1:18" x14ac:dyDescent="0.35">
      <c r="A838" s="10" t="s">
        <v>372</v>
      </c>
      <c r="B838" s="24" t="s">
        <v>313</v>
      </c>
      <c r="C838" s="25">
        <v>44270</v>
      </c>
      <c r="D838" s="10" t="s">
        <v>148</v>
      </c>
      <c r="E838" s="10" t="s">
        <v>149</v>
      </c>
      <c r="F838" s="24" t="s">
        <v>157</v>
      </c>
      <c r="G838" s="43">
        <v>1238.4000000000001</v>
      </c>
      <c r="H838" s="25">
        <v>44256</v>
      </c>
      <c r="I838" s="26">
        <v>44270</v>
      </c>
      <c r="J838" s="10">
        <f t="shared" si="78"/>
        <v>15</v>
      </c>
      <c r="K838" s="11">
        <f t="shared" si="79"/>
        <v>44263</v>
      </c>
      <c r="L838" s="13">
        <f t="shared" si="74"/>
        <v>15</v>
      </c>
      <c r="M838" s="11">
        <f t="shared" si="75"/>
        <v>44263</v>
      </c>
      <c r="N838" s="25">
        <v>44270</v>
      </c>
      <c r="O838" s="25">
        <v>44301</v>
      </c>
      <c r="P838" s="25">
        <v>44300.5</v>
      </c>
      <c r="Q838" s="10">
        <f t="shared" si="76"/>
        <v>37.5</v>
      </c>
      <c r="R838" s="176">
        <f t="shared" si="77"/>
        <v>46440</v>
      </c>
    </row>
    <row r="839" spans="1:18" x14ac:dyDescent="0.35">
      <c r="A839" s="10" t="s">
        <v>372</v>
      </c>
      <c r="B839" s="24" t="s">
        <v>313</v>
      </c>
      <c r="C839" s="25">
        <v>44270</v>
      </c>
      <c r="D839" s="10" t="s">
        <v>148</v>
      </c>
      <c r="E839" s="10" t="s">
        <v>149</v>
      </c>
      <c r="F839" s="24" t="s">
        <v>158</v>
      </c>
      <c r="G839" s="43">
        <v>1314.3700000000001</v>
      </c>
      <c r="H839" s="25">
        <v>44256</v>
      </c>
      <c r="I839" s="26">
        <v>44270</v>
      </c>
      <c r="J839" s="10">
        <f t="shared" si="78"/>
        <v>15</v>
      </c>
      <c r="K839" s="11">
        <f t="shared" si="79"/>
        <v>44263</v>
      </c>
      <c r="L839" s="13">
        <f t="shared" si="74"/>
        <v>15</v>
      </c>
      <c r="M839" s="11">
        <f t="shared" si="75"/>
        <v>44263</v>
      </c>
      <c r="N839" s="25">
        <v>44270</v>
      </c>
      <c r="O839" s="25">
        <v>44301</v>
      </c>
      <c r="P839" s="25">
        <v>44300.5</v>
      </c>
      <c r="Q839" s="10">
        <f t="shared" si="76"/>
        <v>37.5</v>
      </c>
      <c r="R839" s="176">
        <f t="shared" si="77"/>
        <v>49288.875000000007</v>
      </c>
    </row>
    <row r="840" spans="1:18" x14ac:dyDescent="0.35">
      <c r="A840" s="10" t="s">
        <v>372</v>
      </c>
      <c r="B840" s="24" t="s">
        <v>313</v>
      </c>
      <c r="C840" s="25">
        <v>44270</v>
      </c>
      <c r="D840" s="10" t="s">
        <v>148</v>
      </c>
      <c r="E840" s="10" t="s">
        <v>149</v>
      </c>
      <c r="F840" s="24" t="s">
        <v>159</v>
      </c>
      <c r="G840" s="43">
        <v>240.83</v>
      </c>
      <c r="H840" s="25">
        <v>44256</v>
      </c>
      <c r="I840" s="26">
        <v>44270</v>
      </c>
      <c r="J840" s="10">
        <f t="shared" si="78"/>
        <v>15</v>
      </c>
      <c r="K840" s="11">
        <f t="shared" si="79"/>
        <v>44263</v>
      </c>
      <c r="L840" s="13">
        <f t="shared" si="74"/>
        <v>15</v>
      </c>
      <c r="M840" s="11">
        <f t="shared" si="75"/>
        <v>44263</v>
      </c>
      <c r="N840" s="25">
        <v>44270</v>
      </c>
      <c r="O840" s="25">
        <v>44301</v>
      </c>
      <c r="P840" s="25">
        <v>44300.5</v>
      </c>
      <c r="Q840" s="10">
        <f t="shared" si="76"/>
        <v>37.5</v>
      </c>
      <c r="R840" s="176">
        <f t="shared" si="77"/>
        <v>9031.125</v>
      </c>
    </row>
    <row r="841" spans="1:18" x14ac:dyDescent="0.35">
      <c r="A841" s="10" t="s">
        <v>372</v>
      </c>
      <c r="B841" s="24" t="s">
        <v>313</v>
      </c>
      <c r="C841" s="25">
        <v>44270</v>
      </c>
      <c r="D841" s="10" t="s">
        <v>110</v>
      </c>
      <c r="E841" s="10" t="s">
        <v>111</v>
      </c>
      <c r="F841" s="24" t="s">
        <v>147</v>
      </c>
      <c r="G841" s="43">
        <v>127.17</v>
      </c>
      <c r="H841" s="25">
        <v>44256</v>
      </c>
      <c r="I841" s="26">
        <v>44270</v>
      </c>
      <c r="J841" s="10">
        <f t="shared" si="78"/>
        <v>15</v>
      </c>
      <c r="K841" s="11">
        <f t="shared" si="79"/>
        <v>44263</v>
      </c>
      <c r="L841" s="13">
        <f t="shared" si="74"/>
        <v>15</v>
      </c>
      <c r="M841" s="11">
        <f t="shared" si="75"/>
        <v>44263</v>
      </c>
      <c r="N841" s="25">
        <v>44270</v>
      </c>
      <c r="O841" s="25">
        <v>44301</v>
      </c>
      <c r="P841" s="25">
        <v>44300.5</v>
      </c>
      <c r="Q841" s="10">
        <f t="shared" si="76"/>
        <v>37.5</v>
      </c>
      <c r="R841" s="176">
        <f t="shared" si="77"/>
        <v>4768.875</v>
      </c>
    </row>
    <row r="842" spans="1:18" x14ac:dyDescent="0.35">
      <c r="A842" s="10" t="s">
        <v>372</v>
      </c>
      <c r="B842" s="24" t="s">
        <v>313</v>
      </c>
      <c r="C842" s="25">
        <v>44270</v>
      </c>
      <c r="D842" s="10" t="s">
        <v>148</v>
      </c>
      <c r="E842" s="10" t="s">
        <v>149</v>
      </c>
      <c r="F842" s="24" t="s">
        <v>301</v>
      </c>
      <c r="G842" s="43">
        <v>357.32</v>
      </c>
      <c r="H842" s="25">
        <v>44256</v>
      </c>
      <c r="I842" s="26">
        <v>44270</v>
      </c>
      <c r="J842" s="10">
        <f t="shared" si="78"/>
        <v>15</v>
      </c>
      <c r="K842" s="11">
        <f t="shared" si="79"/>
        <v>44263</v>
      </c>
      <c r="L842" s="13">
        <f t="shared" si="74"/>
        <v>15</v>
      </c>
      <c r="M842" s="11">
        <f t="shared" si="75"/>
        <v>44263</v>
      </c>
      <c r="N842" s="25">
        <v>44270</v>
      </c>
      <c r="O842" s="25">
        <v>44301</v>
      </c>
      <c r="P842" s="25">
        <v>44300.5</v>
      </c>
      <c r="Q842" s="10">
        <f t="shared" si="76"/>
        <v>37.5</v>
      </c>
      <c r="R842" s="176">
        <f t="shared" si="77"/>
        <v>13399.5</v>
      </c>
    </row>
    <row r="843" spans="1:18" x14ac:dyDescent="0.35">
      <c r="A843" s="10" t="s">
        <v>372</v>
      </c>
      <c r="B843" s="24" t="s">
        <v>313</v>
      </c>
      <c r="C843" s="25">
        <v>44270</v>
      </c>
      <c r="D843" s="10" t="s">
        <v>148</v>
      </c>
      <c r="E843" s="10" t="s">
        <v>149</v>
      </c>
      <c r="F843" s="24" t="s">
        <v>321</v>
      </c>
      <c r="G843" s="43">
        <v>1082.8800000000001</v>
      </c>
      <c r="H843" s="25">
        <v>44256</v>
      </c>
      <c r="I843" s="26">
        <v>44270</v>
      </c>
      <c r="J843" s="10">
        <f t="shared" si="78"/>
        <v>15</v>
      </c>
      <c r="K843" s="11">
        <f t="shared" si="79"/>
        <v>44263</v>
      </c>
      <c r="L843" s="13">
        <f t="shared" ref="L843:L906" si="80">I843-H843+1</f>
        <v>15</v>
      </c>
      <c r="M843" s="11">
        <f t="shared" ref="M843:M906" si="81">(H843+I843)/2</f>
        <v>44263</v>
      </c>
      <c r="N843" s="25">
        <v>44270</v>
      </c>
      <c r="O843" s="25">
        <v>44301</v>
      </c>
      <c r="P843" s="25">
        <v>44300.5</v>
      </c>
      <c r="Q843" s="10">
        <f t="shared" ref="Q843:Q906" si="82">P843-M843</f>
        <v>37.5</v>
      </c>
      <c r="R843" s="176">
        <f t="shared" ref="R843:R906" si="83">Q843*G843</f>
        <v>40608.000000000007</v>
      </c>
    </row>
    <row r="844" spans="1:18" x14ac:dyDescent="0.35">
      <c r="A844" s="10" t="s">
        <v>372</v>
      </c>
      <c r="B844" s="24" t="s">
        <v>313</v>
      </c>
      <c r="C844" s="25">
        <v>44270</v>
      </c>
      <c r="D844" s="10" t="s">
        <v>171</v>
      </c>
      <c r="E844" s="10" t="s">
        <v>172</v>
      </c>
      <c r="F844" s="24" t="s">
        <v>173</v>
      </c>
      <c r="G844" s="43">
        <v>69.64</v>
      </c>
      <c r="H844" s="25">
        <v>44256</v>
      </c>
      <c r="I844" s="26">
        <v>44270</v>
      </c>
      <c r="J844" s="10">
        <f t="shared" si="78"/>
        <v>15</v>
      </c>
      <c r="K844" s="11">
        <f t="shared" si="79"/>
        <v>44263</v>
      </c>
      <c r="L844" s="13">
        <f t="shared" si="80"/>
        <v>15</v>
      </c>
      <c r="M844" s="11">
        <f t="shared" si="81"/>
        <v>44263</v>
      </c>
      <c r="N844" s="25">
        <v>44270</v>
      </c>
      <c r="O844" s="25">
        <v>44306</v>
      </c>
      <c r="P844" s="25">
        <v>44305.5</v>
      </c>
      <c r="Q844" s="10">
        <f t="shared" si="82"/>
        <v>42.5</v>
      </c>
      <c r="R844" s="176">
        <f t="shared" si="83"/>
        <v>2959.7</v>
      </c>
    </row>
    <row r="845" spans="1:18" x14ac:dyDescent="0.35">
      <c r="A845" s="10" t="s">
        <v>372</v>
      </c>
      <c r="B845" s="24" t="s">
        <v>313</v>
      </c>
      <c r="C845" s="25">
        <v>44270</v>
      </c>
      <c r="D845" s="10" t="s">
        <v>99</v>
      </c>
      <c r="E845" s="10" t="s">
        <v>100</v>
      </c>
      <c r="F845" s="24" t="s">
        <v>164</v>
      </c>
      <c r="G845" s="43">
        <v>249.92</v>
      </c>
      <c r="H845" s="25">
        <v>44256</v>
      </c>
      <c r="I845" s="26">
        <v>44270</v>
      </c>
      <c r="J845" s="10">
        <f t="shared" si="78"/>
        <v>15</v>
      </c>
      <c r="K845" s="11">
        <f t="shared" si="79"/>
        <v>44263</v>
      </c>
      <c r="L845" s="13">
        <f t="shared" si="80"/>
        <v>15</v>
      </c>
      <c r="M845" s="11">
        <f t="shared" si="81"/>
        <v>44263</v>
      </c>
      <c r="N845" s="25">
        <v>44270</v>
      </c>
      <c r="O845" s="25">
        <v>44306</v>
      </c>
      <c r="P845" s="25">
        <v>44305.5</v>
      </c>
      <c r="Q845" s="10">
        <f t="shared" si="82"/>
        <v>42.5</v>
      </c>
      <c r="R845" s="176">
        <f t="shared" si="83"/>
        <v>10621.6</v>
      </c>
    </row>
    <row r="846" spans="1:18" x14ac:dyDescent="0.35">
      <c r="A846" s="10" t="s">
        <v>372</v>
      </c>
      <c r="B846" s="24" t="s">
        <v>313</v>
      </c>
      <c r="C846" s="25">
        <v>44270</v>
      </c>
      <c r="D846" s="10" t="s">
        <v>161</v>
      </c>
      <c r="E846" s="10" t="s">
        <v>162</v>
      </c>
      <c r="F846" s="24" t="s">
        <v>165</v>
      </c>
      <c r="G846" s="43">
        <v>1803.32</v>
      </c>
      <c r="H846" s="25">
        <v>44256</v>
      </c>
      <c r="I846" s="26">
        <v>44270</v>
      </c>
      <c r="J846" s="10">
        <f t="shared" si="78"/>
        <v>15</v>
      </c>
      <c r="K846" s="11">
        <f t="shared" si="79"/>
        <v>44263</v>
      </c>
      <c r="L846" s="13">
        <f t="shared" si="80"/>
        <v>15</v>
      </c>
      <c r="M846" s="11">
        <f t="shared" si="81"/>
        <v>44263</v>
      </c>
      <c r="N846" s="25">
        <v>44270</v>
      </c>
      <c r="O846" s="25">
        <v>44306</v>
      </c>
      <c r="P846" s="25">
        <v>44305.5</v>
      </c>
      <c r="Q846" s="10">
        <f t="shared" si="82"/>
        <v>42.5</v>
      </c>
      <c r="R846" s="176">
        <f t="shared" si="83"/>
        <v>76641.099999999991</v>
      </c>
    </row>
    <row r="847" spans="1:18" x14ac:dyDescent="0.35">
      <c r="A847" s="10" t="s">
        <v>372</v>
      </c>
      <c r="B847" s="24" t="s">
        <v>313</v>
      </c>
      <c r="C847" s="25">
        <v>44270</v>
      </c>
      <c r="D847" s="10" t="s">
        <v>161</v>
      </c>
      <c r="E847" s="10" t="s">
        <v>162</v>
      </c>
      <c r="F847" s="24" t="s">
        <v>163</v>
      </c>
      <c r="G847" s="43">
        <v>2579.8599999999997</v>
      </c>
      <c r="H847" s="25">
        <v>44256</v>
      </c>
      <c r="I847" s="26">
        <v>44270</v>
      </c>
      <c r="J847" s="10">
        <f t="shared" si="78"/>
        <v>15</v>
      </c>
      <c r="K847" s="11">
        <f t="shared" si="79"/>
        <v>44263</v>
      </c>
      <c r="L847" s="13">
        <f t="shared" si="80"/>
        <v>15</v>
      </c>
      <c r="M847" s="11">
        <f t="shared" si="81"/>
        <v>44263</v>
      </c>
      <c r="N847" s="25">
        <v>44270</v>
      </c>
      <c r="O847" s="25">
        <v>44306</v>
      </c>
      <c r="P847" s="25">
        <v>44305.5</v>
      </c>
      <c r="Q847" s="10">
        <f t="shared" si="82"/>
        <v>42.5</v>
      </c>
      <c r="R847" s="176">
        <f t="shared" si="83"/>
        <v>109644.04999999999</v>
      </c>
    </row>
    <row r="848" spans="1:18" x14ac:dyDescent="0.35">
      <c r="A848" s="10" t="s">
        <v>372</v>
      </c>
      <c r="B848" s="24" t="s">
        <v>313</v>
      </c>
      <c r="C848" s="25">
        <v>44270</v>
      </c>
      <c r="D848" s="10" t="s">
        <v>161</v>
      </c>
      <c r="E848" s="10" t="s">
        <v>162</v>
      </c>
      <c r="F848" s="24" t="s">
        <v>323</v>
      </c>
      <c r="G848" s="43">
        <v>1254.99</v>
      </c>
      <c r="H848" s="25">
        <v>44256</v>
      </c>
      <c r="I848" s="26">
        <v>44270</v>
      </c>
      <c r="J848" s="10">
        <f t="shared" si="78"/>
        <v>15</v>
      </c>
      <c r="K848" s="11">
        <f t="shared" si="79"/>
        <v>44263</v>
      </c>
      <c r="L848" s="13">
        <f t="shared" si="80"/>
        <v>15</v>
      </c>
      <c r="M848" s="11">
        <f t="shared" si="81"/>
        <v>44263</v>
      </c>
      <c r="N848" s="25">
        <v>44270</v>
      </c>
      <c r="O848" s="25">
        <v>44306</v>
      </c>
      <c r="P848" s="25">
        <v>44305.5</v>
      </c>
      <c r="Q848" s="10">
        <f t="shared" si="82"/>
        <v>42.5</v>
      </c>
      <c r="R848" s="176">
        <f t="shared" si="83"/>
        <v>53337.074999999997</v>
      </c>
    </row>
    <row r="849" spans="1:18" x14ac:dyDescent="0.35">
      <c r="A849" s="10" t="s">
        <v>372</v>
      </c>
      <c r="B849" s="24" t="s">
        <v>313</v>
      </c>
      <c r="C849" s="25">
        <v>44270</v>
      </c>
      <c r="D849" s="10" t="s">
        <v>161</v>
      </c>
      <c r="E849" s="10" t="s">
        <v>162</v>
      </c>
      <c r="F849" s="24" t="s">
        <v>166</v>
      </c>
      <c r="G849" s="43">
        <v>2125.85</v>
      </c>
      <c r="H849" s="25">
        <v>44256</v>
      </c>
      <c r="I849" s="26">
        <v>44270</v>
      </c>
      <c r="J849" s="10">
        <f t="shared" si="78"/>
        <v>15</v>
      </c>
      <c r="K849" s="11">
        <f t="shared" si="79"/>
        <v>44263</v>
      </c>
      <c r="L849" s="13">
        <f t="shared" si="80"/>
        <v>15</v>
      </c>
      <c r="M849" s="11">
        <f t="shared" si="81"/>
        <v>44263</v>
      </c>
      <c r="N849" s="25">
        <v>44270</v>
      </c>
      <c r="O849" s="25">
        <v>44306</v>
      </c>
      <c r="P849" s="25">
        <v>44305.5</v>
      </c>
      <c r="Q849" s="10">
        <f t="shared" si="82"/>
        <v>42.5</v>
      </c>
      <c r="R849" s="176">
        <f t="shared" si="83"/>
        <v>90348.625</v>
      </c>
    </row>
    <row r="850" spans="1:18" x14ac:dyDescent="0.35">
      <c r="A850" s="10" t="s">
        <v>372</v>
      </c>
      <c r="B850" s="24" t="s">
        <v>313</v>
      </c>
      <c r="C850" s="25">
        <v>44270</v>
      </c>
      <c r="D850" s="10" t="s">
        <v>161</v>
      </c>
      <c r="E850" s="10" t="s">
        <v>162</v>
      </c>
      <c r="F850" s="24" t="s">
        <v>167</v>
      </c>
      <c r="G850" s="43">
        <v>4298.0499999999993</v>
      </c>
      <c r="H850" s="25">
        <v>44256</v>
      </c>
      <c r="I850" s="26">
        <v>44270</v>
      </c>
      <c r="J850" s="10">
        <f t="shared" si="78"/>
        <v>15</v>
      </c>
      <c r="K850" s="11">
        <f t="shared" si="79"/>
        <v>44263</v>
      </c>
      <c r="L850" s="13">
        <f t="shared" si="80"/>
        <v>15</v>
      </c>
      <c r="M850" s="11">
        <f t="shared" si="81"/>
        <v>44263</v>
      </c>
      <c r="N850" s="25">
        <v>44270</v>
      </c>
      <c r="O850" s="25">
        <v>44306</v>
      </c>
      <c r="P850" s="25">
        <v>44305.5</v>
      </c>
      <c r="Q850" s="10">
        <f t="shared" si="82"/>
        <v>42.5</v>
      </c>
      <c r="R850" s="176">
        <f t="shared" si="83"/>
        <v>182667.12499999997</v>
      </c>
    </row>
    <row r="851" spans="1:18" x14ac:dyDescent="0.35">
      <c r="A851" s="10" t="s">
        <v>372</v>
      </c>
      <c r="B851" s="24" t="s">
        <v>313</v>
      </c>
      <c r="C851" s="25">
        <v>44270</v>
      </c>
      <c r="D851" s="10" t="s">
        <v>161</v>
      </c>
      <c r="E851" s="10" t="s">
        <v>162</v>
      </c>
      <c r="F851" s="24" t="s">
        <v>168</v>
      </c>
      <c r="G851" s="43">
        <v>191.78</v>
      </c>
      <c r="H851" s="25">
        <v>44256</v>
      </c>
      <c r="I851" s="26">
        <v>44270</v>
      </c>
      <c r="J851" s="10">
        <f t="shared" si="78"/>
        <v>15</v>
      </c>
      <c r="K851" s="11">
        <f t="shared" si="79"/>
        <v>44263</v>
      </c>
      <c r="L851" s="13">
        <f t="shared" si="80"/>
        <v>15</v>
      </c>
      <c r="M851" s="11">
        <f t="shared" si="81"/>
        <v>44263</v>
      </c>
      <c r="N851" s="25">
        <v>44270</v>
      </c>
      <c r="O851" s="25">
        <v>44306</v>
      </c>
      <c r="P851" s="25">
        <v>44305.5</v>
      </c>
      <c r="Q851" s="10">
        <f t="shared" si="82"/>
        <v>42.5</v>
      </c>
      <c r="R851" s="176">
        <f t="shared" si="83"/>
        <v>8150.65</v>
      </c>
    </row>
    <row r="852" spans="1:18" x14ac:dyDescent="0.35">
      <c r="A852" s="10" t="s">
        <v>372</v>
      </c>
      <c r="B852" s="24" t="s">
        <v>313</v>
      </c>
      <c r="C852" s="25">
        <v>44270</v>
      </c>
      <c r="D852" s="10" t="s">
        <v>161</v>
      </c>
      <c r="E852" s="10" t="s">
        <v>162</v>
      </c>
      <c r="F852" s="24" t="s">
        <v>322</v>
      </c>
      <c r="G852" s="43">
        <v>2075.9499999999998</v>
      </c>
      <c r="H852" s="25">
        <v>44256</v>
      </c>
      <c r="I852" s="26">
        <v>44270</v>
      </c>
      <c r="J852" s="10">
        <f t="shared" si="78"/>
        <v>15</v>
      </c>
      <c r="K852" s="11">
        <f t="shared" si="79"/>
        <v>44263</v>
      </c>
      <c r="L852" s="13">
        <f t="shared" si="80"/>
        <v>15</v>
      </c>
      <c r="M852" s="11">
        <f t="shared" si="81"/>
        <v>44263</v>
      </c>
      <c r="N852" s="25">
        <v>44270</v>
      </c>
      <c r="O852" s="25">
        <v>44306</v>
      </c>
      <c r="P852" s="25">
        <v>44305.5</v>
      </c>
      <c r="Q852" s="10">
        <f t="shared" si="82"/>
        <v>42.5</v>
      </c>
      <c r="R852" s="176">
        <f t="shared" si="83"/>
        <v>88227.874999999985</v>
      </c>
    </row>
    <row r="853" spans="1:18" x14ac:dyDescent="0.35">
      <c r="A853" s="10" t="s">
        <v>372</v>
      </c>
      <c r="B853" s="24" t="s">
        <v>313</v>
      </c>
      <c r="C853" s="25">
        <v>44270</v>
      </c>
      <c r="D853" s="10" t="s">
        <v>161</v>
      </c>
      <c r="E853" s="10" t="s">
        <v>162</v>
      </c>
      <c r="F853" s="24" t="s">
        <v>195</v>
      </c>
      <c r="G853" s="43">
        <v>6216.5300000000007</v>
      </c>
      <c r="H853" s="25">
        <v>44256</v>
      </c>
      <c r="I853" s="26">
        <v>44270</v>
      </c>
      <c r="J853" s="10">
        <f t="shared" si="78"/>
        <v>15</v>
      </c>
      <c r="K853" s="11">
        <f t="shared" si="79"/>
        <v>44263</v>
      </c>
      <c r="L853" s="13">
        <f t="shared" si="80"/>
        <v>15</v>
      </c>
      <c r="M853" s="11">
        <f t="shared" si="81"/>
        <v>44263</v>
      </c>
      <c r="N853" s="25">
        <v>44270</v>
      </c>
      <c r="O853" s="25">
        <v>44306</v>
      </c>
      <c r="P853" s="25">
        <v>44305.5</v>
      </c>
      <c r="Q853" s="10">
        <f t="shared" si="82"/>
        <v>42.5</v>
      </c>
      <c r="R853" s="176">
        <f t="shared" si="83"/>
        <v>264202.52500000002</v>
      </c>
    </row>
    <row r="854" spans="1:18" x14ac:dyDescent="0.35">
      <c r="A854" s="10" t="s">
        <v>372</v>
      </c>
      <c r="B854" s="24" t="s">
        <v>313</v>
      </c>
      <c r="C854" s="25">
        <v>44270</v>
      </c>
      <c r="D854" s="10" t="s">
        <v>161</v>
      </c>
      <c r="E854" s="10" t="s">
        <v>162</v>
      </c>
      <c r="F854" s="24" t="s">
        <v>324</v>
      </c>
      <c r="G854" s="43">
        <v>936.79</v>
      </c>
      <c r="H854" s="25">
        <v>44256</v>
      </c>
      <c r="I854" s="26">
        <v>44270</v>
      </c>
      <c r="J854" s="10">
        <f t="shared" si="78"/>
        <v>15</v>
      </c>
      <c r="K854" s="11">
        <f t="shared" si="79"/>
        <v>44263</v>
      </c>
      <c r="L854" s="13">
        <f t="shared" si="80"/>
        <v>15</v>
      </c>
      <c r="M854" s="11">
        <f t="shared" si="81"/>
        <v>44263</v>
      </c>
      <c r="N854" s="25">
        <v>44270</v>
      </c>
      <c r="O854" s="25">
        <v>44306</v>
      </c>
      <c r="P854" s="25">
        <v>44305.5</v>
      </c>
      <c r="Q854" s="10">
        <f t="shared" si="82"/>
        <v>42.5</v>
      </c>
      <c r="R854" s="176">
        <f t="shared" si="83"/>
        <v>39813.574999999997</v>
      </c>
    </row>
    <row r="855" spans="1:18" x14ac:dyDescent="0.35">
      <c r="A855" s="10" t="s">
        <v>372</v>
      </c>
      <c r="B855" s="24" t="s">
        <v>313</v>
      </c>
      <c r="C855" s="25">
        <v>44270</v>
      </c>
      <c r="D855" s="10" t="s">
        <v>99</v>
      </c>
      <c r="E855" s="10" t="s">
        <v>100</v>
      </c>
      <c r="F855" s="24" t="s">
        <v>216</v>
      </c>
      <c r="G855" s="43">
        <v>36811.759999999995</v>
      </c>
      <c r="H855" s="25">
        <v>44256</v>
      </c>
      <c r="I855" s="26">
        <v>44270</v>
      </c>
      <c r="J855" s="10">
        <f t="shared" si="78"/>
        <v>15</v>
      </c>
      <c r="K855" s="11">
        <f t="shared" si="79"/>
        <v>44263</v>
      </c>
      <c r="L855" s="13">
        <f t="shared" si="80"/>
        <v>15</v>
      </c>
      <c r="M855" s="11">
        <f t="shared" si="81"/>
        <v>44263</v>
      </c>
      <c r="N855" s="25">
        <v>44270</v>
      </c>
      <c r="O855" s="25">
        <v>44306</v>
      </c>
      <c r="P855" s="25">
        <v>44305.5</v>
      </c>
      <c r="Q855" s="10">
        <f t="shared" si="82"/>
        <v>42.5</v>
      </c>
      <c r="R855" s="176">
        <f t="shared" si="83"/>
        <v>1564499.7999999998</v>
      </c>
    </row>
    <row r="856" spans="1:18" x14ac:dyDescent="0.35">
      <c r="A856" s="10" t="s">
        <v>372</v>
      </c>
      <c r="B856" s="24" t="s">
        <v>313</v>
      </c>
      <c r="C856" s="25">
        <v>44270</v>
      </c>
      <c r="D856" s="10" t="s">
        <v>161</v>
      </c>
      <c r="E856" s="10" t="s">
        <v>162</v>
      </c>
      <c r="F856" s="24" t="s">
        <v>288</v>
      </c>
      <c r="G856" s="43">
        <v>379.14</v>
      </c>
      <c r="H856" s="25">
        <v>44256</v>
      </c>
      <c r="I856" s="26">
        <v>44270</v>
      </c>
      <c r="J856" s="10">
        <f t="shared" si="78"/>
        <v>15</v>
      </c>
      <c r="K856" s="11">
        <f t="shared" si="79"/>
        <v>44263</v>
      </c>
      <c r="L856" s="13">
        <f t="shared" si="80"/>
        <v>15</v>
      </c>
      <c r="M856" s="11">
        <f t="shared" si="81"/>
        <v>44263</v>
      </c>
      <c r="N856" s="25">
        <v>44270</v>
      </c>
      <c r="O856" s="25">
        <v>44306</v>
      </c>
      <c r="P856" s="25">
        <v>44305.5</v>
      </c>
      <c r="Q856" s="10">
        <f t="shared" si="82"/>
        <v>42.5</v>
      </c>
      <c r="R856" s="176">
        <f t="shared" si="83"/>
        <v>16113.449999999999</v>
      </c>
    </row>
    <row r="857" spans="1:18" x14ac:dyDescent="0.35">
      <c r="A857" s="10" t="s">
        <v>372</v>
      </c>
      <c r="B857" s="24" t="s">
        <v>313</v>
      </c>
      <c r="C857" s="25">
        <v>44270</v>
      </c>
      <c r="D857" s="10" t="s">
        <v>161</v>
      </c>
      <c r="E857" s="10" t="s">
        <v>162</v>
      </c>
      <c r="F857" s="24" t="s">
        <v>169</v>
      </c>
      <c r="G857" s="43">
        <v>959.84999999999991</v>
      </c>
      <c r="H857" s="25">
        <v>44256</v>
      </c>
      <c r="I857" s="26">
        <v>44270</v>
      </c>
      <c r="J857" s="10">
        <f t="shared" si="78"/>
        <v>15</v>
      </c>
      <c r="K857" s="11">
        <f t="shared" si="79"/>
        <v>44263</v>
      </c>
      <c r="L857" s="13">
        <f t="shared" si="80"/>
        <v>15</v>
      </c>
      <c r="M857" s="11">
        <f t="shared" si="81"/>
        <v>44263</v>
      </c>
      <c r="N857" s="25">
        <v>44270</v>
      </c>
      <c r="O857" s="25">
        <v>44306</v>
      </c>
      <c r="P857" s="25">
        <v>44305.5</v>
      </c>
      <c r="Q857" s="10">
        <f t="shared" si="82"/>
        <v>42.5</v>
      </c>
      <c r="R857" s="176">
        <f t="shared" si="83"/>
        <v>40793.624999999993</v>
      </c>
    </row>
    <row r="858" spans="1:18" x14ac:dyDescent="0.35">
      <c r="A858" s="10" t="s">
        <v>372</v>
      </c>
      <c r="B858" s="24" t="s">
        <v>313</v>
      </c>
      <c r="C858" s="25">
        <v>44270</v>
      </c>
      <c r="D858" s="10" t="s">
        <v>161</v>
      </c>
      <c r="E858" s="10" t="s">
        <v>162</v>
      </c>
      <c r="F858" s="24" t="s">
        <v>170</v>
      </c>
      <c r="G858" s="43">
        <v>1072.03</v>
      </c>
      <c r="H858" s="25">
        <v>44256</v>
      </c>
      <c r="I858" s="26">
        <v>44270</v>
      </c>
      <c r="J858" s="10">
        <f t="shared" si="78"/>
        <v>15</v>
      </c>
      <c r="K858" s="11">
        <f t="shared" si="79"/>
        <v>44263</v>
      </c>
      <c r="L858" s="13">
        <f t="shared" si="80"/>
        <v>15</v>
      </c>
      <c r="M858" s="11">
        <f t="shared" si="81"/>
        <v>44263</v>
      </c>
      <c r="N858" s="25">
        <v>44270</v>
      </c>
      <c r="O858" s="25">
        <v>44306</v>
      </c>
      <c r="P858" s="25">
        <v>44305.5</v>
      </c>
      <c r="Q858" s="10">
        <f t="shared" si="82"/>
        <v>42.5</v>
      </c>
      <c r="R858" s="176">
        <f t="shared" si="83"/>
        <v>45561.275000000001</v>
      </c>
    </row>
    <row r="859" spans="1:18" x14ac:dyDescent="0.35">
      <c r="A859" s="10" t="s">
        <v>372</v>
      </c>
      <c r="B859" s="24" t="s">
        <v>313</v>
      </c>
      <c r="C859" s="25">
        <v>44270</v>
      </c>
      <c r="D859" s="10" t="s">
        <v>171</v>
      </c>
      <c r="E859" s="10" t="s">
        <v>172</v>
      </c>
      <c r="F859" s="24" t="s">
        <v>170</v>
      </c>
      <c r="G859" s="43">
        <v>1253.3600000000001</v>
      </c>
      <c r="H859" s="25">
        <v>44256</v>
      </c>
      <c r="I859" s="26">
        <v>44270</v>
      </c>
      <c r="J859" s="10">
        <f t="shared" si="78"/>
        <v>15</v>
      </c>
      <c r="K859" s="11">
        <f t="shared" si="79"/>
        <v>44263</v>
      </c>
      <c r="L859" s="13">
        <f t="shared" si="80"/>
        <v>15</v>
      </c>
      <c r="M859" s="11">
        <f t="shared" si="81"/>
        <v>44263</v>
      </c>
      <c r="N859" s="25">
        <v>44270</v>
      </c>
      <c r="O859" s="25">
        <v>44306</v>
      </c>
      <c r="P859" s="25">
        <v>44305.5</v>
      </c>
      <c r="Q859" s="10">
        <f t="shared" si="82"/>
        <v>42.5</v>
      </c>
      <c r="R859" s="176">
        <f t="shared" si="83"/>
        <v>53267.8</v>
      </c>
    </row>
    <row r="860" spans="1:18" x14ac:dyDescent="0.35">
      <c r="A860" s="10" t="s">
        <v>372</v>
      </c>
      <c r="B860" s="24" t="s">
        <v>313</v>
      </c>
      <c r="C860" s="25">
        <v>44270</v>
      </c>
      <c r="D860" s="10" t="s">
        <v>161</v>
      </c>
      <c r="E860" s="10" t="s">
        <v>162</v>
      </c>
      <c r="F860" s="24" t="s">
        <v>196</v>
      </c>
      <c r="G860" s="43">
        <v>1297.5899999999999</v>
      </c>
      <c r="H860" s="25">
        <v>44256</v>
      </c>
      <c r="I860" s="26">
        <v>44270</v>
      </c>
      <c r="J860" s="10">
        <f t="shared" si="78"/>
        <v>15</v>
      </c>
      <c r="K860" s="11">
        <f t="shared" si="79"/>
        <v>44263</v>
      </c>
      <c r="L860" s="13">
        <f t="shared" si="80"/>
        <v>15</v>
      </c>
      <c r="M860" s="11">
        <f t="shared" si="81"/>
        <v>44263</v>
      </c>
      <c r="N860" s="25">
        <v>44270</v>
      </c>
      <c r="O860" s="25">
        <v>44306</v>
      </c>
      <c r="P860" s="25">
        <v>44305.5</v>
      </c>
      <c r="Q860" s="10">
        <f t="shared" si="82"/>
        <v>42.5</v>
      </c>
      <c r="R860" s="176">
        <f t="shared" si="83"/>
        <v>55147.574999999997</v>
      </c>
    </row>
    <row r="861" spans="1:18" x14ac:dyDescent="0.35">
      <c r="A861" s="10" t="s">
        <v>372</v>
      </c>
      <c r="B861" s="24" t="s">
        <v>313</v>
      </c>
      <c r="C861" s="25">
        <v>44270</v>
      </c>
      <c r="D861" s="10" t="s">
        <v>161</v>
      </c>
      <c r="E861" s="10" t="s">
        <v>162</v>
      </c>
      <c r="F861" s="24" t="s">
        <v>173</v>
      </c>
      <c r="G861" s="43">
        <v>6997.71</v>
      </c>
      <c r="H861" s="25">
        <v>44256</v>
      </c>
      <c r="I861" s="26">
        <v>44270</v>
      </c>
      <c r="J861" s="10">
        <f t="shared" si="78"/>
        <v>15</v>
      </c>
      <c r="K861" s="11">
        <f t="shared" si="79"/>
        <v>44263</v>
      </c>
      <c r="L861" s="13">
        <f t="shared" si="80"/>
        <v>15</v>
      </c>
      <c r="M861" s="11">
        <f t="shared" si="81"/>
        <v>44263</v>
      </c>
      <c r="N861" s="25">
        <v>44270</v>
      </c>
      <c r="O861" s="25">
        <v>44306</v>
      </c>
      <c r="P861" s="25">
        <v>44305.5</v>
      </c>
      <c r="Q861" s="10">
        <f t="shared" si="82"/>
        <v>42.5</v>
      </c>
      <c r="R861" s="176">
        <f t="shared" si="83"/>
        <v>297402.67499999999</v>
      </c>
    </row>
    <row r="862" spans="1:18" x14ac:dyDescent="0.35">
      <c r="A862" s="10" t="s">
        <v>372</v>
      </c>
      <c r="B862" s="24" t="s">
        <v>313</v>
      </c>
      <c r="C862" s="25">
        <v>44270</v>
      </c>
      <c r="D862" s="10" t="s">
        <v>171</v>
      </c>
      <c r="E862" s="10" t="s">
        <v>172</v>
      </c>
      <c r="F862" s="24" t="s">
        <v>173</v>
      </c>
      <c r="G862" s="43">
        <v>4019.3</v>
      </c>
      <c r="H862" s="25">
        <v>44256</v>
      </c>
      <c r="I862" s="26">
        <v>44270</v>
      </c>
      <c r="J862" s="10">
        <f t="shared" si="78"/>
        <v>15</v>
      </c>
      <c r="K862" s="11">
        <f t="shared" si="79"/>
        <v>44263</v>
      </c>
      <c r="L862" s="13">
        <f t="shared" si="80"/>
        <v>15</v>
      </c>
      <c r="M862" s="11">
        <f t="shared" si="81"/>
        <v>44263</v>
      </c>
      <c r="N862" s="25">
        <v>44270</v>
      </c>
      <c r="O862" s="25">
        <v>44306</v>
      </c>
      <c r="P862" s="25">
        <v>44305.5</v>
      </c>
      <c r="Q862" s="10">
        <f t="shared" si="82"/>
        <v>42.5</v>
      </c>
      <c r="R862" s="176">
        <f t="shared" si="83"/>
        <v>170820.25</v>
      </c>
    </row>
    <row r="863" spans="1:18" x14ac:dyDescent="0.35">
      <c r="A863" s="10" t="s">
        <v>372</v>
      </c>
      <c r="B863" s="24" t="s">
        <v>313</v>
      </c>
      <c r="C863" s="25">
        <v>44270</v>
      </c>
      <c r="D863" s="10" t="s">
        <v>161</v>
      </c>
      <c r="E863" s="10" t="s">
        <v>162</v>
      </c>
      <c r="F863" s="24" t="s">
        <v>278</v>
      </c>
      <c r="G863" s="43">
        <v>181.54</v>
      </c>
      <c r="H863" s="25">
        <v>44256</v>
      </c>
      <c r="I863" s="26">
        <v>44270</v>
      </c>
      <c r="J863" s="10">
        <f t="shared" si="78"/>
        <v>15</v>
      </c>
      <c r="K863" s="11">
        <f t="shared" si="79"/>
        <v>44263</v>
      </c>
      <c r="L863" s="13">
        <f t="shared" si="80"/>
        <v>15</v>
      </c>
      <c r="M863" s="11">
        <f t="shared" si="81"/>
        <v>44263</v>
      </c>
      <c r="N863" s="25">
        <v>44270</v>
      </c>
      <c r="O863" s="25">
        <v>44306</v>
      </c>
      <c r="P863" s="25">
        <v>44305.5</v>
      </c>
      <c r="Q863" s="10">
        <f t="shared" si="82"/>
        <v>42.5</v>
      </c>
      <c r="R863" s="176">
        <f t="shared" si="83"/>
        <v>7715.45</v>
      </c>
    </row>
    <row r="864" spans="1:18" x14ac:dyDescent="0.35">
      <c r="A864" s="10" t="s">
        <v>372</v>
      </c>
      <c r="B864" s="24" t="s">
        <v>313</v>
      </c>
      <c r="C864" s="25">
        <v>44270</v>
      </c>
      <c r="D864" s="10" t="s">
        <v>161</v>
      </c>
      <c r="E864" s="10" t="s">
        <v>162</v>
      </c>
      <c r="F864" s="24" t="s">
        <v>174</v>
      </c>
      <c r="G864" s="43">
        <v>1964.7500000000002</v>
      </c>
      <c r="H864" s="25">
        <v>44256</v>
      </c>
      <c r="I864" s="26">
        <v>44270</v>
      </c>
      <c r="J864" s="10">
        <f t="shared" si="78"/>
        <v>15</v>
      </c>
      <c r="K864" s="11">
        <f t="shared" si="79"/>
        <v>44263</v>
      </c>
      <c r="L864" s="13">
        <f t="shared" si="80"/>
        <v>15</v>
      </c>
      <c r="M864" s="11">
        <f t="shared" si="81"/>
        <v>44263</v>
      </c>
      <c r="N864" s="25">
        <v>44270</v>
      </c>
      <c r="O864" s="25">
        <v>44306</v>
      </c>
      <c r="P864" s="25">
        <v>44305.5</v>
      </c>
      <c r="Q864" s="10">
        <f t="shared" si="82"/>
        <v>42.5</v>
      </c>
      <c r="R864" s="176">
        <f t="shared" si="83"/>
        <v>83501.875000000015</v>
      </c>
    </row>
    <row r="865" spans="1:18" x14ac:dyDescent="0.35">
      <c r="A865" s="10" t="s">
        <v>372</v>
      </c>
      <c r="B865" s="24" t="s">
        <v>313</v>
      </c>
      <c r="C865" s="25">
        <v>44270</v>
      </c>
      <c r="D865" s="10" t="s">
        <v>161</v>
      </c>
      <c r="E865" s="10" t="s">
        <v>162</v>
      </c>
      <c r="F865" s="24" t="s">
        <v>175</v>
      </c>
      <c r="G865" s="43">
        <v>8556.9199999999983</v>
      </c>
      <c r="H865" s="25">
        <v>44256</v>
      </c>
      <c r="I865" s="26">
        <v>44270</v>
      </c>
      <c r="J865" s="10">
        <f t="shared" si="78"/>
        <v>15</v>
      </c>
      <c r="K865" s="11">
        <f t="shared" si="79"/>
        <v>44263</v>
      </c>
      <c r="L865" s="13">
        <f t="shared" si="80"/>
        <v>15</v>
      </c>
      <c r="M865" s="11">
        <f t="shared" si="81"/>
        <v>44263</v>
      </c>
      <c r="N865" s="25">
        <v>44270</v>
      </c>
      <c r="O865" s="25">
        <v>44306</v>
      </c>
      <c r="P865" s="25">
        <v>44305.5</v>
      </c>
      <c r="Q865" s="10">
        <f t="shared" si="82"/>
        <v>42.5</v>
      </c>
      <c r="R865" s="176">
        <f t="shared" si="83"/>
        <v>363669.09999999992</v>
      </c>
    </row>
    <row r="866" spans="1:18" x14ac:dyDescent="0.35">
      <c r="A866" s="10" t="s">
        <v>372</v>
      </c>
      <c r="B866" s="24" t="s">
        <v>313</v>
      </c>
      <c r="C866" s="25">
        <v>44270</v>
      </c>
      <c r="D866" s="10" t="s">
        <v>161</v>
      </c>
      <c r="E866" s="10" t="s">
        <v>162</v>
      </c>
      <c r="F866" s="24" t="s">
        <v>197</v>
      </c>
      <c r="G866" s="43">
        <v>883.63999999999987</v>
      </c>
      <c r="H866" s="25">
        <v>44256</v>
      </c>
      <c r="I866" s="26">
        <v>44270</v>
      </c>
      <c r="J866" s="10">
        <f t="shared" si="78"/>
        <v>15</v>
      </c>
      <c r="K866" s="11">
        <f t="shared" si="79"/>
        <v>44263</v>
      </c>
      <c r="L866" s="13">
        <f t="shared" si="80"/>
        <v>15</v>
      </c>
      <c r="M866" s="11">
        <f t="shared" si="81"/>
        <v>44263</v>
      </c>
      <c r="N866" s="25">
        <v>44270</v>
      </c>
      <c r="O866" s="25">
        <v>44306</v>
      </c>
      <c r="P866" s="25">
        <v>44305.5</v>
      </c>
      <c r="Q866" s="10">
        <f t="shared" si="82"/>
        <v>42.5</v>
      </c>
      <c r="R866" s="176">
        <f t="shared" si="83"/>
        <v>37554.699999999997</v>
      </c>
    </row>
    <row r="867" spans="1:18" x14ac:dyDescent="0.35">
      <c r="A867" s="10" t="s">
        <v>372</v>
      </c>
      <c r="B867" s="24" t="s">
        <v>313</v>
      </c>
      <c r="C867" s="25">
        <v>44270</v>
      </c>
      <c r="D867" s="10" t="s">
        <v>161</v>
      </c>
      <c r="E867" s="10" t="s">
        <v>162</v>
      </c>
      <c r="F867" s="24" t="s">
        <v>325</v>
      </c>
      <c r="G867" s="43">
        <v>320.94</v>
      </c>
      <c r="H867" s="25">
        <v>44256</v>
      </c>
      <c r="I867" s="26">
        <v>44270</v>
      </c>
      <c r="J867" s="10">
        <f t="shared" si="78"/>
        <v>15</v>
      </c>
      <c r="K867" s="11">
        <f t="shared" si="79"/>
        <v>44263</v>
      </c>
      <c r="L867" s="13">
        <f t="shared" si="80"/>
        <v>15</v>
      </c>
      <c r="M867" s="11">
        <f t="shared" si="81"/>
        <v>44263</v>
      </c>
      <c r="N867" s="25">
        <v>44270</v>
      </c>
      <c r="O867" s="25">
        <v>44306</v>
      </c>
      <c r="P867" s="25">
        <v>44305.5</v>
      </c>
      <c r="Q867" s="10">
        <f t="shared" si="82"/>
        <v>42.5</v>
      </c>
      <c r="R867" s="176">
        <f t="shared" si="83"/>
        <v>13639.95</v>
      </c>
    </row>
    <row r="868" spans="1:18" x14ac:dyDescent="0.35">
      <c r="A868" s="10" t="s">
        <v>372</v>
      </c>
      <c r="B868" s="24" t="s">
        <v>313</v>
      </c>
      <c r="C868" s="25">
        <v>44270</v>
      </c>
      <c r="D868" s="10" t="s">
        <v>161</v>
      </c>
      <c r="E868" s="10" t="s">
        <v>162</v>
      </c>
      <c r="F868" s="24" t="s">
        <v>176</v>
      </c>
      <c r="G868" s="43">
        <v>35157.62000000001</v>
      </c>
      <c r="H868" s="25">
        <v>44256</v>
      </c>
      <c r="I868" s="26">
        <v>44270</v>
      </c>
      <c r="J868" s="10">
        <f t="shared" si="78"/>
        <v>15</v>
      </c>
      <c r="K868" s="11">
        <f t="shared" si="79"/>
        <v>44263</v>
      </c>
      <c r="L868" s="13">
        <f t="shared" si="80"/>
        <v>15</v>
      </c>
      <c r="M868" s="11">
        <f t="shared" si="81"/>
        <v>44263</v>
      </c>
      <c r="N868" s="25">
        <v>44270</v>
      </c>
      <c r="O868" s="25">
        <v>44306</v>
      </c>
      <c r="P868" s="25">
        <v>44305.5</v>
      </c>
      <c r="Q868" s="10">
        <f t="shared" si="82"/>
        <v>42.5</v>
      </c>
      <c r="R868" s="176">
        <f t="shared" si="83"/>
        <v>1494198.8500000003</v>
      </c>
    </row>
    <row r="869" spans="1:18" x14ac:dyDescent="0.35">
      <c r="A869" s="10" t="s">
        <v>372</v>
      </c>
      <c r="B869" s="24" t="s">
        <v>313</v>
      </c>
      <c r="C869" s="25">
        <v>44270</v>
      </c>
      <c r="D869" s="10" t="s">
        <v>171</v>
      </c>
      <c r="E869" s="10" t="s">
        <v>172</v>
      </c>
      <c r="F869" s="24" t="s">
        <v>176</v>
      </c>
      <c r="G869" s="43">
        <v>3510.81</v>
      </c>
      <c r="H869" s="25">
        <v>44256</v>
      </c>
      <c r="I869" s="26">
        <v>44270</v>
      </c>
      <c r="J869" s="10">
        <f t="shared" si="78"/>
        <v>15</v>
      </c>
      <c r="K869" s="11">
        <f t="shared" si="79"/>
        <v>44263</v>
      </c>
      <c r="L869" s="13">
        <f t="shared" si="80"/>
        <v>15</v>
      </c>
      <c r="M869" s="11">
        <f t="shared" si="81"/>
        <v>44263</v>
      </c>
      <c r="N869" s="25">
        <v>44270</v>
      </c>
      <c r="O869" s="25">
        <v>44306</v>
      </c>
      <c r="P869" s="25">
        <v>44305.5</v>
      </c>
      <c r="Q869" s="10">
        <f t="shared" si="82"/>
        <v>42.5</v>
      </c>
      <c r="R869" s="176">
        <f t="shared" si="83"/>
        <v>149209.42499999999</v>
      </c>
    </row>
    <row r="870" spans="1:18" x14ac:dyDescent="0.35">
      <c r="A870" s="10" t="s">
        <v>372</v>
      </c>
      <c r="B870" s="24" t="s">
        <v>313</v>
      </c>
      <c r="C870" s="25">
        <v>44270</v>
      </c>
      <c r="D870" s="10" t="s">
        <v>161</v>
      </c>
      <c r="E870" s="10" t="s">
        <v>162</v>
      </c>
      <c r="F870" s="24" t="s">
        <v>326</v>
      </c>
      <c r="G870" s="43">
        <v>649.49</v>
      </c>
      <c r="H870" s="25">
        <v>44256</v>
      </c>
      <c r="I870" s="26">
        <v>44270</v>
      </c>
      <c r="J870" s="10">
        <f t="shared" si="78"/>
        <v>15</v>
      </c>
      <c r="K870" s="11">
        <f t="shared" si="79"/>
        <v>44263</v>
      </c>
      <c r="L870" s="13">
        <f t="shared" si="80"/>
        <v>15</v>
      </c>
      <c r="M870" s="11">
        <f t="shared" si="81"/>
        <v>44263</v>
      </c>
      <c r="N870" s="25">
        <v>44270</v>
      </c>
      <c r="O870" s="25">
        <v>44306</v>
      </c>
      <c r="P870" s="25">
        <v>44305.5</v>
      </c>
      <c r="Q870" s="10">
        <f t="shared" si="82"/>
        <v>42.5</v>
      </c>
      <c r="R870" s="176">
        <f t="shared" si="83"/>
        <v>27603.325000000001</v>
      </c>
    </row>
    <row r="871" spans="1:18" x14ac:dyDescent="0.35">
      <c r="A871" s="10" t="s">
        <v>372</v>
      </c>
      <c r="B871" s="24" t="s">
        <v>313</v>
      </c>
      <c r="C871" s="25">
        <v>44270</v>
      </c>
      <c r="D871" s="10" t="s">
        <v>161</v>
      </c>
      <c r="E871" s="10" t="s">
        <v>162</v>
      </c>
      <c r="F871" s="24" t="s">
        <v>177</v>
      </c>
      <c r="G871" s="43">
        <v>191.73</v>
      </c>
      <c r="H871" s="25">
        <v>44256</v>
      </c>
      <c r="I871" s="26">
        <v>44270</v>
      </c>
      <c r="J871" s="10">
        <f t="shared" si="78"/>
        <v>15</v>
      </c>
      <c r="K871" s="11">
        <f t="shared" si="79"/>
        <v>44263</v>
      </c>
      <c r="L871" s="13">
        <f t="shared" si="80"/>
        <v>15</v>
      </c>
      <c r="M871" s="11">
        <f t="shared" si="81"/>
        <v>44263</v>
      </c>
      <c r="N871" s="25">
        <v>44270</v>
      </c>
      <c r="O871" s="25">
        <v>44306</v>
      </c>
      <c r="P871" s="25">
        <v>44305.5</v>
      </c>
      <c r="Q871" s="10">
        <f t="shared" si="82"/>
        <v>42.5</v>
      </c>
      <c r="R871" s="176">
        <f t="shared" si="83"/>
        <v>8148.5249999999996</v>
      </c>
    </row>
    <row r="872" spans="1:18" x14ac:dyDescent="0.35">
      <c r="A872" s="10" t="s">
        <v>372</v>
      </c>
      <c r="B872" s="24" t="s">
        <v>313</v>
      </c>
      <c r="C872" s="25">
        <v>44270</v>
      </c>
      <c r="D872" s="10" t="s">
        <v>161</v>
      </c>
      <c r="E872" s="10" t="s">
        <v>162</v>
      </c>
      <c r="F872" s="24" t="s">
        <v>373</v>
      </c>
      <c r="G872" s="43">
        <v>49.27</v>
      </c>
      <c r="H872" s="25">
        <v>44256</v>
      </c>
      <c r="I872" s="26">
        <v>44270</v>
      </c>
      <c r="J872" s="10">
        <f t="shared" si="78"/>
        <v>15</v>
      </c>
      <c r="K872" s="11">
        <f t="shared" si="79"/>
        <v>44263</v>
      </c>
      <c r="L872" s="13">
        <f t="shared" si="80"/>
        <v>15</v>
      </c>
      <c r="M872" s="11">
        <f t="shared" si="81"/>
        <v>44263</v>
      </c>
      <c r="N872" s="25">
        <v>44270</v>
      </c>
      <c r="O872" s="25">
        <v>44306</v>
      </c>
      <c r="P872" s="25">
        <v>44305.5</v>
      </c>
      <c r="Q872" s="10">
        <f t="shared" si="82"/>
        <v>42.5</v>
      </c>
      <c r="R872" s="176">
        <f t="shared" si="83"/>
        <v>2093.9749999999999</v>
      </c>
    </row>
    <row r="873" spans="1:18" x14ac:dyDescent="0.35">
      <c r="A873" s="10" t="s">
        <v>372</v>
      </c>
      <c r="B873" s="24" t="s">
        <v>313</v>
      </c>
      <c r="C873" s="25">
        <v>44270</v>
      </c>
      <c r="D873" s="10" t="s">
        <v>107</v>
      </c>
      <c r="E873" s="10" t="s">
        <v>108</v>
      </c>
      <c r="F873" s="24" t="s">
        <v>164</v>
      </c>
      <c r="G873" s="43">
        <v>24540.04</v>
      </c>
      <c r="H873" s="25">
        <v>44256</v>
      </c>
      <c r="I873" s="26">
        <v>44270</v>
      </c>
      <c r="J873" s="10">
        <f t="shared" si="78"/>
        <v>15</v>
      </c>
      <c r="K873" s="11">
        <f t="shared" si="79"/>
        <v>44263</v>
      </c>
      <c r="L873" s="13">
        <f t="shared" si="80"/>
        <v>15</v>
      </c>
      <c r="M873" s="11">
        <f t="shared" si="81"/>
        <v>44263</v>
      </c>
      <c r="N873" s="25">
        <v>44270</v>
      </c>
      <c r="O873" s="25">
        <v>44306</v>
      </c>
      <c r="P873" s="25">
        <v>44305.5</v>
      </c>
      <c r="Q873" s="10">
        <f t="shared" si="82"/>
        <v>42.5</v>
      </c>
      <c r="R873" s="176">
        <f t="shared" si="83"/>
        <v>1042951.7000000001</v>
      </c>
    </row>
    <row r="874" spans="1:18" x14ac:dyDescent="0.35">
      <c r="A874" s="10" t="s">
        <v>372</v>
      </c>
      <c r="B874" s="24" t="s">
        <v>313</v>
      </c>
      <c r="C874" s="25">
        <v>44270</v>
      </c>
      <c r="D874" s="10" t="s">
        <v>99</v>
      </c>
      <c r="E874" s="10" t="s">
        <v>100</v>
      </c>
      <c r="F874" s="24" t="s">
        <v>164</v>
      </c>
      <c r="G874" s="43">
        <v>334526.23999999964</v>
      </c>
      <c r="H874" s="25">
        <v>44256</v>
      </c>
      <c r="I874" s="26">
        <v>44270</v>
      </c>
      <c r="J874" s="10">
        <f t="shared" si="78"/>
        <v>15</v>
      </c>
      <c r="K874" s="11">
        <f t="shared" si="79"/>
        <v>44263</v>
      </c>
      <c r="L874" s="13">
        <f t="shared" si="80"/>
        <v>15</v>
      </c>
      <c r="M874" s="11">
        <f t="shared" si="81"/>
        <v>44263</v>
      </c>
      <c r="N874" s="25">
        <v>44270</v>
      </c>
      <c r="O874" s="25">
        <v>44306</v>
      </c>
      <c r="P874" s="25">
        <v>44305.5</v>
      </c>
      <c r="Q874" s="10">
        <f t="shared" si="82"/>
        <v>42.5</v>
      </c>
      <c r="R874" s="176">
        <f t="shared" si="83"/>
        <v>14217365.199999984</v>
      </c>
    </row>
    <row r="875" spans="1:18" x14ac:dyDescent="0.35">
      <c r="A875" s="10" t="s">
        <v>372</v>
      </c>
      <c r="B875" s="24" t="s">
        <v>313</v>
      </c>
      <c r="C875" s="25">
        <v>44270</v>
      </c>
      <c r="D875" s="10" t="s">
        <v>161</v>
      </c>
      <c r="E875" s="10" t="s">
        <v>162</v>
      </c>
      <c r="F875" s="24" t="s">
        <v>178</v>
      </c>
      <c r="G875" s="43">
        <v>762.48</v>
      </c>
      <c r="H875" s="25">
        <v>44256</v>
      </c>
      <c r="I875" s="26">
        <v>44270</v>
      </c>
      <c r="J875" s="10">
        <f t="shared" si="78"/>
        <v>15</v>
      </c>
      <c r="K875" s="11">
        <f t="shared" si="79"/>
        <v>44263</v>
      </c>
      <c r="L875" s="13">
        <f t="shared" si="80"/>
        <v>15</v>
      </c>
      <c r="M875" s="11">
        <f t="shared" si="81"/>
        <v>44263</v>
      </c>
      <c r="N875" s="25">
        <v>44270</v>
      </c>
      <c r="O875" s="25">
        <v>44306</v>
      </c>
      <c r="P875" s="25">
        <v>44305.5</v>
      </c>
      <c r="Q875" s="10">
        <f t="shared" si="82"/>
        <v>42.5</v>
      </c>
      <c r="R875" s="176">
        <f t="shared" si="83"/>
        <v>32405.4</v>
      </c>
    </row>
    <row r="876" spans="1:18" x14ac:dyDescent="0.35">
      <c r="A876" s="10" t="s">
        <v>372</v>
      </c>
      <c r="B876" s="24" t="s">
        <v>313</v>
      </c>
      <c r="C876" s="25">
        <v>44270</v>
      </c>
      <c r="D876" s="10" t="s">
        <v>161</v>
      </c>
      <c r="E876" s="10" t="s">
        <v>162</v>
      </c>
      <c r="F876" s="24" t="s">
        <v>327</v>
      </c>
      <c r="G876" s="43">
        <v>182.35</v>
      </c>
      <c r="H876" s="25">
        <v>44256</v>
      </c>
      <c r="I876" s="26">
        <v>44270</v>
      </c>
      <c r="J876" s="10">
        <f t="shared" si="78"/>
        <v>15</v>
      </c>
      <c r="K876" s="11">
        <f t="shared" si="79"/>
        <v>44263</v>
      </c>
      <c r="L876" s="13">
        <f t="shared" si="80"/>
        <v>15</v>
      </c>
      <c r="M876" s="11">
        <f t="shared" si="81"/>
        <v>44263</v>
      </c>
      <c r="N876" s="25">
        <v>44270</v>
      </c>
      <c r="O876" s="25">
        <v>44306</v>
      </c>
      <c r="P876" s="25">
        <v>44305.5</v>
      </c>
      <c r="Q876" s="10">
        <f t="shared" si="82"/>
        <v>42.5</v>
      </c>
      <c r="R876" s="176">
        <f t="shared" si="83"/>
        <v>7749.875</v>
      </c>
    </row>
    <row r="877" spans="1:18" x14ac:dyDescent="0.35">
      <c r="A877" s="10" t="s">
        <v>372</v>
      </c>
      <c r="B877" s="24" t="s">
        <v>313</v>
      </c>
      <c r="C877" s="25">
        <v>44270</v>
      </c>
      <c r="D877" s="10" t="s">
        <v>161</v>
      </c>
      <c r="E877" s="10" t="s">
        <v>162</v>
      </c>
      <c r="F877" s="24" t="s">
        <v>328</v>
      </c>
      <c r="G877" s="43">
        <v>465.41</v>
      </c>
      <c r="H877" s="25">
        <v>44256</v>
      </c>
      <c r="I877" s="26">
        <v>44270</v>
      </c>
      <c r="J877" s="10">
        <f t="shared" si="78"/>
        <v>15</v>
      </c>
      <c r="K877" s="11">
        <f t="shared" si="79"/>
        <v>44263</v>
      </c>
      <c r="L877" s="13">
        <f t="shared" si="80"/>
        <v>15</v>
      </c>
      <c r="M877" s="11">
        <f t="shared" si="81"/>
        <v>44263</v>
      </c>
      <c r="N877" s="25">
        <v>44270</v>
      </c>
      <c r="O877" s="25">
        <v>44306</v>
      </c>
      <c r="P877" s="25">
        <v>44305.5</v>
      </c>
      <c r="Q877" s="10">
        <f t="shared" si="82"/>
        <v>42.5</v>
      </c>
      <c r="R877" s="176">
        <f t="shared" si="83"/>
        <v>19779.924999999999</v>
      </c>
    </row>
    <row r="878" spans="1:18" x14ac:dyDescent="0.35">
      <c r="A878" s="10" t="s">
        <v>372</v>
      </c>
      <c r="B878" s="24" t="s">
        <v>313</v>
      </c>
      <c r="C878" s="25">
        <v>44270</v>
      </c>
      <c r="D878" s="10" t="s">
        <v>161</v>
      </c>
      <c r="E878" s="10" t="s">
        <v>162</v>
      </c>
      <c r="F878" s="24" t="s">
        <v>179</v>
      </c>
      <c r="G878" s="43">
        <v>4419.84</v>
      </c>
      <c r="H878" s="25">
        <v>44256</v>
      </c>
      <c r="I878" s="26">
        <v>44270</v>
      </c>
      <c r="J878" s="10">
        <f t="shared" si="78"/>
        <v>15</v>
      </c>
      <c r="K878" s="11">
        <f t="shared" si="79"/>
        <v>44263</v>
      </c>
      <c r="L878" s="13">
        <f t="shared" si="80"/>
        <v>15</v>
      </c>
      <c r="M878" s="11">
        <f t="shared" si="81"/>
        <v>44263</v>
      </c>
      <c r="N878" s="25">
        <v>44270</v>
      </c>
      <c r="O878" s="25">
        <v>44306</v>
      </c>
      <c r="P878" s="25">
        <v>44305.5</v>
      </c>
      <c r="Q878" s="10">
        <f t="shared" si="82"/>
        <v>42.5</v>
      </c>
      <c r="R878" s="176">
        <f t="shared" si="83"/>
        <v>187843.20000000001</v>
      </c>
    </row>
    <row r="879" spans="1:18" x14ac:dyDescent="0.35">
      <c r="A879" s="10" t="s">
        <v>372</v>
      </c>
      <c r="B879" s="24" t="s">
        <v>313</v>
      </c>
      <c r="C879" s="25">
        <v>44270</v>
      </c>
      <c r="D879" s="10" t="s">
        <v>161</v>
      </c>
      <c r="E879" s="10" t="s">
        <v>162</v>
      </c>
      <c r="F879" s="24" t="s">
        <v>180</v>
      </c>
      <c r="G879" s="43">
        <v>5911.91</v>
      </c>
      <c r="H879" s="25">
        <v>44256</v>
      </c>
      <c r="I879" s="26">
        <v>44270</v>
      </c>
      <c r="J879" s="10">
        <f t="shared" si="78"/>
        <v>15</v>
      </c>
      <c r="K879" s="11">
        <f t="shared" si="79"/>
        <v>44263</v>
      </c>
      <c r="L879" s="13">
        <f t="shared" si="80"/>
        <v>15</v>
      </c>
      <c r="M879" s="11">
        <f t="shared" si="81"/>
        <v>44263</v>
      </c>
      <c r="N879" s="25">
        <v>44270</v>
      </c>
      <c r="O879" s="25">
        <v>44306</v>
      </c>
      <c r="P879" s="25">
        <v>44305.5</v>
      </c>
      <c r="Q879" s="10">
        <f t="shared" si="82"/>
        <v>42.5</v>
      </c>
      <c r="R879" s="176">
        <f t="shared" si="83"/>
        <v>251256.17499999999</v>
      </c>
    </row>
    <row r="880" spans="1:18" x14ac:dyDescent="0.35">
      <c r="A880" s="10" t="s">
        <v>372</v>
      </c>
      <c r="B880" s="24" t="s">
        <v>313</v>
      </c>
      <c r="C880" s="25">
        <v>44270</v>
      </c>
      <c r="D880" s="10" t="s">
        <v>171</v>
      </c>
      <c r="E880" s="10" t="s">
        <v>172</v>
      </c>
      <c r="F880" s="24" t="s">
        <v>180</v>
      </c>
      <c r="G880" s="43">
        <v>857.71</v>
      </c>
      <c r="H880" s="25">
        <v>44256</v>
      </c>
      <c r="I880" s="26">
        <v>44270</v>
      </c>
      <c r="J880" s="10">
        <f t="shared" si="78"/>
        <v>15</v>
      </c>
      <c r="K880" s="11">
        <f t="shared" si="79"/>
        <v>44263</v>
      </c>
      <c r="L880" s="13">
        <f t="shared" si="80"/>
        <v>15</v>
      </c>
      <c r="M880" s="11">
        <f t="shared" si="81"/>
        <v>44263</v>
      </c>
      <c r="N880" s="25">
        <v>44270</v>
      </c>
      <c r="O880" s="25">
        <v>44306</v>
      </c>
      <c r="P880" s="25">
        <v>44305.5</v>
      </c>
      <c r="Q880" s="10">
        <f t="shared" si="82"/>
        <v>42.5</v>
      </c>
      <c r="R880" s="176">
        <f t="shared" si="83"/>
        <v>36452.675000000003</v>
      </c>
    </row>
    <row r="881" spans="1:18" x14ac:dyDescent="0.35">
      <c r="A881" s="10" t="s">
        <v>372</v>
      </c>
      <c r="B881" s="24" t="s">
        <v>313</v>
      </c>
      <c r="C881" s="25">
        <v>44270</v>
      </c>
      <c r="D881" s="10" t="s">
        <v>161</v>
      </c>
      <c r="E881" s="10" t="s">
        <v>162</v>
      </c>
      <c r="F881" s="24" t="s">
        <v>181</v>
      </c>
      <c r="G881" s="43">
        <v>671.28</v>
      </c>
      <c r="H881" s="25">
        <v>44256</v>
      </c>
      <c r="I881" s="26">
        <v>44270</v>
      </c>
      <c r="J881" s="10">
        <f t="shared" si="78"/>
        <v>15</v>
      </c>
      <c r="K881" s="11">
        <f t="shared" si="79"/>
        <v>44263</v>
      </c>
      <c r="L881" s="13">
        <f t="shared" si="80"/>
        <v>15</v>
      </c>
      <c r="M881" s="11">
        <f t="shared" si="81"/>
        <v>44263</v>
      </c>
      <c r="N881" s="25">
        <v>44270</v>
      </c>
      <c r="O881" s="25">
        <v>44306</v>
      </c>
      <c r="P881" s="25">
        <v>44305.5</v>
      </c>
      <c r="Q881" s="10">
        <f t="shared" si="82"/>
        <v>42.5</v>
      </c>
      <c r="R881" s="176">
        <f t="shared" si="83"/>
        <v>28529.399999999998</v>
      </c>
    </row>
    <row r="882" spans="1:18" x14ac:dyDescent="0.35">
      <c r="A882" s="10" t="s">
        <v>372</v>
      </c>
      <c r="B882" s="24" t="s">
        <v>313</v>
      </c>
      <c r="C882" s="25">
        <v>44270</v>
      </c>
      <c r="D882" s="10" t="s">
        <v>161</v>
      </c>
      <c r="E882" s="10" t="s">
        <v>162</v>
      </c>
      <c r="F882" s="24" t="s">
        <v>182</v>
      </c>
      <c r="G882" s="43">
        <v>1268.17</v>
      </c>
      <c r="H882" s="25">
        <v>44256</v>
      </c>
      <c r="I882" s="26">
        <v>44270</v>
      </c>
      <c r="J882" s="10">
        <f t="shared" si="78"/>
        <v>15</v>
      </c>
      <c r="K882" s="11">
        <f t="shared" si="79"/>
        <v>44263</v>
      </c>
      <c r="L882" s="13">
        <f t="shared" si="80"/>
        <v>15</v>
      </c>
      <c r="M882" s="11">
        <f t="shared" si="81"/>
        <v>44263</v>
      </c>
      <c r="N882" s="25">
        <v>44270</v>
      </c>
      <c r="O882" s="25">
        <v>44306</v>
      </c>
      <c r="P882" s="25">
        <v>44305.5</v>
      </c>
      <c r="Q882" s="10">
        <f t="shared" si="82"/>
        <v>42.5</v>
      </c>
      <c r="R882" s="176">
        <f t="shared" si="83"/>
        <v>53897.225000000006</v>
      </c>
    </row>
    <row r="883" spans="1:18" x14ac:dyDescent="0.35">
      <c r="A883" s="10" t="s">
        <v>372</v>
      </c>
      <c r="B883" s="24" t="s">
        <v>313</v>
      </c>
      <c r="C883" s="25">
        <v>44270</v>
      </c>
      <c r="D883" s="10" t="s">
        <v>161</v>
      </c>
      <c r="E883" s="10" t="s">
        <v>162</v>
      </c>
      <c r="F883" s="24" t="s">
        <v>183</v>
      </c>
      <c r="G883" s="43">
        <v>17569.400000000005</v>
      </c>
      <c r="H883" s="25">
        <v>44256</v>
      </c>
      <c r="I883" s="26">
        <v>44270</v>
      </c>
      <c r="J883" s="10">
        <f t="shared" si="78"/>
        <v>15</v>
      </c>
      <c r="K883" s="11">
        <f t="shared" si="79"/>
        <v>44263</v>
      </c>
      <c r="L883" s="13">
        <f t="shared" si="80"/>
        <v>15</v>
      </c>
      <c r="M883" s="11">
        <f t="shared" si="81"/>
        <v>44263</v>
      </c>
      <c r="N883" s="25">
        <v>44270</v>
      </c>
      <c r="O883" s="25">
        <v>44306</v>
      </c>
      <c r="P883" s="25">
        <v>44305.5</v>
      </c>
      <c r="Q883" s="10">
        <f t="shared" si="82"/>
        <v>42.5</v>
      </c>
      <c r="R883" s="176">
        <f t="shared" si="83"/>
        <v>746699.50000000023</v>
      </c>
    </row>
    <row r="884" spans="1:18" x14ac:dyDescent="0.35">
      <c r="A884" s="10" t="s">
        <v>372</v>
      </c>
      <c r="B884" s="24" t="s">
        <v>313</v>
      </c>
      <c r="C884" s="25">
        <v>44270</v>
      </c>
      <c r="D884" s="10" t="s">
        <v>161</v>
      </c>
      <c r="E884" s="10" t="s">
        <v>162</v>
      </c>
      <c r="F884" s="24" t="s">
        <v>329</v>
      </c>
      <c r="G884" s="43">
        <v>262.29000000000002</v>
      </c>
      <c r="H884" s="25">
        <v>44256</v>
      </c>
      <c r="I884" s="26">
        <v>44270</v>
      </c>
      <c r="J884" s="10">
        <f t="shared" si="78"/>
        <v>15</v>
      </c>
      <c r="K884" s="11">
        <f t="shared" si="79"/>
        <v>44263</v>
      </c>
      <c r="L884" s="13">
        <f t="shared" si="80"/>
        <v>15</v>
      </c>
      <c r="M884" s="11">
        <f t="shared" si="81"/>
        <v>44263</v>
      </c>
      <c r="N884" s="25">
        <v>44270</v>
      </c>
      <c r="O884" s="25">
        <v>44306</v>
      </c>
      <c r="P884" s="25">
        <v>44305.5</v>
      </c>
      <c r="Q884" s="10">
        <f t="shared" si="82"/>
        <v>42.5</v>
      </c>
      <c r="R884" s="176">
        <f t="shared" si="83"/>
        <v>11147.325000000001</v>
      </c>
    </row>
    <row r="885" spans="1:18" x14ac:dyDescent="0.35">
      <c r="A885" s="10" t="s">
        <v>372</v>
      </c>
      <c r="B885" s="24" t="s">
        <v>313</v>
      </c>
      <c r="C885" s="25">
        <v>44270</v>
      </c>
      <c r="D885" s="10" t="s">
        <v>107</v>
      </c>
      <c r="E885" s="10" t="s">
        <v>108</v>
      </c>
      <c r="F885" s="24" t="s">
        <v>261</v>
      </c>
      <c r="G885" s="43">
        <v>379.03</v>
      </c>
      <c r="H885" s="25">
        <v>44256</v>
      </c>
      <c r="I885" s="26">
        <v>44270</v>
      </c>
      <c r="J885" s="10">
        <f t="shared" si="78"/>
        <v>15</v>
      </c>
      <c r="K885" s="11">
        <f t="shared" si="79"/>
        <v>44263</v>
      </c>
      <c r="L885" s="13">
        <f t="shared" si="80"/>
        <v>15</v>
      </c>
      <c r="M885" s="11">
        <f t="shared" si="81"/>
        <v>44263</v>
      </c>
      <c r="N885" s="25">
        <v>44270</v>
      </c>
      <c r="O885" s="25">
        <v>44306</v>
      </c>
      <c r="P885" s="25">
        <v>44305.5</v>
      </c>
      <c r="Q885" s="10">
        <f t="shared" si="82"/>
        <v>42.5</v>
      </c>
      <c r="R885" s="176">
        <f t="shared" si="83"/>
        <v>16108.775</v>
      </c>
    </row>
    <row r="886" spans="1:18" x14ac:dyDescent="0.35">
      <c r="A886" s="10" t="s">
        <v>372</v>
      </c>
      <c r="B886" s="24" t="s">
        <v>313</v>
      </c>
      <c r="C886" s="25">
        <v>44270</v>
      </c>
      <c r="D886" s="10" t="s">
        <v>161</v>
      </c>
      <c r="E886" s="10" t="s">
        <v>162</v>
      </c>
      <c r="F886" s="24" t="s">
        <v>184</v>
      </c>
      <c r="G886" s="43">
        <v>979.69999999999993</v>
      </c>
      <c r="H886" s="25">
        <v>44256</v>
      </c>
      <c r="I886" s="26">
        <v>44270</v>
      </c>
      <c r="J886" s="10">
        <f t="shared" si="78"/>
        <v>15</v>
      </c>
      <c r="K886" s="11">
        <f t="shared" si="79"/>
        <v>44263</v>
      </c>
      <c r="L886" s="13">
        <f t="shared" si="80"/>
        <v>15</v>
      </c>
      <c r="M886" s="11">
        <f t="shared" si="81"/>
        <v>44263</v>
      </c>
      <c r="N886" s="25">
        <v>44270</v>
      </c>
      <c r="O886" s="25">
        <v>44306</v>
      </c>
      <c r="P886" s="25">
        <v>44305.5</v>
      </c>
      <c r="Q886" s="10">
        <f t="shared" si="82"/>
        <v>42.5</v>
      </c>
      <c r="R886" s="176">
        <f t="shared" si="83"/>
        <v>41637.25</v>
      </c>
    </row>
    <row r="887" spans="1:18" x14ac:dyDescent="0.35">
      <c r="A887" s="10" t="s">
        <v>372</v>
      </c>
      <c r="B887" s="24" t="s">
        <v>313</v>
      </c>
      <c r="C887" s="25">
        <v>44270</v>
      </c>
      <c r="D887" s="10" t="s">
        <v>161</v>
      </c>
      <c r="E887" s="10" t="s">
        <v>162</v>
      </c>
      <c r="F887" s="24" t="s">
        <v>330</v>
      </c>
      <c r="G887" s="43">
        <v>525.9</v>
      </c>
      <c r="H887" s="25">
        <v>44256</v>
      </c>
      <c r="I887" s="26">
        <v>44270</v>
      </c>
      <c r="J887" s="10">
        <f t="shared" si="78"/>
        <v>15</v>
      </c>
      <c r="K887" s="11">
        <f t="shared" si="79"/>
        <v>44263</v>
      </c>
      <c r="L887" s="13">
        <f t="shared" si="80"/>
        <v>15</v>
      </c>
      <c r="M887" s="11">
        <f t="shared" si="81"/>
        <v>44263</v>
      </c>
      <c r="N887" s="25">
        <v>44270</v>
      </c>
      <c r="O887" s="25">
        <v>44306</v>
      </c>
      <c r="P887" s="25">
        <v>44305.5</v>
      </c>
      <c r="Q887" s="10">
        <f t="shared" si="82"/>
        <v>42.5</v>
      </c>
      <c r="R887" s="176">
        <f t="shared" si="83"/>
        <v>22350.75</v>
      </c>
    </row>
    <row r="888" spans="1:18" x14ac:dyDescent="0.35">
      <c r="A888" s="10" t="s">
        <v>372</v>
      </c>
      <c r="B888" s="24" t="s">
        <v>313</v>
      </c>
      <c r="C888" s="25">
        <v>44270</v>
      </c>
      <c r="D888" s="10" t="s">
        <v>161</v>
      </c>
      <c r="E888" s="10" t="s">
        <v>162</v>
      </c>
      <c r="F888" s="24" t="s">
        <v>185</v>
      </c>
      <c r="G888" s="43">
        <v>11127.260000000002</v>
      </c>
      <c r="H888" s="25">
        <v>44256</v>
      </c>
      <c r="I888" s="26">
        <v>44270</v>
      </c>
      <c r="J888" s="10">
        <f t="shared" si="78"/>
        <v>15</v>
      </c>
      <c r="K888" s="11">
        <f t="shared" si="79"/>
        <v>44263</v>
      </c>
      <c r="L888" s="13">
        <f t="shared" si="80"/>
        <v>15</v>
      </c>
      <c r="M888" s="11">
        <f t="shared" si="81"/>
        <v>44263</v>
      </c>
      <c r="N888" s="25">
        <v>44270</v>
      </c>
      <c r="O888" s="25">
        <v>44306</v>
      </c>
      <c r="P888" s="25">
        <v>44305.5</v>
      </c>
      <c r="Q888" s="10">
        <f t="shared" si="82"/>
        <v>42.5</v>
      </c>
      <c r="R888" s="176">
        <f t="shared" si="83"/>
        <v>472908.5500000001</v>
      </c>
    </row>
    <row r="889" spans="1:18" x14ac:dyDescent="0.35">
      <c r="A889" s="10" t="s">
        <v>372</v>
      </c>
      <c r="B889" s="24" t="s">
        <v>313</v>
      </c>
      <c r="C889" s="25">
        <v>44270</v>
      </c>
      <c r="D889" s="10" t="s">
        <v>161</v>
      </c>
      <c r="E889" s="10" t="s">
        <v>162</v>
      </c>
      <c r="F889" s="24" t="s">
        <v>331</v>
      </c>
      <c r="G889" s="43">
        <v>1296.43</v>
      </c>
      <c r="H889" s="25">
        <v>44256</v>
      </c>
      <c r="I889" s="26">
        <v>44270</v>
      </c>
      <c r="J889" s="10">
        <f t="shared" si="78"/>
        <v>15</v>
      </c>
      <c r="K889" s="11">
        <f t="shared" si="79"/>
        <v>44263</v>
      </c>
      <c r="L889" s="13">
        <f t="shared" si="80"/>
        <v>15</v>
      </c>
      <c r="M889" s="11">
        <f t="shared" si="81"/>
        <v>44263</v>
      </c>
      <c r="N889" s="25">
        <v>44270</v>
      </c>
      <c r="O889" s="25">
        <v>44306</v>
      </c>
      <c r="P889" s="25">
        <v>44305.5</v>
      </c>
      <c r="Q889" s="10">
        <f t="shared" si="82"/>
        <v>42.5</v>
      </c>
      <c r="R889" s="176">
        <f t="shared" si="83"/>
        <v>55098.275000000001</v>
      </c>
    </row>
    <row r="890" spans="1:18" x14ac:dyDescent="0.35">
      <c r="A890" s="10" t="s">
        <v>372</v>
      </c>
      <c r="B890" s="24" t="s">
        <v>313</v>
      </c>
      <c r="C890" s="25">
        <v>44270</v>
      </c>
      <c r="D890" s="10" t="s">
        <v>161</v>
      </c>
      <c r="E890" s="10" t="s">
        <v>162</v>
      </c>
      <c r="F890" s="24" t="s">
        <v>332</v>
      </c>
      <c r="G890" s="43">
        <v>192.61</v>
      </c>
      <c r="H890" s="25">
        <v>44256</v>
      </c>
      <c r="I890" s="26">
        <v>44270</v>
      </c>
      <c r="J890" s="10">
        <f t="shared" si="78"/>
        <v>15</v>
      </c>
      <c r="K890" s="11">
        <f t="shared" si="79"/>
        <v>44263</v>
      </c>
      <c r="L890" s="13">
        <f t="shared" si="80"/>
        <v>15</v>
      </c>
      <c r="M890" s="11">
        <f t="shared" si="81"/>
        <v>44263</v>
      </c>
      <c r="N890" s="25">
        <v>44270</v>
      </c>
      <c r="O890" s="25">
        <v>44306</v>
      </c>
      <c r="P890" s="25">
        <v>44305.5</v>
      </c>
      <c r="Q890" s="10">
        <f t="shared" si="82"/>
        <v>42.5</v>
      </c>
      <c r="R890" s="176">
        <f t="shared" si="83"/>
        <v>8185.9250000000002</v>
      </c>
    </row>
    <row r="891" spans="1:18" x14ac:dyDescent="0.35">
      <c r="A891" s="10" t="s">
        <v>372</v>
      </c>
      <c r="B891" s="24" t="s">
        <v>313</v>
      </c>
      <c r="C891" s="25">
        <v>44270</v>
      </c>
      <c r="D891" s="10" t="s">
        <v>161</v>
      </c>
      <c r="E891" s="10" t="s">
        <v>162</v>
      </c>
      <c r="F891" s="24" t="s">
        <v>186</v>
      </c>
      <c r="G891" s="43">
        <v>311.85000000000002</v>
      </c>
      <c r="H891" s="25">
        <v>44256</v>
      </c>
      <c r="I891" s="26">
        <v>44270</v>
      </c>
      <c r="J891" s="10">
        <f t="shared" si="78"/>
        <v>15</v>
      </c>
      <c r="K891" s="11">
        <f t="shared" si="79"/>
        <v>44263</v>
      </c>
      <c r="L891" s="13">
        <f t="shared" si="80"/>
        <v>15</v>
      </c>
      <c r="M891" s="11">
        <f t="shared" si="81"/>
        <v>44263</v>
      </c>
      <c r="N891" s="25">
        <v>44270</v>
      </c>
      <c r="O891" s="25">
        <v>44306</v>
      </c>
      <c r="P891" s="25">
        <v>44305.5</v>
      </c>
      <c r="Q891" s="10">
        <f t="shared" si="82"/>
        <v>42.5</v>
      </c>
      <c r="R891" s="176">
        <f t="shared" si="83"/>
        <v>13253.625000000002</v>
      </c>
    </row>
    <row r="892" spans="1:18" x14ac:dyDescent="0.35">
      <c r="A892" s="10" t="s">
        <v>372</v>
      </c>
      <c r="B892" s="24" t="s">
        <v>313</v>
      </c>
      <c r="C892" s="25">
        <v>44270</v>
      </c>
      <c r="D892" s="10" t="s">
        <v>161</v>
      </c>
      <c r="E892" s="10" t="s">
        <v>162</v>
      </c>
      <c r="F892" s="24" t="s">
        <v>333</v>
      </c>
      <c r="G892" s="43">
        <v>6062.17</v>
      </c>
      <c r="H892" s="25">
        <v>44256</v>
      </c>
      <c r="I892" s="26">
        <v>44270</v>
      </c>
      <c r="J892" s="10">
        <f t="shared" si="78"/>
        <v>15</v>
      </c>
      <c r="K892" s="11">
        <f t="shared" si="79"/>
        <v>44263</v>
      </c>
      <c r="L892" s="13">
        <f t="shared" si="80"/>
        <v>15</v>
      </c>
      <c r="M892" s="11">
        <f t="shared" si="81"/>
        <v>44263</v>
      </c>
      <c r="N892" s="25">
        <v>44270</v>
      </c>
      <c r="O892" s="25">
        <v>44306</v>
      </c>
      <c r="P892" s="25">
        <v>44305.5</v>
      </c>
      <c r="Q892" s="10">
        <f t="shared" si="82"/>
        <v>42.5</v>
      </c>
      <c r="R892" s="176">
        <f t="shared" si="83"/>
        <v>257642.22500000001</v>
      </c>
    </row>
    <row r="893" spans="1:18" x14ac:dyDescent="0.35">
      <c r="A893" s="10" t="s">
        <v>372</v>
      </c>
      <c r="B893" s="24" t="s">
        <v>313</v>
      </c>
      <c r="C893" s="25">
        <v>44270</v>
      </c>
      <c r="D893" s="10" t="s">
        <v>161</v>
      </c>
      <c r="E893" s="10" t="s">
        <v>162</v>
      </c>
      <c r="F893" s="24" t="s">
        <v>334</v>
      </c>
      <c r="G893" s="43">
        <v>1034.79</v>
      </c>
      <c r="H893" s="25">
        <v>44256</v>
      </c>
      <c r="I893" s="26">
        <v>44270</v>
      </c>
      <c r="J893" s="10">
        <f t="shared" si="78"/>
        <v>15</v>
      </c>
      <c r="K893" s="11">
        <f t="shared" si="79"/>
        <v>44263</v>
      </c>
      <c r="L893" s="13">
        <f t="shared" si="80"/>
        <v>15</v>
      </c>
      <c r="M893" s="11">
        <f t="shared" si="81"/>
        <v>44263</v>
      </c>
      <c r="N893" s="25">
        <v>44270</v>
      </c>
      <c r="O893" s="25">
        <v>44306</v>
      </c>
      <c r="P893" s="25">
        <v>44305.5</v>
      </c>
      <c r="Q893" s="10">
        <f t="shared" si="82"/>
        <v>42.5</v>
      </c>
      <c r="R893" s="176">
        <f t="shared" si="83"/>
        <v>43978.574999999997</v>
      </c>
    </row>
    <row r="894" spans="1:18" x14ac:dyDescent="0.35">
      <c r="A894" s="10" t="s">
        <v>372</v>
      </c>
      <c r="B894" s="24" t="s">
        <v>313</v>
      </c>
      <c r="C894" s="25">
        <v>44270</v>
      </c>
      <c r="D894" s="10" t="s">
        <v>161</v>
      </c>
      <c r="E894" s="10" t="s">
        <v>162</v>
      </c>
      <c r="F894" s="24" t="s">
        <v>335</v>
      </c>
      <c r="G894" s="43">
        <v>718.37999999999988</v>
      </c>
      <c r="H894" s="25">
        <v>44256</v>
      </c>
      <c r="I894" s="26">
        <v>44270</v>
      </c>
      <c r="J894" s="10">
        <f t="shared" si="78"/>
        <v>15</v>
      </c>
      <c r="K894" s="11">
        <f t="shared" si="79"/>
        <v>44263</v>
      </c>
      <c r="L894" s="13">
        <f t="shared" si="80"/>
        <v>15</v>
      </c>
      <c r="M894" s="11">
        <f t="shared" si="81"/>
        <v>44263</v>
      </c>
      <c r="N894" s="25">
        <v>44270</v>
      </c>
      <c r="O894" s="25">
        <v>44306</v>
      </c>
      <c r="P894" s="25">
        <v>44305.5</v>
      </c>
      <c r="Q894" s="10">
        <f t="shared" si="82"/>
        <v>42.5</v>
      </c>
      <c r="R894" s="176">
        <f t="shared" si="83"/>
        <v>30531.149999999994</v>
      </c>
    </row>
    <row r="895" spans="1:18" x14ac:dyDescent="0.35">
      <c r="A895" s="10" t="s">
        <v>372</v>
      </c>
      <c r="B895" s="24" t="s">
        <v>313</v>
      </c>
      <c r="C895" s="25">
        <v>44270</v>
      </c>
      <c r="D895" s="10" t="s">
        <v>161</v>
      </c>
      <c r="E895" s="10" t="s">
        <v>162</v>
      </c>
      <c r="F895" s="24" t="s">
        <v>187</v>
      </c>
      <c r="G895" s="43">
        <v>5607.24</v>
      </c>
      <c r="H895" s="25">
        <v>44256</v>
      </c>
      <c r="I895" s="26">
        <v>44270</v>
      </c>
      <c r="J895" s="10">
        <f t="shared" si="78"/>
        <v>15</v>
      </c>
      <c r="K895" s="11">
        <f t="shared" si="79"/>
        <v>44263</v>
      </c>
      <c r="L895" s="13">
        <f t="shared" si="80"/>
        <v>15</v>
      </c>
      <c r="M895" s="11">
        <f t="shared" si="81"/>
        <v>44263</v>
      </c>
      <c r="N895" s="25">
        <v>44270</v>
      </c>
      <c r="O895" s="25">
        <v>44306</v>
      </c>
      <c r="P895" s="25">
        <v>44305.5</v>
      </c>
      <c r="Q895" s="10">
        <f t="shared" si="82"/>
        <v>42.5</v>
      </c>
      <c r="R895" s="176">
        <f t="shared" si="83"/>
        <v>238307.69999999998</v>
      </c>
    </row>
    <row r="896" spans="1:18" x14ac:dyDescent="0.35">
      <c r="A896" s="10" t="s">
        <v>372</v>
      </c>
      <c r="B896" s="24" t="s">
        <v>313</v>
      </c>
      <c r="C896" s="25">
        <v>44270</v>
      </c>
      <c r="D896" s="10" t="s">
        <v>161</v>
      </c>
      <c r="E896" s="10" t="s">
        <v>162</v>
      </c>
      <c r="F896" s="24" t="s">
        <v>188</v>
      </c>
      <c r="G896" s="43">
        <v>1484.12</v>
      </c>
      <c r="H896" s="25">
        <v>44256</v>
      </c>
      <c r="I896" s="26">
        <v>44270</v>
      </c>
      <c r="J896" s="10">
        <f t="shared" si="78"/>
        <v>15</v>
      </c>
      <c r="K896" s="11">
        <f t="shared" si="79"/>
        <v>44263</v>
      </c>
      <c r="L896" s="13">
        <f t="shared" si="80"/>
        <v>15</v>
      </c>
      <c r="M896" s="11">
        <f t="shared" si="81"/>
        <v>44263</v>
      </c>
      <c r="N896" s="25">
        <v>44270</v>
      </c>
      <c r="O896" s="25">
        <v>44306</v>
      </c>
      <c r="P896" s="25">
        <v>44305.5</v>
      </c>
      <c r="Q896" s="10">
        <f t="shared" si="82"/>
        <v>42.5</v>
      </c>
      <c r="R896" s="176">
        <f t="shared" si="83"/>
        <v>63075.1</v>
      </c>
    </row>
    <row r="897" spans="1:18" x14ac:dyDescent="0.35">
      <c r="A897" s="10" t="s">
        <v>372</v>
      </c>
      <c r="B897" s="24" t="s">
        <v>313</v>
      </c>
      <c r="C897" s="25">
        <v>44270</v>
      </c>
      <c r="D897" s="10" t="s">
        <v>161</v>
      </c>
      <c r="E897" s="10" t="s">
        <v>162</v>
      </c>
      <c r="F897" s="24" t="s">
        <v>336</v>
      </c>
      <c r="G897" s="43">
        <v>335.06</v>
      </c>
      <c r="H897" s="25">
        <v>44256</v>
      </c>
      <c r="I897" s="26">
        <v>44270</v>
      </c>
      <c r="J897" s="10">
        <f t="shared" si="78"/>
        <v>15</v>
      </c>
      <c r="K897" s="11">
        <f t="shared" si="79"/>
        <v>44263</v>
      </c>
      <c r="L897" s="13">
        <f t="shared" si="80"/>
        <v>15</v>
      </c>
      <c r="M897" s="11">
        <f t="shared" si="81"/>
        <v>44263</v>
      </c>
      <c r="N897" s="25">
        <v>44270</v>
      </c>
      <c r="O897" s="25">
        <v>44306</v>
      </c>
      <c r="P897" s="25">
        <v>44305.5</v>
      </c>
      <c r="Q897" s="10">
        <f t="shared" si="82"/>
        <v>42.5</v>
      </c>
      <c r="R897" s="176">
        <f t="shared" si="83"/>
        <v>14240.05</v>
      </c>
    </row>
    <row r="898" spans="1:18" x14ac:dyDescent="0.35">
      <c r="A898" s="10" t="s">
        <v>372</v>
      </c>
      <c r="B898" s="24" t="s">
        <v>313</v>
      </c>
      <c r="C898" s="25">
        <v>44270</v>
      </c>
      <c r="D898" s="10" t="s">
        <v>161</v>
      </c>
      <c r="E898" s="10" t="s">
        <v>162</v>
      </c>
      <c r="F898" s="24" t="s">
        <v>337</v>
      </c>
      <c r="G898" s="43">
        <v>541.19000000000005</v>
      </c>
      <c r="H898" s="25">
        <v>44256</v>
      </c>
      <c r="I898" s="26">
        <v>44270</v>
      </c>
      <c r="J898" s="10">
        <f t="shared" si="78"/>
        <v>15</v>
      </c>
      <c r="K898" s="11">
        <f t="shared" si="79"/>
        <v>44263</v>
      </c>
      <c r="L898" s="13">
        <f t="shared" si="80"/>
        <v>15</v>
      </c>
      <c r="M898" s="11">
        <f t="shared" si="81"/>
        <v>44263</v>
      </c>
      <c r="N898" s="25">
        <v>44270</v>
      </c>
      <c r="O898" s="25">
        <v>44306</v>
      </c>
      <c r="P898" s="25">
        <v>44305.5</v>
      </c>
      <c r="Q898" s="10">
        <f t="shared" si="82"/>
        <v>42.5</v>
      </c>
      <c r="R898" s="176">
        <f t="shared" si="83"/>
        <v>23000.575000000001</v>
      </c>
    </row>
    <row r="899" spans="1:18" x14ac:dyDescent="0.35">
      <c r="A899" s="10" t="s">
        <v>372</v>
      </c>
      <c r="B899" s="24" t="s">
        <v>313</v>
      </c>
      <c r="C899" s="25">
        <v>44270</v>
      </c>
      <c r="D899" s="10" t="s">
        <v>171</v>
      </c>
      <c r="E899" s="10" t="s">
        <v>172</v>
      </c>
      <c r="F899" s="24" t="s">
        <v>337</v>
      </c>
      <c r="G899" s="43">
        <v>641.69000000000005</v>
      </c>
      <c r="H899" s="25">
        <v>44256</v>
      </c>
      <c r="I899" s="26">
        <v>44270</v>
      </c>
      <c r="J899" s="10">
        <f t="shared" si="78"/>
        <v>15</v>
      </c>
      <c r="K899" s="11">
        <f t="shared" si="79"/>
        <v>44263</v>
      </c>
      <c r="L899" s="13">
        <f t="shared" si="80"/>
        <v>15</v>
      </c>
      <c r="M899" s="11">
        <f t="shared" si="81"/>
        <v>44263</v>
      </c>
      <c r="N899" s="25">
        <v>44270</v>
      </c>
      <c r="O899" s="25">
        <v>44306</v>
      </c>
      <c r="P899" s="25">
        <v>44305.5</v>
      </c>
      <c r="Q899" s="10">
        <f t="shared" si="82"/>
        <v>42.5</v>
      </c>
      <c r="R899" s="176">
        <f t="shared" si="83"/>
        <v>27271.825000000001</v>
      </c>
    </row>
    <row r="900" spans="1:18" x14ac:dyDescent="0.35">
      <c r="A900" s="10" t="s">
        <v>372</v>
      </c>
      <c r="B900" s="24" t="s">
        <v>313</v>
      </c>
      <c r="C900" s="25">
        <v>44270</v>
      </c>
      <c r="D900" s="10" t="s">
        <v>161</v>
      </c>
      <c r="E900" s="10" t="s">
        <v>162</v>
      </c>
      <c r="F900" s="24" t="s">
        <v>338</v>
      </c>
      <c r="G900" s="43">
        <v>103.82</v>
      </c>
      <c r="H900" s="25">
        <v>44256</v>
      </c>
      <c r="I900" s="26">
        <v>44270</v>
      </c>
      <c r="J900" s="10">
        <f t="shared" ref="J900:J963" si="84">I900-H900+1</f>
        <v>15</v>
      </c>
      <c r="K900" s="11">
        <f t="shared" ref="K900:K963" si="85">(H900+I900)/2</f>
        <v>44263</v>
      </c>
      <c r="L900" s="13">
        <f t="shared" si="80"/>
        <v>15</v>
      </c>
      <c r="M900" s="11">
        <f t="shared" si="81"/>
        <v>44263</v>
      </c>
      <c r="N900" s="25">
        <v>44270</v>
      </c>
      <c r="O900" s="25">
        <v>44306</v>
      </c>
      <c r="P900" s="25">
        <v>44305.5</v>
      </c>
      <c r="Q900" s="10">
        <f t="shared" si="82"/>
        <v>42.5</v>
      </c>
      <c r="R900" s="176">
        <f t="shared" si="83"/>
        <v>4412.3499999999995</v>
      </c>
    </row>
    <row r="901" spans="1:18" x14ac:dyDescent="0.35">
      <c r="A901" s="10" t="s">
        <v>372</v>
      </c>
      <c r="B901" s="24" t="s">
        <v>313</v>
      </c>
      <c r="C901" s="25">
        <v>44270</v>
      </c>
      <c r="D901" s="10" t="s">
        <v>161</v>
      </c>
      <c r="E901" s="10" t="s">
        <v>162</v>
      </c>
      <c r="F901" s="24" t="s">
        <v>189</v>
      </c>
      <c r="G901" s="43">
        <v>6847.74</v>
      </c>
      <c r="H901" s="25">
        <v>44256</v>
      </c>
      <c r="I901" s="26">
        <v>44270</v>
      </c>
      <c r="J901" s="10">
        <f t="shared" si="84"/>
        <v>15</v>
      </c>
      <c r="K901" s="11">
        <f t="shared" si="85"/>
        <v>44263</v>
      </c>
      <c r="L901" s="13">
        <f t="shared" si="80"/>
        <v>15</v>
      </c>
      <c r="M901" s="11">
        <f t="shared" si="81"/>
        <v>44263</v>
      </c>
      <c r="N901" s="25">
        <v>44270</v>
      </c>
      <c r="O901" s="25">
        <v>44306</v>
      </c>
      <c r="P901" s="25">
        <v>44305.5</v>
      </c>
      <c r="Q901" s="10">
        <f t="shared" si="82"/>
        <v>42.5</v>
      </c>
      <c r="R901" s="176">
        <f t="shared" si="83"/>
        <v>291028.95</v>
      </c>
    </row>
    <row r="902" spans="1:18" x14ac:dyDescent="0.35">
      <c r="A902" s="10" t="s">
        <v>372</v>
      </c>
      <c r="B902" s="24" t="s">
        <v>313</v>
      </c>
      <c r="C902" s="25">
        <v>44270</v>
      </c>
      <c r="D902" s="10" t="s">
        <v>171</v>
      </c>
      <c r="E902" s="10" t="s">
        <v>172</v>
      </c>
      <c r="F902" s="24" t="s">
        <v>189</v>
      </c>
      <c r="G902" s="43">
        <v>156.66999999999999</v>
      </c>
      <c r="H902" s="25">
        <v>44256</v>
      </c>
      <c r="I902" s="26">
        <v>44270</v>
      </c>
      <c r="J902" s="10">
        <f t="shared" si="84"/>
        <v>15</v>
      </c>
      <c r="K902" s="11">
        <f t="shared" si="85"/>
        <v>44263</v>
      </c>
      <c r="L902" s="13">
        <f t="shared" si="80"/>
        <v>15</v>
      </c>
      <c r="M902" s="11">
        <f t="shared" si="81"/>
        <v>44263</v>
      </c>
      <c r="N902" s="25">
        <v>44270</v>
      </c>
      <c r="O902" s="25">
        <v>44306</v>
      </c>
      <c r="P902" s="25">
        <v>44305.5</v>
      </c>
      <c r="Q902" s="10">
        <f t="shared" si="82"/>
        <v>42.5</v>
      </c>
      <c r="R902" s="176">
        <f t="shared" si="83"/>
        <v>6658.4749999999995</v>
      </c>
    </row>
    <row r="903" spans="1:18" x14ac:dyDescent="0.35">
      <c r="A903" s="10" t="s">
        <v>372</v>
      </c>
      <c r="B903" s="24" t="s">
        <v>313</v>
      </c>
      <c r="C903" s="25">
        <v>44270</v>
      </c>
      <c r="D903" s="10" t="s">
        <v>161</v>
      </c>
      <c r="E903" s="10" t="s">
        <v>162</v>
      </c>
      <c r="F903" s="24" t="s">
        <v>198</v>
      </c>
      <c r="G903" s="43">
        <v>907.2399999999999</v>
      </c>
      <c r="H903" s="25">
        <v>44256</v>
      </c>
      <c r="I903" s="26">
        <v>44270</v>
      </c>
      <c r="J903" s="10">
        <f t="shared" si="84"/>
        <v>15</v>
      </c>
      <c r="K903" s="11">
        <f t="shared" si="85"/>
        <v>44263</v>
      </c>
      <c r="L903" s="13">
        <f t="shared" si="80"/>
        <v>15</v>
      </c>
      <c r="M903" s="11">
        <f t="shared" si="81"/>
        <v>44263</v>
      </c>
      <c r="N903" s="25">
        <v>44270</v>
      </c>
      <c r="O903" s="25">
        <v>44306</v>
      </c>
      <c r="P903" s="25">
        <v>44305.5</v>
      </c>
      <c r="Q903" s="10">
        <f t="shared" si="82"/>
        <v>42.5</v>
      </c>
      <c r="R903" s="176">
        <f t="shared" si="83"/>
        <v>38557.699999999997</v>
      </c>
    </row>
    <row r="904" spans="1:18" x14ac:dyDescent="0.35">
      <c r="A904" s="10" t="s">
        <v>372</v>
      </c>
      <c r="B904" s="24" t="s">
        <v>313</v>
      </c>
      <c r="C904" s="25">
        <v>44270</v>
      </c>
      <c r="D904" s="10" t="s">
        <v>161</v>
      </c>
      <c r="E904" s="10" t="s">
        <v>162</v>
      </c>
      <c r="F904" s="24" t="s">
        <v>190</v>
      </c>
      <c r="G904" s="43">
        <v>1384.75</v>
      </c>
      <c r="H904" s="25">
        <v>44256</v>
      </c>
      <c r="I904" s="26">
        <v>44270</v>
      </c>
      <c r="J904" s="10">
        <f t="shared" si="84"/>
        <v>15</v>
      </c>
      <c r="K904" s="11">
        <f t="shared" si="85"/>
        <v>44263</v>
      </c>
      <c r="L904" s="13">
        <f t="shared" si="80"/>
        <v>15</v>
      </c>
      <c r="M904" s="11">
        <f t="shared" si="81"/>
        <v>44263</v>
      </c>
      <c r="N904" s="25">
        <v>44270</v>
      </c>
      <c r="O904" s="25">
        <v>44306</v>
      </c>
      <c r="P904" s="25">
        <v>44305.5</v>
      </c>
      <c r="Q904" s="10">
        <f t="shared" si="82"/>
        <v>42.5</v>
      </c>
      <c r="R904" s="176">
        <f t="shared" si="83"/>
        <v>58851.875</v>
      </c>
    </row>
    <row r="905" spans="1:18" x14ac:dyDescent="0.35">
      <c r="A905" s="10" t="s">
        <v>372</v>
      </c>
      <c r="B905" s="24" t="s">
        <v>313</v>
      </c>
      <c r="C905" s="25">
        <v>44270</v>
      </c>
      <c r="D905" s="10" t="s">
        <v>161</v>
      </c>
      <c r="E905" s="10" t="s">
        <v>162</v>
      </c>
      <c r="F905" s="24" t="s">
        <v>339</v>
      </c>
      <c r="G905" s="43">
        <v>171.93</v>
      </c>
      <c r="H905" s="25">
        <v>44256</v>
      </c>
      <c r="I905" s="26">
        <v>44270</v>
      </c>
      <c r="J905" s="10">
        <f t="shared" si="84"/>
        <v>15</v>
      </c>
      <c r="K905" s="11">
        <f t="shared" si="85"/>
        <v>44263</v>
      </c>
      <c r="L905" s="13">
        <f t="shared" si="80"/>
        <v>15</v>
      </c>
      <c r="M905" s="11">
        <f t="shared" si="81"/>
        <v>44263</v>
      </c>
      <c r="N905" s="25">
        <v>44270</v>
      </c>
      <c r="O905" s="25">
        <v>44306</v>
      </c>
      <c r="P905" s="25">
        <v>44305.5</v>
      </c>
      <c r="Q905" s="10">
        <f t="shared" si="82"/>
        <v>42.5</v>
      </c>
      <c r="R905" s="176">
        <f t="shared" si="83"/>
        <v>7307.0250000000005</v>
      </c>
    </row>
    <row r="906" spans="1:18" x14ac:dyDescent="0.35">
      <c r="A906" s="10" t="s">
        <v>372</v>
      </c>
      <c r="B906" s="24" t="s">
        <v>313</v>
      </c>
      <c r="C906" s="25">
        <v>44270</v>
      </c>
      <c r="D906" s="10" t="s">
        <v>161</v>
      </c>
      <c r="E906" s="10" t="s">
        <v>162</v>
      </c>
      <c r="F906" s="24" t="s">
        <v>191</v>
      </c>
      <c r="G906" s="43">
        <v>4286.4799999999996</v>
      </c>
      <c r="H906" s="25">
        <v>44256</v>
      </c>
      <c r="I906" s="26">
        <v>44270</v>
      </c>
      <c r="J906" s="10">
        <f t="shared" si="84"/>
        <v>15</v>
      </c>
      <c r="K906" s="11">
        <f t="shared" si="85"/>
        <v>44263</v>
      </c>
      <c r="L906" s="13">
        <f t="shared" si="80"/>
        <v>15</v>
      </c>
      <c r="M906" s="11">
        <f t="shared" si="81"/>
        <v>44263</v>
      </c>
      <c r="N906" s="25">
        <v>44270</v>
      </c>
      <c r="O906" s="25">
        <v>44306</v>
      </c>
      <c r="P906" s="25">
        <v>44305.5</v>
      </c>
      <c r="Q906" s="10">
        <f t="shared" si="82"/>
        <v>42.5</v>
      </c>
      <c r="R906" s="176">
        <f t="shared" si="83"/>
        <v>182175.4</v>
      </c>
    </row>
    <row r="907" spans="1:18" x14ac:dyDescent="0.35">
      <c r="A907" s="10" t="s">
        <v>372</v>
      </c>
      <c r="B907" s="24" t="s">
        <v>313</v>
      </c>
      <c r="C907" s="25">
        <v>44270</v>
      </c>
      <c r="D907" s="10" t="s">
        <v>161</v>
      </c>
      <c r="E907" s="10" t="s">
        <v>162</v>
      </c>
      <c r="F907" s="24" t="s">
        <v>192</v>
      </c>
      <c r="G907" s="43">
        <v>3412.19</v>
      </c>
      <c r="H907" s="25">
        <v>44256</v>
      </c>
      <c r="I907" s="26">
        <v>44270</v>
      </c>
      <c r="J907" s="10">
        <f t="shared" si="84"/>
        <v>15</v>
      </c>
      <c r="K907" s="11">
        <f t="shared" si="85"/>
        <v>44263</v>
      </c>
      <c r="L907" s="13">
        <f t="shared" ref="L907:L970" si="86">I907-H907+1</f>
        <v>15</v>
      </c>
      <c r="M907" s="11">
        <f t="shared" ref="M907:M970" si="87">(H907+I907)/2</f>
        <v>44263</v>
      </c>
      <c r="N907" s="25">
        <v>44270</v>
      </c>
      <c r="O907" s="25">
        <v>44306</v>
      </c>
      <c r="P907" s="25">
        <v>44305.5</v>
      </c>
      <c r="Q907" s="10">
        <f t="shared" ref="Q907:Q970" si="88">P907-M907</f>
        <v>42.5</v>
      </c>
      <c r="R907" s="176">
        <f t="shared" ref="R907:R970" si="89">Q907*G907</f>
        <v>145018.07500000001</v>
      </c>
    </row>
    <row r="908" spans="1:18" x14ac:dyDescent="0.35">
      <c r="A908" s="10" t="s">
        <v>372</v>
      </c>
      <c r="B908" s="24" t="s">
        <v>313</v>
      </c>
      <c r="C908" s="25">
        <v>44270</v>
      </c>
      <c r="D908" s="10" t="s">
        <v>171</v>
      </c>
      <c r="E908" s="10" t="s">
        <v>172</v>
      </c>
      <c r="F908" s="24" t="s">
        <v>192</v>
      </c>
      <c r="G908" s="43">
        <v>981.13</v>
      </c>
      <c r="H908" s="25">
        <v>44256</v>
      </c>
      <c r="I908" s="26">
        <v>44270</v>
      </c>
      <c r="J908" s="10">
        <f t="shared" si="84"/>
        <v>15</v>
      </c>
      <c r="K908" s="11">
        <f t="shared" si="85"/>
        <v>44263</v>
      </c>
      <c r="L908" s="13">
        <f t="shared" si="86"/>
        <v>15</v>
      </c>
      <c r="M908" s="11">
        <f t="shared" si="87"/>
        <v>44263</v>
      </c>
      <c r="N908" s="25">
        <v>44270</v>
      </c>
      <c r="O908" s="25">
        <v>44306</v>
      </c>
      <c r="P908" s="25">
        <v>44305.5</v>
      </c>
      <c r="Q908" s="10">
        <f t="shared" si="88"/>
        <v>42.5</v>
      </c>
      <c r="R908" s="176">
        <f t="shared" si="89"/>
        <v>41698.025000000001</v>
      </c>
    </row>
    <row r="909" spans="1:18" x14ac:dyDescent="0.35">
      <c r="A909" s="10" t="s">
        <v>372</v>
      </c>
      <c r="B909" s="24" t="s">
        <v>313</v>
      </c>
      <c r="C909" s="25">
        <v>44270</v>
      </c>
      <c r="D909" s="10" t="s">
        <v>161</v>
      </c>
      <c r="E909" s="10" t="s">
        <v>162</v>
      </c>
      <c r="F909" s="24" t="s">
        <v>193</v>
      </c>
      <c r="G909" s="43">
        <v>9500.8100000000013</v>
      </c>
      <c r="H909" s="25">
        <v>44256</v>
      </c>
      <c r="I909" s="26">
        <v>44270</v>
      </c>
      <c r="J909" s="10">
        <f t="shared" si="84"/>
        <v>15</v>
      </c>
      <c r="K909" s="11">
        <f t="shared" si="85"/>
        <v>44263</v>
      </c>
      <c r="L909" s="13">
        <f t="shared" si="86"/>
        <v>15</v>
      </c>
      <c r="M909" s="11">
        <f t="shared" si="87"/>
        <v>44263</v>
      </c>
      <c r="N909" s="25">
        <v>44270</v>
      </c>
      <c r="O909" s="25">
        <v>44306</v>
      </c>
      <c r="P909" s="25">
        <v>44305.5</v>
      </c>
      <c r="Q909" s="10">
        <f t="shared" si="88"/>
        <v>42.5</v>
      </c>
      <c r="R909" s="176">
        <f t="shared" si="89"/>
        <v>403784.42500000005</v>
      </c>
    </row>
    <row r="910" spans="1:18" x14ac:dyDescent="0.35">
      <c r="A910" s="10" t="s">
        <v>372</v>
      </c>
      <c r="B910" s="24" t="s">
        <v>313</v>
      </c>
      <c r="C910" s="25">
        <v>44270</v>
      </c>
      <c r="D910" s="10" t="s">
        <v>161</v>
      </c>
      <c r="E910" s="10" t="s">
        <v>162</v>
      </c>
      <c r="F910" s="24" t="s">
        <v>340</v>
      </c>
      <c r="G910" s="43">
        <v>994.20999999999992</v>
      </c>
      <c r="H910" s="25">
        <v>44256</v>
      </c>
      <c r="I910" s="26">
        <v>44270</v>
      </c>
      <c r="J910" s="10">
        <f t="shared" si="84"/>
        <v>15</v>
      </c>
      <c r="K910" s="11">
        <f t="shared" si="85"/>
        <v>44263</v>
      </c>
      <c r="L910" s="13">
        <f t="shared" si="86"/>
        <v>15</v>
      </c>
      <c r="M910" s="11">
        <f t="shared" si="87"/>
        <v>44263</v>
      </c>
      <c r="N910" s="25">
        <v>44270</v>
      </c>
      <c r="O910" s="25">
        <v>44306</v>
      </c>
      <c r="P910" s="25">
        <v>44305.5</v>
      </c>
      <c r="Q910" s="10">
        <f t="shared" si="88"/>
        <v>42.5</v>
      </c>
      <c r="R910" s="176">
        <f t="shared" si="89"/>
        <v>42253.924999999996</v>
      </c>
    </row>
    <row r="911" spans="1:18" x14ac:dyDescent="0.35">
      <c r="A911" s="10" t="s">
        <v>372</v>
      </c>
      <c r="B911" s="24" t="s">
        <v>313</v>
      </c>
      <c r="C911" s="25">
        <v>44270</v>
      </c>
      <c r="D911" s="10" t="s">
        <v>161</v>
      </c>
      <c r="E911" s="10" t="s">
        <v>162</v>
      </c>
      <c r="F911" s="24" t="s">
        <v>342</v>
      </c>
      <c r="G911" s="43">
        <v>140.9</v>
      </c>
      <c r="H911" s="25">
        <v>44256</v>
      </c>
      <c r="I911" s="26">
        <v>44270</v>
      </c>
      <c r="J911" s="10">
        <f t="shared" si="84"/>
        <v>15</v>
      </c>
      <c r="K911" s="11">
        <f t="shared" si="85"/>
        <v>44263</v>
      </c>
      <c r="L911" s="13">
        <f t="shared" si="86"/>
        <v>15</v>
      </c>
      <c r="M911" s="11">
        <f t="shared" si="87"/>
        <v>44263</v>
      </c>
      <c r="N911" s="25">
        <v>44270</v>
      </c>
      <c r="O911" s="25">
        <v>44306</v>
      </c>
      <c r="P911" s="25">
        <v>44305.5</v>
      </c>
      <c r="Q911" s="10">
        <f t="shared" si="88"/>
        <v>42.5</v>
      </c>
      <c r="R911" s="176">
        <f t="shared" si="89"/>
        <v>5988.25</v>
      </c>
    </row>
    <row r="912" spans="1:18" x14ac:dyDescent="0.35">
      <c r="A912" s="10" t="s">
        <v>372</v>
      </c>
      <c r="B912" s="24" t="s">
        <v>313</v>
      </c>
      <c r="C912" s="25">
        <v>44270</v>
      </c>
      <c r="D912" s="10" t="s">
        <v>201</v>
      </c>
      <c r="E912" s="10" t="s">
        <v>202</v>
      </c>
      <c r="F912" s="24" t="s">
        <v>319</v>
      </c>
      <c r="G912" s="43">
        <v>1892.98</v>
      </c>
      <c r="H912" s="25">
        <v>44256</v>
      </c>
      <c r="I912" s="26">
        <v>44270</v>
      </c>
      <c r="J912" s="10">
        <f t="shared" si="84"/>
        <v>15</v>
      </c>
      <c r="K912" s="11">
        <f t="shared" si="85"/>
        <v>44263</v>
      </c>
      <c r="L912" s="13">
        <f t="shared" si="86"/>
        <v>15</v>
      </c>
      <c r="M912" s="11">
        <f t="shared" si="87"/>
        <v>44263</v>
      </c>
      <c r="N912" s="25">
        <v>44270</v>
      </c>
      <c r="O912" s="25">
        <v>44315</v>
      </c>
      <c r="P912" s="25">
        <v>44314.5</v>
      </c>
      <c r="Q912" s="10">
        <f t="shared" si="88"/>
        <v>51.5</v>
      </c>
      <c r="R912" s="176">
        <f t="shared" si="89"/>
        <v>97488.47</v>
      </c>
    </row>
    <row r="913" spans="1:18" x14ac:dyDescent="0.35">
      <c r="A913" s="10" t="s">
        <v>372</v>
      </c>
      <c r="B913" s="24" t="s">
        <v>313</v>
      </c>
      <c r="C913" s="25">
        <v>44270</v>
      </c>
      <c r="D913" s="10" t="s">
        <v>201</v>
      </c>
      <c r="E913" s="10" t="s">
        <v>202</v>
      </c>
      <c r="F913" s="24" t="s">
        <v>109</v>
      </c>
      <c r="G913" s="43">
        <v>6.07</v>
      </c>
      <c r="H913" s="25">
        <v>44256</v>
      </c>
      <c r="I913" s="26">
        <v>44270</v>
      </c>
      <c r="J913" s="10">
        <f t="shared" si="84"/>
        <v>15</v>
      </c>
      <c r="K913" s="11">
        <f t="shared" si="85"/>
        <v>44263</v>
      </c>
      <c r="L913" s="13">
        <f t="shared" si="86"/>
        <v>15</v>
      </c>
      <c r="M913" s="11">
        <f t="shared" si="87"/>
        <v>44263</v>
      </c>
      <c r="N913" s="25">
        <v>44270</v>
      </c>
      <c r="O913" s="25">
        <v>44316</v>
      </c>
      <c r="P913" s="25">
        <v>44315.5</v>
      </c>
      <c r="Q913" s="10">
        <f t="shared" si="88"/>
        <v>52.5</v>
      </c>
      <c r="R913" s="176">
        <f t="shared" si="89"/>
        <v>318.67500000000001</v>
      </c>
    </row>
    <row r="914" spans="1:18" x14ac:dyDescent="0.35">
      <c r="A914" s="10" t="s">
        <v>372</v>
      </c>
      <c r="B914" s="24" t="s">
        <v>313</v>
      </c>
      <c r="C914" s="25">
        <v>44270</v>
      </c>
      <c r="D914" s="10" t="s">
        <v>201</v>
      </c>
      <c r="E914" s="10" t="s">
        <v>202</v>
      </c>
      <c r="F914" s="24" t="s">
        <v>109</v>
      </c>
      <c r="G914" s="43">
        <v>5.42</v>
      </c>
      <c r="H914" s="25">
        <v>44256</v>
      </c>
      <c r="I914" s="26">
        <v>44270</v>
      </c>
      <c r="J914" s="10">
        <f t="shared" si="84"/>
        <v>15</v>
      </c>
      <c r="K914" s="11">
        <f t="shared" si="85"/>
        <v>44263</v>
      </c>
      <c r="L914" s="13">
        <f t="shared" si="86"/>
        <v>15</v>
      </c>
      <c r="M914" s="11">
        <f t="shared" si="87"/>
        <v>44263</v>
      </c>
      <c r="N914" s="25">
        <v>44270</v>
      </c>
      <c r="O914" s="25">
        <v>44316</v>
      </c>
      <c r="P914" s="25">
        <v>44315.5</v>
      </c>
      <c r="Q914" s="10">
        <f t="shared" si="88"/>
        <v>52.5</v>
      </c>
      <c r="R914" s="176">
        <f t="shared" si="89"/>
        <v>284.55</v>
      </c>
    </row>
    <row r="915" spans="1:18" x14ac:dyDescent="0.35">
      <c r="A915" s="10" t="s">
        <v>372</v>
      </c>
      <c r="B915" s="24" t="s">
        <v>313</v>
      </c>
      <c r="C915" s="25">
        <v>44270</v>
      </c>
      <c r="D915" s="10" t="s">
        <v>114</v>
      </c>
      <c r="E915" s="10" t="s">
        <v>115</v>
      </c>
      <c r="F915" s="24" t="s">
        <v>204</v>
      </c>
      <c r="G915" s="43">
        <v>228.04</v>
      </c>
      <c r="H915" s="25">
        <v>44256</v>
      </c>
      <c r="I915" s="26">
        <v>44270</v>
      </c>
      <c r="J915" s="10">
        <f t="shared" si="84"/>
        <v>15</v>
      </c>
      <c r="K915" s="11">
        <f t="shared" si="85"/>
        <v>44263</v>
      </c>
      <c r="L915" s="13">
        <f t="shared" si="86"/>
        <v>15</v>
      </c>
      <c r="M915" s="11">
        <f t="shared" si="87"/>
        <v>44263</v>
      </c>
      <c r="N915" s="25">
        <v>44270</v>
      </c>
      <c r="O915" s="25">
        <v>44316</v>
      </c>
      <c r="P915" s="25">
        <v>44315.5</v>
      </c>
      <c r="Q915" s="10">
        <f t="shared" si="88"/>
        <v>52.5</v>
      </c>
      <c r="R915" s="176">
        <f t="shared" si="89"/>
        <v>11972.1</v>
      </c>
    </row>
    <row r="916" spans="1:18" x14ac:dyDescent="0.35">
      <c r="A916" s="10" t="s">
        <v>372</v>
      </c>
      <c r="B916" s="24" t="s">
        <v>313</v>
      </c>
      <c r="C916" s="25">
        <v>44270</v>
      </c>
      <c r="D916" s="10" t="s">
        <v>148</v>
      </c>
      <c r="E916" s="10" t="s">
        <v>149</v>
      </c>
      <c r="F916" s="24" t="s">
        <v>205</v>
      </c>
      <c r="G916" s="43">
        <v>1320.3799999999997</v>
      </c>
      <c r="H916" s="25">
        <v>44256</v>
      </c>
      <c r="I916" s="26">
        <v>44270</v>
      </c>
      <c r="J916" s="10">
        <f t="shared" si="84"/>
        <v>15</v>
      </c>
      <c r="K916" s="11">
        <f t="shared" si="85"/>
        <v>44263</v>
      </c>
      <c r="L916" s="13">
        <f t="shared" si="86"/>
        <v>15</v>
      </c>
      <c r="M916" s="11">
        <f t="shared" si="87"/>
        <v>44263</v>
      </c>
      <c r="N916" s="25">
        <v>44270</v>
      </c>
      <c r="O916" s="25">
        <v>44316</v>
      </c>
      <c r="P916" s="25">
        <v>44315.5</v>
      </c>
      <c r="Q916" s="10">
        <f t="shared" si="88"/>
        <v>52.5</v>
      </c>
      <c r="R916" s="176">
        <f t="shared" si="89"/>
        <v>69319.949999999983</v>
      </c>
    </row>
    <row r="917" spans="1:18" x14ac:dyDescent="0.35">
      <c r="A917" s="10" t="s">
        <v>372</v>
      </c>
      <c r="B917" s="24" t="s">
        <v>313</v>
      </c>
      <c r="C917" s="25">
        <v>44270</v>
      </c>
      <c r="D917" s="10" t="s">
        <v>171</v>
      </c>
      <c r="E917" s="10" t="s">
        <v>172</v>
      </c>
      <c r="F917" s="24" t="s">
        <v>206</v>
      </c>
      <c r="G917" s="43">
        <v>7274.2499999999973</v>
      </c>
      <c r="H917" s="25">
        <v>44256</v>
      </c>
      <c r="I917" s="26">
        <v>44270</v>
      </c>
      <c r="J917" s="10">
        <f t="shared" si="84"/>
        <v>15</v>
      </c>
      <c r="K917" s="11">
        <f t="shared" si="85"/>
        <v>44263</v>
      </c>
      <c r="L917" s="13">
        <f t="shared" si="86"/>
        <v>15</v>
      </c>
      <c r="M917" s="11">
        <f t="shared" si="87"/>
        <v>44263</v>
      </c>
      <c r="N917" s="25">
        <v>44270</v>
      </c>
      <c r="O917" s="25">
        <v>44316</v>
      </c>
      <c r="P917" s="25">
        <v>44315.5</v>
      </c>
      <c r="Q917" s="10">
        <f t="shared" si="88"/>
        <v>52.5</v>
      </c>
      <c r="R917" s="176">
        <f t="shared" si="89"/>
        <v>381898.12499999988</v>
      </c>
    </row>
    <row r="918" spans="1:18" x14ac:dyDescent="0.35">
      <c r="A918" s="10" t="s">
        <v>372</v>
      </c>
      <c r="B918" s="24" t="s">
        <v>313</v>
      </c>
      <c r="C918" s="25">
        <v>44270</v>
      </c>
      <c r="D918" s="10" t="s">
        <v>207</v>
      </c>
      <c r="E918" s="10" t="s">
        <v>208</v>
      </c>
      <c r="F918" s="24" t="s">
        <v>209</v>
      </c>
      <c r="G918" s="43">
        <v>99.84</v>
      </c>
      <c r="H918" s="25">
        <v>44256</v>
      </c>
      <c r="I918" s="26">
        <v>44270</v>
      </c>
      <c r="J918" s="10">
        <f t="shared" si="84"/>
        <v>15</v>
      </c>
      <c r="K918" s="11">
        <f t="shared" si="85"/>
        <v>44263</v>
      </c>
      <c r="L918" s="13">
        <f t="shared" si="86"/>
        <v>15</v>
      </c>
      <c r="M918" s="11">
        <f t="shared" si="87"/>
        <v>44263</v>
      </c>
      <c r="N918" s="25">
        <v>44270</v>
      </c>
      <c r="O918" s="25">
        <v>44316</v>
      </c>
      <c r="P918" s="25">
        <v>44315.5</v>
      </c>
      <c r="Q918" s="10">
        <f t="shared" si="88"/>
        <v>52.5</v>
      </c>
      <c r="R918" s="176">
        <f t="shared" si="89"/>
        <v>5241.6000000000004</v>
      </c>
    </row>
    <row r="919" spans="1:18" x14ac:dyDescent="0.35">
      <c r="A919" s="10" t="s">
        <v>372</v>
      </c>
      <c r="B919" s="24" t="s">
        <v>313</v>
      </c>
      <c r="C919" s="25">
        <v>44270</v>
      </c>
      <c r="D919" s="10" t="s">
        <v>171</v>
      </c>
      <c r="E919" s="10" t="s">
        <v>172</v>
      </c>
      <c r="F919" s="24" t="s">
        <v>210</v>
      </c>
      <c r="G919" s="43">
        <v>25.31</v>
      </c>
      <c r="H919" s="25">
        <v>44256</v>
      </c>
      <c r="I919" s="26">
        <v>44270</v>
      </c>
      <c r="J919" s="10">
        <f t="shared" si="84"/>
        <v>15</v>
      </c>
      <c r="K919" s="11">
        <f t="shared" si="85"/>
        <v>44263</v>
      </c>
      <c r="L919" s="13">
        <f t="shared" si="86"/>
        <v>15</v>
      </c>
      <c r="M919" s="11">
        <f t="shared" si="87"/>
        <v>44263</v>
      </c>
      <c r="N919" s="25">
        <v>44270</v>
      </c>
      <c r="O919" s="25">
        <v>44316</v>
      </c>
      <c r="P919" s="25">
        <v>44315.5</v>
      </c>
      <c r="Q919" s="10">
        <f t="shared" si="88"/>
        <v>52.5</v>
      </c>
      <c r="R919" s="176">
        <f t="shared" si="89"/>
        <v>1328.7749999999999</v>
      </c>
    </row>
    <row r="920" spans="1:18" x14ac:dyDescent="0.35">
      <c r="A920" s="10" t="s">
        <v>372</v>
      </c>
      <c r="B920" s="24" t="s">
        <v>313</v>
      </c>
      <c r="C920" s="25">
        <v>44270</v>
      </c>
      <c r="D920" s="10" t="s">
        <v>110</v>
      </c>
      <c r="E920" s="10" t="s">
        <v>111</v>
      </c>
      <c r="F920" s="24" t="s">
        <v>214</v>
      </c>
      <c r="G920" s="43">
        <v>194.03</v>
      </c>
      <c r="H920" s="25">
        <v>44256</v>
      </c>
      <c r="I920" s="26">
        <v>44270</v>
      </c>
      <c r="J920" s="10">
        <f t="shared" si="84"/>
        <v>15</v>
      </c>
      <c r="K920" s="11">
        <f t="shared" si="85"/>
        <v>44263</v>
      </c>
      <c r="L920" s="13">
        <f t="shared" si="86"/>
        <v>15</v>
      </c>
      <c r="M920" s="11">
        <f t="shared" si="87"/>
        <v>44263</v>
      </c>
      <c r="N920" s="25">
        <v>44270</v>
      </c>
      <c r="O920" s="25">
        <v>44316</v>
      </c>
      <c r="P920" s="25">
        <v>44315.5</v>
      </c>
      <c r="Q920" s="10">
        <f t="shared" si="88"/>
        <v>52.5</v>
      </c>
      <c r="R920" s="176">
        <f t="shared" si="89"/>
        <v>10186.575000000001</v>
      </c>
    </row>
    <row r="921" spans="1:18" x14ac:dyDescent="0.35">
      <c r="A921" s="10" t="s">
        <v>372</v>
      </c>
      <c r="B921" s="24" t="s">
        <v>313</v>
      </c>
      <c r="C921" s="25">
        <v>44270</v>
      </c>
      <c r="D921" s="10" t="s">
        <v>217</v>
      </c>
      <c r="E921" s="10" t="s">
        <v>218</v>
      </c>
      <c r="F921" s="24" t="s">
        <v>219</v>
      </c>
      <c r="G921" s="43">
        <v>4590.6000000000004</v>
      </c>
      <c r="H921" s="25">
        <v>44256</v>
      </c>
      <c r="I921" s="26">
        <v>44270</v>
      </c>
      <c r="J921" s="10">
        <f t="shared" si="84"/>
        <v>15</v>
      </c>
      <c r="K921" s="11">
        <f t="shared" si="85"/>
        <v>44263</v>
      </c>
      <c r="L921" s="13">
        <f t="shared" si="86"/>
        <v>15</v>
      </c>
      <c r="M921" s="11">
        <f t="shared" si="87"/>
        <v>44263</v>
      </c>
      <c r="N921" s="25">
        <v>44270</v>
      </c>
      <c r="O921" s="25">
        <v>44316</v>
      </c>
      <c r="P921" s="25">
        <v>44315.5</v>
      </c>
      <c r="Q921" s="10">
        <f t="shared" si="88"/>
        <v>52.5</v>
      </c>
      <c r="R921" s="176">
        <f t="shared" si="89"/>
        <v>241006.50000000003</v>
      </c>
    </row>
    <row r="922" spans="1:18" x14ac:dyDescent="0.35">
      <c r="A922" s="10" t="s">
        <v>372</v>
      </c>
      <c r="B922" s="24" t="s">
        <v>313</v>
      </c>
      <c r="C922" s="25">
        <v>44270</v>
      </c>
      <c r="D922" s="10" t="s">
        <v>110</v>
      </c>
      <c r="E922" s="10" t="s">
        <v>111</v>
      </c>
      <c r="F922" s="24" t="s">
        <v>221</v>
      </c>
      <c r="G922" s="43">
        <v>362.45</v>
      </c>
      <c r="H922" s="25">
        <v>44256</v>
      </c>
      <c r="I922" s="26">
        <v>44270</v>
      </c>
      <c r="J922" s="10">
        <f t="shared" si="84"/>
        <v>15</v>
      </c>
      <c r="K922" s="11">
        <f t="shared" si="85"/>
        <v>44263</v>
      </c>
      <c r="L922" s="13">
        <f t="shared" si="86"/>
        <v>15</v>
      </c>
      <c r="M922" s="11">
        <f t="shared" si="87"/>
        <v>44263</v>
      </c>
      <c r="N922" s="25">
        <v>44270</v>
      </c>
      <c r="O922" s="25">
        <v>44316</v>
      </c>
      <c r="P922" s="25">
        <v>44315.5</v>
      </c>
      <c r="Q922" s="10">
        <f t="shared" si="88"/>
        <v>52.5</v>
      </c>
      <c r="R922" s="176">
        <f t="shared" si="89"/>
        <v>19028.625</v>
      </c>
    </row>
    <row r="923" spans="1:18" x14ac:dyDescent="0.35">
      <c r="A923" s="10" t="s">
        <v>372</v>
      </c>
      <c r="B923" s="24" t="s">
        <v>313</v>
      </c>
      <c r="C923" s="25">
        <v>44270</v>
      </c>
      <c r="D923" s="10" t="s">
        <v>199</v>
      </c>
      <c r="E923" s="10" t="s">
        <v>200</v>
      </c>
      <c r="F923" s="24" t="s">
        <v>89</v>
      </c>
      <c r="G923" s="43">
        <v>3192.6099999999997</v>
      </c>
      <c r="H923" s="25">
        <v>44256</v>
      </c>
      <c r="I923" s="26">
        <v>44270</v>
      </c>
      <c r="J923" s="10">
        <f t="shared" si="84"/>
        <v>15</v>
      </c>
      <c r="K923" s="11">
        <f t="shared" si="85"/>
        <v>44263</v>
      </c>
      <c r="L923" s="13">
        <f t="shared" si="86"/>
        <v>15</v>
      </c>
      <c r="M923" s="11">
        <f t="shared" si="87"/>
        <v>44263</v>
      </c>
      <c r="N923" s="25">
        <v>44270</v>
      </c>
      <c r="O923" s="25">
        <v>44316</v>
      </c>
      <c r="P923" s="25">
        <v>44315.5</v>
      </c>
      <c r="Q923" s="10">
        <f t="shared" si="88"/>
        <v>52.5</v>
      </c>
      <c r="R923" s="176">
        <f t="shared" si="89"/>
        <v>167612.02499999999</v>
      </c>
    </row>
    <row r="924" spans="1:18" x14ac:dyDescent="0.35">
      <c r="A924" s="10" t="s">
        <v>372</v>
      </c>
      <c r="B924" s="24" t="s">
        <v>313</v>
      </c>
      <c r="C924" s="25">
        <v>44270</v>
      </c>
      <c r="D924" s="10" t="s">
        <v>201</v>
      </c>
      <c r="E924" s="10" t="s">
        <v>202</v>
      </c>
      <c r="F924" s="24" t="s">
        <v>203</v>
      </c>
      <c r="G924" s="43">
        <v>463.24</v>
      </c>
      <c r="H924" s="25">
        <v>44256</v>
      </c>
      <c r="I924" s="26">
        <v>44270</v>
      </c>
      <c r="J924" s="10">
        <f t="shared" si="84"/>
        <v>15</v>
      </c>
      <c r="K924" s="11">
        <f t="shared" si="85"/>
        <v>44263</v>
      </c>
      <c r="L924" s="13">
        <f t="shared" si="86"/>
        <v>15</v>
      </c>
      <c r="M924" s="11">
        <f t="shared" si="87"/>
        <v>44263</v>
      </c>
      <c r="N924" s="25">
        <v>44270</v>
      </c>
      <c r="O924" s="25">
        <v>44316</v>
      </c>
      <c r="P924" s="25">
        <v>44315.5</v>
      </c>
      <c r="Q924" s="10">
        <f t="shared" si="88"/>
        <v>52.5</v>
      </c>
      <c r="R924" s="176">
        <f t="shared" si="89"/>
        <v>24320.100000000002</v>
      </c>
    </row>
    <row r="925" spans="1:18" x14ac:dyDescent="0.35">
      <c r="A925" s="10" t="s">
        <v>372</v>
      </c>
      <c r="B925" s="24" t="s">
        <v>313</v>
      </c>
      <c r="C925" s="25">
        <v>44270</v>
      </c>
      <c r="D925" s="10" t="s">
        <v>110</v>
      </c>
      <c r="E925" s="10" t="s">
        <v>111</v>
      </c>
      <c r="F925" s="24" t="s">
        <v>343</v>
      </c>
      <c r="G925" s="43">
        <v>91</v>
      </c>
      <c r="H925" s="25">
        <v>44256</v>
      </c>
      <c r="I925" s="26">
        <v>44270</v>
      </c>
      <c r="J925" s="10">
        <f t="shared" si="84"/>
        <v>15</v>
      </c>
      <c r="K925" s="11">
        <f t="shared" si="85"/>
        <v>44263</v>
      </c>
      <c r="L925" s="13">
        <f t="shared" si="86"/>
        <v>15</v>
      </c>
      <c r="M925" s="11">
        <f t="shared" si="87"/>
        <v>44263</v>
      </c>
      <c r="N925" s="25">
        <v>44270</v>
      </c>
      <c r="O925" s="25">
        <v>44316</v>
      </c>
      <c r="P925" s="25">
        <v>44315.5</v>
      </c>
      <c r="Q925" s="10">
        <f t="shared" si="88"/>
        <v>52.5</v>
      </c>
      <c r="R925" s="176">
        <f t="shared" si="89"/>
        <v>4777.5</v>
      </c>
    </row>
    <row r="926" spans="1:18" x14ac:dyDescent="0.35">
      <c r="A926" s="10" t="s">
        <v>372</v>
      </c>
      <c r="B926" s="24" t="s">
        <v>313</v>
      </c>
      <c r="C926" s="25">
        <v>44270</v>
      </c>
      <c r="D926" s="10" t="s">
        <v>345</v>
      </c>
      <c r="E926" s="10" t="s">
        <v>346</v>
      </c>
      <c r="F926" s="24" t="s">
        <v>343</v>
      </c>
      <c r="G926" s="43">
        <v>2.17</v>
      </c>
      <c r="H926" s="25">
        <v>44256</v>
      </c>
      <c r="I926" s="26">
        <v>44270</v>
      </c>
      <c r="J926" s="10">
        <f t="shared" si="84"/>
        <v>15</v>
      </c>
      <c r="K926" s="11">
        <f t="shared" si="85"/>
        <v>44263</v>
      </c>
      <c r="L926" s="13">
        <f t="shared" si="86"/>
        <v>15</v>
      </c>
      <c r="M926" s="11">
        <f t="shared" si="87"/>
        <v>44263</v>
      </c>
      <c r="N926" s="25">
        <v>44270</v>
      </c>
      <c r="O926" s="25">
        <v>44316</v>
      </c>
      <c r="P926" s="25">
        <v>44315.5</v>
      </c>
      <c r="Q926" s="10">
        <f t="shared" si="88"/>
        <v>52.5</v>
      </c>
      <c r="R926" s="176">
        <f t="shared" si="89"/>
        <v>113.925</v>
      </c>
    </row>
    <row r="927" spans="1:18" x14ac:dyDescent="0.35">
      <c r="A927" s="10" t="s">
        <v>372</v>
      </c>
      <c r="B927" s="24" t="s">
        <v>313</v>
      </c>
      <c r="C927" s="25">
        <v>44270</v>
      </c>
      <c r="D927" s="10" t="s">
        <v>110</v>
      </c>
      <c r="E927" s="10" t="s">
        <v>111</v>
      </c>
      <c r="F927" s="24" t="s">
        <v>230</v>
      </c>
      <c r="G927" s="43">
        <v>136.15</v>
      </c>
      <c r="H927" s="25">
        <v>44256</v>
      </c>
      <c r="I927" s="26">
        <v>44270</v>
      </c>
      <c r="J927" s="10">
        <f t="shared" si="84"/>
        <v>15</v>
      </c>
      <c r="K927" s="11">
        <f t="shared" si="85"/>
        <v>44263</v>
      </c>
      <c r="L927" s="13">
        <f t="shared" si="86"/>
        <v>15</v>
      </c>
      <c r="M927" s="11">
        <f t="shared" si="87"/>
        <v>44263</v>
      </c>
      <c r="N927" s="25">
        <v>44270</v>
      </c>
      <c r="O927" s="25">
        <v>44316</v>
      </c>
      <c r="P927" s="25">
        <v>44315.5</v>
      </c>
      <c r="Q927" s="10">
        <f t="shared" si="88"/>
        <v>52.5</v>
      </c>
      <c r="R927" s="176">
        <f t="shared" si="89"/>
        <v>7147.875</v>
      </c>
    </row>
    <row r="928" spans="1:18" x14ac:dyDescent="0.35">
      <c r="A928" s="10" t="s">
        <v>372</v>
      </c>
      <c r="B928" s="24" t="s">
        <v>313</v>
      </c>
      <c r="C928" s="25">
        <v>44270</v>
      </c>
      <c r="D928" s="10" t="s">
        <v>201</v>
      </c>
      <c r="E928" s="10" t="s">
        <v>202</v>
      </c>
      <c r="F928" s="24" t="s">
        <v>164</v>
      </c>
      <c r="G928" s="43">
        <v>-352.26000000000005</v>
      </c>
      <c r="H928" s="25">
        <v>44256</v>
      </c>
      <c r="I928" s="26">
        <v>44270</v>
      </c>
      <c r="J928" s="10">
        <f t="shared" si="84"/>
        <v>15</v>
      </c>
      <c r="K928" s="11">
        <f t="shared" si="85"/>
        <v>44263</v>
      </c>
      <c r="L928" s="13">
        <f t="shared" si="86"/>
        <v>15</v>
      </c>
      <c r="M928" s="11">
        <f t="shared" si="87"/>
        <v>44263</v>
      </c>
      <c r="N928" s="25">
        <v>44270</v>
      </c>
      <c r="O928" s="25">
        <v>44316</v>
      </c>
      <c r="P928" s="25">
        <v>44315.5</v>
      </c>
      <c r="Q928" s="10">
        <f t="shared" si="88"/>
        <v>52.5</v>
      </c>
      <c r="R928" s="176">
        <f t="shared" si="89"/>
        <v>-18493.650000000001</v>
      </c>
    </row>
    <row r="929" spans="1:18" x14ac:dyDescent="0.35">
      <c r="A929" s="10" t="s">
        <v>372</v>
      </c>
      <c r="B929" s="24" t="s">
        <v>313</v>
      </c>
      <c r="C929" s="25">
        <v>44270</v>
      </c>
      <c r="D929" s="10" t="s">
        <v>171</v>
      </c>
      <c r="E929" s="10" t="s">
        <v>172</v>
      </c>
      <c r="F929" s="24" t="s">
        <v>231</v>
      </c>
      <c r="G929" s="43">
        <v>691.69</v>
      </c>
      <c r="H929" s="25">
        <v>44256</v>
      </c>
      <c r="I929" s="26">
        <v>44270</v>
      </c>
      <c r="J929" s="10">
        <f t="shared" si="84"/>
        <v>15</v>
      </c>
      <c r="K929" s="11">
        <f t="shared" si="85"/>
        <v>44263</v>
      </c>
      <c r="L929" s="13">
        <f t="shared" si="86"/>
        <v>15</v>
      </c>
      <c r="M929" s="11">
        <f t="shared" si="87"/>
        <v>44263</v>
      </c>
      <c r="N929" s="25">
        <v>44270</v>
      </c>
      <c r="O929" s="25">
        <v>44316</v>
      </c>
      <c r="P929" s="25">
        <v>44315.5</v>
      </c>
      <c r="Q929" s="10">
        <f t="shared" si="88"/>
        <v>52.5</v>
      </c>
      <c r="R929" s="176">
        <f t="shared" si="89"/>
        <v>36313.725000000006</v>
      </c>
    </row>
    <row r="930" spans="1:18" x14ac:dyDescent="0.35">
      <c r="A930" s="10" t="s">
        <v>372</v>
      </c>
      <c r="B930" s="24" t="s">
        <v>313</v>
      </c>
      <c r="C930" s="25">
        <v>44270</v>
      </c>
      <c r="D930" s="10" t="s">
        <v>201</v>
      </c>
      <c r="E930" s="10" t="s">
        <v>202</v>
      </c>
      <c r="F930" s="24" t="s">
        <v>142</v>
      </c>
      <c r="G930" s="43">
        <v>175.85999999999999</v>
      </c>
      <c r="H930" s="25">
        <v>44256</v>
      </c>
      <c r="I930" s="26">
        <v>44270</v>
      </c>
      <c r="J930" s="10">
        <f t="shared" si="84"/>
        <v>15</v>
      </c>
      <c r="K930" s="11">
        <f t="shared" si="85"/>
        <v>44263</v>
      </c>
      <c r="L930" s="13">
        <f t="shared" si="86"/>
        <v>15</v>
      </c>
      <c r="M930" s="11">
        <f t="shared" si="87"/>
        <v>44263</v>
      </c>
      <c r="N930" s="25">
        <v>44270</v>
      </c>
      <c r="O930" s="25">
        <v>44316</v>
      </c>
      <c r="P930" s="25">
        <v>44315.5</v>
      </c>
      <c r="Q930" s="10">
        <f t="shared" si="88"/>
        <v>52.5</v>
      </c>
      <c r="R930" s="176">
        <f t="shared" si="89"/>
        <v>9232.65</v>
      </c>
    </row>
    <row r="931" spans="1:18" x14ac:dyDescent="0.35">
      <c r="A931" s="10" t="s">
        <v>372</v>
      </c>
      <c r="B931" s="24" t="s">
        <v>313</v>
      </c>
      <c r="C931" s="25">
        <v>44270</v>
      </c>
      <c r="D931" s="10" t="s">
        <v>114</v>
      </c>
      <c r="E931" s="10" t="s">
        <v>115</v>
      </c>
      <c r="F931" s="24" t="s">
        <v>232</v>
      </c>
      <c r="G931" s="43">
        <v>54.71</v>
      </c>
      <c r="H931" s="25">
        <v>44256</v>
      </c>
      <c r="I931" s="26">
        <v>44270</v>
      </c>
      <c r="J931" s="10">
        <f t="shared" si="84"/>
        <v>15</v>
      </c>
      <c r="K931" s="11">
        <f t="shared" si="85"/>
        <v>44263</v>
      </c>
      <c r="L931" s="13">
        <f t="shared" si="86"/>
        <v>15</v>
      </c>
      <c r="M931" s="11">
        <f t="shared" si="87"/>
        <v>44263</v>
      </c>
      <c r="N931" s="25">
        <v>44270</v>
      </c>
      <c r="O931" s="25">
        <v>44316</v>
      </c>
      <c r="P931" s="25">
        <v>44315.5</v>
      </c>
      <c r="Q931" s="10">
        <f t="shared" si="88"/>
        <v>52.5</v>
      </c>
      <c r="R931" s="176">
        <f t="shared" si="89"/>
        <v>2872.2750000000001</v>
      </c>
    </row>
    <row r="932" spans="1:18" x14ac:dyDescent="0.35">
      <c r="A932" s="10" t="s">
        <v>372</v>
      </c>
      <c r="B932" s="24" t="s">
        <v>313</v>
      </c>
      <c r="C932" s="25">
        <v>44270</v>
      </c>
      <c r="D932" s="10" t="s">
        <v>114</v>
      </c>
      <c r="E932" s="10" t="s">
        <v>115</v>
      </c>
      <c r="F932" s="24" t="s">
        <v>367</v>
      </c>
      <c r="G932" s="43">
        <v>315.68</v>
      </c>
      <c r="H932" s="25">
        <v>44256</v>
      </c>
      <c r="I932" s="26">
        <v>44270</v>
      </c>
      <c r="J932" s="10">
        <f t="shared" si="84"/>
        <v>15</v>
      </c>
      <c r="K932" s="11">
        <f t="shared" si="85"/>
        <v>44263</v>
      </c>
      <c r="L932" s="13">
        <f t="shared" si="86"/>
        <v>15</v>
      </c>
      <c r="M932" s="11">
        <f t="shared" si="87"/>
        <v>44263</v>
      </c>
      <c r="N932" s="25">
        <v>44270</v>
      </c>
      <c r="O932" s="25">
        <v>44316</v>
      </c>
      <c r="P932" s="25">
        <v>44315.5</v>
      </c>
      <c r="Q932" s="10">
        <f t="shared" si="88"/>
        <v>52.5</v>
      </c>
      <c r="R932" s="176">
        <f t="shared" si="89"/>
        <v>16573.2</v>
      </c>
    </row>
    <row r="933" spans="1:18" x14ac:dyDescent="0.35">
      <c r="A933" s="10" t="s">
        <v>372</v>
      </c>
      <c r="B933" s="24" t="s">
        <v>313</v>
      </c>
      <c r="C933" s="25">
        <v>44270</v>
      </c>
      <c r="D933" s="10" t="s">
        <v>345</v>
      </c>
      <c r="E933" s="10" t="s">
        <v>346</v>
      </c>
      <c r="F933" s="24" t="s">
        <v>367</v>
      </c>
      <c r="G933" s="43">
        <v>2.17</v>
      </c>
      <c r="H933" s="25">
        <v>44256</v>
      </c>
      <c r="I933" s="26">
        <v>44270</v>
      </c>
      <c r="J933" s="10">
        <f t="shared" si="84"/>
        <v>15</v>
      </c>
      <c r="K933" s="11">
        <f t="shared" si="85"/>
        <v>44263</v>
      </c>
      <c r="L933" s="13">
        <f t="shared" si="86"/>
        <v>15</v>
      </c>
      <c r="M933" s="11">
        <f t="shared" si="87"/>
        <v>44263</v>
      </c>
      <c r="N933" s="25">
        <v>44270</v>
      </c>
      <c r="O933" s="25">
        <v>44316</v>
      </c>
      <c r="P933" s="25">
        <v>44315.5</v>
      </c>
      <c r="Q933" s="10">
        <f t="shared" si="88"/>
        <v>52.5</v>
      </c>
      <c r="R933" s="176">
        <f t="shared" si="89"/>
        <v>113.925</v>
      </c>
    </row>
    <row r="934" spans="1:18" x14ac:dyDescent="0.35">
      <c r="A934" s="10" t="s">
        <v>372</v>
      </c>
      <c r="B934" s="24" t="s">
        <v>313</v>
      </c>
      <c r="C934" s="25">
        <v>44270</v>
      </c>
      <c r="D934" s="10" t="s">
        <v>114</v>
      </c>
      <c r="E934" s="10" t="s">
        <v>115</v>
      </c>
      <c r="F934" s="24" t="s">
        <v>234</v>
      </c>
      <c r="G934" s="43">
        <v>89.35</v>
      </c>
      <c r="H934" s="25">
        <v>44256</v>
      </c>
      <c r="I934" s="26">
        <v>44270</v>
      </c>
      <c r="J934" s="10">
        <f t="shared" si="84"/>
        <v>15</v>
      </c>
      <c r="K934" s="11">
        <f t="shared" si="85"/>
        <v>44263</v>
      </c>
      <c r="L934" s="13">
        <f t="shared" si="86"/>
        <v>15</v>
      </c>
      <c r="M934" s="11">
        <f t="shared" si="87"/>
        <v>44263</v>
      </c>
      <c r="N934" s="25">
        <v>44270</v>
      </c>
      <c r="O934" s="25">
        <v>44316</v>
      </c>
      <c r="P934" s="25">
        <v>44315.5</v>
      </c>
      <c r="Q934" s="10">
        <f t="shared" si="88"/>
        <v>52.5</v>
      </c>
      <c r="R934" s="176">
        <f t="shared" si="89"/>
        <v>4690.875</v>
      </c>
    </row>
    <row r="935" spans="1:18" x14ac:dyDescent="0.35">
      <c r="A935" s="10" t="s">
        <v>372</v>
      </c>
      <c r="B935" s="24" t="s">
        <v>313</v>
      </c>
      <c r="C935" s="25">
        <v>44270</v>
      </c>
      <c r="D935" s="10" t="s">
        <v>347</v>
      </c>
      <c r="E935" s="10" t="s">
        <v>348</v>
      </c>
      <c r="F935" s="24" t="s">
        <v>344</v>
      </c>
      <c r="G935" s="43">
        <v>64.209999999999994</v>
      </c>
      <c r="H935" s="25">
        <v>44256</v>
      </c>
      <c r="I935" s="26">
        <v>44270</v>
      </c>
      <c r="J935" s="10">
        <f t="shared" si="84"/>
        <v>15</v>
      </c>
      <c r="K935" s="11">
        <f t="shared" si="85"/>
        <v>44263</v>
      </c>
      <c r="L935" s="13">
        <f t="shared" si="86"/>
        <v>15</v>
      </c>
      <c r="M935" s="11">
        <f t="shared" si="87"/>
        <v>44263</v>
      </c>
      <c r="N935" s="25">
        <v>44270</v>
      </c>
      <c r="O935" s="25">
        <v>44316</v>
      </c>
      <c r="P935" s="25">
        <v>44315.5</v>
      </c>
      <c r="Q935" s="10">
        <f t="shared" si="88"/>
        <v>52.5</v>
      </c>
      <c r="R935" s="176">
        <f t="shared" si="89"/>
        <v>3371.0249999999996</v>
      </c>
    </row>
    <row r="936" spans="1:18" x14ac:dyDescent="0.35">
      <c r="A936" s="10" t="s">
        <v>372</v>
      </c>
      <c r="B936" s="24" t="s">
        <v>313</v>
      </c>
      <c r="C936" s="25">
        <v>44270</v>
      </c>
      <c r="D936" s="10" t="s">
        <v>201</v>
      </c>
      <c r="E936" s="10" t="s">
        <v>202</v>
      </c>
      <c r="F936" s="24" t="s">
        <v>344</v>
      </c>
      <c r="G936" s="43">
        <v>489.83</v>
      </c>
      <c r="H936" s="25">
        <v>44256</v>
      </c>
      <c r="I936" s="26">
        <v>44270</v>
      </c>
      <c r="J936" s="10">
        <f t="shared" si="84"/>
        <v>15</v>
      </c>
      <c r="K936" s="11">
        <f t="shared" si="85"/>
        <v>44263</v>
      </c>
      <c r="L936" s="13">
        <f t="shared" si="86"/>
        <v>15</v>
      </c>
      <c r="M936" s="11">
        <f t="shared" si="87"/>
        <v>44263</v>
      </c>
      <c r="N936" s="25">
        <v>44270</v>
      </c>
      <c r="O936" s="25">
        <v>44316</v>
      </c>
      <c r="P936" s="25">
        <v>44315.5</v>
      </c>
      <c r="Q936" s="10">
        <f t="shared" si="88"/>
        <v>52.5</v>
      </c>
      <c r="R936" s="176">
        <f t="shared" si="89"/>
        <v>25716.075000000001</v>
      </c>
    </row>
    <row r="937" spans="1:18" x14ac:dyDescent="0.35">
      <c r="A937" s="10" t="s">
        <v>372</v>
      </c>
      <c r="B937" s="24" t="s">
        <v>313</v>
      </c>
      <c r="C937" s="25">
        <v>44270</v>
      </c>
      <c r="D937" s="10" t="s">
        <v>349</v>
      </c>
      <c r="E937" s="10" t="s">
        <v>350</v>
      </c>
      <c r="F937" s="24" t="s">
        <v>351</v>
      </c>
      <c r="G937" s="43">
        <v>46.46</v>
      </c>
      <c r="H937" s="25">
        <v>44256</v>
      </c>
      <c r="I937" s="26">
        <v>44270</v>
      </c>
      <c r="J937" s="10">
        <f t="shared" si="84"/>
        <v>15</v>
      </c>
      <c r="K937" s="11">
        <f t="shared" si="85"/>
        <v>44263</v>
      </c>
      <c r="L937" s="13">
        <f t="shared" si="86"/>
        <v>15</v>
      </c>
      <c r="M937" s="11">
        <f t="shared" si="87"/>
        <v>44263</v>
      </c>
      <c r="N937" s="25">
        <v>44270</v>
      </c>
      <c r="O937" s="25">
        <v>44316</v>
      </c>
      <c r="P937" s="25">
        <v>44315.5</v>
      </c>
      <c r="Q937" s="10">
        <f t="shared" si="88"/>
        <v>52.5</v>
      </c>
      <c r="R937" s="176">
        <f t="shared" si="89"/>
        <v>2439.15</v>
      </c>
    </row>
    <row r="938" spans="1:18" x14ac:dyDescent="0.35">
      <c r="A938" s="10" t="s">
        <v>372</v>
      </c>
      <c r="B938" s="24" t="s">
        <v>313</v>
      </c>
      <c r="C938" s="25">
        <v>44270</v>
      </c>
      <c r="D938" s="10" t="s">
        <v>352</v>
      </c>
      <c r="E938" s="10" t="s">
        <v>353</v>
      </c>
      <c r="F938" s="24" t="s">
        <v>354</v>
      </c>
      <c r="G938" s="43">
        <v>7.13</v>
      </c>
      <c r="H938" s="25">
        <v>44256</v>
      </c>
      <c r="I938" s="26">
        <v>44270</v>
      </c>
      <c r="J938" s="10">
        <f t="shared" si="84"/>
        <v>15</v>
      </c>
      <c r="K938" s="11">
        <f t="shared" si="85"/>
        <v>44263</v>
      </c>
      <c r="L938" s="13">
        <f t="shared" si="86"/>
        <v>15</v>
      </c>
      <c r="M938" s="11">
        <f t="shared" si="87"/>
        <v>44263</v>
      </c>
      <c r="N938" s="25">
        <v>44270</v>
      </c>
      <c r="O938" s="25">
        <v>44316</v>
      </c>
      <c r="P938" s="25">
        <v>44315.5</v>
      </c>
      <c r="Q938" s="10">
        <f t="shared" si="88"/>
        <v>52.5</v>
      </c>
      <c r="R938" s="176">
        <f t="shared" si="89"/>
        <v>374.32499999999999</v>
      </c>
    </row>
    <row r="939" spans="1:18" x14ac:dyDescent="0.35">
      <c r="A939" s="10" t="s">
        <v>372</v>
      </c>
      <c r="B939" s="24" t="s">
        <v>313</v>
      </c>
      <c r="C939" s="25">
        <v>44270</v>
      </c>
      <c r="D939" s="10" t="s">
        <v>355</v>
      </c>
      <c r="E939" s="10" t="s">
        <v>356</v>
      </c>
      <c r="F939" s="24" t="s">
        <v>354</v>
      </c>
      <c r="G939" s="43">
        <v>19.729999999999997</v>
      </c>
      <c r="H939" s="25">
        <v>44256</v>
      </c>
      <c r="I939" s="26">
        <v>44270</v>
      </c>
      <c r="J939" s="10">
        <f t="shared" si="84"/>
        <v>15</v>
      </c>
      <c r="K939" s="11">
        <f t="shared" si="85"/>
        <v>44263</v>
      </c>
      <c r="L939" s="13">
        <f t="shared" si="86"/>
        <v>15</v>
      </c>
      <c r="M939" s="11">
        <f t="shared" si="87"/>
        <v>44263</v>
      </c>
      <c r="N939" s="25">
        <v>44270</v>
      </c>
      <c r="O939" s="25">
        <v>44316</v>
      </c>
      <c r="P939" s="25">
        <v>44315.5</v>
      </c>
      <c r="Q939" s="10">
        <f t="shared" si="88"/>
        <v>52.5</v>
      </c>
      <c r="R939" s="176">
        <f t="shared" si="89"/>
        <v>1035.8249999999998</v>
      </c>
    </row>
    <row r="940" spans="1:18" x14ac:dyDescent="0.35">
      <c r="A940" s="10" t="s">
        <v>372</v>
      </c>
      <c r="B940" s="24" t="s">
        <v>313</v>
      </c>
      <c r="C940" s="25">
        <v>44270</v>
      </c>
      <c r="D940" s="10" t="s">
        <v>201</v>
      </c>
      <c r="E940" s="10" t="s">
        <v>202</v>
      </c>
      <c r="F940" s="24" t="s">
        <v>109</v>
      </c>
      <c r="G940" s="43">
        <v>15758.109999999991</v>
      </c>
      <c r="H940" s="25">
        <v>44256</v>
      </c>
      <c r="I940" s="26">
        <v>44270</v>
      </c>
      <c r="J940" s="10">
        <f t="shared" si="84"/>
        <v>15</v>
      </c>
      <c r="K940" s="11">
        <f t="shared" si="85"/>
        <v>44263</v>
      </c>
      <c r="L940" s="13">
        <f t="shared" si="86"/>
        <v>15</v>
      </c>
      <c r="M940" s="11">
        <f t="shared" si="87"/>
        <v>44263</v>
      </c>
      <c r="N940" s="25">
        <v>44270</v>
      </c>
      <c r="O940" s="25">
        <v>44316</v>
      </c>
      <c r="P940" s="25">
        <v>44315.5</v>
      </c>
      <c r="Q940" s="10">
        <f t="shared" si="88"/>
        <v>52.5</v>
      </c>
      <c r="R940" s="176">
        <f t="shared" si="89"/>
        <v>827300.77499999956</v>
      </c>
    </row>
    <row r="941" spans="1:18" x14ac:dyDescent="0.35">
      <c r="A941" s="10" t="s">
        <v>372</v>
      </c>
      <c r="B941" s="24" t="s">
        <v>313</v>
      </c>
      <c r="C941" s="25">
        <v>44270</v>
      </c>
      <c r="D941" s="10" t="s">
        <v>201</v>
      </c>
      <c r="E941" s="10" t="s">
        <v>202</v>
      </c>
      <c r="F941" s="24" t="s">
        <v>101</v>
      </c>
      <c r="G941" s="43">
        <v>434.8</v>
      </c>
      <c r="H941" s="25">
        <v>44256</v>
      </c>
      <c r="I941" s="26">
        <v>44270</v>
      </c>
      <c r="J941" s="10">
        <f t="shared" si="84"/>
        <v>15</v>
      </c>
      <c r="K941" s="11">
        <f t="shared" si="85"/>
        <v>44263</v>
      </c>
      <c r="L941" s="13">
        <f t="shared" si="86"/>
        <v>15</v>
      </c>
      <c r="M941" s="11">
        <f t="shared" si="87"/>
        <v>44263</v>
      </c>
      <c r="N941" s="25">
        <v>44270</v>
      </c>
      <c r="O941" s="25">
        <v>44316</v>
      </c>
      <c r="P941" s="25">
        <v>44315.5</v>
      </c>
      <c r="Q941" s="10">
        <f t="shared" si="88"/>
        <v>52.5</v>
      </c>
      <c r="R941" s="176">
        <f t="shared" si="89"/>
        <v>22827</v>
      </c>
    </row>
    <row r="942" spans="1:18" x14ac:dyDescent="0.35">
      <c r="A942" s="10" t="s">
        <v>372</v>
      </c>
      <c r="B942" s="24" t="s">
        <v>313</v>
      </c>
      <c r="C942" s="25">
        <v>44270</v>
      </c>
      <c r="D942" s="10" t="s">
        <v>347</v>
      </c>
      <c r="E942" s="10" t="s">
        <v>348</v>
      </c>
      <c r="F942" s="24" t="s">
        <v>316</v>
      </c>
      <c r="G942" s="43">
        <v>58.12</v>
      </c>
      <c r="H942" s="25">
        <v>44256</v>
      </c>
      <c r="I942" s="26">
        <v>44270</v>
      </c>
      <c r="J942" s="10">
        <f t="shared" si="84"/>
        <v>15</v>
      </c>
      <c r="K942" s="11">
        <f t="shared" si="85"/>
        <v>44263</v>
      </c>
      <c r="L942" s="13">
        <f t="shared" si="86"/>
        <v>15</v>
      </c>
      <c r="M942" s="11">
        <f t="shared" si="87"/>
        <v>44263</v>
      </c>
      <c r="N942" s="25">
        <v>44270</v>
      </c>
      <c r="O942" s="25">
        <v>44316</v>
      </c>
      <c r="P942" s="25">
        <v>44315.5</v>
      </c>
      <c r="Q942" s="10">
        <f t="shared" si="88"/>
        <v>52.5</v>
      </c>
      <c r="R942" s="176">
        <f t="shared" si="89"/>
        <v>3051.2999999999997</v>
      </c>
    </row>
    <row r="943" spans="1:18" x14ac:dyDescent="0.35">
      <c r="A943" s="10" t="s">
        <v>372</v>
      </c>
      <c r="B943" s="24" t="s">
        <v>313</v>
      </c>
      <c r="C943" s="25">
        <v>44270</v>
      </c>
      <c r="D943" s="10" t="s">
        <v>201</v>
      </c>
      <c r="E943" s="10" t="s">
        <v>202</v>
      </c>
      <c r="F943" s="24" t="s">
        <v>102</v>
      </c>
      <c r="G943" s="43">
        <v>198.05</v>
      </c>
      <c r="H943" s="25">
        <v>44256</v>
      </c>
      <c r="I943" s="26">
        <v>44270</v>
      </c>
      <c r="J943" s="10">
        <f t="shared" si="84"/>
        <v>15</v>
      </c>
      <c r="K943" s="11">
        <f t="shared" si="85"/>
        <v>44263</v>
      </c>
      <c r="L943" s="13">
        <f t="shared" si="86"/>
        <v>15</v>
      </c>
      <c r="M943" s="11">
        <f t="shared" si="87"/>
        <v>44263</v>
      </c>
      <c r="N943" s="25">
        <v>44270</v>
      </c>
      <c r="O943" s="25">
        <v>44316</v>
      </c>
      <c r="P943" s="25">
        <v>44315.5</v>
      </c>
      <c r="Q943" s="10">
        <f t="shared" si="88"/>
        <v>52.5</v>
      </c>
      <c r="R943" s="176">
        <f t="shared" si="89"/>
        <v>10397.625</v>
      </c>
    </row>
    <row r="944" spans="1:18" x14ac:dyDescent="0.35">
      <c r="A944" s="10" t="s">
        <v>372</v>
      </c>
      <c r="B944" s="24" t="s">
        <v>313</v>
      </c>
      <c r="C944" s="25">
        <v>44270</v>
      </c>
      <c r="D944" s="10" t="s">
        <v>114</v>
      </c>
      <c r="E944" s="10" t="s">
        <v>115</v>
      </c>
      <c r="F944" s="24" t="s">
        <v>239</v>
      </c>
      <c r="G944" s="43">
        <v>42.49</v>
      </c>
      <c r="H944" s="25">
        <v>44256</v>
      </c>
      <c r="I944" s="26">
        <v>44270</v>
      </c>
      <c r="J944" s="10">
        <f t="shared" si="84"/>
        <v>15</v>
      </c>
      <c r="K944" s="11">
        <f t="shared" si="85"/>
        <v>44263</v>
      </c>
      <c r="L944" s="13">
        <f t="shared" si="86"/>
        <v>15</v>
      </c>
      <c r="M944" s="11">
        <f t="shared" si="87"/>
        <v>44263</v>
      </c>
      <c r="N944" s="25">
        <v>44270</v>
      </c>
      <c r="O944" s="25">
        <v>44316</v>
      </c>
      <c r="P944" s="25">
        <v>44315.5</v>
      </c>
      <c r="Q944" s="10">
        <f t="shared" si="88"/>
        <v>52.5</v>
      </c>
      <c r="R944" s="176">
        <f t="shared" si="89"/>
        <v>2230.7249999999999</v>
      </c>
    </row>
    <row r="945" spans="1:18" x14ac:dyDescent="0.35">
      <c r="A945" s="10" t="s">
        <v>372</v>
      </c>
      <c r="B945" s="24" t="s">
        <v>313</v>
      </c>
      <c r="C945" s="25">
        <v>44270</v>
      </c>
      <c r="D945" s="10" t="s">
        <v>110</v>
      </c>
      <c r="E945" s="10" t="s">
        <v>111</v>
      </c>
      <c r="F945" s="24" t="s">
        <v>239</v>
      </c>
      <c r="G945" s="43">
        <v>66.77</v>
      </c>
      <c r="H945" s="25">
        <v>44256</v>
      </c>
      <c r="I945" s="26">
        <v>44270</v>
      </c>
      <c r="J945" s="10">
        <f t="shared" si="84"/>
        <v>15</v>
      </c>
      <c r="K945" s="11">
        <f t="shared" si="85"/>
        <v>44263</v>
      </c>
      <c r="L945" s="13">
        <f t="shared" si="86"/>
        <v>15</v>
      </c>
      <c r="M945" s="11">
        <f t="shared" si="87"/>
        <v>44263</v>
      </c>
      <c r="N945" s="25">
        <v>44270</v>
      </c>
      <c r="O945" s="25">
        <v>44316</v>
      </c>
      <c r="P945" s="25">
        <v>44315.5</v>
      </c>
      <c r="Q945" s="10">
        <f t="shared" si="88"/>
        <v>52.5</v>
      </c>
      <c r="R945" s="176">
        <f t="shared" si="89"/>
        <v>3505.4249999999997</v>
      </c>
    </row>
    <row r="946" spans="1:18" x14ac:dyDescent="0.35">
      <c r="A946" s="10" t="s">
        <v>372</v>
      </c>
      <c r="B946" s="24" t="s">
        <v>313</v>
      </c>
      <c r="C946" s="25">
        <v>44270</v>
      </c>
      <c r="D946" s="10" t="s">
        <v>110</v>
      </c>
      <c r="E946" s="10" t="s">
        <v>111</v>
      </c>
      <c r="F946" s="24" t="s">
        <v>252</v>
      </c>
      <c r="G946" s="43">
        <v>225.05</v>
      </c>
      <c r="H946" s="25">
        <v>44256</v>
      </c>
      <c r="I946" s="26">
        <v>44270</v>
      </c>
      <c r="J946" s="10">
        <f t="shared" si="84"/>
        <v>15</v>
      </c>
      <c r="K946" s="11">
        <f t="shared" si="85"/>
        <v>44263</v>
      </c>
      <c r="L946" s="13">
        <f t="shared" si="86"/>
        <v>15</v>
      </c>
      <c r="M946" s="11">
        <f t="shared" si="87"/>
        <v>44263</v>
      </c>
      <c r="N946" s="25">
        <v>44270</v>
      </c>
      <c r="O946" s="25">
        <v>44316</v>
      </c>
      <c r="P946" s="25">
        <v>44315.5</v>
      </c>
      <c r="Q946" s="10">
        <f t="shared" si="88"/>
        <v>52.5</v>
      </c>
      <c r="R946" s="176">
        <f t="shared" si="89"/>
        <v>11815.125</v>
      </c>
    </row>
    <row r="947" spans="1:18" x14ac:dyDescent="0.35">
      <c r="A947" s="10" t="s">
        <v>372</v>
      </c>
      <c r="B947" s="24" t="s">
        <v>313</v>
      </c>
      <c r="C947" s="25">
        <v>44270</v>
      </c>
      <c r="D947" s="10" t="s">
        <v>201</v>
      </c>
      <c r="E947" s="10" t="s">
        <v>202</v>
      </c>
      <c r="F947" s="24" t="s">
        <v>241</v>
      </c>
      <c r="G947" s="43">
        <v>21</v>
      </c>
      <c r="H947" s="25">
        <v>44256</v>
      </c>
      <c r="I947" s="26">
        <v>44270</v>
      </c>
      <c r="J947" s="10">
        <f t="shared" si="84"/>
        <v>15</v>
      </c>
      <c r="K947" s="11">
        <f t="shared" si="85"/>
        <v>44263</v>
      </c>
      <c r="L947" s="13">
        <f t="shared" si="86"/>
        <v>15</v>
      </c>
      <c r="M947" s="11">
        <f t="shared" si="87"/>
        <v>44263</v>
      </c>
      <c r="N947" s="25">
        <v>44270</v>
      </c>
      <c r="O947" s="25">
        <v>44316</v>
      </c>
      <c r="P947" s="25">
        <v>44315.5</v>
      </c>
      <c r="Q947" s="10">
        <f t="shared" si="88"/>
        <v>52.5</v>
      </c>
      <c r="R947" s="176">
        <f t="shared" si="89"/>
        <v>1102.5</v>
      </c>
    </row>
    <row r="948" spans="1:18" x14ac:dyDescent="0.35">
      <c r="A948" s="10" t="s">
        <v>372</v>
      </c>
      <c r="B948" s="24" t="s">
        <v>313</v>
      </c>
      <c r="C948" s="25">
        <v>44270</v>
      </c>
      <c r="D948" s="10" t="s">
        <v>110</v>
      </c>
      <c r="E948" s="10" t="s">
        <v>111</v>
      </c>
      <c r="F948" s="24" t="s">
        <v>242</v>
      </c>
      <c r="G948" s="43">
        <v>260.59000000000003</v>
      </c>
      <c r="H948" s="25">
        <v>44256</v>
      </c>
      <c r="I948" s="26">
        <v>44270</v>
      </c>
      <c r="J948" s="10">
        <f t="shared" si="84"/>
        <v>15</v>
      </c>
      <c r="K948" s="11">
        <f t="shared" si="85"/>
        <v>44263</v>
      </c>
      <c r="L948" s="13">
        <f t="shared" si="86"/>
        <v>15</v>
      </c>
      <c r="M948" s="11">
        <f t="shared" si="87"/>
        <v>44263</v>
      </c>
      <c r="N948" s="25">
        <v>44270</v>
      </c>
      <c r="O948" s="25">
        <v>44316</v>
      </c>
      <c r="P948" s="25">
        <v>44315.5</v>
      </c>
      <c r="Q948" s="10">
        <f t="shared" si="88"/>
        <v>52.5</v>
      </c>
      <c r="R948" s="176">
        <f t="shared" si="89"/>
        <v>13680.975000000002</v>
      </c>
    </row>
    <row r="949" spans="1:18" x14ac:dyDescent="0.35">
      <c r="A949" s="10" t="s">
        <v>372</v>
      </c>
      <c r="B949" s="24" t="s">
        <v>313</v>
      </c>
      <c r="C949" s="25">
        <v>44270</v>
      </c>
      <c r="D949" s="10" t="s">
        <v>358</v>
      </c>
      <c r="E949" s="10" t="s">
        <v>359</v>
      </c>
      <c r="F949" s="24" t="s">
        <v>360</v>
      </c>
      <c r="G949" s="43">
        <v>28.61</v>
      </c>
      <c r="H949" s="25">
        <v>44256</v>
      </c>
      <c r="I949" s="26">
        <v>44270</v>
      </c>
      <c r="J949" s="10">
        <f t="shared" si="84"/>
        <v>15</v>
      </c>
      <c r="K949" s="11">
        <f t="shared" si="85"/>
        <v>44263</v>
      </c>
      <c r="L949" s="13">
        <f t="shared" si="86"/>
        <v>15</v>
      </c>
      <c r="M949" s="11">
        <f t="shared" si="87"/>
        <v>44263</v>
      </c>
      <c r="N949" s="25">
        <v>44270</v>
      </c>
      <c r="O949" s="25">
        <v>44316</v>
      </c>
      <c r="P949" s="25">
        <v>44315.5</v>
      </c>
      <c r="Q949" s="10">
        <f t="shared" si="88"/>
        <v>52.5</v>
      </c>
      <c r="R949" s="176">
        <f t="shared" si="89"/>
        <v>1502.0249999999999</v>
      </c>
    </row>
    <row r="950" spans="1:18" x14ac:dyDescent="0.35">
      <c r="A950" s="10" t="s">
        <v>372</v>
      </c>
      <c r="B950" s="24" t="s">
        <v>313</v>
      </c>
      <c r="C950" s="25">
        <v>44270</v>
      </c>
      <c r="D950" s="10" t="s">
        <v>361</v>
      </c>
      <c r="E950" s="10" t="s">
        <v>362</v>
      </c>
      <c r="F950" s="24" t="s">
        <v>363</v>
      </c>
      <c r="G950" s="43">
        <v>49.39</v>
      </c>
      <c r="H950" s="25">
        <v>44256</v>
      </c>
      <c r="I950" s="26">
        <v>44270</v>
      </c>
      <c r="J950" s="10">
        <f t="shared" si="84"/>
        <v>15</v>
      </c>
      <c r="K950" s="11">
        <f t="shared" si="85"/>
        <v>44263</v>
      </c>
      <c r="L950" s="13">
        <f t="shared" si="86"/>
        <v>15</v>
      </c>
      <c r="M950" s="11">
        <f t="shared" si="87"/>
        <v>44263</v>
      </c>
      <c r="N950" s="25">
        <v>44270</v>
      </c>
      <c r="O950" s="25">
        <v>44316</v>
      </c>
      <c r="P950" s="25">
        <v>44315.5</v>
      </c>
      <c r="Q950" s="10">
        <f t="shared" si="88"/>
        <v>52.5</v>
      </c>
      <c r="R950" s="176">
        <f t="shared" si="89"/>
        <v>2592.9749999999999</v>
      </c>
    </row>
    <row r="951" spans="1:18" x14ac:dyDescent="0.35">
      <c r="A951" s="10" t="s">
        <v>372</v>
      </c>
      <c r="B951" s="24" t="s">
        <v>313</v>
      </c>
      <c r="C951" s="25">
        <v>44270</v>
      </c>
      <c r="D951" s="10" t="s">
        <v>201</v>
      </c>
      <c r="E951" s="10" t="s">
        <v>202</v>
      </c>
      <c r="F951" s="24" t="s">
        <v>364</v>
      </c>
      <c r="G951" s="43">
        <v>501.15</v>
      </c>
      <c r="H951" s="25">
        <v>44256</v>
      </c>
      <c r="I951" s="26">
        <v>44270</v>
      </c>
      <c r="J951" s="10">
        <f t="shared" si="84"/>
        <v>15</v>
      </c>
      <c r="K951" s="11">
        <f t="shared" si="85"/>
        <v>44263</v>
      </c>
      <c r="L951" s="13">
        <f t="shared" si="86"/>
        <v>15</v>
      </c>
      <c r="M951" s="11">
        <f t="shared" si="87"/>
        <v>44263</v>
      </c>
      <c r="N951" s="25">
        <v>44270</v>
      </c>
      <c r="O951" s="25">
        <v>44316</v>
      </c>
      <c r="P951" s="25">
        <v>44315.5</v>
      </c>
      <c r="Q951" s="10">
        <f t="shared" si="88"/>
        <v>52.5</v>
      </c>
      <c r="R951" s="176">
        <f t="shared" si="89"/>
        <v>26310.375</v>
      </c>
    </row>
    <row r="952" spans="1:18" x14ac:dyDescent="0.35">
      <c r="A952" s="10" t="s">
        <v>372</v>
      </c>
      <c r="B952" s="24" t="s">
        <v>313</v>
      </c>
      <c r="C952" s="25">
        <v>44270</v>
      </c>
      <c r="D952" s="10" t="s">
        <v>201</v>
      </c>
      <c r="E952" s="10" t="s">
        <v>202</v>
      </c>
      <c r="F952" s="24" t="s">
        <v>365</v>
      </c>
      <c r="G952" s="43">
        <v>135.15</v>
      </c>
      <c r="H952" s="25">
        <v>44256</v>
      </c>
      <c r="I952" s="26">
        <v>44270</v>
      </c>
      <c r="J952" s="10">
        <f t="shared" si="84"/>
        <v>15</v>
      </c>
      <c r="K952" s="11">
        <f t="shared" si="85"/>
        <v>44263</v>
      </c>
      <c r="L952" s="13">
        <f t="shared" si="86"/>
        <v>15</v>
      </c>
      <c r="M952" s="11">
        <f t="shared" si="87"/>
        <v>44263</v>
      </c>
      <c r="N952" s="25">
        <v>44270</v>
      </c>
      <c r="O952" s="25">
        <v>44405</v>
      </c>
      <c r="P952" s="25">
        <v>44404.5</v>
      </c>
      <c r="Q952" s="10">
        <f t="shared" si="88"/>
        <v>141.5</v>
      </c>
      <c r="R952" s="176">
        <f t="shared" si="89"/>
        <v>19123.725000000002</v>
      </c>
    </row>
    <row r="953" spans="1:18" x14ac:dyDescent="0.35">
      <c r="A953" t="s">
        <v>374</v>
      </c>
      <c r="B953" s="21" t="s">
        <v>313</v>
      </c>
      <c r="C953" s="22">
        <v>44286</v>
      </c>
      <c r="D953" t="s">
        <v>90</v>
      </c>
      <c r="E953" t="s">
        <v>91</v>
      </c>
      <c r="F953" s="21" t="s">
        <v>89</v>
      </c>
      <c r="G953" s="32">
        <v>2.85</v>
      </c>
      <c r="H953" s="22">
        <v>44271</v>
      </c>
      <c r="I953" s="23">
        <v>44286</v>
      </c>
      <c r="J953">
        <f t="shared" si="84"/>
        <v>16</v>
      </c>
      <c r="K953" s="2">
        <f t="shared" si="85"/>
        <v>44278.5</v>
      </c>
      <c r="L953" s="9">
        <f t="shared" si="86"/>
        <v>16</v>
      </c>
      <c r="M953" s="2">
        <f t="shared" si="87"/>
        <v>44278.5</v>
      </c>
      <c r="N953" s="22">
        <v>44286</v>
      </c>
      <c r="O953" s="22">
        <v>44287</v>
      </c>
      <c r="P953" s="22">
        <v>44286.5</v>
      </c>
      <c r="Q953">
        <f t="shared" si="88"/>
        <v>8</v>
      </c>
      <c r="R953" s="33">
        <f t="shared" si="89"/>
        <v>22.8</v>
      </c>
    </row>
    <row r="954" spans="1:18" x14ac:dyDescent="0.35">
      <c r="A954" t="s">
        <v>374</v>
      </c>
      <c r="B954" s="21" t="s">
        <v>313</v>
      </c>
      <c r="C954" s="22">
        <v>44286</v>
      </c>
      <c r="D954" t="s">
        <v>92</v>
      </c>
      <c r="E954" t="s">
        <v>93</v>
      </c>
      <c r="F954" s="21" t="s">
        <v>89</v>
      </c>
      <c r="G954" s="32">
        <v>2.85</v>
      </c>
      <c r="H954" s="22">
        <v>44271</v>
      </c>
      <c r="I954" s="23">
        <v>44286</v>
      </c>
      <c r="J954">
        <f t="shared" si="84"/>
        <v>16</v>
      </c>
      <c r="K954" s="2">
        <f t="shared" si="85"/>
        <v>44278.5</v>
      </c>
      <c r="L954" s="9">
        <f t="shared" si="86"/>
        <v>16</v>
      </c>
      <c r="M954" s="2">
        <f t="shared" si="87"/>
        <v>44278.5</v>
      </c>
      <c r="N954" s="22">
        <v>44286</v>
      </c>
      <c r="O954" s="22">
        <v>44287</v>
      </c>
      <c r="P954" s="22">
        <v>44286.5</v>
      </c>
      <c r="Q954">
        <f t="shared" si="88"/>
        <v>8</v>
      </c>
      <c r="R954" s="33">
        <f t="shared" si="89"/>
        <v>22.8</v>
      </c>
    </row>
    <row r="955" spans="1:18" x14ac:dyDescent="0.35">
      <c r="A955" t="s">
        <v>374</v>
      </c>
      <c r="B955" s="21" t="s">
        <v>313</v>
      </c>
      <c r="C955" s="22">
        <v>44286</v>
      </c>
      <c r="D955" t="s">
        <v>87</v>
      </c>
      <c r="E955" t="s">
        <v>88</v>
      </c>
      <c r="F955" s="21" t="s">
        <v>89</v>
      </c>
      <c r="G955" s="32">
        <v>55.34</v>
      </c>
      <c r="H955" s="22">
        <v>44271</v>
      </c>
      <c r="I955" s="23">
        <v>44286</v>
      </c>
      <c r="J955">
        <f t="shared" si="84"/>
        <v>16</v>
      </c>
      <c r="K955" s="2">
        <f t="shared" si="85"/>
        <v>44278.5</v>
      </c>
      <c r="L955" s="9">
        <f t="shared" si="86"/>
        <v>16</v>
      </c>
      <c r="M955" s="2">
        <f t="shared" si="87"/>
        <v>44278.5</v>
      </c>
      <c r="N955" s="22">
        <v>44286</v>
      </c>
      <c r="O955" s="22">
        <v>44287</v>
      </c>
      <c r="P955" s="22">
        <v>44286.5</v>
      </c>
      <c r="Q955">
        <f t="shared" si="88"/>
        <v>8</v>
      </c>
      <c r="R955" s="33">
        <f t="shared" si="89"/>
        <v>442.72</v>
      </c>
    </row>
    <row r="956" spans="1:18" x14ac:dyDescent="0.35">
      <c r="A956" t="s">
        <v>374</v>
      </c>
      <c r="B956" s="21" t="s">
        <v>313</v>
      </c>
      <c r="C956" s="22">
        <v>44286</v>
      </c>
      <c r="D956" t="s">
        <v>90</v>
      </c>
      <c r="E956" t="s">
        <v>91</v>
      </c>
      <c r="F956" s="21" t="s">
        <v>89</v>
      </c>
      <c r="G956" s="32">
        <v>12.1</v>
      </c>
      <c r="H956" s="22">
        <v>44271</v>
      </c>
      <c r="I956" s="23">
        <v>44286</v>
      </c>
      <c r="J956">
        <f t="shared" si="84"/>
        <v>16</v>
      </c>
      <c r="K956" s="2">
        <f t="shared" si="85"/>
        <v>44278.5</v>
      </c>
      <c r="L956" s="9">
        <f t="shared" si="86"/>
        <v>16</v>
      </c>
      <c r="M956" s="2">
        <f t="shared" si="87"/>
        <v>44278.5</v>
      </c>
      <c r="N956" s="22">
        <v>44286</v>
      </c>
      <c r="O956" s="22">
        <v>44287</v>
      </c>
      <c r="P956" s="22">
        <v>44286.5</v>
      </c>
      <c r="Q956">
        <f t="shared" si="88"/>
        <v>8</v>
      </c>
      <c r="R956" s="33">
        <f t="shared" si="89"/>
        <v>96.8</v>
      </c>
    </row>
    <row r="957" spans="1:18" x14ac:dyDescent="0.35">
      <c r="A957" t="s">
        <v>374</v>
      </c>
      <c r="B957" s="21" t="s">
        <v>313</v>
      </c>
      <c r="C957" s="22">
        <v>44286</v>
      </c>
      <c r="D957" t="s">
        <v>92</v>
      </c>
      <c r="E957" t="s">
        <v>93</v>
      </c>
      <c r="F957" s="21" t="s">
        <v>89</v>
      </c>
      <c r="G957" s="32">
        <v>12.1</v>
      </c>
      <c r="H957" s="22">
        <v>44271</v>
      </c>
      <c r="I957" s="23">
        <v>44286</v>
      </c>
      <c r="J957">
        <f t="shared" si="84"/>
        <v>16</v>
      </c>
      <c r="K957" s="2">
        <f t="shared" si="85"/>
        <v>44278.5</v>
      </c>
      <c r="L957" s="9">
        <f t="shared" si="86"/>
        <v>16</v>
      </c>
      <c r="M957" s="2">
        <f t="shared" si="87"/>
        <v>44278.5</v>
      </c>
      <c r="N957" s="22">
        <v>44286</v>
      </c>
      <c r="O957" s="22">
        <v>44287</v>
      </c>
      <c r="P957" s="22">
        <v>44286.5</v>
      </c>
      <c r="Q957">
        <f t="shared" si="88"/>
        <v>8</v>
      </c>
      <c r="R957" s="33">
        <f t="shared" si="89"/>
        <v>96.8</v>
      </c>
    </row>
    <row r="958" spans="1:18" x14ac:dyDescent="0.35">
      <c r="A958" t="s">
        <v>374</v>
      </c>
      <c r="B958" s="21" t="s">
        <v>313</v>
      </c>
      <c r="C958" s="22">
        <v>44286</v>
      </c>
      <c r="D958" t="s">
        <v>99</v>
      </c>
      <c r="E958" t="s">
        <v>100</v>
      </c>
      <c r="F958" s="21" t="s">
        <v>109</v>
      </c>
      <c r="G958" s="32">
        <v>13</v>
      </c>
      <c r="H958" s="22">
        <v>44271</v>
      </c>
      <c r="I958" s="23">
        <v>44286</v>
      </c>
      <c r="J958">
        <f t="shared" si="84"/>
        <v>16</v>
      </c>
      <c r="K958" s="2">
        <f t="shared" si="85"/>
        <v>44278.5</v>
      </c>
      <c r="L958" s="9">
        <f t="shared" si="86"/>
        <v>16</v>
      </c>
      <c r="M958" s="2">
        <f t="shared" si="87"/>
        <v>44278.5</v>
      </c>
      <c r="N958" s="22">
        <v>44286</v>
      </c>
      <c r="O958" s="22">
        <v>44293</v>
      </c>
      <c r="P958" s="22">
        <v>44292.5</v>
      </c>
      <c r="Q958">
        <f t="shared" si="88"/>
        <v>14</v>
      </c>
      <c r="R958" s="33">
        <f t="shared" si="89"/>
        <v>182</v>
      </c>
    </row>
    <row r="959" spans="1:18" x14ac:dyDescent="0.35">
      <c r="A959" t="s">
        <v>374</v>
      </c>
      <c r="B959" s="21" t="s">
        <v>313</v>
      </c>
      <c r="C959" s="22">
        <v>44286</v>
      </c>
      <c r="D959" t="s">
        <v>87</v>
      </c>
      <c r="E959" t="s">
        <v>88</v>
      </c>
      <c r="F959" s="21" t="s">
        <v>89</v>
      </c>
      <c r="G959" s="32">
        <v>90.95</v>
      </c>
      <c r="H959" s="22">
        <v>44271</v>
      </c>
      <c r="I959" s="23">
        <v>44286</v>
      </c>
      <c r="J959">
        <f t="shared" si="84"/>
        <v>16</v>
      </c>
      <c r="K959" s="2">
        <f t="shared" si="85"/>
        <v>44278.5</v>
      </c>
      <c r="L959" s="9">
        <f t="shared" si="86"/>
        <v>16</v>
      </c>
      <c r="M959" s="2">
        <f t="shared" si="87"/>
        <v>44278.5</v>
      </c>
      <c r="N959" s="22">
        <v>44286</v>
      </c>
      <c r="O959" s="22">
        <v>44287</v>
      </c>
      <c r="P959" s="22">
        <v>44286.5</v>
      </c>
      <c r="Q959">
        <f t="shared" si="88"/>
        <v>8</v>
      </c>
      <c r="R959" s="33">
        <f t="shared" si="89"/>
        <v>727.6</v>
      </c>
    </row>
    <row r="960" spans="1:18" x14ac:dyDescent="0.35">
      <c r="A960" t="s">
        <v>374</v>
      </c>
      <c r="B960" s="21" t="s">
        <v>313</v>
      </c>
      <c r="C960" s="22">
        <v>44286</v>
      </c>
      <c r="D960" t="s">
        <v>90</v>
      </c>
      <c r="E960" t="s">
        <v>91</v>
      </c>
      <c r="F960" s="21" t="s">
        <v>89</v>
      </c>
      <c r="G960" s="32">
        <v>51.849999999999994</v>
      </c>
      <c r="H960" s="22">
        <v>44271</v>
      </c>
      <c r="I960" s="23">
        <v>44286</v>
      </c>
      <c r="J960">
        <f t="shared" si="84"/>
        <v>16</v>
      </c>
      <c r="K960" s="2">
        <f t="shared" si="85"/>
        <v>44278.5</v>
      </c>
      <c r="L960" s="9">
        <f t="shared" si="86"/>
        <v>16</v>
      </c>
      <c r="M960" s="2">
        <f t="shared" si="87"/>
        <v>44278.5</v>
      </c>
      <c r="N960" s="22">
        <v>44286</v>
      </c>
      <c r="O960" s="22">
        <v>44287</v>
      </c>
      <c r="P960" s="22">
        <v>44286.5</v>
      </c>
      <c r="Q960">
        <f t="shared" si="88"/>
        <v>8</v>
      </c>
      <c r="R960" s="33">
        <f t="shared" si="89"/>
        <v>414.79999999999995</v>
      </c>
    </row>
    <row r="961" spans="1:18" x14ac:dyDescent="0.35">
      <c r="A961" t="s">
        <v>374</v>
      </c>
      <c r="B961" s="21" t="s">
        <v>313</v>
      </c>
      <c r="C961" s="22">
        <v>44286</v>
      </c>
      <c r="D961" t="s">
        <v>92</v>
      </c>
      <c r="E961" t="s">
        <v>93</v>
      </c>
      <c r="F961" s="21" t="s">
        <v>89</v>
      </c>
      <c r="G961" s="32">
        <v>51.849999999999994</v>
      </c>
      <c r="H961" s="22">
        <v>44271</v>
      </c>
      <c r="I961" s="23">
        <v>44286</v>
      </c>
      <c r="J961">
        <f t="shared" si="84"/>
        <v>16</v>
      </c>
      <c r="K961" s="2">
        <f t="shared" si="85"/>
        <v>44278.5</v>
      </c>
      <c r="L961" s="9">
        <f t="shared" si="86"/>
        <v>16</v>
      </c>
      <c r="M961" s="2">
        <f t="shared" si="87"/>
        <v>44278.5</v>
      </c>
      <c r="N961" s="22">
        <v>44286</v>
      </c>
      <c r="O961" s="22">
        <v>44287</v>
      </c>
      <c r="P961" s="22">
        <v>44286.5</v>
      </c>
      <c r="Q961">
        <f t="shared" si="88"/>
        <v>8</v>
      </c>
      <c r="R961" s="33">
        <f t="shared" si="89"/>
        <v>414.79999999999995</v>
      </c>
    </row>
    <row r="962" spans="1:18" x14ac:dyDescent="0.35">
      <c r="A962" t="s">
        <v>374</v>
      </c>
      <c r="B962" s="21" t="s">
        <v>313</v>
      </c>
      <c r="C962" s="22">
        <v>44286</v>
      </c>
      <c r="D962" t="s">
        <v>99</v>
      </c>
      <c r="E962" t="s">
        <v>100</v>
      </c>
      <c r="F962" s="21" t="s">
        <v>109</v>
      </c>
      <c r="G962" s="32">
        <v>74</v>
      </c>
      <c r="H962" s="22">
        <v>44271</v>
      </c>
      <c r="I962" s="23">
        <v>44286</v>
      </c>
      <c r="J962">
        <f t="shared" si="84"/>
        <v>16</v>
      </c>
      <c r="K962" s="2">
        <f t="shared" si="85"/>
        <v>44278.5</v>
      </c>
      <c r="L962" s="9">
        <f t="shared" si="86"/>
        <v>16</v>
      </c>
      <c r="M962" s="2">
        <f t="shared" si="87"/>
        <v>44278.5</v>
      </c>
      <c r="N962" s="22">
        <v>44286</v>
      </c>
      <c r="O962" s="22">
        <v>44293</v>
      </c>
      <c r="P962" s="22">
        <v>44292.5</v>
      </c>
      <c r="Q962">
        <f t="shared" si="88"/>
        <v>14</v>
      </c>
      <c r="R962" s="33">
        <f t="shared" si="89"/>
        <v>1036</v>
      </c>
    </row>
    <row r="963" spans="1:18" x14ac:dyDescent="0.35">
      <c r="A963" t="s">
        <v>374</v>
      </c>
      <c r="B963" s="21" t="s">
        <v>313</v>
      </c>
      <c r="C963" s="22">
        <v>44286</v>
      </c>
      <c r="D963" t="s">
        <v>87</v>
      </c>
      <c r="E963" t="s">
        <v>88</v>
      </c>
      <c r="F963" s="21" t="s">
        <v>89</v>
      </c>
      <c r="G963" s="32">
        <v>211.25</v>
      </c>
      <c r="H963" s="22">
        <v>44271</v>
      </c>
      <c r="I963" s="23">
        <v>44286</v>
      </c>
      <c r="J963">
        <f t="shared" si="84"/>
        <v>16</v>
      </c>
      <c r="K963" s="2">
        <f t="shared" si="85"/>
        <v>44278.5</v>
      </c>
      <c r="L963" s="9">
        <f t="shared" si="86"/>
        <v>16</v>
      </c>
      <c r="M963" s="2">
        <f t="shared" si="87"/>
        <v>44278.5</v>
      </c>
      <c r="N963" s="22">
        <v>44286</v>
      </c>
      <c r="O963" s="22">
        <v>44287</v>
      </c>
      <c r="P963" s="22">
        <v>44286.5</v>
      </c>
      <c r="Q963">
        <f t="shared" si="88"/>
        <v>8</v>
      </c>
      <c r="R963" s="33">
        <f t="shared" si="89"/>
        <v>1690</v>
      </c>
    </row>
    <row r="964" spans="1:18" x14ac:dyDescent="0.35">
      <c r="A964" t="s">
        <v>374</v>
      </c>
      <c r="B964" s="21" t="s">
        <v>313</v>
      </c>
      <c r="C964" s="22">
        <v>44286</v>
      </c>
      <c r="D964" t="s">
        <v>90</v>
      </c>
      <c r="E964" t="s">
        <v>91</v>
      </c>
      <c r="F964" s="21" t="s">
        <v>89</v>
      </c>
      <c r="G964" s="32">
        <v>33.18</v>
      </c>
      <c r="H964" s="22">
        <v>44271</v>
      </c>
      <c r="I964" s="23">
        <v>44286</v>
      </c>
      <c r="J964">
        <f t="shared" ref="J964:J1026" si="90">I964-H964+1</f>
        <v>16</v>
      </c>
      <c r="K964" s="2">
        <f t="shared" ref="K964:K1026" si="91">(H964+I964)/2</f>
        <v>44278.5</v>
      </c>
      <c r="L964" s="9">
        <f t="shared" si="86"/>
        <v>16</v>
      </c>
      <c r="M964" s="2">
        <f t="shared" si="87"/>
        <v>44278.5</v>
      </c>
      <c r="N964" s="22">
        <v>44286</v>
      </c>
      <c r="O964" s="22">
        <v>44287</v>
      </c>
      <c r="P964" s="22">
        <v>44286.5</v>
      </c>
      <c r="Q964">
        <f t="shared" si="88"/>
        <v>8</v>
      </c>
      <c r="R964" s="33">
        <f t="shared" si="89"/>
        <v>265.44</v>
      </c>
    </row>
    <row r="965" spans="1:18" x14ac:dyDescent="0.35">
      <c r="A965" t="s">
        <v>374</v>
      </c>
      <c r="B965" s="21" t="s">
        <v>313</v>
      </c>
      <c r="C965" s="22">
        <v>44286</v>
      </c>
      <c r="D965" t="s">
        <v>92</v>
      </c>
      <c r="E965" t="s">
        <v>93</v>
      </c>
      <c r="F965" s="21" t="s">
        <v>89</v>
      </c>
      <c r="G965" s="32">
        <v>33.18</v>
      </c>
      <c r="H965" s="22">
        <v>44271</v>
      </c>
      <c r="I965" s="23">
        <v>44286</v>
      </c>
      <c r="J965">
        <f t="shared" si="90"/>
        <v>16</v>
      </c>
      <c r="K965" s="2">
        <f t="shared" si="91"/>
        <v>44278.5</v>
      </c>
      <c r="L965" s="9">
        <f t="shared" si="86"/>
        <v>16</v>
      </c>
      <c r="M965" s="2">
        <f t="shared" si="87"/>
        <v>44278.5</v>
      </c>
      <c r="N965" s="22">
        <v>44286</v>
      </c>
      <c r="O965" s="22">
        <v>44287</v>
      </c>
      <c r="P965" s="22">
        <v>44286.5</v>
      </c>
      <c r="Q965">
        <f t="shared" si="88"/>
        <v>8</v>
      </c>
      <c r="R965" s="33">
        <f t="shared" si="89"/>
        <v>265.44</v>
      </c>
    </row>
    <row r="966" spans="1:18" x14ac:dyDescent="0.35">
      <c r="A966" t="s">
        <v>374</v>
      </c>
      <c r="B966" s="21" t="s">
        <v>313</v>
      </c>
      <c r="C966" s="22">
        <v>44286</v>
      </c>
      <c r="D966" t="s">
        <v>99</v>
      </c>
      <c r="E966" t="s">
        <v>100</v>
      </c>
      <c r="F966" s="21" t="s">
        <v>109</v>
      </c>
      <c r="G966" s="32">
        <v>98</v>
      </c>
      <c r="H966" s="22">
        <v>44271</v>
      </c>
      <c r="I966" s="23">
        <v>44286</v>
      </c>
      <c r="J966">
        <f t="shared" si="90"/>
        <v>16</v>
      </c>
      <c r="K966" s="2">
        <f t="shared" si="91"/>
        <v>44278.5</v>
      </c>
      <c r="L966" s="9">
        <f t="shared" si="86"/>
        <v>16</v>
      </c>
      <c r="M966" s="2">
        <f t="shared" si="87"/>
        <v>44278.5</v>
      </c>
      <c r="N966" s="22">
        <v>44286</v>
      </c>
      <c r="O966" s="22">
        <v>44293</v>
      </c>
      <c r="P966" s="22">
        <v>44292.5</v>
      </c>
      <c r="Q966">
        <f t="shared" si="88"/>
        <v>14</v>
      </c>
      <c r="R966" s="33">
        <f t="shared" si="89"/>
        <v>1372</v>
      </c>
    </row>
    <row r="967" spans="1:18" x14ac:dyDescent="0.35">
      <c r="A967" t="s">
        <v>374</v>
      </c>
      <c r="B967" s="21" t="s">
        <v>313</v>
      </c>
      <c r="C967" s="22">
        <v>44286</v>
      </c>
      <c r="D967" t="s">
        <v>87</v>
      </c>
      <c r="E967" t="s">
        <v>88</v>
      </c>
      <c r="F967" s="21" t="s">
        <v>89</v>
      </c>
      <c r="G967" s="32">
        <v>322.52</v>
      </c>
      <c r="H967" s="22">
        <v>44271</v>
      </c>
      <c r="I967" s="23">
        <v>44286</v>
      </c>
      <c r="J967">
        <f t="shared" si="90"/>
        <v>16</v>
      </c>
      <c r="K967" s="2">
        <f t="shared" si="91"/>
        <v>44278.5</v>
      </c>
      <c r="L967" s="9">
        <f t="shared" si="86"/>
        <v>16</v>
      </c>
      <c r="M967" s="2">
        <f t="shared" si="87"/>
        <v>44278.5</v>
      </c>
      <c r="N967" s="22">
        <v>44286</v>
      </c>
      <c r="O967" s="22">
        <v>44287</v>
      </c>
      <c r="P967" s="22">
        <v>44286.5</v>
      </c>
      <c r="Q967">
        <f t="shared" si="88"/>
        <v>8</v>
      </c>
      <c r="R967" s="33">
        <f t="shared" si="89"/>
        <v>2580.16</v>
      </c>
    </row>
    <row r="968" spans="1:18" x14ac:dyDescent="0.35">
      <c r="A968" t="s">
        <v>374</v>
      </c>
      <c r="B968" s="21" t="s">
        <v>313</v>
      </c>
      <c r="C968" s="22">
        <v>44286</v>
      </c>
      <c r="D968" t="s">
        <v>90</v>
      </c>
      <c r="E968" t="s">
        <v>91</v>
      </c>
      <c r="F968" s="21" t="s">
        <v>89</v>
      </c>
      <c r="G968" s="32">
        <v>36.6</v>
      </c>
      <c r="H968" s="22">
        <v>44271</v>
      </c>
      <c r="I968" s="23">
        <v>44286</v>
      </c>
      <c r="J968">
        <f t="shared" si="90"/>
        <v>16</v>
      </c>
      <c r="K968" s="2">
        <f t="shared" si="91"/>
        <v>44278.5</v>
      </c>
      <c r="L968" s="9">
        <f t="shared" si="86"/>
        <v>16</v>
      </c>
      <c r="M968" s="2">
        <f t="shared" si="87"/>
        <v>44278.5</v>
      </c>
      <c r="N968" s="22">
        <v>44286</v>
      </c>
      <c r="O968" s="22">
        <v>44287</v>
      </c>
      <c r="P968" s="22">
        <v>44286.5</v>
      </c>
      <c r="Q968">
        <f t="shared" si="88"/>
        <v>8</v>
      </c>
      <c r="R968" s="33">
        <f t="shared" si="89"/>
        <v>292.8</v>
      </c>
    </row>
    <row r="969" spans="1:18" x14ac:dyDescent="0.35">
      <c r="A969" t="s">
        <v>374</v>
      </c>
      <c r="B969" s="21" t="s">
        <v>313</v>
      </c>
      <c r="C969" s="22">
        <v>44286</v>
      </c>
      <c r="D969" t="s">
        <v>92</v>
      </c>
      <c r="E969" t="s">
        <v>93</v>
      </c>
      <c r="F969" s="21" t="s">
        <v>89</v>
      </c>
      <c r="G969" s="32">
        <v>36.6</v>
      </c>
      <c r="H969" s="22">
        <v>44271</v>
      </c>
      <c r="I969" s="23">
        <v>44286</v>
      </c>
      <c r="J969">
        <f t="shared" si="90"/>
        <v>16</v>
      </c>
      <c r="K969" s="2">
        <f t="shared" si="91"/>
        <v>44278.5</v>
      </c>
      <c r="L969" s="9">
        <f t="shared" si="86"/>
        <v>16</v>
      </c>
      <c r="M969" s="2">
        <f t="shared" si="87"/>
        <v>44278.5</v>
      </c>
      <c r="N969" s="22">
        <v>44286</v>
      </c>
      <c r="O969" s="22">
        <v>44287</v>
      </c>
      <c r="P969" s="22">
        <v>44286.5</v>
      </c>
      <c r="Q969">
        <f t="shared" si="88"/>
        <v>8</v>
      </c>
      <c r="R969" s="33">
        <f t="shared" si="89"/>
        <v>292.8</v>
      </c>
    </row>
    <row r="970" spans="1:18" x14ac:dyDescent="0.35">
      <c r="A970" t="s">
        <v>374</v>
      </c>
      <c r="B970" s="21" t="s">
        <v>313</v>
      </c>
      <c r="C970" s="22">
        <v>44286</v>
      </c>
      <c r="D970" t="s">
        <v>99</v>
      </c>
      <c r="E970" t="s">
        <v>100</v>
      </c>
      <c r="F970" s="21" t="s">
        <v>109</v>
      </c>
      <c r="G970" s="32">
        <v>106</v>
      </c>
      <c r="H970" s="22">
        <v>44271</v>
      </c>
      <c r="I970" s="23">
        <v>44286</v>
      </c>
      <c r="J970">
        <f t="shared" si="90"/>
        <v>16</v>
      </c>
      <c r="K970" s="2">
        <f t="shared" si="91"/>
        <v>44278.5</v>
      </c>
      <c r="L970" s="9">
        <f t="shared" si="86"/>
        <v>16</v>
      </c>
      <c r="M970" s="2">
        <f t="shared" si="87"/>
        <v>44278.5</v>
      </c>
      <c r="N970" s="22">
        <v>44286</v>
      </c>
      <c r="O970" s="22">
        <v>44293</v>
      </c>
      <c r="P970" s="22">
        <v>44292.5</v>
      </c>
      <c r="Q970">
        <f t="shared" si="88"/>
        <v>14</v>
      </c>
      <c r="R970" s="33">
        <f t="shared" si="89"/>
        <v>1484</v>
      </c>
    </row>
    <row r="971" spans="1:18" x14ac:dyDescent="0.35">
      <c r="A971" t="s">
        <v>374</v>
      </c>
      <c r="B971" s="21" t="s">
        <v>313</v>
      </c>
      <c r="C971" s="22">
        <v>44286</v>
      </c>
      <c r="D971" t="s">
        <v>87</v>
      </c>
      <c r="E971" t="s">
        <v>88</v>
      </c>
      <c r="F971" s="21" t="s">
        <v>89</v>
      </c>
      <c r="G971" s="32">
        <v>1571.65</v>
      </c>
      <c r="H971" s="22">
        <v>44271</v>
      </c>
      <c r="I971" s="23">
        <v>44286</v>
      </c>
      <c r="J971">
        <f t="shared" si="90"/>
        <v>16</v>
      </c>
      <c r="K971" s="2">
        <f t="shared" si="91"/>
        <v>44278.5</v>
      </c>
      <c r="L971" s="9">
        <f t="shared" ref="L971:L1034" si="92">I971-H971+1</f>
        <v>16</v>
      </c>
      <c r="M971" s="2">
        <f t="shared" ref="M971:M1034" si="93">(H971+I971)/2</f>
        <v>44278.5</v>
      </c>
      <c r="N971" s="22">
        <v>44286</v>
      </c>
      <c r="O971" s="22">
        <v>44287</v>
      </c>
      <c r="P971" s="22">
        <v>44286.5</v>
      </c>
      <c r="Q971">
        <f t="shared" ref="Q971:Q1034" si="94">P971-M971</f>
        <v>8</v>
      </c>
      <c r="R971" s="33">
        <f t="shared" ref="R971:R1034" si="95">Q971*G971</f>
        <v>12573.2</v>
      </c>
    </row>
    <row r="972" spans="1:18" x14ac:dyDescent="0.35">
      <c r="A972" t="s">
        <v>374</v>
      </c>
      <c r="B972" s="21" t="s">
        <v>313</v>
      </c>
      <c r="C972" s="22">
        <v>44286</v>
      </c>
      <c r="D972" t="s">
        <v>90</v>
      </c>
      <c r="E972" t="s">
        <v>91</v>
      </c>
      <c r="F972" s="21" t="s">
        <v>89</v>
      </c>
      <c r="G972" s="32">
        <v>153.33000000000001</v>
      </c>
      <c r="H972" s="22">
        <v>44271</v>
      </c>
      <c r="I972" s="23">
        <v>44286</v>
      </c>
      <c r="J972">
        <f t="shared" si="90"/>
        <v>16</v>
      </c>
      <c r="K972" s="2">
        <f t="shared" si="91"/>
        <v>44278.5</v>
      </c>
      <c r="L972" s="9">
        <f t="shared" si="92"/>
        <v>16</v>
      </c>
      <c r="M972" s="2">
        <f t="shared" si="93"/>
        <v>44278.5</v>
      </c>
      <c r="N972" s="22">
        <v>44286</v>
      </c>
      <c r="O972" s="22">
        <v>44287</v>
      </c>
      <c r="P972" s="22">
        <v>44286.5</v>
      </c>
      <c r="Q972">
        <f t="shared" si="94"/>
        <v>8</v>
      </c>
      <c r="R972" s="33">
        <f t="shared" si="95"/>
        <v>1226.6400000000001</v>
      </c>
    </row>
    <row r="973" spans="1:18" x14ac:dyDescent="0.35">
      <c r="A973" t="s">
        <v>374</v>
      </c>
      <c r="B973" s="21" t="s">
        <v>313</v>
      </c>
      <c r="C973" s="22">
        <v>44286</v>
      </c>
      <c r="D973" t="s">
        <v>92</v>
      </c>
      <c r="E973" t="s">
        <v>93</v>
      </c>
      <c r="F973" s="21" t="s">
        <v>89</v>
      </c>
      <c r="G973" s="32">
        <v>153.33000000000001</v>
      </c>
      <c r="H973" s="22">
        <v>44271</v>
      </c>
      <c r="I973" s="23">
        <v>44286</v>
      </c>
      <c r="J973">
        <f t="shared" si="90"/>
        <v>16</v>
      </c>
      <c r="K973" s="2">
        <f t="shared" si="91"/>
        <v>44278.5</v>
      </c>
      <c r="L973" s="9">
        <f t="shared" si="92"/>
        <v>16</v>
      </c>
      <c r="M973" s="2">
        <f t="shared" si="93"/>
        <v>44278.5</v>
      </c>
      <c r="N973" s="22">
        <v>44286</v>
      </c>
      <c r="O973" s="22">
        <v>44287</v>
      </c>
      <c r="P973" s="22">
        <v>44286.5</v>
      </c>
      <c r="Q973">
        <f t="shared" si="94"/>
        <v>8</v>
      </c>
      <c r="R973" s="33">
        <f t="shared" si="95"/>
        <v>1226.6400000000001</v>
      </c>
    </row>
    <row r="974" spans="1:18" x14ac:dyDescent="0.35">
      <c r="A974" t="s">
        <v>374</v>
      </c>
      <c r="B974" s="21" t="s">
        <v>313</v>
      </c>
      <c r="C974" s="22">
        <v>44286</v>
      </c>
      <c r="D974" t="s">
        <v>369</v>
      </c>
      <c r="E974" t="s">
        <v>370</v>
      </c>
      <c r="F974" s="21" t="s">
        <v>89</v>
      </c>
      <c r="G974" s="32">
        <v>41677.049999999981</v>
      </c>
      <c r="H974" s="22">
        <v>44271</v>
      </c>
      <c r="I974" s="23">
        <v>44286</v>
      </c>
      <c r="J974">
        <f t="shared" si="90"/>
        <v>16</v>
      </c>
      <c r="K974" s="2">
        <f t="shared" si="91"/>
        <v>44278.5</v>
      </c>
      <c r="L974" s="9">
        <f t="shared" si="92"/>
        <v>16</v>
      </c>
      <c r="M974" s="2">
        <f t="shared" si="93"/>
        <v>44278.5</v>
      </c>
      <c r="N974" s="22">
        <v>44286</v>
      </c>
      <c r="O974" s="22">
        <v>44287</v>
      </c>
      <c r="P974" s="22">
        <v>44286.5</v>
      </c>
      <c r="Q974">
        <f t="shared" si="94"/>
        <v>8</v>
      </c>
      <c r="R974" s="33">
        <f t="shared" si="95"/>
        <v>333416.39999999985</v>
      </c>
    </row>
    <row r="975" spans="1:18" x14ac:dyDescent="0.35">
      <c r="A975" t="s">
        <v>374</v>
      </c>
      <c r="B975" s="21" t="s">
        <v>313</v>
      </c>
      <c r="C975" s="22">
        <v>44286</v>
      </c>
      <c r="D975" t="s">
        <v>87</v>
      </c>
      <c r="E975" t="s">
        <v>88</v>
      </c>
      <c r="F975" s="21" t="s">
        <v>89</v>
      </c>
      <c r="G975" s="32">
        <v>4424633.4500000076</v>
      </c>
      <c r="H975" s="22">
        <v>44271</v>
      </c>
      <c r="I975" s="23">
        <v>44286</v>
      </c>
      <c r="J975">
        <f t="shared" si="90"/>
        <v>16</v>
      </c>
      <c r="K975" s="2">
        <f t="shared" si="91"/>
        <v>44278.5</v>
      </c>
      <c r="L975" s="9">
        <f t="shared" si="92"/>
        <v>16</v>
      </c>
      <c r="M975" s="2">
        <f t="shared" si="93"/>
        <v>44278.5</v>
      </c>
      <c r="N975" s="22">
        <v>44286</v>
      </c>
      <c r="O975" s="22">
        <v>44287</v>
      </c>
      <c r="P975" s="22">
        <v>44286.5</v>
      </c>
      <c r="Q975">
        <f t="shared" si="94"/>
        <v>8</v>
      </c>
      <c r="R975" s="33">
        <f t="shared" si="95"/>
        <v>35397067.600000061</v>
      </c>
    </row>
    <row r="976" spans="1:18" x14ac:dyDescent="0.35">
      <c r="A976" t="s">
        <v>374</v>
      </c>
      <c r="B976" s="21" t="s">
        <v>313</v>
      </c>
      <c r="C976" s="22">
        <v>44286</v>
      </c>
      <c r="D976" t="s">
        <v>90</v>
      </c>
      <c r="E976" t="s">
        <v>91</v>
      </c>
      <c r="F976" s="21" t="s">
        <v>89</v>
      </c>
      <c r="G976" s="32">
        <v>441851.45000000217</v>
      </c>
      <c r="H976" s="22">
        <v>44271</v>
      </c>
      <c r="I976" s="23">
        <v>44286</v>
      </c>
      <c r="J976">
        <f t="shared" si="90"/>
        <v>16</v>
      </c>
      <c r="K976" s="2">
        <f t="shared" si="91"/>
        <v>44278.5</v>
      </c>
      <c r="L976" s="9">
        <f t="shared" si="92"/>
        <v>16</v>
      </c>
      <c r="M976" s="2">
        <f t="shared" si="93"/>
        <v>44278.5</v>
      </c>
      <c r="N976" s="22">
        <v>44286</v>
      </c>
      <c r="O976" s="22">
        <v>44287</v>
      </c>
      <c r="P976" s="22">
        <v>44286.5</v>
      </c>
      <c r="Q976">
        <f t="shared" si="94"/>
        <v>8</v>
      </c>
      <c r="R976" s="33">
        <f t="shared" si="95"/>
        <v>3534811.6000000173</v>
      </c>
    </row>
    <row r="977" spans="1:18" x14ac:dyDescent="0.35">
      <c r="A977" t="s">
        <v>374</v>
      </c>
      <c r="B977" s="21" t="s">
        <v>313</v>
      </c>
      <c r="C977" s="22">
        <v>44286</v>
      </c>
      <c r="D977" t="s">
        <v>92</v>
      </c>
      <c r="E977" t="s">
        <v>93</v>
      </c>
      <c r="F977" s="21" t="s">
        <v>89</v>
      </c>
      <c r="G977" s="32">
        <v>441851.45000000222</v>
      </c>
      <c r="H977" s="22">
        <v>44271</v>
      </c>
      <c r="I977" s="23">
        <v>44286</v>
      </c>
      <c r="J977">
        <f t="shared" si="90"/>
        <v>16</v>
      </c>
      <c r="K977" s="2">
        <f t="shared" si="91"/>
        <v>44278.5</v>
      </c>
      <c r="L977" s="9">
        <f t="shared" si="92"/>
        <v>16</v>
      </c>
      <c r="M977" s="2">
        <f t="shared" si="93"/>
        <v>44278.5</v>
      </c>
      <c r="N977" s="22">
        <v>44286</v>
      </c>
      <c r="O977" s="22">
        <v>44287</v>
      </c>
      <c r="P977" s="22">
        <v>44286.5</v>
      </c>
      <c r="Q977">
        <f t="shared" si="94"/>
        <v>8</v>
      </c>
      <c r="R977" s="33">
        <f t="shared" si="95"/>
        <v>3534811.6000000178</v>
      </c>
    </row>
    <row r="978" spans="1:18" x14ac:dyDescent="0.35">
      <c r="A978" t="s">
        <v>374</v>
      </c>
      <c r="B978" s="21" t="s">
        <v>313</v>
      </c>
      <c r="C978" s="22">
        <v>44286</v>
      </c>
      <c r="D978" t="s">
        <v>99</v>
      </c>
      <c r="E978" t="s">
        <v>100</v>
      </c>
      <c r="F978" s="21" t="s">
        <v>109</v>
      </c>
      <c r="G978" s="32">
        <v>956067</v>
      </c>
      <c r="H978" s="22">
        <v>44271</v>
      </c>
      <c r="I978" s="23">
        <v>44286</v>
      </c>
      <c r="J978">
        <f t="shared" si="90"/>
        <v>16</v>
      </c>
      <c r="K978" s="2">
        <f t="shared" si="91"/>
        <v>44278.5</v>
      </c>
      <c r="L978" s="9">
        <f t="shared" si="92"/>
        <v>16</v>
      </c>
      <c r="M978" s="2">
        <f t="shared" si="93"/>
        <v>44278.5</v>
      </c>
      <c r="N978" s="22">
        <v>44286</v>
      </c>
      <c r="O978" s="22">
        <v>44293</v>
      </c>
      <c r="P978" s="22">
        <v>44292.5</v>
      </c>
      <c r="Q978">
        <f t="shared" si="94"/>
        <v>14</v>
      </c>
      <c r="R978" s="33">
        <f t="shared" si="95"/>
        <v>13384938</v>
      </c>
    </row>
    <row r="979" spans="1:18" x14ac:dyDescent="0.35">
      <c r="A979" t="s">
        <v>374</v>
      </c>
      <c r="B979" s="21" t="s">
        <v>313</v>
      </c>
      <c r="C979" s="22">
        <v>44286</v>
      </c>
      <c r="D979" t="s">
        <v>94</v>
      </c>
      <c r="E979" t="s">
        <v>95</v>
      </c>
      <c r="F979" s="21" t="s">
        <v>89</v>
      </c>
      <c r="G979" s="32">
        <v>12.17</v>
      </c>
      <c r="H979" s="22">
        <v>44271</v>
      </c>
      <c r="I979" s="23">
        <v>44286</v>
      </c>
      <c r="J979">
        <f t="shared" si="90"/>
        <v>16</v>
      </c>
      <c r="K979" s="2">
        <f t="shared" si="91"/>
        <v>44278.5</v>
      </c>
      <c r="L979" s="9">
        <f t="shared" si="92"/>
        <v>16</v>
      </c>
      <c r="M979" s="2">
        <f t="shared" si="93"/>
        <v>44278.5</v>
      </c>
      <c r="N979" s="22">
        <v>44286</v>
      </c>
      <c r="O979" s="22">
        <v>44287</v>
      </c>
      <c r="P979" s="22">
        <v>44286.5</v>
      </c>
      <c r="Q979">
        <f t="shared" si="94"/>
        <v>8</v>
      </c>
      <c r="R979" s="33">
        <f t="shared" si="95"/>
        <v>97.36</v>
      </c>
    </row>
    <row r="980" spans="1:18" x14ac:dyDescent="0.35">
      <c r="A980" t="s">
        <v>374</v>
      </c>
      <c r="B980" s="21" t="s">
        <v>313</v>
      </c>
      <c r="C980" s="22">
        <v>44286</v>
      </c>
      <c r="D980" t="s">
        <v>96</v>
      </c>
      <c r="E980" t="s">
        <v>97</v>
      </c>
      <c r="F980" s="21" t="s">
        <v>89</v>
      </c>
      <c r="G980" s="32">
        <v>12.17</v>
      </c>
      <c r="H980" s="22">
        <v>44271</v>
      </c>
      <c r="I980" s="23">
        <v>44286</v>
      </c>
      <c r="J980">
        <f t="shared" si="90"/>
        <v>16</v>
      </c>
      <c r="K980" s="2">
        <f t="shared" si="91"/>
        <v>44278.5</v>
      </c>
      <c r="L980" s="9">
        <f t="shared" si="92"/>
        <v>16</v>
      </c>
      <c r="M980" s="2">
        <f t="shared" si="93"/>
        <v>44278.5</v>
      </c>
      <c r="N980" s="22">
        <v>44286</v>
      </c>
      <c r="O980" s="22">
        <v>44287</v>
      </c>
      <c r="P980" s="22">
        <v>44286.5</v>
      </c>
      <c r="Q980">
        <f t="shared" si="94"/>
        <v>8</v>
      </c>
      <c r="R980" s="33">
        <f t="shared" si="95"/>
        <v>97.36</v>
      </c>
    </row>
    <row r="981" spans="1:18" x14ac:dyDescent="0.35">
      <c r="A981" t="s">
        <v>374</v>
      </c>
      <c r="B981" s="21" t="s">
        <v>313</v>
      </c>
      <c r="C981" s="22">
        <v>44286</v>
      </c>
      <c r="D981" t="s">
        <v>94</v>
      </c>
      <c r="E981" t="s">
        <v>95</v>
      </c>
      <c r="F981" s="21" t="s">
        <v>89</v>
      </c>
      <c r="G981" s="32">
        <v>51.77</v>
      </c>
      <c r="H981" s="22">
        <v>44271</v>
      </c>
      <c r="I981" s="23">
        <v>44286</v>
      </c>
      <c r="J981">
        <f t="shared" si="90"/>
        <v>16</v>
      </c>
      <c r="K981" s="2">
        <f t="shared" si="91"/>
        <v>44278.5</v>
      </c>
      <c r="L981" s="9">
        <f t="shared" si="92"/>
        <v>16</v>
      </c>
      <c r="M981" s="2">
        <f t="shared" si="93"/>
        <v>44278.5</v>
      </c>
      <c r="N981" s="22">
        <v>44286</v>
      </c>
      <c r="O981" s="22">
        <v>44287</v>
      </c>
      <c r="P981" s="22">
        <v>44286.5</v>
      </c>
      <c r="Q981">
        <f t="shared" si="94"/>
        <v>8</v>
      </c>
      <c r="R981" s="33">
        <f t="shared" si="95"/>
        <v>414.16</v>
      </c>
    </row>
    <row r="982" spans="1:18" x14ac:dyDescent="0.35">
      <c r="A982" t="s">
        <v>374</v>
      </c>
      <c r="B982" s="21" t="s">
        <v>313</v>
      </c>
      <c r="C982" s="22">
        <v>44286</v>
      </c>
      <c r="D982" t="s">
        <v>96</v>
      </c>
      <c r="E982" t="s">
        <v>97</v>
      </c>
      <c r="F982" s="21" t="s">
        <v>89</v>
      </c>
      <c r="G982" s="32">
        <v>51.77</v>
      </c>
      <c r="H982" s="22">
        <v>44271</v>
      </c>
      <c r="I982" s="23">
        <v>44286</v>
      </c>
      <c r="J982">
        <f t="shared" si="90"/>
        <v>16</v>
      </c>
      <c r="K982" s="2">
        <f t="shared" si="91"/>
        <v>44278.5</v>
      </c>
      <c r="L982" s="9">
        <f t="shared" si="92"/>
        <v>16</v>
      </c>
      <c r="M982" s="2">
        <f t="shared" si="93"/>
        <v>44278.5</v>
      </c>
      <c r="N982" s="22">
        <v>44286</v>
      </c>
      <c r="O982" s="22">
        <v>44287</v>
      </c>
      <c r="P982" s="22">
        <v>44286.5</v>
      </c>
      <c r="Q982">
        <f t="shared" si="94"/>
        <v>8</v>
      </c>
      <c r="R982" s="33">
        <f t="shared" si="95"/>
        <v>414.16</v>
      </c>
    </row>
    <row r="983" spans="1:18" x14ac:dyDescent="0.35">
      <c r="A983" t="s">
        <v>374</v>
      </c>
      <c r="B983" s="21" t="s">
        <v>313</v>
      </c>
      <c r="C983" s="22">
        <v>44286</v>
      </c>
      <c r="D983" t="s">
        <v>94</v>
      </c>
      <c r="E983" t="s">
        <v>95</v>
      </c>
      <c r="F983" s="21" t="s">
        <v>89</v>
      </c>
      <c r="G983" s="32">
        <v>221.64999999999998</v>
      </c>
      <c r="H983" s="22">
        <v>44271</v>
      </c>
      <c r="I983" s="23">
        <v>44286</v>
      </c>
      <c r="J983">
        <f t="shared" si="90"/>
        <v>16</v>
      </c>
      <c r="K983" s="2">
        <f t="shared" si="91"/>
        <v>44278.5</v>
      </c>
      <c r="L983" s="9">
        <f t="shared" si="92"/>
        <v>16</v>
      </c>
      <c r="M983" s="2">
        <f t="shared" si="93"/>
        <v>44278.5</v>
      </c>
      <c r="N983" s="22">
        <v>44286</v>
      </c>
      <c r="O983" s="22">
        <v>44287</v>
      </c>
      <c r="P983" s="22">
        <v>44286.5</v>
      </c>
      <c r="Q983">
        <f t="shared" si="94"/>
        <v>8</v>
      </c>
      <c r="R983" s="33">
        <f t="shared" si="95"/>
        <v>1773.1999999999998</v>
      </c>
    </row>
    <row r="984" spans="1:18" x14ac:dyDescent="0.35">
      <c r="A984" t="s">
        <v>374</v>
      </c>
      <c r="B984" s="21" t="s">
        <v>313</v>
      </c>
      <c r="C984" s="22">
        <v>44286</v>
      </c>
      <c r="D984" t="s">
        <v>96</v>
      </c>
      <c r="E984" t="s">
        <v>97</v>
      </c>
      <c r="F984" s="21" t="s">
        <v>89</v>
      </c>
      <c r="G984" s="32">
        <v>221.64999999999998</v>
      </c>
      <c r="H984" s="22">
        <v>44271</v>
      </c>
      <c r="I984" s="23">
        <v>44286</v>
      </c>
      <c r="J984">
        <f t="shared" si="90"/>
        <v>16</v>
      </c>
      <c r="K984" s="2">
        <f t="shared" si="91"/>
        <v>44278.5</v>
      </c>
      <c r="L984" s="9">
        <f t="shared" si="92"/>
        <v>16</v>
      </c>
      <c r="M984" s="2">
        <f t="shared" si="93"/>
        <v>44278.5</v>
      </c>
      <c r="N984" s="22">
        <v>44286</v>
      </c>
      <c r="O984" s="22">
        <v>44287</v>
      </c>
      <c r="P984" s="22">
        <v>44286.5</v>
      </c>
      <c r="Q984">
        <f t="shared" si="94"/>
        <v>8</v>
      </c>
      <c r="R984" s="33">
        <f t="shared" si="95"/>
        <v>1773.1999999999998</v>
      </c>
    </row>
    <row r="985" spans="1:18" x14ac:dyDescent="0.35">
      <c r="A985" t="s">
        <v>374</v>
      </c>
      <c r="B985" s="21" t="s">
        <v>313</v>
      </c>
      <c r="C985" s="22">
        <v>44286</v>
      </c>
      <c r="D985" t="s">
        <v>94</v>
      </c>
      <c r="E985" t="s">
        <v>95</v>
      </c>
      <c r="F985" s="21" t="s">
        <v>89</v>
      </c>
      <c r="G985" s="32">
        <v>141.88</v>
      </c>
      <c r="H985" s="22">
        <v>44271</v>
      </c>
      <c r="I985" s="23">
        <v>44286</v>
      </c>
      <c r="J985">
        <f t="shared" si="90"/>
        <v>16</v>
      </c>
      <c r="K985" s="2">
        <f t="shared" si="91"/>
        <v>44278.5</v>
      </c>
      <c r="L985" s="9">
        <f t="shared" si="92"/>
        <v>16</v>
      </c>
      <c r="M985" s="2">
        <f t="shared" si="93"/>
        <v>44278.5</v>
      </c>
      <c r="N985" s="22">
        <v>44286</v>
      </c>
      <c r="O985" s="22">
        <v>44287</v>
      </c>
      <c r="P985" s="22">
        <v>44286.5</v>
      </c>
      <c r="Q985">
        <f t="shared" si="94"/>
        <v>8</v>
      </c>
      <c r="R985" s="33">
        <f t="shared" si="95"/>
        <v>1135.04</v>
      </c>
    </row>
    <row r="986" spans="1:18" x14ac:dyDescent="0.35">
      <c r="A986" t="s">
        <v>374</v>
      </c>
      <c r="B986" s="21" t="s">
        <v>313</v>
      </c>
      <c r="C986" s="22">
        <v>44286</v>
      </c>
      <c r="D986" t="s">
        <v>96</v>
      </c>
      <c r="E986" t="s">
        <v>97</v>
      </c>
      <c r="F986" s="21" t="s">
        <v>89</v>
      </c>
      <c r="G986" s="32">
        <v>141.88</v>
      </c>
      <c r="H986" s="22">
        <v>44271</v>
      </c>
      <c r="I986" s="23">
        <v>44286</v>
      </c>
      <c r="J986">
        <f t="shared" si="90"/>
        <v>16</v>
      </c>
      <c r="K986" s="2">
        <f t="shared" si="91"/>
        <v>44278.5</v>
      </c>
      <c r="L986" s="9">
        <f t="shared" si="92"/>
        <v>16</v>
      </c>
      <c r="M986" s="2">
        <f t="shared" si="93"/>
        <v>44278.5</v>
      </c>
      <c r="N986" s="22">
        <v>44286</v>
      </c>
      <c r="O986" s="22">
        <v>44287</v>
      </c>
      <c r="P986" s="22">
        <v>44286.5</v>
      </c>
      <c r="Q986">
        <f t="shared" si="94"/>
        <v>8</v>
      </c>
      <c r="R986" s="33">
        <f t="shared" si="95"/>
        <v>1135.04</v>
      </c>
    </row>
    <row r="987" spans="1:18" x14ac:dyDescent="0.35">
      <c r="A987" t="s">
        <v>374</v>
      </c>
      <c r="B987" s="21" t="s">
        <v>313</v>
      </c>
      <c r="C987" s="22">
        <v>44286</v>
      </c>
      <c r="D987" t="s">
        <v>94</v>
      </c>
      <c r="E987" t="s">
        <v>95</v>
      </c>
      <c r="F987" s="21" t="s">
        <v>89</v>
      </c>
      <c r="G987" s="32">
        <v>156.47999999999999</v>
      </c>
      <c r="H987" s="22">
        <v>44271</v>
      </c>
      <c r="I987" s="23">
        <v>44286</v>
      </c>
      <c r="J987">
        <f t="shared" si="90"/>
        <v>16</v>
      </c>
      <c r="K987" s="2">
        <f t="shared" si="91"/>
        <v>44278.5</v>
      </c>
      <c r="L987" s="9">
        <f t="shared" si="92"/>
        <v>16</v>
      </c>
      <c r="M987" s="2">
        <f t="shared" si="93"/>
        <v>44278.5</v>
      </c>
      <c r="N987" s="22">
        <v>44286</v>
      </c>
      <c r="O987" s="22">
        <v>44287</v>
      </c>
      <c r="P987" s="22">
        <v>44286.5</v>
      </c>
      <c r="Q987">
        <f t="shared" si="94"/>
        <v>8</v>
      </c>
      <c r="R987" s="33">
        <f t="shared" si="95"/>
        <v>1251.8399999999999</v>
      </c>
    </row>
    <row r="988" spans="1:18" x14ac:dyDescent="0.35">
      <c r="A988" t="s">
        <v>374</v>
      </c>
      <c r="B988" s="21" t="s">
        <v>313</v>
      </c>
      <c r="C988" s="22">
        <v>44286</v>
      </c>
      <c r="D988" t="s">
        <v>96</v>
      </c>
      <c r="E988" t="s">
        <v>97</v>
      </c>
      <c r="F988" s="21" t="s">
        <v>89</v>
      </c>
      <c r="G988" s="32">
        <v>156.47999999999999</v>
      </c>
      <c r="H988" s="22">
        <v>44271</v>
      </c>
      <c r="I988" s="23">
        <v>44286</v>
      </c>
      <c r="J988">
        <f t="shared" si="90"/>
        <v>16</v>
      </c>
      <c r="K988" s="2">
        <f t="shared" si="91"/>
        <v>44278.5</v>
      </c>
      <c r="L988" s="9">
        <f t="shared" si="92"/>
        <v>16</v>
      </c>
      <c r="M988" s="2">
        <f t="shared" si="93"/>
        <v>44278.5</v>
      </c>
      <c r="N988" s="22">
        <v>44286</v>
      </c>
      <c r="O988" s="22">
        <v>44287</v>
      </c>
      <c r="P988" s="22">
        <v>44286.5</v>
      </c>
      <c r="Q988">
        <f t="shared" si="94"/>
        <v>8</v>
      </c>
      <c r="R988" s="33">
        <f t="shared" si="95"/>
        <v>1251.8399999999999</v>
      </c>
    </row>
    <row r="989" spans="1:18" x14ac:dyDescent="0.35">
      <c r="A989" t="s">
        <v>374</v>
      </c>
      <c r="B989" s="21" t="s">
        <v>313</v>
      </c>
      <c r="C989" s="22">
        <v>44286</v>
      </c>
      <c r="D989" t="s">
        <v>94</v>
      </c>
      <c r="E989" t="s">
        <v>95</v>
      </c>
      <c r="F989" s="21" t="s">
        <v>89</v>
      </c>
      <c r="G989" s="32">
        <v>318.14</v>
      </c>
      <c r="H989" s="22">
        <v>44271</v>
      </c>
      <c r="I989" s="23">
        <v>44286</v>
      </c>
      <c r="J989">
        <f t="shared" si="90"/>
        <v>16</v>
      </c>
      <c r="K989" s="2">
        <f t="shared" si="91"/>
        <v>44278.5</v>
      </c>
      <c r="L989" s="9">
        <f t="shared" si="92"/>
        <v>16</v>
      </c>
      <c r="M989" s="2">
        <f t="shared" si="93"/>
        <v>44278.5</v>
      </c>
      <c r="N989" s="22">
        <v>44286</v>
      </c>
      <c r="O989" s="22">
        <v>44287</v>
      </c>
      <c r="P989" s="22">
        <v>44286.5</v>
      </c>
      <c r="Q989">
        <f t="shared" si="94"/>
        <v>8</v>
      </c>
      <c r="R989" s="33">
        <f t="shared" si="95"/>
        <v>2545.12</v>
      </c>
    </row>
    <row r="990" spans="1:18" x14ac:dyDescent="0.35">
      <c r="A990" t="s">
        <v>374</v>
      </c>
      <c r="B990" s="21" t="s">
        <v>313</v>
      </c>
      <c r="C990" s="22">
        <v>44286</v>
      </c>
      <c r="D990" t="s">
        <v>96</v>
      </c>
      <c r="E990" t="s">
        <v>97</v>
      </c>
      <c r="F990" s="21" t="s">
        <v>89</v>
      </c>
      <c r="G990" s="32">
        <v>318.14</v>
      </c>
      <c r="H990" s="22">
        <v>44271</v>
      </c>
      <c r="I990" s="23">
        <v>44286</v>
      </c>
      <c r="J990">
        <f t="shared" si="90"/>
        <v>16</v>
      </c>
      <c r="K990" s="2">
        <f t="shared" si="91"/>
        <v>44278.5</v>
      </c>
      <c r="L990" s="9">
        <f t="shared" si="92"/>
        <v>16</v>
      </c>
      <c r="M990" s="2">
        <f t="shared" si="93"/>
        <v>44278.5</v>
      </c>
      <c r="N990" s="22">
        <v>44286</v>
      </c>
      <c r="O990" s="22">
        <v>44287</v>
      </c>
      <c r="P990" s="22">
        <v>44286.5</v>
      </c>
      <c r="Q990">
        <f t="shared" si="94"/>
        <v>8</v>
      </c>
      <c r="R990" s="33">
        <f t="shared" si="95"/>
        <v>2545.12</v>
      </c>
    </row>
    <row r="991" spans="1:18" x14ac:dyDescent="0.35">
      <c r="A991" t="s">
        <v>374</v>
      </c>
      <c r="B991" s="21" t="s">
        <v>313</v>
      </c>
      <c r="C991" s="22">
        <v>44286</v>
      </c>
      <c r="D991" t="s">
        <v>99</v>
      </c>
      <c r="E991" t="s">
        <v>100</v>
      </c>
      <c r="F991" s="21" t="s">
        <v>315</v>
      </c>
      <c r="G991" s="32">
        <v>188.46</v>
      </c>
      <c r="H991" s="22">
        <v>44271</v>
      </c>
      <c r="I991" s="23">
        <v>44286</v>
      </c>
      <c r="J991">
        <f t="shared" si="90"/>
        <v>16</v>
      </c>
      <c r="K991" s="2">
        <f t="shared" si="91"/>
        <v>44278.5</v>
      </c>
      <c r="L991" s="9">
        <f t="shared" si="92"/>
        <v>16</v>
      </c>
      <c r="M991" s="2">
        <f t="shared" si="93"/>
        <v>44278.5</v>
      </c>
      <c r="N991" s="22">
        <v>44286</v>
      </c>
      <c r="O991" s="22">
        <v>44287</v>
      </c>
      <c r="P991" s="22">
        <v>44286.5</v>
      </c>
      <c r="Q991">
        <f t="shared" si="94"/>
        <v>8</v>
      </c>
      <c r="R991" s="33">
        <f t="shared" si="95"/>
        <v>1507.68</v>
      </c>
    </row>
    <row r="992" spans="1:18" x14ac:dyDescent="0.35">
      <c r="A992" t="s">
        <v>374</v>
      </c>
      <c r="B992" s="21" t="s">
        <v>313</v>
      </c>
      <c r="C992" s="22">
        <v>44286</v>
      </c>
      <c r="D992" t="s">
        <v>99</v>
      </c>
      <c r="E992" t="s">
        <v>100</v>
      </c>
      <c r="F992" s="21" t="s">
        <v>103</v>
      </c>
      <c r="G992" s="32">
        <v>13445.999999999998</v>
      </c>
      <c r="H992" s="22">
        <v>44271</v>
      </c>
      <c r="I992" s="23">
        <v>44286</v>
      </c>
      <c r="J992">
        <f t="shared" si="90"/>
        <v>16</v>
      </c>
      <c r="K992" s="2">
        <f t="shared" si="91"/>
        <v>44278.5</v>
      </c>
      <c r="L992" s="9">
        <f t="shared" si="92"/>
        <v>16</v>
      </c>
      <c r="M992" s="2">
        <f t="shared" si="93"/>
        <v>44278.5</v>
      </c>
      <c r="N992" s="22">
        <v>44286</v>
      </c>
      <c r="O992" s="22">
        <v>44287</v>
      </c>
      <c r="P992" s="22">
        <v>44286.5</v>
      </c>
      <c r="Q992">
        <f t="shared" si="94"/>
        <v>8</v>
      </c>
      <c r="R992" s="33">
        <f t="shared" si="95"/>
        <v>107567.99999999999</v>
      </c>
    </row>
    <row r="993" spans="1:18" x14ac:dyDescent="0.35">
      <c r="A993" t="s">
        <v>374</v>
      </c>
      <c r="B993" s="21" t="s">
        <v>313</v>
      </c>
      <c r="C993" s="22">
        <v>44286</v>
      </c>
      <c r="D993" t="s">
        <v>104</v>
      </c>
      <c r="E993" t="s">
        <v>105</v>
      </c>
      <c r="F993" s="21" t="s">
        <v>106</v>
      </c>
      <c r="G993" s="32">
        <v>2751.37</v>
      </c>
      <c r="H993" s="22">
        <v>44271</v>
      </c>
      <c r="I993" s="23">
        <v>44286</v>
      </c>
      <c r="J993">
        <f t="shared" si="90"/>
        <v>16</v>
      </c>
      <c r="K993" s="2">
        <f t="shared" si="91"/>
        <v>44278.5</v>
      </c>
      <c r="L993" s="9">
        <f t="shared" si="92"/>
        <v>16</v>
      </c>
      <c r="M993" s="2">
        <f t="shared" si="93"/>
        <v>44278.5</v>
      </c>
      <c r="N993" s="22">
        <v>44286</v>
      </c>
      <c r="O993" s="22">
        <v>44287</v>
      </c>
      <c r="P993" s="22">
        <v>44286.5</v>
      </c>
      <c r="Q993">
        <f t="shared" si="94"/>
        <v>8</v>
      </c>
      <c r="R993" s="33">
        <f t="shared" si="95"/>
        <v>22010.959999999999</v>
      </c>
    </row>
    <row r="994" spans="1:18" x14ac:dyDescent="0.35">
      <c r="A994" t="s">
        <v>374</v>
      </c>
      <c r="B994" s="21" t="s">
        <v>313</v>
      </c>
      <c r="C994" s="22">
        <v>44286</v>
      </c>
      <c r="D994" t="s">
        <v>94</v>
      </c>
      <c r="E994" t="s">
        <v>95</v>
      </c>
      <c r="F994" s="21" t="s">
        <v>89</v>
      </c>
      <c r="G994" s="32">
        <v>1543828.7300000051</v>
      </c>
      <c r="H994" s="22">
        <v>44271</v>
      </c>
      <c r="I994" s="23">
        <v>44286</v>
      </c>
      <c r="J994">
        <f t="shared" si="90"/>
        <v>16</v>
      </c>
      <c r="K994" s="2">
        <f t="shared" si="91"/>
        <v>44278.5</v>
      </c>
      <c r="L994" s="9">
        <f t="shared" si="92"/>
        <v>16</v>
      </c>
      <c r="M994" s="2">
        <f t="shared" si="93"/>
        <v>44278.5</v>
      </c>
      <c r="N994" s="22">
        <v>44286</v>
      </c>
      <c r="O994" s="22">
        <v>44287</v>
      </c>
      <c r="P994" s="22">
        <v>44286.5</v>
      </c>
      <c r="Q994">
        <f t="shared" si="94"/>
        <v>8</v>
      </c>
      <c r="R994" s="33">
        <f t="shared" si="95"/>
        <v>12350629.840000041</v>
      </c>
    </row>
    <row r="995" spans="1:18" x14ac:dyDescent="0.35">
      <c r="A995" t="s">
        <v>374</v>
      </c>
      <c r="B995" s="21" t="s">
        <v>313</v>
      </c>
      <c r="C995" s="22">
        <v>44286</v>
      </c>
      <c r="D995" t="s">
        <v>96</v>
      </c>
      <c r="E995" t="s">
        <v>97</v>
      </c>
      <c r="F995" s="21" t="s">
        <v>89</v>
      </c>
      <c r="G995" s="32">
        <v>1543828.7300000051</v>
      </c>
      <c r="H995" s="22">
        <v>44271</v>
      </c>
      <c r="I995" s="23">
        <v>44286</v>
      </c>
      <c r="J995">
        <f t="shared" si="90"/>
        <v>16</v>
      </c>
      <c r="K995" s="2">
        <f t="shared" si="91"/>
        <v>44278.5</v>
      </c>
      <c r="L995" s="9">
        <f t="shared" si="92"/>
        <v>16</v>
      </c>
      <c r="M995" s="2">
        <f t="shared" si="93"/>
        <v>44278.5</v>
      </c>
      <c r="N995" s="22">
        <v>44286</v>
      </c>
      <c r="O995" s="22">
        <v>44287</v>
      </c>
      <c r="P995" s="22">
        <v>44286.5</v>
      </c>
      <c r="Q995">
        <f t="shared" si="94"/>
        <v>8</v>
      </c>
      <c r="R995" s="33">
        <f t="shared" si="95"/>
        <v>12350629.840000041</v>
      </c>
    </row>
    <row r="996" spans="1:18" x14ac:dyDescent="0.35">
      <c r="A996" t="s">
        <v>374</v>
      </c>
      <c r="B996" s="21" t="s">
        <v>313</v>
      </c>
      <c r="C996" s="22">
        <v>44286</v>
      </c>
      <c r="D996" t="s">
        <v>107</v>
      </c>
      <c r="E996" t="s">
        <v>108</v>
      </c>
      <c r="F996" s="21" t="s">
        <v>101</v>
      </c>
      <c r="G996" s="32">
        <v>2303.9400000000005</v>
      </c>
      <c r="H996" s="22">
        <v>44271</v>
      </c>
      <c r="I996" s="23">
        <v>44286</v>
      </c>
      <c r="J996">
        <f t="shared" si="90"/>
        <v>16</v>
      </c>
      <c r="K996" s="2">
        <f t="shared" si="91"/>
        <v>44278.5</v>
      </c>
      <c r="L996" s="9">
        <f t="shared" si="92"/>
        <v>16</v>
      </c>
      <c r="M996" s="2">
        <f t="shared" si="93"/>
        <v>44278.5</v>
      </c>
      <c r="N996" s="22">
        <v>44286</v>
      </c>
      <c r="O996" s="22">
        <v>44287</v>
      </c>
      <c r="P996" s="22">
        <v>44286.5</v>
      </c>
      <c r="Q996">
        <f t="shared" si="94"/>
        <v>8</v>
      </c>
      <c r="R996" s="33">
        <f t="shared" si="95"/>
        <v>18431.520000000004</v>
      </c>
    </row>
    <row r="997" spans="1:18" x14ac:dyDescent="0.35">
      <c r="A997" t="s">
        <v>374</v>
      </c>
      <c r="B997" s="21" t="s">
        <v>313</v>
      </c>
      <c r="C997" s="22">
        <v>44286</v>
      </c>
      <c r="D997" t="s">
        <v>99</v>
      </c>
      <c r="E997" t="s">
        <v>100</v>
      </c>
      <c r="F997" s="21" t="s">
        <v>101</v>
      </c>
      <c r="G997" s="32">
        <v>61405.619999999974</v>
      </c>
      <c r="H997" s="22">
        <v>44271</v>
      </c>
      <c r="I997" s="23">
        <v>44286</v>
      </c>
      <c r="J997">
        <f t="shared" si="90"/>
        <v>16</v>
      </c>
      <c r="K997" s="2">
        <f t="shared" si="91"/>
        <v>44278.5</v>
      </c>
      <c r="L997" s="9">
        <f t="shared" si="92"/>
        <v>16</v>
      </c>
      <c r="M997" s="2">
        <f t="shared" si="93"/>
        <v>44278.5</v>
      </c>
      <c r="N997" s="22">
        <v>44286</v>
      </c>
      <c r="O997" s="22">
        <v>44287</v>
      </c>
      <c r="P997" s="22">
        <v>44286.5</v>
      </c>
      <c r="Q997">
        <f t="shared" si="94"/>
        <v>8</v>
      </c>
      <c r="R997" s="33">
        <f t="shared" si="95"/>
        <v>491244.95999999979</v>
      </c>
    </row>
    <row r="998" spans="1:18" x14ac:dyDescent="0.35">
      <c r="A998" t="s">
        <v>374</v>
      </c>
      <c r="B998" s="21" t="s">
        <v>313</v>
      </c>
      <c r="C998" s="22">
        <v>44286</v>
      </c>
      <c r="D998" t="s">
        <v>99</v>
      </c>
      <c r="E998" t="s">
        <v>100</v>
      </c>
      <c r="F998" s="21" t="s">
        <v>102</v>
      </c>
      <c r="G998" s="32">
        <v>31974.499999999993</v>
      </c>
      <c r="H998" s="22">
        <v>44271</v>
      </c>
      <c r="I998" s="23">
        <v>44286</v>
      </c>
      <c r="J998">
        <f t="shared" si="90"/>
        <v>16</v>
      </c>
      <c r="K998" s="2">
        <f t="shared" si="91"/>
        <v>44278.5</v>
      </c>
      <c r="L998" s="9">
        <f t="shared" si="92"/>
        <v>16</v>
      </c>
      <c r="M998" s="2">
        <f t="shared" si="93"/>
        <v>44278.5</v>
      </c>
      <c r="N998" s="22">
        <v>44286</v>
      </c>
      <c r="O998" s="22">
        <v>44287</v>
      </c>
      <c r="P998" s="22">
        <v>44286.5</v>
      </c>
      <c r="Q998">
        <f t="shared" si="94"/>
        <v>8</v>
      </c>
      <c r="R998" s="33">
        <f t="shared" si="95"/>
        <v>255795.99999999994</v>
      </c>
    </row>
    <row r="999" spans="1:18" x14ac:dyDescent="0.35">
      <c r="A999" t="s">
        <v>374</v>
      </c>
      <c r="B999" s="21" t="s">
        <v>313</v>
      </c>
      <c r="C999" s="22">
        <v>44286</v>
      </c>
      <c r="D999" t="s">
        <v>114</v>
      </c>
      <c r="E999" t="s">
        <v>115</v>
      </c>
      <c r="F999" s="21" t="s">
        <v>113</v>
      </c>
      <c r="G999" s="32">
        <v>49.61</v>
      </c>
      <c r="H999" s="22">
        <v>44271</v>
      </c>
      <c r="I999" s="23">
        <v>44286</v>
      </c>
      <c r="J999">
        <f t="shared" si="90"/>
        <v>16</v>
      </c>
      <c r="K999" s="2">
        <f t="shared" si="91"/>
        <v>44278.5</v>
      </c>
      <c r="L999" s="9">
        <f t="shared" si="92"/>
        <v>16</v>
      </c>
      <c r="M999" s="2">
        <f t="shared" si="93"/>
        <v>44278.5</v>
      </c>
      <c r="N999" s="22">
        <v>44286</v>
      </c>
      <c r="O999" s="22">
        <v>44291</v>
      </c>
      <c r="P999" s="22">
        <v>44287.5</v>
      </c>
      <c r="Q999">
        <f t="shared" si="94"/>
        <v>9</v>
      </c>
      <c r="R999" s="33">
        <f t="shared" si="95"/>
        <v>446.49</v>
      </c>
    </row>
    <row r="1000" spans="1:18" x14ac:dyDescent="0.35">
      <c r="A1000" t="s">
        <v>374</v>
      </c>
      <c r="B1000" s="21" t="s">
        <v>313</v>
      </c>
      <c r="C1000" s="22">
        <v>44286</v>
      </c>
      <c r="D1000" t="s">
        <v>110</v>
      </c>
      <c r="E1000" t="s">
        <v>111</v>
      </c>
      <c r="F1000" s="21" t="s">
        <v>113</v>
      </c>
      <c r="G1000" s="32">
        <v>292.25</v>
      </c>
      <c r="H1000" s="22">
        <v>44271</v>
      </c>
      <c r="I1000" s="23">
        <v>44286</v>
      </c>
      <c r="J1000">
        <f t="shared" si="90"/>
        <v>16</v>
      </c>
      <c r="K1000" s="2">
        <f t="shared" si="91"/>
        <v>44278.5</v>
      </c>
      <c r="L1000" s="9">
        <f t="shared" si="92"/>
        <v>16</v>
      </c>
      <c r="M1000" s="2">
        <f t="shared" si="93"/>
        <v>44278.5</v>
      </c>
      <c r="N1000" s="22">
        <v>44286</v>
      </c>
      <c r="O1000" s="22">
        <v>44291</v>
      </c>
      <c r="P1000" s="22">
        <v>44287.5</v>
      </c>
      <c r="Q1000">
        <f t="shared" si="94"/>
        <v>9</v>
      </c>
      <c r="R1000" s="33">
        <f t="shared" si="95"/>
        <v>2630.25</v>
      </c>
    </row>
    <row r="1001" spans="1:18" x14ac:dyDescent="0.35">
      <c r="A1001" t="s">
        <v>374</v>
      </c>
      <c r="B1001" s="21" t="s">
        <v>313</v>
      </c>
      <c r="C1001" s="22">
        <v>44286</v>
      </c>
      <c r="D1001" t="s">
        <v>114</v>
      </c>
      <c r="E1001" t="s">
        <v>115</v>
      </c>
      <c r="F1001" s="21" t="s">
        <v>112</v>
      </c>
      <c r="G1001" s="32">
        <v>152.81</v>
      </c>
      <c r="H1001" s="22">
        <v>44271</v>
      </c>
      <c r="I1001" s="23">
        <v>44286</v>
      </c>
      <c r="J1001">
        <f t="shared" si="90"/>
        <v>16</v>
      </c>
      <c r="K1001" s="2">
        <f t="shared" si="91"/>
        <v>44278.5</v>
      </c>
      <c r="L1001" s="9">
        <f t="shared" si="92"/>
        <v>16</v>
      </c>
      <c r="M1001" s="2">
        <f t="shared" si="93"/>
        <v>44278.5</v>
      </c>
      <c r="N1001" s="22">
        <v>44286</v>
      </c>
      <c r="O1001" s="22">
        <v>44291</v>
      </c>
      <c r="P1001" s="22">
        <v>44287.5</v>
      </c>
      <c r="Q1001">
        <f t="shared" si="94"/>
        <v>9</v>
      </c>
      <c r="R1001" s="33">
        <f t="shared" si="95"/>
        <v>1375.29</v>
      </c>
    </row>
    <row r="1002" spans="1:18" x14ac:dyDescent="0.35">
      <c r="A1002" t="s">
        <v>374</v>
      </c>
      <c r="B1002" s="21" t="s">
        <v>313</v>
      </c>
      <c r="C1002" s="22">
        <v>44286</v>
      </c>
      <c r="D1002" t="s">
        <v>110</v>
      </c>
      <c r="E1002" t="s">
        <v>111</v>
      </c>
      <c r="F1002" s="21" t="s">
        <v>112</v>
      </c>
      <c r="G1002" s="32">
        <v>39302.210000000043</v>
      </c>
      <c r="H1002" s="22">
        <v>44271</v>
      </c>
      <c r="I1002" s="23">
        <v>44286</v>
      </c>
      <c r="J1002">
        <f t="shared" si="90"/>
        <v>16</v>
      </c>
      <c r="K1002" s="2">
        <f t="shared" si="91"/>
        <v>44278.5</v>
      </c>
      <c r="L1002" s="9">
        <f t="shared" si="92"/>
        <v>16</v>
      </c>
      <c r="M1002" s="2">
        <f t="shared" si="93"/>
        <v>44278.5</v>
      </c>
      <c r="N1002" s="22">
        <v>44286</v>
      </c>
      <c r="O1002" s="22">
        <v>44291</v>
      </c>
      <c r="P1002" s="22">
        <v>44287.5</v>
      </c>
      <c r="Q1002">
        <f t="shared" si="94"/>
        <v>9</v>
      </c>
      <c r="R1002" s="33">
        <f t="shared" si="95"/>
        <v>353719.89000000036</v>
      </c>
    </row>
    <row r="1003" spans="1:18" x14ac:dyDescent="0.35">
      <c r="A1003" t="s">
        <v>374</v>
      </c>
      <c r="B1003" s="21" t="s">
        <v>313</v>
      </c>
      <c r="C1003" s="22">
        <v>44286</v>
      </c>
      <c r="D1003" t="s">
        <v>110</v>
      </c>
      <c r="E1003" t="s">
        <v>111</v>
      </c>
      <c r="F1003" s="21" t="s">
        <v>116</v>
      </c>
      <c r="G1003" s="32">
        <v>366.87</v>
      </c>
      <c r="H1003" s="22">
        <v>44271</v>
      </c>
      <c r="I1003" s="23">
        <v>44286</v>
      </c>
      <c r="J1003">
        <f t="shared" si="90"/>
        <v>16</v>
      </c>
      <c r="K1003" s="2">
        <f t="shared" si="91"/>
        <v>44278.5</v>
      </c>
      <c r="L1003" s="9">
        <f t="shared" si="92"/>
        <v>16</v>
      </c>
      <c r="M1003" s="2">
        <f t="shared" si="93"/>
        <v>44278.5</v>
      </c>
      <c r="N1003" s="22">
        <v>44286</v>
      </c>
      <c r="O1003" s="22">
        <v>44291</v>
      </c>
      <c r="P1003" s="22">
        <v>44287.5</v>
      </c>
      <c r="Q1003">
        <f t="shared" si="94"/>
        <v>9</v>
      </c>
      <c r="R1003" s="33">
        <f t="shared" si="95"/>
        <v>3301.83</v>
      </c>
    </row>
    <row r="1004" spans="1:18" x14ac:dyDescent="0.35">
      <c r="A1004" t="s">
        <v>374</v>
      </c>
      <c r="B1004" s="21" t="s">
        <v>313</v>
      </c>
      <c r="C1004" s="22">
        <v>44286</v>
      </c>
      <c r="D1004" t="s">
        <v>114</v>
      </c>
      <c r="E1004" t="s">
        <v>115</v>
      </c>
      <c r="F1004" s="21" t="s">
        <v>118</v>
      </c>
      <c r="G1004" s="32">
        <v>68.5</v>
      </c>
      <c r="H1004" s="22">
        <v>44271</v>
      </c>
      <c r="I1004" s="23">
        <v>44286</v>
      </c>
      <c r="J1004">
        <f t="shared" si="90"/>
        <v>16</v>
      </c>
      <c r="K1004" s="2">
        <f t="shared" si="91"/>
        <v>44278.5</v>
      </c>
      <c r="L1004" s="9">
        <f t="shared" si="92"/>
        <v>16</v>
      </c>
      <c r="M1004" s="2">
        <f t="shared" si="93"/>
        <v>44278.5</v>
      </c>
      <c r="N1004" s="22">
        <v>44286</v>
      </c>
      <c r="O1004" s="22">
        <v>44291</v>
      </c>
      <c r="P1004" s="22">
        <v>44287.5</v>
      </c>
      <c r="Q1004">
        <f t="shared" si="94"/>
        <v>9</v>
      </c>
      <c r="R1004" s="33">
        <f t="shared" si="95"/>
        <v>616.5</v>
      </c>
    </row>
    <row r="1005" spans="1:18" x14ac:dyDescent="0.35">
      <c r="A1005" t="s">
        <v>374</v>
      </c>
      <c r="B1005" s="21" t="s">
        <v>313</v>
      </c>
      <c r="C1005" s="22">
        <v>44286</v>
      </c>
      <c r="D1005" t="s">
        <v>114</v>
      </c>
      <c r="E1005" t="s">
        <v>115</v>
      </c>
      <c r="F1005" s="21" t="s">
        <v>119</v>
      </c>
      <c r="G1005" s="32">
        <v>56.849999999999994</v>
      </c>
      <c r="H1005" s="22">
        <v>44271</v>
      </c>
      <c r="I1005" s="23">
        <v>44286</v>
      </c>
      <c r="J1005">
        <f t="shared" si="90"/>
        <v>16</v>
      </c>
      <c r="K1005" s="2">
        <f t="shared" si="91"/>
        <v>44278.5</v>
      </c>
      <c r="L1005" s="9">
        <f t="shared" si="92"/>
        <v>16</v>
      </c>
      <c r="M1005" s="2">
        <f t="shared" si="93"/>
        <v>44278.5</v>
      </c>
      <c r="N1005" s="22">
        <v>44286</v>
      </c>
      <c r="O1005" s="22">
        <v>44291</v>
      </c>
      <c r="P1005" s="22">
        <v>44287.5</v>
      </c>
      <c r="Q1005">
        <f t="shared" si="94"/>
        <v>9</v>
      </c>
      <c r="R1005" s="33">
        <f t="shared" si="95"/>
        <v>511.65</v>
      </c>
    </row>
    <row r="1006" spans="1:18" x14ac:dyDescent="0.35">
      <c r="A1006" t="s">
        <v>374</v>
      </c>
      <c r="B1006" s="21" t="s">
        <v>313</v>
      </c>
      <c r="C1006" s="22">
        <v>44286</v>
      </c>
      <c r="D1006" t="s">
        <v>110</v>
      </c>
      <c r="E1006" t="s">
        <v>111</v>
      </c>
      <c r="F1006" s="21" t="s">
        <v>119</v>
      </c>
      <c r="G1006" s="32">
        <v>235.69</v>
      </c>
      <c r="H1006" s="22">
        <v>44271</v>
      </c>
      <c r="I1006" s="23">
        <v>44286</v>
      </c>
      <c r="J1006">
        <f t="shared" si="90"/>
        <v>16</v>
      </c>
      <c r="K1006" s="2">
        <f t="shared" si="91"/>
        <v>44278.5</v>
      </c>
      <c r="L1006" s="9">
        <f t="shared" si="92"/>
        <v>16</v>
      </c>
      <c r="M1006" s="2">
        <f t="shared" si="93"/>
        <v>44278.5</v>
      </c>
      <c r="N1006" s="22">
        <v>44286</v>
      </c>
      <c r="O1006" s="22">
        <v>44291</v>
      </c>
      <c r="P1006" s="22">
        <v>44287.5</v>
      </c>
      <c r="Q1006">
        <f t="shared" si="94"/>
        <v>9</v>
      </c>
      <c r="R1006" s="33">
        <f t="shared" si="95"/>
        <v>2121.21</v>
      </c>
    </row>
    <row r="1007" spans="1:18" x14ac:dyDescent="0.35">
      <c r="A1007" t="s">
        <v>374</v>
      </c>
      <c r="B1007" s="21" t="s">
        <v>313</v>
      </c>
      <c r="C1007" s="22">
        <v>44286</v>
      </c>
      <c r="D1007" t="s">
        <v>114</v>
      </c>
      <c r="E1007" t="s">
        <v>115</v>
      </c>
      <c r="F1007" s="21" t="s">
        <v>120</v>
      </c>
      <c r="G1007" s="32">
        <v>218.20999999999998</v>
      </c>
      <c r="H1007" s="22">
        <v>44271</v>
      </c>
      <c r="I1007" s="23">
        <v>44286</v>
      </c>
      <c r="J1007">
        <f t="shared" si="90"/>
        <v>16</v>
      </c>
      <c r="K1007" s="2">
        <f t="shared" si="91"/>
        <v>44278.5</v>
      </c>
      <c r="L1007" s="9">
        <f t="shared" si="92"/>
        <v>16</v>
      </c>
      <c r="M1007" s="2">
        <f t="shared" si="93"/>
        <v>44278.5</v>
      </c>
      <c r="N1007" s="22">
        <v>44286</v>
      </c>
      <c r="O1007" s="22">
        <v>44291</v>
      </c>
      <c r="P1007" s="22">
        <v>44287.5</v>
      </c>
      <c r="Q1007">
        <f t="shared" si="94"/>
        <v>9</v>
      </c>
      <c r="R1007" s="33">
        <f t="shared" si="95"/>
        <v>1963.8899999999999</v>
      </c>
    </row>
    <row r="1008" spans="1:18" x14ac:dyDescent="0.35">
      <c r="A1008" t="s">
        <v>374</v>
      </c>
      <c r="B1008" s="21" t="s">
        <v>313</v>
      </c>
      <c r="C1008" s="22">
        <v>44286</v>
      </c>
      <c r="D1008" t="s">
        <v>114</v>
      </c>
      <c r="E1008" t="s">
        <v>115</v>
      </c>
      <c r="F1008" s="21" t="s">
        <v>122</v>
      </c>
      <c r="G1008" s="32">
        <v>96.35</v>
      </c>
      <c r="H1008" s="22">
        <v>44271</v>
      </c>
      <c r="I1008" s="23">
        <v>44286</v>
      </c>
      <c r="J1008">
        <f t="shared" si="90"/>
        <v>16</v>
      </c>
      <c r="K1008" s="2">
        <f t="shared" si="91"/>
        <v>44278.5</v>
      </c>
      <c r="L1008" s="9">
        <f t="shared" si="92"/>
        <v>16</v>
      </c>
      <c r="M1008" s="2">
        <f t="shared" si="93"/>
        <v>44278.5</v>
      </c>
      <c r="N1008" s="22">
        <v>44286</v>
      </c>
      <c r="O1008" s="22">
        <v>44291</v>
      </c>
      <c r="P1008" s="22">
        <v>44287.5</v>
      </c>
      <c r="Q1008">
        <f t="shared" si="94"/>
        <v>9</v>
      </c>
      <c r="R1008" s="33">
        <f t="shared" si="95"/>
        <v>867.15</v>
      </c>
    </row>
    <row r="1009" spans="1:18" x14ac:dyDescent="0.35">
      <c r="A1009" t="s">
        <v>374</v>
      </c>
      <c r="B1009" s="21" t="s">
        <v>313</v>
      </c>
      <c r="C1009" s="22">
        <v>44286</v>
      </c>
      <c r="D1009" t="s">
        <v>114</v>
      </c>
      <c r="E1009" t="s">
        <v>115</v>
      </c>
      <c r="F1009" s="21" t="s">
        <v>254</v>
      </c>
      <c r="G1009" s="32">
        <v>14.99</v>
      </c>
      <c r="H1009" s="22">
        <v>44271</v>
      </c>
      <c r="I1009" s="23">
        <v>44286</v>
      </c>
      <c r="J1009">
        <f t="shared" si="90"/>
        <v>16</v>
      </c>
      <c r="K1009" s="2">
        <f t="shared" si="91"/>
        <v>44278.5</v>
      </c>
      <c r="L1009" s="9">
        <f t="shared" si="92"/>
        <v>16</v>
      </c>
      <c r="M1009" s="2">
        <f t="shared" si="93"/>
        <v>44278.5</v>
      </c>
      <c r="N1009" s="22">
        <v>44286</v>
      </c>
      <c r="O1009" s="22">
        <v>44291</v>
      </c>
      <c r="P1009" s="22">
        <v>44287.5</v>
      </c>
      <c r="Q1009">
        <f t="shared" si="94"/>
        <v>9</v>
      </c>
      <c r="R1009" s="33">
        <f t="shared" si="95"/>
        <v>134.91</v>
      </c>
    </row>
    <row r="1010" spans="1:18" x14ac:dyDescent="0.35">
      <c r="A1010" t="s">
        <v>374</v>
      </c>
      <c r="B1010" s="21" t="s">
        <v>313</v>
      </c>
      <c r="C1010" s="22">
        <v>44286</v>
      </c>
      <c r="D1010" t="s">
        <v>110</v>
      </c>
      <c r="E1010" t="s">
        <v>111</v>
      </c>
      <c r="F1010" s="21" t="s">
        <v>124</v>
      </c>
      <c r="G1010" s="32">
        <v>39.5</v>
      </c>
      <c r="H1010" s="22">
        <v>44271</v>
      </c>
      <c r="I1010" s="23">
        <v>44286</v>
      </c>
      <c r="J1010">
        <f t="shared" si="90"/>
        <v>16</v>
      </c>
      <c r="K1010" s="2">
        <f t="shared" si="91"/>
        <v>44278.5</v>
      </c>
      <c r="L1010" s="9">
        <f t="shared" si="92"/>
        <v>16</v>
      </c>
      <c r="M1010" s="2">
        <f t="shared" si="93"/>
        <v>44278.5</v>
      </c>
      <c r="N1010" s="22">
        <v>44286</v>
      </c>
      <c r="O1010" s="22">
        <v>44291</v>
      </c>
      <c r="P1010" s="22">
        <v>44287.5</v>
      </c>
      <c r="Q1010">
        <f t="shared" si="94"/>
        <v>9</v>
      </c>
      <c r="R1010" s="33">
        <f t="shared" si="95"/>
        <v>355.5</v>
      </c>
    </row>
    <row r="1011" spans="1:18" x14ac:dyDescent="0.35">
      <c r="A1011" t="s">
        <v>374</v>
      </c>
      <c r="B1011" s="21" t="s">
        <v>313</v>
      </c>
      <c r="C1011" s="22">
        <v>44286</v>
      </c>
      <c r="D1011" t="s">
        <v>114</v>
      </c>
      <c r="E1011" t="s">
        <v>115</v>
      </c>
      <c r="F1011" s="21" t="s">
        <v>125</v>
      </c>
      <c r="G1011" s="32">
        <v>70.84</v>
      </c>
      <c r="H1011" s="22">
        <v>44271</v>
      </c>
      <c r="I1011" s="23">
        <v>44286</v>
      </c>
      <c r="J1011">
        <f t="shared" si="90"/>
        <v>16</v>
      </c>
      <c r="K1011" s="2">
        <f t="shared" si="91"/>
        <v>44278.5</v>
      </c>
      <c r="L1011" s="9">
        <f t="shared" si="92"/>
        <v>16</v>
      </c>
      <c r="M1011" s="2">
        <f t="shared" si="93"/>
        <v>44278.5</v>
      </c>
      <c r="N1011" s="22">
        <v>44286</v>
      </c>
      <c r="O1011" s="22">
        <v>44291</v>
      </c>
      <c r="P1011" s="22">
        <v>44287.5</v>
      </c>
      <c r="Q1011">
        <f t="shared" si="94"/>
        <v>9</v>
      </c>
      <c r="R1011" s="33">
        <f t="shared" si="95"/>
        <v>637.56000000000006</v>
      </c>
    </row>
    <row r="1012" spans="1:18" x14ac:dyDescent="0.35">
      <c r="A1012" t="s">
        <v>374</v>
      </c>
      <c r="B1012" s="21" t="s">
        <v>313</v>
      </c>
      <c r="C1012" s="22">
        <v>44286</v>
      </c>
      <c r="D1012" t="s">
        <v>107</v>
      </c>
      <c r="E1012" t="s">
        <v>108</v>
      </c>
      <c r="F1012" s="21" t="s">
        <v>126</v>
      </c>
      <c r="G1012" s="32">
        <v>1243.3999999999999</v>
      </c>
      <c r="H1012" s="22">
        <v>44271</v>
      </c>
      <c r="I1012" s="23">
        <v>44286</v>
      </c>
      <c r="J1012">
        <f t="shared" si="90"/>
        <v>16</v>
      </c>
      <c r="K1012" s="2">
        <f t="shared" si="91"/>
        <v>44278.5</v>
      </c>
      <c r="L1012" s="9">
        <f t="shared" si="92"/>
        <v>16</v>
      </c>
      <c r="M1012" s="2">
        <f t="shared" si="93"/>
        <v>44278.5</v>
      </c>
      <c r="N1012" s="22">
        <v>44286</v>
      </c>
      <c r="O1012" s="22">
        <v>44291</v>
      </c>
      <c r="P1012" s="22">
        <v>44287.5</v>
      </c>
      <c r="Q1012">
        <f t="shared" si="94"/>
        <v>9</v>
      </c>
      <c r="R1012" s="33">
        <f t="shared" si="95"/>
        <v>11190.599999999999</v>
      </c>
    </row>
    <row r="1013" spans="1:18" x14ac:dyDescent="0.35">
      <c r="A1013" t="s">
        <v>374</v>
      </c>
      <c r="B1013" s="21" t="s">
        <v>313</v>
      </c>
      <c r="C1013" s="22">
        <v>44286</v>
      </c>
      <c r="D1013" t="s">
        <v>99</v>
      </c>
      <c r="E1013" t="s">
        <v>100</v>
      </c>
      <c r="F1013" s="21" t="s">
        <v>126</v>
      </c>
      <c r="G1013" s="32">
        <v>54.95</v>
      </c>
      <c r="H1013" s="22">
        <v>44271</v>
      </c>
      <c r="I1013" s="23">
        <v>44286</v>
      </c>
      <c r="J1013">
        <f t="shared" si="90"/>
        <v>16</v>
      </c>
      <c r="K1013" s="2">
        <f t="shared" si="91"/>
        <v>44278.5</v>
      </c>
      <c r="L1013" s="9">
        <f t="shared" si="92"/>
        <v>16</v>
      </c>
      <c r="M1013" s="2">
        <f t="shared" si="93"/>
        <v>44278.5</v>
      </c>
      <c r="N1013" s="22">
        <v>44286</v>
      </c>
      <c r="O1013" s="22">
        <v>44291</v>
      </c>
      <c r="P1013" s="22">
        <v>44287.5</v>
      </c>
      <c r="Q1013">
        <f t="shared" si="94"/>
        <v>9</v>
      </c>
      <c r="R1013" s="33">
        <f t="shared" si="95"/>
        <v>494.55</v>
      </c>
    </row>
    <row r="1014" spans="1:18" x14ac:dyDescent="0.35">
      <c r="A1014" t="s">
        <v>374</v>
      </c>
      <c r="B1014" s="21" t="s">
        <v>313</v>
      </c>
      <c r="C1014" s="22">
        <v>44286</v>
      </c>
      <c r="D1014" t="s">
        <v>114</v>
      </c>
      <c r="E1014" t="s">
        <v>115</v>
      </c>
      <c r="F1014" s="21" t="s">
        <v>127</v>
      </c>
      <c r="G1014" s="32">
        <v>73.31</v>
      </c>
      <c r="H1014" s="22">
        <v>44271</v>
      </c>
      <c r="I1014" s="23">
        <v>44286</v>
      </c>
      <c r="J1014">
        <f t="shared" si="90"/>
        <v>16</v>
      </c>
      <c r="K1014" s="2">
        <f t="shared" si="91"/>
        <v>44278.5</v>
      </c>
      <c r="L1014" s="9">
        <f t="shared" si="92"/>
        <v>16</v>
      </c>
      <c r="M1014" s="2">
        <f t="shared" si="93"/>
        <v>44278.5</v>
      </c>
      <c r="N1014" s="22">
        <v>44286</v>
      </c>
      <c r="O1014" s="22">
        <v>44291</v>
      </c>
      <c r="P1014" s="22">
        <v>44287.5</v>
      </c>
      <c r="Q1014">
        <f t="shared" si="94"/>
        <v>9</v>
      </c>
      <c r="R1014" s="33">
        <f t="shared" si="95"/>
        <v>659.79</v>
      </c>
    </row>
    <row r="1015" spans="1:18" x14ac:dyDescent="0.35">
      <c r="A1015" t="s">
        <v>374</v>
      </c>
      <c r="B1015" s="21" t="s">
        <v>313</v>
      </c>
      <c r="C1015" s="22">
        <v>44286</v>
      </c>
      <c r="D1015" t="s">
        <v>110</v>
      </c>
      <c r="E1015" t="s">
        <v>111</v>
      </c>
      <c r="F1015" s="21" t="s">
        <v>127</v>
      </c>
      <c r="G1015" s="32">
        <v>18.53</v>
      </c>
      <c r="H1015" s="22">
        <v>44271</v>
      </c>
      <c r="I1015" s="23">
        <v>44286</v>
      </c>
      <c r="J1015">
        <f t="shared" si="90"/>
        <v>16</v>
      </c>
      <c r="K1015" s="2">
        <f t="shared" si="91"/>
        <v>44278.5</v>
      </c>
      <c r="L1015" s="9">
        <f t="shared" si="92"/>
        <v>16</v>
      </c>
      <c r="M1015" s="2">
        <f t="shared" si="93"/>
        <v>44278.5</v>
      </c>
      <c r="N1015" s="22">
        <v>44286</v>
      </c>
      <c r="O1015" s="22">
        <v>44291</v>
      </c>
      <c r="P1015" s="22">
        <v>44287.5</v>
      </c>
      <c r="Q1015">
        <f t="shared" si="94"/>
        <v>9</v>
      </c>
      <c r="R1015" s="33">
        <f t="shared" si="95"/>
        <v>166.77</v>
      </c>
    </row>
    <row r="1016" spans="1:18" x14ac:dyDescent="0.35">
      <c r="A1016" t="s">
        <v>374</v>
      </c>
      <c r="B1016" s="21" t="s">
        <v>313</v>
      </c>
      <c r="C1016" s="22">
        <v>44286</v>
      </c>
      <c r="D1016" t="s">
        <v>110</v>
      </c>
      <c r="E1016" t="s">
        <v>111</v>
      </c>
      <c r="F1016" s="21" t="s">
        <v>129</v>
      </c>
      <c r="G1016" s="32">
        <v>504.74</v>
      </c>
      <c r="H1016" s="22">
        <v>44271</v>
      </c>
      <c r="I1016" s="23">
        <v>44286</v>
      </c>
      <c r="J1016">
        <f t="shared" si="90"/>
        <v>16</v>
      </c>
      <c r="K1016" s="2">
        <f t="shared" si="91"/>
        <v>44278.5</v>
      </c>
      <c r="L1016" s="9">
        <f t="shared" si="92"/>
        <v>16</v>
      </c>
      <c r="M1016" s="2">
        <f t="shared" si="93"/>
        <v>44278.5</v>
      </c>
      <c r="N1016" s="22">
        <v>44286</v>
      </c>
      <c r="O1016" s="22">
        <v>44291</v>
      </c>
      <c r="P1016" s="22">
        <v>44287.5</v>
      </c>
      <c r="Q1016">
        <f t="shared" si="94"/>
        <v>9</v>
      </c>
      <c r="R1016" s="33">
        <f t="shared" si="95"/>
        <v>4542.66</v>
      </c>
    </row>
    <row r="1017" spans="1:18" x14ac:dyDescent="0.35">
      <c r="A1017" t="s">
        <v>374</v>
      </c>
      <c r="B1017" s="21" t="s">
        <v>313</v>
      </c>
      <c r="C1017" s="22">
        <v>44286</v>
      </c>
      <c r="D1017" t="s">
        <v>114</v>
      </c>
      <c r="E1017" t="s">
        <v>115</v>
      </c>
      <c r="F1017" s="21" t="s">
        <v>130</v>
      </c>
      <c r="G1017" s="32">
        <v>52.8</v>
      </c>
      <c r="H1017" s="22">
        <v>44271</v>
      </c>
      <c r="I1017" s="23">
        <v>44286</v>
      </c>
      <c r="J1017">
        <f t="shared" si="90"/>
        <v>16</v>
      </c>
      <c r="K1017" s="2">
        <f t="shared" si="91"/>
        <v>44278.5</v>
      </c>
      <c r="L1017" s="9">
        <f t="shared" si="92"/>
        <v>16</v>
      </c>
      <c r="M1017" s="2">
        <f t="shared" si="93"/>
        <v>44278.5</v>
      </c>
      <c r="N1017" s="22">
        <v>44286</v>
      </c>
      <c r="O1017" s="22">
        <v>44291</v>
      </c>
      <c r="P1017" s="22">
        <v>44287.5</v>
      </c>
      <c r="Q1017">
        <f t="shared" si="94"/>
        <v>9</v>
      </c>
      <c r="R1017" s="33">
        <f t="shared" si="95"/>
        <v>475.2</v>
      </c>
    </row>
    <row r="1018" spans="1:18" x14ac:dyDescent="0.35">
      <c r="A1018" t="s">
        <v>374</v>
      </c>
      <c r="B1018" s="21" t="s">
        <v>313</v>
      </c>
      <c r="C1018" s="22">
        <v>44286</v>
      </c>
      <c r="D1018" t="s">
        <v>110</v>
      </c>
      <c r="E1018" t="s">
        <v>111</v>
      </c>
      <c r="F1018" s="21" t="s">
        <v>130</v>
      </c>
      <c r="G1018" s="32">
        <v>23.07</v>
      </c>
      <c r="H1018" s="22">
        <v>44271</v>
      </c>
      <c r="I1018" s="23">
        <v>44286</v>
      </c>
      <c r="J1018">
        <f t="shared" si="90"/>
        <v>16</v>
      </c>
      <c r="K1018" s="2">
        <f t="shared" si="91"/>
        <v>44278.5</v>
      </c>
      <c r="L1018" s="9">
        <f t="shared" si="92"/>
        <v>16</v>
      </c>
      <c r="M1018" s="2">
        <f t="shared" si="93"/>
        <v>44278.5</v>
      </c>
      <c r="N1018" s="22">
        <v>44286</v>
      </c>
      <c r="O1018" s="22">
        <v>44291</v>
      </c>
      <c r="P1018" s="22">
        <v>44287.5</v>
      </c>
      <c r="Q1018">
        <f t="shared" si="94"/>
        <v>9</v>
      </c>
      <c r="R1018" s="33">
        <f t="shared" si="95"/>
        <v>207.63</v>
      </c>
    </row>
    <row r="1019" spans="1:18" x14ac:dyDescent="0.35">
      <c r="A1019" t="s">
        <v>374</v>
      </c>
      <c r="B1019" s="21" t="s">
        <v>313</v>
      </c>
      <c r="C1019" s="22">
        <v>44286</v>
      </c>
      <c r="D1019" t="s">
        <v>114</v>
      </c>
      <c r="E1019" t="s">
        <v>115</v>
      </c>
      <c r="F1019" s="21" t="s">
        <v>132</v>
      </c>
      <c r="G1019" s="32">
        <v>128.94999999999999</v>
      </c>
      <c r="H1019" s="22">
        <v>44271</v>
      </c>
      <c r="I1019" s="23">
        <v>44286</v>
      </c>
      <c r="J1019">
        <f t="shared" si="90"/>
        <v>16</v>
      </c>
      <c r="K1019" s="2">
        <f t="shared" si="91"/>
        <v>44278.5</v>
      </c>
      <c r="L1019" s="9">
        <f t="shared" si="92"/>
        <v>16</v>
      </c>
      <c r="M1019" s="2">
        <f t="shared" si="93"/>
        <v>44278.5</v>
      </c>
      <c r="N1019" s="22">
        <v>44286</v>
      </c>
      <c r="O1019" s="22">
        <v>44291</v>
      </c>
      <c r="P1019" s="22">
        <v>44287.5</v>
      </c>
      <c r="Q1019">
        <f t="shared" si="94"/>
        <v>9</v>
      </c>
      <c r="R1019" s="33">
        <f t="shared" si="95"/>
        <v>1160.55</v>
      </c>
    </row>
    <row r="1020" spans="1:18" x14ac:dyDescent="0.35">
      <c r="A1020" t="s">
        <v>374</v>
      </c>
      <c r="B1020" s="21" t="s">
        <v>313</v>
      </c>
      <c r="C1020" s="22">
        <v>44286</v>
      </c>
      <c r="D1020" t="s">
        <v>99</v>
      </c>
      <c r="E1020" t="s">
        <v>100</v>
      </c>
      <c r="F1020" s="21" t="s">
        <v>316</v>
      </c>
      <c r="G1020" s="32">
        <v>576.47</v>
      </c>
      <c r="H1020" s="22">
        <v>44271</v>
      </c>
      <c r="I1020" s="23">
        <v>44286</v>
      </c>
      <c r="J1020">
        <f t="shared" si="90"/>
        <v>16</v>
      </c>
      <c r="K1020" s="2">
        <f t="shared" si="91"/>
        <v>44278.5</v>
      </c>
      <c r="L1020" s="9">
        <f t="shared" si="92"/>
        <v>16</v>
      </c>
      <c r="M1020" s="2">
        <f t="shared" si="93"/>
        <v>44278.5</v>
      </c>
      <c r="N1020" s="22">
        <v>44286</v>
      </c>
      <c r="O1020" s="22">
        <v>44291</v>
      </c>
      <c r="P1020" s="22">
        <v>44287.5</v>
      </c>
      <c r="Q1020">
        <f t="shared" si="94"/>
        <v>9</v>
      </c>
      <c r="R1020" s="33">
        <f t="shared" si="95"/>
        <v>5188.2300000000005</v>
      </c>
    </row>
    <row r="1021" spans="1:18" x14ac:dyDescent="0.35">
      <c r="A1021" t="s">
        <v>374</v>
      </c>
      <c r="B1021" s="21" t="s">
        <v>313</v>
      </c>
      <c r="C1021" s="22">
        <v>44286</v>
      </c>
      <c r="D1021" t="s">
        <v>114</v>
      </c>
      <c r="E1021" t="s">
        <v>115</v>
      </c>
      <c r="F1021" s="21" t="s">
        <v>133</v>
      </c>
      <c r="G1021" s="32">
        <v>12.37</v>
      </c>
      <c r="H1021" s="22">
        <v>44271</v>
      </c>
      <c r="I1021" s="23">
        <v>44286</v>
      </c>
      <c r="J1021">
        <f t="shared" si="90"/>
        <v>16</v>
      </c>
      <c r="K1021" s="2">
        <f t="shared" si="91"/>
        <v>44278.5</v>
      </c>
      <c r="L1021" s="9">
        <f t="shared" si="92"/>
        <v>16</v>
      </c>
      <c r="M1021" s="2">
        <f t="shared" si="93"/>
        <v>44278.5</v>
      </c>
      <c r="N1021" s="22">
        <v>44286</v>
      </c>
      <c r="O1021" s="22">
        <v>44291</v>
      </c>
      <c r="P1021" s="22">
        <v>44287.5</v>
      </c>
      <c r="Q1021">
        <f t="shared" si="94"/>
        <v>9</v>
      </c>
      <c r="R1021" s="33">
        <f t="shared" si="95"/>
        <v>111.33</v>
      </c>
    </row>
    <row r="1022" spans="1:18" x14ac:dyDescent="0.35">
      <c r="A1022" t="s">
        <v>374</v>
      </c>
      <c r="B1022" s="21" t="s">
        <v>313</v>
      </c>
      <c r="C1022" s="22">
        <v>44286</v>
      </c>
      <c r="D1022" t="s">
        <v>114</v>
      </c>
      <c r="E1022" t="s">
        <v>115</v>
      </c>
      <c r="F1022" s="21" t="s">
        <v>136</v>
      </c>
      <c r="G1022" s="32">
        <v>32.56</v>
      </c>
      <c r="H1022" s="22">
        <v>44271</v>
      </c>
      <c r="I1022" s="23">
        <v>44286</v>
      </c>
      <c r="J1022">
        <f t="shared" si="90"/>
        <v>16</v>
      </c>
      <c r="K1022" s="2">
        <f t="shared" si="91"/>
        <v>44278.5</v>
      </c>
      <c r="L1022" s="9">
        <f t="shared" si="92"/>
        <v>16</v>
      </c>
      <c r="M1022" s="2">
        <f t="shared" si="93"/>
        <v>44278.5</v>
      </c>
      <c r="N1022" s="22">
        <v>44286</v>
      </c>
      <c r="O1022" s="22">
        <v>44291</v>
      </c>
      <c r="P1022" s="22">
        <v>44287.5</v>
      </c>
      <c r="Q1022">
        <f t="shared" si="94"/>
        <v>9</v>
      </c>
      <c r="R1022" s="33">
        <f t="shared" si="95"/>
        <v>293.04000000000002</v>
      </c>
    </row>
    <row r="1023" spans="1:18" x14ac:dyDescent="0.35">
      <c r="A1023" t="s">
        <v>374</v>
      </c>
      <c r="B1023" s="21" t="s">
        <v>313</v>
      </c>
      <c r="C1023" s="22">
        <v>44286</v>
      </c>
      <c r="D1023" t="s">
        <v>110</v>
      </c>
      <c r="E1023" t="s">
        <v>111</v>
      </c>
      <c r="F1023" s="21" t="s">
        <v>137</v>
      </c>
      <c r="G1023" s="32">
        <v>419.49</v>
      </c>
      <c r="H1023" s="22">
        <v>44271</v>
      </c>
      <c r="I1023" s="23">
        <v>44286</v>
      </c>
      <c r="J1023">
        <f t="shared" si="90"/>
        <v>16</v>
      </c>
      <c r="K1023" s="2">
        <f t="shared" si="91"/>
        <v>44278.5</v>
      </c>
      <c r="L1023" s="9">
        <f t="shared" si="92"/>
        <v>16</v>
      </c>
      <c r="M1023" s="2">
        <f t="shared" si="93"/>
        <v>44278.5</v>
      </c>
      <c r="N1023" s="22">
        <v>44286</v>
      </c>
      <c r="O1023" s="22">
        <v>44291</v>
      </c>
      <c r="P1023" s="22">
        <v>44287.5</v>
      </c>
      <c r="Q1023">
        <f t="shared" si="94"/>
        <v>9</v>
      </c>
      <c r="R1023" s="33">
        <f t="shared" si="95"/>
        <v>3775.41</v>
      </c>
    </row>
    <row r="1024" spans="1:18" x14ac:dyDescent="0.35">
      <c r="A1024" t="s">
        <v>374</v>
      </c>
      <c r="B1024" s="21" t="s">
        <v>313</v>
      </c>
      <c r="C1024" s="22">
        <v>44286</v>
      </c>
      <c r="D1024" t="s">
        <v>114</v>
      </c>
      <c r="E1024" t="s">
        <v>115</v>
      </c>
      <c r="F1024" s="21" t="s">
        <v>317</v>
      </c>
      <c r="G1024" s="32">
        <v>27.26</v>
      </c>
      <c r="H1024" s="22">
        <v>44271</v>
      </c>
      <c r="I1024" s="23">
        <v>44286</v>
      </c>
      <c r="J1024">
        <f t="shared" si="90"/>
        <v>16</v>
      </c>
      <c r="K1024" s="2">
        <f t="shared" si="91"/>
        <v>44278.5</v>
      </c>
      <c r="L1024" s="9">
        <f t="shared" si="92"/>
        <v>16</v>
      </c>
      <c r="M1024" s="2">
        <f t="shared" si="93"/>
        <v>44278.5</v>
      </c>
      <c r="N1024" s="22">
        <v>44286</v>
      </c>
      <c r="O1024" s="22">
        <v>44291</v>
      </c>
      <c r="P1024" s="22">
        <v>44287.5</v>
      </c>
      <c r="Q1024">
        <f t="shared" si="94"/>
        <v>9</v>
      </c>
      <c r="R1024" s="33">
        <f t="shared" si="95"/>
        <v>245.34</v>
      </c>
    </row>
    <row r="1025" spans="1:18" x14ac:dyDescent="0.35">
      <c r="A1025" t="s">
        <v>374</v>
      </c>
      <c r="B1025" s="21" t="s">
        <v>313</v>
      </c>
      <c r="C1025" s="22">
        <v>44286</v>
      </c>
      <c r="D1025" t="s">
        <v>114</v>
      </c>
      <c r="E1025" t="s">
        <v>115</v>
      </c>
      <c r="F1025" s="21" t="s">
        <v>141</v>
      </c>
      <c r="G1025" s="32">
        <v>290.51</v>
      </c>
      <c r="H1025" s="22">
        <v>44271</v>
      </c>
      <c r="I1025" s="23">
        <v>44286</v>
      </c>
      <c r="J1025">
        <f t="shared" si="90"/>
        <v>16</v>
      </c>
      <c r="K1025" s="2">
        <f t="shared" si="91"/>
        <v>44278.5</v>
      </c>
      <c r="L1025" s="9">
        <f t="shared" si="92"/>
        <v>16</v>
      </c>
      <c r="M1025" s="2">
        <f t="shared" si="93"/>
        <v>44278.5</v>
      </c>
      <c r="N1025" s="22">
        <v>44286</v>
      </c>
      <c r="O1025" s="22">
        <v>44291</v>
      </c>
      <c r="P1025" s="22">
        <v>44287.5</v>
      </c>
      <c r="Q1025">
        <f t="shared" si="94"/>
        <v>9</v>
      </c>
      <c r="R1025" s="33">
        <f t="shared" si="95"/>
        <v>2614.59</v>
      </c>
    </row>
    <row r="1026" spans="1:18" x14ac:dyDescent="0.35">
      <c r="A1026" t="s">
        <v>374</v>
      </c>
      <c r="B1026" s="21" t="s">
        <v>313</v>
      </c>
      <c r="C1026" s="22">
        <v>44286</v>
      </c>
      <c r="D1026" t="s">
        <v>99</v>
      </c>
      <c r="E1026" t="s">
        <v>100</v>
      </c>
      <c r="F1026" s="21" t="s">
        <v>319</v>
      </c>
      <c r="G1026" s="32">
        <v>1122.6100000000001</v>
      </c>
      <c r="H1026" s="22">
        <v>44271</v>
      </c>
      <c r="I1026" s="23">
        <v>44286</v>
      </c>
      <c r="J1026">
        <f t="shared" si="90"/>
        <v>16</v>
      </c>
      <c r="K1026" s="2">
        <f t="shared" si="91"/>
        <v>44278.5</v>
      </c>
      <c r="L1026" s="9">
        <f t="shared" si="92"/>
        <v>16</v>
      </c>
      <c r="M1026" s="2">
        <f t="shared" si="93"/>
        <v>44278.5</v>
      </c>
      <c r="N1026" s="22">
        <v>44286</v>
      </c>
      <c r="O1026" s="22">
        <v>44293</v>
      </c>
      <c r="P1026" s="22">
        <v>44292.5</v>
      </c>
      <c r="Q1026">
        <f t="shared" si="94"/>
        <v>14</v>
      </c>
      <c r="R1026" s="33">
        <f t="shared" si="95"/>
        <v>15716.54</v>
      </c>
    </row>
    <row r="1027" spans="1:18" x14ac:dyDescent="0.35">
      <c r="A1027" t="s">
        <v>374</v>
      </c>
      <c r="B1027" s="21" t="s">
        <v>313</v>
      </c>
      <c r="C1027" s="22">
        <v>44286</v>
      </c>
      <c r="D1027" t="s">
        <v>99</v>
      </c>
      <c r="E1027" t="s">
        <v>100</v>
      </c>
      <c r="F1027" s="21" t="s">
        <v>344</v>
      </c>
      <c r="G1027" s="32">
        <v>368.17999999999995</v>
      </c>
      <c r="H1027" s="22">
        <v>44271</v>
      </c>
      <c r="I1027" s="23">
        <v>44286</v>
      </c>
      <c r="J1027">
        <f t="shared" ref="J1027:J1090" si="96">I1027-H1027+1</f>
        <v>16</v>
      </c>
      <c r="K1027" s="2">
        <f t="shared" ref="K1027:K1090" si="97">(H1027+I1027)/2</f>
        <v>44278.5</v>
      </c>
      <c r="L1027" s="9">
        <f t="shared" si="92"/>
        <v>16</v>
      </c>
      <c r="M1027" s="2">
        <f t="shared" si="93"/>
        <v>44278.5</v>
      </c>
      <c r="N1027" s="22">
        <v>44286</v>
      </c>
      <c r="O1027" s="22">
        <v>44293</v>
      </c>
      <c r="P1027" s="22">
        <v>44292.5</v>
      </c>
      <c r="Q1027">
        <f t="shared" si="94"/>
        <v>14</v>
      </c>
      <c r="R1027" s="33">
        <f t="shared" si="95"/>
        <v>5154.5199999999995</v>
      </c>
    </row>
    <row r="1028" spans="1:18" x14ac:dyDescent="0.35">
      <c r="A1028" t="s">
        <v>374</v>
      </c>
      <c r="B1028" s="21" t="s">
        <v>313</v>
      </c>
      <c r="C1028" s="22">
        <v>44286</v>
      </c>
      <c r="D1028" t="s">
        <v>107</v>
      </c>
      <c r="E1028" t="s">
        <v>108</v>
      </c>
      <c r="F1028" s="21" t="s">
        <v>109</v>
      </c>
      <c r="G1028" s="32">
        <v>607</v>
      </c>
      <c r="H1028" s="22">
        <v>44271</v>
      </c>
      <c r="I1028" s="23">
        <v>44286</v>
      </c>
      <c r="J1028">
        <f t="shared" si="96"/>
        <v>16</v>
      </c>
      <c r="K1028" s="2">
        <f t="shared" si="97"/>
        <v>44278.5</v>
      </c>
      <c r="L1028" s="9">
        <f t="shared" si="92"/>
        <v>16</v>
      </c>
      <c r="M1028" s="2">
        <f t="shared" si="93"/>
        <v>44278.5</v>
      </c>
      <c r="N1028" s="22">
        <v>44286</v>
      </c>
      <c r="O1028" s="22">
        <v>44293</v>
      </c>
      <c r="P1028" s="22">
        <v>44292.5</v>
      </c>
      <c r="Q1028">
        <f t="shared" si="94"/>
        <v>14</v>
      </c>
      <c r="R1028" s="33">
        <f t="shared" si="95"/>
        <v>8498</v>
      </c>
    </row>
    <row r="1029" spans="1:18" x14ac:dyDescent="0.35">
      <c r="A1029" t="s">
        <v>374</v>
      </c>
      <c r="B1029" s="21" t="s">
        <v>313</v>
      </c>
      <c r="C1029" s="22">
        <v>44286</v>
      </c>
      <c r="D1029" t="s">
        <v>107</v>
      </c>
      <c r="E1029" t="s">
        <v>108</v>
      </c>
      <c r="F1029" s="21" t="s">
        <v>375</v>
      </c>
      <c r="G1029" s="32">
        <v>26</v>
      </c>
      <c r="H1029" s="22">
        <v>44271</v>
      </c>
      <c r="I1029" s="23">
        <v>44286</v>
      </c>
      <c r="J1029">
        <f t="shared" si="96"/>
        <v>16</v>
      </c>
      <c r="K1029" s="2">
        <f t="shared" si="97"/>
        <v>44278.5</v>
      </c>
      <c r="L1029" s="9">
        <f t="shared" si="92"/>
        <v>16</v>
      </c>
      <c r="M1029" s="2">
        <f t="shared" si="93"/>
        <v>44278.5</v>
      </c>
      <c r="N1029" s="22">
        <v>44286</v>
      </c>
      <c r="O1029" s="22">
        <v>44293</v>
      </c>
      <c r="P1029" s="22">
        <v>44292.5</v>
      </c>
      <c r="Q1029">
        <f t="shared" si="94"/>
        <v>14</v>
      </c>
      <c r="R1029" s="33">
        <f t="shared" si="95"/>
        <v>364</v>
      </c>
    </row>
    <row r="1030" spans="1:18" x14ac:dyDescent="0.35">
      <c r="A1030" t="s">
        <v>374</v>
      </c>
      <c r="B1030" s="21" t="s">
        <v>313</v>
      </c>
      <c r="C1030" s="22">
        <v>44286</v>
      </c>
      <c r="D1030" t="s">
        <v>107</v>
      </c>
      <c r="E1030" t="s">
        <v>108</v>
      </c>
      <c r="F1030" s="21" t="s">
        <v>138</v>
      </c>
      <c r="G1030" s="32">
        <v>2489.41</v>
      </c>
      <c r="H1030" s="22">
        <v>44271</v>
      </c>
      <c r="I1030" s="23">
        <v>44286</v>
      </c>
      <c r="J1030">
        <f t="shared" si="96"/>
        <v>16</v>
      </c>
      <c r="K1030" s="2">
        <f t="shared" si="97"/>
        <v>44278.5</v>
      </c>
      <c r="L1030" s="9">
        <f t="shared" si="92"/>
        <v>16</v>
      </c>
      <c r="M1030" s="2">
        <f t="shared" si="93"/>
        <v>44278.5</v>
      </c>
      <c r="N1030" s="22">
        <v>44286</v>
      </c>
      <c r="O1030" s="22">
        <v>44293</v>
      </c>
      <c r="P1030" s="22">
        <v>44292.5</v>
      </c>
      <c r="Q1030">
        <f t="shared" si="94"/>
        <v>14</v>
      </c>
      <c r="R1030" s="33">
        <f t="shared" si="95"/>
        <v>34851.74</v>
      </c>
    </row>
    <row r="1031" spans="1:18" x14ac:dyDescent="0.35">
      <c r="A1031" t="s">
        <v>374</v>
      </c>
      <c r="B1031" s="21" t="s">
        <v>313</v>
      </c>
      <c r="C1031" s="22">
        <v>44286</v>
      </c>
      <c r="D1031" t="s">
        <v>107</v>
      </c>
      <c r="E1031" t="s">
        <v>108</v>
      </c>
      <c r="F1031" s="21" t="s">
        <v>142</v>
      </c>
      <c r="G1031" s="32">
        <v>40616.800000000017</v>
      </c>
      <c r="H1031" s="22">
        <v>44271</v>
      </c>
      <c r="I1031" s="23">
        <v>44286</v>
      </c>
      <c r="J1031">
        <f t="shared" si="96"/>
        <v>16</v>
      </c>
      <c r="K1031" s="2">
        <f t="shared" si="97"/>
        <v>44278.5</v>
      </c>
      <c r="L1031" s="9">
        <f t="shared" si="92"/>
        <v>16</v>
      </c>
      <c r="M1031" s="2">
        <f t="shared" si="93"/>
        <v>44278.5</v>
      </c>
      <c r="N1031" s="22">
        <v>44286</v>
      </c>
      <c r="O1031" s="22">
        <v>44298</v>
      </c>
      <c r="P1031" s="22">
        <v>44295.5</v>
      </c>
      <c r="Q1031">
        <f t="shared" si="94"/>
        <v>17</v>
      </c>
      <c r="R1031" s="33">
        <f t="shared" si="95"/>
        <v>690485.60000000033</v>
      </c>
    </row>
    <row r="1032" spans="1:18" x14ac:dyDescent="0.35">
      <c r="A1032" t="s">
        <v>374</v>
      </c>
      <c r="B1032" s="21" t="s">
        <v>313</v>
      </c>
      <c r="C1032" s="22">
        <v>44286</v>
      </c>
      <c r="D1032" t="s">
        <v>99</v>
      </c>
      <c r="E1032" t="s">
        <v>100</v>
      </c>
      <c r="F1032" s="21" t="s">
        <v>142</v>
      </c>
      <c r="G1032" s="32">
        <v>11349.569999999996</v>
      </c>
      <c r="H1032" s="22">
        <v>44271</v>
      </c>
      <c r="I1032" s="23">
        <v>44286</v>
      </c>
      <c r="J1032">
        <f t="shared" si="96"/>
        <v>16</v>
      </c>
      <c r="K1032" s="2">
        <f t="shared" si="97"/>
        <v>44278.5</v>
      </c>
      <c r="L1032" s="9">
        <f t="shared" si="92"/>
        <v>16</v>
      </c>
      <c r="M1032" s="2">
        <f t="shared" si="93"/>
        <v>44278.5</v>
      </c>
      <c r="N1032" s="22">
        <v>44286</v>
      </c>
      <c r="O1032" s="22">
        <v>44298</v>
      </c>
      <c r="P1032" s="22">
        <v>44295.5</v>
      </c>
      <c r="Q1032">
        <f t="shared" si="94"/>
        <v>17</v>
      </c>
      <c r="R1032" s="33">
        <f t="shared" si="95"/>
        <v>192942.68999999994</v>
      </c>
    </row>
    <row r="1033" spans="1:18" x14ac:dyDescent="0.35">
      <c r="A1033" t="s">
        <v>374</v>
      </c>
      <c r="B1033" s="21" t="s">
        <v>313</v>
      </c>
      <c r="C1033" s="22">
        <v>44286</v>
      </c>
      <c r="D1033" t="s">
        <v>110</v>
      </c>
      <c r="E1033" t="s">
        <v>111</v>
      </c>
      <c r="F1033" s="21" t="s">
        <v>143</v>
      </c>
      <c r="G1033" s="32">
        <v>55.83</v>
      </c>
      <c r="H1033" s="22">
        <v>44271</v>
      </c>
      <c r="I1033" s="23">
        <v>44286</v>
      </c>
      <c r="J1033">
        <f t="shared" si="96"/>
        <v>16</v>
      </c>
      <c r="K1033" s="2">
        <f t="shared" si="97"/>
        <v>44278.5</v>
      </c>
      <c r="L1033" s="9">
        <f t="shared" si="92"/>
        <v>16</v>
      </c>
      <c r="M1033" s="2">
        <f t="shared" si="93"/>
        <v>44278.5</v>
      </c>
      <c r="N1033" s="22">
        <v>44286</v>
      </c>
      <c r="O1033" s="22">
        <v>44301</v>
      </c>
      <c r="P1033" s="22">
        <v>44300.5</v>
      </c>
      <c r="Q1033">
        <f t="shared" si="94"/>
        <v>22</v>
      </c>
      <c r="R1033" s="33">
        <f t="shared" si="95"/>
        <v>1228.26</v>
      </c>
    </row>
    <row r="1034" spans="1:18" x14ac:dyDescent="0.35">
      <c r="A1034" t="s">
        <v>374</v>
      </c>
      <c r="B1034" s="21" t="s">
        <v>313</v>
      </c>
      <c r="C1034" s="22">
        <v>44286</v>
      </c>
      <c r="D1034" t="s">
        <v>114</v>
      </c>
      <c r="E1034" t="s">
        <v>115</v>
      </c>
      <c r="F1034" s="21" t="s">
        <v>144</v>
      </c>
      <c r="G1034" s="32">
        <v>0.61</v>
      </c>
      <c r="H1034" s="22">
        <v>44271</v>
      </c>
      <c r="I1034" s="23">
        <v>44286</v>
      </c>
      <c r="J1034">
        <f t="shared" si="96"/>
        <v>16</v>
      </c>
      <c r="K1034" s="2">
        <f t="shared" si="97"/>
        <v>44278.5</v>
      </c>
      <c r="L1034" s="9">
        <f t="shared" si="92"/>
        <v>16</v>
      </c>
      <c r="M1034" s="2">
        <f t="shared" si="93"/>
        <v>44278.5</v>
      </c>
      <c r="N1034" s="22">
        <v>44286</v>
      </c>
      <c r="O1034" s="22">
        <v>44301</v>
      </c>
      <c r="P1034" s="22">
        <v>44300.5</v>
      </c>
      <c r="Q1034">
        <f t="shared" si="94"/>
        <v>22</v>
      </c>
      <c r="R1034" s="33">
        <f t="shared" si="95"/>
        <v>13.42</v>
      </c>
    </row>
    <row r="1035" spans="1:18" x14ac:dyDescent="0.35">
      <c r="A1035" t="s">
        <v>374</v>
      </c>
      <c r="B1035" s="21" t="s">
        <v>313</v>
      </c>
      <c r="C1035" s="22">
        <v>44286</v>
      </c>
      <c r="D1035" t="s">
        <v>110</v>
      </c>
      <c r="E1035" t="s">
        <v>111</v>
      </c>
      <c r="F1035" s="21" t="s">
        <v>144</v>
      </c>
      <c r="G1035" s="32">
        <v>60.2</v>
      </c>
      <c r="H1035" s="22">
        <v>44271</v>
      </c>
      <c r="I1035" s="23">
        <v>44286</v>
      </c>
      <c r="J1035">
        <f t="shared" si="96"/>
        <v>16</v>
      </c>
      <c r="K1035" s="2">
        <f t="shared" si="97"/>
        <v>44278.5</v>
      </c>
      <c r="L1035" s="9">
        <f t="shared" ref="L1035:L1098" si="98">I1035-H1035+1</f>
        <v>16</v>
      </c>
      <c r="M1035" s="2">
        <f t="shared" ref="M1035:M1098" si="99">(H1035+I1035)/2</f>
        <v>44278.5</v>
      </c>
      <c r="N1035" s="22">
        <v>44286</v>
      </c>
      <c r="O1035" s="22">
        <v>44301</v>
      </c>
      <c r="P1035" s="22">
        <v>44300.5</v>
      </c>
      <c r="Q1035">
        <f t="shared" ref="Q1035:Q1098" si="100">P1035-M1035</f>
        <v>22</v>
      </c>
      <c r="R1035" s="33">
        <f t="shared" ref="R1035:R1098" si="101">Q1035*G1035</f>
        <v>1324.4</v>
      </c>
    </row>
    <row r="1036" spans="1:18" x14ac:dyDescent="0.35">
      <c r="A1036" t="s">
        <v>374</v>
      </c>
      <c r="B1036" s="21" t="s">
        <v>313</v>
      </c>
      <c r="C1036" s="22">
        <v>44286</v>
      </c>
      <c r="D1036" t="s">
        <v>148</v>
      </c>
      <c r="E1036" t="s">
        <v>149</v>
      </c>
      <c r="F1036" s="21" t="s">
        <v>151</v>
      </c>
      <c r="G1036" s="32">
        <v>154.43</v>
      </c>
      <c r="H1036" s="22">
        <v>44271</v>
      </c>
      <c r="I1036" s="23">
        <v>44286</v>
      </c>
      <c r="J1036">
        <f t="shared" si="96"/>
        <v>16</v>
      </c>
      <c r="K1036" s="2">
        <f t="shared" si="97"/>
        <v>44278.5</v>
      </c>
      <c r="L1036" s="9">
        <f t="shared" si="98"/>
        <v>16</v>
      </c>
      <c r="M1036" s="2">
        <f t="shared" si="99"/>
        <v>44278.5</v>
      </c>
      <c r="N1036" s="22">
        <v>44286</v>
      </c>
      <c r="O1036" s="22">
        <v>44301</v>
      </c>
      <c r="P1036" s="22">
        <v>44300.5</v>
      </c>
      <c r="Q1036">
        <f t="shared" si="100"/>
        <v>22</v>
      </c>
      <c r="R1036" s="33">
        <f t="shared" si="101"/>
        <v>3397.46</v>
      </c>
    </row>
    <row r="1037" spans="1:18" x14ac:dyDescent="0.35">
      <c r="A1037" t="s">
        <v>374</v>
      </c>
      <c r="B1037" s="21" t="s">
        <v>313</v>
      </c>
      <c r="C1037" s="22">
        <v>44286</v>
      </c>
      <c r="D1037" t="s">
        <v>110</v>
      </c>
      <c r="E1037" t="s">
        <v>111</v>
      </c>
      <c r="F1037" s="21" t="s">
        <v>153</v>
      </c>
      <c r="G1037" s="32">
        <v>276.81</v>
      </c>
      <c r="H1037" s="22">
        <v>44271</v>
      </c>
      <c r="I1037" s="23">
        <v>44286</v>
      </c>
      <c r="J1037">
        <f t="shared" si="96"/>
        <v>16</v>
      </c>
      <c r="K1037" s="2">
        <f t="shared" si="97"/>
        <v>44278.5</v>
      </c>
      <c r="L1037" s="9">
        <f t="shared" si="98"/>
        <v>16</v>
      </c>
      <c r="M1037" s="2">
        <f t="shared" si="99"/>
        <v>44278.5</v>
      </c>
      <c r="N1037" s="22">
        <v>44286</v>
      </c>
      <c r="O1037" s="22">
        <v>44301</v>
      </c>
      <c r="P1037" s="22">
        <v>44300.5</v>
      </c>
      <c r="Q1037">
        <f t="shared" si="100"/>
        <v>22</v>
      </c>
      <c r="R1037" s="33">
        <f t="shared" si="101"/>
        <v>6089.82</v>
      </c>
    </row>
    <row r="1038" spans="1:18" x14ac:dyDescent="0.35">
      <c r="A1038" t="s">
        <v>374</v>
      </c>
      <c r="B1038" s="21" t="s">
        <v>313</v>
      </c>
      <c r="C1038" s="22">
        <v>44286</v>
      </c>
      <c r="D1038" t="s">
        <v>148</v>
      </c>
      <c r="E1038" t="s">
        <v>149</v>
      </c>
      <c r="F1038" s="21" t="s">
        <v>298</v>
      </c>
      <c r="G1038" s="32">
        <v>27.36</v>
      </c>
      <c r="H1038" s="22">
        <v>44271</v>
      </c>
      <c r="I1038" s="23">
        <v>44286</v>
      </c>
      <c r="J1038">
        <f t="shared" si="96"/>
        <v>16</v>
      </c>
      <c r="K1038" s="2">
        <f t="shared" si="97"/>
        <v>44278.5</v>
      </c>
      <c r="L1038" s="9">
        <f t="shared" si="98"/>
        <v>16</v>
      </c>
      <c r="M1038" s="2">
        <f t="shared" si="99"/>
        <v>44278.5</v>
      </c>
      <c r="N1038" s="22">
        <v>44286</v>
      </c>
      <c r="O1038" s="22">
        <v>44301</v>
      </c>
      <c r="P1038" s="22">
        <v>44300.5</v>
      </c>
      <c r="Q1038">
        <f t="shared" si="100"/>
        <v>22</v>
      </c>
      <c r="R1038" s="33">
        <f t="shared" si="101"/>
        <v>601.91999999999996</v>
      </c>
    </row>
    <row r="1039" spans="1:18" x14ac:dyDescent="0.35">
      <c r="A1039" t="s">
        <v>374</v>
      </c>
      <c r="B1039" s="21" t="s">
        <v>313</v>
      </c>
      <c r="C1039" s="22">
        <v>44286</v>
      </c>
      <c r="D1039" t="s">
        <v>148</v>
      </c>
      <c r="E1039" t="s">
        <v>149</v>
      </c>
      <c r="F1039" s="21" t="s">
        <v>155</v>
      </c>
      <c r="G1039" s="32">
        <v>17.48</v>
      </c>
      <c r="H1039" s="22">
        <v>44271</v>
      </c>
      <c r="I1039" s="23">
        <v>44286</v>
      </c>
      <c r="J1039">
        <f t="shared" si="96"/>
        <v>16</v>
      </c>
      <c r="K1039" s="2">
        <f t="shared" si="97"/>
        <v>44278.5</v>
      </c>
      <c r="L1039" s="9">
        <f t="shared" si="98"/>
        <v>16</v>
      </c>
      <c r="M1039" s="2">
        <f t="shared" si="99"/>
        <v>44278.5</v>
      </c>
      <c r="N1039" s="22">
        <v>44286</v>
      </c>
      <c r="O1039" s="22">
        <v>44301</v>
      </c>
      <c r="P1039" s="22">
        <v>44300.5</v>
      </c>
      <c r="Q1039">
        <f t="shared" si="100"/>
        <v>22</v>
      </c>
      <c r="R1039" s="33">
        <f t="shared" si="101"/>
        <v>384.56</v>
      </c>
    </row>
    <row r="1040" spans="1:18" x14ac:dyDescent="0.35">
      <c r="A1040" t="s">
        <v>374</v>
      </c>
      <c r="B1040" s="21" t="s">
        <v>313</v>
      </c>
      <c r="C1040" s="22">
        <v>44286</v>
      </c>
      <c r="D1040" t="s">
        <v>114</v>
      </c>
      <c r="E1040" t="s">
        <v>115</v>
      </c>
      <c r="F1040" s="21" t="s">
        <v>145</v>
      </c>
      <c r="G1040" s="32">
        <v>109.17</v>
      </c>
      <c r="H1040" s="22">
        <v>44271</v>
      </c>
      <c r="I1040" s="23">
        <v>44286</v>
      </c>
      <c r="J1040">
        <f t="shared" si="96"/>
        <v>16</v>
      </c>
      <c r="K1040" s="2">
        <f t="shared" si="97"/>
        <v>44278.5</v>
      </c>
      <c r="L1040" s="9">
        <f t="shared" si="98"/>
        <v>16</v>
      </c>
      <c r="M1040" s="2">
        <f t="shared" si="99"/>
        <v>44278.5</v>
      </c>
      <c r="N1040" s="22">
        <v>44286</v>
      </c>
      <c r="O1040" s="22">
        <v>44301</v>
      </c>
      <c r="P1040" s="22">
        <v>44300.5</v>
      </c>
      <c r="Q1040">
        <f t="shared" si="100"/>
        <v>22</v>
      </c>
      <c r="R1040" s="33">
        <f t="shared" si="101"/>
        <v>2401.7400000000002</v>
      </c>
    </row>
    <row r="1041" spans="1:18" x14ac:dyDescent="0.35">
      <c r="A1041" t="s">
        <v>374</v>
      </c>
      <c r="B1041" s="21" t="s">
        <v>313</v>
      </c>
      <c r="C1041" s="22">
        <v>44286</v>
      </c>
      <c r="D1041" t="s">
        <v>114</v>
      </c>
      <c r="E1041" t="s">
        <v>115</v>
      </c>
      <c r="F1041" s="21" t="s">
        <v>146</v>
      </c>
      <c r="G1041" s="32">
        <v>19</v>
      </c>
      <c r="H1041" s="22">
        <v>44271</v>
      </c>
      <c r="I1041" s="23">
        <v>44286</v>
      </c>
      <c r="J1041">
        <f t="shared" si="96"/>
        <v>16</v>
      </c>
      <c r="K1041" s="2">
        <f t="shared" si="97"/>
        <v>44278.5</v>
      </c>
      <c r="L1041" s="9">
        <f t="shared" si="98"/>
        <v>16</v>
      </c>
      <c r="M1041" s="2">
        <f t="shared" si="99"/>
        <v>44278.5</v>
      </c>
      <c r="N1041" s="22">
        <v>44286</v>
      </c>
      <c r="O1041" s="22">
        <v>44301</v>
      </c>
      <c r="P1041" s="22">
        <v>44300.5</v>
      </c>
      <c r="Q1041">
        <f t="shared" si="100"/>
        <v>22</v>
      </c>
      <c r="R1041" s="33">
        <f t="shared" si="101"/>
        <v>418</v>
      </c>
    </row>
    <row r="1042" spans="1:18" x14ac:dyDescent="0.35">
      <c r="A1042" t="s">
        <v>374</v>
      </c>
      <c r="B1042" s="21" t="s">
        <v>313</v>
      </c>
      <c r="C1042" s="22">
        <v>44286</v>
      </c>
      <c r="D1042" t="s">
        <v>148</v>
      </c>
      <c r="E1042" t="s">
        <v>149</v>
      </c>
      <c r="F1042" s="21" t="s">
        <v>320</v>
      </c>
      <c r="G1042" s="32">
        <v>30.89</v>
      </c>
      <c r="H1042" s="22">
        <v>44271</v>
      </c>
      <c r="I1042" s="23">
        <v>44286</v>
      </c>
      <c r="J1042">
        <f t="shared" si="96"/>
        <v>16</v>
      </c>
      <c r="K1042" s="2">
        <f t="shared" si="97"/>
        <v>44278.5</v>
      </c>
      <c r="L1042" s="9">
        <f t="shared" si="98"/>
        <v>16</v>
      </c>
      <c r="M1042" s="2">
        <f t="shared" si="99"/>
        <v>44278.5</v>
      </c>
      <c r="N1042" s="22">
        <v>44286</v>
      </c>
      <c r="O1042" s="22">
        <v>44301</v>
      </c>
      <c r="P1042" s="22">
        <v>44300.5</v>
      </c>
      <c r="Q1042">
        <f t="shared" si="100"/>
        <v>22</v>
      </c>
      <c r="R1042" s="33">
        <f t="shared" si="101"/>
        <v>679.58</v>
      </c>
    </row>
    <row r="1043" spans="1:18" x14ac:dyDescent="0.35">
      <c r="A1043" t="s">
        <v>374</v>
      </c>
      <c r="B1043" s="21" t="s">
        <v>313</v>
      </c>
      <c r="C1043" s="22">
        <v>44286</v>
      </c>
      <c r="D1043" t="s">
        <v>114</v>
      </c>
      <c r="E1043" t="s">
        <v>115</v>
      </c>
      <c r="F1043" s="21" t="s">
        <v>247</v>
      </c>
      <c r="G1043" s="32">
        <v>18.350000000000001</v>
      </c>
      <c r="H1043" s="22">
        <v>44271</v>
      </c>
      <c r="I1043" s="23">
        <v>44286</v>
      </c>
      <c r="J1043">
        <f t="shared" si="96"/>
        <v>16</v>
      </c>
      <c r="K1043" s="2">
        <f t="shared" si="97"/>
        <v>44278.5</v>
      </c>
      <c r="L1043" s="9">
        <f t="shared" si="98"/>
        <v>16</v>
      </c>
      <c r="M1043" s="2">
        <f t="shared" si="99"/>
        <v>44278.5</v>
      </c>
      <c r="N1043" s="22">
        <v>44286</v>
      </c>
      <c r="O1043" s="22">
        <v>44301</v>
      </c>
      <c r="P1043" s="22">
        <v>44300.5</v>
      </c>
      <c r="Q1043">
        <f t="shared" si="100"/>
        <v>22</v>
      </c>
      <c r="R1043" s="33">
        <f t="shared" si="101"/>
        <v>403.70000000000005</v>
      </c>
    </row>
    <row r="1044" spans="1:18" x14ac:dyDescent="0.35">
      <c r="A1044" t="s">
        <v>374</v>
      </c>
      <c r="B1044" s="21" t="s">
        <v>313</v>
      </c>
      <c r="C1044" s="22">
        <v>44286</v>
      </c>
      <c r="D1044" t="s">
        <v>148</v>
      </c>
      <c r="E1044" t="s">
        <v>149</v>
      </c>
      <c r="F1044" s="21" t="s">
        <v>156</v>
      </c>
      <c r="G1044" s="32">
        <v>108.82</v>
      </c>
      <c r="H1044" s="22">
        <v>44271</v>
      </c>
      <c r="I1044" s="23">
        <v>44286</v>
      </c>
      <c r="J1044">
        <f t="shared" si="96"/>
        <v>16</v>
      </c>
      <c r="K1044" s="2">
        <f t="shared" si="97"/>
        <v>44278.5</v>
      </c>
      <c r="L1044" s="9">
        <f t="shared" si="98"/>
        <v>16</v>
      </c>
      <c r="M1044" s="2">
        <f t="shared" si="99"/>
        <v>44278.5</v>
      </c>
      <c r="N1044" s="22">
        <v>44286</v>
      </c>
      <c r="O1044" s="22">
        <v>44301</v>
      </c>
      <c r="P1044" s="22">
        <v>44300.5</v>
      </c>
      <c r="Q1044">
        <f t="shared" si="100"/>
        <v>22</v>
      </c>
      <c r="R1044" s="33">
        <f t="shared" si="101"/>
        <v>2394.04</v>
      </c>
    </row>
    <row r="1045" spans="1:18" x14ac:dyDescent="0.35">
      <c r="A1045" t="s">
        <v>374</v>
      </c>
      <c r="B1045" s="21" t="s">
        <v>313</v>
      </c>
      <c r="C1045" s="22">
        <v>44286</v>
      </c>
      <c r="D1045" t="s">
        <v>114</v>
      </c>
      <c r="E1045" t="s">
        <v>115</v>
      </c>
      <c r="F1045" s="21" t="s">
        <v>248</v>
      </c>
      <c r="G1045" s="32">
        <v>15.61</v>
      </c>
      <c r="H1045" s="22">
        <v>44271</v>
      </c>
      <c r="I1045" s="23">
        <v>44286</v>
      </c>
      <c r="J1045">
        <f t="shared" si="96"/>
        <v>16</v>
      </c>
      <c r="K1045" s="2">
        <f t="shared" si="97"/>
        <v>44278.5</v>
      </c>
      <c r="L1045" s="9">
        <f t="shared" si="98"/>
        <v>16</v>
      </c>
      <c r="M1045" s="2">
        <f t="shared" si="99"/>
        <v>44278.5</v>
      </c>
      <c r="N1045" s="22">
        <v>44286</v>
      </c>
      <c r="O1045" s="22">
        <v>44301</v>
      </c>
      <c r="P1045" s="22">
        <v>44300.5</v>
      </c>
      <c r="Q1045">
        <f t="shared" si="100"/>
        <v>22</v>
      </c>
      <c r="R1045" s="33">
        <f t="shared" si="101"/>
        <v>343.41999999999996</v>
      </c>
    </row>
    <row r="1046" spans="1:18" x14ac:dyDescent="0.35">
      <c r="A1046" t="s">
        <v>374</v>
      </c>
      <c r="B1046" s="21" t="s">
        <v>313</v>
      </c>
      <c r="C1046" s="22">
        <v>44286</v>
      </c>
      <c r="D1046" t="s">
        <v>148</v>
      </c>
      <c r="E1046" t="s">
        <v>149</v>
      </c>
      <c r="F1046" s="21" t="s">
        <v>157</v>
      </c>
      <c r="G1046" s="32">
        <v>340.00999999999993</v>
      </c>
      <c r="H1046" s="22">
        <v>44271</v>
      </c>
      <c r="I1046" s="23">
        <v>44286</v>
      </c>
      <c r="J1046">
        <f t="shared" si="96"/>
        <v>16</v>
      </c>
      <c r="K1046" s="2">
        <f t="shared" si="97"/>
        <v>44278.5</v>
      </c>
      <c r="L1046" s="9">
        <f t="shared" si="98"/>
        <v>16</v>
      </c>
      <c r="M1046" s="2">
        <f t="shared" si="99"/>
        <v>44278.5</v>
      </c>
      <c r="N1046" s="22">
        <v>44286</v>
      </c>
      <c r="O1046" s="22">
        <v>44301</v>
      </c>
      <c r="P1046" s="22">
        <v>44300.5</v>
      </c>
      <c r="Q1046">
        <f t="shared" si="100"/>
        <v>22</v>
      </c>
      <c r="R1046" s="33">
        <f t="shared" si="101"/>
        <v>7480.2199999999984</v>
      </c>
    </row>
    <row r="1047" spans="1:18" x14ac:dyDescent="0.35">
      <c r="A1047" t="s">
        <v>374</v>
      </c>
      <c r="B1047" s="21" t="s">
        <v>313</v>
      </c>
      <c r="C1047" s="22">
        <v>44286</v>
      </c>
      <c r="D1047" t="s">
        <v>148</v>
      </c>
      <c r="E1047" t="s">
        <v>149</v>
      </c>
      <c r="F1047" s="21" t="s">
        <v>158</v>
      </c>
      <c r="G1047" s="32">
        <v>384.43</v>
      </c>
      <c r="H1047" s="22">
        <v>44271</v>
      </c>
      <c r="I1047" s="23">
        <v>44286</v>
      </c>
      <c r="J1047">
        <f t="shared" si="96"/>
        <v>16</v>
      </c>
      <c r="K1047" s="2">
        <f t="shared" si="97"/>
        <v>44278.5</v>
      </c>
      <c r="L1047" s="9">
        <f t="shared" si="98"/>
        <v>16</v>
      </c>
      <c r="M1047" s="2">
        <f t="shared" si="99"/>
        <v>44278.5</v>
      </c>
      <c r="N1047" s="22">
        <v>44286</v>
      </c>
      <c r="O1047" s="22">
        <v>44301</v>
      </c>
      <c r="P1047" s="22">
        <v>44300.5</v>
      </c>
      <c r="Q1047">
        <f t="shared" si="100"/>
        <v>22</v>
      </c>
      <c r="R1047" s="33">
        <f t="shared" si="101"/>
        <v>8457.4600000000009</v>
      </c>
    </row>
    <row r="1048" spans="1:18" x14ac:dyDescent="0.35">
      <c r="A1048" t="s">
        <v>374</v>
      </c>
      <c r="B1048" s="21" t="s">
        <v>313</v>
      </c>
      <c r="C1048" s="22">
        <v>44286</v>
      </c>
      <c r="D1048" t="s">
        <v>148</v>
      </c>
      <c r="E1048" t="s">
        <v>149</v>
      </c>
      <c r="F1048" s="21" t="s">
        <v>159</v>
      </c>
      <c r="G1048" s="32">
        <v>50.04</v>
      </c>
      <c r="H1048" s="22">
        <v>44271</v>
      </c>
      <c r="I1048" s="23">
        <v>44286</v>
      </c>
      <c r="J1048">
        <f t="shared" si="96"/>
        <v>16</v>
      </c>
      <c r="K1048" s="2">
        <f t="shared" si="97"/>
        <v>44278.5</v>
      </c>
      <c r="L1048" s="9">
        <f t="shared" si="98"/>
        <v>16</v>
      </c>
      <c r="M1048" s="2">
        <f t="shared" si="99"/>
        <v>44278.5</v>
      </c>
      <c r="N1048" s="22">
        <v>44286</v>
      </c>
      <c r="O1048" s="22">
        <v>44301</v>
      </c>
      <c r="P1048" s="22">
        <v>44300.5</v>
      </c>
      <c r="Q1048">
        <f t="shared" si="100"/>
        <v>22</v>
      </c>
      <c r="R1048" s="33">
        <f t="shared" si="101"/>
        <v>1100.8799999999999</v>
      </c>
    </row>
    <row r="1049" spans="1:18" x14ac:dyDescent="0.35">
      <c r="A1049" t="s">
        <v>374</v>
      </c>
      <c r="B1049" s="21" t="s">
        <v>313</v>
      </c>
      <c r="C1049" s="22">
        <v>44286</v>
      </c>
      <c r="D1049" t="s">
        <v>110</v>
      </c>
      <c r="E1049" t="s">
        <v>111</v>
      </c>
      <c r="F1049" s="21" t="s">
        <v>147</v>
      </c>
      <c r="G1049" s="32">
        <v>15.52</v>
      </c>
      <c r="H1049" s="22">
        <v>44271</v>
      </c>
      <c r="I1049" s="23">
        <v>44286</v>
      </c>
      <c r="J1049">
        <f t="shared" si="96"/>
        <v>16</v>
      </c>
      <c r="K1049" s="2">
        <f t="shared" si="97"/>
        <v>44278.5</v>
      </c>
      <c r="L1049" s="9">
        <f t="shared" si="98"/>
        <v>16</v>
      </c>
      <c r="M1049" s="2">
        <f t="shared" si="99"/>
        <v>44278.5</v>
      </c>
      <c r="N1049" s="22">
        <v>44286</v>
      </c>
      <c r="O1049" s="22">
        <v>44301</v>
      </c>
      <c r="P1049" s="22">
        <v>44300.5</v>
      </c>
      <c r="Q1049">
        <f t="shared" si="100"/>
        <v>22</v>
      </c>
      <c r="R1049" s="33">
        <f t="shared" si="101"/>
        <v>341.44</v>
      </c>
    </row>
    <row r="1050" spans="1:18" x14ac:dyDescent="0.35">
      <c r="A1050" t="s">
        <v>374</v>
      </c>
      <c r="B1050" s="21" t="s">
        <v>313</v>
      </c>
      <c r="C1050" s="22">
        <v>44286</v>
      </c>
      <c r="D1050" t="s">
        <v>148</v>
      </c>
      <c r="E1050" t="s">
        <v>149</v>
      </c>
      <c r="F1050" s="21" t="s">
        <v>301</v>
      </c>
      <c r="G1050" s="32">
        <v>88.06</v>
      </c>
      <c r="H1050" s="22">
        <v>44271</v>
      </c>
      <c r="I1050" s="23">
        <v>44286</v>
      </c>
      <c r="J1050">
        <f t="shared" si="96"/>
        <v>16</v>
      </c>
      <c r="K1050" s="2">
        <f t="shared" si="97"/>
        <v>44278.5</v>
      </c>
      <c r="L1050" s="9">
        <f t="shared" si="98"/>
        <v>16</v>
      </c>
      <c r="M1050" s="2">
        <f t="shared" si="99"/>
        <v>44278.5</v>
      </c>
      <c r="N1050" s="22">
        <v>44286</v>
      </c>
      <c r="O1050" s="22">
        <v>44301</v>
      </c>
      <c r="P1050" s="22">
        <v>44300.5</v>
      </c>
      <c r="Q1050">
        <f t="shared" si="100"/>
        <v>22</v>
      </c>
      <c r="R1050" s="33">
        <f t="shared" si="101"/>
        <v>1937.3200000000002</v>
      </c>
    </row>
    <row r="1051" spans="1:18" x14ac:dyDescent="0.35">
      <c r="A1051" t="s">
        <v>374</v>
      </c>
      <c r="B1051" s="21" t="s">
        <v>313</v>
      </c>
      <c r="C1051" s="22">
        <v>44286</v>
      </c>
      <c r="D1051" t="s">
        <v>148</v>
      </c>
      <c r="E1051" t="s">
        <v>149</v>
      </c>
      <c r="F1051" s="21" t="s">
        <v>321</v>
      </c>
      <c r="G1051" s="32">
        <v>1238.31</v>
      </c>
      <c r="H1051" s="22">
        <v>44271</v>
      </c>
      <c r="I1051" s="23">
        <v>44286</v>
      </c>
      <c r="J1051">
        <f t="shared" si="96"/>
        <v>16</v>
      </c>
      <c r="K1051" s="2">
        <f t="shared" si="97"/>
        <v>44278.5</v>
      </c>
      <c r="L1051" s="9">
        <f t="shared" si="98"/>
        <v>16</v>
      </c>
      <c r="M1051" s="2">
        <f t="shared" si="99"/>
        <v>44278.5</v>
      </c>
      <c r="N1051" s="22">
        <v>44286</v>
      </c>
      <c r="O1051" s="22">
        <v>44301</v>
      </c>
      <c r="P1051" s="22">
        <v>44300.5</v>
      </c>
      <c r="Q1051">
        <f t="shared" si="100"/>
        <v>22</v>
      </c>
      <c r="R1051" s="33">
        <f t="shared" si="101"/>
        <v>27242.82</v>
      </c>
    </row>
    <row r="1052" spans="1:18" x14ac:dyDescent="0.35">
      <c r="A1052" t="s">
        <v>374</v>
      </c>
      <c r="B1052" s="21" t="s">
        <v>313</v>
      </c>
      <c r="C1052" s="22">
        <v>44286</v>
      </c>
      <c r="D1052" t="s">
        <v>161</v>
      </c>
      <c r="E1052" t="s">
        <v>162</v>
      </c>
      <c r="F1052" s="21" t="s">
        <v>175</v>
      </c>
      <c r="G1052" s="32">
        <v>5.77</v>
      </c>
      <c r="H1052" s="22">
        <v>44271</v>
      </c>
      <c r="I1052" s="23">
        <v>44286</v>
      </c>
      <c r="J1052">
        <f t="shared" si="96"/>
        <v>16</v>
      </c>
      <c r="K1052" s="2">
        <f t="shared" si="97"/>
        <v>44278.5</v>
      </c>
      <c r="L1052" s="9">
        <f t="shared" si="98"/>
        <v>16</v>
      </c>
      <c r="M1052" s="2">
        <f t="shared" si="99"/>
        <v>44278.5</v>
      </c>
      <c r="N1052" s="22">
        <v>44286</v>
      </c>
      <c r="O1052" s="22">
        <v>44306</v>
      </c>
      <c r="P1052" s="22">
        <v>44305.5</v>
      </c>
      <c r="Q1052">
        <f t="shared" si="100"/>
        <v>27</v>
      </c>
      <c r="R1052" s="33">
        <f t="shared" si="101"/>
        <v>155.79</v>
      </c>
    </row>
    <row r="1053" spans="1:18" x14ac:dyDescent="0.35">
      <c r="A1053" t="s">
        <v>374</v>
      </c>
      <c r="B1053" s="21" t="s">
        <v>313</v>
      </c>
      <c r="C1053" s="22">
        <v>44286</v>
      </c>
      <c r="D1053" t="s">
        <v>107</v>
      </c>
      <c r="E1053" t="s">
        <v>108</v>
      </c>
      <c r="F1053" s="21" t="s">
        <v>164</v>
      </c>
      <c r="G1053" s="32">
        <v>12.95</v>
      </c>
      <c r="H1053" s="22">
        <v>44271</v>
      </c>
      <c r="I1053" s="23">
        <v>44286</v>
      </c>
      <c r="J1053">
        <f t="shared" si="96"/>
        <v>16</v>
      </c>
      <c r="K1053" s="2">
        <f t="shared" si="97"/>
        <v>44278.5</v>
      </c>
      <c r="L1053" s="9">
        <f t="shared" si="98"/>
        <v>16</v>
      </c>
      <c r="M1053" s="2">
        <f t="shared" si="99"/>
        <v>44278.5</v>
      </c>
      <c r="N1053" s="22">
        <v>44286</v>
      </c>
      <c r="O1053" s="22">
        <v>44306</v>
      </c>
      <c r="P1053" s="22">
        <v>44305.5</v>
      </c>
      <c r="Q1053">
        <f t="shared" si="100"/>
        <v>27</v>
      </c>
      <c r="R1053" s="33">
        <f t="shared" si="101"/>
        <v>349.65</v>
      </c>
    </row>
    <row r="1054" spans="1:18" x14ac:dyDescent="0.35">
      <c r="A1054" t="s">
        <v>374</v>
      </c>
      <c r="B1054" s="21" t="s">
        <v>313</v>
      </c>
      <c r="C1054" s="22">
        <v>44286</v>
      </c>
      <c r="D1054" t="s">
        <v>99</v>
      </c>
      <c r="E1054" t="s">
        <v>100</v>
      </c>
      <c r="F1054" s="21" t="s">
        <v>216</v>
      </c>
      <c r="G1054" s="32">
        <v>760.94</v>
      </c>
      <c r="H1054" s="22">
        <v>44271</v>
      </c>
      <c r="I1054" s="23">
        <v>44286</v>
      </c>
      <c r="J1054">
        <f t="shared" si="96"/>
        <v>16</v>
      </c>
      <c r="K1054" s="2">
        <f t="shared" si="97"/>
        <v>44278.5</v>
      </c>
      <c r="L1054" s="9">
        <f t="shared" si="98"/>
        <v>16</v>
      </c>
      <c r="M1054" s="2">
        <f t="shared" si="99"/>
        <v>44278.5</v>
      </c>
      <c r="N1054" s="22">
        <v>44286</v>
      </c>
      <c r="O1054" s="22">
        <v>44306</v>
      </c>
      <c r="P1054" s="22">
        <v>44305.5</v>
      </c>
      <c r="Q1054">
        <f t="shared" si="100"/>
        <v>27</v>
      </c>
      <c r="R1054" s="33">
        <f t="shared" si="101"/>
        <v>20545.38</v>
      </c>
    </row>
    <row r="1055" spans="1:18" x14ac:dyDescent="0.35">
      <c r="A1055" t="s">
        <v>374</v>
      </c>
      <c r="B1055" s="21" t="s">
        <v>313</v>
      </c>
      <c r="C1055" s="22">
        <v>44286</v>
      </c>
      <c r="D1055" t="s">
        <v>161</v>
      </c>
      <c r="E1055" t="s">
        <v>162</v>
      </c>
      <c r="F1055" s="21" t="s">
        <v>165</v>
      </c>
      <c r="G1055" s="32">
        <v>437.99</v>
      </c>
      <c r="H1055" s="22">
        <v>44271</v>
      </c>
      <c r="I1055" s="23">
        <v>44286</v>
      </c>
      <c r="J1055">
        <f t="shared" si="96"/>
        <v>16</v>
      </c>
      <c r="K1055" s="2">
        <f t="shared" si="97"/>
        <v>44278.5</v>
      </c>
      <c r="L1055" s="9">
        <f t="shared" si="98"/>
        <v>16</v>
      </c>
      <c r="M1055" s="2">
        <f t="shared" si="99"/>
        <v>44278.5</v>
      </c>
      <c r="N1055" s="22">
        <v>44286</v>
      </c>
      <c r="O1055" s="22">
        <v>44306</v>
      </c>
      <c r="P1055" s="22">
        <v>44305.5</v>
      </c>
      <c r="Q1055">
        <f t="shared" si="100"/>
        <v>27</v>
      </c>
      <c r="R1055" s="33">
        <f t="shared" si="101"/>
        <v>11825.73</v>
      </c>
    </row>
    <row r="1056" spans="1:18" x14ac:dyDescent="0.35">
      <c r="A1056" t="s">
        <v>374</v>
      </c>
      <c r="B1056" s="21" t="s">
        <v>313</v>
      </c>
      <c r="C1056" s="22">
        <v>44286</v>
      </c>
      <c r="D1056" t="s">
        <v>161</v>
      </c>
      <c r="E1056" t="s">
        <v>162</v>
      </c>
      <c r="F1056" s="21" t="s">
        <v>163</v>
      </c>
      <c r="G1056" s="32">
        <v>600.43000000000006</v>
      </c>
      <c r="H1056" s="22">
        <v>44271</v>
      </c>
      <c r="I1056" s="23">
        <v>44286</v>
      </c>
      <c r="J1056">
        <f t="shared" si="96"/>
        <v>16</v>
      </c>
      <c r="K1056" s="2">
        <f t="shared" si="97"/>
        <v>44278.5</v>
      </c>
      <c r="L1056" s="9">
        <f t="shared" si="98"/>
        <v>16</v>
      </c>
      <c r="M1056" s="2">
        <f t="shared" si="99"/>
        <v>44278.5</v>
      </c>
      <c r="N1056" s="22">
        <v>44286</v>
      </c>
      <c r="O1056" s="22">
        <v>44306</v>
      </c>
      <c r="P1056" s="22">
        <v>44305.5</v>
      </c>
      <c r="Q1056">
        <f t="shared" si="100"/>
        <v>27</v>
      </c>
      <c r="R1056" s="33">
        <f t="shared" si="101"/>
        <v>16211.610000000002</v>
      </c>
    </row>
    <row r="1057" spans="1:18" x14ac:dyDescent="0.35">
      <c r="A1057" t="s">
        <v>374</v>
      </c>
      <c r="B1057" s="21" t="s">
        <v>313</v>
      </c>
      <c r="C1057" s="22">
        <v>44286</v>
      </c>
      <c r="D1057" t="s">
        <v>161</v>
      </c>
      <c r="E1057" t="s">
        <v>162</v>
      </c>
      <c r="F1057" s="21" t="s">
        <v>323</v>
      </c>
      <c r="G1057" s="32">
        <v>349.78000000000003</v>
      </c>
      <c r="H1057" s="22">
        <v>44271</v>
      </c>
      <c r="I1057" s="23">
        <v>44286</v>
      </c>
      <c r="J1057">
        <f t="shared" si="96"/>
        <v>16</v>
      </c>
      <c r="K1057" s="2">
        <f t="shared" si="97"/>
        <v>44278.5</v>
      </c>
      <c r="L1057" s="9">
        <f t="shared" si="98"/>
        <v>16</v>
      </c>
      <c r="M1057" s="2">
        <f t="shared" si="99"/>
        <v>44278.5</v>
      </c>
      <c r="N1057" s="22">
        <v>44286</v>
      </c>
      <c r="O1057" s="22">
        <v>44306</v>
      </c>
      <c r="P1057" s="22">
        <v>44305.5</v>
      </c>
      <c r="Q1057">
        <f t="shared" si="100"/>
        <v>27</v>
      </c>
      <c r="R1057" s="33">
        <f t="shared" si="101"/>
        <v>9444.0600000000013</v>
      </c>
    </row>
    <row r="1058" spans="1:18" x14ac:dyDescent="0.35">
      <c r="A1058" t="s">
        <v>374</v>
      </c>
      <c r="B1058" s="21" t="s">
        <v>313</v>
      </c>
      <c r="C1058" s="22">
        <v>44286</v>
      </c>
      <c r="D1058" t="s">
        <v>161</v>
      </c>
      <c r="E1058" t="s">
        <v>162</v>
      </c>
      <c r="F1058" s="21" t="s">
        <v>166</v>
      </c>
      <c r="G1058" s="32">
        <v>555.91999999999996</v>
      </c>
      <c r="H1058" s="22">
        <v>44271</v>
      </c>
      <c r="I1058" s="23">
        <v>44286</v>
      </c>
      <c r="J1058">
        <f t="shared" si="96"/>
        <v>16</v>
      </c>
      <c r="K1058" s="2">
        <f t="shared" si="97"/>
        <v>44278.5</v>
      </c>
      <c r="L1058" s="9">
        <f t="shared" si="98"/>
        <v>16</v>
      </c>
      <c r="M1058" s="2">
        <f t="shared" si="99"/>
        <v>44278.5</v>
      </c>
      <c r="N1058" s="22">
        <v>44286</v>
      </c>
      <c r="O1058" s="22">
        <v>44306</v>
      </c>
      <c r="P1058" s="22">
        <v>44305.5</v>
      </c>
      <c r="Q1058">
        <f t="shared" si="100"/>
        <v>27</v>
      </c>
      <c r="R1058" s="33">
        <f t="shared" si="101"/>
        <v>15009.839999999998</v>
      </c>
    </row>
    <row r="1059" spans="1:18" x14ac:dyDescent="0.35">
      <c r="A1059" t="s">
        <v>374</v>
      </c>
      <c r="B1059" s="21" t="s">
        <v>313</v>
      </c>
      <c r="C1059" s="22">
        <v>44286</v>
      </c>
      <c r="D1059" t="s">
        <v>171</v>
      </c>
      <c r="E1059" t="s">
        <v>172</v>
      </c>
      <c r="F1059" s="21" t="s">
        <v>166</v>
      </c>
      <c r="G1059" s="32">
        <v>73.650000000000006</v>
      </c>
      <c r="H1059" s="22">
        <v>44271</v>
      </c>
      <c r="I1059" s="23">
        <v>44286</v>
      </c>
      <c r="J1059">
        <f t="shared" si="96"/>
        <v>16</v>
      </c>
      <c r="K1059" s="2">
        <f t="shared" si="97"/>
        <v>44278.5</v>
      </c>
      <c r="L1059" s="9">
        <f t="shared" si="98"/>
        <v>16</v>
      </c>
      <c r="M1059" s="2">
        <f t="shared" si="99"/>
        <v>44278.5</v>
      </c>
      <c r="N1059" s="22">
        <v>44286</v>
      </c>
      <c r="O1059" s="22">
        <v>44306</v>
      </c>
      <c r="P1059" s="22">
        <v>44305.5</v>
      </c>
      <c r="Q1059">
        <f t="shared" si="100"/>
        <v>27</v>
      </c>
      <c r="R1059" s="33">
        <f t="shared" si="101"/>
        <v>1988.5500000000002</v>
      </c>
    </row>
    <row r="1060" spans="1:18" x14ac:dyDescent="0.35">
      <c r="A1060" t="s">
        <v>374</v>
      </c>
      <c r="B1060" s="21" t="s">
        <v>313</v>
      </c>
      <c r="C1060" s="22">
        <v>44286</v>
      </c>
      <c r="D1060" t="s">
        <v>161</v>
      </c>
      <c r="E1060" t="s">
        <v>162</v>
      </c>
      <c r="F1060" s="21" t="s">
        <v>167</v>
      </c>
      <c r="G1060" s="32">
        <v>1164.56</v>
      </c>
      <c r="H1060" s="22">
        <v>44271</v>
      </c>
      <c r="I1060" s="23">
        <v>44286</v>
      </c>
      <c r="J1060">
        <f t="shared" si="96"/>
        <v>16</v>
      </c>
      <c r="K1060" s="2">
        <f t="shared" si="97"/>
        <v>44278.5</v>
      </c>
      <c r="L1060" s="9">
        <f t="shared" si="98"/>
        <v>16</v>
      </c>
      <c r="M1060" s="2">
        <f t="shared" si="99"/>
        <v>44278.5</v>
      </c>
      <c r="N1060" s="22">
        <v>44286</v>
      </c>
      <c r="O1060" s="22">
        <v>44306</v>
      </c>
      <c r="P1060" s="22">
        <v>44305.5</v>
      </c>
      <c r="Q1060">
        <f t="shared" si="100"/>
        <v>27</v>
      </c>
      <c r="R1060" s="33">
        <f t="shared" si="101"/>
        <v>31443.119999999999</v>
      </c>
    </row>
    <row r="1061" spans="1:18" x14ac:dyDescent="0.35">
      <c r="A1061" t="s">
        <v>374</v>
      </c>
      <c r="B1061" s="21" t="s">
        <v>313</v>
      </c>
      <c r="C1061" s="22">
        <v>44286</v>
      </c>
      <c r="D1061" t="s">
        <v>161</v>
      </c>
      <c r="E1061" t="s">
        <v>162</v>
      </c>
      <c r="F1061" s="21" t="s">
        <v>168</v>
      </c>
      <c r="G1061" s="32">
        <v>69.33</v>
      </c>
      <c r="H1061" s="22">
        <v>44271</v>
      </c>
      <c r="I1061" s="23">
        <v>44286</v>
      </c>
      <c r="J1061">
        <f t="shared" si="96"/>
        <v>16</v>
      </c>
      <c r="K1061" s="2">
        <f t="shared" si="97"/>
        <v>44278.5</v>
      </c>
      <c r="L1061" s="9">
        <f t="shared" si="98"/>
        <v>16</v>
      </c>
      <c r="M1061" s="2">
        <f t="shared" si="99"/>
        <v>44278.5</v>
      </c>
      <c r="N1061" s="22">
        <v>44286</v>
      </c>
      <c r="O1061" s="22">
        <v>44306</v>
      </c>
      <c r="P1061" s="22">
        <v>44305.5</v>
      </c>
      <c r="Q1061">
        <f t="shared" si="100"/>
        <v>27</v>
      </c>
      <c r="R1061" s="33">
        <f t="shared" si="101"/>
        <v>1871.9099999999999</v>
      </c>
    </row>
    <row r="1062" spans="1:18" x14ac:dyDescent="0.35">
      <c r="A1062" t="s">
        <v>374</v>
      </c>
      <c r="B1062" s="21" t="s">
        <v>313</v>
      </c>
      <c r="C1062" s="22">
        <v>44286</v>
      </c>
      <c r="D1062" t="s">
        <v>161</v>
      </c>
      <c r="E1062" t="s">
        <v>162</v>
      </c>
      <c r="F1062" s="21" t="s">
        <v>322</v>
      </c>
      <c r="G1062" s="32">
        <v>526.98</v>
      </c>
      <c r="H1062" s="22">
        <v>44271</v>
      </c>
      <c r="I1062" s="23">
        <v>44286</v>
      </c>
      <c r="J1062">
        <f t="shared" si="96"/>
        <v>16</v>
      </c>
      <c r="K1062" s="2">
        <f t="shared" si="97"/>
        <v>44278.5</v>
      </c>
      <c r="L1062" s="9">
        <f t="shared" si="98"/>
        <v>16</v>
      </c>
      <c r="M1062" s="2">
        <f t="shared" si="99"/>
        <v>44278.5</v>
      </c>
      <c r="N1062" s="22">
        <v>44286</v>
      </c>
      <c r="O1062" s="22">
        <v>44306</v>
      </c>
      <c r="P1062" s="22">
        <v>44305.5</v>
      </c>
      <c r="Q1062">
        <f t="shared" si="100"/>
        <v>27</v>
      </c>
      <c r="R1062" s="33">
        <f t="shared" si="101"/>
        <v>14228.460000000001</v>
      </c>
    </row>
    <row r="1063" spans="1:18" x14ac:dyDescent="0.35">
      <c r="A1063" t="s">
        <v>374</v>
      </c>
      <c r="B1063" s="21" t="s">
        <v>313</v>
      </c>
      <c r="C1063" s="22">
        <v>44286</v>
      </c>
      <c r="D1063" t="s">
        <v>161</v>
      </c>
      <c r="E1063" t="s">
        <v>162</v>
      </c>
      <c r="F1063" s="21" t="s">
        <v>195</v>
      </c>
      <c r="G1063" s="32">
        <v>1689.79</v>
      </c>
      <c r="H1063" s="22">
        <v>44271</v>
      </c>
      <c r="I1063" s="23">
        <v>44286</v>
      </c>
      <c r="J1063">
        <f t="shared" si="96"/>
        <v>16</v>
      </c>
      <c r="K1063" s="2">
        <f t="shared" si="97"/>
        <v>44278.5</v>
      </c>
      <c r="L1063" s="9">
        <f t="shared" si="98"/>
        <v>16</v>
      </c>
      <c r="M1063" s="2">
        <f t="shared" si="99"/>
        <v>44278.5</v>
      </c>
      <c r="N1063" s="22">
        <v>44286</v>
      </c>
      <c r="O1063" s="22">
        <v>44306</v>
      </c>
      <c r="P1063" s="22">
        <v>44305.5</v>
      </c>
      <c r="Q1063">
        <f t="shared" si="100"/>
        <v>27</v>
      </c>
      <c r="R1063" s="33">
        <f t="shared" si="101"/>
        <v>45624.33</v>
      </c>
    </row>
    <row r="1064" spans="1:18" x14ac:dyDescent="0.35">
      <c r="A1064" t="s">
        <v>374</v>
      </c>
      <c r="B1064" s="21" t="s">
        <v>313</v>
      </c>
      <c r="C1064" s="22">
        <v>44286</v>
      </c>
      <c r="D1064" t="s">
        <v>161</v>
      </c>
      <c r="E1064" t="s">
        <v>162</v>
      </c>
      <c r="F1064" s="21" t="s">
        <v>324</v>
      </c>
      <c r="G1064" s="32">
        <v>274.59000000000003</v>
      </c>
      <c r="H1064" s="22">
        <v>44271</v>
      </c>
      <c r="I1064" s="23">
        <v>44286</v>
      </c>
      <c r="J1064">
        <f t="shared" si="96"/>
        <v>16</v>
      </c>
      <c r="K1064" s="2">
        <f t="shared" si="97"/>
        <v>44278.5</v>
      </c>
      <c r="L1064" s="9">
        <f t="shared" si="98"/>
        <v>16</v>
      </c>
      <c r="M1064" s="2">
        <f t="shared" si="99"/>
        <v>44278.5</v>
      </c>
      <c r="N1064" s="22">
        <v>44286</v>
      </c>
      <c r="O1064" s="22">
        <v>44306</v>
      </c>
      <c r="P1064" s="22">
        <v>44305.5</v>
      </c>
      <c r="Q1064">
        <f t="shared" si="100"/>
        <v>27</v>
      </c>
      <c r="R1064" s="33">
        <f t="shared" si="101"/>
        <v>7413.9300000000012</v>
      </c>
    </row>
    <row r="1065" spans="1:18" x14ac:dyDescent="0.35">
      <c r="A1065" t="s">
        <v>374</v>
      </c>
      <c r="B1065" s="21" t="s">
        <v>313</v>
      </c>
      <c r="C1065" s="22">
        <v>44286</v>
      </c>
      <c r="D1065" t="s">
        <v>99</v>
      </c>
      <c r="E1065" t="s">
        <v>100</v>
      </c>
      <c r="F1065" s="21" t="s">
        <v>216</v>
      </c>
      <c r="G1065" s="32">
        <v>8579.23</v>
      </c>
      <c r="H1065" s="22">
        <v>44271</v>
      </c>
      <c r="I1065" s="23">
        <v>44286</v>
      </c>
      <c r="J1065">
        <f t="shared" si="96"/>
        <v>16</v>
      </c>
      <c r="K1065" s="2">
        <f t="shared" si="97"/>
        <v>44278.5</v>
      </c>
      <c r="L1065" s="9">
        <f t="shared" si="98"/>
        <v>16</v>
      </c>
      <c r="M1065" s="2">
        <f t="shared" si="99"/>
        <v>44278.5</v>
      </c>
      <c r="N1065" s="22">
        <v>44286</v>
      </c>
      <c r="O1065" s="22">
        <v>44306</v>
      </c>
      <c r="P1065" s="22">
        <v>44305.5</v>
      </c>
      <c r="Q1065">
        <f t="shared" si="100"/>
        <v>27</v>
      </c>
      <c r="R1065" s="33">
        <f t="shared" si="101"/>
        <v>231639.21</v>
      </c>
    </row>
    <row r="1066" spans="1:18" x14ac:dyDescent="0.35">
      <c r="A1066" t="s">
        <v>374</v>
      </c>
      <c r="B1066" s="21" t="s">
        <v>313</v>
      </c>
      <c r="C1066" s="22">
        <v>44286</v>
      </c>
      <c r="D1066" t="s">
        <v>161</v>
      </c>
      <c r="E1066" t="s">
        <v>162</v>
      </c>
      <c r="F1066" s="21" t="s">
        <v>288</v>
      </c>
      <c r="G1066" s="32">
        <v>106.31</v>
      </c>
      <c r="H1066" s="22">
        <v>44271</v>
      </c>
      <c r="I1066" s="23">
        <v>44286</v>
      </c>
      <c r="J1066">
        <f t="shared" si="96"/>
        <v>16</v>
      </c>
      <c r="K1066" s="2">
        <f t="shared" si="97"/>
        <v>44278.5</v>
      </c>
      <c r="L1066" s="9">
        <f t="shared" si="98"/>
        <v>16</v>
      </c>
      <c r="M1066" s="2">
        <f t="shared" si="99"/>
        <v>44278.5</v>
      </c>
      <c r="N1066" s="22">
        <v>44286</v>
      </c>
      <c r="O1066" s="22">
        <v>44306</v>
      </c>
      <c r="P1066" s="22">
        <v>44305.5</v>
      </c>
      <c r="Q1066">
        <f t="shared" si="100"/>
        <v>27</v>
      </c>
      <c r="R1066" s="33">
        <f t="shared" si="101"/>
        <v>2870.37</v>
      </c>
    </row>
    <row r="1067" spans="1:18" x14ac:dyDescent="0.35">
      <c r="A1067" t="s">
        <v>374</v>
      </c>
      <c r="B1067" s="21" t="s">
        <v>313</v>
      </c>
      <c r="C1067" s="22">
        <v>44286</v>
      </c>
      <c r="D1067" t="s">
        <v>161</v>
      </c>
      <c r="E1067" t="s">
        <v>162</v>
      </c>
      <c r="F1067" s="21" t="s">
        <v>169</v>
      </c>
      <c r="G1067" s="32">
        <v>207.37</v>
      </c>
      <c r="H1067" s="22">
        <v>44271</v>
      </c>
      <c r="I1067" s="23">
        <v>44286</v>
      </c>
      <c r="J1067">
        <f t="shared" si="96"/>
        <v>16</v>
      </c>
      <c r="K1067" s="2">
        <f t="shared" si="97"/>
        <v>44278.5</v>
      </c>
      <c r="L1067" s="9">
        <f t="shared" si="98"/>
        <v>16</v>
      </c>
      <c r="M1067" s="2">
        <f t="shared" si="99"/>
        <v>44278.5</v>
      </c>
      <c r="N1067" s="22">
        <v>44286</v>
      </c>
      <c r="O1067" s="22">
        <v>44306</v>
      </c>
      <c r="P1067" s="22">
        <v>44305.5</v>
      </c>
      <c r="Q1067">
        <f t="shared" si="100"/>
        <v>27</v>
      </c>
      <c r="R1067" s="33">
        <f t="shared" si="101"/>
        <v>5598.99</v>
      </c>
    </row>
    <row r="1068" spans="1:18" x14ac:dyDescent="0.35">
      <c r="A1068" t="s">
        <v>374</v>
      </c>
      <c r="B1068" s="21" t="s">
        <v>313</v>
      </c>
      <c r="C1068" s="22">
        <v>44286</v>
      </c>
      <c r="D1068" t="s">
        <v>161</v>
      </c>
      <c r="E1068" t="s">
        <v>162</v>
      </c>
      <c r="F1068" s="21" t="s">
        <v>170</v>
      </c>
      <c r="G1068" s="32">
        <v>292.92</v>
      </c>
      <c r="H1068" s="22">
        <v>44271</v>
      </c>
      <c r="I1068" s="23">
        <v>44286</v>
      </c>
      <c r="J1068">
        <f t="shared" si="96"/>
        <v>16</v>
      </c>
      <c r="K1068" s="2">
        <f t="shared" si="97"/>
        <v>44278.5</v>
      </c>
      <c r="L1068" s="9">
        <f t="shared" si="98"/>
        <v>16</v>
      </c>
      <c r="M1068" s="2">
        <f t="shared" si="99"/>
        <v>44278.5</v>
      </c>
      <c r="N1068" s="22">
        <v>44286</v>
      </c>
      <c r="O1068" s="22">
        <v>44306</v>
      </c>
      <c r="P1068" s="22">
        <v>44305.5</v>
      </c>
      <c r="Q1068">
        <f t="shared" si="100"/>
        <v>27</v>
      </c>
      <c r="R1068" s="33">
        <f t="shared" si="101"/>
        <v>7908.84</v>
      </c>
    </row>
    <row r="1069" spans="1:18" x14ac:dyDescent="0.35">
      <c r="A1069" t="s">
        <v>374</v>
      </c>
      <c r="B1069" s="21" t="s">
        <v>313</v>
      </c>
      <c r="C1069" s="22">
        <v>44286</v>
      </c>
      <c r="D1069" t="s">
        <v>171</v>
      </c>
      <c r="E1069" t="s">
        <v>172</v>
      </c>
      <c r="F1069" s="21" t="s">
        <v>170</v>
      </c>
      <c r="G1069" s="32">
        <v>312.40999999999997</v>
      </c>
      <c r="H1069" s="22">
        <v>44271</v>
      </c>
      <c r="I1069" s="23">
        <v>44286</v>
      </c>
      <c r="J1069">
        <f t="shared" si="96"/>
        <v>16</v>
      </c>
      <c r="K1069" s="2">
        <f t="shared" si="97"/>
        <v>44278.5</v>
      </c>
      <c r="L1069" s="9">
        <f t="shared" si="98"/>
        <v>16</v>
      </c>
      <c r="M1069" s="2">
        <f t="shared" si="99"/>
        <v>44278.5</v>
      </c>
      <c r="N1069" s="22">
        <v>44286</v>
      </c>
      <c r="O1069" s="22">
        <v>44306</v>
      </c>
      <c r="P1069" s="22">
        <v>44305.5</v>
      </c>
      <c r="Q1069">
        <f t="shared" si="100"/>
        <v>27</v>
      </c>
      <c r="R1069" s="33">
        <f t="shared" si="101"/>
        <v>8435.07</v>
      </c>
    </row>
    <row r="1070" spans="1:18" x14ac:dyDescent="0.35">
      <c r="A1070" t="s">
        <v>374</v>
      </c>
      <c r="B1070" s="21" t="s">
        <v>313</v>
      </c>
      <c r="C1070" s="22">
        <v>44286</v>
      </c>
      <c r="D1070" t="s">
        <v>161</v>
      </c>
      <c r="E1070" t="s">
        <v>162</v>
      </c>
      <c r="F1070" s="21" t="s">
        <v>196</v>
      </c>
      <c r="G1070" s="32">
        <v>370.58</v>
      </c>
      <c r="H1070" s="22">
        <v>44271</v>
      </c>
      <c r="I1070" s="23">
        <v>44286</v>
      </c>
      <c r="J1070">
        <f t="shared" si="96"/>
        <v>16</v>
      </c>
      <c r="K1070" s="2">
        <f t="shared" si="97"/>
        <v>44278.5</v>
      </c>
      <c r="L1070" s="9">
        <f t="shared" si="98"/>
        <v>16</v>
      </c>
      <c r="M1070" s="2">
        <f t="shared" si="99"/>
        <v>44278.5</v>
      </c>
      <c r="N1070" s="22">
        <v>44286</v>
      </c>
      <c r="O1070" s="22">
        <v>44306</v>
      </c>
      <c r="P1070" s="22">
        <v>44305.5</v>
      </c>
      <c r="Q1070">
        <f t="shared" si="100"/>
        <v>27</v>
      </c>
      <c r="R1070" s="33">
        <f t="shared" si="101"/>
        <v>10005.66</v>
      </c>
    </row>
    <row r="1071" spans="1:18" x14ac:dyDescent="0.35">
      <c r="A1071" t="s">
        <v>374</v>
      </c>
      <c r="B1071" s="21" t="s">
        <v>313</v>
      </c>
      <c r="C1071" s="22">
        <v>44286</v>
      </c>
      <c r="D1071" t="s">
        <v>161</v>
      </c>
      <c r="E1071" t="s">
        <v>162</v>
      </c>
      <c r="F1071" s="21" t="s">
        <v>173</v>
      </c>
      <c r="G1071" s="32">
        <v>1864.2299999999998</v>
      </c>
      <c r="H1071" s="22">
        <v>44271</v>
      </c>
      <c r="I1071" s="23">
        <v>44286</v>
      </c>
      <c r="J1071">
        <f t="shared" si="96"/>
        <v>16</v>
      </c>
      <c r="K1071" s="2">
        <f t="shared" si="97"/>
        <v>44278.5</v>
      </c>
      <c r="L1071" s="9">
        <f t="shared" si="98"/>
        <v>16</v>
      </c>
      <c r="M1071" s="2">
        <f t="shared" si="99"/>
        <v>44278.5</v>
      </c>
      <c r="N1071" s="22">
        <v>44286</v>
      </c>
      <c r="O1071" s="22">
        <v>44306</v>
      </c>
      <c r="P1071" s="22">
        <v>44305.5</v>
      </c>
      <c r="Q1071">
        <f t="shared" si="100"/>
        <v>27</v>
      </c>
      <c r="R1071" s="33">
        <f t="shared" si="101"/>
        <v>50334.209999999992</v>
      </c>
    </row>
    <row r="1072" spans="1:18" x14ac:dyDescent="0.35">
      <c r="A1072" t="s">
        <v>374</v>
      </c>
      <c r="B1072" s="21" t="s">
        <v>313</v>
      </c>
      <c r="C1072" s="22">
        <v>44286</v>
      </c>
      <c r="D1072" t="s">
        <v>171</v>
      </c>
      <c r="E1072" t="s">
        <v>172</v>
      </c>
      <c r="F1072" s="21" t="s">
        <v>173</v>
      </c>
      <c r="G1072" s="32">
        <v>1005.0799999999999</v>
      </c>
      <c r="H1072" s="22">
        <v>44271</v>
      </c>
      <c r="I1072" s="23">
        <v>44286</v>
      </c>
      <c r="J1072">
        <f t="shared" si="96"/>
        <v>16</v>
      </c>
      <c r="K1072" s="2">
        <f t="shared" si="97"/>
        <v>44278.5</v>
      </c>
      <c r="L1072" s="9">
        <f t="shared" si="98"/>
        <v>16</v>
      </c>
      <c r="M1072" s="2">
        <f t="shared" si="99"/>
        <v>44278.5</v>
      </c>
      <c r="N1072" s="22">
        <v>44286</v>
      </c>
      <c r="O1072" s="22">
        <v>44306</v>
      </c>
      <c r="P1072" s="22">
        <v>44305.5</v>
      </c>
      <c r="Q1072">
        <f t="shared" si="100"/>
        <v>27</v>
      </c>
      <c r="R1072" s="33">
        <f t="shared" si="101"/>
        <v>27137.159999999996</v>
      </c>
    </row>
    <row r="1073" spans="1:18" x14ac:dyDescent="0.35">
      <c r="A1073" t="s">
        <v>374</v>
      </c>
      <c r="B1073" s="21" t="s">
        <v>313</v>
      </c>
      <c r="C1073" s="22">
        <v>44286</v>
      </c>
      <c r="D1073" t="s">
        <v>161</v>
      </c>
      <c r="E1073" t="s">
        <v>162</v>
      </c>
      <c r="F1073" s="21" t="s">
        <v>278</v>
      </c>
      <c r="G1073" s="32">
        <v>68.69</v>
      </c>
      <c r="H1073" s="22">
        <v>44271</v>
      </c>
      <c r="I1073" s="23">
        <v>44286</v>
      </c>
      <c r="J1073">
        <f t="shared" si="96"/>
        <v>16</v>
      </c>
      <c r="K1073" s="2">
        <f t="shared" si="97"/>
        <v>44278.5</v>
      </c>
      <c r="L1073" s="9">
        <f t="shared" si="98"/>
        <v>16</v>
      </c>
      <c r="M1073" s="2">
        <f t="shared" si="99"/>
        <v>44278.5</v>
      </c>
      <c r="N1073" s="22">
        <v>44286</v>
      </c>
      <c r="O1073" s="22">
        <v>44306</v>
      </c>
      <c r="P1073" s="22">
        <v>44305.5</v>
      </c>
      <c r="Q1073">
        <f t="shared" si="100"/>
        <v>27</v>
      </c>
      <c r="R1073" s="33">
        <f t="shared" si="101"/>
        <v>1854.6299999999999</v>
      </c>
    </row>
    <row r="1074" spans="1:18" x14ac:dyDescent="0.35">
      <c r="A1074" t="s">
        <v>374</v>
      </c>
      <c r="B1074" s="21" t="s">
        <v>313</v>
      </c>
      <c r="C1074" s="22">
        <v>44286</v>
      </c>
      <c r="D1074" t="s">
        <v>161</v>
      </c>
      <c r="E1074" t="s">
        <v>162</v>
      </c>
      <c r="F1074" s="21" t="s">
        <v>174</v>
      </c>
      <c r="G1074" s="32">
        <v>491.24999999999994</v>
      </c>
      <c r="H1074" s="22">
        <v>44271</v>
      </c>
      <c r="I1074" s="23">
        <v>44286</v>
      </c>
      <c r="J1074">
        <f t="shared" si="96"/>
        <v>16</v>
      </c>
      <c r="K1074" s="2">
        <f t="shared" si="97"/>
        <v>44278.5</v>
      </c>
      <c r="L1074" s="9">
        <f t="shared" si="98"/>
        <v>16</v>
      </c>
      <c r="M1074" s="2">
        <f t="shared" si="99"/>
        <v>44278.5</v>
      </c>
      <c r="N1074" s="22">
        <v>44286</v>
      </c>
      <c r="O1074" s="22">
        <v>44306</v>
      </c>
      <c r="P1074" s="22">
        <v>44305.5</v>
      </c>
      <c r="Q1074">
        <f t="shared" si="100"/>
        <v>27</v>
      </c>
      <c r="R1074" s="33">
        <f t="shared" si="101"/>
        <v>13263.749999999998</v>
      </c>
    </row>
    <row r="1075" spans="1:18" x14ac:dyDescent="0.35">
      <c r="A1075" t="s">
        <v>374</v>
      </c>
      <c r="B1075" s="21" t="s">
        <v>313</v>
      </c>
      <c r="C1075" s="22">
        <v>44286</v>
      </c>
      <c r="D1075" t="s">
        <v>161</v>
      </c>
      <c r="E1075" t="s">
        <v>162</v>
      </c>
      <c r="F1075" s="21" t="s">
        <v>175</v>
      </c>
      <c r="G1075" s="32">
        <v>2171.6799999999998</v>
      </c>
      <c r="H1075" s="22">
        <v>44271</v>
      </c>
      <c r="I1075" s="23">
        <v>44286</v>
      </c>
      <c r="J1075">
        <f t="shared" si="96"/>
        <v>16</v>
      </c>
      <c r="K1075" s="2">
        <f t="shared" si="97"/>
        <v>44278.5</v>
      </c>
      <c r="L1075" s="9">
        <f t="shared" si="98"/>
        <v>16</v>
      </c>
      <c r="M1075" s="2">
        <f t="shared" si="99"/>
        <v>44278.5</v>
      </c>
      <c r="N1075" s="22">
        <v>44286</v>
      </c>
      <c r="O1075" s="22">
        <v>44306</v>
      </c>
      <c r="P1075" s="22">
        <v>44305.5</v>
      </c>
      <c r="Q1075">
        <f t="shared" si="100"/>
        <v>27</v>
      </c>
      <c r="R1075" s="33">
        <f t="shared" si="101"/>
        <v>58635.359999999993</v>
      </c>
    </row>
    <row r="1076" spans="1:18" x14ac:dyDescent="0.35">
      <c r="A1076" t="s">
        <v>374</v>
      </c>
      <c r="B1076" s="21" t="s">
        <v>313</v>
      </c>
      <c r="C1076" s="22">
        <v>44286</v>
      </c>
      <c r="D1076" t="s">
        <v>161</v>
      </c>
      <c r="E1076" t="s">
        <v>162</v>
      </c>
      <c r="F1076" s="21" t="s">
        <v>197</v>
      </c>
      <c r="G1076" s="32">
        <v>248.51</v>
      </c>
      <c r="H1076" s="22">
        <v>44271</v>
      </c>
      <c r="I1076" s="23">
        <v>44286</v>
      </c>
      <c r="J1076">
        <f t="shared" si="96"/>
        <v>16</v>
      </c>
      <c r="K1076" s="2">
        <f t="shared" si="97"/>
        <v>44278.5</v>
      </c>
      <c r="L1076" s="9">
        <f t="shared" si="98"/>
        <v>16</v>
      </c>
      <c r="M1076" s="2">
        <f t="shared" si="99"/>
        <v>44278.5</v>
      </c>
      <c r="N1076" s="22">
        <v>44286</v>
      </c>
      <c r="O1076" s="22">
        <v>44306</v>
      </c>
      <c r="P1076" s="22">
        <v>44305.5</v>
      </c>
      <c r="Q1076">
        <f t="shared" si="100"/>
        <v>27</v>
      </c>
      <c r="R1076" s="33">
        <f t="shared" si="101"/>
        <v>6709.7699999999995</v>
      </c>
    </row>
    <row r="1077" spans="1:18" x14ac:dyDescent="0.35">
      <c r="A1077" t="s">
        <v>374</v>
      </c>
      <c r="B1077" s="21" t="s">
        <v>313</v>
      </c>
      <c r="C1077" s="22">
        <v>44286</v>
      </c>
      <c r="D1077" t="s">
        <v>161</v>
      </c>
      <c r="E1077" t="s">
        <v>162</v>
      </c>
      <c r="F1077" s="21" t="s">
        <v>325</v>
      </c>
      <c r="G1077" s="32">
        <v>75.2</v>
      </c>
      <c r="H1077" s="22">
        <v>44271</v>
      </c>
      <c r="I1077" s="23">
        <v>44286</v>
      </c>
      <c r="J1077">
        <f t="shared" si="96"/>
        <v>16</v>
      </c>
      <c r="K1077" s="2">
        <f t="shared" si="97"/>
        <v>44278.5</v>
      </c>
      <c r="L1077" s="9">
        <f t="shared" si="98"/>
        <v>16</v>
      </c>
      <c r="M1077" s="2">
        <f t="shared" si="99"/>
        <v>44278.5</v>
      </c>
      <c r="N1077" s="22">
        <v>44286</v>
      </c>
      <c r="O1077" s="22">
        <v>44306</v>
      </c>
      <c r="P1077" s="22">
        <v>44305.5</v>
      </c>
      <c r="Q1077">
        <f t="shared" si="100"/>
        <v>27</v>
      </c>
      <c r="R1077" s="33">
        <f t="shared" si="101"/>
        <v>2030.4</v>
      </c>
    </row>
    <row r="1078" spans="1:18" x14ac:dyDescent="0.35">
      <c r="A1078" t="s">
        <v>374</v>
      </c>
      <c r="B1078" s="21" t="s">
        <v>313</v>
      </c>
      <c r="C1078" s="22">
        <v>44286</v>
      </c>
      <c r="D1078" t="s">
        <v>161</v>
      </c>
      <c r="E1078" t="s">
        <v>162</v>
      </c>
      <c r="F1078" s="21" t="s">
        <v>176</v>
      </c>
      <c r="G1078" s="32">
        <v>9915.7800000000007</v>
      </c>
      <c r="H1078" s="22">
        <v>44271</v>
      </c>
      <c r="I1078" s="23">
        <v>44286</v>
      </c>
      <c r="J1078">
        <f t="shared" si="96"/>
        <v>16</v>
      </c>
      <c r="K1078" s="2">
        <f t="shared" si="97"/>
        <v>44278.5</v>
      </c>
      <c r="L1078" s="9">
        <f t="shared" si="98"/>
        <v>16</v>
      </c>
      <c r="M1078" s="2">
        <f t="shared" si="99"/>
        <v>44278.5</v>
      </c>
      <c r="N1078" s="22">
        <v>44286</v>
      </c>
      <c r="O1078" s="22">
        <v>44306</v>
      </c>
      <c r="P1078" s="22">
        <v>44305.5</v>
      </c>
      <c r="Q1078">
        <f t="shared" si="100"/>
        <v>27</v>
      </c>
      <c r="R1078" s="33">
        <f t="shared" si="101"/>
        <v>267726.06</v>
      </c>
    </row>
    <row r="1079" spans="1:18" x14ac:dyDescent="0.35">
      <c r="A1079" t="s">
        <v>374</v>
      </c>
      <c r="B1079" s="21" t="s">
        <v>313</v>
      </c>
      <c r="C1079" s="22">
        <v>44286</v>
      </c>
      <c r="D1079" t="s">
        <v>171</v>
      </c>
      <c r="E1079" t="s">
        <v>172</v>
      </c>
      <c r="F1079" s="21" t="s">
        <v>176</v>
      </c>
      <c r="G1079" s="32">
        <v>845.33999999999992</v>
      </c>
      <c r="H1079" s="22">
        <v>44271</v>
      </c>
      <c r="I1079" s="23">
        <v>44286</v>
      </c>
      <c r="J1079">
        <f t="shared" si="96"/>
        <v>16</v>
      </c>
      <c r="K1079" s="2">
        <f t="shared" si="97"/>
        <v>44278.5</v>
      </c>
      <c r="L1079" s="9">
        <f t="shared" si="98"/>
        <v>16</v>
      </c>
      <c r="M1079" s="2">
        <f t="shared" si="99"/>
        <v>44278.5</v>
      </c>
      <c r="N1079" s="22">
        <v>44286</v>
      </c>
      <c r="O1079" s="22">
        <v>44306</v>
      </c>
      <c r="P1079" s="22">
        <v>44305.5</v>
      </c>
      <c r="Q1079">
        <f t="shared" si="100"/>
        <v>27</v>
      </c>
      <c r="R1079" s="33">
        <f t="shared" si="101"/>
        <v>22824.179999999997</v>
      </c>
    </row>
    <row r="1080" spans="1:18" x14ac:dyDescent="0.35">
      <c r="A1080" t="s">
        <v>374</v>
      </c>
      <c r="B1080" s="21" t="s">
        <v>313</v>
      </c>
      <c r="C1080" s="22">
        <v>44286</v>
      </c>
      <c r="D1080" t="s">
        <v>161</v>
      </c>
      <c r="E1080" t="s">
        <v>162</v>
      </c>
      <c r="F1080" s="21" t="s">
        <v>326</v>
      </c>
      <c r="G1080" s="32">
        <v>72.28</v>
      </c>
      <c r="H1080" s="22">
        <v>44271</v>
      </c>
      <c r="I1080" s="23">
        <v>44286</v>
      </c>
      <c r="J1080">
        <f t="shared" si="96"/>
        <v>16</v>
      </c>
      <c r="K1080" s="2">
        <f t="shared" si="97"/>
        <v>44278.5</v>
      </c>
      <c r="L1080" s="9">
        <f t="shared" si="98"/>
        <v>16</v>
      </c>
      <c r="M1080" s="2">
        <f t="shared" si="99"/>
        <v>44278.5</v>
      </c>
      <c r="N1080" s="22">
        <v>44286</v>
      </c>
      <c r="O1080" s="22">
        <v>44306</v>
      </c>
      <c r="P1080" s="22">
        <v>44305.5</v>
      </c>
      <c r="Q1080">
        <f t="shared" si="100"/>
        <v>27</v>
      </c>
      <c r="R1080" s="33">
        <f t="shared" si="101"/>
        <v>1951.56</v>
      </c>
    </row>
    <row r="1081" spans="1:18" x14ac:dyDescent="0.35">
      <c r="A1081" t="s">
        <v>374</v>
      </c>
      <c r="B1081" s="21" t="s">
        <v>313</v>
      </c>
      <c r="C1081" s="22">
        <v>44286</v>
      </c>
      <c r="D1081" t="s">
        <v>161</v>
      </c>
      <c r="E1081" t="s">
        <v>162</v>
      </c>
      <c r="F1081" s="21" t="s">
        <v>177</v>
      </c>
      <c r="G1081" s="32">
        <v>68.38</v>
      </c>
      <c r="H1081" s="22">
        <v>44271</v>
      </c>
      <c r="I1081" s="23">
        <v>44286</v>
      </c>
      <c r="J1081">
        <f t="shared" si="96"/>
        <v>16</v>
      </c>
      <c r="K1081" s="2">
        <f t="shared" si="97"/>
        <v>44278.5</v>
      </c>
      <c r="L1081" s="9">
        <f t="shared" si="98"/>
        <v>16</v>
      </c>
      <c r="M1081" s="2">
        <f t="shared" si="99"/>
        <v>44278.5</v>
      </c>
      <c r="N1081" s="22">
        <v>44286</v>
      </c>
      <c r="O1081" s="22">
        <v>44306</v>
      </c>
      <c r="P1081" s="22">
        <v>44305.5</v>
      </c>
      <c r="Q1081">
        <f t="shared" si="100"/>
        <v>27</v>
      </c>
      <c r="R1081" s="33">
        <f t="shared" si="101"/>
        <v>1846.2599999999998</v>
      </c>
    </row>
    <row r="1082" spans="1:18" x14ac:dyDescent="0.35">
      <c r="A1082" t="s">
        <v>374</v>
      </c>
      <c r="B1082" s="21" t="s">
        <v>313</v>
      </c>
      <c r="C1082" s="22">
        <v>44286</v>
      </c>
      <c r="D1082" t="s">
        <v>107</v>
      </c>
      <c r="E1082" t="s">
        <v>108</v>
      </c>
      <c r="F1082" s="21" t="s">
        <v>164</v>
      </c>
      <c r="G1082" s="32">
        <v>6464.9699999999993</v>
      </c>
      <c r="H1082" s="22">
        <v>44271</v>
      </c>
      <c r="I1082" s="23">
        <v>44286</v>
      </c>
      <c r="J1082">
        <f t="shared" si="96"/>
        <v>16</v>
      </c>
      <c r="K1082" s="2">
        <f t="shared" si="97"/>
        <v>44278.5</v>
      </c>
      <c r="L1082" s="9">
        <f t="shared" si="98"/>
        <v>16</v>
      </c>
      <c r="M1082" s="2">
        <f t="shared" si="99"/>
        <v>44278.5</v>
      </c>
      <c r="N1082" s="22">
        <v>44286</v>
      </c>
      <c r="O1082" s="22">
        <v>44306</v>
      </c>
      <c r="P1082" s="22">
        <v>44305.5</v>
      </c>
      <c r="Q1082">
        <f t="shared" si="100"/>
        <v>27</v>
      </c>
      <c r="R1082" s="33">
        <f t="shared" si="101"/>
        <v>174554.18999999997</v>
      </c>
    </row>
    <row r="1083" spans="1:18" x14ac:dyDescent="0.35">
      <c r="A1083" t="s">
        <v>374</v>
      </c>
      <c r="B1083" s="21" t="s">
        <v>313</v>
      </c>
      <c r="C1083" s="22">
        <v>44286</v>
      </c>
      <c r="D1083" t="s">
        <v>99</v>
      </c>
      <c r="E1083" t="s">
        <v>100</v>
      </c>
      <c r="F1083" s="21" t="s">
        <v>164</v>
      </c>
      <c r="G1083" s="32">
        <v>90118.680000000095</v>
      </c>
      <c r="H1083" s="22">
        <v>44271</v>
      </c>
      <c r="I1083" s="23">
        <v>44286</v>
      </c>
      <c r="J1083">
        <f t="shared" si="96"/>
        <v>16</v>
      </c>
      <c r="K1083" s="2">
        <f t="shared" si="97"/>
        <v>44278.5</v>
      </c>
      <c r="L1083" s="9">
        <f t="shared" si="98"/>
        <v>16</v>
      </c>
      <c r="M1083" s="2">
        <f t="shared" si="99"/>
        <v>44278.5</v>
      </c>
      <c r="N1083" s="22">
        <v>44286</v>
      </c>
      <c r="O1083" s="22">
        <v>44306</v>
      </c>
      <c r="P1083" s="22">
        <v>44305.5</v>
      </c>
      <c r="Q1083">
        <f t="shared" si="100"/>
        <v>27</v>
      </c>
      <c r="R1083" s="33">
        <f t="shared" si="101"/>
        <v>2433204.3600000027</v>
      </c>
    </row>
    <row r="1084" spans="1:18" x14ac:dyDescent="0.35">
      <c r="A1084" t="s">
        <v>374</v>
      </c>
      <c r="B1084" s="21" t="s">
        <v>313</v>
      </c>
      <c r="C1084" s="22">
        <v>44286</v>
      </c>
      <c r="D1084" t="s">
        <v>161</v>
      </c>
      <c r="E1084" t="s">
        <v>162</v>
      </c>
      <c r="F1084" s="21" t="s">
        <v>178</v>
      </c>
      <c r="G1084" s="32">
        <v>241.25000000000003</v>
      </c>
      <c r="H1084" s="22">
        <v>44271</v>
      </c>
      <c r="I1084" s="23">
        <v>44286</v>
      </c>
      <c r="J1084">
        <f t="shared" si="96"/>
        <v>16</v>
      </c>
      <c r="K1084" s="2">
        <f t="shared" si="97"/>
        <v>44278.5</v>
      </c>
      <c r="L1084" s="9">
        <f t="shared" si="98"/>
        <v>16</v>
      </c>
      <c r="M1084" s="2">
        <f t="shared" si="99"/>
        <v>44278.5</v>
      </c>
      <c r="N1084" s="22">
        <v>44286</v>
      </c>
      <c r="O1084" s="22">
        <v>44306</v>
      </c>
      <c r="P1084" s="22">
        <v>44305.5</v>
      </c>
      <c r="Q1084">
        <f t="shared" si="100"/>
        <v>27</v>
      </c>
      <c r="R1084" s="33">
        <f t="shared" si="101"/>
        <v>6513.7500000000009</v>
      </c>
    </row>
    <row r="1085" spans="1:18" x14ac:dyDescent="0.35">
      <c r="A1085" t="s">
        <v>374</v>
      </c>
      <c r="B1085" s="21" t="s">
        <v>313</v>
      </c>
      <c r="C1085" s="22">
        <v>44286</v>
      </c>
      <c r="D1085" t="s">
        <v>161</v>
      </c>
      <c r="E1085" t="s">
        <v>162</v>
      </c>
      <c r="F1085" s="21" t="s">
        <v>327</v>
      </c>
      <c r="G1085" s="32">
        <v>56.3</v>
      </c>
      <c r="H1085" s="22">
        <v>44271</v>
      </c>
      <c r="I1085" s="23">
        <v>44286</v>
      </c>
      <c r="J1085">
        <f t="shared" si="96"/>
        <v>16</v>
      </c>
      <c r="K1085" s="2">
        <f t="shared" si="97"/>
        <v>44278.5</v>
      </c>
      <c r="L1085" s="9">
        <f t="shared" si="98"/>
        <v>16</v>
      </c>
      <c r="M1085" s="2">
        <f t="shared" si="99"/>
        <v>44278.5</v>
      </c>
      <c r="N1085" s="22">
        <v>44286</v>
      </c>
      <c r="O1085" s="22">
        <v>44306</v>
      </c>
      <c r="P1085" s="22">
        <v>44305.5</v>
      </c>
      <c r="Q1085">
        <f t="shared" si="100"/>
        <v>27</v>
      </c>
      <c r="R1085" s="33">
        <f t="shared" si="101"/>
        <v>1520.1</v>
      </c>
    </row>
    <row r="1086" spans="1:18" x14ac:dyDescent="0.35">
      <c r="A1086" t="s">
        <v>374</v>
      </c>
      <c r="B1086" s="21" t="s">
        <v>313</v>
      </c>
      <c r="C1086" s="22">
        <v>44286</v>
      </c>
      <c r="D1086" t="s">
        <v>161</v>
      </c>
      <c r="E1086" t="s">
        <v>162</v>
      </c>
      <c r="F1086" s="21" t="s">
        <v>328</v>
      </c>
      <c r="G1086" s="32">
        <v>124.7</v>
      </c>
      <c r="H1086" s="22">
        <v>44271</v>
      </c>
      <c r="I1086" s="23">
        <v>44286</v>
      </c>
      <c r="J1086">
        <f t="shared" si="96"/>
        <v>16</v>
      </c>
      <c r="K1086" s="2">
        <f t="shared" si="97"/>
        <v>44278.5</v>
      </c>
      <c r="L1086" s="9">
        <f t="shared" si="98"/>
        <v>16</v>
      </c>
      <c r="M1086" s="2">
        <f t="shared" si="99"/>
        <v>44278.5</v>
      </c>
      <c r="N1086" s="22">
        <v>44286</v>
      </c>
      <c r="O1086" s="22">
        <v>44306</v>
      </c>
      <c r="P1086" s="22">
        <v>44305.5</v>
      </c>
      <c r="Q1086">
        <f t="shared" si="100"/>
        <v>27</v>
      </c>
      <c r="R1086" s="33">
        <f t="shared" si="101"/>
        <v>3366.9</v>
      </c>
    </row>
    <row r="1087" spans="1:18" x14ac:dyDescent="0.35">
      <c r="A1087" t="s">
        <v>374</v>
      </c>
      <c r="B1087" s="21" t="s">
        <v>313</v>
      </c>
      <c r="C1087" s="22">
        <v>44286</v>
      </c>
      <c r="D1087" t="s">
        <v>161</v>
      </c>
      <c r="E1087" t="s">
        <v>162</v>
      </c>
      <c r="F1087" s="21" t="s">
        <v>179</v>
      </c>
      <c r="G1087" s="32">
        <v>1194.6199999999997</v>
      </c>
      <c r="H1087" s="22">
        <v>44271</v>
      </c>
      <c r="I1087" s="23">
        <v>44286</v>
      </c>
      <c r="J1087">
        <f t="shared" si="96"/>
        <v>16</v>
      </c>
      <c r="K1087" s="2">
        <f t="shared" si="97"/>
        <v>44278.5</v>
      </c>
      <c r="L1087" s="9">
        <f t="shared" si="98"/>
        <v>16</v>
      </c>
      <c r="M1087" s="2">
        <f t="shared" si="99"/>
        <v>44278.5</v>
      </c>
      <c r="N1087" s="22">
        <v>44286</v>
      </c>
      <c r="O1087" s="22">
        <v>44306</v>
      </c>
      <c r="P1087" s="22">
        <v>44305.5</v>
      </c>
      <c r="Q1087">
        <f t="shared" si="100"/>
        <v>27</v>
      </c>
      <c r="R1087" s="33">
        <f t="shared" si="101"/>
        <v>32254.739999999991</v>
      </c>
    </row>
    <row r="1088" spans="1:18" x14ac:dyDescent="0.35">
      <c r="A1088" t="s">
        <v>374</v>
      </c>
      <c r="B1088" s="21" t="s">
        <v>313</v>
      </c>
      <c r="C1088" s="22">
        <v>44286</v>
      </c>
      <c r="D1088" t="s">
        <v>161</v>
      </c>
      <c r="E1088" t="s">
        <v>162</v>
      </c>
      <c r="F1088" s="21" t="s">
        <v>180</v>
      </c>
      <c r="G1088" s="32">
        <v>1610.2600000000007</v>
      </c>
      <c r="H1088" s="22">
        <v>44271</v>
      </c>
      <c r="I1088" s="23">
        <v>44286</v>
      </c>
      <c r="J1088">
        <f t="shared" si="96"/>
        <v>16</v>
      </c>
      <c r="K1088" s="2">
        <f t="shared" si="97"/>
        <v>44278.5</v>
      </c>
      <c r="L1088" s="9">
        <f t="shared" si="98"/>
        <v>16</v>
      </c>
      <c r="M1088" s="2">
        <f t="shared" si="99"/>
        <v>44278.5</v>
      </c>
      <c r="N1088" s="22">
        <v>44286</v>
      </c>
      <c r="O1088" s="22">
        <v>44306</v>
      </c>
      <c r="P1088" s="22">
        <v>44305.5</v>
      </c>
      <c r="Q1088">
        <f t="shared" si="100"/>
        <v>27</v>
      </c>
      <c r="R1088" s="33">
        <f t="shared" si="101"/>
        <v>43477.020000000019</v>
      </c>
    </row>
    <row r="1089" spans="1:18" x14ac:dyDescent="0.35">
      <c r="A1089" t="s">
        <v>374</v>
      </c>
      <c r="B1089" s="21" t="s">
        <v>313</v>
      </c>
      <c r="C1089" s="22">
        <v>44286</v>
      </c>
      <c r="D1089" t="s">
        <v>171</v>
      </c>
      <c r="E1089" t="s">
        <v>172</v>
      </c>
      <c r="F1089" s="21" t="s">
        <v>180</v>
      </c>
      <c r="G1089" s="32">
        <v>432.11999999999995</v>
      </c>
      <c r="H1089" s="22">
        <v>44271</v>
      </c>
      <c r="I1089" s="23">
        <v>44286</v>
      </c>
      <c r="J1089">
        <f t="shared" si="96"/>
        <v>16</v>
      </c>
      <c r="K1089" s="2">
        <f t="shared" si="97"/>
        <v>44278.5</v>
      </c>
      <c r="L1089" s="9">
        <f t="shared" si="98"/>
        <v>16</v>
      </c>
      <c r="M1089" s="2">
        <f t="shared" si="99"/>
        <v>44278.5</v>
      </c>
      <c r="N1089" s="22">
        <v>44286</v>
      </c>
      <c r="O1089" s="22">
        <v>44306</v>
      </c>
      <c r="P1089" s="22">
        <v>44305.5</v>
      </c>
      <c r="Q1089">
        <f t="shared" si="100"/>
        <v>27</v>
      </c>
      <c r="R1089" s="33">
        <f t="shared" si="101"/>
        <v>11667.239999999998</v>
      </c>
    </row>
    <row r="1090" spans="1:18" x14ac:dyDescent="0.35">
      <c r="A1090" t="s">
        <v>374</v>
      </c>
      <c r="B1090" s="21" t="s">
        <v>313</v>
      </c>
      <c r="C1090" s="22">
        <v>44286</v>
      </c>
      <c r="D1090" t="s">
        <v>161</v>
      </c>
      <c r="E1090" t="s">
        <v>162</v>
      </c>
      <c r="F1090" s="21" t="s">
        <v>181</v>
      </c>
      <c r="G1090" s="32">
        <v>165.84</v>
      </c>
      <c r="H1090" s="22">
        <v>44271</v>
      </c>
      <c r="I1090" s="23">
        <v>44286</v>
      </c>
      <c r="J1090">
        <f t="shared" si="96"/>
        <v>16</v>
      </c>
      <c r="K1090" s="2">
        <f t="shared" si="97"/>
        <v>44278.5</v>
      </c>
      <c r="L1090" s="9">
        <f t="shared" si="98"/>
        <v>16</v>
      </c>
      <c r="M1090" s="2">
        <f t="shared" si="99"/>
        <v>44278.5</v>
      </c>
      <c r="N1090" s="22">
        <v>44286</v>
      </c>
      <c r="O1090" s="22">
        <v>44306</v>
      </c>
      <c r="P1090" s="22">
        <v>44305.5</v>
      </c>
      <c r="Q1090">
        <f t="shared" si="100"/>
        <v>27</v>
      </c>
      <c r="R1090" s="33">
        <f t="shared" si="101"/>
        <v>4477.68</v>
      </c>
    </row>
    <row r="1091" spans="1:18" x14ac:dyDescent="0.35">
      <c r="A1091" t="s">
        <v>374</v>
      </c>
      <c r="B1091" s="21" t="s">
        <v>313</v>
      </c>
      <c r="C1091" s="22">
        <v>44286</v>
      </c>
      <c r="D1091" t="s">
        <v>161</v>
      </c>
      <c r="E1091" t="s">
        <v>162</v>
      </c>
      <c r="F1091" s="21" t="s">
        <v>182</v>
      </c>
      <c r="G1091" s="32">
        <v>354.51000000000005</v>
      </c>
      <c r="H1091" s="22">
        <v>44271</v>
      </c>
      <c r="I1091" s="23">
        <v>44286</v>
      </c>
      <c r="J1091">
        <f t="shared" ref="J1091:J1154" si="102">I1091-H1091+1</f>
        <v>16</v>
      </c>
      <c r="K1091" s="2">
        <f t="shared" ref="K1091:K1154" si="103">(H1091+I1091)/2</f>
        <v>44278.5</v>
      </c>
      <c r="L1091" s="9">
        <f t="shared" si="98"/>
        <v>16</v>
      </c>
      <c r="M1091" s="2">
        <f t="shared" si="99"/>
        <v>44278.5</v>
      </c>
      <c r="N1091" s="22">
        <v>44286</v>
      </c>
      <c r="O1091" s="22">
        <v>44306</v>
      </c>
      <c r="P1091" s="22">
        <v>44305.5</v>
      </c>
      <c r="Q1091">
        <f t="shared" si="100"/>
        <v>27</v>
      </c>
      <c r="R1091" s="33">
        <f t="shared" si="101"/>
        <v>9571.77</v>
      </c>
    </row>
    <row r="1092" spans="1:18" x14ac:dyDescent="0.35">
      <c r="A1092" t="s">
        <v>374</v>
      </c>
      <c r="B1092" s="21" t="s">
        <v>313</v>
      </c>
      <c r="C1092" s="22">
        <v>44286</v>
      </c>
      <c r="D1092" t="s">
        <v>161</v>
      </c>
      <c r="E1092" t="s">
        <v>162</v>
      </c>
      <c r="F1092" s="21" t="s">
        <v>183</v>
      </c>
      <c r="G1092" s="32">
        <v>4545.7600000000011</v>
      </c>
      <c r="H1092" s="22">
        <v>44271</v>
      </c>
      <c r="I1092" s="23">
        <v>44286</v>
      </c>
      <c r="J1092">
        <f t="shared" si="102"/>
        <v>16</v>
      </c>
      <c r="K1092" s="2">
        <f t="shared" si="103"/>
        <v>44278.5</v>
      </c>
      <c r="L1092" s="9">
        <f t="shared" si="98"/>
        <v>16</v>
      </c>
      <c r="M1092" s="2">
        <f t="shared" si="99"/>
        <v>44278.5</v>
      </c>
      <c r="N1092" s="22">
        <v>44286</v>
      </c>
      <c r="O1092" s="22">
        <v>44306</v>
      </c>
      <c r="P1092" s="22">
        <v>44305.5</v>
      </c>
      <c r="Q1092">
        <f t="shared" si="100"/>
        <v>27</v>
      </c>
      <c r="R1092" s="33">
        <f t="shared" si="101"/>
        <v>122735.52000000003</v>
      </c>
    </row>
    <row r="1093" spans="1:18" x14ac:dyDescent="0.35">
      <c r="A1093" t="s">
        <v>374</v>
      </c>
      <c r="B1093" s="21" t="s">
        <v>313</v>
      </c>
      <c r="C1093" s="22">
        <v>44286</v>
      </c>
      <c r="D1093" t="s">
        <v>161</v>
      </c>
      <c r="E1093" t="s">
        <v>162</v>
      </c>
      <c r="F1093" s="21" t="s">
        <v>329</v>
      </c>
      <c r="G1093" s="32">
        <v>85.19</v>
      </c>
      <c r="H1093" s="22">
        <v>44271</v>
      </c>
      <c r="I1093" s="23">
        <v>44286</v>
      </c>
      <c r="J1093">
        <f t="shared" si="102"/>
        <v>16</v>
      </c>
      <c r="K1093" s="2">
        <f t="shared" si="103"/>
        <v>44278.5</v>
      </c>
      <c r="L1093" s="9">
        <f t="shared" si="98"/>
        <v>16</v>
      </c>
      <c r="M1093" s="2">
        <f t="shared" si="99"/>
        <v>44278.5</v>
      </c>
      <c r="N1093" s="22">
        <v>44286</v>
      </c>
      <c r="O1093" s="22">
        <v>44306</v>
      </c>
      <c r="P1093" s="22">
        <v>44305.5</v>
      </c>
      <c r="Q1093">
        <f t="shared" si="100"/>
        <v>27</v>
      </c>
      <c r="R1093" s="33">
        <f t="shared" si="101"/>
        <v>2300.13</v>
      </c>
    </row>
    <row r="1094" spans="1:18" x14ac:dyDescent="0.35">
      <c r="A1094" t="s">
        <v>374</v>
      </c>
      <c r="B1094" s="21" t="s">
        <v>313</v>
      </c>
      <c r="C1094" s="22">
        <v>44286</v>
      </c>
      <c r="D1094" t="s">
        <v>107</v>
      </c>
      <c r="E1094" t="s">
        <v>108</v>
      </c>
      <c r="F1094" s="21" t="s">
        <v>261</v>
      </c>
      <c r="G1094" s="32">
        <v>131.57</v>
      </c>
      <c r="H1094" s="22">
        <v>44271</v>
      </c>
      <c r="I1094" s="23">
        <v>44286</v>
      </c>
      <c r="J1094">
        <f t="shared" si="102"/>
        <v>16</v>
      </c>
      <c r="K1094" s="2">
        <f t="shared" si="103"/>
        <v>44278.5</v>
      </c>
      <c r="L1094" s="9">
        <f t="shared" si="98"/>
        <v>16</v>
      </c>
      <c r="M1094" s="2">
        <f t="shared" si="99"/>
        <v>44278.5</v>
      </c>
      <c r="N1094" s="22">
        <v>44286</v>
      </c>
      <c r="O1094" s="22">
        <v>44306</v>
      </c>
      <c r="P1094" s="22">
        <v>44305.5</v>
      </c>
      <c r="Q1094">
        <f t="shared" si="100"/>
        <v>27</v>
      </c>
      <c r="R1094" s="33">
        <f t="shared" si="101"/>
        <v>3552.39</v>
      </c>
    </row>
    <row r="1095" spans="1:18" x14ac:dyDescent="0.35">
      <c r="A1095" t="s">
        <v>374</v>
      </c>
      <c r="B1095" s="21" t="s">
        <v>313</v>
      </c>
      <c r="C1095" s="22">
        <v>44286</v>
      </c>
      <c r="D1095" t="s">
        <v>161</v>
      </c>
      <c r="E1095" t="s">
        <v>162</v>
      </c>
      <c r="F1095" s="21" t="s">
        <v>184</v>
      </c>
      <c r="G1095" s="32">
        <v>287.98</v>
      </c>
      <c r="H1095" s="22">
        <v>44271</v>
      </c>
      <c r="I1095" s="23">
        <v>44286</v>
      </c>
      <c r="J1095">
        <f t="shared" si="102"/>
        <v>16</v>
      </c>
      <c r="K1095" s="2">
        <f t="shared" si="103"/>
        <v>44278.5</v>
      </c>
      <c r="L1095" s="9">
        <f t="shared" si="98"/>
        <v>16</v>
      </c>
      <c r="M1095" s="2">
        <f t="shared" si="99"/>
        <v>44278.5</v>
      </c>
      <c r="N1095" s="22">
        <v>44286</v>
      </c>
      <c r="O1095" s="22">
        <v>44306</v>
      </c>
      <c r="P1095" s="22">
        <v>44305.5</v>
      </c>
      <c r="Q1095">
        <f t="shared" si="100"/>
        <v>27</v>
      </c>
      <c r="R1095" s="33">
        <f t="shared" si="101"/>
        <v>7775.4600000000009</v>
      </c>
    </row>
    <row r="1096" spans="1:18" x14ac:dyDescent="0.35">
      <c r="A1096" t="s">
        <v>374</v>
      </c>
      <c r="B1096" s="21" t="s">
        <v>313</v>
      </c>
      <c r="C1096" s="22">
        <v>44286</v>
      </c>
      <c r="D1096" t="s">
        <v>161</v>
      </c>
      <c r="E1096" t="s">
        <v>162</v>
      </c>
      <c r="F1096" s="21" t="s">
        <v>330</v>
      </c>
      <c r="G1096" s="32">
        <v>107.18</v>
      </c>
      <c r="H1096" s="22">
        <v>44271</v>
      </c>
      <c r="I1096" s="23">
        <v>44286</v>
      </c>
      <c r="J1096">
        <f t="shared" si="102"/>
        <v>16</v>
      </c>
      <c r="K1096" s="2">
        <f t="shared" si="103"/>
        <v>44278.5</v>
      </c>
      <c r="L1096" s="9">
        <f t="shared" si="98"/>
        <v>16</v>
      </c>
      <c r="M1096" s="2">
        <f t="shared" si="99"/>
        <v>44278.5</v>
      </c>
      <c r="N1096" s="22">
        <v>44286</v>
      </c>
      <c r="O1096" s="22">
        <v>44306</v>
      </c>
      <c r="P1096" s="22">
        <v>44305.5</v>
      </c>
      <c r="Q1096">
        <f t="shared" si="100"/>
        <v>27</v>
      </c>
      <c r="R1096" s="33">
        <f t="shared" si="101"/>
        <v>2893.86</v>
      </c>
    </row>
    <row r="1097" spans="1:18" x14ac:dyDescent="0.35">
      <c r="A1097" t="s">
        <v>374</v>
      </c>
      <c r="B1097" s="21" t="s">
        <v>313</v>
      </c>
      <c r="C1097" s="22">
        <v>44286</v>
      </c>
      <c r="D1097" t="s">
        <v>161</v>
      </c>
      <c r="E1097" t="s">
        <v>162</v>
      </c>
      <c r="F1097" s="21" t="s">
        <v>185</v>
      </c>
      <c r="G1097" s="32">
        <v>3077.63</v>
      </c>
      <c r="H1097" s="22">
        <v>44271</v>
      </c>
      <c r="I1097" s="23">
        <v>44286</v>
      </c>
      <c r="J1097">
        <f t="shared" si="102"/>
        <v>16</v>
      </c>
      <c r="K1097" s="2">
        <f t="shared" si="103"/>
        <v>44278.5</v>
      </c>
      <c r="L1097" s="9">
        <f t="shared" si="98"/>
        <v>16</v>
      </c>
      <c r="M1097" s="2">
        <f t="shared" si="99"/>
        <v>44278.5</v>
      </c>
      <c r="N1097" s="22">
        <v>44286</v>
      </c>
      <c r="O1097" s="22">
        <v>44306</v>
      </c>
      <c r="P1097" s="22">
        <v>44305.5</v>
      </c>
      <c r="Q1097">
        <f t="shared" si="100"/>
        <v>27</v>
      </c>
      <c r="R1097" s="33">
        <f t="shared" si="101"/>
        <v>83096.010000000009</v>
      </c>
    </row>
    <row r="1098" spans="1:18" x14ac:dyDescent="0.35">
      <c r="A1098" t="s">
        <v>374</v>
      </c>
      <c r="B1098" s="21" t="s">
        <v>313</v>
      </c>
      <c r="C1098" s="22">
        <v>44286</v>
      </c>
      <c r="D1098" t="s">
        <v>161</v>
      </c>
      <c r="E1098" t="s">
        <v>162</v>
      </c>
      <c r="F1098" s="21" t="s">
        <v>331</v>
      </c>
      <c r="G1098" s="32">
        <v>301.86</v>
      </c>
      <c r="H1098" s="22">
        <v>44271</v>
      </c>
      <c r="I1098" s="23">
        <v>44286</v>
      </c>
      <c r="J1098">
        <f t="shared" si="102"/>
        <v>16</v>
      </c>
      <c r="K1098" s="2">
        <f t="shared" si="103"/>
        <v>44278.5</v>
      </c>
      <c r="L1098" s="9">
        <f t="shared" si="98"/>
        <v>16</v>
      </c>
      <c r="M1098" s="2">
        <f t="shared" si="99"/>
        <v>44278.5</v>
      </c>
      <c r="N1098" s="22">
        <v>44286</v>
      </c>
      <c r="O1098" s="22">
        <v>44306</v>
      </c>
      <c r="P1098" s="22">
        <v>44305.5</v>
      </c>
      <c r="Q1098">
        <f t="shared" si="100"/>
        <v>27</v>
      </c>
      <c r="R1098" s="33">
        <f t="shared" si="101"/>
        <v>8150.22</v>
      </c>
    </row>
    <row r="1099" spans="1:18" x14ac:dyDescent="0.35">
      <c r="A1099" t="s">
        <v>374</v>
      </c>
      <c r="B1099" s="21" t="s">
        <v>313</v>
      </c>
      <c r="C1099" s="22">
        <v>44286</v>
      </c>
      <c r="D1099" t="s">
        <v>161</v>
      </c>
      <c r="E1099" t="s">
        <v>162</v>
      </c>
      <c r="F1099" s="21" t="s">
        <v>332</v>
      </c>
      <c r="G1099" s="32">
        <v>65.87</v>
      </c>
      <c r="H1099" s="22">
        <v>44271</v>
      </c>
      <c r="I1099" s="23">
        <v>44286</v>
      </c>
      <c r="J1099">
        <f t="shared" si="102"/>
        <v>16</v>
      </c>
      <c r="K1099" s="2">
        <f t="shared" si="103"/>
        <v>44278.5</v>
      </c>
      <c r="L1099" s="9">
        <f t="shared" ref="L1099:L1162" si="104">I1099-H1099+1</f>
        <v>16</v>
      </c>
      <c r="M1099" s="2">
        <f t="shared" ref="M1099:M1162" si="105">(H1099+I1099)/2</f>
        <v>44278.5</v>
      </c>
      <c r="N1099" s="22">
        <v>44286</v>
      </c>
      <c r="O1099" s="22">
        <v>44306</v>
      </c>
      <c r="P1099" s="22">
        <v>44305.5</v>
      </c>
      <c r="Q1099">
        <f t="shared" ref="Q1099:Q1162" si="106">P1099-M1099</f>
        <v>27</v>
      </c>
      <c r="R1099" s="33">
        <f t="shared" ref="R1099:R1162" si="107">Q1099*G1099</f>
        <v>1778.4900000000002</v>
      </c>
    </row>
    <row r="1100" spans="1:18" x14ac:dyDescent="0.35">
      <c r="A1100" t="s">
        <v>374</v>
      </c>
      <c r="B1100" s="21" t="s">
        <v>313</v>
      </c>
      <c r="C1100" s="22">
        <v>44286</v>
      </c>
      <c r="D1100" t="s">
        <v>161</v>
      </c>
      <c r="E1100" t="s">
        <v>162</v>
      </c>
      <c r="F1100" s="21" t="s">
        <v>186</v>
      </c>
      <c r="G1100" s="32">
        <v>136.26999999999998</v>
      </c>
      <c r="H1100" s="22">
        <v>44271</v>
      </c>
      <c r="I1100" s="23">
        <v>44286</v>
      </c>
      <c r="J1100">
        <f t="shared" si="102"/>
        <v>16</v>
      </c>
      <c r="K1100" s="2">
        <f t="shared" si="103"/>
        <v>44278.5</v>
      </c>
      <c r="L1100" s="9">
        <f t="shared" si="104"/>
        <v>16</v>
      </c>
      <c r="M1100" s="2">
        <f t="shared" si="105"/>
        <v>44278.5</v>
      </c>
      <c r="N1100" s="22">
        <v>44286</v>
      </c>
      <c r="O1100" s="22">
        <v>44306</v>
      </c>
      <c r="P1100" s="22">
        <v>44305.5</v>
      </c>
      <c r="Q1100">
        <f t="shared" si="106"/>
        <v>27</v>
      </c>
      <c r="R1100" s="33">
        <f t="shared" si="107"/>
        <v>3679.2899999999995</v>
      </c>
    </row>
    <row r="1101" spans="1:18" x14ac:dyDescent="0.35">
      <c r="A1101" t="s">
        <v>374</v>
      </c>
      <c r="B1101" s="21" t="s">
        <v>313</v>
      </c>
      <c r="C1101" s="22">
        <v>44286</v>
      </c>
      <c r="D1101" t="s">
        <v>161</v>
      </c>
      <c r="E1101" t="s">
        <v>162</v>
      </c>
      <c r="F1101" s="21" t="s">
        <v>333</v>
      </c>
      <c r="G1101" s="32">
        <v>1513.58</v>
      </c>
      <c r="H1101" s="22">
        <v>44271</v>
      </c>
      <c r="I1101" s="23">
        <v>44286</v>
      </c>
      <c r="J1101">
        <f t="shared" si="102"/>
        <v>16</v>
      </c>
      <c r="K1101" s="2">
        <f t="shared" si="103"/>
        <v>44278.5</v>
      </c>
      <c r="L1101" s="9">
        <f t="shared" si="104"/>
        <v>16</v>
      </c>
      <c r="M1101" s="2">
        <f t="shared" si="105"/>
        <v>44278.5</v>
      </c>
      <c r="N1101" s="22">
        <v>44286</v>
      </c>
      <c r="O1101" s="22">
        <v>44306</v>
      </c>
      <c r="P1101" s="22">
        <v>44305.5</v>
      </c>
      <c r="Q1101">
        <f t="shared" si="106"/>
        <v>27</v>
      </c>
      <c r="R1101" s="33">
        <f t="shared" si="107"/>
        <v>40866.659999999996</v>
      </c>
    </row>
    <row r="1102" spans="1:18" x14ac:dyDescent="0.35">
      <c r="A1102" t="s">
        <v>374</v>
      </c>
      <c r="B1102" s="21" t="s">
        <v>313</v>
      </c>
      <c r="C1102" s="22">
        <v>44286</v>
      </c>
      <c r="D1102" t="s">
        <v>161</v>
      </c>
      <c r="E1102" t="s">
        <v>162</v>
      </c>
      <c r="F1102" s="21" t="s">
        <v>334</v>
      </c>
      <c r="G1102" s="32">
        <v>279.40000000000003</v>
      </c>
      <c r="H1102" s="22">
        <v>44271</v>
      </c>
      <c r="I1102" s="23">
        <v>44286</v>
      </c>
      <c r="J1102">
        <f t="shared" si="102"/>
        <v>16</v>
      </c>
      <c r="K1102" s="2">
        <f t="shared" si="103"/>
        <v>44278.5</v>
      </c>
      <c r="L1102" s="9">
        <f t="shared" si="104"/>
        <v>16</v>
      </c>
      <c r="M1102" s="2">
        <f t="shared" si="105"/>
        <v>44278.5</v>
      </c>
      <c r="N1102" s="22">
        <v>44286</v>
      </c>
      <c r="O1102" s="22">
        <v>44306</v>
      </c>
      <c r="P1102" s="22">
        <v>44305.5</v>
      </c>
      <c r="Q1102">
        <f t="shared" si="106"/>
        <v>27</v>
      </c>
      <c r="R1102" s="33">
        <f t="shared" si="107"/>
        <v>7543.8000000000011</v>
      </c>
    </row>
    <row r="1103" spans="1:18" x14ac:dyDescent="0.35">
      <c r="A1103" t="s">
        <v>374</v>
      </c>
      <c r="B1103" s="21" t="s">
        <v>313</v>
      </c>
      <c r="C1103" s="22">
        <v>44286</v>
      </c>
      <c r="D1103" t="s">
        <v>161</v>
      </c>
      <c r="E1103" t="s">
        <v>162</v>
      </c>
      <c r="F1103" s="21" t="s">
        <v>335</v>
      </c>
      <c r="G1103" s="32">
        <v>206.85000000000002</v>
      </c>
      <c r="H1103" s="22">
        <v>44271</v>
      </c>
      <c r="I1103" s="23">
        <v>44286</v>
      </c>
      <c r="J1103">
        <f t="shared" si="102"/>
        <v>16</v>
      </c>
      <c r="K1103" s="2">
        <f t="shared" si="103"/>
        <v>44278.5</v>
      </c>
      <c r="L1103" s="9">
        <f t="shared" si="104"/>
        <v>16</v>
      </c>
      <c r="M1103" s="2">
        <f t="shared" si="105"/>
        <v>44278.5</v>
      </c>
      <c r="N1103" s="22">
        <v>44286</v>
      </c>
      <c r="O1103" s="22">
        <v>44306</v>
      </c>
      <c r="P1103" s="22">
        <v>44305.5</v>
      </c>
      <c r="Q1103">
        <f t="shared" si="106"/>
        <v>27</v>
      </c>
      <c r="R1103" s="33">
        <f t="shared" si="107"/>
        <v>5584.9500000000007</v>
      </c>
    </row>
    <row r="1104" spans="1:18" x14ac:dyDescent="0.35">
      <c r="A1104" t="s">
        <v>374</v>
      </c>
      <c r="B1104" s="21" t="s">
        <v>313</v>
      </c>
      <c r="C1104" s="22">
        <v>44286</v>
      </c>
      <c r="D1104" t="s">
        <v>161</v>
      </c>
      <c r="E1104" t="s">
        <v>162</v>
      </c>
      <c r="F1104" s="21" t="s">
        <v>187</v>
      </c>
      <c r="G1104" s="32">
        <v>1407.9600000000003</v>
      </c>
      <c r="H1104" s="22">
        <v>44271</v>
      </c>
      <c r="I1104" s="23">
        <v>44286</v>
      </c>
      <c r="J1104">
        <f t="shared" si="102"/>
        <v>16</v>
      </c>
      <c r="K1104" s="2">
        <f t="shared" si="103"/>
        <v>44278.5</v>
      </c>
      <c r="L1104" s="9">
        <f t="shared" si="104"/>
        <v>16</v>
      </c>
      <c r="M1104" s="2">
        <f t="shared" si="105"/>
        <v>44278.5</v>
      </c>
      <c r="N1104" s="22">
        <v>44286</v>
      </c>
      <c r="O1104" s="22">
        <v>44306</v>
      </c>
      <c r="P1104" s="22">
        <v>44305.5</v>
      </c>
      <c r="Q1104">
        <f t="shared" si="106"/>
        <v>27</v>
      </c>
      <c r="R1104" s="33">
        <f t="shared" si="107"/>
        <v>38014.920000000006</v>
      </c>
    </row>
    <row r="1105" spans="1:18" x14ac:dyDescent="0.35">
      <c r="A1105" t="s">
        <v>374</v>
      </c>
      <c r="B1105" s="21" t="s">
        <v>313</v>
      </c>
      <c r="C1105" s="22">
        <v>44286</v>
      </c>
      <c r="D1105" t="s">
        <v>161</v>
      </c>
      <c r="E1105" t="s">
        <v>162</v>
      </c>
      <c r="F1105" s="21" t="s">
        <v>188</v>
      </c>
      <c r="G1105" s="32">
        <v>413.37</v>
      </c>
      <c r="H1105" s="22">
        <v>44271</v>
      </c>
      <c r="I1105" s="23">
        <v>44286</v>
      </c>
      <c r="J1105">
        <f t="shared" si="102"/>
        <v>16</v>
      </c>
      <c r="K1105" s="2">
        <f t="shared" si="103"/>
        <v>44278.5</v>
      </c>
      <c r="L1105" s="9">
        <f t="shared" si="104"/>
        <v>16</v>
      </c>
      <c r="M1105" s="2">
        <f t="shared" si="105"/>
        <v>44278.5</v>
      </c>
      <c r="N1105" s="22">
        <v>44286</v>
      </c>
      <c r="O1105" s="22">
        <v>44306</v>
      </c>
      <c r="P1105" s="22">
        <v>44305.5</v>
      </c>
      <c r="Q1105">
        <f t="shared" si="106"/>
        <v>27</v>
      </c>
      <c r="R1105" s="33">
        <f t="shared" si="107"/>
        <v>11160.99</v>
      </c>
    </row>
    <row r="1106" spans="1:18" x14ac:dyDescent="0.35">
      <c r="A1106" t="s">
        <v>374</v>
      </c>
      <c r="B1106" s="21" t="s">
        <v>313</v>
      </c>
      <c r="C1106" s="22">
        <v>44286</v>
      </c>
      <c r="D1106" t="s">
        <v>161</v>
      </c>
      <c r="E1106" t="s">
        <v>162</v>
      </c>
      <c r="F1106" s="21" t="s">
        <v>336</v>
      </c>
      <c r="G1106" s="32">
        <v>81.48</v>
      </c>
      <c r="H1106" s="22">
        <v>44271</v>
      </c>
      <c r="I1106" s="23">
        <v>44286</v>
      </c>
      <c r="J1106">
        <f t="shared" si="102"/>
        <v>16</v>
      </c>
      <c r="K1106" s="2">
        <f t="shared" si="103"/>
        <v>44278.5</v>
      </c>
      <c r="L1106" s="9">
        <f t="shared" si="104"/>
        <v>16</v>
      </c>
      <c r="M1106" s="2">
        <f t="shared" si="105"/>
        <v>44278.5</v>
      </c>
      <c r="N1106" s="22">
        <v>44286</v>
      </c>
      <c r="O1106" s="22">
        <v>44306</v>
      </c>
      <c r="P1106" s="22">
        <v>44305.5</v>
      </c>
      <c r="Q1106">
        <f t="shared" si="106"/>
        <v>27</v>
      </c>
      <c r="R1106" s="33">
        <f t="shared" si="107"/>
        <v>2199.96</v>
      </c>
    </row>
    <row r="1107" spans="1:18" x14ac:dyDescent="0.35">
      <c r="A1107" t="s">
        <v>374</v>
      </c>
      <c r="B1107" s="21" t="s">
        <v>313</v>
      </c>
      <c r="C1107" s="22">
        <v>44286</v>
      </c>
      <c r="D1107" t="s">
        <v>161</v>
      </c>
      <c r="E1107" t="s">
        <v>162</v>
      </c>
      <c r="F1107" s="21" t="s">
        <v>337</v>
      </c>
      <c r="G1107" s="32">
        <v>189.66000000000003</v>
      </c>
      <c r="H1107" s="22">
        <v>44271</v>
      </c>
      <c r="I1107" s="23">
        <v>44286</v>
      </c>
      <c r="J1107">
        <f t="shared" si="102"/>
        <v>16</v>
      </c>
      <c r="K1107" s="2">
        <f t="shared" si="103"/>
        <v>44278.5</v>
      </c>
      <c r="L1107" s="9">
        <f t="shared" si="104"/>
        <v>16</v>
      </c>
      <c r="M1107" s="2">
        <f t="shared" si="105"/>
        <v>44278.5</v>
      </c>
      <c r="N1107" s="22">
        <v>44286</v>
      </c>
      <c r="O1107" s="22">
        <v>44306</v>
      </c>
      <c r="P1107" s="22">
        <v>44305.5</v>
      </c>
      <c r="Q1107">
        <f t="shared" si="106"/>
        <v>27</v>
      </c>
      <c r="R1107" s="33">
        <f t="shared" si="107"/>
        <v>5120.8200000000006</v>
      </c>
    </row>
    <row r="1108" spans="1:18" x14ac:dyDescent="0.35">
      <c r="A1108" t="s">
        <v>374</v>
      </c>
      <c r="B1108" s="21" t="s">
        <v>313</v>
      </c>
      <c r="C1108" s="22">
        <v>44286</v>
      </c>
      <c r="D1108" t="s">
        <v>171</v>
      </c>
      <c r="E1108" t="s">
        <v>172</v>
      </c>
      <c r="F1108" s="21" t="s">
        <v>337</v>
      </c>
      <c r="G1108" s="32">
        <v>195.46999999999997</v>
      </c>
      <c r="H1108" s="22">
        <v>44271</v>
      </c>
      <c r="I1108" s="23">
        <v>44286</v>
      </c>
      <c r="J1108">
        <f t="shared" si="102"/>
        <v>16</v>
      </c>
      <c r="K1108" s="2">
        <f t="shared" si="103"/>
        <v>44278.5</v>
      </c>
      <c r="L1108" s="9">
        <f t="shared" si="104"/>
        <v>16</v>
      </c>
      <c r="M1108" s="2">
        <f t="shared" si="105"/>
        <v>44278.5</v>
      </c>
      <c r="N1108" s="22">
        <v>44286</v>
      </c>
      <c r="O1108" s="22">
        <v>44306</v>
      </c>
      <c r="P1108" s="22">
        <v>44305.5</v>
      </c>
      <c r="Q1108">
        <f t="shared" si="106"/>
        <v>27</v>
      </c>
      <c r="R1108" s="33">
        <f t="shared" si="107"/>
        <v>5277.69</v>
      </c>
    </row>
    <row r="1109" spans="1:18" x14ac:dyDescent="0.35">
      <c r="A1109" t="s">
        <v>374</v>
      </c>
      <c r="B1109" s="21" t="s">
        <v>313</v>
      </c>
      <c r="C1109" s="22">
        <v>44286</v>
      </c>
      <c r="D1109" t="s">
        <v>161</v>
      </c>
      <c r="E1109" t="s">
        <v>162</v>
      </c>
      <c r="F1109" s="21" t="s">
        <v>338</v>
      </c>
      <c r="G1109" s="32">
        <v>26.28</v>
      </c>
      <c r="H1109" s="22">
        <v>44271</v>
      </c>
      <c r="I1109" s="23">
        <v>44286</v>
      </c>
      <c r="J1109">
        <f t="shared" si="102"/>
        <v>16</v>
      </c>
      <c r="K1109" s="2">
        <f t="shared" si="103"/>
        <v>44278.5</v>
      </c>
      <c r="L1109" s="9">
        <f t="shared" si="104"/>
        <v>16</v>
      </c>
      <c r="M1109" s="2">
        <f t="shared" si="105"/>
        <v>44278.5</v>
      </c>
      <c r="N1109" s="22">
        <v>44286</v>
      </c>
      <c r="O1109" s="22">
        <v>44306</v>
      </c>
      <c r="P1109" s="22">
        <v>44305.5</v>
      </c>
      <c r="Q1109">
        <f t="shared" si="106"/>
        <v>27</v>
      </c>
      <c r="R1109" s="33">
        <f t="shared" si="107"/>
        <v>709.56000000000006</v>
      </c>
    </row>
    <row r="1110" spans="1:18" x14ac:dyDescent="0.35">
      <c r="A1110" t="s">
        <v>374</v>
      </c>
      <c r="B1110" s="21" t="s">
        <v>313</v>
      </c>
      <c r="C1110" s="22">
        <v>44286</v>
      </c>
      <c r="D1110" t="s">
        <v>161</v>
      </c>
      <c r="E1110" t="s">
        <v>162</v>
      </c>
      <c r="F1110" s="21" t="s">
        <v>189</v>
      </c>
      <c r="G1110" s="32">
        <v>1713.1999999999998</v>
      </c>
      <c r="H1110" s="22">
        <v>44271</v>
      </c>
      <c r="I1110" s="23">
        <v>44286</v>
      </c>
      <c r="J1110">
        <f t="shared" si="102"/>
        <v>16</v>
      </c>
      <c r="K1110" s="2">
        <f t="shared" si="103"/>
        <v>44278.5</v>
      </c>
      <c r="L1110" s="9">
        <f t="shared" si="104"/>
        <v>16</v>
      </c>
      <c r="M1110" s="2">
        <f t="shared" si="105"/>
        <v>44278.5</v>
      </c>
      <c r="N1110" s="22">
        <v>44286</v>
      </c>
      <c r="O1110" s="22">
        <v>44306</v>
      </c>
      <c r="P1110" s="22">
        <v>44305.5</v>
      </c>
      <c r="Q1110">
        <f t="shared" si="106"/>
        <v>27</v>
      </c>
      <c r="R1110" s="33">
        <f t="shared" si="107"/>
        <v>46256.399999999994</v>
      </c>
    </row>
    <row r="1111" spans="1:18" x14ac:dyDescent="0.35">
      <c r="A1111" t="s">
        <v>374</v>
      </c>
      <c r="B1111" s="21" t="s">
        <v>313</v>
      </c>
      <c r="C1111" s="22">
        <v>44286</v>
      </c>
      <c r="D1111" t="s">
        <v>171</v>
      </c>
      <c r="E1111" t="s">
        <v>172</v>
      </c>
      <c r="F1111" s="21" t="s">
        <v>189</v>
      </c>
      <c r="G1111" s="32">
        <v>54.88</v>
      </c>
      <c r="H1111" s="22">
        <v>44271</v>
      </c>
      <c r="I1111" s="23">
        <v>44286</v>
      </c>
      <c r="J1111">
        <f t="shared" si="102"/>
        <v>16</v>
      </c>
      <c r="K1111" s="2">
        <f t="shared" si="103"/>
        <v>44278.5</v>
      </c>
      <c r="L1111" s="9">
        <f t="shared" si="104"/>
        <v>16</v>
      </c>
      <c r="M1111" s="2">
        <f t="shared" si="105"/>
        <v>44278.5</v>
      </c>
      <c r="N1111" s="22">
        <v>44286</v>
      </c>
      <c r="O1111" s="22">
        <v>44306</v>
      </c>
      <c r="P1111" s="22">
        <v>44305.5</v>
      </c>
      <c r="Q1111">
        <f t="shared" si="106"/>
        <v>27</v>
      </c>
      <c r="R1111" s="33">
        <f t="shared" si="107"/>
        <v>1481.76</v>
      </c>
    </row>
    <row r="1112" spans="1:18" x14ac:dyDescent="0.35">
      <c r="A1112" t="s">
        <v>374</v>
      </c>
      <c r="B1112" s="21" t="s">
        <v>313</v>
      </c>
      <c r="C1112" s="22">
        <v>44286</v>
      </c>
      <c r="D1112" t="s">
        <v>161</v>
      </c>
      <c r="E1112" t="s">
        <v>162</v>
      </c>
      <c r="F1112" s="21" t="s">
        <v>198</v>
      </c>
      <c r="G1112" s="32">
        <v>154.21</v>
      </c>
      <c r="H1112" s="22">
        <v>44271</v>
      </c>
      <c r="I1112" s="23">
        <v>44286</v>
      </c>
      <c r="J1112">
        <f t="shared" si="102"/>
        <v>16</v>
      </c>
      <c r="K1112" s="2">
        <f t="shared" si="103"/>
        <v>44278.5</v>
      </c>
      <c r="L1112" s="9">
        <f t="shared" si="104"/>
        <v>16</v>
      </c>
      <c r="M1112" s="2">
        <f t="shared" si="105"/>
        <v>44278.5</v>
      </c>
      <c r="N1112" s="22">
        <v>44286</v>
      </c>
      <c r="O1112" s="22">
        <v>44306</v>
      </c>
      <c r="P1112" s="22">
        <v>44305.5</v>
      </c>
      <c r="Q1112">
        <f t="shared" si="106"/>
        <v>27</v>
      </c>
      <c r="R1112" s="33">
        <f t="shared" si="107"/>
        <v>4163.67</v>
      </c>
    </row>
    <row r="1113" spans="1:18" x14ac:dyDescent="0.35">
      <c r="A1113" t="s">
        <v>374</v>
      </c>
      <c r="B1113" s="21" t="s">
        <v>313</v>
      </c>
      <c r="C1113" s="22">
        <v>44286</v>
      </c>
      <c r="D1113" t="s">
        <v>161</v>
      </c>
      <c r="E1113" t="s">
        <v>162</v>
      </c>
      <c r="F1113" s="21" t="s">
        <v>190</v>
      </c>
      <c r="G1113" s="32">
        <v>447.21000000000004</v>
      </c>
      <c r="H1113" s="22">
        <v>44271</v>
      </c>
      <c r="I1113" s="23">
        <v>44286</v>
      </c>
      <c r="J1113">
        <f t="shared" si="102"/>
        <v>16</v>
      </c>
      <c r="K1113" s="2">
        <f t="shared" si="103"/>
        <v>44278.5</v>
      </c>
      <c r="L1113" s="9">
        <f t="shared" si="104"/>
        <v>16</v>
      </c>
      <c r="M1113" s="2">
        <f t="shared" si="105"/>
        <v>44278.5</v>
      </c>
      <c r="N1113" s="22">
        <v>44286</v>
      </c>
      <c r="O1113" s="22">
        <v>44306</v>
      </c>
      <c r="P1113" s="22">
        <v>44305.5</v>
      </c>
      <c r="Q1113">
        <f t="shared" si="106"/>
        <v>27</v>
      </c>
      <c r="R1113" s="33">
        <f t="shared" si="107"/>
        <v>12074.670000000002</v>
      </c>
    </row>
    <row r="1114" spans="1:18" x14ac:dyDescent="0.35">
      <c r="A1114" t="s">
        <v>374</v>
      </c>
      <c r="B1114" s="21" t="s">
        <v>313</v>
      </c>
      <c r="C1114" s="22">
        <v>44286</v>
      </c>
      <c r="D1114" t="s">
        <v>161</v>
      </c>
      <c r="E1114" t="s">
        <v>162</v>
      </c>
      <c r="F1114" s="21" t="s">
        <v>339</v>
      </c>
      <c r="G1114" s="32">
        <v>90.59</v>
      </c>
      <c r="H1114" s="22">
        <v>44271</v>
      </c>
      <c r="I1114" s="23">
        <v>44286</v>
      </c>
      <c r="J1114">
        <f t="shared" si="102"/>
        <v>16</v>
      </c>
      <c r="K1114" s="2">
        <f t="shared" si="103"/>
        <v>44278.5</v>
      </c>
      <c r="L1114" s="9">
        <f t="shared" si="104"/>
        <v>16</v>
      </c>
      <c r="M1114" s="2">
        <f t="shared" si="105"/>
        <v>44278.5</v>
      </c>
      <c r="N1114" s="22">
        <v>44286</v>
      </c>
      <c r="O1114" s="22">
        <v>44306</v>
      </c>
      <c r="P1114" s="22">
        <v>44305.5</v>
      </c>
      <c r="Q1114">
        <f t="shared" si="106"/>
        <v>27</v>
      </c>
      <c r="R1114" s="33">
        <f t="shared" si="107"/>
        <v>2445.9300000000003</v>
      </c>
    </row>
    <row r="1115" spans="1:18" x14ac:dyDescent="0.35">
      <c r="A1115" t="s">
        <v>374</v>
      </c>
      <c r="B1115" s="21" t="s">
        <v>313</v>
      </c>
      <c r="C1115" s="22">
        <v>44286</v>
      </c>
      <c r="D1115" t="s">
        <v>161</v>
      </c>
      <c r="E1115" t="s">
        <v>162</v>
      </c>
      <c r="F1115" s="21" t="s">
        <v>191</v>
      </c>
      <c r="G1115" s="32">
        <v>1113.81</v>
      </c>
      <c r="H1115" s="22">
        <v>44271</v>
      </c>
      <c r="I1115" s="23">
        <v>44286</v>
      </c>
      <c r="J1115">
        <f t="shared" si="102"/>
        <v>16</v>
      </c>
      <c r="K1115" s="2">
        <f t="shared" si="103"/>
        <v>44278.5</v>
      </c>
      <c r="L1115" s="9">
        <f t="shared" si="104"/>
        <v>16</v>
      </c>
      <c r="M1115" s="2">
        <f t="shared" si="105"/>
        <v>44278.5</v>
      </c>
      <c r="N1115" s="22">
        <v>44286</v>
      </c>
      <c r="O1115" s="22">
        <v>44306</v>
      </c>
      <c r="P1115" s="22">
        <v>44305.5</v>
      </c>
      <c r="Q1115">
        <f t="shared" si="106"/>
        <v>27</v>
      </c>
      <c r="R1115" s="33">
        <f t="shared" si="107"/>
        <v>30072.87</v>
      </c>
    </row>
    <row r="1116" spans="1:18" x14ac:dyDescent="0.35">
      <c r="A1116" t="s">
        <v>374</v>
      </c>
      <c r="B1116" s="21" t="s">
        <v>313</v>
      </c>
      <c r="C1116" s="22">
        <v>44286</v>
      </c>
      <c r="D1116" t="s">
        <v>161</v>
      </c>
      <c r="E1116" t="s">
        <v>162</v>
      </c>
      <c r="F1116" s="21" t="s">
        <v>192</v>
      </c>
      <c r="G1116" s="32">
        <v>962.51</v>
      </c>
      <c r="H1116" s="22">
        <v>44271</v>
      </c>
      <c r="I1116" s="23">
        <v>44286</v>
      </c>
      <c r="J1116">
        <f t="shared" si="102"/>
        <v>16</v>
      </c>
      <c r="K1116" s="2">
        <f t="shared" si="103"/>
        <v>44278.5</v>
      </c>
      <c r="L1116" s="9">
        <f t="shared" si="104"/>
        <v>16</v>
      </c>
      <c r="M1116" s="2">
        <f t="shared" si="105"/>
        <v>44278.5</v>
      </c>
      <c r="N1116" s="22">
        <v>44286</v>
      </c>
      <c r="O1116" s="22">
        <v>44306</v>
      </c>
      <c r="P1116" s="22">
        <v>44305.5</v>
      </c>
      <c r="Q1116">
        <f t="shared" si="106"/>
        <v>27</v>
      </c>
      <c r="R1116" s="33">
        <f t="shared" si="107"/>
        <v>25987.77</v>
      </c>
    </row>
    <row r="1117" spans="1:18" x14ac:dyDescent="0.35">
      <c r="A1117" t="s">
        <v>374</v>
      </c>
      <c r="B1117" s="21" t="s">
        <v>313</v>
      </c>
      <c r="C1117" s="22">
        <v>44286</v>
      </c>
      <c r="D1117" t="s">
        <v>171</v>
      </c>
      <c r="E1117" t="s">
        <v>172</v>
      </c>
      <c r="F1117" s="21" t="s">
        <v>192</v>
      </c>
      <c r="G1117" s="32">
        <v>275.61</v>
      </c>
      <c r="H1117" s="22">
        <v>44271</v>
      </c>
      <c r="I1117" s="23">
        <v>44286</v>
      </c>
      <c r="J1117">
        <f t="shared" si="102"/>
        <v>16</v>
      </c>
      <c r="K1117" s="2">
        <f t="shared" si="103"/>
        <v>44278.5</v>
      </c>
      <c r="L1117" s="9">
        <f t="shared" si="104"/>
        <v>16</v>
      </c>
      <c r="M1117" s="2">
        <f t="shared" si="105"/>
        <v>44278.5</v>
      </c>
      <c r="N1117" s="22">
        <v>44286</v>
      </c>
      <c r="O1117" s="22">
        <v>44306</v>
      </c>
      <c r="P1117" s="22">
        <v>44305.5</v>
      </c>
      <c r="Q1117">
        <f t="shared" si="106"/>
        <v>27</v>
      </c>
      <c r="R1117" s="33">
        <f t="shared" si="107"/>
        <v>7441.47</v>
      </c>
    </row>
    <row r="1118" spans="1:18" x14ac:dyDescent="0.35">
      <c r="A1118" t="s">
        <v>374</v>
      </c>
      <c r="B1118" s="21" t="s">
        <v>313</v>
      </c>
      <c r="C1118" s="22">
        <v>44286</v>
      </c>
      <c r="D1118" t="s">
        <v>161</v>
      </c>
      <c r="E1118" t="s">
        <v>162</v>
      </c>
      <c r="F1118" s="21" t="s">
        <v>193</v>
      </c>
      <c r="G1118" s="32">
        <v>2515.2499999999995</v>
      </c>
      <c r="H1118" s="22">
        <v>44271</v>
      </c>
      <c r="I1118" s="23">
        <v>44286</v>
      </c>
      <c r="J1118">
        <f t="shared" si="102"/>
        <v>16</v>
      </c>
      <c r="K1118" s="2">
        <f t="shared" si="103"/>
        <v>44278.5</v>
      </c>
      <c r="L1118" s="9">
        <f t="shared" si="104"/>
        <v>16</v>
      </c>
      <c r="M1118" s="2">
        <f t="shared" si="105"/>
        <v>44278.5</v>
      </c>
      <c r="N1118" s="22">
        <v>44286</v>
      </c>
      <c r="O1118" s="22">
        <v>44306</v>
      </c>
      <c r="P1118" s="22">
        <v>44305.5</v>
      </c>
      <c r="Q1118">
        <f t="shared" si="106"/>
        <v>27</v>
      </c>
      <c r="R1118" s="33">
        <f t="shared" si="107"/>
        <v>67911.749999999985</v>
      </c>
    </row>
    <row r="1119" spans="1:18" x14ac:dyDescent="0.35">
      <c r="A1119" t="s">
        <v>374</v>
      </c>
      <c r="B1119" s="21" t="s">
        <v>313</v>
      </c>
      <c r="C1119" s="22">
        <v>44286</v>
      </c>
      <c r="D1119" t="s">
        <v>161</v>
      </c>
      <c r="E1119" t="s">
        <v>162</v>
      </c>
      <c r="F1119" s="21" t="s">
        <v>340</v>
      </c>
      <c r="G1119" s="32">
        <v>193.76000000000002</v>
      </c>
      <c r="H1119" s="22">
        <v>44271</v>
      </c>
      <c r="I1119" s="23">
        <v>44286</v>
      </c>
      <c r="J1119">
        <f t="shared" si="102"/>
        <v>16</v>
      </c>
      <c r="K1119" s="2">
        <f t="shared" si="103"/>
        <v>44278.5</v>
      </c>
      <c r="L1119" s="9">
        <f t="shared" si="104"/>
        <v>16</v>
      </c>
      <c r="M1119" s="2">
        <f t="shared" si="105"/>
        <v>44278.5</v>
      </c>
      <c r="N1119" s="22">
        <v>44286</v>
      </c>
      <c r="O1119" s="22">
        <v>44306</v>
      </c>
      <c r="P1119" s="22">
        <v>44305.5</v>
      </c>
      <c r="Q1119">
        <f t="shared" si="106"/>
        <v>27</v>
      </c>
      <c r="R1119" s="33">
        <f t="shared" si="107"/>
        <v>5231.5200000000004</v>
      </c>
    </row>
    <row r="1120" spans="1:18" x14ac:dyDescent="0.35">
      <c r="A1120" t="s">
        <v>374</v>
      </c>
      <c r="B1120" s="21" t="s">
        <v>313</v>
      </c>
      <c r="C1120" s="22">
        <v>44286</v>
      </c>
      <c r="D1120" t="s">
        <v>161</v>
      </c>
      <c r="E1120" t="s">
        <v>162</v>
      </c>
      <c r="F1120" s="21" t="s">
        <v>342</v>
      </c>
      <c r="G1120" s="32">
        <v>47.56</v>
      </c>
      <c r="H1120" s="22">
        <v>44271</v>
      </c>
      <c r="I1120" s="23">
        <v>44286</v>
      </c>
      <c r="J1120">
        <f t="shared" si="102"/>
        <v>16</v>
      </c>
      <c r="K1120" s="2">
        <f t="shared" si="103"/>
        <v>44278.5</v>
      </c>
      <c r="L1120" s="9">
        <f t="shared" si="104"/>
        <v>16</v>
      </c>
      <c r="M1120" s="2">
        <f t="shared" si="105"/>
        <v>44278.5</v>
      </c>
      <c r="N1120" s="22">
        <v>44286</v>
      </c>
      <c r="O1120" s="22">
        <v>44306</v>
      </c>
      <c r="P1120" s="22">
        <v>44305.5</v>
      </c>
      <c r="Q1120">
        <f t="shared" si="106"/>
        <v>27</v>
      </c>
      <c r="R1120" s="33">
        <f t="shared" si="107"/>
        <v>1284.1200000000001</v>
      </c>
    </row>
    <row r="1121" spans="1:18" x14ac:dyDescent="0.35">
      <c r="A1121" t="s">
        <v>374</v>
      </c>
      <c r="B1121" s="21" t="s">
        <v>313</v>
      </c>
      <c r="C1121" s="22">
        <v>44286</v>
      </c>
      <c r="D1121" t="s">
        <v>201</v>
      </c>
      <c r="E1121" t="s">
        <v>202</v>
      </c>
      <c r="F1121" s="21" t="s">
        <v>319</v>
      </c>
      <c r="G1121" s="32">
        <v>916.28</v>
      </c>
      <c r="H1121" s="22">
        <v>44271</v>
      </c>
      <c r="I1121" s="23">
        <v>44286</v>
      </c>
      <c r="J1121">
        <f t="shared" si="102"/>
        <v>16</v>
      </c>
      <c r="K1121" s="2">
        <f t="shared" si="103"/>
        <v>44278.5</v>
      </c>
      <c r="L1121" s="9">
        <f t="shared" si="104"/>
        <v>16</v>
      </c>
      <c r="M1121" s="2">
        <f t="shared" si="105"/>
        <v>44278.5</v>
      </c>
      <c r="N1121" s="22">
        <v>44286</v>
      </c>
      <c r="O1121" s="22">
        <v>44315</v>
      </c>
      <c r="P1121" s="22">
        <v>44314.5</v>
      </c>
      <c r="Q1121">
        <f t="shared" si="106"/>
        <v>36</v>
      </c>
      <c r="R1121" s="33">
        <f t="shared" si="107"/>
        <v>32986.080000000002</v>
      </c>
    </row>
    <row r="1122" spans="1:18" x14ac:dyDescent="0.35">
      <c r="A1122" t="s">
        <v>374</v>
      </c>
      <c r="B1122" s="21" t="s">
        <v>313</v>
      </c>
      <c r="C1122" s="22">
        <v>44286</v>
      </c>
      <c r="D1122" t="s">
        <v>201</v>
      </c>
      <c r="E1122" t="s">
        <v>202</v>
      </c>
      <c r="F1122" s="21" t="s">
        <v>109</v>
      </c>
      <c r="G1122" s="32">
        <v>0.12</v>
      </c>
      <c r="H1122" s="22">
        <v>44271</v>
      </c>
      <c r="I1122" s="23">
        <v>44286</v>
      </c>
      <c r="J1122">
        <f t="shared" si="102"/>
        <v>16</v>
      </c>
      <c r="K1122" s="2">
        <f t="shared" si="103"/>
        <v>44278.5</v>
      </c>
      <c r="L1122" s="9">
        <f t="shared" si="104"/>
        <v>16</v>
      </c>
      <c r="M1122" s="2">
        <f t="shared" si="105"/>
        <v>44278.5</v>
      </c>
      <c r="N1122" s="22">
        <v>44286</v>
      </c>
      <c r="O1122" s="22">
        <v>44316</v>
      </c>
      <c r="P1122" s="22">
        <v>44315.5</v>
      </c>
      <c r="Q1122">
        <f t="shared" si="106"/>
        <v>37</v>
      </c>
      <c r="R1122" s="33">
        <f t="shared" si="107"/>
        <v>4.4399999999999995</v>
      </c>
    </row>
    <row r="1123" spans="1:18" x14ac:dyDescent="0.35">
      <c r="A1123" t="s">
        <v>374</v>
      </c>
      <c r="B1123" s="21" t="s">
        <v>313</v>
      </c>
      <c r="C1123" s="22">
        <v>44286</v>
      </c>
      <c r="D1123" t="s">
        <v>201</v>
      </c>
      <c r="E1123" t="s">
        <v>202</v>
      </c>
      <c r="F1123" s="21" t="s">
        <v>109</v>
      </c>
      <c r="G1123" s="32">
        <v>0.64</v>
      </c>
      <c r="H1123" s="22">
        <v>44271</v>
      </c>
      <c r="I1123" s="23">
        <v>44286</v>
      </c>
      <c r="J1123">
        <f t="shared" si="102"/>
        <v>16</v>
      </c>
      <c r="K1123" s="2">
        <f t="shared" si="103"/>
        <v>44278.5</v>
      </c>
      <c r="L1123" s="9">
        <f t="shared" si="104"/>
        <v>16</v>
      </c>
      <c r="M1123" s="2">
        <f t="shared" si="105"/>
        <v>44278.5</v>
      </c>
      <c r="N1123" s="22">
        <v>44286</v>
      </c>
      <c r="O1123" s="22">
        <v>44316</v>
      </c>
      <c r="P1123" s="22">
        <v>44315.5</v>
      </c>
      <c r="Q1123">
        <f t="shared" si="106"/>
        <v>37</v>
      </c>
      <c r="R1123" s="33">
        <f t="shared" si="107"/>
        <v>23.68</v>
      </c>
    </row>
    <row r="1124" spans="1:18" x14ac:dyDescent="0.35">
      <c r="A1124" t="s">
        <v>374</v>
      </c>
      <c r="B1124" s="21" t="s">
        <v>313</v>
      </c>
      <c r="C1124" s="22">
        <v>44286</v>
      </c>
      <c r="D1124" t="s">
        <v>201</v>
      </c>
      <c r="E1124" t="s">
        <v>202</v>
      </c>
      <c r="F1124" s="21" t="s">
        <v>109</v>
      </c>
      <c r="G1124" s="32">
        <v>1.38</v>
      </c>
      <c r="H1124" s="22">
        <v>44271</v>
      </c>
      <c r="I1124" s="23">
        <v>44286</v>
      </c>
      <c r="J1124">
        <f t="shared" si="102"/>
        <v>16</v>
      </c>
      <c r="K1124" s="2">
        <f t="shared" si="103"/>
        <v>44278.5</v>
      </c>
      <c r="L1124" s="9">
        <f t="shared" si="104"/>
        <v>16</v>
      </c>
      <c r="M1124" s="2">
        <f t="shared" si="105"/>
        <v>44278.5</v>
      </c>
      <c r="N1124" s="22">
        <v>44286</v>
      </c>
      <c r="O1124" s="22">
        <v>44316</v>
      </c>
      <c r="P1124" s="22">
        <v>44315.5</v>
      </c>
      <c r="Q1124">
        <f t="shared" si="106"/>
        <v>37</v>
      </c>
      <c r="R1124" s="33">
        <f t="shared" si="107"/>
        <v>51.059999999999995</v>
      </c>
    </row>
    <row r="1125" spans="1:18" x14ac:dyDescent="0.35">
      <c r="A1125" t="s">
        <v>374</v>
      </c>
      <c r="B1125" s="21" t="s">
        <v>313</v>
      </c>
      <c r="C1125" s="22">
        <v>44286</v>
      </c>
      <c r="D1125" t="s">
        <v>201</v>
      </c>
      <c r="E1125" t="s">
        <v>202</v>
      </c>
      <c r="F1125" s="21" t="s">
        <v>109</v>
      </c>
      <c r="G1125" s="32">
        <v>1.52</v>
      </c>
      <c r="H1125" s="22">
        <v>44271</v>
      </c>
      <c r="I1125" s="23">
        <v>44286</v>
      </c>
      <c r="J1125">
        <f t="shared" si="102"/>
        <v>16</v>
      </c>
      <c r="K1125" s="2">
        <f t="shared" si="103"/>
        <v>44278.5</v>
      </c>
      <c r="L1125" s="9">
        <f t="shared" si="104"/>
        <v>16</v>
      </c>
      <c r="M1125" s="2">
        <f t="shared" si="105"/>
        <v>44278.5</v>
      </c>
      <c r="N1125" s="22">
        <v>44286</v>
      </c>
      <c r="O1125" s="22">
        <v>44316</v>
      </c>
      <c r="P1125" s="22">
        <v>44315.5</v>
      </c>
      <c r="Q1125">
        <f t="shared" si="106"/>
        <v>37</v>
      </c>
      <c r="R1125" s="33">
        <f t="shared" si="107"/>
        <v>56.24</v>
      </c>
    </row>
    <row r="1126" spans="1:18" x14ac:dyDescent="0.35">
      <c r="A1126" t="s">
        <v>374</v>
      </c>
      <c r="B1126" s="21" t="s">
        <v>313</v>
      </c>
      <c r="C1126" s="22">
        <v>44286</v>
      </c>
      <c r="D1126" t="s">
        <v>201</v>
      </c>
      <c r="E1126" t="s">
        <v>202</v>
      </c>
      <c r="F1126" s="21" t="s">
        <v>216</v>
      </c>
      <c r="G1126" s="32">
        <v>9</v>
      </c>
      <c r="H1126" s="22">
        <v>44271</v>
      </c>
      <c r="I1126" s="23">
        <v>44286</v>
      </c>
      <c r="J1126">
        <f t="shared" si="102"/>
        <v>16</v>
      </c>
      <c r="K1126" s="2">
        <f t="shared" si="103"/>
        <v>44278.5</v>
      </c>
      <c r="L1126" s="9">
        <f t="shared" si="104"/>
        <v>16</v>
      </c>
      <c r="M1126" s="2">
        <f t="shared" si="105"/>
        <v>44278.5</v>
      </c>
      <c r="N1126" s="22">
        <v>44286</v>
      </c>
      <c r="O1126" s="22">
        <v>44316</v>
      </c>
      <c r="P1126" s="22">
        <v>44315.5</v>
      </c>
      <c r="Q1126">
        <f t="shared" si="106"/>
        <v>37</v>
      </c>
      <c r="R1126" s="33">
        <f t="shared" si="107"/>
        <v>333</v>
      </c>
    </row>
    <row r="1127" spans="1:18" x14ac:dyDescent="0.35">
      <c r="A1127" t="s">
        <v>374</v>
      </c>
      <c r="B1127" s="21" t="s">
        <v>313</v>
      </c>
      <c r="C1127" s="22">
        <v>44286</v>
      </c>
      <c r="D1127" t="s">
        <v>217</v>
      </c>
      <c r="E1127" t="s">
        <v>218</v>
      </c>
      <c r="F1127" s="21" t="s">
        <v>219</v>
      </c>
      <c r="G1127" s="32">
        <v>66.540000000000006</v>
      </c>
      <c r="H1127" s="22">
        <v>44271</v>
      </c>
      <c r="I1127" s="23">
        <v>44286</v>
      </c>
      <c r="J1127">
        <f t="shared" si="102"/>
        <v>16</v>
      </c>
      <c r="K1127" s="2">
        <f t="shared" si="103"/>
        <v>44278.5</v>
      </c>
      <c r="L1127" s="9">
        <f t="shared" si="104"/>
        <v>16</v>
      </c>
      <c r="M1127" s="2">
        <f t="shared" si="105"/>
        <v>44278.5</v>
      </c>
      <c r="N1127" s="22">
        <v>44286</v>
      </c>
      <c r="O1127" s="22">
        <v>44316</v>
      </c>
      <c r="P1127" s="22">
        <v>44315.5</v>
      </c>
      <c r="Q1127">
        <f t="shared" si="106"/>
        <v>37</v>
      </c>
      <c r="R1127" s="33">
        <f t="shared" si="107"/>
        <v>2461.98</v>
      </c>
    </row>
    <row r="1128" spans="1:18" x14ac:dyDescent="0.35">
      <c r="A1128" t="s">
        <v>374</v>
      </c>
      <c r="B1128" s="21" t="s">
        <v>313</v>
      </c>
      <c r="C1128" s="22">
        <v>44286</v>
      </c>
      <c r="D1128" t="s">
        <v>114</v>
      </c>
      <c r="E1128" t="s">
        <v>115</v>
      </c>
      <c r="F1128" s="21" t="s">
        <v>204</v>
      </c>
      <c r="G1128" s="32">
        <v>1030.9100000000001</v>
      </c>
      <c r="H1128" s="22">
        <v>44271</v>
      </c>
      <c r="I1128" s="23">
        <v>44286</v>
      </c>
      <c r="J1128">
        <f t="shared" si="102"/>
        <v>16</v>
      </c>
      <c r="K1128" s="2">
        <f t="shared" si="103"/>
        <v>44278.5</v>
      </c>
      <c r="L1128" s="9">
        <f t="shared" si="104"/>
        <v>16</v>
      </c>
      <c r="M1128" s="2">
        <f t="shared" si="105"/>
        <v>44278.5</v>
      </c>
      <c r="N1128" s="22">
        <v>44286</v>
      </c>
      <c r="O1128" s="22">
        <v>44316</v>
      </c>
      <c r="P1128" s="22">
        <v>44315.5</v>
      </c>
      <c r="Q1128">
        <f t="shared" si="106"/>
        <v>37</v>
      </c>
      <c r="R1128" s="33">
        <f t="shared" si="107"/>
        <v>38143.670000000006</v>
      </c>
    </row>
    <row r="1129" spans="1:18" x14ac:dyDescent="0.35">
      <c r="A1129" t="s">
        <v>374</v>
      </c>
      <c r="B1129" s="21" t="s">
        <v>313</v>
      </c>
      <c r="C1129" s="22">
        <v>44286</v>
      </c>
      <c r="D1129" t="s">
        <v>148</v>
      </c>
      <c r="E1129" t="s">
        <v>149</v>
      </c>
      <c r="F1129" s="21" t="s">
        <v>205</v>
      </c>
      <c r="G1129" s="32">
        <v>338.28000000000003</v>
      </c>
      <c r="H1129" s="22">
        <v>44271</v>
      </c>
      <c r="I1129" s="23">
        <v>44286</v>
      </c>
      <c r="J1129">
        <f t="shared" si="102"/>
        <v>16</v>
      </c>
      <c r="K1129" s="2">
        <f t="shared" si="103"/>
        <v>44278.5</v>
      </c>
      <c r="L1129" s="9">
        <f t="shared" si="104"/>
        <v>16</v>
      </c>
      <c r="M1129" s="2">
        <f t="shared" si="105"/>
        <v>44278.5</v>
      </c>
      <c r="N1129" s="22">
        <v>44286</v>
      </c>
      <c r="O1129" s="22">
        <v>44316</v>
      </c>
      <c r="P1129" s="22">
        <v>44315.5</v>
      </c>
      <c r="Q1129">
        <f t="shared" si="106"/>
        <v>37</v>
      </c>
      <c r="R1129" s="33">
        <f t="shared" si="107"/>
        <v>12516.36</v>
      </c>
    </row>
    <row r="1130" spans="1:18" x14ac:dyDescent="0.35">
      <c r="A1130" t="s">
        <v>374</v>
      </c>
      <c r="B1130" s="21" t="s">
        <v>313</v>
      </c>
      <c r="C1130" s="22">
        <v>44286</v>
      </c>
      <c r="D1130" t="s">
        <v>171</v>
      </c>
      <c r="E1130" t="s">
        <v>172</v>
      </c>
      <c r="F1130" s="21" t="s">
        <v>206</v>
      </c>
      <c r="G1130" s="32">
        <v>1808.1300000000006</v>
      </c>
      <c r="H1130" s="22">
        <v>44271</v>
      </c>
      <c r="I1130" s="23">
        <v>44286</v>
      </c>
      <c r="J1130">
        <f t="shared" si="102"/>
        <v>16</v>
      </c>
      <c r="K1130" s="2">
        <f t="shared" si="103"/>
        <v>44278.5</v>
      </c>
      <c r="L1130" s="9">
        <f t="shared" si="104"/>
        <v>16</v>
      </c>
      <c r="M1130" s="2">
        <f t="shared" si="105"/>
        <v>44278.5</v>
      </c>
      <c r="N1130" s="22">
        <v>44286</v>
      </c>
      <c r="O1130" s="22">
        <v>44316</v>
      </c>
      <c r="P1130" s="22">
        <v>44315.5</v>
      </c>
      <c r="Q1130">
        <f t="shared" si="106"/>
        <v>37</v>
      </c>
      <c r="R1130" s="33">
        <f t="shared" si="107"/>
        <v>66900.810000000027</v>
      </c>
    </row>
    <row r="1131" spans="1:18" x14ac:dyDescent="0.35">
      <c r="A1131" t="s">
        <v>374</v>
      </c>
      <c r="B1131" s="21" t="s">
        <v>313</v>
      </c>
      <c r="C1131" s="22">
        <v>44286</v>
      </c>
      <c r="D1131" t="s">
        <v>207</v>
      </c>
      <c r="E1131" t="s">
        <v>208</v>
      </c>
      <c r="F1131" s="21" t="s">
        <v>209</v>
      </c>
      <c r="G1131" s="32">
        <v>14.419999999999998</v>
      </c>
      <c r="H1131" s="22">
        <v>44271</v>
      </c>
      <c r="I1131" s="23">
        <v>44286</v>
      </c>
      <c r="J1131">
        <f t="shared" si="102"/>
        <v>16</v>
      </c>
      <c r="K1131" s="2">
        <f t="shared" si="103"/>
        <v>44278.5</v>
      </c>
      <c r="L1131" s="9">
        <f t="shared" si="104"/>
        <v>16</v>
      </c>
      <c r="M1131" s="2">
        <f t="shared" si="105"/>
        <v>44278.5</v>
      </c>
      <c r="N1131" s="22">
        <v>44286</v>
      </c>
      <c r="O1131" s="22">
        <v>44316</v>
      </c>
      <c r="P1131" s="22">
        <v>44315.5</v>
      </c>
      <c r="Q1131">
        <f t="shared" si="106"/>
        <v>37</v>
      </c>
      <c r="R1131" s="33">
        <f t="shared" si="107"/>
        <v>533.54</v>
      </c>
    </row>
    <row r="1132" spans="1:18" x14ac:dyDescent="0.35">
      <c r="A1132" t="s">
        <v>374</v>
      </c>
      <c r="B1132" s="21" t="s">
        <v>313</v>
      </c>
      <c r="C1132" s="22">
        <v>44286</v>
      </c>
      <c r="D1132" t="s">
        <v>171</v>
      </c>
      <c r="E1132" t="s">
        <v>172</v>
      </c>
      <c r="F1132" s="21" t="s">
        <v>210</v>
      </c>
      <c r="G1132" s="32">
        <v>9.1999999999999993</v>
      </c>
      <c r="H1132" s="22">
        <v>44271</v>
      </c>
      <c r="I1132" s="23">
        <v>44286</v>
      </c>
      <c r="J1132">
        <f t="shared" si="102"/>
        <v>16</v>
      </c>
      <c r="K1132" s="2">
        <f t="shared" si="103"/>
        <v>44278.5</v>
      </c>
      <c r="L1132" s="9">
        <f t="shared" si="104"/>
        <v>16</v>
      </c>
      <c r="M1132" s="2">
        <f t="shared" si="105"/>
        <v>44278.5</v>
      </c>
      <c r="N1132" s="22">
        <v>44286</v>
      </c>
      <c r="O1132" s="22">
        <v>44316</v>
      </c>
      <c r="P1132" s="22">
        <v>44315.5</v>
      </c>
      <c r="Q1132">
        <f t="shared" si="106"/>
        <v>37</v>
      </c>
      <c r="R1132" s="33">
        <f t="shared" si="107"/>
        <v>340.4</v>
      </c>
    </row>
    <row r="1133" spans="1:18" x14ac:dyDescent="0.35">
      <c r="A1133" t="s">
        <v>374</v>
      </c>
      <c r="B1133" s="21" t="s">
        <v>313</v>
      </c>
      <c r="C1133" s="22">
        <v>44286</v>
      </c>
      <c r="D1133" t="s">
        <v>110</v>
      </c>
      <c r="E1133" t="s">
        <v>111</v>
      </c>
      <c r="F1133" s="21" t="s">
        <v>214</v>
      </c>
      <c r="G1133" s="32">
        <v>53.33</v>
      </c>
      <c r="H1133" s="22">
        <v>44271</v>
      </c>
      <c r="I1133" s="23">
        <v>44286</v>
      </c>
      <c r="J1133">
        <f t="shared" si="102"/>
        <v>16</v>
      </c>
      <c r="K1133" s="2">
        <f t="shared" si="103"/>
        <v>44278.5</v>
      </c>
      <c r="L1133" s="9">
        <f t="shared" si="104"/>
        <v>16</v>
      </c>
      <c r="M1133" s="2">
        <f t="shared" si="105"/>
        <v>44278.5</v>
      </c>
      <c r="N1133" s="22">
        <v>44286</v>
      </c>
      <c r="O1133" s="22">
        <v>44316</v>
      </c>
      <c r="P1133" s="22">
        <v>44315.5</v>
      </c>
      <c r="Q1133">
        <f t="shared" si="106"/>
        <v>37</v>
      </c>
      <c r="R1133" s="33">
        <f t="shared" si="107"/>
        <v>1973.21</v>
      </c>
    </row>
    <row r="1134" spans="1:18" x14ac:dyDescent="0.35">
      <c r="A1134" t="s">
        <v>374</v>
      </c>
      <c r="B1134" s="21" t="s">
        <v>313</v>
      </c>
      <c r="C1134" s="22">
        <v>44286</v>
      </c>
      <c r="D1134" t="s">
        <v>201</v>
      </c>
      <c r="E1134" t="s">
        <v>202</v>
      </c>
      <c r="F1134" s="21" t="s">
        <v>216</v>
      </c>
      <c r="G1134" s="32">
        <v>144</v>
      </c>
      <c r="H1134" s="22">
        <v>44271</v>
      </c>
      <c r="I1134" s="23">
        <v>44286</v>
      </c>
      <c r="J1134">
        <f t="shared" si="102"/>
        <v>16</v>
      </c>
      <c r="K1134" s="2">
        <f t="shared" si="103"/>
        <v>44278.5</v>
      </c>
      <c r="L1134" s="9">
        <f t="shared" si="104"/>
        <v>16</v>
      </c>
      <c r="M1134" s="2">
        <f t="shared" si="105"/>
        <v>44278.5</v>
      </c>
      <c r="N1134" s="22">
        <v>44286</v>
      </c>
      <c r="O1134" s="22">
        <v>44316</v>
      </c>
      <c r="P1134" s="22">
        <v>44315.5</v>
      </c>
      <c r="Q1134">
        <f t="shared" si="106"/>
        <v>37</v>
      </c>
      <c r="R1134" s="33">
        <f t="shared" si="107"/>
        <v>5328</v>
      </c>
    </row>
    <row r="1135" spans="1:18" x14ac:dyDescent="0.35">
      <c r="A1135" t="s">
        <v>374</v>
      </c>
      <c r="B1135" s="21" t="s">
        <v>313</v>
      </c>
      <c r="C1135" s="22">
        <v>44286</v>
      </c>
      <c r="D1135" t="s">
        <v>217</v>
      </c>
      <c r="E1135" t="s">
        <v>218</v>
      </c>
      <c r="F1135" s="21" t="s">
        <v>219</v>
      </c>
      <c r="G1135" s="32">
        <v>1045.72</v>
      </c>
      <c r="H1135" s="22">
        <v>44271</v>
      </c>
      <c r="I1135" s="23">
        <v>44286</v>
      </c>
      <c r="J1135">
        <f t="shared" si="102"/>
        <v>16</v>
      </c>
      <c r="K1135" s="2">
        <f t="shared" si="103"/>
        <v>44278.5</v>
      </c>
      <c r="L1135" s="9">
        <f t="shared" si="104"/>
        <v>16</v>
      </c>
      <c r="M1135" s="2">
        <f t="shared" si="105"/>
        <v>44278.5</v>
      </c>
      <c r="N1135" s="22">
        <v>44286</v>
      </c>
      <c r="O1135" s="22">
        <v>44316</v>
      </c>
      <c r="P1135" s="22">
        <v>44315.5</v>
      </c>
      <c r="Q1135">
        <f t="shared" si="106"/>
        <v>37</v>
      </c>
      <c r="R1135" s="33">
        <f t="shared" si="107"/>
        <v>38691.64</v>
      </c>
    </row>
    <row r="1136" spans="1:18" x14ac:dyDescent="0.35">
      <c r="A1136" t="s">
        <v>374</v>
      </c>
      <c r="B1136" s="21" t="s">
        <v>313</v>
      </c>
      <c r="C1136" s="22">
        <v>44286</v>
      </c>
      <c r="D1136" t="s">
        <v>110</v>
      </c>
      <c r="E1136" t="s">
        <v>111</v>
      </c>
      <c r="F1136" s="21" t="s">
        <v>221</v>
      </c>
      <c r="G1136" s="32">
        <v>189.24</v>
      </c>
      <c r="H1136" s="22">
        <v>44271</v>
      </c>
      <c r="I1136" s="23">
        <v>44286</v>
      </c>
      <c r="J1136">
        <f t="shared" si="102"/>
        <v>16</v>
      </c>
      <c r="K1136" s="2">
        <f t="shared" si="103"/>
        <v>44278.5</v>
      </c>
      <c r="L1136" s="9">
        <f t="shared" si="104"/>
        <v>16</v>
      </c>
      <c r="M1136" s="2">
        <f t="shared" si="105"/>
        <v>44278.5</v>
      </c>
      <c r="N1136" s="22">
        <v>44286</v>
      </c>
      <c r="O1136" s="22">
        <v>44316</v>
      </c>
      <c r="P1136" s="22">
        <v>44315.5</v>
      </c>
      <c r="Q1136">
        <f t="shared" si="106"/>
        <v>37</v>
      </c>
      <c r="R1136" s="33">
        <f t="shared" si="107"/>
        <v>7001.88</v>
      </c>
    </row>
    <row r="1137" spans="1:18" x14ac:dyDescent="0.35">
      <c r="A1137" t="s">
        <v>374</v>
      </c>
      <c r="B1137" s="21" t="s">
        <v>313</v>
      </c>
      <c r="C1137" s="22">
        <v>44286</v>
      </c>
      <c r="D1137" t="s">
        <v>199</v>
      </c>
      <c r="E1137" t="s">
        <v>200</v>
      </c>
      <c r="F1137" s="21" t="s">
        <v>89</v>
      </c>
      <c r="G1137" s="32">
        <v>696.18000000000006</v>
      </c>
      <c r="H1137" s="22">
        <v>44271</v>
      </c>
      <c r="I1137" s="23">
        <v>44286</v>
      </c>
      <c r="J1137">
        <f t="shared" si="102"/>
        <v>16</v>
      </c>
      <c r="K1137" s="2">
        <f t="shared" si="103"/>
        <v>44278.5</v>
      </c>
      <c r="L1137" s="9">
        <f t="shared" si="104"/>
        <v>16</v>
      </c>
      <c r="M1137" s="2">
        <f t="shared" si="105"/>
        <v>44278.5</v>
      </c>
      <c r="N1137" s="22">
        <v>44286</v>
      </c>
      <c r="O1137" s="22">
        <v>44316</v>
      </c>
      <c r="P1137" s="22">
        <v>44315.5</v>
      </c>
      <c r="Q1137">
        <f t="shared" si="106"/>
        <v>37</v>
      </c>
      <c r="R1137" s="33">
        <f t="shared" si="107"/>
        <v>25758.660000000003</v>
      </c>
    </row>
    <row r="1138" spans="1:18" x14ac:dyDescent="0.35">
      <c r="A1138" t="s">
        <v>374</v>
      </c>
      <c r="B1138" s="21" t="s">
        <v>313</v>
      </c>
      <c r="C1138" s="22">
        <v>44286</v>
      </c>
      <c r="D1138" t="s">
        <v>201</v>
      </c>
      <c r="E1138" t="s">
        <v>202</v>
      </c>
      <c r="F1138" s="21" t="s">
        <v>203</v>
      </c>
      <c r="G1138" s="32">
        <v>49.239999999999995</v>
      </c>
      <c r="H1138" s="22">
        <v>44271</v>
      </c>
      <c r="I1138" s="23">
        <v>44286</v>
      </c>
      <c r="J1138">
        <f t="shared" si="102"/>
        <v>16</v>
      </c>
      <c r="K1138" s="2">
        <f t="shared" si="103"/>
        <v>44278.5</v>
      </c>
      <c r="L1138" s="9">
        <f t="shared" si="104"/>
        <v>16</v>
      </c>
      <c r="M1138" s="2">
        <f t="shared" si="105"/>
        <v>44278.5</v>
      </c>
      <c r="N1138" s="22">
        <v>44286</v>
      </c>
      <c r="O1138" s="22">
        <v>44316</v>
      </c>
      <c r="P1138" s="22">
        <v>44315.5</v>
      </c>
      <c r="Q1138">
        <f t="shared" si="106"/>
        <v>37</v>
      </c>
      <c r="R1138" s="33">
        <f t="shared" si="107"/>
        <v>1821.8799999999999</v>
      </c>
    </row>
    <row r="1139" spans="1:18" x14ac:dyDescent="0.35">
      <c r="A1139" t="s">
        <v>374</v>
      </c>
      <c r="B1139" s="21" t="s">
        <v>313</v>
      </c>
      <c r="C1139" s="22">
        <v>44286</v>
      </c>
      <c r="D1139" t="s">
        <v>110</v>
      </c>
      <c r="E1139" t="s">
        <v>111</v>
      </c>
      <c r="F1139" s="21" t="s">
        <v>343</v>
      </c>
      <c r="G1139" s="32">
        <v>91</v>
      </c>
      <c r="H1139" s="22">
        <v>44271</v>
      </c>
      <c r="I1139" s="23">
        <v>44286</v>
      </c>
      <c r="J1139">
        <f t="shared" si="102"/>
        <v>16</v>
      </c>
      <c r="K1139" s="2">
        <f t="shared" si="103"/>
        <v>44278.5</v>
      </c>
      <c r="L1139" s="9">
        <f t="shared" si="104"/>
        <v>16</v>
      </c>
      <c r="M1139" s="2">
        <f t="shared" si="105"/>
        <v>44278.5</v>
      </c>
      <c r="N1139" s="22">
        <v>44286</v>
      </c>
      <c r="O1139" s="22">
        <v>44316</v>
      </c>
      <c r="P1139" s="22">
        <v>44315.5</v>
      </c>
      <c r="Q1139">
        <f t="shared" si="106"/>
        <v>37</v>
      </c>
      <c r="R1139" s="33">
        <f t="shared" si="107"/>
        <v>3367</v>
      </c>
    </row>
    <row r="1140" spans="1:18" x14ac:dyDescent="0.35">
      <c r="A1140" t="s">
        <v>374</v>
      </c>
      <c r="B1140" s="21" t="s">
        <v>313</v>
      </c>
      <c r="C1140" s="22">
        <v>44286</v>
      </c>
      <c r="D1140" t="s">
        <v>345</v>
      </c>
      <c r="E1140" t="s">
        <v>346</v>
      </c>
      <c r="F1140" s="21" t="s">
        <v>343</v>
      </c>
      <c r="G1140" s="32">
        <v>2.17</v>
      </c>
      <c r="H1140" s="22">
        <v>44271</v>
      </c>
      <c r="I1140" s="23">
        <v>44286</v>
      </c>
      <c r="J1140">
        <f t="shared" si="102"/>
        <v>16</v>
      </c>
      <c r="K1140" s="2">
        <f t="shared" si="103"/>
        <v>44278.5</v>
      </c>
      <c r="L1140" s="9">
        <f t="shared" si="104"/>
        <v>16</v>
      </c>
      <c r="M1140" s="2">
        <f t="shared" si="105"/>
        <v>44278.5</v>
      </c>
      <c r="N1140" s="22">
        <v>44286</v>
      </c>
      <c r="O1140" s="22">
        <v>44316</v>
      </c>
      <c r="P1140" s="22">
        <v>44315.5</v>
      </c>
      <c r="Q1140">
        <f t="shared" si="106"/>
        <v>37</v>
      </c>
      <c r="R1140" s="33">
        <f t="shared" si="107"/>
        <v>80.289999999999992</v>
      </c>
    </row>
    <row r="1141" spans="1:18" x14ac:dyDescent="0.35">
      <c r="A1141" t="s">
        <v>374</v>
      </c>
      <c r="B1141" s="21" t="s">
        <v>313</v>
      </c>
      <c r="C1141" s="22">
        <v>44286</v>
      </c>
      <c r="D1141" t="s">
        <v>110</v>
      </c>
      <c r="E1141" t="s">
        <v>111</v>
      </c>
      <c r="F1141" s="21" t="s">
        <v>230</v>
      </c>
      <c r="G1141" s="32">
        <v>54.05</v>
      </c>
      <c r="H1141" s="22">
        <v>44271</v>
      </c>
      <c r="I1141" s="23">
        <v>44286</v>
      </c>
      <c r="J1141">
        <f t="shared" si="102"/>
        <v>16</v>
      </c>
      <c r="K1141" s="2">
        <f t="shared" si="103"/>
        <v>44278.5</v>
      </c>
      <c r="L1141" s="9">
        <f t="shared" si="104"/>
        <v>16</v>
      </c>
      <c r="M1141" s="2">
        <f t="shared" si="105"/>
        <v>44278.5</v>
      </c>
      <c r="N1141" s="22">
        <v>44286</v>
      </c>
      <c r="O1141" s="22">
        <v>44316</v>
      </c>
      <c r="P1141" s="22">
        <v>44315.5</v>
      </c>
      <c r="Q1141">
        <f t="shared" si="106"/>
        <v>37</v>
      </c>
      <c r="R1141" s="33">
        <f t="shared" si="107"/>
        <v>1999.85</v>
      </c>
    </row>
    <row r="1142" spans="1:18" x14ac:dyDescent="0.35">
      <c r="A1142" t="s">
        <v>374</v>
      </c>
      <c r="B1142" s="21" t="s">
        <v>313</v>
      </c>
      <c r="C1142" s="22">
        <v>44286</v>
      </c>
      <c r="D1142" t="s">
        <v>201</v>
      </c>
      <c r="E1142" t="s">
        <v>202</v>
      </c>
      <c r="F1142" s="21" t="s">
        <v>164</v>
      </c>
      <c r="G1142" s="32">
        <v>89.39</v>
      </c>
      <c r="H1142" s="22">
        <v>44271</v>
      </c>
      <c r="I1142" s="23">
        <v>44286</v>
      </c>
      <c r="J1142">
        <f t="shared" si="102"/>
        <v>16</v>
      </c>
      <c r="K1142" s="2">
        <f t="shared" si="103"/>
        <v>44278.5</v>
      </c>
      <c r="L1142" s="9">
        <f t="shared" si="104"/>
        <v>16</v>
      </c>
      <c r="M1142" s="2">
        <f t="shared" si="105"/>
        <v>44278.5</v>
      </c>
      <c r="N1142" s="22">
        <v>44286</v>
      </c>
      <c r="O1142" s="22">
        <v>44316</v>
      </c>
      <c r="P1142" s="22">
        <v>44315.5</v>
      </c>
      <c r="Q1142">
        <f t="shared" si="106"/>
        <v>37</v>
      </c>
      <c r="R1142" s="33">
        <f t="shared" si="107"/>
        <v>3307.43</v>
      </c>
    </row>
    <row r="1143" spans="1:18" x14ac:dyDescent="0.35">
      <c r="A1143" t="s">
        <v>374</v>
      </c>
      <c r="B1143" s="21" t="s">
        <v>313</v>
      </c>
      <c r="C1143" s="22">
        <v>44286</v>
      </c>
      <c r="D1143" t="s">
        <v>171</v>
      </c>
      <c r="E1143" t="s">
        <v>172</v>
      </c>
      <c r="F1143" s="21" t="s">
        <v>231</v>
      </c>
      <c r="G1143" s="32">
        <v>149.27000000000001</v>
      </c>
      <c r="H1143" s="22">
        <v>44271</v>
      </c>
      <c r="I1143" s="23">
        <v>44286</v>
      </c>
      <c r="J1143">
        <f t="shared" si="102"/>
        <v>16</v>
      </c>
      <c r="K1143" s="2">
        <f t="shared" si="103"/>
        <v>44278.5</v>
      </c>
      <c r="L1143" s="9">
        <f t="shared" si="104"/>
        <v>16</v>
      </c>
      <c r="M1143" s="2">
        <f t="shared" si="105"/>
        <v>44278.5</v>
      </c>
      <c r="N1143" s="22">
        <v>44286</v>
      </c>
      <c r="O1143" s="22">
        <v>44316</v>
      </c>
      <c r="P1143" s="22">
        <v>44315.5</v>
      </c>
      <c r="Q1143">
        <f t="shared" si="106"/>
        <v>37</v>
      </c>
      <c r="R1143" s="33">
        <f t="shared" si="107"/>
        <v>5522.9900000000007</v>
      </c>
    </row>
    <row r="1144" spans="1:18" x14ac:dyDescent="0.35">
      <c r="A1144" t="s">
        <v>374</v>
      </c>
      <c r="B1144" s="21" t="s">
        <v>313</v>
      </c>
      <c r="C1144" s="22">
        <v>44286</v>
      </c>
      <c r="D1144" t="s">
        <v>201</v>
      </c>
      <c r="E1144" t="s">
        <v>202</v>
      </c>
      <c r="F1144" s="21" t="s">
        <v>142</v>
      </c>
      <c r="G1144" s="32">
        <v>105.87</v>
      </c>
      <c r="H1144" s="22">
        <v>44271</v>
      </c>
      <c r="I1144" s="23">
        <v>44286</v>
      </c>
      <c r="J1144">
        <f t="shared" si="102"/>
        <v>16</v>
      </c>
      <c r="K1144" s="2">
        <f t="shared" si="103"/>
        <v>44278.5</v>
      </c>
      <c r="L1144" s="9">
        <f t="shared" si="104"/>
        <v>16</v>
      </c>
      <c r="M1144" s="2">
        <f t="shared" si="105"/>
        <v>44278.5</v>
      </c>
      <c r="N1144" s="22">
        <v>44286</v>
      </c>
      <c r="O1144" s="22">
        <v>44316</v>
      </c>
      <c r="P1144" s="22">
        <v>44315.5</v>
      </c>
      <c r="Q1144">
        <f t="shared" si="106"/>
        <v>37</v>
      </c>
      <c r="R1144" s="33">
        <f t="shared" si="107"/>
        <v>3917.19</v>
      </c>
    </row>
    <row r="1145" spans="1:18" x14ac:dyDescent="0.35">
      <c r="A1145" t="s">
        <v>374</v>
      </c>
      <c r="B1145" s="21" t="s">
        <v>313</v>
      </c>
      <c r="C1145" s="22">
        <v>44286</v>
      </c>
      <c r="D1145" t="s">
        <v>114</v>
      </c>
      <c r="E1145" t="s">
        <v>115</v>
      </c>
      <c r="F1145" s="21" t="s">
        <v>232</v>
      </c>
      <c r="G1145" s="32">
        <v>19.13</v>
      </c>
      <c r="H1145" s="22">
        <v>44271</v>
      </c>
      <c r="I1145" s="23">
        <v>44286</v>
      </c>
      <c r="J1145">
        <f t="shared" si="102"/>
        <v>16</v>
      </c>
      <c r="K1145" s="2">
        <f t="shared" si="103"/>
        <v>44278.5</v>
      </c>
      <c r="L1145" s="9">
        <f t="shared" si="104"/>
        <v>16</v>
      </c>
      <c r="M1145" s="2">
        <f t="shared" si="105"/>
        <v>44278.5</v>
      </c>
      <c r="N1145" s="22">
        <v>44286</v>
      </c>
      <c r="O1145" s="22">
        <v>44316</v>
      </c>
      <c r="P1145" s="22">
        <v>44315.5</v>
      </c>
      <c r="Q1145">
        <f t="shared" si="106"/>
        <v>37</v>
      </c>
      <c r="R1145" s="33">
        <f t="shared" si="107"/>
        <v>707.81</v>
      </c>
    </row>
    <row r="1146" spans="1:18" x14ac:dyDescent="0.35">
      <c r="A1146" t="s">
        <v>374</v>
      </c>
      <c r="B1146" s="21" t="s">
        <v>313</v>
      </c>
      <c r="C1146" s="22">
        <v>44286</v>
      </c>
      <c r="D1146" t="s">
        <v>114</v>
      </c>
      <c r="E1146" t="s">
        <v>115</v>
      </c>
      <c r="F1146" s="21" t="s">
        <v>367</v>
      </c>
      <c r="G1146" s="32">
        <v>130.9</v>
      </c>
      <c r="H1146" s="22">
        <v>44271</v>
      </c>
      <c r="I1146" s="23">
        <v>44286</v>
      </c>
      <c r="J1146">
        <f t="shared" si="102"/>
        <v>16</v>
      </c>
      <c r="K1146" s="2">
        <f t="shared" si="103"/>
        <v>44278.5</v>
      </c>
      <c r="L1146" s="9">
        <f t="shared" si="104"/>
        <v>16</v>
      </c>
      <c r="M1146" s="2">
        <f t="shared" si="105"/>
        <v>44278.5</v>
      </c>
      <c r="N1146" s="22">
        <v>44286</v>
      </c>
      <c r="O1146" s="22">
        <v>44316</v>
      </c>
      <c r="P1146" s="22">
        <v>44315.5</v>
      </c>
      <c r="Q1146">
        <f t="shared" si="106"/>
        <v>37</v>
      </c>
      <c r="R1146" s="33">
        <f t="shared" si="107"/>
        <v>4843.3</v>
      </c>
    </row>
    <row r="1147" spans="1:18" x14ac:dyDescent="0.35">
      <c r="A1147" t="s">
        <v>374</v>
      </c>
      <c r="B1147" s="21" t="s">
        <v>313</v>
      </c>
      <c r="C1147" s="22">
        <v>44286</v>
      </c>
      <c r="D1147" t="s">
        <v>345</v>
      </c>
      <c r="E1147" t="s">
        <v>346</v>
      </c>
      <c r="F1147" s="21" t="s">
        <v>367</v>
      </c>
      <c r="G1147" s="32">
        <v>2.17</v>
      </c>
      <c r="H1147" s="22">
        <v>44271</v>
      </c>
      <c r="I1147" s="23">
        <v>44286</v>
      </c>
      <c r="J1147">
        <f t="shared" si="102"/>
        <v>16</v>
      </c>
      <c r="K1147" s="2">
        <f t="shared" si="103"/>
        <v>44278.5</v>
      </c>
      <c r="L1147" s="9">
        <f t="shared" si="104"/>
        <v>16</v>
      </c>
      <c r="M1147" s="2">
        <f t="shared" si="105"/>
        <v>44278.5</v>
      </c>
      <c r="N1147" s="22">
        <v>44286</v>
      </c>
      <c r="O1147" s="22">
        <v>44316</v>
      </c>
      <c r="P1147" s="22">
        <v>44315.5</v>
      </c>
      <c r="Q1147">
        <f t="shared" si="106"/>
        <v>37</v>
      </c>
      <c r="R1147" s="33">
        <f t="shared" si="107"/>
        <v>80.289999999999992</v>
      </c>
    </row>
    <row r="1148" spans="1:18" x14ac:dyDescent="0.35">
      <c r="A1148" t="s">
        <v>374</v>
      </c>
      <c r="B1148" s="21" t="s">
        <v>313</v>
      </c>
      <c r="C1148" s="22">
        <v>44286</v>
      </c>
      <c r="D1148" t="s">
        <v>201</v>
      </c>
      <c r="E1148" t="s">
        <v>202</v>
      </c>
      <c r="F1148" s="21" t="s">
        <v>126</v>
      </c>
      <c r="G1148" s="32">
        <v>24.38</v>
      </c>
      <c r="H1148" s="22">
        <v>44271</v>
      </c>
      <c r="I1148" s="23">
        <v>44286</v>
      </c>
      <c r="J1148">
        <f t="shared" si="102"/>
        <v>16</v>
      </c>
      <c r="K1148" s="2">
        <f t="shared" si="103"/>
        <v>44278.5</v>
      </c>
      <c r="L1148" s="9">
        <f t="shared" si="104"/>
        <v>16</v>
      </c>
      <c r="M1148" s="2">
        <f t="shared" si="105"/>
        <v>44278.5</v>
      </c>
      <c r="N1148" s="22">
        <v>44286</v>
      </c>
      <c r="O1148" s="22">
        <v>44316</v>
      </c>
      <c r="P1148" s="22">
        <v>44315.5</v>
      </c>
      <c r="Q1148">
        <f t="shared" si="106"/>
        <v>37</v>
      </c>
      <c r="R1148" s="33">
        <f t="shared" si="107"/>
        <v>902.06</v>
      </c>
    </row>
    <row r="1149" spans="1:18" x14ac:dyDescent="0.35">
      <c r="A1149" t="s">
        <v>374</v>
      </c>
      <c r="B1149" s="21" t="s">
        <v>313</v>
      </c>
      <c r="C1149" s="22">
        <v>44286</v>
      </c>
      <c r="D1149" t="s">
        <v>114</v>
      </c>
      <c r="E1149" t="s">
        <v>115</v>
      </c>
      <c r="F1149" s="21" t="s">
        <v>234</v>
      </c>
      <c r="G1149" s="32">
        <v>34.81</v>
      </c>
      <c r="H1149" s="22">
        <v>44271</v>
      </c>
      <c r="I1149" s="23">
        <v>44286</v>
      </c>
      <c r="J1149">
        <f t="shared" si="102"/>
        <v>16</v>
      </c>
      <c r="K1149" s="2">
        <f t="shared" si="103"/>
        <v>44278.5</v>
      </c>
      <c r="L1149" s="9">
        <f t="shared" si="104"/>
        <v>16</v>
      </c>
      <c r="M1149" s="2">
        <f t="shared" si="105"/>
        <v>44278.5</v>
      </c>
      <c r="N1149" s="22">
        <v>44286</v>
      </c>
      <c r="O1149" s="22">
        <v>44316</v>
      </c>
      <c r="P1149" s="22">
        <v>44315.5</v>
      </c>
      <c r="Q1149">
        <f t="shared" si="106"/>
        <v>37</v>
      </c>
      <c r="R1149" s="33">
        <f t="shared" si="107"/>
        <v>1287.97</v>
      </c>
    </row>
    <row r="1150" spans="1:18" x14ac:dyDescent="0.35">
      <c r="A1150" t="s">
        <v>374</v>
      </c>
      <c r="B1150" s="21" t="s">
        <v>313</v>
      </c>
      <c r="C1150" s="22">
        <v>44286</v>
      </c>
      <c r="D1150" t="s">
        <v>347</v>
      </c>
      <c r="E1150" t="s">
        <v>348</v>
      </c>
      <c r="F1150" s="21" t="s">
        <v>344</v>
      </c>
      <c r="G1150" s="32">
        <v>19.78</v>
      </c>
      <c r="H1150" s="22">
        <v>44271</v>
      </c>
      <c r="I1150" s="23">
        <v>44286</v>
      </c>
      <c r="J1150">
        <f t="shared" si="102"/>
        <v>16</v>
      </c>
      <c r="K1150" s="2">
        <f t="shared" si="103"/>
        <v>44278.5</v>
      </c>
      <c r="L1150" s="9">
        <f t="shared" si="104"/>
        <v>16</v>
      </c>
      <c r="M1150" s="2">
        <f t="shared" si="105"/>
        <v>44278.5</v>
      </c>
      <c r="N1150" s="22">
        <v>44286</v>
      </c>
      <c r="O1150" s="22">
        <v>44316</v>
      </c>
      <c r="P1150" s="22">
        <v>44315.5</v>
      </c>
      <c r="Q1150">
        <f t="shared" si="106"/>
        <v>37</v>
      </c>
      <c r="R1150" s="33">
        <f t="shared" si="107"/>
        <v>731.86</v>
      </c>
    </row>
    <row r="1151" spans="1:18" x14ac:dyDescent="0.35">
      <c r="A1151" t="s">
        <v>374</v>
      </c>
      <c r="B1151" s="21" t="s">
        <v>313</v>
      </c>
      <c r="C1151" s="22">
        <v>44286</v>
      </c>
      <c r="D1151" t="s">
        <v>201</v>
      </c>
      <c r="E1151" t="s">
        <v>202</v>
      </c>
      <c r="F1151" s="21" t="s">
        <v>344</v>
      </c>
      <c r="G1151" s="32">
        <v>150.78</v>
      </c>
      <c r="H1151" s="22">
        <v>44271</v>
      </c>
      <c r="I1151" s="23">
        <v>44286</v>
      </c>
      <c r="J1151">
        <f t="shared" si="102"/>
        <v>16</v>
      </c>
      <c r="K1151" s="2">
        <f t="shared" si="103"/>
        <v>44278.5</v>
      </c>
      <c r="L1151" s="9">
        <f t="shared" si="104"/>
        <v>16</v>
      </c>
      <c r="M1151" s="2">
        <f t="shared" si="105"/>
        <v>44278.5</v>
      </c>
      <c r="N1151" s="22">
        <v>44286</v>
      </c>
      <c r="O1151" s="22">
        <v>44316</v>
      </c>
      <c r="P1151" s="22">
        <v>44315.5</v>
      </c>
      <c r="Q1151">
        <f t="shared" si="106"/>
        <v>37</v>
      </c>
      <c r="R1151" s="33">
        <f t="shared" si="107"/>
        <v>5578.86</v>
      </c>
    </row>
    <row r="1152" spans="1:18" x14ac:dyDescent="0.35">
      <c r="A1152" t="s">
        <v>374</v>
      </c>
      <c r="B1152" s="21" t="s">
        <v>313</v>
      </c>
      <c r="C1152" s="22">
        <v>44286</v>
      </c>
      <c r="D1152" t="s">
        <v>349</v>
      </c>
      <c r="E1152" t="s">
        <v>350</v>
      </c>
      <c r="F1152" s="21" t="s">
        <v>351</v>
      </c>
      <c r="G1152" s="32">
        <v>23.05</v>
      </c>
      <c r="H1152" s="22">
        <v>44271</v>
      </c>
      <c r="I1152" s="23">
        <v>44286</v>
      </c>
      <c r="J1152">
        <f t="shared" si="102"/>
        <v>16</v>
      </c>
      <c r="K1152" s="2">
        <f t="shared" si="103"/>
        <v>44278.5</v>
      </c>
      <c r="L1152" s="9">
        <f t="shared" si="104"/>
        <v>16</v>
      </c>
      <c r="M1152" s="2">
        <f t="shared" si="105"/>
        <v>44278.5</v>
      </c>
      <c r="N1152" s="22">
        <v>44286</v>
      </c>
      <c r="O1152" s="22">
        <v>44316</v>
      </c>
      <c r="P1152" s="22">
        <v>44315.5</v>
      </c>
      <c r="Q1152">
        <f t="shared" si="106"/>
        <v>37</v>
      </c>
      <c r="R1152" s="33">
        <f t="shared" si="107"/>
        <v>852.85</v>
      </c>
    </row>
    <row r="1153" spans="1:18" x14ac:dyDescent="0.35">
      <c r="A1153" t="s">
        <v>374</v>
      </c>
      <c r="B1153" s="21" t="s">
        <v>313</v>
      </c>
      <c r="C1153" s="22">
        <v>44286</v>
      </c>
      <c r="D1153" t="s">
        <v>352</v>
      </c>
      <c r="E1153" t="s">
        <v>353</v>
      </c>
      <c r="F1153" s="21" t="s">
        <v>354</v>
      </c>
      <c r="G1153" s="32">
        <v>2.19</v>
      </c>
      <c r="H1153" s="22">
        <v>44271</v>
      </c>
      <c r="I1153" s="23">
        <v>44286</v>
      </c>
      <c r="J1153">
        <f t="shared" si="102"/>
        <v>16</v>
      </c>
      <c r="K1153" s="2">
        <f t="shared" si="103"/>
        <v>44278.5</v>
      </c>
      <c r="L1153" s="9">
        <f t="shared" si="104"/>
        <v>16</v>
      </c>
      <c r="M1153" s="2">
        <f t="shared" si="105"/>
        <v>44278.5</v>
      </c>
      <c r="N1153" s="22">
        <v>44286</v>
      </c>
      <c r="O1153" s="22">
        <v>44316</v>
      </c>
      <c r="P1153" s="22">
        <v>44315.5</v>
      </c>
      <c r="Q1153">
        <f t="shared" si="106"/>
        <v>37</v>
      </c>
      <c r="R1153" s="33">
        <f t="shared" si="107"/>
        <v>81.03</v>
      </c>
    </row>
    <row r="1154" spans="1:18" x14ac:dyDescent="0.35">
      <c r="A1154" t="s">
        <v>374</v>
      </c>
      <c r="B1154" s="21" t="s">
        <v>313</v>
      </c>
      <c r="C1154" s="22">
        <v>44286</v>
      </c>
      <c r="D1154" t="s">
        <v>355</v>
      </c>
      <c r="E1154" t="s">
        <v>356</v>
      </c>
      <c r="F1154" s="21" t="s">
        <v>354</v>
      </c>
      <c r="G1154" s="32">
        <v>6.0600000000000005</v>
      </c>
      <c r="H1154" s="22">
        <v>44271</v>
      </c>
      <c r="I1154" s="23">
        <v>44286</v>
      </c>
      <c r="J1154">
        <f t="shared" si="102"/>
        <v>16</v>
      </c>
      <c r="K1154" s="2">
        <f t="shared" si="103"/>
        <v>44278.5</v>
      </c>
      <c r="L1154" s="9">
        <f t="shared" si="104"/>
        <v>16</v>
      </c>
      <c r="M1154" s="2">
        <f t="shared" si="105"/>
        <v>44278.5</v>
      </c>
      <c r="N1154" s="22">
        <v>44286</v>
      </c>
      <c r="O1154" s="22">
        <v>44316</v>
      </c>
      <c r="P1154" s="22">
        <v>44315.5</v>
      </c>
      <c r="Q1154">
        <f t="shared" si="106"/>
        <v>37</v>
      </c>
      <c r="R1154" s="33">
        <f t="shared" si="107"/>
        <v>224.22000000000003</v>
      </c>
    </row>
    <row r="1155" spans="1:18" x14ac:dyDescent="0.35">
      <c r="A1155" t="s">
        <v>374</v>
      </c>
      <c r="B1155" s="21" t="s">
        <v>313</v>
      </c>
      <c r="C1155" s="22">
        <v>44286</v>
      </c>
      <c r="D1155" t="s">
        <v>107</v>
      </c>
      <c r="E1155" t="s">
        <v>108</v>
      </c>
      <c r="F1155" s="21" t="s">
        <v>318</v>
      </c>
      <c r="G1155" s="32">
        <v>21.31</v>
      </c>
      <c r="H1155" s="22">
        <v>44271</v>
      </c>
      <c r="I1155" s="23">
        <v>44286</v>
      </c>
      <c r="J1155">
        <f t="shared" ref="J1155:J1217" si="108">I1155-H1155+1</f>
        <v>16</v>
      </c>
      <c r="K1155" s="2">
        <f t="shared" ref="K1155:K1217" si="109">(H1155+I1155)/2</f>
        <v>44278.5</v>
      </c>
      <c r="L1155" s="9">
        <f t="shared" si="104"/>
        <v>16</v>
      </c>
      <c r="M1155" s="2">
        <f t="shared" si="105"/>
        <v>44278.5</v>
      </c>
      <c r="N1155" s="22">
        <v>44286</v>
      </c>
      <c r="O1155" s="22">
        <v>44316</v>
      </c>
      <c r="P1155" s="22">
        <v>44315.5</v>
      </c>
      <c r="Q1155">
        <f t="shared" si="106"/>
        <v>37</v>
      </c>
      <c r="R1155" s="33">
        <f t="shared" si="107"/>
        <v>788.46999999999991</v>
      </c>
    </row>
    <row r="1156" spans="1:18" x14ac:dyDescent="0.35">
      <c r="A1156" t="s">
        <v>374</v>
      </c>
      <c r="B1156" s="21" t="s">
        <v>313</v>
      </c>
      <c r="C1156" s="22">
        <v>44286</v>
      </c>
      <c r="D1156" t="s">
        <v>99</v>
      </c>
      <c r="E1156" t="s">
        <v>100</v>
      </c>
      <c r="F1156" s="21" t="s">
        <v>318</v>
      </c>
      <c r="G1156" s="32">
        <v>671.49</v>
      </c>
      <c r="H1156" s="22">
        <v>44271</v>
      </c>
      <c r="I1156" s="23">
        <v>44286</v>
      </c>
      <c r="J1156">
        <f t="shared" si="108"/>
        <v>16</v>
      </c>
      <c r="K1156" s="2">
        <f t="shared" si="109"/>
        <v>44278.5</v>
      </c>
      <c r="L1156" s="9">
        <f t="shared" si="104"/>
        <v>16</v>
      </c>
      <c r="M1156" s="2">
        <f t="shared" si="105"/>
        <v>44278.5</v>
      </c>
      <c r="N1156" s="22">
        <v>44286</v>
      </c>
      <c r="O1156" s="22">
        <v>44316</v>
      </c>
      <c r="P1156" s="22">
        <v>44315.5</v>
      </c>
      <c r="Q1156">
        <f t="shared" si="106"/>
        <v>37</v>
      </c>
      <c r="R1156" s="33">
        <f t="shared" si="107"/>
        <v>24845.13</v>
      </c>
    </row>
    <row r="1157" spans="1:18" x14ac:dyDescent="0.35">
      <c r="A1157" t="s">
        <v>374</v>
      </c>
      <c r="B1157" s="21" t="s">
        <v>313</v>
      </c>
      <c r="C1157" s="22">
        <v>44286</v>
      </c>
      <c r="D1157" t="s">
        <v>201</v>
      </c>
      <c r="E1157" t="s">
        <v>202</v>
      </c>
      <c r="F1157" s="21" t="s">
        <v>109</v>
      </c>
      <c r="G1157" s="32">
        <v>1628.310000000002</v>
      </c>
      <c r="H1157" s="22">
        <v>44271</v>
      </c>
      <c r="I1157" s="23">
        <v>44286</v>
      </c>
      <c r="J1157">
        <f t="shared" si="108"/>
        <v>16</v>
      </c>
      <c r="K1157" s="2">
        <f t="shared" si="109"/>
        <v>44278.5</v>
      </c>
      <c r="L1157" s="9">
        <f t="shared" si="104"/>
        <v>16</v>
      </c>
      <c r="M1157" s="2">
        <f t="shared" si="105"/>
        <v>44278.5</v>
      </c>
      <c r="N1157" s="22">
        <v>44286</v>
      </c>
      <c r="O1157" s="22">
        <v>44316</v>
      </c>
      <c r="P1157" s="22">
        <v>44315.5</v>
      </c>
      <c r="Q1157">
        <f t="shared" si="106"/>
        <v>37</v>
      </c>
      <c r="R1157" s="33">
        <f t="shared" si="107"/>
        <v>60247.470000000074</v>
      </c>
    </row>
    <row r="1158" spans="1:18" x14ac:dyDescent="0.35">
      <c r="A1158" t="s">
        <v>374</v>
      </c>
      <c r="B1158" s="21" t="s">
        <v>313</v>
      </c>
      <c r="C1158" s="22">
        <v>44286</v>
      </c>
      <c r="D1158" t="s">
        <v>201</v>
      </c>
      <c r="E1158" t="s">
        <v>202</v>
      </c>
      <c r="F1158" s="21" t="s">
        <v>101</v>
      </c>
      <c r="G1158" s="32">
        <v>30.71</v>
      </c>
      <c r="H1158" s="22">
        <v>44271</v>
      </c>
      <c r="I1158" s="23">
        <v>44286</v>
      </c>
      <c r="J1158">
        <f t="shared" si="108"/>
        <v>16</v>
      </c>
      <c r="K1158" s="2">
        <f t="shared" si="109"/>
        <v>44278.5</v>
      </c>
      <c r="L1158" s="9">
        <f t="shared" si="104"/>
        <v>16</v>
      </c>
      <c r="M1158" s="2">
        <f t="shared" si="105"/>
        <v>44278.5</v>
      </c>
      <c r="N1158" s="22">
        <v>44286</v>
      </c>
      <c r="O1158" s="22">
        <v>44316</v>
      </c>
      <c r="P1158" s="22">
        <v>44315.5</v>
      </c>
      <c r="Q1158">
        <f t="shared" si="106"/>
        <v>37</v>
      </c>
      <c r="R1158" s="33">
        <f t="shared" si="107"/>
        <v>1136.27</v>
      </c>
    </row>
    <row r="1159" spans="1:18" x14ac:dyDescent="0.35">
      <c r="A1159" t="s">
        <v>374</v>
      </c>
      <c r="B1159" s="21" t="s">
        <v>313</v>
      </c>
      <c r="C1159" s="22">
        <v>44286</v>
      </c>
      <c r="D1159" t="s">
        <v>347</v>
      </c>
      <c r="E1159" t="s">
        <v>348</v>
      </c>
      <c r="F1159" s="21" t="s">
        <v>316</v>
      </c>
      <c r="G1159" s="32">
        <v>11.38</v>
      </c>
      <c r="H1159" s="22">
        <v>44271</v>
      </c>
      <c r="I1159" s="23">
        <v>44286</v>
      </c>
      <c r="J1159">
        <f t="shared" si="108"/>
        <v>16</v>
      </c>
      <c r="K1159" s="2">
        <f t="shared" si="109"/>
        <v>44278.5</v>
      </c>
      <c r="L1159" s="9">
        <f t="shared" si="104"/>
        <v>16</v>
      </c>
      <c r="M1159" s="2">
        <f t="shared" si="105"/>
        <v>44278.5</v>
      </c>
      <c r="N1159" s="22">
        <v>44286</v>
      </c>
      <c r="O1159" s="22">
        <v>44316</v>
      </c>
      <c r="P1159" s="22">
        <v>44315.5</v>
      </c>
      <c r="Q1159">
        <f t="shared" si="106"/>
        <v>37</v>
      </c>
      <c r="R1159" s="33">
        <f t="shared" si="107"/>
        <v>421.06</v>
      </c>
    </row>
    <row r="1160" spans="1:18" x14ac:dyDescent="0.35">
      <c r="A1160" t="s">
        <v>374</v>
      </c>
      <c r="B1160" s="21" t="s">
        <v>313</v>
      </c>
      <c r="C1160" s="22">
        <v>44286</v>
      </c>
      <c r="D1160" t="s">
        <v>110</v>
      </c>
      <c r="E1160" t="s">
        <v>111</v>
      </c>
      <c r="F1160" s="21" t="s">
        <v>239</v>
      </c>
      <c r="G1160" s="32">
        <v>41.31</v>
      </c>
      <c r="H1160" s="22">
        <v>44271</v>
      </c>
      <c r="I1160" s="23">
        <v>44286</v>
      </c>
      <c r="J1160">
        <f t="shared" si="108"/>
        <v>16</v>
      </c>
      <c r="K1160" s="2">
        <f t="shared" si="109"/>
        <v>44278.5</v>
      </c>
      <c r="L1160" s="9">
        <f t="shared" si="104"/>
        <v>16</v>
      </c>
      <c r="M1160" s="2">
        <f t="shared" si="105"/>
        <v>44278.5</v>
      </c>
      <c r="N1160" s="22">
        <v>44286</v>
      </c>
      <c r="O1160" s="22">
        <v>44316</v>
      </c>
      <c r="P1160" s="22">
        <v>44315.5</v>
      </c>
      <c r="Q1160">
        <f t="shared" si="106"/>
        <v>37</v>
      </c>
      <c r="R1160" s="33">
        <f t="shared" si="107"/>
        <v>1528.47</v>
      </c>
    </row>
    <row r="1161" spans="1:18" x14ac:dyDescent="0.35">
      <c r="A1161" t="s">
        <v>374</v>
      </c>
      <c r="B1161" s="21" t="s">
        <v>313</v>
      </c>
      <c r="C1161" s="22">
        <v>44286</v>
      </c>
      <c r="D1161" t="s">
        <v>110</v>
      </c>
      <c r="E1161" t="s">
        <v>111</v>
      </c>
      <c r="F1161" s="21" t="s">
        <v>252</v>
      </c>
      <c r="G1161" s="32">
        <v>74.319999999999993</v>
      </c>
      <c r="H1161" s="22">
        <v>44271</v>
      </c>
      <c r="I1161" s="23">
        <v>44286</v>
      </c>
      <c r="J1161">
        <f t="shared" si="108"/>
        <v>16</v>
      </c>
      <c r="K1161" s="2">
        <f t="shared" si="109"/>
        <v>44278.5</v>
      </c>
      <c r="L1161" s="9">
        <f t="shared" si="104"/>
        <v>16</v>
      </c>
      <c r="M1161" s="2">
        <f t="shared" si="105"/>
        <v>44278.5</v>
      </c>
      <c r="N1161" s="22">
        <v>44286</v>
      </c>
      <c r="O1161" s="22">
        <v>44316</v>
      </c>
      <c r="P1161" s="22">
        <v>44315.5</v>
      </c>
      <c r="Q1161">
        <f t="shared" si="106"/>
        <v>37</v>
      </c>
      <c r="R1161" s="33">
        <f t="shared" si="107"/>
        <v>2749.8399999999997</v>
      </c>
    </row>
    <row r="1162" spans="1:18" x14ac:dyDescent="0.35">
      <c r="A1162" t="s">
        <v>374</v>
      </c>
      <c r="B1162" s="21" t="s">
        <v>313</v>
      </c>
      <c r="C1162" s="22">
        <v>44286</v>
      </c>
      <c r="D1162" t="s">
        <v>110</v>
      </c>
      <c r="E1162" t="s">
        <v>111</v>
      </c>
      <c r="F1162" s="21" t="s">
        <v>242</v>
      </c>
      <c r="G1162" s="32">
        <v>127.85000000000001</v>
      </c>
      <c r="H1162" s="22">
        <v>44271</v>
      </c>
      <c r="I1162" s="23">
        <v>44286</v>
      </c>
      <c r="J1162">
        <f t="shared" si="108"/>
        <v>16</v>
      </c>
      <c r="K1162" s="2">
        <f t="shared" si="109"/>
        <v>44278.5</v>
      </c>
      <c r="L1162" s="9">
        <f t="shared" si="104"/>
        <v>16</v>
      </c>
      <c r="M1162" s="2">
        <f t="shared" si="105"/>
        <v>44278.5</v>
      </c>
      <c r="N1162" s="22">
        <v>44286</v>
      </c>
      <c r="O1162" s="22">
        <v>44316</v>
      </c>
      <c r="P1162" s="22">
        <v>44315.5</v>
      </c>
      <c r="Q1162">
        <f t="shared" si="106"/>
        <v>37</v>
      </c>
      <c r="R1162" s="33">
        <f t="shared" si="107"/>
        <v>4730.4500000000007</v>
      </c>
    </row>
    <row r="1163" spans="1:18" x14ac:dyDescent="0.35">
      <c r="A1163" t="s">
        <v>374</v>
      </c>
      <c r="B1163" s="21" t="s">
        <v>313</v>
      </c>
      <c r="C1163" s="22">
        <v>44286</v>
      </c>
      <c r="D1163" t="s">
        <v>358</v>
      </c>
      <c r="E1163" t="s">
        <v>359</v>
      </c>
      <c r="F1163" s="21" t="s">
        <v>360</v>
      </c>
      <c r="G1163" s="32">
        <v>13.69</v>
      </c>
      <c r="H1163" s="22">
        <v>44271</v>
      </c>
      <c r="I1163" s="23">
        <v>44286</v>
      </c>
      <c r="J1163">
        <f t="shared" si="108"/>
        <v>16</v>
      </c>
      <c r="K1163" s="2">
        <f t="shared" si="109"/>
        <v>44278.5</v>
      </c>
      <c r="L1163" s="9">
        <f t="shared" ref="L1163:L1226" si="110">I1163-H1163+1</f>
        <v>16</v>
      </c>
      <c r="M1163" s="2">
        <f t="shared" ref="M1163:M1226" si="111">(H1163+I1163)/2</f>
        <v>44278.5</v>
      </c>
      <c r="N1163" s="22">
        <v>44286</v>
      </c>
      <c r="O1163" s="22">
        <v>44316</v>
      </c>
      <c r="P1163" s="22">
        <v>44315.5</v>
      </c>
      <c r="Q1163">
        <f t="shared" ref="Q1163:Q1226" si="112">P1163-M1163</f>
        <v>37</v>
      </c>
      <c r="R1163" s="33">
        <f t="shared" ref="R1163:R1226" si="113">Q1163*G1163</f>
        <v>506.53</v>
      </c>
    </row>
    <row r="1164" spans="1:18" x14ac:dyDescent="0.35">
      <c r="A1164" t="s">
        <v>374</v>
      </c>
      <c r="B1164" s="21" t="s">
        <v>313</v>
      </c>
      <c r="C1164" s="22">
        <v>44286</v>
      </c>
      <c r="D1164" t="s">
        <v>361</v>
      </c>
      <c r="E1164" t="s">
        <v>362</v>
      </c>
      <c r="F1164" s="21" t="s">
        <v>363</v>
      </c>
      <c r="G1164" s="32">
        <v>23.65</v>
      </c>
      <c r="H1164" s="22">
        <v>44271</v>
      </c>
      <c r="I1164" s="23">
        <v>44286</v>
      </c>
      <c r="J1164">
        <f t="shared" si="108"/>
        <v>16</v>
      </c>
      <c r="K1164" s="2">
        <f t="shared" si="109"/>
        <v>44278.5</v>
      </c>
      <c r="L1164" s="9">
        <f t="shared" si="110"/>
        <v>16</v>
      </c>
      <c r="M1164" s="2">
        <f t="shared" si="111"/>
        <v>44278.5</v>
      </c>
      <c r="N1164" s="22">
        <v>44286</v>
      </c>
      <c r="O1164" s="22">
        <v>44316</v>
      </c>
      <c r="P1164" s="22">
        <v>44315.5</v>
      </c>
      <c r="Q1164">
        <f t="shared" si="112"/>
        <v>37</v>
      </c>
      <c r="R1164" s="33">
        <f t="shared" si="113"/>
        <v>875.05</v>
      </c>
    </row>
    <row r="1165" spans="1:18" x14ac:dyDescent="0.35">
      <c r="A1165" t="s">
        <v>374</v>
      </c>
      <c r="B1165" s="21" t="s">
        <v>313</v>
      </c>
      <c r="C1165" s="22">
        <v>44286</v>
      </c>
      <c r="D1165" t="s">
        <v>201</v>
      </c>
      <c r="E1165" t="s">
        <v>202</v>
      </c>
      <c r="F1165" s="21" t="s">
        <v>364</v>
      </c>
      <c r="G1165" s="32">
        <v>-1019.8300000000002</v>
      </c>
      <c r="H1165" s="22">
        <v>44271</v>
      </c>
      <c r="I1165" s="23">
        <v>44286</v>
      </c>
      <c r="J1165">
        <f t="shared" si="108"/>
        <v>16</v>
      </c>
      <c r="K1165" s="2">
        <f t="shared" si="109"/>
        <v>44278.5</v>
      </c>
      <c r="L1165" s="9">
        <f t="shared" si="110"/>
        <v>16</v>
      </c>
      <c r="M1165" s="2">
        <f t="shared" si="111"/>
        <v>44278.5</v>
      </c>
      <c r="N1165" s="22">
        <v>44286</v>
      </c>
      <c r="O1165" s="22">
        <v>44316</v>
      </c>
      <c r="P1165" s="22">
        <v>44315.5</v>
      </c>
      <c r="Q1165">
        <f t="shared" si="112"/>
        <v>37</v>
      </c>
      <c r="R1165" s="33">
        <f t="shared" si="113"/>
        <v>-37733.710000000006</v>
      </c>
    </row>
    <row r="1166" spans="1:18" x14ac:dyDescent="0.35">
      <c r="A1166" t="s">
        <v>374</v>
      </c>
      <c r="B1166" s="21" t="s">
        <v>313</v>
      </c>
      <c r="C1166" s="22">
        <v>44286</v>
      </c>
      <c r="D1166" t="s">
        <v>201</v>
      </c>
      <c r="E1166" t="s">
        <v>202</v>
      </c>
      <c r="F1166" s="21" t="s">
        <v>365</v>
      </c>
      <c r="G1166" s="32">
        <v>203.79</v>
      </c>
      <c r="H1166" s="22">
        <v>44271</v>
      </c>
      <c r="I1166" s="23">
        <v>44286</v>
      </c>
      <c r="J1166">
        <f t="shared" si="108"/>
        <v>16</v>
      </c>
      <c r="K1166" s="2">
        <f t="shared" si="109"/>
        <v>44278.5</v>
      </c>
      <c r="L1166" s="9">
        <f t="shared" si="110"/>
        <v>16</v>
      </c>
      <c r="M1166" s="2">
        <f t="shared" si="111"/>
        <v>44278.5</v>
      </c>
      <c r="N1166" s="22">
        <v>44286</v>
      </c>
      <c r="O1166" s="22">
        <v>44405</v>
      </c>
      <c r="P1166" s="22">
        <v>44404.5</v>
      </c>
      <c r="Q1166">
        <f t="shared" si="112"/>
        <v>126</v>
      </c>
      <c r="R1166" s="33">
        <f t="shared" si="113"/>
        <v>25677.539999999997</v>
      </c>
    </row>
    <row r="1167" spans="1:18" x14ac:dyDescent="0.35">
      <c r="A1167" t="s">
        <v>376</v>
      </c>
      <c r="B1167" s="21" t="s">
        <v>313</v>
      </c>
      <c r="C1167" s="22">
        <v>44301</v>
      </c>
      <c r="D1167" t="s">
        <v>87</v>
      </c>
      <c r="E1167" t="s">
        <v>88</v>
      </c>
      <c r="F1167" s="21" t="s">
        <v>89</v>
      </c>
      <c r="G1167" s="32">
        <v>56.47</v>
      </c>
      <c r="H1167" s="22">
        <v>44287</v>
      </c>
      <c r="I1167" s="23">
        <v>44301</v>
      </c>
      <c r="J1167">
        <f t="shared" si="108"/>
        <v>15</v>
      </c>
      <c r="K1167" s="2">
        <f t="shared" si="109"/>
        <v>44294</v>
      </c>
      <c r="L1167" s="9">
        <f t="shared" si="110"/>
        <v>15</v>
      </c>
      <c r="M1167" s="2">
        <f t="shared" si="111"/>
        <v>44294</v>
      </c>
      <c r="N1167" s="22">
        <v>44301</v>
      </c>
      <c r="O1167" s="22">
        <v>44302</v>
      </c>
      <c r="P1167" s="22">
        <v>44301.5</v>
      </c>
      <c r="Q1167">
        <f t="shared" si="112"/>
        <v>7.5</v>
      </c>
      <c r="R1167" s="33">
        <f t="shared" si="113"/>
        <v>423.52499999999998</v>
      </c>
    </row>
    <row r="1168" spans="1:18" x14ac:dyDescent="0.35">
      <c r="A1168" t="s">
        <v>376</v>
      </c>
      <c r="B1168" s="21" t="s">
        <v>313</v>
      </c>
      <c r="C1168" s="22">
        <v>44301</v>
      </c>
      <c r="D1168" t="s">
        <v>90</v>
      </c>
      <c r="E1168" t="s">
        <v>91</v>
      </c>
      <c r="F1168" s="21" t="s">
        <v>89</v>
      </c>
      <c r="G1168" s="32">
        <v>12.21</v>
      </c>
      <c r="H1168" s="22">
        <v>44287</v>
      </c>
      <c r="I1168" s="23">
        <v>44301</v>
      </c>
      <c r="J1168">
        <f t="shared" si="108"/>
        <v>15</v>
      </c>
      <c r="K1168" s="2">
        <f t="shared" si="109"/>
        <v>44294</v>
      </c>
      <c r="L1168" s="9">
        <f t="shared" si="110"/>
        <v>15</v>
      </c>
      <c r="M1168" s="2">
        <f t="shared" si="111"/>
        <v>44294</v>
      </c>
      <c r="N1168" s="22">
        <v>44301</v>
      </c>
      <c r="O1168" s="22">
        <v>44302</v>
      </c>
      <c r="P1168" s="22">
        <v>44301.5</v>
      </c>
      <c r="Q1168">
        <f t="shared" si="112"/>
        <v>7.5</v>
      </c>
      <c r="R1168" s="33">
        <f t="shared" si="113"/>
        <v>91.575000000000003</v>
      </c>
    </row>
    <row r="1169" spans="1:18" x14ac:dyDescent="0.35">
      <c r="A1169" t="s">
        <v>376</v>
      </c>
      <c r="B1169" s="21" t="s">
        <v>313</v>
      </c>
      <c r="C1169" s="22">
        <v>44301</v>
      </c>
      <c r="D1169" t="s">
        <v>92</v>
      </c>
      <c r="E1169" t="s">
        <v>93</v>
      </c>
      <c r="F1169" s="21" t="s">
        <v>89</v>
      </c>
      <c r="G1169" s="32">
        <v>12.21</v>
      </c>
      <c r="H1169" s="22">
        <v>44287</v>
      </c>
      <c r="I1169" s="23">
        <v>44301</v>
      </c>
      <c r="J1169">
        <f t="shared" si="108"/>
        <v>15</v>
      </c>
      <c r="K1169" s="2">
        <f t="shared" si="109"/>
        <v>44294</v>
      </c>
      <c r="L1169" s="9">
        <f t="shared" si="110"/>
        <v>15</v>
      </c>
      <c r="M1169" s="2">
        <f t="shared" si="111"/>
        <v>44294</v>
      </c>
      <c r="N1169" s="22">
        <v>44301</v>
      </c>
      <c r="O1169" s="22">
        <v>44302</v>
      </c>
      <c r="P1169" s="22">
        <v>44301.5</v>
      </c>
      <c r="Q1169">
        <f t="shared" si="112"/>
        <v>7.5</v>
      </c>
      <c r="R1169" s="33">
        <f t="shared" si="113"/>
        <v>91.575000000000003</v>
      </c>
    </row>
    <row r="1170" spans="1:18" x14ac:dyDescent="0.35">
      <c r="A1170" t="s">
        <v>376</v>
      </c>
      <c r="B1170" s="21" t="s">
        <v>313</v>
      </c>
      <c r="C1170" s="22">
        <v>44301</v>
      </c>
      <c r="D1170" t="s">
        <v>87</v>
      </c>
      <c r="E1170" t="s">
        <v>88</v>
      </c>
      <c r="F1170" s="21" t="s">
        <v>89</v>
      </c>
      <c r="G1170" s="32">
        <v>33.520000000000003</v>
      </c>
      <c r="H1170" s="22">
        <v>44287</v>
      </c>
      <c r="I1170" s="23">
        <v>44301</v>
      </c>
      <c r="J1170">
        <f t="shared" si="108"/>
        <v>15</v>
      </c>
      <c r="K1170" s="2">
        <f t="shared" si="109"/>
        <v>44294</v>
      </c>
      <c r="L1170" s="9">
        <f t="shared" si="110"/>
        <v>15</v>
      </c>
      <c r="M1170" s="2">
        <f t="shared" si="111"/>
        <v>44294</v>
      </c>
      <c r="N1170" s="22">
        <v>44301</v>
      </c>
      <c r="O1170" s="22">
        <v>44302</v>
      </c>
      <c r="P1170" s="22">
        <v>44301.5</v>
      </c>
      <c r="Q1170">
        <f t="shared" si="112"/>
        <v>7.5</v>
      </c>
      <c r="R1170" s="33">
        <f t="shared" si="113"/>
        <v>251.40000000000003</v>
      </c>
    </row>
    <row r="1171" spans="1:18" x14ac:dyDescent="0.35">
      <c r="A1171" t="s">
        <v>376</v>
      </c>
      <c r="B1171" s="21" t="s">
        <v>313</v>
      </c>
      <c r="C1171" s="22">
        <v>44301</v>
      </c>
      <c r="D1171" t="s">
        <v>90</v>
      </c>
      <c r="E1171" t="s">
        <v>91</v>
      </c>
      <c r="F1171" s="21" t="s">
        <v>89</v>
      </c>
      <c r="G1171" s="32">
        <v>15.74</v>
      </c>
      <c r="H1171" s="22">
        <v>44287</v>
      </c>
      <c r="I1171" s="23">
        <v>44301</v>
      </c>
      <c r="J1171">
        <f t="shared" si="108"/>
        <v>15</v>
      </c>
      <c r="K1171" s="2">
        <f t="shared" si="109"/>
        <v>44294</v>
      </c>
      <c r="L1171" s="9">
        <f t="shared" si="110"/>
        <v>15</v>
      </c>
      <c r="M1171" s="2">
        <f t="shared" si="111"/>
        <v>44294</v>
      </c>
      <c r="N1171" s="22">
        <v>44301</v>
      </c>
      <c r="O1171" s="22">
        <v>44302</v>
      </c>
      <c r="P1171" s="22">
        <v>44301.5</v>
      </c>
      <c r="Q1171">
        <f t="shared" si="112"/>
        <v>7.5</v>
      </c>
      <c r="R1171" s="33">
        <f t="shared" si="113"/>
        <v>118.05</v>
      </c>
    </row>
    <row r="1172" spans="1:18" x14ac:dyDescent="0.35">
      <c r="A1172" t="s">
        <v>376</v>
      </c>
      <c r="B1172" s="21" t="s">
        <v>313</v>
      </c>
      <c r="C1172" s="22">
        <v>44301</v>
      </c>
      <c r="D1172" t="s">
        <v>92</v>
      </c>
      <c r="E1172" t="s">
        <v>93</v>
      </c>
      <c r="F1172" s="21" t="s">
        <v>89</v>
      </c>
      <c r="G1172" s="32">
        <v>15.74</v>
      </c>
      <c r="H1172" s="22">
        <v>44287</v>
      </c>
      <c r="I1172" s="23">
        <v>44301</v>
      </c>
      <c r="J1172">
        <f t="shared" si="108"/>
        <v>15</v>
      </c>
      <c r="K1172" s="2">
        <f t="shared" si="109"/>
        <v>44294</v>
      </c>
      <c r="L1172" s="9">
        <f t="shared" si="110"/>
        <v>15</v>
      </c>
      <c r="M1172" s="2">
        <f t="shared" si="111"/>
        <v>44294</v>
      </c>
      <c r="N1172" s="22">
        <v>44301</v>
      </c>
      <c r="O1172" s="22">
        <v>44302</v>
      </c>
      <c r="P1172" s="22">
        <v>44301.5</v>
      </c>
      <c r="Q1172">
        <f t="shared" si="112"/>
        <v>7.5</v>
      </c>
      <c r="R1172" s="33">
        <f t="shared" si="113"/>
        <v>118.05</v>
      </c>
    </row>
    <row r="1173" spans="1:18" x14ac:dyDescent="0.35">
      <c r="A1173" t="s">
        <v>376</v>
      </c>
      <c r="B1173" s="21" t="s">
        <v>313</v>
      </c>
      <c r="C1173" s="22">
        <v>44301</v>
      </c>
      <c r="D1173" t="s">
        <v>87</v>
      </c>
      <c r="E1173" t="s">
        <v>88</v>
      </c>
      <c r="F1173" s="21" t="s">
        <v>89</v>
      </c>
      <c r="G1173" s="32">
        <v>44.66</v>
      </c>
      <c r="H1173" s="22">
        <v>44287</v>
      </c>
      <c r="I1173" s="23">
        <v>44301</v>
      </c>
      <c r="J1173">
        <f t="shared" si="108"/>
        <v>15</v>
      </c>
      <c r="K1173" s="2">
        <f t="shared" si="109"/>
        <v>44294</v>
      </c>
      <c r="L1173" s="9">
        <f t="shared" si="110"/>
        <v>15</v>
      </c>
      <c r="M1173" s="2">
        <f t="shared" si="111"/>
        <v>44294</v>
      </c>
      <c r="N1173" s="22">
        <v>44301</v>
      </c>
      <c r="O1173" s="22">
        <v>44302</v>
      </c>
      <c r="P1173" s="22">
        <v>44301.5</v>
      </c>
      <c r="Q1173">
        <f t="shared" si="112"/>
        <v>7.5</v>
      </c>
      <c r="R1173" s="33">
        <f t="shared" si="113"/>
        <v>334.95</v>
      </c>
    </row>
    <row r="1174" spans="1:18" x14ac:dyDescent="0.35">
      <c r="A1174" t="s">
        <v>376</v>
      </c>
      <c r="B1174" s="21" t="s">
        <v>313</v>
      </c>
      <c r="C1174" s="22">
        <v>44301</v>
      </c>
      <c r="D1174" t="s">
        <v>90</v>
      </c>
      <c r="E1174" t="s">
        <v>91</v>
      </c>
      <c r="F1174" s="21" t="s">
        <v>89</v>
      </c>
      <c r="G1174" s="32">
        <v>8.7799999999999994</v>
      </c>
      <c r="H1174" s="22">
        <v>44287</v>
      </c>
      <c r="I1174" s="23">
        <v>44301</v>
      </c>
      <c r="J1174">
        <f t="shared" si="108"/>
        <v>15</v>
      </c>
      <c r="K1174" s="2">
        <f t="shared" si="109"/>
        <v>44294</v>
      </c>
      <c r="L1174" s="9">
        <f t="shared" si="110"/>
        <v>15</v>
      </c>
      <c r="M1174" s="2">
        <f t="shared" si="111"/>
        <v>44294</v>
      </c>
      <c r="N1174" s="22">
        <v>44301</v>
      </c>
      <c r="O1174" s="22">
        <v>44302</v>
      </c>
      <c r="P1174" s="22">
        <v>44301.5</v>
      </c>
      <c r="Q1174">
        <f t="shared" si="112"/>
        <v>7.5</v>
      </c>
      <c r="R1174" s="33">
        <f t="shared" si="113"/>
        <v>65.849999999999994</v>
      </c>
    </row>
    <row r="1175" spans="1:18" x14ac:dyDescent="0.35">
      <c r="A1175" t="s">
        <v>376</v>
      </c>
      <c r="B1175" s="21" t="s">
        <v>313</v>
      </c>
      <c r="C1175" s="22">
        <v>44301</v>
      </c>
      <c r="D1175" t="s">
        <v>92</v>
      </c>
      <c r="E1175" t="s">
        <v>93</v>
      </c>
      <c r="F1175" s="21" t="s">
        <v>89</v>
      </c>
      <c r="G1175" s="32">
        <v>8.7799999999999994</v>
      </c>
      <c r="H1175" s="22">
        <v>44287</v>
      </c>
      <c r="I1175" s="23">
        <v>44301</v>
      </c>
      <c r="J1175">
        <f t="shared" si="108"/>
        <v>15</v>
      </c>
      <c r="K1175" s="2">
        <f t="shared" si="109"/>
        <v>44294</v>
      </c>
      <c r="L1175" s="9">
        <f t="shared" si="110"/>
        <v>15</v>
      </c>
      <c r="M1175" s="2">
        <f t="shared" si="111"/>
        <v>44294</v>
      </c>
      <c r="N1175" s="22">
        <v>44301</v>
      </c>
      <c r="O1175" s="22">
        <v>44302</v>
      </c>
      <c r="P1175" s="22">
        <v>44301.5</v>
      </c>
      <c r="Q1175">
        <f t="shared" si="112"/>
        <v>7.5</v>
      </c>
      <c r="R1175" s="33">
        <f t="shared" si="113"/>
        <v>65.849999999999994</v>
      </c>
    </row>
    <row r="1176" spans="1:18" x14ac:dyDescent="0.35">
      <c r="A1176" t="s">
        <v>376</v>
      </c>
      <c r="B1176" s="21" t="s">
        <v>313</v>
      </c>
      <c r="C1176" s="22">
        <v>44301</v>
      </c>
      <c r="D1176" t="s">
        <v>87</v>
      </c>
      <c r="E1176" t="s">
        <v>88</v>
      </c>
      <c r="F1176" s="21" t="s">
        <v>89</v>
      </c>
      <c r="G1176" s="32">
        <v>148.33000000000001</v>
      </c>
      <c r="H1176" s="22">
        <v>44287</v>
      </c>
      <c r="I1176" s="23">
        <v>44301</v>
      </c>
      <c r="J1176">
        <f t="shared" si="108"/>
        <v>15</v>
      </c>
      <c r="K1176" s="2">
        <f t="shared" si="109"/>
        <v>44294</v>
      </c>
      <c r="L1176" s="9">
        <f t="shared" si="110"/>
        <v>15</v>
      </c>
      <c r="M1176" s="2">
        <f t="shared" si="111"/>
        <v>44294</v>
      </c>
      <c r="N1176" s="22">
        <v>44301</v>
      </c>
      <c r="O1176" s="22">
        <v>44302</v>
      </c>
      <c r="P1176" s="22">
        <v>44301.5</v>
      </c>
      <c r="Q1176">
        <f t="shared" si="112"/>
        <v>7.5</v>
      </c>
      <c r="R1176" s="33">
        <f t="shared" si="113"/>
        <v>1112.4750000000001</v>
      </c>
    </row>
    <row r="1177" spans="1:18" x14ac:dyDescent="0.35">
      <c r="A1177" t="s">
        <v>376</v>
      </c>
      <c r="B1177" s="21" t="s">
        <v>313</v>
      </c>
      <c r="C1177" s="22">
        <v>44301</v>
      </c>
      <c r="D1177" t="s">
        <v>90</v>
      </c>
      <c r="E1177" t="s">
        <v>91</v>
      </c>
      <c r="F1177" s="21" t="s">
        <v>89</v>
      </c>
      <c r="G1177" s="32">
        <v>363.74</v>
      </c>
      <c r="H1177" s="22">
        <v>44287</v>
      </c>
      <c r="I1177" s="23">
        <v>44301</v>
      </c>
      <c r="J1177">
        <f t="shared" si="108"/>
        <v>15</v>
      </c>
      <c r="K1177" s="2">
        <f t="shared" si="109"/>
        <v>44294</v>
      </c>
      <c r="L1177" s="9">
        <f t="shared" si="110"/>
        <v>15</v>
      </c>
      <c r="M1177" s="2">
        <f t="shared" si="111"/>
        <v>44294</v>
      </c>
      <c r="N1177" s="22">
        <v>44301</v>
      </c>
      <c r="O1177" s="22">
        <v>44302</v>
      </c>
      <c r="P1177" s="22">
        <v>44301.5</v>
      </c>
      <c r="Q1177">
        <f t="shared" si="112"/>
        <v>7.5</v>
      </c>
      <c r="R1177" s="33">
        <f t="shared" si="113"/>
        <v>2728.05</v>
      </c>
    </row>
    <row r="1178" spans="1:18" x14ac:dyDescent="0.35">
      <c r="A1178" t="s">
        <v>376</v>
      </c>
      <c r="B1178" s="21" t="s">
        <v>313</v>
      </c>
      <c r="C1178" s="22">
        <v>44301</v>
      </c>
      <c r="D1178" t="s">
        <v>92</v>
      </c>
      <c r="E1178" t="s">
        <v>93</v>
      </c>
      <c r="F1178" s="21" t="s">
        <v>89</v>
      </c>
      <c r="G1178" s="32">
        <v>363.74</v>
      </c>
      <c r="H1178" s="22">
        <v>44287</v>
      </c>
      <c r="I1178" s="23">
        <v>44301</v>
      </c>
      <c r="J1178">
        <f t="shared" si="108"/>
        <v>15</v>
      </c>
      <c r="K1178" s="2">
        <f t="shared" si="109"/>
        <v>44294</v>
      </c>
      <c r="L1178" s="9">
        <f t="shared" si="110"/>
        <v>15</v>
      </c>
      <c r="M1178" s="2">
        <f t="shared" si="111"/>
        <v>44294</v>
      </c>
      <c r="N1178" s="22">
        <v>44301</v>
      </c>
      <c r="O1178" s="22">
        <v>44302</v>
      </c>
      <c r="P1178" s="22">
        <v>44301.5</v>
      </c>
      <c r="Q1178">
        <f t="shared" si="112"/>
        <v>7.5</v>
      </c>
      <c r="R1178" s="33">
        <f t="shared" si="113"/>
        <v>2728.05</v>
      </c>
    </row>
    <row r="1179" spans="1:18" x14ac:dyDescent="0.35">
      <c r="A1179" t="s">
        <v>376</v>
      </c>
      <c r="B1179" s="21" t="s">
        <v>313</v>
      </c>
      <c r="C1179" s="22">
        <v>44301</v>
      </c>
      <c r="D1179" t="s">
        <v>99</v>
      </c>
      <c r="E1179" t="s">
        <v>100</v>
      </c>
      <c r="F1179" s="21" t="s">
        <v>109</v>
      </c>
      <c r="G1179" s="32">
        <v>55</v>
      </c>
      <c r="H1179" s="22">
        <v>44287</v>
      </c>
      <c r="I1179" s="23">
        <v>44301</v>
      </c>
      <c r="J1179">
        <f t="shared" si="108"/>
        <v>15</v>
      </c>
      <c r="K1179" s="2">
        <f t="shared" si="109"/>
        <v>44294</v>
      </c>
      <c r="L1179" s="9">
        <f t="shared" si="110"/>
        <v>15</v>
      </c>
      <c r="M1179" s="2">
        <f t="shared" si="111"/>
        <v>44294</v>
      </c>
      <c r="N1179" s="22">
        <v>44301</v>
      </c>
      <c r="O1179" s="22">
        <v>44307</v>
      </c>
      <c r="P1179" s="22">
        <v>44306.5</v>
      </c>
      <c r="Q1179">
        <f t="shared" si="112"/>
        <v>12.5</v>
      </c>
      <c r="R1179" s="33">
        <f t="shared" si="113"/>
        <v>687.5</v>
      </c>
    </row>
    <row r="1180" spans="1:18" x14ac:dyDescent="0.35">
      <c r="A1180" t="s">
        <v>376</v>
      </c>
      <c r="B1180" s="21" t="s">
        <v>313</v>
      </c>
      <c r="C1180" s="22">
        <v>44301</v>
      </c>
      <c r="D1180" t="s">
        <v>87</v>
      </c>
      <c r="E1180" t="s">
        <v>88</v>
      </c>
      <c r="F1180" s="21" t="s">
        <v>89</v>
      </c>
      <c r="G1180" s="32">
        <v>566.20000000000005</v>
      </c>
      <c r="H1180" s="22">
        <v>44287</v>
      </c>
      <c r="I1180" s="23">
        <v>44301</v>
      </c>
      <c r="J1180">
        <f t="shared" si="108"/>
        <v>15</v>
      </c>
      <c r="K1180" s="2">
        <f t="shared" si="109"/>
        <v>44294</v>
      </c>
      <c r="L1180" s="9">
        <f t="shared" si="110"/>
        <v>15</v>
      </c>
      <c r="M1180" s="2">
        <f t="shared" si="111"/>
        <v>44294</v>
      </c>
      <c r="N1180" s="22">
        <v>44301</v>
      </c>
      <c r="O1180" s="22">
        <v>44302</v>
      </c>
      <c r="P1180" s="22">
        <v>44301.5</v>
      </c>
      <c r="Q1180">
        <f t="shared" si="112"/>
        <v>7.5</v>
      </c>
      <c r="R1180" s="33">
        <f t="shared" si="113"/>
        <v>4246.5</v>
      </c>
    </row>
    <row r="1181" spans="1:18" x14ac:dyDescent="0.35">
      <c r="A1181" t="s">
        <v>376</v>
      </c>
      <c r="B1181" s="21" t="s">
        <v>313</v>
      </c>
      <c r="C1181" s="22">
        <v>44301</v>
      </c>
      <c r="D1181" t="s">
        <v>90</v>
      </c>
      <c r="E1181" t="s">
        <v>91</v>
      </c>
      <c r="F1181" s="21" t="s">
        <v>89</v>
      </c>
      <c r="G1181" s="32">
        <v>109.91999999999999</v>
      </c>
      <c r="H1181" s="22">
        <v>44287</v>
      </c>
      <c r="I1181" s="23">
        <v>44301</v>
      </c>
      <c r="J1181">
        <f t="shared" si="108"/>
        <v>15</v>
      </c>
      <c r="K1181" s="2">
        <f t="shared" si="109"/>
        <v>44294</v>
      </c>
      <c r="L1181" s="9">
        <f t="shared" si="110"/>
        <v>15</v>
      </c>
      <c r="M1181" s="2">
        <f t="shared" si="111"/>
        <v>44294</v>
      </c>
      <c r="N1181" s="22">
        <v>44301</v>
      </c>
      <c r="O1181" s="22">
        <v>44302</v>
      </c>
      <c r="P1181" s="22">
        <v>44301.5</v>
      </c>
      <c r="Q1181">
        <f t="shared" si="112"/>
        <v>7.5</v>
      </c>
      <c r="R1181" s="33">
        <f t="shared" si="113"/>
        <v>824.39999999999986</v>
      </c>
    </row>
    <row r="1182" spans="1:18" x14ac:dyDescent="0.35">
      <c r="A1182" t="s">
        <v>376</v>
      </c>
      <c r="B1182" s="21" t="s">
        <v>313</v>
      </c>
      <c r="C1182" s="22">
        <v>44301</v>
      </c>
      <c r="D1182" t="s">
        <v>92</v>
      </c>
      <c r="E1182" t="s">
        <v>93</v>
      </c>
      <c r="F1182" s="21" t="s">
        <v>89</v>
      </c>
      <c r="G1182" s="32">
        <v>109.91999999999999</v>
      </c>
      <c r="H1182" s="22">
        <v>44287</v>
      </c>
      <c r="I1182" s="23">
        <v>44301</v>
      </c>
      <c r="J1182">
        <f t="shared" si="108"/>
        <v>15</v>
      </c>
      <c r="K1182" s="2">
        <f t="shared" si="109"/>
        <v>44294</v>
      </c>
      <c r="L1182" s="9">
        <f t="shared" si="110"/>
        <v>15</v>
      </c>
      <c r="M1182" s="2">
        <f t="shared" si="111"/>
        <v>44294</v>
      </c>
      <c r="N1182" s="22">
        <v>44301</v>
      </c>
      <c r="O1182" s="22">
        <v>44302</v>
      </c>
      <c r="P1182" s="22">
        <v>44301.5</v>
      </c>
      <c r="Q1182">
        <f t="shared" si="112"/>
        <v>7.5</v>
      </c>
      <c r="R1182" s="33">
        <f t="shared" si="113"/>
        <v>824.39999999999986</v>
      </c>
    </row>
    <row r="1183" spans="1:18" x14ac:dyDescent="0.35">
      <c r="A1183" t="s">
        <v>376</v>
      </c>
      <c r="B1183" s="21" t="s">
        <v>313</v>
      </c>
      <c r="C1183" s="22">
        <v>44301</v>
      </c>
      <c r="D1183" t="s">
        <v>99</v>
      </c>
      <c r="E1183" t="s">
        <v>100</v>
      </c>
      <c r="F1183" s="21" t="s">
        <v>109</v>
      </c>
      <c r="G1183" s="32">
        <v>215</v>
      </c>
      <c r="H1183" s="22">
        <v>44287</v>
      </c>
      <c r="I1183" s="23">
        <v>44301</v>
      </c>
      <c r="J1183">
        <f t="shared" si="108"/>
        <v>15</v>
      </c>
      <c r="K1183" s="2">
        <f t="shared" si="109"/>
        <v>44294</v>
      </c>
      <c r="L1183" s="9">
        <f t="shared" si="110"/>
        <v>15</v>
      </c>
      <c r="M1183" s="2">
        <f t="shared" si="111"/>
        <v>44294</v>
      </c>
      <c r="N1183" s="22">
        <v>44301</v>
      </c>
      <c r="O1183" s="22">
        <v>44307</v>
      </c>
      <c r="P1183" s="22">
        <v>44306.5</v>
      </c>
      <c r="Q1183">
        <f t="shared" si="112"/>
        <v>12.5</v>
      </c>
      <c r="R1183" s="33">
        <f t="shared" si="113"/>
        <v>2687.5</v>
      </c>
    </row>
    <row r="1184" spans="1:18" x14ac:dyDescent="0.35">
      <c r="A1184" t="s">
        <v>376</v>
      </c>
      <c r="B1184" s="21" t="s">
        <v>313</v>
      </c>
      <c r="C1184" s="22">
        <v>44301</v>
      </c>
      <c r="D1184" t="s">
        <v>369</v>
      </c>
      <c r="E1184" t="s">
        <v>370</v>
      </c>
      <c r="F1184" s="21" t="s">
        <v>89</v>
      </c>
      <c r="G1184" s="32">
        <v>10715.51</v>
      </c>
      <c r="H1184" s="22">
        <v>44287</v>
      </c>
      <c r="I1184" s="23">
        <v>44301</v>
      </c>
      <c r="J1184">
        <f t="shared" si="108"/>
        <v>15</v>
      </c>
      <c r="K1184" s="2">
        <f t="shared" si="109"/>
        <v>44294</v>
      </c>
      <c r="L1184" s="9">
        <f t="shared" si="110"/>
        <v>15</v>
      </c>
      <c r="M1184" s="2">
        <f t="shared" si="111"/>
        <v>44294</v>
      </c>
      <c r="N1184" s="22">
        <v>44301</v>
      </c>
      <c r="O1184" s="22">
        <v>44302</v>
      </c>
      <c r="P1184" s="22">
        <v>44301.5</v>
      </c>
      <c r="Q1184">
        <f t="shared" si="112"/>
        <v>7.5</v>
      </c>
      <c r="R1184" s="33">
        <f t="shared" si="113"/>
        <v>80366.324999999997</v>
      </c>
    </row>
    <row r="1185" spans="1:18" x14ac:dyDescent="0.35">
      <c r="A1185" t="s">
        <v>376</v>
      </c>
      <c r="B1185" s="21" t="s">
        <v>313</v>
      </c>
      <c r="C1185" s="22">
        <v>44301</v>
      </c>
      <c r="D1185" t="s">
        <v>87</v>
      </c>
      <c r="E1185" t="s">
        <v>88</v>
      </c>
      <c r="F1185" s="21" t="s">
        <v>89</v>
      </c>
      <c r="G1185" s="32">
        <v>3188132.8400000026</v>
      </c>
      <c r="H1185" s="22">
        <v>44287</v>
      </c>
      <c r="I1185" s="23">
        <v>44301</v>
      </c>
      <c r="J1185">
        <f t="shared" si="108"/>
        <v>15</v>
      </c>
      <c r="K1185" s="2">
        <f t="shared" si="109"/>
        <v>44294</v>
      </c>
      <c r="L1185" s="9">
        <f t="shared" si="110"/>
        <v>15</v>
      </c>
      <c r="M1185" s="2">
        <f t="shared" si="111"/>
        <v>44294</v>
      </c>
      <c r="N1185" s="22">
        <v>44301</v>
      </c>
      <c r="O1185" s="22">
        <v>44302</v>
      </c>
      <c r="P1185" s="22">
        <v>44301.5</v>
      </c>
      <c r="Q1185">
        <f t="shared" si="112"/>
        <v>7.5</v>
      </c>
      <c r="R1185" s="33">
        <f t="shared" si="113"/>
        <v>23910996.300000019</v>
      </c>
    </row>
    <row r="1186" spans="1:18" x14ac:dyDescent="0.35">
      <c r="A1186" t="s">
        <v>376</v>
      </c>
      <c r="B1186" s="21" t="s">
        <v>313</v>
      </c>
      <c r="C1186" s="22">
        <v>44301</v>
      </c>
      <c r="D1186" t="s">
        <v>90</v>
      </c>
      <c r="E1186" t="s">
        <v>91</v>
      </c>
      <c r="F1186" s="21" t="s">
        <v>89</v>
      </c>
      <c r="G1186" s="32">
        <v>383870.27000000188</v>
      </c>
      <c r="H1186" s="22">
        <v>44287</v>
      </c>
      <c r="I1186" s="23">
        <v>44301</v>
      </c>
      <c r="J1186">
        <f t="shared" si="108"/>
        <v>15</v>
      </c>
      <c r="K1186" s="2">
        <f t="shared" si="109"/>
        <v>44294</v>
      </c>
      <c r="L1186" s="9">
        <f t="shared" si="110"/>
        <v>15</v>
      </c>
      <c r="M1186" s="2">
        <f t="shared" si="111"/>
        <v>44294</v>
      </c>
      <c r="N1186" s="22">
        <v>44301</v>
      </c>
      <c r="O1186" s="22">
        <v>44302</v>
      </c>
      <c r="P1186" s="22">
        <v>44301.5</v>
      </c>
      <c r="Q1186">
        <f t="shared" si="112"/>
        <v>7.5</v>
      </c>
      <c r="R1186" s="33">
        <f t="shared" si="113"/>
        <v>2879027.0250000143</v>
      </c>
    </row>
    <row r="1187" spans="1:18" x14ac:dyDescent="0.35">
      <c r="A1187" t="s">
        <v>376</v>
      </c>
      <c r="B1187" s="21" t="s">
        <v>313</v>
      </c>
      <c r="C1187" s="22">
        <v>44301</v>
      </c>
      <c r="D1187" t="s">
        <v>92</v>
      </c>
      <c r="E1187" t="s">
        <v>93</v>
      </c>
      <c r="F1187" s="21" t="s">
        <v>89</v>
      </c>
      <c r="G1187" s="32">
        <v>383870.28000000189</v>
      </c>
      <c r="H1187" s="22">
        <v>44287</v>
      </c>
      <c r="I1187" s="23">
        <v>44301</v>
      </c>
      <c r="J1187">
        <f t="shared" si="108"/>
        <v>15</v>
      </c>
      <c r="K1187" s="2">
        <f t="shared" si="109"/>
        <v>44294</v>
      </c>
      <c r="L1187" s="9">
        <f t="shared" si="110"/>
        <v>15</v>
      </c>
      <c r="M1187" s="2">
        <f t="shared" si="111"/>
        <v>44294</v>
      </c>
      <c r="N1187" s="22">
        <v>44301</v>
      </c>
      <c r="O1187" s="22">
        <v>44302</v>
      </c>
      <c r="P1187" s="22">
        <v>44301.5</v>
      </c>
      <c r="Q1187">
        <f t="shared" si="112"/>
        <v>7.5</v>
      </c>
      <c r="R1187" s="33">
        <f t="shared" si="113"/>
        <v>2879027.1000000141</v>
      </c>
    </row>
    <row r="1188" spans="1:18" x14ac:dyDescent="0.35">
      <c r="A1188" t="s">
        <v>376</v>
      </c>
      <c r="B1188" s="21" t="s">
        <v>313</v>
      </c>
      <c r="C1188" s="22">
        <v>44301</v>
      </c>
      <c r="D1188" t="s">
        <v>99</v>
      </c>
      <c r="E1188" t="s">
        <v>100</v>
      </c>
      <c r="F1188" s="21" t="s">
        <v>109</v>
      </c>
      <c r="G1188" s="32">
        <v>752305</v>
      </c>
      <c r="H1188" s="22">
        <v>44287</v>
      </c>
      <c r="I1188" s="23">
        <v>44301</v>
      </c>
      <c r="J1188">
        <f t="shared" si="108"/>
        <v>15</v>
      </c>
      <c r="K1188" s="2">
        <f t="shared" si="109"/>
        <v>44294</v>
      </c>
      <c r="L1188" s="9">
        <f t="shared" si="110"/>
        <v>15</v>
      </c>
      <c r="M1188" s="2">
        <f t="shared" si="111"/>
        <v>44294</v>
      </c>
      <c r="N1188" s="22">
        <v>44301</v>
      </c>
      <c r="O1188" s="22">
        <v>44307</v>
      </c>
      <c r="P1188" s="22">
        <v>44306.5</v>
      </c>
      <c r="Q1188">
        <f t="shared" si="112"/>
        <v>12.5</v>
      </c>
      <c r="R1188" s="33">
        <f t="shared" si="113"/>
        <v>9403812.5</v>
      </c>
    </row>
    <row r="1189" spans="1:18" x14ac:dyDescent="0.35">
      <c r="A1189" t="s">
        <v>376</v>
      </c>
      <c r="B1189" s="21" t="s">
        <v>313</v>
      </c>
      <c r="C1189" s="22">
        <v>44301</v>
      </c>
      <c r="D1189" t="s">
        <v>94</v>
      </c>
      <c r="E1189" t="s">
        <v>95</v>
      </c>
      <c r="F1189" s="21" t="s">
        <v>89</v>
      </c>
      <c r="G1189" s="32">
        <v>52.150000000000006</v>
      </c>
      <c r="H1189" s="22">
        <v>44287</v>
      </c>
      <c r="I1189" s="23">
        <v>44301</v>
      </c>
      <c r="J1189">
        <f t="shared" si="108"/>
        <v>15</v>
      </c>
      <c r="K1189" s="2">
        <f t="shared" si="109"/>
        <v>44294</v>
      </c>
      <c r="L1189" s="9">
        <f t="shared" si="110"/>
        <v>15</v>
      </c>
      <c r="M1189" s="2">
        <f t="shared" si="111"/>
        <v>44294</v>
      </c>
      <c r="N1189" s="22">
        <v>44301</v>
      </c>
      <c r="O1189" s="22">
        <v>44302</v>
      </c>
      <c r="P1189" s="22">
        <v>44301.5</v>
      </c>
      <c r="Q1189">
        <f t="shared" si="112"/>
        <v>7.5</v>
      </c>
      <c r="R1189" s="33">
        <f t="shared" si="113"/>
        <v>391.12500000000006</v>
      </c>
    </row>
    <row r="1190" spans="1:18" x14ac:dyDescent="0.35">
      <c r="A1190" t="s">
        <v>376</v>
      </c>
      <c r="B1190" s="21" t="s">
        <v>313</v>
      </c>
      <c r="C1190" s="22">
        <v>44301</v>
      </c>
      <c r="D1190" t="s">
        <v>96</v>
      </c>
      <c r="E1190" t="s">
        <v>97</v>
      </c>
      <c r="F1190" s="21" t="s">
        <v>89</v>
      </c>
      <c r="G1190" s="32">
        <v>52.150000000000006</v>
      </c>
      <c r="H1190" s="22">
        <v>44287</v>
      </c>
      <c r="I1190" s="23">
        <v>44301</v>
      </c>
      <c r="J1190">
        <f t="shared" si="108"/>
        <v>15</v>
      </c>
      <c r="K1190" s="2">
        <f t="shared" si="109"/>
        <v>44294</v>
      </c>
      <c r="L1190" s="9">
        <f t="shared" si="110"/>
        <v>15</v>
      </c>
      <c r="M1190" s="2">
        <f t="shared" si="111"/>
        <v>44294</v>
      </c>
      <c r="N1190" s="22">
        <v>44301</v>
      </c>
      <c r="O1190" s="22">
        <v>44302</v>
      </c>
      <c r="P1190" s="22">
        <v>44301.5</v>
      </c>
      <c r="Q1190">
        <f t="shared" si="112"/>
        <v>7.5</v>
      </c>
      <c r="R1190" s="33">
        <f t="shared" si="113"/>
        <v>391.12500000000006</v>
      </c>
    </row>
    <row r="1191" spans="1:18" x14ac:dyDescent="0.35">
      <c r="A1191" t="s">
        <v>376</v>
      </c>
      <c r="B1191" s="21" t="s">
        <v>313</v>
      </c>
      <c r="C1191" s="22">
        <v>44301</v>
      </c>
      <c r="D1191" t="s">
        <v>94</v>
      </c>
      <c r="E1191" t="s">
        <v>95</v>
      </c>
      <c r="F1191" s="21" t="s">
        <v>89</v>
      </c>
      <c r="G1191" s="32">
        <v>67.349999999999994</v>
      </c>
      <c r="H1191" s="22">
        <v>44287</v>
      </c>
      <c r="I1191" s="23">
        <v>44301</v>
      </c>
      <c r="J1191">
        <f t="shared" si="108"/>
        <v>15</v>
      </c>
      <c r="K1191" s="2">
        <f t="shared" si="109"/>
        <v>44294</v>
      </c>
      <c r="L1191" s="9">
        <f t="shared" si="110"/>
        <v>15</v>
      </c>
      <c r="M1191" s="2">
        <f t="shared" si="111"/>
        <v>44294</v>
      </c>
      <c r="N1191" s="22">
        <v>44301</v>
      </c>
      <c r="O1191" s="22">
        <v>44302</v>
      </c>
      <c r="P1191" s="22">
        <v>44301.5</v>
      </c>
      <c r="Q1191">
        <f t="shared" si="112"/>
        <v>7.5</v>
      </c>
      <c r="R1191" s="33">
        <f t="shared" si="113"/>
        <v>505.12499999999994</v>
      </c>
    </row>
    <row r="1192" spans="1:18" x14ac:dyDescent="0.35">
      <c r="A1192" t="s">
        <v>376</v>
      </c>
      <c r="B1192" s="21" t="s">
        <v>313</v>
      </c>
      <c r="C1192" s="22">
        <v>44301</v>
      </c>
      <c r="D1192" t="s">
        <v>96</v>
      </c>
      <c r="E1192" t="s">
        <v>97</v>
      </c>
      <c r="F1192" s="21" t="s">
        <v>89</v>
      </c>
      <c r="G1192" s="32">
        <v>67.349999999999994</v>
      </c>
      <c r="H1192" s="22">
        <v>44287</v>
      </c>
      <c r="I1192" s="23">
        <v>44301</v>
      </c>
      <c r="J1192">
        <f t="shared" si="108"/>
        <v>15</v>
      </c>
      <c r="K1192" s="2">
        <f t="shared" si="109"/>
        <v>44294</v>
      </c>
      <c r="L1192" s="9">
        <f t="shared" si="110"/>
        <v>15</v>
      </c>
      <c r="M1192" s="2">
        <f t="shared" si="111"/>
        <v>44294</v>
      </c>
      <c r="N1192" s="22">
        <v>44301</v>
      </c>
      <c r="O1192" s="22">
        <v>44302</v>
      </c>
      <c r="P1192" s="22">
        <v>44301.5</v>
      </c>
      <c r="Q1192">
        <f t="shared" si="112"/>
        <v>7.5</v>
      </c>
      <c r="R1192" s="33">
        <f t="shared" si="113"/>
        <v>505.12499999999994</v>
      </c>
    </row>
    <row r="1193" spans="1:18" x14ac:dyDescent="0.35">
      <c r="A1193" t="s">
        <v>376</v>
      </c>
      <c r="B1193" s="21" t="s">
        <v>313</v>
      </c>
      <c r="C1193" s="22">
        <v>44301</v>
      </c>
      <c r="D1193" t="s">
        <v>94</v>
      </c>
      <c r="E1193" t="s">
        <v>95</v>
      </c>
      <c r="F1193" s="21" t="s">
        <v>89</v>
      </c>
      <c r="G1193" s="32">
        <v>37.56</v>
      </c>
      <c r="H1193" s="22">
        <v>44287</v>
      </c>
      <c r="I1193" s="23">
        <v>44301</v>
      </c>
      <c r="J1193">
        <f t="shared" si="108"/>
        <v>15</v>
      </c>
      <c r="K1193" s="2">
        <f t="shared" si="109"/>
        <v>44294</v>
      </c>
      <c r="L1193" s="9">
        <f t="shared" si="110"/>
        <v>15</v>
      </c>
      <c r="M1193" s="2">
        <f t="shared" si="111"/>
        <v>44294</v>
      </c>
      <c r="N1193" s="22">
        <v>44301</v>
      </c>
      <c r="O1193" s="22">
        <v>44302</v>
      </c>
      <c r="P1193" s="22">
        <v>44301.5</v>
      </c>
      <c r="Q1193">
        <f t="shared" si="112"/>
        <v>7.5</v>
      </c>
      <c r="R1193" s="33">
        <f t="shared" si="113"/>
        <v>281.70000000000005</v>
      </c>
    </row>
    <row r="1194" spans="1:18" x14ac:dyDescent="0.35">
      <c r="A1194" t="s">
        <v>376</v>
      </c>
      <c r="B1194" s="21" t="s">
        <v>313</v>
      </c>
      <c r="C1194" s="22">
        <v>44301</v>
      </c>
      <c r="D1194" t="s">
        <v>96</v>
      </c>
      <c r="E1194" t="s">
        <v>97</v>
      </c>
      <c r="F1194" s="21" t="s">
        <v>89</v>
      </c>
      <c r="G1194" s="32">
        <v>37.56</v>
      </c>
      <c r="H1194" s="22">
        <v>44287</v>
      </c>
      <c r="I1194" s="23">
        <v>44301</v>
      </c>
      <c r="J1194">
        <f t="shared" si="108"/>
        <v>15</v>
      </c>
      <c r="K1194" s="2">
        <f t="shared" si="109"/>
        <v>44294</v>
      </c>
      <c r="L1194" s="9">
        <f t="shared" si="110"/>
        <v>15</v>
      </c>
      <c r="M1194" s="2">
        <f t="shared" si="111"/>
        <v>44294</v>
      </c>
      <c r="N1194" s="22">
        <v>44301</v>
      </c>
      <c r="O1194" s="22">
        <v>44302</v>
      </c>
      <c r="P1194" s="22">
        <v>44301.5</v>
      </c>
      <c r="Q1194">
        <f t="shared" si="112"/>
        <v>7.5</v>
      </c>
      <c r="R1194" s="33">
        <f t="shared" si="113"/>
        <v>281.70000000000005</v>
      </c>
    </row>
    <row r="1195" spans="1:18" x14ac:dyDescent="0.35">
      <c r="A1195" t="s">
        <v>376</v>
      </c>
      <c r="B1195" s="21" t="s">
        <v>313</v>
      </c>
      <c r="C1195" s="22">
        <v>44301</v>
      </c>
      <c r="D1195" t="s">
        <v>94</v>
      </c>
      <c r="E1195" t="s">
        <v>95</v>
      </c>
      <c r="F1195" s="21" t="s">
        <v>89</v>
      </c>
      <c r="G1195" s="32">
        <v>1555.3000000000002</v>
      </c>
      <c r="H1195" s="22">
        <v>44287</v>
      </c>
      <c r="I1195" s="23">
        <v>44301</v>
      </c>
      <c r="J1195">
        <f t="shared" si="108"/>
        <v>15</v>
      </c>
      <c r="K1195" s="2">
        <f t="shared" si="109"/>
        <v>44294</v>
      </c>
      <c r="L1195" s="9">
        <f t="shared" si="110"/>
        <v>15</v>
      </c>
      <c r="M1195" s="2">
        <f t="shared" si="111"/>
        <v>44294</v>
      </c>
      <c r="N1195" s="22">
        <v>44301</v>
      </c>
      <c r="O1195" s="22">
        <v>44302</v>
      </c>
      <c r="P1195" s="22">
        <v>44301.5</v>
      </c>
      <c r="Q1195">
        <f t="shared" si="112"/>
        <v>7.5</v>
      </c>
      <c r="R1195" s="33">
        <f t="shared" si="113"/>
        <v>11664.750000000002</v>
      </c>
    </row>
    <row r="1196" spans="1:18" x14ac:dyDescent="0.35">
      <c r="A1196" t="s">
        <v>376</v>
      </c>
      <c r="B1196" s="21" t="s">
        <v>313</v>
      </c>
      <c r="C1196" s="22">
        <v>44301</v>
      </c>
      <c r="D1196" t="s">
        <v>96</v>
      </c>
      <c r="E1196" t="s">
        <v>97</v>
      </c>
      <c r="F1196" s="21" t="s">
        <v>89</v>
      </c>
      <c r="G1196" s="32">
        <v>1555.3000000000002</v>
      </c>
      <c r="H1196" s="22">
        <v>44287</v>
      </c>
      <c r="I1196" s="23">
        <v>44301</v>
      </c>
      <c r="J1196">
        <f t="shared" si="108"/>
        <v>15</v>
      </c>
      <c r="K1196" s="2">
        <f t="shared" si="109"/>
        <v>44294</v>
      </c>
      <c r="L1196" s="9">
        <f t="shared" si="110"/>
        <v>15</v>
      </c>
      <c r="M1196" s="2">
        <f t="shared" si="111"/>
        <v>44294</v>
      </c>
      <c r="N1196" s="22">
        <v>44301</v>
      </c>
      <c r="O1196" s="22">
        <v>44302</v>
      </c>
      <c r="P1196" s="22">
        <v>44301.5</v>
      </c>
      <c r="Q1196">
        <f t="shared" si="112"/>
        <v>7.5</v>
      </c>
      <c r="R1196" s="33">
        <f t="shared" si="113"/>
        <v>11664.750000000002</v>
      </c>
    </row>
    <row r="1197" spans="1:18" x14ac:dyDescent="0.35">
      <c r="A1197" t="s">
        <v>376</v>
      </c>
      <c r="B1197" s="21" t="s">
        <v>313</v>
      </c>
      <c r="C1197" s="22">
        <v>44301</v>
      </c>
      <c r="D1197" t="s">
        <v>94</v>
      </c>
      <c r="E1197" t="s">
        <v>95</v>
      </c>
      <c r="F1197" s="21" t="s">
        <v>89</v>
      </c>
      <c r="G1197" s="32">
        <v>470.03000000000003</v>
      </c>
      <c r="H1197" s="22">
        <v>44287</v>
      </c>
      <c r="I1197" s="23">
        <v>44301</v>
      </c>
      <c r="J1197">
        <f t="shared" si="108"/>
        <v>15</v>
      </c>
      <c r="K1197" s="2">
        <f t="shared" si="109"/>
        <v>44294</v>
      </c>
      <c r="L1197" s="9">
        <f t="shared" si="110"/>
        <v>15</v>
      </c>
      <c r="M1197" s="2">
        <f t="shared" si="111"/>
        <v>44294</v>
      </c>
      <c r="N1197" s="22">
        <v>44301</v>
      </c>
      <c r="O1197" s="22">
        <v>44302</v>
      </c>
      <c r="P1197" s="22">
        <v>44301.5</v>
      </c>
      <c r="Q1197">
        <f t="shared" si="112"/>
        <v>7.5</v>
      </c>
      <c r="R1197" s="33">
        <f t="shared" si="113"/>
        <v>3525.2250000000004</v>
      </c>
    </row>
    <row r="1198" spans="1:18" x14ac:dyDescent="0.35">
      <c r="A1198" t="s">
        <v>376</v>
      </c>
      <c r="B1198" s="21" t="s">
        <v>313</v>
      </c>
      <c r="C1198" s="22">
        <v>44301</v>
      </c>
      <c r="D1198" t="s">
        <v>96</v>
      </c>
      <c r="E1198" t="s">
        <v>97</v>
      </c>
      <c r="F1198" s="21" t="s">
        <v>89</v>
      </c>
      <c r="G1198" s="32">
        <v>470.03000000000003</v>
      </c>
      <c r="H1198" s="22">
        <v>44287</v>
      </c>
      <c r="I1198" s="23">
        <v>44301</v>
      </c>
      <c r="J1198">
        <f t="shared" si="108"/>
        <v>15</v>
      </c>
      <c r="K1198" s="2">
        <f t="shared" si="109"/>
        <v>44294</v>
      </c>
      <c r="L1198" s="9">
        <f t="shared" si="110"/>
        <v>15</v>
      </c>
      <c r="M1198" s="2">
        <f t="shared" si="111"/>
        <v>44294</v>
      </c>
      <c r="N1198" s="22">
        <v>44301</v>
      </c>
      <c r="O1198" s="22">
        <v>44302</v>
      </c>
      <c r="P1198" s="22">
        <v>44301.5</v>
      </c>
      <c r="Q1198">
        <f t="shared" si="112"/>
        <v>7.5</v>
      </c>
      <c r="R1198" s="33">
        <f t="shared" si="113"/>
        <v>3525.2250000000004</v>
      </c>
    </row>
    <row r="1199" spans="1:18" x14ac:dyDescent="0.35">
      <c r="A1199" t="s">
        <v>376</v>
      </c>
      <c r="B1199" s="21" t="s">
        <v>313</v>
      </c>
      <c r="C1199" s="22">
        <v>44301</v>
      </c>
      <c r="D1199" t="s">
        <v>99</v>
      </c>
      <c r="E1199" t="s">
        <v>100</v>
      </c>
      <c r="F1199" s="21" t="s">
        <v>315</v>
      </c>
      <c r="G1199" s="32">
        <v>188.46</v>
      </c>
      <c r="H1199" s="22">
        <v>44287</v>
      </c>
      <c r="I1199" s="23">
        <v>44301</v>
      </c>
      <c r="J1199">
        <f t="shared" si="108"/>
        <v>15</v>
      </c>
      <c r="K1199" s="2">
        <f t="shared" si="109"/>
        <v>44294</v>
      </c>
      <c r="L1199" s="9">
        <f t="shared" si="110"/>
        <v>15</v>
      </c>
      <c r="M1199" s="2">
        <f t="shared" si="111"/>
        <v>44294</v>
      </c>
      <c r="N1199" s="22">
        <v>44301</v>
      </c>
      <c r="O1199" s="22">
        <v>44302</v>
      </c>
      <c r="P1199" s="22">
        <v>44301.5</v>
      </c>
      <c r="Q1199">
        <f t="shared" si="112"/>
        <v>7.5</v>
      </c>
      <c r="R1199" s="33">
        <f t="shared" si="113"/>
        <v>1413.45</v>
      </c>
    </row>
    <row r="1200" spans="1:18" x14ac:dyDescent="0.35">
      <c r="A1200" t="s">
        <v>376</v>
      </c>
      <c r="B1200" s="21" t="s">
        <v>313</v>
      </c>
      <c r="C1200" s="22">
        <v>44301</v>
      </c>
      <c r="D1200" t="s">
        <v>99</v>
      </c>
      <c r="E1200" t="s">
        <v>100</v>
      </c>
      <c r="F1200" s="21" t="s">
        <v>103</v>
      </c>
      <c r="G1200" s="32">
        <v>8931.4299999999985</v>
      </c>
      <c r="H1200" s="22">
        <v>44287</v>
      </c>
      <c r="I1200" s="23">
        <v>44301</v>
      </c>
      <c r="J1200">
        <f t="shared" si="108"/>
        <v>15</v>
      </c>
      <c r="K1200" s="2">
        <f t="shared" si="109"/>
        <v>44294</v>
      </c>
      <c r="L1200" s="9">
        <f t="shared" si="110"/>
        <v>15</v>
      </c>
      <c r="M1200" s="2">
        <f t="shared" si="111"/>
        <v>44294</v>
      </c>
      <c r="N1200" s="22">
        <v>44301</v>
      </c>
      <c r="O1200" s="22">
        <v>44302</v>
      </c>
      <c r="P1200" s="22">
        <v>44301.5</v>
      </c>
      <c r="Q1200">
        <f t="shared" si="112"/>
        <v>7.5</v>
      </c>
      <c r="R1200" s="33">
        <f t="shared" si="113"/>
        <v>66985.724999999991</v>
      </c>
    </row>
    <row r="1201" spans="1:18" x14ac:dyDescent="0.35">
      <c r="A1201" t="s">
        <v>376</v>
      </c>
      <c r="B1201" s="21" t="s">
        <v>313</v>
      </c>
      <c r="C1201" s="22">
        <v>44301</v>
      </c>
      <c r="D1201" t="s">
        <v>104</v>
      </c>
      <c r="E1201" t="s">
        <v>105</v>
      </c>
      <c r="F1201" s="21" t="s">
        <v>106</v>
      </c>
      <c r="G1201" s="32">
        <v>2083.3500000000004</v>
      </c>
      <c r="H1201" s="22">
        <v>44287</v>
      </c>
      <c r="I1201" s="23">
        <v>44301</v>
      </c>
      <c r="J1201">
        <f t="shared" si="108"/>
        <v>15</v>
      </c>
      <c r="K1201" s="2">
        <f t="shared" si="109"/>
        <v>44294</v>
      </c>
      <c r="L1201" s="9">
        <f t="shared" si="110"/>
        <v>15</v>
      </c>
      <c r="M1201" s="2">
        <f t="shared" si="111"/>
        <v>44294</v>
      </c>
      <c r="N1201" s="22">
        <v>44301</v>
      </c>
      <c r="O1201" s="22">
        <v>44302</v>
      </c>
      <c r="P1201" s="22">
        <v>44301.5</v>
      </c>
      <c r="Q1201">
        <f t="shared" si="112"/>
        <v>7.5</v>
      </c>
      <c r="R1201" s="33">
        <f t="shared" si="113"/>
        <v>15625.125000000004</v>
      </c>
    </row>
    <row r="1202" spans="1:18" x14ac:dyDescent="0.35">
      <c r="A1202" t="s">
        <v>376</v>
      </c>
      <c r="B1202" s="21" t="s">
        <v>313</v>
      </c>
      <c r="C1202" s="22">
        <v>44301</v>
      </c>
      <c r="D1202" t="s">
        <v>94</v>
      </c>
      <c r="E1202" t="s">
        <v>95</v>
      </c>
      <c r="F1202" s="21" t="s">
        <v>89</v>
      </c>
      <c r="G1202" s="32">
        <v>1514102.9400000074</v>
      </c>
      <c r="H1202" s="22">
        <v>44287</v>
      </c>
      <c r="I1202" s="23">
        <v>44301</v>
      </c>
      <c r="J1202">
        <f t="shared" si="108"/>
        <v>15</v>
      </c>
      <c r="K1202" s="2">
        <f t="shared" si="109"/>
        <v>44294</v>
      </c>
      <c r="L1202" s="9">
        <f t="shared" si="110"/>
        <v>15</v>
      </c>
      <c r="M1202" s="2">
        <f t="shared" si="111"/>
        <v>44294</v>
      </c>
      <c r="N1202" s="22">
        <v>44301</v>
      </c>
      <c r="O1202" s="22">
        <v>44302</v>
      </c>
      <c r="P1202" s="22">
        <v>44301.5</v>
      </c>
      <c r="Q1202">
        <f t="shared" si="112"/>
        <v>7.5</v>
      </c>
      <c r="R1202" s="33">
        <f t="shared" si="113"/>
        <v>11355772.050000055</v>
      </c>
    </row>
    <row r="1203" spans="1:18" x14ac:dyDescent="0.35">
      <c r="A1203" t="s">
        <v>376</v>
      </c>
      <c r="B1203" s="21" t="s">
        <v>313</v>
      </c>
      <c r="C1203" s="22">
        <v>44301</v>
      </c>
      <c r="D1203" t="s">
        <v>96</v>
      </c>
      <c r="E1203" t="s">
        <v>97</v>
      </c>
      <c r="F1203" s="21" t="s">
        <v>89</v>
      </c>
      <c r="G1203" s="32">
        <v>1514102.9400000074</v>
      </c>
      <c r="H1203" s="22">
        <v>44287</v>
      </c>
      <c r="I1203" s="23">
        <v>44301</v>
      </c>
      <c r="J1203">
        <f t="shared" si="108"/>
        <v>15</v>
      </c>
      <c r="K1203" s="2">
        <f t="shared" si="109"/>
        <v>44294</v>
      </c>
      <c r="L1203" s="9">
        <f t="shared" si="110"/>
        <v>15</v>
      </c>
      <c r="M1203" s="2">
        <f t="shared" si="111"/>
        <v>44294</v>
      </c>
      <c r="N1203" s="22">
        <v>44301</v>
      </c>
      <c r="O1203" s="22">
        <v>44302</v>
      </c>
      <c r="P1203" s="22">
        <v>44301.5</v>
      </c>
      <c r="Q1203">
        <f t="shared" si="112"/>
        <v>7.5</v>
      </c>
      <c r="R1203" s="33">
        <f t="shared" si="113"/>
        <v>11355772.050000055</v>
      </c>
    </row>
    <row r="1204" spans="1:18" x14ac:dyDescent="0.35">
      <c r="A1204" t="s">
        <v>376</v>
      </c>
      <c r="B1204" s="21" t="s">
        <v>313</v>
      </c>
      <c r="C1204" s="22">
        <v>44301</v>
      </c>
      <c r="D1204" t="s">
        <v>107</v>
      </c>
      <c r="E1204" t="s">
        <v>108</v>
      </c>
      <c r="F1204" s="21" t="s">
        <v>101</v>
      </c>
      <c r="G1204" s="32">
        <v>2268.1300000000006</v>
      </c>
      <c r="H1204" s="22">
        <v>44287</v>
      </c>
      <c r="I1204" s="23">
        <v>44301</v>
      </c>
      <c r="J1204">
        <f t="shared" si="108"/>
        <v>15</v>
      </c>
      <c r="K1204" s="2">
        <f t="shared" si="109"/>
        <v>44294</v>
      </c>
      <c r="L1204" s="9">
        <f t="shared" si="110"/>
        <v>15</v>
      </c>
      <c r="M1204" s="2">
        <f t="shared" si="111"/>
        <v>44294</v>
      </c>
      <c r="N1204" s="22">
        <v>44301</v>
      </c>
      <c r="O1204" s="22">
        <v>44302</v>
      </c>
      <c r="P1204" s="22">
        <v>44301.5</v>
      </c>
      <c r="Q1204">
        <f t="shared" si="112"/>
        <v>7.5</v>
      </c>
      <c r="R1204" s="33">
        <f t="shared" si="113"/>
        <v>17010.975000000006</v>
      </c>
    </row>
    <row r="1205" spans="1:18" x14ac:dyDescent="0.35">
      <c r="A1205" t="s">
        <v>376</v>
      </c>
      <c r="B1205" s="21" t="s">
        <v>313</v>
      </c>
      <c r="C1205" s="22">
        <v>44301</v>
      </c>
      <c r="D1205" t="s">
        <v>99</v>
      </c>
      <c r="E1205" t="s">
        <v>100</v>
      </c>
      <c r="F1205" s="21" t="s">
        <v>101</v>
      </c>
      <c r="G1205" s="32">
        <v>59286.85</v>
      </c>
      <c r="H1205" s="22">
        <v>44287</v>
      </c>
      <c r="I1205" s="23">
        <v>44301</v>
      </c>
      <c r="J1205">
        <f t="shared" si="108"/>
        <v>15</v>
      </c>
      <c r="K1205" s="2">
        <f t="shared" si="109"/>
        <v>44294</v>
      </c>
      <c r="L1205" s="9">
        <f t="shared" si="110"/>
        <v>15</v>
      </c>
      <c r="M1205" s="2">
        <f t="shared" si="111"/>
        <v>44294</v>
      </c>
      <c r="N1205" s="22">
        <v>44301</v>
      </c>
      <c r="O1205" s="22">
        <v>44302</v>
      </c>
      <c r="P1205" s="22">
        <v>44301.5</v>
      </c>
      <c r="Q1205">
        <f t="shared" si="112"/>
        <v>7.5</v>
      </c>
      <c r="R1205" s="33">
        <f t="shared" si="113"/>
        <v>444651.375</v>
      </c>
    </row>
    <row r="1206" spans="1:18" x14ac:dyDescent="0.35">
      <c r="A1206" t="s">
        <v>376</v>
      </c>
      <c r="B1206" s="21" t="s">
        <v>313</v>
      </c>
      <c r="C1206" s="22">
        <v>44301</v>
      </c>
      <c r="D1206" t="s">
        <v>107</v>
      </c>
      <c r="E1206" t="s">
        <v>108</v>
      </c>
      <c r="F1206" s="21" t="s">
        <v>375</v>
      </c>
      <c r="G1206" s="32">
        <v>25</v>
      </c>
      <c r="H1206" s="22">
        <v>44287</v>
      </c>
      <c r="I1206" s="23">
        <v>44301</v>
      </c>
      <c r="J1206">
        <f t="shared" si="108"/>
        <v>15</v>
      </c>
      <c r="K1206" s="2">
        <f t="shared" si="109"/>
        <v>44294</v>
      </c>
      <c r="L1206" s="9">
        <f t="shared" si="110"/>
        <v>15</v>
      </c>
      <c r="M1206" s="2">
        <f t="shared" si="111"/>
        <v>44294</v>
      </c>
      <c r="N1206" s="22">
        <v>44301</v>
      </c>
      <c r="O1206" s="22">
        <v>44302</v>
      </c>
      <c r="P1206" s="22">
        <v>44301.5</v>
      </c>
      <c r="Q1206">
        <f t="shared" si="112"/>
        <v>7.5</v>
      </c>
      <c r="R1206" s="33">
        <f t="shared" si="113"/>
        <v>187.5</v>
      </c>
    </row>
    <row r="1207" spans="1:18" x14ac:dyDescent="0.35">
      <c r="A1207" t="s">
        <v>376</v>
      </c>
      <c r="B1207" s="21" t="s">
        <v>313</v>
      </c>
      <c r="C1207" s="22">
        <v>44301</v>
      </c>
      <c r="D1207" t="s">
        <v>99</v>
      </c>
      <c r="E1207" t="s">
        <v>100</v>
      </c>
      <c r="F1207" s="21" t="s">
        <v>102</v>
      </c>
      <c r="G1207" s="32">
        <v>31723.509999999995</v>
      </c>
      <c r="H1207" s="22">
        <v>44287</v>
      </c>
      <c r="I1207" s="23">
        <v>44301</v>
      </c>
      <c r="J1207">
        <f t="shared" si="108"/>
        <v>15</v>
      </c>
      <c r="K1207" s="2">
        <f t="shared" si="109"/>
        <v>44294</v>
      </c>
      <c r="L1207" s="9">
        <f t="shared" si="110"/>
        <v>15</v>
      </c>
      <c r="M1207" s="2">
        <f t="shared" si="111"/>
        <v>44294</v>
      </c>
      <c r="N1207" s="22">
        <v>44301</v>
      </c>
      <c r="O1207" s="22">
        <v>44302</v>
      </c>
      <c r="P1207" s="22">
        <v>44301.5</v>
      </c>
      <c r="Q1207">
        <f t="shared" si="112"/>
        <v>7.5</v>
      </c>
      <c r="R1207" s="33">
        <f t="shared" si="113"/>
        <v>237926.32499999995</v>
      </c>
    </row>
    <row r="1208" spans="1:18" x14ac:dyDescent="0.35">
      <c r="A1208" t="s">
        <v>376</v>
      </c>
      <c r="B1208" s="21" t="s">
        <v>313</v>
      </c>
      <c r="C1208" s="22">
        <v>44301</v>
      </c>
      <c r="D1208" t="s">
        <v>110</v>
      </c>
      <c r="E1208" t="s">
        <v>111</v>
      </c>
      <c r="F1208" s="21" t="s">
        <v>112</v>
      </c>
      <c r="G1208" s="32">
        <v>9.9499999999999993</v>
      </c>
      <c r="H1208" s="22">
        <v>44287</v>
      </c>
      <c r="I1208" s="23">
        <v>44301</v>
      </c>
      <c r="J1208">
        <f t="shared" si="108"/>
        <v>15</v>
      </c>
      <c r="K1208" s="2">
        <f t="shared" si="109"/>
        <v>44294</v>
      </c>
      <c r="L1208" s="9">
        <f t="shared" si="110"/>
        <v>15</v>
      </c>
      <c r="M1208" s="2">
        <f t="shared" si="111"/>
        <v>44294</v>
      </c>
      <c r="N1208" s="22">
        <v>44301</v>
      </c>
      <c r="O1208" s="22">
        <v>44306</v>
      </c>
      <c r="P1208" s="22">
        <v>44305.5</v>
      </c>
      <c r="Q1208">
        <f t="shared" si="112"/>
        <v>11.5</v>
      </c>
      <c r="R1208" s="33">
        <f t="shared" si="113"/>
        <v>114.425</v>
      </c>
    </row>
    <row r="1209" spans="1:18" x14ac:dyDescent="0.35">
      <c r="A1209" t="s">
        <v>376</v>
      </c>
      <c r="B1209" s="21" t="s">
        <v>313</v>
      </c>
      <c r="C1209" s="22">
        <v>44301</v>
      </c>
      <c r="D1209" t="s">
        <v>114</v>
      </c>
      <c r="E1209" t="s">
        <v>115</v>
      </c>
      <c r="F1209" s="21" t="s">
        <v>113</v>
      </c>
      <c r="G1209" s="32">
        <v>59.84</v>
      </c>
      <c r="H1209" s="22">
        <v>44287</v>
      </c>
      <c r="I1209" s="23">
        <v>44301</v>
      </c>
      <c r="J1209">
        <f t="shared" si="108"/>
        <v>15</v>
      </c>
      <c r="K1209" s="2">
        <f t="shared" si="109"/>
        <v>44294</v>
      </c>
      <c r="L1209" s="9">
        <f t="shared" si="110"/>
        <v>15</v>
      </c>
      <c r="M1209" s="2">
        <f t="shared" si="111"/>
        <v>44294</v>
      </c>
      <c r="N1209" s="22">
        <v>44301</v>
      </c>
      <c r="O1209" s="22">
        <v>44306</v>
      </c>
      <c r="P1209" s="22">
        <v>44305.5</v>
      </c>
      <c r="Q1209">
        <f t="shared" si="112"/>
        <v>11.5</v>
      </c>
      <c r="R1209" s="33">
        <f t="shared" si="113"/>
        <v>688.16000000000008</v>
      </c>
    </row>
    <row r="1210" spans="1:18" x14ac:dyDescent="0.35">
      <c r="A1210" t="s">
        <v>376</v>
      </c>
      <c r="B1210" s="21" t="s">
        <v>313</v>
      </c>
      <c r="C1210" s="22">
        <v>44301</v>
      </c>
      <c r="D1210" t="s">
        <v>110</v>
      </c>
      <c r="E1210" t="s">
        <v>111</v>
      </c>
      <c r="F1210" s="21" t="s">
        <v>113</v>
      </c>
      <c r="G1210" s="32">
        <v>242.57000000000002</v>
      </c>
      <c r="H1210" s="22">
        <v>44287</v>
      </c>
      <c r="I1210" s="23">
        <v>44301</v>
      </c>
      <c r="J1210">
        <f t="shared" si="108"/>
        <v>15</v>
      </c>
      <c r="K1210" s="2">
        <f t="shared" si="109"/>
        <v>44294</v>
      </c>
      <c r="L1210" s="9">
        <f t="shared" si="110"/>
        <v>15</v>
      </c>
      <c r="M1210" s="2">
        <f t="shared" si="111"/>
        <v>44294</v>
      </c>
      <c r="N1210" s="22">
        <v>44301</v>
      </c>
      <c r="O1210" s="22">
        <v>44306</v>
      </c>
      <c r="P1210" s="22">
        <v>44305.5</v>
      </c>
      <c r="Q1210">
        <f t="shared" si="112"/>
        <v>11.5</v>
      </c>
      <c r="R1210" s="33">
        <f t="shared" si="113"/>
        <v>2789.5550000000003</v>
      </c>
    </row>
    <row r="1211" spans="1:18" x14ac:dyDescent="0.35">
      <c r="A1211" t="s">
        <v>376</v>
      </c>
      <c r="B1211" s="21" t="s">
        <v>313</v>
      </c>
      <c r="C1211" s="22">
        <v>44301</v>
      </c>
      <c r="D1211" t="s">
        <v>114</v>
      </c>
      <c r="E1211" t="s">
        <v>115</v>
      </c>
      <c r="F1211" s="21" t="s">
        <v>112</v>
      </c>
      <c r="G1211" s="32">
        <v>79.680000000000007</v>
      </c>
      <c r="H1211" s="22">
        <v>44287</v>
      </c>
      <c r="I1211" s="23">
        <v>44301</v>
      </c>
      <c r="J1211">
        <f t="shared" si="108"/>
        <v>15</v>
      </c>
      <c r="K1211" s="2">
        <f t="shared" si="109"/>
        <v>44294</v>
      </c>
      <c r="L1211" s="9">
        <f t="shared" si="110"/>
        <v>15</v>
      </c>
      <c r="M1211" s="2">
        <f t="shared" si="111"/>
        <v>44294</v>
      </c>
      <c r="N1211" s="22">
        <v>44301</v>
      </c>
      <c r="O1211" s="22">
        <v>44306</v>
      </c>
      <c r="P1211" s="22">
        <v>44305.5</v>
      </c>
      <c r="Q1211">
        <f t="shared" si="112"/>
        <v>11.5</v>
      </c>
      <c r="R1211" s="33">
        <f t="shared" si="113"/>
        <v>916.32</v>
      </c>
    </row>
    <row r="1212" spans="1:18" x14ac:dyDescent="0.35">
      <c r="A1212" t="s">
        <v>376</v>
      </c>
      <c r="B1212" s="21" t="s">
        <v>313</v>
      </c>
      <c r="C1212" s="22">
        <v>44301</v>
      </c>
      <c r="D1212" t="s">
        <v>110</v>
      </c>
      <c r="E1212" t="s">
        <v>111</v>
      </c>
      <c r="F1212" s="21" t="s">
        <v>112</v>
      </c>
      <c r="G1212" s="32">
        <v>43105.560000000019</v>
      </c>
      <c r="H1212" s="22">
        <v>44287</v>
      </c>
      <c r="I1212" s="23">
        <v>44301</v>
      </c>
      <c r="J1212">
        <f t="shared" si="108"/>
        <v>15</v>
      </c>
      <c r="K1212" s="2">
        <f t="shared" si="109"/>
        <v>44294</v>
      </c>
      <c r="L1212" s="9">
        <f t="shared" si="110"/>
        <v>15</v>
      </c>
      <c r="M1212" s="2">
        <f t="shared" si="111"/>
        <v>44294</v>
      </c>
      <c r="N1212" s="22">
        <v>44301</v>
      </c>
      <c r="O1212" s="22">
        <v>44306</v>
      </c>
      <c r="P1212" s="22">
        <v>44305.5</v>
      </c>
      <c r="Q1212">
        <f t="shared" si="112"/>
        <v>11.5</v>
      </c>
      <c r="R1212" s="33">
        <f t="shared" si="113"/>
        <v>495713.94000000024</v>
      </c>
    </row>
    <row r="1213" spans="1:18" x14ac:dyDescent="0.35">
      <c r="A1213" t="s">
        <v>376</v>
      </c>
      <c r="B1213" s="21" t="s">
        <v>313</v>
      </c>
      <c r="C1213" s="22">
        <v>44301</v>
      </c>
      <c r="D1213" t="s">
        <v>110</v>
      </c>
      <c r="E1213" t="s">
        <v>111</v>
      </c>
      <c r="F1213" s="21" t="s">
        <v>116</v>
      </c>
      <c r="G1213" s="32">
        <v>337.02</v>
      </c>
      <c r="H1213" s="22">
        <v>44287</v>
      </c>
      <c r="I1213" s="23">
        <v>44301</v>
      </c>
      <c r="J1213">
        <f t="shared" si="108"/>
        <v>15</v>
      </c>
      <c r="K1213" s="2">
        <f t="shared" si="109"/>
        <v>44294</v>
      </c>
      <c r="L1213" s="9">
        <f t="shared" si="110"/>
        <v>15</v>
      </c>
      <c r="M1213" s="2">
        <f t="shared" si="111"/>
        <v>44294</v>
      </c>
      <c r="N1213" s="22">
        <v>44301</v>
      </c>
      <c r="O1213" s="22">
        <v>44306</v>
      </c>
      <c r="P1213" s="22">
        <v>44305.5</v>
      </c>
      <c r="Q1213">
        <f t="shared" si="112"/>
        <v>11.5</v>
      </c>
      <c r="R1213" s="33">
        <f t="shared" si="113"/>
        <v>3875.7299999999996</v>
      </c>
    </row>
    <row r="1214" spans="1:18" x14ac:dyDescent="0.35">
      <c r="A1214" t="s">
        <v>376</v>
      </c>
      <c r="B1214" s="21" t="s">
        <v>313</v>
      </c>
      <c r="C1214" s="22">
        <v>44301</v>
      </c>
      <c r="D1214" t="s">
        <v>114</v>
      </c>
      <c r="E1214" t="s">
        <v>115</v>
      </c>
      <c r="F1214" s="21" t="s">
        <v>118</v>
      </c>
      <c r="G1214" s="32">
        <v>68.5</v>
      </c>
      <c r="H1214" s="22">
        <v>44287</v>
      </c>
      <c r="I1214" s="23">
        <v>44301</v>
      </c>
      <c r="J1214">
        <f t="shared" si="108"/>
        <v>15</v>
      </c>
      <c r="K1214" s="2">
        <f t="shared" si="109"/>
        <v>44294</v>
      </c>
      <c r="L1214" s="9">
        <f t="shared" si="110"/>
        <v>15</v>
      </c>
      <c r="M1214" s="2">
        <f t="shared" si="111"/>
        <v>44294</v>
      </c>
      <c r="N1214" s="22">
        <v>44301</v>
      </c>
      <c r="O1214" s="22">
        <v>44306</v>
      </c>
      <c r="P1214" s="22">
        <v>44305.5</v>
      </c>
      <c r="Q1214">
        <f t="shared" si="112"/>
        <v>11.5</v>
      </c>
      <c r="R1214" s="33">
        <f t="shared" si="113"/>
        <v>787.75</v>
      </c>
    </row>
    <row r="1215" spans="1:18" x14ac:dyDescent="0.35">
      <c r="A1215" t="s">
        <v>376</v>
      </c>
      <c r="B1215" s="21" t="s">
        <v>313</v>
      </c>
      <c r="C1215" s="22">
        <v>44301</v>
      </c>
      <c r="D1215" t="s">
        <v>114</v>
      </c>
      <c r="E1215" t="s">
        <v>115</v>
      </c>
      <c r="F1215" s="21" t="s">
        <v>119</v>
      </c>
      <c r="G1215" s="32">
        <v>56.86</v>
      </c>
      <c r="H1215" s="22">
        <v>44287</v>
      </c>
      <c r="I1215" s="23">
        <v>44301</v>
      </c>
      <c r="J1215">
        <f t="shared" si="108"/>
        <v>15</v>
      </c>
      <c r="K1215" s="2">
        <f t="shared" si="109"/>
        <v>44294</v>
      </c>
      <c r="L1215" s="9">
        <f t="shared" si="110"/>
        <v>15</v>
      </c>
      <c r="M1215" s="2">
        <f t="shared" si="111"/>
        <v>44294</v>
      </c>
      <c r="N1215" s="22">
        <v>44301</v>
      </c>
      <c r="O1215" s="22">
        <v>44306</v>
      </c>
      <c r="P1215" s="22">
        <v>44305.5</v>
      </c>
      <c r="Q1215">
        <f t="shared" si="112"/>
        <v>11.5</v>
      </c>
      <c r="R1215" s="33">
        <f t="shared" si="113"/>
        <v>653.89</v>
      </c>
    </row>
    <row r="1216" spans="1:18" x14ac:dyDescent="0.35">
      <c r="A1216" t="s">
        <v>376</v>
      </c>
      <c r="B1216" s="21" t="s">
        <v>313</v>
      </c>
      <c r="C1216" s="22">
        <v>44301</v>
      </c>
      <c r="D1216" t="s">
        <v>110</v>
      </c>
      <c r="E1216" t="s">
        <v>111</v>
      </c>
      <c r="F1216" s="21" t="s">
        <v>119</v>
      </c>
      <c r="G1216" s="32">
        <v>235.44</v>
      </c>
      <c r="H1216" s="22">
        <v>44287</v>
      </c>
      <c r="I1216" s="23">
        <v>44301</v>
      </c>
      <c r="J1216">
        <f t="shared" si="108"/>
        <v>15</v>
      </c>
      <c r="K1216" s="2">
        <f t="shared" si="109"/>
        <v>44294</v>
      </c>
      <c r="L1216" s="9">
        <f t="shared" si="110"/>
        <v>15</v>
      </c>
      <c r="M1216" s="2">
        <f t="shared" si="111"/>
        <v>44294</v>
      </c>
      <c r="N1216" s="22">
        <v>44301</v>
      </c>
      <c r="O1216" s="22">
        <v>44306</v>
      </c>
      <c r="P1216" s="22">
        <v>44305.5</v>
      </c>
      <c r="Q1216">
        <f t="shared" si="112"/>
        <v>11.5</v>
      </c>
      <c r="R1216" s="33">
        <f t="shared" si="113"/>
        <v>2707.56</v>
      </c>
    </row>
    <row r="1217" spans="1:18" x14ac:dyDescent="0.35">
      <c r="A1217" t="s">
        <v>376</v>
      </c>
      <c r="B1217" s="21" t="s">
        <v>313</v>
      </c>
      <c r="C1217" s="22">
        <v>44301</v>
      </c>
      <c r="D1217" t="s">
        <v>114</v>
      </c>
      <c r="E1217" t="s">
        <v>115</v>
      </c>
      <c r="F1217" s="21" t="s">
        <v>120</v>
      </c>
      <c r="G1217" s="32">
        <v>221.05</v>
      </c>
      <c r="H1217" s="22">
        <v>44287</v>
      </c>
      <c r="I1217" s="23">
        <v>44301</v>
      </c>
      <c r="J1217">
        <f t="shared" si="108"/>
        <v>15</v>
      </c>
      <c r="K1217" s="2">
        <f t="shared" si="109"/>
        <v>44294</v>
      </c>
      <c r="L1217" s="9">
        <f t="shared" si="110"/>
        <v>15</v>
      </c>
      <c r="M1217" s="2">
        <f t="shared" si="111"/>
        <v>44294</v>
      </c>
      <c r="N1217" s="22">
        <v>44301</v>
      </c>
      <c r="O1217" s="22">
        <v>44306</v>
      </c>
      <c r="P1217" s="22">
        <v>44305.5</v>
      </c>
      <c r="Q1217">
        <f t="shared" si="112"/>
        <v>11.5</v>
      </c>
      <c r="R1217" s="33">
        <f t="shared" si="113"/>
        <v>2542.0750000000003</v>
      </c>
    </row>
    <row r="1218" spans="1:18" x14ac:dyDescent="0.35">
      <c r="A1218" t="s">
        <v>376</v>
      </c>
      <c r="B1218" s="21" t="s">
        <v>313</v>
      </c>
      <c r="C1218" s="22">
        <v>44301</v>
      </c>
      <c r="D1218" t="s">
        <v>114</v>
      </c>
      <c r="E1218" t="s">
        <v>115</v>
      </c>
      <c r="F1218" s="21" t="s">
        <v>122</v>
      </c>
      <c r="G1218" s="32">
        <v>96.309999999999988</v>
      </c>
      <c r="H1218" s="22">
        <v>44287</v>
      </c>
      <c r="I1218" s="23">
        <v>44301</v>
      </c>
      <c r="J1218">
        <f t="shared" ref="J1218:J1281" si="114">I1218-H1218+1</f>
        <v>15</v>
      </c>
      <c r="K1218" s="2">
        <f t="shared" ref="K1218:K1281" si="115">(H1218+I1218)/2</f>
        <v>44294</v>
      </c>
      <c r="L1218" s="9">
        <f t="shared" si="110"/>
        <v>15</v>
      </c>
      <c r="M1218" s="2">
        <f t="shared" si="111"/>
        <v>44294</v>
      </c>
      <c r="N1218" s="22">
        <v>44301</v>
      </c>
      <c r="O1218" s="22">
        <v>44306</v>
      </c>
      <c r="P1218" s="22">
        <v>44305.5</v>
      </c>
      <c r="Q1218">
        <f t="shared" si="112"/>
        <v>11.5</v>
      </c>
      <c r="R1218" s="33">
        <f t="shared" si="113"/>
        <v>1107.5649999999998</v>
      </c>
    </row>
    <row r="1219" spans="1:18" x14ac:dyDescent="0.35">
      <c r="A1219" t="s">
        <v>376</v>
      </c>
      <c r="B1219" s="21" t="s">
        <v>313</v>
      </c>
      <c r="C1219" s="22">
        <v>44301</v>
      </c>
      <c r="D1219" t="s">
        <v>114</v>
      </c>
      <c r="E1219" t="s">
        <v>115</v>
      </c>
      <c r="F1219" s="21" t="s">
        <v>254</v>
      </c>
      <c r="G1219" s="32">
        <v>14.63</v>
      </c>
      <c r="H1219" s="22">
        <v>44287</v>
      </c>
      <c r="I1219" s="23">
        <v>44301</v>
      </c>
      <c r="J1219">
        <f t="shared" si="114"/>
        <v>15</v>
      </c>
      <c r="K1219" s="2">
        <f t="shared" si="115"/>
        <v>44294</v>
      </c>
      <c r="L1219" s="9">
        <f t="shared" si="110"/>
        <v>15</v>
      </c>
      <c r="M1219" s="2">
        <f t="shared" si="111"/>
        <v>44294</v>
      </c>
      <c r="N1219" s="22">
        <v>44301</v>
      </c>
      <c r="O1219" s="22">
        <v>44306</v>
      </c>
      <c r="P1219" s="22">
        <v>44305.5</v>
      </c>
      <c r="Q1219">
        <f t="shared" si="112"/>
        <v>11.5</v>
      </c>
      <c r="R1219" s="33">
        <f t="shared" si="113"/>
        <v>168.245</v>
      </c>
    </row>
    <row r="1220" spans="1:18" x14ac:dyDescent="0.35">
      <c r="A1220" t="s">
        <v>376</v>
      </c>
      <c r="B1220" s="21" t="s">
        <v>313</v>
      </c>
      <c r="C1220" s="22">
        <v>44301</v>
      </c>
      <c r="D1220" t="s">
        <v>110</v>
      </c>
      <c r="E1220" t="s">
        <v>111</v>
      </c>
      <c r="F1220" s="21" t="s">
        <v>124</v>
      </c>
      <c r="G1220" s="32">
        <v>39.5</v>
      </c>
      <c r="H1220" s="22">
        <v>44287</v>
      </c>
      <c r="I1220" s="23">
        <v>44301</v>
      </c>
      <c r="J1220">
        <f t="shared" si="114"/>
        <v>15</v>
      </c>
      <c r="K1220" s="2">
        <f t="shared" si="115"/>
        <v>44294</v>
      </c>
      <c r="L1220" s="9">
        <f t="shared" si="110"/>
        <v>15</v>
      </c>
      <c r="M1220" s="2">
        <f t="shared" si="111"/>
        <v>44294</v>
      </c>
      <c r="N1220" s="22">
        <v>44301</v>
      </c>
      <c r="O1220" s="22">
        <v>44306</v>
      </c>
      <c r="P1220" s="22">
        <v>44305.5</v>
      </c>
      <c r="Q1220">
        <f t="shared" si="112"/>
        <v>11.5</v>
      </c>
      <c r="R1220" s="33">
        <f t="shared" si="113"/>
        <v>454.25</v>
      </c>
    </row>
    <row r="1221" spans="1:18" x14ac:dyDescent="0.35">
      <c r="A1221" t="s">
        <v>376</v>
      </c>
      <c r="B1221" s="21" t="s">
        <v>313</v>
      </c>
      <c r="C1221" s="22">
        <v>44301</v>
      </c>
      <c r="D1221" t="s">
        <v>114</v>
      </c>
      <c r="E1221" t="s">
        <v>115</v>
      </c>
      <c r="F1221" s="21" t="s">
        <v>125</v>
      </c>
      <c r="G1221" s="32">
        <v>70.72</v>
      </c>
      <c r="H1221" s="22">
        <v>44287</v>
      </c>
      <c r="I1221" s="23">
        <v>44301</v>
      </c>
      <c r="J1221">
        <f t="shared" si="114"/>
        <v>15</v>
      </c>
      <c r="K1221" s="2">
        <f t="shared" si="115"/>
        <v>44294</v>
      </c>
      <c r="L1221" s="9">
        <f t="shared" si="110"/>
        <v>15</v>
      </c>
      <c r="M1221" s="2">
        <f t="shared" si="111"/>
        <v>44294</v>
      </c>
      <c r="N1221" s="22">
        <v>44301</v>
      </c>
      <c r="O1221" s="22">
        <v>44306</v>
      </c>
      <c r="P1221" s="22">
        <v>44305.5</v>
      </c>
      <c r="Q1221">
        <f t="shared" si="112"/>
        <v>11.5</v>
      </c>
      <c r="R1221" s="33">
        <f t="shared" si="113"/>
        <v>813.28</v>
      </c>
    </row>
    <row r="1222" spans="1:18" x14ac:dyDescent="0.35">
      <c r="A1222" t="s">
        <v>376</v>
      </c>
      <c r="B1222" s="21" t="s">
        <v>313</v>
      </c>
      <c r="C1222" s="22">
        <v>44301</v>
      </c>
      <c r="D1222" t="s">
        <v>107</v>
      </c>
      <c r="E1222" t="s">
        <v>108</v>
      </c>
      <c r="F1222" s="21" t="s">
        <v>126</v>
      </c>
      <c r="G1222" s="32">
        <v>1147.52</v>
      </c>
      <c r="H1222" s="22">
        <v>44287</v>
      </c>
      <c r="I1222" s="23">
        <v>44301</v>
      </c>
      <c r="J1222">
        <f t="shared" si="114"/>
        <v>15</v>
      </c>
      <c r="K1222" s="2">
        <f t="shared" si="115"/>
        <v>44294</v>
      </c>
      <c r="L1222" s="9">
        <f t="shared" si="110"/>
        <v>15</v>
      </c>
      <c r="M1222" s="2">
        <f t="shared" si="111"/>
        <v>44294</v>
      </c>
      <c r="N1222" s="22">
        <v>44301</v>
      </c>
      <c r="O1222" s="22">
        <v>44306</v>
      </c>
      <c r="P1222" s="22">
        <v>44305.5</v>
      </c>
      <c r="Q1222">
        <f t="shared" si="112"/>
        <v>11.5</v>
      </c>
      <c r="R1222" s="33">
        <f t="shared" si="113"/>
        <v>13196.48</v>
      </c>
    </row>
    <row r="1223" spans="1:18" x14ac:dyDescent="0.35">
      <c r="A1223" t="s">
        <v>376</v>
      </c>
      <c r="B1223" s="21" t="s">
        <v>313</v>
      </c>
      <c r="C1223" s="22">
        <v>44301</v>
      </c>
      <c r="D1223" t="s">
        <v>99</v>
      </c>
      <c r="E1223" t="s">
        <v>100</v>
      </c>
      <c r="F1223" s="21" t="s">
        <v>126</v>
      </c>
      <c r="G1223" s="32">
        <v>273.76</v>
      </c>
      <c r="H1223" s="22">
        <v>44287</v>
      </c>
      <c r="I1223" s="23">
        <v>44301</v>
      </c>
      <c r="J1223">
        <f t="shared" si="114"/>
        <v>15</v>
      </c>
      <c r="K1223" s="2">
        <f t="shared" si="115"/>
        <v>44294</v>
      </c>
      <c r="L1223" s="9">
        <f t="shared" si="110"/>
        <v>15</v>
      </c>
      <c r="M1223" s="2">
        <f t="shared" si="111"/>
        <v>44294</v>
      </c>
      <c r="N1223" s="22">
        <v>44301</v>
      </c>
      <c r="O1223" s="22">
        <v>44306</v>
      </c>
      <c r="P1223" s="22">
        <v>44305.5</v>
      </c>
      <c r="Q1223">
        <f t="shared" si="112"/>
        <v>11.5</v>
      </c>
      <c r="R1223" s="33">
        <f t="shared" si="113"/>
        <v>3148.24</v>
      </c>
    </row>
    <row r="1224" spans="1:18" x14ac:dyDescent="0.35">
      <c r="A1224" t="s">
        <v>376</v>
      </c>
      <c r="B1224" s="21" t="s">
        <v>313</v>
      </c>
      <c r="C1224" s="22">
        <v>44301</v>
      </c>
      <c r="D1224" t="s">
        <v>114</v>
      </c>
      <c r="E1224" t="s">
        <v>115</v>
      </c>
      <c r="F1224" s="21" t="s">
        <v>127</v>
      </c>
      <c r="G1224" s="32">
        <v>73.31</v>
      </c>
      <c r="H1224" s="22">
        <v>44287</v>
      </c>
      <c r="I1224" s="23">
        <v>44301</v>
      </c>
      <c r="J1224">
        <f t="shared" si="114"/>
        <v>15</v>
      </c>
      <c r="K1224" s="2">
        <f t="shared" si="115"/>
        <v>44294</v>
      </c>
      <c r="L1224" s="9">
        <f t="shared" si="110"/>
        <v>15</v>
      </c>
      <c r="M1224" s="2">
        <f t="shared" si="111"/>
        <v>44294</v>
      </c>
      <c r="N1224" s="22">
        <v>44301</v>
      </c>
      <c r="O1224" s="22">
        <v>44306</v>
      </c>
      <c r="P1224" s="22">
        <v>44305.5</v>
      </c>
      <c r="Q1224">
        <f t="shared" si="112"/>
        <v>11.5</v>
      </c>
      <c r="R1224" s="33">
        <f t="shared" si="113"/>
        <v>843.06500000000005</v>
      </c>
    </row>
    <row r="1225" spans="1:18" x14ac:dyDescent="0.35">
      <c r="A1225" t="s">
        <v>376</v>
      </c>
      <c r="B1225" s="21" t="s">
        <v>313</v>
      </c>
      <c r="C1225" s="22">
        <v>44301</v>
      </c>
      <c r="D1225" t="s">
        <v>110</v>
      </c>
      <c r="E1225" t="s">
        <v>111</v>
      </c>
      <c r="F1225" s="21" t="s">
        <v>127</v>
      </c>
      <c r="G1225" s="32">
        <v>32.78</v>
      </c>
      <c r="H1225" s="22">
        <v>44287</v>
      </c>
      <c r="I1225" s="23">
        <v>44301</v>
      </c>
      <c r="J1225">
        <f t="shared" si="114"/>
        <v>15</v>
      </c>
      <c r="K1225" s="2">
        <f t="shared" si="115"/>
        <v>44294</v>
      </c>
      <c r="L1225" s="9">
        <f t="shared" si="110"/>
        <v>15</v>
      </c>
      <c r="M1225" s="2">
        <f t="shared" si="111"/>
        <v>44294</v>
      </c>
      <c r="N1225" s="22">
        <v>44301</v>
      </c>
      <c r="O1225" s="22">
        <v>44306</v>
      </c>
      <c r="P1225" s="22">
        <v>44305.5</v>
      </c>
      <c r="Q1225">
        <f t="shared" si="112"/>
        <v>11.5</v>
      </c>
      <c r="R1225" s="33">
        <f t="shared" si="113"/>
        <v>376.97</v>
      </c>
    </row>
    <row r="1226" spans="1:18" x14ac:dyDescent="0.35">
      <c r="A1226" t="s">
        <v>376</v>
      </c>
      <c r="B1226" s="21" t="s">
        <v>313</v>
      </c>
      <c r="C1226" s="22">
        <v>44301</v>
      </c>
      <c r="D1226" t="s">
        <v>110</v>
      </c>
      <c r="E1226" t="s">
        <v>111</v>
      </c>
      <c r="F1226" s="21" t="s">
        <v>129</v>
      </c>
      <c r="G1226" s="32">
        <v>414.64</v>
      </c>
      <c r="H1226" s="22">
        <v>44287</v>
      </c>
      <c r="I1226" s="23">
        <v>44301</v>
      </c>
      <c r="J1226">
        <f t="shared" si="114"/>
        <v>15</v>
      </c>
      <c r="K1226" s="2">
        <f t="shared" si="115"/>
        <v>44294</v>
      </c>
      <c r="L1226" s="9">
        <f t="shared" si="110"/>
        <v>15</v>
      </c>
      <c r="M1226" s="2">
        <f t="shared" si="111"/>
        <v>44294</v>
      </c>
      <c r="N1226" s="22">
        <v>44301</v>
      </c>
      <c r="O1226" s="22">
        <v>44306</v>
      </c>
      <c r="P1226" s="22">
        <v>44305.5</v>
      </c>
      <c r="Q1226">
        <f t="shared" si="112"/>
        <v>11.5</v>
      </c>
      <c r="R1226" s="33">
        <f t="shared" si="113"/>
        <v>4768.3599999999997</v>
      </c>
    </row>
    <row r="1227" spans="1:18" x14ac:dyDescent="0.35">
      <c r="A1227" t="s">
        <v>376</v>
      </c>
      <c r="B1227" s="21" t="s">
        <v>313</v>
      </c>
      <c r="C1227" s="22">
        <v>44301</v>
      </c>
      <c r="D1227" t="s">
        <v>114</v>
      </c>
      <c r="E1227" t="s">
        <v>115</v>
      </c>
      <c r="F1227" s="21" t="s">
        <v>130</v>
      </c>
      <c r="G1227" s="32">
        <v>52.8</v>
      </c>
      <c r="H1227" s="22">
        <v>44287</v>
      </c>
      <c r="I1227" s="23">
        <v>44301</v>
      </c>
      <c r="J1227">
        <f t="shared" si="114"/>
        <v>15</v>
      </c>
      <c r="K1227" s="2">
        <f t="shared" si="115"/>
        <v>44294</v>
      </c>
      <c r="L1227" s="9">
        <f t="shared" ref="L1227:L1290" si="116">I1227-H1227+1</f>
        <v>15</v>
      </c>
      <c r="M1227" s="2">
        <f t="shared" ref="M1227:M1290" si="117">(H1227+I1227)/2</f>
        <v>44294</v>
      </c>
      <c r="N1227" s="22">
        <v>44301</v>
      </c>
      <c r="O1227" s="22">
        <v>44306</v>
      </c>
      <c r="P1227" s="22">
        <v>44305.5</v>
      </c>
      <c r="Q1227">
        <f t="shared" ref="Q1227:Q1290" si="118">P1227-M1227</f>
        <v>11.5</v>
      </c>
      <c r="R1227" s="33">
        <f t="shared" ref="R1227:R1290" si="119">Q1227*G1227</f>
        <v>607.19999999999993</v>
      </c>
    </row>
    <row r="1228" spans="1:18" x14ac:dyDescent="0.35">
      <c r="A1228" t="s">
        <v>376</v>
      </c>
      <c r="B1228" s="21" t="s">
        <v>313</v>
      </c>
      <c r="C1228" s="22">
        <v>44301</v>
      </c>
      <c r="D1228" t="s">
        <v>110</v>
      </c>
      <c r="E1228" t="s">
        <v>111</v>
      </c>
      <c r="F1228" s="21" t="s">
        <v>130</v>
      </c>
      <c r="G1228" s="32">
        <v>23.07</v>
      </c>
      <c r="H1228" s="22">
        <v>44287</v>
      </c>
      <c r="I1228" s="23">
        <v>44301</v>
      </c>
      <c r="J1228">
        <f t="shared" si="114"/>
        <v>15</v>
      </c>
      <c r="K1228" s="2">
        <f t="shared" si="115"/>
        <v>44294</v>
      </c>
      <c r="L1228" s="9">
        <f t="shared" si="116"/>
        <v>15</v>
      </c>
      <c r="M1228" s="2">
        <f t="shared" si="117"/>
        <v>44294</v>
      </c>
      <c r="N1228" s="22">
        <v>44301</v>
      </c>
      <c r="O1228" s="22">
        <v>44306</v>
      </c>
      <c r="P1228" s="22">
        <v>44305.5</v>
      </c>
      <c r="Q1228">
        <f t="shared" si="118"/>
        <v>11.5</v>
      </c>
      <c r="R1228" s="33">
        <f t="shared" si="119"/>
        <v>265.30500000000001</v>
      </c>
    </row>
    <row r="1229" spans="1:18" x14ac:dyDescent="0.35">
      <c r="A1229" t="s">
        <v>376</v>
      </c>
      <c r="B1229" s="21" t="s">
        <v>313</v>
      </c>
      <c r="C1229" s="22">
        <v>44301</v>
      </c>
      <c r="D1229" t="s">
        <v>114</v>
      </c>
      <c r="E1229" t="s">
        <v>115</v>
      </c>
      <c r="F1229" s="21" t="s">
        <v>132</v>
      </c>
      <c r="G1229" s="32">
        <v>124.7</v>
      </c>
      <c r="H1229" s="22">
        <v>44287</v>
      </c>
      <c r="I1229" s="23">
        <v>44301</v>
      </c>
      <c r="J1229">
        <f t="shared" si="114"/>
        <v>15</v>
      </c>
      <c r="K1229" s="2">
        <f t="shared" si="115"/>
        <v>44294</v>
      </c>
      <c r="L1229" s="9">
        <f t="shared" si="116"/>
        <v>15</v>
      </c>
      <c r="M1229" s="2">
        <f t="shared" si="117"/>
        <v>44294</v>
      </c>
      <c r="N1229" s="22">
        <v>44301</v>
      </c>
      <c r="O1229" s="22">
        <v>44306</v>
      </c>
      <c r="P1229" s="22">
        <v>44305.5</v>
      </c>
      <c r="Q1229">
        <f t="shared" si="118"/>
        <v>11.5</v>
      </c>
      <c r="R1229" s="33">
        <f t="shared" si="119"/>
        <v>1434.05</v>
      </c>
    </row>
    <row r="1230" spans="1:18" x14ac:dyDescent="0.35">
      <c r="A1230" t="s">
        <v>376</v>
      </c>
      <c r="B1230" s="21" t="s">
        <v>313</v>
      </c>
      <c r="C1230" s="22">
        <v>44301</v>
      </c>
      <c r="D1230" t="s">
        <v>99</v>
      </c>
      <c r="E1230" t="s">
        <v>100</v>
      </c>
      <c r="F1230" s="21" t="s">
        <v>316</v>
      </c>
      <c r="G1230" s="32">
        <v>535.59</v>
      </c>
      <c r="H1230" s="22">
        <v>44287</v>
      </c>
      <c r="I1230" s="23">
        <v>44301</v>
      </c>
      <c r="J1230">
        <f t="shared" si="114"/>
        <v>15</v>
      </c>
      <c r="K1230" s="2">
        <f t="shared" si="115"/>
        <v>44294</v>
      </c>
      <c r="L1230" s="9">
        <f t="shared" si="116"/>
        <v>15</v>
      </c>
      <c r="M1230" s="2">
        <f t="shared" si="117"/>
        <v>44294</v>
      </c>
      <c r="N1230" s="22">
        <v>44301</v>
      </c>
      <c r="O1230" s="22">
        <v>44306</v>
      </c>
      <c r="P1230" s="22">
        <v>44305.5</v>
      </c>
      <c r="Q1230">
        <f t="shared" si="118"/>
        <v>11.5</v>
      </c>
      <c r="R1230" s="33">
        <f t="shared" si="119"/>
        <v>6159.2850000000008</v>
      </c>
    </row>
    <row r="1231" spans="1:18" x14ac:dyDescent="0.35">
      <c r="A1231" t="s">
        <v>376</v>
      </c>
      <c r="B1231" s="21" t="s">
        <v>313</v>
      </c>
      <c r="C1231" s="22">
        <v>44301</v>
      </c>
      <c r="D1231" t="s">
        <v>114</v>
      </c>
      <c r="E1231" t="s">
        <v>115</v>
      </c>
      <c r="F1231" s="21" t="s">
        <v>133</v>
      </c>
      <c r="G1231" s="32">
        <v>12.37</v>
      </c>
      <c r="H1231" s="22">
        <v>44287</v>
      </c>
      <c r="I1231" s="23">
        <v>44301</v>
      </c>
      <c r="J1231">
        <f t="shared" si="114"/>
        <v>15</v>
      </c>
      <c r="K1231" s="2">
        <f t="shared" si="115"/>
        <v>44294</v>
      </c>
      <c r="L1231" s="9">
        <f t="shared" si="116"/>
        <v>15</v>
      </c>
      <c r="M1231" s="2">
        <f t="shared" si="117"/>
        <v>44294</v>
      </c>
      <c r="N1231" s="22">
        <v>44301</v>
      </c>
      <c r="O1231" s="22">
        <v>44306</v>
      </c>
      <c r="P1231" s="22">
        <v>44305.5</v>
      </c>
      <c r="Q1231">
        <f t="shared" si="118"/>
        <v>11.5</v>
      </c>
      <c r="R1231" s="33">
        <f t="shared" si="119"/>
        <v>142.255</v>
      </c>
    </row>
    <row r="1232" spans="1:18" x14ac:dyDescent="0.35">
      <c r="A1232" t="s">
        <v>376</v>
      </c>
      <c r="B1232" s="21" t="s">
        <v>313</v>
      </c>
      <c r="C1232" s="22">
        <v>44301</v>
      </c>
      <c r="D1232" t="s">
        <v>114</v>
      </c>
      <c r="E1232" t="s">
        <v>115</v>
      </c>
      <c r="F1232" s="21" t="s">
        <v>136</v>
      </c>
      <c r="G1232" s="32">
        <v>25.949999999999996</v>
      </c>
      <c r="H1232" s="22">
        <v>44287</v>
      </c>
      <c r="I1232" s="23">
        <v>44301</v>
      </c>
      <c r="J1232">
        <f t="shared" si="114"/>
        <v>15</v>
      </c>
      <c r="K1232" s="2">
        <f t="shared" si="115"/>
        <v>44294</v>
      </c>
      <c r="L1232" s="9">
        <f t="shared" si="116"/>
        <v>15</v>
      </c>
      <c r="M1232" s="2">
        <f t="shared" si="117"/>
        <v>44294</v>
      </c>
      <c r="N1232" s="22">
        <v>44301</v>
      </c>
      <c r="O1232" s="22">
        <v>44306</v>
      </c>
      <c r="P1232" s="22">
        <v>44305.5</v>
      </c>
      <c r="Q1232">
        <f t="shared" si="118"/>
        <v>11.5</v>
      </c>
      <c r="R1232" s="33">
        <f t="shared" si="119"/>
        <v>298.42499999999995</v>
      </c>
    </row>
    <row r="1233" spans="1:18" x14ac:dyDescent="0.35">
      <c r="A1233" t="s">
        <v>376</v>
      </c>
      <c r="B1233" s="21" t="s">
        <v>313</v>
      </c>
      <c r="C1233" s="22">
        <v>44301</v>
      </c>
      <c r="D1233" t="s">
        <v>110</v>
      </c>
      <c r="E1233" t="s">
        <v>111</v>
      </c>
      <c r="F1233" s="21" t="s">
        <v>137</v>
      </c>
      <c r="G1233" s="32">
        <v>418.23</v>
      </c>
      <c r="H1233" s="22">
        <v>44287</v>
      </c>
      <c r="I1233" s="23">
        <v>44301</v>
      </c>
      <c r="J1233">
        <f t="shared" si="114"/>
        <v>15</v>
      </c>
      <c r="K1233" s="2">
        <f t="shared" si="115"/>
        <v>44294</v>
      </c>
      <c r="L1233" s="9">
        <f t="shared" si="116"/>
        <v>15</v>
      </c>
      <c r="M1233" s="2">
        <f t="shared" si="117"/>
        <v>44294</v>
      </c>
      <c r="N1233" s="22">
        <v>44301</v>
      </c>
      <c r="O1233" s="22">
        <v>44306</v>
      </c>
      <c r="P1233" s="22">
        <v>44305.5</v>
      </c>
      <c r="Q1233">
        <f t="shared" si="118"/>
        <v>11.5</v>
      </c>
      <c r="R1233" s="33">
        <f t="shared" si="119"/>
        <v>4809.6450000000004</v>
      </c>
    </row>
    <row r="1234" spans="1:18" x14ac:dyDescent="0.35">
      <c r="A1234" t="s">
        <v>376</v>
      </c>
      <c r="B1234" s="21" t="s">
        <v>313</v>
      </c>
      <c r="C1234" s="22">
        <v>44301</v>
      </c>
      <c r="D1234" t="s">
        <v>114</v>
      </c>
      <c r="E1234" t="s">
        <v>115</v>
      </c>
      <c r="F1234" s="21" t="s">
        <v>317</v>
      </c>
      <c r="G1234" s="32">
        <v>27.05</v>
      </c>
      <c r="H1234" s="22">
        <v>44287</v>
      </c>
      <c r="I1234" s="23">
        <v>44301</v>
      </c>
      <c r="J1234">
        <f t="shared" si="114"/>
        <v>15</v>
      </c>
      <c r="K1234" s="2">
        <f t="shared" si="115"/>
        <v>44294</v>
      </c>
      <c r="L1234" s="9">
        <f t="shared" si="116"/>
        <v>15</v>
      </c>
      <c r="M1234" s="2">
        <f t="shared" si="117"/>
        <v>44294</v>
      </c>
      <c r="N1234" s="22">
        <v>44301</v>
      </c>
      <c r="O1234" s="22">
        <v>44306</v>
      </c>
      <c r="P1234" s="22">
        <v>44305.5</v>
      </c>
      <c r="Q1234">
        <f t="shared" si="118"/>
        <v>11.5</v>
      </c>
      <c r="R1234" s="33">
        <f t="shared" si="119"/>
        <v>311.07499999999999</v>
      </c>
    </row>
    <row r="1235" spans="1:18" x14ac:dyDescent="0.35">
      <c r="A1235" t="s">
        <v>376</v>
      </c>
      <c r="B1235" s="21" t="s">
        <v>313</v>
      </c>
      <c r="C1235" s="22">
        <v>44301</v>
      </c>
      <c r="D1235" t="s">
        <v>114</v>
      </c>
      <c r="E1235" t="s">
        <v>115</v>
      </c>
      <c r="F1235" s="21" t="s">
        <v>141</v>
      </c>
      <c r="G1235" s="32">
        <v>261.06</v>
      </c>
      <c r="H1235" s="22">
        <v>44287</v>
      </c>
      <c r="I1235" s="23">
        <v>44301</v>
      </c>
      <c r="J1235">
        <f t="shared" si="114"/>
        <v>15</v>
      </c>
      <c r="K1235" s="2">
        <f t="shared" si="115"/>
        <v>44294</v>
      </c>
      <c r="L1235" s="9">
        <f t="shared" si="116"/>
        <v>15</v>
      </c>
      <c r="M1235" s="2">
        <f t="shared" si="117"/>
        <v>44294</v>
      </c>
      <c r="N1235" s="22">
        <v>44301</v>
      </c>
      <c r="O1235" s="22">
        <v>44306</v>
      </c>
      <c r="P1235" s="22">
        <v>44305.5</v>
      </c>
      <c r="Q1235">
        <f t="shared" si="118"/>
        <v>11.5</v>
      </c>
      <c r="R1235" s="33">
        <f t="shared" si="119"/>
        <v>3002.19</v>
      </c>
    </row>
    <row r="1236" spans="1:18" x14ac:dyDescent="0.35">
      <c r="A1236" t="s">
        <v>376</v>
      </c>
      <c r="B1236" s="21" t="s">
        <v>313</v>
      </c>
      <c r="C1236" s="22">
        <v>44301</v>
      </c>
      <c r="D1236" t="s">
        <v>99</v>
      </c>
      <c r="E1236" t="s">
        <v>100</v>
      </c>
      <c r="F1236" s="21" t="s">
        <v>319</v>
      </c>
      <c r="G1236" s="32">
        <v>1122.6100000000001</v>
      </c>
      <c r="H1236" s="22">
        <v>44287</v>
      </c>
      <c r="I1236" s="23">
        <v>44301</v>
      </c>
      <c r="J1236">
        <f t="shared" si="114"/>
        <v>15</v>
      </c>
      <c r="K1236" s="2">
        <f t="shared" si="115"/>
        <v>44294</v>
      </c>
      <c r="L1236" s="9">
        <f t="shared" si="116"/>
        <v>15</v>
      </c>
      <c r="M1236" s="2">
        <f t="shared" si="117"/>
        <v>44294</v>
      </c>
      <c r="N1236" s="22">
        <v>44301</v>
      </c>
      <c r="O1236" s="22">
        <v>44307</v>
      </c>
      <c r="P1236" s="22">
        <v>44306.5</v>
      </c>
      <c r="Q1236">
        <f t="shared" si="118"/>
        <v>12.5</v>
      </c>
      <c r="R1236" s="33">
        <f t="shared" si="119"/>
        <v>14032.625000000002</v>
      </c>
    </row>
    <row r="1237" spans="1:18" x14ac:dyDescent="0.35">
      <c r="A1237" t="s">
        <v>376</v>
      </c>
      <c r="B1237" s="21" t="s">
        <v>313</v>
      </c>
      <c r="C1237" s="22">
        <v>44301</v>
      </c>
      <c r="D1237" t="s">
        <v>99</v>
      </c>
      <c r="E1237" t="s">
        <v>100</v>
      </c>
      <c r="F1237" s="21" t="s">
        <v>344</v>
      </c>
      <c r="G1237" s="32">
        <v>346.42999999999995</v>
      </c>
      <c r="H1237" s="22">
        <v>44287</v>
      </c>
      <c r="I1237" s="23">
        <v>44301</v>
      </c>
      <c r="J1237">
        <f t="shared" si="114"/>
        <v>15</v>
      </c>
      <c r="K1237" s="2">
        <f t="shared" si="115"/>
        <v>44294</v>
      </c>
      <c r="L1237" s="9">
        <f t="shared" si="116"/>
        <v>15</v>
      </c>
      <c r="M1237" s="2">
        <f t="shared" si="117"/>
        <v>44294</v>
      </c>
      <c r="N1237" s="22">
        <v>44301</v>
      </c>
      <c r="O1237" s="22">
        <v>44307</v>
      </c>
      <c r="P1237" s="22">
        <v>44306.5</v>
      </c>
      <c r="Q1237">
        <f t="shared" si="118"/>
        <v>12.5</v>
      </c>
      <c r="R1237" s="33">
        <f t="shared" si="119"/>
        <v>4330.3749999999991</v>
      </c>
    </row>
    <row r="1238" spans="1:18" x14ac:dyDescent="0.35">
      <c r="A1238" t="s">
        <v>376</v>
      </c>
      <c r="B1238" s="21" t="s">
        <v>313</v>
      </c>
      <c r="C1238" s="22">
        <v>44301</v>
      </c>
      <c r="D1238" t="s">
        <v>107</v>
      </c>
      <c r="E1238" t="s">
        <v>108</v>
      </c>
      <c r="F1238" s="21" t="s">
        <v>109</v>
      </c>
      <c r="G1238" s="32">
        <v>603</v>
      </c>
      <c r="H1238" s="22">
        <v>44287</v>
      </c>
      <c r="I1238" s="23">
        <v>44301</v>
      </c>
      <c r="J1238">
        <f t="shared" si="114"/>
        <v>15</v>
      </c>
      <c r="K1238" s="2">
        <f t="shared" si="115"/>
        <v>44294</v>
      </c>
      <c r="L1238" s="9">
        <f t="shared" si="116"/>
        <v>15</v>
      </c>
      <c r="M1238" s="2">
        <f t="shared" si="117"/>
        <v>44294</v>
      </c>
      <c r="N1238" s="22">
        <v>44301</v>
      </c>
      <c r="O1238" s="22">
        <v>44307</v>
      </c>
      <c r="P1238" s="22">
        <v>44306.5</v>
      </c>
      <c r="Q1238">
        <f t="shared" si="118"/>
        <v>12.5</v>
      </c>
      <c r="R1238" s="33">
        <f t="shared" si="119"/>
        <v>7537.5</v>
      </c>
    </row>
    <row r="1239" spans="1:18" x14ac:dyDescent="0.35">
      <c r="A1239" t="s">
        <v>376</v>
      </c>
      <c r="B1239" s="21" t="s">
        <v>313</v>
      </c>
      <c r="C1239" s="22">
        <v>44301</v>
      </c>
      <c r="D1239" t="s">
        <v>107</v>
      </c>
      <c r="E1239" t="s">
        <v>108</v>
      </c>
      <c r="F1239" s="21" t="s">
        <v>138</v>
      </c>
      <c r="G1239" s="32">
        <v>2495.12</v>
      </c>
      <c r="H1239" s="22">
        <v>44287</v>
      </c>
      <c r="I1239" s="23">
        <v>44301</v>
      </c>
      <c r="J1239">
        <f t="shared" si="114"/>
        <v>15</v>
      </c>
      <c r="K1239" s="2">
        <f t="shared" si="115"/>
        <v>44294</v>
      </c>
      <c r="L1239" s="9">
        <f t="shared" si="116"/>
        <v>15</v>
      </c>
      <c r="M1239" s="2">
        <f t="shared" si="117"/>
        <v>44294</v>
      </c>
      <c r="N1239" s="22">
        <v>44301</v>
      </c>
      <c r="O1239" s="22">
        <v>44307</v>
      </c>
      <c r="P1239" s="22">
        <v>44306.5</v>
      </c>
      <c r="Q1239">
        <f t="shared" si="118"/>
        <v>12.5</v>
      </c>
      <c r="R1239" s="33">
        <f t="shared" si="119"/>
        <v>31189</v>
      </c>
    </row>
    <row r="1240" spans="1:18" x14ac:dyDescent="0.35">
      <c r="A1240" t="s">
        <v>376</v>
      </c>
      <c r="B1240" s="21" t="s">
        <v>313</v>
      </c>
      <c r="C1240" s="22">
        <v>44301</v>
      </c>
      <c r="D1240" t="s">
        <v>107</v>
      </c>
      <c r="E1240" t="s">
        <v>108</v>
      </c>
      <c r="F1240" s="21" t="s">
        <v>142</v>
      </c>
      <c r="G1240" s="32">
        <v>18.62</v>
      </c>
      <c r="H1240" s="22">
        <v>44287</v>
      </c>
      <c r="I1240" s="23">
        <v>44301</v>
      </c>
      <c r="J1240">
        <f t="shared" si="114"/>
        <v>15</v>
      </c>
      <c r="K1240" s="2">
        <f t="shared" si="115"/>
        <v>44294</v>
      </c>
      <c r="L1240" s="9">
        <f t="shared" si="116"/>
        <v>15</v>
      </c>
      <c r="M1240" s="2">
        <f t="shared" si="117"/>
        <v>44294</v>
      </c>
      <c r="N1240" s="22">
        <v>44301</v>
      </c>
      <c r="O1240" s="22">
        <v>44312</v>
      </c>
      <c r="P1240" s="22">
        <v>44309.5</v>
      </c>
      <c r="Q1240">
        <f t="shared" si="118"/>
        <v>15.5</v>
      </c>
      <c r="R1240" s="33">
        <f t="shared" si="119"/>
        <v>288.61</v>
      </c>
    </row>
    <row r="1241" spans="1:18" x14ac:dyDescent="0.35">
      <c r="A1241" t="s">
        <v>376</v>
      </c>
      <c r="B1241" s="21" t="s">
        <v>313</v>
      </c>
      <c r="C1241" s="22">
        <v>44301</v>
      </c>
      <c r="D1241" t="s">
        <v>107</v>
      </c>
      <c r="E1241" t="s">
        <v>108</v>
      </c>
      <c r="F1241" s="21" t="s">
        <v>142</v>
      </c>
      <c r="G1241" s="32">
        <v>40881.379999999997</v>
      </c>
      <c r="H1241" s="22">
        <v>44287</v>
      </c>
      <c r="I1241" s="23">
        <v>44301</v>
      </c>
      <c r="J1241">
        <f t="shared" si="114"/>
        <v>15</v>
      </c>
      <c r="K1241" s="2">
        <f t="shared" si="115"/>
        <v>44294</v>
      </c>
      <c r="L1241" s="9">
        <f t="shared" si="116"/>
        <v>15</v>
      </c>
      <c r="M1241" s="2">
        <f t="shared" si="117"/>
        <v>44294</v>
      </c>
      <c r="N1241" s="22">
        <v>44301</v>
      </c>
      <c r="O1241" s="22">
        <v>44312</v>
      </c>
      <c r="P1241" s="22">
        <v>44309.5</v>
      </c>
      <c r="Q1241">
        <f t="shared" si="118"/>
        <v>15.5</v>
      </c>
      <c r="R1241" s="33">
        <f t="shared" si="119"/>
        <v>633661.39</v>
      </c>
    </row>
    <row r="1242" spans="1:18" x14ac:dyDescent="0.35">
      <c r="A1242" t="s">
        <v>376</v>
      </c>
      <c r="B1242" s="21" t="s">
        <v>313</v>
      </c>
      <c r="C1242" s="22">
        <v>44301</v>
      </c>
      <c r="D1242" t="s">
        <v>99</v>
      </c>
      <c r="E1242" t="s">
        <v>100</v>
      </c>
      <c r="F1242" s="21" t="s">
        <v>142</v>
      </c>
      <c r="G1242" s="32">
        <v>10703.66</v>
      </c>
      <c r="H1242" s="22">
        <v>44287</v>
      </c>
      <c r="I1242" s="23">
        <v>44301</v>
      </c>
      <c r="J1242">
        <f t="shared" si="114"/>
        <v>15</v>
      </c>
      <c r="K1242" s="2">
        <f t="shared" si="115"/>
        <v>44294</v>
      </c>
      <c r="L1242" s="9">
        <f t="shared" si="116"/>
        <v>15</v>
      </c>
      <c r="M1242" s="2">
        <f t="shared" si="117"/>
        <v>44294</v>
      </c>
      <c r="N1242" s="22">
        <v>44301</v>
      </c>
      <c r="O1242" s="22">
        <v>44312</v>
      </c>
      <c r="P1242" s="22">
        <v>44309.5</v>
      </c>
      <c r="Q1242">
        <f t="shared" si="118"/>
        <v>15.5</v>
      </c>
      <c r="R1242" s="33">
        <f t="shared" si="119"/>
        <v>165906.73000000001</v>
      </c>
    </row>
    <row r="1243" spans="1:18" x14ac:dyDescent="0.35">
      <c r="A1243" t="s">
        <v>376</v>
      </c>
      <c r="B1243" s="21" t="s">
        <v>313</v>
      </c>
      <c r="C1243" s="22">
        <v>44301</v>
      </c>
      <c r="D1243" t="s">
        <v>107</v>
      </c>
      <c r="E1243" t="s">
        <v>108</v>
      </c>
      <c r="F1243" s="21" t="s">
        <v>318</v>
      </c>
      <c r="G1243" s="32">
        <v>21.31</v>
      </c>
      <c r="H1243" s="22">
        <v>44287</v>
      </c>
      <c r="I1243" s="23">
        <v>44301</v>
      </c>
      <c r="J1243">
        <f t="shared" si="114"/>
        <v>15</v>
      </c>
      <c r="K1243" s="2">
        <f t="shared" si="115"/>
        <v>44294</v>
      </c>
      <c r="L1243" s="9">
        <f t="shared" si="116"/>
        <v>15</v>
      </c>
      <c r="M1243" s="2">
        <f t="shared" si="117"/>
        <v>44294</v>
      </c>
      <c r="N1243" s="22">
        <v>44301</v>
      </c>
      <c r="O1243" s="22">
        <v>44321</v>
      </c>
      <c r="P1243" s="22">
        <v>44320.5</v>
      </c>
      <c r="Q1243">
        <f t="shared" si="118"/>
        <v>26.5</v>
      </c>
      <c r="R1243" s="33">
        <f t="shared" si="119"/>
        <v>564.71499999999992</v>
      </c>
    </row>
    <row r="1244" spans="1:18" x14ac:dyDescent="0.35">
      <c r="A1244" t="s">
        <v>376</v>
      </c>
      <c r="B1244" s="21" t="s">
        <v>313</v>
      </c>
      <c r="C1244" s="22">
        <v>44301</v>
      </c>
      <c r="D1244" t="s">
        <v>99</v>
      </c>
      <c r="E1244" t="s">
        <v>100</v>
      </c>
      <c r="F1244" s="21" t="s">
        <v>318</v>
      </c>
      <c r="G1244" s="32">
        <v>660.11</v>
      </c>
      <c r="H1244" s="22">
        <v>44287</v>
      </c>
      <c r="I1244" s="23">
        <v>44301</v>
      </c>
      <c r="J1244">
        <f t="shared" si="114"/>
        <v>15</v>
      </c>
      <c r="K1244" s="2">
        <f t="shared" si="115"/>
        <v>44294</v>
      </c>
      <c r="L1244" s="9">
        <f t="shared" si="116"/>
        <v>15</v>
      </c>
      <c r="M1244" s="2">
        <f t="shared" si="117"/>
        <v>44294</v>
      </c>
      <c r="N1244" s="22">
        <v>44301</v>
      </c>
      <c r="O1244" s="22">
        <v>44321</v>
      </c>
      <c r="P1244" s="22">
        <v>44320.5</v>
      </c>
      <c r="Q1244">
        <f t="shared" si="118"/>
        <v>26.5</v>
      </c>
      <c r="R1244" s="33">
        <f t="shared" si="119"/>
        <v>17492.915000000001</v>
      </c>
    </row>
    <row r="1245" spans="1:18" x14ac:dyDescent="0.35">
      <c r="A1245" t="s">
        <v>376</v>
      </c>
      <c r="B1245" s="21" t="s">
        <v>313</v>
      </c>
      <c r="C1245" s="22">
        <v>44301</v>
      </c>
      <c r="D1245" t="s">
        <v>110</v>
      </c>
      <c r="E1245" t="s">
        <v>111</v>
      </c>
      <c r="F1245" s="21" t="s">
        <v>143</v>
      </c>
      <c r="G1245" s="32">
        <v>56.02</v>
      </c>
      <c r="H1245" s="22">
        <v>44287</v>
      </c>
      <c r="I1245" s="23">
        <v>44301</v>
      </c>
      <c r="J1245">
        <f t="shared" si="114"/>
        <v>15</v>
      </c>
      <c r="K1245" s="2">
        <f t="shared" si="115"/>
        <v>44294</v>
      </c>
      <c r="L1245" s="9">
        <f t="shared" si="116"/>
        <v>15</v>
      </c>
      <c r="M1245" s="2">
        <f t="shared" si="117"/>
        <v>44294</v>
      </c>
      <c r="N1245" s="22">
        <v>44301</v>
      </c>
      <c r="O1245" s="22">
        <v>44330</v>
      </c>
      <c r="P1245" s="22">
        <v>44329.5</v>
      </c>
      <c r="Q1245">
        <f t="shared" si="118"/>
        <v>35.5</v>
      </c>
      <c r="R1245" s="33">
        <f t="shared" si="119"/>
        <v>1988.71</v>
      </c>
    </row>
    <row r="1246" spans="1:18" x14ac:dyDescent="0.35">
      <c r="A1246" t="s">
        <v>376</v>
      </c>
      <c r="B1246" s="21" t="s">
        <v>313</v>
      </c>
      <c r="C1246" s="22">
        <v>44301</v>
      </c>
      <c r="D1246" t="s">
        <v>114</v>
      </c>
      <c r="E1246" t="s">
        <v>115</v>
      </c>
      <c r="F1246" s="21" t="s">
        <v>144</v>
      </c>
      <c r="G1246" s="32">
        <v>1.22</v>
      </c>
      <c r="H1246" s="22">
        <v>44287</v>
      </c>
      <c r="I1246" s="23">
        <v>44301</v>
      </c>
      <c r="J1246">
        <f t="shared" si="114"/>
        <v>15</v>
      </c>
      <c r="K1246" s="2">
        <f t="shared" si="115"/>
        <v>44294</v>
      </c>
      <c r="L1246" s="9">
        <f t="shared" si="116"/>
        <v>15</v>
      </c>
      <c r="M1246" s="2">
        <f t="shared" si="117"/>
        <v>44294</v>
      </c>
      <c r="N1246" s="22">
        <v>44301</v>
      </c>
      <c r="O1246" s="22">
        <v>44330</v>
      </c>
      <c r="P1246" s="22">
        <v>44329.5</v>
      </c>
      <c r="Q1246">
        <f t="shared" si="118"/>
        <v>35.5</v>
      </c>
      <c r="R1246" s="33">
        <f t="shared" si="119"/>
        <v>43.31</v>
      </c>
    </row>
    <row r="1247" spans="1:18" x14ac:dyDescent="0.35">
      <c r="A1247" t="s">
        <v>376</v>
      </c>
      <c r="B1247" s="21" t="s">
        <v>313</v>
      </c>
      <c r="C1247" s="22">
        <v>44301</v>
      </c>
      <c r="D1247" t="s">
        <v>110</v>
      </c>
      <c r="E1247" t="s">
        <v>111</v>
      </c>
      <c r="F1247" s="21" t="s">
        <v>144</v>
      </c>
      <c r="G1247" s="32">
        <v>59.59</v>
      </c>
      <c r="H1247" s="22">
        <v>44287</v>
      </c>
      <c r="I1247" s="23">
        <v>44301</v>
      </c>
      <c r="J1247">
        <f t="shared" si="114"/>
        <v>15</v>
      </c>
      <c r="K1247" s="2">
        <f t="shared" si="115"/>
        <v>44294</v>
      </c>
      <c r="L1247" s="9">
        <f t="shared" si="116"/>
        <v>15</v>
      </c>
      <c r="M1247" s="2">
        <f t="shared" si="117"/>
        <v>44294</v>
      </c>
      <c r="N1247" s="22">
        <v>44301</v>
      </c>
      <c r="O1247" s="22">
        <v>44330</v>
      </c>
      <c r="P1247" s="22">
        <v>44329.5</v>
      </c>
      <c r="Q1247">
        <f t="shared" si="118"/>
        <v>35.5</v>
      </c>
      <c r="R1247" s="33">
        <f t="shared" si="119"/>
        <v>2115.4450000000002</v>
      </c>
    </row>
    <row r="1248" spans="1:18" x14ac:dyDescent="0.35">
      <c r="A1248" t="s">
        <v>376</v>
      </c>
      <c r="B1248" s="21" t="s">
        <v>313</v>
      </c>
      <c r="C1248" s="22">
        <v>44301</v>
      </c>
      <c r="D1248" t="s">
        <v>114</v>
      </c>
      <c r="E1248" t="s">
        <v>115</v>
      </c>
      <c r="F1248" s="21" t="s">
        <v>146</v>
      </c>
      <c r="G1248" s="32">
        <v>19</v>
      </c>
      <c r="H1248" s="22">
        <v>44287</v>
      </c>
      <c r="I1248" s="23">
        <v>44301</v>
      </c>
      <c r="J1248">
        <f t="shared" si="114"/>
        <v>15</v>
      </c>
      <c r="K1248" s="2">
        <f t="shared" si="115"/>
        <v>44294</v>
      </c>
      <c r="L1248" s="9">
        <f t="shared" si="116"/>
        <v>15</v>
      </c>
      <c r="M1248" s="2">
        <f t="shared" si="117"/>
        <v>44294</v>
      </c>
      <c r="N1248" s="22">
        <v>44301</v>
      </c>
      <c r="O1248" s="22">
        <v>44330</v>
      </c>
      <c r="P1248" s="22">
        <v>44329.5</v>
      </c>
      <c r="Q1248">
        <f t="shared" si="118"/>
        <v>35.5</v>
      </c>
      <c r="R1248" s="33">
        <f t="shared" si="119"/>
        <v>674.5</v>
      </c>
    </row>
    <row r="1249" spans="1:18" x14ac:dyDescent="0.35">
      <c r="A1249" t="s">
        <v>376</v>
      </c>
      <c r="B1249" s="21" t="s">
        <v>313</v>
      </c>
      <c r="C1249" s="22">
        <v>44301</v>
      </c>
      <c r="D1249" t="s">
        <v>114</v>
      </c>
      <c r="E1249" t="s">
        <v>115</v>
      </c>
      <c r="F1249" s="21" t="s">
        <v>247</v>
      </c>
      <c r="G1249" s="32">
        <v>18.350000000000001</v>
      </c>
      <c r="H1249" s="22">
        <v>44287</v>
      </c>
      <c r="I1249" s="23">
        <v>44301</v>
      </c>
      <c r="J1249">
        <f t="shared" si="114"/>
        <v>15</v>
      </c>
      <c r="K1249" s="2">
        <f t="shared" si="115"/>
        <v>44294</v>
      </c>
      <c r="L1249" s="9">
        <f t="shared" si="116"/>
        <v>15</v>
      </c>
      <c r="M1249" s="2">
        <f t="shared" si="117"/>
        <v>44294</v>
      </c>
      <c r="N1249" s="22">
        <v>44301</v>
      </c>
      <c r="O1249" s="22">
        <v>44330</v>
      </c>
      <c r="P1249" s="22">
        <v>44329.5</v>
      </c>
      <c r="Q1249">
        <f t="shared" si="118"/>
        <v>35.5</v>
      </c>
      <c r="R1249" s="33">
        <f t="shared" si="119"/>
        <v>651.42500000000007</v>
      </c>
    </row>
    <row r="1250" spans="1:18" x14ac:dyDescent="0.35">
      <c r="A1250" t="s">
        <v>376</v>
      </c>
      <c r="B1250" s="21" t="s">
        <v>313</v>
      </c>
      <c r="C1250" s="22">
        <v>44301</v>
      </c>
      <c r="D1250" t="s">
        <v>114</v>
      </c>
      <c r="E1250" t="s">
        <v>115</v>
      </c>
      <c r="F1250" s="21" t="s">
        <v>248</v>
      </c>
      <c r="G1250" s="32">
        <v>15.61</v>
      </c>
      <c r="H1250" s="22">
        <v>44287</v>
      </c>
      <c r="I1250" s="23">
        <v>44301</v>
      </c>
      <c r="J1250">
        <f t="shared" si="114"/>
        <v>15</v>
      </c>
      <c r="K1250" s="2">
        <f t="shared" si="115"/>
        <v>44294</v>
      </c>
      <c r="L1250" s="9">
        <f t="shared" si="116"/>
        <v>15</v>
      </c>
      <c r="M1250" s="2">
        <f t="shared" si="117"/>
        <v>44294</v>
      </c>
      <c r="N1250" s="22">
        <v>44301</v>
      </c>
      <c r="O1250" s="22">
        <v>44330</v>
      </c>
      <c r="P1250" s="22">
        <v>44329.5</v>
      </c>
      <c r="Q1250">
        <f t="shared" si="118"/>
        <v>35.5</v>
      </c>
      <c r="R1250" s="33">
        <f t="shared" si="119"/>
        <v>554.15499999999997</v>
      </c>
    </row>
    <row r="1251" spans="1:18" x14ac:dyDescent="0.35">
      <c r="A1251" t="s">
        <v>376</v>
      </c>
      <c r="B1251" s="21" t="s">
        <v>313</v>
      </c>
      <c r="C1251" s="22">
        <v>44301</v>
      </c>
      <c r="D1251" t="s">
        <v>110</v>
      </c>
      <c r="E1251" t="s">
        <v>111</v>
      </c>
      <c r="F1251" s="21" t="s">
        <v>147</v>
      </c>
      <c r="G1251" s="32">
        <v>5.98</v>
      </c>
      <c r="H1251" s="22">
        <v>44287</v>
      </c>
      <c r="I1251" s="23">
        <v>44301</v>
      </c>
      <c r="J1251">
        <f t="shared" si="114"/>
        <v>15</v>
      </c>
      <c r="K1251" s="2">
        <f t="shared" si="115"/>
        <v>44294</v>
      </c>
      <c r="L1251" s="9">
        <f t="shared" si="116"/>
        <v>15</v>
      </c>
      <c r="M1251" s="2">
        <f t="shared" si="117"/>
        <v>44294</v>
      </c>
      <c r="N1251" s="22">
        <v>44301</v>
      </c>
      <c r="O1251" s="22">
        <v>44330</v>
      </c>
      <c r="P1251" s="22">
        <v>44329.5</v>
      </c>
      <c r="Q1251">
        <f t="shared" si="118"/>
        <v>35.5</v>
      </c>
      <c r="R1251" s="33">
        <f t="shared" si="119"/>
        <v>212.29000000000002</v>
      </c>
    </row>
    <row r="1252" spans="1:18" x14ac:dyDescent="0.35">
      <c r="A1252" t="s">
        <v>376</v>
      </c>
      <c r="B1252" s="21" t="s">
        <v>313</v>
      </c>
      <c r="C1252" s="22">
        <v>44301</v>
      </c>
      <c r="D1252" t="s">
        <v>148</v>
      </c>
      <c r="E1252" t="s">
        <v>149</v>
      </c>
      <c r="F1252" s="21" t="s">
        <v>151</v>
      </c>
      <c r="G1252" s="32">
        <v>152.95000000000002</v>
      </c>
      <c r="H1252" s="22">
        <v>44287</v>
      </c>
      <c r="I1252" s="23">
        <v>44301</v>
      </c>
      <c r="J1252">
        <f t="shared" si="114"/>
        <v>15</v>
      </c>
      <c r="K1252" s="2">
        <f t="shared" si="115"/>
        <v>44294</v>
      </c>
      <c r="L1252" s="9">
        <f t="shared" si="116"/>
        <v>15</v>
      </c>
      <c r="M1252" s="2">
        <f t="shared" si="117"/>
        <v>44294</v>
      </c>
      <c r="N1252" s="22">
        <v>44301</v>
      </c>
      <c r="O1252" s="22">
        <v>44333</v>
      </c>
      <c r="P1252" s="22">
        <v>44330.5</v>
      </c>
      <c r="Q1252">
        <f t="shared" si="118"/>
        <v>36.5</v>
      </c>
      <c r="R1252" s="33">
        <f t="shared" si="119"/>
        <v>5582.6750000000002</v>
      </c>
    </row>
    <row r="1253" spans="1:18" x14ac:dyDescent="0.35">
      <c r="A1253" t="s">
        <v>376</v>
      </c>
      <c r="B1253" s="21" t="s">
        <v>313</v>
      </c>
      <c r="C1253" s="22">
        <v>44301</v>
      </c>
      <c r="D1253" t="s">
        <v>110</v>
      </c>
      <c r="E1253" t="s">
        <v>111</v>
      </c>
      <c r="F1253" s="21" t="s">
        <v>153</v>
      </c>
      <c r="G1253" s="32">
        <v>280.08</v>
      </c>
      <c r="H1253" s="22">
        <v>44287</v>
      </c>
      <c r="I1253" s="23">
        <v>44301</v>
      </c>
      <c r="J1253">
        <f t="shared" si="114"/>
        <v>15</v>
      </c>
      <c r="K1253" s="2">
        <f t="shared" si="115"/>
        <v>44294</v>
      </c>
      <c r="L1253" s="9">
        <f t="shared" si="116"/>
        <v>15</v>
      </c>
      <c r="M1253" s="2">
        <f t="shared" si="117"/>
        <v>44294</v>
      </c>
      <c r="N1253" s="22">
        <v>44301</v>
      </c>
      <c r="O1253" s="22">
        <v>44333</v>
      </c>
      <c r="P1253" s="22">
        <v>44330.5</v>
      </c>
      <c r="Q1253">
        <f t="shared" si="118"/>
        <v>36.5</v>
      </c>
      <c r="R1253" s="33">
        <f t="shared" si="119"/>
        <v>10222.92</v>
      </c>
    </row>
    <row r="1254" spans="1:18" x14ac:dyDescent="0.35">
      <c r="A1254" t="s">
        <v>376</v>
      </c>
      <c r="B1254" s="21" t="s">
        <v>313</v>
      </c>
      <c r="C1254" s="22">
        <v>44301</v>
      </c>
      <c r="D1254" t="s">
        <v>148</v>
      </c>
      <c r="E1254" t="s">
        <v>149</v>
      </c>
      <c r="F1254" s="21" t="s">
        <v>298</v>
      </c>
      <c r="G1254" s="32">
        <v>27.36</v>
      </c>
      <c r="H1254" s="22">
        <v>44287</v>
      </c>
      <c r="I1254" s="23">
        <v>44301</v>
      </c>
      <c r="J1254">
        <f t="shared" si="114"/>
        <v>15</v>
      </c>
      <c r="K1254" s="2">
        <f t="shared" si="115"/>
        <v>44294</v>
      </c>
      <c r="L1254" s="9">
        <f t="shared" si="116"/>
        <v>15</v>
      </c>
      <c r="M1254" s="2">
        <f t="shared" si="117"/>
        <v>44294</v>
      </c>
      <c r="N1254" s="22">
        <v>44301</v>
      </c>
      <c r="O1254" s="22">
        <v>44333</v>
      </c>
      <c r="P1254" s="22">
        <v>44330.5</v>
      </c>
      <c r="Q1254">
        <f t="shared" si="118"/>
        <v>36.5</v>
      </c>
      <c r="R1254" s="33">
        <f t="shared" si="119"/>
        <v>998.64</v>
      </c>
    </row>
    <row r="1255" spans="1:18" x14ac:dyDescent="0.35">
      <c r="A1255" t="s">
        <v>376</v>
      </c>
      <c r="B1255" s="21" t="s">
        <v>313</v>
      </c>
      <c r="C1255" s="22">
        <v>44301</v>
      </c>
      <c r="D1255" t="s">
        <v>99</v>
      </c>
      <c r="E1255" t="s">
        <v>100</v>
      </c>
      <c r="F1255" s="21" t="s">
        <v>295</v>
      </c>
      <c r="G1255" s="32">
        <v>585</v>
      </c>
      <c r="H1255" s="22">
        <v>44287</v>
      </c>
      <c r="I1255" s="23">
        <v>44301</v>
      </c>
      <c r="J1255">
        <f t="shared" si="114"/>
        <v>15</v>
      </c>
      <c r="K1255" s="2">
        <f t="shared" si="115"/>
        <v>44294</v>
      </c>
      <c r="L1255" s="9">
        <f t="shared" si="116"/>
        <v>15</v>
      </c>
      <c r="M1255" s="2">
        <f t="shared" si="117"/>
        <v>44294</v>
      </c>
      <c r="N1255" s="22">
        <v>44301</v>
      </c>
      <c r="O1255" s="22">
        <v>44333</v>
      </c>
      <c r="P1255" s="22">
        <v>44330.5</v>
      </c>
      <c r="Q1255">
        <f t="shared" si="118"/>
        <v>36.5</v>
      </c>
      <c r="R1255" s="33">
        <f t="shared" si="119"/>
        <v>21352.5</v>
      </c>
    </row>
    <row r="1256" spans="1:18" x14ac:dyDescent="0.35">
      <c r="A1256" t="s">
        <v>376</v>
      </c>
      <c r="B1256" s="21" t="s">
        <v>313</v>
      </c>
      <c r="C1256" s="22">
        <v>44301</v>
      </c>
      <c r="D1256" t="s">
        <v>148</v>
      </c>
      <c r="E1256" t="s">
        <v>149</v>
      </c>
      <c r="F1256" s="21" t="s">
        <v>155</v>
      </c>
      <c r="G1256" s="32">
        <v>17.48</v>
      </c>
      <c r="H1256" s="22">
        <v>44287</v>
      </c>
      <c r="I1256" s="23">
        <v>44301</v>
      </c>
      <c r="J1256">
        <f t="shared" si="114"/>
        <v>15</v>
      </c>
      <c r="K1256" s="2">
        <f t="shared" si="115"/>
        <v>44294</v>
      </c>
      <c r="L1256" s="9">
        <f t="shared" si="116"/>
        <v>15</v>
      </c>
      <c r="M1256" s="2">
        <f t="shared" si="117"/>
        <v>44294</v>
      </c>
      <c r="N1256" s="22">
        <v>44301</v>
      </c>
      <c r="O1256" s="22">
        <v>44333</v>
      </c>
      <c r="P1256" s="22">
        <v>44330.5</v>
      </c>
      <c r="Q1256">
        <f t="shared" si="118"/>
        <v>36.5</v>
      </c>
      <c r="R1256" s="33">
        <f t="shared" si="119"/>
        <v>638.02</v>
      </c>
    </row>
    <row r="1257" spans="1:18" x14ac:dyDescent="0.35">
      <c r="A1257" t="s">
        <v>376</v>
      </c>
      <c r="B1257" s="21" t="s">
        <v>313</v>
      </c>
      <c r="C1257" s="22">
        <v>44301</v>
      </c>
      <c r="D1257" t="s">
        <v>148</v>
      </c>
      <c r="E1257" t="s">
        <v>149</v>
      </c>
      <c r="F1257" s="21" t="s">
        <v>320</v>
      </c>
      <c r="G1257" s="32">
        <v>30.89</v>
      </c>
      <c r="H1257" s="22">
        <v>44287</v>
      </c>
      <c r="I1257" s="23">
        <v>44301</v>
      </c>
      <c r="J1257">
        <f t="shared" si="114"/>
        <v>15</v>
      </c>
      <c r="K1257" s="2">
        <f t="shared" si="115"/>
        <v>44294</v>
      </c>
      <c r="L1257" s="9">
        <f t="shared" si="116"/>
        <v>15</v>
      </c>
      <c r="M1257" s="2">
        <f t="shared" si="117"/>
        <v>44294</v>
      </c>
      <c r="N1257" s="22">
        <v>44301</v>
      </c>
      <c r="O1257" s="22">
        <v>44333</v>
      </c>
      <c r="P1257" s="22">
        <v>44330.5</v>
      </c>
      <c r="Q1257">
        <f t="shared" si="118"/>
        <v>36.5</v>
      </c>
      <c r="R1257" s="33">
        <f t="shared" si="119"/>
        <v>1127.4850000000001</v>
      </c>
    </row>
    <row r="1258" spans="1:18" x14ac:dyDescent="0.35">
      <c r="A1258" t="s">
        <v>376</v>
      </c>
      <c r="B1258" s="21" t="s">
        <v>313</v>
      </c>
      <c r="C1258" s="22">
        <v>44301</v>
      </c>
      <c r="D1258" t="s">
        <v>148</v>
      </c>
      <c r="E1258" t="s">
        <v>149</v>
      </c>
      <c r="F1258" s="21" t="s">
        <v>156</v>
      </c>
      <c r="G1258" s="32">
        <v>108.82</v>
      </c>
      <c r="H1258" s="22">
        <v>44287</v>
      </c>
      <c r="I1258" s="23">
        <v>44301</v>
      </c>
      <c r="J1258">
        <f t="shared" si="114"/>
        <v>15</v>
      </c>
      <c r="K1258" s="2">
        <f t="shared" si="115"/>
        <v>44294</v>
      </c>
      <c r="L1258" s="9">
        <f t="shared" si="116"/>
        <v>15</v>
      </c>
      <c r="M1258" s="2">
        <f t="shared" si="117"/>
        <v>44294</v>
      </c>
      <c r="N1258" s="22">
        <v>44301</v>
      </c>
      <c r="O1258" s="22">
        <v>44333</v>
      </c>
      <c r="P1258" s="22">
        <v>44330.5</v>
      </c>
      <c r="Q1258">
        <f t="shared" si="118"/>
        <v>36.5</v>
      </c>
      <c r="R1258" s="33">
        <f t="shared" si="119"/>
        <v>3971.93</v>
      </c>
    </row>
    <row r="1259" spans="1:18" x14ac:dyDescent="0.35">
      <c r="A1259" t="s">
        <v>376</v>
      </c>
      <c r="B1259" s="21" t="s">
        <v>313</v>
      </c>
      <c r="C1259" s="22">
        <v>44301</v>
      </c>
      <c r="D1259" t="s">
        <v>148</v>
      </c>
      <c r="E1259" t="s">
        <v>149</v>
      </c>
      <c r="F1259" s="21" t="s">
        <v>157</v>
      </c>
      <c r="G1259" s="32">
        <v>317.42999999999995</v>
      </c>
      <c r="H1259" s="22">
        <v>44287</v>
      </c>
      <c r="I1259" s="23">
        <v>44301</v>
      </c>
      <c r="J1259">
        <f t="shared" si="114"/>
        <v>15</v>
      </c>
      <c r="K1259" s="2">
        <f t="shared" si="115"/>
        <v>44294</v>
      </c>
      <c r="L1259" s="9">
        <f t="shared" si="116"/>
        <v>15</v>
      </c>
      <c r="M1259" s="2">
        <f t="shared" si="117"/>
        <v>44294</v>
      </c>
      <c r="N1259" s="22">
        <v>44301</v>
      </c>
      <c r="O1259" s="22">
        <v>44333</v>
      </c>
      <c r="P1259" s="22">
        <v>44330.5</v>
      </c>
      <c r="Q1259">
        <f t="shared" si="118"/>
        <v>36.5</v>
      </c>
      <c r="R1259" s="33">
        <f t="shared" si="119"/>
        <v>11586.194999999998</v>
      </c>
    </row>
    <row r="1260" spans="1:18" x14ac:dyDescent="0.35">
      <c r="A1260" t="s">
        <v>376</v>
      </c>
      <c r="B1260" s="21" t="s">
        <v>313</v>
      </c>
      <c r="C1260" s="22">
        <v>44301</v>
      </c>
      <c r="D1260" t="s">
        <v>148</v>
      </c>
      <c r="E1260" t="s">
        <v>149</v>
      </c>
      <c r="F1260" s="21" t="s">
        <v>158</v>
      </c>
      <c r="G1260" s="32">
        <v>382.53000000000003</v>
      </c>
      <c r="H1260" s="22">
        <v>44287</v>
      </c>
      <c r="I1260" s="23">
        <v>44301</v>
      </c>
      <c r="J1260">
        <f t="shared" si="114"/>
        <v>15</v>
      </c>
      <c r="K1260" s="2">
        <f t="shared" si="115"/>
        <v>44294</v>
      </c>
      <c r="L1260" s="9">
        <f t="shared" si="116"/>
        <v>15</v>
      </c>
      <c r="M1260" s="2">
        <f t="shared" si="117"/>
        <v>44294</v>
      </c>
      <c r="N1260" s="22">
        <v>44301</v>
      </c>
      <c r="O1260" s="22">
        <v>44333</v>
      </c>
      <c r="P1260" s="22">
        <v>44330.5</v>
      </c>
      <c r="Q1260">
        <f t="shared" si="118"/>
        <v>36.5</v>
      </c>
      <c r="R1260" s="33">
        <f t="shared" si="119"/>
        <v>13962.345000000001</v>
      </c>
    </row>
    <row r="1261" spans="1:18" x14ac:dyDescent="0.35">
      <c r="A1261" t="s">
        <v>376</v>
      </c>
      <c r="B1261" s="21" t="s">
        <v>313</v>
      </c>
      <c r="C1261" s="22">
        <v>44301</v>
      </c>
      <c r="D1261" t="s">
        <v>148</v>
      </c>
      <c r="E1261" t="s">
        <v>149</v>
      </c>
      <c r="F1261" s="21" t="s">
        <v>159</v>
      </c>
      <c r="G1261" s="32">
        <v>50.04</v>
      </c>
      <c r="H1261" s="22">
        <v>44287</v>
      </c>
      <c r="I1261" s="23">
        <v>44301</v>
      </c>
      <c r="J1261">
        <f t="shared" si="114"/>
        <v>15</v>
      </c>
      <c r="K1261" s="2">
        <f t="shared" si="115"/>
        <v>44294</v>
      </c>
      <c r="L1261" s="9">
        <f t="shared" si="116"/>
        <v>15</v>
      </c>
      <c r="M1261" s="2">
        <f t="shared" si="117"/>
        <v>44294</v>
      </c>
      <c r="N1261" s="22">
        <v>44301</v>
      </c>
      <c r="O1261" s="22">
        <v>44333</v>
      </c>
      <c r="P1261" s="22">
        <v>44330.5</v>
      </c>
      <c r="Q1261">
        <f t="shared" si="118"/>
        <v>36.5</v>
      </c>
      <c r="R1261" s="33">
        <f t="shared" si="119"/>
        <v>1826.46</v>
      </c>
    </row>
    <row r="1262" spans="1:18" x14ac:dyDescent="0.35">
      <c r="A1262" t="s">
        <v>376</v>
      </c>
      <c r="B1262" s="21" t="s">
        <v>313</v>
      </c>
      <c r="C1262" s="22">
        <v>44301</v>
      </c>
      <c r="D1262" t="s">
        <v>148</v>
      </c>
      <c r="E1262" t="s">
        <v>149</v>
      </c>
      <c r="F1262" s="21" t="s">
        <v>301</v>
      </c>
      <c r="G1262" s="32">
        <v>88.06</v>
      </c>
      <c r="H1262" s="22">
        <v>44287</v>
      </c>
      <c r="I1262" s="23">
        <v>44301</v>
      </c>
      <c r="J1262">
        <f t="shared" si="114"/>
        <v>15</v>
      </c>
      <c r="K1262" s="2">
        <f t="shared" si="115"/>
        <v>44294</v>
      </c>
      <c r="L1262" s="9">
        <f t="shared" si="116"/>
        <v>15</v>
      </c>
      <c r="M1262" s="2">
        <f t="shared" si="117"/>
        <v>44294</v>
      </c>
      <c r="N1262" s="22">
        <v>44301</v>
      </c>
      <c r="O1262" s="22">
        <v>44333</v>
      </c>
      <c r="P1262" s="22">
        <v>44330.5</v>
      </c>
      <c r="Q1262">
        <f t="shared" si="118"/>
        <v>36.5</v>
      </c>
      <c r="R1262" s="33">
        <f t="shared" si="119"/>
        <v>3214.19</v>
      </c>
    </row>
    <row r="1263" spans="1:18" x14ac:dyDescent="0.35">
      <c r="A1263" t="s">
        <v>376</v>
      </c>
      <c r="B1263" s="21" t="s">
        <v>313</v>
      </c>
      <c r="C1263" s="22">
        <v>44301</v>
      </c>
      <c r="D1263" t="s">
        <v>148</v>
      </c>
      <c r="E1263" t="s">
        <v>149</v>
      </c>
      <c r="F1263" s="21" t="s">
        <v>321</v>
      </c>
      <c r="G1263" s="32">
        <v>198.45000000000002</v>
      </c>
      <c r="H1263" s="22">
        <v>44287</v>
      </c>
      <c r="I1263" s="23">
        <v>44301</v>
      </c>
      <c r="J1263">
        <f t="shared" si="114"/>
        <v>15</v>
      </c>
      <c r="K1263" s="2">
        <f t="shared" si="115"/>
        <v>44294</v>
      </c>
      <c r="L1263" s="9">
        <f t="shared" si="116"/>
        <v>15</v>
      </c>
      <c r="M1263" s="2">
        <f t="shared" si="117"/>
        <v>44294</v>
      </c>
      <c r="N1263" s="22">
        <v>44301</v>
      </c>
      <c r="O1263" s="22">
        <v>44333</v>
      </c>
      <c r="P1263" s="22">
        <v>44330.5</v>
      </c>
      <c r="Q1263">
        <f t="shared" si="118"/>
        <v>36.5</v>
      </c>
      <c r="R1263" s="33">
        <f t="shared" si="119"/>
        <v>7243.4250000000002</v>
      </c>
    </row>
    <row r="1264" spans="1:18" x14ac:dyDescent="0.35">
      <c r="A1264" t="s">
        <v>376</v>
      </c>
      <c r="B1264" s="21" t="s">
        <v>313</v>
      </c>
      <c r="C1264" s="22">
        <v>44301</v>
      </c>
      <c r="D1264" t="s">
        <v>161</v>
      </c>
      <c r="E1264" t="s">
        <v>162</v>
      </c>
      <c r="F1264" s="21" t="s">
        <v>175</v>
      </c>
      <c r="G1264" s="32">
        <v>1.51</v>
      </c>
      <c r="H1264" s="22">
        <v>44287</v>
      </c>
      <c r="I1264" s="23">
        <v>44301</v>
      </c>
      <c r="J1264">
        <f t="shared" si="114"/>
        <v>15</v>
      </c>
      <c r="K1264" s="2">
        <f t="shared" si="115"/>
        <v>44294</v>
      </c>
      <c r="L1264" s="9">
        <f t="shared" si="116"/>
        <v>15</v>
      </c>
      <c r="M1264" s="2">
        <f t="shared" si="117"/>
        <v>44294</v>
      </c>
      <c r="N1264" s="22">
        <v>44301</v>
      </c>
      <c r="O1264" s="22">
        <v>44336</v>
      </c>
      <c r="P1264" s="22">
        <v>44335.5</v>
      </c>
      <c r="Q1264">
        <f t="shared" si="118"/>
        <v>41.5</v>
      </c>
      <c r="R1264" s="33">
        <f t="shared" si="119"/>
        <v>62.664999999999999</v>
      </c>
    </row>
    <row r="1265" spans="1:18" x14ac:dyDescent="0.35">
      <c r="A1265" t="s">
        <v>376</v>
      </c>
      <c r="B1265" s="21" t="s">
        <v>313</v>
      </c>
      <c r="C1265" s="22">
        <v>44301</v>
      </c>
      <c r="D1265" t="s">
        <v>99</v>
      </c>
      <c r="E1265" t="s">
        <v>100</v>
      </c>
      <c r="F1265" s="21" t="s">
        <v>164</v>
      </c>
      <c r="G1265" s="32">
        <v>4.42</v>
      </c>
      <c r="H1265" s="22">
        <v>44287</v>
      </c>
      <c r="I1265" s="23">
        <v>44301</v>
      </c>
      <c r="J1265">
        <f t="shared" si="114"/>
        <v>15</v>
      </c>
      <c r="K1265" s="2">
        <f t="shared" si="115"/>
        <v>44294</v>
      </c>
      <c r="L1265" s="9">
        <f t="shared" si="116"/>
        <v>15</v>
      </c>
      <c r="M1265" s="2">
        <f t="shared" si="117"/>
        <v>44294</v>
      </c>
      <c r="N1265" s="22">
        <v>44301</v>
      </c>
      <c r="O1265" s="22">
        <v>44336</v>
      </c>
      <c r="P1265" s="22">
        <v>44335.5</v>
      </c>
      <c r="Q1265">
        <f t="shared" si="118"/>
        <v>41.5</v>
      </c>
      <c r="R1265" s="33">
        <f t="shared" si="119"/>
        <v>183.43</v>
      </c>
    </row>
    <row r="1266" spans="1:18" x14ac:dyDescent="0.35">
      <c r="A1266" t="s">
        <v>376</v>
      </c>
      <c r="B1266" s="21" t="s">
        <v>313</v>
      </c>
      <c r="C1266" s="22">
        <v>44301</v>
      </c>
      <c r="D1266" t="s">
        <v>99</v>
      </c>
      <c r="E1266" t="s">
        <v>100</v>
      </c>
      <c r="F1266" s="21" t="s">
        <v>164</v>
      </c>
      <c r="G1266" s="32">
        <v>16.14</v>
      </c>
      <c r="H1266" s="22">
        <v>44287</v>
      </c>
      <c r="I1266" s="23">
        <v>44301</v>
      </c>
      <c r="J1266">
        <f t="shared" si="114"/>
        <v>15</v>
      </c>
      <c r="K1266" s="2">
        <f t="shared" si="115"/>
        <v>44294</v>
      </c>
      <c r="L1266" s="9">
        <f t="shared" si="116"/>
        <v>15</v>
      </c>
      <c r="M1266" s="2">
        <f t="shared" si="117"/>
        <v>44294</v>
      </c>
      <c r="N1266" s="22">
        <v>44301</v>
      </c>
      <c r="O1266" s="22">
        <v>44336</v>
      </c>
      <c r="P1266" s="22">
        <v>44335.5</v>
      </c>
      <c r="Q1266">
        <f t="shared" si="118"/>
        <v>41.5</v>
      </c>
      <c r="R1266" s="33">
        <f t="shared" si="119"/>
        <v>669.81000000000006</v>
      </c>
    </row>
    <row r="1267" spans="1:18" x14ac:dyDescent="0.35">
      <c r="A1267" t="s">
        <v>376</v>
      </c>
      <c r="B1267" s="21" t="s">
        <v>313</v>
      </c>
      <c r="C1267" s="22">
        <v>44301</v>
      </c>
      <c r="D1267" t="s">
        <v>161</v>
      </c>
      <c r="E1267" t="s">
        <v>162</v>
      </c>
      <c r="F1267" s="21" t="s">
        <v>183</v>
      </c>
      <c r="G1267" s="32">
        <v>10.09</v>
      </c>
      <c r="H1267" s="22">
        <v>44287</v>
      </c>
      <c r="I1267" s="23">
        <v>44301</v>
      </c>
      <c r="J1267">
        <f t="shared" si="114"/>
        <v>15</v>
      </c>
      <c r="K1267" s="2">
        <f t="shared" si="115"/>
        <v>44294</v>
      </c>
      <c r="L1267" s="9">
        <f t="shared" si="116"/>
        <v>15</v>
      </c>
      <c r="M1267" s="2">
        <f t="shared" si="117"/>
        <v>44294</v>
      </c>
      <c r="N1267" s="22">
        <v>44301</v>
      </c>
      <c r="O1267" s="22">
        <v>44336</v>
      </c>
      <c r="P1267" s="22">
        <v>44335.5</v>
      </c>
      <c r="Q1267">
        <f t="shared" si="118"/>
        <v>41.5</v>
      </c>
      <c r="R1267" s="33">
        <f t="shared" si="119"/>
        <v>418.73500000000001</v>
      </c>
    </row>
    <row r="1268" spans="1:18" x14ac:dyDescent="0.35">
      <c r="A1268" t="s">
        <v>376</v>
      </c>
      <c r="B1268" s="21" t="s">
        <v>313</v>
      </c>
      <c r="C1268" s="22">
        <v>44301</v>
      </c>
      <c r="D1268" t="s">
        <v>99</v>
      </c>
      <c r="E1268" t="s">
        <v>100</v>
      </c>
      <c r="F1268" s="21" t="s">
        <v>164</v>
      </c>
      <c r="G1268" s="32">
        <v>18.22</v>
      </c>
      <c r="H1268" s="22">
        <v>44287</v>
      </c>
      <c r="I1268" s="23">
        <v>44301</v>
      </c>
      <c r="J1268">
        <f t="shared" si="114"/>
        <v>15</v>
      </c>
      <c r="K1268" s="2">
        <f t="shared" si="115"/>
        <v>44294</v>
      </c>
      <c r="L1268" s="9">
        <f t="shared" si="116"/>
        <v>15</v>
      </c>
      <c r="M1268" s="2">
        <f t="shared" si="117"/>
        <v>44294</v>
      </c>
      <c r="N1268" s="22">
        <v>44301</v>
      </c>
      <c r="O1268" s="22">
        <v>44336</v>
      </c>
      <c r="P1268" s="22">
        <v>44335.5</v>
      </c>
      <c r="Q1268">
        <f t="shared" si="118"/>
        <v>41.5</v>
      </c>
      <c r="R1268" s="33">
        <f t="shared" si="119"/>
        <v>756.13</v>
      </c>
    </row>
    <row r="1269" spans="1:18" x14ac:dyDescent="0.35">
      <c r="A1269" t="s">
        <v>376</v>
      </c>
      <c r="B1269" s="21" t="s">
        <v>313</v>
      </c>
      <c r="C1269" s="22">
        <v>44301</v>
      </c>
      <c r="D1269" t="s">
        <v>171</v>
      </c>
      <c r="E1269" t="s">
        <v>172</v>
      </c>
      <c r="F1269" s="21" t="s">
        <v>192</v>
      </c>
      <c r="G1269" s="32">
        <v>8.4600000000000009</v>
      </c>
      <c r="H1269" s="22">
        <v>44287</v>
      </c>
      <c r="I1269" s="23">
        <v>44301</v>
      </c>
      <c r="J1269">
        <f t="shared" si="114"/>
        <v>15</v>
      </c>
      <c r="K1269" s="2">
        <f t="shared" si="115"/>
        <v>44294</v>
      </c>
      <c r="L1269" s="9">
        <f t="shared" si="116"/>
        <v>15</v>
      </c>
      <c r="M1269" s="2">
        <f t="shared" si="117"/>
        <v>44294</v>
      </c>
      <c r="N1269" s="22">
        <v>44301</v>
      </c>
      <c r="O1269" s="22">
        <v>44336</v>
      </c>
      <c r="P1269" s="22">
        <v>44335.5</v>
      </c>
      <c r="Q1269">
        <f t="shared" si="118"/>
        <v>41.5</v>
      </c>
      <c r="R1269" s="33">
        <f t="shared" si="119"/>
        <v>351.09000000000003</v>
      </c>
    </row>
    <row r="1270" spans="1:18" x14ac:dyDescent="0.35">
      <c r="A1270" t="s">
        <v>376</v>
      </c>
      <c r="B1270" s="21" t="s">
        <v>313</v>
      </c>
      <c r="C1270" s="22">
        <v>44301</v>
      </c>
      <c r="D1270" t="s">
        <v>99</v>
      </c>
      <c r="E1270" t="s">
        <v>100</v>
      </c>
      <c r="F1270" s="21" t="s">
        <v>216</v>
      </c>
      <c r="G1270" s="32">
        <v>122.6</v>
      </c>
      <c r="H1270" s="22">
        <v>44287</v>
      </c>
      <c r="I1270" s="23">
        <v>44301</v>
      </c>
      <c r="J1270">
        <f t="shared" si="114"/>
        <v>15</v>
      </c>
      <c r="K1270" s="2">
        <f t="shared" si="115"/>
        <v>44294</v>
      </c>
      <c r="L1270" s="9">
        <f t="shared" si="116"/>
        <v>15</v>
      </c>
      <c r="M1270" s="2">
        <f t="shared" si="117"/>
        <v>44294</v>
      </c>
      <c r="N1270" s="22">
        <v>44301</v>
      </c>
      <c r="O1270" s="22">
        <v>44336</v>
      </c>
      <c r="P1270" s="22">
        <v>44335.5</v>
      </c>
      <c r="Q1270">
        <f t="shared" si="118"/>
        <v>41.5</v>
      </c>
      <c r="R1270" s="33">
        <f t="shared" si="119"/>
        <v>5087.8999999999996</v>
      </c>
    </row>
    <row r="1271" spans="1:18" x14ac:dyDescent="0.35">
      <c r="A1271" t="s">
        <v>376</v>
      </c>
      <c r="B1271" s="21" t="s">
        <v>313</v>
      </c>
      <c r="C1271" s="22">
        <v>44301</v>
      </c>
      <c r="D1271" t="s">
        <v>161</v>
      </c>
      <c r="E1271" t="s">
        <v>162</v>
      </c>
      <c r="F1271" s="21" t="s">
        <v>165</v>
      </c>
      <c r="G1271" s="32">
        <v>431.28999999999996</v>
      </c>
      <c r="H1271" s="22">
        <v>44287</v>
      </c>
      <c r="I1271" s="23">
        <v>44301</v>
      </c>
      <c r="J1271">
        <f t="shared" si="114"/>
        <v>15</v>
      </c>
      <c r="K1271" s="2">
        <f t="shared" si="115"/>
        <v>44294</v>
      </c>
      <c r="L1271" s="9">
        <f t="shared" si="116"/>
        <v>15</v>
      </c>
      <c r="M1271" s="2">
        <f t="shared" si="117"/>
        <v>44294</v>
      </c>
      <c r="N1271" s="22">
        <v>44301</v>
      </c>
      <c r="O1271" s="22">
        <v>44336</v>
      </c>
      <c r="P1271" s="22">
        <v>44335.5</v>
      </c>
      <c r="Q1271">
        <f t="shared" si="118"/>
        <v>41.5</v>
      </c>
      <c r="R1271" s="33">
        <f t="shared" si="119"/>
        <v>17898.535</v>
      </c>
    </row>
    <row r="1272" spans="1:18" x14ac:dyDescent="0.35">
      <c r="A1272" t="s">
        <v>376</v>
      </c>
      <c r="B1272" s="21" t="s">
        <v>313</v>
      </c>
      <c r="C1272" s="22">
        <v>44301</v>
      </c>
      <c r="D1272" t="s">
        <v>161</v>
      </c>
      <c r="E1272" t="s">
        <v>162</v>
      </c>
      <c r="F1272" s="21" t="s">
        <v>163</v>
      </c>
      <c r="G1272" s="32">
        <v>590.95000000000005</v>
      </c>
      <c r="H1272" s="22">
        <v>44287</v>
      </c>
      <c r="I1272" s="23">
        <v>44301</v>
      </c>
      <c r="J1272">
        <f t="shared" si="114"/>
        <v>15</v>
      </c>
      <c r="K1272" s="2">
        <f t="shared" si="115"/>
        <v>44294</v>
      </c>
      <c r="L1272" s="9">
        <f t="shared" si="116"/>
        <v>15</v>
      </c>
      <c r="M1272" s="2">
        <f t="shared" si="117"/>
        <v>44294</v>
      </c>
      <c r="N1272" s="22">
        <v>44301</v>
      </c>
      <c r="O1272" s="22">
        <v>44336</v>
      </c>
      <c r="P1272" s="22">
        <v>44335.5</v>
      </c>
      <c r="Q1272">
        <f t="shared" si="118"/>
        <v>41.5</v>
      </c>
      <c r="R1272" s="33">
        <f t="shared" si="119"/>
        <v>24524.425000000003</v>
      </c>
    </row>
    <row r="1273" spans="1:18" x14ac:dyDescent="0.35">
      <c r="A1273" t="s">
        <v>376</v>
      </c>
      <c r="B1273" s="21" t="s">
        <v>313</v>
      </c>
      <c r="C1273" s="22">
        <v>44301</v>
      </c>
      <c r="D1273" t="s">
        <v>161</v>
      </c>
      <c r="E1273" t="s">
        <v>162</v>
      </c>
      <c r="F1273" s="21" t="s">
        <v>323</v>
      </c>
      <c r="G1273" s="32">
        <v>349.78000000000003</v>
      </c>
      <c r="H1273" s="22">
        <v>44287</v>
      </c>
      <c r="I1273" s="23">
        <v>44301</v>
      </c>
      <c r="J1273">
        <f t="shared" si="114"/>
        <v>15</v>
      </c>
      <c r="K1273" s="2">
        <f t="shared" si="115"/>
        <v>44294</v>
      </c>
      <c r="L1273" s="9">
        <f t="shared" si="116"/>
        <v>15</v>
      </c>
      <c r="M1273" s="2">
        <f t="shared" si="117"/>
        <v>44294</v>
      </c>
      <c r="N1273" s="22">
        <v>44301</v>
      </c>
      <c r="O1273" s="22">
        <v>44336</v>
      </c>
      <c r="P1273" s="22">
        <v>44335.5</v>
      </c>
      <c r="Q1273">
        <f t="shared" si="118"/>
        <v>41.5</v>
      </c>
      <c r="R1273" s="33">
        <f t="shared" si="119"/>
        <v>14515.87</v>
      </c>
    </row>
    <row r="1274" spans="1:18" x14ac:dyDescent="0.35">
      <c r="A1274" t="s">
        <v>376</v>
      </c>
      <c r="B1274" s="21" t="s">
        <v>313</v>
      </c>
      <c r="C1274" s="22">
        <v>44301</v>
      </c>
      <c r="D1274" t="s">
        <v>161</v>
      </c>
      <c r="E1274" t="s">
        <v>162</v>
      </c>
      <c r="F1274" s="21" t="s">
        <v>166</v>
      </c>
      <c r="G1274" s="32">
        <v>547.46</v>
      </c>
      <c r="H1274" s="22">
        <v>44287</v>
      </c>
      <c r="I1274" s="23">
        <v>44301</v>
      </c>
      <c r="J1274">
        <f t="shared" si="114"/>
        <v>15</v>
      </c>
      <c r="K1274" s="2">
        <f t="shared" si="115"/>
        <v>44294</v>
      </c>
      <c r="L1274" s="9">
        <f t="shared" si="116"/>
        <v>15</v>
      </c>
      <c r="M1274" s="2">
        <f t="shared" si="117"/>
        <v>44294</v>
      </c>
      <c r="N1274" s="22">
        <v>44301</v>
      </c>
      <c r="O1274" s="22">
        <v>44336</v>
      </c>
      <c r="P1274" s="22">
        <v>44335.5</v>
      </c>
      <c r="Q1274">
        <f t="shared" si="118"/>
        <v>41.5</v>
      </c>
      <c r="R1274" s="33">
        <f t="shared" si="119"/>
        <v>22719.59</v>
      </c>
    </row>
    <row r="1275" spans="1:18" x14ac:dyDescent="0.35">
      <c r="A1275" t="s">
        <v>376</v>
      </c>
      <c r="B1275" s="21" t="s">
        <v>313</v>
      </c>
      <c r="C1275" s="22">
        <v>44301</v>
      </c>
      <c r="D1275" t="s">
        <v>171</v>
      </c>
      <c r="E1275" t="s">
        <v>172</v>
      </c>
      <c r="F1275" s="21" t="s">
        <v>166</v>
      </c>
      <c r="G1275" s="32">
        <v>76.67</v>
      </c>
      <c r="H1275" s="22">
        <v>44287</v>
      </c>
      <c r="I1275" s="23">
        <v>44301</v>
      </c>
      <c r="J1275">
        <f t="shared" si="114"/>
        <v>15</v>
      </c>
      <c r="K1275" s="2">
        <f t="shared" si="115"/>
        <v>44294</v>
      </c>
      <c r="L1275" s="9">
        <f t="shared" si="116"/>
        <v>15</v>
      </c>
      <c r="M1275" s="2">
        <f t="shared" si="117"/>
        <v>44294</v>
      </c>
      <c r="N1275" s="22">
        <v>44301</v>
      </c>
      <c r="O1275" s="22">
        <v>44336</v>
      </c>
      <c r="P1275" s="22">
        <v>44335.5</v>
      </c>
      <c r="Q1275">
        <f t="shared" si="118"/>
        <v>41.5</v>
      </c>
      <c r="R1275" s="33">
        <f t="shared" si="119"/>
        <v>3181.8050000000003</v>
      </c>
    </row>
    <row r="1276" spans="1:18" x14ac:dyDescent="0.35">
      <c r="A1276" t="s">
        <v>376</v>
      </c>
      <c r="B1276" s="21" t="s">
        <v>313</v>
      </c>
      <c r="C1276" s="22">
        <v>44301</v>
      </c>
      <c r="D1276" t="s">
        <v>161</v>
      </c>
      <c r="E1276" t="s">
        <v>162</v>
      </c>
      <c r="F1276" s="21" t="s">
        <v>167</v>
      </c>
      <c r="G1276" s="32">
        <v>1162.1599999999999</v>
      </c>
      <c r="H1276" s="22">
        <v>44287</v>
      </c>
      <c r="I1276" s="23">
        <v>44301</v>
      </c>
      <c r="J1276">
        <f t="shared" si="114"/>
        <v>15</v>
      </c>
      <c r="K1276" s="2">
        <f t="shared" si="115"/>
        <v>44294</v>
      </c>
      <c r="L1276" s="9">
        <f t="shared" si="116"/>
        <v>15</v>
      </c>
      <c r="M1276" s="2">
        <f t="shared" si="117"/>
        <v>44294</v>
      </c>
      <c r="N1276" s="22">
        <v>44301</v>
      </c>
      <c r="O1276" s="22">
        <v>44336</v>
      </c>
      <c r="P1276" s="22">
        <v>44335.5</v>
      </c>
      <c r="Q1276">
        <f t="shared" si="118"/>
        <v>41.5</v>
      </c>
      <c r="R1276" s="33">
        <f t="shared" si="119"/>
        <v>48229.639999999992</v>
      </c>
    </row>
    <row r="1277" spans="1:18" x14ac:dyDescent="0.35">
      <c r="A1277" t="s">
        <v>376</v>
      </c>
      <c r="B1277" s="21" t="s">
        <v>313</v>
      </c>
      <c r="C1277" s="22">
        <v>44301</v>
      </c>
      <c r="D1277" t="s">
        <v>161</v>
      </c>
      <c r="E1277" t="s">
        <v>162</v>
      </c>
      <c r="F1277" s="21" t="s">
        <v>168</v>
      </c>
      <c r="G1277" s="32">
        <v>69.33</v>
      </c>
      <c r="H1277" s="22">
        <v>44287</v>
      </c>
      <c r="I1277" s="23">
        <v>44301</v>
      </c>
      <c r="J1277">
        <f t="shared" si="114"/>
        <v>15</v>
      </c>
      <c r="K1277" s="2">
        <f t="shared" si="115"/>
        <v>44294</v>
      </c>
      <c r="L1277" s="9">
        <f t="shared" si="116"/>
        <v>15</v>
      </c>
      <c r="M1277" s="2">
        <f t="shared" si="117"/>
        <v>44294</v>
      </c>
      <c r="N1277" s="22">
        <v>44301</v>
      </c>
      <c r="O1277" s="22">
        <v>44336</v>
      </c>
      <c r="P1277" s="22">
        <v>44335.5</v>
      </c>
      <c r="Q1277">
        <f t="shared" si="118"/>
        <v>41.5</v>
      </c>
      <c r="R1277" s="33">
        <f t="shared" si="119"/>
        <v>2877.1949999999997</v>
      </c>
    </row>
    <row r="1278" spans="1:18" x14ac:dyDescent="0.35">
      <c r="A1278" t="s">
        <v>376</v>
      </c>
      <c r="B1278" s="21" t="s">
        <v>313</v>
      </c>
      <c r="C1278" s="22">
        <v>44301</v>
      </c>
      <c r="D1278" t="s">
        <v>161</v>
      </c>
      <c r="E1278" t="s">
        <v>162</v>
      </c>
      <c r="F1278" s="21" t="s">
        <v>322</v>
      </c>
      <c r="G1278" s="32">
        <v>482.83</v>
      </c>
      <c r="H1278" s="22">
        <v>44287</v>
      </c>
      <c r="I1278" s="23">
        <v>44301</v>
      </c>
      <c r="J1278">
        <f t="shared" si="114"/>
        <v>15</v>
      </c>
      <c r="K1278" s="2">
        <f t="shared" si="115"/>
        <v>44294</v>
      </c>
      <c r="L1278" s="9">
        <f t="shared" si="116"/>
        <v>15</v>
      </c>
      <c r="M1278" s="2">
        <f t="shared" si="117"/>
        <v>44294</v>
      </c>
      <c r="N1278" s="22">
        <v>44301</v>
      </c>
      <c r="O1278" s="22">
        <v>44336</v>
      </c>
      <c r="P1278" s="22">
        <v>44335.5</v>
      </c>
      <c r="Q1278">
        <f t="shared" si="118"/>
        <v>41.5</v>
      </c>
      <c r="R1278" s="33">
        <f t="shared" si="119"/>
        <v>20037.445</v>
      </c>
    </row>
    <row r="1279" spans="1:18" x14ac:dyDescent="0.35">
      <c r="A1279" t="s">
        <v>376</v>
      </c>
      <c r="B1279" s="21" t="s">
        <v>313</v>
      </c>
      <c r="C1279" s="22">
        <v>44301</v>
      </c>
      <c r="D1279" t="s">
        <v>161</v>
      </c>
      <c r="E1279" t="s">
        <v>162</v>
      </c>
      <c r="F1279" s="21" t="s">
        <v>195</v>
      </c>
      <c r="G1279" s="32">
        <v>1666.2200000000003</v>
      </c>
      <c r="H1279" s="22">
        <v>44287</v>
      </c>
      <c r="I1279" s="23">
        <v>44301</v>
      </c>
      <c r="J1279">
        <f t="shared" si="114"/>
        <v>15</v>
      </c>
      <c r="K1279" s="2">
        <f t="shared" si="115"/>
        <v>44294</v>
      </c>
      <c r="L1279" s="9">
        <f t="shared" si="116"/>
        <v>15</v>
      </c>
      <c r="M1279" s="2">
        <f t="shared" si="117"/>
        <v>44294</v>
      </c>
      <c r="N1279" s="22">
        <v>44301</v>
      </c>
      <c r="O1279" s="22">
        <v>44336</v>
      </c>
      <c r="P1279" s="22">
        <v>44335.5</v>
      </c>
      <c r="Q1279">
        <f t="shared" si="118"/>
        <v>41.5</v>
      </c>
      <c r="R1279" s="33">
        <f t="shared" si="119"/>
        <v>69148.13</v>
      </c>
    </row>
    <row r="1280" spans="1:18" x14ac:dyDescent="0.35">
      <c r="A1280" t="s">
        <v>376</v>
      </c>
      <c r="B1280" s="21" t="s">
        <v>313</v>
      </c>
      <c r="C1280" s="22">
        <v>44301</v>
      </c>
      <c r="D1280" t="s">
        <v>161</v>
      </c>
      <c r="E1280" t="s">
        <v>162</v>
      </c>
      <c r="F1280" s="21" t="s">
        <v>324</v>
      </c>
      <c r="G1280" s="32">
        <v>274.59000000000003</v>
      </c>
      <c r="H1280" s="22">
        <v>44287</v>
      </c>
      <c r="I1280" s="23">
        <v>44301</v>
      </c>
      <c r="J1280">
        <f t="shared" si="114"/>
        <v>15</v>
      </c>
      <c r="K1280" s="2">
        <f t="shared" si="115"/>
        <v>44294</v>
      </c>
      <c r="L1280" s="9">
        <f t="shared" si="116"/>
        <v>15</v>
      </c>
      <c r="M1280" s="2">
        <f t="shared" si="117"/>
        <v>44294</v>
      </c>
      <c r="N1280" s="22">
        <v>44301</v>
      </c>
      <c r="O1280" s="22">
        <v>44336</v>
      </c>
      <c r="P1280" s="22">
        <v>44335.5</v>
      </c>
      <c r="Q1280">
        <f t="shared" si="118"/>
        <v>41.5</v>
      </c>
      <c r="R1280" s="33">
        <f t="shared" si="119"/>
        <v>11395.485000000001</v>
      </c>
    </row>
    <row r="1281" spans="1:18" x14ac:dyDescent="0.35">
      <c r="A1281" t="s">
        <v>376</v>
      </c>
      <c r="B1281" s="21" t="s">
        <v>313</v>
      </c>
      <c r="C1281" s="22">
        <v>44301</v>
      </c>
      <c r="D1281" t="s">
        <v>99</v>
      </c>
      <c r="E1281" t="s">
        <v>100</v>
      </c>
      <c r="F1281" s="21" t="s">
        <v>216</v>
      </c>
      <c r="G1281" s="32">
        <v>5511.3600000000006</v>
      </c>
      <c r="H1281" s="22">
        <v>44287</v>
      </c>
      <c r="I1281" s="23">
        <v>44301</v>
      </c>
      <c r="J1281">
        <f t="shared" si="114"/>
        <v>15</v>
      </c>
      <c r="K1281" s="2">
        <f t="shared" si="115"/>
        <v>44294</v>
      </c>
      <c r="L1281" s="9">
        <f t="shared" si="116"/>
        <v>15</v>
      </c>
      <c r="M1281" s="2">
        <f t="shared" si="117"/>
        <v>44294</v>
      </c>
      <c r="N1281" s="22">
        <v>44301</v>
      </c>
      <c r="O1281" s="22">
        <v>44336</v>
      </c>
      <c r="P1281" s="22">
        <v>44335.5</v>
      </c>
      <c r="Q1281">
        <f t="shared" si="118"/>
        <v>41.5</v>
      </c>
      <c r="R1281" s="33">
        <f t="shared" si="119"/>
        <v>228721.44000000003</v>
      </c>
    </row>
    <row r="1282" spans="1:18" x14ac:dyDescent="0.35">
      <c r="A1282" t="s">
        <v>376</v>
      </c>
      <c r="B1282" s="21" t="s">
        <v>313</v>
      </c>
      <c r="C1282" s="22">
        <v>44301</v>
      </c>
      <c r="D1282" t="s">
        <v>161</v>
      </c>
      <c r="E1282" t="s">
        <v>162</v>
      </c>
      <c r="F1282" s="21" t="s">
        <v>288</v>
      </c>
      <c r="G1282" s="32">
        <v>98.44</v>
      </c>
      <c r="H1282" s="22">
        <v>44287</v>
      </c>
      <c r="I1282" s="23">
        <v>44301</v>
      </c>
      <c r="J1282">
        <f t="shared" ref="J1282:J1345" si="120">I1282-H1282+1</f>
        <v>15</v>
      </c>
      <c r="K1282" s="2">
        <f t="shared" ref="K1282:K1345" si="121">(H1282+I1282)/2</f>
        <v>44294</v>
      </c>
      <c r="L1282" s="9">
        <f t="shared" si="116"/>
        <v>15</v>
      </c>
      <c r="M1282" s="2">
        <f t="shared" si="117"/>
        <v>44294</v>
      </c>
      <c r="N1282" s="22">
        <v>44301</v>
      </c>
      <c r="O1282" s="22">
        <v>44336</v>
      </c>
      <c r="P1282" s="22">
        <v>44335.5</v>
      </c>
      <c r="Q1282">
        <f t="shared" si="118"/>
        <v>41.5</v>
      </c>
      <c r="R1282" s="33">
        <f t="shared" si="119"/>
        <v>4085.2599999999998</v>
      </c>
    </row>
    <row r="1283" spans="1:18" x14ac:dyDescent="0.35">
      <c r="A1283" t="s">
        <v>376</v>
      </c>
      <c r="B1283" s="21" t="s">
        <v>313</v>
      </c>
      <c r="C1283" s="22">
        <v>44301</v>
      </c>
      <c r="D1283" t="s">
        <v>161</v>
      </c>
      <c r="E1283" t="s">
        <v>162</v>
      </c>
      <c r="F1283" s="21" t="s">
        <v>169</v>
      </c>
      <c r="G1283" s="32">
        <v>207.37</v>
      </c>
      <c r="H1283" s="22">
        <v>44287</v>
      </c>
      <c r="I1283" s="23">
        <v>44301</v>
      </c>
      <c r="J1283">
        <f t="shared" si="120"/>
        <v>15</v>
      </c>
      <c r="K1283" s="2">
        <f t="shared" si="121"/>
        <v>44294</v>
      </c>
      <c r="L1283" s="9">
        <f t="shared" si="116"/>
        <v>15</v>
      </c>
      <c r="M1283" s="2">
        <f t="shared" si="117"/>
        <v>44294</v>
      </c>
      <c r="N1283" s="22">
        <v>44301</v>
      </c>
      <c r="O1283" s="22">
        <v>44336</v>
      </c>
      <c r="P1283" s="22">
        <v>44335.5</v>
      </c>
      <c r="Q1283">
        <f t="shared" si="118"/>
        <v>41.5</v>
      </c>
      <c r="R1283" s="33">
        <f t="shared" si="119"/>
        <v>8605.8549999999996</v>
      </c>
    </row>
    <row r="1284" spans="1:18" x14ac:dyDescent="0.35">
      <c r="A1284" t="s">
        <v>376</v>
      </c>
      <c r="B1284" s="21" t="s">
        <v>313</v>
      </c>
      <c r="C1284" s="22">
        <v>44301</v>
      </c>
      <c r="D1284" t="s">
        <v>161</v>
      </c>
      <c r="E1284" t="s">
        <v>162</v>
      </c>
      <c r="F1284" s="21" t="s">
        <v>170</v>
      </c>
      <c r="G1284" s="32">
        <v>291.41000000000003</v>
      </c>
      <c r="H1284" s="22">
        <v>44287</v>
      </c>
      <c r="I1284" s="23">
        <v>44301</v>
      </c>
      <c r="J1284">
        <f t="shared" si="120"/>
        <v>15</v>
      </c>
      <c r="K1284" s="2">
        <f t="shared" si="121"/>
        <v>44294</v>
      </c>
      <c r="L1284" s="9">
        <f t="shared" si="116"/>
        <v>15</v>
      </c>
      <c r="M1284" s="2">
        <f t="shared" si="117"/>
        <v>44294</v>
      </c>
      <c r="N1284" s="22">
        <v>44301</v>
      </c>
      <c r="O1284" s="22">
        <v>44336</v>
      </c>
      <c r="P1284" s="22">
        <v>44335.5</v>
      </c>
      <c r="Q1284">
        <f t="shared" si="118"/>
        <v>41.5</v>
      </c>
      <c r="R1284" s="33">
        <f t="shared" si="119"/>
        <v>12093.515000000001</v>
      </c>
    </row>
    <row r="1285" spans="1:18" x14ac:dyDescent="0.35">
      <c r="A1285" t="s">
        <v>376</v>
      </c>
      <c r="B1285" s="21" t="s">
        <v>313</v>
      </c>
      <c r="C1285" s="22">
        <v>44301</v>
      </c>
      <c r="D1285" t="s">
        <v>171</v>
      </c>
      <c r="E1285" t="s">
        <v>172</v>
      </c>
      <c r="F1285" s="21" t="s">
        <v>170</v>
      </c>
      <c r="G1285" s="32">
        <v>318.24</v>
      </c>
      <c r="H1285" s="22">
        <v>44287</v>
      </c>
      <c r="I1285" s="23">
        <v>44301</v>
      </c>
      <c r="J1285">
        <f t="shared" si="120"/>
        <v>15</v>
      </c>
      <c r="K1285" s="2">
        <f t="shared" si="121"/>
        <v>44294</v>
      </c>
      <c r="L1285" s="9">
        <f t="shared" si="116"/>
        <v>15</v>
      </c>
      <c r="M1285" s="2">
        <f t="shared" si="117"/>
        <v>44294</v>
      </c>
      <c r="N1285" s="22">
        <v>44301</v>
      </c>
      <c r="O1285" s="22">
        <v>44336</v>
      </c>
      <c r="P1285" s="22">
        <v>44335.5</v>
      </c>
      <c r="Q1285">
        <f t="shared" si="118"/>
        <v>41.5</v>
      </c>
      <c r="R1285" s="33">
        <f t="shared" si="119"/>
        <v>13206.960000000001</v>
      </c>
    </row>
    <row r="1286" spans="1:18" x14ac:dyDescent="0.35">
      <c r="A1286" t="s">
        <v>376</v>
      </c>
      <c r="B1286" s="21" t="s">
        <v>313</v>
      </c>
      <c r="C1286" s="22">
        <v>44301</v>
      </c>
      <c r="D1286" t="s">
        <v>161</v>
      </c>
      <c r="E1286" t="s">
        <v>162</v>
      </c>
      <c r="F1286" s="21" t="s">
        <v>196</v>
      </c>
      <c r="G1286" s="32">
        <v>370.58</v>
      </c>
      <c r="H1286" s="22">
        <v>44287</v>
      </c>
      <c r="I1286" s="23">
        <v>44301</v>
      </c>
      <c r="J1286">
        <f t="shared" si="120"/>
        <v>15</v>
      </c>
      <c r="K1286" s="2">
        <f t="shared" si="121"/>
        <v>44294</v>
      </c>
      <c r="L1286" s="9">
        <f t="shared" si="116"/>
        <v>15</v>
      </c>
      <c r="M1286" s="2">
        <f t="shared" si="117"/>
        <v>44294</v>
      </c>
      <c r="N1286" s="22">
        <v>44301</v>
      </c>
      <c r="O1286" s="22">
        <v>44336</v>
      </c>
      <c r="P1286" s="22">
        <v>44335.5</v>
      </c>
      <c r="Q1286">
        <f t="shared" si="118"/>
        <v>41.5</v>
      </c>
      <c r="R1286" s="33">
        <f t="shared" si="119"/>
        <v>15379.07</v>
      </c>
    </row>
    <row r="1287" spans="1:18" x14ac:dyDescent="0.35">
      <c r="A1287" t="s">
        <v>376</v>
      </c>
      <c r="B1287" s="21" t="s">
        <v>313</v>
      </c>
      <c r="C1287" s="22">
        <v>44301</v>
      </c>
      <c r="D1287" t="s">
        <v>161</v>
      </c>
      <c r="E1287" t="s">
        <v>162</v>
      </c>
      <c r="F1287" s="21" t="s">
        <v>173</v>
      </c>
      <c r="G1287" s="32">
        <v>1822.74</v>
      </c>
      <c r="H1287" s="22">
        <v>44287</v>
      </c>
      <c r="I1287" s="23">
        <v>44301</v>
      </c>
      <c r="J1287">
        <f t="shared" si="120"/>
        <v>15</v>
      </c>
      <c r="K1287" s="2">
        <f t="shared" si="121"/>
        <v>44294</v>
      </c>
      <c r="L1287" s="9">
        <f t="shared" si="116"/>
        <v>15</v>
      </c>
      <c r="M1287" s="2">
        <f t="shared" si="117"/>
        <v>44294</v>
      </c>
      <c r="N1287" s="22">
        <v>44301</v>
      </c>
      <c r="O1287" s="22">
        <v>44336</v>
      </c>
      <c r="P1287" s="22">
        <v>44335.5</v>
      </c>
      <c r="Q1287">
        <f t="shared" si="118"/>
        <v>41.5</v>
      </c>
      <c r="R1287" s="33">
        <f t="shared" si="119"/>
        <v>75643.710000000006</v>
      </c>
    </row>
    <row r="1288" spans="1:18" x14ac:dyDescent="0.35">
      <c r="A1288" t="s">
        <v>376</v>
      </c>
      <c r="B1288" s="21" t="s">
        <v>313</v>
      </c>
      <c r="C1288" s="22">
        <v>44301</v>
      </c>
      <c r="D1288" t="s">
        <v>171</v>
      </c>
      <c r="E1288" t="s">
        <v>172</v>
      </c>
      <c r="F1288" s="21" t="s">
        <v>173</v>
      </c>
      <c r="G1288" s="32">
        <v>990.24</v>
      </c>
      <c r="H1288" s="22">
        <v>44287</v>
      </c>
      <c r="I1288" s="23">
        <v>44301</v>
      </c>
      <c r="J1288">
        <f t="shared" si="120"/>
        <v>15</v>
      </c>
      <c r="K1288" s="2">
        <f t="shared" si="121"/>
        <v>44294</v>
      </c>
      <c r="L1288" s="9">
        <f t="shared" si="116"/>
        <v>15</v>
      </c>
      <c r="M1288" s="2">
        <f t="shared" si="117"/>
        <v>44294</v>
      </c>
      <c r="N1288" s="22">
        <v>44301</v>
      </c>
      <c r="O1288" s="22">
        <v>44336</v>
      </c>
      <c r="P1288" s="22">
        <v>44335.5</v>
      </c>
      <c r="Q1288">
        <f t="shared" si="118"/>
        <v>41.5</v>
      </c>
      <c r="R1288" s="33">
        <f t="shared" si="119"/>
        <v>41094.959999999999</v>
      </c>
    </row>
    <row r="1289" spans="1:18" x14ac:dyDescent="0.35">
      <c r="A1289" t="s">
        <v>376</v>
      </c>
      <c r="B1289" s="21" t="s">
        <v>313</v>
      </c>
      <c r="C1289" s="22">
        <v>44301</v>
      </c>
      <c r="D1289" t="s">
        <v>161</v>
      </c>
      <c r="E1289" t="s">
        <v>162</v>
      </c>
      <c r="F1289" s="21" t="s">
        <v>278</v>
      </c>
      <c r="G1289" s="32">
        <v>60.79</v>
      </c>
      <c r="H1289" s="22">
        <v>44287</v>
      </c>
      <c r="I1289" s="23">
        <v>44301</v>
      </c>
      <c r="J1289">
        <f t="shared" si="120"/>
        <v>15</v>
      </c>
      <c r="K1289" s="2">
        <f t="shared" si="121"/>
        <v>44294</v>
      </c>
      <c r="L1289" s="9">
        <f t="shared" si="116"/>
        <v>15</v>
      </c>
      <c r="M1289" s="2">
        <f t="shared" si="117"/>
        <v>44294</v>
      </c>
      <c r="N1289" s="22">
        <v>44301</v>
      </c>
      <c r="O1289" s="22">
        <v>44336</v>
      </c>
      <c r="P1289" s="22">
        <v>44335.5</v>
      </c>
      <c r="Q1289">
        <f t="shared" si="118"/>
        <v>41.5</v>
      </c>
      <c r="R1289" s="33">
        <f t="shared" si="119"/>
        <v>2522.7849999999999</v>
      </c>
    </row>
    <row r="1290" spans="1:18" x14ac:dyDescent="0.35">
      <c r="A1290" t="s">
        <v>376</v>
      </c>
      <c r="B1290" s="21" t="s">
        <v>313</v>
      </c>
      <c r="C1290" s="22">
        <v>44301</v>
      </c>
      <c r="D1290" t="s">
        <v>161</v>
      </c>
      <c r="E1290" t="s">
        <v>162</v>
      </c>
      <c r="F1290" s="21" t="s">
        <v>174</v>
      </c>
      <c r="G1290" s="32">
        <v>491.24999999999994</v>
      </c>
      <c r="H1290" s="22">
        <v>44287</v>
      </c>
      <c r="I1290" s="23">
        <v>44301</v>
      </c>
      <c r="J1290">
        <f t="shared" si="120"/>
        <v>15</v>
      </c>
      <c r="K1290" s="2">
        <f t="shared" si="121"/>
        <v>44294</v>
      </c>
      <c r="L1290" s="9">
        <f t="shared" si="116"/>
        <v>15</v>
      </c>
      <c r="M1290" s="2">
        <f t="shared" si="117"/>
        <v>44294</v>
      </c>
      <c r="N1290" s="22">
        <v>44301</v>
      </c>
      <c r="O1290" s="22">
        <v>44336</v>
      </c>
      <c r="P1290" s="22">
        <v>44335.5</v>
      </c>
      <c r="Q1290">
        <f t="shared" si="118"/>
        <v>41.5</v>
      </c>
      <c r="R1290" s="33">
        <f t="shared" si="119"/>
        <v>20386.874999999996</v>
      </c>
    </row>
    <row r="1291" spans="1:18" x14ac:dyDescent="0.35">
      <c r="A1291" t="s">
        <v>376</v>
      </c>
      <c r="B1291" s="21" t="s">
        <v>313</v>
      </c>
      <c r="C1291" s="22">
        <v>44301</v>
      </c>
      <c r="D1291" t="s">
        <v>161</v>
      </c>
      <c r="E1291" t="s">
        <v>162</v>
      </c>
      <c r="F1291" s="21" t="s">
        <v>175</v>
      </c>
      <c r="G1291" s="32">
        <v>2064.7699999999995</v>
      </c>
      <c r="H1291" s="22">
        <v>44287</v>
      </c>
      <c r="I1291" s="23">
        <v>44301</v>
      </c>
      <c r="J1291">
        <f t="shared" si="120"/>
        <v>15</v>
      </c>
      <c r="K1291" s="2">
        <f t="shared" si="121"/>
        <v>44294</v>
      </c>
      <c r="L1291" s="9">
        <f t="shared" ref="L1291:L1354" si="122">I1291-H1291+1</f>
        <v>15</v>
      </c>
      <c r="M1291" s="2">
        <f t="shared" ref="M1291:M1354" si="123">(H1291+I1291)/2</f>
        <v>44294</v>
      </c>
      <c r="N1291" s="22">
        <v>44301</v>
      </c>
      <c r="O1291" s="22">
        <v>44336</v>
      </c>
      <c r="P1291" s="22">
        <v>44335.5</v>
      </c>
      <c r="Q1291">
        <f t="shared" ref="Q1291:Q1354" si="124">P1291-M1291</f>
        <v>41.5</v>
      </c>
      <c r="R1291" s="33">
        <f t="shared" ref="R1291:R1354" si="125">Q1291*G1291</f>
        <v>85687.954999999987</v>
      </c>
    </row>
    <row r="1292" spans="1:18" x14ac:dyDescent="0.35">
      <c r="A1292" t="s">
        <v>376</v>
      </c>
      <c r="B1292" s="21" t="s">
        <v>313</v>
      </c>
      <c r="C1292" s="22">
        <v>44301</v>
      </c>
      <c r="D1292" t="s">
        <v>161</v>
      </c>
      <c r="E1292" t="s">
        <v>162</v>
      </c>
      <c r="F1292" s="21" t="s">
        <v>197</v>
      </c>
      <c r="G1292" s="32">
        <v>247.61</v>
      </c>
      <c r="H1292" s="22">
        <v>44287</v>
      </c>
      <c r="I1292" s="23">
        <v>44301</v>
      </c>
      <c r="J1292">
        <f t="shared" si="120"/>
        <v>15</v>
      </c>
      <c r="K1292" s="2">
        <f t="shared" si="121"/>
        <v>44294</v>
      </c>
      <c r="L1292" s="9">
        <f t="shared" si="122"/>
        <v>15</v>
      </c>
      <c r="M1292" s="2">
        <f t="shared" si="123"/>
        <v>44294</v>
      </c>
      <c r="N1292" s="22">
        <v>44301</v>
      </c>
      <c r="O1292" s="22">
        <v>44336</v>
      </c>
      <c r="P1292" s="22">
        <v>44335.5</v>
      </c>
      <c r="Q1292">
        <f t="shared" si="124"/>
        <v>41.5</v>
      </c>
      <c r="R1292" s="33">
        <f t="shared" si="125"/>
        <v>10275.815000000001</v>
      </c>
    </row>
    <row r="1293" spans="1:18" x14ac:dyDescent="0.35">
      <c r="A1293" t="s">
        <v>376</v>
      </c>
      <c r="B1293" s="21" t="s">
        <v>313</v>
      </c>
      <c r="C1293" s="22">
        <v>44301</v>
      </c>
      <c r="D1293" t="s">
        <v>161</v>
      </c>
      <c r="E1293" t="s">
        <v>162</v>
      </c>
      <c r="F1293" s="21" t="s">
        <v>325</v>
      </c>
      <c r="G1293" s="32">
        <v>75.2</v>
      </c>
      <c r="H1293" s="22">
        <v>44287</v>
      </c>
      <c r="I1293" s="23">
        <v>44301</v>
      </c>
      <c r="J1293">
        <f t="shared" si="120"/>
        <v>15</v>
      </c>
      <c r="K1293" s="2">
        <f t="shared" si="121"/>
        <v>44294</v>
      </c>
      <c r="L1293" s="9">
        <f t="shared" si="122"/>
        <v>15</v>
      </c>
      <c r="M1293" s="2">
        <f t="shared" si="123"/>
        <v>44294</v>
      </c>
      <c r="N1293" s="22">
        <v>44301</v>
      </c>
      <c r="O1293" s="22">
        <v>44336</v>
      </c>
      <c r="P1293" s="22">
        <v>44335.5</v>
      </c>
      <c r="Q1293">
        <f t="shared" si="124"/>
        <v>41.5</v>
      </c>
      <c r="R1293" s="33">
        <f t="shared" si="125"/>
        <v>3120.8</v>
      </c>
    </row>
    <row r="1294" spans="1:18" x14ac:dyDescent="0.35">
      <c r="A1294" t="s">
        <v>376</v>
      </c>
      <c r="B1294" s="21" t="s">
        <v>313</v>
      </c>
      <c r="C1294" s="22">
        <v>44301</v>
      </c>
      <c r="D1294" t="s">
        <v>161</v>
      </c>
      <c r="E1294" t="s">
        <v>162</v>
      </c>
      <c r="F1294" s="21" t="s">
        <v>176</v>
      </c>
      <c r="G1294" s="32">
        <v>9988.8499999999985</v>
      </c>
      <c r="H1294" s="22">
        <v>44287</v>
      </c>
      <c r="I1294" s="23">
        <v>44301</v>
      </c>
      <c r="J1294">
        <f t="shared" si="120"/>
        <v>15</v>
      </c>
      <c r="K1294" s="2">
        <f t="shared" si="121"/>
        <v>44294</v>
      </c>
      <c r="L1294" s="9">
        <f t="shared" si="122"/>
        <v>15</v>
      </c>
      <c r="M1294" s="2">
        <f t="shared" si="123"/>
        <v>44294</v>
      </c>
      <c r="N1294" s="22">
        <v>44301</v>
      </c>
      <c r="O1294" s="22">
        <v>44336</v>
      </c>
      <c r="P1294" s="22">
        <v>44335.5</v>
      </c>
      <c r="Q1294">
        <f t="shared" si="124"/>
        <v>41.5</v>
      </c>
      <c r="R1294" s="33">
        <f t="shared" si="125"/>
        <v>414537.27499999997</v>
      </c>
    </row>
    <row r="1295" spans="1:18" x14ac:dyDescent="0.35">
      <c r="A1295" t="s">
        <v>376</v>
      </c>
      <c r="B1295" s="21" t="s">
        <v>313</v>
      </c>
      <c r="C1295" s="22">
        <v>44301</v>
      </c>
      <c r="D1295" t="s">
        <v>171</v>
      </c>
      <c r="E1295" t="s">
        <v>172</v>
      </c>
      <c r="F1295" s="21" t="s">
        <v>176</v>
      </c>
      <c r="G1295" s="32">
        <v>876.24999999999989</v>
      </c>
      <c r="H1295" s="22">
        <v>44287</v>
      </c>
      <c r="I1295" s="23">
        <v>44301</v>
      </c>
      <c r="J1295">
        <f t="shared" si="120"/>
        <v>15</v>
      </c>
      <c r="K1295" s="2">
        <f t="shared" si="121"/>
        <v>44294</v>
      </c>
      <c r="L1295" s="9">
        <f t="shared" si="122"/>
        <v>15</v>
      </c>
      <c r="M1295" s="2">
        <f t="shared" si="123"/>
        <v>44294</v>
      </c>
      <c r="N1295" s="22">
        <v>44301</v>
      </c>
      <c r="O1295" s="22">
        <v>44336</v>
      </c>
      <c r="P1295" s="22">
        <v>44335.5</v>
      </c>
      <c r="Q1295">
        <f t="shared" si="124"/>
        <v>41.5</v>
      </c>
      <c r="R1295" s="33">
        <f t="shared" si="125"/>
        <v>36364.374999999993</v>
      </c>
    </row>
    <row r="1296" spans="1:18" x14ac:dyDescent="0.35">
      <c r="A1296" t="s">
        <v>376</v>
      </c>
      <c r="B1296" s="21" t="s">
        <v>313</v>
      </c>
      <c r="C1296" s="22">
        <v>44301</v>
      </c>
      <c r="D1296" t="s">
        <v>161</v>
      </c>
      <c r="E1296" t="s">
        <v>162</v>
      </c>
      <c r="F1296" s="21" t="s">
        <v>326</v>
      </c>
      <c r="G1296" s="32">
        <v>72.28</v>
      </c>
      <c r="H1296" s="22">
        <v>44287</v>
      </c>
      <c r="I1296" s="23">
        <v>44301</v>
      </c>
      <c r="J1296">
        <f t="shared" si="120"/>
        <v>15</v>
      </c>
      <c r="K1296" s="2">
        <f t="shared" si="121"/>
        <v>44294</v>
      </c>
      <c r="L1296" s="9">
        <f t="shared" si="122"/>
        <v>15</v>
      </c>
      <c r="M1296" s="2">
        <f t="shared" si="123"/>
        <v>44294</v>
      </c>
      <c r="N1296" s="22">
        <v>44301</v>
      </c>
      <c r="O1296" s="22">
        <v>44336</v>
      </c>
      <c r="P1296" s="22">
        <v>44335.5</v>
      </c>
      <c r="Q1296">
        <f t="shared" si="124"/>
        <v>41.5</v>
      </c>
      <c r="R1296" s="33">
        <f t="shared" si="125"/>
        <v>2999.62</v>
      </c>
    </row>
    <row r="1297" spans="1:18" x14ac:dyDescent="0.35">
      <c r="A1297" t="s">
        <v>376</v>
      </c>
      <c r="B1297" s="21" t="s">
        <v>313</v>
      </c>
      <c r="C1297" s="22">
        <v>44301</v>
      </c>
      <c r="D1297" t="s">
        <v>161</v>
      </c>
      <c r="E1297" t="s">
        <v>162</v>
      </c>
      <c r="F1297" s="21" t="s">
        <v>177</v>
      </c>
      <c r="G1297" s="32">
        <v>68.38</v>
      </c>
      <c r="H1297" s="22">
        <v>44287</v>
      </c>
      <c r="I1297" s="23">
        <v>44301</v>
      </c>
      <c r="J1297">
        <f t="shared" si="120"/>
        <v>15</v>
      </c>
      <c r="K1297" s="2">
        <f t="shared" si="121"/>
        <v>44294</v>
      </c>
      <c r="L1297" s="9">
        <f t="shared" si="122"/>
        <v>15</v>
      </c>
      <c r="M1297" s="2">
        <f t="shared" si="123"/>
        <v>44294</v>
      </c>
      <c r="N1297" s="22">
        <v>44301</v>
      </c>
      <c r="O1297" s="22">
        <v>44336</v>
      </c>
      <c r="P1297" s="22">
        <v>44335.5</v>
      </c>
      <c r="Q1297">
        <f t="shared" si="124"/>
        <v>41.5</v>
      </c>
      <c r="R1297" s="33">
        <f t="shared" si="125"/>
        <v>2837.77</v>
      </c>
    </row>
    <row r="1298" spans="1:18" x14ac:dyDescent="0.35">
      <c r="A1298" t="s">
        <v>376</v>
      </c>
      <c r="B1298" s="21" t="s">
        <v>313</v>
      </c>
      <c r="C1298" s="22">
        <v>44301</v>
      </c>
      <c r="D1298" t="s">
        <v>107</v>
      </c>
      <c r="E1298" t="s">
        <v>108</v>
      </c>
      <c r="F1298" s="21" t="s">
        <v>164</v>
      </c>
      <c r="G1298" s="32">
        <v>6417.44</v>
      </c>
      <c r="H1298" s="22">
        <v>44287</v>
      </c>
      <c r="I1298" s="23">
        <v>44301</v>
      </c>
      <c r="J1298">
        <f t="shared" si="120"/>
        <v>15</v>
      </c>
      <c r="K1298" s="2">
        <f t="shared" si="121"/>
        <v>44294</v>
      </c>
      <c r="L1298" s="9">
        <f t="shared" si="122"/>
        <v>15</v>
      </c>
      <c r="M1298" s="2">
        <f t="shared" si="123"/>
        <v>44294</v>
      </c>
      <c r="N1298" s="22">
        <v>44301</v>
      </c>
      <c r="O1298" s="22">
        <v>44336</v>
      </c>
      <c r="P1298" s="22">
        <v>44335.5</v>
      </c>
      <c r="Q1298">
        <f t="shared" si="124"/>
        <v>41.5</v>
      </c>
      <c r="R1298" s="33">
        <f t="shared" si="125"/>
        <v>266323.76</v>
      </c>
    </row>
    <row r="1299" spans="1:18" x14ac:dyDescent="0.35">
      <c r="A1299" t="s">
        <v>376</v>
      </c>
      <c r="B1299" s="21" t="s">
        <v>313</v>
      </c>
      <c r="C1299" s="22">
        <v>44301</v>
      </c>
      <c r="D1299" t="s">
        <v>99</v>
      </c>
      <c r="E1299" t="s">
        <v>100</v>
      </c>
      <c r="F1299" s="21" t="s">
        <v>164</v>
      </c>
      <c r="G1299" s="32">
        <v>88386.26</v>
      </c>
      <c r="H1299" s="22">
        <v>44287</v>
      </c>
      <c r="I1299" s="23">
        <v>44301</v>
      </c>
      <c r="J1299">
        <f t="shared" si="120"/>
        <v>15</v>
      </c>
      <c r="K1299" s="2">
        <f t="shared" si="121"/>
        <v>44294</v>
      </c>
      <c r="L1299" s="9">
        <f t="shared" si="122"/>
        <v>15</v>
      </c>
      <c r="M1299" s="2">
        <f t="shared" si="123"/>
        <v>44294</v>
      </c>
      <c r="N1299" s="22">
        <v>44301</v>
      </c>
      <c r="O1299" s="22">
        <v>44336</v>
      </c>
      <c r="P1299" s="22">
        <v>44335.5</v>
      </c>
      <c r="Q1299">
        <f t="shared" si="124"/>
        <v>41.5</v>
      </c>
      <c r="R1299" s="33">
        <f t="shared" si="125"/>
        <v>3668029.7899999996</v>
      </c>
    </row>
    <row r="1300" spans="1:18" x14ac:dyDescent="0.35">
      <c r="A1300" t="s">
        <v>376</v>
      </c>
      <c r="B1300" s="21" t="s">
        <v>313</v>
      </c>
      <c r="C1300" s="22">
        <v>44301</v>
      </c>
      <c r="D1300" t="s">
        <v>161</v>
      </c>
      <c r="E1300" t="s">
        <v>162</v>
      </c>
      <c r="F1300" s="21" t="s">
        <v>178</v>
      </c>
      <c r="G1300" s="32">
        <v>241.25000000000003</v>
      </c>
      <c r="H1300" s="22">
        <v>44287</v>
      </c>
      <c r="I1300" s="23">
        <v>44301</v>
      </c>
      <c r="J1300">
        <f t="shared" si="120"/>
        <v>15</v>
      </c>
      <c r="K1300" s="2">
        <f t="shared" si="121"/>
        <v>44294</v>
      </c>
      <c r="L1300" s="9">
        <f t="shared" si="122"/>
        <v>15</v>
      </c>
      <c r="M1300" s="2">
        <f t="shared" si="123"/>
        <v>44294</v>
      </c>
      <c r="N1300" s="22">
        <v>44301</v>
      </c>
      <c r="O1300" s="22">
        <v>44336</v>
      </c>
      <c r="P1300" s="22">
        <v>44335.5</v>
      </c>
      <c r="Q1300">
        <f t="shared" si="124"/>
        <v>41.5</v>
      </c>
      <c r="R1300" s="33">
        <f t="shared" si="125"/>
        <v>10011.875000000002</v>
      </c>
    </row>
    <row r="1301" spans="1:18" x14ac:dyDescent="0.35">
      <c r="A1301" t="s">
        <v>376</v>
      </c>
      <c r="B1301" s="21" t="s">
        <v>313</v>
      </c>
      <c r="C1301" s="22">
        <v>44301</v>
      </c>
      <c r="D1301" t="s">
        <v>161</v>
      </c>
      <c r="E1301" t="s">
        <v>162</v>
      </c>
      <c r="F1301" s="21" t="s">
        <v>327</v>
      </c>
      <c r="G1301" s="32">
        <v>60.650000000000006</v>
      </c>
      <c r="H1301" s="22">
        <v>44287</v>
      </c>
      <c r="I1301" s="23">
        <v>44301</v>
      </c>
      <c r="J1301">
        <f t="shared" si="120"/>
        <v>15</v>
      </c>
      <c r="K1301" s="2">
        <f t="shared" si="121"/>
        <v>44294</v>
      </c>
      <c r="L1301" s="9">
        <f t="shared" si="122"/>
        <v>15</v>
      </c>
      <c r="M1301" s="2">
        <f t="shared" si="123"/>
        <v>44294</v>
      </c>
      <c r="N1301" s="22">
        <v>44301</v>
      </c>
      <c r="O1301" s="22">
        <v>44336</v>
      </c>
      <c r="P1301" s="22">
        <v>44335.5</v>
      </c>
      <c r="Q1301">
        <f t="shared" si="124"/>
        <v>41.5</v>
      </c>
      <c r="R1301" s="33">
        <f t="shared" si="125"/>
        <v>2516.9750000000004</v>
      </c>
    </row>
    <row r="1302" spans="1:18" x14ac:dyDescent="0.35">
      <c r="A1302" t="s">
        <v>376</v>
      </c>
      <c r="B1302" s="21" t="s">
        <v>313</v>
      </c>
      <c r="C1302" s="22">
        <v>44301</v>
      </c>
      <c r="D1302" t="s">
        <v>161</v>
      </c>
      <c r="E1302" t="s">
        <v>162</v>
      </c>
      <c r="F1302" s="21" t="s">
        <v>328</v>
      </c>
      <c r="G1302" s="32">
        <v>124.7</v>
      </c>
      <c r="H1302" s="22">
        <v>44287</v>
      </c>
      <c r="I1302" s="23">
        <v>44301</v>
      </c>
      <c r="J1302">
        <f t="shared" si="120"/>
        <v>15</v>
      </c>
      <c r="K1302" s="2">
        <f t="shared" si="121"/>
        <v>44294</v>
      </c>
      <c r="L1302" s="9">
        <f t="shared" si="122"/>
        <v>15</v>
      </c>
      <c r="M1302" s="2">
        <f t="shared" si="123"/>
        <v>44294</v>
      </c>
      <c r="N1302" s="22">
        <v>44301</v>
      </c>
      <c r="O1302" s="22">
        <v>44336</v>
      </c>
      <c r="P1302" s="22">
        <v>44335.5</v>
      </c>
      <c r="Q1302">
        <f t="shared" si="124"/>
        <v>41.5</v>
      </c>
      <c r="R1302" s="33">
        <f t="shared" si="125"/>
        <v>5175.05</v>
      </c>
    </row>
    <row r="1303" spans="1:18" x14ac:dyDescent="0.35">
      <c r="A1303" t="s">
        <v>376</v>
      </c>
      <c r="B1303" s="21" t="s">
        <v>313</v>
      </c>
      <c r="C1303" s="22">
        <v>44301</v>
      </c>
      <c r="D1303" t="s">
        <v>161</v>
      </c>
      <c r="E1303" t="s">
        <v>162</v>
      </c>
      <c r="F1303" s="21" t="s">
        <v>179</v>
      </c>
      <c r="G1303" s="32">
        <v>1184.6799999999998</v>
      </c>
      <c r="H1303" s="22">
        <v>44287</v>
      </c>
      <c r="I1303" s="23">
        <v>44301</v>
      </c>
      <c r="J1303">
        <f t="shared" si="120"/>
        <v>15</v>
      </c>
      <c r="K1303" s="2">
        <f t="shared" si="121"/>
        <v>44294</v>
      </c>
      <c r="L1303" s="9">
        <f t="shared" si="122"/>
        <v>15</v>
      </c>
      <c r="M1303" s="2">
        <f t="shared" si="123"/>
        <v>44294</v>
      </c>
      <c r="N1303" s="22">
        <v>44301</v>
      </c>
      <c r="O1303" s="22">
        <v>44336</v>
      </c>
      <c r="P1303" s="22">
        <v>44335.5</v>
      </c>
      <c r="Q1303">
        <f t="shared" si="124"/>
        <v>41.5</v>
      </c>
      <c r="R1303" s="33">
        <f t="shared" si="125"/>
        <v>49164.219999999994</v>
      </c>
    </row>
    <row r="1304" spans="1:18" x14ac:dyDescent="0.35">
      <c r="A1304" t="s">
        <v>376</v>
      </c>
      <c r="B1304" s="21" t="s">
        <v>313</v>
      </c>
      <c r="C1304" s="22">
        <v>44301</v>
      </c>
      <c r="D1304" t="s">
        <v>161</v>
      </c>
      <c r="E1304" t="s">
        <v>162</v>
      </c>
      <c r="F1304" s="21" t="s">
        <v>180</v>
      </c>
      <c r="G1304" s="32">
        <v>1551.2600000000004</v>
      </c>
      <c r="H1304" s="22">
        <v>44287</v>
      </c>
      <c r="I1304" s="23">
        <v>44301</v>
      </c>
      <c r="J1304">
        <f t="shared" si="120"/>
        <v>15</v>
      </c>
      <c r="K1304" s="2">
        <f t="shared" si="121"/>
        <v>44294</v>
      </c>
      <c r="L1304" s="9">
        <f t="shared" si="122"/>
        <v>15</v>
      </c>
      <c r="M1304" s="2">
        <f t="shared" si="123"/>
        <v>44294</v>
      </c>
      <c r="N1304" s="22">
        <v>44301</v>
      </c>
      <c r="O1304" s="22">
        <v>44336</v>
      </c>
      <c r="P1304" s="22">
        <v>44335.5</v>
      </c>
      <c r="Q1304">
        <f t="shared" si="124"/>
        <v>41.5</v>
      </c>
      <c r="R1304" s="33">
        <f t="shared" si="125"/>
        <v>64377.290000000015</v>
      </c>
    </row>
    <row r="1305" spans="1:18" x14ac:dyDescent="0.35">
      <c r="A1305" t="s">
        <v>376</v>
      </c>
      <c r="B1305" s="21" t="s">
        <v>313</v>
      </c>
      <c r="C1305" s="22">
        <v>44301</v>
      </c>
      <c r="D1305" t="s">
        <v>171</v>
      </c>
      <c r="E1305" t="s">
        <v>172</v>
      </c>
      <c r="F1305" s="21" t="s">
        <v>180</v>
      </c>
      <c r="G1305" s="32">
        <v>240.73000000000002</v>
      </c>
      <c r="H1305" s="22">
        <v>44287</v>
      </c>
      <c r="I1305" s="23">
        <v>44301</v>
      </c>
      <c r="J1305">
        <f t="shared" si="120"/>
        <v>15</v>
      </c>
      <c r="K1305" s="2">
        <f t="shared" si="121"/>
        <v>44294</v>
      </c>
      <c r="L1305" s="9">
        <f t="shared" si="122"/>
        <v>15</v>
      </c>
      <c r="M1305" s="2">
        <f t="shared" si="123"/>
        <v>44294</v>
      </c>
      <c r="N1305" s="22">
        <v>44301</v>
      </c>
      <c r="O1305" s="22">
        <v>44336</v>
      </c>
      <c r="P1305" s="22">
        <v>44335.5</v>
      </c>
      <c r="Q1305">
        <f t="shared" si="124"/>
        <v>41.5</v>
      </c>
      <c r="R1305" s="33">
        <f t="shared" si="125"/>
        <v>9990.2950000000001</v>
      </c>
    </row>
    <row r="1306" spans="1:18" x14ac:dyDescent="0.35">
      <c r="A1306" t="s">
        <v>376</v>
      </c>
      <c r="B1306" s="21" t="s">
        <v>313</v>
      </c>
      <c r="C1306" s="22">
        <v>44301</v>
      </c>
      <c r="D1306" t="s">
        <v>161</v>
      </c>
      <c r="E1306" t="s">
        <v>162</v>
      </c>
      <c r="F1306" s="21" t="s">
        <v>181</v>
      </c>
      <c r="G1306" s="32">
        <v>165.84</v>
      </c>
      <c r="H1306" s="22">
        <v>44287</v>
      </c>
      <c r="I1306" s="23">
        <v>44301</v>
      </c>
      <c r="J1306">
        <f t="shared" si="120"/>
        <v>15</v>
      </c>
      <c r="K1306" s="2">
        <f t="shared" si="121"/>
        <v>44294</v>
      </c>
      <c r="L1306" s="9">
        <f t="shared" si="122"/>
        <v>15</v>
      </c>
      <c r="M1306" s="2">
        <f t="shared" si="123"/>
        <v>44294</v>
      </c>
      <c r="N1306" s="22">
        <v>44301</v>
      </c>
      <c r="O1306" s="22">
        <v>44336</v>
      </c>
      <c r="P1306" s="22">
        <v>44335.5</v>
      </c>
      <c r="Q1306">
        <f t="shared" si="124"/>
        <v>41.5</v>
      </c>
      <c r="R1306" s="33">
        <f t="shared" si="125"/>
        <v>6882.3600000000006</v>
      </c>
    </row>
    <row r="1307" spans="1:18" x14ac:dyDescent="0.35">
      <c r="A1307" t="s">
        <v>376</v>
      </c>
      <c r="B1307" s="21" t="s">
        <v>313</v>
      </c>
      <c r="C1307" s="22">
        <v>44301</v>
      </c>
      <c r="D1307" t="s">
        <v>161</v>
      </c>
      <c r="E1307" t="s">
        <v>162</v>
      </c>
      <c r="F1307" s="21" t="s">
        <v>182</v>
      </c>
      <c r="G1307" s="32">
        <v>366.96000000000004</v>
      </c>
      <c r="H1307" s="22">
        <v>44287</v>
      </c>
      <c r="I1307" s="23">
        <v>44301</v>
      </c>
      <c r="J1307">
        <f t="shared" si="120"/>
        <v>15</v>
      </c>
      <c r="K1307" s="2">
        <f t="shared" si="121"/>
        <v>44294</v>
      </c>
      <c r="L1307" s="9">
        <f t="shared" si="122"/>
        <v>15</v>
      </c>
      <c r="M1307" s="2">
        <f t="shared" si="123"/>
        <v>44294</v>
      </c>
      <c r="N1307" s="22">
        <v>44301</v>
      </c>
      <c r="O1307" s="22">
        <v>44336</v>
      </c>
      <c r="P1307" s="22">
        <v>44335.5</v>
      </c>
      <c r="Q1307">
        <f t="shared" si="124"/>
        <v>41.5</v>
      </c>
      <c r="R1307" s="33">
        <f t="shared" si="125"/>
        <v>15228.840000000002</v>
      </c>
    </row>
    <row r="1308" spans="1:18" x14ac:dyDescent="0.35">
      <c r="A1308" t="s">
        <v>376</v>
      </c>
      <c r="B1308" s="21" t="s">
        <v>313</v>
      </c>
      <c r="C1308" s="22">
        <v>44301</v>
      </c>
      <c r="D1308" t="s">
        <v>161</v>
      </c>
      <c r="E1308" t="s">
        <v>162</v>
      </c>
      <c r="F1308" s="21" t="s">
        <v>183</v>
      </c>
      <c r="G1308" s="32">
        <v>4456.4800000000005</v>
      </c>
      <c r="H1308" s="22">
        <v>44287</v>
      </c>
      <c r="I1308" s="23">
        <v>44301</v>
      </c>
      <c r="J1308">
        <f t="shared" si="120"/>
        <v>15</v>
      </c>
      <c r="K1308" s="2">
        <f t="shared" si="121"/>
        <v>44294</v>
      </c>
      <c r="L1308" s="9">
        <f t="shared" si="122"/>
        <v>15</v>
      </c>
      <c r="M1308" s="2">
        <f t="shared" si="123"/>
        <v>44294</v>
      </c>
      <c r="N1308" s="22">
        <v>44301</v>
      </c>
      <c r="O1308" s="22">
        <v>44336</v>
      </c>
      <c r="P1308" s="22">
        <v>44335.5</v>
      </c>
      <c r="Q1308">
        <f t="shared" si="124"/>
        <v>41.5</v>
      </c>
      <c r="R1308" s="33">
        <f t="shared" si="125"/>
        <v>184943.92</v>
      </c>
    </row>
    <row r="1309" spans="1:18" x14ac:dyDescent="0.35">
      <c r="A1309" t="s">
        <v>376</v>
      </c>
      <c r="B1309" s="21" t="s">
        <v>313</v>
      </c>
      <c r="C1309" s="22">
        <v>44301</v>
      </c>
      <c r="D1309" t="s">
        <v>161</v>
      </c>
      <c r="E1309" t="s">
        <v>162</v>
      </c>
      <c r="F1309" s="21" t="s">
        <v>329</v>
      </c>
      <c r="G1309" s="32">
        <v>85.19</v>
      </c>
      <c r="H1309" s="22">
        <v>44287</v>
      </c>
      <c r="I1309" s="23">
        <v>44301</v>
      </c>
      <c r="J1309">
        <f t="shared" si="120"/>
        <v>15</v>
      </c>
      <c r="K1309" s="2">
        <f t="shared" si="121"/>
        <v>44294</v>
      </c>
      <c r="L1309" s="9">
        <f t="shared" si="122"/>
        <v>15</v>
      </c>
      <c r="M1309" s="2">
        <f t="shared" si="123"/>
        <v>44294</v>
      </c>
      <c r="N1309" s="22">
        <v>44301</v>
      </c>
      <c r="O1309" s="22">
        <v>44336</v>
      </c>
      <c r="P1309" s="22">
        <v>44335.5</v>
      </c>
      <c r="Q1309">
        <f t="shared" si="124"/>
        <v>41.5</v>
      </c>
      <c r="R1309" s="33">
        <f t="shared" si="125"/>
        <v>3535.3849999999998</v>
      </c>
    </row>
    <row r="1310" spans="1:18" x14ac:dyDescent="0.35">
      <c r="A1310" t="s">
        <v>376</v>
      </c>
      <c r="B1310" s="21" t="s">
        <v>313</v>
      </c>
      <c r="C1310" s="22">
        <v>44301</v>
      </c>
      <c r="D1310" t="s">
        <v>107</v>
      </c>
      <c r="E1310" t="s">
        <v>108</v>
      </c>
      <c r="F1310" s="21" t="s">
        <v>261</v>
      </c>
      <c r="G1310" s="32">
        <v>131.57</v>
      </c>
      <c r="H1310" s="22">
        <v>44287</v>
      </c>
      <c r="I1310" s="23">
        <v>44301</v>
      </c>
      <c r="J1310">
        <f t="shared" si="120"/>
        <v>15</v>
      </c>
      <c r="K1310" s="2">
        <f t="shared" si="121"/>
        <v>44294</v>
      </c>
      <c r="L1310" s="9">
        <f t="shared" si="122"/>
        <v>15</v>
      </c>
      <c r="M1310" s="2">
        <f t="shared" si="123"/>
        <v>44294</v>
      </c>
      <c r="N1310" s="22">
        <v>44301</v>
      </c>
      <c r="O1310" s="22">
        <v>44336</v>
      </c>
      <c r="P1310" s="22">
        <v>44335.5</v>
      </c>
      <c r="Q1310">
        <f t="shared" si="124"/>
        <v>41.5</v>
      </c>
      <c r="R1310" s="33">
        <f t="shared" si="125"/>
        <v>5460.1549999999997</v>
      </c>
    </row>
    <row r="1311" spans="1:18" x14ac:dyDescent="0.35">
      <c r="A1311" t="s">
        <v>376</v>
      </c>
      <c r="B1311" s="21" t="s">
        <v>313</v>
      </c>
      <c r="C1311" s="22">
        <v>44301</v>
      </c>
      <c r="D1311" t="s">
        <v>161</v>
      </c>
      <c r="E1311" t="s">
        <v>162</v>
      </c>
      <c r="F1311" s="21" t="s">
        <v>184</v>
      </c>
      <c r="G1311" s="32">
        <v>287.98</v>
      </c>
      <c r="H1311" s="22">
        <v>44287</v>
      </c>
      <c r="I1311" s="23">
        <v>44301</v>
      </c>
      <c r="J1311">
        <f t="shared" si="120"/>
        <v>15</v>
      </c>
      <c r="K1311" s="2">
        <f t="shared" si="121"/>
        <v>44294</v>
      </c>
      <c r="L1311" s="9">
        <f t="shared" si="122"/>
        <v>15</v>
      </c>
      <c r="M1311" s="2">
        <f t="shared" si="123"/>
        <v>44294</v>
      </c>
      <c r="N1311" s="22">
        <v>44301</v>
      </c>
      <c r="O1311" s="22">
        <v>44336</v>
      </c>
      <c r="P1311" s="22">
        <v>44335.5</v>
      </c>
      <c r="Q1311">
        <f t="shared" si="124"/>
        <v>41.5</v>
      </c>
      <c r="R1311" s="33">
        <f t="shared" si="125"/>
        <v>11951.17</v>
      </c>
    </row>
    <row r="1312" spans="1:18" x14ac:dyDescent="0.35">
      <c r="A1312" t="s">
        <v>376</v>
      </c>
      <c r="B1312" s="21" t="s">
        <v>313</v>
      </c>
      <c r="C1312" s="22">
        <v>44301</v>
      </c>
      <c r="D1312" t="s">
        <v>161</v>
      </c>
      <c r="E1312" t="s">
        <v>162</v>
      </c>
      <c r="F1312" s="21" t="s">
        <v>330</v>
      </c>
      <c r="G1312" s="32">
        <v>107.18</v>
      </c>
      <c r="H1312" s="22">
        <v>44287</v>
      </c>
      <c r="I1312" s="23">
        <v>44301</v>
      </c>
      <c r="J1312">
        <f t="shared" si="120"/>
        <v>15</v>
      </c>
      <c r="K1312" s="2">
        <f t="shared" si="121"/>
        <v>44294</v>
      </c>
      <c r="L1312" s="9">
        <f t="shared" si="122"/>
        <v>15</v>
      </c>
      <c r="M1312" s="2">
        <f t="shared" si="123"/>
        <v>44294</v>
      </c>
      <c r="N1312" s="22">
        <v>44301</v>
      </c>
      <c r="O1312" s="22">
        <v>44336</v>
      </c>
      <c r="P1312" s="22">
        <v>44335.5</v>
      </c>
      <c r="Q1312">
        <f t="shared" si="124"/>
        <v>41.5</v>
      </c>
      <c r="R1312" s="33">
        <f t="shared" si="125"/>
        <v>4447.97</v>
      </c>
    </row>
    <row r="1313" spans="1:18" x14ac:dyDescent="0.35">
      <c r="A1313" t="s">
        <v>376</v>
      </c>
      <c r="B1313" s="21" t="s">
        <v>313</v>
      </c>
      <c r="C1313" s="22">
        <v>44301</v>
      </c>
      <c r="D1313" t="s">
        <v>161</v>
      </c>
      <c r="E1313" t="s">
        <v>162</v>
      </c>
      <c r="F1313" s="21" t="s">
        <v>185</v>
      </c>
      <c r="G1313" s="32">
        <v>3075.51</v>
      </c>
      <c r="H1313" s="22">
        <v>44287</v>
      </c>
      <c r="I1313" s="23">
        <v>44301</v>
      </c>
      <c r="J1313">
        <f t="shared" si="120"/>
        <v>15</v>
      </c>
      <c r="K1313" s="2">
        <f t="shared" si="121"/>
        <v>44294</v>
      </c>
      <c r="L1313" s="9">
        <f t="shared" si="122"/>
        <v>15</v>
      </c>
      <c r="M1313" s="2">
        <f t="shared" si="123"/>
        <v>44294</v>
      </c>
      <c r="N1313" s="22">
        <v>44301</v>
      </c>
      <c r="O1313" s="22">
        <v>44336</v>
      </c>
      <c r="P1313" s="22">
        <v>44335.5</v>
      </c>
      <c r="Q1313">
        <f t="shared" si="124"/>
        <v>41.5</v>
      </c>
      <c r="R1313" s="33">
        <f t="shared" si="125"/>
        <v>127633.66500000001</v>
      </c>
    </row>
    <row r="1314" spans="1:18" x14ac:dyDescent="0.35">
      <c r="A1314" t="s">
        <v>376</v>
      </c>
      <c r="B1314" s="21" t="s">
        <v>313</v>
      </c>
      <c r="C1314" s="22">
        <v>44301</v>
      </c>
      <c r="D1314" t="s">
        <v>161</v>
      </c>
      <c r="E1314" t="s">
        <v>162</v>
      </c>
      <c r="F1314" s="21" t="s">
        <v>331</v>
      </c>
      <c r="G1314" s="32">
        <v>240.02</v>
      </c>
      <c r="H1314" s="22">
        <v>44287</v>
      </c>
      <c r="I1314" s="23">
        <v>44301</v>
      </c>
      <c r="J1314">
        <f t="shared" si="120"/>
        <v>15</v>
      </c>
      <c r="K1314" s="2">
        <f t="shared" si="121"/>
        <v>44294</v>
      </c>
      <c r="L1314" s="9">
        <f t="shared" si="122"/>
        <v>15</v>
      </c>
      <c r="M1314" s="2">
        <f t="shared" si="123"/>
        <v>44294</v>
      </c>
      <c r="N1314" s="22">
        <v>44301</v>
      </c>
      <c r="O1314" s="22">
        <v>44336</v>
      </c>
      <c r="P1314" s="22">
        <v>44335.5</v>
      </c>
      <c r="Q1314">
        <f t="shared" si="124"/>
        <v>41.5</v>
      </c>
      <c r="R1314" s="33">
        <f t="shared" si="125"/>
        <v>9960.83</v>
      </c>
    </row>
    <row r="1315" spans="1:18" x14ac:dyDescent="0.35">
      <c r="A1315" t="s">
        <v>376</v>
      </c>
      <c r="B1315" s="21" t="s">
        <v>313</v>
      </c>
      <c r="C1315" s="22">
        <v>44301</v>
      </c>
      <c r="D1315" t="s">
        <v>161</v>
      </c>
      <c r="E1315" t="s">
        <v>162</v>
      </c>
      <c r="F1315" s="21" t="s">
        <v>332</v>
      </c>
      <c r="G1315" s="32">
        <v>65.87</v>
      </c>
      <c r="H1315" s="22">
        <v>44287</v>
      </c>
      <c r="I1315" s="23">
        <v>44301</v>
      </c>
      <c r="J1315">
        <f t="shared" si="120"/>
        <v>15</v>
      </c>
      <c r="K1315" s="2">
        <f t="shared" si="121"/>
        <v>44294</v>
      </c>
      <c r="L1315" s="9">
        <f t="shared" si="122"/>
        <v>15</v>
      </c>
      <c r="M1315" s="2">
        <f t="shared" si="123"/>
        <v>44294</v>
      </c>
      <c r="N1315" s="22">
        <v>44301</v>
      </c>
      <c r="O1315" s="22">
        <v>44336</v>
      </c>
      <c r="P1315" s="22">
        <v>44335.5</v>
      </c>
      <c r="Q1315">
        <f t="shared" si="124"/>
        <v>41.5</v>
      </c>
      <c r="R1315" s="33">
        <f t="shared" si="125"/>
        <v>2733.605</v>
      </c>
    </row>
    <row r="1316" spans="1:18" x14ac:dyDescent="0.35">
      <c r="A1316" t="s">
        <v>376</v>
      </c>
      <c r="B1316" s="21" t="s">
        <v>313</v>
      </c>
      <c r="C1316" s="22">
        <v>44301</v>
      </c>
      <c r="D1316" t="s">
        <v>161</v>
      </c>
      <c r="E1316" t="s">
        <v>162</v>
      </c>
      <c r="F1316" s="21" t="s">
        <v>186</v>
      </c>
      <c r="G1316" s="32">
        <v>144.35999999999999</v>
      </c>
      <c r="H1316" s="22">
        <v>44287</v>
      </c>
      <c r="I1316" s="23">
        <v>44301</v>
      </c>
      <c r="J1316">
        <f t="shared" si="120"/>
        <v>15</v>
      </c>
      <c r="K1316" s="2">
        <f t="shared" si="121"/>
        <v>44294</v>
      </c>
      <c r="L1316" s="9">
        <f t="shared" si="122"/>
        <v>15</v>
      </c>
      <c r="M1316" s="2">
        <f t="shared" si="123"/>
        <v>44294</v>
      </c>
      <c r="N1316" s="22">
        <v>44301</v>
      </c>
      <c r="O1316" s="22">
        <v>44336</v>
      </c>
      <c r="P1316" s="22">
        <v>44335.5</v>
      </c>
      <c r="Q1316">
        <f t="shared" si="124"/>
        <v>41.5</v>
      </c>
      <c r="R1316" s="33">
        <f t="shared" si="125"/>
        <v>5990.94</v>
      </c>
    </row>
    <row r="1317" spans="1:18" x14ac:dyDescent="0.35">
      <c r="A1317" t="s">
        <v>376</v>
      </c>
      <c r="B1317" s="21" t="s">
        <v>313</v>
      </c>
      <c r="C1317" s="22">
        <v>44301</v>
      </c>
      <c r="D1317" t="s">
        <v>161</v>
      </c>
      <c r="E1317" t="s">
        <v>162</v>
      </c>
      <c r="F1317" s="21" t="s">
        <v>333</v>
      </c>
      <c r="G1317" s="32">
        <v>1728.71</v>
      </c>
      <c r="H1317" s="22">
        <v>44287</v>
      </c>
      <c r="I1317" s="23">
        <v>44301</v>
      </c>
      <c r="J1317">
        <f t="shared" si="120"/>
        <v>15</v>
      </c>
      <c r="K1317" s="2">
        <f t="shared" si="121"/>
        <v>44294</v>
      </c>
      <c r="L1317" s="9">
        <f t="shared" si="122"/>
        <v>15</v>
      </c>
      <c r="M1317" s="2">
        <f t="shared" si="123"/>
        <v>44294</v>
      </c>
      <c r="N1317" s="22">
        <v>44301</v>
      </c>
      <c r="O1317" s="22">
        <v>44336</v>
      </c>
      <c r="P1317" s="22">
        <v>44335.5</v>
      </c>
      <c r="Q1317">
        <f t="shared" si="124"/>
        <v>41.5</v>
      </c>
      <c r="R1317" s="33">
        <f t="shared" si="125"/>
        <v>71741.464999999997</v>
      </c>
    </row>
    <row r="1318" spans="1:18" x14ac:dyDescent="0.35">
      <c r="A1318" t="s">
        <v>376</v>
      </c>
      <c r="B1318" s="21" t="s">
        <v>313</v>
      </c>
      <c r="C1318" s="22">
        <v>44301</v>
      </c>
      <c r="D1318" t="s">
        <v>161</v>
      </c>
      <c r="E1318" t="s">
        <v>162</v>
      </c>
      <c r="F1318" s="21" t="s">
        <v>334</v>
      </c>
      <c r="G1318" s="32">
        <v>272.73</v>
      </c>
      <c r="H1318" s="22">
        <v>44287</v>
      </c>
      <c r="I1318" s="23">
        <v>44301</v>
      </c>
      <c r="J1318">
        <f t="shared" si="120"/>
        <v>15</v>
      </c>
      <c r="K1318" s="2">
        <f t="shared" si="121"/>
        <v>44294</v>
      </c>
      <c r="L1318" s="9">
        <f t="shared" si="122"/>
        <v>15</v>
      </c>
      <c r="M1318" s="2">
        <f t="shared" si="123"/>
        <v>44294</v>
      </c>
      <c r="N1318" s="22">
        <v>44301</v>
      </c>
      <c r="O1318" s="22">
        <v>44336</v>
      </c>
      <c r="P1318" s="22">
        <v>44335.5</v>
      </c>
      <c r="Q1318">
        <f t="shared" si="124"/>
        <v>41.5</v>
      </c>
      <c r="R1318" s="33">
        <f t="shared" si="125"/>
        <v>11318.295</v>
      </c>
    </row>
    <row r="1319" spans="1:18" x14ac:dyDescent="0.35">
      <c r="A1319" t="s">
        <v>376</v>
      </c>
      <c r="B1319" s="21" t="s">
        <v>313</v>
      </c>
      <c r="C1319" s="22">
        <v>44301</v>
      </c>
      <c r="D1319" t="s">
        <v>161</v>
      </c>
      <c r="E1319" t="s">
        <v>162</v>
      </c>
      <c r="F1319" s="21" t="s">
        <v>335</v>
      </c>
      <c r="G1319" s="32">
        <v>206.85000000000002</v>
      </c>
      <c r="H1319" s="22">
        <v>44287</v>
      </c>
      <c r="I1319" s="23">
        <v>44301</v>
      </c>
      <c r="J1319">
        <f t="shared" si="120"/>
        <v>15</v>
      </c>
      <c r="K1319" s="2">
        <f t="shared" si="121"/>
        <v>44294</v>
      </c>
      <c r="L1319" s="9">
        <f t="shared" si="122"/>
        <v>15</v>
      </c>
      <c r="M1319" s="2">
        <f t="shared" si="123"/>
        <v>44294</v>
      </c>
      <c r="N1319" s="22">
        <v>44301</v>
      </c>
      <c r="O1319" s="22">
        <v>44336</v>
      </c>
      <c r="P1319" s="22">
        <v>44335.5</v>
      </c>
      <c r="Q1319">
        <f t="shared" si="124"/>
        <v>41.5</v>
      </c>
      <c r="R1319" s="33">
        <f t="shared" si="125"/>
        <v>8584.2750000000015</v>
      </c>
    </row>
    <row r="1320" spans="1:18" x14ac:dyDescent="0.35">
      <c r="A1320" t="s">
        <v>376</v>
      </c>
      <c r="B1320" s="21" t="s">
        <v>313</v>
      </c>
      <c r="C1320" s="22">
        <v>44301</v>
      </c>
      <c r="D1320" t="s">
        <v>161</v>
      </c>
      <c r="E1320" t="s">
        <v>162</v>
      </c>
      <c r="F1320" s="21" t="s">
        <v>187</v>
      </c>
      <c r="G1320" s="32">
        <v>1382.8099999999997</v>
      </c>
      <c r="H1320" s="22">
        <v>44287</v>
      </c>
      <c r="I1320" s="23">
        <v>44301</v>
      </c>
      <c r="J1320">
        <f t="shared" si="120"/>
        <v>15</v>
      </c>
      <c r="K1320" s="2">
        <f t="shared" si="121"/>
        <v>44294</v>
      </c>
      <c r="L1320" s="9">
        <f t="shared" si="122"/>
        <v>15</v>
      </c>
      <c r="M1320" s="2">
        <f t="shared" si="123"/>
        <v>44294</v>
      </c>
      <c r="N1320" s="22">
        <v>44301</v>
      </c>
      <c r="O1320" s="22">
        <v>44336</v>
      </c>
      <c r="P1320" s="22">
        <v>44335.5</v>
      </c>
      <c r="Q1320">
        <f t="shared" si="124"/>
        <v>41.5</v>
      </c>
      <c r="R1320" s="33">
        <f t="shared" si="125"/>
        <v>57386.614999999991</v>
      </c>
    </row>
    <row r="1321" spans="1:18" x14ac:dyDescent="0.35">
      <c r="A1321" t="s">
        <v>376</v>
      </c>
      <c r="B1321" s="21" t="s">
        <v>313</v>
      </c>
      <c r="C1321" s="22">
        <v>44301</v>
      </c>
      <c r="D1321" t="s">
        <v>161</v>
      </c>
      <c r="E1321" t="s">
        <v>162</v>
      </c>
      <c r="F1321" s="21" t="s">
        <v>188</v>
      </c>
      <c r="G1321" s="32">
        <v>412.01</v>
      </c>
      <c r="H1321" s="22">
        <v>44287</v>
      </c>
      <c r="I1321" s="23">
        <v>44301</v>
      </c>
      <c r="J1321">
        <f t="shared" si="120"/>
        <v>15</v>
      </c>
      <c r="K1321" s="2">
        <f t="shared" si="121"/>
        <v>44294</v>
      </c>
      <c r="L1321" s="9">
        <f t="shared" si="122"/>
        <v>15</v>
      </c>
      <c r="M1321" s="2">
        <f t="shared" si="123"/>
        <v>44294</v>
      </c>
      <c r="N1321" s="22">
        <v>44301</v>
      </c>
      <c r="O1321" s="22">
        <v>44336</v>
      </c>
      <c r="P1321" s="22">
        <v>44335.5</v>
      </c>
      <c r="Q1321">
        <f t="shared" si="124"/>
        <v>41.5</v>
      </c>
      <c r="R1321" s="33">
        <f t="shared" si="125"/>
        <v>17098.415000000001</v>
      </c>
    </row>
    <row r="1322" spans="1:18" x14ac:dyDescent="0.35">
      <c r="A1322" t="s">
        <v>376</v>
      </c>
      <c r="B1322" s="21" t="s">
        <v>313</v>
      </c>
      <c r="C1322" s="22">
        <v>44301</v>
      </c>
      <c r="D1322" t="s">
        <v>161</v>
      </c>
      <c r="E1322" t="s">
        <v>162</v>
      </c>
      <c r="F1322" s="21" t="s">
        <v>336</v>
      </c>
      <c r="G1322" s="32">
        <v>81.48</v>
      </c>
      <c r="H1322" s="22">
        <v>44287</v>
      </c>
      <c r="I1322" s="23">
        <v>44301</v>
      </c>
      <c r="J1322">
        <f t="shared" si="120"/>
        <v>15</v>
      </c>
      <c r="K1322" s="2">
        <f t="shared" si="121"/>
        <v>44294</v>
      </c>
      <c r="L1322" s="9">
        <f t="shared" si="122"/>
        <v>15</v>
      </c>
      <c r="M1322" s="2">
        <f t="shared" si="123"/>
        <v>44294</v>
      </c>
      <c r="N1322" s="22">
        <v>44301</v>
      </c>
      <c r="O1322" s="22">
        <v>44336</v>
      </c>
      <c r="P1322" s="22">
        <v>44335.5</v>
      </c>
      <c r="Q1322">
        <f t="shared" si="124"/>
        <v>41.5</v>
      </c>
      <c r="R1322" s="33">
        <f t="shared" si="125"/>
        <v>3381.42</v>
      </c>
    </row>
    <row r="1323" spans="1:18" x14ac:dyDescent="0.35">
      <c r="A1323" t="s">
        <v>376</v>
      </c>
      <c r="B1323" s="21" t="s">
        <v>313</v>
      </c>
      <c r="C1323" s="22">
        <v>44301</v>
      </c>
      <c r="D1323" t="s">
        <v>161</v>
      </c>
      <c r="E1323" t="s">
        <v>162</v>
      </c>
      <c r="F1323" s="21" t="s">
        <v>337</v>
      </c>
      <c r="G1323" s="32">
        <v>188.28</v>
      </c>
      <c r="H1323" s="22">
        <v>44287</v>
      </c>
      <c r="I1323" s="23">
        <v>44301</v>
      </c>
      <c r="J1323">
        <f t="shared" si="120"/>
        <v>15</v>
      </c>
      <c r="K1323" s="2">
        <f t="shared" si="121"/>
        <v>44294</v>
      </c>
      <c r="L1323" s="9">
        <f t="shared" si="122"/>
        <v>15</v>
      </c>
      <c r="M1323" s="2">
        <f t="shared" si="123"/>
        <v>44294</v>
      </c>
      <c r="N1323" s="22">
        <v>44301</v>
      </c>
      <c r="O1323" s="22">
        <v>44336</v>
      </c>
      <c r="P1323" s="22">
        <v>44335.5</v>
      </c>
      <c r="Q1323">
        <f t="shared" si="124"/>
        <v>41.5</v>
      </c>
      <c r="R1323" s="33">
        <f t="shared" si="125"/>
        <v>7813.62</v>
      </c>
    </row>
    <row r="1324" spans="1:18" x14ac:dyDescent="0.35">
      <c r="A1324" t="s">
        <v>376</v>
      </c>
      <c r="B1324" s="21" t="s">
        <v>313</v>
      </c>
      <c r="C1324" s="22">
        <v>44301</v>
      </c>
      <c r="D1324" t="s">
        <v>171</v>
      </c>
      <c r="E1324" t="s">
        <v>172</v>
      </c>
      <c r="F1324" s="21" t="s">
        <v>337</v>
      </c>
      <c r="G1324" s="32">
        <v>195.46999999999997</v>
      </c>
      <c r="H1324" s="22">
        <v>44287</v>
      </c>
      <c r="I1324" s="23">
        <v>44301</v>
      </c>
      <c r="J1324">
        <f t="shared" si="120"/>
        <v>15</v>
      </c>
      <c r="K1324" s="2">
        <f t="shared" si="121"/>
        <v>44294</v>
      </c>
      <c r="L1324" s="9">
        <f t="shared" si="122"/>
        <v>15</v>
      </c>
      <c r="M1324" s="2">
        <f t="shared" si="123"/>
        <v>44294</v>
      </c>
      <c r="N1324" s="22">
        <v>44301</v>
      </c>
      <c r="O1324" s="22">
        <v>44336</v>
      </c>
      <c r="P1324" s="22">
        <v>44335.5</v>
      </c>
      <c r="Q1324">
        <f t="shared" si="124"/>
        <v>41.5</v>
      </c>
      <c r="R1324" s="33">
        <f t="shared" si="125"/>
        <v>8112.0049999999992</v>
      </c>
    </row>
    <row r="1325" spans="1:18" x14ac:dyDescent="0.35">
      <c r="A1325" t="s">
        <v>376</v>
      </c>
      <c r="B1325" s="21" t="s">
        <v>313</v>
      </c>
      <c r="C1325" s="22">
        <v>44301</v>
      </c>
      <c r="D1325" t="s">
        <v>161</v>
      </c>
      <c r="E1325" t="s">
        <v>162</v>
      </c>
      <c r="F1325" s="21" t="s">
        <v>338</v>
      </c>
      <c r="G1325" s="32">
        <v>26.28</v>
      </c>
      <c r="H1325" s="22">
        <v>44287</v>
      </c>
      <c r="I1325" s="23">
        <v>44301</v>
      </c>
      <c r="J1325">
        <f t="shared" si="120"/>
        <v>15</v>
      </c>
      <c r="K1325" s="2">
        <f t="shared" si="121"/>
        <v>44294</v>
      </c>
      <c r="L1325" s="9">
        <f t="shared" si="122"/>
        <v>15</v>
      </c>
      <c r="M1325" s="2">
        <f t="shared" si="123"/>
        <v>44294</v>
      </c>
      <c r="N1325" s="22">
        <v>44301</v>
      </c>
      <c r="O1325" s="22">
        <v>44336</v>
      </c>
      <c r="P1325" s="22">
        <v>44335.5</v>
      </c>
      <c r="Q1325">
        <f t="shared" si="124"/>
        <v>41.5</v>
      </c>
      <c r="R1325" s="33">
        <f t="shared" si="125"/>
        <v>1090.6200000000001</v>
      </c>
    </row>
    <row r="1326" spans="1:18" x14ac:dyDescent="0.35">
      <c r="A1326" t="s">
        <v>376</v>
      </c>
      <c r="B1326" s="21" t="s">
        <v>313</v>
      </c>
      <c r="C1326" s="22">
        <v>44301</v>
      </c>
      <c r="D1326" t="s">
        <v>161</v>
      </c>
      <c r="E1326" t="s">
        <v>162</v>
      </c>
      <c r="F1326" s="21" t="s">
        <v>189</v>
      </c>
      <c r="G1326" s="32">
        <v>1661.34</v>
      </c>
      <c r="H1326" s="22">
        <v>44287</v>
      </c>
      <c r="I1326" s="23">
        <v>44301</v>
      </c>
      <c r="J1326">
        <f t="shared" si="120"/>
        <v>15</v>
      </c>
      <c r="K1326" s="2">
        <f t="shared" si="121"/>
        <v>44294</v>
      </c>
      <c r="L1326" s="9">
        <f t="shared" si="122"/>
        <v>15</v>
      </c>
      <c r="M1326" s="2">
        <f t="shared" si="123"/>
        <v>44294</v>
      </c>
      <c r="N1326" s="22">
        <v>44301</v>
      </c>
      <c r="O1326" s="22">
        <v>44336</v>
      </c>
      <c r="P1326" s="22">
        <v>44335.5</v>
      </c>
      <c r="Q1326">
        <f t="shared" si="124"/>
        <v>41.5</v>
      </c>
      <c r="R1326" s="33">
        <f t="shared" si="125"/>
        <v>68945.61</v>
      </c>
    </row>
    <row r="1327" spans="1:18" x14ac:dyDescent="0.35">
      <c r="A1327" t="s">
        <v>376</v>
      </c>
      <c r="B1327" s="21" t="s">
        <v>313</v>
      </c>
      <c r="C1327" s="22">
        <v>44301</v>
      </c>
      <c r="D1327" t="s">
        <v>171</v>
      </c>
      <c r="E1327" t="s">
        <v>172</v>
      </c>
      <c r="F1327" s="21" t="s">
        <v>189</v>
      </c>
      <c r="G1327" s="32">
        <v>54.88</v>
      </c>
      <c r="H1327" s="22">
        <v>44287</v>
      </c>
      <c r="I1327" s="23">
        <v>44301</v>
      </c>
      <c r="J1327">
        <f t="shared" si="120"/>
        <v>15</v>
      </c>
      <c r="K1327" s="2">
        <f t="shared" si="121"/>
        <v>44294</v>
      </c>
      <c r="L1327" s="9">
        <f t="shared" si="122"/>
        <v>15</v>
      </c>
      <c r="M1327" s="2">
        <f t="shared" si="123"/>
        <v>44294</v>
      </c>
      <c r="N1327" s="22">
        <v>44301</v>
      </c>
      <c r="O1327" s="22">
        <v>44336</v>
      </c>
      <c r="P1327" s="22">
        <v>44335.5</v>
      </c>
      <c r="Q1327">
        <f t="shared" si="124"/>
        <v>41.5</v>
      </c>
      <c r="R1327" s="33">
        <f t="shared" si="125"/>
        <v>2277.52</v>
      </c>
    </row>
    <row r="1328" spans="1:18" x14ac:dyDescent="0.35">
      <c r="A1328" t="s">
        <v>376</v>
      </c>
      <c r="B1328" s="21" t="s">
        <v>313</v>
      </c>
      <c r="C1328" s="22">
        <v>44301</v>
      </c>
      <c r="D1328" t="s">
        <v>161</v>
      </c>
      <c r="E1328" t="s">
        <v>162</v>
      </c>
      <c r="F1328" s="21" t="s">
        <v>198</v>
      </c>
      <c r="G1328" s="32">
        <v>140.85</v>
      </c>
      <c r="H1328" s="22">
        <v>44287</v>
      </c>
      <c r="I1328" s="23">
        <v>44301</v>
      </c>
      <c r="J1328">
        <f t="shared" si="120"/>
        <v>15</v>
      </c>
      <c r="K1328" s="2">
        <f t="shared" si="121"/>
        <v>44294</v>
      </c>
      <c r="L1328" s="9">
        <f t="shared" si="122"/>
        <v>15</v>
      </c>
      <c r="M1328" s="2">
        <f t="shared" si="123"/>
        <v>44294</v>
      </c>
      <c r="N1328" s="22">
        <v>44301</v>
      </c>
      <c r="O1328" s="22">
        <v>44336</v>
      </c>
      <c r="P1328" s="22">
        <v>44335.5</v>
      </c>
      <c r="Q1328">
        <f t="shared" si="124"/>
        <v>41.5</v>
      </c>
      <c r="R1328" s="33">
        <f t="shared" si="125"/>
        <v>5845.2749999999996</v>
      </c>
    </row>
    <row r="1329" spans="1:18" x14ac:dyDescent="0.35">
      <c r="A1329" t="s">
        <v>376</v>
      </c>
      <c r="B1329" s="21" t="s">
        <v>313</v>
      </c>
      <c r="C1329" s="22">
        <v>44301</v>
      </c>
      <c r="D1329" t="s">
        <v>161</v>
      </c>
      <c r="E1329" t="s">
        <v>162</v>
      </c>
      <c r="F1329" s="21" t="s">
        <v>190</v>
      </c>
      <c r="G1329" s="32">
        <v>266.42</v>
      </c>
      <c r="H1329" s="22">
        <v>44287</v>
      </c>
      <c r="I1329" s="23">
        <v>44301</v>
      </c>
      <c r="J1329">
        <f t="shared" si="120"/>
        <v>15</v>
      </c>
      <c r="K1329" s="2">
        <f t="shared" si="121"/>
        <v>44294</v>
      </c>
      <c r="L1329" s="9">
        <f t="shared" si="122"/>
        <v>15</v>
      </c>
      <c r="M1329" s="2">
        <f t="shared" si="123"/>
        <v>44294</v>
      </c>
      <c r="N1329" s="22">
        <v>44301</v>
      </c>
      <c r="O1329" s="22">
        <v>44336</v>
      </c>
      <c r="P1329" s="22">
        <v>44335.5</v>
      </c>
      <c r="Q1329">
        <f t="shared" si="124"/>
        <v>41.5</v>
      </c>
      <c r="R1329" s="33">
        <f t="shared" si="125"/>
        <v>11056.43</v>
      </c>
    </row>
    <row r="1330" spans="1:18" x14ac:dyDescent="0.35">
      <c r="A1330" t="s">
        <v>376</v>
      </c>
      <c r="B1330" s="21" t="s">
        <v>313</v>
      </c>
      <c r="C1330" s="22">
        <v>44301</v>
      </c>
      <c r="D1330" t="s">
        <v>161</v>
      </c>
      <c r="E1330" t="s">
        <v>162</v>
      </c>
      <c r="F1330" s="21" t="s">
        <v>339</v>
      </c>
      <c r="G1330" s="32">
        <v>90.59</v>
      </c>
      <c r="H1330" s="22">
        <v>44287</v>
      </c>
      <c r="I1330" s="23">
        <v>44301</v>
      </c>
      <c r="J1330">
        <f t="shared" si="120"/>
        <v>15</v>
      </c>
      <c r="K1330" s="2">
        <f t="shared" si="121"/>
        <v>44294</v>
      </c>
      <c r="L1330" s="9">
        <f t="shared" si="122"/>
        <v>15</v>
      </c>
      <c r="M1330" s="2">
        <f t="shared" si="123"/>
        <v>44294</v>
      </c>
      <c r="N1330" s="22">
        <v>44301</v>
      </c>
      <c r="O1330" s="22">
        <v>44336</v>
      </c>
      <c r="P1330" s="22">
        <v>44335.5</v>
      </c>
      <c r="Q1330">
        <f t="shared" si="124"/>
        <v>41.5</v>
      </c>
      <c r="R1330" s="33">
        <f t="shared" si="125"/>
        <v>3759.4850000000001</v>
      </c>
    </row>
    <row r="1331" spans="1:18" x14ac:dyDescent="0.35">
      <c r="A1331" t="s">
        <v>376</v>
      </c>
      <c r="B1331" s="21" t="s">
        <v>313</v>
      </c>
      <c r="C1331" s="22">
        <v>44301</v>
      </c>
      <c r="D1331" t="s">
        <v>161</v>
      </c>
      <c r="E1331" t="s">
        <v>162</v>
      </c>
      <c r="F1331" s="21" t="s">
        <v>191</v>
      </c>
      <c r="G1331" s="32">
        <v>1105.28</v>
      </c>
      <c r="H1331" s="22">
        <v>44287</v>
      </c>
      <c r="I1331" s="23">
        <v>44301</v>
      </c>
      <c r="J1331">
        <f t="shared" si="120"/>
        <v>15</v>
      </c>
      <c r="K1331" s="2">
        <f t="shared" si="121"/>
        <v>44294</v>
      </c>
      <c r="L1331" s="9">
        <f t="shared" si="122"/>
        <v>15</v>
      </c>
      <c r="M1331" s="2">
        <f t="shared" si="123"/>
        <v>44294</v>
      </c>
      <c r="N1331" s="22">
        <v>44301</v>
      </c>
      <c r="O1331" s="22">
        <v>44336</v>
      </c>
      <c r="P1331" s="22">
        <v>44335.5</v>
      </c>
      <c r="Q1331">
        <f t="shared" si="124"/>
        <v>41.5</v>
      </c>
      <c r="R1331" s="33">
        <f t="shared" si="125"/>
        <v>45869.119999999995</v>
      </c>
    </row>
    <row r="1332" spans="1:18" x14ac:dyDescent="0.35">
      <c r="A1332" t="s">
        <v>376</v>
      </c>
      <c r="B1332" s="21" t="s">
        <v>313</v>
      </c>
      <c r="C1332" s="22">
        <v>44301</v>
      </c>
      <c r="D1332" t="s">
        <v>161</v>
      </c>
      <c r="E1332" t="s">
        <v>162</v>
      </c>
      <c r="F1332" s="21" t="s">
        <v>192</v>
      </c>
      <c r="G1332" s="32">
        <v>1034.3800000000001</v>
      </c>
      <c r="H1332" s="22">
        <v>44287</v>
      </c>
      <c r="I1332" s="23">
        <v>44301</v>
      </c>
      <c r="J1332">
        <f t="shared" si="120"/>
        <v>15</v>
      </c>
      <c r="K1332" s="2">
        <f t="shared" si="121"/>
        <v>44294</v>
      </c>
      <c r="L1332" s="9">
        <f t="shared" si="122"/>
        <v>15</v>
      </c>
      <c r="M1332" s="2">
        <f t="shared" si="123"/>
        <v>44294</v>
      </c>
      <c r="N1332" s="22">
        <v>44301</v>
      </c>
      <c r="O1332" s="22">
        <v>44336</v>
      </c>
      <c r="P1332" s="22">
        <v>44335.5</v>
      </c>
      <c r="Q1332">
        <f t="shared" si="124"/>
        <v>41.5</v>
      </c>
      <c r="R1332" s="33">
        <f t="shared" si="125"/>
        <v>42926.770000000004</v>
      </c>
    </row>
    <row r="1333" spans="1:18" x14ac:dyDescent="0.35">
      <c r="A1333" t="s">
        <v>376</v>
      </c>
      <c r="B1333" s="21" t="s">
        <v>313</v>
      </c>
      <c r="C1333" s="22">
        <v>44301</v>
      </c>
      <c r="D1333" t="s">
        <v>171</v>
      </c>
      <c r="E1333" t="s">
        <v>172</v>
      </c>
      <c r="F1333" s="21" t="s">
        <v>192</v>
      </c>
      <c r="G1333" s="32">
        <v>248.51999999999998</v>
      </c>
      <c r="H1333" s="22">
        <v>44287</v>
      </c>
      <c r="I1333" s="23">
        <v>44301</v>
      </c>
      <c r="J1333">
        <f t="shared" si="120"/>
        <v>15</v>
      </c>
      <c r="K1333" s="2">
        <f t="shared" si="121"/>
        <v>44294</v>
      </c>
      <c r="L1333" s="9">
        <f t="shared" si="122"/>
        <v>15</v>
      </c>
      <c r="M1333" s="2">
        <f t="shared" si="123"/>
        <v>44294</v>
      </c>
      <c r="N1333" s="22">
        <v>44301</v>
      </c>
      <c r="O1333" s="22">
        <v>44336</v>
      </c>
      <c r="P1333" s="22">
        <v>44335.5</v>
      </c>
      <c r="Q1333">
        <f t="shared" si="124"/>
        <v>41.5</v>
      </c>
      <c r="R1333" s="33">
        <f t="shared" si="125"/>
        <v>10313.58</v>
      </c>
    </row>
    <row r="1334" spans="1:18" x14ac:dyDescent="0.35">
      <c r="A1334" t="s">
        <v>376</v>
      </c>
      <c r="B1334" s="21" t="s">
        <v>313</v>
      </c>
      <c r="C1334" s="22">
        <v>44301</v>
      </c>
      <c r="D1334" t="s">
        <v>161</v>
      </c>
      <c r="E1334" t="s">
        <v>162</v>
      </c>
      <c r="F1334" s="21" t="s">
        <v>193</v>
      </c>
      <c r="G1334" s="32">
        <v>2303.6699999999996</v>
      </c>
      <c r="H1334" s="22">
        <v>44287</v>
      </c>
      <c r="I1334" s="23">
        <v>44301</v>
      </c>
      <c r="J1334">
        <f t="shared" si="120"/>
        <v>15</v>
      </c>
      <c r="K1334" s="2">
        <f t="shared" si="121"/>
        <v>44294</v>
      </c>
      <c r="L1334" s="9">
        <f t="shared" si="122"/>
        <v>15</v>
      </c>
      <c r="M1334" s="2">
        <f t="shared" si="123"/>
        <v>44294</v>
      </c>
      <c r="N1334" s="22">
        <v>44301</v>
      </c>
      <c r="O1334" s="22">
        <v>44336</v>
      </c>
      <c r="P1334" s="22">
        <v>44335.5</v>
      </c>
      <c r="Q1334">
        <f t="shared" si="124"/>
        <v>41.5</v>
      </c>
      <c r="R1334" s="33">
        <f t="shared" si="125"/>
        <v>95602.304999999978</v>
      </c>
    </row>
    <row r="1335" spans="1:18" x14ac:dyDescent="0.35">
      <c r="A1335" t="s">
        <v>376</v>
      </c>
      <c r="B1335" s="21" t="s">
        <v>313</v>
      </c>
      <c r="C1335" s="22">
        <v>44301</v>
      </c>
      <c r="D1335" t="s">
        <v>161</v>
      </c>
      <c r="E1335" t="s">
        <v>162</v>
      </c>
      <c r="F1335" s="21" t="s">
        <v>340</v>
      </c>
      <c r="G1335" s="32">
        <v>197.98</v>
      </c>
      <c r="H1335" s="22">
        <v>44287</v>
      </c>
      <c r="I1335" s="23">
        <v>44301</v>
      </c>
      <c r="J1335">
        <f t="shared" si="120"/>
        <v>15</v>
      </c>
      <c r="K1335" s="2">
        <f t="shared" si="121"/>
        <v>44294</v>
      </c>
      <c r="L1335" s="9">
        <f t="shared" si="122"/>
        <v>15</v>
      </c>
      <c r="M1335" s="2">
        <f t="shared" si="123"/>
        <v>44294</v>
      </c>
      <c r="N1335" s="22">
        <v>44301</v>
      </c>
      <c r="O1335" s="22">
        <v>44336</v>
      </c>
      <c r="P1335" s="22">
        <v>44335.5</v>
      </c>
      <c r="Q1335">
        <f t="shared" si="124"/>
        <v>41.5</v>
      </c>
      <c r="R1335" s="33">
        <f t="shared" si="125"/>
        <v>8216.17</v>
      </c>
    </row>
    <row r="1336" spans="1:18" x14ac:dyDescent="0.35">
      <c r="A1336" t="s">
        <v>376</v>
      </c>
      <c r="B1336" s="21" t="s">
        <v>313</v>
      </c>
      <c r="C1336" s="22">
        <v>44301</v>
      </c>
      <c r="D1336" t="s">
        <v>161</v>
      </c>
      <c r="E1336" t="s">
        <v>162</v>
      </c>
      <c r="F1336" s="21" t="s">
        <v>342</v>
      </c>
      <c r="G1336" s="32">
        <v>47.56</v>
      </c>
      <c r="H1336" s="22">
        <v>44287</v>
      </c>
      <c r="I1336" s="23">
        <v>44301</v>
      </c>
      <c r="J1336">
        <f t="shared" si="120"/>
        <v>15</v>
      </c>
      <c r="K1336" s="2">
        <f t="shared" si="121"/>
        <v>44294</v>
      </c>
      <c r="L1336" s="9">
        <f t="shared" si="122"/>
        <v>15</v>
      </c>
      <c r="M1336" s="2">
        <f t="shared" si="123"/>
        <v>44294</v>
      </c>
      <c r="N1336" s="22">
        <v>44301</v>
      </c>
      <c r="O1336" s="22">
        <v>44336</v>
      </c>
      <c r="P1336" s="22">
        <v>44335.5</v>
      </c>
      <c r="Q1336">
        <f t="shared" si="124"/>
        <v>41.5</v>
      </c>
      <c r="R1336" s="33">
        <f t="shared" si="125"/>
        <v>1973.74</v>
      </c>
    </row>
    <row r="1337" spans="1:18" x14ac:dyDescent="0.35">
      <c r="A1337" t="s">
        <v>376</v>
      </c>
      <c r="B1337" s="21" t="s">
        <v>313</v>
      </c>
      <c r="C1337" s="22">
        <v>44301</v>
      </c>
      <c r="D1337" t="s">
        <v>110</v>
      </c>
      <c r="E1337" t="s">
        <v>111</v>
      </c>
      <c r="F1337" s="21" t="s">
        <v>343</v>
      </c>
      <c r="G1337" s="32">
        <v>91</v>
      </c>
      <c r="H1337" s="22">
        <v>44287</v>
      </c>
      <c r="I1337" s="23">
        <v>44301</v>
      </c>
      <c r="J1337">
        <f t="shared" si="120"/>
        <v>15</v>
      </c>
      <c r="K1337" s="2">
        <f t="shared" si="121"/>
        <v>44294</v>
      </c>
      <c r="L1337" s="9">
        <f t="shared" si="122"/>
        <v>15</v>
      </c>
      <c r="M1337" s="2">
        <f t="shared" si="123"/>
        <v>44294</v>
      </c>
      <c r="N1337" s="22">
        <v>44301</v>
      </c>
      <c r="O1337" s="22">
        <v>44348</v>
      </c>
      <c r="P1337" s="22">
        <v>44344.5</v>
      </c>
      <c r="Q1337">
        <f t="shared" si="124"/>
        <v>50.5</v>
      </c>
      <c r="R1337" s="33">
        <f t="shared" si="125"/>
        <v>4595.5</v>
      </c>
    </row>
    <row r="1338" spans="1:18" x14ac:dyDescent="0.35">
      <c r="A1338" t="s">
        <v>376</v>
      </c>
      <c r="B1338" s="21" t="s">
        <v>313</v>
      </c>
      <c r="C1338" s="22">
        <v>44301</v>
      </c>
      <c r="D1338" t="s">
        <v>110</v>
      </c>
      <c r="E1338" t="s">
        <v>111</v>
      </c>
      <c r="F1338" s="21" t="s">
        <v>367</v>
      </c>
      <c r="G1338" s="32">
        <v>117.58</v>
      </c>
      <c r="H1338" s="22">
        <v>44287</v>
      </c>
      <c r="I1338" s="23">
        <v>44301</v>
      </c>
      <c r="J1338">
        <f t="shared" si="120"/>
        <v>15</v>
      </c>
      <c r="K1338" s="2">
        <f t="shared" si="121"/>
        <v>44294</v>
      </c>
      <c r="L1338" s="9">
        <f t="shared" si="122"/>
        <v>15</v>
      </c>
      <c r="M1338" s="2">
        <f t="shared" si="123"/>
        <v>44294</v>
      </c>
      <c r="N1338" s="22">
        <v>44301</v>
      </c>
      <c r="O1338" s="22">
        <v>44348</v>
      </c>
      <c r="P1338" s="22">
        <v>44344.5</v>
      </c>
      <c r="Q1338">
        <f t="shared" si="124"/>
        <v>50.5</v>
      </c>
      <c r="R1338" s="33">
        <f t="shared" si="125"/>
        <v>5937.79</v>
      </c>
    </row>
    <row r="1339" spans="1:18" x14ac:dyDescent="0.35">
      <c r="A1339" t="s">
        <v>376</v>
      </c>
      <c r="B1339" s="21" t="s">
        <v>313</v>
      </c>
      <c r="C1339" s="22">
        <v>44301</v>
      </c>
      <c r="D1339" t="s">
        <v>201</v>
      </c>
      <c r="E1339" t="s">
        <v>202</v>
      </c>
      <c r="F1339" s="21" t="s">
        <v>109</v>
      </c>
      <c r="G1339" s="32">
        <v>0.88</v>
      </c>
      <c r="H1339" s="22">
        <v>44287</v>
      </c>
      <c r="I1339" s="23">
        <v>44301</v>
      </c>
      <c r="J1339">
        <f t="shared" si="120"/>
        <v>15</v>
      </c>
      <c r="K1339" s="2">
        <f t="shared" si="121"/>
        <v>44294</v>
      </c>
      <c r="L1339" s="9">
        <f t="shared" si="122"/>
        <v>15</v>
      </c>
      <c r="M1339" s="2">
        <f t="shared" si="123"/>
        <v>44294</v>
      </c>
      <c r="N1339" s="22">
        <v>44301</v>
      </c>
      <c r="O1339" s="22">
        <v>44407</v>
      </c>
      <c r="P1339" s="22">
        <v>44406.5</v>
      </c>
      <c r="Q1339">
        <f t="shared" si="124"/>
        <v>112.5</v>
      </c>
      <c r="R1339" s="33">
        <f t="shared" si="125"/>
        <v>99</v>
      </c>
    </row>
    <row r="1340" spans="1:18" x14ac:dyDescent="0.35">
      <c r="A1340" t="s">
        <v>376</v>
      </c>
      <c r="B1340" s="21" t="s">
        <v>313</v>
      </c>
      <c r="C1340" s="22">
        <v>44301</v>
      </c>
      <c r="D1340" t="s">
        <v>217</v>
      </c>
      <c r="E1340" t="s">
        <v>218</v>
      </c>
      <c r="F1340" s="21" t="s">
        <v>219</v>
      </c>
      <c r="G1340" s="32">
        <v>14.64</v>
      </c>
      <c r="H1340" s="22">
        <v>44287</v>
      </c>
      <c r="I1340" s="23">
        <v>44301</v>
      </c>
      <c r="J1340">
        <f t="shared" si="120"/>
        <v>15</v>
      </c>
      <c r="K1340" s="2">
        <f t="shared" si="121"/>
        <v>44294</v>
      </c>
      <c r="L1340" s="9">
        <f t="shared" si="122"/>
        <v>15</v>
      </c>
      <c r="M1340" s="2">
        <f t="shared" si="123"/>
        <v>44294</v>
      </c>
      <c r="N1340" s="22">
        <v>44301</v>
      </c>
      <c r="O1340" s="22">
        <v>44407</v>
      </c>
      <c r="P1340" s="22">
        <v>44406.5</v>
      </c>
      <c r="Q1340">
        <f t="shared" si="124"/>
        <v>112.5</v>
      </c>
      <c r="R1340" s="33">
        <f t="shared" si="125"/>
        <v>1647</v>
      </c>
    </row>
    <row r="1341" spans="1:18" x14ac:dyDescent="0.35">
      <c r="A1341" t="s">
        <v>376</v>
      </c>
      <c r="B1341" s="21" t="s">
        <v>313</v>
      </c>
      <c r="C1341" s="22">
        <v>44301</v>
      </c>
      <c r="D1341" t="s">
        <v>201</v>
      </c>
      <c r="E1341" t="s">
        <v>202</v>
      </c>
      <c r="F1341" s="21" t="s">
        <v>109</v>
      </c>
      <c r="G1341" s="32">
        <v>1.05</v>
      </c>
      <c r="H1341" s="22">
        <v>44287</v>
      </c>
      <c r="I1341" s="23">
        <v>44301</v>
      </c>
      <c r="J1341">
        <f t="shared" si="120"/>
        <v>15</v>
      </c>
      <c r="K1341" s="2">
        <f t="shared" si="121"/>
        <v>44294</v>
      </c>
      <c r="L1341" s="9">
        <f t="shared" si="122"/>
        <v>15</v>
      </c>
      <c r="M1341" s="2">
        <f t="shared" si="123"/>
        <v>44294</v>
      </c>
      <c r="N1341" s="22">
        <v>44301</v>
      </c>
      <c r="O1341" s="22">
        <v>44407</v>
      </c>
      <c r="P1341" s="22">
        <v>44406.5</v>
      </c>
      <c r="Q1341">
        <f t="shared" si="124"/>
        <v>112.5</v>
      </c>
      <c r="R1341" s="33">
        <f t="shared" si="125"/>
        <v>118.125</v>
      </c>
    </row>
    <row r="1342" spans="1:18" x14ac:dyDescent="0.35">
      <c r="A1342" t="s">
        <v>376</v>
      </c>
      <c r="B1342" s="21" t="s">
        <v>313</v>
      </c>
      <c r="C1342" s="22">
        <v>44301</v>
      </c>
      <c r="D1342" t="s">
        <v>114</v>
      </c>
      <c r="E1342" t="s">
        <v>115</v>
      </c>
      <c r="F1342" s="21" t="s">
        <v>204</v>
      </c>
      <c r="G1342" s="32">
        <v>28.43</v>
      </c>
      <c r="H1342" s="22">
        <v>44287</v>
      </c>
      <c r="I1342" s="23">
        <v>44301</v>
      </c>
      <c r="J1342">
        <f t="shared" si="120"/>
        <v>15</v>
      </c>
      <c r="K1342" s="2">
        <f t="shared" si="121"/>
        <v>44294</v>
      </c>
      <c r="L1342" s="9">
        <f t="shared" si="122"/>
        <v>15</v>
      </c>
      <c r="M1342" s="2">
        <f t="shared" si="123"/>
        <v>44294</v>
      </c>
      <c r="N1342" s="22">
        <v>44301</v>
      </c>
      <c r="O1342" s="22">
        <v>44407</v>
      </c>
      <c r="P1342" s="22">
        <v>44406.5</v>
      </c>
      <c r="Q1342">
        <f t="shared" si="124"/>
        <v>112.5</v>
      </c>
      <c r="R1342" s="33">
        <f t="shared" si="125"/>
        <v>3198.375</v>
      </c>
    </row>
    <row r="1343" spans="1:18" x14ac:dyDescent="0.35">
      <c r="A1343" t="s">
        <v>376</v>
      </c>
      <c r="B1343" s="21" t="s">
        <v>313</v>
      </c>
      <c r="C1343" s="22">
        <v>44301</v>
      </c>
      <c r="D1343" t="s">
        <v>217</v>
      </c>
      <c r="E1343" t="s">
        <v>218</v>
      </c>
      <c r="F1343" s="21" t="s">
        <v>219</v>
      </c>
      <c r="G1343" s="32">
        <v>789.6</v>
      </c>
      <c r="H1343" s="22">
        <v>44287</v>
      </c>
      <c r="I1343" s="23">
        <v>44301</v>
      </c>
      <c r="J1343">
        <f t="shared" si="120"/>
        <v>15</v>
      </c>
      <c r="K1343" s="2">
        <f t="shared" si="121"/>
        <v>44294</v>
      </c>
      <c r="L1343" s="9">
        <f t="shared" si="122"/>
        <v>15</v>
      </c>
      <c r="M1343" s="2">
        <f t="shared" si="123"/>
        <v>44294</v>
      </c>
      <c r="N1343" s="22">
        <v>44301</v>
      </c>
      <c r="O1343" s="22">
        <v>44407</v>
      </c>
      <c r="P1343" s="22">
        <v>44406.5</v>
      </c>
      <c r="Q1343">
        <f t="shared" si="124"/>
        <v>112.5</v>
      </c>
      <c r="R1343" s="33">
        <f t="shared" si="125"/>
        <v>88830</v>
      </c>
    </row>
    <row r="1344" spans="1:18" x14ac:dyDescent="0.35">
      <c r="A1344" t="s">
        <v>376</v>
      </c>
      <c r="B1344" s="21" t="s">
        <v>313</v>
      </c>
      <c r="C1344" s="22">
        <v>44301</v>
      </c>
      <c r="D1344" t="s">
        <v>201</v>
      </c>
      <c r="E1344" t="s">
        <v>202</v>
      </c>
      <c r="F1344" s="21" t="s">
        <v>319</v>
      </c>
      <c r="G1344" s="32">
        <v>528.4</v>
      </c>
      <c r="H1344" s="22">
        <v>44287</v>
      </c>
      <c r="I1344" s="23">
        <v>44301</v>
      </c>
      <c r="J1344">
        <f t="shared" si="120"/>
        <v>15</v>
      </c>
      <c r="K1344" s="2">
        <f t="shared" si="121"/>
        <v>44294</v>
      </c>
      <c r="L1344" s="9">
        <f t="shared" si="122"/>
        <v>15</v>
      </c>
      <c r="M1344" s="2">
        <f t="shared" si="123"/>
        <v>44294</v>
      </c>
      <c r="N1344" s="22">
        <v>44301</v>
      </c>
      <c r="O1344" s="22">
        <v>44407</v>
      </c>
      <c r="P1344" s="22">
        <v>44406.5</v>
      </c>
      <c r="Q1344">
        <f t="shared" si="124"/>
        <v>112.5</v>
      </c>
      <c r="R1344" s="33">
        <f t="shared" si="125"/>
        <v>59445</v>
      </c>
    </row>
    <row r="1345" spans="1:18" x14ac:dyDescent="0.35">
      <c r="A1345" t="s">
        <v>376</v>
      </c>
      <c r="B1345" s="21" t="s">
        <v>313</v>
      </c>
      <c r="C1345" s="22">
        <v>44301</v>
      </c>
      <c r="D1345" t="s">
        <v>201</v>
      </c>
      <c r="E1345" t="s">
        <v>202</v>
      </c>
      <c r="F1345" s="21" t="s">
        <v>164</v>
      </c>
      <c r="G1345" s="32">
        <v>154.87</v>
      </c>
      <c r="H1345" s="22">
        <v>44287</v>
      </c>
      <c r="I1345" s="23">
        <v>44301</v>
      </c>
      <c r="J1345">
        <f t="shared" si="120"/>
        <v>15</v>
      </c>
      <c r="K1345" s="2">
        <f t="shared" si="121"/>
        <v>44294</v>
      </c>
      <c r="L1345" s="9">
        <f t="shared" si="122"/>
        <v>15</v>
      </c>
      <c r="M1345" s="2">
        <f t="shared" si="123"/>
        <v>44294</v>
      </c>
      <c r="N1345" s="22">
        <v>44301</v>
      </c>
      <c r="O1345" s="22">
        <v>44407</v>
      </c>
      <c r="P1345" s="22">
        <v>44406.5</v>
      </c>
      <c r="Q1345">
        <f t="shared" si="124"/>
        <v>112.5</v>
      </c>
      <c r="R1345" s="33">
        <f t="shared" si="125"/>
        <v>17422.875</v>
      </c>
    </row>
    <row r="1346" spans="1:18" x14ac:dyDescent="0.35">
      <c r="A1346" t="s">
        <v>376</v>
      </c>
      <c r="B1346" s="21" t="s">
        <v>313</v>
      </c>
      <c r="C1346" s="22">
        <v>44301</v>
      </c>
      <c r="D1346" t="s">
        <v>114</v>
      </c>
      <c r="E1346" t="s">
        <v>115</v>
      </c>
      <c r="F1346" s="21" t="s">
        <v>232</v>
      </c>
      <c r="G1346" s="32">
        <v>19.13</v>
      </c>
      <c r="H1346" s="22">
        <v>44287</v>
      </c>
      <c r="I1346" s="23">
        <v>44301</v>
      </c>
      <c r="J1346">
        <f t="shared" ref="J1346:J1408" si="126">I1346-H1346+1</f>
        <v>15</v>
      </c>
      <c r="K1346" s="2">
        <f t="shared" ref="K1346:K1408" si="127">(H1346+I1346)/2</f>
        <v>44294</v>
      </c>
      <c r="L1346" s="9">
        <f t="shared" si="122"/>
        <v>15</v>
      </c>
      <c r="M1346" s="2">
        <f t="shared" si="123"/>
        <v>44294</v>
      </c>
      <c r="N1346" s="22">
        <v>44301</v>
      </c>
      <c r="O1346" s="22">
        <v>44407</v>
      </c>
      <c r="P1346" s="22">
        <v>44406.5</v>
      </c>
      <c r="Q1346">
        <f t="shared" si="124"/>
        <v>112.5</v>
      </c>
      <c r="R1346" s="33">
        <f t="shared" si="125"/>
        <v>2152.125</v>
      </c>
    </row>
    <row r="1347" spans="1:18" x14ac:dyDescent="0.35">
      <c r="A1347" t="s">
        <v>376</v>
      </c>
      <c r="B1347" s="21" t="s">
        <v>313</v>
      </c>
      <c r="C1347" s="22">
        <v>44301</v>
      </c>
      <c r="D1347" t="s">
        <v>114</v>
      </c>
      <c r="E1347" t="s">
        <v>115</v>
      </c>
      <c r="F1347" s="21" t="s">
        <v>234</v>
      </c>
      <c r="G1347" s="32">
        <v>34.81</v>
      </c>
      <c r="H1347" s="22">
        <v>44287</v>
      </c>
      <c r="I1347" s="23">
        <v>44301</v>
      </c>
      <c r="J1347">
        <f t="shared" si="126"/>
        <v>15</v>
      </c>
      <c r="K1347" s="2">
        <f t="shared" si="127"/>
        <v>44294</v>
      </c>
      <c r="L1347" s="9">
        <f t="shared" si="122"/>
        <v>15</v>
      </c>
      <c r="M1347" s="2">
        <f t="shared" si="123"/>
        <v>44294</v>
      </c>
      <c r="N1347" s="22">
        <v>44301</v>
      </c>
      <c r="O1347" s="22">
        <v>44407</v>
      </c>
      <c r="P1347" s="22">
        <v>44406.5</v>
      </c>
      <c r="Q1347">
        <f t="shared" si="124"/>
        <v>112.5</v>
      </c>
      <c r="R1347" s="33">
        <f t="shared" si="125"/>
        <v>3916.1250000000005</v>
      </c>
    </row>
    <row r="1348" spans="1:18" x14ac:dyDescent="0.35">
      <c r="A1348" t="s">
        <v>376</v>
      </c>
      <c r="B1348" s="21" t="s">
        <v>313</v>
      </c>
      <c r="C1348" s="22">
        <v>44301</v>
      </c>
      <c r="D1348" t="s">
        <v>347</v>
      </c>
      <c r="E1348" t="s">
        <v>348</v>
      </c>
      <c r="F1348" s="21" t="s">
        <v>344</v>
      </c>
      <c r="G1348" s="32">
        <v>14.34</v>
      </c>
      <c r="H1348" s="22">
        <v>44287</v>
      </c>
      <c r="I1348" s="23">
        <v>44301</v>
      </c>
      <c r="J1348">
        <f t="shared" si="126"/>
        <v>15</v>
      </c>
      <c r="K1348" s="2">
        <f t="shared" si="127"/>
        <v>44294</v>
      </c>
      <c r="L1348" s="9">
        <f t="shared" si="122"/>
        <v>15</v>
      </c>
      <c r="M1348" s="2">
        <f t="shared" si="123"/>
        <v>44294</v>
      </c>
      <c r="N1348" s="22">
        <v>44301</v>
      </c>
      <c r="O1348" s="22">
        <v>44407</v>
      </c>
      <c r="P1348" s="22">
        <v>44406.5</v>
      </c>
      <c r="Q1348">
        <f t="shared" si="124"/>
        <v>112.5</v>
      </c>
      <c r="R1348" s="33">
        <f t="shared" si="125"/>
        <v>1613.25</v>
      </c>
    </row>
    <row r="1349" spans="1:18" x14ac:dyDescent="0.35">
      <c r="A1349" t="s">
        <v>376</v>
      </c>
      <c r="B1349" s="21" t="s">
        <v>313</v>
      </c>
      <c r="C1349" s="22">
        <v>44301</v>
      </c>
      <c r="D1349" t="s">
        <v>201</v>
      </c>
      <c r="E1349" t="s">
        <v>202</v>
      </c>
      <c r="F1349" s="21" t="s">
        <v>344</v>
      </c>
      <c r="G1349" s="32">
        <v>109.41</v>
      </c>
      <c r="H1349" s="22">
        <v>44287</v>
      </c>
      <c r="I1349" s="23">
        <v>44301</v>
      </c>
      <c r="J1349">
        <f t="shared" si="126"/>
        <v>15</v>
      </c>
      <c r="K1349" s="2">
        <f t="shared" si="127"/>
        <v>44294</v>
      </c>
      <c r="L1349" s="9">
        <f t="shared" si="122"/>
        <v>15</v>
      </c>
      <c r="M1349" s="2">
        <f t="shared" si="123"/>
        <v>44294</v>
      </c>
      <c r="N1349" s="22">
        <v>44301</v>
      </c>
      <c r="O1349" s="22">
        <v>44407</v>
      </c>
      <c r="P1349" s="22">
        <v>44406.5</v>
      </c>
      <c r="Q1349">
        <f t="shared" si="124"/>
        <v>112.5</v>
      </c>
      <c r="R1349" s="33">
        <f t="shared" si="125"/>
        <v>12308.625</v>
      </c>
    </row>
    <row r="1350" spans="1:18" x14ac:dyDescent="0.35">
      <c r="A1350" t="s">
        <v>376</v>
      </c>
      <c r="B1350" s="21" t="s">
        <v>313</v>
      </c>
      <c r="C1350" s="22">
        <v>44301</v>
      </c>
      <c r="D1350" t="s">
        <v>349</v>
      </c>
      <c r="E1350" t="s">
        <v>350</v>
      </c>
      <c r="F1350" s="21" t="s">
        <v>351</v>
      </c>
      <c r="G1350" s="32">
        <v>23.59</v>
      </c>
      <c r="H1350" s="22">
        <v>44287</v>
      </c>
      <c r="I1350" s="23">
        <v>44301</v>
      </c>
      <c r="J1350">
        <f t="shared" si="126"/>
        <v>15</v>
      </c>
      <c r="K1350" s="2">
        <f t="shared" si="127"/>
        <v>44294</v>
      </c>
      <c r="L1350" s="9">
        <f t="shared" si="122"/>
        <v>15</v>
      </c>
      <c r="M1350" s="2">
        <f t="shared" si="123"/>
        <v>44294</v>
      </c>
      <c r="N1350" s="22">
        <v>44301</v>
      </c>
      <c r="O1350" s="22">
        <v>44407</v>
      </c>
      <c r="P1350" s="22">
        <v>44406.5</v>
      </c>
      <c r="Q1350">
        <f t="shared" si="124"/>
        <v>112.5</v>
      </c>
      <c r="R1350" s="33">
        <f t="shared" si="125"/>
        <v>2653.875</v>
      </c>
    </row>
    <row r="1351" spans="1:18" x14ac:dyDescent="0.35">
      <c r="A1351" t="s">
        <v>376</v>
      </c>
      <c r="B1351" s="21" t="s">
        <v>313</v>
      </c>
      <c r="C1351" s="22">
        <v>44301</v>
      </c>
      <c r="D1351" t="s">
        <v>352</v>
      </c>
      <c r="E1351" t="s">
        <v>353</v>
      </c>
      <c r="F1351" s="21" t="s">
        <v>354</v>
      </c>
      <c r="G1351" s="32">
        <v>1.59</v>
      </c>
      <c r="H1351" s="22">
        <v>44287</v>
      </c>
      <c r="I1351" s="23">
        <v>44301</v>
      </c>
      <c r="J1351">
        <f t="shared" si="126"/>
        <v>15</v>
      </c>
      <c r="K1351" s="2">
        <f t="shared" si="127"/>
        <v>44294</v>
      </c>
      <c r="L1351" s="9">
        <f t="shared" si="122"/>
        <v>15</v>
      </c>
      <c r="M1351" s="2">
        <f t="shared" si="123"/>
        <v>44294</v>
      </c>
      <c r="N1351" s="22">
        <v>44301</v>
      </c>
      <c r="O1351" s="22">
        <v>44407</v>
      </c>
      <c r="P1351" s="22">
        <v>44406.5</v>
      </c>
      <c r="Q1351">
        <f t="shared" si="124"/>
        <v>112.5</v>
      </c>
      <c r="R1351" s="33">
        <f t="shared" si="125"/>
        <v>178.875</v>
      </c>
    </row>
    <row r="1352" spans="1:18" x14ac:dyDescent="0.35">
      <c r="A1352" t="s">
        <v>376</v>
      </c>
      <c r="B1352" s="21" t="s">
        <v>313</v>
      </c>
      <c r="C1352" s="22">
        <v>44301</v>
      </c>
      <c r="D1352" t="s">
        <v>355</v>
      </c>
      <c r="E1352" t="s">
        <v>356</v>
      </c>
      <c r="F1352" s="21" t="s">
        <v>354</v>
      </c>
      <c r="G1352" s="32">
        <v>4.41</v>
      </c>
      <c r="H1352" s="22">
        <v>44287</v>
      </c>
      <c r="I1352" s="23">
        <v>44301</v>
      </c>
      <c r="J1352">
        <f t="shared" si="126"/>
        <v>15</v>
      </c>
      <c r="K1352" s="2">
        <f t="shared" si="127"/>
        <v>44294</v>
      </c>
      <c r="L1352" s="9">
        <f t="shared" si="122"/>
        <v>15</v>
      </c>
      <c r="M1352" s="2">
        <f t="shared" si="123"/>
        <v>44294</v>
      </c>
      <c r="N1352" s="22">
        <v>44301</v>
      </c>
      <c r="O1352" s="22">
        <v>44407</v>
      </c>
      <c r="P1352" s="22">
        <v>44406.5</v>
      </c>
      <c r="Q1352">
        <f t="shared" si="124"/>
        <v>112.5</v>
      </c>
      <c r="R1352" s="33">
        <f t="shared" si="125"/>
        <v>496.125</v>
      </c>
    </row>
    <row r="1353" spans="1:18" x14ac:dyDescent="0.35">
      <c r="A1353" t="s">
        <v>376</v>
      </c>
      <c r="B1353" s="21" t="s">
        <v>313</v>
      </c>
      <c r="C1353" s="22">
        <v>44301</v>
      </c>
      <c r="D1353" t="s">
        <v>201</v>
      </c>
      <c r="E1353" t="s">
        <v>202</v>
      </c>
      <c r="F1353" s="21" t="s">
        <v>109</v>
      </c>
      <c r="G1353" s="32">
        <v>837.70000000000016</v>
      </c>
      <c r="H1353" s="22">
        <v>44287</v>
      </c>
      <c r="I1353" s="23">
        <v>44301</v>
      </c>
      <c r="J1353">
        <f t="shared" si="126"/>
        <v>15</v>
      </c>
      <c r="K1353" s="2">
        <f t="shared" si="127"/>
        <v>44294</v>
      </c>
      <c r="L1353" s="9">
        <f t="shared" si="122"/>
        <v>15</v>
      </c>
      <c r="M1353" s="2">
        <f t="shared" si="123"/>
        <v>44294</v>
      </c>
      <c r="N1353" s="22">
        <v>44301</v>
      </c>
      <c r="O1353" s="22">
        <v>44407</v>
      </c>
      <c r="P1353" s="22">
        <v>44406.5</v>
      </c>
      <c r="Q1353">
        <f t="shared" si="124"/>
        <v>112.5</v>
      </c>
      <c r="R1353" s="33">
        <f t="shared" si="125"/>
        <v>94241.250000000015</v>
      </c>
    </row>
    <row r="1354" spans="1:18" x14ac:dyDescent="0.35">
      <c r="A1354" t="s">
        <v>376</v>
      </c>
      <c r="B1354" s="21" t="s">
        <v>313</v>
      </c>
      <c r="C1354" s="22">
        <v>44301</v>
      </c>
      <c r="D1354" t="s">
        <v>201</v>
      </c>
      <c r="E1354" t="s">
        <v>202</v>
      </c>
      <c r="F1354" s="21" t="s">
        <v>102</v>
      </c>
      <c r="G1354" s="32">
        <v>5.55</v>
      </c>
      <c r="H1354" s="22">
        <v>44287</v>
      </c>
      <c r="I1354" s="23">
        <v>44301</v>
      </c>
      <c r="J1354">
        <f t="shared" si="126"/>
        <v>15</v>
      </c>
      <c r="K1354" s="2">
        <f t="shared" si="127"/>
        <v>44294</v>
      </c>
      <c r="L1354" s="9">
        <f t="shared" si="122"/>
        <v>15</v>
      </c>
      <c r="M1354" s="2">
        <f t="shared" si="123"/>
        <v>44294</v>
      </c>
      <c r="N1354" s="22">
        <v>44301</v>
      </c>
      <c r="O1354" s="22">
        <v>44407</v>
      </c>
      <c r="P1354" s="22">
        <v>44406.5</v>
      </c>
      <c r="Q1354">
        <f t="shared" si="124"/>
        <v>112.5</v>
      </c>
      <c r="R1354" s="33">
        <f t="shared" si="125"/>
        <v>624.375</v>
      </c>
    </row>
    <row r="1355" spans="1:18" x14ac:dyDescent="0.35">
      <c r="A1355" t="s">
        <v>376</v>
      </c>
      <c r="B1355" s="21" t="s">
        <v>313</v>
      </c>
      <c r="C1355" s="22">
        <v>44301</v>
      </c>
      <c r="D1355" t="s">
        <v>110</v>
      </c>
      <c r="E1355" t="s">
        <v>111</v>
      </c>
      <c r="F1355" s="21" t="s">
        <v>239</v>
      </c>
      <c r="G1355" s="32">
        <v>41.31</v>
      </c>
      <c r="H1355" s="22">
        <v>44287</v>
      </c>
      <c r="I1355" s="23">
        <v>44301</v>
      </c>
      <c r="J1355">
        <f t="shared" si="126"/>
        <v>15</v>
      </c>
      <c r="K1355" s="2">
        <f t="shared" si="127"/>
        <v>44294</v>
      </c>
      <c r="L1355" s="9">
        <f t="shared" ref="L1355:L1418" si="128">I1355-H1355+1</f>
        <v>15</v>
      </c>
      <c r="M1355" s="2">
        <f t="shared" ref="M1355:M1418" si="129">(H1355+I1355)/2</f>
        <v>44294</v>
      </c>
      <c r="N1355" s="22">
        <v>44301</v>
      </c>
      <c r="O1355" s="22">
        <v>44407</v>
      </c>
      <c r="P1355" s="22">
        <v>44406.5</v>
      </c>
      <c r="Q1355">
        <f t="shared" ref="Q1355:Q1418" si="130">P1355-M1355</f>
        <v>112.5</v>
      </c>
      <c r="R1355" s="33">
        <f t="shared" ref="R1355:R1418" si="131">Q1355*G1355</f>
        <v>4647.375</v>
      </c>
    </row>
    <row r="1356" spans="1:18" x14ac:dyDescent="0.35">
      <c r="A1356" t="s">
        <v>376</v>
      </c>
      <c r="B1356" s="21" t="s">
        <v>313</v>
      </c>
      <c r="C1356" s="22">
        <v>44301</v>
      </c>
      <c r="D1356" t="s">
        <v>148</v>
      </c>
      <c r="E1356" t="s">
        <v>149</v>
      </c>
      <c r="F1356" s="21" t="s">
        <v>205</v>
      </c>
      <c r="G1356" s="32">
        <v>324.77</v>
      </c>
      <c r="H1356" s="22">
        <v>44287</v>
      </c>
      <c r="I1356" s="23">
        <v>44301</v>
      </c>
      <c r="J1356">
        <f t="shared" si="126"/>
        <v>15</v>
      </c>
      <c r="K1356" s="2">
        <f t="shared" si="127"/>
        <v>44294</v>
      </c>
      <c r="L1356" s="9">
        <f t="shared" si="128"/>
        <v>15</v>
      </c>
      <c r="M1356" s="2">
        <f t="shared" si="129"/>
        <v>44294</v>
      </c>
      <c r="N1356" s="22">
        <v>44301</v>
      </c>
      <c r="O1356" s="22">
        <v>44410</v>
      </c>
      <c r="P1356" s="22">
        <v>44407.5</v>
      </c>
      <c r="Q1356">
        <f t="shared" si="130"/>
        <v>113.5</v>
      </c>
      <c r="R1356" s="33">
        <f t="shared" si="131"/>
        <v>36861.394999999997</v>
      </c>
    </row>
    <row r="1357" spans="1:18" x14ac:dyDescent="0.35">
      <c r="A1357" t="s">
        <v>376</v>
      </c>
      <c r="B1357" s="21" t="s">
        <v>313</v>
      </c>
      <c r="C1357" s="22">
        <v>44301</v>
      </c>
      <c r="D1357" t="s">
        <v>171</v>
      </c>
      <c r="E1357" t="s">
        <v>172</v>
      </c>
      <c r="F1357" s="21" t="s">
        <v>206</v>
      </c>
      <c r="G1357" s="32">
        <v>1690.38</v>
      </c>
      <c r="H1357" s="22">
        <v>44287</v>
      </c>
      <c r="I1357" s="23">
        <v>44301</v>
      </c>
      <c r="J1357">
        <f t="shared" si="126"/>
        <v>15</v>
      </c>
      <c r="K1357" s="2">
        <f t="shared" si="127"/>
        <v>44294</v>
      </c>
      <c r="L1357" s="9">
        <f t="shared" si="128"/>
        <v>15</v>
      </c>
      <c r="M1357" s="2">
        <f t="shared" si="129"/>
        <v>44294</v>
      </c>
      <c r="N1357" s="22">
        <v>44301</v>
      </c>
      <c r="O1357" s="22">
        <v>44410</v>
      </c>
      <c r="P1357" s="22">
        <v>44407.5</v>
      </c>
      <c r="Q1357">
        <f t="shared" si="130"/>
        <v>113.5</v>
      </c>
      <c r="R1357" s="33">
        <f t="shared" si="131"/>
        <v>191858.13</v>
      </c>
    </row>
    <row r="1358" spans="1:18" x14ac:dyDescent="0.35">
      <c r="A1358" t="s">
        <v>376</v>
      </c>
      <c r="B1358" s="21" t="s">
        <v>313</v>
      </c>
      <c r="C1358" s="22">
        <v>44301</v>
      </c>
      <c r="D1358" t="s">
        <v>207</v>
      </c>
      <c r="E1358" t="s">
        <v>208</v>
      </c>
      <c r="F1358" s="21" t="s">
        <v>209</v>
      </c>
      <c r="G1358" s="32">
        <v>5.47</v>
      </c>
      <c r="H1358" s="22">
        <v>44287</v>
      </c>
      <c r="I1358" s="23">
        <v>44301</v>
      </c>
      <c r="J1358">
        <f t="shared" si="126"/>
        <v>15</v>
      </c>
      <c r="K1358" s="2">
        <f t="shared" si="127"/>
        <v>44294</v>
      </c>
      <c r="L1358" s="9">
        <f t="shared" si="128"/>
        <v>15</v>
      </c>
      <c r="M1358" s="2">
        <f t="shared" si="129"/>
        <v>44294</v>
      </c>
      <c r="N1358" s="22">
        <v>44301</v>
      </c>
      <c r="O1358" s="22">
        <v>44410</v>
      </c>
      <c r="P1358" s="22">
        <v>44407.5</v>
      </c>
      <c r="Q1358">
        <f t="shared" si="130"/>
        <v>113.5</v>
      </c>
      <c r="R1358" s="33">
        <f t="shared" si="131"/>
        <v>620.84500000000003</v>
      </c>
    </row>
    <row r="1359" spans="1:18" x14ac:dyDescent="0.35">
      <c r="A1359" t="s">
        <v>376</v>
      </c>
      <c r="B1359" s="21" t="s">
        <v>313</v>
      </c>
      <c r="C1359" s="22">
        <v>44301</v>
      </c>
      <c r="D1359" t="s">
        <v>171</v>
      </c>
      <c r="E1359" t="s">
        <v>172</v>
      </c>
      <c r="F1359" s="21" t="s">
        <v>210</v>
      </c>
      <c r="G1359" s="32">
        <v>9.1999999999999993</v>
      </c>
      <c r="H1359" s="22">
        <v>44287</v>
      </c>
      <c r="I1359" s="23">
        <v>44301</v>
      </c>
      <c r="J1359">
        <f t="shared" si="126"/>
        <v>15</v>
      </c>
      <c r="K1359" s="2">
        <f t="shared" si="127"/>
        <v>44294</v>
      </c>
      <c r="L1359" s="9">
        <f t="shared" si="128"/>
        <v>15</v>
      </c>
      <c r="M1359" s="2">
        <f t="shared" si="129"/>
        <v>44294</v>
      </c>
      <c r="N1359" s="22">
        <v>44301</v>
      </c>
      <c r="O1359" s="22">
        <v>44410</v>
      </c>
      <c r="P1359" s="22">
        <v>44407.5</v>
      </c>
      <c r="Q1359">
        <f t="shared" si="130"/>
        <v>113.5</v>
      </c>
      <c r="R1359" s="33">
        <f t="shared" si="131"/>
        <v>1044.1999999999998</v>
      </c>
    </row>
    <row r="1360" spans="1:18" x14ac:dyDescent="0.35">
      <c r="A1360" t="s">
        <v>376</v>
      </c>
      <c r="B1360" s="21" t="s">
        <v>313</v>
      </c>
      <c r="C1360" s="22">
        <v>44301</v>
      </c>
      <c r="D1360" t="s">
        <v>110</v>
      </c>
      <c r="E1360" t="s">
        <v>111</v>
      </c>
      <c r="F1360" s="21" t="s">
        <v>214</v>
      </c>
      <c r="G1360" s="32">
        <v>53.33</v>
      </c>
      <c r="H1360" s="22">
        <v>44287</v>
      </c>
      <c r="I1360" s="23">
        <v>44301</v>
      </c>
      <c r="J1360">
        <f t="shared" si="126"/>
        <v>15</v>
      </c>
      <c r="K1360" s="2">
        <f t="shared" si="127"/>
        <v>44294</v>
      </c>
      <c r="L1360" s="9">
        <f t="shared" si="128"/>
        <v>15</v>
      </c>
      <c r="M1360" s="2">
        <f t="shared" si="129"/>
        <v>44294</v>
      </c>
      <c r="N1360" s="22">
        <v>44301</v>
      </c>
      <c r="O1360" s="22">
        <v>44410</v>
      </c>
      <c r="P1360" s="22">
        <v>44407.5</v>
      </c>
      <c r="Q1360">
        <f t="shared" si="130"/>
        <v>113.5</v>
      </c>
      <c r="R1360" s="33">
        <f t="shared" si="131"/>
        <v>6052.9549999999999</v>
      </c>
    </row>
    <row r="1361" spans="1:18" x14ac:dyDescent="0.35">
      <c r="A1361" t="s">
        <v>376</v>
      </c>
      <c r="B1361" s="21" t="s">
        <v>313</v>
      </c>
      <c r="C1361" s="22">
        <v>44301</v>
      </c>
      <c r="D1361" t="s">
        <v>110</v>
      </c>
      <c r="E1361" t="s">
        <v>111</v>
      </c>
      <c r="F1361" s="21" t="s">
        <v>221</v>
      </c>
      <c r="G1361" s="32">
        <v>205.77999999999997</v>
      </c>
      <c r="H1361" s="22">
        <v>44287</v>
      </c>
      <c r="I1361" s="23">
        <v>44301</v>
      </c>
      <c r="J1361">
        <f t="shared" si="126"/>
        <v>15</v>
      </c>
      <c r="K1361" s="2">
        <f t="shared" si="127"/>
        <v>44294</v>
      </c>
      <c r="L1361" s="9">
        <f t="shared" si="128"/>
        <v>15</v>
      </c>
      <c r="M1361" s="2">
        <f t="shared" si="129"/>
        <v>44294</v>
      </c>
      <c r="N1361" s="22">
        <v>44301</v>
      </c>
      <c r="O1361" s="22">
        <v>44410</v>
      </c>
      <c r="P1361" s="22">
        <v>44407.5</v>
      </c>
      <c r="Q1361">
        <f t="shared" si="130"/>
        <v>113.5</v>
      </c>
      <c r="R1361" s="33">
        <f t="shared" si="131"/>
        <v>23356.029999999995</v>
      </c>
    </row>
    <row r="1362" spans="1:18" x14ac:dyDescent="0.35">
      <c r="A1362" t="s">
        <v>376</v>
      </c>
      <c r="B1362" s="21" t="s">
        <v>313</v>
      </c>
      <c r="C1362" s="22">
        <v>44301</v>
      </c>
      <c r="D1362" t="s">
        <v>199</v>
      </c>
      <c r="E1362" t="s">
        <v>200</v>
      </c>
      <c r="F1362" s="21" t="s">
        <v>89</v>
      </c>
      <c r="G1362" s="32">
        <v>773.13</v>
      </c>
      <c r="H1362" s="22">
        <v>44287</v>
      </c>
      <c r="I1362" s="23">
        <v>44301</v>
      </c>
      <c r="J1362">
        <f t="shared" si="126"/>
        <v>15</v>
      </c>
      <c r="K1362" s="2">
        <f t="shared" si="127"/>
        <v>44294</v>
      </c>
      <c r="L1362" s="9">
        <f t="shared" si="128"/>
        <v>15</v>
      </c>
      <c r="M1362" s="2">
        <f t="shared" si="129"/>
        <v>44294</v>
      </c>
      <c r="N1362" s="22">
        <v>44301</v>
      </c>
      <c r="O1362" s="22">
        <v>44410</v>
      </c>
      <c r="P1362" s="22">
        <v>44407.5</v>
      </c>
      <c r="Q1362">
        <f t="shared" si="130"/>
        <v>113.5</v>
      </c>
      <c r="R1362" s="33">
        <f t="shared" si="131"/>
        <v>87750.255000000005</v>
      </c>
    </row>
    <row r="1363" spans="1:18" x14ac:dyDescent="0.35">
      <c r="A1363" t="s">
        <v>376</v>
      </c>
      <c r="B1363" s="21" t="s">
        <v>313</v>
      </c>
      <c r="C1363" s="22">
        <v>44301</v>
      </c>
      <c r="D1363" t="s">
        <v>201</v>
      </c>
      <c r="E1363" t="s">
        <v>202</v>
      </c>
      <c r="F1363" s="21" t="s">
        <v>203</v>
      </c>
      <c r="G1363" s="32">
        <v>78.22</v>
      </c>
      <c r="H1363" s="22">
        <v>44287</v>
      </c>
      <c r="I1363" s="23">
        <v>44301</v>
      </c>
      <c r="J1363">
        <f t="shared" si="126"/>
        <v>15</v>
      </c>
      <c r="K1363" s="2">
        <f t="shared" si="127"/>
        <v>44294</v>
      </c>
      <c r="L1363" s="9">
        <f t="shared" si="128"/>
        <v>15</v>
      </c>
      <c r="M1363" s="2">
        <f t="shared" si="129"/>
        <v>44294</v>
      </c>
      <c r="N1363" s="22">
        <v>44301</v>
      </c>
      <c r="O1363" s="22">
        <v>44410</v>
      </c>
      <c r="P1363" s="22">
        <v>44407.5</v>
      </c>
      <c r="Q1363">
        <f t="shared" si="130"/>
        <v>113.5</v>
      </c>
      <c r="R1363" s="33">
        <f t="shared" si="131"/>
        <v>8877.9699999999993</v>
      </c>
    </row>
    <row r="1364" spans="1:18" x14ac:dyDescent="0.35">
      <c r="A1364" t="s">
        <v>376</v>
      </c>
      <c r="B1364" s="21" t="s">
        <v>313</v>
      </c>
      <c r="C1364" s="22">
        <v>44301</v>
      </c>
      <c r="D1364" t="s">
        <v>345</v>
      </c>
      <c r="E1364" t="s">
        <v>346</v>
      </c>
      <c r="F1364" s="21" t="s">
        <v>343</v>
      </c>
      <c r="G1364" s="32">
        <v>2.17</v>
      </c>
      <c r="H1364" s="22">
        <v>44287</v>
      </c>
      <c r="I1364" s="23">
        <v>44301</v>
      </c>
      <c r="J1364">
        <f t="shared" si="126"/>
        <v>15</v>
      </c>
      <c r="K1364" s="2">
        <f t="shared" si="127"/>
        <v>44294</v>
      </c>
      <c r="L1364" s="9">
        <f t="shared" si="128"/>
        <v>15</v>
      </c>
      <c r="M1364" s="2">
        <f t="shared" si="129"/>
        <v>44294</v>
      </c>
      <c r="N1364" s="22">
        <v>44301</v>
      </c>
      <c r="O1364" s="22">
        <v>44410</v>
      </c>
      <c r="P1364" s="22">
        <v>44407.5</v>
      </c>
      <c r="Q1364">
        <f t="shared" si="130"/>
        <v>113.5</v>
      </c>
      <c r="R1364" s="33">
        <f t="shared" si="131"/>
        <v>246.29499999999999</v>
      </c>
    </row>
    <row r="1365" spans="1:18" x14ac:dyDescent="0.35">
      <c r="A1365" t="s">
        <v>376</v>
      </c>
      <c r="B1365" s="21" t="s">
        <v>313</v>
      </c>
      <c r="C1365" s="22">
        <v>44301</v>
      </c>
      <c r="D1365" t="s">
        <v>201</v>
      </c>
      <c r="E1365" t="s">
        <v>202</v>
      </c>
      <c r="F1365" s="21" t="s">
        <v>295</v>
      </c>
      <c r="G1365" s="32">
        <v>79.77</v>
      </c>
      <c r="H1365" s="22">
        <v>44287</v>
      </c>
      <c r="I1365" s="23">
        <v>44301</v>
      </c>
      <c r="J1365">
        <f t="shared" si="126"/>
        <v>15</v>
      </c>
      <c r="K1365" s="2">
        <f t="shared" si="127"/>
        <v>44294</v>
      </c>
      <c r="L1365" s="9">
        <f t="shared" si="128"/>
        <v>15</v>
      </c>
      <c r="M1365" s="2">
        <f t="shared" si="129"/>
        <v>44294</v>
      </c>
      <c r="N1365" s="22">
        <v>44301</v>
      </c>
      <c r="O1365" s="22">
        <v>44410</v>
      </c>
      <c r="P1365" s="22">
        <v>44407.5</v>
      </c>
      <c r="Q1365">
        <f t="shared" si="130"/>
        <v>113.5</v>
      </c>
      <c r="R1365" s="33">
        <f t="shared" si="131"/>
        <v>9053.8950000000004</v>
      </c>
    </row>
    <row r="1366" spans="1:18" x14ac:dyDescent="0.35">
      <c r="A1366" t="s">
        <v>376</v>
      </c>
      <c r="B1366" s="21" t="s">
        <v>313</v>
      </c>
      <c r="C1366" s="22">
        <v>44301</v>
      </c>
      <c r="D1366" t="s">
        <v>110</v>
      </c>
      <c r="E1366" t="s">
        <v>111</v>
      </c>
      <c r="F1366" s="21" t="s">
        <v>230</v>
      </c>
      <c r="G1366" s="32">
        <v>52.38</v>
      </c>
      <c r="H1366" s="22">
        <v>44287</v>
      </c>
      <c r="I1366" s="23">
        <v>44301</v>
      </c>
      <c r="J1366">
        <f t="shared" si="126"/>
        <v>15</v>
      </c>
      <c r="K1366" s="2">
        <f t="shared" si="127"/>
        <v>44294</v>
      </c>
      <c r="L1366" s="9">
        <f t="shared" si="128"/>
        <v>15</v>
      </c>
      <c r="M1366" s="2">
        <f t="shared" si="129"/>
        <v>44294</v>
      </c>
      <c r="N1366" s="22">
        <v>44301</v>
      </c>
      <c r="O1366" s="22">
        <v>44410</v>
      </c>
      <c r="P1366" s="22">
        <v>44407.5</v>
      </c>
      <c r="Q1366">
        <f t="shared" si="130"/>
        <v>113.5</v>
      </c>
      <c r="R1366" s="33">
        <f t="shared" si="131"/>
        <v>5945.13</v>
      </c>
    </row>
    <row r="1367" spans="1:18" x14ac:dyDescent="0.35">
      <c r="A1367" t="s">
        <v>376</v>
      </c>
      <c r="B1367" s="21" t="s">
        <v>313</v>
      </c>
      <c r="C1367" s="22">
        <v>44301</v>
      </c>
      <c r="D1367" t="s">
        <v>171</v>
      </c>
      <c r="E1367" t="s">
        <v>172</v>
      </c>
      <c r="F1367" s="21" t="s">
        <v>231</v>
      </c>
      <c r="G1367" s="32">
        <v>100.60000000000001</v>
      </c>
      <c r="H1367" s="22">
        <v>44287</v>
      </c>
      <c r="I1367" s="23">
        <v>44301</v>
      </c>
      <c r="J1367">
        <f t="shared" si="126"/>
        <v>15</v>
      </c>
      <c r="K1367" s="2">
        <f t="shared" si="127"/>
        <v>44294</v>
      </c>
      <c r="L1367" s="9">
        <f t="shared" si="128"/>
        <v>15</v>
      </c>
      <c r="M1367" s="2">
        <f t="shared" si="129"/>
        <v>44294</v>
      </c>
      <c r="N1367" s="22">
        <v>44301</v>
      </c>
      <c r="O1367" s="22">
        <v>44410</v>
      </c>
      <c r="P1367" s="22">
        <v>44407.5</v>
      </c>
      <c r="Q1367">
        <f t="shared" si="130"/>
        <v>113.5</v>
      </c>
      <c r="R1367" s="33">
        <f t="shared" si="131"/>
        <v>11418.1</v>
      </c>
    </row>
    <row r="1368" spans="1:18" x14ac:dyDescent="0.35">
      <c r="A1368" t="s">
        <v>376</v>
      </c>
      <c r="B1368" s="21" t="s">
        <v>313</v>
      </c>
      <c r="C1368" s="22">
        <v>44301</v>
      </c>
      <c r="D1368" t="s">
        <v>201</v>
      </c>
      <c r="E1368" t="s">
        <v>202</v>
      </c>
      <c r="F1368" s="21" t="s">
        <v>142</v>
      </c>
      <c r="G1368" s="32">
        <v>87.13</v>
      </c>
      <c r="H1368" s="22">
        <v>44287</v>
      </c>
      <c r="I1368" s="23">
        <v>44301</v>
      </c>
      <c r="J1368">
        <f t="shared" si="126"/>
        <v>15</v>
      </c>
      <c r="K1368" s="2">
        <f t="shared" si="127"/>
        <v>44294</v>
      </c>
      <c r="L1368" s="9">
        <f t="shared" si="128"/>
        <v>15</v>
      </c>
      <c r="M1368" s="2">
        <f t="shared" si="129"/>
        <v>44294</v>
      </c>
      <c r="N1368" s="22">
        <v>44301</v>
      </c>
      <c r="O1368" s="22">
        <v>44410</v>
      </c>
      <c r="P1368" s="22">
        <v>44407.5</v>
      </c>
      <c r="Q1368">
        <f t="shared" si="130"/>
        <v>113.5</v>
      </c>
      <c r="R1368" s="33">
        <f t="shared" si="131"/>
        <v>9889.2549999999992</v>
      </c>
    </row>
    <row r="1369" spans="1:18" x14ac:dyDescent="0.35">
      <c r="A1369" t="s">
        <v>376</v>
      </c>
      <c r="B1369" s="21" t="s">
        <v>313</v>
      </c>
      <c r="C1369" s="22">
        <v>44301</v>
      </c>
      <c r="D1369" t="s">
        <v>345</v>
      </c>
      <c r="E1369" t="s">
        <v>346</v>
      </c>
      <c r="F1369" s="21" t="s">
        <v>367</v>
      </c>
      <c r="G1369" s="32">
        <v>2.17</v>
      </c>
      <c r="H1369" s="22">
        <v>44287</v>
      </c>
      <c r="I1369" s="23">
        <v>44301</v>
      </c>
      <c r="J1369">
        <f t="shared" si="126"/>
        <v>15</v>
      </c>
      <c r="K1369" s="2">
        <f t="shared" si="127"/>
        <v>44294</v>
      </c>
      <c r="L1369" s="9">
        <f t="shared" si="128"/>
        <v>15</v>
      </c>
      <c r="M1369" s="2">
        <f t="shared" si="129"/>
        <v>44294</v>
      </c>
      <c r="N1369" s="22">
        <v>44301</v>
      </c>
      <c r="O1369" s="22">
        <v>44410</v>
      </c>
      <c r="P1369" s="22">
        <v>44407.5</v>
      </c>
      <c r="Q1369">
        <f t="shared" si="130"/>
        <v>113.5</v>
      </c>
      <c r="R1369" s="33">
        <f t="shared" si="131"/>
        <v>246.29499999999999</v>
      </c>
    </row>
    <row r="1370" spans="1:18" x14ac:dyDescent="0.35">
      <c r="A1370" t="s">
        <v>376</v>
      </c>
      <c r="B1370" s="21" t="s">
        <v>313</v>
      </c>
      <c r="C1370" s="22">
        <v>44301</v>
      </c>
      <c r="D1370" t="s">
        <v>201</v>
      </c>
      <c r="E1370" t="s">
        <v>202</v>
      </c>
      <c r="F1370" s="21" t="s">
        <v>126</v>
      </c>
      <c r="G1370" s="32">
        <v>97.5</v>
      </c>
      <c r="H1370" s="22">
        <v>44287</v>
      </c>
      <c r="I1370" s="23">
        <v>44301</v>
      </c>
      <c r="J1370">
        <f t="shared" si="126"/>
        <v>15</v>
      </c>
      <c r="K1370" s="2">
        <f t="shared" si="127"/>
        <v>44294</v>
      </c>
      <c r="L1370" s="9">
        <f t="shared" si="128"/>
        <v>15</v>
      </c>
      <c r="M1370" s="2">
        <f t="shared" si="129"/>
        <v>44294</v>
      </c>
      <c r="N1370" s="22">
        <v>44301</v>
      </c>
      <c r="O1370" s="22">
        <v>44410</v>
      </c>
      <c r="P1370" s="22">
        <v>44407.5</v>
      </c>
      <c r="Q1370">
        <f t="shared" si="130"/>
        <v>113.5</v>
      </c>
      <c r="R1370" s="33">
        <f t="shared" si="131"/>
        <v>11066.25</v>
      </c>
    </row>
    <row r="1371" spans="1:18" x14ac:dyDescent="0.35">
      <c r="A1371" t="s">
        <v>376</v>
      </c>
      <c r="B1371" s="21" t="s">
        <v>313</v>
      </c>
      <c r="C1371" s="22">
        <v>44301</v>
      </c>
      <c r="D1371" t="s">
        <v>201</v>
      </c>
      <c r="E1371" t="s">
        <v>202</v>
      </c>
      <c r="F1371" s="21" t="s">
        <v>365</v>
      </c>
      <c r="G1371" s="32">
        <v>135.15</v>
      </c>
      <c r="H1371" s="22">
        <v>44287</v>
      </c>
      <c r="I1371" s="23">
        <v>44301</v>
      </c>
      <c r="J1371">
        <f t="shared" si="126"/>
        <v>15</v>
      </c>
      <c r="K1371" s="2">
        <f t="shared" si="127"/>
        <v>44294</v>
      </c>
      <c r="L1371" s="9">
        <f t="shared" si="128"/>
        <v>15</v>
      </c>
      <c r="M1371" s="2">
        <f t="shared" si="129"/>
        <v>44294</v>
      </c>
      <c r="N1371" s="22">
        <v>44301</v>
      </c>
      <c r="O1371" s="22">
        <v>44410</v>
      </c>
      <c r="P1371" s="22">
        <v>44407.5</v>
      </c>
      <c r="Q1371">
        <f t="shared" si="130"/>
        <v>113.5</v>
      </c>
      <c r="R1371" s="33">
        <f t="shared" si="131"/>
        <v>15339.525000000001</v>
      </c>
    </row>
    <row r="1372" spans="1:18" x14ac:dyDescent="0.35">
      <c r="A1372" t="s">
        <v>376</v>
      </c>
      <c r="B1372" s="21" t="s">
        <v>313</v>
      </c>
      <c r="C1372" s="22">
        <v>44301</v>
      </c>
      <c r="D1372" t="s">
        <v>201</v>
      </c>
      <c r="E1372" t="s">
        <v>202</v>
      </c>
      <c r="F1372" s="21" t="s">
        <v>101</v>
      </c>
      <c r="G1372" s="32">
        <v>109.80000000000001</v>
      </c>
      <c r="H1372" s="22">
        <v>44287</v>
      </c>
      <c r="I1372" s="23">
        <v>44301</v>
      </c>
      <c r="J1372">
        <f t="shared" si="126"/>
        <v>15</v>
      </c>
      <c r="K1372" s="2">
        <f t="shared" si="127"/>
        <v>44294</v>
      </c>
      <c r="L1372" s="9">
        <f t="shared" si="128"/>
        <v>15</v>
      </c>
      <c r="M1372" s="2">
        <f t="shared" si="129"/>
        <v>44294</v>
      </c>
      <c r="N1372" s="22">
        <v>44301</v>
      </c>
      <c r="O1372" s="22">
        <v>44410</v>
      </c>
      <c r="P1372" s="22">
        <v>44407.5</v>
      </c>
      <c r="Q1372">
        <f t="shared" si="130"/>
        <v>113.5</v>
      </c>
      <c r="R1372" s="33">
        <f t="shared" si="131"/>
        <v>12462.300000000001</v>
      </c>
    </row>
    <row r="1373" spans="1:18" x14ac:dyDescent="0.35">
      <c r="A1373" t="s">
        <v>376</v>
      </c>
      <c r="B1373" s="21" t="s">
        <v>313</v>
      </c>
      <c r="C1373" s="22">
        <v>44301</v>
      </c>
      <c r="D1373" t="s">
        <v>201</v>
      </c>
      <c r="E1373" t="s">
        <v>202</v>
      </c>
      <c r="F1373" s="21" t="s">
        <v>375</v>
      </c>
      <c r="G1373" s="32">
        <v>50.52</v>
      </c>
      <c r="H1373" s="22">
        <v>44287</v>
      </c>
      <c r="I1373" s="23">
        <v>44301</v>
      </c>
      <c r="J1373">
        <f t="shared" si="126"/>
        <v>15</v>
      </c>
      <c r="K1373" s="2">
        <f t="shared" si="127"/>
        <v>44294</v>
      </c>
      <c r="L1373" s="9">
        <f t="shared" si="128"/>
        <v>15</v>
      </c>
      <c r="M1373" s="2">
        <f t="shared" si="129"/>
        <v>44294</v>
      </c>
      <c r="N1373" s="22">
        <v>44301</v>
      </c>
      <c r="O1373" s="22">
        <v>44410</v>
      </c>
      <c r="P1373" s="22">
        <v>44407.5</v>
      </c>
      <c r="Q1373">
        <f t="shared" si="130"/>
        <v>113.5</v>
      </c>
      <c r="R1373" s="33">
        <f t="shared" si="131"/>
        <v>5734.02</v>
      </c>
    </row>
    <row r="1374" spans="1:18" x14ac:dyDescent="0.35">
      <c r="A1374" t="s">
        <v>376</v>
      </c>
      <c r="B1374" s="21" t="s">
        <v>313</v>
      </c>
      <c r="C1374" s="22">
        <v>44301</v>
      </c>
      <c r="D1374" t="s">
        <v>347</v>
      </c>
      <c r="E1374" t="s">
        <v>348</v>
      </c>
      <c r="F1374" s="21" t="s">
        <v>316</v>
      </c>
      <c r="G1374" s="32">
        <v>31.61</v>
      </c>
      <c r="H1374" s="22">
        <v>44287</v>
      </c>
      <c r="I1374" s="23">
        <v>44301</v>
      </c>
      <c r="J1374">
        <f t="shared" si="126"/>
        <v>15</v>
      </c>
      <c r="K1374" s="2">
        <f t="shared" si="127"/>
        <v>44294</v>
      </c>
      <c r="L1374" s="9">
        <f t="shared" si="128"/>
        <v>15</v>
      </c>
      <c r="M1374" s="2">
        <f t="shared" si="129"/>
        <v>44294</v>
      </c>
      <c r="N1374" s="22">
        <v>44301</v>
      </c>
      <c r="O1374" s="22">
        <v>44410</v>
      </c>
      <c r="P1374" s="22">
        <v>44407.5</v>
      </c>
      <c r="Q1374">
        <f t="shared" si="130"/>
        <v>113.5</v>
      </c>
      <c r="R1374" s="33">
        <f t="shared" si="131"/>
        <v>3587.7350000000001</v>
      </c>
    </row>
    <row r="1375" spans="1:18" x14ac:dyDescent="0.35">
      <c r="A1375" t="s">
        <v>376</v>
      </c>
      <c r="B1375" s="21" t="s">
        <v>313</v>
      </c>
      <c r="C1375" s="22">
        <v>44301</v>
      </c>
      <c r="D1375" t="s">
        <v>201</v>
      </c>
      <c r="E1375" t="s">
        <v>202</v>
      </c>
      <c r="F1375" s="21" t="s">
        <v>316</v>
      </c>
      <c r="G1375" s="32">
        <v>729.16</v>
      </c>
      <c r="H1375" s="22">
        <v>44287</v>
      </c>
      <c r="I1375" s="23">
        <v>44301</v>
      </c>
      <c r="J1375">
        <f t="shared" si="126"/>
        <v>15</v>
      </c>
      <c r="K1375" s="2">
        <f t="shared" si="127"/>
        <v>44294</v>
      </c>
      <c r="L1375" s="9">
        <f t="shared" si="128"/>
        <v>15</v>
      </c>
      <c r="M1375" s="2">
        <f t="shared" si="129"/>
        <v>44294</v>
      </c>
      <c r="N1375" s="22">
        <v>44301</v>
      </c>
      <c r="O1375" s="22">
        <v>44410</v>
      </c>
      <c r="P1375" s="22">
        <v>44407.5</v>
      </c>
      <c r="Q1375">
        <f t="shared" si="130"/>
        <v>113.5</v>
      </c>
      <c r="R1375" s="33">
        <f t="shared" si="131"/>
        <v>82759.66</v>
      </c>
    </row>
    <row r="1376" spans="1:18" x14ac:dyDescent="0.35">
      <c r="A1376" t="s">
        <v>376</v>
      </c>
      <c r="B1376" s="21" t="s">
        <v>313</v>
      </c>
      <c r="C1376" s="22">
        <v>44301</v>
      </c>
      <c r="D1376" t="s">
        <v>110</v>
      </c>
      <c r="E1376" t="s">
        <v>111</v>
      </c>
      <c r="F1376" s="21" t="s">
        <v>252</v>
      </c>
      <c r="G1376" s="32">
        <v>54.72</v>
      </c>
      <c r="H1376" s="22">
        <v>44287</v>
      </c>
      <c r="I1376" s="23">
        <v>44301</v>
      </c>
      <c r="J1376">
        <f t="shared" si="126"/>
        <v>15</v>
      </c>
      <c r="K1376" s="2">
        <f t="shared" si="127"/>
        <v>44294</v>
      </c>
      <c r="L1376" s="9">
        <f t="shared" si="128"/>
        <v>15</v>
      </c>
      <c r="M1376" s="2">
        <f t="shared" si="129"/>
        <v>44294</v>
      </c>
      <c r="N1376" s="22">
        <v>44301</v>
      </c>
      <c r="O1376" s="22">
        <v>44410</v>
      </c>
      <c r="P1376" s="22">
        <v>44407.5</v>
      </c>
      <c r="Q1376">
        <f t="shared" si="130"/>
        <v>113.5</v>
      </c>
      <c r="R1376" s="33">
        <f t="shared" si="131"/>
        <v>6210.72</v>
      </c>
    </row>
    <row r="1377" spans="1:18" x14ac:dyDescent="0.35">
      <c r="A1377" t="s">
        <v>376</v>
      </c>
      <c r="B1377" s="21" t="s">
        <v>313</v>
      </c>
      <c r="C1377" s="22">
        <v>44301</v>
      </c>
      <c r="D1377" t="s">
        <v>110</v>
      </c>
      <c r="E1377" t="s">
        <v>111</v>
      </c>
      <c r="F1377" s="21" t="s">
        <v>242</v>
      </c>
      <c r="G1377" s="32">
        <v>69.290000000000006</v>
      </c>
      <c r="H1377" s="22">
        <v>44287</v>
      </c>
      <c r="I1377" s="23">
        <v>44301</v>
      </c>
      <c r="J1377">
        <f t="shared" si="126"/>
        <v>15</v>
      </c>
      <c r="K1377" s="2">
        <f t="shared" si="127"/>
        <v>44294</v>
      </c>
      <c r="L1377" s="9">
        <f t="shared" si="128"/>
        <v>15</v>
      </c>
      <c r="M1377" s="2">
        <f t="shared" si="129"/>
        <v>44294</v>
      </c>
      <c r="N1377" s="22">
        <v>44301</v>
      </c>
      <c r="O1377" s="22">
        <v>44410</v>
      </c>
      <c r="P1377" s="22">
        <v>44407.5</v>
      </c>
      <c r="Q1377">
        <f t="shared" si="130"/>
        <v>113.5</v>
      </c>
      <c r="R1377" s="33">
        <f t="shared" si="131"/>
        <v>7864.4150000000009</v>
      </c>
    </row>
    <row r="1378" spans="1:18" x14ac:dyDescent="0.35">
      <c r="A1378" t="s">
        <v>376</v>
      </c>
      <c r="B1378" s="21" t="s">
        <v>313</v>
      </c>
      <c r="C1378" s="22">
        <v>44301</v>
      </c>
      <c r="D1378" t="s">
        <v>358</v>
      </c>
      <c r="E1378" t="s">
        <v>359</v>
      </c>
      <c r="F1378" s="21" t="s">
        <v>360</v>
      </c>
      <c r="G1378" s="32">
        <v>13.69</v>
      </c>
      <c r="H1378" s="22">
        <v>44287</v>
      </c>
      <c r="I1378" s="23">
        <v>44301</v>
      </c>
      <c r="J1378">
        <f t="shared" si="126"/>
        <v>15</v>
      </c>
      <c r="K1378" s="2">
        <f t="shared" si="127"/>
        <v>44294</v>
      </c>
      <c r="L1378" s="9">
        <f t="shared" si="128"/>
        <v>15</v>
      </c>
      <c r="M1378" s="2">
        <f t="shared" si="129"/>
        <v>44294</v>
      </c>
      <c r="N1378" s="22">
        <v>44301</v>
      </c>
      <c r="O1378" s="22">
        <v>44410</v>
      </c>
      <c r="P1378" s="22">
        <v>44407.5</v>
      </c>
      <c r="Q1378">
        <f t="shared" si="130"/>
        <v>113.5</v>
      </c>
      <c r="R1378" s="33">
        <f t="shared" si="131"/>
        <v>1553.8150000000001</v>
      </c>
    </row>
    <row r="1379" spans="1:18" x14ac:dyDescent="0.35">
      <c r="A1379" t="s">
        <v>376</v>
      </c>
      <c r="B1379" s="21" t="s">
        <v>313</v>
      </c>
      <c r="C1379" s="22">
        <v>44301</v>
      </c>
      <c r="D1379" t="s">
        <v>361</v>
      </c>
      <c r="E1379" t="s">
        <v>362</v>
      </c>
      <c r="F1379" s="21" t="s">
        <v>363</v>
      </c>
      <c r="G1379" s="32">
        <v>23.65</v>
      </c>
      <c r="H1379" s="22">
        <v>44287</v>
      </c>
      <c r="I1379" s="23">
        <v>44301</v>
      </c>
      <c r="J1379">
        <f t="shared" si="126"/>
        <v>15</v>
      </c>
      <c r="K1379" s="2">
        <f t="shared" si="127"/>
        <v>44294</v>
      </c>
      <c r="L1379" s="9">
        <f t="shared" si="128"/>
        <v>15</v>
      </c>
      <c r="M1379" s="2">
        <f t="shared" si="129"/>
        <v>44294</v>
      </c>
      <c r="N1379" s="22">
        <v>44301</v>
      </c>
      <c r="O1379" s="22">
        <v>44410</v>
      </c>
      <c r="P1379" s="22">
        <v>44407.5</v>
      </c>
      <c r="Q1379">
        <f t="shared" si="130"/>
        <v>113.5</v>
      </c>
      <c r="R1379" s="33">
        <f t="shared" si="131"/>
        <v>2684.2749999999996</v>
      </c>
    </row>
    <row r="1380" spans="1:18" x14ac:dyDescent="0.35">
      <c r="A1380" t="s">
        <v>376</v>
      </c>
      <c r="B1380" s="21" t="s">
        <v>313</v>
      </c>
      <c r="C1380" s="22">
        <v>44301</v>
      </c>
      <c r="D1380" t="s">
        <v>201</v>
      </c>
      <c r="E1380" t="s">
        <v>202</v>
      </c>
      <c r="F1380" s="21" t="s">
        <v>364</v>
      </c>
      <c r="G1380" s="32">
        <v>19.75</v>
      </c>
      <c r="H1380" s="22">
        <v>44287</v>
      </c>
      <c r="I1380" s="23">
        <v>44301</v>
      </c>
      <c r="J1380">
        <f t="shared" si="126"/>
        <v>15</v>
      </c>
      <c r="K1380" s="2">
        <f t="shared" si="127"/>
        <v>44294</v>
      </c>
      <c r="L1380" s="9">
        <f t="shared" si="128"/>
        <v>15</v>
      </c>
      <c r="M1380" s="2">
        <f t="shared" si="129"/>
        <v>44294</v>
      </c>
      <c r="N1380" s="22">
        <v>44301</v>
      </c>
      <c r="O1380" s="22">
        <v>44410</v>
      </c>
      <c r="P1380" s="22">
        <v>44407.5</v>
      </c>
      <c r="Q1380">
        <f t="shared" si="130"/>
        <v>113.5</v>
      </c>
      <c r="R1380" s="33">
        <f t="shared" si="131"/>
        <v>2241.625</v>
      </c>
    </row>
    <row r="1381" spans="1:18" x14ac:dyDescent="0.35">
      <c r="A1381" t="s">
        <v>377</v>
      </c>
      <c r="B1381" s="21" t="s">
        <v>313</v>
      </c>
      <c r="C1381" s="22">
        <v>44316</v>
      </c>
      <c r="D1381" t="s">
        <v>87</v>
      </c>
      <c r="E1381" t="s">
        <v>88</v>
      </c>
      <c r="F1381" s="21" t="s">
        <v>89</v>
      </c>
      <c r="G1381" s="32">
        <v>3377.08</v>
      </c>
      <c r="H1381" s="22">
        <v>44302</v>
      </c>
      <c r="I1381" s="23">
        <v>44316</v>
      </c>
      <c r="J1381">
        <f t="shared" si="126"/>
        <v>15</v>
      </c>
      <c r="K1381" s="2">
        <f t="shared" si="127"/>
        <v>44309</v>
      </c>
      <c r="L1381" s="9">
        <f t="shared" si="128"/>
        <v>15</v>
      </c>
      <c r="M1381" s="2">
        <f t="shared" si="129"/>
        <v>44309</v>
      </c>
      <c r="N1381" s="22">
        <v>44316</v>
      </c>
      <c r="O1381" s="22">
        <v>44319</v>
      </c>
      <c r="P1381" s="22">
        <v>44316.5</v>
      </c>
      <c r="Q1381">
        <f t="shared" si="130"/>
        <v>7.5</v>
      </c>
      <c r="R1381" s="33">
        <f t="shared" si="131"/>
        <v>25328.1</v>
      </c>
    </row>
    <row r="1382" spans="1:18" x14ac:dyDescent="0.35">
      <c r="A1382" t="s">
        <v>377</v>
      </c>
      <c r="B1382" s="21" t="s">
        <v>313</v>
      </c>
      <c r="C1382" s="22">
        <v>44316</v>
      </c>
      <c r="D1382" t="s">
        <v>90</v>
      </c>
      <c r="E1382" t="s">
        <v>91</v>
      </c>
      <c r="F1382" s="21" t="s">
        <v>89</v>
      </c>
      <c r="G1382" s="32">
        <v>246.23</v>
      </c>
      <c r="H1382" s="22">
        <v>44302</v>
      </c>
      <c r="I1382" s="23">
        <v>44316</v>
      </c>
      <c r="J1382">
        <f t="shared" si="126"/>
        <v>15</v>
      </c>
      <c r="K1382" s="2">
        <f t="shared" si="127"/>
        <v>44309</v>
      </c>
      <c r="L1382" s="9">
        <f t="shared" si="128"/>
        <v>15</v>
      </c>
      <c r="M1382" s="2">
        <f t="shared" si="129"/>
        <v>44309</v>
      </c>
      <c r="N1382" s="22">
        <v>44316</v>
      </c>
      <c r="O1382" s="22">
        <v>44319</v>
      </c>
      <c r="P1382" s="22">
        <v>44316.5</v>
      </c>
      <c r="Q1382">
        <f t="shared" si="130"/>
        <v>7.5</v>
      </c>
      <c r="R1382" s="33">
        <f t="shared" si="131"/>
        <v>1846.7249999999999</v>
      </c>
    </row>
    <row r="1383" spans="1:18" x14ac:dyDescent="0.35">
      <c r="A1383" t="s">
        <v>377</v>
      </c>
      <c r="B1383" s="21" t="s">
        <v>313</v>
      </c>
      <c r="C1383" s="22">
        <v>44316</v>
      </c>
      <c r="D1383" t="s">
        <v>92</v>
      </c>
      <c r="E1383" t="s">
        <v>93</v>
      </c>
      <c r="F1383" s="21" t="s">
        <v>89</v>
      </c>
      <c r="G1383" s="32">
        <v>246.23</v>
      </c>
      <c r="H1383" s="22">
        <v>44302</v>
      </c>
      <c r="I1383" s="23">
        <v>44316</v>
      </c>
      <c r="J1383">
        <f t="shared" si="126"/>
        <v>15</v>
      </c>
      <c r="K1383" s="2">
        <f t="shared" si="127"/>
        <v>44309</v>
      </c>
      <c r="L1383" s="9">
        <f t="shared" si="128"/>
        <v>15</v>
      </c>
      <c r="M1383" s="2">
        <f t="shared" si="129"/>
        <v>44309</v>
      </c>
      <c r="N1383" s="22">
        <v>44316</v>
      </c>
      <c r="O1383" s="22">
        <v>44319</v>
      </c>
      <c r="P1383" s="22">
        <v>44316.5</v>
      </c>
      <c r="Q1383">
        <f t="shared" si="130"/>
        <v>7.5</v>
      </c>
      <c r="R1383" s="33">
        <f t="shared" si="131"/>
        <v>1846.7249999999999</v>
      </c>
    </row>
    <row r="1384" spans="1:18" x14ac:dyDescent="0.35">
      <c r="A1384" t="s">
        <v>377</v>
      </c>
      <c r="B1384" s="21" t="s">
        <v>313</v>
      </c>
      <c r="C1384" s="22">
        <v>44316</v>
      </c>
      <c r="D1384" t="s">
        <v>87</v>
      </c>
      <c r="E1384" t="s">
        <v>88</v>
      </c>
      <c r="F1384" s="21" t="s">
        <v>89</v>
      </c>
      <c r="G1384" s="32">
        <v>248.65</v>
      </c>
      <c r="H1384" s="22">
        <v>44302</v>
      </c>
      <c r="I1384" s="23">
        <v>44316</v>
      </c>
      <c r="J1384">
        <f t="shared" si="126"/>
        <v>15</v>
      </c>
      <c r="K1384" s="2">
        <f t="shared" si="127"/>
        <v>44309</v>
      </c>
      <c r="L1384" s="9">
        <f t="shared" si="128"/>
        <v>15</v>
      </c>
      <c r="M1384" s="2">
        <f t="shared" si="129"/>
        <v>44309</v>
      </c>
      <c r="N1384" s="22">
        <v>44316</v>
      </c>
      <c r="O1384" s="22">
        <v>44319</v>
      </c>
      <c r="P1384" s="22">
        <v>44316.5</v>
      </c>
      <c r="Q1384">
        <f t="shared" si="130"/>
        <v>7.5</v>
      </c>
      <c r="R1384" s="33">
        <f t="shared" si="131"/>
        <v>1864.875</v>
      </c>
    </row>
    <row r="1385" spans="1:18" x14ac:dyDescent="0.35">
      <c r="A1385" t="s">
        <v>377</v>
      </c>
      <c r="B1385" s="21" t="s">
        <v>313</v>
      </c>
      <c r="C1385" s="22">
        <v>44316</v>
      </c>
      <c r="D1385" t="s">
        <v>90</v>
      </c>
      <c r="E1385" t="s">
        <v>91</v>
      </c>
      <c r="F1385" s="21" t="s">
        <v>89</v>
      </c>
      <c r="G1385" s="32">
        <v>43.480000000000004</v>
      </c>
      <c r="H1385" s="22">
        <v>44302</v>
      </c>
      <c r="I1385" s="23">
        <v>44316</v>
      </c>
      <c r="J1385">
        <f t="shared" si="126"/>
        <v>15</v>
      </c>
      <c r="K1385" s="2">
        <f t="shared" si="127"/>
        <v>44309</v>
      </c>
      <c r="L1385" s="9">
        <f t="shared" si="128"/>
        <v>15</v>
      </c>
      <c r="M1385" s="2">
        <f t="shared" si="129"/>
        <v>44309</v>
      </c>
      <c r="N1385" s="22">
        <v>44316</v>
      </c>
      <c r="O1385" s="22">
        <v>44319</v>
      </c>
      <c r="P1385" s="22">
        <v>44316.5</v>
      </c>
      <c r="Q1385">
        <f t="shared" si="130"/>
        <v>7.5</v>
      </c>
      <c r="R1385" s="33">
        <f t="shared" si="131"/>
        <v>326.10000000000002</v>
      </c>
    </row>
    <row r="1386" spans="1:18" x14ac:dyDescent="0.35">
      <c r="A1386" t="s">
        <v>377</v>
      </c>
      <c r="B1386" s="21" t="s">
        <v>313</v>
      </c>
      <c r="C1386" s="22">
        <v>44316</v>
      </c>
      <c r="D1386" t="s">
        <v>92</v>
      </c>
      <c r="E1386" t="s">
        <v>93</v>
      </c>
      <c r="F1386" s="21" t="s">
        <v>89</v>
      </c>
      <c r="G1386" s="32">
        <v>43.480000000000004</v>
      </c>
      <c r="H1386" s="22">
        <v>44302</v>
      </c>
      <c r="I1386" s="23">
        <v>44316</v>
      </c>
      <c r="J1386">
        <f t="shared" si="126"/>
        <v>15</v>
      </c>
      <c r="K1386" s="2">
        <f t="shared" si="127"/>
        <v>44309</v>
      </c>
      <c r="L1386" s="9">
        <f t="shared" si="128"/>
        <v>15</v>
      </c>
      <c r="M1386" s="2">
        <f t="shared" si="129"/>
        <v>44309</v>
      </c>
      <c r="N1386" s="22">
        <v>44316</v>
      </c>
      <c r="O1386" s="22">
        <v>44319</v>
      </c>
      <c r="P1386" s="22">
        <v>44316.5</v>
      </c>
      <c r="Q1386">
        <f t="shared" si="130"/>
        <v>7.5</v>
      </c>
      <c r="R1386" s="33">
        <f t="shared" si="131"/>
        <v>326.10000000000002</v>
      </c>
    </row>
    <row r="1387" spans="1:18" x14ac:dyDescent="0.35">
      <c r="A1387" t="s">
        <v>377</v>
      </c>
      <c r="B1387" s="21" t="s">
        <v>313</v>
      </c>
      <c r="C1387" s="22">
        <v>44316</v>
      </c>
      <c r="D1387" t="s">
        <v>99</v>
      </c>
      <c r="E1387" t="s">
        <v>100</v>
      </c>
      <c r="F1387" s="21" t="s">
        <v>109</v>
      </c>
      <c r="G1387" s="32">
        <v>43</v>
      </c>
      <c r="H1387" s="22">
        <v>44302</v>
      </c>
      <c r="I1387" s="23">
        <v>44316</v>
      </c>
      <c r="J1387">
        <f t="shared" si="126"/>
        <v>15</v>
      </c>
      <c r="K1387" s="2">
        <f t="shared" si="127"/>
        <v>44309</v>
      </c>
      <c r="L1387" s="9">
        <f t="shared" si="128"/>
        <v>15</v>
      </c>
      <c r="M1387" s="2">
        <f t="shared" si="129"/>
        <v>44309</v>
      </c>
      <c r="N1387" s="22">
        <v>44316</v>
      </c>
      <c r="O1387" s="22">
        <v>44321</v>
      </c>
      <c r="P1387" s="22">
        <v>44320.5</v>
      </c>
      <c r="Q1387">
        <f t="shared" si="130"/>
        <v>11.5</v>
      </c>
      <c r="R1387" s="33">
        <f t="shared" si="131"/>
        <v>494.5</v>
      </c>
    </row>
    <row r="1388" spans="1:18" x14ac:dyDescent="0.35">
      <c r="A1388" t="s">
        <v>377</v>
      </c>
      <c r="B1388" s="21" t="s">
        <v>313</v>
      </c>
      <c r="C1388" s="22">
        <v>44316</v>
      </c>
      <c r="D1388" t="s">
        <v>87</v>
      </c>
      <c r="E1388" t="s">
        <v>88</v>
      </c>
      <c r="F1388" s="21" t="s">
        <v>89</v>
      </c>
      <c r="G1388" s="32">
        <v>490.16</v>
      </c>
      <c r="H1388" s="22">
        <v>44302</v>
      </c>
      <c r="I1388" s="23">
        <v>44316</v>
      </c>
      <c r="J1388">
        <f t="shared" si="126"/>
        <v>15</v>
      </c>
      <c r="K1388" s="2">
        <f t="shared" si="127"/>
        <v>44309</v>
      </c>
      <c r="L1388" s="9">
        <f t="shared" si="128"/>
        <v>15</v>
      </c>
      <c r="M1388" s="2">
        <f t="shared" si="129"/>
        <v>44309</v>
      </c>
      <c r="N1388" s="22">
        <v>44316</v>
      </c>
      <c r="O1388" s="22">
        <v>44319</v>
      </c>
      <c r="P1388" s="22">
        <v>44316.5</v>
      </c>
      <c r="Q1388">
        <f t="shared" si="130"/>
        <v>7.5</v>
      </c>
      <c r="R1388" s="33">
        <f t="shared" si="131"/>
        <v>3676.2000000000003</v>
      </c>
    </row>
    <row r="1389" spans="1:18" x14ac:dyDescent="0.35">
      <c r="A1389" t="s">
        <v>377</v>
      </c>
      <c r="B1389" s="21" t="s">
        <v>313</v>
      </c>
      <c r="C1389" s="22">
        <v>44316</v>
      </c>
      <c r="D1389" t="s">
        <v>90</v>
      </c>
      <c r="E1389" t="s">
        <v>91</v>
      </c>
      <c r="F1389" s="21" t="s">
        <v>89</v>
      </c>
      <c r="G1389" s="32">
        <v>91.87</v>
      </c>
      <c r="H1389" s="22">
        <v>44302</v>
      </c>
      <c r="I1389" s="23">
        <v>44316</v>
      </c>
      <c r="J1389">
        <f t="shared" si="126"/>
        <v>15</v>
      </c>
      <c r="K1389" s="2">
        <f t="shared" si="127"/>
        <v>44309</v>
      </c>
      <c r="L1389" s="9">
        <f t="shared" si="128"/>
        <v>15</v>
      </c>
      <c r="M1389" s="2">
        <f t="shared" si="129"/>
        <v>44309</v>
      </c>
      <c r="N1389" s="22">
        <v>44316</v>
      </c>
      <c r="O1389" s="22">
        <v>44319</v>
      </c>
      <c r="P1389" s="22">
        <v>44316.5</v>
      </c>
      <c r="Q1389">
        <f t="shared" si="130"/>
        <v>7.5</v>
      </c>
      <c r="R1389" s="33">
        <f t="shared" si="131"/>
        <v>689.02500000000009</v>
      </c>
    </row>
    <row r="1390" spans="1:18" x14ac:dyDescent="0.35">
      <c r="A1390" t="s">
        <v>377</v>
      </c>
      <c r="B1390" s="21" t="s">
        <v>313</v>
      </c>
      <c r="C1390" s="22">
        <v>44316</v>
      </c>
      <c r="D1390" t="s">
        <v>92</v>
      </c>
      <c r="E1390" t="s">
        <v>93</v>
      </c>
      <c r="F1390" s="21" t="s">
        <v>89</v>
      </c>
      <c r="G1390" s="32">
        <v>91.87</v>
      </c>
      <c r="H1390" s="22">
        <v>44302</v>
      </c>
      <c r="I1390" s="23">
        <v>44316</v>
      </c>
      <c r="J1390">
        <f t="shared" si="126"/>
        <v>15</v>
      </c>
      <c r="K1390" s="2">
        <f t="shared" si="127"/>
        <v>44309</v>
      </c>
      <c r="L1390" s="9">
        <f t="shared" si="128"/>
        <v>15</v>
      </c>
      <c r="M1390" s="2">
        <f t="shared" si="129"/>
        <v>44309</v>
      </c>
      <c r="N1390" s="22">
        <v>44316</v>
      </c>
      <c r="O1390" s="22">
        <v>44319</v>
      </c>
      <c r="P1390" s="22">
        <v>44316.5</v>
      </c>
      <c r="Q1390">
        <f t="shared" si="130"/>
        <v>7.5</v>
      </c>
      <c r="R1390" s="33">
        <f t="shared" si="131"/>
        <v>689.02500000000009</v>
      </c>
    </row>
    <row r="1391" spans="1:18" x14ac:dyDescent="0.35">
      <c r="A1391" t="s">
        <v>377</v>
      </c>
      <c r="B1391" s="21" t="s">
        <v>313</v>
      </c>
      <c r="C1391" s="22">
        <v>44316</v>
      </c>
      <c r="D1391" t="s">
        <v>99</v>
      </c>
      <c r="E1391" t="s">
        <v>100</v>
      </c>
      <c r="F1391" s="21" t="s">
        <v>109</v>
      </c>
      <c r="G1391" s="32">
        <v>245</v>
      </c>
      <c r="H1391" s="22">
        <v>44302</v>
      </c>
      <c r="I1391" s="23">
        <v>44316</v>
      </c>
      <c r="J1391">
        <f t="shared" si="126"/>
        <v>15</v>
      </c>
      <c r="K1391" s="2">
        <f t="shared" si="127"/>
        <v>44309</v>
      </c>
      <c r="L1391" s="9">
        <f t="shared" si="128"/>
        <v>15</v>
      </c>
      <c r="M1391" s="2">
        <f t="shared" si="129"/>
        <v>44309</v>
      </c>
      <c r="N1391" s="22">
        <v>44316</v>
      </c>
      <c r="O1391" s="22">
        <v>44321</v>
      </c>
      <c r="P1391" s="22">
        <v>44320.5</v>
      </c>
      <c r="Q1391">
        <f t="shared" si="130"/>
        <v>11.5</v>
      </c>
      <c r="R1391" s="33">
        <f t="shared" si="131"/>
        <v>2817.5</v>
      </c>
    </row>
    <row r="1392" spans="1:18" x14ac:dyDescent="0.35">
      <c r="A1392" t="s">
        <v>377</v>
      </c>
      <c r="B1392" s="21" t="s">
        <v>313</v>
      </c>
      <c r="C1392" s="22">
        <v>44316</v>
      </c>
      <c r="D1392" t="s">
        <v>90</v>
      </c>
      <c r="E1392" t="s">
        <v>91</v>
      </c>
      <c r="F1392" s="21" t="s">
        <v>89</v>
      </c>
      <c r="G1392" s="32">
        <v>279.83999999999997</v>
      </c>
      <c r="H1392" s="22">
        <v>44302</v>
      </c>
      <c r="I1392" s="23">
        <v>44316</v>
      </c>
      <c r="J1392">
        <f t="shared" si="126"/>
        <v>15</v>
      </c>
      <c r="K1392" s="2">
        <f t="shared" si="127"/>
        <v>44309</v>
      </c>
      <c r="L1392" s="9">
        <f t="shared" si="128"/>
        <v>15</v>
      </c>
      <c r="M1392" s="2">
        <f t="shared" si="129"/>
        <v>44309</v>
      </c>
      <c r="N1392" s="22">
        <v>44316</v>
      </c>
      <c r="O1392" s="22">
        <v>44319</v>
      </c>
      <c r="P1392" s="22">
        <v>44316.5</v>
      </c>
      <c r="Q1392">
        <f t="shared" si="130"/>
        <v>7.5</v>
      </c>
      <c r="R1392" s="33">
        <f t="shared" si="131"/>
        <v>2098.7999999999997</v>
      </c>
    </row>
    <row r="1393" spans="1:18" x14ac:dyDescent="0.35">
      <c r="A1393" t="s">
        <v>377</v>
      </c>
      <c r="B1393" s="21" t="s">
        <v>313</v>
      </c>
      <c r="C1393" s="22">
        <v>44316</v>
      </c>
      <c r="D1393" t="s">
        <v>92</v>
      </c>
      <c r="E1393" t="s">
        <v>93</v>
      </c>
      <c r="F1393" s="21" t="s">
        <v>89</v>
      </c>
      <c r="G1393" s="32">
        <v>279.83999999999997</v>
      </c>
      <c r="H1393" s="22">
        <v>44302</v>
      </c>
      <c r="I1393" s="23">
        <v>44316</v>
      </c>
      <c r="J1393">
        <f t="shared" si="126"/>
        <v>15</v>
      </c>
      <c r="K1393" s="2">
        <f t="shared" si="127"/>
        <v>44309</v>
      </c>
      <c r="L1393" s="9">
        <f t="shared" si="128"/>
        <v>15</v>
      </c>
      <c r="M1393" s="2">
        <f t="shared" si="129"/>
        <v>44309</v>
      </c>
      <c r="N1393" s="22">
        <v>44316</v>
      </c>
      <c r="O1393" s="22">
        <v>44319</v>
      </c>
      <c r="P1393" s="22">
        <v>44316.5</v>
      </c>
      <c r="Q1393">
        <f t="shared" si="130"/>
        <v>7.5</v>
      </c>
      <c r="R1393" s="33">
        <f t="shared" si="131"/>
        <v>2098.7999999999997</v>
      </c>
    </row>
    <row r="1394" spans="1:18" x14ac:dyDescent="0.35">
      <c r="A1394" t="s">
        <v>377</v>
      </c>
      <c r="B1394" s="21" t="s">
        <v>313</v>
      </c>
      <c r="C1394" s="22">
        <v>44316</v>
      </c>
      <c r="D1394" t="s">
        <v>87</v>
      </c>
      <c r="E1394" t="s">
        <v>88</v>
      </c>
      <c r="F1394" s="21" t="s">
        <v>89</v>
      </c>
      <c r="G1394" s="32">
        <v>380.85</v>
      </c>
      <c r="H1394" s="22">
        <v>44302</v>
      </c>
      <c r="I1394" s="23">
        <v>44316</v>
      </c>
      <c r="J1394">
        <f t="shared" si="126"/>
        <v>15</v>
      </c>
      <c r="K1394" s="2">
        <f t="shared" si="127"/>
        <v>44309</v>
      </c>
      <c r="L1394" s="9">
        <f t="shared" si="128"/>
        <v>15</v>
      </c>
      <c r="M1394" s="2">
        <f t="shared" si="129"/>
        <v>44309</v>
      </c>
      <c r="N1394" s="22">
        <v>44316</v>
      </c>
      <c r="O1394" s="22">
        <v>44319</v>
      </c>
      <c r="P1394" s="22">
        <v>44316.5</v>
      </c>
      <c r="Q1394">
        <f t="shared" si="130"/>
        <v>7.5</v>
      </c>
      <c r="R1394" s="33">
        <f t="shared" si="131"/>
        <v>2856.375</v>
      </c>
    </row>
    <row r="1395" spans="1:18" x14ac:dyDescent="0.35">
      <c r="A1395" t="s">
        <v>377</v>
      </c>
      <c r="B1395" s="21" t="s">
        <v>313</v>
      </c>
      <c r="C1395" s="22">
        <v>44316</v>
      </c>
      <c r="D1395" t="s">
        <v>90</v>
      </c>
      <c r="E1395" t="s">
        <v>91</v>
      </c>
      <c r="F1395" s="21" t="s">
        <v>89</v>
      </c>
      <c r="G1395" s="32">
        <v>39.159999999999997</v>
      </c>
      <c r="H1395" s="22">
        <v>44302</v>
      </c>
      <c r="I1395" s="23">
        <v>44316</v>
      </c>
      <c r="J1395">
        <f t="shared" si="126"/>
        <v>15</v>
      </c>
      <c r="K1395" s="2">
        <f t="shared" si="127"/>
        <v>44309</v>
      </c>
      <c r="L1395" s="9">
        <f t="shared" si="128"/>
        <v>15</v>
      </c>
      <c r="M1395" s="2">
        <f t="shared" si="129"/>
        <v>44309</v>
      </c>
      <c r="N1395" s="22">
        <v>44316</v>
      </c>
      <c r="O1395" s="22">
        <v>44319</v>
      </c>
      <c r="P1395" s="22">
        <v>44316.5</v>
      </c>
      <c r="Q1395">
        <f t="shared" si="130"/>
        <v>7.5</v>
      </c>
      <c r="R1395" s="33">
        <f t="shared" si="131"/>
        <v>293.7</v>
      </c>
    </row>
    <row r="1396" spans="1:18" x14ac:dyDescent="0.35">
      <c r="A1396" t="s">
        <v>377</v>
      </c>
      <c r="B1396" s="21" t="s">
        <v>313</v>
      </c>
      <c r="C1396" s="22">
        <v>44316</v>
      </c>
      <c r="D1396" t="s">
        <v>92</v>
      </c>
      <c r="E1396" t="s">
        <v>93</v>
      </c>
      <c r="F1396" s="21" t="s">
        <v>89</v>
      </c>
      <c r="G1396" s="32">
        <v>39.159999999999997</v>
      </c>
      <c r="H1396" s="22">
        <v>44302</v>
      </c>
      <c r="I1396" s="23">
        <v>44316</v>
      </c>
      <c r="J1396">
        <f t="shared" si="126"/>
        <v>15</v>
      </c>
      <c r="K1396" s="2">
        <f t="shared" si="127"/>
        <v>44309</v>
      </c>
      <c r="L1396" s="9">
        <f t="shared" si="128"/>
        <v>15</v>
      </c>
      <c r="M1396" s="2">
        <f t="shared" si="129"/>
        <v>44309</v>
      </c>
      <c r="N1396" s="22">
        <v>44316</v>
      </c>
      <c r="O1396" s="22">
        <v>44319</v>
      </c>
      <c r="P1396" s="22">
        <v>44316.5</v>
      </c>
      <c r="Q1396">
        <f t="shared" si="130"/>
        <v>7.5</v>
      </c>
      <c r="R1396" s="33">
        <f t="shared" si="131"/>
        <v>293.7</v>
      </c>
    </row>
    <row r="1397" spans="1:18" x14ac:dyDescent="0.35">
      <c r="A1397" t="s">
        <v>377</v>
      </c>
      <c r="B1397" s="21" t="s">
        <v>313</v>
      </c>
      <c r="C1397" s="22">
        <v>44316</v>
      </c>
      <c r="D1397" t="s">
        <v>99</v>
      </c>
      <c r="E1397" t="s">
        <v>100</v>
      </c>
      <c r="F1397" s="21" t="s">
        <v>109</v>
      </c>
      <c r="G1397" s="32">
        <v>121</v>
      </c>
      <c r="H1397" s="22">
        <v>44302</v>
      </c>
      <c r="I1397" s="23">
        <v>44316</v>
      </c>
      <c r="J1397">
        <f t="shared" si="126"/>
        <v>15</v>
      </c>
      <c r="K1397" s="2">
        <f t="shared" si="127"/>
        <v>44309</v>
      </c>
      <c r="L1397" s="9">
        <f t="shared" si="128"/>
        <v>15</v>
      </c>
      <c r="M1397" s="2">
        <f t="shared" si="129"/>
        <v>44309</v>
      </c>
      <c r="N1397" s="22">
        <v>44316</v>
      </c>
      <c r="O1397" s="22">
        <v>44321</v>
      </c>
      <c r="P1397" s="22">
        <v>44320.5</v>
      </c>
      <c r="Q1397">
        <f t="shared" si="130"/>
        <v>11.5</v>
      </c>
      <c r="R1397" s="33">
        <f t="shared" si="131"/>
        <v>1391.5</v>
      </c>
    </row>
    <row r="1398" spans="1:18" x14ac:dyDescent="0.35">
      <c r="A1398" t="s">
        <v>377</v>
      </c>
      <c r="B1398" s="21" t="s">
        <v>313</v>
      </c>
      <c r="C1398" s="22">
        <v>44316</v>
      </c>
      <c r="D1398" t="s">
        <v>369</v>
      </c>
      <c r="E1398" t="s">
        <v>370</v>
      </c>
      <c r="F1398" s="21" t="s">
        <v>89</v>
      </c>
      <c r="G1398" s="32">
        <v>11074.939999999999</v>
      </c>
      <c r="H1398" s="22">
        <v>44302</v>
      </c>
      <c r="I1398" s="23">
        <v>44316</v>
      </c>
      <c r="J1398">
        <f t="shared" si="126"/>
        <v>15</v>
      </c>
      <c r="K1398" s="2">
        <f t="shared" si="127"/>
        <v>44309</v>
      </c>
      <c r="L1398" s="9">
        <f t="shared" si="128"/>
        <v>15</v>
      </c>
      <c r="M1398" s="2">
        <f t="shared" si="129"/>
        <v>44309</v>
      </c>
      <c r="N1398" s="22">
        <v>44316</v>
      </c>
      <c r="O1398" s="22">
        <v>44319</v>
      </c>
      <c r="P1398" s="22">
        <v>44316.5</v>
      </c>
      <c r="Q1398">
        <f t="shared" si="130"/>
        <v>7.5</v>
      </c>
      <c r="R1398" s="33">
        <f t="shared" si="131"/>
        <v>83062.049999999988</v>
      </c>
    </row>
    <row r="1399" spans="1:18" x14ac:dyDescent="0.35">
      <c r="A1399" t="s">
        <v>377</v>
      </c>
      <c r="B1399" s="21" t="s">
        <v>313</v>
      </c>
      <c r="C1399" s="22">
        <v>44316</v>
      </c>
      <c r="D1399" t="s">
        <v>87</v>
      </c>
      <c r="E1399" t="s">
        <v>88</v>
      </c>
      <c r="F1399" s="21" t="s">
        <v>89</v>
      </c>
      <c r="G1399" s="32">
        <v>3230385.1800000034</v>
      </c>
      <c r="H1399" s="22">
        <v>44302</v>
      </c>
      <c r="I1399" s="23">
        <v>44316</v>
      </c>
      <c r="J1399">
        <f t="shared" si="126"/>
        <v>15</v>
      </c>
      <c r="K1399" s="2">
        <f t="shared" si="127"/>
        <v>44309</v>
      </c>
      <c r="L1399" s="9">
        <f t="shared" si="128"/>
        <v>15</v>
      </c>
      <c r="M1399" s="2">
        <f t="shared" si="129"/>
        <v>44309</v>
      </c>
      <c r="N1399" s="22">
        <v>44316</v>
      </c>
      <c r="O1399" s="22">
        <v>44319</v>
      </c>
      <c r="P1399" s="22">
        <v>44316.5</v>
      </c>
      <c r="Q1399">
        <f t="shared" si="130"/>
        <v>7.5</v>
      </c>
      <c r="R1399" s="33">
        <f t="shared" si="131"/>
        <v>24227888.850000024</v>
      </c>
    </row>
    <row r="1400" spans="1:18" x14ac:dyDescent="0.35">
      <c r="A1400" t="s">
        <v>377</v>
      </c>
      <c r="B1400" s="21" t="s">
        <v>313</v>
      </c>
      <c r="C1400" s="22">
        <v>44316</v>
      </c>
      <c r="D1400" t="s">
        <v>90</v>
      </c>
      <c r="E1400" t="s">
        <v>91</v>
      </c>
      <c r="F1400" s="21" t="s">
        <v>89</v>
      </c>
      <c r="G1400" s="32">
        <v>387253.48000000312</v>
      </c>
      <c r="H1400" s="22">
        <v>44302</v>
      </c>
      <c r="I1400" s="23">
        <v>44316</v>
      </c>
      <c r="J1400">
        <f t="shared" si="126"/>
        <v>15</v>
      </c>
      <c r="K1400" s="2">
        <f t="shared" si="127"/>
        <v>44309</v>
      </c>
      <c r="L1400" s="9">
        <f t="shared" si="128"/>
        <v>15</v>
      </c>
      <c r="M1400" s="2">
        <f t="shared" si="129"/>
        <v>44309</v>
      </c>
      <c r="N1400" s="22">
        <v>44316</v>
      </c>
      <c r="O1400" s="22">
        <v>44319</v>
      </c>
      <c r="P1400" s="22">
        <v>44316.5</v>
      </c>
      <c r="Q1400">
        <f t="shared" si="130"/>
        <v>7.5</v>
      </c>
      <c r="R1400" s="33">
        <f t="shared" si="131"/>
        <v>2904401.1000000234</v>
      </c>
    </row>
    <row r="1401" spans="1:18" x14ac:dyDescent="0.35">
      <c r="A1401" t="s">
        <v>377</v>
      </c>
      <c r="B1401" s="21" t="s">
        <v>313</v>
      </c>
      <c r="C1401" s="22">
        <v>44316</v>
      </c>
      <c r="D1401" t="s">
        <v>92</v>
      </c>
      <c r="E1401" t="s">
        <v>93</v>
      </c>
      <c r="F1401" s="21" t="s">
        <v>89</v>
      </c>
      <c r="G1401" s="32">
        <v>387253.48000000312</v>
      </c>
      <c r="H1401" s="22">
        <v>44302</v>
      </c>
      <c r="I1401" s="23">
        <v>44316</v>
      </c>
      <c r="J1401">
        <f t="shared" si="126"/>
        <v>15</v>
      </c>
      <c r="K1401" s="2">
        <f t="shared" si="127"/>
        <v>44309</v>
      </c>
      <c r="L1401" s="9">
        <f t="shared" si="128"/>
        <v>15</v>
      </c>
      <c r="M1401" s="2">
        <f t="shared" si="129"/>
        <v>44309</v>
      </c>
      <c r="N1401" s="22">
        <v>44316</v>
      </c>
      <c r="O1401" s="22">
        <v>44319</v>
      </c>
      <c r="P1401" s="22">
        <v>44316.5</v>
      </c>
      <c r="Q1401">
        <f t="shared" si="130"/>
        <v>7.5</v>
      </c>
      <c r="R1401" s="33">
        <f t="shared" si="131"/>
        <v>2904401.1000000234</v>
      </c>
    </row>
    <row r="1402" spans="1:18" x14ac:dyDescent="0.35">
      <c r="A1402" t="s">
        <v>377</v>
      </c>
      <c r="B1402" s="21" t="s">
        <v>313</v>
      </c>
      <c r="C1402" s="22">
        <v>44316</v>
      </c>
      <c r="D1402" t="s">
        <v>99</v>
      </c>
      <c r="E1402" t="s">
        <v>100</v>
      </c>
      <c r="F1402" s="21" t="s">
        <v>109</v>
      </c>
      <c r="G1402" s="32">
        <v>755130</v>
      </c>
      <c r="H1402" s="22">
        <v>44302</v>
      </c>
      <c r="I1402" s="23">
        <v>44316</v>
      </c>
      <c r="J1402">
        <f t="shared" si="126"/>
        <v>15</v>
      </c>
      <c r="K1402" s="2">
        <f t="shared" si="127"/>
        <v>44309</v>
      </c>
      <c r="L1402" s="9">
        <f t="shared" si="128"/>
        <v>15</v>
      </c>
      <c r="M1402" s="2">
        <f t="shared" si="129"/>
        <v>44309</v>
      </c>
      <c r="N1402" s="22">
        <v>44316</v>
      </c>
      <c r="O1402" s="22">
        <v>44321</v>
      </c>
      <c r="P1402" s="22">
        <v>44320.5</v>
      </c>
      <c r="Q1402">
        <f t="shared" si="130"/>
        <v>11.5</v>
      </c>
      <c r="R1402" s="33">
        <f t="shared" si="131"/>
        <v>8683995</v>
      </c>
    </row>
    <row r="1403" spans="1:18" x14ac:dyDescent="0.35">
      <c r="A1403" t="s">
        <v>377</v>
      </c>
      <c r="B1403" s="21" t="s">
        <v>313</v>
      </c>
      <c r="C1403" s="22">
        <v>44316</v>
      </c>
      <c r="D1403" t="s">
        <v>99</v>
      </c>
      <c r="E1403" t="s">
        <v>100</v>
      </c>
      <c r="F1403" s="21" t="s">
        <v>103</v>
      </c>
      <c r="G1403" s="32">
        <v>1012.68</v>
      </c>
      <c r="H1403" s="22">
        <v>44302</v>
      </c>
      <c r="I1403" s="23">
        <v>44316</v>
      </c>
      <c r="J1403">
        <f t="shared" si="126"/>
        <v>15</v>
      </c>
      <c r="K1403" s="2">
        <f t="shared" si="127"/>
        <v>44309</v>
      </c>
      <c r="L1403" s="9">
        <f t="shared" si="128"/>
        <v>15</v>
      </c>
      <c r="M1403" s="2">
        <f t="shared" si="129"/>
        <v>44309</v>
      </c>
      <c r="N1403" s="22">
        <v>44316</v>
      </c>
      <c r="O1403" s="22">
        <v>44319</v>
      </c>
      <c r="P1403" s="22">
        <v>44316.5</v>
      </c>
      <c r="Q1403">
        <f t="shared" si="130"/>
        <v>7.5</v>
      </c>
      <c r="R1403" s="33">
        <f t="shared" si="131"/>
        <v>7595.0999999999995</v>
      </c>
    </row>
    <row r="1404" spans="1:18" x14ac:dyDescent="0.35">
      <c r="A1404" t="s">
        <v>377</v>
      </c>
      <c r="B1404" s="21" t="s">
        <v>313</v>
      </c>
      <c r="C1404" s="22">
        <v>44316</v>
      </c>
      <c r="D1404" t="s">
        <v>104</v>
      </c>
      <c r="E1404" t="s">
        <v>105</v>
      </c>
      <c r="F1404" s="21" t="s">
        <v>106</v>
      </c>
      <c r="G1404" s="32">
        <v>200.79</v>
      </c>
      <c r="H1404" s="22">
        <v>44302</v>
      </c>
      <c r="I1404" s="23">
        <v>44316</v>
      </c>
      <c r="J1404">
        <f t="shared" si="126"/>
        <v>15</v>
      </c>
      <c r="K1404" s="2">
        <f t="shared" si="127"/>
        <v>44309</v>
      </c>
      <c r="L1404" s="9">
        <f t="shared" si="128"/>
        <v>15</v>
      </c>
      <c r="M1404" s="2">
        <f t="shared" si="129"/>
        <v>44309</v>
      </c>
      <c r="N1404" s="22">
        <v>44316</v>
      </c>
      <c r="O1404" s="22">
        <v>44319</v>
      </c>
      <c r="P1404" s="22">
        <v>44316.5</v>
      </c>
      <c r="Q1404">
        <f t="shared" si="130"/>
        <v>7.5</v>
      </c>
      <c r="R1404" s="33">
        <f t="shared" si="131"/>
        <v>1505.925</v>
      </c>
    </row>
    <row r="1405" spans="1:18" x14ac:dyDescent="0.35">
      <c r="A1405" t="s">
        <v>377</v>
      </c>
      <c r="B1405" s="21" t="s">
        <v>313</v>
      </c>
      <c r="C1405" s="22">
        <v>44316</v>
      </c>
      <c r="D1405" t="s">
        <v>94</v>
      </c>
      <c r="E1405" t="s">
        <v>95</v>
      </c>
      <c r="F1405" s="21" t="s">
        <v>89</v>
      </c>
      <c r="G1405" s="32">
        <v>1052.8599999999999</v>
      </c>
      <c r="H1405" s="22">
        <v>44302</v>
      </c>
      <c r="I1405" s="23">
        <v>44316</v>
      </c>
      <c r="J1405">
        <f t="shared" si="126"/>
        <v>15</v>
      </c>
      <c r="K1405" s="2">
        <f t="shared" si="127"/>
        <v>44309</v>
      </c>
      <c r="L1405" s="9">
        <f t="shared" si="128"/>
        <v>15</v>
      </c>
      <c r="M1405" s="2">
        <f t="shared" si="129"/>
        <v>44309</v>
      </c>
      <c r="N1405" s="22">
        <v>44316</v>
      </c>
      <c r="O1405" s="22">
        <v>44319</v>
      </c>
      <c r="P1405" s="22">
        <v>44316.5</v>
      </c>
      <c r="Q1405">
        <f t="shared" si="130"/>
        <v>7.5</v>
      </c>
      <c r="R1405" s="33">
        <f t="shared" si="131"/>
        <v>7896.4499999999989</v>
      </c>
    </row>
    <row r="1406" spans="1:18" x14ac:dyDescent="0.35">
      <c r="A1406" t="s">
        <v>377</v>
      </c>
      <c r="B1406" s="21" t="s">
        <v>313</v>
      </c>
      <c r="C1406" s="22">
        <v>44316</v>
      </c>
      <c r="D1406" t="s">
        <v>96</v>
      </c>
      <c r="E1406" t="s">
        <v>97</v>
      </c>
      <c r="F1406" s="21" t="s">
        <v>89</v>
      </c>
      <c r="G1406" s="32">
        <v>1052.8599999999999</v>
      </c>
      <c r="H1406" s="22">
        <v>44302</v>
      </c>
      <c r="I1406" s="23">
        <v>44316</v>
      </c>
      <c r="J1406">
        <f t="shared" si="126"/>
        <v>15</v>
      </c>
      <c r="K1406" s="2">
        <f t="shared" si="127"/>
        <v>44309</v>
      </c>
      <c r="L1406" s="9">
        <f t="shared" si="128"/>
        <v>15</v>
      </c>
      <c r="M1406" s="2">
        <f t="shared" si="129"/>
        <v>44309</v>
      </c>
      <c r="N1406" s="22">
        <v>44316</v>
      </c>
      <c r="O1406" s="22">
        <v>44319</v>
      </c>
      <c r="P1406" s="22">
        <v>44316.5</v>
      </c>
      <c r="Q1406">
        <f t="shared" si="130"/>
        <v>7.5</v>
      </c>
      <c r="R1406" s="33">
        <f t="shared" si="131"/>
        <v>7896.4499999999989</v>
      </c>
    </row>
    <row r="1407" spans="1:18" x14ac:dyDescent="0.35">
      <c r="A1407" t="s">
        <v>377</v>
      </c>
      <c r="B1407" s="21" t="s">
        <v>313</v>
      </c>
      <c r="C1407" s="22">
        <v>44316</v>
      </c>
      <c r="D1407" t="s">
        <v>94</v>
      </c>
      <c r="E1407" t="s">
        <v>95</v>
      </c>
      <c r="F1407" s="21" t="s">
        <v>89</v>
      </c>
      <c r="G1407" s="32">
        <v>185.9</v>
      </c>
      <c r="H1407" s="22">
        <v>44302</v>
      </c>
      <c r="I1407" s="23">
        <v>44316</v>
      </c>
      <c r="J1407">
        <f t="shared" si="126"/>
        <v>15</v>
      </c>
      <c r="K1407" s="2">
        <f t="shared" si="127"/>
        <v>44309</v>
      </c>
      <c r="L1407" s="9">
        <f t="shared" si="128"/>
        <v>15</v>
      </c>
      <c r="M1407" s="2">
        <f t="shared" si="129"/>
        <v>44309</v>
      </c>
      <c r="N1407" s="22">
        <v>44316</v>
      </c>
      <c r="O1407" s="22">
        <v>44319</v>
      </c>
      <c r="P1407" s="22">
        <v>44316.5</v>
      </c>
      <c r="Q1407">
        <f t="shared" si="130"/>
        <v>7.5</v>
      </c>
      <c r="R1407" s="33">
        <f t="shared" si="131"/>
        <v>1394.25</v>
      </c>
    </row>
    <row r="1408" spans="1:18" x14ac:dyDescent="0.35">
      <c r="A1408" t="s">
        <v>377</v>
      </c>
      <c r="B1408" s="21" t="s">
        <v>313</v>
      </c>
      <c r="C1408" s="22">
        <v>44316</v>
      </c>
      <c r="D1408" t="s">
        <v>96</v>
      </c>
      <c r="E1408" t="s">
        <v>97</v>
      </c>
      <c r="F1408" s="21" t="s">
        <v>89</v>
      </c>
      <c r="G1408" s="32">
        <v>185.9</v>
      </c>
      <c r="H1408" s="22">
        <v>44302</v>
      </c>
      <c r="I1408" s="23">
        <v>44316</v>
      </c>
      <c r="J1408">
        <f t="shared" si="126"/>
        <v>15</v>
      </c>
      <c r="K1408" s="2">
        <f t="shared" si="127"/>
        <v>44309</v>
      </c>
      <c r="L1408" s="9">
        <f t="shared" si="128"/>
        <v>15</v>
      </c>
      <c r="M1408" s="2">
        <f t="shared" si="129"/>
        <v>44309</v>
      </c>
      <c r="N1408" s="22">
        <v>44316</v>
      </c>
      <c r="O1408" s="22">
        <v>44319</v>
      </c>
      <c r="P1408" s="22">
        <v>44316.5</v>
      </c>
      <c r="Q1408">
        <f t="shared" si="130"/>
        <v>7.5</v>
      </c>
      <c r="R1408" s="33">
        <f t="shared" si="131"/>
        <v>1394.25</v>
      </c>
    </row>
    <row r="1409" spans="1:18" x14ac:dyDescent="0.35">
      <c r="A1409" t="s">
        <v>377</v>
      </c>
      <c r="B1409" s="21" t="s">
        <v>313</v>
      </c>
      <c r="C1409" s="22">
        <v>44316</v>
      </c>
      <c r="D1409" t="s">
        <v>99</v>
      </c>
      <c r="E1409" t="s">
        <v>100</v>
      </c>
      <c r="F1409" s="21" t="s">
        <v>103</v>
      </c>
      <c r="G1409" s="32">
        <v>45.23</v>
      </c>
      <c r="H1409" s="22">
        <v>44302</v>
      </c>
      <c r="I1409" s="23">
        <v>44316</v>
      </c>
      <c r="J1409">
        <f t="shared" ref="J1409:J1472" si="132">I1409-H1409+1</f>
        <v>15</v>
      </c>
      <c r="K1409" s="2">
        <f t="shared" ref="K1409:K1472" si="133">(H1409+I1409)/2</f>
        <v>44309</v>
      </c>
      <c r="L1409" s="9">
        <f t="shared" si="128"/>
        <v>15</v>
      </c>
      <c r="M1409" s="2">
        <f t="shared" si="129"/>
        <v>44309</v>
      </c>
      <c r="N1409" s="22">
        <v>44316</v>
      </c>
      <c r="O1409" s="22">
        <v>44319</v>
      </c>
      <c r="P1409" s="22">
        <v>44316.5</v>
      </c>
      <c r="Q1409">
        <f t="shared" si="130"/>
        <v>7.5</v>
      </c>
      <c r="R1409" s="33">
        <f t="shared" si="131"/>
        <v>339.22499999999997</v>
      </c>
    </row>
    <row r="1410" spans="1:18" x14ac:dyDescent="0.35">
      <c r="A1410" t="s">
        <v>377</v>
      </c>
      <c r="B1410" s="21" t="s">
        <v>313</v>
      </c>
      <c r="C1410" s="22">
        <v>44316</v>
      </c>
      <c r="D1410" t="s">
        <v>104</v>
      </c>
      <c r="E1410" t="s">
        <v>105</v>
      </c>
      <c r="F1410" s="21" t="s">
        <v>106</v>
      </c>
      <c r="G1410" s="32">
        <v>5.86</v>
      </c>
      <c r="H1410" s="22">
        <v>44302</v>
      </c>
      <c r="I1410" s="23">
        <v>44316</v>
      </c>
      <c r="J1410">
        <f t="shared" si="132"/>
        <v>15</v>
      </c>
      <c r="K1410" s="2">
        <f t="shared" si="133"/>
        <v>44309</v>
      </c>
      <c r="L1410" s="9">
        <f t="shared" si="128"/>
        <v>15</v>
      </c>
      <c r="M1410" s="2">
        <f t="shared" si="129"/>
        <v>44309</v>
      </c>
      <c r="N1410" s="22">
        <v>44316</v>
      </c>
      <c r="O1410" s="22">
        <v>44319</v>
      </c>
      <c r="P1410" s="22">
        <v>44316.5</v>
      </c>
      <c r="Q1410">
        <f t="shared" si="130"/>
        <v>7.5</v>
      </c>
      <c r="R1410" s="33">
        <f t="shared" si="131"/>
        <v>43.95</v>
      </c>
    </row>
    <row r="1411" spans="1:18" x14ac:dyDescent="0.35">
      <c r="A1411" t="s">
        <v>377</v>
      </c>
      <c r="B1411" s="21" t="s">
        <v>313</v>
      </c>
      <c r="C1411" s="22">
        <v>44316</v>
      </c>
      <c r="D1411" t="s">
        <v>94</v>
      </c>
      <c r="E1411" t="s">
        <v>95</v>
      </c>
      <c r="F1411" s="21" t="s">
        <v>89</v>
      </c>
      <c r="G1411" s="32">
        <v>392.82</v>
      </c>
      <c r="H1411" s="22">
        <v>44302</v>
      </c>
      <c r="I1411" s="23">
        <v>44316</v>
      </c>
      <c r="J1411">
        <f t="shared" si="132"/>
        <v>15</v>
      </c>
      <c r="K1411" s="2">
        <f t="shared" si="133"/>
        <v>44309</v>
      </c>
      <c r="L1411" s="9">
        <f t="shared" si="128"/>
        <v>15</v>
      </c>
      <c r="M1411" s="2">
        <f t="shared" si="129"/>
        <v>44309</v>
      </c>
      <c r="N1411" s="22">
        <v>44316</v>
      </c>
      <c r="O1411" s="22">
        <v>44319</v>
      </c>
      <c r="P1411" s="22">
        <v>44316.5</v>
      </c>
      <c r="Q1411">
        <f t="shared" si="130"/>
        <v>7.5</v>
      </c>
      <c r="R1411" s="33">
        <f t="shared" si="131"/>
        <v>2946.15</v>
      </c>
    </row>
    <row r="1412" spans="1:18" x14ac:dyDescent="0.35">
      <c r="A1412" t="s">
        <v>377</v>
      </c>
      <c r="B1412" s="21" t="s">
        <v>313</v>
      </c>
      <c r="C1412" s="22">
        <v>44316</v>
      </c>
      <c r="D1412" t="s">
        <v>96</v>
      </c>
      <c r="E1412" t="s">
        <v>97</v>
      </c>
      <c r="F1412" s="21" t="s">
        <v>89</v>
      </c>
      <c r="G1412" s="32">
        <v>392.82</v>
      </c>
      <c r="H1412" s="22">
        <v>44302</v>
      </c>
      <c r="I1412" s="23">
        <v>44316</v>
      </c>
      <c r="J1412">
        <f t="shared" si="132"/>
        <v>15</v>
      </c>
      <c r="K1412" s="2">
        <f t="shared" si="133"/>
        <v>44309</v>
      </c>
      <c r="L1412" s="9">
        <f t="shared" si="128"/>
        <v>15</v>
      </c>
      <c r="M1412" s="2">
        <f t="shared" si="129"/>
        <v>44309</v>
      </c>
      <c r="N1412" s="22">
        <v>44316</v>
      </c>
      <c r="O1412" s="22">
        <v>44319</v>
      </c>
      <c r="P1412" s="22">
        <v>44316.5</v>
      </c>
      <c r="Q1412">
        <f t="shared" si="130"/>
        <v>7.5</v>
      </c>
      <c r="R1412" s="33">
        <f t="shared" si="131"/>
        <v>2946.15</v>
      </c>
    </row>
    <row r="1413" spans="1:18" x14ac:dyDescent="0.35">
      <c r="A1413" t="s">
        <v>377</v>
      </c>
      <c r="B1413" s="21" t="s">
        <v>313</v>
      </c>
      <c r="C1413" s="22">
        <v>44316</v>
      </c>
      <c r="D1413" t="s">
        <v>94</v>
      </c>
      <c r="E1413" t="s">
        <v>95</v>
      </c>
      <c r="F1413" s="21" t="s">
        <v>89</v>
      </c>
      <c r="G1413" s="32">
        <v>1196.54</v>
      </c>
      <c r="H1413" s="22">
        <v>44302</v>
      </c>
      <c r="I1413" s="23">
        <v>44316</v>
      </c>
      <c r="J1413">
        <f t="shared" si="132"/>
        <v>15</v>
      </c>
      <c r="K1413" s="2">
        <f t="shared" si="133"/>
        <v>44309</v>
      </c>
      <c r="L1413" s="9">
        <f t="shared" si="128"/>
        <v>15</v>
      </c>
      <c r="M1413" s="2">
        <f t="shared" si="129"/>
        <v>44309</v>
      </c>
      <c r="N1413" s="22">
        <v>44316</v>
      </c>
      <c r="O1413" s="22">
        <v>44319</v>
      </c>
      <c r="P1413" s="22">
        <v>44316.5</v>
      </c>
      <c r="Q1413">
        <f t="shared" si="130"/>
        <v>7.5</v>
      </c>
      <c r="R1413" s="33">
        <f t="shared" si="131"/>
        <v>8974.0499999999993</v>
      </c>
    </row>
    <row r="1414" spans="1:18" x14ac:dyDescent="0.35">
      <c r="A1414" t="s">
        <v>377</v>
      </c>
      <c r="B1414" s="21" t="s">
        <v>313</v>
      </c>
      <c r="C1414" s="22">
        <v>44316</v>
      </c>
      <c r="D1414" t="s">
        <v>96</v>
      </c>
      <c r="E1414" t="s">
        <v>97</v>
      </c>
      <c r="F1414" s="21" t="s">
        <v>89</v>
      </c>
      <c r="G1414" s="32">
        <v>1196.54</v>
      </c>
      <c r="H1414" s="22">
        <v>44302</v>
      </c>
      <c r="I1414" s="23">
        <v>44316</v>
      </c>
      <c r="J1414">
        <f t="shared" si="132"/>
        <v>15</v>
      </c>
      <c r="K1414" s="2">
        <f t="shared" si="133"/>
        <v>44309</v>
      </c>
      <c r="L1414" s="9">
        <f t="shared" si="128"/>
        <v>15</v>
      </c>
      <c r="M1414" s="2">
        <f t="shared" si="129"/>
        <v>44309</v>
      </c>
      <c r="N1414" s="22">
        <v>44316</v>
      </c>
      <c r="O1414" s="22">
        <v>44319</v>
      </c>
      <c r="P1414" s="22">
        <v>44316.5</v>
      </c>
      <c r="Q1414">
        <f t="shared" si="130"/>
        <v>7.5</v>
      </c>
      <c r="R1414" s="33">
        <f t="shared" si="131"/>
        <v>8974.0499999999993</v>
      </c>
    </row>
    <row r="1415" spans="1:18" x14ac:dyDescent="0.35">
      <c r="A1415" t="s">
        <v>377</v>
      </c>
      <c r="B1415" s="21" t="s">
        <v>313</v>
      </c>
      <c r="C1415" s="22">
        <v>44316</v>
      </c>
      <c r="D1415" t="s">
        <v>94</v>
      </c>
      <c r="E1415" t="s">
        <v>95</v>
      </c>
      <c r="F1415" s="21" t="s">
        <v>89</v>
      </c>
      <c r="G1415" s="32">
        <v>167.46</v>
      </c>
      <c r="H1415" s="22">
        <v>44302</v>
      </c>
      <c r="I1415" s="23">
        <v>44316</v>
      </c>
      <c r="J1415">
        <f t="shared" si="132"/>
        <v>15</v>
      </c>
      <c r="K1415" s="2">
        <f t="shared" si="133"/>
        <v>44309</v>
      </c>
      <c r="L1415" s="9">
        <f t="shared" si="128"/>
        <v>15</v>
      </c>
      <c r="M1415" s="2">
        <f t="shared" si="129"/>
        <v>44309</v>
      </c>
      <c r="N1415" s="22">
        <v>44316</v>
      </c>
      <c r="O1415" s="22">
        <v>44319</v>
      </c>
      <c r="P1415" s="22">
        <v>44316.5</v>
      </c>
      <c r="Q1415">
        <f t="shared" si="130"/>
        <v>7.5</v>
      </c>
      <c r="R1415" s="33">
        <f t="shared" si="131"/>
        <v>1255.95</v>
      </c>
    </row>
    <row r="1416" spans="1:18" x14ac:dyDescent="0.35">
      <c r="A1416" t="s">
        <v>377</v>
      </c>
      <c r="B1416" s="21" t="s">
        <v>313</v>
      </c>
      <c r="C1416" s="22">
        <v>44316</v>
      </c>
      <c r="D1416" t="s">
        <v>96</v>
      </c>
      <c r="E1416" t="s">
        <v>97</v>
      </c>
      <c r="F1416" s="21" t="s">
        <v>89</v>
      </c>
      <c r="G1416" s="32">
        <v>167.46</v>
      </c>
      <c r="H1416" s="22">
        <v>44302</v>
      </c>
      <c r="I1416" s="23">
        <v>44316</v>
      </c>
      <c r="J1416">
        <f t="shared" si="132"/>
        <v>15</v>
      </c>
      <c r="K1416" s="2">
        <f t="shared" si="133"/>
        <v>44309</v>
      </c>
      <c r="L1416" s="9">
        <f t="shared" si="128"/>
        <v>15</v>
      </c>
      <c r="M1416" s="2">
        <f t="shared" si="129"/>
        <v>44309</v>
      </c>
      <c r="N1416" s="22">
        <v>44316</v>
      </c>
      <c r="O1416" s="22">
        <v>44319</v>
      </c>
      <c r="P1416" s="22">
        <v>44316.5</v>
      </c>
      <c r="Q1416">
        <f t="shared" si="130"/>
        <v>7.5</v>
      </c>
      <c r="R1416" s="33">
        <f t="shared" si="131"/>
        <v>1255.95</v>
      </c>
    </row>
    <row r="1417" spans="1:18" x14ac:dyDescent="0.35">
      <c r="A1417" t="s">
        <v>377</v>
      </c>
      <c r="B1417" s="21" t="s">
        <v>313</v>
      </c>
      <c r="C1417" s="22">
        <v>44316</v>
      </c>
      <c r="D1417" t="s">
        <v>99</v>
      </c>
      <c r="E1417" t="s">
        <v>100</v>
      </c>
      <c r="F1417" s="21" t="s">
        <v>315</v>
      </c>
      <c r="G1417" s="32">
        <v>188</v>
      </c>
      <c r="H1417" s="22">
        <v>44302</v>
      </c>
      <c r="I1417" s="23">
        <v>44316</v>
      </c>
      <c r="J1417">
        <f t="shared" si="132"/>
        <v>15</v>
      </c>
      <c r="K1417" s="2">
        <f t="shared" si="133"/>
        <v>44309</v>
      </c>
      <c r="L1417" s="9">
        <f t="shared" si="128"/>
        <v>15</v>
      </c>
      <c r="M1417" s="2">
        <f t="shared" si="129"/>
        <v>44309</v>
      </c>
      <c r="N1417" s="22">
        <v>44316</v>
      </c>
      <c r="O1417" s="22">
        <v>44319</v>
      </c>
      <c r="P1417" s="22">
        <v>44316.5</v>
      </c>
      <c r="Q1417">
        <f t="shared" si="130"/>
        <v>7.5</v>
      </c>
      <c r="R1417" s="33">
        <f t="shared" si="131"/>
        <v>1410</v>
      </c>
    </row>
    <row r="1418" spans="1:18" x14ac:dyDescent="0.35">
      <c r="A1418" t="s">
        <v>377</v>
      </c>
      <c r="B1418" s="21" t="s">
        <v>313</v>
      </c>
      <c r="C1418" s="22">
        <v>44316</v>
      </c>
      <c r="D1418" t="s">
        <v>99</v>
      </c>
      <c r="E1418" t="s">
        <v>100</v>
      </c>
      <c r="F1418" s="21" t="s">
        <v>103</v>
      </c>
      <c r="G1418" s="32">
        <v>12150.699999999997</v>
      </c>
      <c r="H1418" s="22">
        <v>44302</v>
      </c>
      <c r="I1418" s="23">
        <v>44316</v>
      </c>
      <c r="J1418">
        <f t="shared" si="132"/>
        <v>15</v>
      </c>
      <c r="K1418" s="2">
        <f t="shared" si="133"/>
        <v>44309</v>
      </c>
      <c r="L1418" s="9">
        <f t="shared" si="128"/>
        <v>15</v>
      </c>
      <c r="M1418" s="2">
        <f t="shared" si="129"/>
        <v>44309</v>
      </c>
      <c r="N1418" s="22">
        <v>44316</v>
      </c>
      <c r="O1418" s="22">
        <v>44319</v>
      </c>
      <c r="P1418" s="22">
        <v>44316.5</v>
      </c>
      <c r="Q1418">
        <f t="shared" si="130"/>
        <v>7.5</v>
      </c>
      <c r="R1418" s="33">
        <f t="shared" si="131"/>
        <v>91130.249999999971</v>
      </c>
    </row>
    <row r="1419" spans="1:18" x14ac:dyDescent="0.35">
      <c r="A1419" t="s">
        <v>377</v>
      </c>
      <c r="B1419" s="21" t="s">
        <v>313</v>
      </c>
      <c r="C1419" s="22">
        <v>44316</v>
      </c>
      <c r="D1419" t="s">
        <v>104</v>
      </c>
      <c r="E1419" t="s">
        <v>105</v>
      </c>
      <c r="F1419" s="21" t="s">
        <v>106</v>
      </c>
      <c r="G1419" s="32">
        <v>2659.31</v>
      </c>
      <c r="H1419" s="22">
        <v>44302</v>
      </c>
      <c r="I1419" s="23">
        <v>44316</v>
      </c>
      <c r="J1419">
        <f t="shared" si="132"/>
        <v>15</v>
      </c>
      <c r="K1419" s="2">
        <f t="shared" si="133"/>
        <v>44309</v>
      </c>
      <c r="L1419" s="9">
        <f t="shared" ref="L1419:L1482" si="134">I1419-H1419+1</f>
        <v>15</v>
      </c>
      <c r="M1419" s="2">
        <f t="shared" ref="M1419:M1482" si="135">(H1419+I1419)/2</f>
        <v>44309</v>
      </c>
      <c r="N1419" s="22">
        <v>44316</v>
      </c>
      <c r="O1419" s="22">
        <v>44319</v>
      </c>
      <c r="P1419" s="22">
        <v>44316.5</v>
      </c>
      <c r="Q1419">
        <f t="shared" ref="Q1419:Q1482" si="136">P1419-M1419</f>
        <v>7.5</v>
      </c>
      <c r="R1419" s="33">
        <f t="shared" ref="R1419:R1482" si="137">Q1419*G1419</f>
        <v>19944.825000000001</v>
      </c>
    </row>
    <row r="1420" spans="1:18" x14ac:dyDescent="0.35">
      <c r="A1420" t="s">
        <v>377</v>
      </c>
      <c r="B1420" s="21" t="s">
        <v>313</v>
      </c>
      <c r="C1420" s="22">
        <v>44316</v>
      </c>
      <c r="D1420" t="s">
        <v>94</v>
      </c>
      <c r="E1420" t="s">
        <v>95</v>
      </c>
      <c r="F1420" s="21" t="s">
        <v>89</v>
      </c>
      <c r="G1420" s="32">
        <v>1518769.6300000048</v>
      </c>
      <c r="H1420" s="22">
        <v>44302</v>
      </c>
      <c r="I1420" s="23">
        <v>44316</v>
      </c>
      <c r="J1420">
        <f t="shared" si="132"/>
        <v>15</v>
      </c>
      <c r="K1420" s="2">
        <f t="shared" si="133"/>
        <v>44309</v>
      </c>
      <c r="L1420" s="9">
        <f t="shared" si="134"/>
        <v>15</v>
      </c>
      <c r="M1420" s="2">
        <f t="shared" si="135"/>
        <v>44309</v>
      </c>
      <c r="N1420" s="22">
        <v>44316</v>
      </c>
      <c r="O1420" s="22">
        <v>44319</v>
      </c>
      <c r="P1420" s="22">
        <v>44316.5</v>
      </c>
      <c r="Q1420">
        <f t="shared" si="136"/>
        <v>7.5</v>
      </c>
      <c r="R1420" s="33">
        <f t="shared" si="137"/>
        <v>11390772.225000035</v>
      </c>
    </row>
    <row r="1421" spans="1:18" x14ac:dyDescent="0.35">
      <c r="A1421" t="s">
        <v>377</v>
      </c>
      <c r="B1421" s="21" t="s">
        <v>313</v>
      </c>
      <c r="C1421" s="22">
        <v>44316</v>
      </c>
      <c r="D1421" t="s">
        <v>96</v>
      </c>
      <c r="E1421" t="s">
        <v>97</v>
      </c>
      <c r="F1421" s="21" t="s">
        <v>89</v>
      </c>
      <c r="G1421" s="32">
        <v>1518769.6300000048</v>
      </c>
      <c r="H1421" s="22">
        <v>44302</v>
      </c>
      <c r="I1421" s="23">
        <v>44316</v>
      </c>
      <c r="J1421">
        <f t="shared" si="132"/>
        <v>15</v>
      </c>
      <c r="K1421" s="2">
        <f t="shared" si="133"/>
        <v>44309</v>
      </c>
      <c r="L1421" s="9">
        <f t="shared" si="134"/>
        <v>15</v>
      </c>
      <c r="M1421" s="2">
        <f t="shared" si="135"/>
        <v>44309</v>
      </c>
      <c r="N1421" s="22">
        <v>44316</v>
      </c>
      <c r="O1421" s="22">
        <v>44319</v>
      </c>
      <c r="P1421" s="22">
        <v>44316.5</v>
      </c>
      <c r="Q1421">
        <f t="shared" si="136"/>
        <v>7.5</v>
      </c>
      <c r="R1421" s="33">
        <f t="shared" si="137"/>
        <v>11390772.225000035</v>
      </c>
    </row>
    <row r="1422" spans="1:18" x14ac:dyDescent="0.35">
      <c r="A1422" t="s">
        <v>377</v>
      </c>
      <c r="B1422" s="21" t="s">
        <v>313</v>
      </c>
      <c r="C1422" s="22">
        <v>44316</v>
      </c>
      <c r="D1422" t="s">
        <v>107</v>
      </c>
      <c r="E1422" t="s">
        <v>108</v>
      </c>
      <c r="F1422" s="21" t="s">
        <v>101</v>
      </c>
      <c r="G1422" s="32">
        <v>2496.1000000000008</v>
      </c>
      <c r="H1422" s="22">
        <v>44302</v>
      </c>
      <c r="I1422" s="23">
        <v>44316</v>
      </c>
      <c r="J1422">
        <f t="shared" si="132"/>
        <v>15</v>
      </c>
      <c r="K1422" s="2">
        <f t="shared" si="133"/>
        <v>44309</v>
      </c>
      <c r="L1422" s="9">
        <f t="shared" si="134"/>
        <v>15</v>
      </c>
      <c r="M1422" s="2">
        <f t="shared" si="135"/>
        <v>44309</v>
      </c>
      <c r="N1422" s="22">
        <v>44316</v>
      </c>
      <c r="O1422" s="22">
        <v>44319</v>
      </c>
      <c r="P1422" s="22">
        <v>44316.5</v>
      </c>
      <c r="Q1422">
        <f t="shared" si="136"/>
        <v>7.5</v>
      </c>
      <c r="R1422" s="33">
        <f t="shared" si="137"/>
        <v>18720.750000000007</v>
      </c>
    </row>
    <row r="1423" spans="1:18" x14ac:dyDescent="0.35">
      <c r="A1423" t="s">
        <v>377</v>
      </c>
      <c r="B1423" s="21" t="s">
        <v>313</v>
      </c>
      <c r="C1423" s="22">
        <v>44316</v>
      </c>
      <c r="D1423" t="s">
        <v>99</v>
      </c>
      <c r="E1423" t="s">
        <v>100</v>
      </c>
      <c r="F1423" s="21" t="s">
        <v>101</v>
      </c>
      <c r="G1423" s="32">
        <v>59714.490000000042</v>
      </c>
      <c r="H1423" s="22">
        <v>44302</v>
      </c>
      <c r="I1423" s="23">
        <v>44316</v>
      </c>
      <c r="J1423">
        <f t="shared" si="132"/>
        <v>15</v>
      </c>
      <c r="K1423" s="2">
        <f t="shared" si="133"/>
        <v>44309</v>
      </c>
      <c r="L1423" s="9">
        <f t="shared" si="134"/>
        <v>15</v>
      </c>
      <c r="M1423" s="2">
        <f t="shared" si="135"/>
        <v>44309</v>
      </c>
      <c r="N1423" s="22">
        <v>44316</v>
      </c>
      <c r="O1423" s="22">
        <v>44319</v>
      </c>
      <c r="P1423" s="22">
        <v>44316.5</v>
      </c>
      <c r="Q1423">
        <f t="shared" si="136"/>
        <v>7.5</v>
      </c>
      <c r="R1423" s="33">
        <f t="shared" si="137"/>
        <v>447858.67500000034</v>
      </c>
    </row>
    <row r="1424" spans="1:18" x14ac:dyDescent="0.35">
      <c r="A1424" t="s">
        <v>377</v>
      </c>
      <c r="B1424" s="21" t="s">
        <v>313</v>
      </c>
      <c r="C1424" s="22">
        <v>44316</v>
      </c>
      <c r="D1424" t="s">
        <v>99</v>
      </c>
      <c r="E1424" t="s">
        <v>100</v>
      </c>
      <c r="F1424" s="21" t="s">
        <v>375</v>
      </c>
      <c r="G1424" s="32">
        <v>134</v>
      </c>
      <c r="H1424" s="22">
        <v>44302</v>
      </c>
      <c r="I1424" s="23">
        <v>44316</v>
      </c>
      <c r="J1424">
        <f t="shared" si="132"/>
        <v>15</v>
      </c>
      <c r="K1424" s="2">
        <f t="shared" si="133"/>
        <v>44309</v>
      </c>
      <c r="L1424" s="9">
        <f t="shared" si="134"/>
        <v>15</v>
      </c>
      <c r="M1424" s="2">
        <f t="shared" si="135"/>
        <v>44309</v>
      </c>
      <c r="N1424" s="22">
        <v>44316</v>
      </c>
      <c r="O1424" s="22">
        <v>44319</v>
      </c>
      <c r="P1424" s="22">
        <v>44316.5</v>
      </c>
      <c r="Q1424">
        <f t="shared" si="136"/>
        <v>7.5</v>
      </c>
      <c r="R1424" s="33">
        <f t="shared" si="137"/>
        <v>1005</v>
      </c>
    </row>
    <row r="1425" spans="1:18" x14ac:dyDescent="0.35">
      <c r="A1425" t="s">
        <v>377</v>
      </c>
      <c r="B1425" s="21" t="s">
        <v>313</v>
      </c>
      <c r="C1425" s="22">
        <v>44316</v>
      </c>
      <c r="D1425" t="s">
        <v>99</v>
      </c>
      <c r="E1425" t="s">
        <v>100</v>
      </c>
      <c r="F1425" s="21" t="s">
        <v>102</v>
      </c>
      <c r="G1425" s="32">
        <v>33109.82</v>
      </c>
      <c r="H1425" s="22">
        <v>44302</v>
      </c>
      <c r="I1425" s="23">
        <v>44316</v>
      </c>
      <c r="J1425">
        <f t="shared" si="132"/>
        <v>15</v>
      </c>
      <c r="K1425" s="2">
        <f t="shared" si="133"/>
        <v>44309</v>
      </c>
      <c r="L1425" s="9">
        <f t="shared" si="134"/>
        <v>15</v>
      </c>
      <c r="M1425" s="2">
        <f t="shared" si="135"/>
        <v>44309</v>
      </c>
      <c r="N1425" s="22">
        <v>44316</v>
      </c>
      <c r="O1425" s="22">
        <v>44319</v>
      </c>
      <c r="P1425" s="22">
        <v>44316.5</v>
      </c>
      <c r="Q1425">
        <f t="shared" si="136"/>
        <v>7.5</v>
      </c>
      <c r="R1425" s="33">
        <f t="shared" si="137"/>
        <v>248323.65</v>
      </c>
    </row>
    <row r="1426" spans="1:18" x14ac:dyDescent="0.35">
      <c r="A1426" t="s">
        <v>377</v>
      </c>
      <c r="B1426" s="21" t="s">
        <v>313</v>
      </c>
      <c r="C1426" s="22">
        <v>44316</v>
      </c>
      <c r="D1426" t="s">
        <v>107</v>
      </c>
      <c r="E1426" t="s">
        <v>108</v>
      </c>
      <c r="F1426" s="21" t="s">
        <v>126</v>
      </c>
      <c r="G1426" s="32">
        <v>48.28</v>
      </c>
      <c r="H1426" s="22">
        <v>44302</v>
      </c>
      <c r="I1426" s="23">
        <v>44316</v>
      </c>
      <c r="J1426">
        <f t="shared" si="132"/>
        <v>15</v>
      </c>
      <c r="K1426" s="2">
        <f t="shared" si="133"/>
        <v>44309</v>
      </c>
      <c r="L1426" s="9">
        <f t="shared" si="134"/>
        <v>15</v>
      </c>
      <c r="M1426" s="2">
        <f t="shared" si="135"/>
        <v>44309</v>
      </c>
      <c r="N1426" s="22">
        <v>44316</v>
      </c>
      <c r="O1426" s="22">
        <v>44321</v>
      </c>
      <c r="P1426" s="22">
        <v>44320.5</v>
      </c>
      <c r="Q1426">
        <f t="shared" si="136"/>
        <v>11.5</v>
      </c>
      <c r="R1426" s="33">
        <f t="shared" si="137"/>
        <v>555.22</v>
      </c>
    </row>
    <row r="1427" spans="1:18" x14ac:dyDescent="0.35">
      <c r="A1427" t="s">
        <v>377</v>
      </c>
      <c r="B1427" s="21" t="s">
        <v>313</v>
      </c>
      <c r="C1427" s="22">
        <v>44316</v>
      </c>
      <c r="D1427" t="s">
        <v>114</v>
      </c>
      <c r="E1427" t="s">
        <v>115</v>
      </c>
      <c r="F1427" s="21" t="s">
        <v>113</v>
      </c>
      <c r="G1427" s="32">
        <v>77.739999999999995</v>
      </c>
      <c r="H1427" s="22">
        <v>44302</v>
      </c>
      <c r="I1427" s="23">
        <v>44316</v>
      </c>
      <c r="J1427">
        <f t="shared" si="132"/>
        <v>15</v>
      </c>
      <c r="K1427" s="2">
        <f t="shared" si="133"/>
        <v>44309</v>
      </c>
      <c r="L1427" s="9">
        <f t="shared" si="134"/>
        <v>15</v>
      </c>
      <c r="M1427" s="2">
        <f t="shared" si="135"/>
        <v>44309</v>
      </c>
      <c r="N1427" s="22">
        <v>44316</v>
      </c>
      <c r="O1427" s="22">
        <v>44321</v>
      </c>
      <c r="P1427" s="22">
        <v>44320.5</v>
      </c>
      <c r="Q1427">
        <f t="shared" si="136"/>
        <v>11.5</v>
      </c>
      <c r="R1427" s="33">
        <f t="shared" si="137"/>
        <v>894.01</v>
      </c>
    </row>
    <row r="1428" spans="1:18" x14ac:dyDescent="0.35">
      <c r="A1428" t="s">
        <v>377</v>
      </c>
      <c r="B1428" s="21" t="s">
        <v>313</v>
      </c>
      <c r="C1428" s="22">
        <v>44316</v>
      </c>
      <c r="D1428" t="s">
        <v>110</v>
      </c>
      <c r="E1428" t="s">
        <v>111</v>
      </c>
      <c r="F1428" s="21" t="s">
        <v>113</v>
      </c>
      <c r="G1428" s="32">
        <v>262.61</v>
      </c>
      <c r="H1428" s="22">
        <v>44302</v>
      </c>
      <c r="I1428" s="23">
        <v>44316</v>
      </c>
      <c r="J1428">
        <f t="shared" si="132"/>
        <v>15</v>
      </c>
      <c r="K1428" s="2">
        <f t="shared" si="133"/>
        <v>44309</v>
      </c>
      <c r="L1428" s="9">
        <f t="shared" si="134"/>
        <v>15</v>
      </c>
      <c r="M1428" s="2">
        <f t="shared" si="135"/>
        <v>44309</v>
      </c>
      <c r="N1428" s="22">
        <v>44316</v>
      </c>
      <c r="O1428" s="22">
        <v>44321</v>
      </c>
      <c r="P1428" s="22">
        <v>44320.5</v>
      </c>
      <c r="Q1428">
        <f t="shared" si="136"/>
        <v>11.5</v>
      </c>
      <c r="R1428" s="33">
        <f t="shared" si="137"/>
        <v>3020.0150000000003</v>
      </c>
    </row>
    <row r="1429" spans="1:18" x14ac:dyDescent="0.35">
      <c r="A1429" t="s">
        <v>377</v>
      </c>
      <c r="B1429" s="21" t="s">
        <v>313</v>
      </c>
      <c r="C1429" s="22">
        <v>44316</v>
      </c>
      <c r="D1429" t="s">
        <v>114</v>
      </c>
      <c r="E1429" t="s">
        <v>115</v>
      </c>
      <c r="F1429" s="21" t="s">
        <v>112</v>
      </c>
      <c r="G1429" s="32">
        <v>90.82</v>
      </c>
      <c r="H1429" s="22">
        <v>44302</v>
      </c>
      <c r="I1429" s="23">
        <v>44316</v>
      </c>
      <c r="J1429">
        <f t="shared" si="132"/>
        <v>15</v>
      </c>
      <c r="K1429" s="2">
        <f t="shared" si="133"/>
        <v>44309</v>
      </c>
      <c r="L1429" s="9">
        <f t="shared" si="134"/>
        <v>15</v>
      </c>
      <c r="M1429" s="2">
        <f t="shared" si="135"/>
        <v>44309</v>
      </c>
      <c r="N1429" s="22">
        <v>44316</v>
      </c>
      <c r="O1429" s="22">
        <v>44321</v>
      </c>
      <c r="P1429" s="22">
        <v>44320.5</v>
      </c>
      <c r="Q1429">
        <f t="shared" si="136"/>
        <v>11.5</v>
      </c>
      <c r="R1429" s="33">
        <f t="shared" si="137"/>
        <v>1044.4299999999998</v>
      </c>
    </row>
    <row r="1430" spans="1:18" x14ac:dyDescent="0.35">
      <c r="A1430" t="s">
        <v>377</v>
      </c>
      <c r="B1430" s="21" t="s">
        <v>313</v>
      </c>
      <c r="C1430" s="22">
        <v>44316</v>
      </c>
      <c r="D1430" t="s">
        <v>110</v>
      </c>
      <c r="E1430" t="s">
        <v>111</v>
      </c>
      <c r="F1430" s="21" t="s">
        <v>112</v>
      </c>
      <c r="G1430" s="32">
        <v>43250.830000000024</v>
      </c>
      <c r="H1430" s="22">
        <v>44302</v>
      </c>
      <c r="I1430" s="23">
        <v>44316</v>
      </c>
      <c r="J1430">
        <f t="shared" si="132"/>
        <v>15</v>
      </c>
      <c r="K1430" s="2">
        <f t="shared" si="133"/>
        <v>44309</v>
      </c>
      <c r="L1430" s="9">
        <f t="shared" si="134"/>
        <v>15</v>
      </c>
      <c r="M1430" s="2">
        <f t="shared" si="135"/>
        <v>44309</v>
      </c>
      <c r="N1430" s="22">
        <v>44316</v>
      </c>
      <c r="O1430" s="22">
        <v>44321</v>
      </c>
      <c r="P1430" s="22">
        <v>44320.5</v>
      </c>
      <c r="Q1430">
        <f t="shared" si="136"/>
        <v>11.5</v>
      </c>
      <c r="R1430" s="33">
        <f t="shared" si="137"/>
        <v>497384.54500000027</v>
      </c>
    </row>
    <row r="1431" spans="1:18" x14ac:dyDescent="0.35">
      <c r="A1431" t="s">
        <v>377</v>
      </c>
      <c r="B1431" s="21" t="s">
        <v>313</v>
      </c>
      <c r="C1431" s="22">
        <v>44316</v>
      </c>
      <c r="D1431" t="s">
        <v>110</v>
      </c>
      <c r="E1431" t="s">
        <v>111</v>
      </c>
      <c r="F1431" s="21" t="s">
        <v>116</v>
      </c>
      <c r="G1431" s="32">
        <v>340.52</v>
      </c>
      <c r="H1431" s="22">
        <v>44302</v>
      </c>
      <c r="I1431" s="23">
        <v>44316</v>
      </c>
      <c r="J1431">
        <f t="shared" si="132"/>
        <v>15</v>
      </c>
      <c r="K1431" s="2">
        <f t="shared" si="133"/>
        <v>44309</v>
      </c>
      <c r="L1431" s="9">
        <f t="shared" si="134"/>
        <v>15</v>
      </c>
      <c r="M1431" s="2">
        <f t="shared" si="135"/>
        <v>44309</v>
      </c>
      <c r="N1431" s="22">
        <v>44316</v>
      </c>
      <c r="O1431" s="22">
        <v>44321</v>
      </c>
      <c r="P1431" s="22">
        <v>44320.5</v>
      </c>
      <c r="Q1431">
        <f t="shared" si="136"/>
        <v>11.5</v>
      </c>
      <c r="R1431" s="33">
        <f t="shared" si="137"/>
        <v>3915.9799999999996</v>
      </c>
    </row>
    <row r="1432" spans="1:18" x14ac:dyDescent="0.35">
      <c r="A1432" t="s">
        <v>377</v>
      </c>
      <c r="B1432" s="21" t="s">
        <v>313</v>
      </c>
      <c r="C1432" s="22">
        <v>44316</v>
      </c>
      <c r="D1432" t="s">
        <v>114</v>
      </c>
      <c r="E1432" t="s">
        <v>115</v>
      </c>
      <c r="F1432" s="21" t="s">
        <v>118</v>
      </c>
      <c r="G1432" s="32">
        <v>68.5</v>
      </c>
      <c r="H1432" s="22">
        <v>44302</v>
      </c>
      <c r="I1432" s="23">
        <v>44316</v>
      </c>
      <c r="J1432">
        <f t="shared" si="132"/>
        <v>15</v>
      </c>
      <c r="K1432" s="2">
        <f t="shared" si="133"/>
        <v>44309</v>
      </c>
      <c r="L1432" s="9">
        <f t="shared" si="134"/>
        <v>15</v>
      </c>
      <c r="M1432" s="2">
        <f t="shared" si="135"/>
        <v>44309</v>
      </c>
      <c r="N1432" s="22">
        <v>44316</v>
      </c>
      <c r="O1432" s="22">
        <v>44321</v>
      </c>
      <c r="P1432" s="22">
        <v>44320.5</v>
      </c>
      <c r="Q1432">
        <f t="shared" si="136"/>
        <v>11.5</v>
      </c>
      <c r="R1432" s="33">
        <f t="shared" si="137"/>
        <v>787.75</v>
      </c>
    </row>
    <row r="1433" spans="1:18" x14ac:dyDescent="0.35">
      <c r="A1433" t="s">
        <v>377</v>
      </c>
      <c r="B1433" s="21" t="s">
        <v>313</v>
      </c>
      <c r="C1433" s="22">
        <v>44316</v>
      </c>
      <c r="D1433" t="s">
        <v>114</v>
      </c>
      <c r="E1433" t="s">
        <v>115</v>
      </c>
      <c r="F1433" s="21" t="s">
        <v>119</v>
      </c>
      <c r="G1433" s="32">
        <v>53.76</v>
      </c>
      <c r="H1433" s="22">
        <v>44302</v>
      </c>
      <c r="I1433" s="23">
        <v>44316</v>
      </c>
      <c r="J1433">
        <f t="shared" si="132"/>
        <v>15</v>
      </c>
      <c r="K1433" s="2">
        <f t="shared" si="133"/>
        <v>44309</v>
      </c>
      <c r="L1433" s="9">
        <f t="shared" si="134"/>
        <v>15</v>
      </c>
      <c r="M1433" s="2">
        <f t="shared" si="135"/>
        <v>44309</v>
      </c>
      <c r="N1433" s="22">
        <v>44316</v>
      </c>
      <c r="O1433" s="22">
        <v>44321</v>
      </c>
      <c r="P1433" s="22">
        <v>44320.5</v>
      </c>
      <c r="Q1433">
        <f t="shared" si="136"/>
        <v>11.5</v>
      </c>
      <c r="R1433" s="33">
        <f t="shared" si="137"/>
        <v>618.24</v>
      </c>
    </row>
    <row r="1434" spans="1:18" x14ac:dyDescent="0.35">
      <c r="A1434" t="s">
        <v>377</v>
      </c>
      <c r="B1434" s="21" t="s">
        <v>313</v>
      </c>
      <c r="C1434" s="22">
        <v>44316</v>
      </c>
      <c r="D1434" t="s">
        <v>110</v>
      </c>
      <c r="E1434" t="s">
        <v>111</v>
      </c>
      <c r="F1434" s="21" t="s">
        <v>119</v>
      </c>
      <c r="G1434" s="32">
        <v>254.61</v>
      </c>
      <c r="H1434" s="22">
        <v>44302</v>
      </c>
      <c r="I1434" s="23">
        <v>44316</v>
      </c>
      <c r="J1434">
        <f t="shared" si="132"/>
        <v>15</v>
      </c>
      <c r="K1434" s="2">
        <f t="shared" si="133"/>
        <v>44309</v>
      </c>
      <c r="L1434" s="9">
        <f t="shared" si="134"/>
        <v>15</v>
      </c>
      <c r="M1434" s="2">
        <f t="shared" si="135"/>
        <v>44309</v>
      </c>
      <c r="N1434" s="22">
        <v>44316</v>
      </c>
      <c r="O1434" s="22">
        <v>44321</v>
      </c>
      <c r="P1434" s="22">
        <v>44320.5</v>
      </c>
      <c r="Q1434">
        <f t="shared" si="136"/>
        <v>11.5</v>
      </c>
      <c r="R1434" s="33">
        <f t="shared" si="137"/>
        <v>2928.0150000000003</v>
      </c>
    </row>
    <row r="1435" spans="1:18" x14ac:dyDescent="0.35">
      <c r="A1435" t="s">
        <v>377</v>
      </c>
      <c r="B1435" s="21" t="s">
        <v>313</v>
      </c>
      <c r="C1435" s="22">
        <v>44316</v>
      </c>
      <c r="D1435" t="s">
        <v>114</v>
      </c>
      <c r="E1435" t="s">
        <v>115</v>
      </c>
      <c r="F1435" s="21" t="s">
        <v>120</v>
      </c>
      <c r="G1435" s="32">
        <v>219.51999999999998</v>
      </c>
      <c r="H1435" s="22">
        <v>44302</v>
      </c>
      <c r="I1435" s="23">
        <v>44316</v>
      </c>
      <c r="J1435">
        <f t="shared" si="132"/>
        <v>15</v>
      </c>
      <c r="K1435" s="2">
        <f t="shared" si="133"/>
        <v>44309</v>
      </c>
      <c r="L1435" s="9">
        <f t="shared" si="134"/>
        <v>15</v>
      </c>
      <c r="M1435" s="2">
        <f t="shared" si="135"/>
        <v>44309</v>
      </c>
      <c r="N1435" s="22">
        <v>44316</v>
      </c>
      <c r="O1435" s="22">
        <v>44321</v>
      </c>
      <c r="P1435" s="22">
        <v>44320.5</v>
      </c>
      <c r="Q1435">
        <f t="shared" si="136"/>
        <v>11.5</v>
      </c>
      <c r="R1435" s="33">
        <f t="shared" si="137"/>
        <v>2524.4799999999996</v>
      </c>
    </row>
    <row r="1436" spans="1:18" x14ac:dyDescent="0.35">
      <c r="A1436" t="s">
        <v>377</v>
      </c>
      <c r="B1436" s="21" t="s">
        <v>313</v>
      </c>
      <c r="C1436" s="22">
        <v>44316</v>
      </c>
      <c r="D1436" t="s">
        <v>114</v>
      </c>
      <c r="E1436" t="s">
        <v>115</v>
      </c>
      <c r="F1436" s="21" t="s">
        <v>122</v>
      </c>
      <c r="G1436" s="32">
        <v>96.35</v>
      </c>
      <c r="H1436" s="22">
        <v>44302</v>
      </c>
      <c r="I1436" s="23">
        <v>44316</v>
      </c>
      <c r="J1436">
        <f t="shared" si="132"/>
        <v>15</v>
      </c>
      <c r="K1436" s="2">
        <f t="shared" si="133"/>
        <v>44309</v>
      </c>
      <c r="L1436" s="9">
        <f t="shared" si="134"/>
        <v>15</v>
      </c>
      <c r="M1436" s="2">
        <f t="shared" si="135"/>
        <v>44309</v>
      </c>
      <c r="N1436" s="22">
        <v>44316</v>
      </c>
      <c r="O1436" s="22">
        <v>44321</v>
      </c>
      <c r="P1436" s="22">
        <v>44320.5</v>
      </c>
      <c r="Q1436">
        <f t="shared" si="136"/>
        <v>11.5</v>
      </c>
      <c r="R1436" s="33">
        <f t="shared" si="137"/>
        <v>1108.0249999999999</v>
      </c>
    </row>
    <row r="1437" spans="1:18" x14ac:dyDescent="0.35">
      <c r="A1437" t="s">
        <v>377</v>
      </c>
      <c r="B1437" s="21" t="s">
        <v>313</v>
      </c>
      <c r="C1437" s="22">
        <v>44316</v>
      </c>
      <c r="D1437" t="s">
        <v>99</v>
      </c>
      <c r="E1437" t="s">
        <v>100</v>
      </c>
      <c r="F1437" s="21" t="s">
        <v>319</v>
      </c>
      <c r="G1437" s="32">
        <v>1419.65</v>
      </c>
      <c r="H1437" s="22">
        <v>44302</v>
      </c>
      <c r="I1437" s="23">
        <v>44316</v>
      </c>
      <c r="J1437">
        <f t="shared" si="132"/>
        <v>15</v>
      </c>
      <c r="K1437" s="2">
        <f t="shared" si="133"/>
        <v>44309</v>
      </c>
      <c r="L1437" s="9">
        <f t="shared" si="134"/>
        <v>15</v>
      </c>
      <c r="M1437" s="2">
        <f t="shared" si="135"/>
        <v>44309</v>
      </c>
      <c r="N1437" s="22">
        <v>44316</v>
      </c>
      <c r="O1437" s="22">
        <v>44321</v>
      </c>
      <c r="P1437" s="22">
        <v>44320.5</v>
      </c>
      <c r="Q1437">
        <f t="shared" si="136"/>
        <v>11.5</v>
      </c>
      <c r="R1437" s="33">
        <f t="shared" si="137"/>
        <v>16325.975</v>
      </c>
    </row>
    <row r="1438" spans="1:18" x14ac:dyDescent="0.35">
      <c r="A1438" t="s">
        <v>377</v>
      </c>
      <c r="B1438" s="21" t="s">
        <v>313</v>
      </c>
      <c r="C1438" s="22">
        <v>44316</v>
      </c>
      <c r="D1438" t="s">
        <v>114</v>
      </c>
      <c r="E1438" t="s">
        <v>115</v>
      </c>
      <c r="F1438" s="21" t="s">
        <v>124</v>
      </c>
      <c r="G1438" s="32">
        <v>0.01</v>
      </c>
      <c r="H1438" s="22">
        <v>44302</v>
      </c>
      <c r="I1438" s="23">
        <v>44316</v>
      </c>
      <c r="J1438">
        <f t="shared" si="132"/>
        <v>15</v>
      </c>
      <c r="K1438" s="2">
        <f t="shared" si="133"/>
        <v>44309</v>
      </c>
      <c r="L1438" s="9">
        <f t="shared" si="134"/>
        <v>15</v>
      </c>
      <c r="M1438" s="2">
        <f t="shared" si="135"/>
        <v>44309</v>
      </c>
      <c r="N1438" s="22">
        <v>44316</v>
      </c>
      <c r="O1438" s="22">
        <v>44321</v>
      </c>
      <c r="P1438" s="22">
        <v>44320.5</v>
      </c>
      <c r="Q1438">
        <f t="shared" si="136"/>
        <v>11.5</v>
      </c>
      <c r="R1438" s="33">
        <f t="shared" si="137"/>
        <v>0.115</v>
      </c>
    </row>
    <row r="1439" spans="1:18" x14ac:dyDescent="0.35">
      <c r="A1439" t="s">
        <v>377</v>
      </c>
      <c r="B1439" s="21" t="s">
        <v>313</v>
      </c>
      <c r="C1439" s="22">
        <v>44316</v>
      </c>
      <c r="D1439" t="s">
        <v>110</v>
      </c>
      <c r="E1439" t="s">
        <v>111</v>
      </c>
      <c r="F1439" s="21" t="s">
        <v>124</v>
      </c>
      <c r="G1439" s="32">
        <v>30.41</v>
      </c>
      <c r="H1439" s="22">
        <v>44302</v>
      </c>
      <c r="I1439" s="23">
        <v>44316</v>
      </c>
      <c r="J1439">
        <f t="shared" si="132"/>
        <v>15</v>
      </c>
      <c r="K1439" s="2">
        <f t="shared" si="133"/>
        <v>44309</v>
      </c>
      <c r="L1439" s="9">
        <f t="shared" si="134"/>
        <v>15</v>
      </c>
      <c r="M1439" s="2">
        <f t="shared" si="135"/>
        <v>44309</v>
      </c>
      <c r="N1439" s="22">
        <v>44316</v>
      </c>
      <c r="O1439" s="22">
        <v>44321</v>
      </c>
      <c r="P1439" s="22">
        <v>44320.5</v>
      </c>
      <c r="Q1439">
        <f t="shared" si="136"/>
        <v>11.5</v>
      </c>
      <c r="R1439" s="33">
        <f t="shared" si="137"/>
        <v>349.71499999999997</v>
      </c>
    </row>
    <row r="1440" spans="1:18" x14ac:dyDescent="0.35">
      <c r="A1440" t="s">
        <v>377</v>
      </c>
      <c r="B1440" s="21" t="s">
        <v>313</v>
      </c>
      <c r="C1440" s="22">
        <v>44316</v>
      </c>
      <c r="D1440" t="s">
        <v>114</v>
      </c>
      <c r="E1440" t="s">
        <v>115</v>
      </c>
      <c r="F1440" s="21" t="s">
        <v>125</v>
      </c>
      <c r="G1440" s="32">
        <v>70.84</v>
      </c>
      <c r="H1440" s="22">
        <v>44302</v>
      </c>
      <c r="I1440" s="23">
        <v>44316</v>
      </c>
      <c r="J1440">
        <f t="shared" si="132"/>
        <v>15</v>
      </c>
      <c r="K1440" s="2">
        <f t="shared" si="133"/>
        <v>44309</v>
      </c>
      <c r="L1440" s="9">
        <f t="shared" si="134"/>
        <v>15</v>
      </c>
      <c r="M1440" s="2">
        <f t="shared" si="135"/>
        <v>44309</v>
      </c>
      <c r="N1440" s="22">
        <v>44316</v>
      </c>
      <c r="O1440" s="22">
        <v>44321</v>
      </c>
      <c r="P1440" s="22">
        <v>44320.5</v>
      </c>
      <c r="Q1440">
        <f t="shared" si="136"/>
        <v>11.5</v>
      </c>
      <c r="R1440" s="33">
        <f t="shared" si="137"/>
        <v>814.66000000000008</v>
      </c>
    </row>
    <row r="1441" spans="1:18" x14ac:dyDescent="0.35">
      <c r="A1441" t="s">
        <v>377</v>
      </c>
      <c r="B1441" s="21" t="s">
        <v>313</v>
      </c>
      <c r="C1441" s="22">
        <v>44316</v>
      </c>
      <c r="D1441" t="s">
        <v>107</v>
      </c>
      <c r="E1441" t="s">
        <v>108</v>
      </c>
      <c r="F1441" s="21" t="s">
        <v>126</v>
      </c>
      <c r="G1441" s="32">
        <v>1188.9399999999998</v>
      </c>
      <c r="H1441" s="22">
        <v>44302</v>
      </c>
      <c r="I1441" s="23">
        <v>44316</v>
      </c>
      <c r="J1441">
        <f t="shared" si="132"/>
        <v>15</v>
      </c>
      <c r="K1441" s="2">
        <f t="shared" si="133"/>
        <v>44309</v>
      </c>
      <c r="L1441" s="9">
        <f t="shared" si="134"/>
        <v>15</v>
      </c>
      <c r="M1441" s="2">
        <f t="shared" si="135"/>
        <v>44309</v>
      </c>
      <c r="N1441" s="22">
        <v>44316</v>
      </c>
      <c r="O1441" s="22">
        <v>44321</v>
      </c>
      <c r="P1441" s="22">
        <v>44320.5</v>
      </c>
      <c r="Q1441">
        <f t="shared" si="136"/>
        <v>11.5</v>
      </c>
      <c r="R1441" s="33">
        <f t="shared" si="137"/>
        <v>13672.809999999998</v>
      </c>
    </row>
    <row r="1442" spans="1:18" x14ac:dyDescent="0.35">
      <c r="A1442" t="s">
        <v>377</v>
      </c>
      <c r="B1442" s="21" t="s">
        <v>313</v>
      </c>
      <c r="C1442" s="22">
        <v>44316</v>
      </c>
      <c r="D1442" t="s">
        <v>99</v>
      </c>
      <c r="E1442" t="s">
        <v>100</v>
      </c>
      <c r="F1442" s="21" t="s">
        <v>126</v>
      </c>
      <c r="G1442" s="32">
        <v>755.25</v>
      </c>
      <c r="H1442" s="22">
        <v>44302</v>
      </c>
      <c r="I1442" s="23">
        <v>44316</v>
      </c>
      <c r="J1442">
        <f t="shared" si="132"/>
        <v>15</v>
      </c>
      <c r="K1442" s="2">
        <f t="shared" si="133"/>
        <v>44309</v>
      </c>
      <c r="L1442" s="9">
        <f t="shared" si="134"/>
        <v>15</v>
      </c>
      <c r="M1442" s="2">
        <f t="shared" si="135"/>
        <v>44309</v>
      </c>
      <c r="N1442" s="22">
        <v>44316</v>
      </c>
      <c r="O1442" s="22">
        <v>44321</v>
      </c>
      <c r="P1442" s="22">
        <v>44320.5</v>
      </c>
      <c r="Q1442">
        <f t="shared" si="136"/>
        <v>11.5</v>
      </c>
      <c r="R1442" s="33">
        <f t="shared" si="137"/>
        <v>8685.375</v>
      </c>
    </row>
    <row r="1443" spans="1:18" x14ac:dyDescent="0.35">
      <c r="A1443" t="s">
        <v>377</v>
      </c>
      <c r="B1443" s="21" t="s">
        <v>313</v>
      </c>
      <c r="C1443" s="22">
        <v>44316</v>
      </c>
      <c r="D1443" t="s">
        <v>114</v>
      </c>
      <c r="E1443" t="s">
        <v>115</v>
      </c>
      <c r="F1443" s="21" t="s">
        <v>127</v>
      </c>
      <c r="G1443" s="32">
        <v>73.31</v>
      </c>
      <c r="H1443" s="22">
        <v>44302</v>
      </c>
      <c r="I1443" s="23">
        <v>44316</v>
      </c>
      <c r="J1443">
        <f t="shared" si="132"/>
        <v>15</v>
      </c>
      <c r="K1443" s="2">
        <f t="shared" si="133"/>
        <v>44309</v>
      </c>
      <c r="L1443" s="9">
        <f t="shared" si="134"/>
        <v>15</v>
      </c>
      <c r="M1443" s="2">
        <f t="shared" si="135"/>
        <v>44309</v>
      </c>
      <c r="N1443" s="22">
        <v>44316</v>
      </c>
      <c r="O1443" s="22">
        <v>44321</v>
      </c>
      <c r="P1443" s="22">
        <v>44320.5</v>
      </c>
      <c r="Q1443">
        <f t="shared" si="136"/>
        <v>11.5</v>
      </c>
      <c r="R1443" s="33">
        <f t="shared" si="137"/>
        <v>843.06500000000005</v>
      </c>
    </row>
    <row r="1444" spans="1:18" x14ac:dyDescent="0.35">
      <c r="A1444" t="s">
        <v>377</v>
      </c>
      <c r="B1444" s="21" t="s">
        <v>313</v>
      </c>
      <c r="C1444" s="22">
        <v>44316</v>
      </c>
      <c r="D1444" t="s">
        <v>110</v>
      </c>
      <c r="E1444" t="s">
        <v>111</v>
      </c>
      <c r="F1444" s="21" t="s">
        <v>127</v>
      </c>
      <c r="G1444" s="32">
        <v>27.79</v>
      </c>
      <c r="H1444" s="22">
        <v>44302</v>
      </c>
      <c r="I1444" s="23">
        <v>44316</v>
      </c>
      <c r="J1444">
        <f t="shared" si="132"/>
        <v>15</v>
      </c>
      <c r="K1444" s="2">
        <f t="shared" si="133"/>
        <v>44309</v>
      </c>
      <c r="L1444" s="9">
        <f t="shared" si="134"/>
        <v>15</v>
      </c>
      <c r="M1444" s="2">
        <f t="shared" si="135"/>
        <v>44309</v>
      </c>
      <c r="N1444" s="22">
        <v>44316</v>
      </c>
      <c r="O1444" s="22">
        <v>44321</v>
      </c>
      <c r="P1444" s="22">
        <v>44320.5</v>
      </c>
      <c r="Q1444">
        <f t="shared" si="136"/>
        <v>11.5</v>
      </c>
      <c r="R1444" s="33">
        <f t="shared" si="137"/>
        <v>319.58499999999998</v>
      </c>
    </row>
    <row r="1445" spans="1:18" x14ac:dyDescent="0.35">
      <c r="A1445" t="s">
        <v>377</v>
      </c>
      <c r="B1445" s="21" t="s">
        <v>313</v>
      </c>
      <c r="C1445" s="22">
        <v>44316</v>
      </c>
      <c r="D1445" t="s">
        <v>110</v>
      </c>
      <c r="E1445" t="s">
        <v>111</v>
      </c>
      <c r="F1445" s="21" t="s">
        <v>129</v>
      </c>
      <c r="G1445" s="32">
        <v>507.06000000000006</v>
      </c>
      <c r="H1445" s="22">
        <v>44302</v>
      </c>
      <c r="I1445" s="23">
        <v>44316</v>
      </c>
      <c r="J1445">
        <f t="shared" si="132"/>
        <v>15</v>
      </c>
      <c r="K1445" s="2">
        <f t="shared" si="133"/>
        <v>44309</v>
      </c>
      <c r="L1445" s="9">
        <f t="shared" si="134"/>
        <v>15</v>
      </c>
      <c r="M1445" s="2">
        <f t="shared" si="135"/>
        <v>44309</v>
      </c>
      <c r="N1445" s="22">
        <v>44316</v>
      </c>
      <c r="O1445" s="22">
        <v>44321</v>
      </c>
      <c r="P1445" s="22">
        <v>44320.5</v>
      </c>
      <c r="Q1445">
        <f t="shared" si="136"/>
        <v>11.5</v>
      </c>
      <c r="R1445" s="33">
        <f t="shared" si="137"/>
        <v>5831.1900000000005</v>
      </c>
    </row>
    <row r="1446" spans="1:18" x14ac:dyDescent="0.35">
      <c r="A1446" t="s">
        <v>377</v>
      </c>
      <c r="B1446" s="21" t="s">
        <v>313</v>
      </c>
      <c r="C1446" s="22">
        <v>44316</v>
      </c>
      <c r="D1446" t="s">
        <v>114</v>
      </c>
      <c r="E1446" t="s">
        <v>115</v>
      </c>
      <c r="F1446" s="21" t="s">
        <v>130</v>
      </c>
      <c r="G1446" s="32">
        <v>53.57</v>
      </c>
      <c r="H1446" s="22">
        <v>44302</v>
      </c>
      <c r="I1446" s="23">
        <v>44316</v>
      </c>
      <c r="J1446">
        <f t="shared" si="132"/>
        <v>15</v>
      </c>
      <c r="K1446" s="2">
        <f t="shared" si="133"/>
        <v>44309</v>
      </c>
      <c r="L1446" s="9">
        <f t="shared" si="134"/>
        <v>15</v>
      </c>
      <c r="M1446" s="2">
        <f t="shared" si="135"/>
        <v>44309</v>
      </c>
      <c r="N1446" s="22">
        <v>44316</v>
      </c>
      <c r="O1446" s="22">
        <v>44321</v>
      </c>
      <c r="P1446" s="22">
        <v>44320.5</v>
      </c>
      <c r="Q1446">
        <f t="shared" si="136"/>
        <v>11.5</v>
      </c>
      <c r="R1446" s="33">
        <f t="shared" si="137"/>
        <v>616.05499999999995</v>
      </c>
    </row>
    <row r="1447" spans="1:18" x14ac:dyDescent="0.35">
      <c r="A1447" t="s">
        <v>377</v>
      </c>
      <c r="B1447" s="21" t="s">
        <v>313</v>
      </c>
      <c r="C1447" s="22">
        <v>44316</v>
      </c>
      <c r="D1447" t="s">
        <v>110</v>
      </c>
      <c r="E1447" t="s">
        <v>111</v>
      </c>
      <c r="F1447" s="21" t="s">
        <v>130</v>
      </c>
      <c r="G1447" s="32">
        <v>19.23</v>
      </c>
      <c r="H1447" s="22">
        <v>44302</v>
      </c>
      <c r="I1447" s="23">
        <v>44316</v>
      </c>
      <c r="J1447">
        <f t="shared" si="132"/>
        <v>15</v>
      </c>
      <c r="K1447" s="2">
        <f t="shared" si="133"/>
        <v>44309</v>
      </c>
      <c r="L1447" s="9">
        <f t="shared" si="134"/>
        <v>15</v>
      </c>
      <c r="M1447" s="2">
        <f t="shared" si="135"/>
        <v>44309</v>
      </c>
      <c r="N1447" s="22">
        <v>44316</v>
      </c>
      <c r="O1447" s="22">
        <v>44321</v>
      </c>
      <c r="P1447" s="22">
        <v>44320.5</v>
      </c>
      <c r="Q1447">
        <f t="shared" si="136"/>
        <v>11.5</v>
      </c>
      <c r="R1447" s="33">
        <f t="shared" si="137"/>
        <v>221.14500000000001</v>
      </c>
    </row>
    <row r="1448" spans="1:18" x14ac:dyDescent="0.35">
      <c r="A1448" t="s">
        <v>377</v>
      </c>
      <c r="B1448" s="21" t="s">
        <v>313</v>
      </c>
      <c r="C1448" s="22">
        <v>44316</v>
      </c>
      <c r="D1448" t="s">
        <v>99</v>
      </c>
      <c r="E1448" t="s">
        <v>100</v>
      </c>
      <c r="F1448" s="21" t="s">
        <v>344</v>
      </c>
      <c r="G1448" s="32">
        <v>852.96</v>
      </c>
      <c r="H1448" s="22">
        <v>44302</v>
      </c>
      <c r="I1448" s="23">
        <v>44316</v>
      </c>
      <c r="J1448">
        <f t="shared" si="132"/>
        <v>15</v>
      </c>
      <c r="K1448" s="2">
        <f t="shared" si="133"/>
        <v>44309</v>
      </c>
      <c r="L1448" s="9">
        <f t="shared" si="134"/>
        <v>15</v>
      </c>
      <c r="M1448" s="2">
        <f t="shared" si="135"/>
        <v>44309</v>
      </c>
      <c r="N1448" s="22">
        <v>44316</v>
      </c>
      <c r="O1448" s="22">
        <v>44321</v>
      </c>
      <c r="P1448" s="22">
        <v>44320.5</v>
      </c>
      <c r="Q1448">
        <f t="shared" si="136"/>
        <v>11.5</v>
      </c>
      <c r="R1448" s="33">
        <f t="shared" si="137"/>
        <v>9809.0400000000009</v>
      </c>
    </row>
    <row r="1449" spans="1:18" x14ac:dyDescent="0.35">
      <c r="A1449" t="s">
        <v>377</v>
      </c>
      <c r="B1449" s="21" t="s">
        <v>313</v>
      </c>
      <c r="C1449" s="22">
        <v>44316</v>
      </c>
      <c r="D1449" t="s">
        <v>107</v>
      </c>
      <c r="E1449" t="s">
        <v>108</v>
      </c>
      <c r="F1449" s="21" t="s">
        <v>318</v>
      </c>
      <c r="G1449" s="32">
        <v>21.31</v>
      </c>
      <c r="H1449" s="22">
        <v>44302</v>
      </c>
      <c r="I1449" s="23">
        <v>44316</v>
      </c>
      <c r="J1449">
        <f t="shared" si="132"/>
        <v>15</v>
      </c>
      <c r="K1449" s="2">
        <f t="shared" si="133"/>
        <v>44309</v>
      </c>
      <c r="L1449" s="9">
        <f t="shared" si="134"/>
        <v>15</v>
      </c>
      <c r="M1449" s="2">
        <f t="shared" si="135"/>
        <v>44309</v>
      </c>
      <c r="N1449" s="22">
        <v>44316</v>
      </c>
      <c r="O1449" s="22">
        <v>44321</v>
      </c>
      <c r="P1449" s="22">
        <v>44320.5</v>
      </c>
      <c r="Q1449">
        <f t="shared" si="136"/>
        <v>11.5</v>
      </c>
      <c r="R1449" s="33">
        <f t="shared" si="137"/>
        <v>245.065</v>
      </c>
    </row>
    <row r="1450" spans="1:18" x14ac:dyDescent="0.35">
      <c r="A1450" t="s">
        <v>377</v>
      </c>
      <c r="B1450" s="21" t="s">
        <v>313</v>
      </c>
      <c r="C1450" s="22">
        <v>44316</v>
      </c>
      <c r="D1450" t="s">
        <v>99</v>
      </c>
      <c r="E1450" t="s">
        <v>100</v>
      </c>
      <c r="F1450" s="21" t="s">
        <v>318</v>
      </c>
      <c r="G1450" s="32">
        <v>660.11</v>
      </c>
      <c r="H1450" s="22">
        <v>44302</v>
      </c>
      <c r="I1450" s="23">
        <v>44316</v>
      </c>
      <c r="J1450">
        <f t="shared" si="132"/>
        <v>15</v>
      </c>
      <c r="K1450" s="2">
        <f t="shared" si="133"/>
        <v>44309</v>
      </c>
      <c r="L1450" s="9">
        <f t="shared" si="134"/>
        <v>15</v>
      </c>
      <c r="M1450" s="2">
        <f t="shared" si="135"/>
        <v>44309</v>
      </c>
      <c r="N1450" s="22">
        <v>44316</v>
      </c>
      <c r="O1450" s="22">
        <v>44321</v>
      </c>
      <c r="P1450" s="22">
        <v>44320.5</v>
      </c>
      <c r="Q1450">
        <f t="shared" si="136"/>
        <v>11.5</v>
      </c>
      <c r="R1450" s="33">
        <f t="shared" si="137"/>
        <v>7591.2650000000003</v>
      </c>
    </row>
    <row r="1451" spans="1:18" x14ac:dyDescent="0.35">
      <c r="A1451" t="s">
        <v>377</v>
      </c>
      <c r="B1451" s="21" t="s">
        <v>313</v>
      </c>
      <c r="C1451" s="22">
        <v>44316</v>
      </c>
      <c r="D1451" t="s">
        <v>107</v>
      </c>
      <c r="E1451" t="s">
        <v>108</v>
      </c>
      <c r="F1451" s="21" t="s">
        <v>109</v>
      </c>
      <c r="G1451" s="32">
        <v>857</v>
      </c>
      <c r="H1451" s="22">
        <v>44302</v>
      </c>
      <c r="I1451" s="23">
        <v>44316</v>
      </c>
      <c r="J1451">
        <f t="shared" si="132"/>
        <v>15</v>
      </c>
      <c r="K1451" s="2">
        <f t="shared" si="133"/>
        <v>44309</v>
      </c>
      <c r="L1451" s="9">
        <f t="shared" si="134"/>
        <v>15</v>
      </c>
      <c r="M1451" s="2">
        <f t="shared" si="135"/>
        <v>44309</v>
      </c>
      <c r="N1451" s="22">
        <v>44316</v>
      </c>
      <c r="O1451" s="22">
        <v>44321</v>
      </c>
      <c r="P1451" s="22">
        <v>44320.5</v>
      </c>
      <c r="Q1451">
        <f t="shared" si="136"/>
        <v>11.5</v>
      </c>
      <c r="R1451" s="33">
        <f t="shared" si="137"/>
        <v>9855.5</v>
      </c>
    </row>
    <row r="1452" spans="1:18" x14ac:dyDescent="0.35">
      <c r="A1452" t="s">
        <v>377</v>
      </c>
      <c r="B1452" s="21" t="s">
        <v>313</v>
      </c>
      <c r="C1452" s="22">
        <v>44316</v>
      </c>
      <c r="D1452" t="s">
        <v>114</v>
      </c>
      <c r="E1452" t="s">
        <v>115</v>
      </c>
      <c r="F1452" s="21" t="s">
        <v>132</v>
      </c>
      <c r="G1452" s="32">
        <v>125.15</v>
      </c>
      <c r="H1452" s="22">
        <v>44302</v>
      </c>
      <c r="I1452" s="23">
        <v>44316</v>
      </c>
      <c r="J1452">
        <f t="shared" si="132"/>
        <v>15</v>
      </c>
      <c r="K1452" s="2">
        <f t="shared" si="133"/>
        <v>44309</v>
      </c>
      <c r="L1452" s="9">
        <f t="shared" si="134"/>
        <v>15</v>
      </c>
      <c r="M1452" s="2">
        <f t="shared" si="135"/>
        <v>44309</v>
      </c>
      <c r="N1452" s="22">
        <v>44316</v>
      </c>
      <c r="O1452" s="22">
        <v>44321</v>
      </c>
      <c r="P1452" s="22">
        <v>44320.5</v>
      </c>
      <c r="Q1452">
        <f t="shared" si="136"/>
        <v>11.5</v>
      </c>
      <c r="R1452" s="33">
        <f t="shared" si="137"/>
        <v>1439.2250000000001</v>
      </c>
    </row>
    <row r="1453" spans="1:18" x14ac:dyDescent="0.35">
      <c r="A1453" t="s">
        <v>377</v>
      </c>
      <c r="B1453" s="21" t="s">
        <v>313</v>
      </c>
      <c r="C1453" s="22">
        <v>44316</v>
      </c>
      <c r="D1453" t="s">
        <v>99</v>
      </c>
      <c r="E1453" t="s">
        <v>100</v>
      </c>
      <c r="F1453" s="21" t="s">
        <v>316</v>
      </c>
      <c r="G1453" s="32">
        <v>1334.12</v>
      </c>
      <c r="H1453" s="22">
        <v>44302</v>
      </c>
      <c r="I1453" s="23">
        <v>44316</v>
      </c>
      <c r="J1453">
        <f t="shared" si="132"/>
        <v>15</v>
      </c>
      <c r="K1453" s="2">
        <f t="shared" si="133"/>
        <v>44309</v>
      </c>
      <c r="L1453" s="9">
        <f t="shared" si="134"/>
        <v>15</v>
      </c>
      <c r="M1453" s="2">
        <f t="shared" si="135"/>
        <v>44309</v>
      </c>
      <c r="N1453" s="22">
        <v>44316</v>
      </c>
      <c r="O1453" s="22">
        <v>44321</v>
      </c>
      <c r="P1453" s="22">
        <v>44320.5</v>
      </c>
      <c r="Q1453">
        <f t="shared" si="136"/>
        <v>11.5</v>
      </c>
      <c r="R1453" s="33">
        <f t="shared" si="137"/>
        <v>15342.38</v>
      </c>
    </row>
    <row r="1454" spans="1:18" x14ac:dyDescent="0.35">
      <c r="A1454" t="s">
        <v>377</v>
      </c>
      <c r="B1454" s="21" t="s">
        <v>313</v>
      </c>
      <c r="C1454" s="22">
        <v>44316</v>
      </c>
      <c r="D1454" t="s">
        <v>114</v>
      </c>
      <c r="E1454" t="s">
        <v>115</v>
      </c>
      <c r="F1454" s="21" t="s">
        <v>133</v>
      </c>
      <c r="G1454" s="32">
        <v>12.37</v>
      </c>
      <c r="H1454" s="22">
        <v>44302</v>
      </c>
      <c r="I1454" s="23">
        <v>44316</v>
      </c>
      <c r="J1454">
        <f t="shared" si="132"/>
        <v>15</v>
      </c>
      <c r="K1454" s="2">
        <f t="shared" si="133"/>
        <v>44309</v>
      </c>
      <c r="L1454" s="9">
        <f t="shared" si="134"/>
        <v>15</v>
      </c>
      <c r="M1454" s="2">
        <f t="shared" si="135"/>
        <v>44309</v>
      </c>
      <c r="N1454" s="22">
        <v>44316</v>
      </c>
      <c r="O1454" s="22">
        <v>44321</v>
      </c>
      <c r="P1454" s="22">
        <v>44320.5</v>
      </c>
      <c r="Q1454">
        <f t="shared" si="136"/>
        <v>11.5</v>
      </c>
      <c r="R1454" s="33">
        <f t="shared" si="137"/>
        <v>142.255</v>
      </c>
    </row>
    <row r="1455" spans="1:18" x14ac:dyDescent="0.35">
      <c r="A1455" t="s">
        <v>377</v>
      </c>
      <c r="B1455" s="21" t="s">
        <v>313</v>
      </c>
      <c r="C1455" s="22">
        <v>44316</v>
      </c>
      <c r="D1455" t="s">
        <v>114</v>
      </c>
      <c r="E1455" t="s">
        <v>115</v>
      </c>
      <c r="F1455" s="21" t="s">
        <v>136</v>
      </c>
      <c r="G1455" s="32">
        <v>27.269999999999996</v>
      </c>
      <c r="H1455" s="22">
        <v>44302</v>
      </c>
      <c r="I1455" s="23">
        <v>44316</v>
      </c>
      <c r="J1455">
        <f t="shared" si="132"/>
        <v>15</v>
      </c>
      <c r="K1455" s="2">
        <f t="shared" si="133"/>
        <v>44309</v>
      </c>
      <c r="L1455" s="9">
        <f t="shared" si="134"/>
        <v>15</v>
      </c>
      <c r="M1455" s="2">
        <f t="shared" si="135"/>
        <v>44309</v>
      </c>
      <c r="N1455" s="22">
        <v>44316</v>
      </c>
      <c r="O1455" s="22">
        <v>44321</v>
      </c>
      <c r="P1455" s="22">
        <v>44320.5</v>
      </c>
      <c r="Q1455">
        <f t="shared" si="136"/>
        <v>11.5</v>
      </c>
      <c r="R1455" s="33">
        <f t="shared" si="137"/>
        <v>313.60499999999996</v>
      </c>
    </row>
    <row r="1456" spans="1:18" x14ac:dyDescent="0.35">
      <c r="A1456" t="s">
        <v>377</v>
      </c>
      <c r="B1456" s="21" t="s">
        <v>313</v>
      </c>
      <c r="C1456" s="22">
        <v>44316</v>
      </c>
      <c r="D1456" t="s">
        <v>110</v>
      </c>
      <c r="E1456" t="s">
        <v>111</v>
      </c>
      <c r="F1456" s="21" t="s">
        <v>137</v>
      </c>
      <c r="G1456" s="32">
        <v>419.49</v>
      </c>
      <c r="H1456" s="22">
        <v>44302</v>
      </c>
      <c r="I1456" s="23">
        <v>44316</v>
      </c>
      <c r="J1456">
        <f t="shared" si="132"/>
        <v>15</v>
      </c>
      <c r="K1456" s="2">
        <f t="shared" si="133"/>
        <v>44309</v>
      </c>
      <c r="L1456" s="9">
        <f t="shared" si="134"/>
        <v>15</v>
      </c>
      <c r="M1456" s="2">
        <f t="shared" si="135"/>
        <v>44309</v>
      </c>
      <c r="N1456" s="22">
        <v>44316</v>
      </c>
      <c r="O1456" s="22">
        <v>44321</v>
      </c>
      <c r="P1456" s="22">
        <v>44320.5</v>
      </c>
      <c r="Q1456">
        <f t="shared" si="136"/>
        <v>11.5</v>
      </c>
      <c r="R1456" s="33">
        <f t="shared" si="137"/>
        <v>4824.1350000000002</v>
      </c>
    </row>
    <row r="1457" spans="1:18" x14ac:dyDescent="0.35">
      <c r="A1457" t="s">
        <v>377</v>
      </c>
      <c r="B1457" s="21" t="s">
        <v>313</v>
      </c>
      <c r="C1457" s="22">
        <v>44316</v>
      </c>
      <c r="D1457" t="s">
        <v>107</v>
      </c>
      <c r="E1457" t="s">
        <v>108</v>
      </c>
      <c r="F1457" s="21" t="s">
        <v>138</v>
      </c>
      <c r="G1457" s="32">
        <v>2495.12</v>
      </c>
      <c r="H1457" s="22">
        <v>44302</v>
      </c>
      <c r="I1457" s="23">
        <v>44316</v>
      </c>
      <c r="J1457">
        <f t="shared" si="132"/>
        <v>15</v>
      </c>
      <c r="K1457" s="2">
        <f t="shared" si="133"/>
        <v>44309</v>
      </c>
      <c r="L1457" s="9">
        <f t="shared" si="134"/>
        <v>15</v>
      </c>
      <c r="M1457" s="2">
        <f t="shared" si="135"/>
        <v>44309</v>
      </c>
      <c r="N1457" s="22">
        <v>44316</v>
      </c>
      <c r="O1457" s="22">
        <v>44321</v>
      </c>
      <c r="P1457" s="22">
        <v>44320.5</v>
      </c>
      <c r="Q1457">
        <f t="shared" si="136"/>
        <v>11.5</v>
      </c>
      <c r="R1457" s="33">
        <f t="shared" si="137"/>
        <v>28693.879999999997</v>
      </c>
    </row>
    <row r="1458" spans="1:18" x14ac:dyDescent="0.35">
      <c r="A1458" t="s">
        <v>377</v>
      </c>
      <c r="B1458" s="21" t="s">
        <v>313</v>
      </c>
      <c r="C1458" s="22">
        <v>44316</v>
      </c>
      <c r="D1458" t="s">
        <v>114</v>
      </c>
      <c r="E1458" t="s">
        <v>115</v>
      </c>
      <c r="F1458" s="21" t="s">
        <v>317</v>
      </c>
      <c r="G1458" s="32">
        <v>27.26</v>
      </c>
      <c r="H1458" s="22">
        <v>44302</v>
      </c>
      <c r="I1458" s="23">
        <v>44316</v>
      </c>
      <c r="J1458">
        <f t="shared" si="132"/>
        <v>15</v>
      </c>
      <c r="K1458" s="2">
        <f t="shared" si="133"/>
        <v>44309</v>
      </c>
      <c r="L1458" s="9">
        <f t="shared" si="134"/>
        <v>15</v>
      </c>
      <c r="M1458" s="2">
        <f t="shared" si="135"/>
        <v>44309</v>
      </c>
      <c r="N1458" s="22">
        <v>44316</v>
      </c>
      <c r="O1458" s="22">
        <v>44321</v>
      </c>
      <c r="P1458" s="22">
        <v>44320.5</v>
      </c>
      <c r="Q1458">
        <f t="shared" si="136"/>
        <v>11.5</v>
      </c>
      <c r="R1458" s="33">
        <f t="shared" si="137"/>
        <v>313.49</v>
      </c>
    </row>
    <row r="1459" spans="1:18" x14ac:dyDescent="0.35">
      <c r="A1459" t="s">
        <v>377</v>
      </c>
      <c r="B1459" s="21" t="s">
        <v>313</v>
      </c>
      <c r="C1459" s="22">
        <v>44316</v>
      </c>
      <c r="D1459" t="s">
        <v>114</v>
      </c>
      <c r="E1459" t="s">
        <v>115</v>
      </c>
      <c r="F1459" s="21" t="s">
        <v>141</v>
      </c>
      <c r="G1459" s="32">
        <v>262.56</v>
      </c>
      <c r="H1459" s="22">
        <v>44302</v>
      </c>
      <c r="I1459" s="23">
        <v>44316</v>
      </c>
      <c r="J1459">
        <f t="shared" si="132"/>
        <v>15</v>
      </c>
      <c r="K1459" s="2">
        <f t="shared" si="133"/>
        <v>44309</v>
      </c>
      <c r="L1459" s="9">
        <f t="shared" si="134"/>
        <v>15</v>
      </c>
      <c r="M1459" s="2">
        <f t="shared" si="135"/>
        <v>44309</v>
      </c>
      <c r="N1459" s="22">
        <v>44316</v>
      </c>
      <c r="O1459" s="22">
        <v>44321</v>
      </c>
      <c r="P1459" s="22">
        <v>44320.5</v>
      </c>
      <c r="Q1459">
        <f t="shared" si="136"/>
        <v>11.5</v>
      </c>
      <c r="R1459" s="33">
        <f t="shared" si="137"/>
        <v>3019.44</v>
      </c>
    </row>
    <row r="1460" spans="1:18" x14ac:dyDescent="0.35">
      <c r="A1460" t="s">
        <v>377</v>
      </c>
      <c r="B1460" s="21" t="s">
        <v>313</v>
      </c>
      <c r="C1460" s="22">
        <v>44316</v>
      </c>
      <c r="D1460" t="s">
        <v>107</v>
      </c>
      <c r="E1460" t="s">
        <v>108</v>
      </c>
      <c r="F1460" s="21" t="s">
        <v>142</v>
      </c>
      <c r="G1460" s="32">
        <v>41584.73000000001</v>
      </c>
      <c r="H1460" s="22">
        <v>44302</v>
      </c>
      <c r="I1460" s="23">
        <v>44316</v>
      </c>
      <c r="J1460">
        <f t="shared" si="132"/>
        <v>15</v>
      </c>
      <c r="K1460" s="2">
        <f t="shared" si="133"/>
        <v>44309</v>
      </c>
      <c r="L1460" s="9">
        <f t="shared" si="134"/>
        <v>15</v>
      </c>
      <c r="M1460" s="2">
        <f t="shared" si="135"/>
        <v>44309</v>
      </c>
      <c r="N1460" s="22">
        <v>44316</v>
      </c>
      <c r="O1460" s="22">
        <v>44326</v>
      </c>
      <c r="P1460" s="22">
        <v>44323.5</v>
      </c>
      <c r="Q1460">
        <f t="shared" si="136"/>
        <v>14.5</v>
      </c>
      <c r="R1460" s="33">
        <f t="shared" si="137"/>
        <v>602978.5850000002</v>
      </c>
    </row>
    <row r="1461" spans="1:18" x14ac:dyDescent="0.35">
      <c r="A1461" t="s">
        <v>377</v>
      </c>
      <c r="B1461" s="21" t="s">
        <v>313</v>
      </c>
      <c r="C1461" s="22">
        <v>44316</v>
      </c>
      <c r="D1461" t="s">
        <v>99</v>
      </c>
      <c r="E1461" t="s">
        <v>100</v>
      </c>
      <c r="F1461" s="21" t="s">
        <v>142</v>
      </c>
      <c r="G1461" s="32">
        <v>10429.300000000001</v>
      </c>
      <c r="H1461" s="22">
        <v>44302</v>
      </c>
      <c r="I1461" s="23">
        <v>44316</v>
      </c>
      <c r="J1461">
        <f t="shared" si="132"/>
        <v>15</v>
      </c>
      <c r="K1461" s="2">
        <f t="shared" si="133"/>
        <v>44309</v>
      </c>
      <c r="L1461" s="9">
        <f t="shared" si="134"/>
        <v>15</v>
      </c>
      <c r="M1461" s="2">
        <f t="shared" si="135"/>
        <v>44309</v>
      </c>
      <c r="N1461" s="22">
        <v>44316</v>
      </c>
      <c r="O1461" s="22">
        <v>44326</v>
      </c>
      <c r="P1461" s="22">
        <v>44323.5</v>
      </c>
      <c r="Q1461">
        <f t="shared" si="136"/>
        <v>14.5</v>
      </c>
      <c r="R1461" s="33">
        <f t="shared" si="137"/>
        <v>151224.85</v>
      </c>
    </row>
    <row r="1462" spans="1:18" x14ac:dyDescent="0.35">
      <c r="A1462" t="s">
        <v>377</v>
      </c>
      <c r="B1462" s="21" t="s">
        <v>313</v>
      </c>
      <c r="C1462" s="22">
        <v>44316</v>
      </c>
      <c r="D1462" t="s">
        <v>110</v>
      </c>
      <c r="E1462" t="s">
        <v>111</v>
      </c>
      <c r="F1462" s="21" t="s">
        <v>143</v>
      </c>
      <c r="G1462" s="32">
        <v>50.42</v>
      </c>
      <c r="H1462" s="22">
        <v>44302</v>
      </c>
      <c r="I1462" s="23">
        <v>44316</v>
      </c>
      <c r="J1462">
        <f t="shared" si="132"/>
        <v>15</v>
      </c>
      <c r="K1462" s="2">
        <f t="shared" si="133"/>
        <v>44309</v>
      </c>
      <c r="L1462" s="9">
        <f t="shared" si="134"/>
        <v>15</v>
      </c>
      <c r="M1462" s="2">
        <f t="shared" si="135"/>
        <v>44309</v>
      </c>
      <c r="N1462" s="22">
        <v>44316</v>
      </c>
      <c r="O1462" s="22">
        <v>44330</v>
      </c>
      <c r="P1462" s="22">
        <v>44329.5</v>
      </c>
      <c r="Q1462">
        <f t="shared" si="136"/>
        <v>20.5</v>
      </c>
      <c r="R1462" s="33">
        <f t="shared" si="137"/>
        <v>1033.6100000000001</v>
      </c>
    </row>
    <row r="1463" spans="1:18" x14ac:dyDescent="0.35">
      <c r="A1463" t="s">
        <v>377</v>
      </c>
      <c r="B1463" s="21" t="s">
        <v>313</v>
      </c>
      <c r="C1463" s="22">
        <v>44316</v>
      </c>
      <c r="D1463" t="s">
        <v>114</v>
      </c>
      <c r="E1463" t="s">
        <v>115</v>
      </c>
      <c r="F1463" s="21" t="s">
        <v>144</v>
      </c>
      <c r="G1463" s="32">
        <v>10.94</v>
      </c>
      <c r="H1463" s="22">
        <v>44302</v>
      </c>
      <c r="I1463" s="23">
        <v>44316</v>
      </c>
      <c r="J1463">
        <f t="shared" si="132"/>
        <v>15</v>
      </c>
      <c r="K1463" s="2">
        <f t="shared" si="133"/>
        <v>44309</v>
      </c>
      <c r="L1463" s="9">
        <f t="shared" si="134"/>
        <v>15</v>
      </c>
      <c r="M1463" s="2">
        <f t="shared" si="135"/>
        <v>44309</v>
      </c>
      <c r="N1463" s="22">
        <v>44316</v>
      </c>
      <c r="O1463" s="22">
        <v>44330</v>
      </c>
      <c r="P1463" s="22">
        <v>44329.5</v>
      </c>
      <c r="Q1463">
        <f t="shared" si="136"/>
        <v>20.5</v>
      </c>
      <c r="R1463" s="33">
        <f t="shared" si="137"/>
        <v>224.26999999999998</v>
      </c>
    </row>
    <row r="1464" spans="1:18" x14ac:dyDescent="0.35">
      <c r="A1464" t="s">
        <v>377</v>
      </c>
      <c r="B1464" s="21" t="s">
        <v>313</v>
      </c>
      <c r="C1464" s="22">
        <v>44316</v>
      </c>
      <c r="D1464" t="s">
        <v>110</v>
      </c>
      <c r="E1464" t="s">
        <v>111</v>
      </c>
      <c r="F1464" s="21" t="s">
        <v>144</v>
      </c>
      <c r="G1464" s="32">
        <v>49.86</v>
      </c>
      <c r="H1464" s="22">
        <v>44302</v>
      </c>
      <c r="I1464" s="23">
        <v>44316</v>
      </c>
      <c r="J1464">
        <f t="shared" si="132"/>
        <v>15</v>
      </c>
      <c r="K1464" s="2">
        <f t="shared" si="133"/>
        <v>44309</v>
      </c>
      <c r="L1464" s="9">
        <f t="shared" si="134"/>
        <v>15</v>
      </c>
      <c r="M1464" s="2">
        <f t="shared" si="135"/>
        <v>44309</v>
      </c>
      <c r="N1464" s="22">
        <v>44316</v>
      </c>
      <c r="O1464" s="22">
        <v>44330</v>
      </c>
      <c r="P1464" s="22">
        <v>44329.5</v>
      </c>
      <c r="Q1464">
        <f t="shared" si="136"/>
        <v>20.5</v>
      </c>
      <c r="R1464" s="33">
        <f t="shared" si="137"/>
        <v>1022.13</v>
      </c>
    </row>
    <row r="1465" spans="1:18" x14ac:dyDescent="0.35">
      <c r="A1465" t="s">
        <v>377</v>
      </c>
      <c r="B1465" s="21" t="s">
        <v>313</v>
      </c>
      <c r="C1465" s="22">
        <v>44316</v>
      </c>
      <c r="D1465" t="s">
        <v>114</v>
      </c>
      <c r="E1465" t="s">
        <v>115</v>
      </c>
      <c r="F1465" s="21" t="s">
        <v>146</v>
      </c>
      <c r="G1465" s="32">
        <v>19</v>
      </c>
      <c r="H1465" s="22">
        <v>44302</v>
      </c>
      <c r="I1465" s="23">
        <v>44316</v>
      </c>
      <c r="J1465">
        <f t="shared" si="132"/>
        <v>15</v>
      </c>
      <c r="K1465" s="2">
        <f t="shared" si="133"/>
        <v>44309</v>
      </c>
      <c r="L1465" s="9">
        <f t="shared" si="134"/>
        <v>15</v>
      </c>
      <c r="M1465" s="2">
        <f t="shared" si="135"/>
        <v>44309</v>
      </c>
      <c r="N1465" s="22">
        <v>44316</v>
      </c>
      <c r="O1465" s="22">
        <v>44330</v>
      </c>
      <c r="P1465" s="22">
        <v>44329.5</v>
      </c>
      <c r="Q1465">
        <f t="shared" si="136"/>
        <v>20.5</v>
      </c>
      <c r="R1465" s="33">
        <f t="shared" si="137"/>
        <v>389.5</v>
      </c>
    </row>
    <row r="1466" spans="1:18" x14ac:dyDescent="0.35">
      <c r="A1466" t="s">
        <v>377</v>
      </c>
      <c r="B1466" s="21" t="s">
        <v>313</v>
      </c>
      <c r="C1466" s="22">
        <v>44316</v>
      </c>
      <c r="D1466" t="s">
        <v>114</v>
      </c>
      <c r="E1466" t="s">
        <v>115</v>
      </c>
      <c r="F1466" s="21" t="s">
        <v>247</v>
      </c>
      <c r="G1466" s="32">
        <v>19.100000000000001</v>
      </c>
      <c r="H1466" s="22">
        <v>44302</v>
      </c>
      <c r="I1466" s="23">
        <v>44316</v>
      </c>
      <c r="J1466">
        <f t="shared" si="132"/>
        <v>15</v>
      </c>
      <c r="K1466" s="2">
        <f t="shared" si="133"/>
        <v>44309</v>
      </c>
      <c r="L1466" s="9">
        <f t="shared" si="134"/>
        <v>15</v>
      </c>
      <c r="M1466" s="2">
        <f t="shared" si="135"/>
        <v>44309</v>
      </c>
      <c r="N1466" s="22">
        <v>44316</v>
      </c>
      <c r="O1466" s="22">
        <v>44330</v>
      </c>
      <c r="P1466" s="22">
        <v>44329.5</v>
      </c>
      <c r="Q1466">
        <f t="shared" si="136"/>
        <v>20.5</v>
      </c>
      <c r="R1466" s="33">
        <f t="shared" si="137"/>
        <v>391.55</v>
      </c>
    </row>
    <row r="1467" spans="1:18" x14ac:dyDescent="0.35">
      <c r="A1467" t="s">
        <v>377</v>
      </c>
      <c r="B1467" s="21" t="s">
        <v>313</v>
      </c>
      <c r="C1467" s="22">
        <v>44316</v>
      </c>
      <c r="D1467" t="s">
        <v>114</v>
      </c>
      <c r="E1467" t="s">
        <v>115</v>
      </c>
      <c r="F1467" s="21" t="s">
        <v>248</v>
      </c>
      <c r="G1467" s="32">
        <v>15.61</v>
      </c>
      <c r="H1467" s="22">
        <v>44302</v>
      </c>
      <c r="I1467" s="23">
        <v>44316</v>
      </c>
      <c r="J1467">
        <f t="shared" si="132"/>
        <v>15</v>
      </c>
      <c r="K1467" s="2">
        <f t="shared" si="133"/>
        <v>44309</v>
      </c>
      <c r="L1467" s="9">
        <f t="shared" si="134"/>
        <v>15</v>
      </c>
      <c r="M1467" s="2">
        <f t="shared" si="135"/>
        <v>44309</v>
      </c>
      <c r="N1467" s="22">
        <v>44316</v>
      </c>
      <c r="O1467" s="22">
        <v>44330</v>
      </c>
      <c r="P1467" s="22">
        <v>44329.5</v>
      </c>
      <c r="Q1467">
        <f t="shared" si="136"/>
        <v>20.5</v>
      </c>
      <c r="R1467" s="33">
        <f t="shared" si="137"/>
        <v>320.005</v>
      </c>
    </row>
    <row r="1468" spans="1:18" x14ac:dyDescent="0.35">
      <c r="A1468" t="s">
        <v>377</v>
      </c>
      <c r="B1468" s="21" t="s">
        <v>313</v>
      </c>
      <c r="C1468" s="22">
        <v>44316</v>
      </c>
      <c r="D1468" t="s">
        <v>110</v>
      </c>
      <c r="E1468" t="s">
        <v>111</v>
      </c>
      <c r="F1468" s="21" t="s">
        <v>147</v>
      </c>
      <c r="G1468" s="32">
        <v>2.48</v>
      </c>
      <c r="H1468" s="22">
        <v>44302</v>
      </c>
      <c r="I1468" s="23">
        <v>44316</v>
      </c>
      <c r="J1468">
        <f t="shared" si="132"/>
        <v>15</v>
      </c>
      <c r="K1468" s="2">
        <f t="shared" si="133"/>
        <v>44309</v>
      </c>
      <c r="L1468" s="9">
        <f t="shared" si="134"/>
        <v>15</v>
      </c>
      <c r="M1468" s="2">
        <f t="shared" si="135"/>
        <v>44309</v>
      </c>
      <c r="N1468" s="22">
        <v>44316</v>
      </c>
      <c r="O1468" s="22">
        <v>44330</v>
      </c>
      <c r="P1468" s="22">
        <v>44329.5</v>
      </c>
      <c r="Q1468">
        <f t="shared" si="136"/>
        <v>20.5</v>
      </c>
      <c r="R1468" s="33">
        <f t="shared" si="137"/>
        <v>50.839999999999996</v>
      </c>
    </row>
    <row r="1469" spans="1:18" x14ac:dyDescent="0.35">
      <c r="A1469" t="s">
        <v>377</v>
      </c>
      <c r="B1469" s="21" t="s">
        <v>313</v>
      </c>
      <c r="C1469" s="22">
        <v>44316</v>
      </c>
      <c r="D1469" t="s">
        <v>148</v>
      </c>
      <c r="E1469" t="s">
        <v>149</v>
      </c>
      <c r="F1469" s="21" t="s">
        <v>151</v>
      </c>
      <c r="G1469" s="32">
        <v>153.25</v>
      </c>
      <c r="H1469" s="22">
        <v>44302</v>
      </c>
      <c r="I1469" s="23">
        <v>44316</v>
      </c>
      <c r="J1469">
        <f t="shared" si="132"/>
        <v>15</v>
      </c>
      <c r="K1469" s="2">
        <f t="shared" si="133"/>
        <v>44309</v>
      </c>
      <c r="L1469" s="9">
        <f t="shared" si="134"/>
        <v>15</v>
      </c>
      <c r="M1469" s="2">
        <f t="shared" si="135"/>
        <v>44309</v>
      </c>
      <c r="N1469" s="22">
        <v>44316</v>
      </c>
      <c r="O1469" s="22">
        <v>44333</v>
      </c>
      <c r="P1469" s="22">
        <v>44330.5</v>
      </c>
      <c r="Q1469">
        <f t="shared" si="136"/>
        <v>21.5</v>
      </c>
      <c r="R1469" s="33">
        <f t="shared" si="137"/>
        <v>3294.875</v>
      </c>
    </row>
    <row r="1470" spans="1:18" x14ac:dyDescent="0.35">
      <c r="A1470" t="s">
        <v>377</v>
      </c>
      <c r="B1470" s="21" t="s">
        <v>313</v>
      </c>
      <c r="C1470" s="22">
        <v>44316</v>
      </c>
      <c r="D1470" t="s">
        <v>110</v>
      </c>
      <c r="E1470" t="s">
        <v>111</v>
      </c>
      <c r="F1470" s="21" t="s">
        <v>153</v>
      </c>
      <c r="G1470" s="32">
        <v>404.71999999999997</v>
      </c>
      <c r="H1470" s="22">
        <v>44302</v>
      </c>
      <c r="I1470" s="23">
        <v>44316</v>
      </c>
      <c r="J1470">
        <f t="shared" si="132"/>
        <v>15</v>
      </c>
      <c r="K1470" s="2">
        <f t="shared" si="133"/>
        <v>44309</v>
      </c>
      <c r="L1470" s="9">
        <f t="shared" si="134"/>
        <v>15</v>
      </c>
      <c r="M1470" s="2">
        <f t="shared" si="135"/>
        <v>44309</v>
      </c>
      <c r="N1470" s="22">
        <v>44316</v>
      </c>
      <c r="O1470" s="22">
        <v>44333</v>
      </c>
      <c r="P1470" s="22">
        <v>44330.5</v>
      </c>
      <c r="Q1470">
        <f t="shared" si="136"/>
        <v>21.5</v>
      </c>
      <c r="R1470" s="33">
        <f t="shared" si="137"/>
        <v>8701.48</v>
      </c>
    </row>
    <row r="1471" spans="1:18" x14ac:dyDescent="0.35">
      <c r="A1471" t="s">
        <v>377</v>
      </c>
      <c r="B1471" s="21" t="s">
        <v>313</v>
      </c>
      <c r="C1471" s="22">
        <v>44316</v>
      </c>
      <c r="D1471" t="s">
        <v>148</v>
      </c>
      <c r="E1471" t="s">
        <v>149</v>
      </c>
      <c r="F1471" s="21" t="s">
        <v>298</v>
      </c>
      <c r="G1471" s="32">
        <v>27.36</v>
      </c>
      <c r="H1471" s="22">
        <v>44302</v>
      </c>
      <c r="I1471" s="23">
        <v>44316</v>
      </c>
      <c r="J1471">
        <f t="shared" si="132"/>
        <v>15</v>
      </c>
      <c r="K1471" s="2">
        <f t="shared" si="133"/>
        <v>44309</v>
      </c>
      <c r="L1471" s="9">
        <f t="shared" si="134"/>
        <v>15</v>
      </c>
      <c r="M1471" s="2">
        <f t="shared" si="135"/>
        <v>44309</v>
      </c>
      <c r="N1471" s="22">
        <v>44316</v>
      </c>
      <c r="O1471" s="22">
        <v>44333</v>
      </c>
      <c r="P1471" s="22">
        <v>44330.5</v>
      </c>
      <c r="Q1471">
        <f t="shared" si="136"/>
        <v>21.5</v>
      </c>
      <c r="R1471" s="33">
        <f t="shared" si="137"/>
        <v>588.24</v>
      </c>
    </row>
    <row r="1472" spans="1:18" x14ac:dyDescent="0.35">
      <c r="A1472" t="s">
        <v>377</v>
      </c>
      <c r="B1472" s="21" t="s">
        <v>313</v>
      </c>
      <c r="C1472" s="22">
        <v>44316</v>
      </c>
      <c r="D1472" t="s">
        <v>99</v>
      </c>
      <c r="E1472" t="s">
        <v>100</v>
      </c>
      <c r="F1472" s="21" t="s">
        <v>295</v>
      </c>
      <c r="G1472" s="32">
        <v>378.75</v>
      </c>
      <c r="H1472" s="22">
        <v>44302</v>
      </c>
      <c r="I1472" s="23">
        <v>44316</v>
      </c>
      <c r="J1472">
        <f t="shared" si="132"/>
        <v>15</v>
      </c>
      <c r="K1472" s="2">
        <f t="shared" si="133"/>
        <v>44309</v>
      </c>
      <c r="L1472" s="9">
        <f t="shared" si="134"/>
        <v>15</v>
      </c>
      <c r="M1472" s="2">
        <f t="shared" si="135"/>
        <v>44309</v>
      </c>
      <c r="N1472" s="22">
        <v>44316</v>
      </c>
      <c r="O1472" s="22">
        <v>44333</v>
      </c>
      <c r="P1472" s="22">
        <v>44330.5</v>
      </c>
      <c r="Q1472">
        <f t="shared" si="136"/>
        <v>21.5</v>
      </c>
      <c r="R1472" s="33">
        <f t="shared" si="137"/>
        <v>8143.125</v>
      </c>
    </row>
    <row r="1473" spans="1:18" x14ac:dyDescent="0.35">
      <c r="A1473" t="s">
        <v>377</v>
      </c>
      <c r="B1473" s="21" t="s">
        <v>313</v>
      </c>
      <c r="C1473" s="22">
        <v>44316</v>
      </c>
      <c r="D1473" t="s">
        <v>148</v>
      </c>
      <c r="E1473" t="s">
        <v>149</v>
      </c>
      <c r="F1473" s="21" t="s">
        <v>155</v>
      </c>
      <c r="G1473" s="32">
        <v>17.48</v>
      </c>
      <c r="H1473" s="22">
        <v>44302</v>
      </c>
      <c r="I1473" s="23">
        <v>44316</v>
      </c>
      <c r="J1473">
        <f t="shared" ref="J1473:J1536" si="138">I1473-H1473+1</f>
        <v>15</v>
      </c>
      <c r="K1473" s="2">
        <f t="shared" ref="K1473:K1536" si="139">(H1473+I1473)/2</f>
        <v>44309</v>
      </c>
      <c r="L1473" s="9">
        <f t="shared" si="134"/>
        <v>15</v>
      </c>
      <c r="M1473" s="2">
        <f t="shared" si="135"/>
        <v>44309</v>
      </c>
      <c r="N1473" s="22">
        <v>44316</v>
      </c>
      <c r="O1473" s="22">
        <v>44333</v>
      </c>
      <c r="P1473" s="22">
        <v>44330.5</v>
      </c>
      <c r="Q1473">
        <f t="shared" si="136"/>
        <v>21.5</v>
      </c>
      <c r="R1473" s="33">
        <f t="shared" si="137"/>
        <v>375.82</v>
      </c>
    </row>
    <row r="1474" spans="1:18" x14ac:dyDescent="0.35">
      <c r="A1474" t="s">
        <v>377</v>
      </c>
      <c r="B1474" s="21" t="s">
        <v>313</v>
      </c>
      <c r="C1474" s="22">
        <v>44316</v>
      </c>
      <c r="D1474" t="s">
        <v>148</v>
      </c>
      <c r="E1474" t="s">
        <v>149</v>
      </c>
      <c r="F1474" s="21" t="s">
        <v>320</v>
      </c>
      <c r="G1474" s="32">
        <v>30.89</v>
      </c>
      <c r="H1474" s="22">
        <v>44302</v>
      </c>
      <c r="I1474" s="23">
        <v>44316</v>
      </c>
      <c r="J1474">
        <f t="shared" si="138"/>
        <v>15</v>
      </c>
      <c r="K1474" s="2">
        <f t="shared" si="139"/>
        <v>44309</v>
      </c>
      <c r="L1474" s="9">
        <f t="shared" si="134"/>
        <v>15</v>
      </c>
      <c r="M1474" s="2">
        <f t="shared" si="135"/>
        <v>44309</v>
      </c>
      <c r="N1474" s="22">
        <v>44316</v>
      </c>
      <c r="O1474" s="22">
        <v>44333</v>
      </c>
      <c r="P1474" s="22">
        <v>44330.5</v>
      </c>
      <c r="Q1474">
        <f t="shared" si="136"/>
        <v>21.5</v>
      </c>
      <c r="R1474" s="33">
        <f t="shared" si="137"/>
        <v>664.13499999999999</v>
      </c>
    </row>
    <row r="1475" spans="1:18" x14ac:dyDescent="0.35">
      <c r="A1475" t="s">
        <v>377</v>
      </c>
      <c r="B1475" s="21" t="s">
        <v>313</v>
      </c>
      <c r="C1475" s="22">
        <v>44316</v>
      </c>
      <c r="D1475" t="s">
        <v>148</v>
      </c>
      <c r="E1475" t="s">
        <v>149</v>
      </c>
      <c r="F1475" s="21" t="s">
        <v>156</v>
      </c>
      <c r="G1475" s="32">
        <v>115.06</v>
      </c>
      <c r="H1475" s="22">
        <v>44302</v>
      </c>
      <c r="I1475" s="23">
        <v>44316</v>
      </c>
      <c r="J1475">
        <f t="shared" si="138"/>
        <v>15</v>
      </c>
      <c r="K1475" s="2">
        <f t="shared" si="139"/>
        <v>44309</v>
      </c>
      <c r="L1475" s="9">
        <f t="shared" si="134"/>
        <v>15</v>
      </c>
      <c r="M1475" s="2">
        <f t="shared" si="135"/>
        <v>44309</v>
      </c>
      <c r="N1475" s="22">
        <v>44316</v>
      </c>
      <c r="O1475" s="22">
        <v>44333</v>
      </c>
      <c r="P1475" s="22">
        <v>44330.5</v>
      </c>
      <c r="Q1475">
        <f t="shared" si="136"/>
        <v>21.5</v>
      </c>
      <c r="R1475" s="33">
        <f t="shared" si="137"/>
        <v>2473.79</v>
      </c>
    </row>
    <row r="1476" spans="1:18" x14ac:dyDescent="0.35">
      <c r="A1476" t="s">
        <v>377</v>
      </c>
      <c r="B1476" s="21" t="s">
        <v>313</v>
      </c>
      <c r="C1476" s="22">
        <v>44316</v>
      </c>
      <c r="D1476" t="s">
        <v>148</v>
      </c>
      <c r="E1476" t="s">
        <v>149</v>
      </c>
      <c r="F1476" s="21" t="s">
        <v>157</v>
      </c>
      <c r="G1476" s="32">
        <v>320.92999999999995</v>
      </c>
      <c r="H1476" s="22">
        <v>44302</v>
      </c>
      <c r="I1476" s="23">
        <v>44316</v>
      </c>
      <c r="J1476">
        <f t="shared" si="138"/>
        <v>15</v>
      </c>
      <c r="K1476" s="2">
        <f t="shared" si="139"/>
        <v>44309</v>
      </c>
      <c r="L1476" s="9">
        <f t="shared" si="134"/>
        <v>15</v>
      </c>
      <c r="M1476" s="2">
        <f t="shared" si="135"/>
        <v>44309</v>
      </c>
      <c r="N1476" s="22">
        <v>44316</v>
      </c>
      <c r="O1476" s="22">
        <v>44333</v>
      </c>
      <c r="P1476" s="22">
        <v>44330.5</v>
      </c>
      <c r="Q1476">
        <f t="shared" si="136"/>
        <v>21.5</v>
      </c>
      <c r="R1476" s="33">
        <f t="shared" si="137"/>
        <v>6899.994999999999</v>
      </c>
    </row>
    <row r="1477" spans="1:18" x14ac:dyDescent="0.35">
      <c r="A1477" t="s">
        <v>377</v>
      </c>
      <c r="B1477" s="21" t="s">
        <v>313</v>
      </c>
      <c r="C1477" s="22">
        <v>44316</v>
      </c>
      <c r="D1477" t="s">
        <v>148</v>
      </c>
      <c r="E1477" t="s">
        <v>149</v>
      </c>
      <c r="F1477" s="21" t="s">
        <v>158</v>
      </c>
      <c r="G1477" s="32">
        <v>383.12</v>
      </c>
      <c r="H1477" s="22">
        <v>44302</v>
      </c>
      <c r="I1477" s="23">
        <v>44316</v>
      </c>
      <c r="J1477">
        <f t="shared" si="138"/>
        <v>15</v>
      </c>
      <c r="K1477" s="2">
        <f t="shared" si="139"/>
        <v>44309</v>
      </c>
      <c r="L1477" s="9">
        <f t="shared" si="134"/>
        <v>15</v>
      </c>
      <c r="M1477" s="2">
        <f t="shared" si="135"/>
        <v>44309</v>
      </c>
      <c r="N1477" s="22">
        <v>44316</v>
      </c>
      <c r="O1477" s="22">
        <v>44333</v>
      </c>
      <c r="P1477" s="22">
        <v>44330.5</v>
      </c>
      <c r="Q1477">
        <f t="shared" si="136"/>
        <v>21.5</v>
      </c>
      <c r="R1477" s="33">
        <f t="shared" si="137"/>
        <v>8237.08</v>
      </c>
    </row>
    <row r="1478" spans="1:18" x14ac:dyDescent="0.35">
      <c r="A1478" t="s">
        <v>377</v>
      </c>
      <c r="B1478" s="21" t="s">
        <v>313</v>
      </c>
      <c r="C1478" s="22">
        <v>44316</v>
      </c>
      <c r="D1478" t="s">
        <v>148</v>
      </c>
      <c r="E1478" t="s">
        <v>149</v>
      </c>
      <c r="F1478" s="21" t="s">
        <v>159</v>
      </c>
      <c r="G1478" s="32">
        <v>50.04</v>
      </c>
      <c r="H1478" s="22">
        <v>44302</v>
      </c>
      <c r="I1478" s="23">
        <v>44316</v>
      </c>
      <c r="J1478">
        <f t="shared" si="138"/>
        <v>15</v>
      </c>
      <c r="K1478" s="2">
        <f t="shared" si="139"/>
        <v>44309</v>
      </c>
      <c r="L1478" s="9">
        <f t="shared" si="134"/>
        <v>15</v>
      </c>
      <c r="M1478" s="2">
        <f t="shared" si="135"/>
        <v>44309</v>
      </c>
      <c r="N1478" s="22">
        <v>44316</v>
      </c>
      <c r="O1478" s="22">
        <v>44333</v>
      </c>
      <c r="P1478" s="22">
        <v>44330.5</v>
      </c>
      <c r="Q1478">
        <f t="shared" si="136"/>
        <v>21.5</v>
      </c>
      <c r="R1478" s="33">
        <f t="shared" si="137"/>
        <v>1075.8599999999999</v>
      </c>
    </row>
    <row r="1479" spans="1:18" x14ac:dyDescent="0.35">
      <c r="A1479" t="s">
        <v>377</v>
      </c>
      <c r="B1479" s="21" t="s">
        <v>313</v>
      </c>
      <c r="C1479" s="22">
        <v>44316</v>
      </c>
      <c r="D1479" t="s">
        <v>148</v>
      </c>
      <c r="E1479" t="s">
        <v>149</v>
      </c>
      <c r="F1479" s="21" t="s">
        <v>301</v>
      </c>
      <c r="G1479" s="32">
        <v>121.85</v>
      </c>
      <c r="H1479" s="22">
        <v>44302</v>
      </c>
      <c r="I1479" s="23">
        <v>44316</v>
      </c>
      <c r="J1479">
        <f t="shared" si="138"/>
        <v>15</v>
      </c>
      <c r="K1479" s="2">
        <f t="shared" si="139"/>
        <v>44309</v>
      </c>
      <c r="L1479" s="9">
        <f t="shared" si="134"/>
        <v>15</v>
      </c>
      <c r="M1479" s="2">
        <f t="shared" si="135"/>
        <v>44309</v>
      </c>
      <c r="N1479" s="22">
        <v>44316</v>
      </c>
      <c r="O1479" s="22">
        <v>44333</v>
      </c>
      <c r="P1479" s="22">
        <v>44330.5</v>
      </c>
      <c r="Q1479">
        <f t="shared" si="136"/>
        <v>21.5</v>
      </c>
      <c r="R1479" s="33">
        <f t="shared" si="137"/>
        <v>2619.7750000000001</v>
      </c>
    </row>
    <row r="1480" spans="1:18" x14ac:dyDescent="0.35">
      <c r="A1480" t="s">
        <v>377</v>
      </c>
      <c r="B1480" s="21" t="s">
        <v>313</v>
      </c>
      <c r="C1480" s="22">
        <v>44316</v>
      </c>
      <c r="D1480" t="s">
        <v>148</v>
      </c>
      <c r="E1480" t="s">
        <v>149</v>
      </c>
      <c r="F1480" s="21" t="s">
        <v>321</v>
      </c>
      <c r="G1480" s="32">
        <v>217.76000000000002</v>
      </c>
      <c r="H1480" s="22">
        <v>44302</v>
      </c>
      <c r="I1480" s="23">
        <v>44316</v>
      </c>
      <c r="J1480">
        <f t="shared" si="138"/>
        <v>15</v>
      </c>
      <c r="K1480" s="2">
        <f t="shared" si="139"/>
        <v>44309</v>
      </c>
      <c r="L1480" s="9">
        <f t="shared" si="134"/>
        <v>15</v>
      </c>
      <c r="M1480" s="2">
        <f t="shared" si="135"/>
        <v>44309</v>
      </c>
      <c r="N1480" s="22">
        <v>44316</v>
      </c>
      <c r="O1480" s="22">
        <v>44333</v>
      </c>
      <c r="P1480" s="22">
        <v>44330.5</v>
      </c>
      <c r="Q1480">
        <f t="shared" si="136"/>
        <v>21.5</v>
      </c>
      <c r="R1480" s="33">
        <f t="shared" si="137"/>
        <v>4681.84</v>
      </c>
    </row>
    <row r="1481" spans="1:18" x14ac:dyDescent="0.35">
      <c r="A1481" t="s">
        <v>377</v>
      </c>
      <c r="B1481" s="21" t="s">
        <v>313</v>
      </c>
      <c r="C1481" s="22">
        <v>44316</v>
      </c>
      <c r="D1481" t="s">
        <v>99</v>
      </c>
      <c r="E1481" t="s">
        <v>100</v>
      </c>
      <c r="F1481" s="21" t="s">
        <v>164</v>
      </c>
      <c r="G1481" s="32">
        <v>41.73</v>
      </c>
      <c r="H1481" s="22">
        <v>44302</v>
      </c>
      <c r="I1481" s="23">
        <v>44316</v>
      </c>
      <c r="J1481">
        <f t="shared" si="138"/>
        <v>15</v>
      </c>
      <c r="K1481" s="2">
        <f t="shared" si="139"/>
        <v>44309</v>
      </c>
      <c r="L1481" s="9">
        <f t="shared" si="134"/>
        <v>15</v>
      </c>
      <c r="M1481" s="2">
        <f t="shared" si="135"/>
        <v>44309</v>
      </c>
      <c r="N1481" s="22">
        <v>44316</v>
      </c>
      <c r="O1481" s="22">
        <v>44336</v>
      </c>
      <c r="P1481" s="22">
        <v>44335.5</v>
      </c>
      <c r="Q1481">
        <f t="shared" si="136"/>
        <v>26.5</v>
      </c>
      <c r="R1481" s="33">
        <f t="shared" si="137"/>
        <v>1105.845</v>
      </c>
    </row>
    <row r="1482" spans="1:18" x14ac:dyDescent="0.35">
      <c r="A1482" t="s">
        <v>377</v>
      </c>
      <c r="B1482" s="21" t="s">
        <v>313</v>
      </c>
      <c r="C1482" s="22">
        <v>44316</v>
      </c>
      <c r="D1482" t="s">
        <v>161</v>
      </c>
      <c r="E1482" t="s">
        <v>162</v>
      </c>
      <c r="F1482" s="21" t="s">
        <v>180</v>
      </c>
      <c r="G1482" s="32">
        <v>15.51</v>
      </c>
      <c r="H1482" s="22">
        <v>44302</v>
      </c>
      <c r="I1482" s="23">
        <v>44316</v>
      </c>
      <c r="J1482">
        <f t="shared" si="138"/>
        <v>15</v>
      </c>
      <c r="K1482" s="2">
        <f t="shared" si="139"/>
        <v>44309</v>
      </c>
      <c r="L1482" s="9">
        <f t="shared" si="134"/>
        <v>15</v>
      </c>
      <c r="M1482" s="2">
        <f t="shared" si="135"/>
        <v>44309</v>
      </c>
      <c r="N1482" s="22">
        <v>44316</v>
      </c>
      <c r="O1482" s="22">
        <v>44336</v>
      </c>
      <c r="P1482" s="22">
        <v>44335.5</v>
      </c>
      <c r="Q1482">
        <f t="shared" si="136"/>
        <v>26.5</v>
      </c>
      <c r="R1482" s="33">
        <f t="shared" si="137"/>
        <v>411.01499999999999</v>
      </c>
    </row>
    <row r="1483" spans="1:18" x14ac:dyDescent="0.35">
      <c r="A1483" t="s">
        <v>377</v>
      </c>
      <c r="B1483" s="21" t="s">
        <v>313</v>
      </c>
      <c r="C1483" s="22">
        <v>44316</v>
      </c>
      <c r="D1483" t="s">
        <v>161</v>
      </c>
      <c r="E1483" t="s">
        <v>162</v>
      </c>
      <c r="F1483" s="21" t="s">
        <v>165</v>
      </c>
      <c r="G1483" s="32">
        <v>423.01</v>
      </c>
      <c r="H1483" s="22">
        <v>44302</v>
      </c>
      <c r="I1483" s="23">
        <v>44316</v>
      </c>
      <c r="J1483">
        <f t="shared" si="138"/>
        <v>15</v>
      </c>
      <c r="K1483" s="2">
        <f t="shared" si="139"/>
        <v>44309</v>
      </c>
      <c r="L1483" s="9">
        <f t="shared" ref="L1483:L1546" si="140">I1483-H1483+1</f>
        <v>15</v>
      </c>
      <c r="M1483" s="2">
        <f t="shared" ref="M1483:M1546" si="141">(H1483+I1483)/2</f>
        <v>44309</v>
      </c>
      <c r="N1483" s="22">
        <v>44316</v>
      </c>
      <c r="O1483" s="22">
        <v>44336</v>
      </c>
      <c r="P1483" s="22">
        <v>44335.5</v>
      </c>
      <c r="Q1483">
        <f t="shared" ref="Q1483:Q1546" si="142">P1483-M1483</f>
        <v>26.5</v>
      </c>
      <c r="R1483" s="33">
        <f t="shared" ref="R1483:R1546" si="143">Q1483*G1483</f>
        <v>11209.764999999999</v>
      </c>
    </row>
    <row r="1484" spans="1:18" x14ac:dyDescent="0.35">
      <c r="A1484" t="s">
        <v>377</v>
      </c>
      <c r="B1484" s="21" t="s">
        <v>313</v>
      </c>
      <c r="C1484" s="22">
        <v>44316</v>
      </c>
      <c r="D1484" t="s">
        <v>161</v>
      </c>
      <c r="E1484" t="s">
        <v>162</v>
      </c>
      <c r="F1484" s="21" t="s">
        <v>163</v>
      </c>
      <c r="G1484" s="32">
        <v>590.95000000000005</v>
      </c>
      <c r="H1484" s="22">
        <v>44302</v>
      </c>
      <c r="I1484" s="23">
        <v>44316</v>
      </c>
      <c r="J1484">
        <f t="shared" si="138"/>
        <v>15</v>
      </c>
      <c r="K1484" s="2">
        <f t="shared" si="139"/>
        <v>44309</v>
      </c>
      <c r="L1484" s="9">
        <f t="shared" si="140"/>
        <v>15</v>
      </c>
      <c r="M1484" s="2">
        <f t="shared" si="141"/>
        <v>44309</v>
      </c>
      <c r="N1484" s="22">
        <v>44316</v>
      </c>
      <c r="O1484" s="22">
        <v>44336</v>
      </c>
      <c r="P1484" s="22">
        <v>44335.5</v>
      </c>
      <c r="Q1484">
        <f t="shared" si="142"/>
        <v>26.5</v>
      </c>
      <c r="R1484" s="33">
        <f t="shared" si="143"/>
        <v>15660.175000000001</v>
      </c>
    </row>
    <row r="1485" spans="1:18" x14ac:dyDescent="0.35">
      <c r="A1485" t="s">
        <v>377</v>
      </c>
      <c r="B1485" s="21" t="s">
        <v>313</v>
      </c>
      <c r="C1485" s="22">
        <v>44316</v>
      </c>
      <c r="D1485" t="s">
        <v>161</v>
      </c>
      <c r="E1485" t="s">
        <v>162</v>
      </c>
      <c r="F1485" s="21" t="s">
        <v>323</v>
      </c>
      <c r="G1485" s="32">
        <v>349.78000000000003</v>
      </c>
      <c r="H1485" s="22">
        <v>44302</v>
      </c>
      <c r="I1485" s="23">
        <v>44316</v>
      </c>
      <c r="J1485">
        <f t="shared" si="138"/>
        <v>15</v>
      </c>
      <c r="K1485" s="2">
        <f t="shared" si="139"/>
        <v>44309</v>
      </c>
      <c r="L1485" s="9">
        <f t="shared" si="140"/>
        <v>15</v>
      </c>
      <c r="M1485" s="2">
        <f t="shared" si="141"/>
        <v>44309</v>
      </c>
      <c r="N1485" s="22">
        <v>44316</v>
      </c>
      <c r="O1485" s="22">
        <v>44336</v>
      </c>
      <c r="P1485" s="22">
        <v>44335.5</v>
      </c>
      <c r="Q1485">
        <f t="shared" si="142"/>
        <v>26.5</v>
      </c>
      <c r="R1485" s="33">
        <f t="shared" si="143"/>
        <v>9269.17</v>
      </c>
    </row>
    <row r="1486" spans="1:18" x14ac:dyDescent="0.35">
      <c r="A1486" t="s">
        <v>377</v>
      </c>
      <c r="B1486" s="21" t="s">
        <v>313</v>
      </c>
      <c r="C1486" s="22">
        <v>44316</v>
      </c>
      <c r="D1486" t="s">
        <v>161</v>
      </c>
      <c r="E1486" t="s">
        <v>162</v>
      </c>
      <c r="F1486" s="21" t="s">
        <v>166</v>
      </c>
      <c r="G1486" s="32">
        <v>547.46</v>
      </c>
      <c r="H1486" s="22">
        <v>44302</v>
      </c>
      <c r="I1486" s="23">
        <v>44316</v>
      </c>
      <c r="J1486">
        <f t="shared" si="138"/>
        <v>15</v>
      </c>
      <c r="K1486" s="2">
        <f t="shared" si="139"/>
        <v>44309</v>
      </c>
      <c r="L1486" s="9">
        <f t="shared" si="140"/>
        <v>15</v>
      </c>
      <c r="M1486" s="2">
        <f t="shared" si="141"/>
        <v>44309</v>
      </c>
      <c r="N1486" s="22">
        <v>44316</v>
      </c>
      <c r="O1486" s="22">
        <v>44336</v>
      </c>
      <c r="P1486" s="22">
        <v>44335.5</v>
      </c>
      <c r="Q1486">
        <f t="shared" si="142"/>
        <v>26.5</v>
      </c>
      <c r="R1486" s="33">
        <f t="shared" si="143"/>
        <v>14507.69</v>
      </c>
    </row>
    <row r="1487" spans="1:18" x14ac:dyDescent="0.35">
      <c r="A1487" t="s">
        <v>377</v>
      </c>
      <c r="B1487" s="21" t="s">
        <v>313</v>
      </c>
      <c r="C1487" s="22">
        <v>44316</v>
      </c>
      <c r="D1487" t="s">
        <v>171</v>
      </c>
      <c r="E1487" t="s">
        <v>172</v>
      </c>
      <c r="F1487" s="21" t="s">
        <v>166</v>
      </c>
      <c r="G1487" s="32">
        <v>75.16</v>
      </c>
      <c r="H1487" s="22">
        <v>44302</v>
      </c>
      <c r="I1487" s="23">
        <v>44316</v>
      </c>
      <c r="J1487">
        <f t="shared" si="138"/>
        <v>15</v>
      </c>
      <c r="K1487" s="2">
        <f t="shared" si="139"/>
        <v>44309</v>
      </c>
      <c r="L1487" s="9">
        <f t="shared" si="140"/>
        <v>15</v>
      </c>
      <c r="M1487" s="2">
        <f t="shared" si="141"/>
        <v>44309</v>
      </c>
      <c r="N1487" s="22">
        <v>44316</v>
      </c>
      <c r="O1487" s="22">
        <v>44336</v>
      </c>
      <c r="P1487" s="22">
        <v>44335.5</v>
      </c>
      <c r="Q1487">
        <f t="shared" si="142"/>
        <v>26.5</v>
      </c>
      <c r="R1487" s="33">
        <f t="shared" si="143"/>
        <v>1991.74</v>
      </c>
    </row>
    <row r="1488" spans="1:18" x14ac:dyDescent="0.35">
      <c r="A1488" t="s">
        <v>377</v>
      </c>
      <c r="B1488" s="21" t="s">
        <v>313</v>
      </c>
      <c r="C1488" s="22">
        <v>44316</v>
      </c>
      <c r="D1488" t="s">
        <v>161</v>
      </c>
      <c r="E1488" t="s">
        <v>162</v>
      </c>
      <c r="F1488" s="21" t="s">
        <v>167</v>
      </c>
      <c r="G1488" s="32">
        <v>1182.96</v>
      </c>
      <c r="H1488" s="22">
        <v>44302</v>
      </c>
      <c r="I1488" s="23">
        <v>44316</v>
      </c>
      <c r="J1488">
        <f t="shared" si="138"/>
        <v>15</v>
      </c>
      <c r="K1488" s="2">
        <f t="shared" si="139"/>
        <v>44309</v>
      </c>
      <c r="L1488" s="9">
        <f t="shared" si="140"/>
        <v>15</v>
      </c>
      <c r="M1488" s="2">
        <f t="shared" si="141"/>
        <v>44309</v>
      </c>
      <c r="N1488" s="22">
        <v>44316</v>
      </c>
      <c r="O1488" s="22">
        <v>44336</v>
      </c>
      <c r="P1488" s="22">
        <v>44335.5</v>
      </c>
      <c r="Q1488">
        <f t="shared" si="142"/>
        <v>26.5</v>
      </c>
      <c r="R1488" s="33">
        <f t="shared" si="143"/>
        <v>31348.440000000002</v>
      </c>
    </row>
    <row r="1489" spans="1:18" x14ac:dyDescent="0.35">
      <c r="A1489" t="s">
        <v>377</v>
      </c>
      <c r="B1489" s="21" t="s">
        <v>313</v>
      </c>
      <c r="C1489" s="22">
        <v>44316</v>
      </c>
      <c r="D1489" t="s">
        <v>161</v>
      </c>
      <c r="E1489" t="s">
        <v>162</v>
      </c>
      <c r="F1489" s="21" t="s">
        <v>168</v>
      </c>
      <c r="G1489" s="32">
        <v>69.33</v>
      </c>
      <c r="H1489" s="22">
        <v>44302</v>
      </c>
      <c r="I1489" s="23">
        <v>44316</v>
      </c>
      <c r="J1489">
        <f t="shared" si="138"/>
        <v>15</v>
      </c>
      <c r="K1489" s="2">
        <f t="shared" si="139"/>
        <v>44309</v>
      </c>
      <c r="L1489" s="9">
        <f t="shared" si="140"/>
        <v>15</v>
      </c>
      <c r="M1489" s="2">
        <f t="shared" si="141"/>
        <v>44309</v>
      </c>
      <c r="N1489" s="22">
        <v>44316</v>
      </c>
      <c r="O1489" s="22">
        <v>44336</v>
      </c>
      <c r="P1489" s="22">
        <v>44335.5</v>
      </c>
      <c r="Q1489">
        <f t="shared" si="142"/>
        <v>26.5</v>
      </c>
      <c r="R1489" s="33">
        <f t="shared" si="143"/>
        <v>1837.2449999999999</v>
      </c>
    </row>
    <row r="1490" spans="1:18" x14ac:dyDescent="0.35">
      <c r="A1490" t="s">
        <v>377</v>
      </c>
      <c r="B1490" s="21" t="s">
        <v>313</v>
      </c>
      <c r="C1490" s="22">
        <v>44316</v>
      </c>
      <c r="D1490" t="s">
        <v>161</v>
      </c>
      <c r="E1490" t="s">
        <v>162</v>
      </c>
      <c r="F1490" s="21" t="s">
        <v>322</v>
      </c>
      <c r="G1490" s="32">
        <v>511.23</v>
      </c>
      <c r="H1490" s="22">
        <v>44302</v>
      </c>
      <c r="I1490" s="23">
        <v>44316</v>
      </c>
      <c r="J1490">
        <f t="shared" si="138"/>
        <v>15</v>
      </c>
      <c r="K1490" s="2">
        <f t="shared" si="139"/>
        <v>44309</v>
      </c>
      <c r="L1490" s="9">
        <f t="shared" si="140"/>
        <v>15</v>
      </c>
      <c r="M1490" s="2">
        <f t="shared" si="141"/>
        <v>44309</v>
      </c>
      <c r="N1490" s="22">
        <v>44316</v>
      </c>
      <c r="O1490" s="22">
        <v>44336</v>
      </c>
      <c r="P1490" s="22">
        <v>44335.5</v>
      </c>
      <c r="Q1490">
        <f t="shared" si="142"/>
        <v>26.5</v>
      </c>
      <c r="R1490" s="33">
        <f t="shared" si="143"/>
        <v>13547.595000000001</v>
      </c>
    </row>
    <row r="1491" spans="1:18" x14ac:dyDescent="0.35">
      <c r="A1491" t="s">
        <v>377</v>
      </c>
      <c r="B1491" s="21" t="s">
        <v>313</v>
      </c>
      <c r="C1491" s="22">
        <v>44316</v>
      </c>
      <c r="D1491" t="s">
        <v>161</v>
      </c>
      <c r="E1491" t="s">
        <v>162</v>
      </c>
      <c r="F1491" s="21" t="s">
        <v>195</v>
      </c>
      <c r="G1491" s="32">
        <v>1711.0600000000004</v>
      </c>
      <c r="H1491" s="22">
        <v>44302</v>
      </c>
      <c r="I1491" s="23">
        <v>44316</v>
      </c>
      <c r="J1491">
        <f t="shared" si="138"/>
        <v>15</v>
      </c>
      <c r="K1491" s="2">
        <f t="shared" si="139"/>
        <v>44309</v>
      </c>
      <c r="L1491" s="9">
        <f t="shared" si="140"/>
        <v>15</v>
      </c>
      <c r="M1491" s="2">
        <f t="shared" si="141"/>
        <v>44309</v>
      </c>
      <c r="N1491" s="22">
        <v>44316</v>
      </c>
      <c r="O1491" s="22">
        <v>44336</v>
      </c>
      <c r="P1491" s="22">
        <v>44335.5</v>
      </c>
      <c r="Q1491">
        <f t="shared" si="142"/>
        <v>26.5</v>
      </c>
      <c r="R1491" s="33">
        <f t="shared" si="143"/>
        <v>45343.090000000011</v>
      </c>
    </row>
    <row r="1492" spans="1:18" x14ac:dyDescent="0.35">
      <c r="A1492" t="s">
        <v>377</v>
      </c>
      <c r="B1492" s="21" t="s">
        <v>313</v>
      </c>
      <c r="C1492" s="22">
        <v>44316</v>
      </c>
      <c r="D1492" t="s">
        <v>161</v>
      </c>
      <c r="E1492" t="s">
        <v>162</v>
      </c>
      <c r="F1492" s="21" t="s">
        <v>324</v>
      </c>
      <c r="G1492" s="32">
        <v>274.59000000000003</v>
      </c>
      <c r="H1492" s="22">
        <v>44302</v>
      </c>
      <c r="I1492" s="23">
        <v>44316</v>
      </c>
      <c r="J1492">
        <f t="shared" si="138"/>
        <v>15</v>
      </c>
      <c r="K1492" s="2">
        <f t="shared" si="139"/>
        <v>44309</v>
      </c>
      <c r="L1492" s="9">
        <f t="shared" si="140"/>
        <v>15</v>
      </c>
      <c r="M1492" s="2">
        <f t="shared" si="141"/>
        <v>44309</v>
      </c>
      <c r="N1492" s="22">
        <v>44316</v>
      </c>
      <c r="O1492" s="22">
        <v>44336</v>
      </c>
      <c r="P1492" s="22">
        <v>44335.5</v>
      </c>
      <c r="Q1492">
        <f t="shared" si="142"/>
        <v>26.5</v>
      </c>
      <c r="R1492" s="33">
        <f t="shared" si="143"/>
        <v>7276.6350000000011</v>
      </c>
    </row>
    <row r="1493" spans="1:18" x14ac:dyDescent="0.35">
      <c r="A1493" t="s">
        <v>377</v>
      </c>
      <c r="B1493" s="21" t="s">
        <v>313</v>
      </c>
      <c r="C1493" s="22">
        <v>44316</v>
      </c>
      <c r="D1493" t="s">
        <v>99</v>
      </c>
      <c r="E1493" t="s">
        <v>100</v>
      </c>
      <c r="F1493" s="21" t="s">
        <v>216</v>
      </c>
      <c r="G1493" s="32">
        <v>5502.32</v>
      </c>
      <c r="H1493" s="22">
        <v>44302</v>
      </c>
      <c r="I1493" s="23">
        <v>44316</v>
      </c>
      <c r="J1493">
        <f t="shared" si="138"/>
        <v>15</v>
      </c>
      <c r="K1493" s="2">
        <f t="shared" si="139"/>
        <v>44309</v>
      </c>
      <c r="L1493" s="9">
        <f t="shared" si="140"/>
        <v>15</v>
      </c>
      <c r="M1493" s="2">
        <f t="shared" si="141"/>
        <v>44309</v>
      </c>
      <c r="N1493" s="22">
        <v>44316</v>
      </c>
      <c r="O1493" s="22">
        <v>44336</v>
      </c>
      <c r="P1493" s="22">
        <v>44335.5</v>
      </c>
      <c r="Q1493">
        <f t="shared" si="142"/>
        <v>26.5</v>
      </c>
      <c r="R1493" s="33">
        <f t="shared" si="143"/>
        <v>145811.47999999998</v>
      </c>
    </row>
    <row r="1494" spans="1:18" x14ac:dyDescent="0.35">
      <c r="A1494" t="s">
        <v>377</v>
      </c>
      <c r="B1494" s="21" t="s">
        <v>313</v>
      </c>
      <c r="C1494" s="22">
        <v>44316</v>
      </c>
      <c r="D1494" t="s">
        <v>161</v>
      </c>
      <c r="E1494" t="s">
        <v>162</v>
      </c>
      <c r="F1494" s="21" t="s">
        <v>288</v>
      </c>
      <c r="G1494" s="32">
        <v>121.67</v>
      </c>
      <c r="H1494" s="22">
        <v>44302</v>
      </c>
      <c r="I1494" s="23">
        <v>44316</v>
      </c>
      <c r="J1494">
        <f t="shared" si="138"/>
        <v>15</v>
      </c>
      <c r="K1494" s="2">
        <f t="shared" si="139"/>
        <v>44309</v>
      </c>
      <c r="L1494" s="9">
        <f t="shared" si="140"/>
        <v>15</v>
      </c>
      <c r="M1494" s="2">
        <f t="shared" si="141"/>
        <v>44309</v>
      </c>
      <c r="N1494" s="22">
        <v>44316</v>
      </c>
      <c r="O1494" s="22">
        <v>44336</v>
      </c>
      <c r="P1494" s="22">
        <v>44335.5</v>
      </c>
      <c r="Q1494">
        <f t="shared" si="142"/>
        <v>26.5</v>
      </c>
      <c r="R1494" s="33">
        <f t="shared" si="143"/>
        <v>3224.2550000000001</v>
      </c>
    </row>
    <row r="1495" spans="1:18" x14ac:dyDescent="0.35">
      <c r="A1495" t="s">
        <v>377</v>
      </c>
      <c r="B1495" s="21" t="s">
        <v>313</v>
      </c>
      <c r="C1495" s="22">
        <v>44316</v>
      </c>
      <c r="D1495" t="s">
        <v>161</v>
      </c>
      <c r="E1495" t="s">
        <v>162</v>
      </c>
      <c r="F1495" s="21" t="s">
        <v>169</v>
      </c>
      <c r="G1495" s="32">
        <v>207.37</v>
      </c>
      <c r="H1495" s="22">
        <v>44302</v>
      </c>
      <c r="I1495" s="23">
        <v>44316</v>
      </c>
      <c r="J1495">
        <f t="shared" si="138"/>
        <v>15</v>
      </c>
      <c r="K1495" s="2">
        <f t="shared" si="139"/>
        <v>44309</v>
      </c>
      <c r="L1495" s="9">
        <f t="shared" si="140"/>
        <v>15</v>
      </c>
      <c r="M1495" s="2">
        <f t="shared" si="141"/>
        <v>44309</v>
      </c>
      <c r="N1495" s="22">
        <v>44316</v>
      </c>
      <c r="O1495" s="22">
        <v>44336</v>
      </c>
      <c r="P1495" s="22">
        <v>44335.5</v>
      </c>
      <c r="Q1495">
        <f t="shared" si="142"/>
        <v>26.5</v>
      </c>
      <c r="R1495" s="33">
        <f t="shared" si="143"/>
        <v>5495.3050000000003</v>
      </c>
    </row>
    <row r="1496" spans="1:18" x14ac:dyDescent="0.35">
      <c r="A1496" t="s">
        <v>377</v>
      </c>
      <c r="B1496" s="21" t="s">
        <v>313</v>
      </c>
      <c r="C1496" s="22">
        <v>44316</v>
      </c>
      <c r="D1496" t="s">
        <v>161</v>
      </c>
      <c r="E1496" t="s">
        <v>162</v>
      </c>
      <c r="F1496" s="21" t="s">
        <v>170</v>
      </c>
      <c r="G1496" s="32">
        <v>279.05</v>
      </c>
      <c r="H1496" s="22">
        <v>44302</v>
      </c>
      <c r="I1496" s="23">
        <v>44316</v>
      </c>
      <c r="J1496">
        <f t="shared" si="138"/>
        <v>15</v>
      </c>
      <c r="K1496" s="2">
        <f t="shared" si="139"/>
        <v>44309</v>
      </c>
      <c r="L1496" s="9">
        <f t="shared" si="140"/>
        <v>15</v>
      </c>
      <c r="M1496" s="2">
        <f t="shared" si="141"/>
        <v>44309</v>
      </c>
      <c r="N1496" s="22">
        <v>44316</v>
      </c>
      <c r="O1496" s="22">
        <v>44336</v>
      </c>
      <c r="P1496" s="22">
        <v>44335.5</v>
      </c>
      <c r="Q1496">
        <f t="shared" si="142"/>
        <v>26.5</v>
      </c>
      <c r="R1496" s="33">
        <f t="shared" si="143"/>
        <v>7394.8250000000007</v>
      </c>
    </row>
    <row r="1497" spans="1:18" x14ac:dyDescent="0.35">
      <c r="A1497" t="s">
        <v>377</v>
      </c>
      <c r="B1497" s="21" t="s">
        <v>313</v>
      </c>
      <c r="C1497" s="22">
        <v>44316</v>
      </c>
      <c r="D1497" t="s">
        <v>171</v>
      </c>
      <c r="E1497" t="s">
        <v>172</v>
      </c>
      <c r="F1497" s="21" t="s">
        <v>170</v>
      </c>
      <c r="G1497" s="32">
        <v>309.19</v>
      </c>
      <c r="H1497" s="22">
        <v>44302</v>
      </c>
      <c r="I1497" s="23">
        <v>44316</v>
      </c>
      <c r="J1497">
        <f t="shared" si="138"/>
        <v>15</v>
      </c>
      <c r="K1497" s="2">
        <f t="shared" si="139"/>
        <v>44309</v>
      </c>
      <c r="L1497" s="9">
        <f t="shared" si="140"/>
        <v>15</v>
      </c>
      <c r="M1497" s="2">
        <f t="shared" si="141"/>
        <v>44309</v>
      </c>
      <c r="N1497" s="22">
        <v>44316</v>
      </c>
      <c r="O1497" s="22">
        <v>44336</v>
      </c>
      <c r="P1497" s="22">
        <v>44335.5</v>
      </c>
      <c r="Q1497">
        <f t="shared" si="142"/>
        <v>26.5</v>
      </c>
      <c r="R1497" s="33">
        <f t="shared" si="143"/>
        <v>8193.5349999999999</v>
      </c>
    </row>
    <row r="1498" spans="1:18" x14ac:dyDescent="0.35">
      <c r="A1498" t="s">
        <v>377</v>
      </c>
      <c r="B1498" s="21" t="s">
        <v>313</v>
      </c>
      <c r="C1498" s="22">
        <v>44316</v>
      </c>
      <c r="D1498" t="s">
        <v>161</v>
      </c>
      <c r="E1498" t="s">
        <v>162</v>
      </c>
      <c r="F1498" s="21" t="s">
        <v>196</v>
      </c>
      <c r="G1498" s="32">
        <v>313.61</v>
      </c>
      <c r="H1498" s="22">
        <v>44302</v>
      </c>
      <c r="I1498" s="23">
        <v>44316</v>
      </c>
      <c r="J1498">
        <f t="shared" si="138"/>
        <v>15</v>
      </c>
      <c r="K1498" s="2">
        <f t="shared" si="139"/>
        <v>44309</v>
      </c>
      <c r="L1498" s="9">
        <f t="shared" si="140"/>
        <v>15</v>
      </c>
      <c r="M1498" s="2">
        <f t="shared" si="141"/>
        <v>44309</v>
      </c>
      <c r="N1498" s="22">
        <v>44316</v>
      </c>
      <c r="O1498" s="22">
        <v>44336</v>
      </c>
      <c r="P1498" s="22">
        <v>44335.5</v>
      </c>
      <c r="Q1498">
        <f t="shared" si="142"/>
        <v>26.5</v>
      </c>
      <c r="R1498" s="33">
        <f t="shared" si="143"/>
        <v>8310.6650000000009</v>
      </c>
    </row>
    <row r="1499" spans="1:18" x14ac:dyDescent="0.35">
      <c r="A1499" t="s">
        <v>377</v>
      </c>
      <c r="B1499" s="21" t="s">
        <v>313</v>
      </c>
      <c r="C1499" s="22">
        <v>44316</v>
      </c>
      <c r="D1499" t="s">
        <v>161</v>
      </c>
      <c r="E1499" t="s">
        <v>162</v>
      </c>
      <c r="F1499" s="21" t="s">
        <v>173</v>
      </c>
      <c r="G1499" s="32">
        <v>1839.3999999999999</v>
      </c>
      <c r="H1499" s="22">
        <v>44302</v>
      </c>
      <c r="I1499" s="23">
        <v>44316</v>
      </c>
      <c r="J1499">
        <f t="shared" si="138"/>
        <v>15</v>
      </c>
      <c r="K1499" s="2">
        <f t="shared" si="139"/>
        <v>44309</v>
      </c>
      <c r="L1499" s="9">
        <f t="shared" si="140"/>
        <v>15</v>
      </c>
      <c r="M1499" s="2">
        <f t="shared" si="141"/>
        <v>44309</v>
      </c>
      <c r="N1499" s="22">
        <v>44316</v>
      </c>
      <c r="O1499" s="22">
        <v>44336</v>
      </c>
      <c r="P1499" s="22">
        <v>44335.5</v>
      </c>
      <c r="Q1499">
        <f t="shared" si="142"/>
        <v>26.5</v>
      </c>
      <c r="R1499" s="33">
        <f t="shared" si="143"/>
        <v>48744.1</v>
      </c>
    </row>
    <row r="1500" spans="1:18" x14ac:dyDescent="0.35">
      <c r="A1500" t="s">
        <v>377</v>
      </c>
      <c r="B1500" s="21" t="s">
        <v>313</v>
      </c>
      <c r="C1500" s="22">
        <v>44316</v>
      </c>
      <c r="D1500" t="s">
        <v>171</v>
      </c>
      <c r="E1500" t="s">
        <v>172</v>
      </c>
      <c r="F1500" s="21" t="s">
        <v>173</v>
      </c>
      <c r="G1500" s="32">
        <v>1030.45</v>
      </c>
      <c r="H1500" s="22">
        <v>44302</v>
      </c>
      <c r="I1500" s="23">
        <v>44316</v>
      </c>
      <c r="J1500">
        <f t="shared" si="138"/>
        <v>15</v>
      </c>
      <c r="K1500" s="2">
        <f t="shared" si="139"/>
        <v>44309</v>
      </c>
      <c r="L1500" s="9">
        <f t="shared" si="140"/>
        <v>15</v>
      </c>
      <c r="M1500" s="2">
        <f t="shared" si="141"/>
        <v>44309</v>
      </c>
      <c r="N1500" s="22">
        <v>44316</v>
      </c>
      <c r="O1500" s="22">
        <v>44336</v>
      </c>
      <c r="P1500" s="22">
        <v>44335.5</v>
      </c>
      <c r="Q1500">
        <f t="shared" si="142"/>
        <v>26.5</v>
      </c>
      <c r="R1500" s="33">
        <f t="shared" si="143"/>
        <v>27306.925000000003</v>
      </c>
    </row>
    <row r="1501" spans="1:18" x14ac:dyDescent="0.35">
      <c r="A1501" t="s">
        <v>377</v>
      </c>
      <c r="B1501" s="21" t="s">
        <v>313</v>
      </c>
      <c r="C1501" s="22">
        <v>44316</v>
      </c>
      <c r="D1501" t="s">
        <v>161</v>
      </c>
      <c r="E1501" t="s">
        <v>162</v>
      </c>
      <c r="F1501" s="21" t="s">
        <v>278</v>
      </c>
      <c r="G1501" s="32">
        <v>58.67</v>
      </c>
      <c r="H1501" s="22">
        <v>44302</v>
      </c>
      <c r="I1501" s="23">
        <v>44316</v>
      </c>
      <c r="J1501">
        <f t="shared" si="138"/>
        <v>15</v>
      </c>
      <c r="K1501" s="2">
        <f t="shared" si="139"/>
        <v>44309</v>
      </c>
      <c r="L1501" s="9">
        <f t="shared" si="140"/>
        <v>15</v>
      </c>
      <c r="M1501" s="2">
        <f t="shared" si="141"/>
        <v>44309</v>
      </c>
      <c r="N1501" s="22">
        <v>44316</v>
      </c>
      <c r="O1501" s="22">
        <v>44336</v>
      </c>
      <c r="P1501" s="22">
        <v>44335.5</v>
      </c>
      <c r="Q1501">
        <f t="shared" si="142"/>
        <v>26.5</v>
      </c>
      <c r="R1501" s="33">
        <f t="shared" si="143"/>
        <v>1554.7550000000001</v>
      </c>
    </row>
    <row r="1502" spans="1:18" x14ac:dyDescent="0.35">
      <c r="A1502" t="s">
        <v>377</v>
      </c>
      <c r="B1502" s="21" t="s">
        <v>313</v>
      </c>
      <c r="C1502" s="22">
        <v>44316</v>
      </c>
      <c r="D1502" t="s">
        <v>161</v>
      </c>
      <c r="E1502" t="s">
        <v>162</v>
      </c>
      <c r="F1502" s="21" t="s">
        <v>174</v>
      </c>
      <c r="G1502" s="32">
        <v>494.91999999999996</v>
      </c>
      <c r="H1502" s="22">
        <v>44302</v>
      </c>
      <c r="I1502" s="23">
        <v>44316</v>
      </c>
      <c r="J1502">
        <f t="shared" si="138"/>
        <v>15</v>
      </c>
      <c r="K1502" s="2">
        <f t="shared" si="139"/>
        <v>44309</v>
      </c>
      <c r="L1502" s="9">
        <f t="shared" si="140"/>
        <v>15</v>
      </c>
      <c r="M1502" s="2">
        <f t="shared" si="141"/>
        <v>44309</v>
      </c>
      <c r="N1502" s="22">
        <v>44316</v>
      </c>
      <c r="O1502" s="22">
        <v>44336</v>
      </c>
      <c r="P1502" s="22">
        <v>44335.5</v>
      </c>
      <c r="Q1502">
        <f t="shared" si="142"/>
        <v>26.5</v>
      </c>
      <c r="R1502" s="33">
        <f t="shared" si="143"/>
        <v>13115.38</v>
      </c>
    </row>
    <row r="1503" spans="1:18" x14ac:dyDescent="0.35">
      <c r="A1503" t="s">
        <v>377</v>
      </c>
      <c r="B1503" s="21" t="s">
        <v>313</v>
      </c>
      <c r="C1503" s="22">
        <v>44316</v>
      </c>
      <c r="D1503" t="s">
        <v>161</v>
      </c>
      <c r="E1503" t="s">
        <v>162</v>
      </c>
      <c r="F1503" s="21" t="s">
        <v>175</v>
      </c>
      <c r="G1503" s="32">
        <v>2060.87</v>
      </c>
      <c r="H1503" s="22">
        <v>44302</v>
      </c>
      <c r="I1503" s="23">
        <v>44316</v>
      </c>
      <c r="J1503">
        <f t="shared" si="138"/>
        <v>15</v>
      </c>
      <c r="K1503" s="2">
        <f t="shared" si="139"/>
        <v>44309</v>
      </c>
      <c r="L1503" s="9">
        <f t="shared" si="140"/>
        <v>15</v>
      </c>
      <c r="M1503" s="2">
        <f t="shared" si="141"/>
        <v>44309</v>
      </c>
      <c r="N1503" s="22">
        <v>44316</v>
      </c>
      <c r="O1503" s="22">
        <v>44336</v>
      </c>
      <c r="P1503" s="22">
        <v>44335.5</v>
      </c>
      <c r="Q1503">
        <f t="shared" si="142"/>
        <v>26.5</v>
      </c>
      <c r="R1503" s="33">
        <f t="shared" si="143"/>
        <v>54613.055</v>
      </c>
    </row>
    <row r="1504" spans="1:18" x14ac:dyDescent="0.35">
      <c r="A1504" t="s">
        <v>377</v>
      </c>
      <c r="B1504" s="21" t="s">
        <v>313</v>
      </c>
      <c r="C1504" s="22">
        <v>44316</v>
      </c>
      <c r="D1504" t="s">
        <v>161</v>
      </c>
      <c r="E1504" t="s">
        <v>162</v>
      </c>
      <c r="F1504" s="21" t="s">
        <v>197</v>
      </c>
      <c r="G1504" s="32">
        <v>247.61</v>
      </c>
      <c r="H1504" s="22">
        <v>44302</v>
      </c>
      <c r="I1504" s="23">
        <v>44316</v>
      </c>
      <c r="J1504">
        <f t="shared" si="138"/>
        <v>15</v>
      </c>
      <c r="K1504" s="2">
        <f t="shared" si="139"/>
        <v>44309</v>
      </c>
      <c r="L1504" s="9">
        <f t="shared" si="140"/>
        <v>15</v>
      </c>
      <c r="M1504" s="2">
        <f t="shared" si="141"/>
        <v>44309</v>
      </c>
      <c r="N1504" s="22">
        <v>44316</v>
      </c>
      <c r="O1504" s="22">
        <v>44336</v>
      </c>
      <c r="P1504" s="22">
        <v>44335.5</v>
      </c>
      <c r="Q1504">
        <f t="shared" si="142"/>
        <v>26.5</v>
      </c>
      <c r="R1504" s="33">
        <f t="shared" si="143"/>
        <v>6561.665</v>
      </c>
    </row>
    <row r="1505" spans="1:18" x14ac:dyDescent="0.35">
      <c r="A1505" t="s">
        <v>377</v>
      </c>
      <c r="B1505" s="21" t="s">
        <v>313</v>
      </c>
      <c r="C1505" s="22">
        <v>44316</v>
      </c>
      <c r="D1505" t="s">
        <v>161</v>
      </c>
      <c r="E1505" t="s">
        <v>162</v>
      </c>
      <c r="F1505" s="21" t="s">
        <v>325</v>
      </c>
      <c r="G1505" s="32">
        <v>130.5</v>
      </c>
      <c r="H1505" s="22">
        <v>44302</v>
      </c>
      <c r="I1505" s="23">
        <v>44316</v>
      </c>
      <c r="J1505">
        <f t="shared" si="138"/>
        <v>15</v>
      </c>
      <c r="K1505" s="2">
        <f t="shared" si="139"/>
        <v>44309</v>
      </c>
      <c r="L1505" s="9">
        <f t="shared" si="140"/>
        <v>15</v>
      </c>
      <c r="M1505" s="2">
        <f t="shared" si="141"/>
        <v>44309</v>
      </c>
      <c r="N1505" s="22">
        <v>44316</v>
      </c>
      <c r="O1505" s="22">
        <v>44336</v>
      </c>
      <c r="P1505" s="22">
        <v>44335.5</v>
      </c>
      <c r="Q1505">
        <f t="shared" si="142"/>
        <v>26.5</v>
      </c>
      <c r="R1505" s="33">
        <f t="shared" si="143"/>
        <v>3458.25</v>
      </c>
    </row>
    <row r="1506" spans="1:18" x14ac:dyDescent="0.35">
      <c r="A1506" t="s">
        <v>377</v>
      </c>
      <c r="B1506" s="21" t="s">
        <v>313</v>
      </c>
      <c r="C1506" s="22">
        <v>44316</v>
      </c>
      <c r="D1506" t="s">
        <v>161</v>
      </c>
      <c r="E1506" t="s">
        <v>162</v>
      </c>
      <c r="F1506" s="21" t="s">
        <v>176</v>
      </c>
      <c r="G1506" s="32">
        <v>10005.109999999999</v>
      </c>
      <c r="H1506" s="22">
        <v>44302</v>
      </c>
      <c r="I1506" s="23">
        <v>44316</v>
      </c>
      <c r="J1506">
        <f t="shared" si="138"/>
        <v>15</v>
      </c>
      <c r="K1506" s="2">
        <f t="shared" si="139"/>
        <v>44309</v>
      </c>
      <c r="L1506" s="9">
        <f t="shared" si="140"/>
        <v>15</v>
      </c>
      <c r="M1506" s="2">
        <f t="shared" si="141"/>
        <v>44309</v>
      </c>
      <c r="N1506" s="22">
        <v>44316</v>
      </c>
      <c r="O1506" s="22">
        <v>44336</v>
      </c>
      <c r="P1506" s="22">
        <v>44335.5</v>
      </c>
      <c r="Q1506">
        <f t="shared" si="142"/>
        <v>26.5</v>
      </c>
      <c r="R1506" s="33">
        <f t="shared" si="143"/>
        <v>265135.41499999998</v>
      </c>
    </row>
    <row r="1507" spans="1:18" x14ac:dyDescent="0.35">
      <c r="A1507" t="s">
        <v>377</v>
      </c>
      <c r="B1507" s="21" t="s">
        <v>313</v>
      </c>
      <c r="C1507" s="22">
        <v>44316</v>
      </c>
      <c r="D1507" t="s">
        <v>171</v>
      </c>
      <c r="E1507" t="s">
        <v>172</v>
      </c>
      <c r="F1507" s="21" t="s">
        <v>176</v>
      </c>
      <c r="G1507" s="32">
        <v>851.0899999999998</v>
      </c>
      <c r="H1507" s="22">
        <v>44302</v>
      </c>
      <c r="I1507" s="23">
        <v>44316</v>
      </c>
      <c r="J1507">
        <f t="shared" si="138"/>
        <v>15</v>
      </c>
      <c r="K1507" s="2">
        <f t="shared" si="139"/>
        <v>44309</v>
      </c>
      <c r="L1507" s="9">
        <f t="shared" si="140"/>
        <v>15</v>
      </c>
      <c r="M1507" s="2">
        <f t="shared" si="141"/>
        <v>44309</v>
      </c>
      <c r="N1507" s="22">
        <v>44316</v>
      </c>
      <c r="O1507" s="22">
        <v>44336</v>
      </c>
      <c r="P1507" s="22">
        <v>44335.5</v>
      </c>
      <c r="Q1507">
        <f t="shared" si="142"/>
        <v>26.5</v>
      </c>
      <c r="R1507" s="33">
        <f t="shared" si="143"/>
        <v>22553.884999999995</v>
      </c>
    </row>
    <row r="1508" spans="1:18" x14ac:dyDescent="0.35">
      <c r="A1508" t="s">
        <v>377</v>
      </c>
      <c r="B1508" s="21" t="s">
        <v>313</v>
      </c>
      <c r="C1508" s="22">
        <v>44316</v>
      </c>
      <c r="D1508" t="s">
        <v>161</v>
      </c>
      <c r="E1508" t="s">
        <v>162</v>
      </c>
      <c r="F1508" s="21" t="s">
        <v>326</v>
      </c>
      <c r="G1508" s="32">
        <v>72.28</v>
      </c>
      <c r="H1508" s="22">
        <v>44302</v>
      </c>
      <c r="I1508" s="23">
        <v>44316</v>
      </c>
      <c r="J1508">
        <f t="shared" si="138"/>
        <v>15</v>
      </c>
      <c r="K1508" s="2">
        <f t="shared" si="139"/>
        <v>44309</v>
      </c>
      <c r="L1508" s="9">
        <f t="shared" si="140"/>
        <v>15</v>
      </c>
      <c r="M1508" s="2">
        <f t="shared" si="141"/>
        <v>44309</v>
      </c>
      <c r="N1508" s="22">
        <v>44316</v>
      </c>
      <c r="O1508" s="22">
        <v>44336</v>
      </c>
      <c r="P1508" s="22">
        <v>44335.5</v>
      </c>
      <c r="Q1508">
        <f t="shared" si="142"/>
        <v>26.5</v>
      </c>
      <c r="R1508" s="33">
        <f t="shared" si="143"/>
        <v>1915.42</v>
      </c>
    </row>
    <row r="1509" spans="1:18" x14ac:dyDescent="0.35">
      <c r="A1509" t="s">
        <v>377</v>
      </c>
      <c r="B1509" s="21" t="s">
        <v>313</v>
      </c>
      <c r="C1509" s="22">
        <v>44316</v>
      </c>
      <c r="D1509" t="s">
        <v>161</v>
      </c>
      <c r="E1509" t="s">
        <v>162</v>
      </c>
      <c r="F1509" s="21" t="s">
        <v>177</v>
      </c>
      <c r="G1509" s="32">
        <v>68.38</v>
      </c>
      <c r="H1509" s="22">
        <v>44302</v>
      </c>
      <c r="I1509" s="23">
        <v>44316</v>
      </c>
      <c r="J1509">
        <f t="shared" si="138"/>
        <v>15</v>
      </c>
      <c r="K1509" s="2">
        <f t="shared" si="139"/>
        <v>44309</v>
      </c>
      <c r="L1509" s="9">
        <f t="shared" si="140"/>
        <v>15</v>
      </c>
      <c r="M1509" s="2">
        <f t="shared" si="141"/>
        <v>44309</v>
      </c>
      <c r="N1509" s="22">
        <v>44316</v>
      </c>
      <c r="O1509" s="22">
        <v>44336</v>
      </c>
      <c r="P1509" s="22">
        <v>44335.5</v>
      </c>
      <c r="Q1509">
        <f t="shared" si="142"/>
        <v>26.5</v>
      </c>
      <c r="R1509" s="33">
        <f t="shared" si="143"/>
        <v>1812.07</v>
      </c>
    </row>
    <row r="1510" spans="1:18" x14ac:dyDescent="0.35">
      <c r="A1510" t="s">
        <v>377</v>
      </c>
      <c r="B1510" s="21" t="s">
        <v>313</v>
      </c>
      <c r="C1510" s="22">
        <v>44316</v>
      </c>
      <c r="D1510" t="s">
        <v>107</v>
      </c>
      <c r="E1510" t="s">
        <v>108</v>
      </c>
      <c r="F1510" s="21" t="s">
        <v>164</v>
      </c>
      <c r="G1510" s="32">
        <v>6536.0700000000006</v>
      </c>
      <c r="H1510" s="22">
        <v>44302</v>
      </c>
      <c r="I1510" s="23">
        <v>44316</v>
      </c>
      <c r="J1510">
        <f t="shared" si="138"/>
        <v>15</v>
      </c>
      <c r="K1510" s="2">
        <f t="shared" si="139"/>
        <v>44309</v>
      </c>
      <c r="L1510" s="9">
        <f t="shared" si="140"/>
        <v>15</v>
      </c>
      <c r="M1510" s="2">
        <f t="shared" si="141"/>
        <v>44309</v>
      </c>
      <c r="N1510" s="22">
        <v>44316</v>
      </c>
      <c r="O1510" s="22">
        <v>44336</v>
      </c>
      <c r="P1510" s="22">
        <v>44335.5</v>
      </c>
      <c r="Q1510">
        <f t="shared" si="142"/>
        <v>26.5</v>
      </c>
      <c r="R1510" s="33">
        <f t="shared" si="143"/>
        <v>173205.85500000001</v>
      </c>
    </row>
    <row r="1511" spans="1:18" x14ac:dyDescent="0.35">
      <c r="A1511" t="s">
        <v>377</v>
      </c>
      <c r="B1511" s="21" t="s">
        <v>313</v>
      </c>
      <c r="C1511" s="22">
        <v>44316</v>
      </c>
      <c r="D1511" t="s">
        <v>99</v>
      </c>
      <c r="E1511" t="s">
        <v>100</v>
      </c>
      <c r="F1511" s="21" t="s">
        <v>164</v>
      </c>
      <c r="G1511" s="32">
        <v>89531.729999999967</v>
      </c>
      <c r="H1511" s="22">
        <v>44302</v>
      </c>
      <c r="I1511" s="23">
        <v>44316</v>
      </c>
      <c r="J1511">
        <f t="shared" si="138"/>
        <v>15</v>
      </c>
      <c r="K1511" s="2">
        <f t="shared" si="139"/>
        <v>44309</v>
      </c>
      <c r="L1511" s="9">
        <f t="shared" si="140"/>
        <v>15</v>
      </c>
      <c r="M1511" s="2">
        <f t="shared" si="141"/>
        <v>44309</v>
      </c>
      <c r="N1511" s="22">
        <v>44316</v>
      </c>
      <c r="O1511" s="22">
        <v>44336</v>
      </c>
      <c r="P1511" s="22">
        <v>44335.5</v>
      </c>
      <c r="Q1511">
        <f t="shared" si="142"/>
        <v>26.5</v>
      </c>
      <c r="R1511" s="33">
        <f t="shared" si="143"/>
        <v>2372590.8449999993</v>
      </c>
    </row>
    <row r="1512" spans="1:18" x14ac:dyDescent="0.35">
      <c r="A1512" t="s">
        <v>377</v>
      </c>
      <c r="B1512" s="21" t="s">
        <v>313</v>
      </c>
      <c r="C1512" s="22">
        <v>44316</v>
      </c>
      <c r="D1512" t="s">
        <v>161</v>
      </c>
      <c r="E1512" t="s">
        <v>162</v>
      </c>
      <c r="F1512" s="21" t="s">
        <v>178</v>
      </c>
      <c r="G1512" s="32">
        <v>243.04000000000002</v>
      </c>
      <c r="H1512" s="22">
        <v>44302</v>
      </c>
      <c r="I1512" s="23">
        <v>44316</v>
      </c>
      <c r="J1512">
        <f t="shared" si="138"/>
        <v>15</v>
      </c>
      <c r="K1512" s="2">
        <f t="shared" si="139"/>
        <v>44309</v>
      </c>
      <c r="L1512" s="9">
        <f t="shared" si="140"/>
        <v>15</v>
      </c>
      <c r="M1512" s="2">
        <f t="shared" si="141"/>
        <v>44309</v>
      </c>
      <c r="N1512" s="22">
        <v>44316</v>
      </c>
      <c r="O1512" s="22">
        <v>44336</v>
      </c>
      <c r="P1512" s="22">
        <v>44335.5</v>
      </c>
      <c r="Q1512">
        <f t="shared" si="142"/>
        <v>26.5</v>
      </c>
      <c r="R1512" s="33">
        <f t="shared" si="143"/>
        <v>6440.56</v>
      </c>
    </row>
    <row r="1513" spans="1:18" x14ac:dyDescent="0.35">
      <c r="A1513" t="s">
        <v>377</v>
      </c>
      <c r="B1513" s="21" t="s">
        <v>313</v>
      </c>
      <c r="C1513" s="22">
        <v>44316</v>
      </c>
      <c r="D1513" t="s">
        <v>161</v>
      </c>
      <c r="E1513" t="s">
        <v>162</v>
      </c>
      <c r="F1513" s="21" t="s">
        <v>327</v>
      </c>
      <c r="G1513" s="32">
        <v>61.010000000000005</v>
      </c>
      <c r="H1513" s="22">
        <v>44302</v>
      </c>
      <c r="I1513" s="23">
        <v>44316</v>
      </c>
      <c r="J1513">
        <f t="shared" si="138"/>
        <v>15</v>
      </c>
      <c r="K1513" s="2">
        <f t="shared" si="139"/>
        <v>44309</v>
      </c>
      <c r="L1513" s="9">
        <f t="shared" si="140"/>
        <v>15</v>
      </c>
      <c r="M1513" s="2">
        <f t="shared" si="141"/>
        <v>44309</v>
      </c>
      <c r="N1513" s="22">
        <v>44316</v>
      </c>
      <c r="O1513" s="22">
        <v>44336</v>
      </c>
      <c r="P1513" s="22">
        <v>44335.5</v>
      </c>
      <c r="Q1513">
        <f t="shared" si="142"/>
        <v>26.5</v>
      </c>
      <c r="R1513" s="33">
        <f t="shared" si="143"/>
        <v>1616.7650000000001</v>
      </c>
    </row>
    <row r="1514" spans="1:18" x14ac:dyDescent="0.35">
      <c r="A1514" t="s">
        <v>377</v>
      </c>
      <c r="B1514" s="21" t="s">
        <v>313</v>
      </c>
      <c r="C1514" s="22">
        <v>44316</v>
      </c>
      <c r="D1514" t="s">
        <v>161</v>
      </c>
      <c r="E1514" t="s">
        <v>162</v>
      </c>
      <c r="F1514" s="21" t="s">
        <v>328</v>
      </c>
      <c r="G1514" s="32">
        <v>124.7</v>
      </c>
      <c r="H1514" s="22">
        <v>44302</v>
      </c>
      <c r="I1514" s="23">
        <v>44316</v>
      </c>
      <c r="J1514">
        <f t="shared" si="138"/>
        <v>15</v>
      </c>
      <c r="K1514" s="2">
        <f t="shared" si="139"/>
        <v>44309</v>
      </c>
      <c r="L1514" s="9">
        <f t="shared" si="140"/>
        <v>15</v>
      </c>
      <c r="M1514" s="2">
        <f t="shared" si="141"/>
        <v>44309</v>
      </c>
      <c r="N1514" s="22">
        <v>44316</v>
      </c>
      <c r="O1514" s="22">
        <v>44336</v>
      </c>
      <c r="P1514" s="22">
        <v>44335.5</v>
      </c>
      <c r="Q1514">
        <f t="shared" si="142"/>
        <v>26.5</v>
      </c>
      <c r="R1514" s="33">
        <f t="shared" si="143"/>
        <v>3304.55</v>
      </c>
    </row>
    <row r="1515" spans="1:18" x14ac:dyDescent="0.35">
      <c r="A1515" t="s">
        <v>377</v>
      </c>
      <c r="B1515" s="21" t="s">
        <v>313</v>
      </c>
      <c r="C1515" s="22">
        <v>44316</v>
      </c>
      <c r="D1515" t="s">
        <v>161</v>
      </c>
      <c r="E1515" t="s">
        <v>162</v>
      </c>
      <c r="F1515" s="21" t="s">
        <v>179</v>
      </c>
      <c r="G1515" s="32">
        <v>1203.1899999999998</v>
      </c>
      <c r="H1515" s="22">
        <v>44302</v>
      </c>
      <c r="I1515" s="23">
        <v>44316</v>
      </c>
      <c r="J1515">
        <f t="shared" si="138"/>
        <v>15</v>
      </c>
      <c r="K1515" s="2">
        <f t="shared" si="139"/>
        <v>44309</v>
      </c>
      <c r="L1515" s="9">
        <f t="shared" si="140"/>
        <v>15</v>
      </c>
      <c r="M1515" s="2">
        <f t="shared" si="141"/>
        <v>44309</v>
      </c>
      <c r="N1515" s="22">
        <v>44316</v>
      </c>
      <c r="O1515" s="22">
        <v>44336</v>
      </c>
      <c r="P1515" s="22">
        <v>44335.5</v>
      </c>
      <c r="Q1515">
        <f t="shared" si="142"/>
        <v>26.5</v>
      </c>
      <c r="R1515" s="33">
        <f t="shared" si="143"/>
        <v>31884.534999999996</v>
      </c>
    </row>
    <row r="1516" spans="1:18" x14ac:dyDescent="0.35">
      <c r="A1516" t="s">
        <v>377</v>
      </c>
      <c r="B1516" s="21" t="s">
        <v>313</v>
      </c>
      <c r="C1516" s="22">
        <v>44316</v>
      </c>
      <c r="D1516" t="s">
        <v>161</v>
      </c>
      <c r="E1516" t="s">
        <v>162</v>
      </c>
      <c r="F1516" s="21" t="s">
        <v>180</v>
      </c>
      <c r="G1516" s="32">
        <v>1531.0900000000004</v>
      </c>
      <c r="H1516" s="22">
        <v>44302</v>
      </c>
      <c r="I1516" s="23">
        <v>44316</v>
      </c>
      <c r="J1516">
        <f t="shared" si="138"/>
        <v>15</v>
      </c>
      <c r="K1516" s="2">
        <f t="shared" si="139"/>
        <v>44309</v>
      </c>
      <c r="L1516" s="9">
        <f t="shared" si="140"/>
        <v>15</v>
      </c>
      <c r="M1516" s="2">
        <f t="shared" si="141"/>
        <v>44309</v>
      </c>
      <c r="N1516" s="22">
        <v>44316</v>
      </c>
      <c r="O1516" s="22">
        <v>44336</v>
      </c>
      <c r="P1516" s="22">
        <v>44335.5</v>
      </c>
      <c r="Q1516">
        <f t="shared" si="142"/>
        <v>26.5</v>
      </c>
      <c r="R1516" s="33">
        <f t="shared" si="143"/>
        <v>40573.885000000009</v>
      </c>
    </row>
    <row r="1517" spans="1:18" x14ac:dyDescent="0.35">
      <c r="A1517" t="s">
        <v>377</v>
      </c>
      <c r="B1517" s="21" t="s">
        <v>313</v>
      </c>
      <c r="C1517" s="22">
        <v>44316</v>
      </c>
      <c r="D1517" t="s">
        <v>171</v>
      </c>
      <c r="E1517" t="s">
        <v>172</v>
      </c>
      <c r="F1517" s="21" t="s">
        <v>180</v>
      </c>
      <c r="G1517" s="32">
        <v>240.73000000000002</v>
      </c>
      <c r="H1517" s="22">
        <v>44302</v>
      </c>
      <c r="I1517" s="23">
        <v>44316</v>
      </c>
      <c r="J1517">
        <f t="shared" si="138"/>
        <v>15</v>
      </c>
      <c r="K1517" s="2">
        <f t="shared" si="139"/>
        <v>44309</v>
      </c>
      <c r="L1517" s="9">
        <f t="shared" si="140"/>
        <v>15</v>
      </c>
      <c r="M1517" s="2">
        <f t="shared" si="141"/>
        <v>44309</v>
      </c>
      <c r="N1517" s="22">
        <v>44316</v>
      </c>
      <c r="O1517" s="22">
        <v>44336</v>
      </c>
      <c r="P1517" s="22">
        <v>44335.5</v>
      </c>
      <c r="Q1517">
        <f t="shared" si="142"/>
        <v>26.5</v>
      </c>
      <c r="R1517" s="33">
        <f t="shared" si="143"/>
        <v>6379.3450000000003</v>
      </c>
    </row>
    <row r="1518" spans="1:18" x14ac:dyDescent="0.35">
      <c r="A1518" t="s">
        <v>377</v>
      </c>
      <c r="B1518" s="21" t="s">
        <v>313</v>
      </c>
      <c r="C1518" s="22">
        <v>44316</v>
      </c>
      <c r="D1518" t="s">
        <v>161</v>
      </c>
      <c r="E1518" t="s">
        <v>162</v>
      </c>
      <c r="F1518" s="21" t="s">
        <v>181</v>
      </c>
      <c r="G1518" s="32">
        <v>165.84</v>
      </c>
      <c r="H1518" s="22">
        <v>44302</v>
      </c>
      <c r="I1518" s="23">
        <v>44316</v>
      </c>
      <c r="J1518">
        <f t="shared" si="138"/>
        <v>15</v>
      </c>
      <c r="K1518" s="2">
        <f t="shared" si="139"/>
        <v>44309</v>
      </c>
      <c r="L1518" s="9">
        <f t="shared" si="140"/>
        <v>15</v>
      </c>
      <c r="M1518" s="2">
        <f t="shared" si="141"/>
        <v>44309</v>
      </c>
      <c r="N1518" s="22">
        <v>44316</v>
      </c>
      <c r="O1518" s="22">
        <v>44336</v>
      </c>
      <c r="P1518" s="22">
        <v>44335.5</v>
      </c>
      <c r="Q1518">
        <f t="shared" si="142"/>
        <v>26.5</v>
      </c>
      <c r="R1518" s="33">
        <f t="shared" si="143"/>
        <v>4394.76</v>
      </c>
    </row>
    <row r="1519" spans="1:18" x14ac:dyDescent="0.35">
      <c r="A1519" t="s">
        <v>377</v>
      </c>
      <c r="B1519" s="21" t="s">
        <v>313</v>
      </c>
      <c r="C1519" s="22">
        <v>44316</v>
      </c>
      <c r="D1519" t="s">
        <v>161</v>
      </c>
      <c r="E1519" t="s">
        <v>162</v>
      </c>
      <c r="F1519" s="21" t="s">
        <v>182</v>
      </c>
      <c r="G1519" s="32">
        <v>440.49</v>
      </c>
      <c r="H1519" s="22">
        <v>44302</v>
      </c>
      <c r="I1519" s="23">
        <v>44316</v>
      </c>
      <c r="J1519">
        <f t="shared" si="138"/>
        <v>15</v>
      </c>
      <c r="K1519" s="2">
        <f t="shared" si="139"/>
        <v>44309</v>
      </c>
      <c r="L1519" s="9">
        <f t="shared" si="140"/>
        <v>15</v>
      </c>
      <c r="M1519" s="2">
        <f t="shared" si="141"/>
        <v>44309</v>
      </c>
      <c r="N1519" s="22">
        <v>44316</v>
      </c>
      <c r="O1519" s="22">
        <v>44336</v>
      </c>
      <c r="P1519" s="22">
        <v>44335.5</v>
      </c>
      <c r="Q1519">
        <f t="shared" si="142"/>
        <v>26.5</v>
      </c>
      <c r="R1519" s="33">
        <f t="shared" si="143"/>
        <v>11672.985000000001</v>
      </c>
    </row>
    <row r="1520" spans="1:18" x14ac:dyDescent="0.35">
      <c r="A1520" t="s">
        <v>377</v>
      </c>
      <c r="B1520" s="21" t="s">
        <v>313</v>
      </c>
      <c r="C1520" s="22">
        <v>44316</v>
      </c>
      <c r="D1520" t="s">
        <v>161</v>
      </c>
      <c r="E1520" t="s">
        <v>162</v>
      </c>
      <c r="F1520" s="21" t="s">
        <v>183</v>
      </c>
      <c r="G1520" s="32">
        <v>4561.74</v>
      </c>
      <c r="H1520" s="22">
        <v>44302</v>
      </c>
      <c r="I1520" s="23">
        <v>44316</v>
      </c>
      <c r="J1520">
        <f t="shared" si="138"/>
        <v>15</v>
      </c>
      <c r="K1520" s="2">
        <f t="shared" si="139"/>
        <v>44309</v>
      </c>
      <c r="L1520" s="9">
        <f t="shared" si="140"/>
        <v>15</v>
      </c>
      <c r="M1520" s="2">
        <f t="shared" si="141"/>
        <v>44309</v>
      </c>
      <c r="N1520" s="22">
        <v>44316</v>
      </c>
      <c r="O1520" s="22">
        <v>44336</v>
      </c>
      <c r="P1520" s="22">
        <v>44335.5</v>
      </c>
      <c r="Q1520">
        <f t="shared" si="142"/>
        <v>26.5</v>
      </c>
      <c r="R1520" s="33">
        <f t="shared" si="143"/>
        <v>120886.11</v>
      </c>
    </row>
    <row r="1521" spans="1:18" x14ac:dyDescent="0.35">
      <c r="A1521" t="s">
        <v>377</v>
      </c>
      <c r="B1521" s="21" t="s">
        <v>313</v>
      </c>
      <c r="C1521" s="22">
        <v>44316</v>
      </c>
      <c r="D1521" t="s">
        <v>161</v>
      </c>
      <c r="E1521" t="s">
        <v>162</v>
      </c>
      <c r="F1521" s="21" t="s">
        <v>329</v>
      </c>
      <c r="G1521" s="32">
        <v>85.19</v>
      </c>
      <c r="H1521" s="22">
        <v>44302</v>
      </c>
      <c r="I1521" s="23">
        <v>44316</v>
      </c>
      <c r="J1521">
        <f t="shared" si="138"/>
        <v>15</v>
      </c>
      <c r="K1521" s="2">
        <f t="shared" si="139"/>
        <v>44309</v>
      </c>
      <c r="L1521" s="9">
        <f t="shared" si="140"/>
        <v>15</v>
      </c>
      <c r="M1521" s="2">
        <f t="shared" si="141"/>
        <v>44309</v>
      </c>
      <c r="N1521" s="22">
        <v>44316</v>
      </c>
      <c r="O1521" s="22">
        <v>44336</v>
      </c>
      <c r="P1521" s="22">
        <v>44335.5</v>
      </c>
      <c r="Q1521">
        <f t="shared" si="142"/>
        <v>26.5</v>
      </c>
      <c r="R1521" s="33">
        <f t="shared" si="143"/>
        <v>2257.5349999999999</v>
      </c>
    </row>
    <row r="1522" spans="1:18" x14ac:dyDescent="0.35">
      <c r="A1522" t="s">
        <v>377</v>
      </c>
      <c r="B1522" s="21" t="s">
        <v>313</v>
      </c>
      <c r="C1522" s="22">
        <v>44316</v>
      </c>
      <c r="D1522" t="s">
        <v>107</v>
      </c>
      <c r="E1522" t="s">
        <v>108</v>
      </c>
      <c r="F1522" s="21" t="s">
        <v>261</v>
      </c>
      <c r="G1522" s="32">
        <v>131.57</v>
      </c>
      <c r="H1522" s="22">
        <v>44302</v>
      </c>
      <c r="I1522" s="23">
        <v>44316</v>
      </c>
      <c r="J1522">
        <f t="shared" si="138"/>
        <v>15</v>
      </c>
      <c r="K1522" s="2">
        <f t="shared" si="139"/>
        <v>44309</v>
      </c>
      <c r="L1522" s="9">
        <f t="shared" si="140"/>
        <v>15</v>
      </c>
      <c r="M1522" s="2">
        <f t="shared" si="141"/>
        <v>44309</v>
      </c>
      <c r="N1522" s="22">
        <v>44316</v>
      </c>
      <c r="O1522" s="22">
        <v>44336</v>
      </c>
      <c r="P1522" s="22">
        <v>44335.5</v>
      </c>
      <c r="Q1522">
        <f t="shared" si="142"/>
        <v>26.5</v>
      </c>
      <c r="R1522" s="33">
        <f t="shared" si="143"/>
        <v>3486.605</v>
      </c>
    </row>
    <row r="1523" spans="1:18" x14ac:dyDescent="0.35">
      <c r="A1523" t="s">
        <v>377</v>
      </c>
      <c r="B1523" s="21" t="s">
        <v>313</v>
      </c>
      <c r="C1523" s="22">
        <v>44316</v>
      </c>
      <c r="D1523" t="s">
        <v>161</v>
      </c>
      <c r="E1523" t="s">
        <v>162</v>
      </c>
      <c r="F1523" s="21" t="s">
        <v>184</v>
      </c>
      <c r="G1523" s="32">
        <v>287.98</v>
      </c>
      <c r="H1523" s="22">
        <v>44302</v>
      </c>
      <c r="I1523" s="23">
        <v>44316</v>
      </c>
      <c r="J1523">
        <f t="shared" si="138"/>
        <v>15</v>
      </c>
      <c r="K1523" s="2">
        <f t="shared" si="139"/>
        <v>44309</v>
      </c>
      <c r="L1523" s="9">
        <f t="shared" si="140"/>
        <v>15</v>
      </c>
      <c r="M1523" s="2">
        <f t="shared" si="141"/>
        <v>44309</v>
      </c>
      <c r="N1523" s="22">
        <v>44316</v>
      </c>
      <c r="O1523" s="22">
        <v>44336</v>
      </c>
      <c r="P1523" s="22">
        <v>44335.5</v>
      </c>
      <c r="Q1523">
        <f t="shared" si="142"/>
        <v>26.5</v>
      </c>
      <c r="R1523" s="33">
        <f t="shared" si="143"/>
        <v>7631.47</v>
      </c>
    </row>
    <row r="1524" spans="1:18" x14ac:dyDescent="0.35">
      <c r="A1524" t="s">
        <v>377</v>
      </c>
      <c r="B1524" s="21" t="s">
        <v>313</v>
      </c>
      <c r="C1524" s="22">
        <v>44316</v>
      </c>
      <c r="D1524" t="s">
        <v>161</v>
      </c>
      <c r="E1524" t="s">
        <v>162</v>
      </c>
      <c r="F1524" s="21" t="s">
        <v>330</v>
      </c>
      <c r="G1524" s="32">
        <v>107.18</v>
      </c>
      <c r="H1524" s="22">
        <v>44302</v>
      </c>
      <c r="I1524" s="23">
        <v>44316</v>
      </c>
      <c r="J1524">
        <f t="shared" si="138"/>
        <v>15</v>
      </c>
      <c r="K1524" s="2">
        <f t="shared" si="139"/>
        <v>44309</v>
      </c>
      <c r="L1524" s="9">
        <f t="shared" si="140"/>
        <v>15</v>
      </c>
      <c r="M1524" s="2">
        <f t="shared" si="141"/>
        <v>44309</v>
      </c>
      <c r="N1524" s="22">
        <v>44316</v>
      </c>
      <c r="O1524" s="22">
        <v>44336</v>
      </c>
      <c r="P1524" s="22">
        <v>44335.5</v>
      </c>
      <c r="Q1524">
        <f t="shared" si="142"/>
        <v>26.5</v>
      </c>
      <c r="R1524" s="33">
        <f t="shared" si="143"/>
        <v>2840.27</v>
      </c>
    </row>
    <row r="1525" spans="1:18" x14ac:dyDescent="0.35">
      <c r="A1525" t="s">
        <v>377</v>
      </c>
      <c r="B1525" s="21" t="s">
        <v>313</v>
      </c>
      <c r="C1525" s="22">
        <v>44316</v>
      </c>
      <c r="D1525" t="s">
        <v>161</v>
      </c>
      <c r="E1525" t="s">
        <v>162</v>
      </c>
      <c r="F1525" s="21" t="s">
        <v>185</v>
      </c>
      <c r="G1525" s="32">
        <v>3073.3900000000003</v>
      </c>
      <c r="H1525" s="22">
        <v>44302</v>
      </c>
      <c r="I1525" s="23">
        <v>44316</v>
      </c>
      <c r="J1525">
        <f t="shared" si="138"/>
        <v>15</v>
      </c>
      <c r="K1525" s="2">
        <f t="shared" si="139"/>
        <v>44309</v>
      </c>
      <c r="L1525" s="9">
        <f t="shared" si="140"/>
        <v>15</v>
      </c>
      <c r="M1525" s="2">
        <f t="shared" si="141"/>
        <v>44309</v>
      </c>
      <c r="N1525" s="22">
        <v>44316</v>
      </c>
      <c r="O1525" s="22">
        <v>44336</v>
      </c>
      <c r="P1525" s="22">
        <v>44335.5</v>
      </c>
      <c r="Q1525">
        <f t="shared" si="142"/>
        <v>26.5</v>
      </c>
      <c r="R1525" s="33">
        <f t="shared" si="143"/>
        <v>81444.835000000006</v>
      </c>
    </row>
    <row r="1526" spans="1:18" x14ac:dyDescent="0.35">
      <c r="A1526" t="s">
        <v>377</v>
      </c>
      <c r="B1526" s="21" t="s">
        <v>313</v>
      </c>
      <c r="C1526" s="22">
        <v>44316</v>
      </c>
      <c r="D1526" t="s">
        <v>161</v>
      </c>
      <c r="E1526" t="s">
        <v>162</v>
      </c>
      <c r="F1526" s="21" t="s">
        <v>331</v>
      </c>
      <c r="G1526" s="32">
        <v>247.28</v>
      </c>
      <c r="H1526" s="22">
        <v>44302</v>
      </c>
      <c r="I1526" s="23">
        <v>44316</v>
      </c>
      <c r="J1526">
        <f t="shared" si="138"/>
        <v>15</v>
      </c>
      <c r="K1526" s="2">
        <f t="shared" si="139"/>
        <v>44309</v>
      </c>
      <c r="L1526" s="9">
        <f t="shared" si="140"/>
        <v>15</v>
      </c>
      <c r="M1526" s="2">
        <f t="shared" si="141"/>
        <v>44309</v>
      </c>
      <c r="N1526" s="22">
        <v>44316</v>
      </c>
      <c r="O1526" s="22">
        <v>44336</v>
      </c>
      <c r="P1526" s="22">
        <v>44335.5</v>
      </c>
      <c r="Q1526">
        <f t="shared" si="142"/>
        <v>26.5</v>
      </c>
      <c r="R1526" s="33">
        <f t="shared" si="143"/>
        <v>6552.92</v>
      </c>
    </row>
    <row r="1527" spans="1:18" x14ac:dyDescent="0.35">
      <c r="A1527" t="s">
        <v>377</v>
      </c>
      <c r="B1527" s="21" t="s">
        <v>313</v>
      </c>
      <c r="C1527" s="22">
        <v>44316</v>
      </c>
      <c r="D1527" t="s">
        <v>161</v>
      </c>
      <c r="E1527" t="s">
        <v>162</v>
      </c>
      <c r="F1527" s="21" t="s">
        <v>332</v>
      </c>
      <c r="G1527" s="32">
        <v>65.87</v>
      </c>
      <c r="H1527" s="22">
        <v>44302</v>
      </c>
      <c r="I1527" s="23">
        <v>44316</v>
      </c>
      <c r="J1527">
        <f t="shared" si="138"/>
        <v>15</v>
      </c>
      <c r="K1527" s="2">
        <f t="shared" si="139"/>
        <v>44309</v>
      </c>
      <c r="L1527" s="9">
        <f t="shared" si="140"/>
        <v>15</v>
      </c>
      <c r="M1527" s="2">
        <f t="shared" si="141"/>
        <v>44309</v>
      </c>
      <c r="N1527" s="22">
        <v>44316</v>
      </c>
      <c r="O1527" s="22">
        <v>44336</v>
      </c>
      <c r="P1527" s="22">
        <v>44335.5</v>
      </c>
      <c r="Q1527">
        <f t="shared" si="142"/>
        <v>26.5</v>
      </c>
      <c r="R1527" s="33">
        <f t="shared" si="143"/>
        <v>1745.5550000000001</v>
      </c>
    </row>
    <row r="1528" spans="1:18" x14ac:dyDescent="0.35">
      <c r="A1528" t="s">
        <v>377</v>
      </c>
      <c r="B1528" s="21" t="s">
        <v>313</v>
      </c>
      <c r="C1528" s="22">
        <v>44316</v>
      </c>
      <c r="D1528" t="s">
        <v>161</v>
      </c>
      <c r="E1528" t="s">
        <v>162</v>
      </c>
      <c r="F1528" s="21" t="s">
        <v>186</v>
      </c>
      <c r="G1528" s="32">
        <v>137.77999999999997</v>
      </c>
      <c r="H1528" s="22">
        <v>44302</v>
      </c>
      <c r="I1528" s="23">
        <v>44316</v>
      </c>
      <c r="J1528">
        <f t="shared" si="138"/>
        <v>15</v>
      </c>
      <c r="K1528" s="2">
        <f t="shared" si="139"/>
        <v>44309</v>
      </c>
      <c r="L1528" s="9">
        <f t="shared" si="140"/>
        <v>15</v>
      </c>
      <c r="M1528" s="2">
        <f t="shared" si="141"/>
        <v>44309</v>
      </c>
      <c r="N1528" s="22">
        <v>44316</v>
      </c>
      <c r="O1528" s="22">
        <v>44336</v>
      </c>
      <c r="P1528" s="22">
        <v>44335.5</v>
      </c>
      <c r="Q1528">
        <f t="shared" si="142"/>
        <v>26.5</v>
      </c>
      <c r="R1528" s="33">
        <f t="shared" si="143"/>
        <v>3651.1699999999992</v>
      </c>
    </row>
    <row r="1529" spans="1:18" x14ac:dyDescent="0.35">
      <c r="A1529" t="s">
        <v>377</v>
      </c>
      <c r="B1529" s="21" t="s">
        <v>313</v>
      </c>
      <c r="C1529" s="22">
        <v>44316</v>
      </c>
      <c r="D1529" t="s">
        <v>161</v>
      </c>
      <c r="E1529" t="s">
        <v>162</v>
      </c>
      <c r="F1529" s="21" t="s">
        <v>333</v>
      </c>
      <c r="G1529" s="32">
        <v>1526.6</v>
      </c>
      <c r="H1529" s="22">
        <v>44302</v>
      </c>
      <c r="I1529" s="23">
        <v>44316</v>
      </c>
      <c r="J1529">
        <f t="shared" si="138"/>
        <v>15</v>
      </c>
      <c r="K1529" s="2">
        <f t="shared" si="139"/>
        <v>44309</v>
      </c>
      <c r="L1529" s="9">
        <f t="shared" si="140"/>
        <v>15</v>
      </c>
      <c r="M1529" s="2">
        <f t="shared" si="141"/>
        <v>44309</v>
      </c>
      <c r="N1529" s="22">
        <v>44316</v>
      </c>
      <c r="O1529" s="22">
        <v>44336</v>
      </c>
      <c r="P1529" s="22">
        <v>44335.5</v>
      </c>
      <c r="Q1529">
        <f t="shared" si="142"/>
        <v>26.5</v>
      </c>
      <c r="R1529" s="33">
        <f t="shared" si="143"/>
        <v>40454.899999999994</v>
      </c>
    </row>
    <row r="1530" spans="1:18" x14ac:dyDescent="0.35">
      <c r="A1530" t="s">
        <v>377</v>
      </c>
      <c r="B1530" s="21" t="s">
        <v>313</v>
      </c>
      <c r="C1530" s="22">
        <v>44316</v>
      </c>
      <c r="D1530" t="s">
        <v>161</v>
      </c>
      <c r="E1530" t="s">
        <v>162</v>
      </c>
      <c r="F1530" s="21" t="s">
        <v>334</v>
      </c>
      <c r="G1530" s="32">
        <v>306.48</v>
      </c>
      <c r="H1530" s="22">
        <v>44302</v>
      </c>
      <c r="I1530" s="23">
        <v>44316</v>
      </c>
      <c r="J1530">
        <f t="shared" si="138"/>
        <v>15</v>
      </c>
      <c r="K1530" s="2">
        <f t="shared" si="139"/>
        <v>44309</v>
      </c>
      <c r="L1530" s="9">
        <f t="shared" si="140"/>
        <v>15</v>
      </c>
      <c r="M1530" s="2">
        <f t="shared" si="141"/>
        <v>44309</v>
      </c>
      <c r="N1530" s="22">
        <v>44316</v>
      </c>
      <c r="O1530" s="22">
        <v>44336</v>
      </c>
      <c r="P1530" s="22">
        <v>44335.5</v>
      </c>
      <c r="Q1530">
        <f t="shared" si="142"/>
        <v>26.5</v>
      </c>
      <c r="R1530" s="33">
        <f t="shared" si="143"/>
        <v>8121.72</v>
      </c>
    </row>
    <row r="1531" spans="1:18" x14ac:dyDescent="0.35">
      <c r="A1531" t="s">
        <v>377</v>
      </c>
      <c r="B1531" s="21" t="s">
        <v>313</v>
      </c>
      <c r="C1531" s="22">
        <v>44316</v>
      </c>
      <c r="D1531" t="s">
        <v>161</v>
      </c>
      <c r="E1531" t="s">
        <v>162</v>
      </c>
      <c r="F1531" s="21" t="s">
        <v>335</v>
      </c>
      <c r="G1531" s="32">
        <v>229.64000000000001</v>
      </c>
      <c r="H1531" s="22">
        <v>44302</v>
      </c>
      <c r="I1531" s="23">
        <v>44316</v>
      </c>
      <c r="J1531">
        <f t="shared" si="138"/>
        <v>15</v>
      </c>
      <c r="K1531" s="2">
        <f t="shared" si="139"/>
        <v>44309</v>
      </c>
      <c r="L1531" s="9">
        <f t="shared" si="140"/>
        <v>15</v>
      </c>
      <c r="M1531" s="2">
        <f t="shared" si="141"/>
        <v>44309</v>
      </c>
      <c r="N1531" s="22">
        <v>44316</v>
      </c>
      <c r="O1531" s="22">
        <v>44336</v>
      </c>
      <c r="P1531" s="22">
        <v>44335.5</v>
      </c>
      <c r="Q1531">
        <f t="shared" si="142"/>
        <v>26.5</v>
      </c>
      <c r="R1531" s="33">
        <f t="shared" si="143"/>
        <v>6085.46</v>
      </c>
    </row>
    <row r="1532" spans="1:18" x14ac:dyDescent="0.35">
      <c r="A1532" t="s">
        <v>377</v>
      </c>
      <c r="B1532" s="21" t="s">
        <v>313</v>
      </c>
      <c r="C1532" s="22">
        <v>44316</v>
      </c>
      <c r="D1532" t="s">
        <v>161</v>
      </c>
      <c r="E1532" t="s">
        <v>162</v>
      </c>
      <c r="F1532" s="21" t="s">
        <v>187</v>
      </c>
      <c r="G1532" s="32">
        <v>1377.5399999999997</v>
      </c>
      <c r="H1532" s="22">
        <v>44302</v>
      </c>
      <c r="I1532" s="23">
        <v>44316</v>
      </c>
      <c r="J1532">
        <f t="shared" si="138"/>
        <v>15</v>
      </c>
      <c r="K1532" s="2">
        <f t="shared" si="139"/>
        <v>44309</v>
      </c>
      <c r="L1532" s="9">
        <f t="shared" si="140"/>
        <v>15</v>
      </c>
      <c r="M1532" s="2">
        <f t="shared" si="141"/>
        <v>44309</v>
      </c>
      <c r="N1532" s="22">
        <v>44316</v>
      </c>
      <c r="O1532" s="22">
        <v>44336</v>
      </c>
      <c r="P1532" s="22">
        <v>44335.5</v>
      </c>
      <c r="Q1532">
        <f t="shared" si="142"/>
        <v>26.5</v>
      </c>
      <c r="R1532" s="33">
        <f t="shared" si="143"/>
        <v>36504.80999999999</v>
      </c>
    </row>
    <row r="1533" spans="1:18" x14ac:dyDescent="0.35">
      <c r="A1533" t="s">
        <v>377</v>
      </c>
      <c r="B1533" s="21" t="s">
        <v>313</v>
      </c>
      <c r="C1533" s="22">
        <v>44316</v>
      </c>
      <c r="D1533" t="s">
        <v>161</v>
      </c>
      <c r="E1533" t="s">
        <v>162</v>
      </c>
      <c r="F1533" s="21" t="s">
        <v>188</v>
      </c>
      <c r="G1533" s="32">
        <v>418.98</v>
      </c>
      <c r="H1533" s="22">
        <v>44302</v>
      </c>
      <c r="I1533" s="23">
        <v>44316</v>
      </c>
      <c r="J1533">
        <f t="shared" si="138"/>
        <v>15</v>
      </c>
      <c r="K1533" s="2">
        <f t="shared" si="139"/>
        <v>44309</v>
      </c>
      <c r="L1533" s="9">
        <f t="shared" si="140"/>
        <v>15</v>
      </c>
      <c r="M1533" s="2">
        <f t="shared" si="141"/>
        <v>44309</v>
      </c>
      <c r="N1533" s="22">
        <v>44316</v>
      </c>
      <c r="O1533" s="22">
        <v>44336</v>
      </c>
      <c r="P1533" s="22">
        <v>44335.5</v>
      </c>
      <c r="Q1533">
        <f t="shared" si="142"/>
        <v>26.5</v>
      </c>
      <c r="R1533" s="33">
        <f t="shared" si="143"/>
        <v>11102.970000000001</v>
      </c>
    </row>
    <row r="1534" spans="1:18" x14ac:dyDescent="0.35">
      <c r="A1534" t="s">
        <v>377</v>
      </c>
      <c r="B1534" s="21" t="s">
        <v>313</v>
      </c>
      <c r="C1534" s="22">
        <v>44316</v>
      </c>
      <c r="D1534" t="s">
        <v>161</v>
      </c>
      <c r="E1534" t="s">
        <v>162</v>
      </c>
      <c r="F1534" s="21" t="s">
        <v>336</v>
      </c>
      <c r="G1534" s="32">
        <v>81.48</v>
      </c>
      <c r="H1534" s="22">
        <v>44302</v>
      </c>
      <c r="I1534" s="23">
        <v>44316</v>
      </c>
      <c r="J1534">
        <f t="shared" si="138"/>
        <v>15</v>
      </c>
      <c r="K1534" s="2">
        <f t="shared" si="139"/>
        <v>44309</v>
      </c>
      <c r="L1534" s="9">
        <f t="shared" si="140"/>
        <v>15</v>
      </c>
      <c r="M1534" s="2">
        <f t="shared" si="141"/>
        <v>44309</v>
      </c>
      <c r="N1534" s="22">
        <v>44316</v>
      </c>
      <c r="O1534" s="22">
        <v>44336</v>
      </c>
      <c r="P1534" s="22">
        <v>44335.5</v>
      </c>
      <c r="Q1534">
        <f t="shared" si="142"/>
        <v>26.5</v>
      </c>
      <c r="R1534" s="33">
        <f t="shared" si="143"/>
        <v>2159.2200000000003</v>
      </c>
    </row>
    <row r="1535" spans="1:18" x14ac:dyDescent="0.35">
      <c r="A1535" t="s">
        <v>377</v>
      </c>
      <c r="B1535" s="21" t="s">
        <v>313</v>
      </c>
      <c r="C1535" s="22">
        <v>44316</v>
      </c>
      <c r="D1535" t="s">
        <v>161</v>
      </c>
      <c r="E1535" t="s">
        <v>162</v>
      </c>
      <c r="F1535" s="21" t="s">
        <v>337</v>
      </c>
      <c r="G1535" s="32">
        <v>188.28</v>
      </c>
      <c r="H1535" s="22">
        <v>44302</v>
      </c>
      <c r="I1535" s="23">
        <v>44316</v>
      </c>
      <c r="J1535">
        <f t="shared" si="138"/>
        <v>15</v>
      </c>
      <c r="K1535" s="2">
        <f t="shared" si="139"/>
        <v>44309</v>
      </c>
      <c r="L1535" s="9">
        <f t="shared" si="140"/>
        <v>15</v>
      </c>
      <c r="M1535" s="2">
        <f t="shared" si="141"/>
        <v>44309</v>
      </c>
      <c r="N1535" s="22">
        <v>44316</v>
      </c>
      <c r="O1535" s="22">
        <v>44336</v>
      </c>
      <c r="P1535" s="22">
        <v>44335.5</v>
      </c>
      <c r="Q1535">
        <f t="shared" si="142"/>
        <v>26.5</v>
      </c>
      <c r="R1535" s="33">
        <f t="shared" si="143"/>
        <v>4989.42</v>
      </c>
    </row>
    <row r="1536" spans="1:18" x14ac:dyDescent="0.35">
      <c r="A1536" t="s">
        <v>377</v>
      </c>
      <c r="B1536" s="21" t="s">
        <v>313</v>
      </c>
      <c r="C1536" s="22">
        <v>44316</v>
      </c>
      <c r="D1536" t="s">
        <v>171</v>
      </c>
      <c r="E1536" t="s">
        <v>172</v>
      </c>
      <c r="F1536" s="21" t="s">
        <v>337</v>
      </c>
      <c r="G1536" s="32">
        <v>195.46999999999997</v>
      </c>
      <c r="H1536" s="22">
        <v>44302</v>
      </c>
      <c r="I1536" s="23">
        <v>44316</v>
      </c>
      <c r="J1536">
        <f t="shared" si="138"/>
        <v>15</v>
      </c>
      <c r="K1536" s="2">
        <f t="shared" si="139"/>
        <v>44309</v>
      </c>
      <c r="L1536" s="9">
        <f t="shared" si="140"/>
        <v>15</v>
      </c>
      <c r="M1536" s="2">
        <f t="shared" si="141"/>
        <v>44309</v>
      </c>
      <c r="N1536" s="22">
        <v>44316</v>
      </c>
      <c r="O1536" s="22">
        <v>44336</v>
      </c>
      <c r="P1536" s="22">
        <v>44335.5</v>
      </c>
      <c r="Q1536">
        <f t="shared" si="142"/>
        <v>26.5</v>
      </c>
      <c r="R1536" s="33">
        <f t="shared" si="143"/>
        <v>5179.954999999999</v>
      </c>
    </row>
    <row r="1537" spans="1:18" x14ac:dyDescent="0.35">
      <c r="A1537" t="s">
        <v>377</v>
      </c>
      <c r="B1537" s="21" t="s">
        <v>313</v>
      </c>
      <c r="C1537" s="22">
        <v>44316</v>
      </c>
      <c r="D1537" t="s">
        <v>161</v>
      </c>
      <c r="E1537" t="s">
        <v>162</v>
      </c>
      <c r="F1537" s="21" t="s">
        <v>338</v>
      </c>
      <c r="G1537" s="32">
        <v>26.28</v>
      </c>
      <c r="H1537" s="22">
        <v>44302</v>
      </c>
      <c r="I1537" s="23">
        <v>44316</v>
      </c>
      <c r="J1537">
        <f t="shared" ref="J1537:J1600" si="144">I1537-H1537+1</f>
        <v>15</v>
      </c>
      <c r="K1537" s="2">
        <f t="shared" ref="K1537:K1600" si="145">(H1537+I1537)/2</f>
        <v>44309</v>
      </c>
      <c r="L1537" s="9">
        <f t="shared" si="140"/>
        <v>15</v>
      </c>
      <c r="M1537" s="2">
        <f t="shared" si="141"/>
        <v>44309</v>
      </c>
      <c r="N1537" s="22">
        <v>44316</v>
      </c>
      <c r="O1537" s="22">
        <v>44336</v>
      </c>
      <c r="P1537" s="22">
        <v>44335.5</v>
      </c>
      <c r="Q1537">
        <f t="shared" si="142"/>
        <v>26.5</v>
      </c>
      <c r="R1537" s="33">
        <f t="shared" si="143"/>
        <v>696.42000000000007</v>
      </c>
    </row>
    <row r="1538" spans="1:18" x14ac:dyDescent="0.35">
      <c r="A1538" t="s">
        <v>377</v>
      </c>
      <c r="B1538" s="21" t="s">
        <v>313</v>
      </c>
      <c r="C1538" s="22">
        <v>44316</v>
      </c>
      <c r="D1538" t="s">
        <v>161</v>
      </c>
      <c r="E1538" t="s">
        <v>162</v>
      </c>
      <c r="F1538" s="21" t="s">
        <v>189</v>
      </c>
      <c r="G1538" s="32">
        <v>1803.4199999999998</v>
      </c>
      <c r="H1538" s="22">
        <v>44302</v>
      </c>
      <c r="I1538" s="23">
        <v>44316</v>
      </c>
      <c r="J1538">
        <f t="shared" si="144"/>
        <v>15</v>
      </c>
      <c r="K1538" s="2">
        <f t="shared" si="145"/>
        <v>44309</v>
      </c>
      <c r="L1538" s="9">
        <f t="shared" si="140"/>
        <v>15</v>
      </c>
      <c r="M1538" s="2">
        <f t="shared" si="141"/>
        <v>44309</v>
      </c>
      <c r="N1538" s="22">
        <v>44316</v>
      </c>
      <c r="O1538" s="22">
        <v>44336</v>
      </c>
      <c r="P1538" s="22">
        <v>44335.5</v>
      </c>
      <c r="Q1538">
        <f t="shared" si="142"/>
        <v>26.5</v>
      </c>
      <c r="R1538" s="33">
        <f t="shared" si="143"/>
        <v>47790.63</v>
      </c>
    </row>
    <row r="1539" spans="1:18" x14ac:dyDescent="0.35">
      <c r="A1539" t="s">
        <v>377</v>
      </c>
      <c r="B1539" s="21" t="s">
        <v>313</v>
      </c>
      <c r="C1539" s="22">
        <v>44316</v>
      </c>
      <c r="D1539" t="s">
        <v>171</v>
      </c>
      <c r="E1539" t="s">
        <v>172</v>
      </c>
      <c r="F1539" s="21" t="s">
        <v>189</v>
      </c>
      <c r="G1539" s="32">
        <v>54.88</v>
      </c>
      <c r="H1539" s="22">
        <v>44302</v>
      </c>
      <c r="I1539" s="23">
        <v>44316</v>
      </c>
      <c r="J1539">
        <f t="shared" si="144"/>
        <v>15</v>
      </c>
      <c r="K1539" s="2">
        <f t="shared" si="145"/>
        <v>44309</v>
      </c>
      <c r="L1539" s="9">
        <f t="shared" si="140"/>
        <v>15</v>
      </c>
      <c r="M1539" s="2">
        <f t="shared" si="141"/>
        <v>44309</v>
      </c>
      <c r="N1539" s="22">
        <v>44316</v>
      </c>
      <c r="O1539" s="22">
        <v>44336</v>
      </c>
      <c r="P1539" s="22">
        <v>44335.5</v>
      </c>
      <c r="Q1539">
        <f t="shared" si="142"/>
        <v>26.5</v>
      </c>
      <c r="R1539" s="33">
        <f t="shared" si="143"/>
        <v>1454.3200000000002</v>
      </c>
    </row>
    <row r="1540" spans="1:18" x14ac:dyDescent="0.35">
      <c r="A1540" t="s">
        <v>377</v>
      </c>
      <c r="B1540" s="21" t="s">
        <v>313</v>
      </c>
      <c r="C1540" s="22">
        <v>44316</v>
      </c>
      <c r="D1540" t="s">
        <v>161</v>
      </c>
      <c r="E1540" t="s">
        <v>162</v>
      </c>
      <c r="F1540" s="21" t="s">
        <v>198</v>
      </c>
      <c r="G1540" s="32">
        <v>140.85</v>
      </c>
      <c r="H1540" s="22">
        <v>44302</v>
      </c>
      <c r="I1540" s="23">
        <v>44316</v>
      </c>
      <c r="J1540">
        <f t="shared" si="144"/>
        <v>15</v>
      </c>
      <c r="K1540" s="2">
        <f t="shared" si="145"/>
        <v>44309</v>
      </c>
      <c r="L1540" s="9">
        <f t="shared" si="140"/>
        <v>15</v>
      </c>
      <c r="M1540" s="2">
        <f t="shared" si="141"/>
        <v>44309</v>
      </c>
      <c r="N1540" s="22">
        <v>44316</v>
      </c>
      <c r="O1540" s="22">
        <v>44336</v>
      </c>
      <c r="P1540" s="22">
        <v>44335.5</v>
      </c>
      <c r="Q1540">
        <f t="shared" si="142"/>
        <v>26.5</v>
      </c>
      <c r="R1540" s="33">
        <f t="shared" si="143"/>
        <v>3732.5249999999996</v>
      </c>
    </row>
    <row r="1541" spans="1:18" x14ac:dyDescent="0.35">
      <c r="A1541" t="s">
        <v>377</v>
      </c>
      <c r="B1541" s="21" t="s">
        <v>313</v>
      </c>
      <c r="C1541" s="22">
        <v>44316</v>
      </c>
      <c r="D1541" t="s">
        <v>161</v>
      </c>
      <c r="E1541" t="s">
        <v>162</v>
      </c>
      <c r="F1541" s="21" t="s">
        <v>190</v>
      </c>
      <c r="G1541" s="32">
        <v>273.70999999999998</v>
      </c>
      <c r="H1541" s="22">
        <v>44302</v>
      </c>
      <c r="I1541" s="23">
        <v>44316</v>
      </c>
      <c r="J1541">
        <f t="shared" si="144"/>
        <v>15</v>
      </c>
      <c r="K1541" s="2">
        <f t="shared" si="145"/>
        <v>44309</v>
      </c>
      <c r="L1541" s="9">
        <f t="shared" si="140"/>
        <v>15</v>
      </c>
      <c r="M1541" s="2">
        <f t="shared" si="141"/>
        <v>44309</v>
      </c>
      <c r="N1541" s="22">
        <v>44316</v>
      </c>
      <c r="O1541" s="22">
        <v>44336</v>
      </c>
      <c r="P1541" s="22">
        <v>44335.5</v>
      </c>
      <c r="Q1541">
        <f t="shared" si="142"/>
        <v>26.5</v>
      </c>
      <c r="R1541" s="33">
        <f t="shared" si="143"/>
        <v>7253.3149999999996</v>
      </c>
    </row>
    <row r="1542" spans="1:18" x14ac:dyDescent="0.35">
      <c r="A1542" t="s">
        <v>377</v>
      </c>
      <c r="B1542" s="21" t="s">
        <v>313</v>
      </c>
      <c r="C1542" s="22">
        <v>44316</v>
      </c>
      <c r="D1542" t="s">
        <v>161</v>
      </c>
      <c r="E1542" t="s">
        <v>162</v>
      </c>
      <c r="F1542" s="21" t="s">
        <v>339</v>
      </c>
      <c r="G1542" s="32">
        <v>90.59</v>
      </c>
      <c r="H1542" s="22">
        <v>44302</v>
      </c>
      <c r="I1542" s="23">
        <v>44316</v>
      </c>
      <c r="J1542">
        <f t="shared" si="144"/>
        <v>15</v>
      </c>
      <c r="K1542" s="2">
        <f t="shared" si="145"/>
        <v>44309</v>
      </c>
      <c r="L1542" s="9">
        <f t="shared" si="140"/>
        <v>15</v>
      </c>
      <c r="M1542" s="2">
        <f t="shared" si="141"/>
        <v>44309</v>
      </c>
      <c r="N1542" s="22">
        <v>44316</v>
      </c>
      <c r="O1542" s="22">
        <v>44336</v>
      </c>
      <c r="P1542" s="22">
        <v>44335.5</v>
      </c>
      <c r="Q1542">
        <f t="shared" si="142"/>
        <v>26.5</v>
      </c>
      <c r="R1542" s="33">
        <f t="shared" si="143"/>
        <v>2400.6350000000002</v>
      </c>
    </row>
    <row r="1543" spans="1:18" x14ac:dyDescent="0.35">
      <c r="A1543" t="s">
        <v>377</v>
      </c>
      <c r="B1543" s="21" t="s">
        <v>313</v>
      </c>
      <c r="C1543" s="22">
        <v>44316</v>
      </c>
      <c r="D1543" t="s">
        <v>161</v>
      </c>
      <c r="E1543" t="s">
        <v>162</v>
      </c>
      <c r="F1543" s="21" t="s">
        <v>191</v>
      </c>
      <c r="G1543" s="32">
        <v>1155.2800000000002</v>
      </c>
      <c r="H1543" s="22">
        <v>44302</v>
      </c>
      <c r="I1543" s="23">
        <v>44316</v>
      </c>
      <c r="J1543">
        <f t="shared" si="144"/>
        <v>15</v>
      </c>
      <c r="K1543" s="2">
        <f t="shared" si="145"/>
        <v>44309</v>
      </c>
      <c r="L1543" s="9">
        <f t="shared" si="140"/>
        <v>15</v>
      </c>
      <c r="M1543" s="2">
        <f t="shared" si="141"/>
        <v>44309</v>
      </c>
      <c r="N1543" s="22">
        <v>44316</v>
      </c>
      <c r="O1543" s="22">
        <v>44336</v>
      </c>
      <c r="P1543" s="22">
        <v>44335.5</v>
      </c>
      <c r="Q1543">
        <f t="shared" si="142"/>
        <v>26.5</v>
      </c>
      <c r="R1543" s="33">
        <f t="shared" si="143"/>
        <v>30614.920000000006</v>
      </c>
    </row>
    <row r="1544" spans="1:18" x14ac:dyDescent="0.35">
      <c r="A1544" t="s">
        <v>377</v>
      </c>
      <c r="B1544" s="21" t="s">
        <v>313</v>
      </c>
      <c r="C1544" s="22">
        <v>44316</v>
      </c>
      <c r="D1544" t="s">
        <v>161</v>
      </c>
      <c r="E1544" t="s">
        <v>162</v>
      </c>
      <c r="F1544" s="21" t="s">
        <v>192</v>
      </c>
      <c r="G1544" s="32">
        <v>1024.52</v>
      </c>
      <c r="H1544" s="22">
        <v>44302</v>
      </c>
      <c r="I1544" s="23">
        <v>44316</v>
      </c>
      <c r="J1544">
        <f t="shared" si="144"/>
        <v>15</v>
      </c>
      <c r="K1544" s="2">
        <f t="shared" si="145"/>
        <v>44309</v>
      </c>
      <c r="L1544" s="9">
        <f t="shared" si="140"/>
        <v>15</v>
      </c>
      <c r="M1544" s="2">
        <f t="shared" si="141"/>
        <v>44309</v>
      </c>
      <c r="N1544" s="22">
        <v>44316</v>
      </c>
      <c r="O1544" s="22">
        <v>44336</v>
      </c>
      <c r="P1544" s="22">
        <v>44335.5</v>
      </c>
      <c r="Q1544">
        <f t="shared" si="142"/>
        <v>26.5</v>
      </c>
      <c r="R1544" s="33">
        <f t="shared" si="143"/>
        <v>27149.78</v>
      </c>
    </row>
    <row r="1545" spans="1:18" x14ac:dyDescent="0.35">
      <c r="A1545" t="s">
        <v>377</v>
      </c>
      <c r="B1545" s="21" t="s">
        <v>313</v>
      </c>
      <c r="C1545" s="22">
        <v>44316</v>
      </c>
      <c r="D1545" t="s">
        <v>171</v>
      </c>
      <c r="E1545" t="s">
        <v>172</v>
      </c>
      <c r="F1545" s="21" t="s">
        <v>192</v>
      </c>
      <c r="G1545" s="32">
        <v>199.96</v>
      </c>
      <c r="H1545" s="22">
        <v>44302</v>
      </c>
      <c r="I1545" s="23">
        <v>44316</v>
      </c>
      <c r="J1545">
        <f t="shared" si="144"/>
        <v>15</v>
      </c>
      <c r="K1545" s="2">
        <f t="shared" si="145"/>
        <v>44309</v>
      </c>
      <c r="L1545" s="9">
        <f t="shared" si="140"/>
        <v>15</v>
      </c>
      <c r="M1545" s="2">
        <f t="shared" si="141"/>
        <v>44309</v>
      </c>
      <c r="N1545" s="22">
        <v>44316</v>
      </c>
      <c r="O1545" s="22">
        <v>44336</v>
      </c>
      <c r="P1545" s="22">
        <v>44335.5</v>
      </c>
      <c r="Q1545">
        <f t="shared" si="142"/>
        <v>26.5</v>
      </c>
      <c r="R1545" s="33">
        <f t="shared" si="143"/>
        <v>5298.9400000000005</v>
      </c>
    </row>
    <row r="1546" spans="1:18" x14ac:dyDescent="0.35">
      <c r="A1546" t="s">
        <v>377</v>
      </c>
      <c r="B1546" s="21" t="s">
        <v>313</v>
      </c>
      <c r="C1546" s="22">
        <v>44316</v>
      </c>
      <c r="D1546" t="s">
        <v>161</v>
      </c>
      <c r="E1546" t="s">
        <v>162</v>
      </c>
      <c r="F1546" s="21" t="s">
        <v>193</v>
      </c>
      <c r="G1546" s="32">
        <v>2369.83</v>
      </c>
      <c r="H1546" s="22">
        <v>44302</v>
      </c>
      <c r="I1546" s="23">
        <v>44316</v>
      </c>
      <c r="J1546">
        <f t="shared" si="144"/>
        <v>15</v>
      </c>
      <c r="K1546" s="2">
        <f t="shared" si="145"/>
        <v>44309</v>
      </c>
      <c r="L1546" s="9">
        <f t="shared" si="140"/>
        <v>15</v>
      </c>
      <c r="M1546" s="2">
        <f t="shared" si="141"/>
        <v>44309</v>
      </c>
      <c r="N1546" s="22">
        <v>44316</v>
      </c>
      <c r="O1546" s="22">
        <v>44336</v>
      </c>
      <c r="P1546" s="22">
        <v>44335.5</v>
      </c>
      <c r="Q1546">
        <f t="shared" si="142"/>
        <v>26.5</v>
      </c>
      <c r="R1546" s="33">
        <f t="shared" si="143"/>
        <v>62800.494999999995</v>
      </c>
    </row>
    <row r="1547" spans="1:18" x14ac:dyDescent="0.35">
      <c r="A1547" t="s">
        <v>377</v>
      </c>
      <c r="B1547" s="21" t="s">
        <v>313</v>
      </c>
      <c r="C1547" s="22">
        <v>44316</v>
      </c>
      <c r="D1547" t="s">
        <v>161</v>
      </c>
      <c r="E1547" t="s">
        <v>162</v>
      </c>
      <c r="F1547" s="21" t="s">
        <v>340</v>
      </c>
      <c r="G1547" s="32">
        <v>199.78</v>
      </c>
      <c r="H1547" s="22">
        <v>44302</v>
      </c>
      <c r="I1547" s="23">
        <v>44316</v>
      </c>
      <c r="J1547">
        <f t="shared" si="144"/>
        <v>15</v>
      </c>
      <c r="K1547" s="2">
        <f t="shared" si="145"/>
        <v>44309</v>
      </c>
      <c r="L1547" s="9">
        <f t="shared" ref="L1547:L1610" si="146">I1547-H1547+1</f>
        <v>15</v>
      </c>
      <c r="M1547" s="2">
        <f t="shared" ref="M1547:M1610" si="147">(H1547+I1547)/2</f>
        <v>44309</v>
      </c>
      <c r="N1547" s="22">
        <v>44316</v>
      </c>
      <c r="O1547" s="22">
        <v>44336</v>
      </c>
      <c r="P1547" s="22">
        <v>44335.5</v>
      </c>
      <c r="Q1547">
        <f t="shared" ref="Q1547:Q1610" si="148">P1547-M1547</f>
        <v>26.5</v>
      </c>
      <c r="R1547" s="33">
        <f t="shared" ref="R1547:R1610" si="149">Q1547*G1547</f>
        <v>5294.17</v>
      </c>
    </row>
    <row r="1548" spans="1:18" x14ac:dyDescent="0.35">
      <c r="A1548" t="s">
        <v>377</v>
      </c>
      <c r="B1548" s="21" t="s">
        <v>313</v>
      </c>
      <c r="C1548" s="22">
        <v>44316</v>
      </c>
      <c r="D1548" t="s">
        <v>161</v>
      </c>
      <c r="E1548" t="s">
        <v>162</v>
      </c>
      <c r="F1548" s="21" t="s">
        <v>342</v>
      </c>
      <c r="G1548" s="32">
        <v>47.56</v>
      </c>
      <c r="H1548" s="22">
        <v>44302</v>
      </c>
      <c r="I1548" s="23">
        <v>44316</v>
      </c>
      <c r="J1548">
        <f t="shared" si="144"/>
        <v>15</v>
      </c>
      <c r="K1548" s="2">
        <f t="shared" si="145"/>
        <v>44309</v>
      </c>
      <c r="L1548" s="9">
        <f t="shared" si="146"/>
        <v>15</v>
      </c>
      <c r="M1548" s="2">
        <f t="shared" si="147"/>
        <v>44309</v>
      </c>
      <c r="N1548" s="22">
        <v>44316</v>
      </c>
      <c r="O1548" s="22">
        <v>44336</v>
      </c>
      <c r="P1548" s="22">
        <v>44335.5</v>
      </c>
      <c r="Q1548">
        <f t="shared" si="148"/>
        <v>26.5</v>
      </c>
      <c r="R1548" s="33">
        <f t="shared" si="149"/>
        <v>1260.3400000000001</v>
      </c>
    </row>
    <row r="1549" spans="1:18" x14ac:dyDescent="0.35">
      <c r="A1549" t="s">
        <v>377</v>
      </c>
      <c r="B1549" s="21" t="s">
        <v>313</v>
      </c>
      <c r="C1549" s="22">
        <v>44316</v>
      </c>
      <c r="D1549" t="s">
        <v>110</v>
      </c>
      <c r="E1549" t="s">
        <v>111</v>
      </c>
      <c r="F1549" s="21" t="s">
        <v>343</v>
      </c>
      <c r="G1549" s="32">
        <v>507.17</v>
      </c>
      <c r="H1549" s="22">
        <v>44302</v>
      </c>
      <c r="I1549" s="23">
        <v>44316</v>
      </c>
      <c r="J1549">
        <f t="shared" si="144"/>
        <v>15</v>
      </c>
      <c r="K1549" s="2">
        <f t="shared" si="145"/>
        <v>44309</v>
      </c>
      <c r="L1549" s="9">
        <f t="shared" si="146"/>
        <v>15</v>
      </c>
      <c r="M1549" s="2">
        <f t="shared" si="147"/>
        <v>44309</v>
      </c>
      <c r="N1549" s="22">
        <v>44316</v>
      </c>
      <c r="O1549" s="22">
        <v>44348</v>
      </c>
      <c r="P1549" s="22">
        <v>44344.5</v>
      </c>
      <c r="Q1549">
        <f t="shared" si="148"/>
        <v>35.5</v>
      </c>
      <c r="R1549" s="33">
        <f t="shared" si="149"/>
        <v>18004.535</v>
      </c>
    </row>
    <row r="1550" spans="1:18" x14ac:dyDescent="0.35">
      <c r="A1550" t="s">
        <v>377</v>
      </c>
      <c r="B1550" s="21" t="s">
        <v>313</v>
      </c>
      <c r="C1550" s="22">
        <v>44316</v>
      </c>
      <c r="D1550" t="s">
        <v>110</v>
      </c>
      <c r="E1550" t="s">
        <v>111</v>
      </c>
      <c r="F1550" s="21" t="s">
        <v>367</v>
      </c>
      <c r="G1550" s="32">
        <v>117.58</v>
      </c>
      <c r="H1550" s="22">
        <v>44302</v>
      </c>
      <c r="I1550" s="23">
        <v>44316</v>
      </c>
      <c r="J1550">
        <f t="shared" si="144"/>
        <v>15</v>
      </c>
      <c r="K1550" s="2">
        <f t="shared" si="145"/>
        <v>44309</v>
      </c>
      <c r="L1550" s="9">
        <f t="shared" si="146"/>
        <v>15</v>
      </c>
      <c r="M1550" s="2">
        <f t="shared" si="147"/>
        <v>44309</v>
      </c>
      <c r="N1550" s="22">
        <v>44316</v>
      </c>
      <c r="O1550" s="22">
        <v>44348</v>
      </c>
      <c r="P1550" s="22">
        <v>44344.5</v>
      </c>
      <c r="Q1550">
        <f t="shared" si="148"/>
        <v>35.5</v>
      </c>
      <c r="R1550" s="33">
        <f t="shared" si="149"/>
        <v>4174.09</v>
      </c>
    </row>
    <row r="1551" spans="1:18" x14ac:dyDescent="0.35">
      <c r="A1551" t="s">
        <v>377</v>
      </c>
      <c r="B1551" s="21" t="s">
        <v>313</v>
      </c>
      <c r="C1551" s="22">
        <v>44316</v>
      </c>
      <c r="D1551" t="s">
        <v>114</v>
      </c>
      <c r="E1551" t="s">
        <v>115</v>
      </c>
      <c r="F1551" s="21" t="s">
        <v>204</v>
      </c>
      <c r="G1551" s="32">
        <v>28.58</v>
      </c>
      <c r="H1551" s="22">
        <v>44302</v>
      </c>
      <c r="I1551" s="23">
        <v>44316</v>
      </c>
      <c r="J1551">
        <f t="shared" si="144"/>
        <v>15</v>
      </c>
      <c r="K1551" s="2">
        <f t="shared" si="145"/>
        <v>44309</v>
      </c>
      <c r="L1551" s="9">
        <f t="shared" si="146"/>
        <v>15</v>
      </c>
      <c r="M1551" s="2">
        <f t="shared" si="147"/>
        <v>44309</v>
      </c>
      <c r="N1551" s="22">
        <v>44316</v>
      </c>
      <c r="O1551" s="22">
        <v>44407</v>
      </c>
      <c r="P1551" s="22">
        <v>44406.5</v>
      </c>
      <c r="Q1551">
        <f t="shared" si="148"/>
        <v>97.5</v>
      </c>
      <c r="R1551" s="33">
        <f t="shared" si="149"/>
        <v>2786.5499999999997</v>
      </c>
    </row>
    <row r="1552" spans="1:18" x14ac:dyDescent="0.35">
      <c r="A1552" t="s">
        <v>377</v>
      </c>
      <c r="B1552" s="21" t="s">
        <v>313</v>
      </c>
      <c r="C1552" s="22">
        <v>44316</v>
      </c>
      <c r="D1552" t="s">
        <v>217</v>
      </c>
      <c r="E1552" t="s">
        <v>218</v>
      </c>
      <c r="F1552" s="21" t="s">
        <v>219</v>
      </c>
      <c r="G1552" s="32">
        <v>789.57</v>
      </c>
      <c r="H1552" s="22">
        <v>44302</v>
      </c>
      <c r="I1552" s="23">
        <v>44316</v>
      </c>
      <c r="J1552">
        <f t="shared" si="144"/>
        <v>15</v>
      </c>
      <c r="K1552" s="2">
        <f t="shared" si="145"/>
        <v>44309</v>
      </c>
      <c r="L1552" s="9">
        <f t="shared" si="146"/>
        <v>15</v>
      </c>
      <c r="M1552" s="2">
        <f t="shared" si="147"/>
        <v>44309</v>
      </c>
      <c r="N1552" s="22">
        <v>44316</v>
      </c>
      <c r="O1552" s="22">
        <v>44407</v>
      </c>
      <c r="P1552" s="22">
        <v>44406.5</v>
      </c>
      <c r="Q1552">
        <f t="shared" si="148"/>
        <v>97.5</v>
      </c>
      <c r="R1552" s="33">
        <f t="shared" si="149"/>
        <v>76983.075000000012</v>
      </c>
    </row>
    <row r="1553" spans="1:18" x14ac:dyDescent="0.35">
      <c r="A1553" t="s">
        <v>377</v>
      </c>
      <c r="B1553" s="21" t="s">
        <v>313</v>
      </c>
      <c r="C1553" s="22">
        <v>44316</v>
      </c>
      <c r="D1553" t="s">
        <v>201</v>
      </c>
      <c r="E1553" t="s">
        <v>202</v>
      </c>
      <c r="F1553" s="21" t="s">
        <v>319</v>
      </c>
      <c r="G1553" s="32">
        <v>304.68</v>
      </c>
      <c r="H1553" s="22">
        <v>44302</v>
      </c>
      <c r="I1553" s="23">
        <v>44316</v>
      </c>
      <c r="J1553">
        <f t="shared" si="144"/>
        <v>15</v>
      </c>
      <c r="K1553" s="2">
        <f t="shared" si="145"/>
        <v>44309</v>
      </c>
      <c r="L1553" s="9">
        <f t="shared" si="146"/>
        <v>15</v>
      </c>
      <c r="M1553" s="2">
        <f t="shared" si="147"/>
        <v>44309</v>
      </c>
      <c r="N1553" s="22">
        <v>44316</v>
      </c>
      <c r="O1553" s="22">
        <v>44407</v>
      </c>
      <c r="P1553" s="22">
        <v>44406.5</v>
      </c>
      <c r="Q1553">
        <f t="shared" si="148"/>
        <v>97.5</v>
      </c>
      <c r="R1553" s="33">
        <f t="shared" si="149"/>
        <v>29706.3</v>
      </c>
    </row>
    <row r="1554" spans="1:18" x14ac:dyDescent="0.35">
      <c r="A1554" t="s">
        <v>377</v>
      </c>
      <c r="B1554" s="21" t="s">
        <v>313</v>
      </c>
      <c r="C1554" s="22">
        <v>44316</v>
      </c>
      <c r="D1554" t="s">
        <v>201</v>
      </c>
      <c r="E1554" t="s">
        <v>202</v>
      </c>
      <c r="F1554" s="21" t="s">
        <v>164</v>
      </c>
      <c r="G1554" s="32">
        <v>128.25</v>
      </c>
      <c r="H1554" s="22">
        <v>44302</v>
      </c>
      <c r="I1554" s="23">
        <v>44316</v>
      </c>
      <c r="J1554">
        <f t="shared" si="144"/>
        <v>15</v>
      </c>
      <c r="K1554" s="2">
        <f t="shared" si="145"/>
        <v>44309</v>
      </c>
      <c r="L1554" s="9">
        <f t="shared" si="146"/>
        <v>15</v>
      </c>
      <c r="M1554" s="2">
        <f t="shared" si="147"/>
        <v>44309</v>
      </c>
      <c r="N1554" s="22">
        <v>44316</v>
      </c>
      <c r="O1554" s="22">
        <v>44407</v>
      </c>
      <c r="P1554" s="22">
        <v>44406.5</v>
      </c>
      <c r="Q1554">
        <f t="shared" si="148"/>
        <v>97.5</v>
      </c>
      <c r="R1554" s="33">
        <f t="shared" si="149"/>
        <v>12504.375</v>
      </c>
    </row>
    <row r="1555" spans="1:18" x14ac:dyDescent="0.35">
      <c r="A1555" t="s">
        <v>377</v>
      </c>
      <c r="B1555" s="21" t="s">
        <v>313</v>
      </c>
      <c r="C1555" s="22">
        <v>44316</v>
      </c>
      <c r="D1555" t="s">
        <v>114</v>
      </c>
      <c r="E1555" t="s">
        <v>115</v>
      </c>
      <c r="F1555" s="21" t="s">
        <v>232</v>
      </c>
      <c r="G1555" s="32">
        <v>19.13</v>
      </c>
      <c r="H1555" s="22">
        <v>44302</v>
      </c>
      <c r="I1555" s="23">
        <v>44316</v>
      </c>
      <c r="J1555">
        <f t="shared" si="144"/>
        <v>15</v>
      </c>
      <c r="K1555" s="2">
        <f t="shared" si="145"/>
        <v>44309</v>
      </c>
      <c r="L1555" s="9">
        <f t="shared" si="146"/>
        <v>15</v>
      </c>
      <c r="M1555" s="2">
        <f t="shared" si="147"/>
        <v>44309</v>
      </c>
      <c r="N1555" s="22">
        <v>44316</v>
      </c>
      <c r="O1555" s="22">
        <v>44407</v>
      </c>
      <c r="P1555" s="22">
        <v>44406.5</v>
      </c>
      <c r="Q1555">
        <f t="shared" si="148"/>
        <v>97.5</v>
      </c>
      <c r="R1555" s="33">
        <f t="shared" si="149"/>
        <v>1865.175</v>
      </c>
    </row>
    <row r="1556" spans="1:18" x14ac:dyDescent="0.35">
      <c r="A1556" t="s">
        <v>377</v>
      </c>
      <c r="B1556" s="21" t="s">
        <v>313</v>
      </c>
      <c r="C1556" s="22">
        <v>44316</v>
      </c>
      <c r="D1556" t="s">
        <v>114</v>
      </c>
      <c r="E1556" t="s">
        <v>115</v>
      </c>
      <c r="F1556" s="21" t="s">
        <v>234</v>
      </c>
      <c r="G1556" s="32">
        <v>34.81</v>
      </c>
      <c r="H1556" s="22">
        <v>44302</v>
      </c>
      <c r="I1556" s="23">
        <v>44316</v>
      </c>
      <c r="J1556">
        <f t="shared" si="144"/>
        <v>15</v>
      </c>
      <c r="K1556" s="2">
        <f t="shared" si="145"/>
        <v>44309</v>
      </c>
      <c r="L1556" s="9">
        <f t="shared" si="146"/>
        <v>15</v>
      </c>
      <c r="M1556" s="2">
        <f t="shared" si="147"/>
        <v>44309</v>
      </c>
      <c r="N1556" s="22">
        <v>44316</v>
      </c>
      <c r="O1556" s="22">
        <v>44407</v>
      </c>
      <c r="P1556" s="22">
        <v>44406.5</v>
      </c>
      <c r="Q1556">
        <f t="shared" si="148"/>
        <v>97.5</v>
      </c>
      <c r="R1556" s="33">
        <f t="shared" si="149"/>
        <v>3393.9750000000004</v>
      </c>
    </row>
    <row r="1557" spans="1:18" x14ac:dyDescent="0.35">
      <c r="A1557" t="s">
        <v>377</v>
      </c>
      <c r="B1557" s="21" t="s">
        <v>313</v>
      </c>
      <c r="C1557" s="22">
        <v>44316</v>
      </c>
      <c r="D1557" t="s">
        <v>347</v>
      </c>
      <c r="E1557" t="s">
        <v>348</v>
      </c>
      <c r="F1557" s="21" t="s">
        <v>344</v>
      </c>
      <c r="G1557" s="32">
        <v>47.81</v>
      </c>
      <c r="H1557" s="22">
        <v>44302</v>
      </c>
      <c r="I1557" s="23">
        <v>44316</v>
      </c>
      <c r="J1557">
        <f t="shared" si="144"/>
        <v>15</v>
      </c>
      <c r="K1557" s="2">
        <f t="shared" si="145"/>
        <v>44309</v>
      </c>
      <c r="L1557" s="9">
        <f t="shared" si="146"/>
        <v>15</v>
      </c>
      <c r="M1557" s="2">
        <f t="shared" si="147"/>
        <v>44309</v>
      </c>
      <c r="N1557" s="22">
        <v>44316</v>
      </c>
      <c r="O1557" s="22">
        <v>44407</v>
      </c>
      <c r="P1557" s="22">
        <v>44406.5</v>
      </c>
      <c r="Q1557">
        <f t="shared" si="148"/>
        <v>97.5</v>
      </c>
      <c r="R1557" s="33">
        <f t="shared" si="149"/>
        <v>4661.4750000000004</v>
      </c>
    </row>
    <row r="1558" spans="1:18" x14ac:dyDescent="0.35">
      <c r="A1558" t="s">
        <v>377</v>
      </c>
      <c r="B1558" s="21" t="s">
        <v>313</v>
      </c>
      <c r="C1558" s="22">
        <v>44316</v>
      </c>
      <c r="D1558" t="s">
        <v>201</v>
      </c>
      <c r="E1558" t="s">
        <v>202</v>
      </c>
      <c r="F1558" s="21" t="s">
        <v>344</v>
      </c>
      <c r="G1558" s="32">
        <v>364.68</v>
      </c>
      <c r="H1558" s="22">
        <v>44302</v>
      </c>
      <c r="I1558" s="23">
        <v>44316</v>
      </c>
      <c r="J1558">
        <f t="shared" si="144"/>
        <v>15</v>
      </c>
      <c r="K1558" s="2">
        <f t="shared" si="145"/>
        <v>44309</v>
      </c>
      <c r="L1558" s="9">
        <f t="shared" si="146"/>
        <v>15</v>
      </c>
      <c r="M1558" s="2">
        <f t="shared" si="147"/>
        <v>44309</v>
      </c>
      <c r="N1558" s="22">
        <v>44316</v>
      </c>
      <c r="O1558" s="22">
        <v>44407</v>
      </c>
      <c r="P1558" s="22">
        <v>44406.5</v>
      </c>
      <c r="Q1558">
        <f t="shared" si="148"/>
        <v>97.5</v>
      </c>
      <c r="R1558" s="33">
        <f t="shared" si="149"/>
        <v>35556.300000000003</v>
      </c>
    </row>
    <row r="1559" spans="1:18" x14ac:dyDescent="0.35">
      <c r="A1559" t="s">
        <v>377</v>
      </c>
      <c r="B1559" s="21" t="s">
        <v>313</v>
      </c>
      <c r="C1559" s="22">
        <v>44316</v>
      </c>
      <c r="D1559" t="s">
        <v>349</v>
      </c>
      <c r="E1559" t="s">
        <v>350</v>
      </c>
      <c r="F1559" s="21" t="s">
        <v>351</v>
      </c>
      <c r="G1559" s="32">
        <v>48.09</v>
      </c>
      <c r="H1559" s="22">
        <v>44302</v>
      </c>
      <c r="I1559" s="23">
        <v>44316</v>
      </c>
      <c r="J1559">
        <f t="shared" si="144"/>
        <v>15</v>
      </c>
      <c r="K1559" s="2">
        <f t="shared" si="145"/>
        <v>44309</v>
      </c>
      <c r="L1559" s="9">
        <f t="shared" si="146"/>
        <v>15</v>
      </c>
      <c r="M1559" s="2">
        <f t="shared" si="147"/>
        <v>44309</v>
      </c>
      <c r="N1559" s="22">
        <v>44316</v>
      </c>
      <c r="O1559" s="22">
        <v>44407</v>
      </c>
      <c r="P1559" s="22">
        <v>44406.5</v>
      </c>
      <c r="Q1559">
        <f t="shared" si="148"/>
        <v>97.5</v>
      </c>
      <c r="R1559" s="33">
        <f t="shared" si="149"/>
        <v>4688.7750000000005</v>
      </c>
    </row>
    <row r="1560" spans="1:18" x14ac:dyDescent="0.35">
      <c r="A1560" t="s">
        <v>377</v>
      </c>
      <c r="B1560" s="21" t="s">
        <v>313</v>
      </c>
      <c r="C1560" s="22">
        <v>44316</v>
      </c>
      <c r="D1560" t="s">
        <v>352</v>
      </c>
      <c r="E1560" t="s">
        <v>353</v>
      </c>
      <c r="F1560" s="21" t="s">
        <v>354</v>
      </c>
      <c r="G1560" s="32">
        <v>5.31</v>
      </c>
      <c r="H1560" s="22">
        <v>44302</v>
      </c>
      <c r="I1560" s="23">
        <v>44316</v>
      </c>
      <c r="J1560">
        <f t="shared" si="144"/>
        <v>15</v>
      </c>
      <c r="K1560" s="2">
        <f t="shared" si="145"/>
        <v>44309</v>
      </c>
      <c r="L1560" s="9">
        <f t="shared" si="146"/>
        <v>15</v>
      </c>
      <c r="M1560" s="2">
        <f t="shared" si="147"/>
        <v>44309</v>
      </c>
      <c r="N1560" s="22">
        <v>44316</v>
      </c>
      <c r="O1560" s="22">
        <v>44407</v>
      </c>
      <c r="P1560" s="22">
        <v>44406.5</v>
      </c>
      <c r="Q1560">
        <f t="shared" si="148"/>
        <v>97.5</v>
      </c>
      <c r="R1560" s="33">
        <f t="shared" si="149"/>
        <v>517.72499999999991</v>
      </c>
    </row>
    <row r="1561" spans="1:18" x14ac:dyDescent="0.35">
      <c r="A1561" t="s">
        <v>377</v>
      </c>
      <c r="B1561" s="21" t="s">
        <v>313</v>
      </c>
      <c r="C1561" s="22">
        <v>44316</v>
      </c>
      <c r="D1561" t="s">
        <v>355</v>
      </c>
      <c r="E1561" t="s">
        <v>356</v>
      </c>
      <c r="F1561" s="21" t="s">
        <v>354</v>
      </c>
      <c r="G1561" s="32">
        <v>14.69</v>
      </c>
      <c r="H1561" s="22">
        <v>44302</v>
      </c>
      <c r="I1561" s="23">
        <v>44316</v>
      </c>
      <c r="J1561">
        <f t="shared" si="144"/>
        <v>15</v>
      </c>
      <c r="K1561" s="2">
        <f t="shared" si="145"/>
        <v>44309</v>
      </c>
      <c r="L1561" s="9">
        <f t="shared" si="146"/>
        <v>15</v>
      </c>
      <c r="M1561" s="2">
        <f t="shared" si="147"/>
        <v>44309</v>
      </c>
      <c r="N1561" s="22">
        <v>44316</v>
      </c>
      <c r="O1561" s="22">
        <v>44407</v>
      </c>
      <c r="P1561" s="22">
        <v>44406.5</v>
      </c>
      <c r="Q1561">
        <f t="shared" si="148"/>
        <v>97.5</v>
      </c>
      <c r="R1561" s="33">
        <f t="shared" si="149"/>
        <v>1432.2749999999999</v>
      </c>
    </row>
    <row r="1562" spans="1:18" x14ac:dyDescent="0.35">
      <c r="A1562" t="s">
        <v>377</v>
      </c>
      <c r="B1562" s="21" t="s">
        <v>313</v>
      </c>
      <c r="C1562" s="22">
        <v>44316</v>
      </c>
      <c r="D1562" t="s">
        <v>201</v>
      </c>
      <c r="E1562" t="s">
        <v>202</v>
      </c>
      <c r="F1562" s="21" t="s">
        <v>109</v>
      </c>
      <c r="G1562" s="32">
        <v>432.05999999999995</v>
      </c>
      <c r="H1562" s="22">
        <v>44302</v>
      </c>
      <c r="I1562" s="23">
        <v>44316</v>
      </c>
      <c r="J1562">
        <f t="shared" si="144"/>
        <v>15</v>
      </c>
      <c r="K1562" s="2">
        <f t="shared" si="145"/>
        <v>44309</v>
      </c>
      <c r="L1562" s="9">
        <f t="shared" si="146"/>
        <v>15</v>
      </c>
      <c r="M1562" s="2">
        <f t="shared" si="147"/>
        <v>44309</v>
      </c>
      <c r="N1562" s="22">
        <v>44316</v>
      </c>
      <c r="O1562" s="22">
        <v>44407</v>
      </c>
      <c r="P1562" s="22">
        <v>44406.5</v>
      </c>
      <c r="Q1562">
        <f t="shared" si="148"/>
        <v>97.5</v>
      </c>
      <c r="R1562" s="33">
        <f t="shared" si="149"/>
        <v>42125.849999999991</v>
      </c>
    </row>
    <row r="1563" spans="1:18" x14ac:dyDescent="0.35">
      <c r="A1563" t="s">
        <v>377</v>
      </c>
      <c r="B1563" s="21" t="s">
        <v>313</v>
      </c>
      <c r="C1563" s="22">
        <v>44316</v>
      </c>
      <c r="D1563" t="s">
        <v>201</v>
      </c>
      <c r="E1563" t="s">
        <v>202</v>
      </c>
      <c r="F1563" s="21" t="s">
        <v>102</v>
      </c>
      <c r="G1563" s="32">
        <v>15.06</v>
      </c>
      <c r="H1563" s="22">
        <v>44302</v>
      </c>
      <c r="I1563" s="23">
        <v>44316</v>
      </c>
      <c r="J1563">
        <f t="shared" si="144"/>
        <v>15</v>
      </c>
      <c r="K1563" s="2">
        <f t="shared" si="145"/>
        <v>44309</v>
      </c>
      <c r="L1563" s="9">
        <f t="shared" si="146"/>
        <v>15</v>
      </c>
      <c r="M1563" s="2">
        <f t="shared" si="147"/>
        <v>44309</v>
      </c>
      <c r="N1563" s="22">
        <v>44316</v>
      </c>
      <c r="O1563" s="22">
        <v>44407</v>
      </c>
      <c r="P1563" s="22">
        <v>44406.5</v>
      </c>
      <c r="Q1563">
        <f t="shared" si="148"/>
        <v>97.5</v>
      </c>
      <c r="R1563" s="33">
        <f t="shared" si="149"/>
        <v>1468.3500000000001</v>
      </c>
    </row>
    <row r="1564" spans="1:18" x14ac:dyDescent="0.35">
      <c r="A1564" t="s">
        <v>377</v>
      </c>
      <c r="B1564" s="21" t="s">
        <v>313</v>
      </c>
      <c r="C1564" s="22">
        <v>44316</v>
      </c>
      <c r="D1564" t="s">
        <v>114</v>
      </c>
      <c r="E1564" t="s">
        <v>115</v>
      </c>
      <c r="F1564" s="21" t="s">
        <v>239</v>
      </c>
      <c r="G1564" s="32">
        <v>26.84</v>
      </c>
      <c r="H1564" s="22">
        <v>44302</v>
      </c>
      <c r="I1564" s="23">
        <v>44316</v>
      </c>
      <c r="J1564">
        <f t="shared" si="144"/>
        <v>15</v>
      </c>
      <c r="K1564" s="2">
        <f t="shared" si="145"/>
        <v>44309</v>
      </c>
      <c r="L1564" s="9">
        <f t="shared" si="146"/>
        <v>15</v>
      </c>
      <c r="M1564" s="2">
        <f t="shared" si="147"/>
        <v>44309</v>
      </c>
      <c r="N1564" s="22">
        <v>44316</v>
      </c>
      <c r="O1564" s="22">
        <v>44407</v>
      </c>
      <c r="P1564" s="22">
        <v>44406.5</v>
      </c>
      <c r="Q1564">
        <f t="shared" si="148"/>
        <v>97.5</v>
      </c>
      <c r="R1564" s="33">
        <f t="shared" si="149"/>
        <v>2616.9</v>
      </c>
    </row>
    <row r="1565" spans="1:18" x14ac:dyDescent="0.35">
      <c r="A1565" t="s">
        <v>377</v>
      </c>
      <c r="B1565" s="21" t="s">
        <v>313</v>
      </c>
      <c r="C1565" s="22">
        <v>44316</v>
      </c>
      <c r="D1565" t="s">
        <v>110</v>
      </c>
      <c r="E1565" t="s">
        <v>111</v>
      </c>
      <c r="F1565" s="21" t="s">
        <v>239</v>
      </c>
      <c r="G1565" s="32">
        <v>37.6</v>
      </c>
      <c r="H1565" s="22">
        <v>44302</v>
      </c>
      <c r="I1565" s="23">
        <v>44316</v>
      </c>
      <c r="J1565">
        <f t="shared" si="144"/>
        <v>15</v>
      </c>
      <c r="K1565" s="2">
        <f t="shared" si="145"/>
        <v>44309</v>
      </c>
      <c r="L1565" s="9">
        <f t="shared" si="146"/>
        <v>15</v>
      </c>
      <c r="M1565" s="2">
        <f t="shared" si="147"/>
        <v>44309</v>
      </c>
      <c r="N1565" s="22">
        <v>44316</v>
      </c>
      <c r="O1565" s="22">
        <v>44407</v>
      </c>
      <c r="P1565" s="22">
        <v>44406.5</v>
      </c>
      <c r="Q1565">
        <f t="shared" si="148"/>
        <v>97.5</v>
      </c>
      <c r="R1565" s="33">
        <f t="shared" si="149"/>
        <v>3666</v>
      </c>
    </row>
    <row r="1566" spans="1:18" x14ac:dyDescent="0.35">
      <c r="A1566" t="s">
        <v>377</v>
      </c>
      <c r="B1566" s="21" t="s">
        <v>313</v>
      </c>
      <c r="C1566" s="22">
        <v>44316</v>
      </c>
      <c r="D1566" t="s">
        <v>148</v>
      </c>
      <c r="E1566" t="s">
        <v>149</v>
      </c>
      <c r="F1566" s="21" t="s">
        <v>205</v>
      </c>
      <c r="G1566" s="32">
        <v>360.02000000000004</v>
      </c>
      <c r="H1566" s="22">
        <v>44302</v>
      </c>
      <c r="I1566" s="23">
        <v>44316</v>
      </c>
      <c r="J1566">
        <f t="shared" si="144"/>
        <v>15</v>
      </c>
      <c r="K1566" s="2">
        <f t="shared" si="145"/>
        <v>44309</v>
      </c>
      <c r="L1566" s="9">
        <f t="shared" si="146"/>
        <v>15</v>
      </c>
      <c r="M1566" s="2">
        <f t="shared" si="147"/>
        <v>44309</v>
      </c>
      <c r="N1566" s="22">
        <v>44316</v>
      </c>
      <c r="O1566" s="22">
        <v>44410</v>
      </c>
      <c r="P1566" s="22">
        <v>44407.5</v>
      </c>
      <c r="Q1566">
        <f t="shared" si="148"/>
        <v>98.5</v>
      </c>
      <c r="R1566" s="33">
        <f t="shared" si="149"/>
        <v>35461.97</v>
      </c>
    </row>
    <row r="1567" spans="1:18" x14ac:dyDescent="0.35">
      <c r="A1567" t="s">
        <v>377</v>
      </c>
      <c r="B1567" s="21" t="s">
        <v>313</v>
      </c>
      <c r="C1567" s="22">
        <v>44316</v>
      </c>
      <c r="D1567" t="s">
        <v>171</v>
      </c>
      <c r="E1567" t="s">
        <v>172</v>
      </c>
      <c r="F1567" s="21" t="s">
        <v>206</v>
      </c>
      <c r="G1567" s="32">
        <v>1740.0900000000004</v>
      </c>
      <c r="H1567" s="22">
        <v>44302</v>
      </c>
      <c r="I1567" s="23">
        <v>44316</v>
      </c>
      <c r="J1567">
        <f t="shared" si="144"/>
        <v>15</v>
      </c>
      <c r="K1567" s="2">
        <f t="shared" si="145"/>
        <v>44309</v>
      </c>
      <c r="L1567" s="9">
        <f t="shared" si="146"/>
        <v>15</v>
      </c>
      <c r="M1567" s="2">
        <f t="shared" si="147"/>
        <v>44309</v>
      </c>
      <c r="N1567" s="22">
        <v>44316</v>
      </c>
      <c r="O1567" s="22">
        <v>44410</v>
      </c>
      <c r="P1567" s="22">
        <v>44407.5</v>
      </c>
      <c r="Q1567">
        <f t="shared" si="148"/>
        <v>98.5</v>
      </c>
      <c r="R1567" s="33">
        <f t="shared" si="149"/>
        <v>171398.86500000005</v>
      </c>
    </row>
    <row r="1568" spans="1:18" x14ac:dyDescent="0.35">
      <c r="A1568" t="s">
        <v>377</v>
      </c>
      <c r="B1568" s="21" t="s">
        <v>313</v>
      </c>
      <c r="C1568" s="22">
        <v>44316</v>
      </c>
      <c r="D1568" t="s">
        <v>207</v>
      </c>
      <c r="E1568" t="s">
        <v>208</v>
      </c>
      <c r="F1568" s="21" t="s">
        <v>209</v>
      </c>
      <c r="G1568" s="32">
        <v>13.459999999999999</v>
      </c>
      <c r="H1568" s="22">
        <v>44302</v>
      </c>
      <c r="I1568" s="23">
        <v>44316</v>
      </c>
      <c r="J1568">
        <f t="shared" si="144"/>
        <v>15</v>
      </c>
      <c r="K1568" s="2">
        <f t="shared" si="145"/>
        <v>44309</v>
      </c>
      <c r="L1568" s="9">
        <f t="shared" si="146"/>
        <v>15</v>
      </c>
      <c r="M1568" s="2">
        <f t="shared" si="147"/>
        <v>44309</v>
      </c>
      <c r="N1568" s="22">
        <v>44316</v>
      </c>
      <c r="O1568" s="22">
        <v>44410</v>
      </c>
      <c r="P1568" s="22">
        <v>44407.5</v>
      </c>
      <c r="Q1568">
        <f t="shared" si="148"/>
        <v>98.5</v>
      </c>
      <c r="R1568" s="33">
        <f t="shared" si="149"/>
        <v>1325.81</v>
      </c>
    </row>
    <row r="1569" spans="1:18" x14ac:dyDescent="0.35">
      <c r="A1569" t="s">
        <v>377</v>
      </c>
      <c r="B1569" s="21" t="s">
        <v>313</v>
      </c>
      <c r="C1569" s="22">
        <v>44316</v>
      </c>
      <c r="D1569" t="s">
        <v>171</v>
      </c>
      <c r="E1569" t="s">
        <v>172</v>
      </c>
      <c r="F1569" s="21" t="s">
        <v>210</v>
      </c>
      <c r="G1569" s="32">
        <v>4.1399999999999997</v>
      </c>
      <c r="H1569" s="22">
        <v>44302</v>
      </c>
      <c r="I1569" s="23">
        <v>44316</v>
      </c>
      <c r="J1569">
        <f t="shared" si="144"/>
        <v>15</v>
      </c>
      <c r="K1569" s="2">
        <f t="shared" si="145"/>
        <v>44309</v>
      </c>
      <c r="L1569" s="9">
        <f t="shared" si="146"/>
        <v>15</v>
      </c>
      <c r="M1569" s="2">
        <f t="shared" si="147"/>
        <v>44309</v>
      </c>
      <c r="N1569" s="22">
        <v>44316</v>
      </c>
      <c r="O1569" s="22">
        <v>44410</v>
      </c>
      <c r="P1569" s="22">
        <v>44407.5</v>
      </c>
      <c r="Q1569">
        <f t="shared" si="148"/>
        <v>98.5</v>
      </c>
      <c r="R1569" s="33">
        <f t="shared" si="149"/>
        <v>407.78999999999996</v>
      </c>
    </row>
    <row r="1570" spans="1:18" x14ac:dyDescent="0.35">
      <c r="A1570" t="s">
        <v>377</v>
      </c>
      <c r="B1570" s="21" t="s">
        <v>313</v>
      </c>
      <c r="C1570" s="22">
        <v>44316</v>
      </c>
      <c r="D1570" t="s">
        <v>110</v>
      </c>
      <c r="E1570" t="s">
        <v>111</v>
      </c>
      <c r="F1570" s="21" t="s">
        <v>214</v>
      </c>
      <c r="G1570" s="32">
        <v>32</v>
      </c>
      <c r="H1570" s="22">
        <v>44302</v>
      </c>
      <c r="I1570" s="23">
        <v>44316</v>
      </c>
      <c r="J1570">
        <f t="shared" si="144"/>
        <v>15</v>
      </c>
      <c r="K1570" s="2">
        <f t="shared" si="145"/>
        <v>44309</v>
      </c>
      <c r="L1570" s="9">
        <f t="shared" si="146"/>
        <v>15</v>
      </c>
      <c r="M1570" s="2">
        <f t="shared" si="147"/>
        <v>44309</v>
      </c>
      <c r="N1570" s="22">
        <v>44316</v>
      </c>
      <c r="O1570" s="22">
        <v>44410</v>
      </c>
      <c r="P1570" s="22">
        <v>44407.5</v>
      </c>
      <c r="Q1570">
        <f t="shared" si="148"/>
        <v>98.5</v>
      </c>
      <c r="R1570" s="33">
        <f t="shared" si="149"/>
        <v>3152</v>
      </c>
    </row>
    <row r="1571" spans="1:18" x14ac:dyDescent="0.35">
      <c r="A1571" t="s">
        <v>377</v>
      </c>
      <c r="B1571" s="21" t="s">
        <v>313</v>
      </c>
      <c r="C1571" s="22">
        <v>44316</v>
      </c>
      <c r="D1571" t="s">
        <v>110</v>
      </c>
      <c r="E1571" t="s">
        <v>111</v>
      </c>
      <c r="F1571" s="21" t="s">
        <v>221</v>
      </c>
      <c r="G1571" s="32">
        <v>169.16</v>
      </c>
      <c r="H1571" s="22">
        <v>44302</v>
      </c>
      <c r="I1571" s="23">
        <v>44316</v>
      </c>
      <c r="J1571">
        <f t="shared" si="144"/>
        <v>15</v>
      </c>
      <c r="K1571" s="2">
        <f t="shared" si="145"/>
        <v>44309</v>
      </c>
      <c r="L1571" s="9">
        <f t="shared" si="146"/>
        <v>15</v>
      </c>
      <c r="M1571" s="2">
        <f t="shared" si="147"/>
        <v>44309</v>
      </c>
      <c r="N1571" s="22">
        <v>44316</v>
      </c>
      <c r="O1571" s="22">
        <v>44410</v>
      </c>
      <c r="P1571" s="22">
        <v>44407.5</v>
      </c>
      <c r="Q1571">
        <f t="shared" si="148"/>
        <v>98.5</v>
      </c>
      <c r="R1571" s="33">
        <f t="shared" si="149"/>
        <v>16662.259999999998</v>
      </c>
    </row>
    <row r="1572" spans="1:18" x14ac:dyDescent="0.35">
      <c r="A1572" t="s">
        <v>377</v>
      </c>
      <c r="B1572" s="21" t="s">
        <v>313</v>
      </c>
      <c r="C1572" s="22">
        <v>44316</v>
      </c>
      <c r="D1572" t="s">
        <v>199</v>
      </c>
      <c r="E1572" t="s">
        <v>200</v>
      </c>
      <c r="F1572" s="21" t="s">
        <v>89</v>
      </c>
      <c r="G1572" s="32">
        <v>787.99999999999977</v>
      </c>
      <c r="H1572" s="22">
        <v>44302</v>
      </c>
      <c r="I1572" s="23">
        <v>44316</v>
      </c>
      <c r="J1572">
        <f t="shared" si="144"/>
        <v>15</v>
      </c>
      <c r="K1572" s="2">
        <f t="shared" si="145"/>
        <v>44309</v>
      </c>
      <c r="L1572" s="9">
        <f t="shared" si="146"/>
        <v>15</v>
      </c>
      <c r="M1572" s="2">
        <f t="shared" si="147"/>
        <v>44309</v>
      </c>
      <c r="N1572" s="22">
        <v>44316</v>
      </c>
      <c r="O1572" s="22">
        <v>44410</v>
      </c>
      <c r="P1572" s="22">
        <v>44407.5</v>
      </c>
      <c r="Q1572">
        <f t="shared" si="148"/>
        <v>98.5</v>
      </c>
      <c r="R1572" s="33">
        <f t="shared" si="149"/>
        <v>77617.999999999971</v>
      </c>
    </row>
    <row r="1573" spans="1:18" x14ac:dyDescent="0.35">
      <c r="A1573" t="s">
        <v>377</v>
      </c>
      <c r="B1573" s="21" t="s">
        <v>313</v>
      </c>
      <c r="C1573" s="22">
        <v>44316</v>
      </c>
      <c r="D1573" t="s">
        <v>201</v>
      </c>
      <c r="E1573" t="s">
        <v>202</v>
      </c>
      <c r="F1573" s="21" t="s">
        <v>203</v>
      </c>
      <c r="G1573" s="32">
        <v>108.46</v>
      </c>
      <c r="H1573" s="22">
        <v>44302</v>
      </c>
      <c r="I1573" s="23">
        <v>44316</v>
      </c>
      <c r="J1573">
        <f t="shared" si="144"/>
        <v>15</v>
      </c>
      <c r="K1573" s="2">
        <f t="shared" si="145"/>
        <v>44309</v>
      </c>
      <c r="L1573" s="9">
        <f t="shared" si="146"/>
        <v>15</v>
      </c>
      <c r="M1573" s="2">
        <f t="shared" si="147"/>
        <v>44309</v>
      </c>
      <c r="N1573" s="22">
        <v>44316</v>
      </c>
      <c r="O1573" s="22">
        <v>44410</v>
      </c>
      <c r="P1573" s="22">
        <v>44407.5</v>
      </c>
      <c r="Q1573">
        <f t="shared" si="148"/>
        <v>98.5</v>
      </c>
      <c r="R1573" s="33">
        <f t="shared" si="149"/>
        <v>10683.31</v>
      </c>
    </row>
    <row r="1574" spans="1:18" x14ac:dyDescent="0.35">
      <c r="A1574" t="s">
        <v>377</v>
      </c>
      <c r="B1574" s="21" t="s">
        <v>313</v>
      </c>
      <c r="C1574" s="22">
        <v>44316</v>
      </c>
      <c r="D1574" t="s">
        <v>345</v>
      </c>
      <c r="E1574" t="s">
        <v>346</v>
      </c>
      <c r="F1574" s="21" t="s">
        <v>343</v>
      </c>
      <c r="G1574" s="32">
        <v>2.17</v>
      </c>
      <c r="H1574" s="22">
        <v>44302</v>
      </c>
      <c r="I1574" s="23">
        <v>44316</v>
      </c>
      <c r="J1574">
        <f t="shared" si="144"/>
        <v>15</v>
      </c>
      <c r="K1574" s="2">
        <f t="shared" si="145"/>
        <v>44309</v>
      </c>
      <c r="L1574" s="9">
        <f t="shared" si="146"/>
        <v>15</v>
      </c>
      <c r="M1574" s="2">
        <f t="shared" si="147"/>
        <v>44309</v>
      </c>
      <c r="N1574" s="22">
        <v>44316</v>
      </c>
      <c r="O1574" s="22">
        <v>44410</v>
      </c>
      <c r="P1574" s="22">
        <v>44407.5</v>
      </c>
      <c r="Q1574">
        <f t="shared" si="148"/>
        <v>98.5</v>
      </c>
      <c r="R1574" s="33">
        <f t="shared" si="149"/>
        <v>213.745</v>
      </c>
    </row>
    <row r="1575" spans="1:18" x14ac:dyDescent="0.35">
      <c r="A1575" t="s">
        <v>377</v>
      </c>
      <c r="B1575" s="21" t="s">
        <v>313</v>
      </c>
      <c r="C1575" s="22">
        <v>44316</v>
      </c>
      <c r="D1575" t="s">
        <v>201</v>
      </c>
      <c r="E1575" t="s">
        <v>202</v>
      </c>
      <c r="F1575" s="21" t="s">
        <v>295</v>
      </c>
      <c r="G1575" s="32">
        <v>7.71</v>
      </c>
      <c r="H1575" s="22">
        <v>44302</v>
      </c>
      <c r="I1575" s="23">
        <v>44316</v>
      </c>
      <c r="J1575">
        <f t="shared" si="144"/>
        <v>15</v>
      </c>
      <c r="K1575" s="2">
        <f t="shared" si="145"/>
        <v>44309</v>
      </c>
      <c r="L1575" s="9">
        <f t="shared" si="146"/>
        <v>15</v>
      </c>
      <c r="M1575" s="2">
        <f t="shared" si="147"/>
        <v>44309</v>
      </c>
      <c r="N1575" s="22">
        <v>44316</v>
      </c>
      <c r="O1575" s="22">
        <v>44410</v>
      </c>
      <c r="P1575" s="22">
        <v>44407.5</v>
      </c>
      <c r="Q1575">
        <f t="shared" si="148"/>
        <v>98.5</v>
      </c>
      <c r="R1575" s="33">
        <f t="shared" si="149"/>
        <v>759.43499999999995</v>
      </c>
    </row>
    <row r="1576" spans="1:18" x14ac:dyDescent="0.35">
      <c r="A1576" t="s">
        <v>377</v>
      </c>
      <c r="B1576" s="21" t="s">
        <v>313</v>
      </c>
      <c r="C1576" s="22">
        <v>44316</v>
      </c>
      <c r="D1576" t="s">
        <v>110</v>
      </c>
      <c r="E1576" t="s">
        <v>111</v>
      </c>
      <c r="F1576" s="21" t="s">
        <v>230</v>
      </c>
      <c r="G1576" s="32">
        <v>50.71</v>
      </c>
      <c r="H1576" s="22">
        <v>44302</v>
      </c>
      <c r="I1576" s="23">
        <v>44316</v>
      </c>
      <c r="J1576">
        <f t="shared" si="144"/>
        <v>15</v>
      </c>
      <c r="K1576" s="2">
        <f t="shared" si="145"/>
        <v>44309</v>
      </c>
      <c r="L1576" s="9">
        <f t="shared" si="146"/>
        <v>15</v>
      </c>
      <c r="M1576" s="2">
        <f t="shared" si="147"/>
        <v>44309</v>
      </c>
      <c r="N1576" s="22">
        <v>44316</v>
      </c>
      <c r="O1576" s="22">
        <v>44410</v>
      </c>
      <c r="P1576" s="22">
        <v>44407.5</v>
      </c>
      <c r="Q1576">
        <f t="shared" si="148"/>
        <v>98.5</v>
      </c>
      <c r="R1576" s="33">
        <f t="shared" si="149"/>
        <v>4994.9350000000004</v>
      </c>
    </row>
    <row r="1577" spans="1:18" x14ac:dyDescent="0.35">
      <c r="A1577" t="s">
        <v>377</v>
      </c>
      <c r="B1577" s="21" t="s">
        <v>313</v>
      </c>
      <c r="C1577" s="22">
        <v>44316</v>
      </c>
      <c r="D1577" t="s">
        <v>171</v>
      </c>
      <c r="E1577" t="s">
        <v>172</v>
      </c>
      <c r="F1577" s="21" t="s">
        <v>231</v>
      </c>
      <c r="G1577" s="32">
        <v>112.92999999999999</v>
      </c>
      <c r="H1577" s="22">
        <v>44302</v>
      </c>
      <c r="I1577" s="23">
        <v>44316</v>
      </c>
      <c r="J1577">
        <f t="shared" si="144"/>
        <v>15</v>
      </c>
      <c r="K1577" s="2">
        <f t="shared" si="145"/>
        <v>44309</v>
      </c>
      <c r="L1577" s="9">
        <f t="shared" si="146"/>
        <v>15</v>
      </c>
      <c r="M1577" s="2">
        <f t="shared" si="147"/>
        <v>44309</v>
      </c>
      <c r="N1577" s="22">
        <v>44316</v>
      </c>
      <c r="O1577" s="22">
        <v>44410</v>
      </c>
      <c r="P1577" s="22">
        <v>44407.5</v>
      </c>
      <c r="Q1577">
        <f t="shared" si="148"/>
        <v>98.5</v>
      </c>
      <c r="R1577" s="33">
        <f t="shared" si="149"/>
        <v>11123.605</v>
      </c>
    </row>
    <row r="1578" spans="1:18" x14ac:dyDescent="0.35">
      <c r="A1578" t="s">
        <v>377</v>
      </c>
      <c r="B1578" s="21" t="s">
        <v>313</v>
      </c>
      <c r="C1578" s="22">
        <v>44316</v>
      </c>
      <c r="D1578" t="s">
        <v>201</v>
      </c>
      <c r="E1578" t="s">
        <v>202</v>
      </c>
      <c r="F1578" s="21" t="s">
        <v>142</v>
      </c>
      <c r="G1578" s="32">
        <v>85.31</v>
      </c>
      <c r="H1578" s="22">
        <v>44302</v>
      </c>
      <c r="I1578" s="23">
        <v>44316</v>
      </c>
      <c r="J1578">
        <f t="shared" si="144"/>
        <v>15</v>
      </c>
      <c r="K1578" s="2">
        <f t="shared" si="145"/>
        <v>44309</v>
      </c>
      <c r="L1578" s="9">
        <f t="shared" si="146"/>
        <v>15</v>
      </c>
      <c r="M1578" s="2">
        <f t="shared" si="147"/>
        <v>44309</v>
      </c>
      <c r="N1578" s="22">
        <v>44316</v>
      </c>
      <c r="O1578" s="22">
        <v>44410</v>
      </c>
      <c r="P1578" s="22">
        <v>44407.5</v>
      </c>
      <c r="Q1578">
        <f t="shared" si="148"/>
        <v>98.5</v>
      </c>
      <c r="R1578" s="33">
        <f t="shared" si="149"/>
        <v>8403.0349999999999</v>
      </c>
    </row>
    <row r="1579" spans="1:18" x14ac:dyDescent="0.35">
      <c r="A1579" t="s">
        <v>377</v>
      </c>
      <c r="B1579" s="21" t="s">
        <v>313</v>
      </c>
      <c r="C1579" s="22">
        <v>44316</v>
      </c>
      <c r="D1579" t="s">
        <v>345</v>
      </c>
      <c r="E1579" t="s">
        <v>346</v>
      </c>
      <c r="F1579" s="21" t="s">
        <v>367</v>
      </c>
      <c r="G1579" s="32">
        <v>2.17</v>
      </c>
      <c r="H1579" s="22">
        <v>44302</v>
      </c>
      <c r="I1579" s="23">
        <v>44316</v>
      </c>
      <c r="J1579">
        <f t="shared" si="144"/>
        <v>15</v>
      </c>
      <c r="K1579" s="2">
        <f t="shared" si="145"/>
        <v>44309</v>
      </c>
      <c r="L1579" s="9">
        <f t="shared" si="146"/>
        <v>15</v>
      </c>
      <c r="M1579" s="2">
        <f t="shared" si="147"/>
        <v>44309</v>
      </c>
      <c r="N1579" s="22">
        <v>44316</v>
      </c>
      <c r="O1579" s="22">
        <v>44410</v>
      </c>
      <c r="P1579" s="22">
        <v>44407.5</v>
      </c>
      <c r="Q1579">
        <f t="shared" si="148"/>
        <v>98.5</v>
      </c>
      <c r="R1579" s="33">
        <f t="shared" si="149"/>
        <v>213.745</v>
      </c>
    </row>
    <row r="1580" spans="1:18" x14ac:dyDescent="0.35">
      <c r="A1580" t="s">
        <v>377</v>
      </c>
      <c r="B1580" s="21" t="s">
        <v>313</v>
      </c>
      <c r="C1580" s="22">
        <v>44316</v>
      </c>
      <c r="D1580" t="s">
        <v>201</v>
      </c>
      <c r="E1580" t="s">
        <v>202</v>
      </c>
      <c r="F1580" s="21" t="s">
        <v>126</v>
      </c>
      <c r="G1580" s="32">
        <v>99.13</v>
      </c>
      <c r="H1580" s="22">
        <v>44302</v>
      </c>
      <c r="I1580" s="23">
        <v>44316</v>
      </c>
      <c r="J1580">
        <f t="shared" si="144"/>
        <v>15</v>
      </c>
      <c r="K1580" s="2">
        <f t="shared" si="145"/>
        <v>44309</v>
      </c>
      <c r="L1580" s="9">
        <f t="shared" si="146"/>
        <v>15</v>
      </c>
      <c r="M1580" s="2">
        <f t="shared" si="147"/>
        <v>44309</v>
      </c>
      <c r="N1580" s="22">
        <v>44316</v>
      </c>
      <c r="O1580" s="22">
        <v>44410</v>
      </c>
      <c r="P1580" s="22">
        <v>44407.5</v>
      </c>
      <c r="Q1580">
        <f t="shared" si="148"/>
        <v>98.5</v>
      </c>
      <c r="R1580" s="33">
        <f t="shared" si="149"/>
        <v>9764.3050000000003</v>
      </c>
    </row>
    <row r="1581" spans="1:18" x14ac:dyDescent="0.35">
      <c r="A1581" t="s">
        <v>377</v>
      </c>
      <c r="B1581" s="21" t="s">
        <v>313</v>
      </c>
      <c r="C1581" s="22">
        <v>44316</v>
      </c>
      <c r="D1581" t="s">
        <v>201</v>
      </c>
      <c r="E1581" t="s">
        <v>202</v>
      </c>
      <c r="F1581" s="21" t="s">
        <v>365</v>
      </c>
      <c r="G1581" s="32">
        <v>14.62</v>
      </c>
      <c r="H1581" s="22">
        <v>44302</v>
      </c>
      <c r="I1581" s="23">
        <v>44316</v>
      </c>
      <c r="J1581">
        <f t="shared" si="144"/>
        <v>15</v>
      </c>
      <c r="K1581" s="2">
        <f t="shared" si="145"/>
        <v>44309</v>
      </c>
      <c r="L1581" s="9">
        <f t="shared" si="146"/>
        <v>15</v>
      </c>
      <c r="M1581" s="2">
        <f t="shared" si="147"/>
        <v>44309</v>
      </c>
      <c r="N1581" s="22">
        <v>44316</v>
      </c>
      <c r="O1581" s="22">
        <v>44410</v>
      </c>
      <c r="P1581" s="22">
        <v>44407.5</v>
      </c>
      <c r="Q1581">
        <f t="shared" si="148"/>
        <v>98.5</v>
      </c>
      <c r="R1581" s="33">
        <f t="shared" si="149"/>
        <v>1440.07</v>
      </c>
    </row>
    <row r="1582" spans="1:18" x14ac:dyDescent="0.35">
      <c r="A1582" t="s">
        <v>377</v>
      </c>
      <c r="B1582" s="21" t="s">
        <v>313</v>
      </c>
      <c r="C1582" s="22">
        <v>44316</v>
      </c>
      <c r="D1582" t="s">
        <v>201</v>
      </c>
      <c r="E1582" t="s">
        <v>202</v>
      </c>
      <c r="F1582" s="21" t="s">
        <v>101</v>
      </c>
      <c r="G1582" s="32">
        <v>139.56</v>
      </c>
      <c r="H1582" s="22">
        <v>44302</v>
      </c>
      <c r="I1582" s="23">
        <v>44316</v>
      </c>
      <c r="J1582">
        <f t="shared" si="144"/>
        <v>15</v>
      </c>
      <c r="K1582" s="2">
        <f t="shared" si="145"/>
        <v>44309</v>
      </c>
      <c r="L1582" s="9">
        <f t="shared" si="146"/>
        <v>15</v>
      </c>
      <c r="M1582" s="2">
        <f t="shared" si="147"/>
        <v>44309</v>
      </c>
      <c r="N1582" s="22">
        <v>44316</v>
      </c>
      <c r="O1582" s="22">
        <v>44410</v>
      </c>
      <c r="P1582" s="22">
        <v>44407.5</v>
      </c>
      <c r="Q1582">
        <f t="shared" si="148"/>
        <v>98.5</v>
      </c>
      <c r="R1582" s="33">
        <f t="shared" si="149"/>
        <v>13746.66</v>
      </c>
    </row>
    <row r="1583" spans="1:18" x14ac:dyDescent="0.35">
      <c r="A1583" t="s">
        <v>377</v>
      </c>
      <c r="B1583" s="21" t="s">
        <v>313</v>
      </c>
      <c r="C1583" s="22">
        <v>44316</v>
      </c>
      <c r="D1583" t="s">
        <v>201</v>
      </c>
      <c r="E1583" t="s">
        <v>202</v>
      </c>
      <c r="F1583" s="21" t="s">
        <v>375</v>
      </c>
      <c r="G1583" s="32">
        <v>53.22</v>
      </c>
      <c r="H1583" s="22">
        <v>44302</v>
      </c>
      <c r="I1583" s="23">
        <v>44316</v>
      </c>
      <c r="J1583">
        <f t="shared" si="144"/>
        <v>15</v>
      </c>
      <c r="K1583" s="2">
        <f t="shared" si="145"/>
        <v>44309</v>
      </c>
      <c r="L1583" s="9">
        <f t="shared" si="146"/>
        <v>15</v>
      </c>
      <c r="M1583" s="2">
        <f t="shared" si="147"/>
        <v>44309</v>
      </c>
      <c r="N1583" s="22">
        <v>44316</v>
      </c>
      <c r="O1583" s="22">
        <v>44410</v>
      </c>
      <c r="P1583" s="22">
        <v>44407.5</v>
      </c>
      <c r="Q1583">
        <f t="shared" si="148"/>
        <v>98.5</v>
      </c>
      <c r="R1583" s="33">
        <f t="shared" si="149"/>
        <v>5242.17</v>
      </c>
    </row>
    <row r="1584" spans="1:18" x14ac:dyDescent="0.35">
      <c r="A1584" t="s">
        <v>377</v>
      </c>
      <c r="B1584" s="21" t="s">
        <v>313</v>
      </c>
      <c r="C1584" s="22">
        <v>44316</v>
      </c>
      <c r="D1584" t="s">
        <v>347</v>
      </c>
      <c r="E1584" t="s">
        <v>348</v>
      </c>
      <c r="F1584" s="21" t="s">
        <v>316</v>
      </c>
      <c r="G1584" s="32">
        <v>26.19</v>
      </c>
      <c r="H1584" s="22">
        <v>44302</v>
      </c>
      <c r="I1584" s="23">
        <v>44316</v>
      </c>
      <c r="J1584">
        <f t="shared" si="144"/>
        <v>15</v>
      </c>
      <c r="K1584" s="2">
        <f t="shared" si="145"/>
        <v>44309</v>
      </c>
      <c r="L1584" s="9">
        <f t="shared" si="146"/>
        <v>15</v>
      </c>
      <c r="M1584" s="2">
        <f t="shared" si="147"/>
        <v>44309</v>
      </c>
      <c r="N1584" s="22">
        <v>44316</v>
      </c>
      <c r="O1584" s="22">
        <v>44410</v>
      </c>
      <c r="P1584" s="22">
        <v>44407.5</v>
      </c>
      <c r="Q1584">
        <f t="shared" si="148"/>
        <v>98.5</v>
      </c>
      <c r="R1584" s="33">
        <f t="shared" si="149"/>
        <v>2579.7150000000001</v>
      </c>
    </row>
    <row r="1585" spans="1:18" x14ac:dyDescent="0.35">
      <c r="A1585" t="s">
        <v>377</v>
      </c>
      <c r="B1585" s="21" t="s">
        <v>313</v>
      </c>
      <c r="C1585" s="22">
        <v>44316</v>
      </c>
      <c r="D1585" t="s">
        <v>110</v>
      </c>
      <c r="E1585" t="s">
        <v>111</v>
      </c>
      <c r="F1585" s="21" t="s">
        <v>252</v>
      </c>
      <c r="G1585" s="32">
        <v>74.319999999999993</v>
      </c>
      <c r="H1585" s="22">
        <v>44302</v>
      </c>
      <c r="I1585" s="23">
        <v>44316</v>
      </c>
      <c r="J1585">
        <f t="shared" si="144"/>
        <v>15</v>
      </c>
      <c r="K1585" s="2">
        <f t="shared" si="145"/>
        <v>44309</v>
      </c>
      <c r="L1585" s="9">
        <f t="shared" si="146"/>
        <v>15</v>
      </c>
      <c r="M1585" s="2">
        <f t="shared" si="147"/>
        <v>44309</v>
      </c>
      <c r="N1585" s="22">
        <v>44316</v>
      </c>
      <c r="O1585" s="22">
        <v>44410</v>
      </c>
      <c r="P1585" s="22">
        <v>44407.5</v>
      </c>
      <c r="Q1585">
        <f t="shared" si="148"/>
        <v>98.5</v>
      </c>
      <c r="R1585" s="33">
        <f t="shared" si="149"/>
        <v>7320.5199999999995</v>
      </c>
    </row>
    <row r="1586" spans="1:18" x14ac:dyDescent="0.35">
      <c r="A1586" t="s">
        <v>377</v>
      </c>
      <c r="B1586" s="21" t="s">
        <v>313</v>
      </c>
      <c r="C1586" s="22">
        <v>44316</v>
      </c>
      <c r="D1586" t="s">
        <v>110</v>
      </c>
      <c r="E1586" t="s">
        <v>111</v>
      </c>
      <c r="F1586" s="21" t="s">
        <v>242</v>
      </c>
      <c r="G1586" s="32">
        <v>66.38</v>
      </c>
      <c r="H1586" s="22">
        <v>44302</v>
      </c>
      <c r="I1586" s="23">
        <v>44316</v>
      </c>
      <c r="J1586">
        <f t="shared" si="144"/>
        <v>15</v>
      </c>
      <c r="K1586" s="2">
        <f t="shared" si="145"/>
        <v>44309</v>
      </c>
      <c r="L1586" s="9">
        <f t="shared" si="146"/>
        <v>15</v>
      </c>
      <c r="M1586" s="2">
        <f t="shared" si="147"/>
        <v>44309</v>
      </c>
      <c r="N1586" s="22">
        <v>44316</v>
      </c>
      <c r="O1586" s="22">
        <v>44410</v>
      </c>
      <c r="P1586" s="22">
        <v>44407.5</v>
      </c>
      <c r="Q1586">
        <f t="shared" si="148"/>
        <v>98.5</v>
      </c>
      <c r="R1586" s="33">
        <f t="shared" si="149"/>
        <v>6538.4299999999994</v>
      </c>
    </row>
    <row r="1587" spans="1:18" x14ac:dyDescent="0.35">
      <c r="A1587" t="s">
        <v>377</v>
      </c>
      <c r="B1587" s="21" t="s">
        <v>313</v>
      </c>
      <c r="C1587" s="22">
        <v>44316</v>
      </c>
      <c r="D1587" t="s">
        <v>358</v>
      </c>
      <c r="E1587" t="s">
        <v>359</v>
      </c>
      <c r="F1587" s="21" t="s">
        <v>360</v>
      </c>
      <c r="G1587" s="32">
        <v>13.69</v>
      </c>
      <c r="H1587" s="22">
        <v>44302</v>
      </c>
      <c r="I1587" s="23">
        <v>44316</v>
      </c>
      <c r="J1587">
        <f t="shared" si="144"/>
        <v>15</v>
      </c>
      <c r="K1587" s="2">
        <f t="shared" si="145"/>
        <v>44309</v>
      </c>
      <c r="L1587" s="9">
        <f t="shared" si="146"/>
        <v>15</v>
      </c>
      <c r="M1587" s="2">
        <f t="shared" si="147"/>
        <v>44309</v>
      </c>
      <c r="N1587" s="22">
        <v>44316</v>
      </c>
      <c r="O1587" s="22">
        <v>44410</v>
      </c>
      <c r="P1587" s="22">
        <v>44407.5</v>
      </c>
      <c r="Q1587">
        <f t="shared" si="148"/>
        <v>98.5</v>
      </c>
      <c r="R1587" s="33">
        <f t="shared" si="149"/>
        <v>1348.4649999999999</v>
      </c>
    </row>
    <row r="1588" spans="1:18" x14ac:dyDescent="0.35">
      <c r="A1588" t="s">
        <v>377</v>
      </c>
      <c r="B1588" s="21" t="s">
        <v>313</v>
      </c>
      <c r="C1588" s="22">
        <v>44316</v>
      </c>
      <c r="D1588" t="s">
        <v>361</v>
      </c>
      <c r="E1588" t="s">
        <v>362</v>
      </c>
      <c r="F1588" s="21" t="s">
        <v>363</v>
      </c>
      <c r="G1588" s="32">
        <v>23.65</v>
      </c>
      <c r="H1588" s="22">
        <v>44302</v>
      </c>
      <c r="I1588" s="23">
        <v>44316</v>
      </c>
      <c r="J1588">
        <f t="shared" si="144"/>
        <v>15</v>
      </c>
      <c r="K1588" s="2">
        <f t="shared" si="145"/>
        <v>44309</v>
      </c>
      <c r="L1588" s="9">
        <f t="shared" si="146"/>
        <v>15</v>
      </c>
      <c r="M1588" s="2">
        <f t="shared" si="147"/>
        <v>44309</v>
      </c>
      <c r="N1588" s="22">
        <v>44316</v>
      </c>
      <c r="O1588" s="22">
        <v>44410</v>
      </c>
      <c r="P1588" s="22">
        <v>44407.5</v>
      </c>
      <c r="Q1588">
        <f t="shared" si="148"/>
        <v>98.5</v>
      </c>
      <c r="R1588" s="33">
        <f t="shared" si="149"/>
        <v>2329.5249999999996</v>
      </c>
    </row>
    <row r="1589" spans="1:18" x14ac:dyDescent="0.35">
      <c r="A1589" t="s">
        <v>377</v>
      </c>
      <c r="B1589" s="21" t="s">
        <v>313</v>
      </c>
      <c r="C1589" s="22">
        <v>44316</v>
      </c>
      <c r="D1589" t="s">
        <v>201</v>
      </c>
      <c r="E1589" t="s">
        <v>202</v>
      </c>
      <c r="F1589" s="21" t="s">
        <v>364</v>
      </c>
      <c r="G1589" s="32">
        <v>6.81</v>
      </c>
      <c r="H1589" s="22">
        <v>44302</v>
      </c>
      <c r="I1589" s="23">
        <v>44316</v>
      </c>
      <c r="J1589">
        <f t="shared" si="144"/>
        <v>15</v>
      </c>
      <c r="K1589" s="2">
        <f t="shared" si="145"/>
        <v>44309</v>
      </c>
      <c r="L1589" s="9">
        <f t="shared" si="146"/>
        <v>15</v>
      </c>
      <c r="M1589" s="2">
        <f t="shared" si="147"/>
        <v>44309</v>
      </c>
      <c r="N1589" s="22">
        <v>44316</v>
      </c>
      <c r="O1589" s="22">
        <v>44410</v>
      </c>
      <c r="P1589" s="22">
        <v>44407.5</v>
      </c>
      <c r="Q1589">
        <f t="shared" si="148"/>
        <v>98.5</v>
      </c>
      <c r="R1589" s="33">
        <f t="shared" si="149"/>
        <v>670.78499999999997</v>
      </c>
    </row>
    <row r="1590" spans="1:18" x14ac:dyDescent="0.35">
      <c r="A1590" t="s">
        <v>378</v>
      </c>
      <c r="B1590" s="21" t="s">
        <v>313</v>
      </c>
      <c r="C1590" s="22">
        <v>44330</v>
      </c>
      <c r="D1590" t="s">
        <v>90</v>
      </c>
      <c r="E1590" t="s">
        <v>91</v>
      </c>
      <c r="F1590" s="21" t="s">
        <v>89</v>
      </c>
      <c r="G1590" s="32">
        <v>4.6100000000000003</v>
      </c>
      <c r="H1590" s="22">
        <v>44317</v>
      </c>
      <c r="I1590" s="23">
        <v>44331</v>
      </c>
      <c r="J1590">
        <f t="shared" si="144"/>
        <v>15</v>
      </c>
      <c r="K1590" s="2">
        <f t="shared" si="145"/>
        <v>44324</v>
      </c>
      <c r="L1590" s="9">
        <f t="shared" si="146"/>
        <v>15</v>
      </c>
      <c r="M1590" s="2">
        <f t="shared" si="147"/>
        <v>44324</v>
      </c>
      <c r="N1590" s="22">
        <v>44330</v>
      </c>
      <c r="O1590" s="22">
        <v>44333</v>
      </c>
      <c r="P1590" s="22">
        <v>44330.5</v>
      </c>
      <c r="Q1590">
        <f t="shared" si="148"/>
        <v>6.5</v>
      </c>
      <c r="R1590" s="33">
        <f t="shared" si="149"/>
        <v>29.965000000000003</v>
      </c>
    </row>
    <row r="1591" spans="1:18" x14ac:dyDescent="0.35">
      <c r="A1591" t="s">
        <v>378</v>
      </c>
      <c r="B1591" s="21" t="s">
        <v>313</v>
      </c>
      <c r="C1591" s="22">
        <v>44330</v>
      </c>
      <c r="D1591" t="s">
        <v>92</v>
      </c>
      <c r="E1591" t="s">
        <v>93</v>
      </c>
      <c r="F1591" s="21" t="s">
        <v>89</v>
      </c>
      <c r="G1591" s="32">
        <v>4.6100000000000003</v>
      </c>
      <c r="H1591" s="22">
        <v>44317</v>
      </c>
      <c r="I1591" s="23">
        <v>44331</v>
      </c>
      <c r="J1591">
        <f t="shared" si="144"/>
        <v>15</v>
      </c>
      <c r="K1591" s="2">
        <f t="shared" si="145"/>
        <v>44324</v>
      </c>
      <c r="L1591" s="9">
        <f t="shared" si="146"/>
        <v>15</v>
      </c>
      <c r="M1591" s="2">
        <f t="shared" si="147"/>
        <v>44324</v>
      </c>
      <c r="N1591" s="22">
        <v>44330</v>
      </c>
      <c r="O1591" s="22">
        <v>44333</v>
      </c>
      <c r="P1591" s="22">
        <v>44330.5</v>
      </c>
      <c r="Q1591">
        <f t="shared" si="148"/>
        <v>6.5</v>
      </c>
      <c r="R1591" s="33">
        <f t="shared" si="149"/>
        <v>29.965000000000003</v>
      </c>
    </row>
    <row r="1592" spans="1:18" x14ac:dyDescent="0.35">
      <c r="A1592" t="s">
        <v>378</v>
      </c>
      <c r="B1592" s="21" t="s">
        <v>313</v>
      </c>
      <c r="C1592" s="22">
        <v>44330</v>
      </c>
      <c r="D1592" t="s">
        <v>87</v>
      </c>
      <c r="E1592" t="s">
        <v>88</v>
      </c>
      <c r="F1592" s="21" t="s">
        <v>89</v>
      </c>
      <c r="G1592" s="32">
        <v>23.72</v>
      </c>
      <c r="H1592" s="22">
        <v>44317</v>
      </c>
      <c r="I1592" s="23">
        <v>44331</v>
      </c>
      <c r="J1592">
        <f t="shared" si="144"/>
        <v>15</v>
      </c>
      <c r="K1592" s="2">
        <f t="shared" si="145"/>
        <v>44324</v>
      </c>
      <c r="L1592" s="9">
        <f t="shared" si="146"/>
        <v>15</v>
      </c>
      <c r="M1592" s="2">
        <f t="shared" si="147"/>
        <v>44324</v>
      </c>
      <c r="N1592" s="22">
        <v>44330</v>
      </c>
      <c r="O1592" s="22">
        <v>44333</v>
      </c>
      <c r="P1592" s="22">
        <v>44330.5</v>
      </c>
      <c r="Q1592">
        <f t="shared" si="148"/>
        <v>6.5</v>
      </c>
      <c r="R1592" s="33">
        <f t="shared" si="149"/>
        <v>154.18</v>
      </c>
    </row>
    <row r="1593" spans="1:18" x14ac:dyDescent="0.35">
      <c r="A1593" t="s">
        <v>378</v>
      </c>
      <c r="B1593" s="21" t="s">
        <v>313</v>
      </c>
      <c r="C1593" s="22">
        <v>44330</v>
      </c>
      <c r="D1593" t="s">
        <v>90</v>
      </c>
      <c r="E1593" t="s">
        <v>91</v>
      </c>
      <c r="F1593" s="21" t="s">
        <v>89</v>
      </c>
      <c r="G1593" s="32">
        <v>5.82</v>
      </c>
      <c r="H1593" s="22">
        <v>44317</v>
      </c>
      <c r="I1593" s="23">
        <v>44331</v>
      </c>
      <c r="J1593">
        <f t="shared" si="144"/>
        <v>15</v>
      </c>
      <c r="K1593" s="2">
        <f t="shared" si="145"/>
        <v>44324</v>
      </c>
      <c r="L1593" s="9">
        <f t="shared" si="146"/>
        <v>15</v>
      </c>
      <c r="M1593" s="2">
        <f t="shared" si="147"/>
        <v>44324</v>
      </c>
      <c r="N1593" s="22">
        <v>44330</v>
      </c>
      <c r="O1593" s="22">
        <v>44333</v>
      </c>
      <c r="P1593" s="22">
        <v>44330.5</v>
      </c>
      <c r="Q1593">
        <f t="shared" si="148"/>
        <v>6.5</v>
      </c>
      <c r="R1593" s="33">
        <f t="shared" si="149"/>
        <v>37.83</v>
      </c>
    </row>
    <row r="1594" spans="1:18" x14ac:dyDescent="0.35">
      <c r="A1594" t="s">
        <v>378</v>
      </c>
      <c r="B1594" s="21" t="s">
        <v>313</v>
      </c>
      <c r="C1594" s="22">
        <v>44330</v>
      </c>
      <c r="D1594" t="s">
        <v>92</v>
      </c>
      <c r="E1594" t="s">
        <v>93</v>
      </c>
      <c r="F1594" s="21" t="s">
        <v>89</v>
      </c>
      <c r="G1594" s="32">
        <v>5.82</v>
      </c>
      <c r="H1594" s="22">
        <v>44317</v>
      </c>
      <c r="I1594" s="23">
        <v>44331</v>
      </c>
      <c r="J1594">
        <f t="shared" si="144"/>
        <v>15</v>
      </c>
      <c r="K1594" s="2">
        <f t="shared" si="145"/>
        <v>44324</v>
      </c>
      <c r="L1594" s="9">
        <f t="shared" si="146"/>
        <v>15</v>
      </c>
      <c r="M1594" s="2">
        <f t="shared" si="147"/>
        <v>44324</v>
      </c>
      <c r="N1594" s="22">
        <v>44330</v>
      </c>
      <c r="O1594" s="22">
        <v>44333</v>
      </c>
      <c r="P1594" s="22">
        <v>44330.5</v>
      </c>
      <c r="Q1594">
        <f t="shared" si="148"/>
        <v>6.5</v>
      </c>
      <c r="R1594" s="33">
        <f t="shared" si="149"/>
        <v>37.83</v>
      </c>
    </row>
    <row r="1595" spans="1:18" x14ac:dyDescent="0.35">
      <c r="A1595" t="s">
        <v>378</v>
      </c>
      <c r="B1595" s="21" t="s">
        <v>313</v>
      </c>
      <c r="C1595" s="22">
        <v>44330</v>
      </c>
      <c r="D1595" t="s">
        <v>87</v>
      </c>
      <c r="E1595" t="s">
        <v>88</v>
      </c>
      <c r="F1595" s="21" t="s">
        <v>89</v>
      </c>
      <c r="G1595" s="32">
        <v>217.86</v>
      </c>
      <c r="H1595" s="22">
        <v>44317</v>
      </c>
      <c r="I1595" s="23">
        <v>44331</v>
      </c>
      <c r="J1595">
        <f t="shared" si="144"/>
        <v>15</v>
      </c>
      <c r="K1595" s="2">
        <f t="shared" si="145"/>
        <v>44324</v>
      </c>
      <c r="L1595" s="9">
        <f t="shared" si="146"/>
        <v>15</v>
      </c>
      <c r="M1595" s="2">
        <f t="shared" si="147"/>
        <v>44324</v>
      </c>
      <c r="N1595" s="22">
        <v>44330</v>
      </c>
      <c r="O1595" s="22">
        <v>44333</v>
      </c>
      <c r="P1595" s="22">
        <v>44330.5</v>
      </c>
      <c r="Q1595">
        <f t="shared" si="148"/>
        <v>6.5</v>
      </c>
      <c r="R1595" s="33">
        <f t="shared" si="149"/>
        <v>1416.0900000000001</v>
      </c>
    </row>
    <row r="1596" spans="1:18" x14ac:dyDescent="0.35">
      <c r="A1596" t="s">
        <v>378</v>
      </c>
      <c r="B1596" s="21" t="s">
        <v>313</v>
      </c>
      <c r="C1596" s="22">
        <v>44330</v>
      </c>
      <c r="D1596" t="s">
        <v>90</v>
      </c>
      <c r="E1596" t="s">
        <v>91</v>
      </c>
      <c r="F1596" s="21" t="s">
        <v>89</v>
      </c>
      <c r="G1596" s="32">
        <v>104.91</v>
      </c>
      <c r="H1596" s="22">
        <v>44317</v>
      </c>
      <c r="I1596" s="23">
        <v>44331</v>
      </c>
      <c r="J1596">
        <f t="shared" si="144"/>
        <v>15</v>
      </c>
      <c r="K1596" s="2">
        <f t="shared" si="145"/>
        <v>44324</v>
      </c>
      <c r="L1596" s="9">
        <f t="shared" si="146"/>
        <v>15</v>
      </c>
      <c r="M1596" s="2">
        <f t="shared" si="147"/>
        <v>44324</v>
      </c>
      <c r="N1596" s="22">
        <v>44330</v>
      </c>
      <c r="O1596" s="22">
        <v>44333</v>
      </c>
      <c r="P1596" s="22">
        <v>44330.5</v>
      </c>
      <c r="Q1596">
        <f t="shared" si="148"/>
        <v>6.5</v>
      </c>
      <c r="R1596" s="33">
        <f t="shared" si="149"/>
        <v>681.91499999999996</v>
      </c>
    </row>
    <row r="1597" spans="1:18" x14ac:dyDescent="0.35">
      <c r="A1597" t="s">
        <v>378</v>
      </c>
      <c r="B1597" s="21" t="s">
        <v>313</v>
      </c>
      <c r="C1597" s="22">
        <v>44330</v>
      </c>
      <c r="D1597" t="s">
        <v>92</v>
      </c>
      <c r="E1597" t="s">
        <v>93</v>
      </c>
      <c r="F1597" s="21" t="s">
        <v>89</v>
      </c>
      <c r="G1597" s="32">
        <v>104.91</v>
      </c>
      <c r="H1597" s="22">
        <v>44317</v>
      </c>
      <c r="I1597" s="23">
        <v>44331</v>
      </c>
      <c r="J1597">
        <f t="shared" si="144"/>
        <v>15</v>
      </c>
      <c r="K1597" s="2">
        <f t="shared" si="145"/>
        <v>44324</v>
      </c>
      <c r="L1597" s="9">
        <f t="shared" si="146"/>
        <v>15</v>
      </c>
      <c r="M1597" s="2">
        <f t="shared" si="147"/>
        <v>44324</v>
      </c>
      <c r="N1597" s="22">
        <v>44330</v>
      </c>
      <c r="O1597" s="22">
        <v>44333</v>
      </c>
      <c r="P1597" s="22">
        <v>44330.5</v>
      </c>
      <c r="Q1597">
        <f t="shared" si="148"/>
        <v>6.5</v>
      </c>
      <c r="R1597" s="33">
        <f t="shared" si="149"/>
        <v>681.91499999999996</v>
      </c>
    </row>
    <row r="1598" spans="1:18" x14ac:dyDescent="0.35">
      <c r="A1598" t="s">
        <v>378</v>
      </c>
      <c r="B1598" s="21" t="s">
        <v>313</v>
      </c>
      <c r="C1598" s="22">
        <v>44330</v>
      </c>
      <c r="D1598" t="s">
        <v>99</v>
      </c>
      <c r="E1598" t="s">
        <v>100</v>
      </c>
      <c r="F1598" s="21" t="s">
        <v>109</v>
      </c>
      <c r="G1598" s="32">
        <v>137</v>
      </c>
      <c r="H1598" s="22">
        <v>44317</v>
      </c>
      <c r="I1598" s="23">
        <v>44331</v>
      </c>
      <c r="J1598">
        <f t="shared" si="144"/>
        <v>15</v>
      </c>
      <c r="K1598" s="2">
        <f t="shared" si="145"/>
        <v>44324</v>
      </c>
      <c r="L1598" s="9">
        <f t="shared" si="146"/>
        <v>15</v>
      </c>
      <c r="M1598" s="2">
        <f t="shared" si="147"/>
        <v>44324</v>
      </c>
      <c r="N1598" s="22">
        <v>44330</v>
      </c>
      <c r="O1598" s="22">
        <v>44335</v>
      </c>
      <c r="P1598" s="22">
        <v>44334.5</v>
      </c>
      <c r="Q1598">
        <f t="shared" si="148"/>
        <v>10.5</v>
      </c>
      <c r="R1598" s="33">
        <f t="shared" si="149"/>
        <v>1438.5</v>
      </c>
    </row>
    <row r="1599" spans="1:18" x14ac:dyDescent="0.35">
      <c r="A1599" t="s">
        <v>378</v>
      </c>
      <c r="B1599" s="21" t="s">
        <v>313</v>
      </c>
      <c r="C1599" s="22">
        <v>44330</v>
      </c>
      <c r="D1599" t="s">
        <v>87</v>
      </c>
      <c r="E1599" t="s">
        <v>88</v>
      </c>
      <c r="F1599" s="21" t="s">
        <v>89</v>
      </c>
      <c r="G1599" s="32">
        <v>193.53</v>
      </c>
      <c r="H1599" s="22">
        <v>44317</v>
      </c>
      <c r="I1599" s="23">
        <v>44331</v>
      </c>
      <c r="J1599">
        <f t="shared" si="144"/>
        <v>15</v>
      </c>
      <c r="K1599" s="2">
        <f t="shared" si="145"/>
        <v>44324</v>
      </c>
      <c r="L1599" s="9">
        <f t="shared" si="146"/>
        <v>15</v>
      </c>
      <c r="M1599" s="2">
        <f t="shared" si="147"/>
        <v>44324</v>
      </c>
      <c r="N1599" s="22">
        <v>44330</v>
      </c>
      <c r="O1599" s="22">
        <v>44333</v>
      </c>
      <c r="P1599" s="22">
        <v>44330.5</v>
      </c>
      <c r="Q1599">
        <f t="shared" si="148"/>
        <v>6.5</v>
      </c>
      <c r="R1599" s="33">
        <f t="shared" si="149"/>
        <v>1257.9449999999999</v>
      </c>
    </row>
    <row r="1600" spans="1:18" x14ac:dyDescent="0.35">
      <c r="A1600" t="s">
        <v>378</v>
      </c>
      <c r="B1600" s="21" t="s">
        <v>313</v>
      </c>
      <c r="C1600" s="22">
        <v>44330</v>
      </c>
      <c r="D1600" t="s">
        <v>90</v>
      </c>
      <c r="E1600" t="s">
        <v>91</v>
      </c>
      <c r="F1600" s="21" t="s">
        <v>89</v>
      </c>
      <c r="G1600" s="32">
        <v>23.14</v>
      </c>
      <c r="H1600" s="22">
        <v>44317</v>
      </c>
      <c r="I1600" s="23">
        <v>44331</v>
      </c>
      <c r="J1600">
        <f t="shared" si="144"/>
        <v>15</v>
      </c>
      <c r="K1600" s="2">
        <f t="shared" si="145"/>
        <v>44324</v>
      </c>
      <c r="L1600" s="9">
        <f t="shared" si="146"/>
        <v>15</v>
      </c>
      <c r="M1600" s="2">
        <f t="shared" si="147"/>
        <v>44324</v>
      </c>
      <c r="N1600" s="22">
        <v>44330</v>
      </c>
      <c r="O1600" s="22">
        <v>44333</v>
      </c>
      <c r="P1600" s="22">
        <v>44330.5</v>
      </c>
      <c r="Q1600">
        <f t="shared" si="148"/>
        <v>6.5</v>
      </c>
      <c r="R1600" s="33">
        <f t="shared" si="149"/>
        <v>150.41</v>
      </c>
    </row>
    <row r="1601" spans="1:18" x14ac:dyDescent="0.35">
      <c r="A1601" t="s">
        <v>378</v>
      </c>
      <c r="B1601" s="21" t="s">
        <v>313</v>
      </c>
      <c r="C1601" s="22">
        <v>44330</v>
      </c>
      <c r="D1601" t="s">
        <v>92</v>
      </c>
      <c r="E1601" t="s">
        <v>93</v>
      </c>
      <c r="F1601" s="21" t="s">
        <v>89</v>
      </c>
      <c r="G1601" s="32">
        <v>23.14</v>
      </c>
      <c r="H1601" s="22">
        <v>44317</v>
      </c>
      <c r="I1601" s="23">
        <v>44331</v>
      </c>
      <c r="J1601">
        <f t="shared" ref="J1601:J1663" si="150">I1601-H1601+1</f>
        <v>15</v>
      </c>
      <c r="K1601" s="2">
        <f t="shared" ref="K1601:K1663" si="151">(H1601+I1601)/2</f>
        <v>44324</v>
      </c>
      <c r="L1601" s="9">
        <f t="shared" si="146"/>
        <v>15</v>
      </c>
      <c r="M1601" s="2">
        <f t="shared" si="147"/>
        <v>44324</v>
      </c>
      <c r="N1601" s="22">
        <v>44330</v>
      </c>
      <c r="O1601" s="22">
        <v>44333</v>
      </c>
      <c r="P1601" s="22">
        <v>44330.5</v>
      </c>
      <c r="Q1601">
        <f t="shared" si="148"/>
        <v>6.5</v>
      </c>
      <c r="R1601" s="33">
        <f t="shared" si="149"/>
        <v>150.41</v>
      </c>
    </row>
    <row r="1602" spans="1:18" x14ac:dyDescent="0.35">
      <c r="A1602" t="s">
        <v>378</v>
      </c>
      <c r="B1602" s="21" t="s">
        <v>313</v>
      </c>
      <c r="C1602" s="22">
        <v>44330</v>
      </c>
      <c r="D1602" t="s">
        <v>99</v>
      </c>
      <c r="E1602" t="s">
        <v>100</v>
      </c>
      <c r="F1602" s="21" t="s">
        <v>109</v>
      </c>
      <c r="G1602" s="32">
        <v>61</v>
      </c>
      <c r="H1602" s="22">
        <v>44317</v>
      </c>
      <c r="I1602" s="23">
        <v>44331</v>
      </c>
      <c r="J1602">
        <f t="shared" si="150"/>
        <v>15</v>
      </c>
      <c r="K1602" s="2">
        <f t="shared" si="151"/>
        <v>44324</v>
      </c>
      <c r="L1602" s="9">
        <f t="shared" si="146"/>
        <v>15</v>
      </c>
      <c r="M1602" s="2">
        <f t="shared" si="147"/>
        <v>44324</v>
      </c>
      <c r="N1602" s="22">
        <v>44330</v>
      </c>
      <c r="O1602" s="22">
        <v>44335</v>
      </c>
      <c r="P1602" s="22">
        <v>44334.5</v>
      </c>
      <c r="Q1602">
        <f t="shared" si="148"/>
        <v>10.5</v>
      </c>
      <c r="R1602" s="33">
        <f t="shared" si="149"/>
        <v>640.5</v>
      </c>
    </row>
    <row r="1603" spans="1:18" x14ac:dyDescent="0.35">
      <c r="A1603" t="s">
        <v>378</v>
      </c>
      <c r="B1603" s="21" t="s">
        <v>313</v>
      </c>
      <c r="C1603" s="22">
        <v>44330</v>
      </c>
      <c r="D1603" t="s">
        <v>87</v>
      </c>
      <c r="E1603" t="s">
        <v>88</v>
      </c>
      <c r="F1603" s="21" t="s">
        <v>89</v>
      </c>
      <c r="G1603" s="32">
        <v>5262.3099999999995</v>
      </c>
      <c r="H1603" s="22">
        <v>44317</v>
      </c>
      <c r="I1603" s="23">
        <v>44331</v>
      </c>
      <c r="J1603">
        <f t="shared" si="150"/>
        <v>15</v>
      </c>
      <c r="K1603" s="2">
        <f t="shared" si="151"/>
        <v>44324</v>
      </c>
      <c r="L1603" s="9">
        <f t="shared" si="146"/>
        <v>15</v>
      </c>
      <c r="M1603" s="2">
        <f t="shared" si="147"/>
        <v>44324</v>
      </c>
      <c r="N1603" s="22">
        <v>44330</v>
      </c>
      <c r="O1603" s="22">
        <v>44333</v>
      </c>
      <c r="P1603" s="22">
        <v>44330.5</v>
      </c>
      <c r="Q1603">
        <f t="shared" si="148"/>
        <v>6.5</v>
      </c>
      <c r="R1603" s="33">
        <f t="shared" si="149"/>
        <v>34205.014999999999</v>
      </c>
    </row>
    <row r="1604" spans="1:18" x14ac:dyDescent="0.35">
      <c r="A1604" t="s">
        <v>378</v>
      </c>
      <c r="B1604" s="21" t="s">
        <v>313</v>
      </c>
      <c r="C1604" s="22">
        <v>44330</v>
      </c>
      <c r="D1604" t="s">
        <v>90</v>
      </c>
      <c r="E1604" t="s">
        <v>91</v>
      </c>
      <c r="F1604" s="21" t="s">
        <v>89</v>
      </c>
      <c r="G1604" s="32">
        <v>509.33000000000004</v>
      </c>
      <c r="H1604" s="22">
        <v>44317</v>
      </c>
      <c r="I1604" s="23">
        <v>44331</v>
      </c>
      <c r="J1604">
        <f t="shared" si="150"/>
        <v>15</v>
      </c>
      <c r="K1604" s="2">
        <f t="shared" si="151"/>
        <v>44324</v>
      </c>
      <c r="L1604" s="9">
        <f t="shared" si="146"/>
        <v>15</v>
      </c>
      <c r="M1604" s="2">
        <f t="shared" si="147"/>
        <v>44324</v>
      </c>
      <c r="N1604" s="22">
        <v>44330</v>
      </c>
      <c r="O1604" s="22">
        <v>44333</v>
      </c>
      <c r="P1604" s="22">
        <v>44330.5</v>
      </c>
      <c r="Q1604">
        <f t="shared" si="148"/>
        <v>6.5</v>
      </c>
      <c r="R1604" s="33">
        <f t="shared" si="149"/>
        <v>3310.6450000000004</v>
      </c>
    </row>
    <row r="1605" spans="1:18" x14ac:dyDescent="0.35">
      <c r="A1605" t="s">
        <v>378</v>
      </c>
      <c r="B1605" s="21" t="s">
        <v>313</v>
      </c>
      <c r="C1605" s="22">
        <v>44330</v>
      </c>
      <c r="D1605" t="s">
        <v>92</v>
      </c>
      <c r="E1605" t="s">
        <v>93</v>
      </c>
      <c r="F1605" s="21" t="s">
        <v>89</v>
      </c>
      <c r="G1605" s="32">
        <v>509.33000000000004</v>
      </c>
      <c r="H1605" s="22">
        <v>44317</v>
      </c>
      <c r="I1605" s="23">
        <v>44331</v>
      </c>
      <c r="J1605">
        <f t="shared" si="150"/>
        <v>15</v>
      </c>
      <c r="K1605" s="2">
        <f t="shared" si="151"/>
        <v>44324</v>
      </c>
      <c r="L1605" s="9">
        <f t="shared" si="146"/>
        <v>15</v>
      </c>
      <c r="M1605" s="2">
        <f t="shared" si="147"/>
        <v>44324</v>
      </c>
      <c r="N1605" s="22">
        <v>44330</v>
      </c>
      <c r="O1605" s="22">
        <v>44333</v>
      </c>
      <c r="P1605" s="22">
        <v>44330.5</v>
      </c>
      <c r="Q1605">
        <f t="shared" si="148"/>
        <v>6.5</v>
      </c>
      <c r="R1605" s="33">
        <f t="shared" si="149"/>
        <v>3310.6450000000004</v>
      </c>
    </row>
    <row r="1606" spans="1:18" x14ac:dyDescent="0.35">
      <c r="A1606" t="s">
        <v>378</v>
      </c>
      <c r="B1606" s="21" t="s">
        <v>313</v>
      </c>
      <c r="C1606" s="22">
        <v>44330</v>
      </c>
      <c r="D1606" t="s">
        <v>99</v>
      </c>
      <c r="E1606" t="s">
        <v>100</v>
      </c>
      <c r="F1606" s="21" t="s">
        <v>109</v>
      </c>
      <c r="G1606" s="32">
        <v>441</v>
      </c>
      <c r="H1606" s="22">
        <v>44317</v>
      </c>
      <c r="I1606" s="23">
        <v>44331</v>
      </c>
      <c r="J1606">
        <f t="shared" si="150"/>
        <v>15</v>
      </c>
      <c r="K1606" s="2">
        <f t="shared" si="151"/>
        <v>44324</v>
      </c>
      <c r="L1606" s="9">
        <f t="shared" si="146"/>
        <v>15</v>
      </c>
      <c r="M1606" s="2">
        <f t="shared" si="147"/>
        <v>44324</v>
      </c>
      <c r="N1606" s="22">
        <v>44330</v>
      </c>
      <c r="O1606" s="22">
        <v>44335</v>
      </c>
      <c r="P1606" s="22">
        <v>44334.5</v>
      </c>
      <c r="Q1606">
        <f t="shared" si="148"/>
        <v>10.5</v>
      </c>
      <c r="R1606" s="33">
        <f t="shared" si="149"/>
        <v>4630.5</v>
      </c>
    </row>
    <row r="1607" spans="1:18" x14ac:dyDescent="0.35">
      <c r="A1607" t="s">
        <v>378</v>
      </c>
      <c r="B1607" s="21" t="s">
        <v>313</v>
      </c>
      <c r="C1607" s="22">
        <v>44330</v>
      </c>
      <c r="D1607" t="s">
        <v>369</v>
      </c>
      <c r="E1607" t="s">
        <v>370</v>
      </c>
      <c r="F1607" s="21" t="s">
        <v>89</v>
      </c>
      <c r="G1607" s="32">
        <v>12797.889999999996</v>
      </c>
      <c r="H1607" s="22">
        <v>44317</v>
      </c>
      <c r="I1607" s="23">
        <v>44331</v>
      </c>
      <c r="J1607">
        <f t="shared" si="150"/>
        <v>15</v>
      </c>
      <c r="K1607" s="2">
        <f t="shared" si="151"/>
        <v>44324</v>
      </c>
      <c r="L1607" s="9">
        <f t="shared" si="146"/>
        <v>15</v>
      </c>
      <c r="M1607" s="2">
        <f t="shared" si="147"/>
        <v>44324</v>
      </c>
      <c r="N1607" s="22">
        <v>44330</v>
      </c>
      <c r="O1607" s="22">
        <v>44333</v>
      </c>
      <c r="P1607" s="22">
        <v>44330.5</v>
      </c>
      <c r="Q1607">
        <f t="shared" si="148"/>
        <v>6.5</v>
      </c>
      <c r="R1607" s="33">
        <f t="shared" si="149"/>
        <v>83186.284999999974</v>
      </c>
    </row>
    <row r="1608" spans="1:18" x14ac:dyDescent="0.35">
      <c r="A1608" t="s">
        <v>378</v>
      </c>
      <c r="B1608" s="21" t="s">
        <v>313</v>
      </c>
      <c r="C1608" s="22">
        <v>44330</v>
      </c>
      <c r="D1608" t="s">
        <v>87</v>
      </c>
      <c r="E1608" t="s">
        <v>88</v>
      </c>
      <c r="F1608" s="21" t="s">
        <v>89</v>
      </c>
      <c r="G1608" s="32">
        <v>3190608.360000005</v>
      </c>
      <c r="H1608" s="22">
        <v>44317</v>
      </c>
      <c r="I1608" s="23">
        <v>44331</v>
      </c>
      <c r="J1608">
        <f t="shared" si="150"/>
        <v>15</v>
      </c>
      <c r="K1608" s="2">
        <f t="shared" si="151"/>
        <v>44324</v>
      </c>
      <c r="L1608" s="9">
        <f t="shared" si="146"/>
        <v>15</v>
      </c>
      <c r="M1608" s="2">
        <f t="shared" si="147"/>
        <v>44324</v>
      </c>
      <c r="N1608" s="22">
        <v>44330</v>
      </c>
      <c r="O1608" s="22">
        <v>44333</v>
      </c>
      <c r="P1608" s="22">
        <v>44330.5</v>
      </c>
      <c r="Q1608">
        <f t="shared" si="148"/>
        <v>6.5</v>
      </c>
      <c r="R1608" s="33">
        <f t="shared" si="149"/>
        <v>20738954.340000033</v>
      </c>
    </row>
    <row r="1609" spans="1:18" x14ac:dyDescent="0.35">
      <c r="A1609" t="s">
        <v>378</v>
      </c>
      <c r="B1609" s="21" t="s">
        <v>313</v>
      </c>
      <c r="C1609" s="22">
        <v>44330</v>
      </c>
      <c r="D1609" t="s">
        <v>90</v>
      </c>
      <c r="E1609" t="s">
        <v>91</v>
      </c>
      <c r="F1609" s="21" t="s">
        <v>89</v>
      </c>
      <c r="G1609" s="32">
        <v>382727.32000000007</v>
      </c>
      <c r="H1609" s="22">
        <v>44317</v>
      </c>
      <c r="I1609" s="23">
        <v>44331</v>
      </c>
      <c r="J1609">
        <f t="shared" si="150"/>
        <v>15</v>
      </c>
      <c r="K1609" s="2">
        <f t="shared" si="151"/>
        <v>44324</v>
      </c>
      <c r="L1609" s="9">
        <f t="shared" si="146"/>
        <v>15</v>
      </c>
      <c r="M1609" s="2">
        <f t="shared" si="147"/>
        <v>44324</v>
      </c>
      <c r="N1609" s="22">
        <v>44330</v>
      </c>
      <c r="O1609" s="22">
        <v>44333</v>
      </c>
      <c r="P1609" s="22">
        <v>44330.5</v>
      </c>
      <c r="Q1609">
        <f t="shared" si="148"/>
        <v>6.5</v>
      </c>
      <c r="R1609" s="33">
        <f t="shared" si="149"/>
        <v>2487727.5800000005</v>
      </c>
    </row>
    <row r="1610" spans="1:18" x14ac:dyDescent="0.35">
      <c r="A1610" t="s">
        <v>378</v>
      </c>
      <c r="B1610" s="21" t="s">
        <v>313</v>
      </c>
      <c r="C1610" s="22">
        <v>44330</v>
      </c>
      <c r="D1610" t="s">
        <v>92</v>
      </c>
      <c r="E1610" t="s">
        <v>93</v>
      </c>
      <c r="F1610" s="21" t="s">
        <v>89</v>
      </c>
      <c r="G1610" s="32">
        <v>382727.2900000001</v>
      </c>
      <c r="H1610" s="22">
        <v>44317</v>
      </c>
      <c r="I1610" s="23">
        <v>44331</v>
      </c>
      <c r="J1610">
        <f t="shared" si="150"/>
        <v>15</v>
      </c>
      <c r="K1610" s="2">
        <f t="shared" si="151"/>
        <v>44324</v>
      </c>
      <c r="L1610" s="9">
        <f t="shared" si="146"/>
        <v>15</v>
      </c>
      <c r="M1610" s="2">
        <f t="shared" si="147"/>
        <v>44324</v>
      </c>
      <c r="N1610" s="22">
        <v>44330</v>
      </c>
      <c r="O1610" s="22">
        <v>44333</v>
      </c>
      <c r="P1610" s="22">
        <v>44330.5</v>
      </c>
      <c r="Q1610">
        <f t="shared" si="148"/>
        <v>6.5</v>
      </c>
      <c r="R1610" s="33">
        <f t="shared" si="149"/>
        <v>2487727.3850000007</v>
      </c>
    </row>
    <row r="1611" spans="1:18" x14ac:dyDescent="0.35">
      <c r="A1611" t="s">
        <v>378</v>
      </c>
      <c r="B1611" s="21" t="s">
        <v>313</v>
      </c>
      <c r="C1611" s="22">
        <v>44330</v>
      </c>
      <c r="D1611" t="s">
        <v>99</v>
      </c>
      <c r="E1611" t="s">
        <v>100</v>
      </c>
      <c r="F1611" s="21" t="s">
        <v>109</v>
      </c>
      <c r="G1611" s="32">
        <v>745280</v>
      </c>
      <c r="H1611" s="22">
        <v>44317</v>
      </c>
      <c r="I1611" s="23">
        <v>44331</v>
      </c>
      <c r="J1611">
        <f t="shared" si="150"/>
        <v>15</v>
      </c>
      <c r="K1611" s="2">
        <f t="shared" si="151"/>
        <v>44324</v>
      </c>
      <c r="L1611" s="9">
        <f t="shared" ref="L1611:L1674" si="152">I1611-H1611+1</f>
        <v>15</v>
      </c>
      <c r="M1611" s="2">
        <f t="shared" ref="M1611:M1674" si="153">(H1611+I1611)/2</f>
        <v>44324</v>
      </c>
      <c r="N1611" s="22">
        <v>44330</v>
      </c>
      <c r="O1611" s="22">
        <v>44335</v>
      </c>
      <c r="P1611" s="22">
        <v>44334.5</v>
      </c>
      <c r="Q1611">
        <f t="shared" ref="Q1611:Q1674" si="154">P1611-M1611</f>
        <v>10.5</v>
      </c>
      <c r="R1611" s="33">
        <f t="shared" ref="R1611:R1674" si="155">Q1611*G1611</f>
        <v>7825440</v>
      </c>
    </row>
    <row r="1612" spans="1:18" x14ac:dyDescent="0.35">
      <c r="A1612" t="s">
        <v>378</v>
      </c>
      <c r="B1612" s="21" t="s">
        <v>313</v>
      </c>
      <c r="C1612" s="22">
        <v>44330</v>
      </c>
      <c r="D1612" t="s">
        <v>94</v>
      </c>
      <c r="E1612" t="s">
        <v>95</v>
      </c>
      <c r="F1612" s="21" t="s">
        <v>89</v>
      </c>
      <c r="G1612" s="32">
        <v>19.73</v>
      </c>
      <c r="H1612" s="22">
        <v>44317</v>
      </c>
      <c r="I1612" s="23">
        <v>44331</v>
      </c>
      <c r="J1612">
        <f t="shared" si="150"/>
        <v>15</v>
      </c>
      <c r="K1612" s="2">
        <f t="shared" si="151"/>
        <v>44324</v>
      </c>
      <c r="L1612" s="9">
        <f t="shared" si="152"/>
        <v>15</v>
      </c>
      <c r="M1612" s="2">
        <f t="shared" si="153"/>
        <v>44324</v>
      </c>
      <c r="N1612" s="22">
        <v>44330</v>
      </c>
      <c r="O1612" s="22">
        <v>44333</v>
      </c>
      <c r="P1612" s="22">
        <v>44330.5</v>
      </c>
      <c r="Q1612">
        <f t="shared" si="154"/>
        <v>6.5</v>
      </c>
      <c r="R1612" s="33">
        <f t="shared" si="155"/>
        <v>128.245</v>
      </c>
    </row>
    <row r="1613" spans="1:18" x14ac:dyDescent="0.35">
      <c r="A1613" t="s">
        <v>378</v>
      </c>
      <c r="B1613" s="21" t="s">
        <v>313</v>
      </c>
      <c r="C1613" s="22">
        <v>44330</v>
      </c>
      <c r="D1613" t="s">
        <v>96</v>
      </c>
      <c r="E1613" t="s">
        <v>97</v>
      </c>
      <c r="F1613" s="21" t="s">
        <v>89</v>
      </c>
      <c r="G1613" s="32">
        <v>19.73</v>
      </c>
      <c r="H1613" s="22">
        <v>44317</v>
      </c>
      <c r="I1613" s="23">
        <v>44331</v>
      </c>
      <c r="J1613">
        <f t="shared" si="150"/>
        <v>15</v>
      </c>
      <c r="K1613" s="2">
        <f t="shared" si="151"/>
        <v>44324</v>
      </c>
      <c r="L1613" s="9">
        <f t="shared" si="152"/>
        <v>15</v>
      </c>
      <c r="M1613" s="2">
        <f t="shared" si="153"/>
        <v>44324</v>
      </c>
      <c r="N1613" s="22">
        <v>44330</v>
      </c>
      <c r="O1613" s="22">
        <v>44333</v>
      </c>
      <c r="P1613" s="22">
        <v>44330.5</v>
      </c>
      <c r="Q1613">
        <f t="shared" si="154"/>
        <v>6.5</v>
      </c>
      <c r="R1613" s="33">
        <f t="shared" si="155"/>
        <v>128.245</v>
      </c>
    </row>
    <row r="1614" spans="1:18" x14ac:dyDescent="0.35">
      <c r="A1614" t="s">
        <v>378</v>
      </c>
      <c r="B1614" s="21" t="s">
        <v>313</v>
      </c>
      <c r="C1614" s="22">
        <v>44330</v>
      </c>
      <c r="D1614" t="s">
        <v>94</v>
      </c>
      <c r="E1614" t="s">
        <v>95</v>
      </c>
      <c r="F1614" s="21" t="s">
        <v>89</v>
      </c>
      <c r="G1614" s="32">
        <v>24.91</v>
      </c>
      <c r="H1614" s="22">
        <v>44317</v>
      </c>
      <c r="I1614" s="23">
        <v>44331</v>
      </c>
      <c r="J1614">
        <f t="shared" si="150"/>
        <v>15</v>
      </c>
      <c r="K1614" s="2">
        <f t="shared" si="151"/>
        <v>44324</v>
      </c>
      <c r="L1614" s="9">
        <f t="shared" si="152"/>
        <v>15</v>
      </c>
      <c r="M1614" s="2">
        <f t="shared" si="153"/>
        <v>44324</v>
      </c>
      <c r="N1614" s="22">
        <v>44330</v>
      </c>
      <c r="O1614" s="22">
        <v>44333</v>
      </c>
      <c r="P1614" s="22">
        <v>44330.5</v>
      </c>
      <c r="Q1614">
        <f t="shared" si="154"/>
        <v>6.5</v>
      </c>
      <c r="R1614" s="33">
        <f t="shared" si="155"/>
        <v>161.91499999999999</v>
      </c>
    </row>
    <row r="1615" spans="1:18" x14ac:dyDescent="0.35">
      <c r="A1615" t="s">
        <v>378</v>
      </c>
      <c r="B1615" s="21" t="s">
        <v>313</v>
      </c>
      <c r="C1615" s="22">
        <v>44330</v>
      </c>
      <c r="D1615" t="s">
        <v>96</v>
      </c>
      <c r="E1615" t="s">
        <v>97</v>
      </c>
      <c r="F1615" s="21" t="s">
        <v>89</v>
      </c>
      <c r="G1615" s="32">
        <v>24.91</v>
      </c>
      <c r="H1615" s="22">
        <v>44317</v>
      </c>
      <c r="I1615" s="23">
        <v>44331</v>
      </c>
      <c r="J1615">
        <f t="shared" si="150"/>
        <v>15</v>
      </c>
      <c r="K1615" s="2">
        <f t="shared" si="151"/>
        <v>44324</v>
      </c>
      <c r="L1615" s="9">
        <f t="shared" si="152"/>
        <v>15</v>
      </c>
      <c r="M1615" s="2">
        <f t="shared" si="153"/>
        <v>44324</v>
      </c>
      <c r="N1615" s="22">
        <v>44330</v>
      </c>
      <c r="O1615" s="22">
        <v>44333</v>
      </c>
      <c r="P1615" s="22">
        <v>44330.5</v>
      </c>
      <c r="Q1615">
        <f t="shared" si="154"/>
        <v>6.5</v>
      </c>
      <c r="R1615" s="33">
        <f t="shared" si="155"/>
        <v>161.91499999999999</v>
      </c>
    </row>
    <row r="1616" spans="1:18" x14ac:dyDescent="0.35">
      <c r="A1616" t="s">
        <v>378</v>
      </c>
      <c r="B1616" s="21" t="s">
        <v>313</v>
      </c>
      <c r="C1616" s="22">
        <v>44330</v>
      </c>
      <c r="D1616" t="s">
        <v>94</v>
      </c>
      <c r="E1616" t="s">
        <v>95</v>
      </c>
      <c r="F1616" s="21" t="s">
        <v>89</v>
      </c>
      <c r="G1616" s="32">
        <v>448.61</v>
      </c>
      <c r="H1616" s="22">
        <v>44317</v>
      </c>
      <c r="I1616" s="23">
        <v>44331</v>
      </c>
      <c r="J1616">
        <f t="shared" si="150"/>
        <v>15</v>
      </c>
      <c r="K1616" s="2">
        <f t="shared" si="151"/>
        <v>44324</v>
      </c>
      <c r="L1616" s="9">
        <f t="shared" si="152"/>
        <v>15</v>
      </c>
      <c r="M1616" s="2">
        <f t="shared" si="153"/>
        <v>44324</v>
      </c>
      <c r="N1616" s="22">
        <v>44330</v>
      </c>
      <c r="O1616" s="22">
        <v>44333</v>
      </c>
      <c r="P1616" s="22">
        <v>44330.5</v>
      </c>
      <c r="Q1616">
        <f t="shared" si="154"/>
        <v>6.5</v>
      </c>
      <c r="R1616" s="33">
        <f t="shared" si="155"/>
        <v>2915.9650000000001</v>
      </c>
    </row>
    <row r="1617" spans="1:18" x14ac:dyDescent="0.35">
      <c r="A1617" t="s">
        <v>378</v>
      </c>
      <c r="B1617" s="21" t="s">
        <v>313</v>
      </c>
      <c r="C1617" s="22">
        <v>44330</v>
      </c>
      <c r="D1617" t="s">
        <v>96</v>
      </c>
      <c r="E1617" t="s">
        <v>97</v>
      </c>
      <c r="F1617" s="21" t="s">
        <v>89</v>
      </c>
      <c r="G1617" s="32">
        <v>448.61</v>
      </c>
      <c r="H1617" s="22">
        <v>44317</v>
      </c>
      <c r="I1617" s="23">
        <v>44331</v>
      </c>
      <c r="J1617">
        <f t="shared" si="150"/>
        <v>15</v>
      </c>
      <c r="K1617" s="2">
        <f t="shared" si="151"/>
        <v>44324</v>
      </c>
      <c r="L1617" s="9">
        <f t="shared" si="152"/>
        <v>15</v>
      </c>
      <c r="M1617" s="2">
        <f t="shared" si="153"/>
        <v>44324</v>
      </c>
      <c r="N1617" s="22">
        <v>44330</v>
      </c>
      <c r="O1617" s="22">
        <v>44333</v>
      </c>
      <c r="P1617" s="22">
        <v>44330.5</v>
      </c>
      <c r="Q1617">
        <f t="shared" si="154"/>
        <v>6.5</v>
      </c>
      <c r="R1617" s="33">
        <f t="shared" si="155"/>
        <v>2915.9650000000001</v>
      </c>
    </row>
    <row r="1618" spans="1:18" x14ac:dyDescent="0.35">
      <c r="A1618" t="s">
        <v>378</v>
      </c>
      <c r="B1618" s="21" t="s">
        <v>313</v>
      </c>
      <c r="C1618" s="22">
        <v>44330</v>
      </c>
      <c r="D1618" t="s">
        <v>94</v>
      </c>
      <c r="E1618" t="s">
        <v>95</v>
      </c>
      <c r="F1618" s="21" t="s">
        <v>89</v>
      </c>
      <c r="G1618" s="32">
        <v>98.98</v>
      </c>
      <c r="H1618" s="22">
        <v>44317</v>
      </c>
      <c r="I1618" s="23">
        <v>44331</v>
      </c>
      <c r="J1618">
        <f t="shared" si="150"/>
        <v>15</v>
      </c>
      <c r="K1618" s="2">
        <f t="shared" si="151"/>
        <v>44324</v>
      </c>
      <c r="L1618" s="9">
        <f t="shared" si="152"/>
        <v>15</v>
      </c>
      <c r="M1618" s="2">
        <f t="shared" si="153"/>
        <v>44324</v>
      </c>
      <c r="N1618" s="22">
        <v>44330</v>
      </c>
      <c r="O1618" s="22">
        <v>44333</v>
      </c>
      <c r="P1618" s="22">
        <v>44330.5</v>
      </c>
      <c r="Q1618">
        <f t="shared" si="154"/>
        <v>6.5</v>
      </c>
      <c r="R1618" s="33">
        <f t="shared" si="155"/>
        <v>643.37</v>
      </c>
    </row>
    <row r="1619" spans="1:18" x14ac:dyDescent="0.35">
      <c r="A1619" t="s">
        <v>378</v>
      </c>
      <c r="B1619" s="21" t="s">
        <v>313</v>
      </c>
      <c r="C1619" s="22">
        <v>44330</v>
      </c>
      <c r="D1619" t="s">
        <v>96</v>
      </c>
      <c r="E1619" t="s">
        <v>97</v>
      </c>
      <c r="F1619" s="21" t="s">
        <v>89</v>
      </c>
      <c r="G1619" s="32">
        <v>98.98</v>
      </c>
      <c r="H1619" s="22">
        <v>44317</v>
      </c>
      <c r="I1619" s="23">
        <v>44331</v>
      </c>
      <c r="J1619">
        <f t="shared" si="150"/>
        <v>15</v>
      </c>
      <c r="K1619" s="2">
        <f t="shared" si="151"/>
        <v>44324</v>
      </c>
      <c r="L1619" s="9">
        <f t="shared" si="152"/>
        <v>15</v>
      </c>
      <c r="M1619" s="2">
        <f t="shared" si="153"/>
        <v>44324</v>
      </c>
      <c r="N1619" s="22">
        <v>44330</v>
      </c>
      <c r="O1619" s="22">
        <v>44333</v>
      </c>
      <c r="P1619" s="22">
        <v>44330.5</v>
      </c>
      <c r="Q1619">
        <f t="shared" si="154"/>
        <v>6.5</v>
      </c>
      <c r="R1619" s="33">
        <f t="shared" si="155"/>
        <v>643.37</v>
      </c>
    </row>
    <row r="1620" spans="1:18" x14ac:dyDescent="0.35">
      <c r="A1620" t="s">
        <v>378</v>
      </c>
      <c r="B1620" s="21" t="s">
        <v>313</v>
      </c>
      <c r="C1620" s="22">
        <v>44330</v>
      </c>
      <c r="D1620" t="s">
        <v>99</v>
      </c>
      <c r="E1620" t="s">
        <v>100</v>
      </c>
      <c r="F1620" s="21" t="s">
        <v>103</v>
      </c>
      <c r="G1620" s="32">
        <v>1507.61</v>
      </c>
      <c r="H1620" s="22">
        <v>44317</v>
      </c>
      <c r="I1620" s="23">
        <v>44331</v>
      </c>
      <c r="J1620">
        <f t="shared" si="150"/>
        <v>15</v>
      </c>
      <c r="K1620" s="2">
        <f t="shared" si="151"/>
        <v>44324</v>
      </c>
      <c r="L1620" s="9">
        <f t="shared" si="152"/>
        <v>15</v>
      </c>
      <c r="M1620" s="2">
        <f t="shared" si="153"/>
        <v>44324</v>
      </c>
      <c r="N1620" s="22">
        <v>44330</v>
      </c>
      <c r="O1620" s="22">
        <v>44333</v>
      </c>
      <c r="P1620" s="22">
        <v>44330.5</v>
      </c>
      <c r="Q1620">
        <f t="shared" si="154"/>
        <v>6.5</v>
      </c>
      <c r="R1620" s="33">
        <f t="shared" si="155"/>
        <v>9799.4650000000001</v>
      </c>
    </row>
    <row r="1621" spans="1:18" x14ac:dyDescent="0.35">
      <c r="A1621" t="s">
        <v>378</v>
      </c>
      <c r="B1621" s="21" t="s">
        <v>313</v>
      </c>
      <c r="C1621" s="22">
        <v>44330</v>
      </c>
      <c r="D1621" t="s">
        <v>94</v>
      </c>
      <c r="E1621" t="s">
        <v>95</v>
      </c>
      <c r="F1621" s="21" t="s">
        <v>89</v>
      </c>
      <c r="G1621" s="32">
        <v>1366.99</v>
      </c>
      <c r="H1621" s="22">
        <v>44317</v>
      </c>
      <c r="I1621" s="23">
        <v>44331</v>
      </c>
      <c r="J1621">
        <f t="shared" si="150"/>
        <v>15</v>
      </c>
      <c r="K1621" s="2">
        <f t="shared" si="151"/>
        <v>44324</v>
      </c>
      <c r="L1621" s="9">
        <f t="shared" si="152"/>
        <v>15</v>
      </c>
      <c r="M1621" s="2">
        <f t="shared" si="153"/>
        <v>44324</v>
      </c>
      <c r="N1621" s="22">
        <v>44330</v>
      </c>
      <c r="O1621" s="22">
        <v>44333</v>
      </c>
      <c r="P1621" s="22">
        <v>44330.5</v>
      </c>
      <c r="Q1621">
        <f t="shared" si="154"/>
        <v>6.5</v>
      </c>
      <c r="R1621" s="33">
        <f t="shared" si="155"/>
        <v>8885.4349999999995</v>
      </c>
    </row>
    <row r="1622" spans="1:18" x14ac:dyDescent="0.35">
      <c r="A1622" t="s">
        <v>378</v>
      </c>
      <c r="B1622" s="21" t="s">
        <v>313</v>
      </c>
      <c r="C1622" s="22">
        <v>44330</v>
      </c>
      <c r="D1622" t="s">
        <v>96</v>
      </c>
      <c r="E1622" t="s">
        <v>97</v>
      </c>
      <c r="F1622" s="21" t="s">
        <v>89</v>
      </c>
      <c r="G1622" s="32">
        <v>1366.99</v>
      </c>
      <c r="H1622" s="22">
        <v>44317</v>
      </c>
      <c r="I1622" s="23">
        <v>44331</v>
      </c>
      <c r="J1622">
        <f t="shared" si="150"/>
        <v>15</v>
      </c>
      <c r="K1622" s="2">
        <f t="shared" si="151"/>
        <v>44324</v>
      </c>
      <c r="L1622" s="9">
        <f t="shared" si="152"/>
        <v>15</v>
      </c>
      <c r="M1622" s="2">
        <f t="shared" si="153"/>
        <v>44324</v>
      </c>
      <c r="N1622" s="22">
        <v>44330</v>
      </c>
      <c r="O1622" s="22">
        <v>44333</v>
      </c>
      <c r="P1622" s="22">
        <v>44330.5</v>
      </c>
      <c r="Q1622">
        <f t="shared" si="154"/>
        <v>6.5</v>
      </c>
      <c r="R1622" s="33">
        <f t="shared" si="155"/>
        <v>8885.4349999999995</v>
      </c>
    </row>
    <row r="1623" spans="1:18" x14ac:dyDescent="0.35">
      <c r="A1623" t="s">
        <v>378</v>
      </c>
      <c r="B1623" s="21" t="s">
        <v>313</v>
      </c>
      <c r="C1623" s="22">
        <v>44330</v>
      </c>
      <c r="D1623" t="s">
        <v>99</v>
      </c>
      <c r="E1623" t="s">
        <v>100</v>
      </c>
      <c r="F1623" s="21" t="s">
        <v>315</v>
      </c>
      <c r="G1623" s="32">
        <v>188</v>
      </c>
      <c r="H1623" s="22">
        <v>44317</v>
      </c>
      <c r="I1623" s="23">
        <v>44331</v>
      </c>
      <c r="J1623">
        <f t="shared" si="150"/>
        <v>15</v>
      </c>
      <c r="K1623" s="2">
        <f t="shared" si="151"/>
        <v>44324</v>
      </c>
      <c r="L1623" s="9">
        <f t="shared" si="152"/>
        <v>15</v>
      </c>
      <c r="M1623" s="2">
        <f t="shared" si="153"/>
        <v>44324</v>
      </c>
      <c r="N1623" s="22">
        <v>44330</v>
      </c>
      <c r="O1623" s="22">
        <v>44333</v>
      </c>
      <c r="P1623" s="22">
        <v>44330.5</v>
      </c>
      <c r="Q1623">
        <f t="shared" si="154"/>
        <v>6.5</v>
      </c>
      <c r="R1623" s="33">
        <f t="shared" si="155"/>
        <v>1222</v>
      </c>
    </row>
    <row r="1624" spans="1:18" x14ac:dyDescent="0.35">
      <c r="A1624" t="s">
        <v>378</v>
      </c>
      <c r="B1624" s="21" t="s">
        <v>313</v>
      </c>
      <c r="C1624" s="22">
        <v>44330</v>
      </c>
      <c r="D1624" t="s">
        <v>107</v>
      </c>
      <c r="E1624" t="s">
        <v>108</v>
      </c>
      <c r="F1624" s="21" t="s">
        <v>103</v>
      </c>
      <c r="G1624" s="32">
        <v>80.290000000000006</v>
      </c>
      <c r="H1624" s="22">
        <v>44317</v>
      </c>
      <c r="I1624" s="23">
        <v>44331</v>
      </c>
      <c r="J1624">
        <f t="shared" si="150"/>
        <v>15</v>
      </c>
      <c r="K1624" s="2">
        <f t="shared" si="151"/>
        <v>44324</v>
      </c>
      <c r="L1624" s="9">
        <f t="shared" si="152"/>
        <v>15</v>
      </c>
      <c r="M1624" s="2">
        <f t="shared" si="153"/>
        <v>44324</v>
      </c>
      <c r="N1624" s="22">
        <v>44330</v>
      </c>
      <c r="O1624" s="22">
        <v>44333</v>
      </c>
      <c r="P1624" s="22">
        <v>44330.5</v>
      </c>
      <c r="Q1624">
        <f t="shared" si="154"/>
        <v>6.5</v>
      </c>
      <c r="R1624" s="33">
        <f t="shared" si="155"/>
        <v>521.88499999999999</v>
      </c>
    </row>
    <row r="1625" spans="1:18" x14ac:dyDescent="0.35">
      <c r="A1625" t="s">
        <v>378</v>
      </c>
      <c r="B1625" s="21" t="s">
        <v>313</v>
      </c>
      <c r="C1625" s="22">
        <v>44330</v>
      </c>
      <c r="D1625" t="s">
        <v>99</v>
      </c>
      <c r="E1625" t="s">
        <v>100</v>
      </c>
      <c r="F1625" s="21" t="s">
        <v>103</v>
      </c>
      <c r="G1625" s="32">
        <v>8268.02</v>
      </c>
      <c r="H1625" s="22">
        <v>44317</v>
      </c>
      <c r="I1625" s="23">
        <v>44331</v>
      </c>
      <c r="J1625">
        <f t="shared" si="150"/>
        <v>15</v>
      </c>
      <c r="K1625" s="2">
        <f t="shared" si="151"/>
        <v>44324</v>
      </c>
      <c r="L1625" s="9">
        <f t="shared" si="152"/>
        <v>15</v>
      </c>
      <c r="M1625" s="2">
        <f t="shared" si="153"/>
        <v>44324</v>
      </c>
      <c r="N1625" s="22">
        <v>44330</v>
      </c>
      <c r="O1625" s="22">
        <v>44333</v>
      </c>
      <c r="P1625" s="22">
        <v>44330.5</v>
      </c>
      <c r="Q1625">
        <f t="shared" si="154"/>
        <v>6.5</v>
      </c>
      <c r="R1625" s="33">
        <f t="shared" si="155"/>
        <v>53742.130000000005</v>
      </c>
    </row>
    <row r="1626" spans="1:18" x14ac:dyDescent="0.35">
      <c r="A1626" t="s">
        <v>378</v>
      </c>
      <c r="B1626" s="21" t="s">
        <v>313</v>
      </c>
      <c r="C1626" s="22">
        <v>44330</v>
      </c>
      <c r="D1626" t="s">
        <v>104</v>
      </c>
      <c r="E1626" t="s">
        <v>105</v>
      </c>
      <c r="F1626" s="21" t="s">
        <v>106</v>
      </c>
      <c r="G1626" s="32">
        <v>1931.8300000000004</v>
      </c>
      <c r="H1626" s="22">
        <v>44317</v>
      </c>
      <c r="I1626" s="23">
        <v>44331</v>
      </c>
      <c r="J1626">
        <f t="shared" si="150"/>
        <v>15</v>
      </c>
      <c r="K1626" s="2">
        <f t="shared" si="151"/>
        <v>44324</v>
      </c>
      <c r="L1626" s="9">
        <f t="shared" si="152"/>
        <v>15</v>
      </c>
      <c r="M1626" s="2">
        <f t="shared" si="153"/>
        <v>44324</v>
      </c>
      <c r="N1626" s="22">
        <v>44330</v>
      </c>
      <c r="O1626" s="22">
        <v>44333</v>
      </c>
      <c r="P1626" s="22">
        <v>44330.5</v>
      </c>
      <c r="Q1626">
        <f t="shared" si="154"/>
        <v>6.5</v>
      </c>
      <c r="R1626" s="33">
        <f t="shared" si="155"/>
        <v>12556.895000000002</v>
      </c>
    </row>
    <row r="1627" spans="1:18" x14ac:dyDescent="0.35">
      <c r="A1627" t="s">
        <v>378</v>
      </c>
      <c r="B1627" s="21" t="s">
        <v>313</v>
      </c>
      <c r="C1627" s="22">
        <v>44330</v>
      </c>
      <c r="D1627" t="s">
        <v>94</v>
      </c>
      <c r="E1627" t="s">
        <v>95</v>
      </c>
      <c r="F1627" s="21" t="s">
        <v>89</v>
      </c>
      <c r="G1627" s="32">
        <v>1490883.4300000039</v>
      </c>
      <c r="H1627" s="22">
        <v>44317</v>
      </c>
      <c r="I1627" s="23">
        <v>44331</v>
      </c>
      <c r="J1627">
        <f t="shared" si="150"/>
        <v>15</v>
      </c>
      <c r="K1627" s="2">
        <f t="shared" si="151"/>
        <v>44324</v>
      </c>
      <c r="L1627" s="9">
        <f t="shared" si="152"/>
        <v>15</v>
      </c>
      <c r="M1627" s="2">
        <f t="shared" si="153"/>
        <v>44324</v>
      </c>
      <c r="N1627" s="22">
        <v>44330</v>
      </c>
      <c r="O1627" s="22">
        <v>44333</v>
      </c>
      <c r="P1627" s="22">
        <v>44330.5</v>
      </c>
      <c r="Q1627">
        <f t="shared" si="154"/>
        <v>6.5</v>
      </c>
      <c r="R1627" s="33">
        <f t="shared" si="155"/>
        <v>9690742.295000026</v>
      </c>
    </row>
    <row r="1628" spans="1:18" x14ac:dyDescent="0.35">
      <c r="A1628" t="s">
        <v>378</v>
      </c>
      <c r="B1628" s="21" t="s">
        <v>313</v>
      </c>
      <c r="C1628" s="22">
        <v>44330</v>
      </c>
      <c r="D1628" t="s">
        <v>96</v>
      </c>
      <c r="E1628" t="s">
        <v>97</v>
      </c>
      <c r="F1628" s="21" t="s">
        <v>89</v>
      </c>
      <c r="G1628" s="32">
        <v>1490883.5100000037</v>
      </c>
      <c r="H1628" s="22">
        <v>44317</v>
      </c>
      <c r="I1628" s="23">
        <v>44331</v>
      </c>
      <c r="J1628">
        <f t="shared" si="150"/>
        <v>15</v>
      </c>
      <c r="K1628" s="2">
        <f t="shared" si="151"/>
        <v>44324</v>
      </c>
      <c r="L1628" s="9">
        <f t="shared" si="152"/>
        <v>15</v>
      </c>
      <c r="M1628" s="2">
        <f t="shared" si="153"/>
        <v>44324</v>
      </c>
      <c r="N1628" s="22">
        <v>44330</v>
      </c>
      <c r="O1628" s="22">
        <v>44333</v>
      </c>
      <c r="P1628" s="22">
        <v>44330.5</v>
      </c>
      <c r="Q1628">
        <f t="shared" si="154"/>
        <v>6.5</v>
      </c>
      <c r="R1628" s="33">
        <f t="shared" si="155"/>
        <v>9690742.8150000237</v>
      </c>
    </row>
    <row r="1629" spans="1:18" x14ac:dyDescent="0.35">
      <c r="A1629" t="s">
        <v>378</v>
      </c>
      <c r="B1629" s="21" t="s">
        <v>313</v>
      </c>
      <c r="C1629" s="22">
        <v>44330</v>
      </c>
      <c r="D1629" t="s">
        <v>107</v>
      </c>
      <c r="E1629" t="s">
        <v>108</v>
      </c>
      <c r="F1629" s="21" t="s">
        <v>101</v>
      </c>
      <c r="G1629" s="32">
        <v>2209.2000000000003</v>
      </c>
      <c r="H1629" s="22">
        <v>44317</v>
      </c>
      <c r="I1629" s="23">
        <v>44331</v>
      </c>
      <c r="J1629">
        <f t="shared" si="150"/>
        <v>15</v>
      </c>
      <c r="K1629" s="2">
        <f t="shared" si="151"/>
        <v>44324</v>
      </c>
      <c r="L1629" s="9">
        <f t="shared" si="152"/>
        <v>15</v>
      </c>
      <c r="M1629" s="2">
        <f t="shared" si="153"/>
        <v>44324</v>
      </c>
      <c r="N1629" s="22">
        <v>44330</v>
      </c>
      <c r="O1629" s="22">
        <v>44333</v>
      </c>
      <c r="P1629" s="22">
        <v>44330.5</v>
      </c>
      <c r="Q1629">
        <f t="shared" si="154"/>
        <v>6.5</v>
      </c>
      <c r="R1629" s="33">
        <f t="shared" si="155"/>
        <v>14359.800000000001</v>
      </c>
    </row>
    <row r="1630" spans="1:18" x14ac:dyDescent="0.35">
      <c r="A1630" t="s">
        <v>378</v>
      </c>
      <c r="B1630" s="21" t="s">
        <v>313</v>
      </c>
      <c r="C1630" s="22">
        <v>44330</v>
      </c>
      <c r="D1630" t="s">
        <v>99</v>
      </c>
      <c r="E1630" t="s">
        <v>100</v>
      </c>
      <c r="F1630" s="21" t="s">
        <v>101</v>
      </c>
      <c r="G1630" s="32">
        <v>59714.360000000037</v>
      </c>
      <c r="H1630" s="22">
        <v>44317</v>
      </c>
      <c r="I1630" s="23">
        <v>44331</v>
      </c>
      <c r="J1630">
        <f t="shared" si="150"/>
        <v>15</v>
      </c>
      <c r="K1630" s="2">
        <f t="shared" si="151"/>
        <v>44324</v>
      </c>
      <c r="L1630" s="9">
        <f t="shared" si="152"/>
        <v>15</v>
      </c>
      <c r="M1630" s="2">
        <f t="shared" si="153"/>
        <v>44324</v>
      </c>
      <c r="N1630" s="22">
        <v>44330</v>
      </c>
      <c r="O1630" s="22">
        <v>44333</v>
      </c>
      <c r="P1630" s="22">
        <v>44330.5</v>
      </c>
      <c r="Q1630">
        <f t="shared" si="154"/>
        <v>6.5</v>
      </c>
      <c r="R1630" s="33">
        <f t="shared" si="155"/>
        <v>388143.34000000026</v>
      </c>
    </row>
    <row r="1631" spans="1:18" x14ac:dyDescent="0.35">
      <c r="A1631" t="s">
        <v>378</v>
      </c>
      <c r="B1631" s="21" t="s">
        <v>313</v>
      </c>
      <c r="C1631" s="22">
        <v>44330</v>
      </c>
      <c r="D1631" t="s">
        <v>99</v>
      </c>
      <c r="E1631" t="s">
        <v>100</v>
      </c>
      <c r="F1631" s="21" t="s">
        <v>375</v>
      </c>
      <c r="G1631" s="32">
        <v>125</v>
      </c>
      <c r="H1631" s="22">
        <v>44317</v>
      </c>
      <c r="I1631" s="23">
        <v>44331</v>
      </c>
      <c r="J1631">
        <f t="shared" si="150"/>
        <v>15</v>
      </c>
      <c r="K1631" s="2">
        <f t="shared" si="151"/>
        <v>44324</v>
      </c>
      <c r="L1631" s="9">
        <f t="shared" si="152"/>
        <v>15</v>
      </c>
      <c r="M1631" s="2">
        <f t="shared" si="153"/>
        <v>44324</v>
      </c>
      <c r="N1631" s="22">
        <v>44330</v>
      </c>
      <c r="O1631" s="22">
        <v>44333</v>
      </c>
      <c r="P1631" s="22">
        <v>44330.5</v>
      </c>
      <c r="Q1631">
        <f t="shared" si="154"/>
        <v>6.5</v>
      </c>
      <c r="R1631" s="33">
        <f t="shared" si="155"/>
        <v>812.5</v>
      </c>
    </row>
    <row r="1632" spans="1:18" x14ac:dyDescent="0.35">
      <c r="A1632" t="s">
        <v>378</v>
      </c>
      <c r="B1632" s="21" t="s">
        <v>313</v>
      </c>
      <c r="C1632" s="22">
        <v>44330</v>
      </c>
      <c r="D1632" t="s">
        <v>99</v>
      </c>
      <c r="E1632" t="s">
        <v>100</v>
      </c>
      <c r="F1632" s="21" t="s">
        <v>102</v>
      </c>
      <c r="G1632" s="32">
        <v>34161.189999999995</v>
      </c>
      <c r="H1632" s="22">
        <v>44317</v>
      </c>
      <c r="I1632" s="23">
        <v>44331</v>
      </c>
      <c r="J1632">
        <f t="shared" si="150"/>
        <v>15</v>
      </c>
      <c r="K1632" s="2">
        <f t="shared" si="151"/>
        <v>44324</v>
      </c>
      <c r="L1632" s="9">
        <f t="shared" si="152"/>
        <v>15</v>
      </c>
      <c r="M1632" s="2">
        <f t="shared" si="153"/>
        <v>44324</v>
      </c>
      <c r="N1632" s="22">
        <v>44330</v>
      </c>
      <c r="O1632" s="22">
        <v>44333</v>
      </c>
      <c r="P1632" s="22">
        <v>44330.5</v>
      </c>
      <c r="Q1632">
        <f t="shared" si="154"/>
        <v>6.5</v>
      </c>
      <c r="R1632" s="33">
        <f t="shared" si="155"/>
        <v>222047.73499999996</v>
      </c>
    </row>
    <row r="1633" spans="1:18" x14ac:dyDescent="0.35">
      <c r="A1633" t="s">
        <v>378</v>
      </c>
      <c r="B1633" s="21" t="s">
        <v>313</v>
      </c>
      <c r="C1633" s="22">
        <v>44330</v>
      </c>
      <c r="D1633" t="s">
        <v>114</v>
      </c>
      <c r="E1633" t="s">
        <v>115</v>
      </c>
      <c r="F1633" s="21" t="s">
        <v>113</v>
      </c>
      <c r="G1633" s="32">
        <v>77.739999999999995</v>
      </c>
      <c r="H1633" s="22">
        <v>44317</v>
      </c>
      <c r="I1633" s="23">
        <v>44331</v>
      </c>
      <c r="J1633">
        <f t="shared" si="150"/>
        <v>15</v>
      </c>
      <c r="K1633" s="2">
        <f t="shared" si="151"/>
        <v>44324</v>
      </c>
      <c r="L1633" s="9">
        <f t="shared" si="152"/>
        <v>15</v>
      </c>
      <c r="M1633" s="2">
        <f t="shared" si="153"/>
        <v>44324</v>
      </c>
      <c r="N1633" s="22">
        <v>44330</v>
      </c>
      <c r="O1633" s="22">
        <v>44335</v>
      </c>
      <c r="P1633" s="22">
        <v>44334.5</v>
      </c>
      <c r="Q1633">
        <f t="shared" si="154"/>
        <v>10.5</v>
      </c>
      <c r="R1633" s="33">
        <f t="shared" si="155"/>
        <v>816.27</v>
      </c>
    </row>
    <row r="1634" spans="1:18" x14ac:dyDescent="0.35">
      <c r="A1634" t="s">
        <v>378</v>
      </c>
      <c r="B1634" s="21" t="s">
        <v>313</v>
      </c>
      <c r="C1634" s="22">
        <v>44330</v>
      </c>
      <c r="D1634" t="s">
        <v>110</v>
      </c>
      <c r="E1634" t="s">
        <v>111</v>
      </c>
      <c r="F1634" s="21" t="s">
        <v>113</v>
      </c>
      <c r="G1634" s="32">
        <v>170.5</v>
      </c>
      <c r="H1634" s="22">
        <v>44317</v>
      </c>
      <c r="I1634" s="23">
        <v>44331</v>
      </c>
      <c r="J1634">
        <f t="shared" si="150"/>
        <v>15</v>
      </c>
      <c r="K1634" s="2">
        <f t="shared" si="151"/>
        <v>44324</v>
      </c>
      <c r="L1634" s="9">
        <f t="shared" si="152"/>
        <v>15</v>
      </c>
      <c r="M1634" s="2">
        <f t="shared" si="153"/>
        <v>44324</v>
      </c>
      <c r="N1634" s="22">
        <v>44330</v>
      </c>
      <c r="O1634" s="22">
        <v>44335</v>
      </c>
      <c r="P1634" s="22">
        <v>44334.5</v>
      </c>
      <c r="Q1634">
        <f t="shared" si="154"/>
        <v>10.5</v>
      </c>
      <c r="R1634" s="33">
        <f t="shared" si="155"/>
        <v>1790.25</v>
      </c>
    </row>
    <row r="1635" spans="1:18" x14ac:dyDescent="0.35">
      <c r="A1635" t="s">
        <v>378</v>
      </c>
      <c r="B1635" s="21" t="s">
        <v>313</v>
      </c>
      <c r="C1635" s="22">
        <v>44330</v>
      </c>
      <c r="D1635" t="s">
        <v>114</v>
      </c>
      <c r="E1635" t="s">
        <v>115</v>
      </c>
      <c r="F1635" s="21" t="s">
        <v>112</v>
      </c>
      <c r="G1635" s="32">
        <v>69.53</v>
      </c>
      <c r="H1635" s="22">
        <v>44317</v>
      </c>
      <c r="I1635" s="23">
        <v>44331</v>
      </c>
      <c r="J1635">
        <f t="shared" si="150"/>
        <v>15</v>
      </c>
      <c r="K1635" s="2">
        <f t="shared" si="151"/>
        <v>44324</v>
      </c>
      <c r="L1635" s="9">
        <f t="shared" si="152"/>
        <v>15</v>
      </c>
      <c r="M1635" s="2">
        <f t="shared" si="153"/>
        <v>44324</v>
      </c>
      <c r="N1635" s="22">
        <v>44330</v>
      </c>
      <c r="O1635" s="22">
        <v>44335</v>
      </c>
      <c r="P1635" s="22">
        <v>44334.5</v>
      </c>
      <c r="Q1635">
        <f t="shared" si="154"/>
        <v>10.5</v>
      </c>
      <c r="R1635" s="33">
        <f t="shared" si="155"/>
        <v>730.06500000000005</v>
      </c>
    </row>
    <row r="1636" spans="1:18" x14ac:dyDescent="0.35">
      <c r="A1636" t="s">
        <v>378</v>
      </c>
      <c r="B1636" s="21" t="s">
        <v>313</v>
      </c>
      <c r="C1636" s="22">
        <v>44330</v>
      </c>
      <c r="D1636" t="s">
        <v>110</v>
      </c>
      <c r="E1636" t="s">
        <v>111</v>
      </c>
      <c r="F1636" s="21" t="s">
        <v>112</v>
      </c>
      <c r="G1636" s="32">
        <v>41251.080000000031</v>
      </c>
      <c r="H1636" s="22">
        <v>44317</v>
      </c>
      <c r="I1636" s="23">
        <v>44331</v>
      </c>
      <c r="J1636">
        <f t="shared" si="150"/>
        <v>15</v>
      </c>
      <c r="K1636" s="2">
        <f t="shared" si="151"/>
        <v>44324</v>
      </c>
      <c r="L1636" s="9">
        <f t="shared" si="152"/>
        <v>15</v>
      </c>
      <c r="M1636" s="2">
        <f t="shared" si="153"/>
        <v>44324</v>
      </c>
      <c r="N1636" s="22">
        <v>44330</v>
      </c>
      <c r="O1636" s="22">
        <v>44335</v>
      </c>
      <c r="P1636" s="22">
        <v>44334.5</v>
      </c>
      <c r="Q1636">
        <f t="shared" si="154"/>
        <v>10.5</v>
      </c>
      <c r="R1636" s="33">
        <f t="shared" si="155"/>
        <v>433136.34000000032</v>
      </c>
    </row>
    <row r="1637" spans="1:18" x14ac:dyDescent="0.35">
      <c r="A1637" t="s">
        <v>378</v>
      </c>
      <c r="B1637" s="21" t="s">
        <v>313</v>
      </c>
      <c r="C1637" s="22">
        <v>44330</v>
      </c>
      <c r="D1637" t="s">
        <v>110</v>
      </c>
      <c r="E1637" t="s">
        <v>111</v>
      </c>
      <c r="F1637" s="21" t="s">
        <v>116</v>
      </c>
      <c r="G1637" s="32">
        <v>337.02</v>
      </c>
      <c r="H1637" s="22">
        <v>44317</v>
      </c>
      <c r="I1637" s="23">
        <v>44331</v>
      </c>
      <c r="J1637">
        <f t="shared" si="150"/>
        <v>15</v>
      </c>
      <c r="K1637" s="2">
        <f t="shared" si="151"/>
        <v>44324</v>
      </c>
      <c r="L1637" s="9">
        <f t="shared" si="152"/>
        <v>15</v>
      </c>
      <c r="M1637" s="2">
        <f t="shared" si="153"/>
        <v>44324</v>
      </c>
      <c r="N1637" s="22">
        <v>44330</v>
      </c>
      <c r="O1637" s="22">
        <v>44335</v>
      </c>
      <c r="P1637" s="22">
        <v>44334.5</v>
      </c>
      <c r="Q1637">
        <f t="shared" si="154"/>
        <v>10.5</v>
      </c>
      <c r="R1637" s="33">
        <f t="shared" si="155"/>
        <v>3538.71</v>
      </c>
    </row>
    <row r="1638" spans="1:18" x14ac:dyDescent="0.35">
      <c r="A1638" t="s">
        <v>378</v>
      </c>
      <c r="B1638" s="21" t="s">
        <v>313</v>
      </c>
      <c r="C1638" s="22">
        <v>44330</v>
      </c>
      <c r="D1638" t="s">
        <v>114</v>
      </c>
      <c r="E1638" t="s">
        <v>115</v>
      </c>
      <c r="F1638" s="21" t="s">
        <v>118</v>
      </c>
      <c r="G1638" s="32">
        <v>68.5</v>
      </c>
      <c r="H1638" s="22">
        <v>44317</v>
      </c>
      <c r="I1638" s="23">
        <v>44331</v>
      </c>
      <c r="J1638">
        <f t="shared" si="150"/>
        <v>15</v>
      </c>
      <c r="K1638" s="2">
        <f t="shared" si="151"/>
        <v>44324</v>
      </c>
      <c r="L1638" s="9">
        <f t="shared" si="152"/>
        <v>15</v>
      </c>
      <c r="M1638" s="2">
        <f t="shared" si="153"/>
        <v>44324</v>
      </c>
      <c r="N1638" s="22">
        <v>44330</v>
      </c>
      <c r="O1638" s="22">
        <v>44335</v>
      </c>
      <c r="P1638" s="22">
        <v>44334.5</v>
      </c>
      <c r="Q1638">
        <f t="shared" si="154"/>
        <v>10.5</v>
      </c>
      <c r="R1638" s="33">
        <f t="shared" si="155"/>
        <v>719.25</v>
      </c>
    </row>
    <row r="1639" spans="1:18" x14ac:dyDescent="0.35">
      <c r="A1639" t="s">
        <v>378</v>
      </c>
      <c r="B1639" s="21" t="s">
        <v>313</v>
      </c>
      <c r="C1639" s="22">
        <v>44330</v>
      </c>
      <c r="D1639" t="s">
        <v>114</v>
      </c>
      <c r="E1639" t="s">
        <v>115</v>
      </c>
      <c r="F1639" s="21" t="s">
        <v>119</v>
      </c>
      <c r="G1639" s="32">
        <v>56.85</v>
      </c>
      <c r="H1639" s="22">
        <v>44317</v>
      </c>
      <c r="I1639" s="23">
        <v>44331</v>
      </c>
      <c r="J1639">
        <f t="shared" si="150"/>
        <v>15</v>
      </c>
      <c r="K1639" s="2">
        <f t="shared" si="151"/>
        <v>44324</v>
      </c>
      <c r="L1639" s="9">
        <f t="shared" si="152"/>
        <v>15</v>
      </c>
      <c r="M1639" s="2">
        <f t="shared" si="153"/>
        <v>44324</v>
      </c>
      <c r="N1639" s="22">
        <v>44330</v>
      </c>
      <c r="O1639" s="22">
        <v>44335</v>
      </c>
      <c r="P1639" s="22">
        <v>44334.5</v>
      </c>
      <c r="Q1639">
        <f t="shared" si="154"/>
        <v>10.5</v>
      </c>
      <c r="R1639" s="33">
        <f t="shared" si="155"/>
        <v>596.92500000000007</v>
      </c>
    </row>
    <row r="1640" spans="1:18" x14ac:dyDescent="0.35">
      <c r="A1640" t="s">
        <v>378</v>
      </c>
      <c r="B1640" s="21" t="s">
        <v>313</v>
      </c>
      <c r="C1640" s="22">
        <v>44330</v>
      </c>
      <c r="D1640" t="s">
        <v>110</v>
      </c>
      <c r="E1640" t="s">
        <v>111</v>
      </c>
      <c r="F1640" s="21" t="s">
        <v>119</v>
      </c>
      <c r="G1640" s="32">
        <v>230.43</v>
      </c>
      <c r="H1640" s="22">
        <v>44317</v>
      </c>
      <c r="I1640" s="23">
        <v>44331</v>
      </c>
      <c r="J1640">
        <f t="shared" si="150"/>
        <v>15</v>
      </c>
      <c r="K1640" s="2">
        <f t="shared" si="151"/>
        <v>44324</v>
      </c>
      <c r="L1640" s="9">
        <f t="shared" si="152"/>
        <v>15</v>
      </c>
      <c r="M1640" s="2">
        <f t="shared" si="153"/>
        <v>44324</v>
      </c>
      <c r="N1640" s="22">
        <v>44330</v>
      </c>
      <c r="O1640" s="22">
        <v>44335</v>
      </c>
      <c r="P1640" s="22">
        <v>44334.5</v>
      </c>
      <c r="Q1640">
        <f t="shared" si="154"/>
        <v>10.5</v>
      </c>
      <c r="R1640" s="33">
        <f t="shared" si="155"/>
        <v>2419.5149999999999</v>
      </c>
    </row>
    <row r="1641" spans="1:18" x14ac:dyDescent="0.35">
      <c r="A1641" t="s">
        <v>378</v>
      </c>
      <c r="B1641" s="21" t="s">
        <v>313</v>
      </c>
      <c r="C1641" s="22">
        <v>44330</v>
      </c>
      <c r="D1641" t="s">
        <v>114</v>
      </c>
      <c r="E1641" t="s">
        <v>115</v>
      </c>
      <c r="F1641" s="21" t="s">
        <v>120</v>
      </c>
      <c r="G1641" s="32">
        <v>223.3</v>
      </c>
      <c r="H1641" s="22">
        <v>44317</v>
      </c>
      <c r="I1641" s="23">
        <v>44331</v>
      </c>
      <c r="J1641">
        <f t="shared" si="150"/>
        <v>15</v>
      </c>
      <c r="K1641" s="2">
        <f t="shared" si="151"/>
        <v>44324</v>
      </c>
      <c r="L1641" s="9">
        <f t="shared" si="152"/>
        <v>15</v>
      </c>
      <c r="M1641" s="2">
        <f t="shared" si="153"/>
        <v>44324</v>
      </c>
      <c r="N1641" s="22">
        <v>44330</v>
      </c>
      <c r="O1641" s="22">
        <v>44335</v>
      </c>
      <c r="P1641" s="22">
        <v>44334.5</v>
      </c>
      <c r="Q1641">
        <f t="shared" si="154"/>
        <v>10.5</v>
      </c>
      <c r="R1641" s="33">
        <f t="shared" si="155"/>
        <v>2344.65</v>
      </c>
    </row>
    <row r="1642" spans="1:18" x14ac:dyDescent="0.35">
      <c r="A1642" t="s">
        <v>378</v>
      </c>
      <c r="B1642" s="21" t="s">
        <v>313</v>
      </c>
      <c r="C1642" s="22">
        <v>44330</v>
      </c>
      <c r="D1642" t="s">
        <v>114</v>
      </c>
      <c r="E1642" t="s">
        <v>115</v>
      </c>
      <c r="F1642" s="21" t="s">
        <v>122</v>
      </c>
      <c r="G1642" s="32">
        <v>158.45999999999998</v>
      </c>
      <c r="H1642" s="22">
        <v>44317</v>
      </c>
      <c r="I1642" s="23">
        <v>44331</v>
      </c>
      <c r="J1642">
        <f t="shared" si="150"/>
        <v>15</v>
      </c>
      <c r="K1642" s="2">
        <f t="shared" si="151"/>
        <v>44324</v>
      </c>
      <c r="L1642" s="9">
        <f t="shared" si="152"/>
        <v>15</v>
      </c>
      <c r="M1642" s="2">
        <f t="shared" si="153"/>
        <v>44324</v>
      </c>
      <c r="N1642" s="22">
        <v>44330</v>
      </c>
      <c r="O1642" s="22">
        <v>44335</v>
      </c>
      <c r="P1642" s="22">
        <v>44334.5</v>
      </c>
      <c r="Q1642">
        <f t="shared" si="154"/>
        <v>10.5</v>
      </c>
      <c r="R1642" s="33">
        <f t="shared" si="155"/>
        <v>1663.8299999999997</v>
      </c>
    </row>
    <row r="1643" spans="1:18" x14ac:dyDescent="0.35">
      <c r="A1643" t="s">
        <v>378</v>
      </c>
      <c r="B1643" s="21" t="s">
        <v>313</v>
      </c>
      <c r="C1643" s="22">
        <v>44330</v>
      </c>
      <c r="D1643" t="s">
        <v>114</v>
      </c>
      <c r="E1643" t="s">
        <v>115</v>
      </c>
      <c r="F1643" s="21" t="s">
        <v>123</v>
      </c>
      <c r="G1643" s="32">
        <v>44.51</v>
      </c>
      <c r="H1643" s="22">
        <v>44317</v>
      </c>
      <c r="I1643" s="23">
        <v>44331</v>
      </c>
      <c r="J1643">
        <f t="shared" si="150"/>
        <v>15</v>
      </c>
      <c r="K1643" s="2">
        <f t="shared" si="151"/>
        <v>44324</v>
      </c>
      <c r="L1643" s="9">
        <f t="shared" si="152"/>
        <v>15</v>
      </c>
      <c r="M1643" s="2">
        <f t="shared" si="153"/>
        <v>44324</v>
      </c>
      <c r="N1643" s="22">
        <v>44330</v>
      </c>
      <c r="O1643" s="22">
        <v>44335</v>
      </c>
      <c r="P1643" s="22">
        <v>44334.5</v>
      </c>
      <c r="Q1643">
        <f t="shared" si="154"/>
        <v>10.5</v>
      </c>
      <c r="R1643" s="33">
        <f t="shared" si="155"/>
        <v>467.35499999999996</v>
      </c>
    </row>
    <row r="1644" spans="1:18" x14ac:dyDescent="0.35">
      <c r="A1644" t="s">
        <v>378</v>
      </c>
      <c r="B1644" s="21" t="s">
        <v>313</v>
      </c>
      <c r="C1644" s="22">
        <v>44330</v>
      </c>
      <c r="D1644" t="s">
        <v>99</v>
      </c>
      <c r="E1644" t="s">
        <v>100</v>
      </c>
      <c r="F1644" s="21" t="s">
        <v>319</v>
      </c>
      <c r="G1644" s="32">
        <v>1122.6100000000001</v>
      </c>
      <c r="H1644" s="22">
        <v>44317</v>
      </c>
      <c r="I1644" s="23">
        <v>44331</v>
      </c>
      <c r="J1644">
        <f t="shared" si="150"/>
        <v>15</v>
      </c>
      <c r="K1644" s="2">
        <f t="shared" si="151"/>
        <v>44324</v>
      </c>
      <c r="L1644" s="9">
        <f t="shared" si="152"/>
        <v>15</v>
      </c>
      <c r="M1644" s="2">
        <f t="shared" si="153"/>
        <v>44324</v>
      </c>
      <c r="N1644" s="22">
        <v>44330</v>
      </c>
      <c r="O1644" s="22">
        <v>44335</v>
      </c>
      <c r="P1644" s="22">
        <v>44334.5</v>
      </c>
      <c r="Q1644">
        <f t="shared" si="154"/>
        <v>10.5</v>
      </c>
      <c r="R1644" s="33">
        <f t="shared" si="155"/>
        <v>11787.405000000001</v>
      </c>
    </row>
    <row r="1645" spans="1:18" x14ac:dyDescent="0.35">
      <c r="A1645" t="s">
        <v>378</v>
      </c>
      <c r="B1645" s="21" t="s">
        <v>313</v>
      </c>
      <c r="C1645" s="22">
        <v>44330</v>
      </c>
      <c r="D1645" t="s">
        <v>110</v>
      </c>
      <c r="E1645" t="s">
        <v>111</v>
      </c>
      <c r="F1645" s="21" t="s">
        <v>124</v>
      </c>
      <c r="G1645" s="32">
        <v>39.5</v>
      </c>
      <c r="H1645" s="22">
        <v>44317</v>
      </c>
      <c r="I1645" s="23">
        <v>44331</v>
      </c>
      <c r="J1645">
        <f t="shared" si="150"/>
        <v>15</v>
      </c>
      <c r="K1645" s="2">
        <f t="shared" si="151"/>
        <v>44324</v>
      </c>
      <c r="L1645" s="9">
        <f t="shared" si="152"/>
        <v>15</v>
      </c>
      <c r="M1645" s="2">
        <f t="shared" si="153"/>
        <v>44324</v>
      </c>
      <c r="N1645" s="22">
        <v>44330</v>
      </c>
      <c r="O1645" s="22">
        <v>44335</v>
      </c>
      <c r="P1645" s="22">
        <v>44334.5</v>
      </c>
      <c r="Q1645">
        <f t="shared" si="154"/>
        <v>10.5</v>
      </c>
      <c r="R1645" s="33">
        <f t="shared" si="155"/>
        <v>414.75</v>
      </c>
    </row>
    <row r="1646" spans="1:18" x14ac:dyDescent="0.35">
      <c r="A1646" t="s">
        <v>378</v>
      </c>
      <c r="B1646" s="21" t="s">
        <v>313</v>
      </c>
      <c r="C1646" s="22">
        <v>44330</v>
      </c>
      <c r="D1646" t="s">
        <v>114</v>
      </c>
      <c r="E1646" t="s">
        <v>115</v>
      </c>
      <c r="F1646" s="21" t="s">
        <v>125</v>
      </c>
      <c r="G1646" s="32">
        <v>70.72</v>
      </c>
      <c r="H1646" s="22">
        <v>44317</v>
      </c>
      <c r="I1646" s="23">
        <v>44331</v>
      </c>
      <c r="J1646">
        <f t="shared" si="150"/>
        <v>15</v>
      </c>
      <c r="K1646" s="2">
        <f t="shared" si="151"/>
        <v>44324</v>
      </c>
      <c r="L1646" s="9">
        <f t="shared" si="152"/>
        <v>15</v>
      </c>
      <c r="M1646" s="2">
        <f t="shared" si="153"/>
        <v>44324</v>
      </c>
      <c r="N1646" s="22">
        <v>44330</v>
      </c>
      <c r="O1646" s="22">
        <v>44335</v>
      </c>
      <c r="P1646" s="22">
        <v>44334.5</v>
      </c>
      <c r="Q1646">
        <f t="shared" si="154"/>
        <v>10.5</v>
      </c>
      <c r="R1646" s="33">
        <f t="shared" si="155"/>
        <v>742.56</v>
      </c>
    </row>
    <row r="1647" spans="1:18" x14ac:dyDescent="0.35">
      <c r="A1647" t="s">
        <v>378</v>
      </c>
      <c r="B1647" s="21" t="s">
        <v>313</v>
      </c>
      <c r="C1647" s="22">
        <v>44330</v>
      </c>
      <c r="D1647" t="s">
        <v>107</v>
      </c>
      <c r="E1647" t="s">
        <v>108</v>
      </c>
      <c r="F1647" s="21" t="s">
        <v>126</v>
      </c>
      <c r="G1647" s="32">
        <v>1262.23</v>
      </c>
      <c r="H1647" s="22">
        <v>44317</v>
      </c>
      <c r="I1647" s="23">
        <v>44331</v>
      </c>
      <c r="J1647">
        <f t="shared" si="150"/>
        <v>15</v>
      </c>
      <c r="K1647" s="2">
        <f t="shared" si="151"/>
        <v>44324</v>
      </c>
      <c r="L1647" s="9">
        <f t="shared" si="152"/>
        <v>15</v>
      </c>
      <c r="M1647" s="2">
        <f t="shared" si="153"/>
        <v>44324</v>
      </c>
      <c r="N1647" s="22">
        <v>44330</v>
      </c>
      <c r="O1647" s="22">
        <v>44335</v>
      </c>
      <c r="P1647" s="22">
        <v>44334.5</v>
      </c>
      <c r="Q1647">
        <f t="shared" si="154"/>
        <v>10.5</v>
      </c>
      <c r="R1647" s="33">
        <f t="shared" si="155"/>
        <v>13253.415000000001</v>
      </c>
    </row>
    <row r="1648" spans="1:18" x14ac:dyDescent="0.35">
      <c r="A1648" t="s">
        <v>378</v>
      </c>
      <c r="B1648" s="21" t="s">
        <v>313</v>
      </c>
      <c r="C1648" s="22">
        <v>44330</v>
      </c>
      <c r="D1648" t="s">
        <v>99</v>
      </c>
      <c r="E1648" t="s">
        <v>100</v>
      </c>
      <c r="F1648" s="21" t="s">
        <v>126</v>
      </c>
      <c r="G1648" s="32">
        <v>475.04</v>
      </c>
      <c r="H1648" s="22">
        <v>44317</v>
      </c>
      <c r="I1648" s="23">
        <v>44331</v>
      </c>
      <c r="J1648">
        <f t="shared" si="150"/>
        <v>15</v>
      </c>
      <c r="K1648" s="2">
        <f t="shared" si="151"/>
        <v>44324</v>
      </c>
      <c r="L1648" s="9">
        <f t="shared" si="152"/>
        <v>15</v>
      </c>
      <c r="M1648" s="2">
        <f t="shared" si="153"/>
        <v>44324</v>
      </c>
      <c r="N1648" s="22">
        <v>44330</v>
      </c>
      <c r="O1648" s="22">
        <v>44335</v>
      </c>
      <c r="P1648" s="22">
        <v>44334.5</v>
      </c>
      <c r="Q1648">
        <f t="shared" si="154"/>
        <v>10.5</v>
      </c>
      <c r="R1648" s="33">
        <f t="shared" si="155"/>
        <v>4987.92</v>
      </c>
    </row>
    <row r="1649" spans="1:18" x14ac:dyDescent="0.35">
      <c r="A1649" t="s">
        <v>378</v>
      </c>
      <c r="B1649" s="21" t="s">
        <v>313</v>
      </c>
      <c r="C1649" s="22">
        <v>44330</v>
      </c>
      <c r="D1649" t="s">
        <v>114</v>
      </c>
      <c r="E1649" t="s">
        <v>115</v>
      </c>
      <c r="F1649" s="21" t="s">
        <v>127</v>
      </c>
      <c r="G1649" s="32">
        <v>73.31</v>
      </c>
      <c r="H1649" s="22">
        <v>44317</v>
      </c>
      <c r="I1649" s="23">
        <v>44331</v>
      </c>
      <c r="J1649">
        <f t="shared" si="150"/>
        <v>15</v>
      </c>
      <c r="K1649" s="2">
        <f t="shared" si="151"/>
        <v>44324</v>
      </c>
      <c r="L1649" s="9">
        <f t="shared" si="152"/>
        <v>15</v>
      </c>
      <c r="M1649" s="2">
        <f t="shared" si="153"/>
        <v>44324</v>
      </c>
      <c r="N1649" s="22">
        <v>44330</v>
      </c>
      <c r="O1649" s="22">
        <v>44335</v>
      </c>
      <c r="P1649" s="22">
        <v>44334.5</v>
      </c>
      <c r="Q1649">
        <f t="shared" si="154"/>
        <v>10.5</v>
      </c>
      <c r="R1649" s="33">
        <f t="shared" si="155"/>
        <v>769.755</v>
      </c>
    </row>
    <row r="1650" spans="1:18" x14ac:dyDescent="0.35">
      <c r="A1650" t="s">
        <v>378</v>
      </c>
      <c r="B1650" s="21" t="s">
        <v>313</v>
      </c>
      <c r="C1650" s="22">
        <v>44330</v>
      </c>
      <c r="D1650" t="s">
        <v>110</v>
      </c>
      <c r="E1650" t="s">
        <v>111</v>
      </c>
      <c r="F1650" s="21" t="s">
        <v>127</v>
      </c>
      <c r="G1650" s="32">
        <v>26.12</v>
      </c>
      <c r="H1650" s="22">
        <v>44317</v>
      </c>
      <c r="I1650" s="23">
        <v>44331</v>
      </c>
      <c r="J1650">
        <f t="shared" si="150"/>
        <v>15</v>
      </c>
      <c r="K1650" s="2">
        <f t="shared" si="151"/>
        <v>44324</v>
      </c>
      <c r="L1650" s="9">
        <f t="shared" si="152"/>
        <v>15</v>
      </c>
      <c r="M1650" s="2">
        <f t="shared" si="153"/>
        <v>44324</v>
      </c>
      <c r="N1650" s="22">
        <v>44330</v>
      </c>
      <c r="O1650" s="22">
        <v>44335</v>
      </c>
      <c r="P1650" s="22">
        <v>44334.5</v>
      </c>
      <c r="Q1650">
        <f t="shared" si="154"/>
        <v>10.5</v>
      </c>
      <c r="R1650" s="33">
        <f t="shared" si="155"/>
        <v>274.26</v>
      </c>
    </row>
    <row r="1651" spans="1:18" x14ac:dyDescent="0.35">
      <c r="A1651" t="s">
        <v>378</v>
      </c>
      <c r="B1651" s="21" t="s">
        <v>313</v>
      </c>
      <c r="C1651" s="22">
        <v>44330</v>
      </c>
      <c r="D1651" t="s">
        <v>110</v>
      </c>
      <c r="E1651" t="s">
        <v>111</v>
      </c>
      <c r="F1651" s="21" t="s">
        <v>129</v>
      </c>
      <c r="G1651" s="32">
        <v>534.52</v>
      </c>
      <c r="H1651" s="22">
        <v>44317</v>
      </c>
      <c r="I1651" s="23">
        <v>44331</v>
      </c>
      <c r="J1651">
        <f t="shared" si="150"/>
        <v>15</v>
      </c>
      <c r="K1651" s="2">
        <f t="shared" si="151"/>
        <v>44324</v>
      </c>
      <c r="L1651" s="9">
        <f t="shared" si="152"/>
        <v>15</v>
      </c>
      <c r="M1651" s="2">
        <f t="shared" si="153"/>
        <v>44324</v>
      </c>
      <c r="N1651" s="22">
        <v>44330</v>
      </c>
      <c r="O1651" s="22">
        <v>44335</v>
      </c>
      <c r="P1651" s="22">
        <v>44334.5</v>
      </c>
      <c r="Q1651">
        <f t="shared" si="154"/>
        <v>10.5</v>
      </c>
      <c r="R1651" s="33">
        <f t="shared" si="155"/>
        <v>5612.46</v>
      </c>
    </row>
    <row r="1652" spans="1:18" x14ac:dyDescent="0.35">
      <c r="A1652" t="s">
        <v>378</v>
      </c>
      <c r="B1652" s="21" t="s">
        <v>313</v>
      </c>
      <c r="C1652" s="22">
        <v>44330</v>
      </c>
      <c r="D1652" t="s">
        <v>114</v>
      </c>
      <c r="E1652" t="s">
        <v>115</v>
      </c>
      <c r="F1652" s="21" t="s">
        <v>130</v>
      </c>
      <c r="G1652" s="32">
        <v>37.47</v>
      </c>
      <c r="H1652" s="22">
        <v>44317</v>
      </c>
      <c r="I1652" s="23">
        <v>44331</v>
      </c>
      <c r="J1652">
        <f t="shared" si="150"/>
        <v>15</v>
      </c>
      <c r="K1652" s="2">
        <f t="shared" si="151"/>
        <v>44324</v>
      </c>
      <c r="L1652" s="9">
        <f t="shared" si="152"/>
        <v>15</v>
      </c>
      <c r="M1652" s="2">
        <f t="shared" si="153"/>
        <v>44324</v>
      </c>
      <c r="N1652" s="22">
        <v>44330</v>
      </c>
      <c r="O1652" s="22">
        <v>44335</v>
      </c>
      <c r="P1652" s="22">
        <v>44334.5</v>
      </c>
      <c r="Q1652">
        <f t="shared" si="154"/>
        <v>10.5</v>
      </c>
      <c r="R1652" s="33">
        <f t="shared" si="155"/>
        <v>393.435</v>
      </c>
    </row>
    <row r="1653" spans="1:18" x14ac:dyDescent="0.35">
      <c r="A1653" t="s">
        <v>378</v>
      </c>
      <c r="B1653" s="21" t="s">
        <v>313</v>
      </c>
      <c r="C1653" s="22">
        <v>44330</v>
      </c>
      <c r="D1653" t="s">
        <v>110</v>
      </c>
      <c r="E1653" t="s">
        <v>111</v>
      </c>
      <c r="F1653" s="21" t="s">
        <v>130</v>
      </c>
      <c r="G1653" s="32">
        <v>21.79</v>
      </c>
      <c r="H1653" s="22">
        <v>44317</v>
      </c>
      <c r="I1653" s="23">
        <v>44331</v>
      </c>
      <c r="J1653">
        <f t="shared" si="150"/>
        <v>15</v>
      </c>
      <c r="K1653" s="2">
        <f t="shared" si="151"/>
        <v>44324</v>
      </c>
      <c r="L1653" s="9">
        <f t="shared" si="152"/>
        <v>15</v>
      </c>
      <c r="M1653" s="2">
        <f t="shared" si="153"/>
        <v>44324</v>
      </c>
      <c r="N1653" s="22">
        <v>44330</v>
      </c>
      <c r="O1653" s="22">
        <v>44335</v>
      </c>
      <c r="P1653" s="22">
        <v>44334.5</v>
      </c>
      <c r="Q1653">
        <f t="shared" si="154"/>
        <v>10.5</v>
      </c>
      <c r="R1653" s="33">
        <f t="shared" si="155"/>
        <v>228.79499999999999</v>
      </c>
    </row>
    <row r="1654" spans="1:18" x14ac:dyDescent="0.35">
      <c r="A1654" t="s">
        <v>378</v>
      </c>
      <c r="B1654" s="21" t="s">
        <v>313</v>
      </c>
      <c r="C1654" s="22">
        <v>44330</v>
      </c>
      <c r="D1654" t="s">
        <v>99</v>
      </c>
      <c r="E1654" t="s">
        <v>100</v>
      </c>
      <c r="F1654" s="21" t="s">
        <v>344</v>
      </c>
      <c r="G1654" s="32">
        <v>511.71</v>
      </c>
      <c r="H1654" s="22">
        <v>44317</v>
      </c>
      <c r="I1654" s="23">
        <v>44331</v>
      </c>
      <c r="J1654">
        <f t="shared" si="150"/>
        <v>15</v>
      </c>
      <c r="K1654" s="2">
        <f t="shared" si="151"/>
        <v>44324</v>
      </c>
      <c r="L1654" s="9">
        <f t="shared" si="152"/>
        <v>15</v>
      </c>
      <c r="M1654" s="2">
        <f t="shared" si="153"/>
        <v>44324</v>
      </c>
      <c r="N1654" s="22">
        <v>44330</v>
      </c>
      <c r="O1654" s="22">
        <v>44335</v>
      </c>
      <c r="P1654" s="22">
        <v>44334.5</v>
      </c>
      <c r="Q1654">
        <f t="shared" si="154"/>
        <v>10.5</v>
      </c>
      <c r="R1654" s="33">
        <f t="shared" si="155"/>
        <v>5372.9549999999999</v>
      </c>
    </row>
    <row r="1655" spans="1:18" x14ac:dyDescent="0.35">
      <c r="A1655" t="s">
        <v>378</v>
      </c>
      <c r="B1655" s="21" t="s">
        <v>313</v>
      </c>
      <c r="C1655" s="22">
        <v>44330</v>
      </c>
      <c r="D1655" t="s">
        <v>99</v>
      </c>
      <c r="E1655" t="s">
        <v>100</v>
      </c>
      <c r="F1655" s="21" t="s">
        <v>318</v>
      </c>
      <c r="G1655" s="32">
        <v>660.11</v>
      </c>
      <c r="H1655" s="22">
        <v>44317</v>
      </c>
      <c r="I1655" s="23">
        <v>44331</v>
      </c>
      <c r="J1655">
        <f t="shared" si="150"/>
        <v>15</v>
      </c>
      <c r="K1655" s="2">
        <f t="shared" si="151"/>
        <v>44324</v>
      </c>
      <c r="L1655" s="9">
        <f t="shared" si="152"/>
        <v>15</v>
      </c>
      <c r="M1655" s="2">
        <f t="shared" si="153"/>
        <v>44324</v>
      </c>
      <c r="N1655" s="22">
        <v>44330</v>
      </c>
      <c r="O1655" s="22">
        <v>44335</v>
      </c>
      <c r="P1655" s="22">
        <v>44334.5</v>
      </c>
      <c r="Q1655">
        <f t="shared" si="154"/>
        <v>10.5</v>
      </c>
      <c r="R1655" s="33">
        <f t="shared" si="155"/>
        <v>6931.1549999999997</v>
      </c>
    </row>
    <row r="1656" spans="1:18" x14ac:dyDescent="0.35">
      <c r="A1656" t="s">
        <v>378</v>
      </c>
      <c r="B1656" s="21" t="s">
        <v>313</v>
      </c>
      <c r="C1656" s="22">
        <v>44330</v>
      </c>
      <c r="D1656" t="s">
        <v>107</v>
      </c>
      <c r="E1656" t="s">
        <v>108</v>
      </c>
      <c r="F1656" s="21" t="s">
        <v>109</v>
      </c>
      <c r="G1656" s="32">
        <v>603</v>
      </c>
      <c r="H1656" s="22">
        <v>44317</v>
      </c>
      <c r="I1656" s="23">
        <v>44331</v>
      </c>
      <c r="J1656">
        <f t="shared" si="150"/>
        <v>15</v>
      </c>
      <c r="K1656" s="2">
        <f t="shared" si="151"/>
        <v>44324</v>
      </c>
      <c r="L1656" s="9">
        <f t="shared" si="152"/>
        <v>15</v>
      </c>
      <c r="M1656" s="2">
        <f t="shared" si="153"/>
        <v>44324</v>
      </c>
      <c r="N1656" s="22">
        <v>44330</v>
      </c>
      <c r="O1656" s="22">
        <v>44335</v>
      </c>
      <c r="P1656" s="22">
        <v>44334.5</v>
      </c>
      <c r="Q1656">
        <f t="shared" si="154"/>
        <v>10.5</v>
      </c>
      <c r="R1656" s="33">
        <f t="shared" si="155"/>
        <v>6331.5</v>
      </c>
    </row>
    <row r="1657" spans="1:18" x14ac:dyDescent="0.35">
      <c r="A1657" t="s">
        <v>378</v>
      </c>
      <c r="B1657" s="21" t="s">
        <v>313</v>
      </c>
      <c r="C1657" s="22">
        <v>44330</v>
      </c>
      <c r="D1657" t="s">
        <v>114</v>
      </c>
      <c r="E1657" t="s">
        <v>115</v>
      </c>
      <c r="F1657" s="21" t="s">
        <v>132</v>
      </c>
      <c r="G1657" s="32">
        <v>124.7</v>
      </c>
      <c r="H1657" s="22">
        <v>44317</v>
      </c>
      <c r="I1657" s="23">
        <v>44331</v>
      </c>
      <c r="J1657">
        <f t="shared" si="150"/>
        <v>15</v>
      </c>
      <c r="K1657" s="2">
        <f t="shared" si="151"/>
        <v>44324</v>
      </c>
      <c r="L1657" s="9">
        <f t="shared" si="152"/>
        <v>15</v>
      </c>
      <c r="M1657" s="2">
        <f t="shared" si="153"/>
        <v>44324</v>
      </c>
      <c r="N1657" s="22">
        <v>44330</v>
      </c>
      <c r="O1657" s="22">
        <v>44335</v>
      </c>
      <c r="P1657" s="22">
        <v>44334.5</v>
      </c>
      <c r="Q1657">
        <f t="shared" si="154"/>
        <v>10.5</v>
      </c>
      <c r="R1657" s="33">
        <f t="shared" si="155"/>
        <v>1309.3500000000001</v>
      </c>
    </row>
    <row r="1658" spans="1:18" x14ac:dyDescent="0.35">
      <c r="A1658" t="s">
        <v>378</v>
      </c>
      <c r="B1658" s="21" t="s">
        <v>313</v>
      </c>
      <c r="C1658" s="22">
        <v>44330</v>
      </c>
      <c r="D1658" t="s">
        <v>99</v>
      </c>
      <c r="E1658" t="s">
        <v>100</v>
      </c>
      <c r="F1658" s="21" t="s">
        <v>316</v>
      </c>
      <c r="G1658" s="32">
        <v>535.59</v>
      </c>
      <c r="H1658" s="22">
        <v>44317</v>
      </c>
      <c r="I1658" s="23">
        <v>44331</v>
      </c>
      <c r="J1658">
        <f t="shared" si="150"/>
        <v>15</v>
      </c>
      <c r="K1658" s="2">
        <f t="shared" si="151"/>
        <v>44324</v>
      </c>
      <c r="L1658" s="9">
        <f t="shared" si="152"/>
        <v>15</v>
      </c>
      <c r="M1658" s="2">
        <f t="shared" si="153"/>
        <v>44324</v>
      </c>
      <c r="N1658" s="22">
        <v>44330</v>
      </c>
      <c r="O1658" s="22">
        <v>44335</v>
      </c>
      <c r="P1658" s="22">
        <v>44334.5</v>
      </c>
      <c r="Q1658">
        <f t="shared" si="154"/>
        <v>10.5</v>
      </c>
      <c r="R1658" s="33">
        <f t="shared" si="155"/>
        <v>5623.6950000000006</v>
      </c>
    </row>
    <row r="1659" spans="1:18" x14ac:dyDescent="0.35">
      <c r="A1659" t="s">
        <v>378</v>
      </c>
      <c r="B1659" s="21" t="s">
        <v>313</v>
      </c>
      <c r="C1659" s="22">
        <v>44330</v>
      </c>
      <c r="D1659" t="s">
        <v>114</v>
      </c>
      <c r="E1659" t="s">
        <v>115</v>
      </c>
      <c r="F1659" s="21" t="s">
        <v>133</v>
      </c>
      <c r="G1659" s="32">
        <v>12.28</v>
      </c>
      <c r="H1659" s="22">
        <v>44317</v>
      </c>
      <c r="I1659" s="23">
        <v>44331</v>
      </c>
      <c r="J1659">
        <f t="shared" si="150"/>
        <v>15</v>
      </c>
      <c r="K1659" s="2">
        <f t="shared" si="151"/>
        <v>44324</v>
      </c>
      <c r="L1659" s="9">
        <f t="shared" si="152"/>
        <v>15</v>
      </c>
      <c r="M1659" s="2">
        <f t="shared" si="153"/>
        <v>44324</v>
      </c>
      <c r="N1659" s="22">
        <v>44330</v>
      </c>
      <c r="O1659" s="22">
        <v>44335</v>
      </c>
      <c r="P1659" s="22">
        <v>44334.5</v>
      </c>
      <c r="Q1659">
        <f t="shared" si="154"/>
        <v>10.5</v>
      </c>
      <c r="R1659" s="33">
        <f t="shared" si="155"/>
        <v>128.94</v>
      </c>
    </row>
    <row r="1660" spans="1:18" x14ac:dyDescent="0.35">
      <c r="A1660" t="s">
        <v>378</v>
      </c>
      <c r="B1660" s="21" t="s">
        <v>313</v>
      </c>
      <c r="C1660" s="22">
        <v>44330</v>
      </c>
      <c r="D1660" t="s">
        <v>114</v>
      </c>
      <c r="E1660" t="s">
        <v>115</v>
      </c>
      <c r="F1660" s="21" t="s">
        <v>136</v>
      </c>
      <c r="G1660" s="32">
        <v>104.7</v>
      </c>
      <c r="H1660" s="22">
        <v>44317</v>
      </c>
      <c r="I1660" s="23">
        <v>44331</v>
      </c>
      <c r="J1660">
        <f t="shared" si="150"/>
        <v>15</v>
      </c>
      <c r="K1660" s="2">
        <f t="shared" si="151"/>
        <v>44324</v>
      </c>
      <c r="L1660" s="9">
        <f t="shared" si="152"/>
        <v>15</v>
      </c>
      <c r="M1660" s="2">
        <f t="shared" si="153"/>
        <v>44324</v>
      </c>
      <c r="N1660" s="22">
        <v>44330</v>
      </c>
      <c r="O1660" s="22">
        <v>44335</v>
      </c>
      <c r="P1660" s="22">
        <v>44334.5</v>
      </c>
      <c r="Q1660">
        <f t="shared" si="154"/>
        <v>10.5</v>
      </c>
      <c r="R1660" s="33">
        <f t="shared" si="155"/>
        <v>1099.3500000000001</v>
      </c>
    </row>
    <row r="1661" spans="1:18" x14ac:dyDescent="0.35">
      <c r="A1661" t="s">
        <v>378</v>
      </c>
      <c r="B1661" s="21" t="s">
        <v>313</v>
      </c>
      <c r="C1661" s="22">
        <v>44330</v>
      </c>
      <c r="D1661" t="s">
        <v>110</v>
      </c>
      <c r="E1661" t="s">
        <v>111</v>
      </c>
      <c r="F1661" s="21" t="s">
        <v>137</v>
      </c>
      <c r="G1661" s="32">
        <v>428.29000000000008</v>
      </c>
      <c r="H1661" s="22">
        <v>44317</v>
      </c>
      <c r="I1661" s="23">
        <v>44331</v>
      </c>
      <c r="J1661">
        <f t="shared" si="150"/>
        <v>15</v>
      </c>
      <c r="K1661" s="2">
        <f t="shared" si="151"/>
        <v>44324</v>
      </c>
      <c r="L1661" s="9">
        <f t="shared" si="152"/>
        <v>15</v>
      </c>
      <c r="M1661" s="2">
        <f t="shared" si="153"/>
        <v>44324</v>
      </c>
      <c r="N1661" s="22">
        <v>44330</v>
      </c>
      <c r="O1661" s="22">
        <v>44335</v>
      </c>
      <c r="P1661" s="22">
        <v>44334.5</v>
      </c>
      <c r="Q1661">
        <f t="shared" si="154"/>
        <v>10.5</v>
      </c>
      <c r="R1661" s="33">
        <f t="shared" si="155"/>
        <v>4497.045000000001</v>
      </c>
    </row>
    <row r="1662" spans="1:18" x14ac:dyDescent="0.35">
      <c r="A1662" t="s">
        <v>378</v>
      </c>
      <c r="B1662" s="21" t="s">
        <v>313</v>
      </c>
      <c r="C1662" s="22">
        <v>44330</v>
      </c>
      <c r="D1662" t="s">
        <v>107</v>
      </c>
      <c r="E1662" t="s">
        <v>108</v>
      </c>
      <c r="F1662" s="21" t="s">
        <v>138</v>
      </c>
      <c r="G1662" s="32">
        <v>2709.16</v>
      </c>
      <c r="H1662" s="22">
        <v>44317</v>
      </c>
      <c r="I1662" s="23">
        <v>44331</v>
      </c>
      <c r="J1662">
        <f t="shared" si="150"/>
        <v>15</v>
      </c>
      <c r="K1662" s="2">
        <f t="shared" si="151"/>
        <v>44324</v>
      </c>
      <c r="L1662" s="9">
        <f t="shared" si="152"/>
        <v>15</v>
      </c>
      <c r="M1662" s="2">
        <f t="shared" si="153"/>
        <v>44324</v>
      </c>
      <c r="N1662" s="22">
        <v>44330</v>
      </c>
      <c r="O1662" s="22">
        <v>44335</v>
      </c>
      <c r="P1662" s="22">
        <v>44334.5</v>
      </c>
      <c r="Q1662">
        <f t="shared" si="154"/>
        <v>10.5</v>
      </c>
      <c r="R1662" s="33">
        <f t="shared" si="155"/>
        <v>28446.18</v>
      </c>
    </row>
    <row r="1663" spans="1:18" x14ac:dyDescent="0.35">
      <c r="A1663" t="s">
        <v>378</v>
      </c>
      <c r="B1663" s="21" t="s">
        <v>313</v>
      </c>
      <c r="C1663" s="22">
        <v>44330</v>
      </c>
      <c r="D1663" t="s">
        <v>114</v>
      </c>
      <c r="E1663" t="s">
        <v>115</v>
      </c>
      <c r="F1663" s="21" t="s">
        <v>317</v>
      </c>
      <c r="G1663" s="32">
        <v>27.26</v>
      </c>
      <c r="H1663" s="22">
        <v>44317</v>
      </c>
      <c r="I1663" s="23">
        <v>44331</v>
      </c>
      <c r="J1663">
        <f t="shared" si="150"/>
        <v>15</v>
      </c>
      <c r="K1663" s="2">
        <f t="shared" si="151"/>
        <v>44324</v>
      </c>
      <c r="L1663" s="9">
        <f t="shared" si="152"/>
        <v>15</v>
      </c>
      <c r="M1663" s="2">
        <f t="shared" si="153"/>
        <v>44324</v>
      </c>
      <c r="N1663" s="22">
        <v>44330</v>
      </c>
      <c r="O1663" s="22">
        <v>44335</v>
      </c>
      <c r="P1663" s="22">
        <v>44334.5</v>
      </c>
      <c r="Q1663">
        <f t="shared" si="154"/>
        <v>10.5</v>
      </c>
      <c r="R1663" s="33">
        <f t="shared" si="155"/>
        <v>286.23</v>
      </c>
    </row>
    <row r="1664" spans="1:18" x14ac:dyDescent="0.35">
      <c r="A1664" t="s">
        <v>378</v>
      </c>
      <c r="B1664" s="21" t="s">
        <v>313</v>
      </c>
      <c r="C1664" s="22">
        <v>44330</v>
      </c>
      <c r="D1664" t="s">
        <v>114</v>
      </c>
      <c r="E1664" t="s">
        <v>115</v>
      </c>
      <c r="F1664" s="21" t="s">
        <v>141</v>
      </c>
      <c r="G1664" s="32">
        <v>261.06</v>
      </c>
      <c r="H1664" s="22">
        <v>44317</v>
      </c>
      <c r="I1664" s="23">
        <v>44331</v>
      </c>
      <c r="J1664">
        <f t="shared" ref="J1664:J1727" si="156">I1664-H1664+1</f>
        <v>15</v>
      </c>
      <c r="K1664" s="2">
        <f t="shared" ref="K1664:K1727" si="157">(H1664+I1664)/2</f>
        <v>44324</v>
      </c>
      <c r="L1664" s="9">
        <f t="shared" si="152"/>
        <v>15</v>
      </c>
      <c r="M1664" s="2">
        <f t="shared" si="153"/>
        <v>44324</v>
      </c>
      <c r="N1664" s="22">
        <v>44330</v>
      </c>
      <c r="O1664" s="22">
        <v>44335</v>
      </c>
      <c r="P1664" s="22">
        <v>44334.5</v>
      </c>
      <c r="Q1664">
        <f t="shared" si="154"/>
        <v>10.5</v>
      </c>
      <c r="R1664" s="33">
        <f t="shared" si="155"/>
        <v>2741.13</v>
      </c>
    </row>
    <row r="1665" spans="1:18" x14ac:dyDescent="0.35">
      <c r="A1665" t="s">
        <v>378</v>
      </c>
      <c r="B1665" s="21" t="s">
        <v>313</v>
      </c>
      <c r="C1665" s="22">
        <v>44330</v>
      </c>
      <c r="D1665" t="s">
        <v>107</v>
      </c>
      <c r="E1665" t="s">
        <v>108</v>
      </c>
      <c r="F1665" s="21" t="s">
        <v>142</v>
      </c>
      <c r="G1665" s="32">
        <v>40827.060000000005</v>
      </c>
      <c r="H1665" s="22">
        <v>44317</v>
      </c>
      <c r="I1665" s="23">
        <v>44331</v>
      </c>
      <c r="J1665">
        <f t="shared" si="156"/>
        <v>15</v>
      </c>
      <c r="K1665" s="2">
        <f t="shared" si="157"/>
        <v>44324</v>
      </c>
      <c r="L1665" s="9">
        <f t="shared" si="152"/>
        <v>15</v>
      </c>
      <c r="M1665" s="2">
        <f t="shared" si="153"/>
        <v>44324</v>
      </c>
      <c r="N1665" s="22">
        <v>44330</v>
      </c>
      <c r="O1665" s="22">
        <v>44341</v>
      </c>
      <c r="P1665" s="22">
        <v>44340.5</v>
      </c>
      <c r="Q1665">
        <f t="shared" si="154"/>
        <v>16.5</v>
      </c>
      <c r="R1665" s="33">
        <f t="shared" si="155"/>
        <v>673646.49000000011</v>
      </c>
    </row>
    <row r="1666" spans="1:18" x14ac:dyDescent="0.35">
      <c r="A1666" t="s">
        <v>378</v>
      </c>
      <c r="B1666" s="21" t="s">
        <v>313</v>
      </c>
      <c r="C1666" s="22">
        <v>44330</v>
      </c>
      <c r="D1666" t="s">
        <v>99</v>
      </c>
      <c r="E1666" t="s">
        <v>100</v>
      </c>
      <c r="F1666" s="21" t="s">
        <v>142</v>
      </c>
      <c r="G1666" s="32">
        <v>10907.08</v>
      </c>
      <c r="H1666" s="22">
        <v>44317</v>
      </c>
      <c r="I1666" s="23">
        <v>44331</v>
      </c>
      <c r="J1666">
        <f t="shared" si="156"/>
        <v>15</v>
      </c>
      <c r="K1666" s="2">
        <f t="shared" si="157"/>
        <v>44324</v>
      </c>
      <c r="L1666" s="9">
        <f t="shared" si="152"/>
        <v>15</v>
      </c>
      <c r="M1666" s="2">
        <f t="shared" si="153"/>
        <v>44324</v>
      </c>
      <c r="N1666" s="22">
        <v>44330</v>
      </c>
      <c r="O1666" s="22">
        <v>44341</v>
      </c>
      <c r="P1666" s="22">
        <v>44340.5</v>
      </c>
      <c r="Q1666">
        <f t="shared" si="154"/>
        <v>16.5</v>
      </c>
      <c r="R1666" s="33">
        <f t="shared" si="155"/>
        <v>179966.82</v>
      </c>
    </row>
    <row r="1667" spans="1:18" x14ac:dyDescent="0.35">
      <c r="A1667" t="s">
        <v>378</v>
      </c>
      <c r="B1667" s="21" t="s">
        <v>313</v>
      </c>
      <c r="C1667" s="22">
        <v>44330</v>
      </c>
      <c r="D1667" t="s">
        <v>110</v>
      </c>
      <c r="E1667" t="s">
        <v>111</v>
      </c>
      <c r="F1667" s="21" t="s">
        <v>143</v>
      </c>
      <c r="G1667" s="32">
        <v>56.02</v>
      </c>
      <c r="H1667" s="22">
        <v>44317</v>
      </c>
      <c r="I1667" s="23">
        <v>44331</v>
      </c>
      <c r="J1667">
        <f t="shared" si="156"/>
        <v>15</v>
      </c>
      <c r="K1667" s="2">
        <f t="shared" si="157"/>
        <v>44324</v>
      </c>
      <c r="L1667" s="9">
        <f t="shared" si="152"/>
        <v>15</v>
      </c>
      <c r="M1667" s="2">
        <f t="shared" si="153"/>
        <v>44324</v>
      </c>
      <c r="N1667" s="22">
        <v>44330</v>
      </c>
      <c r="O1667" s="22">
        <v>44362</v>
      </c>
      <c r="P1667" s="22">
        <v>44361.5</v>
      </c>
      <c r="Q1667">
        <f t="shared" si="154"/>
        <v>37.5</v>
      </c>
      <c r="R1667" s="33">
        <f t="shared" si="155"/>
        <v>2100.75</v>
      </c>
    </row>
    <row r="1668" spans="1:18" x14ac:dyDescent="0.35">
      <c r="A1668" t="s">
        <v>378</v>
      </c>
      <c r="B1668" s="21" t="s">
        <v>313</v>
      </c>
      <c r="C1668" s="22">
        <v>44330</v>
      </c>
      <c r="D1668" t="s">
        <v>110</v>
      </c>
      <c r="E1668" t="s">
        <v>111</v>
      </c>
      <c r="F1668" s="21" t="s">
        <v>144</v>
      </c>
      <c r="G1668" s="32">
        <v>60.8</v>
      </c>
      <c r="H1668" s="22">
        <v>44317</v>
      </c>
      <c r="I1668" s="23">
        <v>44331</v>
      </c>
      <c r="J1668">
        <f t="shared" si="156"/>
        <v>15</v>
      </c>
      <c r="K1668" s="2">
        <f t="shared" si="157"/>
        <v>44324</v>
      </c>
      <c r="L1668" s="9">
        <f t="shared" si="152"/>
        <v>15</v>
      </c>
      <c r="M1668" s="2">
        <f t="shared" si="153"/>
        <v>44324</v>
      </c>
      <c r="N1668" s="22">
        <v>44330</v>
      </c>
      <c r="O1668" s="22">
        <v>44362</v>
      </c>
      <c r="P1668" s="22">
        <v>44361.5</v>
      </c>
      <c r="Q1668">
        <f t="shared" si="154"/>
        <v>37.5</v>
      </c>
      <c r="R1668" s="33">
        <f t="shared" si="155"/>
        <v>2280</v>
      </c>
    </row>
    <row r="1669" spans="1:18" x14ac:dyDescent="0.35">
      <c r="A1669" t="s">
        <v>378</v>
      </c>
      <c r="B1669" s="21" t="s">
        <v>313</v>
      </c>
      <c r="C1669" s="22">
        <v>44330</v>
      </c>
      <c r="D1669" t="s">
        <v>148</v>
      </c>
      <c r="E1669" t="s">
        <v>149</v>
      </c>
      <c r="F1669" s="21" t="s">
        <v>151</v>
      </c>
      <c r="G1669" s="32">
        <v>152.95000000000002</v>
      </c>
      <c r="H1669" s="22">
        <v>44317</v>
      </c>
      <c r="I1669" s="23">
        <v>44331</v>
      </c>
      <c r="J1669">
        <f t="shared" si="156"/>
        <v>15</v>
      </c>
      <c r="K1669" s="2">
        <f t="shared" si="157"/>
        <v>44324</v>
      </c>
      <c r="L1669" s="9">
        <f t="shared" si="152"/>
        <v>15</v>
      </c>
      <c r="M1669" s="2">
        <f t="shared" si="153"/>
        <v>44324</v>
      </c>
      <c r="N1669" s="22">
        <v>44330</v>
      </c>
      <c r="O1669" s="22">
        <v>44362</v>
      </c>
      <c r="P1669" s="22">
        <v>44361.5</v>
      </c>
      <c r="Q1669">
        <f t="shared" si="154"/>
        <v>37.5</v>
      </c>
      <c r="R1669" s="33">
        <f t="shared" si="155"/>
        <v>5735.6250000000009</v>
      </c>
    </row>
    <row r="1670" spans="1:18" x14ac:dyDescent="0.35">
      <c r="A1670" t="s">
        <v>378</v>
      </c>
      <c r="B1670" s="21" t="s">
        <v>313</v>
      </c>
      <c r="C1670" s="22">
        <v>44330</v>
      </c>
      <c r="D1670" t="s">
        <v>110</v>
      </c>
      <c r="E1670" t="s">
        <v>111</v>
      </c>
      <c r="F1670" s="21" t="s">
        <v>153</v>
      </c>
      <c r="G1670" s="32">
        <v>397.07</v>
      </c>
      <c r="H1670" s="22">
        <v>44317</v>
      </c>
      <c r="I1670" s="23">
        <v>44331</v>
      </c>
      <c r="J1670">
        <f t="shared" si="156"/>
        <v>15</v>
      </c>
      <c r="K1670" s="2">
        <f t="shared" si="157"/>
        <v>44324</v>
      </c>
      <c r="L1670" s="9">
        <f t="shared" si="152"/>
        <v>15</v>
      </c>
      <c r="M1670" s="2">
        <f t="shared" si="153"/>
        <v>44324</v>
      </c>
      <c r="N1670" s="22">
        <v>44330</v>
      </c>
      <c r="O1670" s="22">
        <v>44362</v>
      </c>
      <c r="P1670" s="22">
        <v>44361.5</v>
      </c>
      <c r="Q1670">
        <f t="shared" si="154"/>
        <v>37.5</v>
      </c>
      <c r="R1670" s="33">
        <f t="shared" si="155"/>
        <v>14890.125</v>
      </c>
    </row>
    <row r="1671" spans="1:18" x14ac:dyDescent="0.35">
      <c r="A1671" t="s">
        <v>378</v>
      </c>
      <c r="B1671" s="21" t="s">
        <v>313</v>
      </c>
      <c r="C1671" s="22">
        <v>44330</v>
      </c>
      <c r="D1671" t="s">
        <v>148</v>
      </c>
      <c r="E1671" t="s">
        <v>149</v>
      </c>
      <c r="F1671" s="21" t="s">
        <v>298</v>
      </c>
      <c r="G1671" s="32">
        <v>27.36</v>
      </c>
      <c r="H1671" s="22">
        <v>44317</v>
      </c>
      <c r="I1671" s="23">
        <v>44331</v>
      </c>
      <c r="J1671">
        <f t="shared" si="156"/>
        <v>15</v>
      </c>
      <c r="K1671" s="2">
        <f t="shared" si="157"/>
        <v>44324</v>
      </c>
      <c r="L1671" s="9">
        <f t="shared" si="152"/>
        <v>15</v>
      </c>
      <c r="M1671" s="2">
        <f t="shared" si="153"/>
        <v>44324</v>
      </c>
      <c r="N1671" s="22">
        <v>44330</v>
      </c>
      <c r="O1671" s="22">
        <v>44362</v>
      </c>
      <c r="P1671" s="22">
        <v>44361.5</v>
      </c>
      <c r="Q1671">
        <f t="shared" si="154"/>
        <v>37.5</v>
      </c>
      <c r="R1671" s="33">
        <f t="shared" si="155"/>
        <v>1026</v>
      </c>
    </row>
    <row r="1672" spans="1:18" x14ac:dyDescent="0.35">
      <c r="A1672" t="s">
        <v>378</v>
      </c>
      <c r="B1672" s="21" t="s">
        <v>313</v>
      </c>
      <c r="C1672" s="22">
        <v>44330</v>
      </c>
      <c r="D1672" t="s">
        <v>99</v>
      </c>
      <c r="E1672" t="s">
        <v>100</v>
      </c>
      <c r="F1672" s="21" t="s">
        <v>295</v>
      </c>
      <c r="G1672" s="32">
        <v>378.75</v>
      </c>
      <c r="H1672" s="22">
        <v>44317</v>
      </c>
      <c r="I1672" s="23">
        <v>44331</v>
      </c>
      <c r="J1672">
        <f t="shared" si="156"/>
        <v>15</v>
      </c>
      <c r="K1672" s="2">
        <f t="shared" si="157"/>
        <v>44324</v>
      </c>
      <c r="L1672" s="9">
        <f t="shared" si="152"/>
        <v>15</v>
      </c>
      <c r="M1672" s="2">
        <f t="shared" si="153"/>
        <v>44324</v>
      </c>
      <c r="N1672" s="22">
        <v>44330</v>
      </c>
      <c r="O1672" s="22">
        <v>44362</v>
      </c>
      <c r="P1672" s="22">
        <v>44361.5</v>
      </c>
      <c r="Q1672">
        <f t="shared" si="154"/>
        <v>37.5</v>
      </c>
      <c r="R1672" s="33">
        <f t="shared" si="155"/>
        <v>14203.125</v>
      </c>
    </row>
    <row r="1673" spans="1:18" x14ac:dyDescent="0.35">
      <c r="A1673" t="s">
        <v>378</v>
      </c>
      <c r="B1673" s="21" t="s">
        <v>313</v>
      </c>
      <c r="C1673" s="22">
        <v>44330</v>
      </c>
      <c r="D1673" t="s">
        <v>148</v>
      </c>
      <c r="E1673" t="s">
        <v>149</v>
      </c>
      <c r="F1673" s="21" t="s">
        <v>155</v>
      </c>
      <c r="G1673" s="32">
        <v>24.53</v>
      </c>
      <c r="H1673" s="22">
        <v>44317</v>
      </c>
      <c r="I1673" s="23">
        <v>44331</v>
      </c>
      <c r="J1673">
        <f t="shared" si="156"/>
        <v>15</v>
      </c>
      <c r="K1673" s="2">
        <f t="shared" si="157"/>
        <v>44324</v>
      </c>
      <c r="L1673" s="9">
        <f t="shared" si="152"/>
        <v>15</v>
      </c>
      <c r="M1673" s="2">
        <f t="shared" si="153"/>
        <v>44324</v>
      </c>
      <c r="N1673" s="22">
        <v>44330</v>
      </c>
      <c r="O1673" s="22">
        <v>44362</v>
      </c>
      <c r="P1673" s="22">
        <v>44361.5</v>
      </c>
      <c r="Q1673">
        <f t="shared" si="154"/>
        <v>37.5</v>
      </c>
      <c r="R1673" s="33">
        <f t="shared" si="155"/>
        <v>919.875</v>
      </c>
    </row>
    <row r="1674" spans="1:18" x14ac:dyDescent="0.35">
      <c r="A1674" t="s">
        <v>378</v>
      </c>
      <c r="B1674" s="21" t="s">
        <v>313</v>
      </c>
      <c r="C1674" s="22">
        <v>44330</v>
      </c>
      <c r="D1674" t="s">
        <v>114</v>
      </c>
      <c r="E1674" t="s">
        <v>115</v>
      </c>
      <c r="F1674" s="21" t="s">
        <v>146</v>
      </c>
      <c r="G1674" s="32">
        <v>19</v>
      </c>
      <c r="H1674" s="22">
        <v>44317</v>
      </c>
      <c r="I1674" s="23">
        <v>44331</v>
      </c>
      <c r="J1674">
        <f t="shared" si="156"/>
        <v>15</v>
      </c>
      <c r="K1674" s="2">
        <f t="shared" si="157"/>
        <v>44324</v>
      </c>
      <c r="L1674" s="9">
        <f t="shared" si="152"/>
        <v>15</v>
      </c>
      <c r="M1674" s="2">
        <f t="shared" si="153"/>
        <v>44324</v>
      </c>
      <c r="N1674" s="22">
        <v>44330</v>
      </c>
      <c r="O1674" s="22">
        <v>44362</v>
      </c>
      <c r="P1674" s="22">
        <v>44361.5</v>
      </c>
      <c r="Q1674">
        <f t="shared" si="154"/>
        <v>37.5</v>
      </c>
      <c r="R1674" s="33">
        <f t="shared" si="155"/>
        <v>712.5</v>
      </c>
    </row>
    <row r="1675" spans="1:18" x14ac:dyDescent="0.35">
      <c r="A1675" t="s">
        <v>378</v>
      </c>
      <c r="B1675" s="21" t="s">
        <v>313</v>
      </c>
      <c r="C1675" s="22">
        <v>44330</v>
      </c>
      <c r="D1675" t="s">
        <v>148</v>
      </c>
      <c r="E1675" t="s">
        <v>149</v>
      </c>
      <c r="F1675" s="21" t="s">
        <v>320</v>
      </c>
      <c r="G1675" s="32">
        <v>30.89</v>
      </c>
      <c r="H1675" s="22">
        <v>44317</v>
      </c>
      <c r="I1675" s="23">
        <v>44331</v>
      </c>
      <c r="J1675">
        <f t="shared" si="156"/>
        <v>15</v>
      </c>
      <c r="K1675" s="2">
        <f t="shared" si="157"/>
        <v>44324</v>
      </c>
      <c r="L1675" s="9">
        <f t="shared" ref="L1675:L1738" si="158">I1675-H1675+1</f>
        <v>15</v>
      </c>
      <c r="M1675" s="2">
        <f t="shared" ref="M1675:M1738" si="159">(H1675+I1675)/2</f>
        <v>44324</v>
      </c>
      <c r="N1675" s="22">
        <v>44330</v>
      </c>
      <c r="O1675" s="22">
        <v>44362</v>
      </c>
      <c r="P1675" s="22">
        <v>44361.5</v>
      </c>
      <c r="Q1675">
        <f t="shared" ref="Q1675:Q1738" si="160">P1675-M1675</f>
        <v>37.5</v>
      </c>
      <c r="R1675" s="33">
        <f t="shared" ref="R1675:R1738" si="161">Q1675*G1675</f>
        <v>1158.375</v>
      </c>
    </row>
    <row r="1676" spans="1:18" x14ac:dyDescent="0.35">
      <c r="A1676" t="s">
        <v>378</v>
      </c>
      <c r="B1676" s="21" t="s">
        <v>313</v>
      </c>
      <c r="C1676" s="22">
        <v>44330</v>
      </c>
      <c r="D1676" t="s">
        <v>114</v>
      </c>
      <c r="E1676" t="s">
        <v>115</v>
      </c>
      <c r="F1676" s="21" t="s">
        <v>247</v>
      </c>
      <c r="G1676" s="32">
        <v>18.350000000000001</v>
      </c>
      <c r="H1676" s="22">
        <v>44317</v>
      </c>
      <c r="I1676" s="23">
        <v>44331</v>
      </c>
      <c r="J1676">
        <f t="shared" si="156"/>
        <v>15</v>
      </c>
      <c r="K1676" s="2">
        <f t="shared" si="157"/>
        <v>44324</v>
      </c>
      <c r="L1676" s="9">
        <f t="shared" si="158"/>
        <v>15</v>
      </c>
      <c r="M1676" s="2">
        <f t="shared" si="159"/>
        <v>44324</v>
      </c>
      <c r="N1676" s="22">
        <v>44330</v>
      </c>
      <c r="O1676" s="22">
        <v>44362</v>
      </c>
      <c r="P1676" s="22">
        <v>44361.5</v>
      </c>
      <c r="Q1676">
        <f t="shared" si="160"/>
        <v>37.5</v>
      </c>
      <c r="R1676" s="33">
        <f t="shared" si="161"/>
        <v>688.125</v>
      </c>
    </row>
    <row r="1677" spans="1:18" x14ac:dyDescent="0.35">
      <c r="A1677" t="s">
        <v>378</v>
      </c>
      <c r="B1677" s="21" t="s">
        <v>313</v>
      </c>
      <c r="C1677" s="22">
        <v>44330</v>
      </c>
      <c r="D1677" t="s">
        <v>148</v>
      </c>
      <c r="E1677" t="s">
        <v>149</v>
      </c>
      <c r="F1677" s="21" t="s">
        <v>156</v>
      </c>
      <c r="G1677" s="32">
        <v>115.43</v>
      </c>
      <c r="H1677" s="22">
        <v>44317</v>
      </c>
      <c r="I1677" s="23">
        <v>44331</v>
      </c>
      <c r="J1677">
        <f t="shared" si="156"/>
        <v>15</v>
      </c>
      <c r="K1677" s="2">
        <f t="shared" si="157"/>
        <v>44324</v>
      </c>
      <c r="L1677" s="9">
        <f t="shared" si="158"/>
        <v>15</v>
      </c>
      <c r="M1677" s="2">
        <f t="shared" si="159"/>
        <v>44324</v>
      </c>
      <c r="N1677" s="22">
        <v>44330</v>
      </c>
      <c r="O1677" s="22">
        <v>44362</v>
      </c>
      <c r="P1677" s="22">
        <v>44361.5</v>
      </c>
      <c r="Q1677">
        <f t="shared" si="160"/>
        <v>37.5</v>
      </c>
      <c r="R1677" s="33">
        <f t="shared" si="161"/>
        <v>4328.625</v>
      </c>
    </row>
    <row r="1678" spans="1:18" x14ac:dyDescent="0.35">
      <c r="A1678" t="s">
        <v>378</v>
      </c>
      <c r="B1678" s="21" t="s">
        <v>313</v>
      </c>
      <c r="C1678" s="22">
        <v>44330</v>
      </c>
      <c r="D1678" t="s">
        <v>114</v>
      </c>
      <c r="E1678" t="s">
        <v>115</v>
      </c>
      <c r="F1678" s="21" t="s">
        <v>248</v>
      </c>
      <c r="G1678" s="32">
        <v>15.61</v>
      </c>
      <c r="H1678" s="22">
        <v>44317</v>
      </c>
      <c r="I1678" s="23">
        <v>44331</v>
      </c>
      <c r="J1678">
        <f t="shared" si="156"/>
        <v>15</v>
      </c>
      <c r="K1678" s="2">
        <f t="shared" si="157"/>
        <v>44324</v>
      </c>
      <c r="L1678" s="9">
        <f t="shared" si="158"/>
        <v>15</v>
      </c>
      <c r="M1678" s="2">
        <f t="shared" si="159"/>
        <v>44324</v>
      </c>
      <c r="N1678" s="22">
        <v>44330</v>
      </c>
      <c r="O1678" s="22">
        <v>44362</v>
      </c>
      <c r="P1678" s="22">
        <v>44361.5</v>
      </c>
      <c r="Q1678">
        <f t="shared" si="160"/>
        <v>37.5</v>
      </c>
      <c r="R1678" s="33">
        <f t="shared" si="161"/>
        <v>585.375</v>
      </c>
    </row>
    <row r="1679" spans="1:18" x14ac:dyDescent="0.35">
      <c r="A1679" t="s">
        <v>378</v>
      </c>
      <c r="B1679" s="21" t="s">
        <v>313</v>
      </c>
      <c r="C1679" s="22">
        <v>44330</v>
      </c>
      <c r="D1679" t="s">
        <v>148</v>
      </c>
      <c r="E1679" t="s">
        <v>149</v>
      </c>
      <c r="F1679" s="21" t="s">
        <v>157</v>
      </c>
      <c r="G1679" s="32">
        <v>343.14</v>
      </c>
      <c r="H1679" s="22">
        <v>44317</v>
      </c>
      <c r="I1679" s="23">
        <v>44331</v>
      </c>
      <c r="J1679">
        <f t="shared" si="156"/>
        <v>15</v>
      </c>
      <c r="K1679" s="2">
        <f t="shared" si="157"/>
        <v>44324</v>
      </c>
      <c r="L1679" s="9">
        <f t="shared" si="158"/>
        <v>15</v>
      </c>
      <c r="M1679" s="2">
        <f t="shared" si="159"/>
        <v>44324</v>
      </c>
      <c r="N1679" s="22">
        <v>44330</v>
      </c>
      <c r="O1679" s="22">
        <v>44362</v>
      </c>
      <c r="P1679" s="22">
        <v>44361.5</v>
      </c>
      <c r="Q1679">
        <f t="shared" si="160"/>
        <v>37.5</v>
      </c>
      <c r="R1679" s="33">
        <f t="shared" si="161"/>
        <v>12867.75</v>
      </c>
    </row>
    <row r="1680" spans="1:18" x14ac:dyDescent="0.35">
      <c r="A1680" t="s">
        <v>378</v>
      </c>
      <c r="B1680" s="21" t="s">
        <v>313</v>
      </c>
      <c r="C1680" s="22">
        <v>44330</v>
      </c>
      <c r="D1680" t="s">
        <v>148</v>
      </c>
      <c r="E1680" t="s">
        <v>149</v>
      </c>
      <c r="F1680" s="21" t="s">
        <v>158</v>
      </c>
      <c r="G1680" s="32">
        <v>417.75</v>
      </c>
      <c r="H1680" s="22">
        <v>44317</v>
      </c>
      <c r="I1680" s="23">
        <v>44331</v>
      </c>
      <c r="J1680">
        <f t="shared" si="156"/>
        <v>15</v>
      </c>
      <c r="K1680" s="2">
        <f t="shared" si="157"/>
        <v>44324</v>
      </c>
      <c r="L1680" s="9">
        <f t="shared" si="158"/>
        <v>15</v>
      </c>
      <c r="M1680" s="2">
        <f t="shared" si="159"/>
        <v>44324</v>
      </c>
      <c r="N1680" s="22">
        <v>44330</v>
      </c>
      <c r="O1680" s="22">
        <v>44362</v>
      </c>
      <c r="P1680" s="22">
        <v>44361.5</v>
      </c>
      <c r="Q1680">
        <f t="shared" si="160"/>
        <v>37.5</v>
      </c>
      <c r="R1680" s="33">
        <f t="shared" si="161"/>
        <v>15665.625</v>
      </c>
    </row>
    <row r="1681" spans="1:18" x14ac:dyDescent="0.35">
      <c r="A1681" t="s">
        <v>378</v>
      </c>
      <c r="B1681" s="21" t="s">
        <v>313</v>
      </c>
      <c r="C1681" s="22">
        <v>44330</v>
      </c>
      <c r="D1681" t="s">
        <v>148</v>
      </c>
      <c r="E1681" t="s">
        <v>149</v>
      </c>
      <c r="F1681" s="21" t="s">
        <v>159</v>
      </c>
      <c r="G1681" s="32">
        <v>50.04</v>
      </c>
      <c r="H1681" s="22">
        <v>44317</v>
      </c>
      <c r="I1681" s="23">
        <v>44331</v>
      </c>
      <c r="J1681">
        <f t="shared" si="156"/>
        <v>15</v>
      </c>
      <c r="K1681" s="2">
        <f t="shared" si="157"/>
        <v>44324</v>
      </c>
      <c r="L1681" s="9">
        <f t="shared" si="158"/>
        <v>15</v>
      </c>
      <c r="M1681" s="2">
        <f t="shared" si="159"/>
        <v>44324</v>
      </c>
      <c r="N1681" s="22">
        <v>44330</v>
      </c>
      <c r="O1681" s="22">
        <v>44362</v>
      </c>
      <c r="P1681" s="22">
        <v>44361.5</v>
      </c>
      <c r="Q1681">
        <f t="shared" si="160"/>
        <v>37.5</v>
      </c>
      <c r="R1681" s="33">
        <f t="shared" si="161"/>
        <v>1876.5</v>
      </c>
    </row>
    <row r="1682" spans="1:18" x14ac:dyDescent="0.35">
      <c r="A1682" t="s">
        <v>378</v>
      </c>
      <c r="B1682" s="21" t="s">
        <v>313</v>
      </c>
      <c r="C1682" s="22">
        <v>44330</v>
      </c>
      <c r="D1682" t="s">
        <v>110</v>
      </c>
      <c r="E1682" t="s">
        <v>111</v>
      </c>
      <c r="F1682" s="21" t="s">
        <v>147</v>
      </c>
      <c r="G1682" s="32">
        <v>3.35</v>
      </c>
      <c r="H1682" s="22">
        <v>44317</v>
      </c>
      <c r="I1682" s="23">
        <v>44331</v>
      </c>
      <c r="J1682">
        <f t="shared" si="156"/>
        <v>15</v>
      </c>
      <c r="K1682" s="2">
        <f t="shared" si="157"/>
        <v>44324</v>
      </c>
      <c r="L1682" s="9">
        <f t="shared" si="158"/>
        <v>15</v>
      </c>
      <c r="M1682" s="2">
        <f t="shared" si="159"/>
        <v>44324</v>
      </c>
      <c r="N1682" s="22">
        <v>44330</v>
      </c>
      <c r="O1682" s="22">
        <v>44362</v>
      </c>
      <c r="P1682" s="22">
        <v>44361.5</v>
      </c>
      <c r="Q1682">
        <f t="shared" si="160"/>
        <v>37.5</v>
      </c>
      <c r="R1682" s="33">
        <f t="shared" si="161"/>
        <v>125.625</v>
      </c>
    </row>
    <row r="1683" spans="1:18" x14ac:dyDescent="0.35">
      <c r="A1683" t="s">
        <v>378</v>
      </c>
      <c r="B1683" s="21" t="s">
        <v>313</v>
      </c>
      <c r="C1683" s="22">
        <v>44330</v>
      </c>
      <c r="D1683" t="s">
        <v>148</v>
      </c>
      <c r="E1683" t="s">
        <v>149</v>
      </c>
      <c r="F1683" s="21" t="s">
        <v>301</v>
      </c>
      <c r="G1683" s="32">
        <v>93.51</v>
      </c>
      <c r="H1683" s="22">
        <v>44317</v>
      </c>
      <c r="I1683" s="23">
        <v>44331</v>
      </c>
      <c r="J1683">
        <f t="shared" si="156"/>
        <v>15</v>
      </c>
      <c r="K1683" s="2">
        <f t="shared" si="157"/>
        <v>44324</v>
      </c>
      <c r="L1683" s="9">
        <f t="shared" si="158"/>
        <v>15</v>
      </c>
      <c r="M1683" s="2">
        <f t="shared" si="159"/>
        <v>44324</v>
      </c>
      <c r="N1683" s="22">
        <v>44330</v>
      </c>
      <c r="O1683" s="22">
        <v>44362</v>
      </c>
      <c r="P1683" s="22">
        <v>44361.5</v>
      </c>
      <c r="Q1683">
        <f t="shared" si="160"/>
        <v>37.5</v>
      </c>
      <c r="R1683" s="33">
        <f t="shared" si="161"/>
        <v>3506.625</v>
      </c>
    </row>
    <row r="1684" spans="1:18" x14ac:dyDescent="0.35">
      <c r="A1684" t="s">
        <v>378</v>
      </c>
      <c r="B1684" s="21" t="s">
        <v>313</v>
      </c>
      <c r="C1684" s="22">
        <v>44330</v>
      </c>
      <c r="D1684" t="s">
        <v>148</v>
      </c>
      <c r="E1684" t="s">
        <v>149</v>
      </c>
      <c r="F1684" s="21" t="s">
        <v>321</v>
      </c>
      <c r="G1684" s="32">
        <v>217.28</v>
      </c>
      <c r="H1684" s="22">
        <v>44317</v>
      </c>
      <c r="I1684" s="23">
        <v>44331</v>
      </c>
      <c r="J1684">
        <f t="shared" si="156"/>
        <v>15</v>
      </c>
      <c r="K1684" s="2">
        <f t="shared" si="157"/>
        <v>44324</v>
      </c>
      <c r="L1684" s="9">
        <f t="shared" si="158"/>
        <v>15</v>
      </c>
      <c r="M1684" s="2">
        <f t="shared" si="159"/>
        <v>44324</v>
      </c>
      <c r="N1684" s="22">
        <v>44330</v>
      </c>
      <c r="O1684" s="22">
        <v>44362</v>
      </c>
      <c r="P1684" s="22">
        <v>44361.5</v>
      </c>
      <c r="Q1684">
        <f t="shared" si="160"/>
        <v>37.5</v>
      </c>
      <c r="R1684" s="33">
        <f t="shared" si="161"/>
        <v>8148</v>
      </c>
    </row>
    <row r="1685" spans="1:18" x14ac:dyDescent="0.35">
      <c r="A1685" t="s">
        <v>378</v>
      </c>
      <c r="B1685" s="21" t="s">
        <v>313</v>
      </c>
      <c r="C1685" s="22">
        <v>44330</v>
      </c>
      <c r="D1685" t="s">
        <v>107</v>
      </c>
      <c r="E1685" t="s">
        <v>108</v>
      </c>
      <c r="F1685" s="21" t="s">
        <v>261</v>
      </c>
      <c r="G1685" s="32">
        <v>131.57</v>
      </c>
      <c r="H1685" s="22">
        <v>44317</v>
      </c>
      <c r="I1685" s="23">
        <v>44331</v>
      </c>
      <c r="J1685">
        <f t="shared" si="156"/>
        <v>15</v>
      </c>
      <c r="K1685" s="2">
        <f t="shared" si="157"/>
        <v>44324</v>
      </c>
      <c r="L1685" s="9">
        <f t="shared" si="158"/>
        <v>15</v>
      </c>
      <c r="M1685" s="2">
        <f t="shared" si="159"/>
        <v>44324</v>
      </c>
      <c r="N1685" s="22">
        <v>44330</v>
      </c>
      <c r="O1685" s="22">
        <v>44365</v>
      </c>
      <c r="P1685" s="22">
        <v>44364.5</v>
      </c>
      <c r="Q1685">
        <f t="shared" si="160"/>
        <v>40.5</v>
      </c>
      <c r="R1685" s="33">
        <f t="shared" si="161"/>
        <v>5328.585</v>
      </c>
    </row>
    <row r="1686" spans="1:18" x14ac:dyDescent="0.35">
      <c r="A1686" t="s">
        <v>378</v>
      </c>
      <c r="B1686" s="21" t="s">
        <v>313</v>
      </c>
      <c r="C1686" s="22">
        <v>44330</v>
      </c>
      <c r="D1686" t="s">
        <v>161</v>
      </c>
      <c r="E1686" t="s">
        <v>162</v>
      </c>
      <c r="F1686" s="21" t="s">
        <v>173</v>
      </c>
      <c r="G1686" s="32">
        <v>16.559999999999999</v>
      </c>
      <c r="H1686" s="22">
        <v>44317</v>
      </c>
      <c r="I1686" s="23">
        <v>44331</v>
      </c>
      <c r="J1686">
        <f t="shared" si="156"/>
        <v>15</v>
      </c>
      <c r="K1686" s="2">
        <f t="shared" si="157"/>
        <v>44324</v>
      </c>
      <c r="L1686" s="9">
        <f t="shared" si="158"/>
        <v>15</v>
      </c>
      <c r="M1686" s="2">
        <f t="shared" si="159"/>
        <v>44324</v>
      </c>
      <c r="N1686" s="22">
        <v>44330</v>
      </c>
      <c r="O1686" s="22">
        <v>44368</v>
      </c>
      <c r="P1686" s="22">
        <v>44365.5</v>
      </c>
      <c r="Q1686">
        <f t="shared" si="160"/>
        <v>41.5</v>
      </c>
      <c r="R1686" s="33">
        <f t="shared" si="161"/>
        <v>687.2399999999999</v>
      </c>
    </row>
    <row r="1687" spans="1:18" x14ac:dyDescent="0.35">
      <c r="A1687" t="s">
        <v>378</v>
      </c>
      <c r="B1687" s="21" t="s">
        <v>313</v>
      </c>
      <c r="C1687" s="22">
        <v>44330</v>
      </c>
      <c r="D1687" t="s">
        <v>99</v>
      </c>
      <c r="E1687" t="s">
        <v>100</v>
      </c>
      <c r="F1687" s="21" t="s">
        <v>164</v>
      </c>
      <c r="G1687" s="32">
        <v>59.43</v>
      </c>
      <c r="H1687" s="22">
        <v>44317</v>
      </c>
      <c r="I1687" s="23">
        <v>44331</v>
      </c>
      <c r="J1687">
        <f t="shared" si="156"/>
        <v>15</v>
      </c>
      <c r="K1687" s="2">
        <f t="shared" si="157"/>
        <v>44324</v>
      </c>
      <c r="L1687" s="9">
        <f t="shared" si="158"/>
        <v>15</v>
      </c>
      <c r="M1687" s="2">
        <f t="shared" si="159"/>
        <v>44324</v>
      </c>
      <c r="N1687" s="22">
        <v>44330</v>
      </c>
      <c r="O1687" s="22">
        <v>44368</v>
      </c>
      <c r="P1687" s="22">
        <v>44365.5</v>
      </c>
      <c r="Q1687">
        <f t="shared" si="160"/>
        <v>41.5</v>
      </c>
      <c r="R1687" s="33">
        <f t="shared" si="161"/>
        <v>2466.3449999999998</v>
      </c>
    </row>
    <row r="1688" spans="1:18" x14ac:dyDescent="0.35">
      <c r="A1688" t="s">
        <v>378</v>
      </c>
      <c r="B1688" s="21" t="s">
        <v>313</v>
      </c>
      <c r="C1688" s="22">
        <v>44330</v>
      </c>
      <c r="D1688" t="s">
        <v>161</v>
      </c>
      <c r="E1688" t="s">
        <v>162</v>
      </c>
      <c r="F1688" s="21" t="s">
        <v>165</v>
      </c>
      <c r="G1688" s="32">
        <v>409.35</v>
      </c>
      <c r="H1688" s="22">
        <v>44317</v>
      </c>
      <c r="I1688" s="23">
        <v>44331</v>
      </c>
      <c r="J1688">
        <f t="shared" si="156"/>
        <v>15</v>
      </c>
      <c r="K1688" s="2">
        <f t="shared" si="157"/>
        <v>44324</v>
      </c>
      <c r="L1688" s="9">
        <f t="shared" si="158"/>
        <v>15</v>
      </c>
      <c r="M1688" s="2">
        <f t="shared" si="159"/>
        <v>44324</v>
      </c>
      <c r="N1688" s="22">
        <v>44330</v>
      </c>
      <c r="O1688" s="22">
        <v>44368</v>
      </c>
      <c r="P1688" s="22">
        <v>44365.5</v>
      </c>
      <c r="Q1688">
        <f t="shared" si="160"/>
        <v>41.5</v>
      </c>
      <c r="R1688" s="33">
        <f t="shared" si="161"/>
        <v>16988.025000000001</v>
      </c>
    </row>
    <row r="1689" spans="1:18" x14ac:dyDescent="0.35">
      <c r="A1689" t="s">
        <v>378</v>
      </c>
      <c r="B1689" s="21" t="s">
        <v>313</v>
      </c>
      <c r="C1689" s="22">
        <v>44330</v>
      </c>
      <c r="D1689" t="s">
        <v>161</v>
      </c>
      <c r="E1689" t="s">
        <v>162</v>
      </c>
      <c r="F1689" s="21" t="s">
        <v>163</v>
      </c>
      <c r="G1689" s="32">
        <v>590.95000000000005</v>
      </c>
      <c r="H1689" s="22">
        <v>44317</v>
      </c>
      <c r="I1689" s="23">
        <v>44331</v>
      </c>
      <c r="J1689">
        <f t="shared" si="156"/>
        <v>15</v>
      </c>
      <c r="K1689" s="2">
        <f t="shared" si="157"/>
        <v>44324</v>
      </c>
      <c r="L1689" s="9">
        <f t="shared" si="158"/>
        <v>15</v>
      </c>
      <c r="M1689" s="2">
        <f t="shared" si="159"/>
        <v>44324</v>
      </c>
      <c r="N1689" s="22">
        <v>44330</v>
      </c>
      <c r="O1689" s="22">
        <v>44368</v>
      </c>
      <c r="P1689" s="22">
        <v>44365.5</v>
      </c>
      <c r="Q1689">
        <f t="shared" si="160"/>
        <v>41.5</v>
      </c>
      <c r="R1689" s="33">
        <f t="shared" si="161"/>
        <v>24524.425000000003</v>
      </c>
    </row>
    <row r="1690" spans="1:18" x14ac:dyDescent="0.35">
      <c r="A1690" t="s">
        <v>378</v>
      </c>
      <c r="B1690" s="21" t="s">
        <v>313</v>
      </c>
      <c r="C1690" s="22">
        <v>44330</v>
      </c>
      <c r="D1690" t="s">
        <v>161</v>
      </c>
      <c r="E1690" t="s">
        <v>162</v>
      </c>
      <c r="F1690" s="21" t="s">
        <v>323</v>
      </c>
      <c r="G1690" s="32">
        <v>349.78000000000003</v>
      </c>
      <c r="H1690" s="22">
        <v>44317</v>
      </c>
      <c r="I1690" s="23">
        <v>44331</v>
      </c>
      <c r="J1690">
        <f t="shared" si="156"/>
        <v>15</v>
      </c>
      <c r="K1690" s="2">
        <f t="shared" si="157"/>
        <v>44324</v>
      </c>
      <c r="L1690" s="9">
        <f t="shared" si="158"/>
        <v>15</v>
      </c>
      <c r="M1690" s="2">
        <f t="shared" si="159"/>
        <v>44324</v>
      </c>
      <c r="N1690" s="22">
        <v>44330</v>
      </c>
      <c r="O1690" s="22">
        <v>44368</v>
      </c>
      <c r="P1690" s="22">
        <v>44365.5</v>
      </c>
      <c r="Q1690">
        <f t="shared" si="160"/>
        <v>41.5</v>
      </c>
      <c r="R1690" s="33">
        <f t="shared" si="161"/>
        <v>14515.87</v>
      </c>
    </row>
    <row r="1691" spans="1:18" x14ac:dyDescent="0.35">
      <c r="A1691" t="s">
        <v>378</v>
      </c>
      <c r="B1691" s="21" t="s">
        <v>313</v>
      </c>
      <c r="C1691" s="22">
        <v>44330</v>
      </c>
      <c r="D1691" t="s">
        <v>161</v>
      </c>
      <c r="E1691" t="s">
        <v>162</v>
      </c>
      <c r="F1691" s="21" t="s">
        <v>166</v>
      </c>
      <c r="G1691" s="32">
        <v>542.90000000000009</v>
      </c>
      <c r="H1691" s="22">
        <v>44317</v>
      </c>
      <c r="I1691" s="23">
        <v>44331</v>
      </c>
      <c r="J1691">
        <f t="shared" si="156"/>
        <v>15</v>
      </c>
      <c r="K1691" s="2">
        <f t="shared" si="157"/>
        <v>44324</v>
      </c>
      <c r="L1691" s="9">
        <f t="shared" si="158"/>
        <v>15</v>
      </c>
      <c r="M1691" s="2">
        <f t="shared" si="159"/>
        <v>44324</v>
      </c>
      <c r="N1691" s="22">
        <v>44330</v>
      </c>
      <c r="O1691" s="22">
        <v>44368</v>
      </c>
      <c r="P1691" s="22">
        <v>44365.5</v>
      </c>
      <c r="Q1691">
        <f t="shared" si="160"/>
        <v>41.5</v>
      </c>
      <c r="R1691" s="33">
        <f t="shared" si="161"/>
        <v>22530.350000000002</v>
      </c>
    </row>
    <row r="1692" spans="1:18" x14ac:dyDescent="0.35">
      <c r="A1692" t="s">
        <v>378</v>
      </c>
      <c r="B1692" s="21" t="s">
        <v>313</v>
      </c>
      <c r="C1692" s="22">
        <v>44330</v>
      </c>
      <c r="D1692" t="s">
        <v>171</v>
      </c>
      <c r="E1692" t="s">
        <v>172</v>
      </c>
      <c r="F1692" s="21" t="s">
        <v>166</v>
      </c>
      <c r="G1692" s="32">
        <v>75.16</v>
      </c>
      <c r="H1692" s="22">
        <v>44317</v>
      </c>
      <c r="I1692" s="23">
        <v>44331</v>
      </c>
      <c r="J1692">
        <f t="shared" si="156"/>
        <v>15</v>
      </c>
      <c r="K1692" s="2">
        <f t="shared" si="157"/>
        <v>44324</v>
      </c>
      <c r="L1692" s="9">
        <f t="shared" si="158"/>
        <v>15</v>
      </c>
      <c r="M1692" s="2">
        <f t="shared" si="159"/>
        <v>44324</v>
      </c>
      <c r="N1692" s="22">
        <v>44330</v>
      </c>
      <c r="O1692" s="22">
        <v>44368</v>
      </c>
      <c r="P1692" s="22">
        <v>44365.5</v>
      </c>
      <c r="Q1692">
        <f t="shared" si="160"/>
        <v>41.5</v>
      </c>
      <c r="R1692" s="33">
        <f t="shared" si="161"/>
        <v>3119.14</v>
      </c>
    </row>
    <row r="1693" spans="1:18" x14ac:dyDescent="0.35">
      <c r="A1693" t="s">
        <v>378</v>
      </c>
      <c r="B1693" s="21" t="s">
        <v>313</v>
      </c>
      <c r="C1693" s="22">
        <v>44330</v>
      </c>
      <c r="D1693" t="s">
        <v>161</v>
      </c>
      <c r="E1693" t="s">
        <v>162</v>
      </c>
      <c r="F1693" s="21" t="s">
        <v>167</v>
      </c>
      <c r="G1693" s="32">
        <v>1180.49</v>
      </c>
      <c r="H1693" s="22">
        <v>44317</v>
      </c>
      <c r="I1693" s="23">
        <v>44331</v>
      </c>
      <c r="J1693">
        <f t="shared" si="156"/>
        <v>15</v>
      </c>
      <c r="K1693" s="2">
        <f t="shared" si="157"/>
        <v>44324</v>
      </c>
      <c r="L1693" s="9">
        <f t="shared" si="158"/>
        <v>15</v>
      </c>
      <c r="M1693" s="2">
        <f t="shared" si="159"/>
        <v>44324</v>
      </c>
      <c r="N1693" s="22">
        <v>44330</v>
      </c>
      <c r="O1693" s="22">
        <v>44368</v>
      </c>
      <c r="P1693" s="22">
        <v>44365.5</v>
      </c>
      <c r="Q1693">
        <f t="shared" si="160"/>
        <v>41.5</v>
      </c>
      <c r="R1693" s="33">
        <f t="shared" si="161"/>
        <v>48990.334999999999</v>
      </c>
    </row>
    <row r="1694" spans="1:18" x14ac:dyDescent="0.35">
      <c r="A1694" t="s">
        <v>378</v>
      </c>
      <c r="B1694" s="21" t="s">
        <v>313</v>
      </c>
      <c r="C1694" s="22">
        <v>44330</v>
      </c>
      <c r="D1694" t="s">
        <v>161</v>
      </c>
      <c r="E1694" t="s">
        <v>162</v>
      </c>
      <c r="F1694" s="21" t="s">
        <v>168</v>
      </c>
      <c r="G1694" s="32">
        <v>69.33</v>
      </c>
      <c r="H1694" s="22">
        <v>44317</v>
      </c>
      <c r="I1694" s="23">
        <v>44331</v>
      </c>
      <c r="J1694">
        <f t="shared" si="156"/>
        <v>15</v>
      </c>
      <c r="K1694" s="2">
        <f t="shared" si="157"/>
        <v>44324</v>
      </c>
      <c r="L1694" s="9">
        <f t="shared" si="158"/>
        <v>15</v>
      </c>
      <c r="M1694" s="2">
        <f t="shared" si="159"/>
        <v>44324</v>
      </c>
      <c r="N1694" s="22">
        <v>44330</v>
      </c>
      <c r="O1694" s="22">
        <v>44368</v>
      </c>
      <c r="P1694" s="22">
        <v>44365.5</v>
      </c>
      <c r="Q1694">
        <f t="shared" si="160"/>
        <v>41.5</v>
      </c>
      <c r="R1694" s="33">
        <f t="shared" si="161"/>
        <v>2877.1949999999997</v>
      </c>
    </row>
    <row r="1695" spans="1:18" x14ac:dyDescent="0.35">
      <c r="A1695" t="s">
        <v>378</v>
      </c>
      <c r="B1695" s="21" t="s">
        <v>313</v>
      </c>
      <c r="C1695" s="22">
        <v>44330</v>
      </c>
      <c r="D1695" t="s">
        <v>161</v>
      </c>
      <c r="E1695" t="s">
        <v>162</v>
      </c>
      <c r="F1695" s="21" t="s">
        <v>322</v>
      </c>
      <c r="G1695" s="32">
        <v>514.73</v>
      </c>
      <c r="H1695" s="22">
        <v>44317</v>
      </c>
      <c r="I1695" s="23">
        <v>44331</v>
      </c>
      <c r="J1695">
        <f t="shared" si="156"/>
        <v>15</v>
      </c>
      <c r="K1695" s="2">
        <f t="shared" si="157"/>
        <v>44324</v>
      </c>
      <c r="L1695" s="9">
        <f t="shared" si="158"/>
        <v>15</v>
      </c>
      <c r="M1695" s="2">
        <f t="shared" si="159"/>
        <v>44324</v>
      </c>
      <c r="N1695" s="22">
        <v>44330</v>
      </c>
      <c r="O1695" s="22">
        <v>44368</v>
      </c>
      <c r="P1695" s="22">
        <v>44365.5</v>
      </c>
      <c r="Q1695">
        <f t="shared" si="160"/>
        <v>41.5</v>
      </c>
      <c r="R1695" s="33">
        <f t="shared" si="161"/>
        <v>21361.295000000002</v>
      </c>
    </row>
    <row r="1696" spans="1:18" x14ac:dyDescent="0.35">
      <c r="A1696" t="s">
        <v>378</v>
      </c>
      <c r="B1696" s="21" t="s">
        <v>313</v>
      </c>
      <c r="C1696" s="22">
        <v>44330</v>
      </c>
      <c r="D1696" t="s">
        <v>161</v>
      </c>
      <c r="E1696" t="s">
        <v>162</v>
      </c>
      <c r="F1696" s="21" t="s">
        <v>195</v>
      </c>
      <c r="G1696" s="32">
        <v>1684.8100000000002</v>
      </c>
      <c r="H1696" s="22">
        <v>44317</v>
      </c>
      <c r="I1696" s="23">
        <v>44331</v>
      </c>
      <c r="J1696">
        <f t="shared" si="156"/>
        <v>15</v>
      </c>
      <c r="K1696" s="2">
        <f t="shared" si="157"/>
        <v>44324</v>
      </c>
      <c r="L1696" s="9">
        <f t="shared" si="158"/>
        <v>15</v>
      </c>
      <c r="M1696" s="2">
        <f t="shared" si="159"/>
        <v>44324</v>
      </c>
      <c r="N1696" s="22">
        <v>44330</v>
      </c>
      <c r="O1696" s="22">
        <v>44368</v>
      </c>
      <c r="P1696" s="22">
        <v>44365.5</v>
      </c>
      <c r="Q1696">
        <f t="shared" si="160"/>
        <v>41.5</v>
      </c>
      <c r="R1696" s="33">
        <f t="shared" si="161"/>
        <v>69919.615000000005</v>
      </c>
    </row>
    <row r="1697" spans="1:18" x14ac:dyDescent="0.35">
      <c r="A1697" t="s">
        <v>378</v>
      </c>
      <c r="B1697" s="21" t="s">
        <v>313</v>
      </c>
      <c r="C1697" s="22">
        <v>44330</v>
      </c>
      <c r="D1697" t="s">
        <v>161</v>
      </c>
      <c r="E1697" t="s">
        <v>162</v>
      </c>
      <c r="F1697" s="21" t="s">
        <v>324</v>
      </c>
      <c r="G1697" s="32">
        <v>274.59000000000003</v>
      </c>
      <c r="H1697" s="22">
        <v>44317</v>
      </c>
      <c r="I1697" s="23">
        <v>44331</v>
      </c>
      <c r="J1697">
        <f t="shared" si="156"/>
        <v>15</v>
      </c>
      <c r="K1697" s="2">
        <f t="shared" si="157"/>
        <v>44324</v>
      </c>
      <c r="L1697" s="9">
        <f t="shared" si="158"/>
        <v>15</v>
      </c>
      <c r="M1697" s="2">
        <f t="shared" si="159"/>
        <v>44324</v>
      </c>
      <c r="N1697" s="22">
        <v>44330</v>
      </c>
      <c r="O1697" s="22">
        <v>44368</v>
      </c>
      <c r="P1697" s="22">
        <v>44365.5</v>
      </c>
      <c r="Q1697">
        <f t="shared" si="160"/>
        <v>41.5</v>
      </c>
      <c r="R1697" s="33">
        <f t="shared" si="161"/>
        <v>11395.485000000001</v>
      </c>
    </row>
    <row r="1698" spans="1:18" x14ac:dyDescent="0.35">
      <c r="A1698" t="s">
        <v>378</v>
      </c>
      <c r="B1698" s="21" t="s">
        <v>313</v>
      </c>
      <c r="C1698" s="22">
        <v>44330</v>
      </c>
      <c r="D1698" t="s">
        <v>99</v>
      </c>
      <c r="E1698" t="s">
        <v>100</v>
      </c>
      <c r="F1698" s="21" t="s">
        <v>216</v>
      </c>
      <c r="G1698" s="32">
        <v>5674.99</v>
      </c>
      <c r="H1698" s="22">
        <v>44317</v>
      </c>
      <c r="I1698" s="23">
        <v>44331</v>
      </c>
      <c r="J1698">
        <f t="shared" si="156"/>
        <v>15</v>
      </c>
      <c r="K1698" s="2">
        <f t="shared" si="157"/>
        <v>44324</v>
      </c>
      <c r="L1698" s="9">
        <f t="shared" si="158"/>
        <v>15</v>
      </c>
      <c r="M1698" s="2">
        <f t="shared" si="159"/>
        <v>44324</v>
      </c>
      <c r="N1698" s="22">
        <v>44330</v>
      </c>
      <c r="O1698" s="22">
        <v>44368</v>
      </c>
      <c r="P1698" s="22">
        <v>44365.5</v>
      </c>
      <c r="Q1698">
        <f t="shared" si="160"/>
        <v>41.5</v>
      </c>
      <c r="R1698" s="33">
        <f t="shared" si="161"/>
        <v>235512.08499999999</v>
      </c>
    </row>
    <row r="1699" spans="1:18" x14ac:dyDescent="0.35">
      <c r="A1699" t="s">
        <v>378</v>
      </c>
      <c r="B1699" s="21" t="s">
        <v>313</v>
      </c>
      <c r="C1699" s="22">
        <v>44330</v>
      </c>
      <c r="D1699" t="s">
        <v>161</v>
      </c>
      <c r="E1699" t="s">
        <v>162</v>
      </c>
      <c r="F1699" s="21" t="s">
        <v>288</v>
      </c>
      <c r="G1699" s="32">
        <v>101.21000000000001</v>
      </c>
      <c r="H1699" s="22">
        <v>44317</v>
      </c>
      <c r="I1699" s="23">
        <v>44331</v>
      </c>
      <c r="J1699">
        <f t="shared" si="156"/>
        <v>15</v>
      </c>
      <c r="K1699" s="2">
        <f t="shared" si="157"/>
        <v>44324</v>
      </c>
      <c r="L1699" s="9">
        <f t="shared" si="158"/>
        <v>15</v>
      </c>
      <c r="M1699" s="2">
        <f t="shared" si="159"/>
        <v>44324</v>
      </c>
      <c r="N1699" s="22">
        <v>44330</v>
      </c>
      <c r="O1699" s="22">
        <v>44368</v>
      </c>
      <c r="P1699" s="22">
        <v>44365.5</v>
      </c>
      <c r="Q1699">
        <f t="shared" si="160"/>
        <v>41.5</v>
      </c>
      <c r="R1699" s="33">
        <f t="shared" si="161"/>
        <v>4200.2150000000001</v>
      </c>
    </row>
    <row r="1700" spans="1:18" x14ac:dyDescent="0.35">
      <c r="A1700" t="s">
        <v>378</v>
      </c>
      <c r="B1700" s="21" t="s">
        <v>313</v>
      </c>
      <c r="C1700" s="22">
        <v>44330</v>
      </c>
      <c r="D1700" t="s">
        <v>161</v>
      </c>
      <c r="E1700" t="s">
        <v>162</v>
      </c>
      <c r="F1700" s="21" t="s">
        <v>169</v>
      </c>
      <c r="G1700" s="32">
        <v>207.37</v>
      </c>
      <c r="H1700" s="22">
        <v>44317</v>
      </c>
      <c r="I1700" s="23">
        <v>44331</v>
      </c>
      <c r="J1700">
        <f t="shared" si="156"/>
        <v>15</v>
      </c>
      <c r="K1700" s="2">
        <f t="shared" si="157"/>
        <v>44324</v>
      </c>
      <c r="L1700" s="9">
        <f t="shared" si="158"/>
        <v>15</v>
      </c>
      <c r="M1700" s="2">
        <f t="shared" si="159"/>
        <v>44324</v>
      </c>
      <c r="N1700" s="22">
        <v>44330</v>
      </c>
      <c r="O1700" s="22">
        <v>44368</v>
      </c>
      <c r="P1700" s="22">
        <v>44365.5</v>
      </c>
      <c r="Q1700">
        <f t="shared" si="160"/>
        <v>41.5</v>
      </c>
      <c r="R1700" s="33">
        <f t="shared" si="161"/>
        <v>8605.8549999999996</v>
      </c>
    </row>
    <row r="1701" spans="1:18" x14ac:dyDescent="0.35">
      <c r="A1701" t="s">
        <v>378</v>
      </c>
      <c r="B1701" s="21" t="s">
        <v>313</v>
      </c>
      <c r="C1701" s="22">
        <v>44330</v>
      </c>
      <c r="D1701" t="s">
        <v>161</v>
      </c>
      <c r="E1701" t="s">
        <v>162</v>
      </c>
      <c r="F1701" s="21" t="s">
        <v>170</v>
      </c>
      <c r="G1701" s="32">
        <v>297.58999999999997</v>
      </c>
      <c r="H1701" s="22">
        <v>44317</v>
      </c>
      <c r="I1701" s="23">
        <v>44331</v>
      </c>
      <c r="J1701">
        <f t="shared" si="156"/>
        <v>15</v>
      </c>
      <c r="K1701" s="2">
        <f t="shared" si="157"/>
        <v>44324</v>
      </c>
      <c r="L1701" s="9">
        <f t="shared" si="158"/>
        <v>15</v>
      </c>
      <c r="M1701" s="2">
        <f t="shared" si="159"/>
        <v>44324</v>
      </c>
      <c r="N1701" s="22">
        <v>44330</v>
      </c>
      <c r="O1701" s="22">
        <v>44368</v>
      </c>
      <c r="P1701" s="22">
        <v>44365.5</v>
      </c>
      <c r="Q1701">
        <f t="shared" si="160"/>
        <v>41.5</v>
      </c>
      <c r="R1701" s="33">
        <f t="shared" si="161"/>
        <v>12349.984999999999</v>
      </c>
    </row>
    <row r="1702" spans="1:18" x14ac:dyDescent="0.35">
      <c r="A1702" t="s">
        <v>378</v>
      </c>
      <c r="B1702" s="21" t="s">
        <v>313</v>
      </c>
      <c r="C1702" s="22">
        <v>44330</v>
      </c>
      <c r="D1702" t="s">
        <v>171</v>
      </c>
      <c r="E1702" t="s">
        <v>172</v>
      </c>
      <c r="F1702" s="21" t="s">
        <v>170</v>
      </c>
      <c r="G1702" s="32">
        <v>251.37</v>
      </c>
      <c r="H1702" s="22">
        <v>44317</v>
      </c>
      <c r="I1702" s="23">
        <v>44331</v>
      </c>
      <c r="J1702">
        <f t="shared" si="156"/>
        <v>15</v>
      </c>
      <c r="K1702" s="2">
        <f t="shared" si="157"/>
        <v>44324</v>
      </c>
      <c r="L1702" s="9">
        <f t="shared" si="158"/>
        <v>15</v>
      </c>
      <c r="M1702" s="2">
        <f t="shared" si="159"/>
        <v>44324</v>
      </c>
      <c r="N1702" s="22">
        <v>44330</v>
      </c>
      <c r="O1702" s="22">
        <v>44368</v>
      </c>
      <c r="P1702" s="22">
        <v>44365.5</v>
      </c>
      <c r="Q1702">
        <f t="shared" si="160"/>
        <v>41.5</v>
      </c>
      <c r="R1702" s="33">
        <f t="shared" si="161"/>
        <v>10431.855</v>
      </c>
    </row>
    <row r="1703" spans="1:18" x14ac:dyDescent="0.35">
      <c r="A1703" t="s">
        <v>378</v>
      </c>
      <c r="B1703" s="21" t="s">
        <v>313</v>
      </c>
      <c r="C1703" s="22">
        <v>44330</v>
      </c>
      <c r="D1703" t="s">
        <v>161</v>
      </c>
      <c r="E1703" t="s">
        <v>162</v>
      </c>
      <c r="F1703" s="21" t="s">
        <v>196</v>
      </c>
      <c r="G1703" s="32">
        <v>428.31</v>
      </c>
      <c r="H1703" s="22">
        <v>44317</v>
      </c>
      <c r="I1703" s="23">
        <v>44331</v>
      </c>
      <c r="J1703">
        <f t="shared" si="156"/>
        <v>15</v>
      </c>
      <c r="K1703" s="2">
        <f t="shared" si="157"/>
        <v>44324</v>
      </c>
      <c r="L1703" s="9">
        <f t="shared" si="158"/>
        <v>15</v>
      </c>
      <c r="M1703" s="2">
        <f t="shared" si="159"/>
        <v>44324</v>
      </c>
      <c r="N1703" s="22">
        <v>44330</v>
      </c>
      <c r="O1703" s="22">
        <v>44368</v>
      </c>
      <c r="P1703" s="22">
        <v>44365.5</v>
      </c>
      <c r="Q1703">
        <f t="shared" si="160"/>
        <v>41.5</v>
      </c>
      <c r="R1703" s="33">
        <f t="shared" si="161"/>
        <v>17774.865000000002</v>
      </c>
    </row>
    <row r="1704" spans="1:18" x14ac:dyDescent="0.35">
      <c r="A1704" t="s">
        <v>378</v>
      </c>
      <c r="B1704" s="21" t="s">
        <v>313</v>
      </c>
      <c r="C1704" s="22">
        <v>44330</v>
      </c>
      <c r="D1704" t="s">
        <v>161</v>
      </c>
      <c r="E1704" t="s">
        <v>162</v>
      </c>
      <c r="F1704" s="21" t="s">
        <v>173</v>
      </c>
      <c r="G1704" s="32">
        <v>1809.7699999999998</v>
      </c>
      <c r="H1704" s="22">
        <v>44317</v>
      </c>
      <c r="I1704" s="23">
        <v>44331</v>
      </c>
      <c r="J1704">
        <f t="shared" si="156"/>
        <v>15</v>
      </c>
      <c r="K1704" s="2">
        <f t="shared" si="157"/>
        <v>44324</v>
      </c>
      <c r="L1704" s="9">
        <f t="shared" si="158"/>
        <v>15</v>
      </c>
      <c r="M1704" s="2">
        <f t="shared" si="159"/>
        <v>44324</v>
      </c>
      <c r="N1704" s="22">
        <v>44330</v>
      </c>
      <c r="O1704" s="22">
        <v>44368</v>
      </c>
      <c r="P1704" s="22">
        <v>44365.5</v>
      </c>
      <c r="Q1704">
        <f t="shared" si="160"/>
        <v>41.5</v>
      </c>
      <c r="R1704" s="33">
        <f t="shared" si="161"/>
        <v>75105.454999999987</v>
      </c>
    </row>
    <row r="1705" spans="1:18" x14ac:dyDescent="0.35">
      <c r="A1705" t="s">
        <v>378</v>
      </c>
      <c r="B1705" s="21" t="s">
        <v>313</v>
      </c>
      <c r="C1705" s="22">
        <v>44330</v>
      </c>
      <c r="D1705" t="s">
        <v>171</v>
      </c>
      <c r="E1705" t="s">
        <v>172</v>
      </c>
      <c r="F1705" s="21" t="s">
        <v>173</v>
      </c>
      <c r="G1705" s="32">
        <v>1071.3000000000002</v>
      </c>
      <c r="H1705" s="22">
        <v>44317</v>
      </c>
      <c r="I1705" s="23">
        <v>44331</v>
      </c>
      <c r="J1705">
        <f t="shared" si="156"/>
        <v>15</v>
      </c>
      <c r="K1705" s="2">
        <f t="shared" si="157"/>
        <v>44324</v>
      </c>
      <c r="L1705" s="9">
        <f t="shared" si="158"/>
        <v>15</v>
      </c>
      <c r="M1705" s="2">
        <f t="shared" si="159"/>
        <v>44324</v>
      </c>
      <c r="N1705" s="22">
        <v>44330</v>
      </c>
      <c r="O1705" s="22">
        <v>44368</v>
      </c>
      <c r="P1705" s="22">
        <v>44365.5</v>
      </c>
      <c r="Q1705">
        <f t="shared" si="160"/>
        <v>41.5</v>
      </c>
      <c r="R1705" s="33">
        <f t="shared" si="161"/>
        <v>44458.950000000004</v>
      </c>
    </row>
    <row r="1706" spans="1:18" x14ac:dyDescent="0.35">
      <c r="A1706" t="s">
        <v>378</v>
      </c>
      <c r="B1706" s="21" t="s">
        <v>313</v>
      </c>
      <c r="C1706" s="22">
        <v>44330</v>
      </c>
      <c r="D1706" t="s">
        <v>161</v>
      </c>
      <c r="E1706" t="s">
        <v>162</v>
      </c>
      <c r="F1706" s="21" t="s">
        <v>278</v>
      </c>
      <c r="G1706" s="32">
        <v>66.569999999999993</v>
      </c>
      <c r="H1706" s="22">
        <v>44317</v>
      </c>
      <c r="I1706" s="23">
        <v>44331</v>
      </c>
      <c r="J1706">
        <f t="shared" si="156"/>
        <v>15</v>
      </c>
      <c r="K1706" s="2">
        <f t="shared" si="157"/>
        <v>44324</v>
      </c>
      <c r="L1706" s="9">
        <f t="shared" si="158"/>
        <v>15</v>
      </c>
      <c r="M1706" s="2">
        <f t="shared" si="159"/>
        <v>44324</v>
      </c>
      <c r="N1706" s="22">
        <v>44330</v>
      </c>
      <c r="O1706" s="22">
        <v>44368</v>
      </c>
      <c r="P1706" s="22">
        <v>44365.5</v>
      </c>
      <c r="Q1706">
        <f t="shared" si="160"/>
        <v>41.5</v>
      </c>
      <c r="R1706" s="33">
        <f t="shared" si="161"/>
        <v>2762.6549999999997</v>
      </c>
    </row>
    <row r="1707" spans="1:18" x14ac:dyDescent="0.35">
      <c r="A1707" t="s">
        <v>378</v>
      </c>
      <c r="B1707" s="21" t="s">
        <v>313</v>
      </c>
      <c r="C1707" s="22">
        <v>44330</v>
      </c>
      <c r="D1707" t="s">
        <v>161</v>
      </c>
      <c r="E1707" t="s">
        <v>162</v>
      </c>
      <c r="F1707" s="21" t="s">
        <v>174</v>
      </c>
      <c r="G1707" s="32">
        <v>528.02</v>
      </c>
      <c r="H1707" s="22">
        <v>44317</v>
      </c>
      <c r="I1707" s="23">
        <v>44331</v>
      </c>
      <c r="J1707">
        <f t="shared" si="156"/>
        <v>15</v>
      </c>
      <c r="K1707" s="2">
        <f t="shared" si="157"/>
        <v>44324</v>
      </c>
      <c r="L1707" s="9">
        <f t="shared" si="158"/>
        <v>15</v>
      </c>
      <c r="M1707" s="2">
        <f t="shared" si="159"/>
        <v>44324</v>
      </c>
      <c r="N1707" s="22">
        <v>44330</v>
      </c>
      <c r="O1707" s="22">
        <v>44368</v>
      </c>
      <c r="P1707" s="22">
        <v>44365.5</v>
      </c>
      <c r="Q1707">
        <f t="shared" si="160"/>
        <v>41.5</v>
      </c>
      <c r="R1707" s="33">
        <f t="shared" si="161"/>
        <v>21912.829999999998</v>
      </c>
    </row>
    <row r="1708" spans="1:18" x14ac:dyDescent="0.35">
      <c r="A1708" t="s">
        <v>378</v>
      </c>
      <c r="B1708" s="21" t="s">
        <v>313</v>
      </c>
      <c r="C1708" s="22">
        <v>44330</v>
      </c>
      <c r="D1708" t="s">
        <v>161</v>
      </c>
      <c r="E1708" t="s">
        <v>162</v>
      </c>
      <c r="F1708" s="21" t="s">
        <v>175</v>
      </c>
      <c r="G1708" s="32">
        <v>2094.9999999999995</v>
      </c>
      <c r="H1708" s="22">
        <v>44317</v>
      </c>
      <c r="I1708" s="23">
        <v>44331</v>
      </c>
      <c r="J1708">
        <f t="shared" si="156"/>
        <v>15</v>
      </c>
      <c r="K1708" s="2">
        <f t="shared" si="157"/>
        <v>44324</v>
      </c>
      <c r="L1708" s="9">
        <f t="shared" si="158"/>
        <v>15</v>
      </c>
      <c r="M1708" s="2">
        <f t="shared" si="159"/>
        <v>44324</v>
      </c>
      <c r="N1708" s="22">
        <v>44330</v>
      </c>
      <c r="O1708" s="22">
        <v>44368</v>
      </c>
      <c r="P1708" s="22">
        <v>44365.5</v>
      </c>
      <c r="Q1708">
        <f t="shared" si="160"/>
        <v>41.5</v>
      </c>
      <c r="R1708" s="33">
        <f t="shared" si="161"/>
        <v>86942.499999999985</v>
      </c>
    </row>
    <row r="1709" spans="1:18" x14ac:dyDescent="0.35">
      <c r="A1709" t="s">
        <v>378</v>
      </c>
      <c r="B1709" s="21" t="s">
        <v>313</v>
      </c>
      <c r="C1709" s="22">
        <v>44330</v>
      </c>
      <c r="D1709" t="s">
        <v>161</v>
      </c>
      <c r="E1709" t="s">
        <v>162</v>
      </c>
      <c r="F1709" s="21" t="s">
        <v>197</v>
      </c>
      <c r="G1709" s="32">
        <v>247.61</v>
      </c>
      <c r="H1709" s="22">
        <v>44317</v>
      </c>
      <c r="I1709" s="23">
        <v>44331</v>
      </c>
      <c r="J1709">
        <f t="shared" si="156"/>
        <v>15</v>
      </c>
      <c r="K1709" s="2">
        <f t="shared" si="157"/>
        <v>44324</v>
      </c>
      <c r="L1709" s="9">
        <f t="shared" si="158"/>
        <v>15</v>
      </c>
      <c r="M1709" s="2">
        <f t="shared" si="159"/>
        <v>44324</v>
      </c>
      <c r="N1709" s="22">
        <v>44330</v>
      </c>
      <c r="O1709" s="22">
        <v>44368</v>
      </c>
      <c r="P1709" s="22">
        <v>44365.5</v>
      </c>
      <c r="Q1709">
        <f t="shared" si="160"/>
        <v>41.5</v>
      </c>
      <c r="R1709" s="33">
        <f t="shared" si="161"/>
        <v>10275.815000000001</v>
      </c>
    </row>
    <row r="1710" spans="1:18" x14ac:dyDescent="0.35">
      <c r="A1710" t="s">
        <v>378</v>
      </c>
      <c r="B1710" s="21" t="s">
        <v>313</v>
      </c>
      <c r="C1710" s="22">
        <v>44330</v>
      </c>
      <c r="D1710" t="s">
        <v>161</v>
      </c>
      <c r="E1710" t="s">
        <v>162</v>
      </c>
      <c r="F1710" s="21" t="s">
        <v>325</v>
      </c>
      <c r="G1710" s="32">
        <v>85.84</v>
      </c>
      <c r="H1710" s="22">
        <v>44317</v>
      </c>
      <c r="I1710" s="23">
        <v>44331</v>
      </c>
      <c r="J1710">
        <f t="shared" si="156"/>
        <v>15</v>
      </c>
      <c r="K1710" s="2">
        <f t="shared" si="157"/>
        <v>44324</v>
      </c>
      <c r="L1710" s="9">
        <f t="shared" si="158"/>
        <v>15</v>
      </c>
      <c r="M1710" s="2">
        <f t="shared" si="159"/>
        <v>44324</v>
      </c>
      <c r="N1710" s="22">
        <v>44330</v>
      </c>
      <c r="O1710" s="22">
        <v>44368</v>
      </c>
      <c r="P1710" s="22">
        <v>44365.5</v>
      </c>
      <c r="Q1710">
        <f t="shared" si="160"/>
        <v>41.5</v>
      </c>
      <c r="R1710" s="33">
        <f t="shared" si="161"/>
        <v>3562.36</v>
      </c>
    </row>
    <row r="1711" spans="1:18" x14ac:dyDescent="0.35">
      <c r="A1711" t="s">
        <v>378</v>
      </c>
      <c r="B1711" s="21" t="s">
        <v>313</v>
      </c>
      <c r="C1711" s="22">
        <v>44330</v>
      </c>
      <c r="D1711" t="s">
        <v>161</v>
      </c>
      <c r="E1711" t="s">
        <v>162</v>
      </c>
      <c r="F1711" s="21" t="s">
        <v>176</v>
      </c>
      <c r="G1711" s="32">
        <v>9943.619999999999</v>
      </c>
      <c r="H1711" s="22">
        <v>44317</v>
      </c>
      <c r="I1711" s="23">
        <v>44331</v>
      </c>
      <c r="J1711">
        <f t="shared" si="156"/>
        <v>15</v>
      </c>
      <c r="K1711" s="2">
        <f t="shared" si="157"/>
        <v>44324</v>
      </c>
      <c r="L1711" s="9">
        <f t="shared" si="158"/>
        <v>15</v>
      </c>
      <c r="M1711" s="2">
        <f t="shared" si="159"/>
        <v>44324</v>
      </c>
      <c r="N1711" s="22">
        <v>44330</v>
      </c>
      <c r="O1711" s="22">
        <v>44368</v>
      </c>
      <c r="P1711" s="22">
        <v>44365.5</v>
      </c>
      <c r="Q1711">
        <f t="shared" si="160"/>
        <v>41.5</v>
      </c>
      <c r="R1711" s="33">
        <f t="shared" si="161"/>
        <v>412660.23</v>
      </c>
    </row>
    <row r="1712" spans="1:18" x14ac:dyDescent="0.35">
      <c r="A1712" t="s">
        <v>378</v>
      </c>
      <c r="B1712" s="21" t="s">
        <v>313</v>
      </c>
      <c r="C1712" s="22">
        <v>44330</v>
      </c>
      <c r="D1712" t="s">
        <v>171</v>
      </c>
      <c r="E1712" t="s">
        <v>172</v>
      </c>
      <c r="F1712" s="21" t="s">
        <v>176</v>
      </c>
      <c r="G1712" s="32">
        <v>840.88</v>
      </c>
      <c r="H1712" s="22">
        <v>44317</v>
      </c>
      <c r="I1712" s="23">
        <v>44331</v>
      </c>
      <c r="J1712">
        <f t="shared" si="156"/>
        <v>15</v>
      </c>
      <c r="K1712" s="2">
        <f t="shared" si="157"/>
        <v>44324</v>
      </c>
      <c r="L1712" s="9">
        <f t="shared" si="158"/>
        <v>15</v>
      </c>
      <c r="M1712" s="2">
        <f t="shared" si="159"/>
        <v>44324</v>
      </c>
      <c r="N1712" s="22">
        <v>44330</v>
      </c>
      <c r="O1712" s="22">
        <v>44368</v>
      </c>
      <c r="P1712" s="22">
        <v>44365.5</v>
      </c>
      <c r="Q1712">
        <f t="shared" si="160"/>
        <v>41.5</v>
      </c>
      <c r="R1712" s="33">
        <f t="shared" si="161"/>
        <v>34896.519999999997</v>
      </c>
    </row>
    <row r="1713" spans="1:18" x14ac:dyDescent="0.35">
      <c r="A1713" t="s">
        <v>378</v>
      </c>
      <c r="B1713" s="21" t="s">
        <v>313</v>
      </c>
      <c r="C1713" s="22">
        <v>44330</v>
      </c>
      <c r="D1713" t="s">
        <v>161</v>
      </c>
      <c r="E1713" t="s">
        <v>162</v>
      </c>
      <c r="F1713" s="21" t="s">
        <v>326</v>
      </c>
      <c r="G1713" s="32">
        <v>72.28</v>
      </c>
      <c r="H1713" s="22">
        <v>44317</v>
      </c>
      <c r="I1713" s="23">
        <v>44331</v>
      </c>
      <c r="J1713">
        <f t="shared" si="156"/>
        <v>15</v>
      </c>
      <c r="K1713" s="2">
        <f t="shared" si="157"/>
        <v>44324</v>
      </c>
      <c r="L1713" s="9">
        <f t="shared" si="158"/>
        <v>15</v>
      </c>
      <c r="M1713" s="2">
        <f t="shared" si="159"/>
        <v>44324</v>
      </c>
      <c r="N1713" s="22">
        <v>44330</v>
      </c>
      <c r="O1713" s="22">
        <v>44368</v>
      </c>
      <c r="P1713" s="22">
        <v>44365.5</v>
      </c>
      <c r="Q1713">
        <f t="shared" si="160"/>
        <v>41.5</v>
      </c>
      <c r="R1713" s="33">
        <f t="shared" si="161"/>
        <v>2999.62</v>
      </c>
    </row>
    <row r="1714" spans="1:18" x14ac:dyDescent="0.35">
      <c r="A1714" t="s">
        <v>378</v>
      </c>
      <c r="B1714" s="21" t="s">
        <v>313</v>
      </c>
      <c r="C1714" s="22">
        <v>44330</v>
      </c>
      <c r="D1714" t="s">
        <v>161</v>
      </c>
      <c r="E1714" t="s">
        <v>162</v>
      </c>
      <c r="F1714" s="21" t="s">
        <v>177</v>
      </c>
      <c r="G1714" s="32">
        <v>68.38</v>
      </c>
      <c r="H1714" s="22">
        <v>44317</v>
      </c>
      <c r="I1714" s="23">
        <v>44331</v>
      </c>
      <c r="J1714">
        <f t="shared" si="156"/>
        <v>15</v>
      </c>
      <c r="K1714" s="2">
        <f t="shared" si="157"/>
        <v>44324</v>
      </c>
      <c r="L1714" s="9">
        <f t="shared" si="158"/>
        <v>15</v>
      </c>
      <c r="M1714" s="2">
        <f t="shared" si="159"/>
        <v>44324</v>
      </c>
      <c r="N1714" s="22">
        <v>44330</v>
      </c>
      <c r="O1714" s="22">
        <v>44368</v>
      </c>
      <c r="P1714" s="22">
        <v>44365.5</v>
      </c>
      <c r="Q1714">
        <f t="shared" si="160"/>
        <v>41.5</v>
      </c>
      <c r="R1714" s="33">
        <f t="shared" si="161"/>
        <v>2837.77</v>
      </c>
    </row>
    <row r="1715" spans="1:18" x14ac:dyDescent="0.35">
      <c r="A1715" t="s">
        <v>378</v>
      </c>
      <c r="B1715" s="21" t="s">
        <v>313</v>
      </c>
      <c r="C1715" s="22">
        <v>44330</v>
      </c>
      <c r="D1715" t="s">
        <v>107</v>
      </c>
      <c r="E1715" t="s">
        <v>108</v>
      </c>
      <c r="F1715" s="21" t="s">
        <v>164</v>
      </c>
      <c r="G1715" s="32">
        <v>6405.22</v>
      </c>
      <c r="H1715" s="22">
        <v>44317</v>
      </c>
      <c r="I1715" s="23">
        <v>44331</v>
      </c>
      <c r="J1715">
        <f t="shared" si="156"/>
        <v>15</v>
      </c>
      <c r="K1715" s="2">
        <f t="shared" si="157"/>
        <v>44324</v>
      </c>
      <c r="L1715" s="9">
        <f t="shared" si="158"/>
        <v>15</v>
      </c>
      <c r="M1715" s="2">
        <f t="shared" si="159"/>
        <v>44324</v>
      </c>
      <c r="N1715" s="22">
        <v>44330</v>
      </c>
      <c r="O1715" s="22">
        <v>44368</v>
      </c>
      <c r="P1715" s="22">
        <v>44365.5</v>
      </c>
      <c r="Q1715">
        <f t="shared" si="160"/>
        <v>41.5</v>
      </c>
      <c r="R1715" s="33">
        <f t="shared" si="161"/>
        <v>265816.63</v>
      </c>
    </row>
    <row r="1716" spans="1:18" x14ac:dyDescent="0.35">
      <c r="A1716" t="s">
        <v>378</v>
      </c>
      <c r="B1716" s="21" t="s">
        <v>313</v>
      </c>
      <c r="C1716" s="22">
        <v>44330</v>
      </c>
      <c r="D1716" t="s">
        <v>99</v>
      </c>
      <c r="E1716" t="s">
        <v>100</v>
      </c>
      <c r="F1716" s="21" t="s">
        <v>164</v>
      </c>
      <c r="G1716" s="32">
        <v>89123.259999999966</v>
      </c>
      <c r="H1716" s="22">
        <v>44317</v>
      </c>
      <c r="I1716" s="23">
        <v>44331</v>
      </c>
      <c r="J1716">
        <f t="shared" si="156"/>
        <v>15</v>
      </c>
      <c r="K1716" s="2">
        <f t="shared" si="157"/>
        <v>44324</v>
      </c>
      <c r="L1716" s="9">
        <f t="shared" si="158"/>
        <v>15</v>
      </c>
      <c r="M1716" s="2">
        <f t="shared" si="159"/>
        <v>44324</v>
      </c>
      <c r="N1716" s="22">
        <v>44330</v>
      </c>
      <c r="O1716" s="22">
        <v>44368</v>
      </c>
      <c r="P1716" s="22">
        <v>44365.5</v>
      </c>
      <c r="Q1716">
        <f t="shared" si="160"/>
        <v>41.5</v>
      </c>
      <c r="R1716" s="33">
        <f t="shared" si="161"/>
        <v>3698615.2899999986</v>
      </c>
    </row>
    <row r="1717" spans="1:18" x14ac:dyDescent="0.35">
      <c r="A1717" t="s">
        <v>378</v>
      </c>
      <c r="B1717" s="21" t="s">
        <v>313</v>
      </c>
      <c r="C1717" s="22">
        <v>44330</v>
      </c>
      <c r="D1717" t="s">
        <v>161</v>
      </c>
      <c r="E1717" t="s">
        <v>162</v>
      </c>
      <c r="F1717" s="21" t="s">
        <v>178</v>
      </c>
      <c r="G1717" s="32">
        <v>241.25000000000003</v>
      </c>
      <c r="H1717" s="22">
        <v>44317</v>
      </c>
      <c r="I1717" s="23">
        <v>44331</v>
      </c>
      <c r="J1717">
        <f t="shared" si="156"/>
        <v>15</v>
      </c>
      <c r="K1717" s="2">
        <f t="shared" si="157"/>
        <v>44324</v>
      </c>
      <c r="L1717" s="9">
        <f t="shared" si="158"/>
        <v>15</v>
      </c>
      <c r="M1717" s="2">
        <f t="shared" si="159"/>
        <v>44324</v>
      </c>
      <c r="N1717" s="22">
        <v>44330</v>
      </c>
      <c r="O1717" s="22">
        <v>44368</v>
      </c>
      <c r="P1717" s="22">
        <v>44365.5</v>
      </c>
      <c r="Q1717">
        <f t="shared" si="160"/>
        <v>41.5</v>
      </c>
      <c r="R1717" s="33">
        <f t="shared" si="161"/>
        <v>10011.875000000002</v>
      </c>
    </row>
    <row r="1718" spans="1:18" x14ac:dyDescent="0.35">
      <c r="A1718" t="s">
        <v>378</v>
      </c>
      <c r="B1718" s="21" t="s">
        <v>313</v>
      </c>
      <c r="C1718" s="22">
        <v>44330</v>
      </c>
      <c r="D1718" t="s">
        <v>161</v>
      </c>
      <c r="E1718" t="s">
        <v>162</v>
      </c>
      <c r="F1718" s="21" t="s">
        <v>327</v>
      </c>
      <c r="G1718" s="32">
        <v>56.3</v>
      </c>
      <c r="H1718" s="22">
        <v>44317</v>
      </c>
      <c r="I1718" s="23">
        <v>44331</v>
      </c>
      <c r="J1718">
        <f t="shared" si="156"/>
        <v>15</v>
      </c>
      <c r="K1718" s="2">
        <f t="shared" si="157"/>
        <v>44324</v>
      </c>
      <c r="L1718" s="9">
        <f t="shared" si="158"/>
        <v>15</v>
      </c>
      <c r="M1718" s="2">
        <f t="shared" si="159"/>
        <v>44324</v>
      </c>
      <c r="N1718" s="22">
        <v>44330</v>
      </c>
      <c r="O1718" s="22">
        <v>44368</v>
      </c>
      <c r="P1718" s="22">
        <v>44365.5</v>
      </c>
      <c r="Q1718">
        <f t="shared" si="160"/>
        <v>41.5</v>
      </c>
      <c r="R1718" s="33">
        <f t="shared" si="161"/>
        <v>2336.4499999999998</v>
      </c>
    </row>
    <row r="1719" spans="1:18" x14ac:dyDescent="0.35">
      <c r="A1719" t="s">
        <v>378</v>
      </c>
      <c r="B1719" s="21" t="s">
        <v>313</v>
      </c>
      <c r="C1719" s="22">
        <v>44330</v>
      </c>
      <c r="D1719" t="s">
        <v>161</v>
      </c>
      <c r="E1719" t="s">
        <v>162</v>
      </c>
      <c r="F1719" s="21" t="s">
        <v>328</v>
      </c>
      <c r="G1719" s="32">
        <v>124.7</v>
      </c>
      <c r="H1719" s="22">
        <v>44317</v>
      </c>
      <c r="I1719" s="23">
        <v>44331</v>
      </c>
      <c r="J1719">
        <f t="shared" si="156"/>
        <v>15</v>
      </c>
      <c r="K1719" s="2">
        <f t="shared" si="157"/>
        <v>44324</v>
      </c>
      <c r="L1719" s="9">
        <f t="shared" si="158"/>
        <v>15</v>
      </c>
      <c r="M1719" s="2">
        <f t="shared" si="159"/>
        <v>44324</v>
      </c>
      <c r="N1719" s="22">
        <v>44330</v>
      </c>
      <c r="O1719" s="22">
        <v>44368</v>
      </c>
      <c r="P1719" s="22">
        <v>44365.5</v>
      </c>
      <c r="Q1719">
        <f t="shared" si="160"/>
        <v>41.5</v>
      </c>
      <c r="R1719" s="33">
        <f t="shared" si="161"/>
        <v>5175.05</v>
      </c>
    </row>
    <row r="1720" spans="1:18" x14ac:dyDescent="0.35">
      <c r="A1720" t="s">
        <v>378</v>
      </c>
      <c r="B1720" s="21" t="s">
        <v>313</v>
      </c>
      <c r="C1720" s="22">
        <v>44330</v>
      </c>
      <c r="D1720" t="s">
        <v>161</v>
      </c>
      <c r="E1720" t="s">
        <v>162</v>
      </c>
      <c r="F1720" s="21" t="s">
        <v>179</v>
      </c>
      <c r="G1720" s="32">
        <v>1139.0199999999998</v>
      </c>
      <c r="H1720" s="22">
        <v>44317</v>
      </c>
      <c r="I1720" s="23">
        <v>44331</v>
      </c>
      <c r="J1720">
        <f t="shared" si="156"/>
        <v>15</v>
      </c>
      <c r="K1720" s="2">
        <f t="shared" si="157"/>
        <v>44324</v>
      </c>
      <c r="L1720" s="9">
        <f t="shared" si="158"/>
        <v>15</v>
      </c>
      <c r="M1720" s="2">
        <f t="shared" si="159"/>
        <v>44324</v>
      </c>
      <c r="N1720" s="22">
        <v>44330</v>
      </c>
      <c r="O1720" s="22">
        <v>44368</v>
      </c>
      <c r="P1720" s="22">
        <v>44365.5</v>
      </c>
      <c r="Q1720">
        <f t="shared" si="160"/>
        <v>41.5</v>
      </c>
      <c r="R1720" s="33">
        <f t="shared" si="161"/>
        <v>47269.329999999987</v>
      </c>
    </row>
    <row r="1721" spans="1:18" x14ac:dyDescent="0.35">
      <c r="A1721" t="s">
        <v>378</v>
      </c>
      <c r="B1721" s="21" t="s">
        <v>313</v>
      </c>
      <c r="C1721" s="22">
        <v>44330</v>
      </c>
      <c r="D1721" t="s">
        <v>161</v>
      </c>
      <c r="E1721" t="s">
        <v>162</v>
      </c>
      <c r="F1721" s="21" t="s">
        <v>180</v>
      </c>
      <c r="G1721" s="32">
        <v>1585.9300000000003</v>
      </c>
      <c r="H1721" s="22">
        <v>44317</v>
      </c>
      <c r="I1721" s="23">
        <v>44331</v>
      </c>
      <c r="J1721">
        <f t="shared" si="156"/>
        <v>15</v>
      </c>
      <c r="K1721" s="2">
        <f t="shared" si="157"/>
        <v>44324</v>
      </c>
      <c r="L1721" s="9">
        <f t="shared" si="158"/>
        <v>15</v>
      </c>
      <c r="M1721" s="2">
        <f t="shared" si="159"/>
        <v>44324</v>
      </c>
      <c r="N1721" s="22">
        <v>44330</v>
      </c>
      <c r="O1721" s="22">
        <v>44368</v>
      </c>
      <c r="P1721" s="22">
        <v>44365.5</v>
      </c>
      <c r="Q1721">
        <f t="shared" si="160"/>
        <v>41.5</v>
      </c>
      <c r="R1721" s="33">
        <f t="shared" si="161"/>
        <v>65816.095000000016</v>
      </c>
    </row>
    <row r="1722" spans="1:18" x14ac:dyDescent="0.35">
      <c r="A1722" t="s">
        <v>378</v>
      </c>
      <c r="B1722" s="21" t="s">
        <v>313</v>
      </c>
      <c r="C1722" s="22">
        <v>44330</v>
      </c>
      <c r="D1722" t="s">
        <v>171</v>
      </c>
      <c r="E1722" t="s">
        <v>172</v>
      </c>
      <c r="F1722" s="21" t="s">
        <v>180</v>
      </c>
      <c r="G1722" s="32">
        <v>236.35000000000002</v>
      </c>
      <c r="H1722" s="22">
        <v>44317</v>
      </c>
      <c r="I1722" s="23">
        <v>44331</v>
      </c>
      <c r="J1722">
        <f t="shared" si="156"/>
        <v>15</v>
      </c>
      <c r="K1722" s="2">
        <f t="shared" si="157"/>
        <v>44324</v>
      </c>
      <c r="L1722" s="9">
        <f t="shared" si="158"/>
        <v>15</v>
      </c>
      <c r="M1722" s="2">
        <f t="shared" si="159"/>
        <v>44324</v>
      </c>
      <c r="N1722" s="22">
        <v>44330</v>
      </c>
      <c r="O1722" s="22">
        <v>44368</v>
      </c>
      <c r="P1722" s="22">
        <v>44365.5</v>
      </c>
      <c r="Q1722">
        <f t="shared" si="160"/>
        <v>41.5</v>
      </c>
      <c r="R1722" s="33">
        <f t="shared" si="161"/>
        <v>9808.5250000000015</v>
      </c>
    </row>
    <row r="1723" spans="1:18" x14ac:dyDescent="0.35">
      <c r="A1723" t="s">
        <v>378</v>
      </c>
      <c r="B1723" s="21" t="s">
        <v>313</v>
      </c>
      <c r="C1723" s="22">
        <v>44330</v>
      </c>
      <c r="D1723" t="s">
        <v>161</v>
      </c>
      <c r="E1723" t="s">
        <v>162</v>
      </c>
      <c r="F1723" s="21" t="s">
        <v>181</v>
      </c>
      <c r="G1723" s="32">
        <v>165.84</v>
      </c>
      <c r="H1723" s="22">
        <v>44317</v>
      </c>
      <c r="I1723" s="23">
        <v>44331</v>
      </c>
      <c r="J1723">
        <f t="shared" si="156"/>
        <v>15</v>
      </c>
      <c r="K1723" s="2">
        <f t="shared" si="157"/>
        <v>44324</v>
      </c>
      <c r="L1723" s="9">
        <f t="shared" si="158"/>
        <v>15</v>
      </c>
      <c r="M1723" s="2">
        <f t="shared" si="159"/>
        <v>44324</v>
      </c>
      <c r="N1723" s="22">
        <v>44330</v>
      </c>
      <c r="O1723" s="22">
        <v>44368</v>
      </c>
      <c r="P1723" s="22">
        <v>44365.5</v>
      </c>
      <c r="Q1723">
        <f t="shared" si="160"/>
        <v>41.5</v>
      </c>
      <c r="R1723" s="33">
        <f t="shared" si="161"/>
        <v>6882.3600000000006</v>
      </c>
    </row>
    <row r="1724" spans="1:18" x14ac:dyDescent="0.35">
      <c r="A1724" t="s">
        <v>378</v>
      </c>
      <c r="B1724" s="21" t="s">
        <v>313</v>
      </c>
      <c r="C1724" s="22">
        <v>44330</v>
      </c>
      <c r="D1724" t="s">
        <v>161</v>
      </c>
      <c r="E1724" t="s">
        <v>162</v>
      </c>
      <c r="F1724" s="21" t="s">
        <v>182</v>
      </c>
      <c r="G1724" s="32">
        <v>371.54</v>
      </c>
      <c r="H1724" s="22">
        <v>44317</v>
      </c>
      <c r="I1724" s="23">
        <v>44331</v>
      </c>
      <c r="J1724">
        <f t="shared" si="156"/>
        <v>15</v>
      </c>
      <c r="K1724" s="2">
        <f t="shared" si="157"/>
        <v>44324</v>
      </c>
      <c r="L1724" s="9">
        <f t="shared" si="158"/>
        <v>15</v>
      </c>
      <c r="M1724" s="2">
        <f t="shared" si="159"/>
        <v>44324</v>
      </c>
      <c r="N1724" s="22">
        <v>44330</v>
      </c>
      <c r="O1724" s="22">
        <v>44368</v>
      </c>
      <c r="P1724" s="22">
        <v>44365.5</v>
      </c>
      <c r="Q1724">
        <f t="shared" si="160"/>
        <v>41.5</v>
      </c>
      <c r="R1724" s="33">
        <f t="shared" si="161"/>
        <v>15418.910000000002</v>
      </c>
    </row>
    <row r="1725" spans="1:18" x14ac:dyDescent="0.35">
      <c r="A1725" t="s">
        <v>378</v>
      </c>
      <c r="B1725" s="21" t="s">
        <v>313</v>
      </c>
      <c r="C1725" s="22">
        <v>44330</v>
      </c>
      <c r="D1725" t="s">
        <v>161</v>
      </c>
      <c r="E1725" t="s">
        <v>162</v>
      </c>
      <c r="F1725" s="21" t="s">
        <v>183</v>
      </c>
      <c r="G1725" s="32">
        <v>4460.2300000000005</v>
      </c>
      <c r="H1725" s="22">
        <v>44317</v>
      </c>
      <c r="I1725" s="23">
        <v>44331</v>
      </c>
      <c r="J1725">
        <f t="shared" si="156"/>
        <v>15</v>
      </c>
      <c r="K1725" s="2">
        <f t="shared" si="157"/>
        <v>44324</v>
      </c>
      <c r="L1725" s="9">
        <f t="shared" si="158"/>
        <v>15</v>
      </c>
      <c r="M1725" s="2">
        <f t="shared" si="159"/>
        <v>44324</v>
      </c>
      <c r="N1725" s="22">
        <v>44330</v>
      </c>
      <c r="O1725" s="22">
        <v>44368</v>
      </c>
      <c r="P1725" s="22">
        <v>44365.5</v>
      </c>
      <c r="Q1725">
        <f t="shared" si="160"/>
        <v>41.5</v>
      </c>
      <c r="R1725" s="33">
        <f t="shared" si="161"/>
        <v>185099.54500000001</v>
      </c>
    </row>
    <row r="1726" spans="1:18" x14ac:dyDescent="0.35">
      <c r="A1726" t="s">
        <v>378</v>
      </c>
      <c r="B1726" s="21" t="s">
        <v>313</v>
      </c>
      <c r="C1726" s="22">
        <v>44330</v>
      </c>
      <c r="D1726" t="s">
        <v>161</v>
      </c>
      <c r="E1726" t="s">
        <v>162</v>
      </c>
      <c r="F1726" s="21" t="s">
        <v>329</v>
      </c>
      <c r="G1726" s="32">
        <v>85.19</v>
      </c>
      <c r="H1726" s="22">
        <v>44317</v>
      </c>
      <c r="I1726" s="23">
        <v>44331</v>
      </c>
      <c r="J1726">
        <f t="shared" si="156"/>
        <v>15</v>
      </c>
      <c r="K1726" s="2">
        <f t="shared" si="157"/>
        <v>44324</v>
      </c>
      <c r="L1726" s="9">
        <f t="shared" si="158"/>
        <v>15</v>
      </c>
      <c r="M1726" s="2">
        <f t="shared" si="159"/>
        <v>44324</v>
      </c>
      <c r="N1726" s="22">
        <v>44330</v>
      </c>
      <c r="O1726" s="22">
        <v>44368</v>
      </c>
      <c r="P1726" s="22">
        <v>44365.5</v>
      </c>
      <c r="Q1726">
        <f t="shared" si="160"/>
        <v>41.5</v>
      </c>
      <c r="R1726" s="33">
        <f t="shared" si="161"/>
        <v>3535.3849999999998</v>
      </c>
    </row>
    <row r="1727" spans="1:18" x14ac:dyDescent="0.35">
      <c r="A1727" t="s">
        <v>378</v>
      </c>
      <c r="B1727" s="21" t="s">
        <v>313</v>
      </c>
      <c r="C1727" s="22">
        <v>44330</v>
      </c>
      <c r="D1727" t="s">
        <v>161</v>
      </c>
      <c r="E1727" t="s">
        <v>162</v>
      </c>
      <c r="F1727" s="21" t="s">
        <v>184</v>
      </c>
      <c r="G1727" s="32">
        <v>287.98</v>
      </c>
      <c r="H1727" s="22">
        <v>44317</v>
      </c>
      <c r="I1727" s="23">
        <v>44331</v>
      </c>
      <c r="J1727">
        <f t="shared" si="156"/>
        <v>15</v>
      </c>
      <c r="K1727" s="2">
        <f t="shared" si="157"/>
        <v>44324</v>
      </c>
      <c r="L1727" s="9">
        <f t="shared" si="158"/>
        <v>15</v>
      </c>
      <c r="M1727" s="2">
        <f t="shared" si="159"/>
        <v>44324</v>
      </c>
      <c r="N1727" s="22">
        <v>44330</v>
      </c>
      <c r="O1727" s="22">
        <v>44368</v>
      </c>
      <c r="P1727" s="22">
        <v>44365.5</v>
      </c>
      <c r="Q1727">
        <f t="shared" si="160"/>
        <v>41.5</v>
      </c>
      <c r="R1727" s="33">
        <f t="shared" si="161"/>
        <v>11951.17</v>
      </c>
    </row>
    <row r="1728" spans="1:18" x14ac:dyDescent="0.35">
      <c r="A1728" t="s">
        <v>378</v>
      </c>
      <c r="B1728" s="21" t="s">
        <v>313</v>
      </c>
      <c r="C1728" s="22">
        <v>44330</v>
      </c>
      <c r="D1728" t="s">
        <v>161</v>
      </c>
      <c r="E1728" t="s">
        <v>162</v>
      </c>
      <c r="F1728" s="21" t="s">
        <v>330</v>
      </c>
      <c r="G1728" s="32">
        <v>107.18</v>
      </c>
      <c r="H1728" s="22">
        <v>44317</v>
      </c>
      <c r="I1728" s="23">
        <v>44331</v>
      </c>
      <c r="J1728">
        <f t="shared" ref="J1728:J1791" si="162">I1728-H1728+1</f>
        <v>15</v>
      </c>
      <c r="K1728" s="2">
        <f t="shared" ref="K1728:K1791" si="163">(H1728+I1728)/2</f>
        <v>44324</v>
      </c>
      <c r="L1728" s="9">
        <f t="shared" si="158"/>
        <v>15</v>
      </c>
      <c r="M1728" s="2">
        <f t="shared" si="159"/>
        <v>44324</v>
      </c>
      <c r="N1728" s="22">
        <v>44330</v>
      </c>
      <c r="O1728" s="22">
        <v>44368</v>
      </c>
      <c r="P1728" s="22">
        <v>44365.5</v>
      </c>
      <c r="Q1728">
        <f t="shared" si="160"/>
        <v>41.5</v>
      </c>
      <c r="R1728" s="33">
        <f t="shared" si="161"/>
        <v>4447.97</v>
      </c>
    </row>
    <row r="1729" spans="1:18" x14ac:dyDescent="0.35">
      <c r="A1729" t="s">
        <v>378</v>
      </c>
      <c r="B1729" s="21" t="s">
        <v>313</v>
      </c>
      <c r="C1729" s="22">
        <v>44330</v>
      </c>
      <c r="D1729" t="s">
        <v>161</v>
      </c>
      <c r="E1729" t="s">
        <v>162</v>
      </c>
      <c r="F1729" s="21" t="s">
        <v>185</v>
      </c>
      <c r="G1729" s="32">
        <v>3078.8300000000004</v>
      </c>
      <c r="H1729" s="22">
        <v>44317</v>
      </c>
      <c r="I1729" s="23">
        <v>44331</v>
      </c>
      <c r="J1729">
        <f t="shared" si="162"/>
        <v>15</v>
      </c>
      <c r="K1729" s="2">
        <f t="shared" si="163"/>
        <v>44324</v>
      </c>
      <c r="L1729" s="9">
        <f t="shared" si="158"/>
        <v>15</v>
      </c>
      <c r="M1729" s="2">
        <f t="shared" si="159"/>
        <v>44324</v>
      </c>
      <c r="N1729" s="22">
        <v>44330</v>
      </c>
      <c r="O1729" s="22">
        <v>44368</v>
      </c>
      <c r="P1729" s="22">
        <v>44365.5</v>
      </c>
      <c r="Q1729">
        <f t="shared" si="160"/>
        <v>41.5</v>
      </c>
      <c r="R1729" s="33">
        <f t="shared" si="161"/>
        <v>127771.44500000002</v>
      </c>
    </row>
    <row r="1730" spans="1:18" x14ac:dyDescent="0.35">
      <c r="A1730" t="s">
        <v>378</v>
      </c>
      <c r="B1730" s="21" t="s">
        <v>313</v>
      </c>
      <c r="C1730" s="22">
        <v>44330</v>
      </c>
      <c r="D1730" t="s">
        <v>161</v>
      </c>
      <c r="E1730" t="s">
        <v>162</v>
      </c>
      <c r="F1730" s="21" t="s">
        <v>331</v>
      </c>
      <c r="G1730" s="32">
        <v>240.02</v>
      </c>
      <c r="H1730" s="22">
        <v>44317</v>
      </c>
      <c r="I1730" s="23">
        <v>44331</v>
      </c>
      <c r="J1730">
        <f t="shared" si="162"/>
        <v>15</v>
      </c>
      <c r="K1730" s="2">
        <f t="shared" si="163"/>
        <v>44324</v>
      </c>
      <c r="L1730" s="9">
        <f t="shared" si="158"/>
        <v>15</v>
      </c>
      <c r="M1730" s="2">
        <f t="shared" si="159"/>
        <v>44324</v>
      </c>
      <c r="N1730" s="22">
        <v>44330</v>
      </c>
      <c r="O1730" s="22">
        <v>44368</v>
      </c>
      <c r="P1730" s="22">
        <v>44365.5</v>
      </c>
      <c r="Q1730">
        <f t="shared" si="160"/>
        <v>41.5</v>
      </c>
      <c r="R1730" s="33">
        <f t="shared" si="161"/>
        <v>9960.83</v>
      </c>
    </row>
    <row r="1731" spans="1:18" x14ac:dyDescent="0.35">
      <c r="A1731" t="s">
        <v>378</v>
      </c>
      <c r="B1731" s="21" t="s">
        <v>313</v>
      </c>
      <c r="C1731" s="22">
        <v>44330</v>
      </c>
      <c r="D1731" t="s">
        <v>161</v>
      </c>
      <c r="E1731" t="s">
        <v>162</v>
      </c>
      <c r="F1731" s="21" t="s">
        <v>332</v>
      </c>
      <c r="G1731" s="32">
        <v>65.87</v>
      </c>
      <c r="H1731" s="22">
        <v>44317</v>
      </c>
      <c r="I1731" s="23">
        <v>44331</v>
      </c>
      <c r="J1731">
        <f t="shared" si="162"/>
        <v>15</v>
      </c>
      <c r="K1731" s="2">
        <f t="shared" si="163"/>
        <v>44324</v>
      </c>
      <c r="L1731" s="9">
        <f t="shared" si="158"/>
        <v>15</v>
      </c>
      <c r="M1731" s="2">
        <f t="shared" si="159"/>
        <v>44324</v>
      </c>
      <c r="N1731" s="22">
        <v>44330</v>
      </c>
      <c r="O1731" s="22">
        <v>44368</v>
      </c>
      <c r="P1731" s="22">
        <v>44365.5</v>
      </c>
      <c r="Q1731">
        <f t="shared" si="160"/>
        <v>41.5</v>
      </c>
      <c r="R1731" s="33">
        <f t="shared" si="161"/>
        <v>2733.605</v>
      </c>
    </row>
    <row r="1732" spans="1:18" x14ac:dyDescent="0.35">
      <c r="A1732" t="s">
        <v>378</v>
      </c>
      <c r="B1732" s="21" t="s">
        <v>313</v>
      </c>
      <c r="C1732" s="22">
        <v>44330</v>
      </c>
      <c r="D1732" t="s">
        <v>161</v>
      </c>
      <c r="E1732" t="s">
        <v>162</v>
      </c>
      <c r="F1732" s="21" t="s">
        <v>186</v>
      </c>
      <c r="G1732" s="32">
        <v>146.41</v>
      </c>
      <c r="H1732" s="22">
        <v>44317</v>
      </c>
      <c r="I1732" s="23">
        <v>44331</v>
      </c>
      <c r="J1732">
        <f t="shared" si="162"/>
        <v>15</v>
      </c>
      <c r="K1732" s="2">
        <f t="shared" si="163"/>
        <v>44324</v>
      </c>
      <c r="L1732" s="9">
        <f t="shared" si="158"/>
        <v>15</v>
      </c>
      <c r="M1732" s="2">
        <f t="shared" si="159"/>
        <v>44324</v>
      </c>
      <c r="N1732" s="22">
        <v>44330</v>
      </c>
      <c r="O1732" s="22">
        <v>44368</v>
      </c>
      <c r="P1732" s="22">
        <v>44365.5</v>
      </c>
      <c r="Q1732">
        <f t="shared" si="160"/>
        <v>41.5</v>
      </c>
      <c r="R1732" s="33">
        <f t="shared" si="161"/>
        <v>6076.0149999999994</v>
      </c>
    </row>
    <row r="1733" spans="1:18" x14ac:dyDescent="0.35">
      <c r="A1733" t="s">
        <v>378</v>
      </c>
      <c r="B1733" s="21" t="s">
        <v>313</v>
      </c>
      <c r="C1733" s="22">
        <v>44330</v>
      </c>
      <c r="D1733" t="s">
        <v>161</v>
      </c>
      <c r="E1733" t="s">
        <v>162</v>
      </c>
      <c r="F1733" s="21" t="s">
        <v>333</v>
      </c>
      <c r="G1733" s="32">
        <v>1635.43</v>
      </c>
      <c r="H1733" s="22">
        <v>44317</v>
      </c>
      <c r="I1733" s="23">
        <v>44331</v>
      </c>
      <c r="J1733">
        <f t="shared" si="162"/>
        <v>15</v>
      </c>
      <c r="K1733" s="2">
        <f t="shared" si="163"/>
        <v>44324</v>
      </c>
      <c r="L1733" s="9">
        <f t="shared" si="158"/>
        <v>15</v>
      </c>
      <c r="M1733" s="2">
        <f t="shared" si="159"/>
        <v>44324</v>
      </c>
      <c r="N1733" s="22">
        <v>44330</v>
      </c>
      <c r="O1733" s="22">
        <v>44368</v>
      </c>
      <c r="P1733" s="22">
        <v>44365.5</v>
      </c>
      <c r="Q1733">
        <f t="shared" si="160"/>
        <v>41.5</v>
      </c>
      <c r="R1733" s="33">
        <f t="shared" si="161"/>
        <v>67870.345000000001</v>
      </c>
    </row>
    <row r="1734" spans="1:18" x14ac:dyDescent="0.35">
      <c r="A1734" t="s">
        <v>378</v>
      </c>
      <c r="B1734" s="21" t="s">
        <v>313</v>
      </c>
      <c r="C1734" s="22">
        <v>44330</v>
      </c>
      <c r="D1734" t="s">
        <v>161</v>
      </c>
      <c r="E1734" t="s">
        <v>162</v>
      </c>
      <c r="F1734" s="21" t="s">
        <v>334</v>
      </c>
      <c r="G1734" s="32">
        <v>296.53000000000003</v>
      </c>
      <c r="H1734" s="22">
        <v>44317</v>
      </c>
      <c r="I1734" s="23">
        <v>44331</v>
      </c>
      <c r="J1734">
        <f t="shared" si="162"/>
        <v>15</v>
      </c>
      <c r="K1734" s="2">
        <f t="shared" si="163"/>
        <v>44324</v>
      </c>
      <c r="L1734" s="9">
        <f t="shared" si="158"/>
        <v>15</v>
      </c>
      <c r="M1734" s="2">
        <f t="shared" si="159"/>
        <v>44324</v>
      </c>
      <c r="N1734" s="22">
        <v>44330</v>
      </c>
      <c r="O1734" s="22">
        <v>44368</v>
      </c>
      <c r="P1734" s="22">
        <v>44365.5</v>
      </c>
      <c r="Q1734">
        <f t="shared" si="160"/>
        <v>41.5</v>
      </c>
      <c r="R1734" s="33">
        <f t="shared" si="161"/>
        <v>12305.995000000001</v>
      </c>
    </row>
    <row r="1735" spans="1:18" x14ac:dyDescent="0.35">
      <c r="A1735" t="s">
        <v>378</v>
      </c>
      <c r="B1735" s="21" t="s">
        <v>313</v>
      </c>
      <c r="C1735" s="22">
        <v>44330</v>
      </c>
      <c r="D1735" t="s">
        <v>161</v>
      </c>
      <c r="E1735" t="s">
        <v>162</v>
      </c>
      <c r="F1735" s="21" t="s">
        <v>335</v>
      </c>
      <c r="G1735" s="32">
        <v>208.43</v>
      </c>
      <c r="H1735" s="22">
        <v>44317</v>
      </c>
      <c r="I1735" s="23">
        <v>44331</v>
      </c>
      <c r="J1735">
        <f t="shared" si="162"/>
        <v>15</v>
      </c>
      <c r="K1735" s="2">
        <f t="shared" si="163"/>
        <v>44324</v>
      </c>
      <c r="L1735" s="9">
        <f t="shared" si="158"/>
        <v>15</v>
      </c>
      <c r="M1735" s="2">
        <f t="shared" si="159"/>
        <v>44324</v>
      </c>
      <c r="N1735" s="22">
        <v>44330</v>
      </c>
      <c r="O1735" s="22">
        <v>44368</v>
      </c>
      <c r="P1735" s="22">
        <v>44365.5</v>
      </c>
      <c r="Q1735">
        <f t="shared" si="160"/>
        <v>41.5</v>
      </c>
      <c r="R1735" s="33">
        <f t="shared" si="161"/>
        <v>8649.8450000000012</v>
      </c>
    </row>
    <row r="1736" spans="1:18" x14ac:dyDescent="0.35">
      <c r="A1736" t="s">
        <v>378</v>
      </c>
      <c r="B1736" s="21" t="s">
        <v>313</v>
      </c>
      <c r="C1736" s="22">
        <v>44330</v>
      </c>
      <c r="D1736" t="s">
        <v>161</v>
      </c>
      <c r="E1736" t="s">
        <v>162</v>
      </c>
      <c r="F1736" s="21" t="s">
        <v>187</v>
      </c>
      <c r="G1736" s="32">
        <v>1406.3</v>
      </c>
      <c r="H1736" s="22">
        <v>44317</v>
      </c>
      <c r="I1736" s="23">
        <v>44331</v>
      </c>
      <c r="J1736">
        <f t="shared" si="162"/>
        <v>15</v>
      </c>
      <c r="K1736" s="2">
        <f t="shared" si="163"/>
        <v>44324</v>
      </c>
      <c r="L1736" s="9">
        <f t="shared" si="158"/>
        <v>15</v>
      </c>
      <c r="M1736" s="2">
        <f t="shared" si="159"/>
        <v>44324</v>
      </c>
      <c r="N1736" s="22">
        <v>44330</v>
      </c>
      <c r="O1736" s="22">
        <v>44368</v>
      </c>
      <c r="P1736" s="22">
        <v>44365.5</v>
      </c>
      <c r="Q1736">
        <f t="shared" si="160"/>
        <v>41.5</v>
      </c>
      <c r="R1736" s="33">
        <f t="shared" si="161"/>
        <v>58361.45</v>
      </c>
    </row>
    <row r="1737" spans="1:18" x14ac:dyDescent="0.35">
      <c r="A1737" t="s">
        <v>378</v>
      </c>
      <c r="B1737" s="21" t="s">
        <v>313</v>
      </c>
      <c r="C1737" s="22">
        <v>44330</v>
      </c>
      <c r="D1737" t="s">
        <v>161</v>
      </c>
      <c r="E1737" t="s">
        <v>162</v>
      </c>
      <c r="F1737" s="21" t="s">
        <v>188</v>
      </c>
      <c r="G1737" s="32">
        <v>412.01</v>
      </c>
      <c r="H1737" s="22">
        <v>44317</v>
      </c>
      <c r="I1737" s="23">
        <v>44331</v>
      </c>
      <c r="J1737">
        <f t="shared" si="162"/>
        <v>15</v>
      </c>
      <c r="K1737" s="2">
        <f t="shared" si="163"/>
        <v>44324</v>
      </c>
      <c r="L1737" s="9">
        <f t="shared" si="158"/>
        <v>15</v>
      </c>
      <c r="M1737" s="2">
        <f t="shared" si="159"/>
        <v>44324</v>
      </c>
      <c r="N1737" s="22">
        <v>44330</v>
      </c>
      <c r="O1737" s="22">
        <v>44368</v>
      </c>
      <c r="P1737" s="22">
        <v>44365.5</v>
      </c>
      <c r="Q1737">
        <f t="shared" si="160"/>
        <v>41.5</v>
      </c>
      <c r="R1737" s="33">
        <f t="shared" si="161"/>
        <v>17098.415000000001</v>
      </c>
    </row>
    <row r="1738" spans="1:18" x14ac:dyDescent="0.35">
      <c r="A1738" t="s">
        <v>378</v>
      </c>
      <c r="B1738" s="21" t="s">
        <v>313</v>
      </c>
      <c r="C1738" s="22">
        <v>44330</v>
      </c>
      <c r="D1738" t="s">
        <v>161</v>
      </c>
      <c r="E1738" t="s">
        <v>162</v>
      </c>
      <c r="F1738" s="21" t="s">
        <v>336</v>
      </c>
      <c r="G1738" s="32">
        <v>81.48</v>
      </c>
      <c r="H1738" s="22">
        <v>44317</v>
      </c>
      <c r="I1738" s="23">
        <v>44331</v>
      </c>
      <c r="J1738">
        <f t="shared" si="162"/>
        <v>15</v>
      </c>
      <c r="K1738" s="2">
        <f t="shared" si="163"/>
        <v>44324</v>
      </c>
      <c r="L1738" s="9">
        <f t="shared" si="158"/>
        <v>15</v>
      </c>
      <c r="M1738" s="2">
        <f t="shared" si="159"/>
        <v>44324</v>
      </c>
      <c r="N1738" s="22">
        <v>44330</v>
      </c>
      <c r="O1738" s="22">
        <v>44368</v>
      </c>
      <c r="P1738" s="22">
        <v>44365.5</v>
      </c>
      <c r="Q1738">
        <f t="shared" si="160"/>
        <v>41.5</v>
      </c>
      <c r="R1738" s="33">
        <f t="shared" si="161"/>
        <v>3381.42</v>
      </c>
    </row>
    <row r="1739" spans="1:18" x14ac:dyDescent="0.35">
      <c r="A1739" t="s">
        <v>378</v>
      </c>
      <c r="B1739" s="21" t="s">
        <v>313</v>
      </c>
      <c r="C1739" s="22">
        <v>44330</v>
      </c>
      <c r="D1739" t="s">
        <v>161</v>
      </c>
      <c r="E1739" t="s">
        <v>162</v>
      </c>
      <c r="F1739" s="21" t="s">
        <v>337</v>
      </c>
      <c r="G1739" s="32">
        <v>188.28</v>
      </c>
      <c r="H1739" s="22">
        <v>44317</v>
      </c>
      <c r="I1739" s="23">
        <v>44331</v>
      </c>
      <c r="J1739">
        <f t="shared" si="162"/>
        <v>15</v>
      </c>
      <c r="K1739" s="2">
        <f t="shared" si="163"/>
        <v>44324</v>
      </c>
      <c r="L1739" s="9">
        <f t="shared" ref="L1739:L1802" si="164">I1739-H1739+1</f>
        <v>15</v>
      </c>
      <c r="M1739" s="2">
        <f t="shared" ref="M1739:M1802" si="165">(H1739+I1739)/2</f>
        <v>44324</v>
      </c>
      <c r="N1739" s="22">
        <v>44330</v>
      </c>
      <c r="O1739" s="22">
        <v>44368</v>
      </c>
      <c r="P1739" s="22">
        <v>44365.5</v>
      </c>
      <c r="Q1739">
        <f t="shared" ref="Q1739:Q1802" si="166">P1739-M1739</f>
        <v>41.5</v>
      </c>
      <c r="R1739" s="33">
        <f t="shared" ref="R1739:R1802" si="167">Q1739*G1739</f>
        <v>7813.62</v>
      </c>
    </row>
    <row r="1740" spans="1:18" x14ac:dyDescent="0.35">
      <c r="A1740" t="s">
        <v>378</v>
      </c>
      <c r="B1740" s="21" t="s">
        <v>313</v>
      </c>
      <c r="C1740" s="22">
        <v>44330</v>
      </c>
      <c r="D1740" t="s">
        <v>171</v>
      </c>
      <c r="E1740" t="s">
        <v>172</v>
      </c>
      <c r="F1740" s="21" t="s">
        <v>337</v>
      </c>
      <c r="G1740" s="32">
        <v>191.64999999999998</v>
      </c>
      <c r="H1740" s="22">
        <v>44317</v>
      </c>
      <c r="I1740" s="23">
        <v>44331</v>
      </c>
      <c r="J1740">
        <f t="shared" si="162"/>
        <v>15</v>
      </c>
      <c r="K1740" s="2">
        <f t="shared" si="163"/>
        <v>44324</v>
      </c>
      <c r="L1740" s="9">
        <f t="shared" si="164"/>
        <v>15</v>
      </c>
      <c r="M1740" s="2">
        <f t="shared" si="165"/>
        <v>44324</v>
      </c>
      <c r="N1740" s="22">
        <v>44330</v>
      </c>
      <c r="O1740" s="22">
        <v>44368</v>
      </c>
      <c r="P1740" s="22">
        <v>44365.5</v>
      </c>
      <c r="Q1740">
        <f t="shared" si="166"/>
        <v>41.5</v>
      </c>
      <c r="R1740" s="33">
        <f t="shared" si="167"/>
        <v>7953.4749999999995</v>
      </c>
    </row>
    <row r="1741" spans="1:18" x14ac:dyDescent="0.35">
      <c r="A1741" t="s">
        <v>378</v>
      </c>
      <c r="B1741" s="21" t="s">
        <v>313</v>
      </c>
      <c r="C1741" s="22">
        <v>44330</v>
      </c>
      <c r="D1741" t="s">
        <v>161</v>
      </c>
      <c r="E1741" t="s">
        <v>162</v>
      </c>
      <c r="F1741" s="21" t="s">
        <v>338</v>
      </c>
      <c r="G1741" s="32">
        <v>26.28</v>
      </c>
      <c r="H1741" s="22">
        <v>44317</v>
      </c>
      <c r="I1741" s="23">
        <v>44331</v>
      </c>
      <c r="J1741">
        <f t="shared" si="162"/>
        <v>15</v>
      </c>
      <c r="K1741" s="2">
        <f t="shared" si="163"/>
        <v>44324</v>
      </c>
      <c r="L1741" s="9">
        <f t="shared" si="164"/>
        <v>15</v>
      </c>
      <c r="M1741" s="2">
        <f t="shared" si="165"/>
        <v>44324</v>
      </c>
      <c r="N1741" s="22">
        <v>44330</v>
      </c>
      <c r="O1741" s="22">
        <v>44368</v>
      </c>
      <c r="P1741" s="22">
        <v>44365.5</v>
      </c>
      <c r="Q1741">
        <f t="shared" si="166"/>
        <v>41.5</v>
      </c>
      <c r="R1741" s="33">
        <f t="shared" si="167"/>
        <v>1090.6200000000001</v>
      </c>
    </row>
    <row r="1742" spans="1:18" x14ac:dyDescent="0.35">
      <c r="A1742" t="s">
        <v>378</v>
      </c>
      <c r="B1742" s="21" t="s">
        <v>313</v>
      </c>
      <c r="C1742" s="22">
        <v>44330</v>
      </c>
      <c r="D1742" t="s">
        <v>161</v>
      </c>
      <c r="E1742" t="s">
        <v>162</v>
      </c>
      <c r="F1742" s="21" t="s">
        <v>189</v>
      </c>
      <c r="G1742" s="32">
        <v>1772.04</v>
      </c>
      <c r="H1742" s="22">
        <v>44317</v>
      </c>
      <c r="I1742" s="23">
        <v>44331</v>
      </c>
      <c r="J1742">
        <f t="shared" si="162"/>
        <v>15</v>
      </c>
      <c r="K1742" s="2">
        <f t="shared" si="163"/>
        <v>44324</v>
      </c>
      <c r="L1742" s="9">
        <f t="shared" si="164"/>
        <v>15</v>
      </c>
      <c r="M1742" s="2">
        <f t="shared" si="165"/>
        <v>44324</v>
      </c>
      <c r="N1742" s="22">
        <v>44330</v>
      </c>
      <c r="O1742" s="22">
        <v>44368</v>
      </c>
      <c r="P1742" s="22">
        <v>44365.5</v>
      </c>
      <c r="Q1742">
        <f t="shared" si="166"/>
        <v>41.5</v>
      </c>
      <c r="R1742" s="33">
        <f t="shared" si="167"/>
        <v>73539.66</v>
      </c>
    </row>
    <row r="1743" spans="1:18" x14ac:dyDescent="0.35">
      <c r="A1743" t="s">
        <v>378</v>
      </c>
      <c r="B1743" s="21" t="s">
        <v>313</v>
      </c>
      <c r="C1743" s="22">
        <v>44330</v>
      </c>
      <c r="D1743" t="s">
        <v>171</v>
      </c>
      <c r="E1743" t="s">
        <v>172</v>
      </c>
      <c r="F1743" s="21" t="s">
        <v>189</v>
      </c>
      <c r="G1743" s="32">
        <v>54.88</v>
      </c>
      <c r="H1743" s="22">
        <v>44317</v>
      </c>
      <c r="I1743" s="23">
        <v>44331</v>
      </c>
      <c r="J1743">
        <f t="shared" si="162"/>
        <v>15</v>
      </c>
      <c r="K1743" s="2">
        <f t="shared" si="163"/>
        <v>44324</v>
      </c>
      <c r="L1743" s="9">
        <f t="shared" si="164"/>
        <v>15</v>
      </c>
      <c r="M1743" s="2">
        <f t="shared" si="165"/>
        <v>44324</v>
      </c>
      <c r="N1743" s="22">
        <v>44330</v>
      </c>
      <c r="O1743" s="22">
        <v>44368</v>
      </c>
      <c r="P1743" s="22">
        <v>44365.5</v>
      </c>
      <c r="Q1743">
        <f t="shared" si="166"/>
        <v>41.5</v>
      </c>
      <c r="R1743" s="33">
        <f t="shared" si="167"/>
        <v>2277.52</v>
      </c>
    </row>
    <row r="1744" spans="1:18" x14ac:dyDescent="0.35">
      <c r="A1744" t="s">
        <v>378</v>
      </c>
      <c r="B1744" s="21" t="s">
        <v>313</v>
      </c>
      <c r="C1744" s="22">
        <v>44330</v>
      </c>
      <c r="D1744" t="s">
        <v>161</v>
      </c>
      <c r="E1744" t="s">
        <v>162</v>
      </c>
      <c r="F1744" s="21" t="s">
        <v>198</v>
      </c>
      <c r="G1744" s="32">
        <v>140.85</v>
      </c>
      <c r="H1744" s="22">
        <v>44317</v>
      </c>
      <c r="I1744" s="23">
        <v>44331</v>
      </c>
      <c r="J1744">
        <f t="shared" si="162"/>
        <v>15</v>
      </c>
      <c r="K1744" s="2">
        <f t="shared" si="163"/>
        <v>44324</v>
      </c>
      <c r="L1744" s="9">
        <f t="shared" si="164"/>
        <v>15</v>
      </c>
      <c r="M1744" s="2">
        <f t="shared" si="165"/>
        <v>44324</v>
      </c>
      <c r="N1744" s="22">
        <v>44330</v>
      </c>
      <c r="O1744" s="22">
        <v>44368</v>
      </c>
      <c r="P1744" s="22">
        <v>44365.5</v>
      </c>
      <c r="Q1744">
        <f t="shared" si="166"/>
        <v>41.5</v>
      </c>
      <c r="R1744" s="33">
        <f t="shared" si="167"/>
        <v>5845.2749999999996</v>
      </c>
    </row>
    <row r="1745" spans="1:18" x14ac:dyDescent="0.35">
      <c r="A1745" t="s">
        <v>378</v>
      </c>
      <c r="B1745" s="21" t="s">
        <v>313</v>
      </c>
      <c r="C1745" s="22">
        <v>44330</v>
      </c>
      <c r="D1745" t="s">
        <v>161</v>
      </c>
      <c r="E1745" t="s">
        <v>162</v>
      </c>
      <c r="F1745" s="21" t="s">
        <v>190</v>
      </c>
      <c r="G1745" s="32">
        <v>269.45999999999998</v>
      </c>
      <c r="H1745" s="22">
        <v>44317</v>
      </c>
      <c r="I1745" s="23">
        <v>44331</v>
      </c>
      <c r="J1745">
        <f t="shared" si="162"/>
        <v>15</v>
      </c>
      <c r="K1745" s="2">
        <f t="shared" si="163"/>
        <v>44324</v>
      </c>
      <c r="L1745" s="9">
        <f t="shared" si="164"/>
        <v>15</v>
      </c>
      <c r="M1745" s="2">
        <f t="shared" si="165"/>
        <v>44324</v>
      </c>
      <c r="N1745" s="22">
        <v>44330</v>
      </c>
      <c r="O1745" s="22">
        <v>44368</v>
      </c>
      <c r="P1745" s="22">
        <v>44365.5</v>
      </c>
      <c r="Q1745">
        <f t="shared" si="166"/>
        <v>41.5</v>
      </c>
      <c r="R1745" s="33">
        <f t="shared" si="167"/>
        <v>11182.589999999998</v>
      </c>
    </row>
    <row r="1746" spans="1:18" x14ac:dyDescent="0.35">
      <c r="A1746" t="s">
        <v>378</v>
      </c>
      <c r="B1746" s="21" t="s">
        <v>313</v>
      </c>
      <c r="C1746" s="22">
        <v>44330</v>
      </c>
      <c r="D1746" t="s">
        <v>161</v>
      </c>
      <c r="E1746" t="s">
        <v>162</v>
      </c>
      <c r="F1746" s="21" t="s">
        <v>339</v>
      </c>
      <c r="G1746" s="32">
        <v>90.59</v>
      </c>
      <c r="H1746" s="22">
        <v>44317</v>
      </c>
      <c r="I1746" s="23">
        <v>44331</v>
      </c>
      <c r="J1746">
        <f t="shared" si="162"/>
        <v>15</v>
      </c>
      <c r="K1746" s="2">
        <f t="shared" si="163"/>
        <v>44324</v>
      </c>
      <c r="L1746" s="9">
        <f t="shared" si="164"/>
        <v>15</v>
      </c>
      <c r="M1746" s="2">
        <f t="shared" si="165"/>
        <v>44324</v>
      </c>
      <c r="N1746" s="22">
        <v>44330</v>
      </c>
      <c r="O1746" s="22">
        <v>44368</v>
      </c>
      <c r="P1746" s="22">
        <v>44365.5</v>
      </c>
      <c r="Q1746">
        <f t="shared" si="166"/>
        <v>41.5</v>
      </c>
      <c r="R1746" s="33">
        <f t="shared" si="167"/>
        <v>3759.4850000000001</v>
      </c>
    </row>
    <row r="1747" spans="1:18" x14ac:dyDescent="0.35">
      <c r="A1747" t="s">
        <v>378</v>
      </c>
      <c r="B1747" s="21" t="s">
        <v>313</v>
      </c>
      <c r="C1747" s="22">
        <v>44330</v>
      </c>
      <c r="D1747" t="s">
        <v>161</v>
      </c>
      <c r="E1747" t="s">
        <v>162</v>
      </c>
      <c r="F1747" s="21" t="s">
        <v>191</v>
      </c>
      <c r="G1747" s="32">
        <v>1157.26</v>
      </c>
      <c r="H1747" s="22">
        <v>44317</v>
      </c>
      <c r="I1747" s="23">
        <v>44331</v>
      </c>
      <c r="J1747">
        <f t="shared" si="162"/>
        <v>15</v>
      </c>
      <c r="K1747" s="2">
        <f t="shared" si="163"/>
        <v>44324</v>
      </c>
      <c r="L1747" s="9">
        <f t="shared" si="164"/>
        <v>15</v>
      </c>
      <c r="M1747" s="2">
        <f t="shared" si="165"/>
        <v>44324</v>
      </c>
      <c r="N1747" s="22">
        <v>44330</v>
      </c>
      <c r="O1747" s="22">
        <v>44368</v>
      </c>
      <c r="P1747" s="22">
        <v>44365.5</v>
      </c>
      <c r="Q1747">
        <f t="shared" si="166"/>
        <v>41.5</v>
      </c>
      <c r="R1747" s="33">
        <f t="shared" si="167"/>
        <v>48026.29</v>
      </c>
    </row>
    <row r="1748" spans="1:18" x14ac:dyDescent="0.35">
      <c r="A1748" t="s">
        <v>378</v>
      </c>
      <c r="B1748" s="21" t="s">
        <v>313</v>
      </c>
      <c r="C1748" s="22">
        <v>44330</v>
      </c>
      <c r="D1748" t="s">
        <v>161</v>
      </c>
      <c r="E1748" t="s">
        <v>162</v>
      </c>
      <c r="F1748" s="21" t="s">
        <v>192</v>
      </c>
      <c r="G1748" s="32">
        <v>1003.55</v>
      </c>
      <c r="H1748" s="22">
        <v>44317</v>
      </c>
      <c r="I1748" s="23">
        <v>44331</v>
      </c>
      <c r="J1748">
        <f t="shared" si="162"/>
        <v>15</v>
      </c>
      <c r="K1748" s="2">
        <f t="shared" si="163"/>
        <v>44324</v>
      </c>
      <c r="L1748" s="9">
        <f t="shared" si="164"/>
        <v>15</v>
      </c>
      <c r="M1748" s="2">
        <f t="shared" si="165"/>
        <v>44324</v>
      </c>
      <c r="N1748" s="22">
        <v>44330</v>
      </c>
      <c r="O1748" s="22">
        <v>44368</v>
      </c>
      <c r="P1748" s="22">
        <v>44365.5</v>
      </c>
      <c r="Q1748">
        <f t="shared" si="166"/>
        <v>41.5</v>
      </c>
      <c r="R1748" s="33">
        <f t="shared" si="167"/>
        <v>41647.324999999997</v>
      </c>
    </row>
    <row r="1749" spans="1:18" x14ac:dyDescent="0.35">
      <c r="A1749" t="s">
        <v>378</v>
      </c>
      <c r="B1749" s="21" t="s">
        <v>313</v>
      </c>
      <c r="C1749" s="22">
        <v>44330</v>
      </c>
      <c r="D1749" t="s">
        <v>171</v>
      </c>
      <c r="E1749" t="s">
        <v>172</v>
      </c>
      <c r="F1749" s="21" t="s">
        <v>192</v>
      </c>
      <c r="G1749" s="32">
        <v>177.42000000000002</v>
      </c>
      <c r="H1749" s="22">
        <v>44317</v>
      </c>
      <c r="I1749" s="23">
        <v>44331</v>
      </c>
      <c r="J1749">
        <f t="shared" si="162"/>
        <v>15</v>
      </c>
      <c r="K1749" s="2">
        <f t="shared" si="163"/>
        <v>44324</v>
      </c>
      <c r="L1749" s="9">
        <f t="shared" si="164"/>
        <v>15</v>
      </c>
      <c r="M1749" s="2">
        <f t="shared" si="165"/>
        <v>44324</v>
      </c>
      <c r="N1749" s="22">
        <v>44330</v>
      </c>
      <c r="O1749" s="22">
        <v>44368</v>
      </c>
      <c r="P1749" s="22">
        <v>44365.5</v>
      </c>
      <c r="Q1749">
        <f t="shared" si="166"/>
        <v>41.5</v>
      </c>
      <c r="R1749" s="33">
        <f t="shared" si="167"/>
        <v>7362.93</v>
      </c>
    </row>
    <row r="1750" spans="1:18" x14ac:dyDescent="0.35">
      <c r="A1750" t="s">
        <v>378</v>
      </c>
      <c r="B1750" s="21" t="s">
        <v>313</v>
      </c>
      <c r="C1750" s="22">
        <v>44330</v>
      </c>
      <c r="D1750" t="s">
        <v>161</v>
      </c>
      <c r="E1750" t="s">
        <v>162</v>
      </c>
      <c r="F1750" s="21" t="s">
        <v>193</v>
      </c>
      <c r="G1750" s="32">
        <v>2305.19</v>
      </c>
      <c r="H1750" s="22">
        <v>44317</v>
      </c>
      <c r="I1750" s="23">
        <v>44331</v>
      </c>
      <c r="J1750">
        <f t="shared" si="162"/>
        <v>15</v>
      </c>
      <c r="K1750" s="2">
        <f t="shared" si="163"/>
        <v>44324</v>
      </c>
      <c r="L1750" s="9">
        <f t="shared" si="164"/>
        <v>15</v>
      </c>
      <c r="M1750" s="2">
        <f t="shared" si="165"/>
        <v>44324</v>
      </c>
      <c r="N1750" s="22">
        <v>44330</v>
      </c>
      <c r="O1750" s="22">
        <v>44368</v>
      </c>
      <c r="P1750" s="22">
        <v>44365.5</v>
      </c>
      <c r="Q1750">
        <f t="shared" si="166"/>
        <v>41.5</v>
      </c>
      <c r="R1750" s="33">
        <f t="shared" si="167"/>
        <v>95665.385000000009</v>
      </c>
    </row>
    <row r="1751" spans="1:18" x14ac:dyDescent="0.35">
      <c r="A1751" t="s">
        <v>378</v>
      </c>
      <c r="B1751" s="21" t="s">
        <v>313</v>
      </c>
      <c r="C1751" s="22">
        <v>44330</v>
      </c>
      <c r="D1751" t="s">
        <v>161</v>
      </c>
      <c r="E1751" t="s">
        <v>162</v>
      </c>
      <c r="F1751" s="21" t="s">
        <v>340</v>
      </c>
      <c r="G1751" s="32">
        <v>186.97</v>
      </c>
      <c r="H1751" s="22">
        <v>44317</v>
      </c>
      <c r="I1751" s="23">
        <v>44331</v>
      </c>
      <c r="J1751">
        <f t="shared" si="162"/>
        <v>15</v>
      </c>
      <c r="K1751" s="2">
        <f t="shared" si="163"/>
        <v>44324</v>
      </c>
      <c r="L1751" s="9">
        <f t="shared" si="164"/>
        <v>15</v>
      </c>
      <c r="M1751" s="2">
        <f t="shared" si="165"/>
        <v>44324</v>
      </c>
      <c r="N1751" s="22">
        <v>44330</v>
      </c>
      <c r="O1751" s="22">
        <v>44368</v>
      </c>
      <c r="P1751" s="22">
        <v>44365.5</v>
      </c>
      <c r="Q1751">
        <f t="shared" si="166"/>
        <v>41.5</v>
      </c>
      <c r="R1751" s="33">
        <f t="shared" si="167"/>
        <v>7759.2550000000001</v>
      </c>
    </row>
    <row r="1752" spans="1:18" x14ac:dyDescent="0.35">
      <c r="A1752" t="s">
        <v>378</v>
      </c>
      <c r="B1752" s="21" t="s">
        <v>313</v>
      </c>
      <c r="C1752" s="22">
        <v>44330</v>
      </c>
      <c r="D1752" t="s">
        <v>161</v>
      </c>
      <c r="E1752" t="s">
        <v>162</v>
      </c>
      <c r="F1752" s="21" t="s">
        <v>342</v>
      </c>
      <c r="G1752" s="32">
        <v>47.56</v>
      </c>
      <c r="H1752" s="22">
        <v>44317</v>
      </c>
      <c r="I1752" s="23">
        <v>44331</v>
      </c>
      <c r="J1752">
        <f t="shared" si="162"/>
        <v>15</v>
      </c>
      <c r="K1752" s="2">
        <f t="shared" si="163"/>
        <v>44324</v>
      </c>
      <c r="L1752" s="9">
        <f t="shared" si="164"/>
        <v>15</v>
      </c>
      <c r="M1752" s="2">
        <f t="shared" si="165"/>
        <v>44324</v>
      </c>
      <c r="N1752" s="22">
        <v>44330</v>
      </c>
      <c r="O1752" s="22">
        <v>44368</v>
      </c>
      <c r="P1752" s="22">
        <v>44365.5</v>
      </c>
      <c r="Q1752">
        <f t="shared" si="166"/>
        <v>41.5</v>
      </c>
      <c r="R1752" s="33">
        <f t="shared" si="167"/>
        <v>1973.74</v>
      </c>
    </row>
    <row r="1753" spans="1:18" x14ac:dyDescent="0.35">
      <c r="A1753" t="s">
        <v>378</v>
      </c>
      <c r="B1753" s="21" t="s">
        <v>313</v>
      </c>
      <c r="C1753" s="22">
        <v>44330</v>
      </c>
      <c r="D1753" t="s">
        <v>110</v>
      </c>
      <c r="E1753" t="s">
        <v>111</v>
      </c>
      <c r="F1753" s="21" t="s">
        <v>343</v>
      </c>
      <c r="G1753" s="32">
        <v>91</v>
      </c>
      <c r="H1753" s="22">
        <v>44317</v>
      </c>
      <c r="I1753" s="23">
        <v>44331</v>
      </c>
      <c r="J1753">
        <f t="shared" si="162"/>
        <v>15</v>
      </c>
      <c r="K1753" s="2">
        <f t="shared" si="163"/>
        <v>44324</v>
      </c>
      <c r="L1753" s="9">
        <f t="shared" si="164"/>
        <v>15</v>
      </c>
      <c r="M1753" s="2">
        <f t="shared" si="165"/>
        <v>44324</v>
      </c>
      <c r="N1753" s="22">
        <v>44330</v>
      </c>
      <c r="O1753" s="22">
        <v>44377</v>
      </c>
      <c r="P1753" s="22">
        <v>44376.5</v>
      </c>
      <c r="Q1753">
        <f t="shared" si="166"/>
        <v>52.5</v>
      </c>
      <c r="R1753" s="33">
        <f t="shared" si="167"/>
        <v>4777.5</v>
      </c>
    </row>
    <row r="1754" spans="1:18" x14ac:dyDescent="0.35">
      <c r="A1754" t="s">
        <v>378</v>
      </c>
      <c r="B1754" s="21" t="s">
        <v>313</v>
      </c>
      <c r="C1754" s="22">
        <v>44330</v>
      </c>
      <c r="D1754" t="s">
        <v>110</v>
      </c>
      <c r="E1754" t="s">
        <v>111</v>
      </c>
      <c r="F1754" s="21" t="s">
        <v>367</v>
      </c>
      <c r="G1754" s="32">
        <v>117.58</v>
      </c>
      <c r="H1754" s="22">
        <v>44317</v>
      </c>
      <c r="I1754" s="23">
        <v>44331</v>
      </c>
      <c r="J1754">
        <f t="shared" si="162"/>
        <v>15</v>
      </c>
      <c r="K1754" s="2">
        <f t="shared" si="163"/>
        <v>44324</v>
      </c>
      <c r="L1754" s="9">
        <f t="shared" si="164"/>
        <v>15</v>
      </c>
      <c r="M1754" s="2">
        <f t="shared" si="165"/>
        <v>44324</v>
      </c>
      <c r="N1754" s="22">
        <v>44330</v>
      </c>
      <c r="O1754" s="22">
        <v>44377</v>
      </c>
      <c r="P1754" s="22">
        <v>44376.5</v>
      </c>
      <c r="Q1754">
        <f t="shared" si="166"/>
        <v>52.5</v>
      </c>
      <c r="R1754" s="33">
        <f t="shared" si="167"/>
        <v>6172.95</v>
      </c>
    </row>
    <row r="1755" spans="1:18" x14ac:dyDescent="0.35">
      <c r="A1755" t="s">
        <v>378</v>
      </c>
      <c r="B1755" s="21" t="s">
        <v>313</v>
      </c>
      <c r="C1755" s="22">
        <v>44330</v>
      </c>
      <c r="D1755" t="s">
        <v>201</v>
      </c>
      <c r="E1755" t="s">
        <v>202</v>
      </c>
      <c r="F1755" s="21" t="s">
        <v>109</v>
      </c>
      <c r="G1755" s="32">
        <v>3.34</v>
      </c>
      <c r="H1755" s="22">
        <v>44317</v>
      </c>
      <c r="I1755" s="23">
        <v>44331</v>
      </c>
      <c r="J1755">
        <f t="shared" si="162"/>
        <v>15</v>
      </c>
      <c r="K1755" s="2">
        <f t="shared" si="163"/>
        <v>44324</v>
      </c>
      <c r="L1755" s="9">
        <f t="shared" si="164"/>
        <v>15</v>
      </c>
      <c r="M1755" s="2">
        <f t="shared" si="165"/>
        <v>44324</v>
      </c>
      <c r="N1755" s="22">
        <v>44330</v>
      </c>
      <c r="O1755" s="22">
        <v>44407</v>
      </c>
      <c r="P1755" s="22">
        <v>44406.5</v>
      </c>
      <c r="Q1755">
        <f t="shared" si="166"/>
        <v>82.5</v>
      </c>
      <c r="R1755" s="33">
        <f t="shared" si="167"/>
        <v>275.55</v>
      </c>
    </row>
    <row r="1756" spans="1:18" x14ac:dyDescent="0.35">
      <c r="A1756" t="s">
        <v>378</v>
      </c>
      <c r="B1756" s="21" t="s">
        <v>313</v>
      </c>
      <c r="C1756" s="22">
        <v>44330</v>
      </c>
      <c r="D1756" t="s">
        <v>201</v>
      </c>
      <c r="E1756" t="s">
        <v>202</v>
      </c>
      <c r="F1756" s="21" t="s">
        <v>109</v>
      </c>
      <c r="G1756" s="32">
        <v>4.0999999999999996</v>
      </c>
      <c r="H1756" s="22">
        <v>44317</v>
      </c>
      <c r="I1756" s="23">
        <v>44331</v>
      </c>
      <c r="J1756">
        <f t="shared" si="162"/>
        <v>15</v>
      </c>
      <c r="K1756" s="2">
        <f t="shared" si="163"/>
        <v>44324</v>
      </c>
      <c r="L1756" s="9">
        <f t="shared" si="164"/>
        <v>15</v>
      </c>
      <c r="M1756" s="2">
        <f t="shared" si="165"/>
        <v>44324</v>
      </c>
      <c r="N1756" s="22">
        <v>44330</v>
      </c>
      <c r="O1756" s="22">
        <v>44407</v>
      </c>
      <c r="P1756" s="22">
        <v>44406.5</v>
      </c>
      <c r="Q1756">
        <f t="shared" si="166"/>
        <v>82.5</v>
      </c>
      <c r="R1756" s="33">
        <f t="shared" si="167"/>
        <v>338.24999999999994</v>
      </c>
    </row>
    <row r="1757" spans="1:18" x14ac:dyDescent="0.35">
      <c r="A1757" t="s">
        <v>378</v>
      </c>
      <c r="B1757" s="21" t="s">
        <v>313</v>
      </c>
      <c r="C1757" s="22">
        <v>44330</v>
      </c>
      <c r="D1757" t="s">
        <v>114</v>
      </c>
      <c r="E1757" t="s">
        <v>115</v>
      </c>
      <c r="F1757" s="21" t="s">
        <v>204</v>
      </c>
      <c r="G1757" s="32">
        <v>28.43</v>
      </c>
      <c r="H1757" s="22">
        <v>44317</v>
      </c>
      <c r="I1757" s="23">
        <v>44331</v>
      </c>
      <c r="J1757">
        <f t="shared" si="162"/>
        <v>15</v>
      </c>
      <c r="K1757" s="2">
        <f t="shared" si="163"/>
        <v>44324</v>
      </c>
      <c r="L1757" s="9">
        <f t="shared" si="164"/>
        <v>15</v>
      </c>
      <c r="M1757" s="2">
        <f t="shared" si="165"/>
        <v>44324</v>
      </c>
      <c r="N1757" s="22">
        <v>44330</v>
      </c>
      <c r="O1757" s="22">
        <v>44407</v>
      </c>
      <c r="P1757" s="22">
        <v>44406.5</v>
      </c>
      <c r="Q1757">
        <f t="shared" si="166"/>
        <v>82.5</v>
      </c>
      <c r="R1757" s="33">
        <f t="shared" si="167"/>
        <v>2345.4749999999999</v>
      </c>
    </row>
    <row r="1758" spans="1:18" x14ac:dyDescent="0.35">
      <c r="A1758" t="s">
        <v>378</v>
      </c>
      <c r="B1758" s="21" t="s">
        <v>313</v>
      </c>
      <c r="C1758" s="22">
        <v>44330</v>
      </c>
      <c r="D1758" t="s">
        <v>217</v>
      </c>
      <c r="E1758" t="s">
        <v>218</v>
      </c>
      <c r="F1758" s="21" t="s">
        <v>219</v>
      </c>
      <c r="G1758" s="32">
        <v>833.65</v>
      </c>
      <c r="H1758" s="22">
        <v>44317</v>
      </c>
      <c r="I1758" s="23">
        <v>44331</v>
      </c>
      <c r="J1758">
        <f t="shared" si="162"/>
        <v>15</v>
      </c>
      <c r="K1758" s="2">
        <f t="shared" si="163"/>
        <v>44324</v>
      </c>
      <c r="L1758" s="9">
        <f t="shared" si="164"/>
        <v>15</v>
      </c>
      <c r="M1758" s="2">
        <f t="shared" si="165"/>
        <v>44324</v>
      </c>
      <c r="N1758" s="22">
        <v>44330</v>
      </c>
      <c r="O1758" s="22">
        <v>44407</v>
      </c>
      <c r="P1758" s="22">
        <v>44406.5</v>
      </c>
      <c r="Q1758">
        <f t="shared" si="166"/>
        <v>82.5</v>
      </c>
      <c r="R1758" s="33">
        <f t="shared" si="167"/>
        <v>68776.125</v>
      </c>
    </row>
    <row r="1759" spans="1:18" x14ac:dyDescent="0.35">
      <c r="A1759" t="s">
        <v>378</v>
      </c>
      <c r="B1759" s="21" t="s">
        <v>313</v>
      </c>
      <c r="C1759" s="22">
        <v>44330</v>
      </c>
      <c r="D1759" t="s">
        <v>201</v>
      </c>
      <c r="E1759" t="s">
        <v>202</v>
      </c>
      <c r="F1759" s="21" t="s">
        <v>319</v>
      </c>
      <c r="G1759" s="32">
        <v>202.54000000000002</v>
      </c>
      <c r="H1759" s="22">
        <v>44317</v>
      </c>
      <c r="I1759" s="23">
        <v>44331</v>
      </c>
      <c r="J1759">
        <f t="shared" si="162"/>
        <v>15</v>
      </c>
      <c r="K1759" s="2">
        <f t="shared" si="163"/>
        <v>44324</v>
      </c>
      <c r="L1759" s="9">
        <f t="shared" si="164"/>
        <v>15</v>
      </c>
      <c r="M1759" s="2">
        <f t="shared" si="165"/>
        <v>44324</v>
      </c>
      <c r="N1759" s="22">
        <v>44330</v>
      </c>
      <c r="O1759" s="22">
        <v>44407</v>
      </c>
      <c r="P1759" s="22">
        <v>44406.5</v>
      </c>
      <c r="Q1759">
        <f t="shared" si="166"/>
        <v>82.5</v>
      </c>
      <c r="R1759" s="33">
        <f t="shared" si="167"/>
        <v>16709.550000000003</v>
      </c>
    </row>
    <row r="1760" spans="1:18" x14ac:dyDescent="0.35">
      <c r="A1760" t="s">
        <v>378</v>
      </c>
      <c r="B1760" s="21" t="s">
        <v>313</v>
      </c>
      <c r="C1760" s="22">
        <v>44330</v>
      </c>
      <c r="D1760" t="s">
        <v>201</v>
      </c>
      <c r="E1760" t="s">
        <v>202</v>
      </c>
      <c r="F1760" s="21" t="s">
        <v>164</v>
      </c>
      <c r="G1760" s="32">
        <v>83.13</v>
      </c>
      <c r="H1760" s="22">
        <v>44317</v>
      </c>
      <c r="I1760" s="23">
        <v>44331</v>
      </c>
      <c r="J1760">
        <f t="shared" si="162"/>
        <v>15</v>
      </c>
      <c r="K1760" s="2">
        <f t="shared" si="163"/>
        <v>44324</v>
      </c>
      <c r="L1760" s="9">
        <f t="shared" si="164"/>
        <v>15</v>
      </c>
      <c r="M1760" s="2">
        <f t="shared" si="165"/>
        <v>44324</v>
      </c>
      <c r="N1760" s="22">
        <v>44330</v>
      </c>
      <c r="O1760" s="22">
        <v>44407</v>
      </c>
      <c r="P1760" s="22">
        <v>44406.5</v>
      </c>
      <c r="Q1760">
        <f t="shared" si="166"/>
        <v>82.5</v>
      </c>
      <c r="R1760" s="33">
        <f t="shared" si="167"/>
        <v>6858.2249999999995</v>
      </c>
    </row>
    <row r="1761" spans="1:18" x14ac:dyDescent="0.35">
      <c r="A1761" t="s">
        <v>378</v>
      </c>
      <c r="B1761" s="21" t="s">
        <v>313</v>
      </c>
      <c r="C1761" s="22">
        <v>44330</v>
      </c>
      <c r="D1761" t="s">
        <v>114</v>
      </c>
      <c r="E1761" t="s">
        <v>115</v>
      </c>
      <c r="F1761" s="21" t="s">
        <v>232</v>
      </c>
      <c r="G1761" s="32">
        <v>19.13</v>
      </c>
      <c r="H1761" s="22">
        <v>44317</v>
      </c>
      <c r="I1761" s="23">
        <v>44331</v>
      </c>
      <c r="J1761">
        <f t="shared" si="162"/>
        <v>15</v>
      </c>
      <c r="K1761" s="2">
        <f t="shared" si="163"/>
        <v>44324</v>
      </c>
      <c r="L1761" s="9">
        <f t="shared" si="164"/>
        <v>15</v>
      </c>
      <c r="M1761" s="2">
        <f t="shared" si="165"/>
        <v>44324</v>
      </c>
      <c r="N1761" s="22">
        <v>44330</v>
      </c>
      <c r="O1761" s="22">
        <v>44407</v>
      </c>
      <c r="P1761" s="22">
        <v>44406.5</v>
      </c>
      <c r="Q1761">
        <f t="shared" si="166"/>
        <v>82.5</v>
      </c>
      <c r="R1761" s="33">
        <f t="shared" si="167"/>
        <v>1578.2249999999999</v>
      </c>
    </row>
    <row r="1762" spans="1:18" x14ac:dyDescent="0.35">
      <c r="A1762" t="s">
        <v>378</v>
      </c>
      <c r="B1762" s="21" t="s">
        <v>313</v>
      </c>
      <c r="C1762" s="22">
        <v>44330</v>
      </c>
      <c r="D1762" t="s">
        <v>114</v>
      </c>
      <c r="E1762" t="s">
        <v>115</v>
      </c>
      <c r="F1762" s="21" t="s">
        <v>234</v>
      </c>
      <c r="G1762" s="32">
        <v>34.81</v>
      </c>
      <c r="H1762" s="22">
        <v>44317</v>
      </c>
      <c r="I1762" s="23">
        <v>44331</v>
      </c>
      <c r="J1762">
        <f t="shared" si="162"/>
        <v>15</v>
      </c>
      <c r="K1762" s="2">
        <f t="shared" si="163"/>
        <v>44324</v>
      </c>
      <c r="L1762" s="9">
        <f t="shared" si="164"/>
        <v>15</v>
      </c>
      <c r="M1762" s="2">
        <f t="shared" si="165"/>
        <v>44324</v>
      </c>
      <c r="N1762" s="22">
        <v>44330</v>
      </c>
      <c r="O1762" s="22">
        <v>44407</v>
      </c>
      <c r="P1762" s="22">
        <v>44406.5</v>
      </c>
      <c r="Q1762">
        <f t="shared" si="166"/>
        <v>82.5</v>
      </c>
      <c r="R1762" s="33">
        <f t="shared" si="167"/>
        <v>2871.8250000000003</v>
      </c>
    </row>
    <row r="1763" spans="1:18" x14ac:dyDescent="0.35">
      <c r="A1763" t="s">
        <v>378</v>
      </c>
      <c r="B1763" s="21" t="s">
        <v>313</v>
      </c>
      <c r="C1763" s="22">
        <v>44330</v>
      </c>
      <c r="D1763" t="s">
        <v>347</v>
      </c>
      <c r="E1763" t="s">
        <v>348</v>
      </c>
      <c r="F1763" s="21" t="s">
        <v>344</v>
      </c>
      <c r="G1763" s="32">
        <v>25.5</v>
      </c>
      <c r="H1763" s="22">
        <v>44317</v>
      </c>
      <c r="I1763" s="23">
        <v>44331</v>
      </c>
      <c r="J1763">
        <f t="shared" si="162"/>
        <v>15</v>
      </c>
      <c r="K1763" s="2">
        <f t="shared" si="163"/>
        <v>44324</v>
      </c>
      <c r="L1763" s="9">
        <f t="shared" si="164"/>
        <v>15</v>
      </c>
      <c r="M1763" s="2">
        <f t="shared" si="165"/>
        <v>44324</v>
      </c>
      <c r="N1763" s="22">
        <v>44330</v>
      </c>
      <c r="O1763" s="22">
        <v>44407</v>
      </c>
      <c r="P1763" s="22">
        <v>44406.5</v>
      </c>
      <c r="Q1763">
        <f t="shared" si="166"/>
        <v>82.5</v>
      </c>
      <c r="R1763" s="33">
        <f t="shared" si="167"/>
        <v>2103.75</v>
      </c>
    </row>
    <row r="1764" spans="1:18" x14ac:dyDescent="0.35">
      <c r="A1764" t="s">
        <v>378</v>
      </c>
      <c r="B1764" s="21" t="s">
        <v>313</v>
      </c>
      <c r="C1764" s="22">
        <v>44330</v>
      </c>
      <c r="D1764" t="s">
        <v>201</v>
      </c>
      <c r="E1764" t="s">
        <v>202</v>
      </c>
      <c r="F1764" s="21" t="s">
        <v>344</v>
      </c>
      <c r="G1764" s="32">
        <v>282.16000000000003</v>
      </c>
      <c r="H1764" s="22">
        <v>44317</v>
      </c>
      <c r="I1764" s="23">
        <v>44331</v>
      </c>
      <c r="J1764">
        <f t="shared" si="162"/>
        <v>15</v>
      </c>
      <c r="K1764" s="2">
        <f t="shared" si="163"/>
        <v>44324</v>
      </c>
      <c r="L1764" s="9">
        <f t="shared" si="164"/>
        <v>15</v>
      </c>
      <c r="M1764" s="2">
        <f t="shared" si="165"/>
        <v>44324</v>
      </c>
      <c r="N1764" s="22">
        <v>44330</v>
      </c>
      <c r="O1764" s="22">
        <v>44407</v>
      </c>
      <c r="P1764" s="22">
        <v>44406.5</v>
      </c>
      <c r="Q1764">
        <f t="shared" si="166"/>
        <v>82.5</v>
      </c>
      <c r="R1764" s="33">
        <f t="shared" si="167"/>
        <v>23278.2</v>
      </c>
    </row>
    <row r="1765" spans="1:18" x14ac:dyDescent="0.35">
      <c r="A1765" t="s">
        <v>378</v>
      </c>
      <c r="B1765" s="21" t="s">
        <v>313</v>
      </c>
      <c r="C1765" s="22">
        <v>44330</v>
      </c>
      <c r="D1765" t="s">
        <v>349</v>
      </c>
      <c r="E1765" t="s">
        <v>350</v>
      </c>
      <c r="F1765" s="21" t="s">
        <v>351</v>
      </c>
      <c r="G1765" s="32">
        <v>31.76</v>
      </c>
      <c r="H1765" s="22">
        <v>44317</v>
      </c>
      <c r="I1765" s="23">
        <v>44331</v>
      </c>
      <c r="J1765">
        <f t="shared" si="162"/>
        <v>15</v>
      </c>
      <c r="K1765" s="2">
        <f t="shared" si="163"/>
        <v>44324</v>
      </c>
      <c r="L1765" s="9">
        <f t="shared" si="164"/>
        <v>15</v>
      </c>
      <c r="M1765" s="2">
        <f t="shared" si="165"/>
        <v>44324</v>
      </c>
      <c r="N1765" s="22">
        <v>44330</v>
      </c>
      <c r="O1765" s="22">
        <v>44407</v>
      </c>
      <c r="P1765" s="22">
        <v>44406.5</v>
      </c>
      <c r="Q1765">
        <f t="shared" si="166"/>
        <v>82.5</v>
      </c>
      <c r="R1765" s="33">
        <f t="shared" si="167"/>
        <v>2620.2000000000003</v>
      </c>
    </row>
    <row r="1766" spans="1:18" x14ac:dyDescent="0.35">
      <c r="A1766" t="s">
        <v>378</v>
      </c>
      <c r="B1766" s="21" t="s">
        <v>313</v>
      </c>
      <c r="C1766" s="22">
        <v>44330</v>
      </c>
      <c r="D1766" t="s">
        <v>352</v>
      </c>
      <c r="E1766" t="s">
        <v>353</v>
      </c>
      <c r="F1766" s="21" t="s">
        <v>354</v>
      </c>
      <c r="G1766" s="32">
        <v>2.83</v>
      </c>
      <c r="H1766" s="22">
        <v>44317</v>
      </c>
      <c r="I1766" s="23">
        <v>44331</v>
      </c>
      <c r="J1766">
        <f t="shared" si="162"/>
        <v>15</v>
      </c>
      <c r="K1766" s="2">
        <f t="shared" si="163"/>
        <v>44324</v>
      </c>
      <c r="L1766" s="9">
        <f t="shared" si="164"/>
        <v>15</v>
      </c>
      <c r="M1766" s="2">
        <f t="shared" si="165"/>
        <v>44324</v>
      </c>
      <c r="N1766" s="22">
        <v>44330</v>
      </c>
      <c r="O1766" s="22">
        <v>44407</v>
      </c>
      <c r="P1766" s="22">
        <v>44406.5</v>
      </c>
      <c r="Q1766">
        <f t="shared" si="166"/>
        <v>82.5</v>
      </c>
      <c r="R1766" s="33">
        <f t="shared" si="167"/>
        <v>233.47499999999999</v>
      </c>
    </row>
    <row r="1767" spans="1:18" x14ac:dyDescent="0.35">
      <c r="A1767" t="s">
        <v>378</v>
      </c>
      <c r="B1767" s="21" t="s">
        <v>313</v>
      </c>
      <c r="C1767" s="22">
        <v>44330</v>
      </c>
      <c r="D1767" t="s">
        <v>355</v>
      </c>
      <c r="E1767" t="s">
        <v>356</v>
      </c>
      <c r="F1767" s="21" t="s">
        <v>354</v>
      </c>
      <c r="G1767" s="32">
        <v>7.83</v>
      </c>
      <c r="H1767" s="22">
        <v>44317</v>
      </c>
      <c r="I1767" s="23">
        <v>44331</v>
      </c>
      <c r="J1767">
        <f t="shared" si="162"/>
        <v>15</v>
      </c>
      <c r="K1767" s="2">
        <f t="shared" si="163"/>
        <v>44324</v>
      </c>
      <c r="L1767" s="9">
        <f t="shared" si="164"/>
        <v>15</v>
      </c>
      <c r="M1767" s="2">
        <f t="shared" si="165"/>
        <v>44324</v>
      </c>
      <c r="N1767" s="22">
        <v>44330</v>
      </c>
      <c r="O1767" s="22">
        <v>44407</v>
      </c>
      <c r="P1767" s="22">
        <v>44406.5</v>
      </c>
      <c r="Q1767">
        <f t="shared" si="166"/>
        <v>82.5</v>
      </c>
      <c r="R1767" s="33">
        <f t="shared" si="167"/>
        <v>645.97500000000002</v>
      </c>
    </row>
    <row r="1768" spans="1:18" x14ac:dyDescent="0.35">
      <c r="A1768" t="s">
        <v>378</v>
      </c>
      <c r="B1768" s="21" t="s">
        <v>313</v>
      </c>
      <c r="C1768" s="22">
        <v>44330</v>
      </c>
      <c r="D1768" t="s">
        <v>201</v>
      </c>
      <c r="E1768" t="s">
        <v>202</v>
      </c>
      <c r="F1768" s="21" t="s">
        <v>109</v>
      </c>
      <c r="G1768" s="32">
        <v>2014.7100000000003</v>
      </c>
      <c r="H1768" s="22">
        <v>44317</v>
      </c>
      <c r="I1768" s="23">
        <v>44331</v>
      </c>
      <c r="J1768">
        <f t="shared" si="162"/>
        <v>15</v>
      </c>
      <c r="K1768" s="2">
        <f t="shared" si="163"/>
        <v>44324</v>
      </c>
      <c r="L1768" s="9">
        <f t="shared" si="164"/>
        <v>15</v>
      </c>
      <c r="M1768" s="2">
        <f t="shared" si="165"/>
        <v>44324</v>
      </c>
      <c r="N1768" s="22">
        <v>44330</v>
      </c>
      <c r="O1768" s="22">
        <v>44407</v>
      </c>
      <c r="P1768" s="22">
        <v>44406.5</v>
      </c>
      <c r="Q1768">
        <f t="shared" si="166"/>
        <v>82.5</v>
      </c>
      <c r="R1768" s="33">
        <f t="shared" si="167"/>
        <v>166213.57500000001</v>
      </c>
    </row>
    <row r="1769" spans="1:18" x14ac:dyDescent="0.35">
      <c r="A1769" t="s">
        <v>378</v>
      </c>
      <c r="B1769" s="21" t="s">
        <v>313</v>
      </c>
      <c r="C1769" s="22">
        <v>44330</v>
      </c>
      <c r="D1769" t="s">
        <v>201</v>
      </c>
      <c r="E1769" t="s">
        <v>202</v>
      </c>
      <c r="F1769" s="21" t="s">
        <v>102</v>
      </c>
      <c r="G1769" s="32">
        <v>35.9</v>
      </c>
      <c r="H1769" s="22">
        <v>44317</v>
      </c>
      <c r="I1769" s="23">
        <v>44331</v>
      </c>
      <c r="J1769">
        <f t="shared" si="162"/>
        <v>15</v>
      </c>
      <c r="K1769" s="2">
        <f t="shared" si="163"/>
        <v>44324</v>
      </c>
      <c r="L1769" s="9">
        <f t="shared" si="164"/>
        <v>15</v>
      </c>
      <c r="M1769" s="2">
        <f t="shared" si="165"/>
        <v>44324</v>
      </c>
      <c r="N1769" s="22">
        <v>44330</v>
      </c>
      <c r="O1769" s="22">
        <v>44407</v>
      </c>
      <c r="P1769" s="22">
        <v>44406.5</v>
      </c>
      <c r="Q1769">
        <f t="shared" si="166"/>
        <v>82.5</v>
      </c>
      <c r="R1769" s="33">
        <f t="shared" si="167"/>
        <v>2961.75</v>
      </c>
    </row>
    <row r="1770" spans="1:18" x14ac:dyDescent="0.35">
      <c r="A1770" t="s">
        <v>378</v>
      </c>
      <c r="B1770" s="21" t="s">
        <v>313</v>
      </c>
      <c r="C1770" s="22">
        <v>44330</v>
      </c>
      <c r="D1770" t="s">
        <v>114</v>
      </c>
      <c r="E1770" t="s">
        <v>115</v>
      </c>
      <c r="F1770" s="21" t="s">
        <v>239</v>
      </c>
      <c r="G1770" s="32">
        <v>29.98</v>
      </c>
      <c r="H1770" s="22">
        <v>44317</v>
      </c>
      <c r="I1770" s="23">
        <v>44331</v>
      </c>
      <c r="J1770">
        <f t="shared" si="162"/>
        <v>15</v>
      </c>
      <c r="K1770" s="2">
        <f t="shared" si="163"/>
        <v>44324</v>
      </c>
      <c r="L1770" s="9">
        <f t="shared" si="164"/>
        <v>15</v>
      </c>
      <c r="M1770" s="2">
        <f t="shared" si="165"/>
        <v>44324</v>
      </c>
      <c r="N1770" s="22">
        <v>44330</v>
      </c>
      <c r="O1770" s="22">
        <v>44407</v>
      </c>
      <c r="P1770" s="22">
        <v>44406.5</v>
      </c>
      <c r="Q1770">
        <f t="shared" si="166"/>
        <v>82.5</v>
      </c>
      <c r="R1770" s="33">
        <f t="shared" si="167"/>
        <v>2473.35</v>
      </c>
    </row>
    <row r="1771" spans="1:18" x14ac:dyDescent="0.35">
      <c r="A1771" t="s">
        <v>378</v>
      </c>
      <c r="B1771" s="21" t="s">
        <v>313</v>
      </c>
      <c r="C1771" s="22">
        <v>44330</v>
      </c>
      <c r="D1771" t="s">
        <v>110</v>
      </c>
      <c r="E1771" t="s">
        <v>111</v>
      </c>
      <c r="F1771" s="21" t="s">
        <v>239</v>
      </c>
      <c r="G1771" s="32">
        <v>41.31</v>
      </c>
      <c r="H1771" s="22">
        <v>44317</v>
      </c>
      <c r="I1771" s="23">
        <v>44331</v>
      </c>
      <c r="J1771">
        <f t="shared" si="162"/>
        <v>15</v>
      </c>
      <c r="K1771" s="2">
        <f t="shared" si="163"/>
        <v>44324</v>
      </c>
      <c r="L1771" s="9">
        <f t="shared" si="164"/>
        <v>15</v>
      </c>
      <c r="M1771" s="2">
        <f t="shared" si="165"/>
        <v>44324</v>
      </c>
      <c r="N1771" s="22">
        <v>44330</v>
      </c>
      <c r="O1771" s="22">
        <v>44407</v>
      </c>
      <c r="P1771" s="22">
        <v>44406.5</v>
      </c>
      <c r="Q1771">
        <f t="shared" si="166"/>
        <v>82.5</v>
      </c>
      <c r="R1771" s="33">
        <f t="shared" si="167"/>
        <v>3408.0750000000003</v>
      </c>
    </row>
    <row r="1772" spans="1:18" x14ac:dyDescent="0.35">
      <c r="A1772" t="s">
        <v>378</v>
      </c>
      <c r="B1772" s="21" t="s">
        <v>313</v>
      </c>
      <c r="C1772" s="22">
        <v>44330</v>
      </c>
      <c r="D1772" t="s">
        <v>148</v>
      </c>
      <c r="E1772" t="s">
        <v>149</v>
      </c>
      <c r="F1772" s="21" t="s">
        <v>205</v>
      </c>
      <c r="G1772" s="32">
        <v>409.59</v>
      </c>
      <c r="H1772" s="22">
        <v>44317</v>
      </c>
      <c r="I1772" s="23">
        <v>44331</v>
      </c>
      <c r="J1772">
        <f t="shared" si="162"/>
        <v>15</v>
      </c>
      <c r="K1772" s="2">
        <f t="shared" si="163"/>
        <v>44324</v>
      </c>
      <c r="L1772" s="9">
        <f t="shared" si="164"/>
        <v>15</v>
      </c>
      <c r="M1772" s="2">
        <f t="shared" si="165"/>
        <v>44324</v>
      </c>
      <c r="N1772" s="22">
        <v>44330</v>
      </c>
      <c r="O1772" s="22">
        <v>44410</v>
      </c>
      <c r="P1772" s="22">
        <v>44407.5</v>
      </c>
      <c r="Q1772">
        <f t="shared" si="166"/>
        <v>83.5</v>
      </c>
      <c r="R1772" s="33">
        <f t="shared" si="167"/>
        <v>34200.764999999999</v>
      </c>
    </row>
    <row r="1773" spans="1:18" x14ac:dyDescent="0.35">
      <c r="A1773" t="s">
        <v>378</v>
      </c>
      <c r="B1773" s="21" t="s">
        <v>313</v>
      </c>
      <c r="C1773" s="22">
        <v>44330</v>
      </c>
      <c r="D1773" t="s">
        <v>171</v>
      </c>
      <c r="E1773" t="s">
        <v>172</v>
      </c>
      <c r="F1773" s="21" t="s">
        <v>206</v>
      </c>
      <c r="G1773" s="32">
        <v>1630.0699999999997</v>
      </c>
      <c r="H1773" s="22">
        <v>44317</v>
      </c>
      <c r="I1773" s="23">
        <v>44331</v>
      </c>
      <c r="J1773">
        <f t="shared" si="162"/>
        <v>15</v>
      </c>
      <c r="K1773" s="2">
        <f t="shared" si="163"/>
        <v>44324</v>
      </c>
      <c r="L1773" s="9">
        <f t="shared" si="164"/>
        <v>15</v>
      </c>
      <c r="M1773" s="2">
        <f t="shared" si="165"/>
        <v>44324</v>
      </c>
      <c r="N1773" s="22">
        <v>44330</v>
      </c>
      <c r="O1773" s="22">
        <v>44410</v>
      </c>
      <c r="P1773" s="22">
        <v>44407.5</v>
      </c>
      <c r="Q1773">
        <f t="shared" si="166"/>
        <v>83.5</v>
      </c>
      <c r="R1773" s="33">
        <f t="shared" si="167"/>
        <v>136110.84499999997</v>
      </c>
    </row>
    <row r="1774" spans="1:18" x14ac:dyDescent="0.35">
      <c r="A1774" t="s">
        <v>378</v>
      </c>
      <c r="B1774" s="21" t="s">
        <v>313</v>
      </c>
      <c r="C1774" s="22">
        <v>44330</v>
      </c>
      <c r="D1774" t="s">
        <v>207</v>
      </c>
      <c r="E1774" t="s">
        <v>208</v>
      </c>
      <c r="F1774" s="21" t="s">
        <v>209</v>
      </c>
      <c r="G1774" s="32">
        <v>43.169999999999995</v>
      </c>
      <c r="H1774" s="22">
        <v>44317</v>
      </c>
      <c r="I1774" s="23">
        <v>44331</v>
      </c>
      <c r="J1774">
        <f t="shared" si="162"/>
        <v>15</v>
      </c>
      <c r="K1774" s="2">
        <f t="shared" si="163"/>
        <v>44324</v>
      </c>
      <c r="L1774" s="9">
        <f t="shared" si="164"/>
        <v>15</v>
      </c>
      <c r="M1774" s="2">
        <f t="shared" si="165"/>
        <v>44324</v>
      </c>
      <c r="N1774" s="22">
        <v>44330</v>
      </c>
      <c r="O1774" s="22">
        <v>44410</v>
      </c>
      <c r="P1774" s="22">
        <v>44407.5</v>
      </c>
      <c r="Q1774">
        <f t="shared" si="166"/>
        <v>83.5</v>
      </c>
      <c r="R1774" s="33">
        <f t="shared" si="167"/>
        <v>3604.6949999999997</v>
      </c>
    </row>
    <row r="1775" spans="1:18" x14ac:dyDescent="0.35">
      <c r="A1775" t="s">
        <v>378</v>
      </c>
      <c r="B1775" s="21" t="s">
        <v>313</v>
      </c>
      <c r="C1775" s="22">
        <v>44330</v>
      </c>
      <c r="D1775" t="s">
        <v>201</v>
      </c>
      <c r="E1775" t="s">
        <v>202</v>
      </c>
      <c r="F1775" s="21" t="s">
        <v>103</v>
      </c>
      <c r="G1775" s="32">
        <v>50.85</v>
      </c>
      <c r="H1775" s="22">
        <v>44317</v>
      </c>
      <c r="I1775" s="23">
        <v>44331</v>
      </c>
      <c r="J1775">
        <f t="shared" si="162"/>
        <v>15</v>
      </c>
      <c r="K1775" s="2">
        <f t="shared" si="163"/>
        <v>44324</v>
      </c>
      <c r="L1775" s="9">
        <f t="shared" si="164"/>
        <v>15</v>
      </c>
      <c r="M1775" s="2">
        <f t="shared" si="165"/>
        <v>44324</v>
      </c>
      <c r="N1775" s="22">
        <v>44330</v>
      </c>
      <c r="O1775" s="22">
        <v>44410</v>
      </c>
      <c r="P1775" s="22">
        <v>44407.5</v>
      </c>
      <c r="Q1775">
        <f t="shared" si="166"/>
        <v>83.5</v>
      </c>
      <c r="R1775" s="33">
        <f t="shared" si="167"/>
        <v>4245.9750000000004</v>
      </c>
    </row>
    <row r="1776" spans="1:18" x14ac:dyDescent="0.35">
      <c r="A1776" t="s">
        <v>378</v>
      </c>
      <c r="B1776" s="21" t="s">
        <v>313</v>
      </c>
      <c r="C1776" s="22">
        <v>44330</v>
      </c>
      <c r="D1776" t="s">
        <v>171</v>
      </c>
      <c r="E1776" t="s">
        <v>172</v>
      </c>
      <c r="F1776" s="21" t="s">
        <v>210</v>
      </c>
      <c r="G1776" s="32">
        <v>9.1999999999999993</v>
      </c>
      <c r="H1776" s="22">
        <v>44317</v>
      </c>
      <c r="I1776" s="23">
        <v>44331</v>
      </c>
      <c r="J1776">
        <f t="shared" si="162"/>
        <v>15</v>
      </c>
      <c r="K1776" s="2">
        <f t="shared" si="163"/>
        <v>44324</v>
      </c>
      <c r="L1776" s="9">
        <f t="shared" si="164"/>
        <v>15</v>
      </c>
      <c r="M1776" s="2">
        <f t="shared" si="165"/>
        <v>44324</v>
      </c>
      <c r="N1776" s="22">
        <v>44330</v>
      </c>
      <c r="O1776" s="22">
        <v>44410</v>
      </c>
      <c r="P1776" s="22">
        <v>44407.5</v>
      </c>
      <c r="Q1776">
        <f t="shared" si="166"/>
        <v>83.5</v>
      </c>
      <c r="R1776" s="33">
        <f t="shared" si="167"/>
        <v>768.19999999999993</v>
      </c>
    </row>
    <row r="1777" spans="1:18" x14ac:dyDescent="0.35">
      <c r="A1777" t="s">
        <v>378</v>
      </c>
      <c r="B1777" s="21" t="s">
        <v>313</v>
      </c>
      <c r="C1777" s="22">
        <v>44330</v>
      </c>
      <c r="D1777" t="s">
        <v>110</v>
      </c>
      <c r="E1777" t="s">
        <v>111</v>
      </c>
      <c r="F1777" s="21" t="s">
        <v>214</v>
      </c>
      <c r="G1777" s="32">
        <v>49.07</v>
      </c>
      <c r="H1777" s="22">
        <v>44317</v>
      </c>
      <c r="I1777" s="23">
        <v>44331</v>
      </c>
      <c r="J1777">
        <f t="shared" si="162"/>
        <v>15</v>
      </c>
      <c r="K1777" s="2">
        <f t="shared" si="163"/>
        <v>44324</v>
      </c>
      <c r="L1777" s="9">
        <f t="shared" si="164"/>
        <v>15</v>
      </c>
      <c r="M1777" s="2">
        <f t="shared" si="165"/>
        <v>44324</v>
      </c>
      <c r="N1777" s="22">
        <v>44330</v>
      </c>
      <c r="O1777" s="22">
        <v>44410</v>
      </c>
      <c r="P1777" s="22">
        <v>44407.5</v>
      </c>
      <c r="Q1777">
        <f t="shared" si="166"/>
        <v>83.5</v>
      </c>
      <c r="R1777" s="33">
        <f t="shared" si="167"/>
        <v>4097.3450000000003</v>
      </c>
    </row>
    <row r="1778" spans="1:18" x14ac:dyDescent="0.35">
      <c r="A1778" t="s">
        <v>378</v>
      </c>
      <c r="B1778" s="21" t="s">
        <v>313</v>
      </c>
      <c r="C1778" s="22">
        <v>44330</v>
      </c>
      <c r="D1778" t="s">
        <v>110</v>
      </c>
      <c r="E1778" t="s">
        <v>111</v>
      </c>
      <c r="F1778" s="21" t="s">
        <v>221</v>
      </c>
      <c r="G1778" s="32">
        <v>190.44</v>
      </c>
      <c r="H1778" s="22">
        <v>44317</v>
      </c>
      <c r="I1778" s="23">
        <v>44331</v>
      </c>
      <c r="J1778">
        <f t="shared" si="162"/>
        <v>15</v>
      </c>
      <c r="K1778" s="2">
        <f t="shared" si="163"/>
        <v>44324</v>
      </c>
      <c r="L1778" s="9">
        <f t="shared" si="164"/>
        <v>15</v>
      </c>
      <c r="M1778" s="2">
        <f t="shared" si="165"/>
        <v>44324</v>
      </c>
      <c r="N1778" s="22">
        <v>44330</v>
      </c>
      <c r="O1778" s="22">
        <v>44410</v>
      </c>
      <c r="P1778" s="22">
        <v>44407.5</v>
      </c>
      <c r="Q1778">
        <f t="shared" si="166"/>
        <v>83.5</v>
      </c>
      <c r="R1778" s="33">
        <f t="shared" si="167"/>
        <v>15901.74</v>
      </c>
    </row>
    <row r="1779" spans="1:18" x14ac:dyDescent="0.35">
      <c r="A1779" t="s">
        <v>378</v>
      </c>
      <c r="B1779" s="21" t="s">
        <v>313</v>
      </c>
      <c r="C1779" s="22">
        <v>44330</v>
      </c>
      <c r="D1779" t="s">
        <v>199</v>
      </c>
      <c r="E1779" t="s">
        <v>200</v>
      </c>
      <c r="F1779" s="21" t="s">
        <v>89</v>
      </c>
      <c r="G1779" s="32">
        <v>891.86</v>
      </c>
      <c r="H1779" s="22">
        <v>44317</v>
      </c>
      <c r="I1779" s="23">
        <v>44331</v>
      </c>
      <c r="J1779">
        <f t="shared" si="162"/>
        <v>15</v>
      </c>
      <c r="K1779" s="2">
        <f t="shared" si="163"/>
        <v>44324</v>
      </c>
      <c r="L1779" s="9">
        <f t="shared" si="164"/>
        <v>15</v>
      </c>
      <c r="M1779" s="2">
        <f t="shared" si="165"/>
        <v>44324</v>
      </c>
      <c r="N1779" s="22">
        <v>44330</v>
      </c>
      <c r="O1779" s="22">
        <v>44410</v>
      </c>
      <c r="P1779" s="22">
        <v>44407.5</v>
      </c>
      <c r="Q1779">
        <f t="shared" si="166"/>
        <v>83.5</v>
      </c>
      <c r="R1779" s="33">
        <f t="shared" si="167"/>
        <v>74470.31</v>
      </c>
    </row>
    <row r="1780" spans="1:18" x14ac:dyDescent="0.35">
      <c r="A1780" t="s">
        <v>378</v>
      </c>
      <c r="B1780" s="21" t="s">
        <v>313</v>
      </c>
      <c r="C1780" s="22">
        <v>44330</v>
      </c>
      <c r="D1780" t="s">
        <v>201</v>
      </c>
      <c r="E1780" t="s">
        <v>202</v>
      </c>
      <c r="F1780" s="21" t="s">
        <v>203</v>
      </c>
      <c r="G1780" s="32">
        <v>100.84</v>
      </c>
      <c r="H1780" s="22">
        <v>44317</v>
      </c>
      <c r="I1780" s="23">
        <v>44331</v>
      </c>
      <c r="J1780">
        <f t="shared" si="162"/>
        <v>15</v>
      </c>
      <c r="K1780" s="2">
        <f t="shared" si="163"/>
        <v>44324</v>
      </c>
      <c r="L1780" s="9">
        <f t="shared" si="164"/>
        <v>15</v>
      </c>
      <c r="M1780" s="2">
        <f t="shared" si="165"/>
        <v>44324</v>
      </c>
      <c r="N1780" s="22">
        <v>44330</v>
      </c>
      <c r="O1780" s="22">
        <v>44410</v>
      </c>
      <c r="P1780" s="22">
        <v>44407.5</v>
      </c>
      <c r="Q1780">
        <f t="shared" si="166"/>
        <v>83.5</v>
      </c>
      <c r="R1780" s="33">
        <f t="shared" si="167"/>
        <v>8420.14</v>
      </c>
    </row>
    <row r="1781" spans="1:18" x14ac:dyDescent="0.35">
      <c r="A1781" t="s">
        <v>378</v>
      </c>
      <c r="B1781" s="21" t="s">
        <v>313</v>
      </c>
      <c r="C1781" s="22">
        <v>44330</v>
      </c>
      <c r="D1781" t="s">
        <v>345</v>
      </c>
      <c r="E1781" t="s">
        <v>346</v>
      </c>
      <c r="F1781" s="21" t="s">
        <v>343</v>
      </c>
      <c r="G1781" s="32">
        <v>2.17</v>
      </c>
      <c r="H1781" s="22">
        <v>44317</v>
      </c>
      <c r="I1781" s="23">
        <v>44331</v>
      </c>
      <c r="J1781">
        <f t="shared" si="162"/>
        <v>15</v>
      </c>
      <c r="K1781" s="2">
        <f t="shared" si="163"/>
        <v>44324</v>
      </c>
      <c r="L1781" s="9">
        <f t="shared" si="164"/>
        <v>15</v>
      </c>
      <c r="M1781" s="2">
        <f t="shared" si="165"/>
        <v>44324</v>
      </c>
      <c r="N1781" s="22">
        <v>44330</v>
      </c>
      <c r="O1781" s="22">
        <v>44410</v>
      </c>
      <c r="P1781" s="22">
        <v>44407.5</v>
      </c>
      <c r="Q1781">
        <f t="shared" si="166"/>
        <v>83.5</v>
      </c>
      <c r="R1781" s="33">
        <f t="shared" si="167"/>
        <v>181.19499999999999</v>
      </c>
    </row>
    <row r="1782" spans="1:18" x14ac:dyDescent="0.35">
      <c r="A1782" t="s">
        <v>378</v>
      </c>
      <c r="B1782" s="21" t="s">
        <v>313</v>
      </c>
      <c r="C1782" s="22">
        <v>44330</v>
      </c>
      <c r="D1782" t="s">
        <v>110</v>
      </c>
      <c r="E1782" t="s">
        <v>111</v>
      </c>
      <c r="F1782" s="21" t="s">
        <v>230</v>
      </c>
      <c r="G1782" s="32">
        <v>54.61</v>
      </c>
      <c r="H1782" s="22">
        <v>44317</v>
      </c>
      <c r="I1782" s="23">
        <v>44331</v>
      </c>
      <c r="J1782">
        <f t="shared" si="162"/>
        <v>15</v>
      </c>
      <c r="K1782" s="2">
        <f t="shared" si="163"/>
        <v>44324</v>
      </c>
      <c r="L1782" s="9">
        <f t="shared" si="164"/>
        <v>15</v>
      </c>
      <c r="M1782" s="2">
        <f t="shared" si="165"/>
        <v>44324</v>
      </c>
      <c r="N1782" s="22">
        <v>44330</v>
      </c>
      <c r="O1782" s="22">
        <v>44410</v>
      </c>
      <c r="P1782" s="22">
        <v>44407.5</v>
      </c>
      <c r="Q1782">
        <f t="shared" si="166"/>
        <v>83.5</v>
      </c>
      <c r="R1782" s="33">
        <f t="shared" si="167"/>
        <v>4559.9350000000004</v>
      </c>
    </row>
    <row r="1783" spans="1:18" x14ac:dyDescent="0.35">
      <c r="A1783" t="s">
        <v>378</v>
      </c>
      <c r="B1783" s="21" t="s">
        <v>313</v>
      </c>
      <c r="C1783" s="22">
        <v>44330</v>
      </c>
      <c r="D1783" t="s">
        <v>171</v>
      </c>
      <c r="E1783" t="s">
        <v>172</v>
      </c>
      <c r="F1783" s="21" t="s">
        <v>231</v>
      </c>
      <c r="G1783" s="32">
        <v>117.52</v>
      </c>
      <c r="H1783" s="22">
        <v>44317</v>
      </c>
      <c r="I1783" s="23">
        <v>44331</v>
      </c>
      <c r="J1783">
        <f t="shared" si="162"/>
        <v>15</v>
      </c>
      <c r="K1783" s="2">
        <f t="shared" si="163"/>
        <v>44324</v>
      </c>
      <c r="L1783" s="9">
        <f t="shared" si="164"/>
        <v>15</v>
      </c>
      <c r="M1783" s="2">
        <f t="shared" si="165"/>
        <v>44324</v>
      </c>
      <c r="N1783" s="22">
        <v>44330</v>
      </c>
      <c r="O1783" s="22">
        <v>44410</v>
      </c>
      <c r="P1783" s="22">
        <v>44407.5</v>
      </c>
      <c r="Q1783">
        <f t="shared" si="166"/>
        <v>83.5</v>
      </c>
      <c r="R1783" s="33">
        <f t="shared" si="167"/>
        <v>9812.92</v>
      </c>
    </row>
    <row r="1784" spans="1:18" x14ac:dyDescent="0.35">
      <c r="A1784" t="s">
        <v>378</v>
      </c>
      <c r="B1784" s="21" t="s">
        <v>313</v>
      </c>
      <c r="C1784" s="22">
        <v>44330</v>
      </c>
      <c r="D1784" t="s">
        <v>201</v>
      </c>
      <c r="E1784" t="s">
        <v>202</v>
      </c>
      <c r="F1784" s="21" t="s">
        <v>142</v>
      </c>
      <c r="G1784" s="32">
        <v>-105.91000000000001</v>
      </c>
      <c r="H1784" s="22">
        <v>44317</v>
      </c>
      <c r="I1784" s="23">
        <v>44331</v>
      </c>
      <c r="J1784">
        <f t="shared" si="162"/>
        <v>15</v>
      </c>
      <c r="K1784" s="2">
        <f t="shared" si="163"/>
        <v>44324</v>
      </c>
      <c r="L1784" s="9">
        <f t="shared" si="164"/>
        <v>15</v>
      </c>
      <c r="M1784" s="2">
        <f t="shared" si="165"/>
        <v>44324</v>
      </c>
      <c r="N1784" s="22">
        <v>44330</v>
      </c>
      <c r="O1784" s="22">
        <v>44410</v>
      </c>
      <c r="P1784" s="22">
        <v>44407.5</v>
      </c>
      <c r="Q1784">
        <f t="shared" si="166"/>
        <v>83.5</v>
      </c>
      <c r="R1784" s="33">
        <f t="shared" si="167"/>
        <v>-8843.4850000000006</v>
      </c>
    </row>
    <row r="1785" spans="1:18" x14ac:dyDescent="0.35">
      <c r="A1785" t="s">
        <v>378</v>
      </c>
      <c r="B1785" s="21" t="s">
        <v>313</v>
      </c>
      <c r="C1785" s="22">
        <v>44330</v>
      </c>
      <c r="D1785" t="s">
        <v>345</v>
      </c>
      <c r="E1785" t="s">
        <v>346</v>
      </c>
      <c r="F1785" s="21" t="s">
        <v>367</v>
      </c>
      <c r="G1785" s="32">
        <v>2.17</v>
      </c>
      <c r="H1785" s="22">
        <v>44317</v>
      </c>
      <c r="I1785" s="23">
        <v>44331</v>
      </c>
      <c r="J1785">
        <f t="shared" si="162"/>
        <v>15</v>
      </c>
      <c r="K1785" s="2">
        <f t="shared" si="163"/>
        <v>44324</v>
      </c>
      <c r="L1785" s="9">
        <f t="shared" si="164"/>
        <v>15</v>
      </c>
      <c r="M1785" s="2">
        <f t="shared" si="165"/>
        <v>44324</v>
      </c>
      <c r="N1785" s="22">
        <v>44330</v>
      </c>
      <c r="O1785" s="22">
        <v>44410</v>
      </c>
      <c r="P1785" s="22">
        <v>44407.5</v>
      </c>
      <c r="Q1785">
        <f t="shared" si="166"/>
        <v>83.5</v>
      </c>
      <c r="R1785" s="33">
        <f t="shared" si="167"/>
        <v>181.19499999999999</v>
      </c>
    </row>
    <row r="1786" spans="1:18" x14ac:dyDescent="0.35">
      <c r="A1786" t="s">
        <v>378</v>
      </c>
      <c r="B1786" s="21" t="s">
        <v>313</v>
      </c>
      <c r="C1786" s="22">
        <v>44330</v>
      </c>
      <c r="D1786" t="s">
        <v>201</v>
      </c>
      <c r="E1786" t="s">
        <v>202</v>
      </c>
      <c r="F1786" s="21" t="s">
        <v>101</v>
      </c>
      <c r="G1786" s="32">
        <v>127.88</v>
      </c>
      <c r="H1786" s="22">
        <v>44317</v>
      </c>
      <c r="I1786" s="23">
        <v>44331</v>
      </c>
      <c r="J1786">
        <f t="shared" si="162"/>
        <v>15</v>
      </c>
      <c r="K1786" s="2">
        <f t="shared" si="163"/>
        <v>44324</v>
      </c>
      <c r="L1786" s="9">
        <f t="shared" si="164"/>
        <v>15</v>
      </c>
      <c r="M1786" s="2">
        <f t="shared" si="165"/>
        <v>44324</v>
      </c>
      <c r="N1786" s="22">
        <v>44330</v>
      </c>
      <c r="O1786" s="22">
        <v>44410</v>
      </c>
      <c r="P1786" s="22">
        <v>44407.5</v>
      </c>
      <c r="Q1786">
        <f t="shared" si="166"/>
        <v>83.5</v>
      </c>
      <c r="R1786" s="33">
        <f t="shared" si="167"/>
        <v>10677.98</v>
      </c>
    </row>
    <row r="1787" spans="1:18" x14ac:dyDescent="0.35">
      <c r="A1787" t="s">
        <v>378</v>
      </c>
      <c r="B1787" s="21" t="s">
        <v>313</v>
      </c>
      <c r="C1787" s="22">
        <v>44330</v>
      </c>
      <c r="D1787" t="s">
        <v>201</v>
      </c>
      <c r="E1787" t="s">
        <v>202</v>
      </c>
      <c r="F1787" s="21" t="s">
        <v>375</v>
      </c>
      <c r="G1787" s="32">
        <v>936</v>
      </c>
      <c r="H1787" s="22">
        <v>44317</v>
      </c>
      <c r="I1787" s="23">
        <v>44331</v>
      </c>
      <c r="J1787">
        <f t="shared" si="162"/>
        <v>15</v>
      </c>
      <c r="K1787" s="2">
        <f t="shared" si="163"/>
        <v>44324</v>
      </c>
      <c r="L1787" s="9">
        <f t="shared" si="164"/>
        <v>15</v>
      </c>
      <c r="M1787" s="2">
        <f t="shared" si="165"/>
        <v>44324</v>
      </c>
      <c r="N1787" s="22">
        <v>44330</v>
      </c>
      <c r="O1787" s="22">
        <v>44410</v>
      </c>
      <c r="P1787" s="22">
        <v>44407.5</v>
      </c>
      <c r="Q1787">
        <f t="shared" si="166"/>
        <v>83.5</v>
      </c>
      <c r="R1787" s="33">
        <f t="shared" si="167"/>
        <v>78156</v>
      </c>
    </row>
    <row r="1788" spans="1:18" x14ac:dyDescent="0.35">
      <c r="A1788" t="s">
        <v>378</v>
      </c>
      <c r="B1788" s="21" t="s">
        <v>313</v>
      </c>
      <c r="C1788" s="22">
        <v>44330</v>
      </c>
      <c r="D1788" t="s">
        <v>347</v>
      </c>
      <c r="E1788" t="s">
        <v>348</v>
      </c>
      <c r="F1788" s="21" t="s">
        <v>316</v>
      </c>
      <c r="G1788" s="32">
        <v>10.57</v>
      </c>
      <c r="H1788" s="22">
        <v>44317</v>
      </c>
      <c r="I1788" s="23">
        <v>44331</v>
      </c>
      <c r="J1788">
        <f t="shared" si="162"/>
        <v>15</v>
      </c>
      <c r="K1788" s="2">
        <f t="shared" si="163"/>
        <v>44324</v>
      </c>
      <c r="L1788" s="9">
        <f t="shared" si="164"/>
        <v>15</v>
      </c>
      <c r="M1788" s="2">
        <f t="shared" si="165"/>
        <v>44324</v>
      </c>
      <c r="N1788" s="22">
        <v>44330</v>
      </c>
      <c r="O1788" s="22">
        <v>44410</v>
      </c>
      <c r="P1788" s="22">
        <v>44407.5</v>
      </c>
      <c r="Q1788">
        <f t="shared" si="166"/>
        <v>83.5</v>
      </c>
      <c r="R1788" s="33">
        <f t="shared" si="167"/>
        <v>882.59500000000003</v>
      </c>
    </row>
    <row r="1789" spans="1:18" x14ac:dyDescent="0.35">
      <c r="A1789" t="s">
        <v>378</v>
      </c>
      <c r="B1789" s="21" t="s">
        <v>313</v>
      </c>
      <c r="C1789" s="22">
        <v>44330</v>
      </c>
      <c r="D1789" t="s">
        <v>110</v>
      </c>
      <c r="E1789" t="s">
        <v>111</v>
      </c>
      <c r="F1789" s="21" t="s">
        <v>252</v>
      </c>
      <c r="G1789" s="32">
        <v>81.67</v>
      </c>
      <c r="H1789" s="22">
        <v>44317</v>
      </c>
      <c r="I1789" s="23">
        <v>44331</v>
      </c>
      <c r="J1789">
        <f t="shared" si="162"/>
        <v>15</v>
      </c>
      <c r="K1789" s="2">
        <f t="shared" si="163"/>
        <v>44324</v>
      </c>
      <c r="L1789" s="9">
        <f t="shared" si="164"/>
        <v>15</v>
      </c>
      <c r="M1789" s="2">
        <f t="shared" si="165"/>
        <v>44324</v>
      </c>
      <c r="N1789" s="22">
        <v>44330</v>
      </c>
      <c r="O1789" s="22">
        <v>44410</v>
      </c>
      <c r="P1789" s="22">
        <v>44407.5</v>
      </c>
      <c r="Q1789">
        <f t="shared" si="166"/>
        <v>83.5</v>
      </c>
      <c r="R1789" s="33">
        <f t="shared" si="167"/>
        <v>6819.4449999999997</v>
      </c>
    </row>
    <row r="1790" spans="1:18" x14ac:dyDescent="0.35">
      <c r="A1790" t="s">
        <v>378</v>
      </c>
      <c r="B1790" s="21" t="s">
        <v>313</v>
      </c>
      <c r="C1790" s="22">
        <v>44330</v>
      </c>
      <c r="D1790" t="s">
        <v>201</v>
      </c>
      <c r="E1790" t="s">
        <v>202</v>
      </c>
      <c r="F1790" s="21" t="s">
        <v>357</v>
      </c>
      <c r="G1790" s="32">
        <v>352.79</v>
      </c>
      <c r="H1790" s="22">
        <v>44317</v>
      </c>
      <c r="I1790" s="23">
        <v>44331</v>
      </c>
      <c r="J1790">
        <f t="shared" si="162"/>
        <v>15</v>
      </c>
      <c r="K1790" s="2">
        <f t="shared" si="163"/>
        <v>44324</v>
      </c>
      <c r="L1790" s="9">
        <f t="shared" si="164"/>
        <v>15</v>
      </c>
      <c r="M1790" s="2">
        <f t="shared" si="165"/>
        <v>44324</v>
      </c>
      <c r="N1790" s="22">
        <v>44330</v>
      </c>
      <c r="O1790" s="22">
        <v>44410</v>
      </c>
      <c r="P1790" s="22">
        <v>44407.5</v>
      </c>
      <c r="Q1790">
        <f t="shared" si="166"/>
        <v>83.5</v>
      </c>
      <c r="R1790" s="33">
        <f t="shared" si="167"/>
        <v>29457.965</v>
      </c>
    </row>
    <row r="1791" spans="1:18" x14ac:dyDescent="0.35">
      <c r="A1791" t="s">
        <v>378</v>
      </c>
      <c r="B1791" s="21" t="s">
        <v>313</v>
      </c>
      <c r="C1791" s="22">
        <v>44330</v>
      </c>
      <c r="D1791" t="s">
        <v>110</v>
      </c>
      <c r="E1791" t="s">
        <v>111</v>
      </c>
      <c r="F1791" s="21" t="s">
        <v>242</v>
      </c>
      <c r="G1791" s="32">
        <v>72.94</v>
      </c>
      <c r="H1791" s="22">
        <v>44317</v>
      </c>
      <c r="I1791" s="23">
        <v>44331</v>
      </c>
      <c r="J1791">
        <f t="shared" si="162"/>
        <v>15</v>
      </c>
      <c r="K1791" s="2">
        <f t="shared" si="163"/>
        <v>44324</v>
      </c>
      <c r="L1791" s="9">
        <f t="shared" si="164"/>
        <v>15</v>
      </c>
      <c r="M1791" s="2">
        <f t="shared" si="165"/>
        <v>44324</v>
      </c>
      <c r="N1791" s="22">
        <v>44330</v>
      </c>
      <c r="O1791" s="22">
        <v>44410</v>
      </c>
      <c r="P1791" s="22">
        <v>44407.5</v>
      </c>
      <c r="Q1791">
        <f t="shared" si="166"/>
        <v>83.5</v>
      </c>
      <c r="R1791" s="33">
        <f t="shared" si="167"/>
        <v>6090.49</v>
      </c>
    </row>
    <row r="1792" spans="1:18" x14ac:dyDescent="0.35">
      <c r="A1792" t="s">
        <v>378</v>
      </c>
      <c r="B1792" s="21" t="s">
        <v>313</v>
      </c>
      <c r="C1792" s="22">
        <v>44330</v>
      </c>
      <c r="D1792" t="s">
        <v>358</v>
      </c>
      <c r="E1792" t="s">
        <v>359</v>
      </c>
      <c r="F1792" s="21" t="s">
        <v>360</v>
      </c>
      <c r="G1792" s="32">
        <v>13.69</v>
      </c>
      <c r="H1792" s="22">
        <v>44317</v>
      </c>
      <c r="I1792" s="23">
        <v>44331</v>
      </c>
      <c r="J1792">
        <f t="shared" ref="J1792:J1854" si="168">I1792-H1792+1</f>
        <v>15</v>
      </c>
      <c r="K1792" s="2">
        <f t="shared" ref="K1792:K1854" si="169">(H1792+I1792)/2</f>
        <v>44324</v>
      </c>
      <c r="L1792" s="9">
        <f t="shared" si="164"/>
        <v>15</v>
      </c>
      <c r="M1792" s="2">
        <f t="shared" si="165"/>
        <v>44324</v>
      </c>
      <c r="N1792" s="22">
        <v>44330</v>
      </c>
      <c r="O1792" s="22">
        <v>44410</v>
      </c>
      <c r="P1792" s="22">
        <v>44407.5</v>
      </c>
      <c r="Q1792">
        <f t="shared" si="166"/>
        <v>83.5</v>
      </c>
      <c r="R1792" s="33">
        <f t="shared" si="167"/>
        <v>1143.115</v>
      </c>
    </row>
    <row r="1793" spans="1:18" x14ac:dyDescent="0.35">
      <c r="A1793" t="s">
        <v>378</v>
      </c>
      <c r="B1793" s="21" t="s">
        <v>313</v>
      </c>
      <c r="C1793" s="22">
        <v>44330</v>
      </c>
      <c r="D1793" t="s">
        <v>361</v>
      </c>
      <c r="E1793" t="s">
        <v>362</v>
      </c>
      <c r="F1793" s="21" t="s">
        <v>363</v>
      </c>
      <c r="G1793" s="32">
        <v>23.65</v>
      </c>
      <c r="H1793" s="22">
        <v>44317</v>
      </c>
      <c r="I1793" s="23">
        <v>44331</v>
      </c>
      <c r="J1793">
        <f t="shared" si="168"/>
        <v>15</v>
      </c>
      <c r="K1793" s="2">
        <f t="shared" si="169"/>
        <v>44324</v>
      </c>
      <c r="L1793" s="9">
        <f t="shared" si="164"/>
        <v>15</v>
      </c>
      <c r="M1793" s="2">
        <f t="shared" si="165"/>
        <v>44324</v>
      </c>
      <c r="N1793" s="22">
        <v>44330</v>
      </c>
      <c r="O1793" s="22">
        <v>44410</v>
      </c>
      <c r="P1793" s="22">
        <v>44407.5</v>
      </c>
      <c r="Q1793">
        <f t="shared" si="166"/>
        <v>83.5</v>
      </c>
      <c r="R1793" s="33">
        <f t="shared" si="167"/>
        <v>1974.7749999999999</v>
      </c>
    </row>
    <row r="1794" spans="1:18" x14ac:dyDescent="0.35">
      <c r="A1794" t="s">
        <v>378</v>
      </c>
      <c r="B1794" s="21" t="s">
        <v>313</v>
      </c>
      <c r="C1794" s="22">
        <v>44330</v>
      </c>
      <c r="D1794" t="s">
        <v>201</v>
      </c>
      <c r="E1794" t="s">
        <v>202</v>
      </c>
      <c r="F1794" s="21" t="s">
        <v>364</v>
      </c>
      <c r="G1794" s="32">
        <v>6.81</v>
      </c>
      <c r="H1794" s="22">
        <v>44317</v>
      </c>
      <c r="I1794" s="23">
        <v>44331</v>
      </c>
      <c r="J1794">
        <f t="shared" si="168"/>
        <v>15</v>
      </c>
      <c r="K1794" s="2">
        <f t="shared" si="169"/>
        <v>44324</v>
      </c>
      <c r="L1794" s="9">
        <f t="shared" si="164"/>
        <v>15</v>
      </c>
      <c r="M1794" s="2">
        <f t="shared" si="165"/>
        <v>44324</v>
      </c>
      <c r="N1794" s="22">
        <v>44330</v>
      </c>
      <c r="O1794" s="22">
        <v>44410</v>
      </c>
      <c r="P1794" s="22">
        <v>44407.5</v>
      </c>
      <c r="Q1794">
        <f t="shared" si="166"/>
        <v>83.5</v>
      </c>
      <c r="R1794" s="33">
        <f t="shared" si="167"/>
        <v>568.63499999999999</v>
      </c>
    </row>
    <row r="1795" spans="1:18" x14ac:dyDescent="0.35">
      <c r="A1795" t="s">
        <v>379</v>
      </c>
      <c r="B1795" s="21" t="s">
        <v>313</v>
      </c>
      <c r="C1795" s="22">
        <v>44344</v>
      </c>
      <c r="D1795" t="s">
        <v>90</v>
      </c>
      <c r="E1795" t="s">
        <v>91</v>
      </c>
      <c r="F1795" s="21" t="s">
        <v>89</v>
      </c>
      <c r="G1795" s="32">
        <v>0.98</v>
      </c>
      <c r="H1795" s="22">
        <v>44332</v>
      </c>
      <c r="I1795" s="23">
        <v>44347</v>
      </c>
      <c r="J1795">
        <f t="shared" si="168"/>
        <v>16</v>
      </c>
      <c r="K1795" s="2">
        <f t="shared" si="169"/>
        <v>44339.5</v>
      </c>
      <c r="L1795" s="9">
        <f t="shared" si="164"/>
        <v>16</v>
      </c>
      <c r="M1795" s="2">
        <f t="shared" si="165"/>
        <v>44339.5</v>
      </c>
      <c r="N1795" s="22">
        <v>44344</v>
      </c>
      <c r="O1795" s="22">
        <v>44348</v>
      </c>
      <c r="P1795" s="22">
        <v>44344.5</v>
      </c>
      <c r="Q1795">
        <f t="shared" si="166"/>
        <v>5</v>
      </c>
      <c r="R1795" s="33">
        <f t="shared" si="167"/>
        <v>4.9000000000000004</v>
      </c>
    </row>
    <row r="1796" spans="1:18" x14ac:dyDescent="0.35">
      <c r="A1796" t="s">
        <v>379</v>
      </c>
      <c r="B1796" s="21" t="s">
        <v>313</v>
      </c>
      <c r="C1796" s="22">
        <v>44344</v>
      </c>
      <c r="D1796" t="s">
        <v>92</v>
      </c>
      <c r="E1796" t="s">
        <v>93</v>
      </c>
      <c r="F1796" s="21" t="s">
        <v>89</v>
      </c>
      <c r="G1796" s="32">
        <v>0.98</v>
      </c>
      <c r="H1796" s="22">
        <v>44332</v>
      </c>
      <c r="I1796" s="23">
        <v>44347</v>
      </c>
      <c r="J1796">
        <f t="shared" si="168"/>
        <v>16</v>
      </c>
      <c r="K1796" s="2">
        <f t="shared" si="169"/>
        <v>44339.5</v>
      </c>
      <c r="L1796" s="9">
        <f t="shared" si="164"/>
        <v>16</v>
      </c>
      <c r="M1796" s="2">
        <f t="shared" si="165"/>
        <v>44339.5</v>
      </c>
      <c r="N1796" s="22">
        <v>44344</v>
      </c>
      <c r="O1796" s="22">
        <v>44348</v>
      </c>
      <c r="P1796" s="22">
        <v>44344.5</v>
      </c>
      <c r="Q1796">
        <f t="shared" si="166"/>
        <v>5</v>
      </c>
      <c r="R1796" s="33">
        <f t="shared" si="167"/>
        <v>4.9000000000000004</v>
      </c>
    </row>
    <row r="1797" spans="1:18" x14ac:dyDescent="0.35">
      <c r="A1797" t="s">
        <v>379</v>
      </c>
      <c r="B1797" s="21" t="s">
        <v>313</v>
      </c>
      <c r="C1797" s="22">
        <v>44344</v>
      </c>
      <c r="D1797" t="s">
        <v>87</v>
      </c>
      <c r="E1797" t="s">
        <v>88</v>
      </c>
      <c r="F1797" s="21" t="s">
        <v>89</v>
      </c>
      <c r="G1797" s="32">
        <v>24.38</v>
      </c>
      <c r="H1797" s="22">
        <v>44332</v>
      </c>
      <c r="I1797" s="23">
        <v>44347</v>
      </c>
      <c r="J1797">
        <f t="shared" si="168"/>
        <v>16</v>
      </c>
      <c r="K1797" s="2">
        <f t="shared" si="169"/>
        <v>44339.5</v>
      </c>
      <c r="L1797" s="9">
        <f t="shared" si="164"/>
        <v>16</v>
      </c>
      <c r="M1797" s="2">
        <f t="shared" si="165"/>
        <v>44339.5</v>
      </c>
      <c r="N1797" s="22">
        <v>44344</v>
      </c>
      <c r="O1797" s="22">
        <v>44348</v>
      </c>
      <c r="P1797" s="22">
        <v>44344.5</v>
      </c>
      <c r="Q1797">
        <f t="shared" si="166"/>
        <v>5</v>
      </c>
      <c r="R1797" s="33">
        <f t="shared" si="167"/>
        <v>121.89999999999999</v>
      </c>
    </row>
    <row r="1798" spans="1:18" x14ac:dyDescent="0.35">
      <c r="A1798" t="s">
        <v>379</v>
      </c>
      <c r="B1798" s="21" t="s">
        <v>313</v>
      </c>
      <c r="C1798" s="22">
        <v>44344</v>
      </c>
      <c r="D1798" t="s">
        <v>90</v>
      </c>
      <c r="E1798" t="s">
        <v>91</v>
      </c>
      <c r="F1798" s="21" t="s">
        <v>89</v>
      </c>
      <c r="G1798" s="32">
        <v>10.91</v>
      </c>
      <c r="H1798" s="22">
        <v>44332</v>
      </c>
      <c r="I1798" s="23">
        <v>44347</v>
      </c>
      <c r="J1798">
        <f t="shared" si="168"/>
        <v>16</v>
      </c>
      <c r="K1798" s="2">
        <f t="shared" si="169"/>
        <v>44339.5</v>
      </c>
      <c r="L1798" s="9">
        <f t="shared" si="164"/>
        <v>16</v>
      </c>
      <c r="M1798" s="2">
        <f t="shared" si="165"/>
        <v>44339.5</v>
      </c>
      <c r="N1798" s="22">
        <v>44344</v>
      </c>
      <c r="O1798" s="22">
        <v>44348</v>
      </c>
      <c r="P1798" s="22">
        <v>44344.5</v>
      </c>
      <c r="Q1798">
        <f t="shared" si="166"/>
        <v>5</v>
      </c>
      <c r="R1798" s="33">
        <f t="shared" si="167"/>
        <v>54.55</v>
      </c>
    </row>
    <row r="1799" spans="1:18" x14ac:dyDescent="0.35">
      <c r="A1799" t="s">
        <v>379</v>
      </c>
      <c r="B1799" s="21" t="s">
        <v>313</v>
      </c>
      <c r="C1799" s="22">
        <v>44344</v>
      </c>
      <c r="D1799" t="s">
        <v>92</v>
      </c>
      <c r="E1799" t="s">
        <v>93</v>
      </c>
      <c r="F1799" s="21" t="s">
        <v>89</v>
      </c>
      <c r="G1799" s="32">
        <v>10.91</v>
      </c>
      <c r="H1799" s="22">
        <v>44332</v>
      </c>
      <c r="I1799" s="23">
        <v>44347</v>
      </c>
      <c r="J1799">
        <f t="shared" si="168"/>
        <v>16</v>
      </c>
      <c r="K1799" s="2">
        <f t="shared" si="169"/>
        <v>44339.5</v>
      </c>
      <c r="L1799" s="9">
        <f t="shared" si="164"/>
        <v>16</v>
      </c>
      <c r="M1799" s="2">
        <f t="shared" si="165"/>
        <v>44339.5</v>
      </c>
      <c r="N1799" s="22">
        <v>44344</v>
      </c>
      <c r="O1799" s="22">
        <v>44348</v>
      </c>
      <c r="P1799" s="22">
        <v>44344.5</v>
      </c>
      <c r="Q1799">
        <f t="shared" si="166"/>
        <v>5</v>
      </c>
      <c r="R1799" s="33">
        <f t="shared" si="167"/>
        <v>54.55</v>
      </c>
    </row>
    <row r="1800" spans="1:18" x14ac:dyDescent="0.35">
      <c r="A1800" t="s">
        <v>379</v>
      </c>
      <c r="B1800" s="21" t="s">
        <v>313</v>
      </c>
      <c r="C1800" s="22">
        <v>44344</v>
      </c>
      <c r="D1800" t="s">
        <v>99</v>
      </c>
      <c r="E1800" t="s">
        <v>100</v>
      </c>
      <c r="F1800" s="21" t="s">
        <v>109</v>
      </c>
      <c r="G1800" s="32">
        <v>16</v>
      </c>
      <c r="H1800" s="22">
        <v>44332</v>
      </c>
      <c r="I1800" s="23">
        <v>44347</v>
      </c>
      <c r="J1800">
        <f t="shared" si="168"/>
        <v>16</v>
      </c>
      <c r="K1800" s="2">
        <f t="shared" si="169"/>
        <v>44339.5</v>
      </c>
      <c r="L1800" s="9">
        <f t="shared" si="164"/>
        <v>16</v>
      </c>
      <c r="M1800" s="2">
        <f t="shared" si="165"/>
        <v>44339.5</v>
      </c>
      <c r="N1800" s="22">
        <v>44344</v>
      </c>
      <c r="O1800" s="22">
        <v>44349</v>
      </c>
      <c r="P1800" s="22">
        <v>44348.5</v>
      </c>
      <c r="Q1800">
        <f t="shared" si="166"/>
        <v>9</v>
      </c>
      <c r="R1800" s="33">
        <f t="shared" si="167"/>
        <v>144</v>
      </c>
    </row>
    <row r="1801" spans="1:18" x14ac:dyDescent="0.35">
      <c r="A1801" t="s">
        <v>379</v>
      </c>
      <c r="B1801" s="21" t="s">
        <v>313</v>
      </c>
      <c r="C1801" s="22">
        <v>44344</v>
      </c>
      <c r="D1801" t="s">
        <v>87</v>
      </c>
      <c r="E1801" t="s">
        <v>88</v>
      </c>
      <c r="F1801" s="21" t="s">
        <v>89</v>
      </c>
      <c r="G1801" s="32">
        <v>46.31</v>
      </c>
      <c r="H1801" s="22">
        <v>44332</v>
      </c>
      <c r="I1801" s="23">
        <v>44347</v>
      </c>
      <c r="J1801">
        <f t="shared" si="168"/>
        <v>16</v>
      </c>
      <c r="K1801" s="2">
        <f t="shared" si="169"/>
        <v>44339.5</v>
      </c>
      <c r="L1801" s="9">
        <f t="shared" si="164"/>
        <v>16</v>
      </c>
      <c r="M1801" s="2">
        <f t="shared" si="165"/>
        <v>44339.5</v>
      </c>
      <c r="N1801" s="22">
        <v>44344</v>
      </c>
      <c r="O1801" s="22">
        <v>44348</v>
      </c>
      <c r="P1801" s="22">
        <v>44344.5</v>
      </c>
      <c r="Q1801">
        <f t="shared" si="166"/>
        <v>5</v>
      </c>
      <c r="R1801" s="33">
        <f t="shared" si="167"/>
        <v>231.55</v>
      </c>
    </row>
    <row r="1802" spans="1:18" x14ac:dyDescent="0.35">
      <c r="A1802" t="s">
        <v>379</v>
      </c>
      <c r="B1802" s="21" t="s">
        <v>313</v>
      </c>
      <c r="C1802" s="22">
        <v>44344</v>
      </c>
      <c r="D1802" t="s">
        <v>90</v>
      </c>
      <c r="E1802" t="s">
        <v>91</v>
      </c>
      <c r="F1802" s="21" t="s">
        <v>89</v>
      </c>
      <c r="G1802" s="32">
        <v>25.28</v>
      </c>
      <c r="H1802" s="22">
        <v>44332</v>
      </c>
      <c r="I1802" s="23">
        <v>44347</v>
      </c>
      <c r="J1802">
        <f t="shared" si="168"/>
        <v>16</v>
      </c>
      <c r="K1802" s="2">
        <f t="shared" si="169"/>
        <v>44339.5</v>
      </c>
      <c r="L1802" s="9">
        <f t="shared" si="164"/>
        <v>16</v>
      </c>
      <c r="M1802" s="2">
        <f t="shared" si="165"/>
        <v>44339.5</v>
      </c>
      <c r="N1802" s="22">
        <v>44344</v>
      </c>
      <c r="O1802" s="22">
        <v>44348</v>
      </c>
      <c r="P1802" s="22">
        <v>44344.5</v>
      </c>
      <c r="Q1802">
        <f t="shared" si="166"/>
        <v>5</v>
      </c>
      <c r="R1802" s="33">
        <f t="shared" si="167"/>
        <v>126.4</v>
      </c>
    </row>
    <row r="1803" spans="1:18" x14ac:dyDescent="0.35">
      <c r="A1803" t="s">
        <v>379</v>
      </c>
      <c r="B1803" s="21" t="s">
        <v>313</v>
      </c>
      <c r="C1803" s="22">
        <v>44344</v>
      </c>
      <c r="D1803" t="s">
        <v>92</v>
      </c>
      <c r="E1803" t="s">
        <v>93</v>
      </c>
      <c r="F1803" s="21" t="s">
        <v>89</v>
      </c>
      <c r="G1803" s="32">
        <v>25.28</v>
      </c>
      <c r="H1803" s="22">
        <v>44332</v>
      </c>
      <c r="I1803" s="23">
        <v>44347</v>
      </c>
      <c r="J1803">
        <f t="shared" si="168"/>
        <v>16</v>
      </c>
      <c r="K1803" s="2">
        <f t="shared" si="169"/>
        <v>44339.5</v>
      </c>
      <c r="L1803" s="9">
        <f t="shared" ref="L1803:L1866" si="170">I1803-H1803+1</f>
        <v>16</v>
      </c>
      <c r="M1803" s="2">
        <f t="shared" ref="M1803:M1866" si="171">(H1803+I1803)/2</f>
        <v>44339.5</v>
      </c>
      <c r="N1803" s="22">
        <v>44344</v>
      </c>
      <c r="O1803" s="22">
        <v>44348</v>
      </c>
      <c r="P1803" s="22">
        <v>44344.5</v>
      </c>
      <c r="Q1803">
        <f t="shared" ref="Q1803:Q1866" si="172">P1803-M1803</f>
        <v>5</v>
      </c>
      <c r="R1803" s="33">
        <f t="shared" ref="R1803:R1866" si="173">Q1803*G1803</f>
        <v>126.4</v>
      </c>
    </row>
    <row r="1804" spans="1:18" x14ac:dyDescent="0.35">
      <c r="A1804" t="s">
        <v>379</v>
      </c>
      <c r="B1804" s="21" t="s">
        <v>313</v>
      </c>
      <c r="C1804" s="22">
        <v>44344</v>
      </c>
      <c r="D1804" t="s">
        <v>90</v>
      </c>
      <c r="E1804" t="s">
        <v>91</v>
      </c>
      <c r="F1804" s="21" t="s">
        <v>89</v>
      </c>
      <c r="G1804" s="32">
        <v>266.89</v>
      </c>
      <c r="H1804" s="22">
        <v>44332</v>
      </c>
      <c r="I1804" s="23">
        <v>44347</v>
      </c>
      <c r="J1804">
        <f t="shared" si="168"/>
        <v>16</v>
      </c>
      <c r="K1804" s="2">
        <f t="shared" si="169"/>
        <v>44339.5</v>
      </c>
      <c r="L1804" s="9">
        <f t="shared" si="170"/>
        <v>16</v>
      </c>
      <c r="M1804" s="2">
        <f t="shared" si="171"/>
        <v>44339.5</v>
      </c>
      <c r="N1804" s="22">
        <v>44344</v>
      </c>
      <c r="O1804" s="22">
        <v>44348</v>
      </c>
      <c r="P1804" s="22">
        <v>44344.5</v>
      </c>
      <c r="Q1804">
        <f t="shared" si="172"/>
        <v>5</v>
      </c>
      <c r="R1804" s="33">
        <f t="shared" si="173"/>
        <v>1334.4499999999998</v>
      </c>
    </row>
    <row r="1805" spans="1:18" x14ac:dyDescent="0.35">
      <c r="A1805" t="s">
        <v>379</v>
      </c>
      <c r="B1805" s="21" t="s">
        <v>313</v>
      </c>
      <c r="C1805" s="22">
        <v>44344</v>
      </c>
      <c r="D1805" t="s">
        <v>92</v>
      </c>
      <c r="E1805" t="s">
        <v>93</v>
      </c>
      <c r="F1805" s="21" t="s">
        <v>89</v>
      </c>
      <c r="G1805" s="32">
        <v>266.89</v>
      </c>
      <c r="H1805" s="22">
        <v>44332</v>
      </c>
      <c r="I1805" s="23">
        <v>44347</v>
      </c>
      <c r="J1805">
        <f t="shared" si="168"/>
        <v>16</v>
      </c>
      <c r="K1805" s="2">
        <f t="shared" si="169"/>
        <v>44339.5</v>
      </c>
      <c r="L1805" s="9">
        <f t="shared" si="170"/>
        <v>16</v>
      </c>
      <c r="M1805" s="2">
        <f t="shared" si="171"/>
        <v>44339.5</v>
      </c>
      <c r="N1805" s="22">
        <v>44344</v>
      </c>
      <c r="O1805" s="22">
        <v>44348</v>
      </c>
      <c r="P1805" s="22">
        <v>44344.5</v>
      </c>
      <c r="Q1805">
        <f t="shared" si="172"/>
        <v>5</v>
      </c>
      <c r="R1805" s="33">
        <f t="shared" si="173"/>
        <v>1334.4499999999998</v>
      </c>
    </row>
    <row r="1806" spans="1:18" x14ac:dyDescent="0.35">
      <c r="A1806" t="s">
        <v>379</v>
      </c>
      <c r="B1806" s="21" t="s">
        <v>313</v>
      </c>
      <c r="C1806" s="22">
        <v>44344</v>
      </c>
      <c r="D1806" t="s">
        <v>87</v>
      </c>
      <c r="E1806" t="s">
        <v>88</v>
      </c>
      <c r="F1806" s="21" t="s">
        <v>89</v>
      </c>
      <c r="G1806" s="32">
        <v>314.07</v>
      </c>
      <c r="H1806" s="22">
        <v>44332</v>
      </c>
      <c r="I1806" s="23">
        <v>44347</v>
      </c>
      <c r="J1806">
        <f t="shared" si="168"/>
        <v>16</v>
      </c>
      <c r="K1806" s="2">
        <f t="shared" si="169"/>
        <v>44339.5</v>
      </c>
      <c r="L1806" s="9">
        <f t="shared" si="170"/>
        <v>16</v>
      </c>
      <c r="M1806" s="2">
        <f t="shared" si="171"/>
        <v>44339.5</v>
      </c>
      <c r="N1806" s="22">
        <v>44344</v>
      </c>
      <c r="O1806" s="22">
        <v>44348</v>
      </c>
      <c r="P1806" s="22">
        <v>44344.5</v>
      </c>
      <c r="Q1806">
        <f t="shared" si="172"/>
        <v>5</v>
      </c>
      <c r="R1806" s="33">
        <f t="shared" si="173"/>
        <v>1570.35</v>
      </c>
    </row>
    <row r="1807" spans="1:18" x14ac:dyDescent="0.35">
      <c r="A1807" t="s">
        <v>379</v>
      </c>
      <c r="B1807" s="21" t="s">
        <v>313</v>
      </c>
      <c r="C1807" s="22">
        <v>44344</v>
      </c>
      <c r="D1807" t="s">
        <v>90</v>
      </c>
      <c r="E1807" t="s">
        <v>91</v>
      </c>
      <c r="F1807" s="21" t="s">
        <v>89</v>
      </c>
      <c r="G1807" s="32">
        <v>34.770000000000003</v>
      </c>
      <c r="H1807" s="22">
        <v>44332</v>
      </c>
      <c r="I1807" s="23">
        <v>44347</v>
      </c>
      <c r="J1807">
        <f t="shared" si="168"/>
        <v>16</v>
      </c>
      <c r="K1807" s="2">
        <f t="shared" si="169"/>
        <v>44339.5</v>
      </c>
      <c r="L1807" s="9">
        <f t="shared" si="170"/>
        <v>16</v>
      </c>
      <c r="M1807" s="2">
        <f t="shared" si="171"/>
        <v>44339.5</v>
      </c>
      <c r="N1807" s="22">
        <v>44344</v>
      </c>
      <c r="O1807" s="22">
        <v>44348</v>
      </c>
      <c r="P1807" s="22">
        <v>44344.5</v>
      </c>
      <c r="Q1807">
        <f t="shared" si="172"/>
        <v>5</v>
      </c>
      <c r="R1807" s="33">
        <f t="shared" si="173"/>
        <v>173.85000000000002</v>
      </c>
    </row>
    <row r="1808" spans="1:18" x14ac:dyDescent="0.35">
      <c r="A1808" t="s">
        <v>379</v>
      </c>
      <c r="B1808" s="21" t="s">
        <v>313</v>
      </c>
      <c r="C1808" s="22">
        <v>44344</v>
      </c>
      <c r="D1808" t="s">
        <v>92</v>
      </c>
      <c r="E1808" t="s">
        <v>93</v>
      </c>
      <c r="F1808" s="21" t="s">
        <v>89</v>
      </c>
      <c r="G1808" s="32">
        <v>34.770000000000003</v>
      </c>
      <c r="H1808" s="22">
        <v>44332</v>
      </c>
      <c r="I1808" s="23">
        <v>44347</v>
      </c>
      <c r="J1808">
        <f t="shared" si="168"/>
        <v>16</v>
      </c>
      <c r="K1808" s="2">
        <f t="shared" si="169"/>
        <v>44339.5</v>
      </c>
      <c r="L1808" s="9">
        <f t="shared" si="170"/>
        <v>16</v>
      </c>
      <c r="M1808" s="2">
        <f t="shared" si="171"/>
        <v>44339.5</v>
      </c>
      <c r="N1808" s="22">
        <v>44344</v>
      </c>
      <c r="O1808" s="22">
        <v>44348</v>
      </c>
      <c r="P1808" s="22">
        <v>44344.5</v>
      </c>
      <c r="Q1808">
        <f t="shared" si="172"/>
        <v>5</v>
      </c>
      <c r="R1808" s="33">
        <f t="shared" si="173"/>
        <v>173.85000000000002</v>
      </c>
    </row>
    <row r="1809" spans="1:18" x14ac:dyDescent="0.35">
      <c r="A1809" t="s">
        <v>379</v>
      </c>
      <c r="B1809" s="21" t="s">
        <v>313</v>
      </c>
      <c r="C1809" s="22">
        <v>44344</v>
      </c>
      <c r="D1809" t="s">
        <v>99</v>
      </c>
      <c r="E1809" t="s">
        <v>100</v>
      </c>
      <c r="F1809" s="21" t="s">
        <v>109</v>
      </c>
      <c r="G1809" s="32">
        <v>104</v>
      </c>
      <c r="H1809" s="22">
        <v>44332</v>
      </c>
      <c r="I1809" s="23">
        <v>44347</v>
      </c>
      <c r="J1809">
        <f t="shared" si="168"/>
        <v>16</v>
      </c>
      <c r="K1809" s="2">
        <f t="shared" si="169"/>
        <v>44339.5</v>
      </c>
      <c r="L1809" s="9">
        <f t="shared" si="170"/>
        <v>16</v>
      </c>
      <c r="M1809" s="2">
        <f t="shared" si="171"/>
        <v>44339.5</v>
      </c>
      <c r="N1809" s="22">
        <v>44344</v>
      </c>
      <c r="O1809" s="22">
        <v>44349</v>
      </c>
      <c r="P1809" s="22">
        <v>44348.5</v>
      </c>
      <c r="Q1809">
        <f t="shared" si="172"/>
        <v>9</v>
      </c>
      <c r="R1809" s="33">
        <f t="shared" si="173"/>
        <v>936</v>
      </c>
    </row>
    <row r="1810" spans="1:18" x14ac:dyDescent="0.35">
      <c r="A1810" t="s">
        <v>379</v>
      </c>
      <c r="B1810" s="21" t="s">
        <v>313</v>
      </c>
      <c r="C1810" s="22">
        <v>44344</v>
      </c>
      <c r="D1810" t="s">
        <v>87</v>
      </c>
      <c r="E1810" t="s">
        <v>88</v>
      </c>
      <c r="F1810" s="21" t="s">
        <v>89</v>
      </c>
      <c r="G1810" s="32">
        <v>413.1</v>
      </c>
      <c r="H1810" s="22">
        <v>44332</v>
      </c>
      <c r="I1810" s="23">
        <v>44347</v>
      </c>
      <c r="J1810">
        <f t="shared" si="168"/>
        <v>16</v>
      </c>
      <c r="K1810" s="2">
        <f t="shared" si="169"/>
        <v>44339.5</v>
      </c>
      <c r="L1810" s="9">
        <f t="shared" si="170"/>
        <v>16</v>
      </c>
      <c r="M1810" s="2">
        <f t="shared" si="171"/>
        <v>44339.5</v>
      </c>
      <c r="N1810" s="22">
        <v>44344</v>
      </c>
      <c r="O1810" s="22">
        <v>44348</v>
      </c>
      <c r="P1810" s="22">
        <v>44344.5</v>
      </c>
      <c r="Q1810">
        <f t="shared" si="172"/>
        <v>5</v>
      </c>
      <c r="R1810" s="33">
        <f t="shared" si="173"/>
        <v>2065.5</v>
      </c>
    </row>
    <row r="1811" spans="1:18" x14ac:dyDescent="0.35">
      <c r="A1811" t="s">
        <v>379</v>
      </c>
      <c r="B1811" s="21" t="s">
        <v>313</v>
      </c>
      <c r="C1811" s="22">
        <v>44344</v>
      </c>
      <c r="D1811" t="s">
        <v>90</v>
      </c>
      <c r="E1811" t="s">
        <v>91</v>
      </c>
      <c r="F1811" s="21" t="s">
        <v>89</v>
      </c>
      <c r="G1811" s="32">
        <v>38.630000000000003</v>
      </c>
      <c r="H1811" s="22">
        <v>44332</v>
      </c>
      <c r="I1811" s="23">
        <v>44347</v>
      </c>
      <c r="J1811">
        <f t="shared" si="168"/>
        <v>16</v>
      </c>
      <c r="K1811" s="2">
        <f t="shared" si="169"/>
        <v>44339.5</v>
      </c>
      <c r="L1811" s="9">
        <f t="shared" si="170"/>
        <v>16</v>
      </c>
      <c r="M1811" s="2">
        <f t="shared" si="171"/>
        <v>44339.5</v>
      </c>
      <c r="N1811" s="22">
        <v>44344</v>
      </c>
      <c r="O1811" s="22">
        <v>44348</v>
      </c>
      <c r="P1811" s="22">
        <v>44344.5</v>
      </c>
      <c r="Q1811">
        <f t="shared" si="172"/>
        <v>5</v>
      </c>
      <c r="R1811" s="33">
        <f t="shared" si="173"/>
        <v>193.15</v>
      </c>
    </row>
    <row r="1812" spans="1:18" x14ac:dyDescent="0.35">
      <c r="A1812" t="s">
        <v>379</v>
      </c>
      <c r="B1812" s="21" t="s">
        <v>313</v>
      </c>
      <c r="C1812" s="22">
        <v>44344</v>
      </c>
      <c r="D1812" t="s">
        <v>92</v>
      </c>
      <c r="E1812" t="s">
        <v>93</v>
      </c>
      <c r="F1812" s="21" t="s">
        <v>89</v>
      </c>
      <c r="G1812" s="32">
        <v>38.630000000000003</v>
      </c>
      <c r="H1812" s="22">
        <v>44332</v>
      </c>
      <c r="I1812" s="23">
        <v>44347</v>
      </c>
      <c r="J1812">
        <f t="shared" si="168"/>
        <v>16</v>
      </c>
      <c r="K1812" s="2">
        <f t="shared" si="169"/>
        <v>44339.5</v>
      </c>
      <c r="L1812" s="9">
        <f t="shared" si="170"/>
        <v>16</v>
      </c>
      <c r="M1812" s="2">
        <f t="shared" si="171"/>
        <v>44339.5</v>
      </c>
      <c r="N1812" s="22">
        <v>44344</v>
      </c>
      <c r="O1812" s="22">
        <v>44348</v>
      </c>
      <c r="P1812" s="22">
        <v>44344.5</v>
      </c>
      <c r="Q1812">
        <f t="shared" si="172"/>
        <v>5</v>
      </c>
      <c r="R1812" s="33">
        <f t="shared" si="173"/>
        <v>193.15</v>
      </c>
    </row>
    <row r="1813" spans="1:18" x14ac:dyDescent="0.35">
      <c r="A1813" t="s">
        <v>379</v>
      </c>
      <c r="B1813" s="21" t="s">
        <v>313</v>
      </c>
      <c r="C1813" s="22">
        <v>44344</v>
      </c>
      <c r="D1813" t="s">
        <v>99</v>
      </c>
      <c r="E1813" t="s">
        <v>100</v>
      </c>
      <c r="F1813" s="21" t="s">
        <v>109</v>
      </c>
      <c r="G1813" s="32">
        <v>110</v>
      </c>
      <c r="H1813" s="22">
        <v>44332</v>
      </c>
      <c r="I1813" s="23">
        <v>44347</v>
      </c>
      <c r="J1813">
        <f t="shared" si="168"/>
        <v>16</v>
      </c>
      <c r="K1813" s="2">
        <f t="shared" si="169"/>
        <v>44339.5</v>
      </c>
      <c r="L1813" s="9">
        <f t="shared" si="170"/>
        <v>16</v>
      </c>
      <c r="M1813" s="2">
        <f t="shared" si="171"/>
        <v>44339.5</v>
      </c>
      <c r="N1813" s="22">
        <v>44344</v>
      </c>
      <c r="O1813" s="22">
        <v>44349</v>
      </c>
      <c r="P1813" s="22">
        <v>44348.5</v>
      </c>
      <c r="Q1813">
        <f t="shared" si="172"/>
        <v>9</v>
      </c>
      <c r="R1813" s="33">
        <f t="shared" si="173"/>
        <v>990</v>
      </c>
    </row>
    <row r="1814" spans="1:18" x14ac:dyDescent="0.35">
      <c r="A1814" t="s">
        <v>379</v>
      </c>
      <c r="B1814" s="21" t="s">
        <v>313</v>
      </c>
      <c r="C1814" s="22">
        <v>44344</v>
      </c>
      <c r="D1814" t="s">
        <v>369</v>
      </c>
      <c r="E1814" t="s">
        <v>370</v>
      </c>
      <c r="F1814" s="21" t="s">
        <v>89</v>
      </c>
      <c r="G1814" s="32">
        <v>14822.679999999993</v>
      </c>
      <c r="H1814" s="22">
        <v>44332</v>
      </c>
      <c r="I1814" s="23">
        <v>44347</v>
      </c>
      <c r="J1814">
        <f t="shared" si="168"/>
        <v>16</v>
      </c>
      <c r="K1814" s="2">
        <f t="shared" si="169"/>
        <v>44339.5</v>
      </c>
      <c r="L1814" s="9">
        <f t="shared" si="170"/>
        <v>16</v>
      </c>
      <c r="M1814" s="2">
        <f t="shared" si="171"/>
        <v>44339.5</v>
      </c>
      <c r="N1814" s="22">
        <v>44344</v>
      </c>
      <c r="O1814" s="22">
        <v>44348</v>
      </c>
      <c r="P1814" s="22">
        <v>44344.5</v>
      </c>
      <c r="Q1814">
        <f t="shared" si="172"/>
        <v>5</v>
      </c>
      <c r="R1814" s="33">
        <f t="shared" si="173"/>
        <v>74113.399999999965</v>
      </c>
    </row>
    <row r="1815" spans="1:18" x14ac:dyDescent="0.35">
      <c r="A1815" t="s">
        <v>379</v>
      </c>
      <c r="B1815" s="21" t="s">
        <v>313</v>
      </c>
      <c r="C1815" s="22">
        <v>44344</v>
      </c>
      <c r="D1815" t="s">
        <v>87</v>
      </c>
      <c r="E1815" t="s">
        <v>88</v>
      </c>
      <c r="F1815" s="21" t="s">
        <v>89</v>
      </c>
      <c r="G1815" s="32">
        <v>3289394.7400000063</v>
      </c>
      <c r="H1815" s="22">
        <v>44332</v>
      </c>
      <c r="I1815" s="23">
        <v>44347</v>
      </c>
      <c r="J1815">
        <f t="shared" si="168"/>
        <v>16</v>
      </c>
      <c r="K1815" s="2">
        <f t="shared" si="169"/>
        <v>44339.5</v>
      </c>
      <c r="L1815" s="9">
        <f t="shared" si="170"/>
        <v>16</v>
      </c>
      <c r="M1815" s="2">
        <f t="shared" si="171"/>
        <v>44339.5</v>
      </c>
      <c r="N1815" s="22">
        <v>44344</v>
      </c>
      <c r="O1815" s="22">
        <v>44348</v>
      </c>
      <c r="P1815" s="22">
        <v>44344.5</v>
      </c>
      <c r="Q1815">
        <f t="shared" si="172"/>
        <v>5</v>
      </c>
      <c r="R1815" s="33">
        <f t="shared" si="173"/>
        <v>16446973.700000031</v>
      </c>
    </row>
    <row r="1816" spans="1:18" x14ac:dyDescent="0.35">
      <c r="A1816" t="s">
        <v>379</v>
      </c>
      <c r="B1816" s="21" t="s">
        <v>313</v>
      </c>
      <c r="C1816" s="22">
        <v>44344</v>
      </c>
      <c r="D1816" t="s">
        <v>90</v>
      </c>
      <c r="E1816" t="s">
        <v>91</v>
      </c>
      <c r="F1816" s="21" t="s">
        <v>89</v>
      </c>
      <c r="G1816" s="32">
        <v>389195.19000000262</v>
      </c>
      <c r="H1816" s="22">
        <v>44332</v>
      </c>
      <c r="I1816" s="23">
        <v>44347</v>
      </c>
      <c r="J1816">
        <f t="shared" si="168"/>
        <v>16</v>
      </c>
      <c r="K1816" s="2">
        <f t="shared" si="169"/>
        <v>44339.5</v>
      </c>
      <c r="L1816" s="9">
        <f t="shared" si="170"/>
        <v>16</v>
      </c>
      <c r="M1816" s="2">
        <f t="shared" si="171"/>
        <v>44339.5</v>
      </c>
      <c r="N1816" s="22">
        <v>44344</v>
      </c>
      <c r="O1816" s="22">
        <v>44348</v>
      </c>
      <c r="P1816" s="22">
        <v>44344.5</v>
      </c>
      <c r="Q1816">
        <f t="shared" si="172"/>
        <v>5</v>
      </c>
      <c r="R1816" s="33">
        <f t="shared" si="173"/>
        <v>1945975.9500000132</v>
      </c>
    </row>
    <row r="1817" spans="1:18" x14ac:dyDescent="0.35">
      <c r="A1817" t="s">
        <v>379</v>
      </c>
      <c r="B1817" s="21" t="s">
        <v>313</v>
      </c>
      <c r="C1817" s="22">
        <v>44344</v>
      </c>
      <c r="D1817" t="s">
        <v>92</v>
      </c>
      <c r="E1817" t="s">
        <v>93</v>
      </c>
      <c r="F1817" s="21" t="s">
        <v>89</v>
      </c>
      <c r="G1817" s="32">
        <v>389195.09000000259</v>
      </c>
      <c r="H1817" s="22">
        <v>44332</v>
      </c>
      <c r="I1817" s="23">
        <v>44347</v>
      </c>
      <c r="J1817">
        <f t="shared" si="168"/>
        <v>16</v>
      </c>
      <c r="K1817" s="2">
        <f t="shared" si="169"/>
        <v>44339.5</v>
      </c>
      <c r="L1817" s="9">
        <f t="shared" si="170"/>
        <v>16</v>
      </c>
      <c r="M1817" s="2">
        <f t="shared" si="171"/>
        <v>44339.5</v>
      </c>
      <c r="N1817" s="22">
        <v>44344</v>
      </c>
      <c r="O1817" s="22">
        <v>44348</v>
      </c>
      <c r="P1817" s="22">
        <v>44344.5</v>
      </c>
      <c r="Q1817">
        <f t="shared" si="172"/>
        <v>5</v>
      </c>
      <c r="R1817" s="33">
        <f t="shared" si="173"/>
        <v>1945975.450000013</v>
      </c>
    </row>
    <row r="1818" spans="1:18" x14ac:dyDescent="0.35">
      <c r="A1818" t="s">
        <v>379</v>
      </c>
      <c r="B1818" s="21" t="s">
        <v>313</v>
      </c>
      <c r="C1818" s="22">
        <v>44344</v>
      </c>
      <c r="D1818" t="s">
        <v>99</v>
      </c>
      <c r="E1818" t="s">
        <v>100</v>
      </c>
      <c r="F1818" s="21" t="s">
        <v>380</v>
      </c>
      <c r="G1818" s="32">
        <v>15.75</v>
      </c>
      <c r="H1818" s="22">
        <v>44332</v>
      </c>
      <c r="I1818" s="23">
        <v>44347</v>
      </c>
      <c r="J1818">
        <f t="shared" si="168"/>
        <v>16</v>
      </c>
      <c r="K1818" s="2">
        <f t="shared" si="169"/>
        <v>44339.5</v>
      </c>
      <c r="L1818" s="9">
        <f t="shared" si="170"/>
        <v>16</v>
      </c>
      <c r="M1818" s="2">
        <f t="shared" si="171"/>
        <v>44339.5</v>
      </c>
      <c r="N1818" s="22">
        <v>44344</v>
      </c>
      <c r="O1818" s="22">
        <v>44348</v>
      </c>
      <c r="P1818" s="22">
        <v>44344.5</v>
      </c>
      <c r="Q1818">
        <f t="shared" si="172"/>
        <v>5</v>
      </c>
      <c r="R1818" s="33">
        <f t="shared" si="173"/>
        <v>78.75</v>
      </c>
    </row>
    <row r="1819" spans="1:18" x14ac:dyDescent="0.35">
      <c r="A1819" t="s">
        <v>379</v>
      </c>
      <c r="B1819" s="21" t="s">
        <v>313</v>
      </c>
      <c r="C1819" s="22">
        <v>44344</v>
      </c>
      <c r="D1819" t="s">
        <v>99</v>
      </c>
      <c r="E1819" t="s">
        <v>100</v>
      </c>
      <c r="F1819" s="21" t="s">
        <v>109</v>
      </c>
      <c r="G1819" s="32">
        <v>760120</v>
      </c>
      <c r="H1819" s="22">
        <v>44332</v>
      </c>
      <c r="I1819" s="23">
        <v>44347</v>
      </c>
      <c r="J1819">
        <f t="shared" si="168"/>
        <v>16</v>
      </c>
      <c r="K1819" s="2">
        <f t="shared" si="169"/>
        <v>44339.5</v>
      </c>
      <c r="L1819" s="9">
        <f t="shared" si="170"/>
        <v>16</v>
      </c>
      <c r="M1819" s="2">
        <f t="shared" si="171"/>
        <v>44339.5</v>
      </c>
      <c r="N1819" s="22">
        <v>44344</v>
      </c>
      <c r="O1819" s="22">
        <v>44349</v>
      </c>
      <c r="P1819" s="22">
        <v>44348.5</v>
      </c>
      <c r="Q1819">
        <f t="shared" si="172"/>
        <v>9</v>
      </c>
      <c r="R1819" s="33">
        <f t="shared" si="173"/>
        <v>6841080</v>
      </c>
    </row>
    <row r="1820" spans="1:18" x14ac:dyDescent="0.35">
      <c r="A1820" t="s">
        <v>379</v>
      </c>
      <c r="B1820" s="21" t="s">
        <v>313</v>
      </c>
      <c r="C1820" s="22">
        <v>44344</v>
      </c>
      <c r="D1820" t="s">
        <v>94</v>
      </c>
      <c r="E1820" t="s">
        <v>95</v>
      </c>
      <c r="F1820" s="21" t="s">
        <v>89</v>
      </c>
      <c r="G1820" s="32">
        <v>4.21</v>
      </c>
      <c r="H1820" s="22">
        <v>44332</v>
      </c>
      <c r="I1820" s="23">
        <v>44347</v>
      </c>
      <c r="J1820">
        <f t="shared" si="168"/>
        <v>16</v>
      </c>
      <c r="K1820" s="2">
        <f t="shared" si="169"/>
        <v>44339.5</v>
      </c>
      <c r="L1820" s="9">
        <f t="shared" si="170"/>
        <v>16</v>
      </c>
      <c r="M1820" s="2">
        <f t="shared" si="171"/>
        <v>44339.5</v>
      </c>
      <c r="N1820" s="22">
        <v>44344</v>
      </c>
      <c r="O1820" s="22">
        <v>44348</v>
      </c>
      <c r="P1820" s="22">
        <v>44344.5</v>
      </c>
      <c r="Q1820">
        <f t="shared" si="172"/>
        <v>5</v>
      </c>
      <c r="R1820" s="33">
        <f t="shared" si="173"/>
        <v>21.05</v>
      </c>
    </row>
    <row r="1821" spans="1:18" x14ac:dyDescent="0.35">
      <c r="A1821" t="s">
        <v>379</v>
      </c>
      <c r="B1821" s="21" t="s">
        <v>313</v>
      </c>
      <c r="C1821" s="22">
        <v>44344</v>
      </c>
      <c r="D1821" t="s">
        <v>96</v>
      </c>
      <c r="E1821" t="s">
        <v>97</v>
      </c>
      <c r="F1821" s="21" t="s">
        <v>89</v>
      </c>
      <c r="G1821" s="32">
        <v>4.21</v>
      </c>
      <c r="H1821" s="22">
        <v>44332</v>
      </c>
      <c r="I1821" s="23">
        <v>44347</v>
      </c>
      <c r="J1821">
        <f t="shared" si="168"/>
        <v>16</v>
      </c>
      <c r="K1821" s="2">
        <f t="shared" si="169"/>
        <v>44339.5</v>
      </c>
      <c r="L1821" s="9">
        <f t="shared" si="170"/>
        <v>16</v>
      </c>
      <c r="M1821" s="2">
        <f t="shared" si="171"/>
        <v>44339.5</v>
      </c>
      <c r="N1821" s="22">
        <v>44344</v>
      </c>
      <c r="O1821" s="22">
        <v>44348</v>
      </c>
      <c r="P1821" s="22">
        <v>44344.5</v>
      </c>
      <c r="Q1821">
        <f t="shared" si="172"/>
        <v>5</v>
      </c>
      <c r="R1821" s="33">
        <f t="shared" si="173"/>
        <v>21.05</v>
      </c>
    </row>
    <row r="1822" spans="1:18" x14ac:dyDescent="0.35">
      <c r="A1822" t="s">
        <v>379</v>
      </c>
      <c r="B1822" s="21" t="s">
        <v>313</v>
      </c>
      <c r="C1822" s="22">
        <v>44344</v>
      </c>
      <c r="D1822" t="s">
        <v>94</v>
      </c>
      <c r="E1822" t="s">
        <v>95</v>
      </c>
      <c r="F1822" s="21" t="s">
        <v>89</v>
      </c>
      <c r="G1822" s="32">
        <v>46.63</v>
      </c>
      <c r="H1822" s="22">
        <v>44332</v>
      </c>
      <c r="I1822" s="23">
        <v>44347</v>
      </c>
      <c r="J1822">
        <f t="shared" si="168"/>
        <v>16</v>
      </c>
      <c r="K1822" s="2">
        <f t="shared" si="169"/>
        <v>44339.5</v>
      </c>
      <c r="L1822" s="9">
        <f t="shared" si="170"/>
        <v>16</v>
      </c>
      <c r="M1822" s="2">
        <f t="shared" si="171"/>
        <v>44339.5</v>
      </c>
      <c r="N1822" s="22">
        <v>44344</v>
      </c>
      <c r="O1822" s="22">
        <v>44348</v>
      </c>
      <c r="P1822" s="22">
        <v>44344.5</v>
      </c>
      <c r="Q1822">
        <f t="shared" si="172"/>
        <v>5</v>
      </c>
      <c r="R1822" s="33">
        <f t="shared" si="173"/>
        <v>233.15</v>
      </c>
    </row>
    <row r="1823" spans="1:18" x14ac:dyDescent="0.35">
      <c r="A1823" t="s">
        <v>379</v>
      </c>
      <c r="B1823" s="21" t="s">
        <v>313</v>
      </c>
      <c r="C1823" s="22">
        <v>44344</v>
      </c>
      <c r="D1823" t="s">
        <v>96</v>
      </c>
      <c r="E1823" t="s">
        <v>97</v>
      </c>
      <c r="F1823" s="21" t="s">
        <v>89</v>
      </c>
      <c r="G1823" s="32">
        <v>46.63</v>
      </c>
      <c r="H1823" s="22">
        <v>44332</v>
      </c>
      <c r="I1823" s="23">
        <v>44347</v>
      </c>
      <c r="J1823">
        <f t="shared" si="168"/>
        <v>16</v>
      </c>
      <c r="K1823" s="2">
        <f t="shared" si="169"/>
        <v>44339.5</v>
      </c>
      <c r="L1823" s="9">
        <f t="shared" si="170"/>
        <v>16</v>
      </c>
      <c r="M1823" s="2">
        <f t="shared" si="171"/>
        <v>44339.5</v>
      </c>
      <c r="N1823" s="22">
        <v>44344</v>
      </c>
      <c r="O1823" s="22">
        <v>44348</v>
      </c>
      <c r="P1823" s="22">
        <v>44344.5</v>
      </c>
      <c r="Q1823">
        <f t="shared" si="172"/>
        <v>5</v>
      </c>
      <c r="R1823" s="33">
        <f t="shared" si="173"/>
        <v>233.15</v>
      </c>
    </row>
    <row r="1824" spans="1:18" x14ac:dyDescent="0.35">
      <c r="A1824" t="s">
        <v>379</v>
      </c>
      <c r="B1824" s="21" t="s">
        <v>313</v>
      </c>
      <c r="C1824" s="22">
        <v>44344</v>
      </c>
      <c r="D1824" t="s">
        <v>94</v>
      </c>
      <c r="E1824" t="s">
        <v>95</v>
      </c>
      <c r="F1824" s="21" t="s">
        <v>89</v>
      </c>
      <c r="G1824" s="32">
        <v>108.1</v>
      </c>
      <c r="H1824" s="22">
        <v>44332</v>
      </c>
      <c r="I1824" s="23">
        <v>44347</v>
      </c>
      <c r="J1824">
        <f t="shared" si="168"/>
        <v>16</v>
      </c>
      <c r="K1824" s="2">
        <f t="shared" si="169"/>
        <v>44339.5</v>
      </c>
      <c r="L1824" s="9">
        <f t="shared" si="170"/>
        <v>16</v>
      </c>
      <c r="M1824" s="2">
        <f t="shared" si="171"/>
        <v>44339.5</v>
      </c>
      <c r="N1824" s="22">
        <v>44344</v>
      </c>
      <c r="O1824" s="22">
        <v>44348</v>
      </c>
      <c r="P1824" s="22">
        <v>44344.5</v>
      </c>
      <c r="Q1824">
        <f t="shared" si="172"/>
        <v>5</v>
      </c>
      <c r="R1824" s="33">
        <f t="shared" si="173"/>
        <v>540.5</v>
      </c>
    </row>
    <row r="1825" spans="1:18" x14ac:dyDescent="0.35">
      <c r="A1825" t="s">
        <v>379</v>
      </c>
      <c r="B1825" s="21" t="s">
        <v>313</v>
      </c>
      <c r="C1825" s="22">
        <v>44344</v>
      </c>
      <c r="D1825" t="s">
        <v>96</v>
      </c>
      <c r="E1825" t="s">
        <v>97</v>
      </c>
      <c r="F1825" s="21" t="s">
        <v>89</v>
      </c>
      <c r="G1825" s="32">
        <v>108.1</v>
      </c>
      <c r="H1825" s="22">
        <v>44332</v>
      </c>
      <c r="I1825" s="23">
        <v>44347</v>
      </c>
      <c r="J1825">
        <f t="shared" si="168"/>
        <v>16</v>
      </c>
      <c r="K1825" s="2">
        <f t="shared" si="169"/>
        <v>44339.5</v>
      </c>
      <c r="L1825" s="9">
        <f t="shared" si="170"/>
        <v>16</v>
      </c>
      <c r="M1825" s="2">
        <f t="shared" si="171"/>
        <v>44339.5</v>
      </c>
      <c r="N1825" s="22">
        <v>44344</v>
      </c>
      <c r="O1825" s="22">
        <v>44348</v>
      </c>
      <c r="P1825" s="22">
        <v>44344.5</v>
      </c>
      <c r="Q1825">
        <f t="shared" si="172"/>
        <v>5</v>
      </c>
      <c r="R1825" s="33">
        <f t="shared" si="173"/>
        <v>540.5</v>
      </c>
    </row>
    <row r="1826" spans="1:18" x14ac:dyDescent="0.35">
      <c r="A1826" t="s">
        <v>379</v>
      </c>
      <c r="B1826" s="21" t="s">
        <v>313</v>
      </c>
      <c r="C1826" s="22">
        <v>44344</v>
      </c>
      <c r="D1826" t="s">
        <v>94</v>
      </c>
      <c r="E1826" t="s">
        <v>95</v>
      </c>
      <c r="F1826" s="21" t="s">
        <v>89</v>
      </c>
      <c r="G1826" s="32">
        <v>1141.1500000000001</v>
      </c>
      <c r="H1826" s="22">
        <v>44332</v>
      </c>
      <c r="I1826" s="23">
        <v>44347</v>
      </c>
      <c r="J1826">
        <f t="shared" si="168"/>
        <v>16</v>
      </c>
      <c r="K1826" s="2">
        <f t="shared" si="169"/>
        <v>44339.5</v>
      </c>
      <c r="L1826" s="9">
        <f t="shared" si="170"/>
        <v>16</v>
      </c>
      <c r="M1826" s="2">
        <f t="shared" si="171"/>
        <v>44339.5</v>
      </c>
      <c r="N1826" s="22">
        <v>44344</v>
      </c>
      <c r="O1826" s="22">
        <v>44348</v>
      </c>
      <c r="P1826" s="22">
        <v>44344.5</v>
      </c>
      <c r="Q1826">
        <f t="shared" si="172"/>
        <v>5</v>
      </c>
      <c r="R1826" s="33">
        <f t="shared" si="173"/>
        <v>5705.75</v>
      </c>
    </row>
    <row r="1827" spans="1:18" x14ac:dyDescent="0.35">
      <c r="A1827" t="s">
        <v>379</v>
      </c>
      <c r="B1827" s="21" t="s">
        <v>313</v>
      </c>
      <c r="C1827" s="22">
        <v>44344</v>
      </c>
      <c r="D1827" t="s">
        <v>96</v>
      </c>
      <c r="E1827" t="s">
        <v>97</v>
      </c>
      <c r="F1827" s="21" t="s">
        <v>89</v>
      </c>
      <c r="G1827" s="32">
        <v>1141.1500000000001</v>
      </c>
      <c r="H1827" s="22">
        <v>44332</v>
      </c>
      <c r="I1827" s="23">
        <v>44347</v>
      </c>
      <c r="J1827">
        <f t="shared" si="168"/>
        <v>16</v>
      </c>
      <c r="K1827" s="2">
        <f t="shared" si="169"/>
        <v>44339.5</v>
      </c>
      <c r="L1827" s="9">
        <f t="shared" si="170"/>
        <v>16</v>
      </c>
      <c r="M1827" s="2">
        <f t="shared" si="171"/>
        <v>44339.5</v>
      </c>
      <c r="N1827" s="22">
        <v>44344</v>
      </c>
      <c r="O1827" s="22">
        <v>44348</v>
      </c>
      <c r="P1827" s="22">
        <v>44344.5</v>
      </c>
      <c r="Q1827">
        <f t="shared" si="172"/>
        <v>5</v>
      </c>
      <c r="R1827" s="33">
        <f t="shared" si="173"/>
        <v>5705.75</v>
      </c>
    </row>
    <row r="1828" spans="1:18" x14ac:dyDescent="0.35">
      <c r="A1828" t="s">
        <v>379</v>
      </c>
      <c r="B1828" s="21" t="s">
        <v>313</v>
      </c>
      <c r="C1828" s="22">
        <v>44344</v>
      </c>
      <c r="D1828" t="s">
        <v>94</v>
      </c>
      <c r="E1828" t="s">
        <v>95</v>
      </c>
      <c r="F1828" s="21" t="s">
        <v>89</v>
      </c>
      <c r="G1828" s="32">
        <v>148.63999999999999</v>
      </c>
      <c r="H1828" s="22">
        <v>44332</v>
      </c>
      <c r="I1828" s="23">
        <v>44347</v>
      </c>
      <c r="J1828">
        <f t="shared" si="168"/>
        <v>16</v>
      </c>
      <c r="K1828" s="2">
        <f t="shared" si="169"/>
        <v>44339.5</v>
      </c>
      <c r="L1828" s="9">
        <f t="shared" si="170"/>
        <v>16</v>
      </c>
      <c r="M1828" s="2">
        <f t="shared" si="171"/>
        <v>44339.5</v>
      </c>
      <c r="N1828" s="22">
        <v>44344</v>
      </c>
      <c r="O1828" s="22">
        <v>44348</v>
      </c>
      <c r="P1828" s="22">
        <v>44344.5</v>
      </c>
      <c r="Q1828">
        <f t="shared" si="172"/>
        <v>5</v>
      </c>
      <c r="R1828" s="33">
        <f t="shared" si="173"/>
        <v>743.19999999999993</v>
      </c>
    </row>
    <row r="1829" spans="1:18" x14ac:dyDescent="0.35">
      <c r="A1829" t="s">
        <v>379</v>
      </c>
      <c r="B1829" s="21" t="s">
        <v>313</v>
      </c>
      <c r="C1829" s="22">
        <v>44344</v>
      </c>
      <c r="D1829" t="s">
        <v>96</v>
      </c>
      <c r="E1829" t="s">
        <v>97</v>
      </c>
      <c r="F1829" s="21" t="s">
        <v>89</v>
      </c>
      <c r="G1829" s="32">
        <v>148.63999999999999</v>
      </c>
      <c r="H1829" s="22">
        <v>44332</v>
      </c>
      <c r="I1829" s="23">
        <v>44347</v>
      </c>
      <c r="J1829">
        <f t="shared" si="168"/>
        <v>16</v>
      </c>
      <c r="K1829" s="2">
        <f t="shared" si="169"/>
        <v>44339.5</v>
      </c>
      <c r="L1829" s="9">
        <f t="shared" si="170"/>
        <v>16</v>
      </c>
      <c r="M1829" s="2">
        <f t="shared" si="171"/>
        <v>44339.5</v>
      </c>
      <c r="N1829" s="22">
        <v>44344</v>
      </c>
      <c r="O1829" s="22">
        <v>44348</v>
      </c>
      <c r="P1829" s="22">
        <v>44344.5</v>
      </c>
      <c r="Q1829">
        <f t="shared" si="172"/>
        <v>5</v>
      </c>
      <c r="R1829" s="33">
        <f t="shared" si="173"/>
        <v>743.19999999999993</v>
      </c>
    </row>
    <row r="1830" spans="1:18" x14ac:dyDescent="0.35">
      <c r="A1830" t="s">
        <v>379</v>
      </c>
      <c r="B1830" s="21" t="s">
        <v>313</v>
      </c>
      <c r="C1830" s="22">
        <v>44344</v>
      </c>
      <c r="D1830" t="s">
        <v>94</v>
      </c>
      <c r="E1830" t="s">
        <v>95</v>
      </c>
      <c r="F1830" s="21" t="s">
        <v>89</v>
      </c>
      <c r="G1830" s="32">
        <v>165.17</v>
      </c>
      <c r="H1830" s="22">
        <v>44332</v>
      </c>
      <c r="I1830" s="23">
        <v>44347</v>
      </c>
      <c r="J1830">
        <f t="shared" si="168"/>
        <v>16</v>
      </c>
      <c r="K1830" s="2">
        <f t="shared" si="169"/>
        <v>44339.5</v>
      </c>
      <c r="L1830" s="9">
        <f t="shared" si="170"/>
        <v>16</v>
      </c>
      <c r="M1830" s="2">
        <f t="shared" si="171"/>
        <v>44339.5</v>
      </c>
      <c r="N1830" s="22">
        <v>44344</v>
      </c>
      <c r="O1830" s="22">
        <v>44348</v>
      </c>
      <c r="P1830" s="22">
        <v>44344.5</v>
      </c>
      <c r="Q1830">
        <f t="shared" si="172"/>
        <v>5</v>
      </c>
      <c r="R1830" s="33">
        <f t="shared" si="173"/>
        <v>825.84999999999991</v>
      </c>
    </row>
    <row r="1831" spans="1:18" x14ac:dyDescent="0.35">
      <c r="A1831" t="s">
        <v>379</v>
      </c>
      <c r="B1831" s="21" t="s">
        <v>313</v>
      </c>
      <c r="C1831" s="22">
        <v>44344</v>
      </c>
      <c r="D1831" t="s">
        <v>96</v>
      </c>
      <c r="E1831" t="s">
        <v>97</v>
      </c>
      <c r="F1831" s="21" t="s">
        <v>89</v>
      </c>
      <c r="G1831" s="32">
        <v>165.17</v>
      </c>
      <c r="H1831" s="22">
        <v>44332</v>
      </c>
      <c r="I1831" s="23">
        <v>44347</v>
      </c>
      <c r="J1831">
        <f t="shared" si="168"/>
        <v>16</v>
      </c>
      <c r="K1831" s="2">
        <f t="shared" si="169"/>
        <v>44339.5</v>
      </c>
      <c r="L1831" s="9">
        <f t="shared" si="170"/>
        <v>16</v>
      </c>
      <c r="M1831" s="2">
        <f t="shared" si="171"/>
        <v>44339.5</v>
      </c>
      <c r="N1831" s="22">
        <v>44344</v>
      </c>
      <c r="O1831" s="22">
        <v>44348</v>
      </c>
      <c r="P1831" s="22">
        <v>44344.5</v>
      </c>
      <c r="Q1831">
        <f t="shared" si="172"/>
        <v>5</v>
      </c>
      <c r="R1831" s="33">
        <f t="shared" si="173"/>
        <v>825.84999999999991</v>
      </c>
    </row>
    <row r="1832" spans="1:18" x14ac:dyDescent="0.35">
      <c r="A1832" t="s">
        <v>379</v>
      </c>
      <c r="B1832" s="21" t="s">
        <v>313</v>
      </c>
      <c r="C1832" s="22">
        <v>44344</v>
      </c>
      <c r="D1832" t="s">
        <v>107</v>
      </c>
      <c r="E1832" t="s">
        <v>108</v>
      </c>
      <c r="F1832" s="21" t="s">
        <v>315</v>
      </c>
      <c r="G1832" s="32">
        <v>2835.34</v>
      </c>
      <c r="H1832" s="22">
        <v>44332</v>
      </c>
      <c r="I1832" s="23">
        <v>44347</v>
      </c>
      <c r="J1832">
        <f t="shared" si="168"/>
        <v>16</v>
      </c>
      <c r="K1832" s="2">
        <f t="shared" si="169"/>
        <v>44339.5</v>
      </c>
      <c r="L1832" s="9">
        <f t="shared" si="170"/>
        <v>16</v>
      </c>
      <c r="M1832" s="2">
        <f t="shared" si="171"/>
        <v>44339.5</v>
      </c>
      <c r="N1832" s="22">
        <v>44344</v>
      </c>
      <c r="O1832" s="22">
        <v>44348</v>
      </c>
      <c r="P1832" s="22">
        <v>44344.5</v>
      </c>
      <c r="Q1832">
        <f t="shared" si="172"/>
        <v>5</v>
      </c>
      <c r="R1832" s="33">
        <f t="shared" si="173"/>
        <v>14176.7</v>
      </c>
    </row>
    <row r="1833" spans="1:18" x14ac:dyDescent="0.35">
      <c r="A1833" t="s">
        <v>379</v>
      </c>
      <c r="B1833" s="21" t="s">
        <v>313</v>
      </c>
      <c r="C1833" s="22">
        <v>44344</v>
      </c>
      <c r="D1833" t="s">
        <v>99</v>
      </c>
      <c r="E1833" t="s">
        <v>100</v>
      </c>
      <c r="F1833" s="21" t="s">
        <v>315</v>
      </c>
      <c r="G1833" s="32">
        <v>188</v>
      </c>
      <c r="H1833" s="22">
        <v>44332</v>
      </c>
      <c r="I1833" s="23">
        <v>44347</v>
      </c>
      <c r="J1833">
        <f t="shared" si="168"/>
        <v>16</v>
      </c>
      <c r="K1833" s="2">
        <f t="shared" si="169"/>
        <v>44339.5</v>
      </c>
      <c r="L1833" s="9">
        <f t="shared" si="170"/>
        <v>16</v>
      </c>
      <c r="M1833" s="2">
        <f t="shared" si="171"/>
        <v>44339.5</v>
      </c>
      <c r="N1833" s="22">
        <v>44344</v>
      </c>
      <c r="O1833" s="22">
        <v>44348</v>
      </c>
      <c r="P1833" s="22">
        <v>44344.5</v>
      </c>
      <c r="Q1833">
        <f t="shared" si="172"/>
        <v>5</v>
      </c>
      <c r="R1833" s="33">
        <f t="shared" si="173"/>
        <v>940</v>
      </c>
    </row>
    <row r="1834" spans="1:18" x14ac:dyDescent="0.35">
      <c r="A1834" t="s">
        <v>379</v>
      </c>
      <c r="B1834" s="21" t="s">
        <v>313</v>
      </c>
      <c r="C1834" s="22">
        <v>44344</v>
      </c>
      <c r="D1834" t="s">
        <v>107</v>
      </c>
      <c r="E1834" t="s">
        <v>108</v>
      </c>
      <c r="F1834" s="21" t="s">
        <v>103</v>
      </c>
      <c r="G1834" s="32">
        <v>80.290000000000006</v>
      </c>
      <c r="H1834" s="22">
        <v>44332</v>
      </c>
      <c r="I1834" s="23">
        <v>44347</v>
      </c>
      <c r="J1834">
        <f t="shared" si="168"/>
        <v>16</v>
      </c>
      <c r="K1834" s="2">
        <f t="shared" si="169"/>
        <v>44339.5</v>
      </c>
      <c r="L1834" s="9">
        <f t="shared" si="170"/>
        <v>16</v>
      </c>
      <c r="M1834" s="2">
        <f t="shared" si="171"/>
        <v>44339.5</v>
      </c>
      <c r="N1834" s="22">
        <v>44344</v>
      </c>
      <c r="O1834" s="22">
        <v>44348</v>
      </c>
      <c r="P1834" s="22">
        <v>44344.5</v>
      </c>
      <c r="Q1834">
        <f t="shared" si="172"/>
        <v>5</v>
      </c>
      <c r="R1834" s="33">
        <f t="shared" si="173"/>
        <v>401.45000000000005</v>
      </c>
    </row>
    <row r="1835" spans="1:18" x14ac:dyDescent="0.35">
      <c r="A1835" t="s">
        <v>379</v>
      </c>
      <c r="B1835" s="21" t="s">
        <v>313</v>
      </c>
      <c r="C1835" s="22">
        <v>44344</v>
      </c>
      <c r="D1835" t="s">
        <v>99</v>
      </c>
      <c r="E1835" t="s">
        <v>100</v>
      </c>
      <c r="F1835" s="21" t="s">
        <v>103</v>
      </c>
      <c r="G1835" s="32">
        <v>8778.77</v>
      </c>
      <c r="H1835" s="22">
        <v>44332</v>
      </c>
      <c r="I1835" s="23">
        <v>44347</v>
      </c>
      <c r="J1835">
        <f t="shared" si="168"/>
        <v>16</v>
      </c>
      <c r="K1835" s="2">
        <f t="shared" si="169"/>
        <v>44339.5</v>
      </c>
      <c r="L1835" s="9">
        <f t="shared" si="170"/>
        <v>16</v>
      </c>
      <c r="M1835" s="2">
        <f t="shared" si="171"/>
        <v>44339.5</v>
      </c>
      <c r="N1835" s="22">
        <v>44344</v>
      </c>
      <c r="O1835" s="22">
        <v>44348</v>
      </c>
      <c r="P1835" s="22">
        <v>44344.5</v>
      </c>
      <c r="Q1835">
        <f t="shared" si="172"/>
        <v>5</v>
      </c>
      <c r="R1835" s="33">
        <f t="shared" si="173"/>
        <v>43893.850000000006</v>
      </c>
    </row>
    <row r="1836" spans="1:18" x14ac:dyDescent="0.35">
      <c r="A1836" t="s">
        <v>379</v>
      </c>
      <c r="B1836" s="21" t="s">
        <v>313</v>
      </c>
      <c r="C1836" s="22">
        <v>44344</v>
      </c>
      <c r="D1836" t="s">
        <v>104</v>
      </c>
      <c r="E1836" t="s">
        <v>105</v>
      </c>
      <c r="F1836" s="21" t="s">
        <v>106</v>
      </c>
      <c r="G1836" s="32">
        <v>2001.2800000000002</v>
      </c>
      <c r="H1836" s="22">
        <v>44332</v>
      </c>
      <c r="I1836" s="23">
        <v>44347</v>
      </c>
      <c r="J1836">
        <f t="shared" si="168"/>
        <v>16</v>
      </c>
      <c r="K1836" s="2">
        <f t="shared" si="169"/>
        <v>44339.5</v>
      </c>
      <c r="L1836" s="9">
        <f t="shared" si="170"/>
        <v>16</v>
      </c>
      <c r="M1836" s="2">
        <f t="shared" si="171"/>
        <v>44339.5</v>
      </c>
      <c r="N1836" s="22">
        <v>44344</v>
      </c>
      <c r="O1836" s="22">
        <v>44348</v>
      </c>
      <c r="P1836" s="22">
        <v>44344.5</v>
      </c>
      <c r="Q1836">
        <f t="shared" si="172"/>
        <v>5</v>
      </c>
      <c r="R1836" s="33">
        <f t="shared" si="173"/>
        <v>10006.400000000001</v>
      </c>
    </row>
    <row r="1837" spans="1:18" x14ac:dyDescent="0.35">
      <c r="A1837" t="s">
        <v>379</v>
      </c>
      <c r="B1837" s="21" t="s">
        <v>313</v>
      </c>
      <c r="C1837" s="22">
        <v>44344</v>
      </c>
      <c r="D1837" t="s">
        <v>94</v>
      </c>
      <c r="E1837" t="s">
        <v>95</v>
      </c>
      <c r="F1837" s="21" t="s">
        <v>89</v>
      </c>
      <c r="G1837" s="32">
        <v>1498754.5900000071</v>
      </c>
      <c r="H1837" s="22">
        <v>44332</v>
      </c>
      <c r="I1837" s="23">
        <v>44347</v>
      </c>
      <c r="J1837">
        <f t="shared" si="168"/>
        <v>16</v>
      </c>
      <c r="K1837" s="2">
        <f t="shared" si="169"/>
        <v>44339.5</v>
      </c>
      <c r="L1837" s="9">
        <f t="shared" si="170"/>
        <v>16</v>
      </c>
      <c r="M1837" s="2">
        <f t="shared" si="171"/>
        <v>44339.5</v>
      </c>
      <c r="N1837" s="22">
        <v>44344</v>
      </c>
      <c r="O1837" s="22">
        <v>44348</v>
      </c>
      <c r="P1837" s="22">
        <v>44344.5</v>
      </c>
      <c r="Q1837">
        <f t="shared" si="172"/>
        <v>5</v>
      </c>
      <c r="R1837" s="33">
        <f t="shared" si="173"/>
        <v>7493772.9500000356</v>
      </c>
    </row>
    <row r="1838" spans="1:18" x14ac:dyDescent="0.35">
      <c r="A1838" t="s">
        <v>379</v>
      </c>
      <c r="B1838" s="21" t="s">
        <v>313</v>
      </c>
      <c r="C1838" s="22">
        <v>44344</v>
      </c>
      <c r="D1838" t="s">
        <v>96</v>
      </c>
      <c r="E1838" t="s">
        <v>97</v>
      </c>
      <c r="F1838" s="21" t="s">
        <v>89</v>
      </c>
      <c r="G1838" s="32">
        <v>1498754.480000007</v>
      </c>
      <c r="H1838" s="22">
        <v>44332</v>
      </c>
      <c r="I1838" s="23">
        <v>44347</v>
      </c>
      <c r="J1838">
        <f t="shared" si="168"/>
        <v>16</v>
      </c>
      <c r="K1838" s="2">
        <f t="shared" si="169"/>
        <v>44339.5</v>
      </c>
      <c r="L1838" s="9">
        <f t="shared" si="170"/>
        <v>16</v>
      </c>
      <c r="M1838" s="2">
        <f t="shared" si="171"/>
        <v>44339.5</v>
      </c>
      <c r="N1838" s="22">
        <v>44344</v>
      </c>
      <c r="O1838" s="22">
        <v>44348</v>
      </c>
      <c r="P1838" s="22">
        <v>44344.5</v>
      </c>
      <c r="Q1838">
        <f t="shared" si="172"/>
        <v>5</v>
      </c>
      <c r="R1838" s="33">
        <f t="shared" si="173"/>
        <v>7493772.4000000348</v>
      </c>
    </row>
    <row r="1839" spans="1:18" x14ac:dyDescent="0.35">
      <c r="A1839" t="s">
        <v>379</v>
      </c>
      <c r="B1839" s="21" t="s">
        <v>313</v>
      </c>
      <c r="C1839" s="22">
        <v>44344</v>
      </c>
      <c r="D1839" t="s">
        <v>107</v>
      </c>
      <c r="E1839" t="s">
        <v>108</v>
      </c>
      <c r="F1839" s="21" t="s">
        <v>101</v>
      </c>
      <c r="G1839" s="32">
        <v>2434.4</v>
      </c>
      <c r="H1839" s="22">
        <v>44332</v>
      </c>
      <c r="I1839" s="23">
        <v>44347</v>
      </c>
      <c r="J1839">
        <f t="shared" si="168"/>
        <v>16</v>
      </c>
      <c r="K1839" s="2">
        <f t="shared" si="169"/>
        <v>44339.5</v>
      </c>
      <c r="L1839" s="9">
        <f t="shared" si="170"/>
        <v>16</v>
      </c>
      <c r="M1839" s="2">
        <f t="shared" si="171"/>
        <v>44339.5</v>
      </c>
      <c r="N1839" s="22">
        <v>44344</v>
      </c>
      <c r="O1839" s="22">
        <v>44348</v>
      </c>
      <c r="P1839" s="22">
        <v>44344.5</v>
      </c>
      <c r="Q1839">
        <f t="shared" si="172"/>
        <v>5</v>
      </c>
      <c r="R1839" s="33">
        <f t="shared" si="173"/>
        <v>12172</v>
      </c>
    </row>
    <row r="1840" spans="1:18" x14ac:dyDescent="0.35">
      <c r="A1840" t="s">
        <v>379</v>
      </c>
      <c r="B1840" s="21" t="s">
        <v>313</v>
      </c>
      <c r="C1840" s="22">
        <v>44344</v>
      </c>
      <c r="D1840" t="s">
        <v>99</v>
      </c>
      <c r="E1840" t="s">
        <v>100</v>
      </c>
      <c r="F1840" s="21" t="s">
        <v>101</v>
      </c>
      <c r="G1840" s="32">
        <v>59756.880000000026</v>
      </c>
      <c r="H1840" s="22">
        <v>44332</v>
      </c>
      <c r="I1840" s="23">
        <v>44347</v>
      </c>
      <c r="J1840">
        <f t="shared" si="168"/>
        <v>16</v>
      </c>
      <c r="K1840" s="2">
        <f t="shared" si="169"/>
        <v>44339.5</v>
      </c>
      <c r="L1840" s="9">
        <f t="shared" si="170"/>
        <v>16</v>
      </c>
      <c r="M1840" s="2">
        <f t="shared" si="171"/>
        <v>44339.5</v>
      </c>
      <c r="N1840" s="22">
        <v>44344</v>
      </c>
      <c r="O1840" s="22">
        <v>44348</v>
      </c>
      <c r="P1840" s="22">
        <v>44344.5</v>
      </c>
      <c r="Q1840">
        <f t="shared" si="172"/>
        <v>5</v>
      </c>
      <c r="R1840" s="33">
        <f t="shared" si="173"/>
        <v>298784.40000000014</v>
      </c>
    </row>
    <row r="1841" spans="1:18" x14ac:dyDescent="0.35">
      <c r="A1841" t="s">
        <v>379</v>
      </c>
      <c r="B1841" s="21" t="s">
        <v>313</v>
      </c>
      <c r="C1841" s="22">
        <v>44344</v>
      </c>
      <c r="D1841" t="s">
        <v>99</v>
      </c>
      <c r="E1841" t="s">
        <v>100</v>
      </c>
      <c r="F1841" s="21" t="s">
        <v>375</v>
      </c>
      <c r="G1841" s="32">
        <v>134</v>
      </c>
      <c r="H1841" s="22">
        <v>44332</v>
      </c>
      <c r="I1841" s="23">
        <v>44347</v>
      </c>
      <c r="J1841">
        <f t="shared" si="168"/>
        <v>16</v>
      </c>
      <c r="K1841" s="2">
        <f t="shared" si="169"/>
        <v>44339.5</v>
      </c>
      <c r="L1841" s="9">
        <f t="shared" si="170"/>
        <v>16</v>
      </c>
      <c r="M1841" s="2">
        <f t="shared" si="171"/>
        <v>44339.5</v>
      </c>
      <c r="N1841" s="22">
        <v>44344</v>
      </c>
      <c r="O1841" s="22">
        <v>44348</v>
      </c>
      <c r="P1841" s="22">
        <v>44344.5</v>
      </c>
      <c r="Q1841">
        <f t="shared" si="172"/>
        <v>5</v>
      </c>
      <c r="R1841" s="33">
        <f t="shared" si="173"/>
        <v>670</v>
      </c>
    </row>
    <row r="1842" spans="1:18" x14ac:dyDescent="0.35">
      <c r="A1842" t="s">
        <v>379</v>
      </c>
      <c r="B1842" s="21" t="s">
        <v>313</v>
      </c>
      <c r="C1842" s="22">
        <v>44344</v>
      </c>
      <c r="D1842" t="s">
        <v>99</v>
      </c>
      <c r="E1842" t="s">
        <v>100</v>
      </c>
      <c r="F1842" s="21" t="s">
        <v>102</v>
      </c>
      <c r="G1842" s="32">
        <v>34952.319999999992</v>
      </c>
      <c r="H1842" s="22">
        <v>44332</v>
      </c>
      <c r="I1842" s="23">
        <v>44347</v>
      </c>
      <c r="J1842">
        <f t="shared" si="168"/>
        <v>16</v>
      </c>
      <c r="K1842" s="2">
        <f t="shared" si="169"/>
        <v>44339.5</v>
      </c>
      <c r="L1842" s="9">
        <f t="shared" si="170"/>
        <v>16</v>
      </c>
      <c r="M1842" s="2">
        <f t="shared" si="171"/>
        <v>44339.5</v>
      </c>
      <c r="N1842" s="22">
        <v>44344</v>
      </c>
      <c r="O1842" s="22">
        <v>44348</v>
      </c>
      <c r="P1842" s="22">
        <v>44344.5</v>
      </c>
      <c r="Q1842">
        <f t="shared" si="172"/>
        <v>5</v>
      </c>
      <c r="R1842" s="33">
        <f t="shared" si="173"/>
        <v>174761.59999999998</v>
      </c>
    </row>
    <row r="1843" spans="1:18" x14ac:dyDescent="0.35">
      <c r="A1843" t="s">
        <v>379</v>
      </c>
      <c r="B1843" s="21" t="s">
        <v>313</v>
      </c>
      <c r="C1843" s="22">
        <v>44344</v>
      </c>
      <c r="D1843" t="s">
        <v>99</v>
      </c>
      <c r="E1843" t="s">
        <v>100</v>
      </c>
      <c r="F1843" s="21" t="s">
        <v>344</v>
      </c>
      <c r="G1843" s="32">
        <v>511.71</v>
      </c>
      <c r="H1843" s="22">
        <v>44332</v>
      </c>
      <c r="I1843" s="23">
        <v>44347</v>
      </c>
      <c r="J1843">
        <f t="shared" si="168"/>
        <v>16</v>
      </c>
      <c r="K1843" s="2">
        <f t="shared" si="169"/>
        <v>44339.5</v>
      </c>
      <c r="L1843" s="9">
        <f t="shared" si="170"/>
        <v>16</v>
      </c>
      <c r="M1843" s="2">
        <f t="shared" si="171"/>
        <v>44339.5</v>
      </c>
      <c r="N1843" s="22">
        <v>44344</v>
      </c>
      <c r="O1843" s="22">
        <v>44349</v>
      </c>
      <c r="P1843" s="22">
        <v>44348.5</v>
      </c>
      <c r="Q1843">
        <f t="shared" si="172"/>
        <v>9</v>
      </c>
      <c r="R1843" s="33">
        <f t="shared" si="173"/>
        <v>4605.3899999999994</v>
      </c>
    </row>
    <row r="1844" spans="1:18" x14ac:dyDescent="0.35">
      <c r="A1844" t="s">
        <v>379</v>
      </c>
      <c r="B1844" s="21" t="s">
        <v>313</v>
      </c>
      <c r="C1844" s="22">
        <v>44344</v>
      </c>
      <c r="D1844" t="s">
        <v>107</v>
      </c>
      <c r="E1844" t="s">
        <v>108</v>
      </c>
      <c r="F1844" s="21" t="s">
        <v>109</v>
      </c>
      <c r="G1844" s="32">
        <v>606</v>
      </c>
      <c r="H1844" s="22">
        <v>44332</v>
      </c>
      <c r="I1844" s="23">
        <v>44347</v>
      </c>
      <c r="J1844">
        <f t="shared" si="168"/>
        <v>16</v>
      </c>
      <c r="K1844" s="2">
        <f t="shared" si="169"/>
        <v>44339.5</v>
      </c>
      <c r="L1844" s="9">
        <f t="shared" si="170"/>
        <v>16</v>
      </c>
      <c r="M1844" s="2">
        <f t="shared" si="171"/>
        <v>44339.5</v>
      </c>
      <c r="N1844" s="22">
        <v>44344</v>
      </c>
      <c r="O1844" s="22">
        <v>44349</v>
      </c>
      <c r="P1844" s="22">
        <v>44348.5</v>
      </c>
      <c r="Q1844">
        <f t="shared" si="172"/>
        <v>9</v>
      </c>
      <c r="R1844" s="33">
        <f t="shared" si="173"/>
        <v>5454</v>
      </c>
    </row>
    <row r="1845" spans="1:18" x14ac:dyDescent="0.35">
      <c r="A1845" t="s">
        <v>379</v>
      </c>
      <c r="B1845" s="21" t="s">
        <v>313</v>
      </c>
      <c r="C1845" s="22">
        <v>44344</v>
      </c>
      <c r="D1845" t="s">
        <v>114</v>
      </c>
      <c r="E1845" t="s">
        <v>115</v>
      </c>
      <c r="F1845" s="21" t="s">
        <v>113</v>
      </c>
      <c r="G1845" s="32">
        <v>77.739999999999995</v>
      </c>
      <c r="H1845" s="22">
        <v>44332</v>
      </c>
      <c r="I1845" s="23">
        <v>44347</v>
      </c>
      <c r="J1845">
        <f t="shared" si="168"/>
        <v>16</v>
      </c>
      <c r="K1845" s="2">
        <f t="shared" si="169"/>
        <v>44339.5</v>
      </c>
      <c r="L1845" s="9">
        <f t="shared" si="170"/>
        <v>16</v>
      </c>
      <c r="M1845" s="2">
        <f t="shared" si="171"/>
        <v>44339.5</v>
      </c>
      <c r="N1845" s="22">
        <v>44344</v>
      </c>
      <c r="O1845" s="22">
        <v>44350</v>
      </c>
      <c r="P1845" s="22">
        <v>44349.5</v>
      </c>
      <c r="Q1845">
        <f t="shared" si="172"/>
        <v>10</v>
      </c>
      <c r="R1845" s="33">
        <f t="shared" si="173"/>
        <v>777.4</v>
      </c>
    </row>
    <row r="1846" spans="1:18" x14ac:dyDescent="0.35">
      <c r="A1846" t="s">
        <v>379</v>
      </c>
      <c r="B1846" s="21" t="s">
        <v>313</v>
      </c>
      <c r="C1846" s="22">
        <v>44344</v>
      </c>
      <c r="D1846" t="s">
        <v>110</v>
      </c>
      <c r="E1846" t="s">
        <v>111</v>
      </c>
      <c r="F1846" s="21" t="s">
        <v>113</v>
      </c>
      <c r="G1846" s="32">
        <v>216.59</v>
      </c>
      <c r="H1846" s="22">
        <v>44332</v>
      </c>
      <c r="I1846" s="23">
        <v>44347</v>
      </c>
      <c r="J1846">
        <f t="shared" si="168"/>
        <v>16</v>
      </c>
      <c r="K1846" s="2">
        <f t="shared" si="169"/>
        <v>44339.5</v>
      </c>
      <c r="L1846" s="9">
        <f t="shared" si="170"/>
        <v>16</v>
      </c>
      <c r="M1846" s="2">
        <f t="shared" si="171"/>
        <v>44339.5</v>
      </c>
      <c r="N1846" s="22">
        <v>44344</v>
      </c>
      <c r="O1846" s="22">
        <v>44350</v>
      </c>
      <c r="P1846" s="22">
        <v>44349.5</v>
      </c>
      <c r="Q1846">
        <f t="shared" si="172"/>
        <v>10</v>
      </c>
      <c r="R1846" s="33">
        <f t="shared" si="173"/>
        <v>2165.9</v>
      </c>
    </row>
    <row r="1847" spans="1:18" x14ac:dyDescent="0.35">
      <c r="A1847" t="s">
        <v>379</v>
      </c>
      <c r="B1847" s="21" t="s">
        <v>313</v>
      </c>
      <c r="C1847" s="22">
        <v>44344</v>
      </c>
      <c r="D1847" t="s">
        <v>114</v>
      </c>
      <c r="E1847" t="s">
        <v>115</v>
      </c>
      <c r="F1847" s="21" t="s">
        <v>112</v>
      </c>
      <c r="G1847" s="32">
        <v>75.3</v>
      </c>
      <c r="H1847" s="22">
        <v>44332</v>
      </c>
      <c r="I1847" s="23">
        <v>44347</v>
      </c>
      <c r="J1847">
        <f t="shared" si="168"/>
        <v>16</v>
      </c>
      <c r="K1847" s="2">
        <f t="shared" si="169"/>
        <v>44339.5</v>
      </c>
      <c r="L1847" s="9">
        <f t="shared" si="170"/>
        <v>16</v>
      </c>
      <c r="M1847" s="2">
        <f t="shared" si="171"/>
        <v>44339.5</v>
      </c>
      <c r="N1847" s="22">
        <v>44344</v>
      </c>
      <c r="O1847" s="22">
        <v>44350</v>
      </c>
      <c r="P1847" s="22">
        <v>44349.5</v>
      </c>
      <c r="Q1847">
        <f t="shared" si="172"/>
        <v>10</v>
      </c>
      <c r="R1847" s="33">
        <f t="shared" si="173"/>
        <v>753</v>
      </c>
    </row>
    <row r="1848" spans="1:18" x14ac:dyDescent="0.35">
      <c r="A1848" t="s">
        <v>379</v>
      </c>
      <c r="B1848" s="21" t="s">
        <v>313</v>
      </c>
      <c r="C1848" s="22">
        <v>44344</v>
      </c>
      <c r="D1848" t="s">
        <v>110</v>
      </c>
      <c r="E1848" t="s">
        <v>111</v>
      </c>
      <c r="F1848" s="21" t="s">
        <v>112</v>
      </c>
      <c r="G1848" s="32">
        <v>40543.650000000023</v>
      </c>
      <c r="H1848" s="22">
        <v>44332</v>
      </c>
      <c r="I1848" s="23">
        <v>44347</v>
      </c>
      <c r="J1848">
        <f t="shared" si="168"/>
        <v>16</v>
      </c>
      <c r="K1848" s="2">
        <f t="shared" si="169"/>
        <v>44339.5</v>
      </c>
      <c r="L1848" s="9">
        <f t="shared" si="170"/>
        <v>16</v>
      </c>
      <c r="M1848" s="2">
        <f t="shared" si="171"/>
        <v>44339.5</v>
      </c>
      <c r="N1848" s="22">
        <v>44344</v>
      </c>
      <c r="O1848" s="22">
        <v>44350</v>
      </c>
      <c r="P1848" s="22">
        <v>44349.5</v>
      </c>
      <c r="Q1848">
        <f t="shared" si="172"/>
        <v>10</v>
      </c>
      <c r="R1848" s="33">
        <f t="shared" si="173"/>
        <v>405436.50000000023</v>
      </c>
    </row>
    <row r="1849" spans="1:18" x14ac:dyDescent="0.35">
      <c r="A1849" t="s">
        <v>379</v>
      </c>
      <c r="B1849" s="21" t="s">
        <v>313</v>
      </c>
      <c r="C1849" s="22">
        <v>44344</v>
      </c>
      <c r="D1849" t="s">
        <v>110</v>
      </c>
      <c r="E1849" t="s">
        <v>111</v>
      </c>
      <c r="F1849" s="21" t="s">
        <v>116</v>
      </c>
      <c r="G1849" s="32">
        <v>340.52</v>
      </c>
      <c r="H1849" s="22">
        <v>44332</v>
      </c>
      <c r="I1849" s="23">
        <v>44347</v>
      </c>
      <c r="J1849">
        <f t="shared" si="168"/>
        <v>16</v>
      </c>
      <c r="K1849" s="2">
        <f t="shared" si="169"/>
        <v>44339.5</v>
      </c>
      <c r="L1849" s="9">
        <f t="shared" si="170"/>
        <v>16</v>
      </c>
      <c r="M1849" s="2">
        <f t="shared" si="171"/>
        <v>44339.5</v>
      </c>
      <c r="N1849" s="22">
        <v>44344</v>
      </c>
      <c r="O1849" s="22">
        <v>44350</v>
      </c>
      <c r="P1849" s="22">
        <v>44349.5</v>
      </c>
      <c r="Q1849">
        <f t="shared" si="172"/>
        <v>10</v>
      </c>
      <c r="R1849" s="33">
        <f t="shared" si="173"/>
        <v>3405.2</v>
      </c>
    </row>
    <row r="1850" spans="1:18" x14ac:dyDescent="0.35">
      <c r="A1850" t="s">
        <v>379</v>
      </c>
      <c r="B1850" s="21" t="s">
        <v>313</v>
      </c>
      <c r="C1850" s="22">
        <v>44344</v>
      </c>
      <c r="D1850" t="s">
        <v>114</v>
      </c>
      <c r="E1850" t="s">
        <v>115</v>
      </c>
      <c r="F1850" s="21" t="s">
        <v>118</v>
      </c>
      <c r="G1850" s="32">
        <v>68.5</v>
      </c>
      <c r="H1850" s="22">
        <v>44332</v>
      </c>
      <c r="I1850" s="23">
        <v>44347</v>
      </c>
      <c r="J1850">
        <f t="shared" si="168"/>
        <v>16</v>
      </c>
      <c r="K1850" s="2">
        <f t="shared" si="169"/>
        <v>44339.5</v>
      </c>
      <c r="L1850" s="9">
        <f t="shared" si="170"/>
        <v>16</v>
      </c>
      <c r="M1850" s="2">
        <f t="shared" si="171"/>
        <v>44339.5</v>
      </c>
      <c r="N1850" s="22">
        <v>44344</v>
      </c>
      <c r="O1850" s="22">
        <v>44350</v>
      </c>
      <c r="P1850" s="22">
        <v>44349.5</v>
      </c>
      <c r="Q1850">
        <f t="shared" si="172"/>
        <v>10</v>
      </c>
      <c r="R1850" s="33">
        <f t="shared" si="173"/>
        <v>685</v>
      </c>
    </row>
    <row r="1851" spans="1:18" x14ac:dyDescent="0.35">
      <c r="A1851" t="s">
        <v>379</v>
      </c>
      <c r="B1851" s="21" t="s">
        <v>313</v>
      </c>
      <c r="C1851" s="22">
        <v>44344</v>
      </c>
      <c r="D1851" t="s">
        <v>114</v>
      </c>
      <c r="E1851" t="s">
        <v>115</v>
      </c>
      <c r="F1851" s="21" t="s">
        <v>119</v>
      </c>
      <c r="G1851" s="32">
        <v>56.86</v>
      </c>
      <c r="H1851" s="22">
        <v>44332</v>
      </c>
      <c r="I1851" s="23">
        <v>44347</v>
      </c>
      <c r="J1851">
        <f t="shared" si="168"/>
        <v>16</v>
      </c>
      <c r="K1851" s="2">
        <f t="shared" si="169"/>
        <v>44339.5</v>
      </c>
      <c r="L1851" s="9">
        <f t="shared" si="170"/>
        <v>16</v>
      </c>
      <c r="M1851" s="2">
        <f t="shared" si="171"/>
        <v>44339.5</v>
      </c>
      <c r="N1851" s="22">
        <v>44344</v>
      </c>
      <c r="O1851" s="22">
        <v>44350</v>
      </c>
      <c r="P1851" s="22">
        <v>44349.5</v>
      </c>
      <c r="Q1851">
        <f t="shared" si="172"/>
        <v>10</v>
      </c>
      <c r="R1851" s="33">
        <f t="shared" si="173"/>
        <v>568.6</v>
      </c>
    </row>
    <row r="1852" spans="1:18" x14ac:dyDescent="0.35">
      <c r="A1852" t="s">
        <v>379</v>
      </c>
      <c r="B1852" s="21" t="s">
        <v>313</v>
      </c>
      <c r="C1852" s="22">
        <v>44344</v>
      </c>
      <c r="D1852" t="s">
        <v>110</v>
      </c>
      <c r="E1852" t="s">
        <v>111</v>
      </c>
      <c r="F1852" s="21" t="s">
        <v>119</v>
      </c>
      <c r="G1852" s="32">
        <v>235.44</v>
      </c>
      <c r="H1852" s="22">
        <v>44332</v>
      </c>
      <c r="I1852" s="23">
        <v>44347</v>
      </c>
      <c r="J1852">
        <f t="shared" si="168"/>
        <v>16</v>
      </c>
      <c r="K1852" s="2">
        <f t="shared" si="169"/>
        <v>44339.5</v>
      </c>
      <c r="L1852" s="9">
        <f t="shared" si="170"/>
        <v>16</v>
      </c>
      <c r="M1852" s="2">
        <f t="shared" si="171"/>
        <v>44339.5</v>
      </c>
      <c r="N1852" s="22">
        <v>44344</v>
      </c>
      <c r="O1852" s="22">
        <v>44350</v>
      </c>
      <c r="P1852" s="22">
        <v>44349.5</v>
      </c>
      <c r="Q1852">
        <f t="shared" si="172"/>
        <v>10</v>
      </c>
      <c r="R1852" s="33">
        <f t="shared" si="173"/>
        <v>2354.4</v>
      </c>
    </row>
    <row r="1853" spans="1:18" x14ac:dyDescent="0.35">
      <c r="A1853" t="s">
        <v>379</v>
      </c>
      <c r="B1853" s="21" t="s">
        <v>313</v>
      </c>
      <c r="C1853" s="22">
        <v>44344</v>
      </c>
      <c r="D1853" t="s">
        <v>114</v>
      </c>
      <c r="E1853" t="s">
        <v>115</v>
      </c>
      <c r="F1853" s="21" t="s">
        <v>120</v>
      </c>
      <c r="G1853" s="32">
        <v>219.3</v>
      </c>
      <c r="H1853" s="22">
        <v>44332</v>
      </c>
      <c r="I1853" s="23">
        <v>44347</v>
      </c>
      <c r="J1853">
        <f t="shared" si="168"/>
        <v>16</v>
      </c>
      <c r="K1853" s="2">
        <f t="shared" si="169"/>
        <v>44339.5</v>
      </c>
      <c r="L1853" s="9">
        <f t="shared" si="170"/>
        <v>16</v>
      </c>
      <c r="M1853" s="2">
        <f t="shared" si="171"/>
        <v>44339.5</v>
      </c>
      <c r="N1853" s="22">
        <v>44344</v>
      </c>
      <c r="O1853" s="22">
        <v>44350</v>
      </c>
      <c r="P1853" s="22">
        <v>44349.5</v>
      </c>
      <c r="Q1853">
        <f t="shared" si="172"/>
        <v>10</v>
      </c>
      <c r="R1853" s="33">
        <f t="shared" si="173"/>
        <v>2193</v>
      </c>
    </row>
    <row r="1854" spans="1:18" x14ac:dyDescent="0.35">
      <c r="A1854" t="s">
        <v>379</v>
      </c>
      <c r="B1854" s="21" t="s">
        <v>313</v>
      </c>
      <c r="C1854" s="22">
        <v>44344</v>
      </c>
      <c r="D1854" t="s">
        <v>114</v>
      </c>
      <c r="E1854" t="s">
        <v>115</v>
      </c>
      <c r="F1854" s="21" t="s">
        <v>122</v>
      </c>
      <c r="G1854" s="32">
        <v>230.82</v>
      </c>
      <c r="H1854" s="22">
        <v>44332</v>
      </c>
      <c r="I1854" s="23">
        <v>44347</v>
      </c>
      <c r="J1854">
        <f t="shared" si="168"/>
        <v>16</v>
      </c>
      <c r="K1854" s="2">
        <f t="shared" si="169"/>
        <v>44339.5</v>
      </c>
      <c r="L1854" s="9">
        <f t="shared" si="170"/>
        <v>16</v>
      </c>
      <c r="M1854" s="2">
        <f t="shared" si="171"/>
        <v>44339.5</v>
      </c>
      <c r="N1854" s="22">
        <v>44344</v>
      </c>
      <c r="O1854" s="22">
        <v>44350</v>
      </c>
      <c r="P1854" s="22">
        <v>44349.5</v>
      </c>
      <c r="Q1854">
        <f t="shared" si="172"/>
        <v>10</v>
      </c>
      <c r="R1854" s="33">
        <f t="shared" si="173"/>
        <v>2308.1999999999998</v>
      </c>
    </row>
    <row r="1855" spans="1:18" x14ac:dyDescent="0.35">
      <c r="A1855" t="s">
        <v>379</v>
      </c>
      <c r="B1855" s="21" t="s">
        <v>313</v>
      </c>
      <c r="C1855" s="22">
        <v>44344</v>
      </c>
      <c r="D1855" t="s">
        <v>114</v>
      </c>
      <c r="E1855" t="s">
        <v>115</v>
      </c>
      <c r="F1855" s="21" t="s">
        <v>123</v>
      </c>
      <c r="G1855" s="32">
        <v>44.51</v>
      </c>
      <c r="H1855" s="22">
        <v>44332</v>
      </c>
      <c r="I1855" s="23">
        <v>44347</v>
      </c>
      <c r="J1855">
        <f t="shared" ref="J1855:J1918" si="174">I1855-H1855+1</f>
        <v>16</v>
      </c>
      <c r="K1855" s="2">
        <f t="shared" ref="K1855:K1918" si="175">(H1855+I1855)/2</f>
        <v>44339.5</v>
      </c>
      <c r="L1855" s="9">
        <f t="shared" si="170"/>
        <v>16</v>
      </c>
      <c r="M1855" s="2">
        <f t="shared" si="171"/>
        <v>44339.5</v>
      </c>
      <c r="N1855" s="22">
        <v>44344</v>
      </c>
      <c r="O1855" s="22">
        <v>44350</v>
      </c>
      <c r="P1855" s="22">
        <v>44349.5</v>
      </c>
      <c r="Q1855">
        <f t="shared" si="172"/>
        <v>10</v>
      </c>
      <c r="R1855" s="33">
        <f t="shared" si="173"/>
        <v>445.09999999999997</v>
      </c>
    </row>
    <row r="1856" spans="1:18" x14ac:dyDescent="0.35">
      <c r="A1856" t="s">
        <v>379</v>
      </c>
      <c r="B1856" s="21" t="s">
        <v>313</v>
      </c>
      <c r="C1856" s="22">
        <v>44344</v>
      </c>
      <c r="D1856" t="s">
        <v>99</v>
      </c>
      <c r="E1856" t="s">
        <v>100</v>
      </c>
      <c r="F1856" s="21" t="s">
        <v>319</v>
      </c>
      <c r="G1856" s="32">
        <v>1122.6100000000001</v>
      </c>
      <c r="H1856" s="22">
        <v>44332</v>
      </c>
      <c r="I1856" s="23">
        <v>44347</v>
      </c>
      <c r="J1856">
        <f t="shared" si="174"/>
        <v>16</v>
      </c>
      <c r="K1856" s="2">
        <f t="shared" si="175"/>
        <v>44339.5</v>
      </c>
      <c r="L1856" s="9">
        <f t="shared" si="170"/>
        <v>16</v>
      </c>
      <c r="M1856" s="2">
        <f t="shared" si="171"/>
        <v>44339.5</v>
      </c>
      <c r="N1856" s="22">
        <v>44344</v>
      </c>
      <c r="O1856" s="22">
        <v>44350</v>
      </c>
      <c r="P1856" s="22">
        <v>44349.5</v>
      </c>
      <c r="Q1856">
        <f t="shared" si="172"/>
        <v>10</v>
      </c>
      <c r="R1856" s="33">
        <f t="shared" si="173"/>
        <v>11226.100000000002</v>
      </c>
    </row>
    <row r="1857" spans="1:18" x14ac:dyDescent="0.35">
      <c r="A1857" t="s">
        <v>379</v>
      </c>
      <c r="B1857" s="21" t="s">
        <v>313</v>
      </c>
      <c r="C1857" s="22">
        <v>44344</v>
      </c>
      <c r="D1857" t="s">
        <v>110</v>
      </c>
      <c r="E1857" t="s">
        <v>111</v>
      </c>
      <c r="F1857" s="21" t="s">
        <v>124</v>
      </c>
      <c r="G1857" s="32">
        <v>37.520000000000003</v>
      </c>
      <c r="H1857" s="22">
        <v>44332</v>
      </c>
      <c r="I1857" s="23">
        <v>44347</v>
      </c>
      <c r="J1857">
        <f t="shared" si="174"/>
        <v>16</v>
      </c>
      <c r="K1857" s="2">
        <f t="shared" si="175"/>
        <v>44339.5</v>
      </c>
      <c r="L1857" s="9">
        <f t="shared" si="170"/>
        <v>16</v>
      </c>
      <c r="M1857" s="2">
        <f t="shared" si="171"/>
        <v>44339.5</v>
      </c>
      <c r="N1857" s="22">
        <v>44344</v>
      </c>
      <c r="O1857" s="22">
        <v>44350</v>
      </c>
      <c r="P1857" s="22">
        <v>44349.5</v>
      </c>
      <c r="Q1857">
        <f t="shared" si="172"/>
        <v>10</v>
      </c>
      <c r="R1857" s="33">
        <f t="shared" si="173"/>
        <v>375.20000000000005</v>
      </c>
    </row>
    <row r="1858" spans="1:18" x14ac:dyDescent="0.35">
      <c r="A1858" t="s">
        <v>379</v>
      </c>
      <c r="B1858" s="21" t="s">
        <v>313</v>
      </c>
      <c r="C1858" s="22">
        <v>44344</v>
      </c>
      <c r="D1858" t="s">
        <v>114</v>
      </c>
      <c r="E1858" t="s">
        <v>115</v>
      </c>
      <c r="F1858" s="21" t="s">
        <v>125</v>
      </c>
      <c r="G1858" s="32">
        <v>71.64</v>
      </c>
      <c r="H1858" s="22">
        <v>44332</v>
      </c>
      <c r="I1858" s="23">
        <v>44347</v>
      </c>
      <c r="J1858">
        <f t="shared" si="174"/>
        <v>16</v>
      </c>
      <c r="K1858" s="2">
        <f t="shared" si="175"/>
        <v>44339.5</v>
      </c>
      <c r="L1858" s="9">
        <f t="shared" si="170"/>
        <v>16</v>
      </c>
      <c r="M1858" s="2">
        <f t="shared" si="171"/>
        <v>44339.5</v>
      </c>
      <c r="N1858" s="22">
        <v>44344</v>
      </c>
      <c r="O1858" s="22">
        <v>44350</v>
      </c>
      <c r="P1858" s="22">
        <v>44349.5</v>
      </c>
      <c r="Q1858">
        <f t="shared" si="172"/>
        <v>10</v>
      </c>
      <c r="R1858" s="33">
        <f t="shared" si="173"/>
        <v>716.4</v>
      </c>
    </row>
    <row r="1859" spans="1:18" x14ac:dyDescent="0.35">
      <c r="A1859" t="s">
        <v>379</v>
      </c>
      <c r="B1859" s="21" t="s">
        <v>313</v>
      </c>
      <c r="C1859" s="22">
        <v>44344</v>
      </c>
      <c r="D1859" t="s">
        <v>107</v>
      </c>
      <c r="E1859" t="s">
        <v>108</v>
      </c>
      <c r="F1859" s="21" t="s">
        <v>126</v>
      </c>
      <c r="G1859" s="32">
        <v>1263.6899999999998</v>
      </c>
      <c r="H1859" s="22">
        <v>44332</v>
      </c>
      <c r="I1859" s="23">
        <v>44347</v>
      </c>
      <c r="J1859">
        <f t="shared" si="174"/>
        <v>16</v>
      </c>
      <c r="K1859" s="2">
        <f t="shared" si="175"/>
        <v>44339.5</v>
      </c>
      <c r="L1859" s="9">
        <f t="shared" si="170"/>
        <v>16</v>
      </c>
      <c r="M1859" s="2">
        <f t="shared" si="171"/>
        <v>44339.5</v>
      </c>
      <c r="N1859" s="22">
        <v>44344</v>
      </c>
      <c r="O1859" s="22">
        <v>44350</v>
      </c>
      <c r="P1859" s="22">
        <v>44349.5</v>
      </c>
      <c r="Q1859">
        <f t="shared" si="172"/>
        <v>10</v>
      </c>
      <c r="R1859" s="33">
        <f t="shared" si="173"/>
        <v>12636.899999999998</v>
      </c>
    </row>
    <row r="1860" spans="1:18" x14ac:dyDescent="0.35">
      <c r="A1860" t="s">
        <v>379</v>
      </c>
      <c r="B1860" s="21" t="s">
        <v>313</v>
      </c>
      <c r="C1860" s="22">
        <v>44344</v>
      </c>
      <c r="D1860" t="s">
        <v>99</v>
      </c>
      <c r="E1860" t="s">
        <v>100</v>
      </c>
      <c r="F1860" s="21" t="s">
        <v>126</v>
      </c>
      <c r="G1860" s="32">
        <v>475.04</v>
      </c>
      <c r="H1860" s="22">
        <v>44332</v>
      </c>
      <c r="I1860" s="23">
        <v>44347</v>
      </c>
      <c r="J1860">
        <f t="shared" si="174"/>
        <v>16</v>
      </c>
      <c r="K1860" s="2">
        <f t="shared" si="175"/>
        <v>44339.5</v>
      </c>
      <c r="L1860" s="9">
        <f t="shared" si="170"/>
        <v>16</v>
      </c>
      <c r="M1860" s="2">
        <f t="shared" si="171"/>
        <v>44339.5</v>
      </c>
      <c r="N1860" s="22">
        <v>44344</v>
      </c>
      <c r="O1860" s="22">
        <v>44350</v>
      </c>
      <c r="P1860" s="22">
        <v>44349.5</v>
      </c>
      <c r="Q1860">
        <f t="shared" si="172"/>
        <v>10</v>
      </c>
      <c r="R1860" s="33">
        <f t="shared" si="173"/>
        <v>4750.4000000000005</v>
      </c>
    </row>
    <row r="1861" spans="1:18" x14ac:dyDescent="0.35">
      <c r="A1861" t="s">
        <v>379</v>
      </c>
      <c r="B1861" s="21" t="s">
        <v>313</v>
      </c>
      <c r="C1861" s="22">
        <v>44344</v>
      </c>
      <c r="D1861" t="s">
        <v>114</v>
      </c>
      <c r="E1861" t="s">
        <v>115</v>
      </c>
      <c r="F1861" s="21" t="s">
        <v>127</v>
      </c>
      <c r="G1861" s="32">
        <v>73.31</v>
      </c>
      <c r="H1861" s="22">
        <v>44332</v>
      </c>
      <c r="I1861" s="23">
        <v>44347</v>
      </c>
      <c r="J1861">
        <f t="shared" si="174"/>
        <v>16</v>
      </c>
      <c r="K1861" s="2">
        <f t="shared" si="175"/>
        <v>44339.5</v>
      </c>
      <c r="L1861" s="9">
        <f t="shared" si="170"/>
        <v>16</v>
      </c>
      <c r="M1861" s="2">
        <f t="shared" si="171"/>
        <v>44339.5</v>
      </c>
      <c r="N1861" s="22">
        <v>44344</v>
      </c>
      <c r="O1861" s="22">
        <v>44350</v>
      </c>
      <c r="P1861" s="22">
        <v>44349.5</v>
      </c>
      <c r="Q1861">
        <f t="shared" si="172"/>
        <v>10</v>
      </c>
      <c r="R1861" s="33">
        <f t="shared" si="173"/>
        <v>733.1</v>
      </c>
    </row>
    <row r="1862" spans="1:18" x14ac:dyDescent="0.35">
      <c r="A1862" t="s">
        <v>379</v>
      </c>
      <c r="B1862" s="21" t="s">
        <v>313</v>
      </c>
      <c r="C1862" s="22">
        <v>44344</v>
      </c>
      <c r="D1862" t="s">
        <v>110</v>
      </c>
      <c r="E1862" t="s">
        <v>111</v>
      </c>
      <c r="F1862" s="21" t="s">
        <v>127</v>
      </c>
      <c r="G1862" s="32">
        <v>26.12</v>
      </c>
      <c r="H1862" s="22">
        <v>44332</v>
      </c>
      <c r="I1862" s="23">
        <v>44347</v>
      </c>
      <c r="J1862">
        <f t="shared" si="174"/>
        <v>16</v>
      </c>
      <c r="K1862" s="2">
        <f t="shared" si="175"/>
        <v>44339.5</v>
      </c>
      <c r="L1862" s="9">
        <f t="shared" si="170"/>
        <v>16</v>
      </c>
      <c r="M1862" s="2">
        <f t="shared" si="171"/>
        <v>44339.5</v>
      </c>
      <c r="N1862" s="22">
        <v>44344</v>
      </c>
      <c r="O1862" s="22">
        <v>44350</v>
      </c>
      <c r="P1862" s="22">
        <v>44349.5</v>
      </c>
      <c r="Q1862">
        <f t="shared" si="172"/>
        <v>10</v>
      </c>
      <c r="R1862" s="33">
        <f t="shared" si="173"/>
        <v>261.2</v>
      </c>
    </row>
    <row r="1863" spans="1:18" x14ac:dyDescent="0.35">
      <c r="A1863" t="s">
        <v>379</v>
      </c>
      <c r="B1863" s="21" t="s">
        <v>313</v>
      </c>
      <c r="C1863" s="22">
        <v>44344</v>
      </c>
      <c r="D1863" t="s">
        <v>110</v>
      </c>
      <c r="E1863" t="s">
        <v>111</v>
      </c>
      <c r="F1863" s="21" t="s">
        <v>129</v>
      </c>
      <c r="G1863" s="32">
        <v>560.72</v>
      </c>
      <c r="H1863" s="22">
        <v>44332</v>
      </c>
      <c r="I1863" s="23">
        <v>44347</v>
      </c>
      <c r="J1863">
        <f t="shared" si="174"/>
        <v>16</v>
      </c>
      <c r="K1863" s="2">
        <f t="shared" si="175"/>
        <v>44339.5</v>
      </c>
      <c r="L1863" s="9">
        <f t="shared" si="170"/>
        <v>16</v>
      </c>
      <c r="M1863" s="2">
        <f t="shared" si="171"/>
        <v>44339.5</v>
      </c>
      <c r="N1863" s="22">
        <v>44344</v>
      </c>
      <c r="O1863" s="22">
        <v>44350</v>
      </c>
      <c r="P1863" s="22">
        <v>44349.5</v>
      </c>
      <c r="Q1863">
        <f t="shared" si="172"/>
        <v>10</v>
      </c>
      <c r="R1863" s="33">
        <f t="shared" si="173"/>
        <v>5607.2000000000007</v>
      </c>
    </row>
    <row r="1864" spans="1:18" x14ac:dyDescent="0.35">
      <c r="A1864" t="s">
        <v>379</v>
      </c>
      <c r="B1864" s="21" t="s">
        <v>313</v>
      </c>
      <c r="C1864" s="22">
        <v>44344</v>
      </c>
      <c r="D1864" t="s">
        <v>114</v>
      </c>
      <c r="E1864" t="s">
        <v>115</v>
      </c>
      <c r="F1864" s="21" t="s">
        <v>130</v>
      </c>
      <c r="G1864" s="32">
        <v>37.730000000000004</v>
      </c>
      <c r="H1864" s="22">
        <v>44332</v>
      </c>
      <c r="I1864" s="23">
        <v>44347</v>
      </c>
      <c r="J1864">
        <f t="shared" si="174"/>
        <v>16</v>
      </c>
      <c r="K1864" s="2">
        <f t="shared" si="175"/>
        <v>44339.5</v>
      </c>
      <c r="L1864" s="9">
        <f t="shared" si="170"/>
        <v>16</v>
      </c>
      <c r="M1864" s="2">
        <f t="shared" si="171"/>
        <v>44339.5</v>
      </c>
      <c r="N1864" s="22">
        <v>44344</v>
      </c>
      <c r="O1864" s="22">
        <v>44350</v>
      </c>
      <c r="P1864" s="22">
        <v>44349.5</v>
      </c>
      <c r="Q1864">
        <f t="shared" si="172"/>
        <v>10</v>
      </c>
      <c r="R1864" s="33">
        <f t="shared" si="173"/>
        <v>377.30000000000007</v>
      </c>
    </row>
    <row r="1865" spans="1:18" x14ac:dyDescent="0.35">
      <c r="A1865" t="s">
        <v>379</v>
      </c>
      <c r="B1865" s="21" t="s">
        <v>313</v>
      </c>
      <c r="C1865" s="22">
        <v>44344</v>
      </c>
      <c r="D1865" t="s">
        <v>110</v>
      </c>
      <c r="E1865" t="s">
        <v>111</v>
      </c>
      <c r="F1865" s="21" t="s">
        <v>130</v>
      </c>
      <c r="G1865" s="32">
        <v>20.51</v>
      </c>
      <c r="H1865" s="22">
        <v>44332</v>
      </c>
      <c r="I1865" s="23">
        <v>44347</v>
      </c>
      <c r="J1865">
        <f t="shared" si="174"/>
        <v>16</v>
      </c>
      <c r="K1865" s="2">
        <f t="shared" si="175"/>
        <v>44339.5</v>
      </c>
      <c r="L1865" s="9">
        <f t="shared" si="170"/>
        <v>16</v>
      </c>
      <c r="M1865" s="2">
        <f t="shared" si="171"/>
        <v>44339.5</v>
      </c>
      <c r="N1865" s="22">
        <v>44344</v>
      </c>
      <c r="O1865" s="22">
        <v>44350</v>
      </c>
      <c r="P1865" s="22">
        <v>44349.5</v>
      </c>
      <c r="Q1865">
        <f t="shared" si="172"/>
        <v>10</v>
      </c>
      <c r="R1865" s="33">
        <f t="shared" si="173"/>
        <v>205.10000000000002</v>
      </c>
    </row>
    <row r="1866" spans="1:18" x14ac:dyDescent="0.35">
      <c r="A1866" t="s">
        <v>379</v>
      </c>
      <c r="B1866" s="21" t="s">
        <v>313</v>
      </c>
      <c r="C1866" s="22">
        <v>44344</v>
      </c>
      <c r="D1866" t="s">
        <v>99</v>
      </c>
      <c r="E1866" t="s">
        <v>100</v>
      </c>
      <c r="F1866" s="21" t="s">
        <v>318</v>
      </c>
      <c r="G1866" s="32">
        <v>981.34</v>
      </c>
      <c r="H1866" s="22">
        <v>44332</v>
      </c>
      <c r="I1866" s="23">
        <v>44347</v>
      </c>
      <c r="J1866">
        <f t="shared" si="174"/>
        <v>16</v>
      </c>
      <c r="K1866" s="2">
        <f t="shared" si="175"/>
        <v>44339.5</v>
      </c>
      <c r="L1866" s="9">
        <f t="shared" si="170"/>
        <v>16</v>
      </c>
      <c r="M1866" s="2">
        <f t="shared" si="171"/>
        <v>44339.5</v>
      </c>
      <c r="N1866" s="22">
        <v>44344</v>
      </c>
      <c r="O1866" s="22">
        <v>44350</v>
      </c>
      <c r="P1866" s="22">
        <v>44349.5</v>
      </c>
      <c r="Q1866">
        <f t="shared" si="172"/>
        <v>10</v>
      </c>
      <c r="R1866" s="33">
        <f t="shared" si="173"/>
        <v>9813.4</v>
      </c>
    </row>
    <row r="1867" spans="1:18" x14ac:dyDescent="0.35">
      <c r="A1867" t="s">
        <v>379</v>
      </c>
      <c r="B1867" s="21" t="s">
        <v>313</v>
      </c>
      <c r="C1867" s="22">
        <v>44344</v>
      </c>
      <c r="D1867" t="s">
        <v>114</v>
      </c>
      <c r="E1867" t="s">
        <v>115</v>
      </c>
      <c r="F1867" s="21" t="s">
        <v>132</v>
      </c>
      <c r="G1867" s="32">
        <v>125.15</v>
      </c>
      <c r="H1867" s="22">
        <v>44332</v>
      </c>
      <c r="I1867" s="23">
        <v>44347</v>
      </c>
      <c r="J1867">
        <f t="shared" si="174"/>
        <v>16</v>
      </c>
      <c r="K1867" s="2">
        <f t="shared" si="175"/>
        <v>44339.5</v>
      </c>
      <c r="L1867" s="9">
        <f t="shared" ref="L1867:L1930" si="176">I1867-H1867+1</f>
        <v>16</v>
      </c>
      <c r="M1867" s="2">
        <f t="shared" ref="M1867:M1930" si="177">(H1867+I1867)/2</f>
        <v>44339.5</v>
      </c>
      <c r="N1867" s="22">
        <v>44344</v>
      </c>
      <c r="O1867" s="22">
        <v>44350</v>
      </c>
      <c r="P1867" s="22">
        <v>44349.5</v>
      </c>
      <c r="Q1867">
        <f t="shared" ref="Q1867:Q1930" si="178">P1867-M1867</f>
        <v>10</v>
      </c>
      <c r="R1867" s="33">
        <f t="shared" ref="R1867:R1930" si="179">Q1867*G1867</f>
        <v>1251.5</v>
      </c>
    </row>
    <row r="1868" spans="1:18" x14ac:dyDescent="0.35">
      <c r="A1868" t="s">
        <v>379</v>
      </c>
      <c r="B1868" s="21" t="s">
        <v>313</v>
      </c>
      <c r="C1868" s="22">
        <v>44344</v>
      </c>
      <c r="D1868" t="s">
        <v>99</v>
      </c>
      <c r="E1868" t="s">
        <v>100</v>
      </c>
      <c r="F1868" s="21" t="s">
        <v>316</v>
      </c>
      <c r="G1868" s="32">
        <v>557.08000000000004</v>
      </c>
      <c r="H1868" s="22">
        <v>44332</v>
      </c>
      <c r="I1868" s="23">
        <v>44347</v>
      </c>
      <c r="J1868">
        <f t="shared" si="174"/>
        <v>16</v>
      </c>
      <c r="K1868" s="2">
        <f t="shared" si="175"/>
        <v>44339.5</v>
      </c>
      <c r="L1868" s="9">
        <f t="shared" si="176"/>
        <v>16</v>
      </c>
      <c r="M1868" s="2">
        <f t="shared" si="177"/>
        <v>44339.5</v>
      </c>
      <c r="N1868" s="22">
        <v>44344</v>
      </c>
      <c r="O1868" s="22">
        <v>44350</v>
      </c>
      <c r="P1868" s="22">
        <v>44349.5</v>
      </c>
      <c r="Q1868">
        <f t="shared" si="178"/>
        <v>10</v>
      </c>
      <c r="R1868" s="33">
        <f t="shared" si="179"/>
        <v>5570.8</v>
      </c>
    </row>
    <row r="1869" spans="1:18" x14ac:dyDescent="0.35">
      <c r="A1869" t="s">
        <v>379</v>
      </c>
      <c r="B1869" s="21" t="s">
        <v>313</v>
      </c>
      <c r="C1869" s="22">
        <v>44344</v>
      </c>
      <c r="D1869" t="s">
        <v>114</v>
      </c>
      <c r="E1869" t="s">
        <v>115</v>
      </c>
      <c r="F1869" s="21" t="s">
        <v>133</v>
      </c>
      <c r="G1869" s="32">
        <v>12.37</v>
      </c>
      <c r="H1869" s="22">
        <v>44332</v>
      </c>
      <c r="I1869" s="23">
        <v>44347</v>
      </c>
      <c r="J1869">
        <f t="shared" si="174"/>
        <v>16</v>
      </c>
      <c r="K1869" s="2">
        <f t="shared" si="175"/>
        <v>44339.5</v>
      </c>
      <c r="L1869" s="9">
        <f t="shared" si="176"/>
        <v>16</v>
      </c>
      <c r="M1869" s="2">
        <f t="shared" si="177"/>
        <v>44339.5</v>
      </c>
      <c r="N1869" s="22">
        <v>44344</v>
      </c>
      <c r="O1869" s="22">
        <v>44350</v>
      </c>
      <c r="P1869" s="22">
        <v>44349.5</v>
      </c>
      <c r="Q1869">
        <f t="shared" si="178"/>
        <v>10</v>
      </c>
      <c r="R1869" s="33">
        <f t="shared" si="179"/>
        <v>123.69999999999999</v>
      </c>
    </row>
    <row r="1870" spans="1:18" x14ac:dyDescent="0.35">
      <c r="A1870" t="s">
        <v>379</v>
      </c>
      <c r="B1870" s="21" t="s">
        <v>313</v>
      </c>
      <c r="C1870" s="22">
        <v>44344</v>
      </c>
      <c r="D1870" t="s">
        <v>114</v>
      </c>
      <c r="E1870" t="s">
        <v>115</v>
      </c>
      <c r="F1870" s="21" t="s">
        <v>136</v>
      </c>
      <c r="G1870" s="32">
        <v>104.7</v>
      </c>
      <c r="H1870" s="22">
        <v>44332</v>
      </c>
      <c r="I1870" s="23">
        <v>44347</v>
      </c>
      <c r="J1870">
        <f t="shared" si="174"/>
        <v>16</v>
      </c>
      <c r="K1870" s="2">
        <f t="shared" si="175"/>
        <v>44339.5</v>
      </c>
      <c r="L1870" s="9">
        <f t="shared" si="176"/>
        <v>16</v>
      </c>
      <c r="M1870" s="2">
        <f t="shared" si="177"/>
        <v>44339.5</v>
      </c>
      <c r="N1870" s="22">
        <v>44344</v>
      </c>
      <c r="O1870" s="22">
        <v>44350</v>
      </c>
      <c r="P1870" s="22">
        <v>44349.5</v>
      </c>
      <c r="Q1870">
        <f t="shared" si="178"/>
        <v>10</v>
      </c>
      <c r="R1870" s="33">
        <f t="shared" si="179"/>
        <v>1047</v>
      </c>
    </row>
    <row r="1871" spans="1:18" x14ac:dyDescent="0.35">
      <c r="A1871" t="s">
        <v>379</v>
      </c>
      <c r="B1871" s="21" t="s">
        <v>313</v>
      </c>
      <c r="C1871" s="22">
        <v>44344</v>
      </c>
      <c r="D1871" t="s">
        <v>110</v>
      </c>
      <c r="E1871" t="s">
        <v>111</v>
      </c>
      <c r="F1871" s="21" t="s">
        <v>137</v>
      </c>
      <c r="G1871" s="32">
        <v>418.23</v>
      </c>
      <c r="H1871" s="22">
        <v>44332</v>
      </c>
      <c r="I1871" s="23">
        <v>44347</v>
      </c>
      <c r="J1871">
        <f t="shared" si="174"/>
        <v>16</v>
      </c>
      <c r="K1871" s="2">
        <f t="shared" si="175"/>
        <v>44339.5</v>
      </c>
      <c r="L1871" s="9">
        <f t="shared" si="176"/>
        <v>16</v>
      </c>
      <c r="M1871" s="2">
        <f t="shared" si="177"/>
        <v>44339.5</v>
      </c>
      <c r="N1871" s="22">
        <v>44344</v>
      </c>
      <c r="O1871" s="22">
        <v>44350</v>
      </c>
      <c r="P1871" s="22">
        <v>44349.5</v>
      </c>
      <c r="Q1871">
        <f t="shared" si="178"/>
        <v>10</v>
      </c>
      <c r="R1871" s="33">
        <f t="shared" si="179"/>
        <v>4182.3</v>
      </c>
    </row>
    <row r="1872" spans="1:18" x14ac:dyDescent="0.35">
      <c r="A1872" t="s">
        <v>379</v>
      </c>
      <c r="B1872" s="21" t="s">
        <v>313</v>
      </c>
      <c r="C1872" s="22">
        <v>44344</v>
      </c>
      <c r="D1872" t="s">
        <v>107</v>
      </c>
      <c r="E1872" t="s">
        <v>108</v>
      </c>
      <c r="F1872" s="21" t="s">
        <v>138</v>
      </c>
      <c r="G1872" s="32">
        <v>5997.0099999999993</v>
      </c>
      <c r="H1872" s="22">
        <v>44332</v>
      </c>
      <c r="I1872" s="23">
        <v>44347</v>
      </c>
      <c r="J1872">
        <f t="shared" si="174"/>
        <v>16</v>
      </c>
      <c r="K1872" s="2">
        <f t="shared" si="175"/>
        <v>44339.5</v>
      </c>
      <c r="L1872" s="9">
        <f t="shared" si="176"/>
        <v>16</v>
      </c>
      <c r="M1872" s="2">
        <f t="shared" si="177"/>
        <v>44339.5</v>
      </c>
      <c r="N1872" s="22">
        <v>44344</v>
      </c>
      <c r="O1872" s="22">
        <v>44350</v>
      </c>
      <c r="P1872" s="22">
        <v>44349.5</v>
      </c>
      <c r="Q1872">
        <f t="shared" si="178"/>
        <v>10</v>
      </c>
      <c r="R1872" s="33">
        <f t="shared" si="179"/>
        <v>59970.099999999991</v>
      </c>
    </row>
    <row r="1873" spans="1:18" x14ac:dyDescent="0.35">
      <c r="A1873" t="s">
        <v>379</v>
      </c>
      <c r="B1873" s="21" t="s">
        <v>313</v>
      </c>
      <c r="C1873" s="22">
        <v>44344</v>
      </c>
      <c r="D1873" t="s">
        <v>114</v>
      </c>
      <c r="E1873" t="s">
        <v>115</v>
      </c>
      <c r="F1873" s="21" t="s">
        <v>317</v>
      </c>
      <c r="G1873" s="32">
        <v>27.26</v>
      </c>
      <c r="H1873" s="22">
        <v>44332</v>
      </c>
      <c r="I1873" s="23">
        <v>44347</v>
      </c>
      <c r="J1873">
        <f t="shared" si="174"/>
        <v>16</v>
      </c>
      <c r="K1873" s="2">
        <f t="shared" si="175"/>
        <v>44339.5</v>
      </c>
      <c r="L1873" s="9">
        <f t="shared" si="176"/>
        <v>16</v>
      </c>
      <c r="M1873" s="2">
        <f t="shared" si="177"/>
        <v>44339.5</v>
      </c>
      <c r="N1873" s="22">
        <v>44344</v>
      </c>
      <c r="O1873" s="22">
        <v>44350</v>
      </c>
      <c r="P1873" s="22">
        <v>44349.5</v>
      </c>
      <c r="Q1873">
        <f t="shared" si="178"/>
        <v>10</v>
      </c>
      <c r="R1873" s="33">
        <f t="shared" si="179"/>
        <v>272.60000000000002</v>
      </c>
    </row>
    <row r="1874" spans="1:18" x14ac:dyDescent="0.35">
      <c r="A1874" t="s">
        <v>379</v>
      </c>
      <c r="B1874" s="21" t="s">
        <v>313</v>
      </c>
      <c r="C1874" s="22">
        <v>44344</v>
      </c>
      <c r="D1874" t="s">
        <v>114</v>
      </c>
      <c r="E1874" t="s">
        <v>115</v>
      </c>
      <c r="F1874" s="21" t="s">
        <v>141</v>
      </c>
      <c r="G1874" s="32">
        <v>262.56</v>
      </c>
      <c r="H1874" s="22">
        <v>44332</v>
      </c>
      <c r="I1874" s="23">
        <v>44347</v>
      </c>
      <c r="J1874">
        <f t="shared" si="174"/>
        <v>16</v>
      </c>
      <c r="K1874" s="2">
        <f t="shared" si="175"/>
        <v>44339.5</v>
      </c>
      <c r="L1874" s="9">
        <f t="shared" si="176"/>
        <v>16</v>
      </c>
      <c r="M1874" s="2">
        <f t="shared" si="177"/>
        <v>44339.5</v>
      </c>
      <c r="N1874" s="22">
        <v>44344</v>
      </c>
      <c r="O1874" s="22">
        <v>44350</v>
      </c>
      <c r="P1874" s="22">
        <v>44349.5</v>
      </c>
      <c r="Q1874">
        <f t="shared" si="178"/>
        <v>10</v>
      </c>
      <c r="R1874" s="33">
        <f t="shared" si="179"/>
        <v>2625.6</v>
      </c>
    </row>
    <row r="1875" spans="1:18" x14ac:dyDescent="0.35">
      <c r="A1875" t="s">
        <v>379</v>
      </c>
      <c r="B1875" s="21" t="s">
        <v>313</v>
      </c>
      <c r="C1875" s="22">
        <v>44344</v>
      </c>
      <c r="D1875" t="s">
        <v>107</v>
      </c>
      <c r="E1875" t="s">
        <v>108</v>
      </c>
      <c r="F1875" s="21" t="s">
        <v>142</v>
      </c>
      <c r="G1875" s="32">
        <v>40333.610000000015</v>
      </c>
      <c r="H1875" s="22">
        <v>44332</v>
      </c>
      <c r="I1875" s="23">
        <v>44347</v>
      </c>
      <c r="J1875">
        <f t="shared" si="174"/>
        <v>16</v>
      </c>
      <c r="K1875" s="2">
        <f t="shared" si="175"/>
        <v>44339.5</v>
      </c>
      <c r="L1875" s="9">
        <f t="shared" si="176"/>
        <v>16</v>
      </c>
      <c r="M1875" s="2">
        <f t="shared" si="177"/>
        <v>44339.5</v>
      </c>
      <c r="N1875" s="22">
        <v>44344</v>
      </c>
      <c r="O1875" s="22">
        <v>44357</v>
      </c>
      <c r="P1875" s="22">
        <v>44356.5</v>
      </c>
      <c r="Q1875">
        <f t="shared" si="178"/>
        <v>17</v>
      </c>
      <c r="R1875" s="33">
        <f t="shared" si="179"/>
        <v>685671.37000000023</v>
      </c>
    </row>
    <row r="1876" spans="1:18" x14ac:dyDescent="0.35">
      <c r="A1876" t="s">
        <v>379</v>
      </c>
      <c r="B1876" s="21" t="s">
        <v>313</v>
      </c>
      <c r="C1876" s="22">
        <v>44344</v>
      </c>
      <c r="D1876" t="s">
        <v>99</v>
      </c>
      <c r="E1876" t="s">
        <v>100</v>
      </c>
      <c r="F1876" s="21" t="s">
        <v>142</v>
      </c>
      <c r="G1876" s="32">
        <v>11590.390000000003</v>
      </c>
      <c r="H1876" s="22">
        <v>44332</v>
      </c>
      <c r="I1876" s="23">
        <v>44347</v>
      </c>
      <c r="J1876">
        <f t="shared" si="174"/>
        <v>16</v>
      </c>
      <c r="K1876" s="2">
        <f t="shared" si="175"/>
        <v>44339.5</v>
      </c>
      <c r="L1876" s="9">
        <f t="shared" si="176"/>
        <v>16</v>
      </c>
      <c r="M1876" s="2">
        <f t="shared" si="177"/>
        <v>44339.5</v>
      </c>
      <c r="N1876" s="22">
        <v>44344</v>
      </c>
      <c r="O1876" s="22">
        <v>44357</v>
      </c>
      <c r="P1876" s="22">
        <v>44356.5</v>
      </c>
      <c r="Q1876">
        <f t="shared" si="178"/>
        <v>17</v>
      </c>
      <c r="R1876" s="33">
        <f t="shared" si="179"/>
        <v>197036.63000000006</v>
      </c>
    </row>
    <row r="1877" spans="1:18" x14ac:dyDescent="0.35">
      <c r="A1877" t="s">
        <v>379</v>
      </c>
      <c r="B1877" s="21" t="s">
        <v>313</v>
      </c>
      <c r="C1877" s="22">
        <v>44344</v>
      </c>
      <c r="D1877" t="s">
        <v>110</v>
      </c>
      <c r="E1877" t="s">
        <v>111</v>
      </c>
      <c r="F1877" s="21" t="s">
        <v>143</v>
      </c>
      <c r="G1877" s="32">
        <v>56.02</v>
      </c>
      <c r="H1877" s="22">
        <v>44332</v>
      </c>
      <c r="I1877" s="23">
        <v>44347</v>
      </c>
      <c r="J1877">
        <f t="shared" si="174"/>
        <v>16</v>
      </c>
      <c r="K1877" s="2">
        <f t="shared" si="175"/>
        <v>44339.5</v>
      </c>
      <c r="L1877" s="9">
        <f t="shared" si="176"/>
        <v>16</v>
      </c>
      <c r="M1877" s="2">
        <f t="shared" si="177"/>
        <v>44339.5</v>
      </c>
      <c r="N1877" s="22">
        <v>44344</v>
      </c>
      <c r="O1877" s="22">
        <v>44362</v>
      </c>
      <c r="P1877" s="22">
        <v>44361.5</v>
      </c>
      <c r="Q1877">
        <f t="shared" si="178"/>
        <v>22</v>
      </c>
      <c r="R1877" s="33">
        <f t="shared" si="179"/>
        <v>1232.44</v>
      </c>
    </row>
    <row r="1878" spans="1:18" x14ac:dyDescent="0.35">
      <c r="A1878" t="s">
        <v>379</v>
      </c>
      <c r="B1878" s="21" t="s">
        <v>313</v>
      </c>
      <c r="C1878" s="22">
        <v>44344</v>
      </c>
      <c r="D1878" t="s">
        <v>110</v>
      </c>
      <c r="E1878" t="s">
        <v>111</v>
      </c>
      <c r="F1878" s="21" t="s">
        <v>144</v>
      </c>
      <c r="G1878" s="32">
        <v>60.8</v>
      </c>
      <c r="H1878" s="22">
        <v>44332</v>
      </c>
      <c r="I1878" s="23">
        <v>44347</v>
      </c>
      <c r="J1878">
        <f t="shared" si="174"/>
        <v>16</v>
      </c>
      <c r="K1878" s="2">
        <f t="shared" si="175"/>
        <v>44339.5</v>
      </c>
      <c r="L1878" s="9">
        <f t="shared" si="176"/>
        <v>16</v>
      </c>
      <c r="M1878" s="2">
        <f t="shared" si="177"/>
        <v>44339.5</v>
      </c>
      <c r="N1878" s="22">
        <v>44344</v>
      </c>
      <c r="O1878" s="22">
        <v>44362</v>
      </c>
      <c r="P1878" s="22">
        <v>44361.5</v>
      </c>
      <c r="Q1878">
        <f t="shared" si="178"/>
        <v>22</v>
      </c>
      <c r="R1878" s="33">
        <f t="shared" si="179"/>
        <v>1337.6</v>
      </c>
    </row>
    <row r="1879" spans="1:18" x14ac:dyDescent="0.35">
      <c r="A1879" t="s">
        <v>379</v>
      </c>
      <c r="B1879" s="21" t="s">
        <v>313</v>
      </c>
      <c r="C1879" s="22">
        <v>44344</v>
      </c>
      <c r="D1879" t="s">
        <v>148</v>
      </c>
      <c r="E1879" t="s">
        <v>149</v>
      </c>
      <c r="F1879" s="21" t="s">
        <v>151</v>
      </c>
      <c r="G1879" s="32">
        <v>153.25</v>
      </c>
      <c r="H1879" s="22">
        <v>44332</v>
      </c>
      <c r="I1879" s="23">
        <v>44347</v>
      </c>
      <c r="J1879">
        <f t="shared" si="174"/>
        <v>16</v>
      </c>
      <c r="K1879" s="2">
        <f t="shared" si="175"/>
        <v>44339.5</v>
      </c>
      <c r="L1879" s="9">
        <f t="shared" si="176"/>
        <v>16</v>
      </c>
      <c r="M1879" s="2">
        <f t="shared" si="177"/>
        <v>44339.5</v>
      </c>
      <c r="N1879" s="22">
        <v>44344</v>
      </c>
      <c r="O1879" s="22">
        <v>44362</v>
      </c>
      <c r="P1879" s="22">
        <v>44361.5</v>
      </c>
      <c r="Q1879">
        <f t="shared" si="178"/>
        <v>22</v>
      </c>
      <c r="R1879" s="33">
        <f t="shared" si="179"/>
        <v>3371.5</v>
      </c>
    </row>
    <row r="1880" spans="1:18" x14ac:dyDescent="0.35">
      <c r="A1880" t="s">
        <v>379</v>
      </c>
      <c r="B1880" s="21" t="s">
        <v>313</v>
      </c>
      <c r="C1880" s="22">
        <v>44344</v>
      </c>
      <c r="D1880" t="s">
        <v>110</v>
      </c>
      <c r="E1880" t="s">
        <v>111</v>
      </c>
      <c r="F1880" s="21" t="s">
        <v>153</v>
      </c>
      <c r="G1880" s="32">
        <v>405.81</v>
      </c>
      <c r="H1880" s="22">
        <v>44332</v>
      </c>
      <c r="I1880" s="23">
        <v>44347</v>
      </c>
      <c r="J1880">
        <f t="shared" si="174"/>
        <v>16</v>
      </c>
      <c r="K1880" s="2">
        <f t="shared" si="175"/>
        <v>44339.5</v>
      </c>
      <c r="L1880" s="9">
        <f t="shared" si="176"/>
        <v>16</v>
      </c>
      <c r="M1880" s="2">
        <f t="shared" si="177"/>
        <v>44339.5</v>
      </c>
      <c r="N1880" s="22">
        <v>44344</v>
      </c>
      <c r="O1880" s="22">
        <v>44362</v>
      </c>
      <c r="P1880" s="22">
        <v>44361.5</v>
      </c>
      <c r="Q1880">
        <f t="shared" si="178"/>
        <v>22</v>
      </c>
      <c r="R1880" s="33">
        <f t="shared" si="179"/>
        <v>8927.82</v>
      </c>
    </row>
    <row r="1881" spans="1:18" x14ac:dyDescent="0.35">
      <c r="A1881" t="s">
        <v>379</v>
      </c>
      <c r="B1881" s="21" t="s">
        <v>313</v>
      </c>
      <c r="C1881" s="22">
        <v>44344</v>
      </c>
      <c r="D1881" t="s">
        <v>148</v>
      </c>
      <c r="E1881" t="s">
        <v>149</v>
      </c>
      <c r="F1881" s="21" t="s">
        <v>298</v>
      </c>
      <c r="G1881" s="32">
        <v>27.36</v>
      </c>
      <c r="H1881" s="22">
        <v>44332</v>
      </c>
      <c r="I1881" s="23">
        <v>44347</v>
      </c>
      <c r="J1881">
        <f t="shared" si="174"/>
        <v>16</v>
      </c>
      <c r="K1881" s="2">
        <f t="shared" si="175"/>
        <v>44339.5</v>
      </c>
      <c r="L1881" s="9">
        <f t="shared" si="176"/>
        <v>16</v>
      </c>
      <c r="M1881" s="2">
        <f t="shared" si="177"/>
        <v>44339.5</v>
      </c>
      <c r="N1881" s="22">
        <v>44344</v>
      </c>
      <c r="O1881" s="22">
        <v>44362</v>
      </c>
      <c r="P1881" s="22">
        <v>44361.5</v>
      </c>
      <c r="Q1881">
        <f t="shared" si="178"/>
        <v>22</v>
      </c>
      <c r="R1881" s="33">
        <f t="shared" si="179"/>
        <v>601.91999999999996</v>
      </c>
    </row>
    <row r="1882" spans="1:18" x14ac:dyDescent="0.35">
      <c r="A1882" t="s">
        <v>379</v>
      </c>
      <c r="B1882" s="21" t="s">
        <v>313</v>
      </c>
      <c r="C1882" s="22">
        <v>44344</v>
      </c>
      <c r="D1882" t="s">
        <v>99</v>
      </c>
      <c r="E1882" t="s">
        <v>100</v>
      </c>
      <c r="F1882" s="21" t="s">
        <v>295</v>
      </c>
      <c r="G1882" s="32">
        <v>378.75</v>
      </c>
      <c r="H1882" s="22">
        <v>44332</v>
      </c>
      <c r="I1882" s="23">
        <v>44347</v>
      </c>
      <c r="J1882">
        <f t="shared" si="174"/>
        <v>16</v>
      </c>
      <c r="K1882" s="2">
        <f t="shared" si="175"/>
        <v>44339.5</v>
      </c>
      <c r="L1882" s="9">
        <f t="shared" si="176"/>
        <v>16</v>
      </c>
      <c r="M1882" s="2">
        <f t="shared" si="177"/>
        <v>44339.5</v>
      </c>
      <c r="N1882" s="22">
        <v>44344</v>
      </c>
      <c r="O1882" s="22">
        <v>44362</v>
      </c>
      <c r="P1882" s="22">
        <v>44361.5</v>
      </c>
      <c r="Q1882">
        <f t="shared" si="178"/>
        <v>22</v>
      </c>
      <c r="R1882" s="33">
        <f t="shared" si="179"/>
        <v>8332.5</v>
      </c>
    </row>
    <row r="1883" spans="1:18" x14ac:dyDescent="0.35">
      <c r="A1883" t="s">
        <v>379</v>
      </c>
      <c r="B1883" s="21" t="s">
        <v>313</v>
      </c>
      <c r="C1883" s="22">
        <v>44344</v>
      </c>
      <c r="D1883" t="s">
        <v>148</v>
      </c>
      <c r="E1883" t="s">
        <v>149</v>
      </c>
      <c r="F1883" s="21" t="s">
        <v>155</v>
      </c>
      <c r="G1883" s="32">
        <v>17.48</v>
      </c>
      <c r="H1883" s="22">
        <v>44332</v>
      </c>
      <c r="I1883" s="23">
        <v>44347</v>
      </c>
      <c r="J1883">
        <f t="shared" si="174"/>
        <v>16</v>
      </c>
      <c r="K1883" s="2">
        <f t="shared" si="175"/>
        <v>44339.5</v>
      </c>
      <c r="L1883" s="9">
        <f t="shared" si="176"/>
        <v>16</v>
      </c>
      <c r="M1883" s="2">
        <f t="shared" si="177"/>
        <v>44339.5</v>
      </c>
      <c r="N1883" s="22">
        <v>44344</v>
      </c>
      <c r="O1883" s="22">
        <v>44362</v>
      </c>
      <c r="P1883" s="22">
        <v>44361.5</v>
      </c>
      <c r="Q1883">
        <f t="shared" si="178"/>
        <v>22</v>
      </c>
      <c r="R1883" s="33">
        <f t="shared" si="179"/>
        <v>384.56</v>
      </c>
    </row>
    <row r="1884" spans="1:18" x14ac:dyDescent="0.35">
      <c r="A1884" t="s">
        <v>379</v>
      </c>
      <c r="B1884" s="21" t="s">
        <v>313</v>
      </c>
      <c r="C1884" s="22">
        <v>44344</v>
      </c>
      <c r="D1884" t="s">
        <v>114</v>
      </c>
      <c r="E1884" t="s">
        <v>115</v>
      </c>
      <c r="F1884" s="21" t="s">
        <v>146</v>
      </c>
      <c r="G1884" s="32">
        <v>19</v>
      </c>
      <c r="H1884" s="22">
        <v>44332</v>
      </c>
      <c r="I1884" s="23">
        <v>44347</v>
      </c>
      <c r="J1884">
        <f t="shared" si="174"/>
        <v>16</v>
      </c>
      <c r="K1884" s="2">
        <f t="shared" si="175"/>
        <v>44339.5</v>
      </c>
      <c r="L1884" s="9">
        <f t="shared" si="176"/>
        <v>16</v>
      </c>
      <c r="M1884" s="2">
        <f t="shared" si="177"/>
        <v>44339.5</v>
      </c>
      <c r="N1884" s="22">
        <v>44344</v>
      </c>
      <c r="O1884" s="22">
        <v>44362</v>
      </c>
      <c r="P1884" s="22">
        <v>44361.5</v>
      </c>
      <c r="Q1884">
        <f t="shared" si="178"/>
        <v>22</v>
      </c>
      <c r="R1884" s="33">
        <f t="shared" si="179"/>
        <v>418</v>
      </c>
    </row>
    <row r="1885" spans="1:18" x14ac:dyDescent="0.35">
      <c r="A1885" t="s">
        <v>379</v>
      </c>
      <c r="B1885" s="21" t="s">
        <v>313</v>
      </c>
      <c r="C1885" s="22">
        <v>44344</v>
      </c>
      <c r="D1885" t="s">
        <v>148</v>
      </c>
      <c r="E1885" t="s">
        <v>149</v>
      </c>
      <c r="F1885" s="21" t="s">
        <v>320</v>
      </c>
      <c r="G1885" s="32">
        <v>30.89</v>
      </c>
      <c r="H1885" s="22">
        <v>44332</v>
      </c>
      <c r="I1885" s="23">
        <v>44347</v>
      </c>
      <c r="J1885">
        <f t="shared" si="174"/>
        <v>16</v>
      </c>
      <c r="K1885" s="2">
        <f t="shared" si="175"/>
        <v>44339.5</v>
      </c>
      <c r="L1885" s="9">
        <f t="shared" si="176"/>
        <v>16</v>
      </c>
      <c r="M1885" s="2">
        <f t="shared" si="177"/>
        <v>44339.5</v>
      </c>
      <c r="N1885" s="22">
        <v>44344</v>
      </c>
      <c r="O1885" s="22">
        <v>44362</v>
      </c>
      <c r="P1885" s="22">
        <v>44361.5</v>
      </c>
      <c r="Q1885">
        <f t="shared" si="178"/>
        <v>22</v>
      </c>
      <c r="R1885" s="33">
        <f t="shared" si="179"/>
        <v>679.58</v>
      </c>
    </row>
    <row r="1886" spans="1:18" x14ac:dyDescent="0.35">
      <c r="A1886" t="s">
        <v>379</v>
      </c>
      <c r="B1886" s="21" t="s">
        <v>313</v>
      </c>
      <c r="C1886" s="22">
        <v>44344</v>
      </c>
      <c r="D1886" t="s">
        <v>114</v>
      </c>
      <c r="E1886" t="s">
        <v>115</v>
      </c>
      <c r="F1886" s="21" t="s">
        <v>247</v>
      </c>
      <c r="G1886" s="32">
        <v>18.350000000000001</v>
      </c>
      <c r="H1886" s="22">
        <v>44332</v>
      </c>
      <c r="I1886" s="23">
        <v>44347</v>
      </c>
      <c r="J1886">
        <f t="shared" si="174"/>
        <v>16</v>
      </c>
      <c r="K1886" s="2">
        <f t="shared" si="175"/>
        <v>44339.5</v>
      </c>
      <c r="L1886" s="9">
        <f t="shared" si="176"/>
        <v>16</v>
      </c>
      <c r="M1886" s="2">
        <f t="shared" si="177"/>
        <v>44339.5</v>
      </c>
      <c r="N1886" s="22">
        <v>44344</v>
      </c>
      <c r="O1886" s="22">
        <v>44362</v>
      </c>
      <c r="P1886" s="22">
        <v>44361.5</v>
      </c>
      <c r="Q1886">
        <f t="shared" si="178"/>
        <v>22</v>
      </c>
      <c r="R1886" s="33">
        <f t="shared" si="179"/>
        <v>403.70000000000005</v>
      </c>
    </row>
    <row r="1887" spans="1:18" x14ac:dyDescent="0.35">
      <c r="A1887" t="s">
        <v>379</v>
      </c>
      <c r="B1887" s="21" t="s">
        <v>313</v>
      </c>
      <c r="C1887" s="22">
        <v>44344</v>
      </c>
      <c r="D1887" t="s">
        <v>148</v>
      </c>
      <c r="E1887" t="s">
        <v>149</v>
      </c>
      <c r="F1887" s="21" t="s">
        <v>156</v>
      </c>
      <c r="G1887" s="32">
        <v>109.10999999999999</v>
      </c>
      <c r="H1887" s="22">
        <v>44332</v>
      </c>
      <c r="I1887" s="23">
        <v>44347</v>
      </c>
      <c r="J1887">
        <f t="shared" si="174"/>
        <v>16</v>
      </c>
      <c r="K1887" s="2">
        <f t="shared" si="175"/>
        <v>44339.5</v>
      </c>
      <c r="L1887" s="9">
        <f t="shared" si="176"/>
        <v>16</v>
      </c>
      <c r="M1887" s="2">
        <f t="shared" si="177"/>
        <v>44339.5</v>
      </c>
      <c r="N1887" s="22">
        <v>44344</v>
      </c>
      <c r="O1887" s="22">
        <v>44362</v>
      </c>
      <c r="P1887" s="22">
        <v>44361.5</v>
      </c>
      <c r="Q1887">
        <f t="shared" si="178"/>
        <v>22</v>
      </c>
      <c r="R1887" s="33">
        <f t="shared" si="179"/>
        <v>2400.4199999999996</v>
      </c>
    </row>
    <row r="1888" spans="1:18" x14ac:dyDescent="0.35">
      <c r="A1888" t="s">
        <v>379</v>
      </c>
      <c r="B1888" s="21" t="s">
        <v>313</v>
      </c>
      <c r="C1888" s="22">
        <v>44344</v>
      </c>
      <c r="D1888" t="s">
        <v>114</v>
      </c>
      <c r="E1888" t="s">
        <v>115</v>
      </c>
      <c r="F1888" s="21" t="s">
        <v>248</v>
      </c>
      <c r="G1888" s="32">
        <v>15.61</v>
      </c>
      <c r="H1888" s="22">
        <v>44332</v>
      </c>
      <c r="I1888" s="23">
        <v>44347</v>
      </c>
      <c r="J1888">
        <f t="shared" si="174"/>
        <v>16</v>
      </c>
      <c r="K1888" s="2">
        <f t="shared" si="175"/>
        <v>44339.5</v>
      </c>
      <c r="L1888" s="9">
        <f t="shared" si="176"/>
        <v>16</v>
      </c>
      <c r="M1888" s="2">
        <f t="shared" si="177"/>
        <v>44339.5</v>
      </c>
      <c r="N1888" s="22">
        <v>44344</v>
      </c>
      <c r="O1888" s="22">
        <v>44362</v>
      </c>
      <c r="P1888" s="22">
        <v>44361.5</v>
      </c>
      <c r="Q1888">
        <f t="shared" si="178"/>
        <v>22</v>
      </c>
      <c r="R1888" s="33">
        <f t="shared" si="179"/>
        <v>343.41999999999996</v>
      </c>
    </row>
    <row r="1889" spans="1:18" x14ac:dyDescent="0.35">
      <c r="A1889" t="s">
        <v>379</v>
      </c>
      <c r="B1889" s="21" t="s">
        <v>313</v>
      </c>
      <c r="C1889" s="22">
        <v>44344</v>
      </c>
      <c r="D1889" t="s">
        <v>148</v>
      </c>
      <c r="E1889" t="s">
        <v>149</v>
      </c>
      <c r="F1889" s="21" t="s">
        <v>157</v>
      </c>
      <c r="G1889" s="32">
        <v>370.54999999999995</v>
      </c>
      <c r="H1889" s="22">
        <v>44332</v>
      </c>
      <c r="I1889" s="23">
        <v>44347</v>
      </c>
      <c r="J1889">
        <f t="shared" si="174"/>
        <v>16</v>
      </c>
      <c r="K1889" s="2">
        <f t="shared" si="175"/>
        <v>44339.5</v>
      </c>
      <c r="L1889" s="9">
        <f t="shared" si="176"/>
        <v>16</v>
      </c>
      <c r="M1889" s="2">
        <f t="shared" si="177"/>
        <v>44339.5</v>
      </c>
      <c r="N1889" s="22">
        <v>44344</v>
      </c>
      <c r="O1889" s="22">
        <v>44362</v>
      </c>
      <c r="P1889" s="22">
        <v>44361.5</v>
      </c>
      <c r="Q1889">
        <f t="shared" si="178"/>
        <v>22</v>
      </c>
      <c r="R1889" s="33">
        <f t="shared" si="179"/>
        <v>8152.0999999999985</v>
      </c>
    </row>
    <row r="1890" spans="1:18" x14ac:dyDescent="0.35">
      <c r="A1890" t="s">
        <v>379</v>
      </c>
      <c r="B1890" s="21" t="s">
        <v>313</v>
      </c>
      <c r="C1890" s="22">
        <v>44344</v>
      </c>
      <c r="D1890" t="s">
        <v>148</v>
      </c>
      <c r="E1890" t="s">
        <v>149</v>
      </c>
      <c r="F1890" s="21" t="s">
        <v>158</v>
      </c>
      <c r="G1890" s="32">
        <v>419.29</v>
      </c>
      <c r="H1890" s="22">
        <v>44332</v>
      </c>
      <c r="I1890" s="23">
        <v>44347</v>
      </c>
      <c r="J1890">
        <f t="shared" si="174"/>
        <v>16</v>
      </c>
      <c r="K1890" s="2">
        <f t="shared" si="175"/>
        <v>44339.5</v>
      </c>
      <c r="L1890" s="9">
        <f t="shared" si="176"/>
        <v>16</v>
      </c>
      <c r="M1890" s="2">
        <f t="shared" si="177"/>
        <v>44339.5</v>
      </c>
      <c r="N1890" s="22">
        <v>44344</v>
      </c>
      <c r="O1890" s="22">
        <v>44362</v>
      </c>
      <c r="P1890" s="22">
        <v>44361.5</v>
      </c>
      <c r="Q1890">
        <f t="shared" si="178"/>
        <v>22</v>
      </c>
      <c r="R1890" s="33">
        <f t="shared" si="179"/>
        <v>9224.380000000001</v>
      </c>
    </row>
    <row r="1891" spans="1:18" x14ac:dyDescent="0.35">
      <c r="A1891" t="s">
        <v>379</v>
      </c>
      <c r="B1891" s="21" t="s">
        <v>313</v>
      </c>
      <c r="C1891" s="22">
        <v>44344</v>
      </c>
      <c r="D1891" t="s">
        <v>148</v>
      </c>
      <c r="E1891" t="s">
        <v>149</v>
      </c>
      <c r="F1891" s="21" t="s">
        <v>159</v>
      </c>
      <c r="G1891" s="32">
        <v>50.04</v>
      </c>
      <c r="H1891" s="22">
        <v>44332</v>
      </c>
      <c r="I1891" s="23">
        <v>44347</v>
      </c>
      <c r="J1891">
        <f t="shared" si="174"/>
        <v>16</v>
      </c>
      <c r="K1891" s="2">
        <f t="shared" si="175"/>
        <v>44339.5</v>
      </c>
      <c r="L1891" s="9">
        <f t="shared" si="176"/>
        <v>16</v>
      </c>
      <c r="M1891" s="2">
        <f t="shared" si="177"/>
        <v>44339.5</v>
      </c>
      <c r="N1891" s="22">
        <v>44344</v>
      </c>
      <c r="O1891" s="22">
        <v>44362</v>
      </c>
      <c r="P1891" s="22">
        <v>44361.5</v>
      </c>
      <c r="Q1891">
        <f t="shared" si="178"/>
        <v>22</v>
      </c>
      <c r="R1891" s="33">
        <f t="shared" si="179"/>
        <v>1100.8799999999999</v>
      </c>
    </row>
    <row r="1892" spans="1:18" x14ac:dyDescent="0.35">
      <c r="A1892" t="s">
        <v>379</v>
      </c>
      <c r="B1892" s="21" t="s">
        <v>313</v>
      </c>
      <c r="C1892" s="22">
        <v>44344</v>
      </c>
      <c r="D1892" t="s">
        <v>110</v>
      </c>
      <c r="E1892" t="s">
        <v>111</v>
      </c>
      <c r="F1892" s="21" t="s">
        <v>147</v>
      </c>
      <c r="G1892" s="32">
        <v>4.79</v>
      </c>
      <c r="H1892" s="22">
        <v>44332</v>
      </c>
      <c r="I1892" s="23">
        <v>44347</v>
      </c>
      <c r="J1892">
        <f t="shared" si="174"/>
        <v>16</v>
      </c>
      <c r="K1892" s="2">
        <f t="shared" si="175"/>
        <v>44339.5</v>
      </c>
      <c r="L1892" s="9">
        <f t="shared" si="176"/>
        <v>16</v>
      </c>
      <c r="M1892" s="2">
        <f t="shared" si="177"/>
        <v>44339.5</v>
      </c>
      <c r="N1892" s="22">
        <v>44344</v>
      </c>
      <c r="O1892" s="22">
        <v>44362</v>
      </c>
      <c r="P1892" s="22">
        <v>44361.5</v>
      </c>
      <c r="Q1892">
        <f t="shared" si="178"/>
        <v>22</v>
      </c>
      <c r="R1892" s="33">
        <f t="shared" si="179"/>
        <v>105.38</v>
      </c>
    </row>
    <row r="1893" spans="1:18" x14ac:dyDescent="0.35">
      <c r="A1893" t="s">
        <v>379</v>
      </c>
      <c r="B1893" s="21" t="s">
        <v>313</v>
      </c>
      <c r="C1893" s="22">
        <v>44344</v>
      </c>
      <c r="D1893" t="s">
        <v>148</v>
      </c>
      <c r="E1893" t="s">
        <v>149</v>
      </c>
      <c r="F1893" s="21" t="s">
        <v>301</v>
      </c>
      <c r="G1893" s="32">
        <v>88.06</v>
      </c>
      <c r="H1893" s="22">
        <v>44332</v>
      </c>
      <c r="I1893" s="23">
        <v>44347</v>
      </c>
      <c r="J1893">
        <f t="shared" si="174"/>
        <v>16</v>
      </c>
      <c r="K1893" s="2">
        <f t="shared" si="175"/>
        <v>44339.5</v>
      </c>
      <c r="L1893" s="9">
        <f t="shared" si="176"/>
        <v>16</v>
      </c>
      <c r="M1893" s="2">
        <f t="shared" si="177"/>
        <v>44339.5</v>
      </c>
      <c r="N1893" s="22">
        <v>44344</v>
      </c>
      <c r="O1893" s="22">
        <v>44362</v>
      </c>
      <c r="P1893" s="22">
        <v>44361.5</v>
      </c>
      <c r="Q1893">
        <f t="shared" si="178"/>
        <v>22</v>
      </c>
      <c r="R1893" s="33">
        <f t="shared" si="179"/>
        <v>1937.3200000000002</v>
      </c>
    </row>
    <row r="1894" spans="1:18" x14ac:dyDescent="0.35">
      <c r="A1894" t="s">
        <v>379</v>
      </c>
      <c r="B1894" s="21" t="s">
        <v>313</v>
      </c>
      <c r="C1894" s="22">
        <v>44344</v>
      </c>
      <c r="D1894" t="s">
        <v>148</v>
      </c>
      <c r="E1894" t="s">
        <v>149</v>
      </c>
      <c r="F1894" s="21" t="s">
        <v>321</v>
      </c>
      <c r="G1894" s="32">
        <v>218.21</v>
      </c>
      <c r="H1894" s="22">
        <v>44332</v>
      </c>
      <c r="I1894" s="23">
        <v>44347</v>
      </c>
      <c r="J1894">
        <f t="shared" si="174"/>
        <v>16</v>
      </c>
      <c r="K1894" s="2">
        <f t="shared" si="175"/>
        <v>44339.5</v>
      </c>
      <c r="L1894" s="9">
        <f t="shared" si="176"/>
        <v>16</v>
      </c>
      <c r="M1894" s="2">
        <f t="shared" si="177"/>
        <v>44339.5</v>
      </c>
      <c r="N1894" s="22">
        <v>44344</v>
      </c>
      <c r="O1894" s="22">
        <v>44362</v>
      </c>
      <c r="P1894" s="22">
        <v>44361.5</v>
      </c>
      <c r="Q1894">
        <f t="shared" si="178"/>
        <v>22</v>
      </c>
      <c r="R1894" s="33">
        <f t="shared" si="179"/>
        <v>4800.62</v>
      </c>
    </row>
    <row r="1895" spans="1:18" x14ac:dyDescent="0.35">
      <c r="A1895" t="s">
        <v>379</v>
      </c>
      <c r="B1895" s="21" t="s">
        <v>313</v>
      </c>
      <c r="C1895" s="22">
        <v>44344</v>
      </c>
      <c r="D1895" t="s">
        <v>107</v>
      </c>
      <c r="E1895" t="s">
        <v>108</v>
      </c>
      <c r="F1895" s="21" t="s">
        <v>261</v>
      </c>
      <c r="G1895" s="32">
        <v>131.57</v>
      </c>
      <c r="H1895" s="22">
        <v>44332</v>
      </c>
      <c r="I1895" s="23">
        <v>44347</v>
      </c>
      <c r="J1895">
        <f t="shared" si="174"/>
        <v>16</v>
      </c>
      <c r="K1895" s="2">
        <f t="shared" si="175"/>
        <v>44339.5</v>
      </c>
      <c r="L1895" s="9">
        <f t="shared" si="176"/>
        <v>16</v>
      </c>
      <c r="M1895" s="2">
        <f t="shared" si="177"/>
        <v>44339.5</v>
      </c>
      <c r="N1895" s="22">
        <v>44344</v>
      </c>
      <c r="O1895" s="22">
        <v>44365</v>
      </c>
      <c r="P1895" s="22">
        <v>44364.5</v>
      </c>
      <c r="Q1895">
        <f t="shared" si="178"/>
        <v>25</v>
      </c>
      <c r="R1895" s="33">
        <f t="shared" si="179"/>
        <v>3289.25</v>
      </c>
    </row>
    <row r="1896" spans="1:18" x14ac:dyDescent="0.35">
      <c r="A1896" t="s">
        <v>379</v>
      </c>
      <c r="B1896" s="21" t="s">
        <v>313</v>
      </c>
      <c r="C1896" s="22">
        <v>44344</v>
      </c>
      <c r="D1896" t="s">
        <v>161</v>
      </c>
      <c r="E1896" t="s">
        <v>162</v>
      </c>
      <c r="F1896" s="21" t="s">
        <v>165</v>
      </c>
      <c r="G1896" s="32">
        <v>417.9</v>
      </c>
      <c r="H1896" s="22">
        <v>44332</v>
      </c>
      <c r="I1896" s="23">
        <v>44347</v>
      </c>
      <c r="J1896">
        <f t="shared" si="174"/>
        <v>16</v>
      </c>
      <c r="K1896" s="2">
        <f t="shared" si="175"/>
        <v>44339.5</v>
      </c>
      <c r="L1896" s="9">
        <f t="shared" si="176"/>
        <v>16</v>
      </c>
      <c r="M1896" s="2">
        <f t="shared" si="177"/>
        <v>44339.5</v>
      </c>
      <c r="N1896" s="22">
        <v>44344</v>
      </c>
      <c r="O1896" s="22">
        <v>44368</v>
      </c>
      <c r="P1896" s="22">
        <v>44365.5</v>
      </c>
      <c r="Q1896">
        <f t="shared" si="178"/>
        <v>26</v>
      </c>
      <c r="R1896" s="33">
        <f t="shared" si="179"/>
        <v>10865.4</v>
      </c>
    </row>
    <row r="1897" spans="1:18" x14ac:dyDescent="0.35">
      <c r="A1897" t="s">
        <v>379</v>
      </c>
      <c r="B1897" s="21" t="s">
        <v>313</v>
      </c>
      <c r="C1897" s="22">
        <v>44344</v>
      </c>
      <c r="D1897" t="s">
        <v>161</v>
      </c>
      <c r="E1897" t="s">
        <v>162</v>
      </c>
      <c r="F1897" s="21" t="s">
        <v>163</v>
      </c>
      <c r="G1897" s="32">
        <v>601.76</v>
      </c>
      <c r="H1897" s="22">
        <v>44332</v>
      </c>
      <c r="I1897" s="23">
        <v>44347</v>
      </c>
      <c r="J1897">
        <f t="shared" si="174"/>
        <v>16</v>
      </c>
      <c r="K1897" s="2">
        <f t="shared" si="175"/>
        <v>44339.5</v>
      </c>
      <c r="L1897" s="9">
        <f t="shared" si="176"/>
        <v>16</v>
      </c>
      <c r="M1897" s="2">
        <f t="shared" si="177"/>
        <v>44339.5</v>
      </c>
      <c r="N1897" s="22">
        <v>44344</v>
      </c>
      <c r="O1897" s="22">
        <v>44368</v>
      </c>
      <c r="P1897" s="22">
        <v>44365.5</v>
      </c>
      <c r="Q1897">
        <f t="shared" si="178"/>
        <v>26</v>
      </c>
      <c r="R1897" s="33">
        <f t="shared" si="179"/>
        <v>15645.76</v>
      </c>
    </row>
    <row r="1898" spans="1:18" x14ac:dyDescent="0.35">
      <c r="A1898" t="s">
        <v>379</v>
      </c>
      <c r="B1898" s="21" t="s">
        <v>313</v>
      </c>
      <c r="C1898" s="22">
        <v>44344</v>
      </c>
      <c r="D1898" t="s">
        <v>161</v>
      </c>
      <c r="E1898" t="s">
        <v>162</v>
      </c>
      <c r="F1898" s="21" t="s">
        <v>323</v>
      </c>
      <c r="G1898" s="32">
        <v>349.78000000000003</v>
      </c>
      <c r="H1898" s="22">
        <v>44332</v>
      </c>
      <c r="I1898" s="23">
        <v>44347</v>
      </c>
      <c r="J1898">
        <f t="shared" si="174"/>
        <v>16</v>
      </c>
      <c r="K1898" s="2">
        <f t="shared" si="175"/>
        <v>44339.5</v>
      </c>
      <c r="L1898" s="9">
        <f t="shared" si="176"/>
        <v>16</v>
      </c>
      <c r="M1898" s="2">
        <f t="shared" si="177"/>
        <v>44339.5</v>
      </c>
      <c r="N1898" s="22">
        <v>44344</v>
      </c>
      <c r="O1898" s="22">
        <v>44368</v>
      </c>
      <c r="P1898" s="22">
        <v>44365.5</v>
      </c>
      <c r="Q1898">
        <f t="shared" si="178"/>
        <v>26</v>
      </c>
      <c r="R1898" s="33">
        <f t="shared" si="179"/>
        <v>9094.2800000000007</v>
      </c>
    </row>
    <row r="1899" spans="1:18" x14ac:dyDescent="0.35">
      <c r="A1899" t="s">
        <v>379</v>
      </c>
      <c r="B1899" s="21" t="s">
        <v>313</v>
      </c>
      <c r="C1899" s="22">
        <v>44344</v>
      </c>
      <c r="D1899" t="s">
        <v>161</v>
      </c>
      <c r="E1899" t="s">
        <v>162</v>
      </c>
      <c r="F1899" s="21" t="s">
        <v>166</v>
      </c>
      <c r="G1899" s="32">
        <v>542.90000000000009</v>
      </c>
      <c r="H1899" s="22">
        <v>44332</v>
      </c>
      <c r="I1899" s="23">
        <v>44347</v>
      </c>
      <c r="J1899">
        <f t="shared" si="174"/>
        <v>16</v>
      </c>
      <c r="K1899" s="2">
        <f t="shared" si="175"/>
        <v>44339.5</v>
      </c>
      <c r="L1899" s="9">
        <f t="shared" si="176"/>
        <v>16</v>
      </c>
      <c r="M1899" s="2">
        <f t="shared" si="177"/>
        <v>44339.5</v>
      </c>
      <c r="N1899" s="22">
        <v>44344</v>
      </c>
      <c r="O1899" s="22">
        <v>44368</v>
      </c>
      <c r="P1899" s="22">
        <v>44365.5</v>
      </c>
      <c r="Q1899">
        <f t="shared" si="178"/>
        <v>26</v>
      </c>
      <c r="R1899" s="33">
        <f t="shared" si="179"/>
        <v>14115.400000000001</v>
      </c>
    </row>
    <row r="1900" spans="1:18" x14ac:dyDescent="0.35">
      <c r="A1900" t="s">
        <v>379</v>
      </c>
      <c r="B1900" s="21" t="s">
        <v>313</v>
      </c>
      <c r="C1900" s="22">
        <v>44344</v>
      </c>
      <c r="D1900" t="s">
        <v>171</v>
      </c>
      <c r="E1900" t="s">
        <v>172</v>
      </c>
      <c r="F1900" s="21" t="s">
        <v>166</v>
      </c>
      <c r="G1900" s="32">
        <v>75.16</v>
      </c>
      <c r="H1900" s="22">
        <v>44332</v>
      </c>
      <c r="I1900" s="23">
        <v>44347</v>
      </c>
      <c r="J1900">
        <f t="shared" si="174"/>
        <v>16</v>
      </c>
      <c r="K1900" s="2">
        <f t="shared" si="175"/>
        <v>44339.5</v>
      </c>
      <c r="L1900" s="9">
        <f t="shared" si="176"/>
        <v>16</v>
      </c>
      <c r="M1900" s="2">
        <f t="shared" si="177"/>
        <v>44339.5</v>
      </c>
      <c r="N1900" s="22">
        <v>44344</v>
      </c>
      <c r="O1900" s="22">
        <v>44368</v>
      </c>
      <c r="P1900" s="22">
        <v>44365.5</v>
      </c>
      <c r="Q1900">
        <f t="shared" si="178"/>
        <v>26</v>
      </c>
      <c r="R1900" s="33">
        <f t="shared" si="179"/>
        <v>1954.1599999999999</v>
      </c>
    </row>
    <row r="1901" spans="1:18" x14ac:dyDescent="0.35">
      <c r="A1901" t="s">
        <v>379</v>
      </c>
      <c r="B1901" s="21" t="s">
        <v>313</v>
      </c>
      <c r="C1901" s="22">
        <v>44344</v>
      </c>
      <c r="D1901" t="s">
        <v>161</v>
      </c>
      <c r="E1901" t="s">
        <v>162</v>
      </c>
      <c r="F1901" s="21" t="s">
        <v>167</v>
      </c>
      <c r="G1901" s="32">
        <v>1200.51</v>
      </c>
      <c r="H1901" s="22">
        <v>44332</v>
      </c>
      <c r="I1901" s="23">
        <v>44347</v>
      </c>
      <c r="J1901">
        <f t="shared" si="174"/>
        <v>16</v>
      </c>
      <c r="K1901" s="2">
        <f t="shared" si="175"/>
        <v>44339.5</v>
      </c>
      <c r="L1901" s="9">
        <f t="shared" si="176"/>
        <v>16</v>
      </c>
      <c r="M1901" s="2">
        <f t="shared" si="177"/>
        <v>44339.5</v>
      </c>
      <c r="N1901" s="22">
        <v>44344</v>
      </c>
      <c r="O1901" s="22">
        <v>44368</v>
      </c>
      <c r="P1901" s="22">
        <v>44365.5</v>
      </c>
      <c r="Q1901">
        <f t="shared" si="178"/>
        <v>26</v>
      </c>
      <c r="R1901" s="33">
        <f t="shared" si="179"/>
        <v>31213.26</v>
      </c>
    </row>
    <row r="1902" spans="1:18" x14ac:dyDescent="0.35">
      <c r="A1902" t="s">
        <v>379</v>
      </c>
      <c r="B1902" s="21" t="s">
        <v>313</v>
      </c>
      <c r="C1902" s="22">
        <v>44344</v>
      </c>
      <c r="D1902" t="s">
        <v>161</v>
      </c>
      <c r="E1902" t="s">
        <v>162</v>
      </c>
      <c r="F1902" s="21" t="s">
        <v>168</v>
      </c>
      <c r="G1902" s="32">
        <v>69.33</v>
      </c>
      <c r="H1902" s="22">
        <v>44332</v>
      </c>
      <c r="I1902" s="23">
        <v>44347</v>
      </c>
      <c r="J1902">
        <f t="shared" si="174"/>
        <v>16</v>
      </c>
      <c r="K1902" s="2">
        <f t="shared" si="175"/>
        <v>44339.5</v>
      </c>
      <c r="L1902" s="9">
        <f t="shared" si="176"/>
        <v>16</v>
      </c>
      <c r="M1902" s="2">
        <f t="shared" si="177"/>
        <v>44339.5</v>
      </c>
      <c r="N1902" s="22">
        <v>44344</v>
      </c>
      <c r="O1902" s="22">
        <v>44368</v>
      </c>
      <c r="P1902" s="22">
        <v>44365.5</v>
      </c>
      <c r="Q1902">
        <f t="shared" si="178"/>
        <v>26</v>
      </c>
      <c r="R1902" s="33">
        <f t="shared" si="179"/>
        <v>1802.58</v>
      </c>
    </row>
    <row r="1903" spans="1:18" x14ac:dyDescent="0.35">
      <c r="A1903" t="s">
        <v>379</v>
      </c>
      <c r="B1903" s="21" t="s">
        <v>313</v>
      </c>
      <c r="C1903" s="22">
        <v>44344</v>
      </c>
      <c r="D1903" t="s">
        <v>161</v>
      </c>
      <c r="E1903" t="s">
        <v>162</v>
      </c>
      <c r="F1903" s="21" t="s">
        <v>322</v>
      </c>
      <c r="G1903" s="32">
        <v>600.19999999999993</v>
      </c>
      <c r="H1903" s="22">
        <v>44332</v>
      </c>
      <c r="I1903" s="23">
        <v>44347</v>
      </c>
      <c r="J1903">
        <f t="shared" si="174"/>
        <v>16</v>
      </c>
      <c r="K1903" s="2">
        <f t="shared" si="175"/>
        <v>44339.5</v>
      </c>
      <c r="L1903" s="9">
        <f t="shared" si="176"/>
        <v>16</v>
      </c>
      <c r="M1903" s="2">
        <f t="shared" si="177"/>
        <v>44339.5</v>
      </c>
      <c r="N1903" s="22">
        <v>44344</v>
      </c>
      <c r="O1903" s="22">
        <v>44368</v>
      </c>
      <c r="P1903" s="22">
        <v>44365.5</v>
      </c>
      <c r="Q1903">
        <f t="shared" si="178"/>
        <v>26</v>
      </c>
      <c r="R1903" s="33">
        <f t="shared" si="179"/>
        <v>15605.199999999999</v>
      </c>
    </row>
    <row r="1904" spans="1:18" x14ac:dyDescent="0.35">
      <c r="A1904" t="s">
        <v>379</v>
      </c>
      <c r="B1904" s="21" t="s">
        <v>313</v>
      </c>
      <c r="C1904" s="22">
        <v>44344</v>
      </c>
      <c r="D1904" t="s">
        <v>161</v>
      </c>
      <c r="E1904" t="s">
        <v>162</v>
      </c>
      <c r="F1904" s="21" t="s">
        <v>195</v>
      </c>
      <c r="G1904" s="32">
        <v>1709.1400000000003</v>
      </c>
      <c r="H1904" s="22">
        <v>44332</v>
      </c>
      <c r="I1904" s="23">
        <v>44347</v>
      </c>
      <c r="J1904">
        <f t="shared" si="174"/>
        <v>16</v>
      </c>
      <c r="K1904" s="2">
        <f t="shared" si="175"/>
        <v>44339.5</v>
      </c>
      <c r="L1904" s="9">
        <f t="shared" si="176"/>
        <v>16</v>
      </c>
      <c r="M1904" s="2">
        <f t="shared" si="177"/>
        <v>44339.5</v>
      </c>
      <c r="N1904" s="22">
        <v>44344</v>
      </c>
      <c r="O1904" s="22">
        <v>44368</v>
      </c>
      <c r="P1904" s="22">
        <v>44365.5</v>
      </c>
      <c r="Q1904">
        <f t="shared" si="178"/>
        <v>26</v>
      </c>
      <c r="R1904" s="33">
        <f t="shared" si="179"/>
        <v>44437.640000000007</v>
      </c>
    </row>
    <row r="1905" spans="1:18" x14ac:dyDescent="0.35">
      <c r="A1905" t="s">
        <v>379</v>
      </c>
      <c r="B1905" s="21" t="s">
        <v>313</v>
      </c>
      <c r="C1905" s="22">
        <v>44344</v>
      </c>
      <c r="D1905" t="s">
        <v>161</v>
      </c>
      <c r="E1905" t="s">
        <v>162</v>
      </c>
      <c r="F1905" s="21" t="s">
        <v>324</v>
      </c>
      <c r="G1905" s="32">
        <v>274.59000000000003</v>
      </c>
      <c r="H1905" s="22">
        <v>44332</v>
      </c>
      <c r="I1905" s="23">
        <v>44347</v>
      </c>
      <c r="J1905">
        <f t="shared" si="174"/>
        <v>16</v>
      </c>
      <c r="K1905" s="2">
        <f t="shared" si="175"/>
        <v>44339.5</v>
      </c>
      <c r="L1905" s="9">
        <f t="shared" si="176"/>
        <v>16</v>
      </c>
      <c r="M1905" s="2">
        <f t="shared" si="177"/>
        <v>44339.5</v>
      </c>
      <c r="N1905" s="22">
        <v>44344</v>
      </c>
      <c r="O1905" s="22">
        <v>44368</v>
      </c>
      <c r="P1905" s="22">
        <v>44365.5</v>
      </c>
      <c r="Q1905">
        <f t="shared" si="178"/>
        <v>26</v>
      </c>
      <c r="R1905" s="33">
        <f t="shared" si="179"/>
        <v>7139.3400000000011</v>
      </c>
    </row>
    <row r="1906" spans="1:18" x14ac:dyDescent="0.35">
      <c r="A1906" t="s">
        <v>379</v>
      </c>
      <c r="B1906" s="21" t="s">
        <v>313</v>
      </c>
      <c r="C1906" s="22">
        <v>44344</v>
      </c>
      <c r="D1906" t="s">
        <v>99</v>
      </c>
      <c r="E1906" t="s">
        <v>100</v>
      </c>
      <c r="F1906" s="21" t="s">
        <v>216</v>
      </c>
      <c r="G1906" s="32">
        <v>8313.5300000000007</v>
      </c>
      <c r="H1906" s="22">
        <v>44332</v>
      </c>
      <c r="I1906" s="23">
        <v>44347</v>
      </c>
      <c r="J1906">
        <f t="shared" si="174"/>
        <v>16</v>
      </c>
      <c r="K1906" s="2">
        <f t="shared" si="175"/>
        <v>44339.5</v>
      </c>
      <c r="L1906" s="9">
        <f t="shared" si="176"/>
        <v>16</v>
      </c>
      <c r="M1906" s="2">
        <f t="shared" si="177"/>
        <v>44339.5</v>
      </c>
      <c r="N1906" s="22">
        <v>44344</v>
      </c>
      <c r="O1906" s="22">
        <v>44368</v>
      </c>
      <c r="P1906" s="22">
        <v>44365.5</v>
      </c>
      <c r="Q1906">
        <f t="shared" si="178"/>
        <v>26</v>
      </c>
      <c r="R1906" s="33">
        <f t="shared" si="179"/>
        <v>216151.78000000003</v>
      </c>
    </row>
    <row r="1907" spans="1:18" x14ac:dyDescent="0.35">
      <c r="A1907" t="s">
        <v>379</v>
      </c>
      <c r="B1907" s="21" t="s">
        <v>313</v>
      </c>
      <c r="C1907" s="22">
        <v>44344</v>
      </c>
      <c r="D1907" t="s">
        <v>161</v>
      </c>
      <c r="E1907" t="s">
        <v>162</v>
      </c>
      <c r="F1907" s="21" t="s">
        <v>288</v>
      </c>
      <c r="G1907" s="32">
        <v>102.03999999999999</v>
      </c>
      <c r="H1907" s="22">
        <v>44332</v>
      </c>
      <c r="I1907" s="23">
        <v>44347</v>
      </c>
      <c r="J1907">
        <f t="shared" si="174"/>
        <v>16</v>
      </c>
      <c r="K1907" s="2">
        <f t="shared" si="175"/>
        <v>44339.5</v>
      </c>
      <c r="L1907" s="9">
        <f t="shared" si="176"/>
        <v>16</v>
      </c>
      <c r="M1907" s="2">
        <f t="shared" si="177"/>
        <v>44339.5</v>
      </c>
      <c r="N1907" s="22">
        <v>44344</v>
      </c>
      <c r="O1907" s="22">
        <v>44368</v>
      </c>
      <c r="P1907" s="22">
        <v>44365.5</v>
      </c>
      <c r="Q1907">
        <f t="shared" si="178"/>
        <v>26</v>
      </c>
      <c r="R1907" s="33">
        <f t="shared" si="179"/>
        <v>2653.04</v>
      </c>
    </row>
    <row r="1908" spans="1:18" x14ac:dyDescent="0.35">
      <c r="A1908" t="s">
        <v>379</v>
      </c>
      <c r="B1908" s="21" t="s">
        <v>313</v>
      </c>
      <c r="C1908" s="22">
        <v>44344</v>
      </c>
      <c r="D1908" t="s">
        <v>161</v>
      </c>
      <c r="E1908" t="s">
        <v>162</v>
      </c>
      <c r="F1908" s="21" t="s">
        <v>169</v>
      </c>
      <c r="G1908" s="32">
        <v>206.55</v>
      </c>
      <c r="H1908" s="22">
        <v>44332</v>
      </c>
      <c r="I1908" s="23">
        <v>44347</v>
      </c>
      <c r="J1908">
        <f t="shared" si="174"/>
        <v>16</v>
      </c>
      <c r="K1908" s="2">
        <f t="shared" si="175"/>
        <v>44339.5</v>
      </c>
      <c r="L1908" s="9">
        <f t="shared" si="176"/>
        <v>16</v>
      </c>
      <c r="M1908" s="2">
        <f t="shared" si="177"/>
        <v>44339.5</v>
      </c>
      <c r="N1908" s="22">
        <v>44344</v>
      </c>
      <c r="O1908" s="22">
        <v>44368</v>
      </c>
      <c r="P1908" s="22">
        <v>44365.5</v>
      </c>
      <c r="Q1908">
        <f t="shared" si="178"/>
        <v>26</v>
      </c>
      <c r="R1908" s="33">
        <f t="shared" si="179"/>
        <v>5370.3</v>
      </c>
    </row>
    <row r="1909" spans="1:18" x14ac:dyDescent="0.35">
      <c r="A1909" t="s">
        <v>379</v>
      </c>
      <c r="B1909" s="21" t="s">
        <v>313</v>
      </c>
      <c r="C1909" s="22">
        <v>44344</v>
      </c>
      <c r="D1909" t="s">
        <v>161</v>
      </c>
      <c r="E1909" t="s">
        <v>162</v>
      </c>
      <c r="F1909" s="21" t="s">
        <v>170</v>
      </c>
      <c r="G1909" s="32">
        <v>218.65</v>
      </c>
      <c r="H1909" s="22">
        <v>44332</v>
      </c>
      <c r="I1909" s="23">
        <v>44347</v>
      </c>
      <c r="J1909">
        <f t="shared" si="174"/>
        <v>16</v>
      </c>
      <c r="K1909" s="2">
        <f t="shared" si="175"/>
        <v>44339.5</v>
      </c>
      <c r="L1909" s="9">
        <f t="shared" si="176"/>
        <v>16</v>
      </c>
      <c r="M1909" s="2">
        <f t="shared" si="177"/>
        <v>44339.5</v>
      </c>
      <c r="N1909" s="22">
        <v>44344</v>
      </c>
      <c r="O1909" s="22">
        <v>44368</v>
      </c>
      <c r="P1909" s="22">
        <v>44365.5</v>
      </c>
      <c r="Q1909">
        <f t="shared" si="178"/>
        <v>26</v>
      </c>
      <c r="R1909" s="33">
        <f t="shared" si="179"/>
        <v>5684.9000000000005</v>
      </c>
    </row>
    <row r="1910" spans="1:18" x14ac:dyDescent="0.35">
      <c r="A1910" t="s">
        <v>379</v>
      </c>
      <c r="B1910" s="21" t="s">
        <v>313</v>
      </c>
      <c r="C1910" s="22">
        <v>44344</v>
      </c>
      <c r="D1910" t="s">
        <v>171</v>
      </c>
      <c r="E1910" t="s">
        <v>172</v>
      </c>
      <c r="F1910" s="21" t="s">
        <v>170</v>
      </c>
      <c r="G1910" s="32">
        <v>268.77</v>
      </c>
      <c r="H1910" s="22">
        <v>44332</v>
      </c>
      <c r="I1910" s="23">
        <v>44347</v>
      </c>
      <c r="J1910">
        <f t="shared" si="174"/>
        <v>16</v>
      </c>
      <c r="K1910" s="2">
        <f t="shared" si="175"/>
        <v>44339.5</v>
      </c>
      <c r="L1910" s="9">
        <f t="shared" si="176"/>
        <v>16</v>
      </c>
      <c r="M1910" s="2">
        <f t="shared" si="177"/>
        <v>44339.5</v>
      </c>
      <c r="N1910" s="22">
        <v>44344</v>
      </c>
      <c r="O1910" s="22">
        <v>44368</v>
      </c>
      <c r="P1910" s="22">
        <v>44365.5</v>
      </c>
      <c r="Q1910">
        <f t="shared" si="178"/>
        <v>26</v>
      </c>
      <c r="R1910" s="33">
        <f t="shared" si="179"/>
        <v>6988.0199999999995</v>
      </c>
    </row>
    <row r="1911" spans="1:18" x14ac:dyDescent="0.35">
      <c r="A1911" t="s">
        <v>379</v>
      </c>
      <c r="B1911" s="21" t="s">
        <v>313</v>
      </c>
      <c r="C1911" s="22">
        <v>44344</v>
      </c>
      <c r="D1911" t="s">
        <v>161</v>
      </c>
      <c r="E1911" t="s">
        <v>162</v>
      </c>
      <c r="F1911" s="21" t="s">
        <v>196</v>
      </c>
      <c r="G1911" s="32">
        <v>364.56</v>
      </c>
      <c r="H1911" s="22">
        <v>44332</v>
      </c>
      <c r="I1911" s="23">
        <v>44347</v>
      </c>
      <c r="J1911">
        <f t="shared" si="174"/>
        <v>16</v>
      </c>
      <c r="K1911" s="2">
        <f t="shared" si="175"/>
        <v>44339.5</v>
      </c>
      <c r="L1911" s="9">
        <f t="shared" si="176"/>
        <v>16</v>
      </c>
      <c r="M1911" s="2">
        <f t="shared" si="177"/>
        <v>44339.5</v>
      </c>
      <c r="N1911" s="22">
        <v>44344</v>
      </c>
      <c r="O1911" s="22">
        <v>44368</v>
      </c>
      <c r="P1911" s="22">
        <v>44365.5</v>
      </c>
      <c r="Q1911">
        <f t="shared" si="178"/>
        <v>26</v>
      </c>
      <c r="R1911" s="33">
        <f t="shared" si="179"/>
        <v>9478.56</v>
      </c>
    </row>
    <row r="1912" spans="1:18" x14ac:dyDescent="0.35">
      <c r="A1912" t="s">
        <v>379</v>
      </c>
      <c r="B1912" s="21" t="s">
        <v>313</v>
      </c>
      <c r="C1912" s="22">
        <v>44344</v>
      </c>
      <c r="D1912" t="s">
        <v>161</v>
      </c>
      <c r="E1912" t="s">
        <v>162</v>
      </c>
      <c r="F1912" s="21" t="s">
        <v>173</v>
      </c>
      <c r="G1912" s="32">
        <v>1926.4099999999996</v>
      </c>
      <c r="H1912" s="22">
        <v>44332</v>
      </c>
      <c r="I1912" s="23">
        <v>44347</v>
      </c>
      <c r="J1912">
        <f t="shared" si="174"/>
        <v>16</v>
      </c>
      <c r="K1912" s="2">
        <f t="shared" si="175"/>
        <v>44339.5</v>
      </c>
      <c r="L1912" s="9">
        <f t="shared" si="176"/>
        <v>16</v>
      </c>
      <c r="M1912" s="2">
        <f t="shared" si="177"/>
        <v>44339.5</v>
      </c>
      <c r="N1912" s="22">
        <v>44344</v>
      </c>
      <c r="O1912" s="22">
        <v>44368</v>
      </c>
      <c r="P1912" s="22">
        <v>44365.5</v>
      </c>
      <c r="Q1912">
        <f t="shared" si="178"/>
        <v>26</v>
      </c>
      <c r="R1912" s="33">
        <f t="shared" si="179"/>
        <v>50086.659999999989</v>
      </c>
    </row>
    <row r="1913" spans="1:18" x14ac:dyDescent="0.35">
      <c r="A1913" t="s">
        <v>379</v>
      </c>
      <c r="B1913" s="21" t="s">
        <v>313</v>
      </c>
      <c r="C1913" s="22">
        <v>44344</v>
      </c>
      <c r="D1913" t="s">
        <v>171</v>
      </c>
      <c r="E1913" t="s">
        <v>172</v>
      </c>
      <c r="F1913" s="21" t="s">
        <v>173</v>
      </c>
      <c r="G1913" s="32">
        <v>1104.9299999999998</v>
      </c>
      <c r="H1913" s="22">
        <v>44332</v>
      </c>
      <c r="I1913" s="23">
        <v>44347</v>
      </c>
      <c r="J1913">
        <f t="shared" si="174"/>
        <v>16</v>
      </c>
      <c r="K1913" s="2">
        <f t="shared" si="175"/>
        <v>44339.5</v>
      </c>
      <c r="L1913" s="9">
        <f t="shared" si="176"/>
        <v>16</v>
      </c>
      <c r="M1913" s="2">
        <f t="shared" si="177"/>
        <v>44339.5</v>
      </c>
      <c r="N1913" s="22">
        <v>44344</v>
      </c>
      <c r="O1913" s="22">
        <v>44368</v>
      </c>
      <c r="P1913" s="22">
        <v>44365.5</v>
      </c>
      <c r="Q1913">
        <f t="shared" si="178"/>
        <v>26</v>
      </c>
      <c r="R1913" s="33">
        <f t="shared" si="179"/>
        <v>28728.179999999997</v>
      </c>
    </row>
    <row r="1914" spans="1:18" x14ac:dyDescent="0.35">
      <c r="A1914" t="s">
        <v>379</v>
      </c>
      <c r="B1914" s="21" t="s">
        <v>313</v>
      </c>
      <c r="C1914" s="22">
        <v>44344</v>
      </c>
      <c r="D1914" t="s">
        <v>161</v>
      </c>
      <c r="E1914" t="s">
        <v>162</v>
      </c>
      <c r="F1914" s="21" t="s">
        <v>278</v>
      </c>
      <c r="G1914" s="32">
        <v>50.77</v>
      </c>
      <c r="H1914" s="22">
        <v>44332</v>
      </c>
      <c r="I1914" s="23">
        <v>44347</v>
      </c>
      <c r="J1914">
        <f t="shared" si="174"/>
        <v>16</v>
      </c>
      <c r="K1914" s="2">
        <f t="shared" si="175"/>
        <v>44339.5</v>
      </c>
      <c r="L1914" s="9">
        <f t="shared" si="176"/>
        <v>16</v>
      </c>
      <c r="M1914" s="2">
        <f t="shared" si="177"/>
        <v>44339.5</v>
      </c>
      <c r="N1914" s="22">
        <v>44344</v>
      </c>
      <c r="O1914" s="22">
        <v>44368</v>
      </c>
      <c r="P1914" s="22">
        <v>44365.5</v>
      </c>
      <c r="Q1914">
        <f t="shared" si="178"/>
        <v>26</v>
      </c>
      <c r="R1914" s="33">
        <f t="shared" si="179"/>
        <v>1320.02</v>
      </c>
    </row>
    <row r="1915" spans="1:18" x14ac:dyDescent="0.35">
      <c r="A1915" t="s">
        <v>379</v>
      </c>
      <c r="B1915" s="21" t="s">
        <v>313</v>
      </c>
      <c r="C1915" s="22">
        <v>44344</v>
      </c>
      <c r="D1915" t="s">
        <v>161</v>
      </c>
      <c r="E1915" t="s">
        <v>162</v>
      </c>
      <c r="F1915" s="21" t="s">
        <v>174</v>
      </c>
      <c r="G1915" s="32">
        <v>491.24999999999994</v>
      </c>
      <c r="H1915" s="22">
        <v>44332</v>
      </c>
      <c r="I1915" s="23">
        <v>44347</v>
      </c>
      <c r="J1915">
        <f t="shared" si="174"/>
        <v>16</v>
      </c>
      <c r="K1915" s="2">
        <f t="shared" si="175"/>
        <v>44339.5</v>
      </c>
      <c r="L1915" s="9">
        <f t="shared" si="176"/>
        <v>16</v>
      </c>
      <c r="M1915" s="2">
        <f t="shared" si="177"/>
        <v>44339.5</v>
      </c>
      <c r="N1915" s="22">
        <v>44344</v>
      </c>
      <c r="O1915" s="22">
        <v>44368</v>
      </c>
      <c r="P1915" s="22">
        <v>44365.5</v>
      </c>
      <c r="Q1915">
        <f t="shared" si="178"/>
        <v>26</v>
      </c>
      <c r="R1915" s="33">
        <f t="shared" si="179"/>
        <v>12772.499999999998</v>
      </c>
    </row>
    <row r="1916" spans="1:18" x14ac:dyDescent="0.35">
      <c r="A1916" t="s">
        <v>379</v>
      </c>
      <c r="B1916" s="21" t="s">
        <v>313</v>
      </c>
      <c r="C1916" s="22">
        <v>44344</v>
      </c>
      <c r="D1916" t="s">
        <v>161</v>
      </c>
      <c r="E1916" t="s">
        <v>162</v>
      </c>
      <c r="F1916" s="21" t="s">
        <v>175</v>
      </c>
      <c r="G1916" s="32">
        <v>2276.8799999999992</v>
      </c>
      <c r="H1916" s="22">
        <v>44332</v>
      </c>
      <c r="I1916" s="23">
        <v>44347</v>
      </c>
      <c r="J1916">
        <f t="shared" si="174"/>
        <v>16</v>
      </c>
      <c r="K1916" s="2">
        <f t="shared" si="175"/>
        <v>44339.5</v>
      </c>
      <c r="L1916" s="9">
        <f t="shared" si="176"/>
        <v>16</v>
      </c>
      <c r="M1916" s="2">
        <f t="shared" si="177"/>
        <v>44339.5</v>
      </c>
      <c r="N1916" s="22">
        <v>44344</v>
      </c>
      <c r="O1916" s="22">
        <v>44368</v>
      </c>
      <c r="P1916" s="22">
        <v>44365.5</v>
      </c>
      <c r="Q1916">
        <f t="shared" si="178"/>
        <v>26</v>
      </c>
      <c r="R1916" s="33">
        <f t="shared" si="179"/>
        <v>59198.879999999976</v>
      </c>
    </row>
    <row r="1917" spans="1:18" x14ac:dyDescent="0.35">
      <c r="A1917" t="s">
        <v>379</v>
      </c>
      <c r="B1917" s="21" t="s">
        <v>313</v>
      </c>
      <c r="C1917" s="22">
        <v>44344</v>
      </c>
      <c r="D1917" t="s">
        <v>161</v>
      </c>
      <c r="E1917" t="s">
        <v>162</v>
      </c>
      <c r="F1917" s="21" t="s">
        <v>197</v>
      </c>
      <c r="G1917" s="32">
        <v>247.61</v>
      </c>
      <c r="H1917" s="22">
        <v>44332</v>
      </c>
      <c r="I1917" s="23">
        <v>44347</v>
      </c>
      <c r="J1917">
        <f t="shared" si="174"/>
        <v>16</v>
      </c>
      <c r="K1917" s="2">
        <f t="shared" si="175"/>
        <v>44339.5</v>
      </c>
      <c r="L1917" s="9">
        <f t="shared" si="176"/>
        <v>16</v>
      </c>
      <c r="M1917" s="2">
        <f t="shared" si="177"/>
        <v>44339.5</v>
      </c>
      <c r="N1917" s="22">
        <v>44344</v>
      </c>
      <c r="O1917" s="22">
        <v>44368</v>
      </c>
      <c r="P1917" s="22">
        <v>44365.5</v>
      </c>
      <c r="Q1917">
        <f t="shared" si="178"/>
        <v>26</v>
      </c>
      <c r="R1917" s="33">
        <f t="shared" si="179"/>
        <v>6437.8600000000006</v>
      </c>
    </row>
    <row r="1918" spans="1:18" x14ac:dyDescent="0.35">
      <c r="A1918" t="s">
        <v>379</v>
      </c>
      <c r="B1918" s="21" t="s">
        <v>313</v>
      </c>
      <c r="C1918" s="22">
        <v>44344</v>
      </c>
      <c r="D1918" t="s">
        <v>161</v>
      </c>
      <c r="E1918" t="s">
        <v>162</v>
      </c>
      <c r="F1918" s="21" t="s">
        <v>325</v>
      </c>
      <c r="G1918" s="32">
        <v>82.3</v>
      </c>
      <c r="H1918" s="22">
        <v>44332</v>
      </c>
      <c r="I1918" s="23">
        <v>44347</v>
      </c>
      <c r="J1918">
        <f t="shared" si="174"/>
        <v>16</v>
      </c>
      <c r="K1918" s="2">
        <f t="shared" si="175"/>
        <v>44339.5</v>
      </c>
      <c r="L1918" s="9">
        <f t="shared" si="176"/>
        <v>16</v>
      </c>
      <c r="M1918" s="2">
        <f t="shared" si="177"/>
        <v>44339.5</v>
      </c>
      <c r="N1918" s="22">
        <v>44344</v>
      </c>
      <c r="O1918" s="22">
        <v>44368</v>
      </c>
      <c r="P1918" s="22">
        <v>44365.5</v>
      </c>
      <c r="Q1918">
        <f t="shared" si="178"/>
        <v>26</v>
      </c>
      <c r="R1918" s="33">
        <f t="shared" si="179"/>
        <v>2139.7999999999997</v>
      </c>
    </row>
    <row r="1919" spans="1:18" x14ac:dyDescent="0.35">
      <c r="A1919" t="s">
        <v>379</v>
      </c>
      <c r="B1919" s="21" t="s">
        <v>313</v>
      </c>
      <c r="C1919" s="22">
        <v>44344</v>
      </c>
      <c r="D1919" t="s">
        <v>161</v>
      </c>
      <c r="E1919" t="s">
        <v>162</v>
      </c>
      <c r="F1919" s="21" t="s">
        <v>176</v>
      </c>
      <c r="G1919" s="32">
        <v>9890.739999999998</v>
      </c>
      <c r="H1919" s="22">
        <v>44332</v>
      </c>
      <c r="I1919" s="23">
        <v>44347</v>
      </c>
      <c r="J1919">
        <f t="shared" ref="J1919:J1982" si="180">I1919-H1919+1</f>
        <v>16</v>
      </c>
      <c r="K1919" s="2">
        <f t="shared" ref="K1919:K1982" si="181">(H1919+I1919)/2</f>
        <v>44339.5</v>
      </c>
      <c r="L1919" s="9">
        <f t="shared" si="176"/>
        <v>16</v>
      </c>
      <c r="M1919" s="2">
        <f t="shared" si="177"/>
        <v>44339.5</v>
      </c>
      <c r="N1919" s="22">
        <v>44344</v>
      </c>
      <c r="O1919" s="22">
        <v>44368</v>
      </c>
      <c r="P1919" s="22">
        <v>44365.5</v>
      </c>
      <c r="Q1919">
        <f t="shared" si="178"/>
        <v>26</v>
      </c>
      <c r="R1919" s="33">
        <f t="shared" si="179"/>
        <v>257159.23999999993</v>
      </c>
    </row>
    <row r="1920" spans="1:18" x14ac:dyDescent="0.35">
      <c r="A1920" t="s">
        <v>379</v>
      </c>
      <c r="B1920" s="21" t="s">
        <v>313</v>
      </c>
      <c r="C1920" s="22">
        <v>44344</v>
      </c>
      <c r="D1920" t="s">
        <v>171</v>
      </c>
      <c r="E1920" t="s">
        <v>172</v>
      </c>
      <c r="F1920" s="21" t="s">
        <v>176</v>
      </c>
      <c r="G1920" s="32">
        <v>848.50999999999988</v>
      </c>
      <c r="H1920" s="22">
        <v>44332</v>
      </c>
      <c r="I1920" s="23">
        <v>44347</v>
      </c>
      <c r="J1920">
        <f t="shared" si="180"/>
        <v>16</v>
      </c>
      <c r="K1920" s="2">
        <f t="shared" si="181"/>
        <v>44339.5</v>
      </c>
      <c r="L1920" s="9">
        <f t="shared" si="176"/>
        <v>16</v>
      </c>
      <c r="M1920" s="2">
        <f t="shared" si="177"/>
        <v>44339.5</v>
      </c>
      <c r="N1920" s="22">
        <v>44344</v>
      </c>
      <c r="O1920" s="22">
        <v>44368</v>
      </c>
      <c r="P1920" s="22">
        <v>44365.5</v>
      </c>
      <c r="Q1920">
        <f t="shared" si="178"/>
        <v>26</v>
      </c>
      <c r="R1920" s="33">
        <f t="shared" si="179"/>
        <v>22061.26</v>
      </c>
    </row>
    <row r="1921" spans="1:18" x14ac:dyDescent="0.35">
      <c r="A1921" t="s">
        <v>379</v>
      </c>
      <c r="B1921" s="21" t="s">
        <v>313</v>
      </c>
      <c r="C1921" s="22">
        <v>44344</v>
      </c>
      <c r="D1921" t="s">
        <v>161</v>
      </c>
      <c r="E1921" t="s">
        <v>162</v>
      </c>
      <c r="F1921" s="21" t="s">
        <v>326</v>
      </c>
      <c r="G1921" s="32">
        <v>72.28</v>
      </c>
      <c r="H1921" s="22">
        <v>44332</v>
      </c>
      <c r="I1921" s="23">
        <v>44347</v>
      </c>
      <c r="J1921">
        <f t="shared" si="180"/>
        <v>16</v>
      </c>
      <c r="K1921" s="2">
        <f t="shared" si="181"/>
        <v>44339.5</v>
      </c>
      <c r="L1921" s="9">
        <f t="shared" si="176"/>
        <v>16</v>
      </c>
      <c r="M1921" s="2">
        <f t="shared" si="177"/>
        <v>44339.5</v>
      </c>
      <c r="N1921" s="22">
        <v>44344</v>
      </c>
      <c r="O1921" s="22">
        <v>44368</v>
      </c>
      <c r="P1921" s="22">
        <v>44365.5</v>
      </c>
      <c r="Q1921">
        <f t="shared" si="178"/>
        <v>26</v>
      </c>
      <c r="R1921" s="33">
        <f t="shared" si="179"/>
        <v>1879.28</v>
      </c>
    </row>
    <row r="1922" spans="1:18" x14ac:dyDescent="0.35">
      <c r="A1922" t="s">
        <v>379</v>
      </c>
      <c r="B1922" s="21" t="s">
        <v>313</v>
      </c>
      <c r="C1922" s="22">
        <v>44344</v>
      </c>
      <c r="D1922" t="s">
        <v>161</v>
      </c>
      <c r="E1922" t="s">
        <v>162</v>
      </c>
      <c r="F1922" s="21" t="s">
        <v>177</v>
      </c>
      <c r="G1922" s="32">
        <v>68.38</v>
      </c>
      <c r="H1922" s="22">
        <v>44332</v>
      </c>
      <c r="I1922" s="23">
        <v>44347</v>
      </c>
      <c r="J1922">
        <f t="shared" si="180"/>
        <v>16</v>
      </c>
      <c r="K1922" s="2">
        <f t="shared" si="181"/>
        <v>44339.5</v>
      </c>
      <c r="L1922" s="9">
        <f t="shared" si="176"/>
        <v>16</v>
      </c>
      <c r="M1922" s="2">
        <f t="shared" si="177"/>
        <v>44339.5</v>
      </c>
      <c r="N1922" s="22">
        <v>44344</v>
      </c>
      <c r="O1922" s="22">
        <v>44368</v>
      </c>
      <c r="P1922" s="22">
        <v>44365.5</v>
      </c>
      <c r="Q1922">
        <f t="shared" si="178"/>
        <v>26</v>
      </c>
      <c r="R1922" s="33">
        <f t="shared" si="179"/>
        <v>1777.8799999999999</v>
      </c>
    </row>
    <row r="1923" spans="1:18" x14ac:dyDescent="0.35">
      <c r="A1923" t="s">
        <v>379</v>
      </c>
      <c r="B1923" s="21" t="s">
        <v>313</v>
      </c>
      <c r="C1923" s="22">
        <v>44344</v>
      </c>
      <c r="D1923" t="s">
        <v>107</v>
      </c>
      <c r="E1923" t="s">
        <v>108</v>
      </c>
      <c r="F1923" s="21" t="s">
        <v>164</v>
      </c>
      <c r="G1923" s="32">
        <v>6362.6900000000014</v>
      </c>
      <c r="H1923" s="22">
        <v>44332</v>
      </c>
      <c r="I1923" s="23">
        <v>44347</v>
      </c>
      <c r="J1923">
        <f t="shared" si="180"/>
        <v>16</v>
      </c>
      <c r="K1923" s="2">
        <f t="shared" si="181"/>
        <v>44339.5</v>
      </c>
      <c r="L1923" s="9">
        <f t="shared" si="176"/>
        <v>16</v>
      </c>
      <c r="M1923" s="2">
        <f t="shared" si="177"/>
        <v>44339.5</v>
      </c>
      <c r="N1923" s="22">
        <v>44344</v>
      </c>
      <c r="O1923" s="22">
        <v>44368</v>
      </c>
      <c r="P1923" s="22">
        <v>44365.5</v>
      </c>
      <c r="Q1923">
        <f t="shared" si="178"/>
        <v>26</v>
      </c>
      <c r="R1923" s="33">
        <f t="shared" si="179"/>
        <v>165429.94000000003</v>
      </c>
    </row>
    <row r="1924" spans="1:18" x14ac:dyDescent="0.35">
      <c r="A1924" t="s">
        <v>379</v>
      </c>
      <c r="B1924" s="21" t="s">
        <v>313</v>
      </c>
      <c r="C1924" s="22">
        <v>44344</v>
      </c>
      <c r="D1924" t="s">
        <v>99</v>
      </c>
      <c r="E1924" t="s">
        <v>100</v>
      </c>
      <c r="F1924" s="21" t="s">
        <v>164</v>
      </c>
      <c r="G1924" s="32">
        <v>90630.640000000014</v>
      </c>
      <c r="H1924" s="22">
        <v>44332</v>
      </c>
      <c r="I1924" s="23">
        <v>44347</v>
      </c>
      <c r="J1924">
        <f t="shared" si="180"/>
        <v>16</v>
      </c>
      <c r="K1924" s="2">
        <f t="shared" si="181"/>
        <v>44339.5</v>
      </c>
      <c r="L1924" s="9">
        <f t="shared" si="176"/>
        <v>16</v>
      </c>
      <c r="M1924" s="2">
        <f t="shared" si="177"/>
        <v>44339.5</v>
      </c>
      <c r="N1924" s="22">
        <v>44344</v>
      </c>
      <c r="O1924" s="22">
        <v>44368</v>
      </c>
      <c r="P1924" s="22">
        <v>44365.5</v>
      </c>
      <c r="Q1924">
        <f t="shared" si="178"/>
        <v>26</v>
      </c>
      <c r="R1924" s="33">
        <f t="shared" si="179"/>
        <v>2356396.6400000006</v>
      </c>
    </row>
    <row r="1925" spans="1:18" x14ac:dyDescent="0.35">
      <c r="A1925" t="s">
        <v>379</v>
      </c>
      <c r="B1925" s="21" t="s">
        <v>313</v>
      </c>
      <c r="C1925" s="22">
        <v>44344</v>
      </c>
      <c r="D1925" t="s">
        <v>161</v>
      </c>
      <c r="E1925" t="s">
        <v>162</v>
      </c>
      <c r="F1925" s="21" t="s">
        <v>178</v>
      </c>
      <c r="G1925" s="32">
        <v>241.25000000000003</v>
      </c>
      <c r="H1925" s="22">
        <v>44332</v>
      </c>
      <c r="I1925" s="23">
        <v>44347</v>
      </c>
      <c r="J1925">
        <f t="shared" si="180"/>
        <v>16</v>
      </c>
      <c r="K1925" s="2">
        <f t="shared" si="181"/>
        <v>44339.5</v>
      </c>
      <c r="L1925" s="9">
        <f t="shared" si="176"/>
        <v>16</v>
      </c>
      <c r="M1925" s="2">
        <f t="shared" si="177"/>
        <v>44339.5</v>
      </c>
      <c r="N1925" s="22">
        <v>44344</v>
      </c>
      <c r="O1925" s="22">
        <v>44368</v>
      </c>
      <c r="P1925" s="22">
        <v>44365.5</v>
      </c>
      <c r="Q1925">
        <f t="shared" si="178"/>
        <v>26</v>
      </c>
      <c r="R1925" s="33">
        <f t="shared" si="179"/>
        <v>6272.5000000000009</v>
      </c>
    </row>
    <row r="1926" spans="1:18" x14ac:dyDescent="0.35">
      <c r="A1926" t="s">
        <v>379</v>
      </c>
      <c r="B1926" s="21" t="s">
        <v>313</v>
      </c>
      <c r="C1926" s="22">
        <v>44344</v>
      </c>
      <c r="D1926" t="s">
        <v>161</v>
      </c>
      <c r="E1926" t="s">
        <v>162</v>
      </c>
      <c r="F1926" s="21" t="s">
        <v>327</v>
      </c>
      <c r="G1926" s="32">
        <v>56.3</v>
      </c>
      <c r="H1926" s="22">
        <v>44332</v>
      </c>
      <c r="I1926" s="23">
        <v>44347</v>
      </c>
      <c r="J1926">
        <f t="shared" si="180"/>
        <v>16</v>
      </c>
      <c r="K1926" s="2">
        <f t="shared" si="181"/>
        <v>44339.5</v>
      </c>
      <c r="L1926" s="9">
        <f t="shared" si="176"/>
        <v>16</v>
      </c>
      <c r="M1926" s="2">
        <f t="shared" si="177"/>
        <v>44339.5</v>
      </c>
      <c r="N1926" s="22">
        <v>44344</v>
      </c>
      <c r="O1926" s="22">
        <v>44368</v>
      </c>
      <c r="P1926" s="22">
        <v>44365.5</v>
      </c>
      <c r="Q1926">
        <f t="shared" si="178"/>
        <v>26</v>
      </c>
      <c r="R1926" s="33">
        <f t="shared" si="179"/>
        <v>1463.8</v>
      </c>
    </row>
    <row r="1927" spans="1:18" x14ac:dyDescent="0.35">
      <c r="A1927" t="s">
        <v>379</v>
      </c>
      <c r="B1927" s="21" t="s">
        <v>313</v>
      </c>
      <c r="C1927" s="22">
        <v>44344</v>
      </c>
      <c r="D1927" t="s">
        <v>161</v>
      </c>
      <c r="E1927" t="s">
        <v>162</v>
      </c>
      <c r="F1927" s="21" t="s">
        <v>328</v>
      </c>
      <c r="G1927" s="32">
        <v>124.7</v>
      </c>
      <c r="H1927" s="22">
        <v>44332</v>
      </c>
      <c r="I1927" s="23">
        <v>44347</v>
      </c>
      <c r="J1927">
        <f t="shared" si="180"/>
        <v>16</v>
      </c>
      <c r="K1927" s="2">
        <f t="shared" si="181"/>
        <v>44339.5</v>
      </c>
      <c r="L1927" s="9">
        <f t="shared" si="176"/>
        <v>16</v>
      </c>
      <c r="M1927" s="2">
        <f t="shared" si="177"/>
        <v>44339.5</v>
      </c>
      <c r="N1927" s="22">
        <v>44344</v>
      </c>
      <c r="O1927" s="22">
        <v>44368</v>
      </c>
      <c r="P1927" s="22">
        <v>44365.5</v>
      </c>
      <c r="Q1927">
        <f t="shared" si="178"/>
        <v>26</v>
      </c>
      <c r="R1927" s="33">
        <f t="shared" si="179"/>
        <v>3242.2000000000003</v>
      </c>
    </row>
    <row r="1928" spans="1:18" x14ac:dyDescent="0.35">
      <c r="A1928" t="s">
        <v>379</v>
      </c>
      <c r="B1928" s="21" t="s">
        <v>313</v>
      </c>
      <c r="C1928" s="22">
        <v>44344</v>
      </c>
      <c r="D1928" t="s">
        <v>161</v>
      </c>
      <c r="E1928" t="s">
        <v>162</v>
      </c>
      <c r="F1928" s="21" t="s">
        <v>179</v>
      </c>
      <c r="G1928" s="32">
        <v>1156.04</v>
      </c>
      <c r="H1928" s="22">
        <v>44332</v>
      </c>
      <c r="I1928" s="23">
        <v>44347</v>
      </c>
      <c r="J1928">
        <f t="shared" si="180"/>
        <v>16</v>
      </c>
      <c r="K1928" s="2">
        <f t="shared" si="181"/>
        <v>44339.5</v>
      </c>
      <c r="L1928" s="9">
        <f t="shared" si="176"/>
        <v>16</v>
      </c>
      <c r="M1928" s="2">
        <f t="shared" si="177"/>
        <v>44339.5</v>
      </c>
      <c r="N1928" s="22">
        <v>44344</v>
      </c>
      <c r="O1928" s="22">
        <v>44368</v>
      </c>
      <c r="P1928" s="22">
        <v>44365.5</v>
      </c>
      <c r="Q1928">
        <f t="shared" si="178"/>
        <v>26</v>
      </c>
      <c r="R1928" s="33">
        <f t="shared" si="179"/>
        <v>30057.040000000001</v>
      </c>
    </row>
    <row r="1929" spans="1:18" x14ac:dyDescent="0.35">
      <c r="A1929" t="s">
        <v>379</v>
      </c>
      <c r="B1929" s="21" t="s">
        <v>313</v>
      </c>
      <c r="C1929" s="22">
        <v>44344</v>
      </c>
      <c r="D1929" t="s">
        <v>161</v>
      </c>
      <c r="E1929" t="s">
        <v>162</v>
      </c>
      <c r="F1929" s="21" t="s">
        <v>180</v>
      </c>
      <c r="G1929" s="32">
        <v>1594.3800000000006</v>
      </c>
      <c r="H1929" s="22">
        <v>44332</v>
      </c>
      <c r="I1929" s="23">
        <v>44347</v>
      </c>
      <c r="J1929">
        <f t="shared" si="180"/>
        <v>16</v>
      </c>
      <c r="K1929" s="2">
        <f t="shared" si="181"/>
        <v>44339.5</v>
      </c>
      <c r="L1929" s="9">
        <f t="shared" si="176"/>
        <v>16</v>
      </c>
      <c r="M1929" s="2">
        <f t="shared" si="177"/>
        <v>44339.5</v>
      </c>
      <c r="N1929" s="22">
        <v>44344</v>
      </c>
      <c r="O1929" s="22">
        <v>44368</v>
      </c>
      <c r="P1929" s="22">
        <v>44365.5</v>
      </c>
      <c r="Q1929">
        <f t="shared" si="178"/>
        <v>26</v>
      </c>
      <c r="R1929" s="33">
        <f t="shared" si="179"/>
        <v>41453.880000000012</v>
      </c>
    </row>
    <row r="1930" spans="1:18" x14ac:dyDescent="0.35">
      <c r="A1930" t="s">
        <v>379</v>
      </c>
      <c r="B1930" s="21" t="s">
        <v>313</v>
      </c>
      <c r="C1930" s="22">
        <v>44344</v>
      </c>
      <c r="D1930" t="s">
        <v>171</v>
      </c>
      <c r="E1930" t="s">
        <v>172</v>
      </c>
      <c r="F1930" s="21" t="s">
        <v>180</v>
      </c>
      <c r="G1930" s="32">
        <v>236.35000000000002</v>
      </c>
      <c r="H1930" s="22">
        <v>44332</v>
      </c>
      <c r="I1930" s="23">
        <v>44347</v>
      </c>
      <c r="J1930">
        <f t="shared" si="180"/>
        <v>16</v>
      </c>
      <c r="K1930" s="2">
        <f t="shared" si="181"/>
        <v>44339.5</v>
      </c>
      <c r="L1930" s="9">
        <f t="shared" si="176"/>
        <v>16</v>
      </c>
      <c r="M1930" s="2">
        <f t="shared" si="177"/>
        <v>44339.5</v>
      </c>
      <c r="N1930" s="22">
        <v>44344</v>
      </c>
      <c r="O1930" s="22">
        <v>44368</v>
      </c>
      <c r="P1930" s="22">
        <v>44365.5</v>
      </c>
      <c r="Q1930">
        <f t="shared" si="178"/>
        <v>26</v>
      </c>
      <c r="R1930" s="33">
        <f t="shared" si="179"/>
        <v>6145.1</v>
      </c>
    </row>
    <row r="1931" spans="1:18" x14ac:dyDescent="0.35">
      <c r="A1931" t="s">
        <v>379</v>
      </c>
      <c r="B1931" s="21" t="s">
        <v>313</v>
      </c>
      <c r="C1931" s="22">
        <v>44344</v>
      </c>
      <c r="D1931" t="s">
        <v>161</v>
      </c>
      <c r="E1931" t="s">
        <v>162</v>
      </c>
      <c r="F1931" s="21" t="s">
        <v>181</v>
      </c>
      <c r="G1931" s="32">
        <v>165.84</v>
      </c>
      <c r="H1931" s="22">
        <v>44332</v>
      </c>
      <c r="I1931" s="23">
        <v>44347</v>
      </c>
      <c r="J1931">
        <f t="shared" si="180"/>
        <v>16</v>
      </c>
      <c r="K1931" s="2">
        <f t="shared" si="181"/>
        <v>44339.5</v>
      </c>
      <c r="L1931" s="9">
        <f t="shared" ref="L1931:L1994" si="182">I1931-H1931+1</f>
        <v>16</v>
      </c>
      <c r="M1931" s="2">
        <f t="shared" ref="M1931:M1994" si="183">(H1931+I1931)/2</f>
        <v>44339.5</v>
      </c>
      <c r="N1931" s="22">
        <v>44344</v>
      </c>
      <c r="O1931" s="22">
        <v>44368</v>
      </c>
      <c r="P1931" s="22">
        <v>44365.5</v>
      </c>
      <c r="Q1931">
        <f t="shared" ref="Q1931:Q1994" si="184">P1931-M1931</f>
        <v>26</v>
      </c>
      <c r="R1931" s="33">
        <f t="shared" ref="R1931:R1994" si="185">Q1931*G1931</f>
        <v>4311.84</v>
      </c>
    </row>
    <row r="1932" spans="1:18" x14ac:dyDescent="0.35">
      <c r="A1932" t="s">
        <v>379</v>
      </c>
      <c r="B1932" s="21" t="s">
        <v>313</v>
      </c>
      <c r="C1932" s="22">
        <v>44344</v>
      </c>
      <c r="D1932" t="s">
        <v>161</v>
      </c>
      <c r="E1932" t="s">
        <v>162</v>
      </c>
      <c r="F1932" s="21" t="s">
        <v>182</v>
      </c>
      <c r="G1932" s="32">
        <v>414.05</v>
      </c>
      <c r="H1932" s="22">
        <v>44332</v>
      </c>
      <c r="I1932" s="23">
        <v>44347</v>
      </c>
      <c r="J1932">
        <f t="shared" si="180"/>
        <v>16</v>
      </c>
      <c r="K1932" s="2">
        <f t="shared" si="181"/>
        <v>44339.5</v>
      </c>
      <c r="L1932" s="9">
        <f t="shared" si="182"/>
        <v>16</v>
      </c>
      <c r="M1932" s="2">
        <f t="shared" si="183"/>
        <v>44339.5</v>
      </c>
      <c r="N1932" s="22">
        <v>44344</v>
      </c>
      <c r="O1932" s="22">
        <v>44368</v>
      </c>
      <c r="P1932" s="22">
        <v>44365.5</v>
      </c>
      <c r="Q1932">
        <f t="shared" si="184"/>
        <v>26</v>
      </c>
      <c r="R1932" s="33">
        <f t="shared" si="185"/>
        <v>10765.300000000001</v>
      </c>
    </row>
    <row r="1933" spans="1:18" x14ac:dyDescent="0.35">
      <c r="A1933" t="s">
        <v>379</v>
      </c>
      <c r="B1933" s="21" t="s">
        <v>313</v>
      </c>
      <c r="C1933" s="22">
        <v>44344</v>
      </c>
      <c r="D1933" t="s">
        <v>161</v>
      </c>
      <c r="E1933" t="s">
        <v>162</v>
      </c>
      <c r="F1933" s="21" t="s">
        <v>183</v>
      </c>
      <c r="G1933" s="32">
        <v>4553.54</v>
      </c>
      <c r="H1933" s="22">
        <v>44332</v>
      </c>
      <c r="I1933" s="23">
        <v>44347</v>
      </c>
      <c r="J1933">
        <f t="shared" si="180"/>
        <v>16</v>
      </c>
      <c r="K1933" s="2">
        <f t="shared" si="181"/>
        <v>44339.5</v>
      </c>
      <c r="L1933" s="9">
        <f t="shared" si="182"/>
        <v>16</v>
      </c>
      <c r="M1933" s="2">
        <f t="shared" si="183"/>
        <v>44339.5</v>
      </c>
      <c r="N1933" s="22">
        <v>44344</v>
      </c>
      <c r="O1933" s="22">
        <v>44368</v>
      </c>
      <c r="P1933" s="22">
        <v>44365.5</v>
      </c>
      <c r="Q1933">
        <f t="shared" si="184"/>
        <v>26</v>
      </c>
      <c r="R1933" s="33">
        <f t="shared" si="185"/>
        <v>118392.04</v>
      </c>
    </row>
    <row r="1934" spans="1:18" x14ac:dyDescent="0.35">
      <c r="A1934" t="s">
        <v>379</v>
      </c>
      <c r="B1934" s="21" t="s">
        <v>313</v>
      </c>
      <c r="C1934" s="22">
        <v>44344</v>
      </c>
      <c r="D1934" t="s">
        <v>161</v>
      </c>
      <c r="E1934" t="s">
        <v>162</v>
      </c>
      <c r="F1934" s="21" t="s">
        <v>329</v>
      </c>
      <c r="G1934" s="32">
        <v>85.19</v>
      </c>
      <c r="H1934" s="22">
        <v>44332</v>
      </c>
      <c r="I1934" s="23">
        <v>44347</v>
      </c>
      <c r="J1934">
        <f t="shared" si="180"/>
        <v>16</v>
      </c>
      <c r="K1934" s="2">
        <f t="shared" si="181"/>
        <v>44339.5</v>
      </c>
      <c r="L1934" s="9">
        <f t="shared" si="182"/>
        <v>16</v>
      </c>
      <c r="M1934" s="2">
        <f t="shared" si="183"/>
        <v>44339.5</v>
      </c>
      <c r="N1934" s="22">
        <v>44344</v>
      </c>
      <c r="O1934" s="22">
        <v>44368</v>
      </c>
      <c r="P1934" s="22">
        <v>44365.5</v>
      </c>
      <c r="Q1934">
        <f t="shared" si="184"/>
        <v>26</v>
      </c>
      <c r="R1934" s="33">
        <f t="shared" si="185"/>
        <v>2214.94</v>
      </c>
    </row>
    <row r="1935" spans="1:18" x14ac:dyDescent="0.35">
      <c r="A1935" t="s">
        <v>379</v>
      </c>
      <c r="B1935" s="21" t="s">
        <v>313</v>
      </c>
      <c r="C1935" s="22">
        <v>44344</v>
      </c>
      <c r="D1935" t="s">
        <v>161</v>
      </c>
      <c r="E1935" t="s">
        <v>162</v>
      </c>
      <c r="F1935" s="21" t="s">
        <v>184</v>
      </c>
      <c r="G1935" s="32">
        <v>287.98</v>
      </c>
      <c r="H1935" s="22">
        <v>44332</v>
      </c>
      <c r="I1935" s="23">
        <v>44347</v>
      </c>
      <c r="J1935">
        <f t="shared" si="180"/>
        <v>16</v>
      </c>
      <c r="K1935" s="2">
        <f t="shared" si="181"/>
        <v>44339.5</v>
      </c>
      <c r="L1935" s="9">
        <f t="shared" si="182"/>
        <v>16</v>
      </c>
      <c r="M1935" s="2">
        <f t="shared" si="183"/>
        <v>44339.5</v>
      </c>
      <c r="N1935" s="22">
        <v>44344</v>
      </c>
      <c r="O1935" s="22">
        <v>44368</v>
      </c>
      <c r="P1935" s="22">
        <v>44365.5</v>
      </c>
      <c r="Q1935">
        <f t="shared" si="184"/>
        <v>26</v>
      </c>
      <c r="R1935" s="33">
        <f t="shared" si="185"/>
        <v>7487.4800000000005</v>
      </c>
    </row>
    <row r="1936" spans="1:18" x14ac:dyDescent="0.35">
      <c r="A1936" t="s">
        <v>379</v>
      </c>
      <c r="B1936" s="21" t="s">
        <v>313</v>
      </c>
      <c r="C1936" s="22">
        <v>44344</v>
      </c>
      <c r="D1936" t="s">
        <v>161</v>
      </c>
      <c r="E1936" t="s">
        <v>162</v>
      </c>
      <c r="F1936" s="21" t="s">
        <v>330</v>
      </c>
      <c r="G1936" s="32">
        <v>107.18</v>
      </c>
      <c r="H1936" s="22">
        <v>44332</v>
      </c>
      <c r="I1936" s="23">
        <v>44347</v>
      </c>
      <c r="J1936">
        <f t="shared" si="180"/>
        <v>16</v>
      </c>
      <c r="K1936" s="2">
        <f t="shared" si="181"/>
        <v>44339.5</v>
      </c>
      <c r="L1936" s="9">
        <f t="shared" si="182"/>
        <v>16</v>
      </c>
      <c r="M1936" s="2">
        <f t="shared" si="183"/>
        <v>44339.5</v>
      </c>
      <c r="N1936" s="22">
        <v>44344</v>
      </c>
      <c r="O1936" s="22">
        <v>44368</v>
      </c>
      <c r="P1936" s="22">
        <v>44365.5</v>
      </c>
      <c r="Q1936">
        <f t="shared" si="184"/>
        <v>26</v>
      </c>
      <c r="R1936" s="33">
        <f t="shared" si="185"/>
        <v>2786.6800000000003</v>
      </c>
    </row>
    <row r="1937" spans="1:18" x14ac:dyDescent="0.35">
      <c r="A1937" t="s">
        <v>379</v>
      </c>
      <c r="B1937" s="21" t="s">
        <v>313</v>
      </c>
      <c r="C1937" s="22">
        <v>44344</v>
      </c>
      <c r="D1937" t="s">
        <v>161</v>
      </c>
      <c r="E1937" t="s">
        <v>162</v>
      </c>
      <c r="F1937" s="21" t="s">
        <v>185</v>
      </c>
      <c r="G1937" s="32">
        <v>3073.3900000000003</v>
      </c>
      <c r="H1937" s="22">
        <v>44332</v>
      </c>
      <c r="I1937" s="23">
        <v>44347</v>
      </c>
      <c r="J1937">
        <f t="shared" si="180"/>
        <v>16</v>
      </c>
      <c r="K1937" s="2">
        <f t="shared" si="181"/>
        <v>44339.5</v>
      </c>
      <c r="L1937" s="9">
        <f t="shared" si="182"/>
        <v>16</v>
      </c>
      <c r="M1937" s="2">
        <f t="shared" si="183"/>
        <v>44339.5</v>
      </c>
      <c r="N1937" s="22">
        <v>44344</v>
      </c>
      <c r="O1937" s="22">
        <v>44368</v>
      </c>
      <c r="P1937" s="22">
        <v>44365.5</v>
      </c>
      <c r="Q1937">
        <f t="shared" si="184"/>
        <v>26</v>
      </c>
      <c r="R1937" s="33">
        <f t="shared" si="185"/>
        <v>79908.140000000014</v>
      </c>
    </row>
    <row r="1938" spans="1:18" x14ac:dyDescent="0.35">
      <c r="A1938" t="s">
        <v>379</v>
      </c>
      <c r="B1938" s="21" t="s">
        <v>313</v>
      </c>
      <c r="C1938" s="22">
        <v>44344</v>
      </c>
      <c r="D1938" t="s">
        <v>161</v>
      </c>
      <c r="E1938" t="s">
        <v>162</v>
      </c>
      <c r="F1938" s="21" t="s">
        <v>331</v>
      </c>
      <c r="G1938" s="32">
        <v>240.02</v>
      </c>
      <c r="H1938" s="22">
        <v>44332</v>
      </c>
      <c r="I1938" s="23">
        <v>44347</v>
      </c>
      <c r="J1938">
        <f t="shared" si="180"/>
        <v>16</v>
      </c>
      <c r="K1938" s="2">
        <f t="shared" si="181"/>
        <v>44339.5</v>
      </c>
      <c r="L1938" s="9">
        <f t="shared" si="182"/>
        <v>16</v>
      </c>
      <c r="M1938" s="2">
        <f t="shared" si="183"/>
        <v>44339.5</v>
      </c>
      <c r="N1938" s="22">
        <v>44344</v>
      </c>
      <c r="O1938" s="22">
        <v>44368</v>
      </c>
      <c r="P1938" s="22">
        <v>44365.5</v>
      </c>
      <c r="Q1938">
        <f t="shared" si="184"/>
        <v>26</v>
      </c>
      <c r="R1938" s="33">
        <f t="shared" si="185"/>
        <v>6240.52</v>
      </c>
    </row>
    <row r="1939" spans="1:18" x14ac:dyDescent="0.35">
      <c r="A1939" t="s">
        <v>379</v>
      </c>
      <c r="B1939" s="21" t="s">
        <v>313</v>
      </c>
      <c r="C1939" s="22">
        <v>44344</v>
      </c>
      <c r="D1939" t="s">
        <v>161</v>
      </c>
      <c r="E1939" t="s">
        <v>162</v>
      </c>
      <c r="F1939" s="21" t="s">
        <v>332</v>
      </c>
      <c r="G1939" s="32">
        <v>65.87</v>
      </c>
      <c r="H1939" s="22">
        <v>44332</v>
      </c>
      <c r="I1939" s="23">
        <v>44347</v>
      </c>
      <c r="J1939">
        <f t="shared" si="180"/>
        <v>16</v>
      </c>
      <c r="K1939" s="2">
        <f t="shared" si="181"/>
        <v>44339.5</v>
      </c>
      <c r="L1939" s="9">
        <f t="shared" si="182"/>
        <v>16</v>
      </c>
      <c r="M1939" s="2">
        <f t="shared" si="183"/>
        <v>44339.5</v>
      </c>
      <c r="N1939" s="22">
        <v>44344</v>
      </c>
      <c r="O1939" s="22">
        <v>44368</v>
      </c>
      <c r="P1939" s="22">
        <v>44365.5</v>
      </c>
      <c r="Q1939">
        <f t="shared" si="184"/>
        <v>26</v>
      </c>
      <c r="R1939" s="33">
        <f t="shared" si="185"/>
        <v>1712.6200000000001</v>
      </c>
    </row>
    <row r="1940" spans="1:18" x14ac:dyDescent="0.35">
      <c r="A1940" t="s">
        <v>379</v>
      </c>
      <c r="B1940" s="21" t="s">
        <v>313</v>
      </c>
      <c r="C1940" s="22">
        <v>44344</v>
      </c>
      <c r="D1940" t="s">
        <v>161</v>
      </c>
      <c r="E1940" t="s">
        <v>162</v>
      </c>
      <c r="F1940" s="21" t="s">
        <v>186</v>
      </c>
      <c r="G1940" s="32">
        <v>148.47999999999999</v>
      </c>
      <c r="H1940" s="22">
        <v>44332</v>
      </c>
      <c r="I1940" s="23">
        <v>44347</v>
      </c>
      <c r="J1940">
        <f t="shared" si="180"/>
        <v>16</v>
      </c>
      <c r="K1940" s="2">
        <f t="shared" si="181"/>
        <v>44339.5</v>
      </c>
      <c r="L1940" s="9">
        <f t="shared" si="182"/>
        <v>16</v>
      </c>
      <c r="M1940" s="2">
        <f t="shared" si="183"/>
        <v>44339.5</v>
      </c>
      <c r="N1940" s="22">
        <v>44344</v>
      </c>
      <c r="O1940" s="22">
        <v>44368</v>
      </c>
      <c r="P1940" s="22">
        <v>44365.5</v>
      </c>
      <c r="Q1940">
        <f t="shared" si="184"/>
        <v>26</v>
      </c>
      <c r="R1940" s="33">
        <f t="shared" si="185"/>
        <v>3860.4799999999996</v>
      </c>
    </row>
    <row r="1941" spans="1:18" x14ac:dyDescent="0.35">
      <c r="A1941" t="s">
        <v>379</v>
      </c>
      <c r="B1941" s="21" t="s">
        <v>313</v>
      </c>
      <c r="C1941" s="22">
        <v>44344</v>
      </c>
      <c r="D1941" t="s">
        <v>161</v>
      </c>
      <c r="E1941" t="s">
        <v>162</v>
      </c>
      <c r="F1941" s="21" t="s">
        <v>333</v>
      </c>
      <c r="G1941" s="32">
        <v>1542</v>
      </c>
      <c r="H1941" s="22">
        <v>44332</v>
      </c>
      <c r="I1941" s="23">
        <v>44347</v>
      </c>
      <c r="J1941">
        <f t="shared" si="180"/>
        <v>16</v>
      </c>
      <c r="K1941" s="2">
        <f t="shared" si="181"/>
        <v>44339.5</v>
      </c>
      <c r="L1941" s="9">
        <f t="shared" si="182"/>
        <v>16</v>
      </c>
      <c r="M1941" s="2">
        <f t="shared" si="183"/>
        <v>44339.5</v>
      </c>
      <c r="N1941" s="22">
        <v>44344</v>
      </c>
      <c r="O1941" s="22">
        <v>44368</v>
      </c>
      <c r="P1941" s="22">
        <v>44365.5</v>
      </c>
      <c r="Q1941">
        <f t="shared" si="184"/>
        <v>26</v>
      </c>
      <c r="R1941" s="33">
        <f t="shared" si="185"/>
        <v>40092</v>
      </c>
    </row>
    <row r="1942" spans="1:18" x14ac:dyDescent="0.35">
      <c r="A1942" t="s">
        <v>379</v>
      </c>
      <c r="B1942" s="21" t="s">
        <v>313</v>
      </c>
      <c r="C1942" s="22">
        <v>44344</v>
      </c>
      <c r="D1942" t="s">
        <v>161</v>
      </c>
      <c r="E1942" t="s">
        <v>162</v>
      </c>
      <c r="F1942" s="21" t="s">
        <v>334</v>
      </c>
      <c r="G1942" s="32">
        <v>277.51</v>
      </c>
      <c r="H1942" s="22">
        <v>44332</v>
      </c>
      <c r="I1942" s="23">
        <v>44347</v>
      </c>
      <c r="J1942">
        <f t="shared" si="180"/>
        <v>16</v>
      </c>
      <c r="K1942" s="2">
        <f t="shared" si="181"/>
        <v>44339.5</v>
      </c>
      <c r="L1942" s="9">
        <f t="shared" si="182"/>
        <v>16</v>
      </c>
      <c r="M1942" s="2">
        <f t="shared" si="183"/>
        <v>44339.5</v>
      </c>
      <c r="N1942" s="22">
        <v>44344</v>
      </c>
      <c r="O1942" s="22">
        <v>44368</v>
      </c>
      <c r="P1942" s="22">
        <v>44365.5</v>
      </c>
      <c r="Q1942">
        <f t="shared" si="184"/>
        <v>26</v>
      </c>
      <c r="R1942" s="33">
        <f t="shared" si="185"/>
        <v>7215.26</v>
      </c>
    </row>
    <row r="1943" spans="1:18" x14ac:dyDescent="0.35">
      <c r="A1943" t="s">
        <v>379</v>
      </c>
      <c r="B1943" s="21" t="s">
        <v>313</v>
      </c>
      <c r="C1943" s="22">
        <v>44344</v>
      </c>
      <c r="D1943" t="s">
        <v>161</v>
      </c>
      <c r="E1943" t="s">
        <v>162</v>
      </c>
      <c r="F1943" s="21" t="s">
        <v>335</v>
      </c>
      <c r="G1943" s="32">
        <v>206.85000000000002</v>
      </c>
      <c r="H1943" s="22">
        <v>44332</v>
      </c>
      <c r="I1943" s="23">
        <v>44347</v>
      </c>
      <c r="J1943">
        <f t="shared" si="180"/>
        <v>16</v>
      </c>
      <c r="K1943" s="2">
        <f t="shared" si="181"/>
        <v>44339.5</v>
      </c>
      <c r="L1943" s="9">
        <f t="shared" si="182"/>
        <v>16</v>
      </c>
      <c r="M1943" s="2">
        <f t="shared" si="183"/>
        <v>44339.5</v>
      </c>
      <c r="N1943" s="22">
        <v>44344</v>
      </c>
      <c r="O1943" s="22">
        <v>44368</v>
      </c>
      <c r="P1943" s="22">
        <v>44365.5</v>
      </c>
      <c r="Q1943">
        <f t="shared" si="184"/>
        <v>26</v>
      </c>
      <c r="R1943" s="33">
        <f t="shared" si="185"/>
        <v>5378.1</v>
      </c>
    </row>
    <row r="1944" spans="1:18" x14ac:dyDescent="0.35">
      <c r="A1944" t="s">
        <v>379</v>
      </c>
      <c r="B1944" s="21" t="s">
        <v>313</v>
      </c>
      <c r="C1944" s="22">
        <v>44344</v>
      </c>
      <c r="D1944" t="s">
        <v>161</v>
      </c>
      <c r="E1944" t="s">
        <v>162</v>
      </c>
      <c r="F1944" s="21" t="s">
        <v>187</v>
      </c>
      <c r="G1944" s="32">
        <v>1449.2499999999998</v>
      </c>
      <c r="H1944" s="22">
        <v>44332</v>
      </c>
      <c r="I1944" s="23">
        <v>44347</v>
      </c>
      <c r="J1944">
        <f t="shared" si="180"/>
        <v>16</v>
      </c>
      <c r="K1944" s="2">
        <f t="shared" si="181"/>
        <v>44339.5</v>
      </c>
      <c r="L1944" s="9">
        <f t="shared" si="182"/>
        <v>16</v>
      </c>
      <c r="M1944" s="2">
        <f t="shared" si="183"/>
        <v>44339.5</v>
      </c>
      <c r="N1944" s="22">
        <v>44344</v>
      </c>
      <c r="O1944" s="22">
        <v>44368</v>
      </c>
      <c r="P1944" s="22">
        <v>44365.5</v>
      </c>
      <c r="Q1944">
        <f t="shared" si="184"/>
        <v>26</v>
      </c>
      <c r="R1944" s="33">
        <f t="shared" si="185"/>
        <v>37680.499999999993</v>
      </c>
    </row>
    <row r="1945" spans="1:18" x14ac:dyDescent="0.35">
      <c r="A1945" t="s">
        <v>379</v>
      </c>
      <c r="B1945" s="21" t="s">
        <v>313</v>
      </c>
      <c r="C1945" s="22">
        <v>44344</v>
      </c>
      <c r="D1945" t="s">
        <v>161</v>
      </c>
      <c r="E1945" t="s">
        <v>162</v>
      </c>
      <c r="F1945" s="21" t="s">
        <v>188</v>
      </c>
      <c r="G1945" s="32">
        <v>416.09000000000003</v>
      </c>
      <c r="H1945" s="22">
        <v>44332</v>
      </c>
      <c r="I1945" s="23">
        <v>44347</v>
      </c>
      <c r="J1945">
        <f t="shared" si="180"/>
        <v>16</v>
      </c>
      <c r="K1945" s="2">
        <f t="shared" si="181"/>
        <v>44339.5</v>
      </c>
      <c r="L1945" s="9">
        <f t="shared" si="182"/>
        <v>16</v>
      </c>
      <c r="M1945" s="2">
        <f t="shared" si="183"/>
        <v>44339.5</v>
      </c>
      <c r="N1945" s="22">
        <v>44344</v>
      </c>
      <c r="O1945" s="22">
        <v>44368</v>
      </c>
      <c r="P1945" s="22">
        <v>44365.5</v>
      </c>
      <c r="Q1945">
        <f t="shared" si="184"/>
        <v>26</v>
      </c>
      <c r="R1945" s="33">
        <f t="shared" si="185"/>
        <v>10818.34</v>
      </c>
    </row>
    <row r="1946" spans="1:18" x14ac:dyDescent="0.35">
      <c r="A1946" t="s">
        <v>379</v>
      </c>
      <c r="B1946" s="21" t="s">
        <v>313</v>
      </c>
      <c r="C1946" s="22">
        <v>44344</v>
      </c>
      <c r="D1946" t="s">
        <v>161</v>
      </c>
      <c r="E1946" t="s">
        <v>162</v>
      </c>
      <c r="F1946" s="21" t="s">
        <v>336</v>
      </c>
      <c r="G1946" s="32">
        <v>81.48</v>
      </c>
      <c r="H1946" s="22">
        <v>44332</v>
      </c>
      <c r="I1946" s="23">
        <v>44347</v>
      </c>
      <c r="J1946">
        <f t="shared" si="180"/>
        <v>16</v>
      </c>
      <c r="K1946" s="2">
        <f t="shared" si="181"/>
        <v>44339.5</v>
      </c>
      <c r="L1946" s="9">
        <f t="shared" si="182"/>
        <v>16</v>
      </c>
      <c r="M1946" s="2">
        <f t="shared" si="183"/>
        <v>44339.5</v>
      </c>
      <c r="N1946" s="22">
        <v>44344</v>
      </c>
      <c r="O1946" s="22">
        <v>44368</v>
      </c>
      <c r="P1946" s="22">
        <v>44365.5</v>
      </c>
      <c r="Q1946">
        <f t="shared" si="184"/>
        <v>26</v>
      </c>
      <c r="R1946" s="33">
        <f t="shared" si="185"/>
        <v>2118.48</v>
      </c>
    </row>
    <row r="1947" spans="1:18" x14ac:dyDescent="0.35">
      <c r="A1947" t="s">
        <v>379</v>
      </c>
      <c r="B1947" s="21" t="s">
        <v>313</v>
      </c>
      <c r="C1947" s="22">
        <v>44344</v>
      </c>
      <c r="D1947" t="s">
        <v>161</v>
      </c>
      <c r="E1947" t="s">
        <v>162</v>
      </c>
      <c r="F1947" s="21" t="s">
        <v>337</v>
      </c>
      <c r="G1947" s="32">
        <v>188.28</v>
      </c>
      <c r="H1947" s="22">
        <v>44332</v>
      </c>
      <c r="I1947" s="23">
        <v>44347</v>
      </c>
      <c r="J1947">
        <f t="shared" si="180"/>
        <v>16</v>
      </c>
      <c r="K1947" s="2">
        <f t="shared" si="181"/>
        <v>44339.5</v>
      </c>
      <c r="L1947" s="9">
        <f t="shared" si="182"/>
        <v>16</v>
      </c>
      <c r="M1947" s="2">
        <f t="shared" si="183"/>
        <v>44339.5</v>
      </c>
      <c r="N1947" s="22">
        <v>44344</v>
      </c>
      <c r="O1947" s="22">
        <v>44368</v>
      </c>
      <c r="P1947" s="22">
        <v>44365.5</v>
      </c>
      <c r="Q1947">
        <f t="shared" si="184"/>
        <v>26</v>
      </c>
      <c r="R1947" s="33">
        <f t="shared" si="185"/>
        <v>4895.28</v>
      </c>
    </row>
    <row r="1948" spans="1:18" x14ac:dyDescent="0.35">
      <c r="A1948" t="s">
        <v>379</v>
      </c>
      <c r="B1948" s="21" t="s">
        <v>313</v>
      </c>
      <c r="C1948" s="22">
        <v>44344</v>
      </c>
      <c r="D1948" t="s">
        <v>171</v>
      </c>
      <c r="E1948" t="s">
        <v>172</v>
      </c>
      <c r="F1948" s="21" t="s">
        <v>337</v>
      </c>
      <c r="G1948" s="32">
        <v>191.64999999999998</v>
      </c>
      <c r="H1948" s="22">
        <v>44332</v>
      </c>
      <c r="I1948" s="23">
        <v>44347</v>
      </c>
      <c r="J1948">
        <f t="shared" si="180"/>
        <v>16</v>
      </c>
      <c r="K1948" s="2">
        <f t="shared" si="181"/>
        <v>44339.5</v>
      </c>
      <c r="L1948" s="9">
        <f t="shared" si="182"/>
        <v>16</v>
      </c>
      <c r="M1948" s="2">
        <f t="shared" si="183"/>
        <v>44339.5</v>
      </c>
      <c r="N1948" s="22">
        <v>44344</v>
      </c>
      <c r="O1948" s="22">
        <v>44368</v>
      </c>
      <c r="P1948" s="22">
        <v>44365.5</v>
      </c>
      <c r="Q1948">
        <f t="shared" si="184"/>
        <v>26</v>
      </c>
      <c r="R1948" s="33">
        <f t="shared" si="185"/>
        <v>4982.8999999999996</v>
      </c>
    </row>
    <row r="1949" spans="1:18" x14ac:dyDescent="0.35">
      <c r="A1949" t="s">
        <v>379</v>
      </c>
      <c r="B1949" s="21" t="s">
        <v>313</v>
      </c>
      <c r="C1949" s="22">
        <v>44344</v>
      </c>
      <c r="D1949" t="s">
        <v>161</v>
      </c>
      <c r="E1949" t="s">
        <v>162</v>
      </c>
      <c r="F1949" s="21" t="s">
        <v>338</v>
      </c>
      <c r="G1949" s="32">
        <v>26.28</v>
      </c>
      <c r="H1949" s="22">
        <v>44332</v>
      </c>
      <c r="I1949" s="23">
        <v>44347</v>
      </c>
      <c r="J1949">
        <f t="shared" si="180"/>
        <v>16</v>
      </c>
      <c r="K1949" s="2">
        <f t="shared" si="181"/>
        <v>44339.5</v>
      </c>
      <c r="L1949" s="9">
        <f t="shared" si="182"/>
        <v>16</v>
      </c>
      <c r="M1949" s="2">
        <f t="shared" si="183"/>
        <v>44339.5</v>
      </c>
      <c r="N1949" s="22">
        <v>44344</v>
      </c>
      <c r="O1949" s="22">
        <v>44368</v>
      </c>
      <c r="P1949" s="22">
        <v>44365.5</v>
      </c>
      <c r="Q1949">
        <f t="shared" si="184"/>
        <v>26</v>
      </c>
      <c r="R1949" s="33">
        <f t="shared" si="185"/>
        <v>683.28</v>
      </c>
    </row>
    <row r="1950" spans="1:18" x14ac:dyDescent="0.35">
      <c r="A1950" t="s">
        <v>379</v>
      </c>
      <c r="B1950" s="21" t="s">
        <v>313</v>
      </c>
      <c r="C1950" s="22">
        <v>44344</v>
      </c>
      <c r="D1950" t="s">
        <v>161</v>
      </c>
      <c r="E1950" t="s">
        <v>162</v>
      </c>
      <c r="F1950" s="21" t="s">
        <v>189</v>
      </c>
      <c r="G1950" s="32">
        <v>1891.4999999999998</v>
      </c>
      <c r="H1950" s="22">
        <v>44332</v>
      </c>
      <c r="I1950" s="23">
        <v>44347</v>
      </c>
      <c r="J1950">
        <f t="shared" si="180"/>
        <v>16</v>
      </c>
      <c r="K1950" s="2">
        <f t="shared" si="181"/>
        <v>44339.5</v>
      </c>
      <c r="L1950" s="9">
        <f t="shared" si="182"/>
        <v>16</v>
      </c>
      <c r="M1950" s="2">
        <f t="shared" si="183"/>
        <v>44339.5</v>
      </c>
      <c r="N1950" s="22">
        <v>44344</v>
      </c>
      <c r="O1950" s="22">
        <v>44368</v>
      </c>
      <c r="P1950" s="22">
        <v>44365.5</v>
      </c>
      <c r="Q1950">
        <f t="shared" si="184"/>
        <v>26</v>
      </c>
      <c r="R1950" s="33">
        <f t="shared" si="185"/>
        <v>49178.999999999993</v>
      </c>
    </row>
    <row r="1951" spans="1:18" x14ac:dyDescent="0.35">
      <c r="A1951" t="s">
        <v>379</v>
      </c>
      <c r="B1951" s="21" t="s">
        <v>313</v>
      </c>
      <c r="C1951" s="22">
        <v>44344</v>
      </c>
      <c r="D1951" t="s">
        <v>171</v>
      </c>
      <c r="E1951" t="s">
        <v>172</v>
      </c>
      <c r="F1951" s="21" t="s">
        <v>189</v>
      </c>
      <c r="G1951" s="32">
        <v>54.88</v>
      </c>
      <c r="H1951" s="22">
        <v>44332</v>
      </c>
      <c r="I1951" s="23">
        <v>44347</v>
      </c>
      <c r="J1951">
        <f t="shared" si="180"/>
        <v>16</v>
      </c>
      <c r="K1951" s="2">
        <f t="shared" si="181"/>
        <v>44339.5</v>
      </c>
      <c r="L1951" s="9">
        <f t="shared" si="182"/>
        <v>16</v>
      </c>
      <c r="M1951" s="2">
        <f t="shared" si="183"/>
        <v>44339.5</v>
      </c>
      <c r="N1951" s="22">
        <v>44344</v>
      </c>
      <c r="O1951" s="22">
        <v>44368</v>
      </c>
      <c r="P1951" s="22">
        <v>44365.5</v>
      </c>
      <c r="Q1951">
        <f t="shared" si="184"/>
        <v>26</v>
      </c>
      <c r="R1951" s="33">
        <f t="shared" si="185"/>
        <v>1426.88</v>
      </c>
    </row>
    <row r="1952" spans="1:18" x14ac:dyDescent="0.35">
      <c r="A1952" t="s">
        <v>379</v>
      </c>
      <c r="B1952" s="21" t="s">
        <v>313</v>
      </c>
      <c r="C1952" s="22">
        <v>44344</v>
      </c>
      <c r="D1952" t="s">
        <v>161</v>
      </c>
      <c r="E1952" t="s">
        <v>162</v>
      </c>
      <c r="F1952" s="21" t="s">
        <v>198</v>
      </c>
      <c r="G1952" s="32">
        <v>140.85</v>
      </c>
      <c r="H1952" s="22">
        <v>44332</v>
      </c>
      <c r="I1952" s="23">
        <v>44347</v>
      </c>
      <c r="J1952">
        <f t="shared" si="180"/>
        <v>16</v>
      </c>
      <c r="K1952" s="2">
        <f t="shared" si="181"/>
        <v>44339.5</v>
      </c>
      <c r="L1952" s="9">
        <f t="shared" si="182"/>
        <v>16</v>
      </c>
      <c r="M1952" s="2">
        <f t="shared" si="183"/>
        <v>44339.5</v>
      </c>
      <c r="N1952" s="22">
        <v>44344</v>
      </c>
      <c r="O1952" s="22">
        <v>44368</v>
      </c>
      <c r="P1952" s="22">
        <v>44365.5</v>
      </c>
      <c r="Q1952">
        <f t="shared" si="184"/>
        <v>26</v>
      </c>
      <c r="R1952" s="33">
        <f t="shared" si="185"/>
        <v>3662.1</v>
      </c>
    </row>
    <row r="1953" spans="1:18" x14ac:dyDescent="0.35">
      <c r="A1953" t="s">
        <v>379</v>
      </c>
      <c r="B1953" s="21" t="s">
        <v>313</v>
      </c>
      <c r="C1953" s="22">
        <v>44344</v>
      </c>
      <c r="D1953" t="s">
        <v>161</v>
      </c>
      <c r="E1953" t="s">
        <v>162</v>
      </c>
      <c r="F1953" s="21" t="s">
        <v>190</v>
      </c>
      <c r="G1953" s="32">
        <v>265.33</v>
      </c>
      <c r="H1953" s="22">
        <v>44332</v>
      </c>
      <c r="I1953" s="23">
        <v>44347</v>
      </c>
      <c r="J1953">
        <f t="shared" si="180"/>
        <v>16</v>
      </c>
      <c r="K1953" s="2">
        <f t="shared" si="181"/>
        <v>44339.5</v>
      </c>
      <c r="L1953" s="9">
        <f t="shared" si="182"/>
        <v>16</v>
      </c>
      <c r="M1953" s="2">
        <f t="shared" si="183"/>
        <v>44339.5</v>
      </c>
      <c r="N1953" s="22">
        <v>44344</v>
      </c>
      <c r="O1953" s="22">
        <v>44368</v>
      </c>
      <c r="P1953" s="22">
        <v>44365.5</v>
      </c>
      <c r="Q1953">
        <f t="shared" si="184"/>
        <v>26</v>
      </c>
      <c r="R1953" s="33">
        <f t="shared" si="185"/>
        <v>6898.58</v>
      </c>
    </row>
    <row r="1954" spans="1:18" x14ac:dyDescent="0.35">
      <c r="A1954" t="s">
        <v>379</v>
      </c>
      <c r="B1954" s="21" t="s">
        <v>313</v>
      </c>
      <c r="C1954" s="22">
        <v>44344</v>
      </c>
      <c r="D1954" t="s">
        <v>161</v>
      </c>
      <c r="E1954" t="s">
        <v>162</v>
      </c>
      <c r="F1954" s="21" t="s">
        <v>339</v>
      </c>
      <c r="G1954" s="32">
        <v>90.59</v>
      </c>
      <c r="H1954" s="22">
        <v>44332</v>
      </c>
      <c r="I1954" s="23">
        <v>44347</v>
      </c>
      <c r="J1954">
        <f t="shared" si="180"/>
        <v>16</v>
      </c>
      <c r="K1954" s="2">
        <f t="shared" si="181"/>
        <v>44339.5</v>
      </c>
      <c r="L1954" s="9">
        <f t="shared" si="182"/>
        <v>16</v>
      </c>
      <c r="M1954" s="2">
        <f t="shared" si="183"/>
        <v>44339.5</v>
      </c>
      <c r="N1954" s="22">
        <v>44344</v>
      </c>
      <c r="O1954" s="22">
        <v>44368</v>
      </c>
      <c r="P1954" s="22">
        <v>44365.5</v>
      </c>
      <c r="Q1954">
        <f t="shared" si="184"/>
        <v>26</v>
      </c>
      <c r="R1954" s="33">
        <f t="shared" si="185"/>
        <v>2355.34</v>
      </c>
    </row>
    <row r="1955" spans="1:18" x14ac:dyDescent="0.35">
      <c r="A1955" t="s">
        <v>379</v>
      </c>
      <c r="B1955" s="21" t="s">
        <v>313</v>
      </c>
      <c r="C1955" s="22">
        <v>44344</v>
      </c>
      <c r="D1955" t="s">
        <v>161</v>
      </c>
      <c r="E1955" t="s">
        <v>162</v>
      </c>
      <c r="F1955" s="21" t="s">
        <v>191</v>
      </c>
      <c r="G1955" s="32">
        <v>1117.68</v>
      </c>
      <c r="H1955" s="22">
        <v>44332</v>
      </c>
      <c r="I1955" s="23">
        <v>44347</v>
      </c>
      <c r="J1955">
        <f t="shared" si="180"/>
        <v>16</v>
      </c>
      <c r="K1955" s="2">
        <f t="shared" si="181"/>
        <v>44339.5</v>
      </c>
      <c r="L1955" s="9">
        <f t="shared" si="182"/>
        <v>16</v>
      </c>
      <c r="M1955" s="2">
        <f t="shared" si="183"/>
        <v>44339.5</v>
      </c>
      <c r="N1955" s="22">
        <v>44344</v>
      </c>
      <c r="O1955" s="22">
        <v>44368</v>
      </c>
      <c r="P1955" s="22">
        <v>44365.5</v>
      </c>
      <c r="Q1955">
        <f t="shared" si="184"/>
        <v>26</v>
      </c>
      <c r="R1955" s="33">
        <f t="shared" si="185"/>
        <v>29059.68</v>
      </c>
    </row>
    <row r="1956" spans="1:18" x14ac:dyDescent="0.35">
      <c r="A1956" t="s">
        <v>379</v>
      </c>
      <c r="B1956" s="21" t="s">
        <v>313</v>
      </c>
      <c r="C1956" s="22">
        <v>44344</v>
      </c>
      <c r="D1956" t="s">
        <v>161</v>
      </c>
      <c r="E1956" t="s">
        <v>162</v>
      </c>
      <c r="F1956" s="21" t="s">
        <v>192</v>
      </c>
      <c r="G1956" s="32">
        <v>985.95999999999992</v>
      </c>
      <c r="H1956" s="22">
        <v>44332</v>
      </c>
      <c r="I1956" s="23">
        <v>44347</v>
      </c>
      <c r="J1956">
        <f t="shared" si="180"/>
        <v>16</v>
      </c>
      <c r="K1956" s="2">
        <f t="shared" si="181"/>
        <v>44339.5</v>
      </c>
      <c r="L1956" s="9">
        <f t="shared" si="182"/>
        <v>16</v>
      </c>
      <c r="M1956" s="2">
        <f t="shared" si="183"/>
        <v>44339.5</v>
      </c>
      <c r="N1956" s="22">
        <v>44344</v>
      </c>
      <c r="O1956" s="22">
        <v>44368</v>
      </c>
      <c r="P1956" s="22">
        <v>44365.5</v>
      </c>
      <c r="Q1956">
        <f t="shared" si="184"/>
        <v>26</v>
      </c>
      <c r="R1956" s="33">
        <f t="shared" si="185"/>
        <v>25634.959999999999</v>
      </c>
    </row>
    <row r="1957" spans="1:18" x14ac:dyDescent="0.35">
      <c r="A1957" t="s">
        <v>379</v>
      </c>
      <c r="B1957" s="21" t="s">
        <v>313</v>
      </c>
      <c r="C1957" s="22">
        <v>44344</v>
      </c>
      <c r="D1957" t="s">
        <v>171</v>
      </c>
      <c r="E1957" t="s">
        <v>172</v>
      </c>
      <c r="F1957" s="21" t="s">
        <v>192</v>
      </c>
      <c r="G1957" s="32">
        <v>201.84</v>
      </c>
      <c r="H1957" s="22">
        <v>44332</v>
      </c>
      <c r="I1957" s="23">
        <v>44347</v>
      </c>
      <c r="J1957">
        <f t="shared" si="180"/>
        <v>16</v>
      </c>
      <c r="K1957" s="2">
        <f t="shared" si="181"/>
        <v>44339.5</v>
      </c>
      <c r="L1957" s="9">
        <f t="shared" si="182"/>
        <v>16</v>
      </c>
      <c r="M1957" s="2">
        <f t="shared" si="183"/>
        <v>44339.5</v>
      </c>
      <c r="N1957" s="22">
        <v>44344</v>
      </c>
      <c r="O1957" s="22">
        <v>44368</v>
      </c>
      <c r="P1957" s="22">
        <v>44365.5</v>
      </c>
      <c r="Q1957">
        <f t="shared" si="184"/>
        <v>26</v>
      </c>
      <c r="R1957" s="33">
        <f t="shared" si="185"/>
        <v>5247.84</v>
      </c>
    </row>
    <row r="1958" spans="1:18" x14ac:dyDescent="0.35">
      <c r="A1958" t="s">
        <v>379</v>
      </c>
      <c r="B1958" s="21" t="s">
        <v>313</v>
      </c>
      <c r="C1958" s="22">
        <v>44344</v>
      </c>
      <c r="D1958" t="s">
        <v>161</v>
      </c>
      <c r="E1958" t="s">
        <v>162</v>
      </c>
      <c r="F1958" s="21" t="s">
        <v>193</v>
      </c>
      <c r="G1958" s="32">
        <v>2290.9</v>
      </c>
      <c r="H1958" s="22">
        <v>44332</v>
      </c>
      <c r="I1958" s="23">
        <v>44347</v>
      </c>
      <c r="J1958">
        <f t="shared" si="180"/>
        <v>16</v>
      </c>
      <c r="K1958" s="2">
        <f t="shared" si="181"/>
        <v>44339.5</v>
      </c>
      <c r="L1958" s="9">
        <f t="shared" si="182"/>
        <v>16</v>
      </c>
      <c r="M1958" s="2">
        <f t="shared" si="183"/>
        <v>44339.5</v>
      </c>
      <c r="N1958" s="22">
        <v>44344</v>
      </c>
      <c r="O1958" s="22">
        <v>44368</v>
      </c>
      <c r="P1958" s="22">
        <v>44365.5</v>
      </c>
      <c r="Q1958">
        <f t="shared" si="184"/>
        <v>26</v>
      </c>
      <c r="R1958" s="33">
        <f t="shared" si="185"/>
        <v>59563.4</v>
      </c>
    </row>
    <row r="1959" spans="1:18" x14ac:dyDescent="0.35">
      <c r="A1959" t="s">
        <v>379</v>
      </c>
      <c r="B1959" s="21" t="s">
        <v>313</v>
      </c>
      <c r="C1959" s="22">
        <v>44344</v>
      </c>
      <c r="D1959" t="s">
        <v>161</v>
      </c>
      <c r="E1959" t="s">
        <v>162</v>
      </c>
      <c r="F1959" s="21" t="s">
        <v>340</v>
      </c>
      <c r="G1959" s="32">
        <v>185.77</v>
      </c>
      <c r="H1959" s="22">
        <v>44332</v>
      </c>
      <c r="I1959" s="23">
        <v>44347</v>
      </c>
      <c r="J1959">
        <f t="shared" si="180"/>
        <v>16</v>
      </c>
      <c r="K1959" s="2">
        <f t="shared" si="181"/>
        <v>44339.5</v>
      </c>
      <c r="L1959" s="9">
        <f t="shared" si="182"/>
        <v>16</v>
      </c>
      <c r="M1959" s="2">
        <f t="shared" si="183"/>
        <v>44339.5</v>
      </c>
      <c r="N1959" s="22">
        <v>44344</v>
      </c>
      <c r="O1959" s="22">
        <v>44368</v>
      </c>
      <c r="P1959" s="22">
        <v>44365.5</v>
      </c>
      <c r="Q1959">
        <f t="shared" si="184"/>
        <v>26</v>
      </c>
      <c r="R1959" s="33">
        <f t="shared" si="185"/>
        <v>4830.0200000000004</v>
      </c>
    </row>
    <row r="1960" spans="1:18" x14ac:dyDescent="0.35">
      <c r="A1960" t="s">
        <v>379</v>
      </c>
      <c r="B1960" s="21" t="s">
        <v>313</v>
      </c>
      <c r="C1960" s="22">
        <v>44344</v>
      </c>
      <c r="D1960" t="s">
        <v>161</v>
      </c>
      <c r="E1960" t="s">
        <v>162</v>
      </c>
      <c r="F1960" s="21" t="s">
        <v>342</v>
      </c>
      <c r="G1960" s="32">
        <v>47.56</v>
      </c>
      <c r="H1960" s="22">
        <v>44332</v>
      </c>
      <c r="I1960" s="23">
        <v>44347</v>
      </c>
      <c r="J1960">
        <f t="shared" si="180"/>
        <v>16</v>
      </c>
      <c r="K1960" s="2">
        <f t="shared" si="181"/>
        <v>44339.5</v>
      </c>
      <c r="L1960" s="9">
        <f t="shared" si="182"/>
        <v>16</v>
      </c>
      <c r="M1960" s="2">
        <f t="shared" si="183"/>
        <v>44339.5</v>
      </c>
      <c r="N1960" s="22">
        <v>44344</v>
      </c>
      <c r="O1960" s="22">
        <v>44368</v>
      </c>
      <c r="P1960" s="22">
        <v>44365.5</v>
      </c>
      <c r="Q1960">
        <f t="shared" si="184"/>
        <v>26</v>
      </c>
      <c r="R1960" s="33">
        <f t="shared" si="185"/>
        <v>1236.56</v>
      </c>
    </row>
    <row r="1961" spans="1:18" x14ac:dyDescent="0.35">
      <c r="A1961" t="s">
        <v>379</v>
      </c>
      <c r="B1961" s="21" t="s">
        <v>313</v>
      </c>
      <c r="C1961" s="22">
        <v>44344</v>
      </c>
      <c r="D1961" t="s">
        <v>110</v>
      </c>
      <c r="E1961" t="s">
        <v>111</v>
      </c>
      <c r="F1961" s="21" t="s">
        <v>343</v>
      </c>
      <c r="G1961" s="32">
        <v>91</v>
      </c>
      <c r="H1961" s="22">
        <v>44332</v>
      </c>
      <c r="I1961" s="23">
        <v>44347</v>
      </c>
      <c r="J1961">
        <f t="shared" si="180"/>
        <v>16</v>
      </c>
      <c r="K1961" s="2">
        <f t="shared" si="181"/>
        <v>44339.5</v>
      </c>
      <c r="L1961" s="9">
        <f t="shared" si="182"/>
        <v>16</v>
      </c>
      <c r="M1961" s="2">
        <f t="shared" si="183"/>
        <v>44339.5</v>
      </c>
      <c r="N1961" s="22">
        <v>44344</v>
      </c>
      <c r="O1961" s="22">
        <v>44377</v>
      </c>
      <c r="P1961" s="22">
        <v>44376.5</v>
      </c>
      <c r="Q1961">
        <f t="shared" si="184"/>
        <v>37</v>
      </c>
      <c r="R1961" s="33">
        <f t="shared" si="185"/>
        <v>3367</v>
      </c>
    </row>
    <row r="1962" spans="1:18" x14ac:dyDescent="0.35">
      <c r="A1962" t="s">
        <v>379</v>
      </c>
      <c r="B1962" s="21" t="s">
        <v>313</v>
      </c>
      <c r="C1962" s="22">
        <v>44344</v>
      </c>
      <c r="D1962" t="s">
        <v>110</v>
      </c>
      <c r="E1962" t="s">
        <v>111</v>
      </c>
      <c r="F1962" s="21" t="s">
        <v>367</v>
      </c>
      <c r="G1962" s="32">
        <v>124.58</v>
      </c>
      <c r="H1962" s="22">
        <v>44332</v>
      </c>
      <c r="I1962" s="23">
        <v>44347</v>
      </c>
      <c r="J1962">
        <f t="shared" si="180"/>
        <v>16</v>
      </c>
      <c r="K1962" s="2">
        <f t="shared" si="181"/>
        <v>44339.5</v>
      </c>
      <c r="L1962" s="9">
        <f t="shared" si="182"/>
        <v>16</v>
      </c>
      <c r="M1962" s="2">
        <f t="shared" si="183"/>
        <v>44339.5</v>
      </c>
      <c r="N1962" s="22">
        <v>44344</v>
      </c>
      <c r="O1962" s="22">
        <v>44377</v>
      </c>
      <c r="P1962" s="22">
        <v>44376.5</v>
      </c>
      <c r="Q1962">
        <f t="shared" si="184"/>
        <v>37</v>
      </c>
      <c r="R1962" s="33">
        <f t="shared" si="185"/>
        <v>4609.46</v>
      </c>
    </row>
    <row r="1963" spans="1:18" x14ac:dyDescent="0.35">
      <c r="A1963" t="s">
        <v>379</v>
      </c>
      <c r="B1963" s="21" t="s">
        <v>313</v>
      </c>
      <c r="C1963" s="22">
        <v>44344</v>
      </c>
      <c r="D1963" t="s">
        <v>114</v>
      </c>
      <c r="E1963" t="s">
        <v>115</v>
      </c>
      <c r="F1963" s="21" t="s">
        <v>204</v>
      </c>
      <c r="G1963" s="32">
        <v>33.479999999999997</v>
      </c>
      <c r="H1963" s="22">
        <v>44332</v>
      </c>
      <c r="I1963" s="23">
        <v>44347</v>
      </c>
      <c r="J1963">
        <f t="shared" si="180"/>
        <v>16</v>
      </c>
      <c r="K1963" s="2">
        <f t="shared" si="181"/>
        <v>44339.5</v>
      </c>
      <c r="L1963" s="9">
        <f t="shared" si="182"/>
        <v>16</v>
      </c>
      <c r="M1963" s="2">
        <f t="shared" si="183"/>
        <v>44339.5</v>
      </c>
      <c r="N1963" s="22">
        <v>44344</v>
      </c>
      <c r="O1963" s="22">
        <v>44407</v>
      </c>
      <c r="P1963" s="22">
        <v>44406.5</v>
      </c>
      <c r="Q1963">
        <f t="shared" si="184"/>
        <v>67</v>
      </c>
      <c r="R1963" s="33">
        <f t="shared" si="185"/>
        <v>2243.16</v>
      </c>
    </row>
    <row r="1964" spans="1:18" x14ac:dyDescent="0.35">
      <c r="A1964" t="s">
        <v>379</v>
      </c>
      <c r="B1964" s="21" t="s">
        <v>313</v>
      </c>
      <c r="C1964" s="22">
        <v>44344</v>
      </c>
      <c r="D1964" t="s">
        <v>217</v>
      </c>
      <c r="E1964" t="s">
        <v>218</v>
      </c>
      <c r="F1964" s="21" t="s">
        <v>219</v>
      </c>
      <c r="G1964" s="32">
        <v>1373.0499999999997</v>
      </c>
      <c r="H1964" s="22">
        <v>44332</v>
      </c>
      <c r="I1964" s="23">
        <v>44347</v>
      </c>
      <c r="J1964">
        <f t="shared" si="180"/>
        <v>16</v>
      </c>
      <c r="K1964" s="2">
        <f t="shared" si="181"/>
        <v>44339.5</v>
      </c>
      <c r="L1964" s="9">
        <f t="shared" si="182"/>
        <v>16</v>
      </c>
      <c r="M1964" s="2">
        <f t="shared" si="183"/>
        <v>44339.5</v>
      </c>
      <c r="N1964" s="22">
        <v>44344</v>
      </c>
      <c r="O1964" s="22">
        <v>44407</v>
      </c>
      <c r="P1964" s="22">
        <v>44406.5</v>
      </c>
      <c r="Q1964">
        <f t="shared" si="184"/>
        <v>67</v>
      </c>
      <c r="R1964" s="33">
        <f t="shared" si="185"/>
        <v>91994.349999999977</v>
      </c>
    </row>
    <row r="1965" spans="1:18" x14ac:dyDescent="0.35">
      <c r="A1965" t="s">
        <v>379</v>
      </c>
      <c r="B1965" s="21" t="s">
        <v>313</v>
      </c>
      <c r="C1965" s="22">
        <v>44344</v>
      </c>
      <c r="D1965" t="s">
        <v>201</v>
      </c>
      <c r="E1965" t="s">
        <v>202</v>
      </c>
      <c r="F1965" s="21" t="s">
        <v>319</v>
      </c>
      <c r="G1965" s="32">
        <v>202.55</v>
      </c>
      <c r="H1965" s="22">
        <v>44332</v>
      </c>
      <c r="I1965" s="23">
        <v>44347</v>
      </c>
      <c r="J1965">
        <f t="shared" si="180"/>
        <v>16</v>
      </c>
      <c r="K1965" s="2">
        <f t="shared" si="181"/>
        <v>44339.5</v>
      </c>
      <c r="L1965" s="9">
        <f t="shared" si="182"/>
        <v>16</v>
      </c>
      <c r="M1965" s="2">
        <f t="shared" si="183"/>
        <v>44339.5</v>
      </c>
      <c r="N1965" s="22">
        <v>44344</v>
      </c>
      <c r="O1965" s="22">
        <v>44407</v>
      </c>
      <c r="P1965" s="22">
        <v>44406.5</v>
      </c>
      <c r="Q1965">
        <f t="shared" si="184"/>
        <v>67</v>
      </c>
      <c r="R1965" s="33">
        <f t="shared" si="185"/>
        <v>13570.85</v>
      </c>
    </row>
    <row r="1966" spans="1:18" x14ac:dyDescent="0.35">
      <c r="A1966" t="s">
        <v>379</v>
      </c>
      <c r="B1966" s="21" t="s">
        <v>313</v>
      </c>
      <c r="C1966" s="22">
        <v>44344</v>
      </c>
      <c r="D1966" t="s">
        <v>201</v>
      </c>
      <c r="E1966" t="s">
        <v>202</v>
      </c>
      <c r="F1966" s="21" t="s">
        <v>164</v>
      </c>
      <c r="G1966" s="32">
        <v>57.980000000000004</v>
      </c>
      <c r="H1966" s="22">
        <v>44332</v>
      </c>
      <c r="I1966" s="23">
        <v>44347</v>
      </c>
      <c r="J1966">
        <f t="shared" si="180"/>
        <v>16</v>
      </c>
      <c r="K1966" s="2">
        <f t="shared" si="181"/>
        <v>44339.5</v>
      </c>
      <c r="L1966" s="9">
        <f t="shared" si="182"/>
        <v>16</v>
      </c>
      <c r="M1966" s="2">
        <f t="shared" si="183"/>
        <v>44339.5</v>
      </c>
      <c r="N1966" s="22">
        <v>44344</v>
      </c>
      <c r="O1966" s="22">
        <v>44407</v>
      </c>
      <c r="P1966" s="22">
        <v>44406.5</v>
      </c>
      <c r="Q1966">
        <f t="shared" si="184"/>
        <v>67</v>
      </c>
      <c r="R1966" s="33">
        <f t="shared" si="185"/>
        <v>3884.6600000000003</v>
      </c>
    </row>
    <row r="1967" spans="1:18" x14ac:dyDescent="0.35">
      <c r="A1967" t="s">
        <v>379</v>
      </c>
      <c r="B1967" s="21" t="s">
        <v>313</v>
      </c>
      <c r="C1967" s="22">
        <v>44344</v>
      </c>
      <c r="D1967" t="s">
        <v>114</v>
      </c>
      <c r="E1967" t="s">
        <v>115</v>
      </c>
      <c r="F1967" s="21" t="s">
        <v>232</v>
      </c>
      <c r="G1967" s="32">
        <v>19.13</v>
      </c>
      <c r="H1967" s="22">
        <v>44332</v>
      </c>
      <c r="I1967" s="23">
        <v>44347</v>
      </c>
      <c r="J1967">
        <f t="shared" si="180"/>
        <v>16</v>
      </c>
      <c r="K1967" s="2">
        <f t="shared" si="181"/>
        <v>44339.5</v>
      </c>
      <c r="L1967" s="9">
        <f t="shared" si="182"/>
        <v>16</v>
      </c>
      <c r="M1967" s="2">
        <f t="shared" si="183"/>
        <v>44339.5</v>
      </c>
      <c r="N1967" s="22">
        <v>44344</v>
      </c>
      <c r="O1967" s="22">
        <v>44407</v>
      </c>
      <c r="P1967" s="22">
        <v>44406.5</v>
      </c>
      <c r="Q1967">
        <f t="shared" si="184"/>
        <v>67</v>
      </c>
      <c r="R1967" s="33">
        <f t="shared" si="185"/>
        <v>1281.71</v>
      </c>
    </row>
    <row r="1968" spans="1:18" x14ac:dyDescent="0.35">
      <c r="A1968" t="s">
        <v>379</v>
      </c>
      <c r="B1968" s="21" t="s">
        <v>313</v>
      </c>
      <c r="C1968" s="22">
        <v>44344</v>
      </c>
      <c r="D1968" t="s">
        <v>114</v>
      </c>
      <c r="E1968" t="s">
        <v>115</v>
      </c>
      <c r="F1968" s="21" t="s">
        <v>234</v>
      </c>
      <c r="G1968" s="32">
        <v>34.81</v>
      </c>
      <c r="H1968" s="22">
        <v>44332</v>
      </c>
      <c r="I1968" s="23">
        <v>44347</v>
      </c>
      <c r="J1968">
        <f t="shared" si="180"/>
        <v>16</v>
      </c>
      <c r="K1968" s="2">
        <f t="shared" si="181"/>
        <v>44339.5</v>
      </c>
      <c r="L1968" s="9">
        <f t="shared" si="182"/>
        <v>16</v>
      </c>
      <c r="M1968" s="2">
        <f t="shared" si="183"/>
        <v>44339.5</v>
      </c>
      <c r="N1968" s="22">
        <v>44344</v>
      </c>
      <c r="O1968" s="22">
        <v>44407</v>
      </c>
      <c r="P1968" s="22">
        <v>44406.5</v>
      </c>
      <c r="Q1968">
        <f t="shared" si="184"/>
        <v>67</v>
      </c>
      <c r="R1968" s="33">
        <f t="shared" si="185"/>
        <v>2332.27</v>
      </c>
    </row>
    <row r="1969" spans="1:18" x14ac:dyDescent="0.35">
      <c r="A1969" t="s">
        <v>379</v>
      </c>
      <c r="B1969" s="21" t="s">
        <v>313</v>
      </c>
      <c r="C1969" s="22">
        <v>44344</v>
      </c>
      <c r="D1969" t="s">
        <v>347</v>
      </c>
      <c r="E1969" t="s">
        <v>348</v>
      </c>
      <c r="F1969" s="21" t="s">
        <v>344</v>
      </c>
      <c r="G1969" s="32">
        <v>25.5</v>
      </c>
      <c r="H1969" s="22">
        <v>44332</v>
      </c>
      <c r="I1969" s="23">
        <v>44347</v>
      </c>
      <c r="J1969">
        <f t="shared" si="180"/>
        <v>16</v>
      </c>
      <c r="K1969" s="2">
        <f t="shared" si="181"/>
        <v>44339.5</v>
      </c>
      <c r="L1969" s="9">
        <f t="shared" si="182"/>
        <v>16</v>
      </c>
      <c r="M1969" s="2">
        <f t="shared" si="183"/>
        <v>44339.5</v>
      </c>
      <c r="N1969" s="22">
        <v>44344</v>
      </c>
      <c r="O1969" s="22">
        <v>44407</v>
      </c>
      <c r="P1969" s="22">
        <v>44406.5</v>
      </c>
      <c r="Q1969">
        <f t="shared" si="184"/>
        <v>67</v>
      </c>
      <c r="R1969" s="33">
        <f t="shared" si="185"/>
        <v>1708.5</v>
      </c>
    </row>
    <row r="1970" spans="1:18" x14ac:dyDescent="0.35">
      <c r="A1970" t="s">
        <v>379</v>
      </c>
      <c r="B1970" s="21" t="s">
        <v>313</v>
      </c>
      <c r="C1970" s="22">
        <v>44344</v>
      </c>
      <c r="D1970" t="s">
        <v>201</v>
      </c>
      <c r="E1970" t="s">
        <v>202</v>
      </c>
      <c r="F1970" s="21" t="s">
        <v>344</v>
      </c>
      <c r="G1970" s="32">
        <v>220</v>
      </c>
      <c r="H1970" s="22">
        <v>44332</v>
      </c>
      <c r="I1970" s="23">
        <v>44347</v>
      </c>
      <c r="J1970">
        <f t="shared" si="180"/>
        <v>16</v>
      </c>
      <c r="K1970" s="2">
        <f t="shared" si="181"/>
        <v>44339.5</v>
      </c>
      <c r="L1970" s="9">
        <f t="shared" si="182"/>
        <v>16</v>
      </c>
      <c r="M1970" s="2">
        <f t="shared" si="183"/>
        <v>44339.5</v>
      </c>
      <c r="N1970" s="22">
        <v>44344</v>
      </c>
      <c r="O1970" s="22">
        <v>44407</v>
      </c>
      <c r="P1970" s="22">
        <v>44406.5</v>
      </c>
      <c r="Q1970">
        <f t="shared" si="184"/>
        <v>67</v>
      </c>
      <c r="R1970" s="33">
        <f t="shared" si="185"/>
        <v>14740</v>
      </c>
    </row>
    <row r="1971" spans="1:18" x14ac:dyDescent="0.35">
      <c r="A1971" t="s">
        <v>379</v>
      </c>
      <c r="B1971" s="21" t="s">
        <v>313</v>
      </c>
      <c r="C1971" s="22">
        <v>44344</v>
      </c>
      <c r="D1971" t="s">
        <v>349</v>
      </c>
      <c r="E1971" t="s">
        <v>350</v>
      </c>
      <c r="F1971" s="21" t="s">
        <v>351</v>
      </c>
      <c r="G1971" s="32">
        <v>31.76</v>
      </c>
      <c r="H1971" s="22">
        <v>44332</v>
      </c>
      <c r="I1971" s="23">
        <v>44347</v>
      </c>
      <c r="J1971">
        <f t="shared" si="180"/>
        <v>16</v>
      </c>
      <c r="K1971" s="2">
        <f t="shared" si="181"/>
        <v>44339.5</v>
      </c>
      <c r="L1971" s="9">
        <f t="shared" si="182"/>
        <v>16</v>
      </c>
      <c r="M1971" s="2">
        <f t="shared" si="183"/>
        <v>44339.5</v>
      </c>
      <c r="N1971" s="22">
        <v>44344</v>
      </c>
      <c r="O1971" s="22">
        <v>44407</v>
      </c>
      <c r="P1971" s="22">
        <v>44406.5</v>
      </c>
      <c r="Q1971">
        <f t="shared" si="184"/>
        <v>67</v>
      </c>
      <c r="R1971" s="33">
        <f t="shared" si="185"/>
        <v>2127.92</v>
      </c>
    </row>
    <row r="1972" spans="1:18" x14ac:dyDescent="0.35">
      <c r="A1972" t="s">
        <v>379</v>
      </c>
      <c r="B1972" s="21" t="s">
        <v>313</v>
      </c>
      <c r="C1972" s="22">
        <v>44344</v>
      </c>
      <c r="D1972" t="s">
        <v>352</v>
      </c>
      <c r="E1972" t="s">
        <v>353</v>
      </c>
      <c r="F1972" s="21" t="s">
        <v>354</v>
      </c>
      <c r="G1972" s="32">
        <v>2.83</v>
      </c>
      <c r="H1972" s="22">
        <v>44332</v>
      </c>
      <c r="I1972" s="23">
        <v>44347</v>
      </c>
      <c r="J1972">
        <f t="shared" si="180"/>
        <v>16</v>
      </c>
      <c r="K1972" s="2">
        <f t="shared" si="181"/>
        <v>44339.5</v>
      </c>
      <c r="L1972" s="9">
        <f t="shared" si="182"/>
        <v>16</v>
      </c>
      <c r="M1972" s="2">
        <f t="shared" si="183"/>
        <v>44339.5</v>
      </c>
      <c r="N1972" s="22">
        <v>44344</v>
      </c>
      <c r="O1972" s="22">
        <v>44407</v>
      </c>
      <c r="P1972" s="22">
        <v>44406.5</v>
      </c>
      <c r="Q1972">
        <f t="shared" si="184"/>
        <v>67</v>
      </c>
      <c r="R1972" s="33">
        <f t="shared" si="185"/>
        <v>189.61</v>
      </c>
    </row>
    <row r="1973" spans="1:18" x14ac:dyDescent="0.35">
      <c r="A1973" t="s">
        <v>379</v>
      </c>
      <c r="B1973" s="21" t="s">
        <v>313</v>
      </c>
      <c r="C1973" s="22">
        <v>44344</v>
      </c>
      <c r="D1973" t="s">
        <v>355</v>
      </c>
      <c r="E1973" t="s">
        <v>356</v>
      </c>
      <c r="F1973" s="21" t="s">
        <v>354</v>
      </c>
      <c r="G1973" s="32">
        <v>7.83</v>
      </c>
      <c r="H1973" s="22">
        <v>44332</v>
      </c>
      <c r="I1973" s="23">
        <v>44347</v>
      </c>
      <c r="J1973">
        <f t="shared" si="180"/>
        <v>16</v>
      </c>
      <c r="K1973" s="2">
        <f t="shared" si="181"/>
        <v>44339.5</v>
      </c>
      <c r="L1973" s="9">
        <f t="shared" si="182"/>
        <v>16</v>
      </c>
      <c r="M1973" s="2">
        <f t="shared" si="183"/>
        <v>44339.5</v>
      </c>
      <c r="N1973" s="22">
        <v>44344</v>
      </c>
      <c r="O1973" s="22">
        <v>44407</v>
      </c>
      <c r="P1973" s="22">
        <v>44406.5</v>
      </c>
      <c r="Q1973">
        <f t="shared" si="184"/>
        <v>67</v>
      </c>
      <c r="R1973" s="33">
        <f t="shared" si="185"/>
        <v>524.61</v>
      </c>
    </row>
    <row r="1974" spans="1:18" x14ac:dyDescent="0.35">
      <c r="A1974" t="s">
        <v>379</v>
      </c>
      <c r="B1974" s="21" t="s">
        <v>313</v>
      </c>
      <c r="C1974" s="22">
        <v>44344</v>
      </c>
      <c r="D1974" t="s">
        <v>201</v>
      </c>
      <c r="E1974" t="s">
        <v>202</v>
      </c>
      <c r="F1974" s="21" t="s">
        <v>109</v>
      </c>
      <c r="G1974" s="32">
        <v>429.76999999999987</v>
      </c>
      <c r="H1974" s="22">
        <v>44332</v>
      </c>
      <c r="I1974" s="23">
        <v>44347</v>
      </c>
      <c r="J1974">
        <f t="shared" si="180"/>
        <v>16</v>
      </c>
      <c r="K1974" s="2">
        <f t="shared" si="181"/>
        <v>44339.5</v>
      </c>
      <c r="L1974" s="9">
        <f t="shared" si="182"/>
        <v>16</v>
      </c>
      <c r="M1974" s="2">
        <f t="shared" si="183"/>
        <v>44339.5</v>
      </c>
      <c r="N1974" s="22">
        <v>44344</v>
      </c>
      <c r="O1974" s="22">
        <v>44407</v>
      </c>
      <c r="P1974" s="22">
        <v>44406.5</v>
      </c>
      <c r="Q1974">
        <f t="shared" si="184"/>
        <v>67</v>
      </c>
      <c r="R1974" s="33">
        <f t="shared" si="185"/>
        <v>28794.589999999993</v>
      </c>
    </row>
    <row r="1975" spans="1:18" x14ac:dyDescent="0.35">
      <c r="A1975" t="s">
        <v>379</v>
      </c>
      <c r="B1975" s="21" t="s">
        <v>313</v>
      </c>
      <c r="C1975" s="22">
        <v>44344</v>
      </c>
      <c r="D1975" t="s">
        <v>201</v>
      </c>
      <c r="E1975" t="s">
        <v>202</v>
      </c>
      <c r="F1975" s="21" t="s">
        <v>102</v>
      </c>
      <c r="G1975" s="32">
        <v>34.42</v>
      </c>
      <c r="H1975" s="22">
        <v>44332</v>
      </c>
      <c r="I1975" s="23">
        <v>44347</v>
      </c>
      <c r="J1975">
        <f t="shared" si="180"/>
        <v>16</v>
      </c>
      <c r="K1975" s="2">
        <f t="shared" si="181"/>
        <v>44339.5</v>
      </c>
      <c r="L1975" s="9">
        <f t="shared" si="182"/>
        <v>16</v>
      </c>
      <c r="M1975" s="2">
        <f t="shared" si="183"/>
        <v>44339.5</v>
      </c>
      <c r="N1975" s="22">
        <v>44344</v>
      </c>
      <c r="O1975" s="22">
        <v>44407</v>
      </c>
      <c r="P1975" s="22">
        <v>44406.5</v>
      </c>
      <c r="Q1975">
        <f t="shared" si="184"/>
        <v>67</v>
      </c>
      <c r="R1975" s="33">
        <f t="shared" si="185"/>
        <v>2306.1400000000003</v>
      </c>
    </row>
    <row r="1976" spans="1:18" x14ac:dyDescent="0.35">
      <c r="A1976" t="s">
        <v>379</v>
      </c>
      <c r="B1976" s="21" t="s">
        <v>313</v>
      </c>
      <c r="C1976" s="22">
        <v>44344</v>
      </c>
      <c r="D1976" t="s">
        <v>114</v>
      </c>
      <c r="E1976" t="s">
        <v>115</v>
      </c>
      <c r="F1976" s="21" t="s">
        <v>239</v>
      </c>
      <c r="G1976" s="32">
        <v>27.04</v>
      </c>
      <c r="H1976" s="22">
        <v>44332</v>
      </c>
      <c r="I1976" s="23">
        <v>44347</v>
      </c>
      <c r="J1976">
        <f t="shared" si="180"/>
        <v>16</v>
      </c>
      <c r="K1976" s="2">
        <f t="shared" si="181"/>
        <v>44339.5</v>
      </c>
      <c r="L1976" s="9">
        <f t="shared" si="182"/>
        <v>16</v>
      </c>
      <c r="M1976" s="2">
        <f t="shared" si="183"/>
        <v>44339.5</v>
      </c>
      <c r="N1976" s="22">
        <v>44344</v>
      </c>
      <c r="O1976" s="22">
        <v>44407</v>
      </c>
      <c r="P1976" s="22">
        <v>44406.5</v>
      </c>
      <c r="Q1976">
        <f t="shared" si="184"/>
        <v>67</v>
      </c>
      <c r="R1976" s="33">
        <f t="shared" si="185"/>
        <v>1811.6799999999998</v>
      </c>
    </row>
    <row r="1977" spans="1:18" x14ac:dyDescent="0.35">
      <c r="A1977" t="s">
        <v>379</v>
      </c>
      <c r="B1977" s="21" t="s">
        <v>313</v>
      </c>
      <c r="C1977" s="22">
        <v>44344</v>
      </c>
      <c r="D1977" t="s">
        <v>110</v>
      </c>
      <c r="E1977" t="s">
        <v>111</v>
      </c>
      <c r="F1977" s="21" t="s">
        <v>239</v>
      </c>
      <c r="G1977" s="32">
        <v>37.18</v>
      </c>
      <c r="H1977" s="22">
        <v>44332</v>
      </c>
      <c r="I1977" s="23">
        <v>44347</v>
      </c>
      <c r="J1977">
        <f t="shared" si="180"/>
        <v>16</v>
      </c>
      <c r="K1977" s="2">
        <f t="shared" si="181"/>
        <v>44339.5</v>
      </c>
      <c r="L1977" s="9">
        <f t="shared" si="182"/>
        <v>16</v>
      </c>
      <c r="M1977" s="2">
        <f t="shared" si="183"/>
        <v>44339.5</v>
      </c>
      <c r="N1977" s="22">
        <v>44344</v>
      </c>
      <c r="O1977" s="22">
        <v>44407</v>
      </c>
      <c r="P1977" s="22">
        <v>44406.5</v>
      </c>
      <c r="Q1977">
        <f t="shared" si="184"/>
        <v>67</v>
      </c>
      <c r="R1977" s="33">
        <f t="shared" si="185"/>
        <v>2491.06</v>
      </c>
    </row>
    <row r="1978" spans="1:18" x14ac:dyDescent="0.35">
      <c r="A1978" t="s">
        <v>379</v>
      </c>
      <c r="B1978" s="21" t="s">
        <v>313</v>
      </c>
      <c r="C1978" s="22">
        <v>44344</v>
      </c>
      <c r="D1978" t="s">
        <v>148</v>
      </c>
      <c r="E1978" t="s">
        <v>149</v>
      </c>
      <c r="F1978" s="21" t="s">
        <v>205</v>
      </c>
      <c r="G1978" s="32">
        <v>337.85999999999996</v>
      </c>
      <c r="H1978" s="22">
        <v>44332</v>
      </c>
      <c r="I1978" s="23">
        <v>44347</v>
      </c>
      <c r="J1978">
        <f t="shared" si="180"/>
        <v>16</v>
      </c>
      <c r="K1978" s="2">
        <f t="shared" si="181"/>
        <v>44339.5</v>
      </c>
      <c r="L1978" s="9">
        <f t="shared" si="182"/>
        <v>16</v>
      </c>
      <c r="M1978" s="2">
        <f t="shared" si="183"/>
        <v>44339.5</v>
      </c>
      <c r="N1978" s="22">
        <v>44344</v>
      </c>
      <c r="O1978" s="22">
        <v>44410</v>
      </c>
      <c r="P1978" s="22">
        <v>44407.5</v>
      </c>
      <c r="Q1978">
        <f t="shared" si="184"/>
        <v>68</v>
      </c>
      <c r="R1978" s="33">
        <f t="shared" si="185"/>
        <v>22974.479999999996</v>
      </c>
    </row>
    <row r="1979" spans="1:18" x14ac:dyDescent="0.35">
      <c r="A1979" t="s">
        <v>379</v>
      </c>
      <c r="B1979" s="21" t="s">
        <v>313</v>
      </c>
      <c r="C1979" s="22">
        <v>44344</v>
      </c>
      <c r="D1979" t="s">
        <v>171</v>
      </c>
      <c r="E1979" t="s">
        <v>172</v>
      </c>
      <c r="F1979" s="21" t="s">
        <v>206</v>
      </c>
      <c r="G1979" s="32">
        <v>1242.2500000000002</v>
      </c>
      <c r="H1979" s="22">
        <v>44332</v>
      </c>
      <c r="I1979" s="23">
        <v>44347</v>
      </c>
      <c r="J1979">
        <f t="shared" si="180"/>
        <v>16</v>
      </c>
      <c r="K1979" s="2">
        <f t="shared" si="181"/>
        <v>44339.5</v>
      </c>
      <c r="L1979" s="9">
        <f t="shared" si="182"/>
        <v>16</v>
      </c>
      <c r="M1979" s="2">
        <f t="shared" si="183"/>
        <v>44339.5</v>
      </c>
      <c r="N1979" s="22">
        <v>44344</v>
      </c>
      <c r="O1979" s="22">
        <v>44410</v>
      </c>
      <c r="P1979" s="22">
        <v>44407.5</v>
      </c>
      <c r="Q1979">
        <f t="shared" si="184"/>
        <v>68</v>
      </c>
      <c r="R1979" s="33">
        <f t="shared" si="185"/>
        <v>84473.000000000015</v>
      </c>
    </row>
    <row r="1980" spans="1:18" x14ac:dyDescent="0.35">
      <c r="A1980" t="s">
        <v>379</v>
      </c>
      <c r="B1980" s="21" t="s">
        <v>313</v>
      </c>
      <c r="C1980" s="22">
        <v>44344</v>
      </c>
      <c r="D1980" t="s">
        <v>207</v>
      </c>
      <c r="E1980" t="s">
        <v>208</v>
      </c>
      <c r="F1980" s="21" t="s">
        <v>209</v>
      </c>
      <c r="G1980" s="32">
        <v>13.87</v>
      </c>
      <c r="H1980" s="22">
        <v>44332</v>
      </c>
      <c r="I1980" s="23">
        <v>44347</v>
      </c>
      <c r="J1980">
        <f t="shared" si="180"/>
        <v>16</v>
      </c>
      <c r="K1980" s="2">
        <f t="shared" si="181"/>
        <v>44339.5</v>
      </c>
      <c r="L1980" s="9">
        <f t="shared" si="182"/>
        <v>16</v>
      </c>
      <c r="M1980" s="2">
        <f t="shared" si="183"/>
        <v>44339.5</v>
      </c>
      <c r="N1980" s="22">
        <v>44344</v>
      </c>
      <c r="O1980" s="22">
        <v>44410</v>
      </c>
      <c r="P1980" s="22">
        <v>44407.5</v>
      </c>
      <c r="Q1980">
        <f t="shared" si="184"/>
        <v>68</v>
      </c>
      <c r="R1980" s="33">
        <f t="shared" si="185"/>
        <v>943.16</v>
      </c>
    </row>
    <row r="1981" spans="1:18" x14ac:dyDescent="0.35">
      <c r="A1981" t="s">
        <v>379</v>
      </c>
      <c r="B1981" s="21" t="s">
        <v>313</v>
      </c>
      <c r="C1981" s="22">
        <v>44344</v>
      </c>
      <c r="D1981" t="s">
        <v>201</v>
      </c>
      <c r="E1981" t="s">
        <v>202</v>
      </c>
      <c r="F1981" s="21" t="s">
        <v>103</v>
      </c>
      <c r="G1981" s="32">
        <v>98.71</v>
      </c>
      <c r="H1981" s="22">
        <v>44332</v>
      </c>
      <c r="I1981" s="23">
        <v>44347</v>
      </c>
      <c r="J1981">
        <f t="shared" si="180"/>
        <v>16</v>
      </c>
      <c r="K1981" s="2">
        <f t="shared" si="181"/>
        <v>44339.5</v>
      </c>
      <c r="L1981" s="9">
        <f t="shared" si="182"/>
        <v>16</v>
      </c>
      <c r="M1981" s="2">
        <f t="shared" si="183"/>
        <v>44339.5</v>
      </c>
      <c r="N1981" s="22">
        <v>44344</v>
      </c>
      <c r="O1981" s="22">
        <v>44410</v>
      </c>
      <c r="P1981" s="22">
        <v>44407.5</v>
      </c>
      <c r="Q1981">
        <f t="shared" si="184"/>
        <v>68</v>
      </c>
      <c r="R1981" s="33">
        <f t="shared" si="185"/>
        <v>6712.28</v>
      </c>
    </row>
    <row r="1982" spans="1:18" x14ac:dyDescent="0.35">
      <c r="A1982" t="s">
        <v>379</v>
      </c>
      <c r="B1982" s="21" t="s">
        <v>313</v>
      </c>
      <c r="C1982" s="22">
        <v>44344</v>
      </c>
      <c r="D1982" t="s">
        <v>171</v>
      </c>
      <c r="E1982" t="s">
        <v>172</v>
      </c>
      <c r="F1982" s="21" t="s">
        <v>210</v>
      </c>
      <c r="G1982" s="32">
        <v>60.42</v>
      </c>
      <c r="H1982" s="22">
        <v>44332</v>
      </c>
      <c r="I1982" s="23">
        <v>44347</v>
      </c>
      <c r="J1982">
        <f t="shared" si="180"/>
        <v>16</v>
      </c>
      <c r="K1982" s="2">
        <f t="shared" si="181"/>
        <v>44339.5</v>
      </c>
      <c r="L1982" s="9">
        <f t="shared" si="182"/>
        <v>16</v>
      </c>
      <c r="M1982" s="2">
        <f t="shared" si="183"/>
        <v>44339.5</v>
      </c>
      <c r="N1982" s="22">
        <v>44344</v>
      </c>
      <c r="O1982" s="22">
        <v>44410</v>
      </c>
      <c r="P1982" s="22">
        <v>44407.5</v>
      </c>
      <c r="Q1982">
        <f t="shared" si="184"/>
        <v>68</v>
      </c>
      <c r="R1982" s="33">
        <f t="shared" si="185"/>
        <v>4108.5600000000004</v>
      </c>
    </row>
    <row r="1983" spans="1:18" x14ac:dyDescent="0.35">
      <c r="A1983" t="s">
        <v>379</v>
      </c>
      <c r="B1983" s="21" t="s">
        <v>313</v>
      </c>
      <c r="C1983" s="22">
        <v>44344</v>
      </c>
      <c r="D1983" t="s">
        <v>110</v>
      </c>
      <c r="E1983" t="s">
        <v>111</v>
      </c>
      <c r="F1983" s="21" t="s">
        <v>214</v>
      </c>
      <c r="G1983" s="32">
        <v>53.33</v>
      </c>
      <c r="H1983" s="22">
        <v>44332</v>
      </c>
      <c r="I1983" s="23">
        <v>44347</v>
      </c>
      <c r="J1983">
        <f t="shared" ref="J1983:J2045" si="186">I1983-H1983+1</f>
        <v>16</v>
      </c>
      <c r="K1983" s="2">
        <f t="shared" ref="K1983:K2045" si="187">(H1983+I1983)/2</f>
        <v>44339.5</v>
      </c>
      <c r="L1983" s="9">
        <f t="shared" si="182"/>
        <v>16</v>
      </c>
      <c r="M1983" s="2">
        <f t="shared" si="183"/>
        <v>44339.5</v>
      </c>
      <c r="N1983" s="22">
        <v>44344</v>
      </c>
      <c r="O1983" s="22">
        <v>44410</v>
      </c>
      <c r="P1983" s="22">
        <v>44407.5</v>
      </c>
      <c r="Q1983">
        <f t="shared" si="184"/>
        <v>68</v>
      </c>
      <c r="R1983" s="33">
        <f t="shared" si="185"/>
        <v>3626.44</v>
      </c>
    </row>
    <row r="1984" spans="1:18" x14ac:dyDescent="0.35">
      <c r="A1984" t="s">
        <v>379</v>
      </c>
      <c r="B1984" s="21" t="s">
        <v>313</v>
      </c>
      <c r="C1984" s="22">
        <v>44344</v>
      </c>
      <c r="D1984" t="s">
        <v>110</v>
      </c>
      <c r="E1984" t="s">
        <v>111</v>
      </c>
      <c r="F1984" s="21" t="s">
        <v>221</v>
      </c>
      <c r="G1984" s="32">
        <v>201.19</v>
      </c>
      <c r="H1984" s="22">
        <v>44332</v>
      </c>
      <c r="I1984" s="23">
        <v>44347</v>
      </c>
      <c r="J1984">
        <f t="shared" si="186"/>
        <v>16</v>
      </c>
      <c r="K1984" s="2">
        <f t="shared" si="187"/>
        <v>44339.5</v>
      </c>
      <c r="L1984" s="9">
        <f t="shared" si="182"/>
        <v>16</v>
      </c>
      <c r="M1984" s="2">
        <f t="shared" si="183"/>
        <v>44339.5</v>
      </c>
      <c r="N1984" s="22">
        <v>44344</v>
      </c>
      <c r="O1984" s="22">
        <v>44410</v>
      </c>
      <c r="P1984" s="22">
        <v>44407.5</v>
      </c>
      <c r="Q1984">
        <f t="shared" si="184"/>
        <v>68</v>
      </c>
      <c r="R1984" s="33">
        <f t="shared" si="185"/>
        <v>13680.92</v>
      </c>
    </row>
    <row r="1985" spans="1:18" x14ac:dyDescent="0.35">
      <c r="A1985" t="s">
        <v>379</v>
      </c>
      <c r="B1985" s="21" t="s">
        <v>313</v>
      </c>
      <c r="C1985" s="22">
        <v>44344</v>
      </c>
      <c r="D1985" t="s">
        <v>199</v>
      </c>
      <c r="E1985" t="s">
        <v>200</v>
      </c>
      <c r="F1985" s="21" t="s">
        <v>89</v>
      </c>
      <c r="G1985" s="32">
        <v>553.11999999999989</v>
      </c>
      <c r="H1985" s="22">
        <v>44332</v>
      </c>
      <c r="I1985" s="23">
        <v>44347</v>
      </c>
      <c r="J1985">
        <f t="shared" si="186"/>
        <v>16</v>
      </c>
      <c r="K1985" s="2">
        <f t="shared" si="187"/>
        <v>44339.5</v>
      </c>
      <c r="L1985" s="9">
        <f t="shared" si="182"/>
        <v>16</v>
      </c>
      <c r="M1985" s="2">
        <f t="shared" si="183"/>
        <v>44339.5</v>
      </c>
      <c r="N1985" s="22">
        <v>44344</v>
      </c>
      <c r="O1985" s="22">
        <v>44410</v>
      </c>
      <c r="P1985" s="22">
        <v>44407.5</v>
      </c>
      <c r="Q1985">
        <f t="shared" si="184"/>
        <v>68</v>
      </c>
      <c r="R1985" s="33">
        <f t="shared" si="185"/>
        <v>37612.159999999989</v>
      </c>
    </row>
    <row r="1986" spans="1:18" x14ac:dyDescent="0.35">
      <c r="A1986" t="s">
        <v>379</v>
      </c>
      <c r="B1986" s="21" t="s">
        <v>313</v>
      </c>
      <c r="C1986" s="22">
        <v>44344</v>
      </c>
      <c r="D1986" t="s">
        <v>201</v>
      </c>
      <c r="E1986" t="s">
        <v>202</v>
      </c>
      <c r="F1986" s="21" t="s">
        <v>203</v>
      </c>
      <c r="G1986" s="32">
        <v>43.050000000000004</v>
      </c>
      <c r="H1986" s="22">
        <v>44332</v>
      </c>
      <c r="I1986" s="23">
        <v>44347</v>
      </c>
      <c r="J1986">
        <f t="shared" si="186"/>
        <v>16</v>
      </c>
      <c r="K1986" s="2">
        <f t="shared" si="187"/>
        <v>44339.5</v>
      </c>
      <c r="L1986" s="9">
        <f t="shared" si="182"/>
        <v>16</v>
      </c>
      <c r="M1986" s="2">
        <f t="shared" si="183"/>
        <v>44339.5</v>
      </c>
      <c r="N1986" s="22">
        <v>44344</v>
      </c>
      <c r="O1986" s="22">
        <v>44410</v>
      </c>
      <c r="P1986" s="22">
        <v>44407.5</v>
      </c>
      <c r="Q1986">
        <f t="shared" si="184"/>
        <v>68</v>
      </c>
      <c r="R1986" s="33">
        <f t="shared" si="185"/>
        <v>2927.4</v>
      </c>
    </row>
    <row r="1987" spans="1:18" x14ac:dyDescent="0.35">
      <c r="A1987" t="s">
        <v>379</v>
      </c>
      <c r="B1987" s="21" t="s">
        <v>313</v>
      </c>
      <c r="C1987" s="22">
        <v>44344</v>
      </c>
      <c r="D1987" t="s">
        <v>345</v>
      </c>
      <c r="E1987" t="s">
        <v>346</v>
      </c>
      <c r="F1987" s="21" t="s">
        <v>343</v>
      </c>
      <c r="G1987" s="32">
        <v>2.17</v>
      </c>
      <c r="H1987" s="22">
        <v>44332</v>
      </c>
      <c r="I1987" s="23">
        <v>44347</v>
      </c>
      <c r="J1987">
        <f t="shared" si="186"/>
        <v>16</v>
      </c>
      <c r="K1987" s="2">
        <f t="shared" si="187"/>
        <v>44339.5</v>
      </c>
      <c r="L1987" s="9">
        <f t="shared" si="182"/>
        <v>16</v>
      </c>
      <c r="M1987" s="2">
        <f t="shared" si="183"/>
        <v>44339.5</v>
      </c>
      <c r="N1987" s="22">
        <v>44344</v>
      </c>
      <c r="O1987" s="22">
        <v>44410</v>
      </c>
      <c r="P1987" s="22">
        <v>44407.5</v>
      </c>
      <c r="Q1987">
        <f t="shared" si="184"/>
        <v>68</v>
      </c>
      <c r="R1987" s="33">
        <f t="shared" si="185"/>
        <v>147.56</v>
      </c>
    </row>
    <row r="1988" spans="1:18" x14ac:dyDescent="0.35">
      <c r="A1988" t="s">
        <v>379</v>
      </c>
      <c r="B1988" s="21" t="s">
        <v>313</v>
      </c>
      <c r="C1988" s="22">
        <v>44344</v>
      </c>
      <c r="D1988" t="s">
        <v>110</v>
      </c>
      <c r="E1988" t="s">
        <v>111</v>
      </c>
      <c r="F1988" s="21" t="s">
        <v>230</v>
      </c>
      <c r="G1988" s="32">
        <v>50.15</v>
      </c>
      <c r="H1988" s="22">
        <v>44332</v>
      </c>
      <c r="I1988" s="23">
        <v>44347</v>
      </c>
      <c r="J1988">
        <f t="shared" si="186"/>
        <v>16</v>
      </c>
      <c r="K1988" s="2">
        <f t="shared" si="187"/>
        <v>44339.5</v>
      </c>
      <c r="L1988" s="9">
        <f t="shared" si="182"/>
        <v>16</v>
      </c>
      <c r="M1988" s="2">
        <f t="shared" si="183"/>
        <v>44339.5</v>
      </c>
      <c r="N1988" s="22">
        <v>44344</v>
      </c>
      <c r="O1988" s="22">
        <v>44410</v>
      </c>
      <c r="P1988" s="22">
        <v>44407.5</v>
      </c>
      <c r="Q1988">
        <f t="shared" si="184"/>
        <v>68</v>
      </c>
      <c r="R1988" s="33">
        <f t="shared" si="185"/>
        <v>3410.2</v>
      </c>
    </row>
    <row r="1989" spans="1:18" x14ac:dyDescent="0.35">
      <c r="A1989" t="s">
        <v>379</v>
      </c>
      <c r="B1989" s="21" t="s">
        <v>313</v>
      </c>
      <c r="C1989" s="22">
        <v>44344</v>
      </c>
      <c r="D1989" t="s">
        <v>171</v>
      </c>
      <c r="E1989" t="s">
        <v>172</v>
      </c>
      <c r="F1989" s="21" t="s">
        <v>231</v>
      </c>
      <c r="G1989" s="32">
        <v>159.44</v>
      </c>
      <c r="H1989" s="22">
        <v>44332</v>
      </c>
      <c r="I1989" s="23">
        <v>44347</v>
      </c>
      <c r="J1989">
        <f t="shared" si="186"/>
        <v>16</v>
      </c>
      <c r="K1989" s="2">
        <f t="shared" si="187"/>
        <v>44339.5</v>
      </c>
      <c r="L1989" s="9">
        <f t="shared" si="182"/>
        <v>16</v>
      </c>
      <c r="M1989" s="2">
        <f t="shared" si="183"/>
        <v>44339.5</v>
      </c>
      <c r="N1989" s="22">
        <v>44344</v>
      </c>
      <c r="O1989" s="22">
        <v>44410</v>
      </c>
      <c r="P1989" s="22">
        <v>44407.5</v>
      </c>
      <c r="Q1989">
        <f t="shared" si="184"/>
        <v>68</v>
      </c>
      <c r="R1989" s="33">
        <f t="shared" si="185"/>
        <v>10841.92</v>
      </c>
    </row>
    <row r="1990" spans="1:18" x14ac:dyDescent="0.35">
      <c r="A1990" t="s">
        <v>379</v>
      </c>
      <c r="B1990" s="21" t="s">
        <v>313</v>
      </c>
      <c r="C1990" s="22">
        <v>44344</v>
      </c>
      <c r="D1990" t="s">
        <v>201</v>
      </c>
      <c r="E1990" t="s">
        <v>202</v>
      </c>
      <c r="F1990" s="21" t="s">
        <v>142</v>
      </c>
      <c r="G1990" s="32">
        <v>1.9100000000000001</v>
      </c>
      <c r="H1990" s="22">
        <v>44332</v>
      </c>
      <c r="I1990" s="23">
        <v>44347</v>
      </c>
      <c r="J1990">
        <f t="shared" si="186"/>
        <v>16</v>
      </c>
      <c r="K1990" s="2">
        <f t="shared" si="187"/>
        <v>44339.5</v>
      </c>
      <c r="L1990" s="9">
        <f t="shared" si="182"/>
        <v>16</v>
      </c>
      <c r="M1990" s="2">
        <f t="shared" si="183"/>
        <v>44339.5</v>
      </c>
      <c r="N1990" s="22">
        <v>44344</v>
      </c>
      <c r="O1990" s="22">
        <v>44410</v>
      </c>
      <c r="P1990" s="22">
        <v>44407.5</v>
      </c>
      <c r="Q1990">
        <f t="shared" si="184"/>
        <v>68</v>
      </c>
      <c r="R1990" s="33">
        <f t="shared" si="185"/>
        <v>129.88</v>
      </c>
    </row>
    <row r="1991" spans="1:18" x14ac:dyDescent="0.35">
      <c r="A1991" t="s">
        <v>379</v>
      </c>
      <c r="B1991" s="21" t="s">
        <v>313</v>
      </c>
      <c r="C1991" s="22">
        <v>44344</v>
      </c>
      <c r="D1991" t="s">
        <v>345</v>
      </c>
      <c r="E1991" t="s">
        <v>346</v>
      </c>
      <c r="F1991" s="21" t="s">
        <v>367</v>
      </c>
      <c r="G1991" s="32">
        <v>2.17</v>
      </c>
      <c r="H1991" s="22">
        <v>44332</v>
      </c>
      <c r="I1991" s="23">
        <v>44347</v>
      </c>
      <c r="J1991">
        <f t="shared" si="186"/>
        <v>16</v>
      </c>
      <c r="K1991" s="2">
        <f t="shared" si="187"/>
        <v>44339.5</v>
      </c>
      <c r="L1991" s="9">
        <f t="shared" si="182"/>
        <v>16</v>
      </c>
      <c r="M1991" s="2">
        <f t="shared" si="183"/>
        <v>44339.5</v>
      </c>
      <c r="N1991" s="22">
        <v>44344</v>
      </c>
      <c r="O1991" s="22">
        <v>44410</v>
      </c>
      <c r="P1991" s="22">
        <v>44407.5</v>
      </c>
      <c r="Q1991">
        <f t="shared" si="184"/>
        <v>68</v>
      </c>
      <c r="R1991" s="33">
        <f t="shared" si="185"/>
        <v>147.56</v>
      </c>
    </row>
    <row r="1992" spans="1:18" x14ac:dyDescent="0.35">
      <c r="A1992" t="s">
        <v>379</v>
      </c>
      <c r="B1992" s="21" t="s">
        <v>313</v>
      </c>
      <c r="C1992" s="22">
        <v>44344</v>
      </c>
      <c r="D1992" t="s">
        <v>201</v>
      </c>
      <c r="E1992" t="s">
        <v>202</v>
      </c>
      <c r="F1992" s="21" t="s">
        <v>318</v>
      </c>
      <c r="G1992" s="32">
        <v>4.43</v>
      </c>
      <c r="H1992" s="22">
        <v>44332</v>
      </c>
      <c r="I1992" s="23">
        <v>44347</v>
      </c>
      <c r="J1992">
        <f t="shared" si="186"/>
        <v>16</v>
      </c>
      <c r="K1992" s="2">
        <f t="shared" si="187"/>
        <v>44339.5</v>
      </c>
      <c r="L1992" s="9">
        <f t="shared" si="182"/>
        <v>16</v>
      </c>
      <c r="M1992" s="2">
        <f t="shared" si="183"/>
        <v>44339.5</v>
      </c>
      <c r="N1992" s="22">
        <v>44344</v>
      </c>
      <c r="O1992" s="22">
        <v>44410</v>
      </c>
      <c r="P1992" s="22">
        <v>44407.5</v>
      </c>
      <c r="Q1992">
        <f t="shared" si="184"/>
        <v>68</v>
      </c>
      <c r="R1992" s="33">
        <f t="shared" si="185"/>
        <v>301.24</v>
      </c>
    </row>
    <row r="1993" spans="1:18" x14ac:dyDescent="0.35">
      <c r="A1993" t="s">
        <v>379</v>
      </c>
      <c r="B1993" s="21" t="s">
        <v>313</v>
      </c>
      <c r="C1993" s="22">
        <v>44344</v>
      </c>
      <c r="D1993" t="s">
        <v>201</v>
      </c>
      <c r="E1993" t="s">
        <v>202</v>
      </c>
      <c r="F1993" s="21" t="s">
        <v>101</v>
      </c>
      <c r="G1993" s="32">
        <v>133.94999999999999</v>
      </c>
      <c r="H1993" s="22">
        <v>44332</v>
      </c>
      <c r="I1993" s="23">
        <v>44347</v>
      </c>
      <c r="J1993">
        <f t="shared" si="186"/>
        <v>16</v>
      </c>
      <c r="K1993" s="2">
        <f t="shared" si="187"/>
        <v>44339.5</v>
      </c>
      <c r="L1993" s="9">
        <f t="shared" si="182"/>
        <v>16</v>
      </c>
      <c r="M1993" s="2">
        <f t="shared" si="183"/>
        <v>44339.5</v>
      </c>
      <c r="N1993" s="22">
        <v>44344</v>
      </c>
      <c r="O1993" s="22">
        <v>44410</v>
      </c>
      <c r="P1993" s="22">
        <v>44407.5</v>
      </c>
      <c r="Q1993">
        <f t="shared" si="184"/>
        <v>68</v>
      </c>
      <c r="R1993" s="33">
        <f t="shared" si="185"/>
        <v>9108.5999999999985</v>
      </c>
    </row>
    <row r="1994" spans="1:18" x14ac:dyDescent="0.35">
      <c r="A1994" t="s">
        <v>379</v>
      </c>
      <c r="B1994" s="21" t="s">
        <v>313</v>
      </c>
      <c r="C1994" s="22">
        <v>44344</v>
      </c>
      <c r="D1994" t="s">
        <v>347</v>
      </c>
      <c r="E1994" t="s">
        <v>348</v>
      </c>
      <c r="F1994" s="21" t="s">
        <v>316</v>
      </c>
      <c r="G1994" s="32">
        <v>11</v>
      </c>
      <c r="H1994" s="22">
        <v>44332</v>
      </c>
      <c r="I1994" s="23">
        <v>44347</v>
      </c>
      <c r="J1994">
        <f t="shared" si="186"/>
        <v>16</v>
      </c>
      <c r="K1994" s="2">
        <f t="shared" si="187"/>
        <v>44339.5</v>
      </c>
      <c r="L1994" s="9">
        <f t="shared" si="182"/>
        <v>16</v>
      </c>
      <c r="M1994" s="2">
        <f t="shared" si="183"/>
        <v>44339.5</v>
      </c>
      <c r="N1994" s="22">
        <v>44344</v>
      </c>
      <c r="O1994" s="22">
        <v>44410</v>
      </c>
      <c r="P1994" s="22">
        <v>44407.5</v>
      </c>
      <c r="Q1994">
        <f t="shared" si="184"/>
        <v>68</v>
      </c>
      <c r="R1994" s="33">
        <f t="shared" si="185"/>
        <v>748</v>
      </c>
    </row>
    <row r="1995" spans="1:18" x14ac:dyDescent="0.35">
      <c r="A1995" t="s">
        <v>379</v>
      </c>
      <c r="B1995" s="21" t="s">
        <v>313</v>
      </c>
      <c r="C1995" s="22">
        <v>44344</v>
      </c>
      <c r="D1995" t="s">
        <v>110</v>
      </c>
      <c r="E1995" t="s">
        <v>111</v>
      </c>
      <c r="F1995" s="21" t="s">
        <v>252</v>
      </c>
      <c r="G1995" s="32">
        <v>81.67</v>
      </c>
      <c r="H1995" s="22">
        <v>44332</v>
      </c>
      <c r="I1995" s="23">
        <v>44347</v>
      </c>
      <c r="J1995">
        <f t="shared" si="186"/>
        <v>16</v>
      </c>
      <c r="K1995" s="2">
        <f t="shared" si="187"/>
        <v>44339.5</v>
      </c>
      <c r="L1995" s="9">
        <f t="shared" ref="L1995:L2058" si="188">I1995-H1995+1</f>
        <v>16</v>
      </c>
      <c r="M1995" s="2">
        <f t="shared" ref="M1995:M2058" si="189">(H1995+I1995)/2</f>
        <v>44339.5</v>
      </c>
      <c r="N1995" s="22">
        <v>44344</v>
      </c>
      <c r="O1995" s="22">
        <v>44410</v>
      </c>
      <c r="P1995" s="22">
        <v>44407.5</v>
      </c>
      <c r="Q1995">
        <f t="shared" ref="Q1995:Q2058" si="190">P1995-M1995</f>
        <v>68</v>
      </c>
      <c r="R1995" s="33">
        <f t="shared" ref="R1995:R2058" si="191">Q1995*G1995</f>
        <v>5553.56</v>
      </c>
    </row>
    <row r="1996" spans="1:18" x14ac:dyDescent="0.35">
      <c r="A1996" t="s">
        <v>379</v>
      </c>
      <c r="B1996" s="21" t="s">
        <v>313</v>
      </c>
      <c r="C1996" s="22">
        <v>44344</v>
      </c>
      <c r="D1996" t="s">
        <v>110</v>
      </c>
      <c r="E1996" t="s">
        <v>111</v>
      </c>
      <c r="F1996" s="21" t="s">
        <v>242</v>
      </c>
      <c r="G1996" s="32">
        <v>72.94</v>
      </c>
      <c r="H1996" s="22">
        <v>44332</v>
      </c>
      <c r="I1996" s="23">
        <v>44347</v>
      </c>
      <c r="J1996">
        <f t="shared" si="186"/>
        <v>16</v>
      </c>
      <c r="K1996" s="2">
        <f t="shared" si="187"/>
        <v>44339.5</v>
      </c>
      <c r="L1996" s="9">
        <f t="shared" si="188"/>
        <v>16</v>
      </c>
      <c r="M1996" s="2">
        <f t="shared" si="189"/>
        <v>44339.5</v>
      </c>
      <c r="N1996" s="22">
        <v>44344</v>
      </c>
      <c r="O1996" s="22">
        <v>44410</v>
      </c>
      <c r="P1996" s="22">
        <v>44407.5</v>
      </c>
      <c r="Q1996">
        <f t="shared" si="190"/>
        <v>68</v>
      </c>
      <c r="R1996" s="33">
        <f t="shared" si="191"/>
        <v>4959.92</v>
      </c>
    </row>
    <row r="1997" spans="1:18" x14ac:dyDescent="0.35">
      <c r="A1997" t="s">
        <v>379</v>
      </c>
      <c r="B1997" s="21" t="s">
        <v>313</v>
      </c>
      <c r="C1997" s="22">
        <v>44344</v>
      </c>
      <c r="D1997" t="s">
        <v>358</v>
      </c>
      <c r="E1997" t="s">
        <v>359</v>
      </c>
      <c r="F1997" s="21" t="s">
        <v>360</v>
      </c>
      <c r="G1997" s="32">
        <v>13.69</v>
      </c>
      <c r="H1997" s="22">
        <v>44332</v>
      </c>
      <c r="I1997" s="23">
        <v>44347</v>
      </c>
      <c r="J1997">
        <f t="shared" si="186"/>
        <v>16</v>
      </c>
      <c r="K1997" s="2">
        <f t="shared" si="187"/>
        <v>44339.5</v>
      </c>
      <c r="L1997" s="9">
        <f t="shared" si="188"/>
        <v>16</v>
      </c>
      <c r="M1997" s="2">
        <f t="shared" si="189"/>
        <v>44339.5</v>
      </c>
      <c r="N1997" s="22">
        <v>44344</v>
      </c>
      <c r="O1997" s="22">
        <v>44410</v>
      </c>
      <c r="P1997" s="22">
        <v>44407.5</v>
      </c>
      <c r="Q1997">
        <f t="shared" si="190"/>
        <v>68</v>
      </c>
      <c r="R1997" s="33">
        <f t="shared" si="191"/>
        <v>930.92</v>
      </c>
    </row>
    <row r="1998" spans="1:18" x14ac:dyDescent="0.35">
      <c r="A1998" t="s">
        <v>379</v>
      </c>
      <c r="B1998" s="21" t="s">
        <v>313</v>
      </c>
      <c r="C1998" s="22">
        <v>44344</v>
      </c>
      <c r="D1998" t="s">
        <v>361</v>
      </c>
      <c r="E1998" t="s">
        <v>362</v>
      </c>
      <c r="F1998" s="21" t="s">
        <v>363</v>
      </c>
      <c r="G1998" s="32">
        <v>23.65</v>
      </c>
      <c r="H1998" s="22">
        <v>44332</v>
      </c>
      <c r="I1998" s="23">
        <v>44347</v>
      </c>
      <c r="J1998">
        <f t="shared" si="186"/>
        <v>16</v>
      </c>
      <c r="K1998" s="2">
        <f t="shared" si="187"/>
        <v>44339.5</v>
      </c>
      <c r="L1998" s="9">
        <f t="shared" si="188"/>
        <v>16</v>
      </c>
      <c r="M1998" s="2">
        <f t="shared" si="189"/>
        <v>44339.5</v>
      </c>
      <c r="N1998" s="22">
        <v>44344</v>
      </c>
      <c r="O1998" s="22">
        <v>44410</v>
      </c>
      <c r="P1998" s="22">
        <v>44407.5</v>
      </c>
      <c r="Q1998">
        <f t="shared" si="190"/>
        <v>68</v>
      </c>
      <c r="R1998" s="33">
        <f t="shared" si="191"/>
        <v>1608.1999999999998</v>
      </c>
    </row>
    <row r="1999" spans="1:18" x14ac:dyDescent="0.35">
      <c r="A1999" t="s">
        <v>379</v>
      </c>
      <c r="B1999" s="21" t="s">
        <v>313</v>
      </c>
      <c r="C1999" s="22">
        <v>44344</v>
      </c>
      <c r="D1999" t="s">
        <v>201</v>
      </c>
      <c r="E1999" t="s">
        <v>202</v>
      </c>
      <c r="F1999" s="21" t="s">
        <v>364</v>
      </c>
      <c r="G1999" s="32">
        <v>6.82</v>
      </c>
      <c r="H1999" s="22">
        <v>44332</v>
      </c>
      <c r="I1999" s="23">
        <v>44347</v>
      </c>
      <c r="J1999">
        <f t="shared" si="186"/>
        <v>16</v>
      </c>
      <c r="K1999" s="2">
        <f t="shared" si="187"/>
        <v>44339.5</v>
      </c>
      <c r="L1999" s="9">
        <f t="shared" si="188"/>
        <v>16</v>
      </c>
      <c r="M1999" s="2">
        <f t="shared" si="189"/>
        <v>44339.5</v>
      </c>
      <c r="N1999" s="22">
        <v>44344</v>
      </c>
      <c r="O1999" s="22">
        <v>44410</v>
      </c>
      <c r="P1999" s="22">
        <v>44407.5</v>
      </c>
      <c r="Q1999">
        <f t="shared" si="190"/>
        <v>68</v>
      </c>
      <c r="R1999" s="33">
        <f t="shared" si="191"/>
        <v>463.76</v>
      </c>
    </row>
    <row r="2000" spans="1:18" x14ac:dyDescent="0.35">
      <c r="A2000" t="s">
        <v>381</v>
      </c>
      <c r="B2000" s="21" t="s">
        <v>313</v>
      </c>
      <c r="C2000" s="22">
        <v>44362</v>
      </c>
      <c r="D2000" t="s">
        <v>87</v>
      </c>
      <c r="E2000" t="s">
        <v>88</v>
      </c>
      <c r="F2000" s="21" t="s">
        <v>89</v>
      </c>
      <c r="G2000" s="32">
        <v>430.5</v>
      </c>
      <c r="H2000" s="22">
        <v>44348</v>
      </c>
      <c r="I2000" s="23">
        <v>44362</v>
      </c>
      <c r="J2000">
        <f t="shared" si="186"/>
        <v>15</v>
      </c>
      <c r="K2000" s="2">
        <f t="shared" si="187"/>
        <v>44355</v>
      </c>
      <c r="L2000" s="9">
        <f t="shared" si="188"/>
        <v>15</v>
      </c>
      <c r="M2000" s="2">
        <f t="shared" si="189"/>
        <v>44355</v>
      </c>
      <c r="N2000" s="22">
        <v>44362</v>
      </c>
      <c r="O2000" s="22">
        <v>44363</v>
      </c>
      <c r="P2000" s="22">
        <v>44362.5</v>
      </c>
      <c r="Q2000">
        <f t="shared" si="190"/>
        <v>7.5</v>
      </c>
      <c r="R2000" s="33">
        <f t="shared" si="191"/>
        <v>3228.75</v>
      </c>
    </row>
    <row r="2001" spans="1:18" x14ac:dyDescent="0.35">
      <c r="A2001" t="s">
        <v>381</v>
      </c>
      <c r="B2001" s="21" t="s">
        <v>313</v>
      </c>
      <c r="C2001" s="22">
        <v>44362</v>
      </c>
      <c r="D2001" t="s">
        <v>90</v>
      </c>
      <c r="E2001" t="s">
        <v>91</v>
      </c>
      <c r="F2001" s="21" t="s">
        <v>89</v>
      </c>
      <c r="G2001" s="32">
        <v>107.13</v>
      </c>
      <c r="H2001" s="22">
        <v>44348</v>
      </c>
      <c r="I2001" s="23">
        <v>44362</v>
      </c>
      <c r="J2001">
        <f t="shared" si="186"/>
        <v>15</v>
      </c>
      <c r="K2001" s="2">
        <f t="shared" si="187"/>
        <v>44355</v>
      </c>
      <c r="L2001" s="9">
        <f t="shared" si="188"/>
        <v>15</v>
      </c>
      <c r="M2001" s="2">
        <f t="shared" si="189"/>
        <v>44355</v>
      </c>
      <c r="N2001" s="22">
        <v>44362</v>
      </c>
      <c r="O2001" s="22">
        <v>44363</v>
      </c>
      <c r="P2001" s="22">
        <v>44362.5</v>
      </c>
      <c r="Q2001">
        <f t="shared" si="190"/>
        <v>7.5</v>
      </c>
      <c r="R2001" s="33">
        <f t="shared" si="191"/>
        <v>803.47499999999991</v>
      </c>
    </row>
    <row r="2002" spans="1:18" x14ac:dyDescent="0.35">
      <c r="A2002" t="s">
        <v>381</v>
      </c>
      <c r="B2002" s="21" t="s">
        <v>313</v>
      </c>
      <c r="C2002" s="22">
        <v>44362</v>
      </c>
      <c r="D2002" t="s">
        <v>92</v>
      </c>
      <c r="E2002" t="s">
        <v>93</v>
      </c>
      <c r="F2002" s="21" t="s">
        <v>89</v>
      </c>
      <c r="G2002" s="32">
        <v>107.13</v>
      </c>
      <c r="H2002" s="22">
        <v>44348</v>
      </c>
      <c r="I2002" s="23">
        <v>44362</v>
      </c>
      <c r="J2002">
        <f t="shared" si="186"/>
        <v>15</v>
      </c>
      <c r="K2002" s="2">
        <f t="shared" si="187"/>
        <v>44355</v>
      </c>
      <c r="L2002" s="9">
        <f t="shared" si="188"/>
        <v>15</v>
      </c>
      <c r="M2002" s="2">
        <f t="shared" si="189"/>
        <v>44355</v>
      </c>
      <c r="N2002" s="22">
        <v>44362</v>
      </c>
      <c r="O2002" s="22">
        <v>44363</v>
      </c>
      <c r="P2002" s="22">
        <v>44362.5</v>
      </c>
      <c r="Q2002">
        <f t="shared" si="190"/>
        <v>7.5</v>
      </c>
      <c r="R2002" s="33">
        <f t="shared" si="191"/>
        <v>803.47499999999991</v>
      </c>
    </row>
    <row r="2003" spans="1:18" x14ac:dyDescent="0.35">
      <c r="A2003" t="s">
        <v>381</v>
      </c>
      <c r="B2003" s="21" t="s">
        <v>313</v>
      </c>
      <c r="C2003" s="22">
        <v>44362</v>
      </c>
      <c r="D2003" t="s">
        <v>99</v>
      </c>
      <c r="E2003" t="s">
        <v>100</v>
      </c>
      <c r="F2003" s="21" t="s">
        <v>109</v>
      </c>
      <c r="G2003" s="32">
        <v>232</v>
      </c>
      <c r="H2003" s="22">
        <v>44348</v>
      </c>
      <c r="I2003" s="23">
        <v>44362</v>
      </c>
      <c r="J2003">
        <f t="shared" si="186"/>
        <v>15</v>
      </c>
      <c r="K2003" s="2">
        <f t="shared" si="187"/>
        <v>44355</v>
      </c>
      <c r="L2003" s="9">
        <f t="shared" si="188"/>
        <v>15</v>
      </c>
      <c r="M2003" s="2">
        <f t="shared" si="189"/>
        <v>44355</v>
      </c>
      <c r="N2003" s="22">
        <v>44362</v>
      </c>
      <c r="O2003" s="22">
        <v>44365</v>
      </c>
      <c r="P2003" s="22">
        <v>44364.5</v>
      </c>
      <c r="Q2003">
        <f t="shared" si="190"/>
        <v>9.5</v>
      </c>
      <c r="R2003" s="33">
        <f t="shared" si="191"/>
        <v>2204</v>
      </c>
    </row>
    <row r="2004" spans="1:18" x14ac:dyDescent="0.35">
      <c r="A2004" t="s">
        <v>381</v>
      </c>
      <c r="B2004" s="21" t="s">
        <v>313</v>
      </c>
      <c r="C2004" s="22">
        <v>44362</v>
      </c>
      <c r="D2004" t="s">
        <v>87</v>
      </c>
      <c r="E2004" t="s">
        <v>88</v>
      </c>
      <c r="F2004" s="21" t="s">
        <v>89</v>
      </c>
      <c r="G2004" s="32">
        <v>48.45</v>
      </c>
      <c r="H2004" s="22">
        <v>44348</v>
      </c>
      <c r="I2004" s="23">
        <v>44362</v>
      </c>
      <c r="J2004">
        <f t="shared" si="186"/>
        <v>15</v>
      </c>
      <c r="K2004" s="2">
        <f t="shared" si="187"/>
        <v>44355</v>
      </c>
      <c r="L2004" s="9">
        <f t="shared" si="188"/>
        <v>15</v>
      </c>
      <c r="M2004" s="2">
        <f t="shared" si="189"/>
        <v>44355</v>
      </c>
      <c r="N2004" s="22">
        <v>44362</v>
      </c>
      <c r="O2004" s="22">
        <v>44363</v>
      </c>
      <c r="P2004" s="22">
        <v>44362.5</v>
      </c>
      <c r="Q2004">
        <f t="shared" si="190"/>
        <v>7.5</v>
      </c>
      <c r="R2004" s="33">
        <f t="shared" si="191"/>
        <v>363.375</v>
      </c>
    </row>
    <row r="2005" spans="1:18" x14ac:dyDescent="0.35">
      <c r="A2005" t="s">
        <v>381</v>
      </c>
      <c r="B2005" s="21" t="s">
        <v>313</v>
      </c>
      <c r="C2005" s="22">
        <v>44362</v>
      </c>
      <c r="D2005" t="s">
        <v>90</v>
      </c>
      <c r="E2005" t="s">
        <v>91</v>
      </c>
      <c r="F2005" s="21" t="s">
        <v>89</v>
      </c>
      <c r="G2005" s="32">
        <v>19.79</v>
      </c>
      <c r="H2005" s="22">
        <v>44348</v>
      </c>
      <c r="I2005" s="23">
        <v>44362</v>
      </c>
      <c r="J2005">
        <f t="shared" si="186"/>
        <v>15</v>
      </c>
      <c r="K2005" s="2">
        <f t="shared" si="187"/>
        <v>44355</v>
      </c>
      <c r="L2005" s="9">
        <f t="shared" si="188"/>
        <v>15</v>
      </c>
      <c r="M2005" s="2">
        <f t="shared" si="189"/>
        <v>44355</v>
      </c>
      <c r="N2005" s="22">
        <v>44362</v>
      </c>
      <c r="O2005" s="22">
        <v>44363</v>
      </c>
      <c r="P2005" s="22">
        <v>44362.5</v>
      </c>
      <c r="Q2005">
        <f t="shared" si="190"/>
        <v>7.5</v>
      </c>
      <c r="R2005" s="33">
        <f t="shared" si="191"/>
        <v>148.42499999999998</v>
      </c>
    </row>
    <row r="2006" spans="1:18" x14ac:dyDescent="0.35">
      <c r="A2006" t="s">
        <v>381</v>
      </c>
      <c r="B2006" s="21" t="s">
        <v>313</v>
      </c>
      <c r="C2006" s="22">
        <v>44362</v>
      </c>
      <c r="D2006" t="s">
        <v>92</v>
      </c>
      <c r="E2006" t="s">
        <v>93</v>
      </c>
      <c r="F2006" s="21" t="s">
        <v>89</v>
      </c>
      <c r="G2006" s="32">
        <v>19.79</v>
      </c>
      <c r="H2006" s="22">
        <v>44348</v>
      </c>
      <c r="I2006" s="23">
        <v>44362</v>
      </c>
      <c r="J2006">
        <f t="shared" si="186"/>
        <v>15</v>
      </c>
      <c r="K2006" s="2">
        <f t="shared" si="187"/>
        <v>44355</v>
      </c>
      <c r="L2006" s="9">
        <f t="shared" si="188"/>
        <v>15</v>
      </c>
      <c r="M2006" s="2">
        <f t="shared" si="189"/>
        <v>44355</v>
      </c>
      <c r="N2006" s="22">
        <v>44362</v>
      </c>
      <c r="O2006" s="22">
        <v>44363</v>
      </c>
      <c r="P2006" s="22">
        <v>44362.5</v>
      </c>
      <c r="Q2006">
        <f t="shared" si="190"/>
        <v>7.5</v>
      </c>
      <c r="R2006" s="33">
        <f t="shared" si="191"/>
        <v>148.42499999999998</v>
      </c>
    </row>
    <row r="2007" spans="1:18" x14ac:dyDescent="0.35">
      <c r="A2007" t="s">
        <v>381</v>
      </c>
      <c r="B2007" s="21" t="s">
        <v>313</v>
      </c>
      <c r="C2007" s="22">
        <v>44362</v>
      </c>
      <c r="D2007" t="s">
        <v>87</v>
      </c>
      <c r="E2007" t="s">
        <v>88</v>
      </c>
      <c r="F2007" s="21" t="s">
        <v>89</v>
      </c>
      <c r="G2007" s="32">
        <v>150.77000000000001</v>
      </c>
      <c r="H2007" s="22">
        <v>44348</v>
      </c>
      <c r="I2007" s="23">
        <v>44362</v>
      </c>
      <c r="J2007">
        <f t="shared" si="186"/>
        <v>15</v>
      </c>
      <c r="K2007" s="2">
        <f t="shared" si="187"/>
        <v>44355</v>
      </c>
      <c r="L2007" s="9">
        <f t="shared" si="188"/>
        <v>15</v>
      </c>
      <c r="M2007" s="2">
        <f t="shared" si="189"/>
        <v>44355</v>
      </c>
      <c r="N2007" s="22">
        <v>44362</v>
      </c>
      <c r="O2007" s="22">
        <v>44363</v>
      </c>
      <c r="P2007" s="22">
        <v>44362.5</v>
      </c>
      <c r="Q2007">
        <f t="shared" si="190"/>
        <v>7.5</v>
      </c>
      <c r="R2007" s="33">
        <f t="shared" si="191"/>
        <v>1130.7750000000001</v>
      </c>
    </row>
    <row r="2008" spans="1:18" x14ac:dyDescent="0.35">
      <c r="A2008" t="s">
        <v>381</v>
      </c>
      <c r="B2008" s="21" t="s">
        <v>313</v>
      </c>
      <c r="C2008" s="22">
        <v>44362</v>
      </c>
      <c r="D2008" t="s">
        <v>90</v>
      </c>
      <c r="E2008" t="s">
        <v>91</v>
      </c>
      <c r="F2008" s="21" t="s">
        <v>89</v>
      </c>
      <c r="G2008" s="32">
        <v>23.56</v>
      </c>
      <c r="H2008" s="22">
        <v>44348</v>
      </c>
      <c r="I2008" s="23">
        <v>44362</v>
      </c>
      <c r="J2008">
        <f t="shared" si="186"/>
        <v>15</v>
      </c>
      <c r="K2008" s="2">
        <f t="shared" si="187"/>
        <v>44355</v>
      </c>
      <c r="L2008" s="9">
        <f t="shared" si="188"/>
        <v>15</v>
      </c>
      <c r="M2008" s="2">
        <f t="shared" si="189"/>
        <v>44355</v>
      </c>
      <c r="N2008" s="22">
        <v>44362</v>
      </c>
      <c r="O2008" s="22">
        <v>44363</v>
      </c>
      <c r="P2008" s="22">
        <v>44362.5</v>
      </c>
      <c r="Q2008">
        <f t="shared" si="190"/>
        <v>7.5</v>
      </c>
      <c r="R2008" s="33">
        <f t="shared" si="191"/>
        <v>176.7</v>
      </c>
    </row>
    <row r="2009" spans="1:18" x14ac:dyDescent="0.35">
      <c r="A2009" t="s">
        <v>381</v>
      </c>
      <c r="B2009" s="21" t="s">
        <v>313</v>
      </c>
      <c r="C2009" s="22">
        <v>44362</v>
      </c>
      <c r="D2009" t="s">
        <v>92</v>
      </c>
      <c r="E2009" t="s">
        <v>93</v>
      </c>
      <c r="F2009" s="21" t="s">
        <v>89</v>
      </c>
      <c r="G2009" s="32">
        <v>23.56</v>
      </c>
      <c r="H2009" s="22">
        <v>44348</v>
      </c>
      <c r="I2009" s="23">
        <v>44362</v>
      </c>
      <c r="J2009">
        <f t="shared" si="186"/>
        <v>15</v>
      </c>
      <c r="K2009" s="2">
        <f t="shared" si="187"/>
        <v>44355</v>
      </c>
      <c r="L2009" s="9">
        <f t="shared" si="188"/>
        <v>15</v>
      </c>
      <c r="M2009" s="2">
        <f t="shared" si="189"/>
        <v>44355</v>
      </c>
      <c r="N2009" s="22">
        <v>44362</v>
      </c>
      <c r="O2009" s="22">
        <v>44363</v>
      </c>
      <c r="P2009" s="22">
        <v>44362.5</v>
      </c>
      <c r="Q2009">
        <f t="shared" si="190"/>
        <v>7.5</v>
      </c>
      <c r="R2009" s="33">
        <f t="shared" si="191"/>
        <v>176.7</v>
      </c>
    </row>
    <row r="2010" spans="1:18" x14ac:dyDescent="0.35">
      <c r="A2010" t="s">
        <v>381</v>
      </c>
      <c r="B2010" s="21" t="s">
        <v>313</v>
      </c>
      <c r="C2010" s="22">
        <v>44362</v>
      </c>
      <c r="D2010" t="s">
        <v>99</v>
      </c>
      <c r="E2010" t="s">
        <v>100</v>
      </c>
      <c r="F2010" s="21" t="s">
        <v>109</v>
      </c>
      <c r="G2010" s="32">
        <v>56</v>
      </c>
      <c r="H2010" s="22">
        <v>44348</v>
      </c>
      <c r="I2010" s="23">
        <v>44362</v>
      </c>
      <c r="J2010">
        <f t="shared" si="186"/>
        <v>15</v>
      </c>
      <c r="K2010" s="2">
        <f t="shared" si="187"/>
        <v>44355</v>
      </c>
      <c r="L2010" s="9">
        <f t="shared" si="188"/>
        <v>15</v>
      </c>
      <c r="M2010" s="2">
        <f t="shared" si="189"/>
        <v>44355</v>
      </c>
      <c r="N2010" s="22">
        <v>44362</v>
      </c>
      <c r="O2010" s="22">
        <v>44365</v>
      </c>
      <c r="P2010" s="22">
        <v>44364.5</v>
      </c>
      <c r="Q2010">
        <f t="shared" si="190"/>
        <v>9.5</v>
      </c>
      <c r="R2010" s="33">
        <f t="shared" si="191"/>
        <v>532</v>
      </c>
    </row>
    <row r="2011" spans="1:18" x14ac:dyDescent="0.35">
      <c r="A2011" t="s">
        <v>381</v>
      </c>
      <c r="B2011" s="21" t="s">
        <v>313</v>
      </c>
      <c r="C2011" s="22">
        <v>44362</v>
      </c>
      <c r="D2011" t="s">
        <v>87</v>
      </c>
      <c r="E2011" t="s">
        <v>88</v>
      </c>
      <c r="F2011" s="21" t="s">
        <v>89</v>
      </c>
      <c r="G2011" s="32">
        <v>215.83</v>
      </c>
      <c r="H2011" s="22">
        <v>44348</v>
      </c>
      <c r="I2011" s="23">
        <v>44362</v>
      </c>
      <c r="J2011">
        <f t="shared" si="186"/>
        <v>15</v>
      </c>
      <c r="K2011" s="2">
        <f t="shared" si="187"/>
        <v>44355</v>
      </c>
      <c r="L2011" s="9">
        <f t="shared" si="188"/>
        <v>15</v>
      </c>
      <c r="M2011" s="2">
        <f t="shared" si="189"/>
        <v>44355</v>
      </c>
      <c r="N2011" s="22">
        <v>44362</v>
      </c>
      <c r="O2011" s="22">
        <v>44363</v>
      </c>
      <c r="P2011" s="22">
        <v>44362.5</v>
      </c>
      <c r="Q2011">
        <f t="shared" si="190"/>
        <v>7.5</v>
      </c>
      <c r="R2011" s="33">
        <f t="shared" si="191"/>
        <v>1618.7250000000001</v>
      </c>
    </row>
    <row r="2012" spans="1:18" x14ac:dyDescent="0.35">
      <c r="A2012" t="s">
        <v>381</v>
      </c>
      <c r="B2012" s="21" t="s">
        <v>313</v>
      </c>
      <c r="C2012" s="22">
        <v>44362</v>
      </c>
      <c r="D2012" t="s">
        <v>90</v>
      </c>
      <c r="E2012" t="s">
        <v>91</v>
      </c>
      <c r="F2012" s="21" t="s">
        <v>89</v>
      </c>
      <c r="G2012" s="32">
        <v>46.29</v>
      </c>
      <c r="H2012" s="22">
        <v>44348</v>
      </c>
      <c r="I2012" s="23">
        <v>44362</v>
      </c>
      <c r="J2012">
        <f t="shared" si="186"/>
        <v>15</v>
      </c>
      <c r="K2012" s="2">
        <f t="shared" si="187"/>
        <v>44355</v>
      </c>
      <c r="L2012" s="9">
        <f t="shared" si="188"/>
        <v>15</v>
      </c>
      <c r="M2012" s="2">
        <f t="shared" si="189"/>
        <v>44355</v>
      </c>
      <c r="N2012" s="22">
        <v>44362</v>
      </c>
      <c r="O2012" s="22">
        <v>44363</v>
      </c>
      <c r="P2012" s="22">
        <v>44362.5</v>
      </c>
      <c r="Q2012">
        <f t="shared" si="190"/>
        <v>7.5</v>
      </c>
      <c r="R2012" s="33">
        <f t="shared" si="191"/>
        <v>347.17500000000001</v>
      </c>
    </row>
    <row r="2013" spans="1:18" x14ac:dyDescent="0.35">
      <c r="A2013" t="s">
        <v>381</v>
      </c>
      <c r="B2013" s="21" t="s">
        <v>313</v>
      </c>
      <c r="C2013" s="22">
        <v>44362</v>
      </c>
      <c r="D2013" t="s">
        <v>92</v>
      </c>
      <c r="E2013" t="s">
        <v>93</v>
      </c>
      <c r="F2013" s="21" t="s">
        <v>89</v>
      </c>
      <c r="G2013" s="32">
        <v>46.29</v>
      </c>
      <c r="H2013" s="22">
        <v>44348</v>
      </c>
      <c r="I2013" s="23">
        <v>44362</v>
      </c>
      <c r="J2013">
        <f t="shared" si="186"/>
        <v>15</v>
      </c>
      <c r="K2013" s="2">
        <f t="shared" si="187"/>
        <v>44355</v>
      </c>
      <c r="L2013" s="9">
        <f t="shared" si="188"/>
        <v>15</v>
      </c>
      <c r="M2013" s="2">
        <f t="shared" si="189"/>
        <v>44355</v>
      </c>
      <c r="N2013" s="22">
        <v>44362</v>
      </c>
      <c r="O2013" s="22">
        <v>44363</v>
      </c>
      <c r="P2013" s="22">
        <v>44362.5</v>
      </c>
      <c r="Q2013">
        <f t="shared" si="190"/>
        <v>7.5</v>
      </c>
      <c r="R2013" s="33">
        <f t="shared" si="191"/>
        <v>347.17500000000001</v>
      </c>
    </row>
    <row r="2014" spans="1:18" x14ac:dyDescent="0.35">
      <c r="A2014" t="s">
        <v>381</v>
      </c>
      <c r="B2014" s="21" t="s">
        <v>313</v>
      </c>
      <c r="C2014" s="22">
        <v>44362</v>
      </c>
      <c r="D2014" t="s">
        <v>87</v>
      </c>
      <c r="E2014" t="s">
        <v>88</v>
      </c>
      <c r="F2014" s="21" t="s">
        <v>89</v>
      </c>
      <c r="G2014" s="32">
        <v>1597.44</v>
      </c>
      <c r="H2014" s="22">
        <v>44348</v>
      </c>
      <c r="I2014" s="23">
        <v>44362</v>
      </c>
      <c r="J2014">
        <f t="shared" si="186"/>
        <v>15</v>
      </c>
      <c r="K2014" s="2">
        <f t="shared" si="187"/>
        <v>44355</v>
      </c>
      <c r="L2014" s="9">
        <f t="shared" si="188"/>
        <v>15</v>
      </c>
      <c r="M2014" s="2">
        <f t="shared" si="189"/>
        <v>44355</v>
      </c>
      <c r="N2014" s="22">
        <v>44362</v>
      </c>
      <c r="O2014" s="22">
        <v>44363</v>
      </c>
      <c r="P2014" s="22">
        <v>44362.5</v>
      </c>
      <c r="Q2014">
        <f t="shared" si="190"/>
        <v>7.5</v>
      </c>
      <c r="R2014" s="33">
        <f t="shared" si="191"/>
        <v>11980.800000000001</v>
      </c>
    </row>
    <row r="2015" spans="1:18" x14ac:dyDescent="0.35">
      <c r="A2015" t="s">
        <v>381</v>
      </c>
      <c r="B2015" s="21" t="s">
        <v>313</v>
      </c>
      <c r="C2015" s="22">
        <v>44362</v>
      </c>
      <c r="D2015" t="s">
        <v>90</v>
      </c>
      <c r="E2015" t="s">
        <v>91</v>
      </c>
      <c r="F2015" s="21" t="s">
        <v>89</v>
      </c>
      <c r="G2015" s="32">
        <v>234.84</v>
      </c>
      <c r="H2015" s="22">
        <v>44348</v>
      </c>
      <c r="I2015" s="23">
        <v>44362</v>
      </c>
      <c r="J2015">
        <f t="shared" si="186"/>
        <v>15</v>
      </c>
      <c r="K2015" s="2">
        <f t="shared" si="187"/>
        <v>44355</v>
      </c>
      <c r="L2015" s="9">
        <f t="shared" si="188"/>
        <v>15</v>
      </c>
      <c r="M2015" s="2">
        <f t="shared" si="189"/>
        <v>44355</v>
      </c>
      <c r="N2015" s="22">
        <v>44362</v>
      </c>
      <c r="O2015" s="22">
        <v>44363</v>
      </c>
      <c r="P2015" s="22">
        <v>44362.5</v>
      </c>
      <c r="Q2015">
        <f t="shared" si="190"/>
        <v>7.5</v>
      </c>
      <c r="R2015" s="33">
        <f t="shared" si="191"/>
        <v>1761.3</v>
      </c>
    </row>
    <row r="2016" spans="1:18" x14ac:dyDescent="0.35">
      <c r="A2016" t="s">
        <v>381</v>
      </c>
      <c r="B2016" s="21" t="s">
        <v>313</v>
      </c>
      <c r="C2016" s="22">
        <v>44362</v>
      </c>
      <c r="D2016" t="s">
        <v>92</v>
      </c>
      <c r="E2016" t="s">
        <v>93</v>
      </c>
      <c r="F2016" s="21" t="s">
        <v>89</v>
      </c>
      <c r="G2016" s="32">
        <v>234.84</v>
      </c>
      <c r="H2016" s="22">
        <v>44348</v>
      </c>
      <c r="I2016" s="23">
        <v>44362</v>
      </c>
      <c r="J2016">
        <f t="shared" si="186"/>
        <v>15</v>
      </c>
      <c r="K2016" s="2">
        <f t="shared" si="187"/>
        <v>44355</v>
      </c>
      <c r="L2016" s="9">
        <f t="shared" si="188"/>
        <v>15</v>
      </c>
      <c r="M2016" s="2">
        <f t="shared" si="189"/>
        <v>44355</v>
      </c>
      <c r="N2016" s="22">
        <v>44362</v>
      </c>
      <c r="O2016" s="22">
        <v>44363</v>
      </c>
      <c r="P2016" s="22">
        <v>44362.5</v>
      </c>
      <c r="Q2016">
        <f t="shared" si="190"/>
        <v>7.5</v>
      </c>
      <c r="R2016" s="33">
        <f t="shared" si="191"/>
        <v>1761.3</v>
      </c>
    </row>
    <row r="2017" spans="1:18" x14ac:dyDescent="0.35">
      <c r="A2017" t="s">
        <v>381</v>
      </c>
      <c r="B2017" s="21" t="s">
        <v>313</v>
      </c>
      <c r="C2017" s="22">
        <v>44362</v>
      </c>
      <c r="D2017" t="s">
        <v>99</v>
      </c>
      <c r="E2017" t="s">
        <v>100</v>
      </c>
      <c r="F2017" s="21" t="s">
        <v>109</v>
      </c>
      <c r="G2017" s="32">
        <v>489</v>
      </c>
      <c r="H2017" s="22">
        <v>44348</v>
      </c>
      <c r="I2017" s="23">
        <v>44362</v>
      </c>
      <c r="J2017">
        <f t="shared" si="186"/>
        <v>15</v>
      </c>
      <c r="K2017" s="2">
        <f t="shared" si="187"/>
        <v>44355</v>
      </c>
      <c r="L2017" s="9">
        <f t="shared" si="188"/>
        <v>15</v>
      </c>
      <c r="M2017" s="2">
        <f t="shared" si="189"/>
        <v>44355</v>
      </c>
      <c r="N2017" s="22">
        <v>44362</v>
      </c>
      <c r="O2017" s="22">
        <v>44365</v>
      </c>
      <c r="P2017" s="22">
        <v>44364.5</v>
      </c>
      <c r="Q2017">
        <f t="shared" si="190"/>
        <v>9.5</v>
      </c>
      <c r="R2017" s="33">
        <f t="shared" si="191"/>
        <v>4645.5</v>
      </c>
    </row>
    <row r="2018" spans="1:18" x14ac:dyDescent="0.35">
      <c r="A2018" t="s">
        <v>381</v>
      </c>
      <c r="B2018" s="21" t="s">
        <v>313</v>
      </c>
      <c r="C2018" s="22">
        <v>44362</v>
      </c>
      <c r="D2018" t="s">
        <v>369</v>
      </c>
      <c r="E2018" t="s">
        <v>370</v>
      </c>
      <c r="F2018" s="21" t="s">
        <v>89</v>
      </c>
      <c r="G2018" s="32">
        <v>15262.399999999992</v>
      </c>
      <c r="H2018" s="22">
        <v>44348</v>
      </c>
      <c r="I2018" s="23">
        <v>44362</v>
      </c>
      <c r="J2018">
        <f t="shared" si="186"/>
        <v>15</v>
      </c>
      <c r="K2018" s="2">
        <f t="shared" si="187"/>
        <v>44355</v>
      </c>
      <c r="L2018" s="9">
        <f t="shared" si="188"/>
        <v>15</v>
      </c>
      <c r="M2018" s="2">
        <f t="shared" si="189"/>
        <v>44355</v>
      </c>
      <c r="N2018" s="22">
        <v>44362</v>
      </c>
      <c r="O2018" s="22">
        <v>44363</v>
      </c>
      <c r="P2018" s="22">
        <v>44362.5</v>
      </c>
      <c r="Q2018">
        <f t="shared" si="190"/>
        <v>7.5</v>
      </c>
      <c r="R2018" s="33">
        <f t="shared" si="191"/>
        <v>114467.99999999994</v>
      </c>
    </row>
    <row r="2019" spans="1:18" x14ac:dyDescent="0.35">
      <c r="A2019" t="s">
        <v>381</v>
      </c>
      <c r="B2019" s="21" t="s">
        <v>313</v>
      </c>
      <c r="C2019" s="22">
        <v>44362</v>
      </c>
      <c r="D2019" t="s">
        <v>87</v>
      </c>
      <c r="E2019" t="s">
        <v>88</v>
      </c>
      <c r="F2019" s="21" t="s">
        <v>89</v>
      </c>
      <c r="G2019" s="32">
        <v>3182144.2000000048</v>
      </c>
      <c r="H2019" s="22">
        <v>44348</v>
      </c>
      <c r="I2019" s="23">
        <v>44362</v>
      </c>
      <c r="J2019">
        <f t="shared" si="186"/>
        <v>15</v>
      </c>
      <c r="K2019" s="2">
        <f t="shared" si="187"/>
        <v>44355</v>
      </c>
      <c r="L2019" s="9">
        <f t="shared" si="188"/>
        <v>15</v>
      </c>
      <c r="M2019" s="2">
        <f t="shared" si="189"/>
        <v>44355</v>
      </c>
      <c r="N2019" s="22">
        <v>44362</v>
      </c>
      <c r="O2019" s="22">
        <v>44363</v>
      </c>
      <c r="P2019" s="22">
        <v>44362.5</v>
      </c>
      <c r="Q2019">
        <f t="shared" si="190"/>
        <v>7.5</v>
      </c>
      <c r="R2019" s="33">
        <f t="shared" si="191"/>
        <v>23866081.500000037</v>
      </c>
    </row>
    <row r="2020" spans="1:18" x14ac:dyDescent="0.35">
      <c r="A2020" t="s">
        <v>381</v>
      </c>
      <c r="B2020" s="21" t="s">
        <v>313</v>
      </c>
      <c r="C2020" s="22">
        <v>44362</v>
      </c>
      <c r="D2020" t="s">
        <v>90</v>
      </c>
      <c r="E2020" t="s">
        <v>91</v>
      </c>
      <c r="F2020" s="21" t="s">
        <v>89</v>
      </c>
      <c r="G2020" s="32">
        <v>380164.91000000125</v>
      </c>
      <c r="H2020" s="22">
        <v>44348</v>
      </c>
      <c r="I2020" s="23">
        <v>44362</v>
      </c>
      <c r="J2020">
        <f t="shared" si="186"/>
        <v>15</v>
      </c>
      <c r="K2020" s="2">
        <f t="shared" si="187"/>
        <v>44355</v>
      </c>
      <c r="L2020" s="9">
        <f t="shared" si="188"/>
        <v>15</v>
      </c>
      <c r="M2020" s="2">
        <f t="shared" si="189"/>
        <v>44355</v>
      </c>
      <c r="N2020" s="22">
        <v>44362</v>
      </c>
      <c r="O2020" s="22">
        <v>44363</v>
      </c>
      <c r="P2020" s="22">
        <v>44362.5</v>
      </c>
      <c r="Q2020">
        <f t="shared" si="190"/>
        <v>7.5</v>
      </c>
      <c r="R2020" s="33">
        <f t="shared" si="191"/>
        <v>2851236.8250000095</v>
      </c>
    </row>
    <row r="2021" spans="1:18" x14ac:dyDescent="0.35">
      <c r="A2021" t="s">
        <v>381</v>
      </c>
      <c r="B2021" s="21" t="s">
        <v>313</v>
      </c>
      <c r="C2021" s="22">
        <v>44362</v>
      </c>
      <c r="D2021" t="s">
        <v>92</v>
      </c>
      <c r="E2021" t="s">
        <v>93</v>
      </c>
      <c r="F2021" s="21" t="s">
        <v>89</v>
      </c>
      <c r="G2021" s="32">
        <v>380164.9000000013</v>
      </c>
      <c r="H2021" s="22">
        <v>44348</v>
      </c>
      <c r="I2021" s="23">
        <v>44362</v>
      </c>
      <c r="J2021">
        <f t="shared" si="186"/>
        <v>15</v>
      </c>
      <c r="K2021" s="2">
        <f t="shared" si="187"/>
        <v>44355</v>
      </c>
      <c r="L2021" s="9">
        <f t="shared" si="188"/>
        <v>15</v>
      </c>
      <c r="M2021" s="2">
        <f t="shared" si="189"/>
        <v>44355</v>
      </c>
      <c r="N2021" s="22">
        <v>44362</v>
      </c>
      <c r="O2021" s="22">
        <v>44363</v>
      </c>
      <c r="P2021" s="22">
        <v>44362.5</v>
      </c>
      <c r="Q2021">
        <f t="shared" si="190"/>
        <v>7.5</v>
      </c>
      <c r="R2021" s="33">
        <f t="shared" si="191"/>
        <v>2851236.7500000098</v>
      </c>
    </row>
    <row r="2022" spans="1:18" x14ac:dyDescent="0.35">
      <c r="A2022" t="s">
        <v>381</v>
      </c>
      <c r="B2022" s="21" t="s">
        <v>313</v>
      </c>
      <c r="C2022" s="22">
        <v>44362</v>
      </c>
      <c r="D2022" t="s">
        <v>99</v>
      </c>
      <c r="E2022" t="s">
        <v>100</v>
      </c>
      <c r="F2022" s="21" t="s">
        <v>109</v>
      </c>
      <c r="G2022" s="32">
        <v>742032</v>
      </c>
      <c r="H2022" s="22">
        <v>44348</v>
      </c>
      <c r="I2022" s="23">
        <v>44362</v>
      </c>
      <c r="J2022">
        <f t="shared" si="186"/>
        <v>15</v>
      </c>
      <c r="K2022" s="2">
        <f t="shared" si="187"/>
        <v>44355</v>
      </c>
      <c r="L2022" s="9">
        <f t="shared" si="188"/>
        <v>15</v>
      </c>
      <c r="M2022" s="2">
        <f t="shared" si="189"/>
        <v>44355</v>
      </c>
      <c r="N2022" s="22">
        <v>44362</v>
      </c>
      <c r="O2022" s="22">
        <v>44365</v>
      </c>
      <c r="P2022" s="22">
        <v>44364.5</v>
      </c>
      <c r="Q2022">
        <f t="shared" si="190"/>
        <v>9.5</v>
      </c>
      <c r="R2022" s="33">
        <f t="shared" si="191"/>
        <v>7049304</v>
      </c>
    </row>
    <row r="2023" spans="1:18" x14ac:dyDescent="0.35">
      <c r="A2023" t="s">
        <v>381</v>
      </c>
      <c r="B2023" s="21" t="s">
        <v>313</v>
      </c>
      <c r="C2023" s="22">
        <v>44362</v>
      </c>
      <c r="D2023" t="s">
        <v>94</v>
      </c>
      <c r="E2023" t="s">
        <v>95</v>
      </c>
      <c r="F2023" s="21" t="s">
        <v>89</v>
      </c>
      <c r="G2023" s="32">
        <v>458.16</v>
      </c>
      <c r="H2023" s="22">
        <v>44348</v>
      </c>
      <c r="I2023" s="23">
        <v>44362</v>
      </c>
      <c r="J2023">
        <f t="shared" si="186"/>
        <v>15</v>
      </c>
      <c r="K2023" s="2">
        <f t="shared" si="187"/>
        <v>44355</v>
      </c>
      <c r="L2023" s="9">
        <f t="shared" si="188"/>
        <v>15</v>
      </c>
      <c r="M2023" s="2">
        <f t="shared" si="189"/>
        <v>44355</v>
      </c>
      <c r="N2023" s="22">
        <v>44362</v>
      </c>
      <c r="O2023" s="22">
        <v>44363</v>
      </c>
      <c r="P2023" s="22">
        <v>44362.5</v>
      </c>
      <c r="Q2023">
        <f t="shared" si="190"/>
        <v>7.5</v>
      </c>
      <c r="R2023" s="33">
        <f t="shared" si="191"/>
        <v>3436.2000000000003</v>
      </c>
    </row>
    <row r="2024" spans="1:18" x14ac:dyDescent="0.35">
      <c r="A2024" t="s">
        <v>381</v>
      </c>
      <c r="B2024" s="21" t="s">
        <v>313</v>
      </c>
      <c r="C2024" s="22">
        <v>44362</v>
      </c>
      <c r="D2024" t="s">
        <v>96</v>
      </c>
      <c r="E2024" t="s">
        <v>97</v>
      </c>
      <c r="F2024" s="21" t="s">
        <v>89</v>
      </c>
      <c r="G2024" s="32">
        <v>458.16</v>
      </c>
      <c r="H2024" s="22">
        <v>44348</v>
      </c>
      <c r="I2024" s="23">
        <v>44362</v>
      </c>
      <c r="J2024">
        <f t="shared" si="186"/>
        <v>15</v>
      </c>
      <c r="K2024" s="2">
        <f t="shared" si="187"/>
        <v>44355</v>
      </c>
      <c r="L2024" s="9">
        <f t="shared" si="188"/>
        <v>15</v>
      </c>
      <c r="M2024" s="2">
        <f t="shared" si="189"/>
        <v>44355</v>
      </c>
      <c r="N2024" s="22">
        <v>44362</v>
      </c>
      <c r="O2024" s="22">
        <v>44363</v>
      </c>
      <c r="P2024" s="22">
        <v>44362.5</v>
      </c>
      <c r="Q2024">
        <f t="shared" si="190"/>
        <v>7.5</v>
      </c>
      <c r="R2024" s="33">
        <f t="shared" si="191"/>
        <v>3436.2000000000003</v>
      </c>
    </row>
    <row r="2025" spans="1:18" x14ac:dyDescent="0.35">
      <c r="A2025" t="s">
        <v>381</v>
      </c>
      <c r="B2025" s="21" t="s">
        <v>313</v>
      </c>
      <c r="C2025" s="22">
        <v>44362</v>
      </c>
      <c r="D2025" t="s">
        <v>94</v>
      </c>
      <c r="E2025" t="s">
        <v>95</v>
      </c>
      <c r="F2025" s="21" t="s">
        <v>89</v>
      </c>
      <c r="G2025" s="32">
        <v>84.64</v>
      </c>
      <c r="H2025" s="22">
        <v>44348</v>
      </c>
      <c r="I2025" s="23">
        <v>44362</v>
      </c>
      <c r="J2025">
        <f t="shared" si="186"/>
        <v>15</v>
      </c>
      <c r="K2025" s="2">
        <f t="shared" si="187"/>
        <v>44355</v>
      </c>
      <c r="L2025" s="9">
        <f t="shared" si="188"/>
        <v>15</v>
      </c>
      <c r="M2025" s="2">
        <f t="shared" si="189"/>
        <v>44355</v>
      </c>
      <c r="N2025" s="22">
        <v>44362</v>
      </c>
      <c r="O2025" s="22">
        <v>44363</v>
      </c>
      <c r="P2025" s="22">
        <v>44362.5</v>
      </c>
      <c r="Q2025">
        <f t="shared" si="190"/>
        <v>7.5</v>
      </c>
      <c r="R2025" s="33">
        <f t="shared" si="191"/>
        <v>634.79999999999995</v>
      </c>
    </row>
    <row r="2026" spans="1:18" x14ac:dyDescent="0.35">
      <c r="A2026" t="s">
        <v>381</v>
      </c>
      <c r="B2026" s="21" t="s">
        <v>313</v>
      </c>
      <c r="C2026" s="22">
        <v>44362</v>
      </c>
      <c r="D2026" t="s">
        <v>96</v>
      </c>
      <c r="E2026" t="s">
        <v>97</v>
      </c>
      <c r="F2026" s="21" t="s">
        <v>89</v>
      </c>
      <c r="G2026" s="32">
        <v>84.64</v>
      </c>
      <c r="H2026" s="22">
        <v>44348</v>
      </c>
      <c r="I2026" s="23">
        <v>44362</v>
      </c>
      <c r="J2026">
        <f t="shared" si="186"/>
        <v>15</v>
      </c>
      <c r="K2026" s="2">
        <f t="shared" si="187"/>
        <v>44355</v>
      </c>
      <c r="L2026" s="9">
        <f t="shared" si="188"/>
        <v>15</v>
      </c>
      <c r="M2026" s="2">
        <f t="shared" si="189"/>
        <v>44355</v>
      </c>
      <c r="N2026" s="22">
        <v>44362</v>
      </c>
      <c r="O2026" s="22">
        <v>44363</v>
      </c>
      <c r="P2026" s="22">
        <v>44362.5</v>
      </c>
      <c r="Q2026">
        <f t="shared" si="190"/>
        <v>7.5</v>
      </c>
      <c r="R2026" s="33">
        <f t="shared" si="191"/>
        <v>634.79999999999995</v>
      </c>
    </row>
    <row r="2027" spans="1:18" x14ac:dyDescent="0.35">
      <c r="A2027" t="s">
        <v>381</v>
      </c>
      <c r="B2027" s="21" t="s">
        <v>313</v>
      </c>
      <c r="C2027" s="22">
        <v>44362</v>
      </c>
      <c r="D2027" t="s">
        <v>94</v>
      </c>
      <c r="E2027" t="s">
        <v>95</v>
      </c>
      <c r="F2027" s="21" t="s">
        <v>89</v>
      </c>
      <c r="G2027" s="32">
        <v>100.74</v>
      </c>
      <c r="H2027" s="22">
        <v>44348</v>
      </c>
      <c r="I2027" s="23">
        <v>44362</v>
      </c>
      <c r="J2027">
        <f t="shared" si="186"/>
        <v>15</v>
      </c>
      <c r="K2027" s="2">
        <f t="shared" si="187"/>
        <v>44355</v>
      </c>
      <c r="L2027" s="9">
        <f t="shared" si="188"/>
        <v>15</v>
      </c>
      <c r="M2027" s="2">
        <f t="shared" si="189"/>
        <v>44355</v>
      </c>
      <c r="N2027" s="22">
        <v>44362</v>
      </c>
      <c r="O2027" s="22">
        <v>44363</v>
      </c>
      <c r="P2027" s="22">
        <v>44362.5</v>
      </c>
      <c r="Q2027">
        <f t="shared" si="190"/>
        <v>7.5</v>
      </c>
      <c r="R2027" s="33">
        <f t="shared" si="191"/>
        <v>755.55</v>
      </c>
    </row>
    <row r="2028" spans="1:18" x14ac:dyDescent="0.35">
      <c r="A2028" t="s">
        <v>381</v>
      </c>
      <c r="B2028" s="21" t="s">
        <v>313</v>
      </c>
      <c r="C2028" s="22">
        <v>44362</v>
      </c>
      <c r="D2028" t="s">
        <v>96</v>
      </c>
      <c r="E2028" t="s">
        <v>97</v>
      </c>
      <c r="F2028" s="21" t="s">
        <v>89</v>
      </c>
      <c r="G2028" s="32">
        <v>100.74</v>
      </c>
      <c r="H2028" s="22">
        <v>44348</v>
      </c>
      <c r="I2028" s="23">
        <v>44362</v>
      </c>
      <c r="J2028">
        <f t="shared" si="186"/>
        <v>15</v>
      </c>
      <c r="K2028" s="2">
        <f t="shared" si="187"/>
        <v>44355</v>
      </c>
      <c r="L2028" s="9">
        <f t="shared" si="188"/>
        <v>15</v>
      </c>
      <c r="M2028" s="2">
        <f t="shared" si="189"/>
        <v>44355</v>
      </c>
      <c r="N2028" s="22">
        <v>44362</v>
      </c>
      <c r="O2028" s="22">
        <v>44363</v>
      </c>
      <c r="P2028" s="22">
        <v>44362.5</v>
      </c>
      <c r="Q2028">
        <f t="shared" si="190"/>
        <v>7.5</v>
      </c>
      <c r="R2028" s="33">
        <f t="shared" si="191"/>
        <v>755.55</v>
      </c>
    </row>
    <row r="2029" spans="1:18" x14ac:dyDescent="0.35">
      <c r="A2029" t="s">
        <v>381</v>
      </c>
      <c r="B2029" s="21" t="s">
        <v>313</v>
      </c>
      <c r="C2029" s="22">
        <v>44362</v>
      </c>
      <c r="D2029" t="s">
        <v>94</v>
      </c>
      <c r="E2029" t="s">
        <v>95</v>
      </c>
      <c r="F2029" s="21" t="s">
        <v>89</v>
      </c>
      <c r="G2029" s="32">
        <v>197.92</v>
      </c>
      <c r="H2029" s="22">
        <v>44348</v>
      </c>
      <c r="I2029" s="23">
        <v>44362</v>
      </c>
      <c r="J2029">
        <f t="shared" si="186"/>
        <v>15</v>
      </c>
      <c r="K2029" s="2">
        <f t="shared" si="187"/>
        <v>44355</v>
      </c>
      <c r="L2029" s="9">
        <f t="shared" si="188"/>
        <v>15</v>
      </c>
      <c r="M2029" s="2">
        <f t="shared" si="189"/>
        <v>44355</v>
      </c>
      <c r="N2029" s="22">
        <v>44362</v>
      </c>
      <c r="O2029" s="22">
        <v>44363</v>
      </c>
      <c r="P2029" s="22">
        <v>44362.5</v>
      </c>
      <c r="Q2029">
        <f t="shared" si="190"/>
        <v>7.5</v>
      </c>
      <c r="R2029" s="33">
        <f t="shared" si="191"/>
        <v>1484.3999999999999</v>
      </c>
    </row>
    <row r="2030" spans="1:18" x14ac:dyDescent="0.35">
      <c r="A2030" t="s">
        <v>381</v>
      </c>
      <c r="B2030" s="21" t="s">
        <v>313</v>
      </c>
      <c r="C2030" s="22">
        <v>44362</v>
      </c>
      <c r="D2030" t="s">
        <v>96</v>
      </c>
      <c r="E2030" t="s">
        <v>97</v>
      </c>
      <c r="F2030" s="21" t="s">
        <v>89</v>
      </c>
      <c r="G2030" s="32">
        <v>197.92</v>
      </c>
      <c r="H2030" s="22">
        <v>44348</v>
      </c>
      <c r="I2030" s="23">
        <v>44362</v>
      </c>
      <c r="J2030">
        <f t="shared" si="186"/>
        <v>15</v>
      </c>
      <c r="K2030" s="2">
        <f t="shared" si="187"/>
        <v>44355</v>
      </c>
      <c r="L2030" s="9">
        <f t="shared" si="188"/>
        <v>15</v>
      </c>
      <c r="M2030" s="2">
        <f t="shared" si="189"/>
        <v>44355</v>
      </c>
      <c r="N2030" s="22">
        <v>44362</v>
      </c>
      <c r="O2030" s="22">
        <v>44363</v>
      </c>
      <c r="P2030" s="22">
        <v>44362.5</v>
      </c>
      <c r="Q2030">
        <f t="shared" si="190"/>
        <v>7.5</v>
      </c>
      <c r="R2030" s="33">
        <f t="shared" si="191"/>
        <v>1484.3999999999999</v>
      </c>
    </row>
    <row r="2031" spans="1:18" x14ac:dyDescent="0.35">
      <c r="A2031" t="s">
        <v>381</v>
      </c>
      <c r="B2031" s="21" t="s">
        <v>313</v>
      </c>
      <c r="C2031" s="22">
        <v>44362</v>
      </c>
      <c r="D2031" t="s">
        <v>94</v>
      </c>
      <c r="E2031" t="s">
        <v>95</v>
      </c>
      <c r="F2031" s="21" t="s">
        <v>89</v>
      </c>
      <c r="G2031" s="32">
        <v>1004.11</v>
      </c>
      <c r="H2031" s="22">
        <v>44348</v>
      </c>
      <c r="I2031" s="23">
        <v>44362</v>
      </c>
      <c r="J2031">
        <f t="shared" si="186"/>
        <v>15</v>
      </c>
      <c r="K2031" s="2">
        <f t="shared" si="187"/>
        <v>44355</v>
      </c>
      <c r="L2031" s="9">
        <f t="shared" si="188"/>
        <v>15</v>
      </c>
      <c r="M2031" s="2">
        <f t="shared" si="189"/>
        <v>44355</v>
      </c>
      <c r="N2031" s="22">
        <v>44362</v>
      </c>
      <c r="O2031" s="22">
        <v>44363</v>
      </c>
      <c r="P2031" s="22">
        <v>44362.5</v>
      </c>
      <c r="Q2031">
        <f t="shared" si="190"/>
        <v>7.5</v>
      </c>
      <c r="R2031" s="33">
        <f t="shared" si="191"/>
        <v>7530.8249999999998</v>
      </c>
    </row>
    <row r="2032" spans="1:18" x14ac:dyDescent="0.35">
      <c r="A2032" t="s">
        <v>381</v>
      </c>
      <c r="B2032" s="21" t="s">
        <v>313</v>
      </c>
      <c r="C2032" s="22">
        <v>44362</v>
      </c>
      <c r="D2032" t="s">
        <v>96</v>
      </c>
      <c r="E2032" t="s">
        <v>97</v>
      </c>
      <c r="F2032" s="21" t="s">
        <v>89</v>
      </c>
      <c r="G2032" s="32">
        <v>1004.11</v>
      </c>
      <c r="H2032" s="22">
        <v>44348</v>
      </c>
      <c r="I2032" s="23">
        <v>44362</v>
      </c>
      <c r="J2032">
        <f t="shared" si="186"/>
        <v>15</v>
      </c>
      <c r="K2032" s="2">
        <f t="shared" si="187"/>
        <v>44355</v>
      </c>
      <c r="L2032" s="9">
        <f t="shared" si="188"/>
        <v>15</v>
      </c>
      <c r="M2032" s="2">
        <f t="shared" si="189"/>
        <v>44355</v>
      </c>
      <c r="N2032" s="22">
        <v>44362</v>
      </c>
      <c r="O2032" s="22">
        <v>44363</v>
      </c>
      <c r="P2032" s="22">
        <v>44362.5</v>
      </c>
      <c r="Q2032">
        <f t="shared" si="190"/>
        <v>7.5</v>
      </c>
      <c r="R2032" s="33">
        <f t="shared" si="191"/>
        <v>7530.8249999999998</v>
      </c>
    </row>
    <row r="2033" spans="1:18" x14ac:dyDescent="0.35">
      <c r="A2033" t="s">
        <v>381</v>
      </c>
      <c r="B2033" s="21" t="s">
        <v>313</v>
      </c>
      <c r="C2033" s="22">
        <v>44362</v>
      </c>
      <c r="D2033" t="s">
        <v>107</v>
      </c>
      <c r="E2033" t="s">
        <v>108</v>
      </c>
      <c r="F2033" s="21" t="s">
        <v>315</v>
      </c>
      <c r="G2033" s="32">
        <v>265.63</v>
      </c>
      <c r="H2033" s="22">
        <v>44348</v>
      </c>
      <c r="I2033" s="23">
        <v>44362</v>
      </c>
      <c r="J2033">
        <f t="shared" si="186"/>
        <v>15</v>
      </c>
      <c r="K2033" s="2">
        <f t="shared" si="187"/>
        <v>44355</v>
      </c>
      <c r="L2033" s="9">
        <f t="shared" si="188"/>
        <v>15</v>
      </c>
      <c r="M2033" s="2">
        <f t="shared" si="189"/>
        <v>44355</v>
      </c>
      <c r="N2033" s="22">
        <v>44362</v>
      </c>
      <c r="O2033" s="22">
        <v>44363</v>
      </c>
      <c r="P2033" s="22">
        <v>44362.5</v>
      </c>
      <c r="Q2033">
        <f t="shared" si="190"/>
        <v>7.5</v>
      </c>
      <c r="R2033" s="33">
        <f t="shared" si="191"/>
        <v>1992.2249999999999</v>
      </c>
    </row>
    <row r="2034" spans="1:18" x14ac:dyDescent="0.35">
      <c r="A2034" t="s">
        <v>381</v>
      </c>
      <c r="B2034" s="21" t="s">
        <v>313</v>
      </c>
      <c r="C2034" s="22">
        <v>44362</v>
      </c>
      <c r="D2034" t="s">
        <v>99</v>
      </c>
      <c r="E2034" t="s">
        <v>100</v>
      </c>
      <c r="F2034" s="21" t="s">
        <v>315</v>
      </c>
      <c r="G2034" s="32">
        <v>188</v>
      </c>
      <c r="H2034" s="22">
        <v>44348</v>
      </c>
      <c r="I2034" s="23">
        <v>44362</v>
      </c>
      <c r="J2034">
        <f t="shared" si="186"/>
        <v>15</v>
      </c>
      <c r="K2034" s="2">
        <f t="shared" si="187"/>
        <v>44355</v>
      </c>
      <c r="L2034" s="9">
        <f t="shared" si="188"/>
        <v>15</v>
      </c>
      <c r="M2034" s="2">
        <f t="shared" si="189"/>
        <v>44355</v>
      </c>
      <c r="N2034" s="22">
        <v>44362</v>
      </c>
      <c r="O2034" s="22">
        <v>44363</v>
      </c>
      <c r="P2034" s="22">
        <v>44362.5</v>
      </c>
      <c r="Q2034">
        <f t="shared" si="190"/>
        <v>7.5</v>
      </c>
      <c r="R2034" s="33">
        <f t="shared" si="191"/>
        <v>1410</v>
      </c>
    </row>
    <row r="2035" spans="1:18" x14ac:dyDescent="0.35">
      <c r="A2035" t="s">
        <v>381</v>
      </c>
      <c r="B2035" s="21" t="s">
        <v>313</v>
      </c>
      <c r="C2035" s="22">
        <v>44362</v>
      </c>
      <c r="D2035" t="s">
        <v>107</v>
      </c>
      <c r="E2035" t="s">
        <v>108</v>
      </c>
      <c r="F2035" s="21" t="s">
        <v>103</v>
      </c>
      <c r="G2035" s="32">
        <v>175.14</v>
      </c>
      <c r="H2035" s="22">
        <v>44348</v>
      </c>
      <c r="I2035" s="23">
        <v>44362</v>
      </c>
      <c r="J2035">
        <f t="shared" si="186"/>
        <v>15</v>
      </c>
      <c r="K2035" s="2">
        <f t="shared" si="187"/>
        <v>44355</v>
      </c>
      <c r="L2035" s="9">
        <f t="shared" si="188"/>
        <v>15</v>
      </c>
      <c r="M2035" s="2">
        <f t="shared" si="189"/>
        <v>44355</v>
      </c>
      <c r="N2035" s="22">
        <v>44362</v>
      </c>
      <c r="O2035" s="22">
        <v>44363</v>
      </c>
      <c r="P2035" s="22">
        <v>44362.5</v>
      </c>
      <c r="Q2035">
        <f t="shared" si="190"/>
        <v>7.5</v>
      </c>
      <c r="R2035" s="33">
        <f t="shared" si="191"/>
        <v>1313.55</v>
      </c>
    </row>
    <row r="2036" spans="1:18" x14ac:dyDescent="0.35">
      <c r="A2036" t="s">
        <v>381</v>
      </c>
      <c r="B2036" s="21" t="s">
        <v>313</v>
      </c>
      <c r="C2036" s="22">
        <v>44362</v>
      </c>
      <c r="D2036" t="s">
        <v>99</v>
      </c>
      <c r="E2036" t="s">
        <v>100</v>
      </c>
      <c r="F2036" s="21" t="s">
        <v>103</v>
      </c>
      <c r="G2036" s="32">
        <v>8733.94</v>
      </c>
      <c r="H2036" s="22">
        <v>44348</v>
      </c>
      <c r="I2036" s="23">
        <v>44362</v>
      </c>
      <c r="J2036">
        <f t="shared" si="186"/>
        <v>15</v>
      </c>
      <c r="K2036" s="2">
        <f t="shared" si="187"/>
        <v>44355</v>
      </c>
      <c r="L2036" s="9">
        <f t="shared" si="188"/>
        <v>15</v>
      </c>
      <c r="M2036" s="2">
        <f t="shared" si="189"/>
        <v>44355</v>
      </c>
      <c r="N2036" s="22">
        <v>44362</v>
      </c>
      <c r="O2036" s="22">
        <v>44363</v>
      </c>
      <c r="P2036" s="22">
        <v>44362.5</v>
      </c>
      <c r="Q2036">
        <f t="shared" si="190"/>
        <v>7.5</v>
      </c>
      <c r="R2036" s="33">
        <f t="shared" si="191"/>
        <v>65504.55</v>
      </c>
    </row>
    <row r="2037" spans="1:18" x14ac:dyDescent="0.35">
      <c r="A2037" t="s">
        <v>381</v>
      </c>
      <c r="B2037" s="21" t="s">
        <v>313</v>
      </c>
      <c r="C2037" s="22">
        <v>44362</v>
      </c>
      <c r="D2037" t="s">
        <v>104</v>
      </c>
      <c r="E2037" t="s">
        <v>105</v>
      </c>
      <c r="F2037" s="21" t="s">
        <v>106</v>
      </c>
      <c r="G2037" s="32">
        <v>1884.0300000000002</v>
      </c>
      <c r="H2037" s="22">
        <v>44348</v>
      </c>
      <c r="I2037" s="23">
        <v>44362</v>
      </c>
      <c r="J2037">
        <f t="shared" si="186"/>
        <v>15</v>
      </c>
      <c r="K2037" s="2">
        <f t="shared" si="187"/>
        <v>44355</v>
      </c>
      <c r="L2037" s="9">
        <f t="shared" si="188"/>
        <v>15</v>
      </c>
      <c r="M2037" s="2">
        <f t="shared" si="189"/>
        <v>44355</v>
      </c>
      <c r="N2037" s="22">
        <v>44362</v>
      </c>
      <c r="O2037" s="22">
        <v>44363</v>
      </c>
      <c r="P2037" s="22">
        <v>44362.5</v>
      </c>
      <c r="Q2037">
        <f t="shared" si="190"/>
        <v>7.5</v>
      </c>
      <c r="R2037" s="33">
        <f t="shared" si="191"/>
        <v>14130.225000000002</v>
      </c>
    </row>
    <row r="2038" spans="1:18" x14ac:dyDescent="0.35">
      <c r="A2038" t="s">
        <v>381</v>
      </c>
      <c r="B2038" s="21" t="s">
        <v>313</v>
      </c>
      <c r="C2038" s="22">
        <v>44362</v>
      </c>
      <c r="D2038" t="s">
        <v>94</v>
      </c>
      <c r="E2038" t="s">
        <v>95</v>
      </c>
      <c r="F2038" s="21" t="s">
        <v>89</v>
      </c>
      <c r="G2038" s="32">
        <v>1460073.680000003</v>
      </c>
      <c r="H2038" s="22">
        <v>44348</v>
      </c>
      <c r="I2038" s="23">
        <v>44362</v>
      </c>
      <c r="J2038">
        <f t="shared" si="186"/>
        <v>15</v>
      </c>
      <c r="K2038" s="2">
        <f t="shared" si="187"/>
        <v>44355</v>
      </c>
      <c r="L2038" s="9">
        <f t="shared" si="188"/>
        <v>15</v>
      </c>
      <c r="M2038" s="2">
        <f t="shared" si="189"/>
        <v>44355</v>
      </c>
      <c r="N2038" s="22">
        <v>44362</v>
      </c>
      <c r="O2038" s="22">
        <v>44363</v>
      </c>
      <c r="P2038" s="22">
        <v>44362.5</v>
      </c>
      <c r="Q2038">
        <f t="shared" si="190"/>
        <v>7.5</v>
      </c>
      <c r="R2038" s="33">
        <f t="shared" si="191"/>
        <v>10950552.600000022</v>
      </c>
    </row>
    <row r="2039" spans="1:18" x14ac:dyDescent="0.35">
      <c r="A2039" t="s">
        <v>381</v>
      </c>
      <c r="B2039" s="21" t="s">
        <v>313</v>
      </c>
      <c r="C2039" s="22">
        <v>44362</v>
      </c>
      <c r="D2039" t="s">
        <v>96</v>
      </c>
      <c r="E2039" t="s">
        <v>97</v>
      </c>
      <c r="F2039" s="21" t="s">
        <v>89</v>
      </c>
      <c r="G2039" s="32">
        <v>1460073.6600000032</v>
      </c>
      <c r="H2039" s="22">
        <v>44348</v>
      </c>
      <c r="I2039" s="23">
        <v>44362</v>
      </c>
      <c r="J2039">
        <f t="shared" si="186"/>
        <v>15</v>
      </c>
      <c r="K2039" s="2">
        <f t="shared" si="187"/>
        <v>44355</v>
      </c>
      <c r="L2039" s="9">
        <f t="shared" si="188"/>
        <v>15</v>
      </c>
      <c r="M2039" s="2">
        <f t="shared" si="189"/>
        <v>44355</v>
      </c>
      <c r="N2039" s="22">
        <v>44362</v>
      </c>
      <c r="O2039" s="22">
        <v>44363</v>
      </c>
      <c r="P2039" s="22">
        <v>44362.5</v>
      </c>
      <c r="Q2039">
        <f t="shared" si="190"/>
        <v>7.5</v>
      </c>
      <c r="R2039" s="33">
        <f t="shared" si="191"/>
        <v>10950552.450000023</v>
      </c>
    </row>
    <row r="2040" spans="1:18" x14ac:dyDescent="0.35">
      <c r="A2040" t="s">
        <v>381</v>
      </c>
      <c r="B2040" s="21" t="s">
        <v>313</v>
      </c>
      <c r="C2040" s="22">
        <v>44362</v>
      </c>
      <c r="D2040" t="s">
        <v>107</v>
      </c>
      <c r="E2040" t="s">
        <v>108</v>
      </c>
      <c r="F2040" s="21" t="s">
        <v>101</v>
      </c>
      <c r="G2040" s="32">
        <v>2154.04</v>
      </c>
      <c r="H2040" s="22">
        <v>44348</v>
      </c>
      <c r="I2040" s="23">
        <v>44362</v>
      </c>
      <c r="J2040">
        <f t="shared" si="186"/>
        <v>15</v>
      </c>
      <c r="K2040" s="2">
        <f t="shared" si="187"/>
        <v>44355</v>
      </c>
      <c r="L2040" s="9">
        <f t="shared" si="188"/>
        <v>15</v>
      </c>
      <c r="M2040" s="2">
        <f t="shared" si="189"/>
        <v>44355</v>
      </c>
      <c r="N2040" s="22">
        <v>44362</v>
      </c>
      <c r="O2040" s="22">
        <v>44363</v>
      </c>
      <c r="P2040" s="22">
        <v>44362.5</v>
      </c>
      <c r="Q2040">
        <f t="shared" si="190"/>
        <v>7.5</v>
      </c>
      <c r="R2040" s="33">
        <f t="shared" si="191"/>
        <v>16155.3</v>
      </c>
    </row>
    <row r="2041" spans="1:18" x14ac:dyDescent="0.35">
      <c r="A2041" t="s">
        <v>381</v>
      </c>
      <c r="B2041" s="21" t="s">
        <v>313</v>
      </c>
      <c r="C2041" s="22">
        <v>44362</v>
      </c>
      <c r="D2041" t="s">
        <v>99</v>
      </c>
      <c r="E2041" t="s">
        <v>100</v>
      </c>
      <c r="F2041" s="21" t="s">
        <v>101</v>
      </c>
      <c r="G2041" s="32">
        <v>59077.91</v>
      </c>
      <c r="H2041" s="22">
        <v>44348</v>
      </c>
      <c r="I2041" s="23">
        <v>44362</v>
      </c>
      <c r="J2041">
        <f t="shared" si="186"/>
        <v>15</v>
      </c>
      <c r="K2041" s="2">
        <f t="shared" si="187"/>
        <v>44355</v>
      </c>
      <c r="L2041" s="9">
        <f t="shared" si="188"/>
        <v>15</v>
      </c>
      <c r="M2041" s="2">
        <f t="shared" si="189"/>
        <v>44355</v>
      </c>
      <c r="N2041" s="22">
        <v>44362</v>
      </c>
      <c r="O2041" s="22">
        <v>44363</v>
      </c>
      <c r="P2041" s="22">
        <v>44362.5</v>
      </c>
      <c r="Q2041">
        <f t="shared" si="190"/>
        <v>7.5</v>
      </c>
      <c r="R2041" s="33">
        <f t="shared" si="191"/>
        <v>443084.32500000001</v>
      </c>
    </row>
    <row r="2042" spans="1:18" x14ac:dyDescent="0.35">
      <c r="A2042" t="s">
        <v>381</v>
      </c>
      <c r="B2042" s="21" t="s">
        <v>313</v>
      </c>
      <c r="C2042" s="22">
        <v>44362</v>
      </c>
      <c r="D2042" t="s">
        <v>99</v>
      </c>
      <c r="E2042" t="s">
        <v>100</v>
      </c>
      <c r="F2042" s="21" t="s">
        <v>375</v>
      </c>
      <c r="G2042" s="32">
        <v>125</v>
      </c>
      <c r="H2042" s="22">
        <v>44348</v>
      </c>
      <c r="I2042" s="23">
        <v>44362</v>
      </c>
      <c r="J2042">
        <f t="shared" si="186"/>
        <v>15</v>
      </c>
      <c r="K2042" s="2">
        <f t="shared" si="187"/>
        <v>44355</v>
      </c>
      <c r="L2042" s="9">
        <f t="shared" si="188"/>
        <v>15</v>
      </c>
      <c r="M2042" s="2">
        <f t="shared" si="189"/>
        <v>44355</v>
      </c>
      <c r="N2042" s="22">
        <v>44362</v>
      </c>
      <c r="O2042" s="22">
        <v>44363</v>
      </c>
      <c r="P2042" s="22">
        <v>44362.5</v>
      </c>
      <c r="Q2042">
        <f t="shared" si="190"/>
        <v>7.5</v>
      </c>
      <c r="R2042" s="33">
        <f t="shared" si="191"/>
        <v>937.5</v>
      </c>
    </row>
    <row r="2043" spans="1:18" x14ac:dyDescent="0.35">
      <c r="A2043" t="s">
        <v>381</v>
      </c>
      <c r="B2043" s="21" t="s">
        <v>313</v>
      </c>
      <c r="C2043" s="22">
        <v>44362</v>
      </c>
      <c r="D2043" t="s">
        <v>99</v>
      </c>
      <c r="E2043" t="s">
        <v>100</v>
      </c>
      <c r="F2043" s="21" t="s">
        <v>102</v>
      </c>
      <c r="G2043" s="32">
        <v>34229.619999999995</v>
      </c>
      <c r="H2043" s="22">
        <v>44348</v>
      </c>
      <c r="I2043" s="23">
        <v>44362</v>
      </c>
      <c r="J2043">
        <f t="shared" si="186"/>
        <v>15</v>
      </c>
      <c r="K2043" s="2">
        <f t="shared" si="187"/>
        <v>44355</v>
      </c>
      <c r="L2043" s="9">
        <f t="shared" si="188"/>
        <v>15</v>
      </c>
      <c r="M2043" s="2">
        <f t="shared" si="189"/>
        <v>44355</v>
      </c>
      <c r="N2043" s="22">
        <v>44362</v>
      </c>
      <c r="O2043" s="22">
        <v>44363</v>
      </c>
      <c r="P2043" s="22">
        <v>44362.5</v>
      </c>
      <c r="Q2043">
        <f t="shared" si="190"/>
        <v>7.5</v>
      </c>
      <c r="R2043" s="33">
        <f t="shared" si="191"/>
        <v>256722.14999999997</v>
      </c>
    </row>
    <row r="2044" spans="1:18" x14ac:dyDescent="0.35">
      <c r="A2044" t="s">
        <v>381</v>
      </c>
      <c r="B2044" s="21" t="s">
        <v>313</v>
      </c>
      <c r="C2044" s="22">
        <v>44362</v>
      </c>
      <c r="D2044" t="s">
        <v>110</v>
      </c>
      <c r="E2044" t="s">
        <v>111</v>
      </c>
      <c r="F2044" s="21" t="s">
        <v>264</v>
      </c>
      <c r="G2044" s="32">
        <v>1.8</v>
      </c>
      <c r="H2044" s="22">
        <v>44348</v>
      </c>
      <c r="I2044" s="23">
        <v>44362</v>
      </c>
      <c r="J2044">
        <f t="shared" si="186"/>
        <v>15</v>
      </c>
      <c r="K2044" s="2">
        <f t="shared" si="187"/>
        <v>44355</v>
      </c>
      <c r="L2044" s="9">
        <f t="shared" si="188"/>
        <v>15</v>
      </c>
      <c r="M2044" s="2">
        <f t="shared" si="189"/>
        <v>44355</v>
      </c>
      <c r="N2044" s="22">
        <v>44362</v>
      </c>
      <c r="O2044" s="22">
        <v>44365</v>
      </c>
      <c r="P2044" s="22">
        <v>44364.5</v>
      </c>
      <c r="Q2044">
        <f t="shared" si="190"/>
        <v>9.5</v>
      </c>
      <c r="R2044" s="33">
        <f t="shared" si="191"/>
        <v>17.100000000000001</v>
      </c>
    </row>
    <row r="2045" spans="1:18" x14ac:dyDescent="0.35">
      <c r="A2045" t="s">
        <v>381</v>
      </c>
      <c r="B2045" s="21" t="s">
        <v>313</v>
      </c>
      <c r="C2045" s="22">
        <v>44362</v>
      </c>
      <c r="D2045" t="s">
        <v>114</v>
      </c>
      <c r="E2045" t="s">
        <v>115</v>
      </c>
      <c r="F2045" s="21" t="s">
        <v>113</v>
      </c>
      <c r="G2045" s="32">
        <v>77.739999999999995</v>
      </c>
      <c r="H2045" s="22">
        <v>44348</v>
      </c>
      <c r="I2045" s="23">
        <v>44362</v>
      </c>
      <c r="J2045">
        <f t="shared" si="186"/>
        <v>15</v>
      </c>
      <c r="K2045" s="2">
        <f t="shared" si="187"/>
        <v>44355</v>
      </c>
      <c r="L2045" s="9">
        <f t="shared" si="188"/>
        <v>15</v>
      </c>
      <c r="M2045" s="2">
        <f t="shared" si="189"/>
        <v>44355</v>
      </c>
      <c r="N2045" s="22">
        <v>44362</v>
      </c>
      <c r="O2045" s="22">
        <v>44365</v>
      </c>
      <c r="P2045" s="22">
        <v>44364.5</v>
      </c>
      <c r="Q2045">
        <f t="shared" si="190"/>
        <v>9.5</v>
      </c>
      <c r="R2045" s="33">
        <f t="shared" si="191"/>
        <v>738.53</v>
      </c>
    </row>
    <row r="2046" spans="1:18" x14ac:dyDescent="0.35">
      <c r="A2046" t="s">
        <v>381</v>
      </c>
      <c r="B2046" s="21" t="s">
        <v>313</v>
      </c>
      <c r="C2046" s="22">
        <v>44362</v>
      </c>
      <c r="D2046" t="s">
        <v>110</v>
      </c>
      <c r="E2046" t="s">
        <v>111</v>
      </c>
      <c r="F2046" s="21" t="s">
        <v>113</v>
      </c>
      <c r="G2046" s="32">
        <v>207.22</v>
      </c>
      <c r="H2046" s="22">
        <v>44348</v>
      </c>
      <c r="I2046" s="23">
        <v>44362</v>
      </c>
      <c r="J2046">
        <f t="shared" ref="J2046:J2109" si="192">I2046-H2046+1</f>
        <v>15</v>
      </c>
      <c r="K2046" s="2">
        <f t="shared" ref="K2046:K2109" si="193">(H2046+I2046)/2</f>
        <v>44355</v>
      </c>
      <c r="L2046" s="9">
        <f t="shared" si="188"/>
        <v>15</v>
      </c>
      <c r="M2046" s="2">
        <f t="shared" si="189"/>
        <v>44355</v>
      </c>
      <c r="N2046" s="22">
        <v>44362</v>
      </c>
      <c r="O2046" s="22">
        <v>44365</v>
      </c>
      <c r="P2046" s="22">
        <v>44364.5</v>
      </c>
      <c r="Q2046">
        <f t="shared" si="190"/>
        <v>9.5</v>
      </c>
      <c r="R2046" s="33">
        <f t="shared" si="191"/>
        <v>1968.59</v>
      </c>
    </row>
    <row r="2047" spans="1:18" x14ac:dyDescent="0.35">
      <c r="A2047" t="s">
        <v>381</v>
      </c>
      <c r="B2047" s="21" t="s">
        <v>313</v>
      </c>
      <c r="C2047" s="22">
        <v>44362</v>
      </c>
      <c r="D2047" t="s">
        <v>114</v>
      </c>
      <c r="E2047" t="s">
        <v>115</v>
      </c>
      <c r="F2047" s="21" t="s">
        <v>112</v>
      </c>
      <c r="G2047" s="32">
        <v>92.32</v>
      </c>
      <c r="H2047" s="22">
        <v>44348</v>
      </c>
      <c r="I2047" s="23">
        <v>44362</v>
      </c>
      <c r="J2047">
        <f t="shared" si="192"/>
        <v>15</v>
      </c>
      <c r="K2047" s="2">
        <f t="shared" si="193"/>
        <v>44355</v>
      </c>
      <c r="L2047" s="9">
        <f t="shared" si="188"/>
        <v>15</v>
      </c>
      <c r="M2047" s="2">
        <f t="shared" si="189"/>
        <v>44355</v>
      </c>
      <c r="N2047" s="22">
        <v>44362</v>
      </c>
      <c r="O2047" s="22">
        <v>44365</v>
      </c>
      <c r="P2047" s="22">
        <v>44364.5</v>
      </c>
      <c r="Q2047">
        <f t="shared" si="190"/>
        <v>9.5</v>
      </c>
      <c r="R2047" s="33">
        <f t="shared" si="191"/>
        <v>877.04</v>
      </c>
    </row>
    <row r="2048" spans="1:18" x14ac:dyDescent="0.35">
      <c r="A2048" t="s">
        <v>381</v>
      </c>
      <c r="B2048" s="21" t="s">
        <v>313</v>
      </c>
      <c r="C2048" s="22">
        <v>44362</v>
      </c>
      <c r="D2048" t="s">
        <v>110</v>
      </c>
      <c r="E2048" t="s">
        <v>111</v>
      </c>
      <c r="F2048" s="21" t="s">
        <v>112</v>
      </c>
      <c r="G2048" s="32">
        <v>39506.110000000022</v>
      </c>
      <c r="H2048" s="22">
        <v>44348</v>
      </c>
      <c r="I2048" s="23">
        <v>44362</v>
      </c>
      <c r="J2048">
        <f t="shared" si="192"/>
        <v>15</v>
      </c>
      <c r="K2048" s="2">
        <f t="shared" si="193"/>
        <v>44355</v>
      </c>
      <c r="L2048" s="9">
        <f t="shared" si="188"/>
        <v>15</v>
      </c>
      <c r="M2048" s="2">
        <f t="shared" si="189"/>
        <v>44355</v>
      </c>
      <c r="N2048" s="22">
        <v>44362</v>
      </c>
      <c r="O2048" s="22">
        <v>44365</v>
      </c>
      <c r="P2048" s="22">
        <v>44364.5</v>
      </c>
      <c r="Q2048">
        <f t="shared" si="190"/>
        <v>9.5</v>
      </c>
      <c r="R2048" s="33">
        <f t="shared" si="191"/>
        <v>375308.04500000022</v>
      </c>
    </row>
    <row r="2049" spans="1:18" x14ac:dyDescent="0.35">
      <c r="A2049" t="s">
        <v>381</v>
      </c>
      <c r="B2049" s="21" t="s">
        <v>313</v>
      </c>
      <c r="C2049" s="22">
        <v>44362</v>
      </c>
      <c r="D2049" t="s">
        <v>110</v>
      </c>
      <c r="E2049" t="s">
        <v>111</v>
      </c>
      <c r="F2049" s="21" t="s">
        <v>116</v>
      </c>
      <c r="G2049" s="32">
        <v>340.52</v>
      </c>
      <c r="H2049" s="22">
        <v>44348</v>
      </c>
      <c r="I2049" s="23">
        <v>44362</v>
      </c>
      <c r="J2049">
        <f t="shared" si="192"/>
        <v>15</v>
      </c>
      <c r="K2049" s="2">
        <f t="shared" si="193"/>
        <v>44355</v>
      </c>
      <c r="L2049" s="9">
        <f t="shared" si="188"/>
        <v>15</v>
      </c>
      <c r="M2049" s="2">
        <f t="shared" si="189"/>
        <v>44355</v>
      </c>
      <c r="N2049" s="22">
        <v>44362</v>
      </c>
      <c r="O2049" s="22">
        <v>44365</v>
      </c>
      <c r="P2049" s="22">
        <v>44364.5</v>
      </c>
      <c r="Q2049">
        <f t="shared" si="190"/>
        <v>9.5</v>
      </c>
      <c r="R2049" s="33">
        <f t="shared" si="191"/>
        <v>3234.9399999999996</v>
      </c>
    </row>
    <row r="2050" spans="1:18" x14ac:dyDescent="0.35">
      <c r="A2050" t="s">
        <v>381</v>
      </c>
      <c r="B2050" s="21" t="s">
        <v>313</v>
      </c>
      <c r="C2050" s="22">
        <v>44362</v>
      </c>
      <c r="D2050" t="s">
        <v>114</v>
      </c>
      <c r="E2050" t="s">
        <v>115</v>
      </c>
      <c r="F2050" s="21" t="s">
        <v>118</v>
      </c>
      <c r="G2050" s="32">
        <v>68.5</v>
      </c>
      <c r="H2050" s="22">
        <v>44348</v>
      </c>
      <c r="I2050" s="23">
        <v>44362</v>
      </c>
      <c r="J2050">
        <f t="shared" si="192"/>
        <v>15</v>
      </c>
      <c r="K2050" s="2">
        <f t="shared" si="193"/>
        <v>44355</v>
      </c>
      <c r="L2050" s="9">
        <f t="shared" si="188"/>
        <v>15</v>
      </c>
      <c r="M2050" s="2">
        <f t="shared" si="189"/>
        <v>44355</v>
      </c>
      <c r="N2050" s="22">
        <v>44362</v>
      </c>
      <c r="O2050" s="22">
        <v>44365</v>
      </c>
      <c r="P2050" s="22">
        <v>44364.5</v>
      </c>
      <c r="Q2050">
        <f t="shared" si="190"/>
        <v>9.5</v>
      </c>
      <c r="R2050" s="33">
        <f t="shared" si="191"/>
        <v>650.75</v>
      </c>
    </row>
    <row r="2051" spans="1:18" x14ac:dyDescent="0.35">
      <c r="A2051" t="s">
        <v>381</v>
      </c>
      <c r="B2051" s="21" t="s">
        <v>313</v>
      </c>
      <c r="C2051" s="22">
        <v>44362</v>
      </c>
      <c r="D2051" t="s">
        <v>114</v>
      </c>
      <c r="E2051" t="s">
        <v>115</v>
      </c>
      <c r="F2051" s="21" t="s">
        <v>119</v>
      </c>
      <c r="G2051" s="32">
        <v>56.23</v>
      </c>
      <c r="H2051" s="22">
        <v>44348</v>
      </c>
      <c r="I2051" s="23">
        <v>44362</v>
      </c>
      <c r="J2051">
        <f t="shared" si="192"/>
        <v>15</v>
      </c>
      <c r="K2051" s="2">
        <f t="shared" si="193"/>
        <v>44355</v>
      </c>
      <c r="L2051" s="9">
        <f t="shared" si="188"/>
        <v>15</v>
      </c>
      <c r="M2051" s="2">
        <f t="shared" si="189"/>
        <v>44355</v>
      </c>
      <c r="N2051" s="22">
        <v>44362</v>
      </c>
      <c r="O2051" s="22">
        <v>44365</v>
      </c>
      <c r="P2051" s="22">
        <v>44364.5</v>
      </c>
      <c r="Q2051">
        <f t="shared" si="190"/>
        <v>9.5</v>
      </c>
      <c r="R2051" s="33">
        <f t="shared" si="191"/>
        <v>534.18499999999995</v>
      </c>
    </row>
    <row r="2052" spans="1:18" x14ac:dyDescent="0.35">
      <c r="A2052" t="s">
        <v>381</v>
      </c>
      <c r="B2052" s="21" t="s">
        <v>313</v>
      </c>
      <c r="C2052" s="22">
        <v>44362</v>
      </c>
      <c r="D2052" t="s">
        <v>110</v>
      </c>
      <c r="E2052" t="s">
        <v>111</v>
      </c>
      <c r="F2052" s="21" t="s">
        <v>119</v>
      </c>
      <c r="G2052" s="32">
        <v>244.04000000000002</v>
      </c>
      <c r="H2052" s="22">
        <v>44348</v>
      </c>
      <c r="I2052" s="23">
        <v>44362</v>
      </c>
      <c r="J2052">
        <f t="shared" si="192"/>
        <v>15</v>
      </c>
      <c r="K2052" s="2">
        <f t="shared" si="193"/>
        <v>44355</v>
      </c>
      <c r="L2052" s="9">
        <f t="shared" si="188"/>
        <v>15</v>
      </c>
      <c r="M2052" s="2">
        <f t="shared" si="189"/>
        <v>44355</v>
      </c>
      <c r="N2052" s="22">
        <v>44362</v>
      </c>
      <c r="O2052" s="22">
        <v>44365</v>
      </c>
      <c r="P2052" s="22">
        <v>44364.5</v>
      </c>
      <c r="Q2052">
        <f t="shared" si="190"/>
        <v>9.5</v>
      </c>
      <c r="R2052" s="33">
        <f t="shared" si="191"/>
        <v>2318.38</v>
      </c>
    </row>
    <row r="2053" spans="1:18" x14ac:dyDescent="0.35">
      <c r="A2053" t="s">
        <v>381</v>
      </c>
      <c r="B2053" s="21" t="s">
        <v>313</v>
      </c>
      <c r="C2053" s="22">
        <v>44362</v>
      </c>
      <c r="D2053" t="s">
        <v>114</v>
      </c>
      <c r="E2053" t="s">
        <v>115</v>
      </c>
      <c r="F2053" s="21" t="s">
        <v>120</v>
      </c>
      <c r="G2053" s="32">
        <v>171.98000000000002</v>
      </c>
      <c r="H2053" s="22">
        <v>44348</v>
      </c>
      <c r="I2053" s="23">
        <v>44362</v>
      </c>
      <c r="J2053">
        <f t="shared" si="192"/>
        <v>15</v>
      </c>
      <c r="K2053" s="2">
        <f t="shared" si="193"/>
        <v>44355</v>
      </c>
      <c r="L2053" s="9">
        <f t="shared" si="188"/>
        <v>15</v>
      </c>
      <c r="M2053" s="2">
        <f t="shared" si="189"/>
        <v>44355</v>
      </c>
      <c r="N2053" s="22">
        <v>44362</v>
      </c>
      <c r="O2053" s="22">
        <v>44365</v>
      </c>
      <c r="P2053" s="22">
        <v>44364.5</v>
      </c>
      <c r="Q2053">
        <f t="shared" si="190"/>
        <v>9.5</v>
      </c>
      <c r="R2053" s="33">
        <f t="shared" si="191"/>
        <v>1633.8100000000002</v>
      </c>
    </row>
    <row r="2054" spans="1:18" x14ac:dyDescent="0.35">
      <c r="A2054" t="s">
        <v>381</v>
      </c>
      <c r="B2054" s="21" t="s">
        <v>313</v>
      </c>
      <c r="C2054" s="22">
        <v>44362</v>
      </c>
      <c r="D2054" t="s">
        <v>99</v>
      </c>
      <c r="E2054" t="s">
        <v>100</v>
      </c>
      <c r="F2054" s="21" t="s">
        <v>382</v>
      </c>
      <c r="G2054" s="32">
        <v>216.47</v>
      </c>
      <c r="H2054" s="22">
        <v>44348</v>
      </c>
      <c r="I2054" s="23">
        <v>44362</v>
      </c>
      <c r="J2054">
        <f t="shared" si="192"/>
        <v>15</v>
      </c>
      <c r="K2054" s="2">
        <f t="shared" si="193"/>
        <v>44355</v>
      </c>
      <c r="L2054" s="9">
        <f t="shared" si="188"/>
        <v>15</v>
      </c>
      <c r="M2054" s="2">
        <f t="shared" si="189"/>
        <v>44355</v>
      </c>
      <c r="N2054" s="22">
        <v>44362</v>
      </c>
      <c r="O2054" s="22">
        <v>44365</v>
      </c>
      <c r="P2054" s="22">
        <v>44364.5</v>
      </c>
      <c r="Q2054">
        <f t="shared" si="190"/>
        <v>9.5</v>
      </c>
      <c r="R2054" s="33">
        <f t="shared" si="191"/>
        <v>2056.4650000000001</v>
      </c>
    </row>
    <row r="2055" spans="1:18" x14ac:dyDescent="0.35">
      <c r="A2055" t="s">
        <v>381</v>
      </c>
      <c r="B2055" s="21" t="s">
        <v>313</v>
      </c>
      <c r="C2055" s="22">
        <v>44362</v>
      </c>
      <c r="D2055" t="s">
        <v>114</v>
      </c>
      <c r="E2055" t="s">
        <v>115</v>
      </c>
      <c r="F2055" s="21" t="s">
        <v>122</v>
      </c>
      <c r="G2055" s="32">
        <v>247.74</v>
      </c>
      <c r="H2055" s="22">
        <v>44348</v>
      </c>
      <c r="I2055" s="23">
        <v>44362</v>
      </c>
      <c r="J2055">
        <f t="shared" si="192"/>
        <v>15</v>
      </c>
      <c r="K2055" s="2">
        <f t="shared" si="193"/>
        <v>44355</v>
      </c>
      <c r="L2055" s="9">
        <f t="shared" si="188"/>
        <v>15</v>
      </c>
      <c r="M2055" s="2">
        <f t="shared" si="189"/>
        <v>44355</v>
      </c>
      <c r="N2055" s="22">
        <v>44362</v>
      </c>
      <c r="O2055" s="22">
        <v>44365</v>
      </c>
      <c r="P2055" s="22">
        <v>44364.5</v>
      </c>
      <c r="Q2055">
        <f t="shared" si="190"/>
        <v>9.5</v>
      </c>
      <c r="R2055" s="33">
        <f t="shared" si="191"/>
        <v>2353.5300000000002</v>
      </c>
    </row>
    <row r="2056" spans="1:18" x14ac:dyDescent="0.35">
      <c r="A2056" t="s">
        <v>381</v>
      </c>
      <c r="B2056" s="21" t="s">
        <v>313</v>
      </c>
      <c r="C2056" s="22">
        <v>44362</v>
      </c>
      <c r="D2056" t="s">
        <v>114</v>
      </c>
      <c r="E2056" t="s">
        <v>115</v>
      </c>
      <c r="F2056" s="21" t="s">
        <v>123</v>
      </c>
      <c r="G2056" s="32">
        <v>52.01</v>
      </c>
      <c r="H2056" s="22">
        <v>44348</v>
      </c>
      <c r="I2056" s="23">
        <v>44362</v>
      </c>
      <c r="J2056">
        <f t="shared" si="192"/>
        <v>15</v>
      </c>
      <c r="K2056" s="2">
        <f t="shared" si="193"/>
        <v>44355</v>
      </c>
      <c r="L2056" s="9">
        <f t="shared" si="188"/>
        <v>15</v>
      </c>
      <c r="M2056" s="2">
        <f t="shared" si="189"/>
        <v>44355</v>
      </c>
      <c r="N2056" s="22">
        <v>44362</v>
      </c>
      <c r="O2056" s="22">
        <v>44365</v>
      </c>
      <c r="P2056" s="22">
        <v>44364.5</v>
      </c>
      <c r="Q2056">
        <f t="shared" si="190"/>
        <v>9.5</v>
      </c>
      <c r="R2056" s="33">
        <f t="shared" si="191"/>
        <v>494.09499999999997</v>
      </c>
    </row>
    <row r="2057" spans="1:18" x14ac:dyDescent="0.35">
      <c r="A2057" t="s">
        <v>381</v>
      </c>
      <c r="B2057" s="21" t="s">
        <v>313</v>
      </c>
      <c r="C2057" s="22">
        <v>44362</v>
      </c>
      <c r="D2057" t="s">
        <v>99</v>
      </c>
      <c r="E2057" t="s">
        <v>100</v>
      </c>
      <c r="F2057" s="21" t="s">
        <v>319</v>
      </c>
      <c r="G2057" s="32">
        <v>1152.2800000000002</v>
      </c>
      <c r="H2057" s="22">
        <v>44348</v>
      </c>
      <c r="I2057" s="23">
        <v>44362</v>
      </c>
      <c r="J2057">
        <f t="shared" si="192"/>
        <v>15</v>
      </c>
      <c r="K2057" s="2">
        <f t="shared" si="193"/>
        <v>44355</v>
      </c>
      <c r="L2057" s="9">
        <f t="shared" si="188"/>
        <v>15</v>
      </c>
      <c r="M2057" s="2">
        <f t="shared" si="189"/>
        <v>44355</v>
      </c>
      <c r="N2057" s="22">
        <v>44362</v>
      </c>
      <c r="O2057" s="22">
        <v>44365</v>
      </c>
      <c r="P2057" s="22">
        <v>44364.5</v>
      </c>
      <c r="Q2057">
        <f t="shared" si="190"/>
        <v>9.5</v>
      </c>
      <c r="R2057" s="33">
        <f t="shared" si="191"/>
        <v>10946.660000000002</v>
      </c>
    </row>
    <row r="2058" spans="1:18" x14ac:dyDescent="0.35">
      <c r="A2058" t="s">
        <v>381</v>
      </c>
      <c r="B2058" s="21" t="s">
        <v>313</v>
      </c>
      <c r="C2058" s="22">
        <v>44362</v>
      </c>
      <c r="D2058" t="s">
        <v>110</v>
      </c>
      <c r="E2058" t="s">
        <v>111</v>
      </c>
      <c r="F2058" s="21" t="s">
        <v>124</v>
      </c>
      <c r="G2058" s="32">
        <v>35.94</v>
      </c>
      <c r="H2058" s="22">
        <v>44348</v>
      </c>
      <c r="I2058" s="23">
        <v>44362</v>
      </c>
      <c r="J2058">
        <f t="shared" si="192"/>
        <v>15</v>
      </c>
      <c r="K2058" s="2">
        <f t="shared" si="193"/>
        <v>44355</v>
      </c>
      <c r="L2058" s="9">
        <f t="shared" si="188"/>
        <v>15</v>
      </c>
      <c r="M2058" s="2">
        <f t="shared" si="189"/>
        <v>44355</v>
      </c>
      <c r="N2058" s="22">
        <v>44362</v>
      </c>
      <c r="O2058" s="22">
        <v>44365</v>
      </c>
      <c r="P2058" s="22">
        <v>44364.5</v>
      </c>
      <c r="Q2058">
        <f t="shared" si="190"/>
        <v>9.5</v>
      </c>
      <c r="R2058" s="33">
        <f t="shared" si="191"/>
        <v>341.42999999999995</v>
      </c>
    </row>
    <row r="2059" spans="1:18" x14ac:dyDescent="0.35">
      <c r="A2059" t="s">
        <v>381</v>
      </c>
      <c r="B2059" s="21" t="s">
        <v>313</v>
      </c>
      <c r="C2059" s="22">
        <v>44362</v>
      </c>
      <c r="D2059" t="s">
        <v>114</v>
      </c>
      <c r="E2059" t="s">
        <v>115</v>
      </c>
      <c r="F2059" s="21" t="s">
        <v>125</v>
      </c>
      <c r="G2059" s="32">
        <v>70.72</v>
      </c>
      <c r="H2059" s="22">
        <v>44348</v>
      </c>
      <c r="I2059" s="23">
        <v>44362</v>
      </c>
      <c r="J2059">
        <f t="shared" si="192"/>
        <v>15</v>
      </c>
      <c r="K2059" s="2">
        <f t="shared" si="193"/>
        <v>44355</v>
      </c>
      <c r="L2059" s="9">
        <f t="shared" ref="L2059:L2122" si="194">I2059-H2059+1</f>
        <v>15</v>
      </c>
      <c r="M2059" s="2">
        <f t="shared" ref="M2059:M2122" si="195">(H2059+I2059)/2</f>
        <v>44355</v>
      </c>
      <c r="N2059" s="22">
        <v>44362</v>
      </c>
      <c r="O2059" s="22">
        <v>44365</v>
      </c>
      <c r="P2059" s="22">
        <v>44364.5</v>
      </c>
      <c r="Q2059">
        <f t="shared" ref="Q2059:Q2122" si="196">P2059-M2059</f>
        <v>9.5</v>
      </c>
      <c r="R2059" s="33">
        <f t="shared" ref="R2059:R2122" si="197">Q2059*G2059</f>
        <v>671.84</v>
      </c>
    </row>
    <row r="2060" spans="1:18" x14ac:dyDescent="0.35">
      <c r="A2060" t="s">
        <v>381</v>
      </c>
      <c r="B2060" s="21" t="s">
        <v>313</v>
      </c>
      <c r="C2060" s="22">
        <v>44362</v>
      </c>
      <c r="D2060" t="s">
        <v>107</v>
      </c>
      <c r="E2060" t="s">
        <v>108</v>
      </c>
      <c r="F2060" s="21" t="s">
        <v>126</v>
      </c>
      <c r="G2060" s="32">
        <v>1263.6899999999998</v>
      </c>
      <c r="H2060" s="22">
        <v>44348</v>
      </c>
      <c r="I2060" s="23">
        <v>44362</v>
      </c>
      <c r="J2060">
        <f t="shared" si="192"/>
        <v>15</v>
      </c>
      <c r="K2060" s="2">
        <f t="shared" si="193"/>
        <v>44355</v>
      </c>
      <c r="L2060" s="9">
        <f t="shared" si="194"/>
        <v>15</v>
      </c>
      <c r="M2060" s="2">
        <f t="shared" si="195"/>
        <v>44355</v>
      </c>
      <c r="N2060" s="22">
        <v>44362</v>
      </c>
      <c r="O2060" s="22">
        <v>44365</v>
      </c>
      <c r="P2060" s="22">
        <v>44364.5</v>
      </c>
      <c r="Q2060">
        <f t="shared" si="196"/>
        <v>9.5</v>
      </c>
      <c r="R2060" s="33">
        <f t="shared" si="197"/>
        <v>12005.054999999998</v>
      </c>
    </row>
    <row r="2061" spans="1:18" x14ac:dyDescent="0.35">
      <c r="A2061" t="s">
        <v>381</v>
      </c>
      <c r="B2061" s="21" t="s">
        <v>313</v>
      </c>
      <c r="C2061" s="22">
        <v>44362</v>
      </c>
      <c r="D2061" t="s">
        <v>99</v>
      </c>
      <c r="E2061" t="s">
        <v>100</v>
      </c>
      <c r="F2061" s="21" t="s">
        <v>126</v>
      </c>
      <c r="G2061" s="32">
        <v>443.99</v>
      </c>
      <c r="H2061" s="22">
        <v>44348</v>
      </c>
      <c r="I2061" s="23">
        <v>44362</v>
      </c>
      <c r="J2061">
        <f t="shared" si="192"/>
        <v>15</v>
      </c>
      <c r="K2061" s="2">
        <f t="shared" si="193"/>
        <v>44355</v>
      </c>
      <c r="L2061" s="9">
        <f t="shared" si="194"/>
        <v>15</v>
      </c>
      <c r="M2061" s="2">
        <f t="shared" si="195"/>
        <v>44355</v>
      </c>
      <c r="N2061" s="22">
        <v>44362</v>
      </c>
      <c r="O2061" s="22">
        <v>44365</v>
      </c>
      <c r="P2061" s="22">
        <v>44364.5</v>
      </c>
      <c r="Q2061">
        <f t="shared" si="196"/>
        <v>9.5</v>
      </c>
      <c r="R2061" s="33">
        <f t="shared" si="197"/>
        <v>4217.9049999999997</v>
      </c>
    </row>
    <row r="2062" spans="1:18" x14ac:dyDescent="0.35">
      <c r="A2062" t="s">
        <v>381</v>
      </c>
      <c r="B2062" s="21" t="s">
        <v>313</v>
      </c>
      <c r="C2062" s="22">
        <v>44362</v>
      </c>
      <c r="D2062" t="s">
        <v>114</v>
      </c>
      <c r="E2062" t="s">
        <v>115</v>
      </c>
      <c r="F2062" s="21" t="s">
        <v>127</v>
      </c>
      <c r="G2062" s="32">
        <v>73.31</v>
      </c>
      <c r="H2062" s="22">
        <v>44348</v>
      </c>
      <c r="I2062" s="23">
        <v>44362</v>
      </c>
      <c r="J2062">
        <f t="shared" si="192"/>
        <v>15</v>
      </c>
      <c r="K2062" s="2">
        <f t="shared" si="193"/>
        <v>44355</v>
      </c>
      <c r="L2062" s="9">
        <f t="shared" si="194"/>
        <v>15</v>
      </c>
      <c r="M2062" s="2">
        <f t="shared" si="195"/>
        <v>44355</v>
      </c>
      <c r="N2062" s="22">
        <v>44362</v>
      </c>
      <c r="O2062" s="22">
        <v>44365</v>
      </c>
      <c r="P2062" s="22">
        <v>44364.5</v>
      </c>
      <c r="Q2062">
        <f t="shared" si="196"/>
        <v>9.5</v>
      </c>
      <c r="R2062" s="33">
        <f t="shared" si="197"/>
        <v>696.44500000000005</v>
      </c>
    </row>
    <row r="2063" spans="1:18" x14ac:dyDescent="0.35">
      <c r="A2063" t="s">
        <v>381</v>
      </c>
      <c r="B2063" s="21" t="s">
        <v>313</v>
      </c>
      <c r="C2063" s="22">
        <v>44362</v>
      </c>
      <c r="D2063" t="s">
        <v>110</v>
      </c>
      <c r="E2063" t="s">
        <v>111</v>
      </c>
      <c r="F2063" s="21" t="s">
        <v>127</v>
      </c>
      <c r="G2063" s="32">
        <v>18.989999999999998</v>
      </c>
      <c r="H2063" s="22">
        <v>44348</v>
      </c>
      <c r="I2063" s="23">
        <v>44362</v>
      </c>
      <c r="J2063">
        <f t="shared" si="192"/>
        <v>15</v>
      </c>
      <c r="K2063" s="2">
        <f t="shared" si="193"/>
        <v>44355</v>
      </c>
      <c r="L2063" s="9">
        <f t="shared" si="194"/>
        <v>15</v>
      </c>
      <c r="M2063" s="2">
        <f t="shared" si="195"/>
        <v>44355</v>
      </c>
      <c r="N2063" s="22">
        <v>44362</v>
      </c>
      <c r="O2063" s="22">
        <v>44365</v>
      </c>
      <c r="P2063" s="22">
        <v>44364.5</v>
      </c>
      <c r="Q2063">
        <f t="shared" si="196"/>
        <v>9.5</v>
      </c>
      <c r="R2063" s="33">
        <f t="shared" si="197"/>
        <v>180.40499999999997</v>
      </c>
    </row>
    <row r="2064" spans="1:18" x14ac:dyDescent="0.35">
      <c r="A2064" t="s">
        <v>381</v>
      </c>
      <c r="B2064" s="21" t="s">
        <v>313</v>
      </c>
      <c r="C2064" s="22">
        <v>44362</v>
      </c>
      <c r="D2064" t="s">
        <v>110</v>
      </c>
      <c r="E2064" t="s">
        <v>111</v>
      </c>
      <c r="F2064" s="21" t="s">
        <v>129</v>
      </c>
      <c r="G2064" s="32">
        <v>434.88000000000005</v>
      </c>
      <c r="H2064" s="22">
        <v>44348</v>
      </c>
      <c r="I2064" s="23">
        <v>44362</v>
      </c>
      <c r="J2064">
        <f t="shared" si="192"/>
        <v>15</v>
      </c>
      <c r="K2064" s="2">
        <f t="shared" si="193"/>
        <v>44355</v>
      </c>
      <c r="L2064" s="9">
        <f t="shared" si="194"/>
        <v>15</v>
      </c>
      <c r="M2064" s="2">
        <f t="shared" si="195"/>
        <v>44355</v>
      </c>
      <c r="N2064" s="22">
        <v>44362</v>
      </c>
      <c r="O2064" s="22">
        <v>44365</v>
      </c>
      <c r="P2064" s="22">
        <v>44364.5</v>
      </c>
      <c r="Q2064">
        <f t="shared" si="196"/>
        <v>9.5</v>
      </c>
      <c r="R2064" s="33">
        <f t="shared" si="197"/>
        <v>4131.3600000000006</v>
      </c>
    </row>
    <row r="2065" spans="1:18" x14ac:dyDescent="0.35">
      <c r="A2065" t="s">
        <v>381</v>
      </c>
      <c r="B2065" s="21" t="s">
        <v>313</v>
      </c>
      <c r="C2065" s="22">
        <v>44362</v>
      </c>
      <c r="D2065" t="s">
        <v>114</v>
      </c>
      <c r="E2065" t="s">
        <v>115</v>
      </c>
      <c r="F2065" s="21" t="s">
        <v>130</v>
      </c>
      <c r="G2065" s="32">
        <v>37.980000000000004</v>
      </c>
      <c r="H2065" s="22">
        <v>44348</v>
      </c>
      <c r="I2065" s="23">
        <v>44362</v>
      </c>
      <c r="J2065">
        <f t="shared" si="192"/>
        <v>15</v>
      </c>
      <c r="K2065" s="2">
        <f t="shared" si="193"/>
        <v>44355</v>
      </c>
      <c r="L2065" s="9">
        <f t="shared" si="194"/>
        <v>15</v>
      </c>
      <c r="M2065" s="2">
        <f t="shared" si="195"/>
        <v>44355</v>
      </c>
      <c r="N2065" s="22">
        <v>44362</v>
      </c>
      <c r="O2065" s="22">
        <v>44365</v>
      </c>
      <c r="P2065" s="22">
        <v>44364.5</v>
      </c>
      <c r="Q2065">
        <f t="shared" si="196"/>
        <v>9.5</v>
      </c>
      <c r="R2065" s="33">
        <f t="shared" si="197"/>
        <v>360.81000000000006</v>
      </c>
    </row>
    <row r="2066" spans="1:18" x14ac:dyDescent="0.35">
      <c r="A2066" t="s">
        <v>381</v>
      </c>
      <c r="B2066" s="21" t="s">
        <v>313</v>
      </c>
      <c r="C2066" s="22">
        <v>44362</v>
      </c>
      <c r="D2066" t="s">
        <v>110</v>
      </c>
      <c r="E2066" t="s">
        <v>111</v>
      </c>
      <c r="F2066" s="21" t="s">
        <v>130</v>
      </c>
      <c r="G2066" s="32">
        <v>19.23</v>
      </c>
      <c r="H2066" s="22">
        <v>44348</v>
      </c>
      <c r="I2066" s="23">
        <v>44362</v>
      </c>
      <c r="J2066">
        <f t="shared" si="192"/>
        <v>15</v>
      </c>
      <c r="K2066" s="2">
        <f t="shared" si="193"/>
        <v>44355</v>
      </c>
      <c r="L2066" s="9">
        <f t="shared" si="194"/>
        <v>15</v>
      </c>
      <c r="M2066" s="2">
        <f t="shared" si="195"/>
        <v>44355</v>
      </c>
      <c r="N2066" s="22">
        <v>44362</v>
      </c>
      <c r="O2066" s="22">
        <v>44365</v>
      </c>
      <c r="P2066" s="22">
        <v>44364.5</v>
      </c>
      <c r="Q2066">
        <f t="shared" si="196"/>
        <v>9.5</v>
      </c>
      <c r="R2066" s="33">
        <f t="shared" si="197"/>
        <v>182.685</v>
      </c>
    </row>
    <row r="2067" spans="1:18" x14ac:dyDescent="0.35">
      <c r="A2067" t="s">
        <v>381</v>
      </c>
      <c r="B2067" s="21" t="s">
        <v>313</v>
      </c>
      <c r="C2067" s="22">
        <v>44362</v>
      </c>
      <c r="D2067" t="s">
        <v>99</v>
      </c>
      <c r="E2067" t="s">
        <v>100</v>
      </c>
      <c r="F2067" s="21" t="s">
        <v>318</v>
      </c>
      <c r="G2067" s="32">
        <v>1685.23</v>
      </c>
      <c r="H2067" s="22">
        <v>44348</v>
      </c>
      <c r="I2067" s="23">
        <v>44362</v>
      </c>
      <c r="J2067">
        <f t="shared" si="192"/>
        <v>15</v>
      </c>
      <c r="K2067" s="2">
        <f t="shared" si="193"/>
        <v>44355</v>
      </c>
      <c r="L2067" s="9">
        <f t="shared" si="194"/>
        <v>15</v>
      </c>
      <c r="M2067" s="2">
        <f t="shared" si="195"/>
        <v>44355</v>
      </c>
      <c r="N2067" s="22">
        <v>44362</v>
      </c>
      <c r="O2067" s="22">
        <v>44365</v>
      </c>
      <c r="P2067" s="22">
        <v>44364.5</v>
      </c>
      <c r="Q2067">
        <f t="shared" si="196"/>
        <v>9.5</v>
      </c>
      <c r="R2067" s="33">
        <f t="shared" si="197"/>
        <v>16009.684999999999</v>
      </c>
    </row>
    <row r="2068" spans="1:18" x14ac:dyDescent="0.35">
      <c r="A2068" t="s">
        <v>381</v>
      </c>
      <c r="B2068" s="21" t="s">
        <v>313</v>
      </c>
      <c r="C2068" s="22">
        <v>44362</v>
      </c>
      <c r="D2068" t="s">
        <v>107</v>
      </c>
      <c r="E2068" t="s">
        <v>108</v>
      </c>
      <c r="F2068" s="21" t="s">
        <v>109</v>
      </c>
      <c r="G2068" s="32">
        <v>491</v>
      </c>
      <c r="H2068" s="22">
        <v>44348</v>
      </c>
      <c r="I2068" s="23">
        <v>44362</v>
      </c>
      <c r="J2068">
        <f t="shared" si="192"/>
        <v>15</v>
      </c>
      <c r="K2068" s="2">
        <f t="shared" si="193"/>
        <v>44355</v>
      </c>
      <c r="L2068" s="9">
        <f t="shared" si="194"/>
        <v>15</v>
      </c>
      <c r="M2068" s="2">
        <f t="shared" si="195"/>
        <v>44355</v>
      </c>
      <c r="N2068" s="22">
        <v>44362</v>
      </c>
      <c r="O2068" s="22">
        <v>44365</v>
      </c>
      <c r="P2068" s="22">
        <v>44364.5</v>
      </c>
      <c r="Q2068">
        <f t="shared" si="196"/>
        <v>9.5</v>
      </c>
      <c r="R2068" s="33">
        <f t="shared" si="197"/>
        <v>4664.5</v>
      </c>
    </row>
    <row r="2069" spans="1:18" x14ac:dyDescent="0.35">
      <c r="A2069" t="s">
        <v>381</v>
      </c>
      <c r="B2069" s="21" t="s">
        <v>313</v>
      </c>
      <c r="C2069" s="22">
        <v>44362</v>
      </c>
      <c r="D2069" t="s">
        <v>114</v>
      </c>
      <c r="E2069" t="s">
        <v>115</v>
      </c>
      <c r="F2069" s="21" t="s">
        <v>132</v>
      </c>
      <c r="G2069" s="32">
        <v>127.05</v>
      </c>
      <c r="H2069" s="22">
        <v>44348</v>
      </c>
      <c r="I2069" s="23">
        <v>44362</v>
      </c>
      <c r="J2069">
        <f t="shared" si="192"/>
        <v>15</v>
      </c>
      <c r="K2069" s="2">
        <f t="shared" si="193"/>
        <v>44355</v>
      </c>
      <c r="L2069" s="9">
        <f t="shared" si="194"/>
        <v>15</v>
      </c>
      <c r="M2069" s="2">
        <f t="shared" si="195"/>
        <v>44355</v>
      </c>
      <c r="N2069" s="22">
        <v>44362</v>
      </c>
      <c r="O2069" s="22">
        <v>44365</v>
      </c>
      <c r="P2069" s="22">
        <v>44364.5</v>
      </c>
      <c r="Q2069">
        <f t="shared" si="196"/>
        <v>9.5</v>
      </c>
      <c r="R2069" s="33">
        <f t="shared" si="197"/>
        <v>1206.9749999999999</v>
      </c>
    </row>
    <row r="2070" spans="1:18" x14ac:dyDescent="0.35">
      <c r="A2070" t="s">
        <v>381</v>
      </c>
      <c r="B2070" s="21" t="s">
        <v>313</v>
      </c>
      <c r="C2070" s="22">
        <v>44362</v>
      </c>
      <c r="D2070" t="s">
        <v>99</v>
      </c>
      <c r="E2070" t="s">
        <v>100</v>
      </c>
      <c r="F2070" s="21" t="s">
        <v>316</v>
      </c>
      <c r="G2070" s="32">
        <v>535.59</v>
      </c>
      <c r="H2070" s="22">
        <v>44348</v>
      </c>
      <c r="I2070" s="23">
        <v>44362</v>
      </c>
      <c r="J2070">
        <f t="shared" si="192"/>
        <v>15</v>
      </c>
      <c r="K2070" s="2">
        <f t="shared" si="193"/>
        <v>44355</v>
      </c>
      <c r="L2070" s="9">
        <f t="shared" si="194"/>
        <v>15</v>
      </c>
      <c r="M2070" s="2">
        <f t="shared" si="195"/>
        <v>44355</v>
      </c>
      <c r="N2070" s="22">
        <v>44362</v>
      </c>
      <c r="O2070" s="22">
        <v>44365</v>
      </c>
      <c r="P2070" s="22">
        <v>44364.5</v>
      </c>
      <c r="Q2070">
        <f t="shared" si="196"/>
        <v>9.5</v>
      </c>
      <c r="R2070" s="33">
        <f t="shared" si="197"/>
        <v>5088.1050000000005</v>
      </c>
    </row>
    <row r="2071" spans="1:18" x14ac:dyDescent="0.35">
      <c r="A2071" t="s">
        <v>381</v>
      </c>
      <c r="B2071" s="21" t="s">
        <v>313</v>
      </c>
      <c r="C2071" s="22">
        <v>44362</v>
      </c>
      <c r="D2071" t="s">
        <v>114</v>
      </c>
      <c r="E2071" t="s">
        <v>115</v>
      </c>
      <c r="F2071" s="21" t="s">
        <v>133</v>
      </c>
      <c r="G2071" s="32">
        <v>12.37</v>
      </c>
      <c r="H2071" s="22">
        <v>44348</v>
      </c>
      <c r="I2071" s="23">
        <v>44362</v>
      </c>
      <c r="J2071">
        <f t="shared" si="192"/>
        <v>15</v>
      </c>
      <c r="K2071" s="2">
        <f t="shared" si="193"/>
        <v>44355</v>
      </c>
      <c r="L2071" s="9">
        <f t="shared" si="194"/>
        <v>15</v>
      </c>
      <c r="M2071" s="2">
        <f t="shared" si="195"/>
        <v>44355</v>
      </c>
      <c r="N2071" s="22">
        <v>44362</v>
      </c>
      <c r="O2071" s="22">
        <v>44365</v>
      </c>
      <c r="P2071" s="22">
        <v>44364.5</v>
      </c>
      <c r="Q2071">
        <f t="shared" si="196"/>
        <v>9.5</v>
      </c>
      <c r="R2071" s="33">
        <f t="shared" si="197"/>
        <v>117.51499999999999</v>
      </c>
    </row>
    <row r="2072" spans="1:18" x14ac:dyDescent="0.35">
      <c r="A2072" t="s">
        <v>381</v>
      </c>
      <c r="B2072" s="21" t="s">
        <v>313</v>
      </c>
      <c r="C2072" s="22">
        <v>44362</v>
      </c>
      <c r="D2072" t="s">
        <v>114</v>
      </c>
      <c r="E2072" t="s">
        <v>115</v>
      </c>
      <c r="F2072" s="21" t="s">
        <v>136</v>
      </c>
      <c r="G2072" s="32">
        <v>117.98</v>
      </c>
      <c r="H2072" s="22">
        <v>44348</v>
      </c>
      <c r="I2072" s="23">
        <v>44362</v>
      </c>
      <c r="J2072">
        <f t="shared" si="192"/>
        <v>15</v>
      </c>
      <c r="K2072" s="2">
        <f t="shared" si="193"/>
        <v>44355</v>
      </c>
      <c r="L2072" s="9">
        <f t="shared" si="194"/>
        <v>15</v>
      </c>
      <c r="M2072" s="2">
        <f t="shared" si="195"/>
        <v>44355</v>
      </c>
      <c r="N2072" s="22">
        <v>44362</v>
      </c>
      <c r="O2072" s="22">
        <v>44365</v>
      </c>
      <c r="P2072" s="22">
        <v>44364.5</v>
      </c>
      <c r="Q2072">
        <f t="shared" si="196"/>
        <v>9.5</v>
      </c>
      <c r="R2072" s="33">
        <f t="shared" si="197"/>
        <v>1120.81</v>
      </c>
    </row>
    <row r="2073" spans="1:18" x14ac:dyDescent="0.35">
      <c r="A2073" t="s">
        <v>381</v>
      </c>
      <c r="B2073" s="21" t="s">
        <v>313</v>
      </c>
      <c r="C2073" s="22">
        <v>44362</v>
      </c>
      <c r="D2073" t="s">
        <v>110</v>
      </c>
      <c r="E2073" t="s">
        <v>111</v>
      </c>
      <c r="F2073" s="21" t="s">
        <v>137</v>
      </c>
      <c r="G2073" s="32">
        <v>425.67000000000007</v>
      </c>
      <c r="H2073" s="22">
        <v>44348</v>
      </c>
      <c r="I2073" s="23">
        <v>44362</v>
      </c>
      <c r="J2073">
        <f t="shared" si="192"/>
        <v>15</v>
      </c>
      <c r="K2073" s="2">
        <f t="shared" si="193"/>
        <v>44355</v>
      </c>
      <c r="L2073" s="9">
        <f t="shared" si="194"/>
        <v>15</v>
      </c>
      <c r="M2073" s="2">
        <f t="shared" si="195"/>
        <v>44355</v>
      </c>
      <c r="N2073" s="22">
        <v>44362</v>
      </c>
      <c r="O2073" s="22">
        <v>44365</v>
      </c>
      <c r="P2073" s="22">
        <v>44364.5</v>
      </c>
      <c r="Q2073">
        <f t="shared" si="196"/>
        <v>9.5</v>
      </c>
      <c r="R2073" s="33">
        <f t="shared" si="197"/>
        <v>4043.8650000000007</v>
      </c>
    </row>
    <row r="2074" spans="1:18" x14ac:dyDescent="0.35">
      <c r="A2074" t="s">
        <v>381</v>
      </c>
      <c r="B2074" s="21" t="s">
        <v>313</v>
      </c>
      <c r="C2074" s="22">
        <v>44362</v>
      </c>
      <c r="D2074" t="s">
        <v>107</v>
      </c>
      <c r="E2074" t="s">
        <v>108</v>
      </c>
      <c r="F2074" s="21" t="s">
        <v>138</v>
      </c>
      <c r="G2074" s="32">
        <v>2547.0100000000002</v>
      </c>
      <c r="H2074" s="22">
        <v>44348</v>
      </c>
      <c r="I2074" s="23">
        <v>44362</v>
      </c>
      <c r="J2074">
        <f t="shared" si="192"/>
        <v>15</v>
      </c>
      <c r="K2074" s="2">
        <f t="shared" si="193"/>
        <v>44355</v>
      </c>
      <c r="L2074" s="9">
        <f t="shared" si="194"/>
        <v>15</v>
      </c>
      <c r="M2074" s="2">
        <f t="shared" si="195"/>
        <v>44355</v>
      </c>
      <c r="N2074" s="22">
        <v>44362</v>
      </c>
      <c r="O2074" s="22">
        <v>44365</v>
      </c>
      <c r="P2074" s="22">
        <v>44364.5</v>
      </c>
      <c r="Q2074">
        <f t="shared" si="196"/>
        <v>9.5</v>
      </c>
      <c r="R2074" s="33">
        <f t="shared" si="197"/>
        <v>24196.595000000001</v>
      </c>
    </row>
    <row r="2075" spans="1:18" x14ac:dyDescent="0.35">
      <c r="A2075" t="s">
        <v>381</v>
      </c>
      <c r="B2075" s="21" t="s">
        <v>313</v>
      </c>
      <c r="C2075" s="22">
        <v>44362</v>
      </c>
      <c r="D2075" t="s">
        <v>114</v>
      </c>
      <c r="E2075" t="s">
        <v>115</v>
      </c>
      <c r="F2075" s="21" t="s">
        <v>317</v>
      </c>
      <c r="G2075" s="32">
        <v>27.26</v>
      </c>
      <c r="H2075" s="22">
        <v>44348</v>
      </c>
      <c r="I2075" s="23">
        <v>44362</v>
      </c>
      <c r="J2075">
        <f t="shared" si="192"/>
        <v>15</v>
      </c>
      <c r="K2075" s="2">
        <f t="shared" si="193"/>
        <v>44355</v>
      </c>
      <c r="L2075" s="9">
        <f t="shared" si="194"/>
        <v>15</v>
      </c>
      <c r="M2075" s="2">
        <f t="shared" si="195"/>
        <v>44355</v>
      </c>
      <c r="N2075" s="22">
        <v>44362</v>
      </c>
      <c r="O2075" s="22">
        <v>44365</v>
      </c>
      <c r="P2075" s="22">
        <v>44364.5</v>
      </c>
      <c r="Q2075">
        <f t="shared" si="196"/>
        <v>9.5</v>
      </c>
      <c r="R2075" s="33">
        <f t="shared" si="197"/>
        <v>258.97000000000003</v>
      </c>
    </row>
    <row r="2076" spans="1:18" x14ac:dyDescent="0.35">
      <c r="A2076" t="s">
        <v>381</v>
      </c>
      <c r="B2076" s="21" t="s">
        <v>313</v>
      </c>
      <c r="C2076" s="22">
        <v>44362</v>
      </c>
      <c r="D2076" t="s">
        <v>114</v>
      </c>
      <c r="E2076" t="s">
        <v>115</v>
      </c>
      <c r="F2076" s="21" t="s">
        <v>141</v>
      </c>
      <c r="G2076" s="32">
        <v>261.06</v>
      </c>
      <c r="H2076" s="22">
        <v>44348</v>
      </c>
      <c r="I2076" s="23">
        <v>44362</v>
      </c>
      <c r="J2076">
        <f t="shared" si="192"/>
        <v>15</v>
      </c>
      <c r="K2076" s="2">
        <f t="shared" si="193"/>
        <v>44355</v>
      </c>
      <c r="L2076" s="9">
        <f t="shared" si="194"/>
        <v>15</v>
      </c>
      <c r="M2076" s="2">
        <f t="shared" si="195"/>
        <v>44355</v>
      </c>
      <c r="N2076" s="22">
        <v>44362</v>
      </c>
      <c r="O2076" s="22">
        <v>44365</v>
      </c>
      <c r="P2076" s="22">
        <v>44364.5</v>
      </c>
      <c r="Q2076">
        <f t="shared" si="196"/>
        <v>9.5</v>
      </c>
      <c r="R2076" s="33">
        <f t="shared" si="197"/>
        <v>2480.0700000000002</v>
      </c>
    </row>
    <row r="2077" spans="1:18" x14ac:dyDescent="0.35">
      <c r="A2077" t="s">
        <v>381</v>
      </c>
      <c r="B2077" s="21" t="s">
        <v>313</v>
      </c>
      <c r="C2077" s="22">
        <v>44362</v>
      </c>
      <c r="D2077" t="s">
        <v>114</v>
      </c>
      <c r="E2077" t="s">
        <v>115</v>
      </c>
      <c r="F2077" s="21" t="s">
        <v>383</v>
      </c>
      <c r="G2077" s="32">
        <v>203.74</v>
      </c>
      <c r="H2077" s="22">
        <v>44348</v>
      </c>
      <c r="I2077" s="23">
        <v>44362</v>
      </c>
      <c r="J2077">
        <f t="shared" si="192"/>
        <v>15</v>
      </c>
      <c r="K2077" s="2">
        <f t="shared" si="193"/>
        <v>44355</v>
      </c>
      <c r="L2077" s="9">
        <f t="shared" si="194"/>
        <v>15</v>
      </c>
      <c r="M2077" s="2">
        <f t="shared" si="195"/>
        <v>44355</v>
      </c>
      <c r="N2077" s="22">
        <v>44362</v>
      </c>
      <c r="O2077" s="22">
        <v>44368</v>
      </c>
      <c r="P2077" s="22">
        <v>44365.5</v>
      </c>
      <c r="Q2077">
        <f t="shared" si="196"/>
        <v>10.5</v>
      </c>
      <c r="R2077" s="33">
        <f t="shared" si="197"/>
        <v>2139.27</v>
      </c>
    </row>
    <row r="2078" spans="1:18" x14ac:dyDescent="0.35">
      <c r="A2078" t="s">
        <v>381</v>
      </c>
      <c r="B2078" s="21" t="s">
        <v>313</v>
      </c>
      <c r="C2078" s="22">
        <v>44362</v>
      </c>
      <c r="D2078" t="s">
        <v>99</v>
      </c>
      <c r="E2078" t="s">
        <v>100</v>
      </c>
      <c r="F2078" s="21" t="s">
        <v>344</v>
      </c>
      <c r="G2078" s="32">
        <v>511.71</v>
      </c>
      <c r="H2078" s="22">
        <v>44348</v>
      </c>
      <c r="I2078" s="23">
        <v>44362</v>
      </c>
      <c r="J2078">
        <f t="shared" si="192"/>
        <v>15</v>
      </c>
      <c r="K2078" s="2">
        <f t="shared" si="193"/>
        <v>44355</v>
      </c>
      <c r="L2078" s="9">
        <f t="shared" si="194"/>
        <v>15</v>
      </c>
      <c r="M2078" s="2">
        <f t="shared" si="195"/>
        <v>44355</v>
      </c>
      <c r="N2078" s="22">
        <v>44362</v>
      </c>
      <c r="O2078" s="22">
        <v>44370</v>
      </c>
      <c r="P2078" s="22">
        <v>44369.5</v>
      </c>
      <c r="Q2078">
        <f t="shared" si="196"/>
        <v>14.5</v>
      </c>
      <c r="R2078" s="33">
        <f t="shared" si="197"/>
        <v>7419.7950000000001</v>
      </c>
    </row>
    <row r="2079" spans="1:18" x14ac:dyDescent="0.35">
      <c r="A2079" t="s">
        <v>381</v>
      </c>
      <c r="B2079" s="21" t="s">
        <v>313</v>
      </c>
      <c r="C2079" s="22">
        <v>44362</v>
      </c>
      <c r="D2079" t="s">
        <v>107</v>
      </c>
      <c r="E2079" t="s">
        <v>108</v>
      </c>
      <c r="F2079" s="21" t="s">
        <v>142</v>
      </c>
      <c r="G2079" s="32">
        <v>39839.320000000007</v>
      </c>
      <c r="H2079" s="22">
        <v>44348</v>
      </c>
      <c r="I2079" s="23">
        <v>44362</v>
      </c>
      <c r="J2079">
        <f t="shared" si="192"/>
        <v>15</v>
      </c>
      <c r="K2079" s="2">
        <f t="shared" si="193"/>
        <v>44355</v>
      </c>
      <c r="L2079" s="9">
        <f t="shared" si="194"/>
        <v>15</v>
      </c>
      <c r="M2079" s="2">
        <f t="shared" si="195"/>
        <v>44355</v>
      </c>
      <c r="N2079" s="22">
        <v>44362</v>
      </c>
      <c r="O2079" s="22">
        <v>44372</v>
      </c>
      <c r="P2079" s="22">
        <v>44371.5</v>
      </c>
      <c r="Q2079">
        <f t="shared" si="196"/>
        <v>16.5</v>
      </c>
      <c r="R2079" s="33">
        <f t="shared" si="197"/>
        <v>657348.78000000014</v>
      </c>
    </row>
    <row r="2080" spans="1:18" x14ac:dyDescent="0.35">
      <c r="A2080" t="s">
        <v>381</v>
      </c>
      <c r="B2080" s="21" t="s">
        <v>313</v>
      </c>
      <c r="C2080" s="22">
        <v>44362</v>
      </c>
      <c r="D2080" t="s">
        <v>99</v>
      </c>
      <c r="E2080" t="s">
        <v>100</v>
      </c>
      <c r="F2080" s="21" t="s">
        <v>142</v>
      </c>
      <c r="G2080" s="32">
        <v>11119.139999999998</v>
      </c>
      <c r="H2080" s="22">
        <v>44348</v>
      </c>
      <c r="I2080" s="23">
        <v>44362</v>
      </c>
      <c r="J2080">
        <f t="shared" si="192"/>
        <v>15</v>
      </c>
      <c r="K2080" s="2">
        <f t="shared" si="193"/>
        <v>44355</v>
      </c>
      <c r="L2080" s="9">
        <f t="shared" si="194"/>
        <v>15</v>
      </c>
      <c r="M2080" s="2">
        <f t="shared" si="195"/>
        <v>44355</v>
      </c>
      <c r="N2080" s="22">
        <v>44362</v>
      </c>
      <c r="O2080" s="22">
        <v>44372</v>
      </c>
      <c r="P2080" s="22">
        <v>44371.5</v>
      </c>
      <c r="Q2080">
        <f t="shared" si="196"/>
        <v>16.5</v>
      </c>
      <c r="R2080" s="33">
        <f t="shared" si="197"/>
        <v>183465.80999999997</v>
      </c>
    </row>
    <row r="2081" spans="1:18" x14ac:dyDescent="0.35">
      <c r="A2081" t="s">
        <v>381</v>
      </c>
      <c r="B2081" s="21" t="s">
        <v>313</v>
      </c>
      <c r="C2081" s="22">
        <v>44362</v>
      </c>
      <c r="D2081" t="s">
        <v>114</v>
      </c>
      <c r="E2081" t="s">
        <v>115</v>
      </c>
      <c r="F2081" s="21" t="s">
        <v>144</v>
      </c>
      <c r="G2081" s="32">
        <v>10.94</v>
      </c>
      <c r="H2081" s="22">
        <v>44348</v>
      </c>
      <c r="I2081" s="23">
        <v>44362</v>
      </c>
      <c r="J2081">
        <f t="shared" si="192"/>
        <v>15</v>
      </c>
      <c r="K2081" s="2">
        <f t="shared" si="193"/>
        <v>44355</v>
      </c>
      <c r="L2081" s="9">
        <f t="shared" si="194"/>
        <v>15</v>
      </c>
      <c r="M2081" s="2">
        <f t="shared" si="195"/>
        <v>44355</v>
      </c>
      <c r="N2081" s="22">
        <v>44362</v>
      </c>
      <c r="O2081" s="22">
        <v>44392</v>
      </c>
      <c r="P2081" s="22">
        <v>44391.5</v>
      </c>
      <c r="Q2081">
        <f t="shared" si="196"/>
        <v>36.5</v>
      </c>
      <c r="R2081" s="33">
        <f t="shared" si="197"/>
        <v>399.31</v>
      </c>
    </row>
    <row r="2082" spans="1:18" x14ac:dyDescent="0.35">
      <c r="A2082" t="s">
        <v>381</v>
      </c>
      <c r="B2082" s="21" t="s">
        <v>313</v>
      </c>
      <c r="C2082" s="22">
        <v>44362</v>
      </c>
      <c r="D2082" t="s">
        <v>110</v>
      </c>
      <c r="E2082" t="s">
        <v>111</v>
      </c>
      <c r="F2082" s="21" t="s">
        <v>144</v>
      </c>
      <c r="G2082" s="32">
        <v>49.86</v>
      </c>
      <c r="H2082" s="22">
        <v>44348</v>
      </c>
      <c r="I2082" s="23">
        <v>44362</v>
      </c>
      <c r="J2082">
        <f t="shared" si="192"/>
        <v>15</v>
      </c>
      <c r="K2082" s="2">
        <f t="shared" si="193"/>
        <v>44355</v>
      </c>
      <c r="L2082" s="9">
        <f t="shared" si="194"/>
        <v>15</v>
      </c>
      <c r="M2082" s="2">
        <f t="shared" si="195"/>
        <v>44355</v>
      </c>
      <c r="N2082" s="22">
        <v>44362</v>
      </c>
      <c r="O2082" s="22">
        <v>44392</v>
      </c>
      <c r="P2082" s="22">
        <v>44391.5</v>
      </c>
      <c r="Q2082">
        <f t="shared" si="196"/>
        <v>36.5</v>
      </c>
      <c r="R2082" s="33">
        <f t="shared" si="197"/>
        <v>1819.8899999999999</v>
      </c>
    </row>
    <row r="2083" spans="1:18" x14ac:dyDescent="0.35">
      <c r="A2083" t="s">
        <v>381</v>
      </c>
      <c r="B2083" s="21" t="s">
        <v>313</v>
      </c>
      <c r="C2083" s="22">
        <v>44362</v>
      </c>
      <c r="D2083" t="s">
        <v>148</v>
      </c>
      <c r="E2083" t="s">
        <v>149</v>
      </c>
      <c r="F2083" s="21" t="s">
        <v>151</v>
      </c>
      <c r="G2083" s="32">
        <v>152.95000000000002</v>
      </c>
      <c r="H2083" s="22">
        <v>44348</v>
      </c>
      <c r="I2083" s="23">
        <v>44362</v>
      </c>
      <c r="J2083">
        <f t="shared" si="192"/>
        <v>15</v>
      </c>
      <c r="K2083" s="2">
        <f t="shared" si="193"/>
        <v>44355</v>
      </c>
      <c r="L2083" s="9">
        <f t="shared" si="194"/>
        <v>15</v>
      </c>
      <c r="M2083" s="2">
        <f t="shared" si="195"/>
        <v>44355</v>
      </c>
      <c r="N2083" s="22">
        <v>44362</v>
      </c>
      <c r="O2083" s="22">
        <v>44392</v>
      </c>
      <c r="P2083" s="22">
        <v>44391.5</v>
      </c>
      <c r="Q2083">
        <f t="shared" si="196"/>
        <v>36.5</v>
      </c>
      <c r="R2083" s="33">
        <f t="shared" si="197"/>
        <v>5582.6750000000002</v>
      </c>
    </row>
    <row r="2084" spans="1:18" x14ac:dyDescent="0.35">
      <c r="A2084" t="s">
        <v>381</v>
      </c>
      <c r="B2084" s="21" t="s">
        <v>313</v>
      </c>
      <c r="C2084" s="22">
        <v>44362</v>
      </c>
      <c r="D2084" t="s">
        <v>110</v>
      </c>
      <c r="E2084" t="s">
        <v>111</v>
      </c>
      <c r="F2084" s="21" t="s">
        <v>153</v>
      </c>
      <c r="G2084" s="32">
        <v>289.90999999999997</v>
      </c>
      <c r="H2084" s="22">
        <v>44348</v>
      </c>
      <c r="I2084" s="23">
        <v>44362</v>
      </c>
      <c r="J2084">
        <f t="shared" si="192"/>
        <v>15</v>
      </c>
      <c r="K2084" s="2">
        <f t="shared" si="193"/>
        <v>44355</v>
      </c>
      <c r="L2084" s="9">
        <f t="shared" si="194"/>
        <v>15</v>
      </c>
      <c r="M2084" s="2">
        <f t="shared" si="195"/>
        <v>44355</v>
      </c>
      <c r="N2084" s="22">
        <v>44362</v>
      </c>
      <c r="O2084" s="22">
        <v>44392</v>
      </c>
      <c r="P2084" s="22">
        <v>44391.5</v>
      </c>
      <c r="Q2084">
        <f t="shared" si="196"/>
        <v>36.5</v>
      </c>
      <c r="R2084" s="33">
        <f t="shared" si="197"/>
        <v>10581.714999999998</v>
      </c>
    </row>
    <row r="2085" spans="1:18" x14ac:dyDescent="0.35">
      <c r="A2085" t="s">
        <v>381</v>
      </c>
      <c r="B2085" s="21" t="s">
        <v>313</v>
      </c>
      <c r="C2085" s="22">
        <v>44362</v>
      </c>
      <c r="D2085" t="s">
        <v>148</v>
      </c>
      <c r="E2085" t="s">
        <v>149</v>
      </c>
      <c r="F2085" s="21" t="s">
        <v>298</v>
      </c>
      <c r="G2085" s="32">
        <v>27.36</v>
      </c>
      <c r="H2085" s="22">
        <v>44348</v>
      </c>
      <c r="I2085" s="23">
        <v>44362</v>
      </c>
      <c r="J2085">
        <f t="shared" si="192"/>
        <v>15</v>
      </c>
      <c r="K2085" s="2">
        <f t="shared" si="193"/>
        <v>44355</v>
      </c>
      <c r="L2085" s="9">
        <f t="shared" si="194"/>
        <v>15</v>
      </c>
      <c r="M2085" s="2">
        <f t="shared" si="195"/>
        <v>44355</v>
      </c>
      <c r="N2085" s="22">
        <v>44362</v>
      </c>
      <c r="O2085" s="22">
        <v>44392</v>
      </c>
      <c r="P2085" s="22">
        <v>44391.5</v>
      </c>
      <c r="Q2085">
        <f t="shared" si="196"/>
        <v>36.5</v>
      </c>
      <c r="R2085" s="33">
        <f t="shared" si="197"/>
        <v>998.64</v>
      </c>
    </row>
    <row r="2086" spans="1:18" x14ac:dyDescent="0.35">
      <c r="A2086" t="s">
        <v>381</v>
      </c>
      <c r="B2086" s="21" t="s">
        <v>313</v>
      </c>
      <c r="C2086" s="22">
        <v>44362</v>
      </c>
      <c r="D2086" t="s">
        <v>99</v>
      </c>
      <c r="E2086" t="s">
        <v>100</v>
      </c>
      <c r="F2086" s="21" t="s">
        <v>295</v>
      </c>
      <c r="G2086" s="32">
        <v>378.75</v>
      </c>
      <c r="H2086" s="22">
        <v>44348</v>
      </c>
      <c r="I2086" s="23">
        <v>44362</v>
      </c>
      <c r="J2086">
        <f t="shared" si="192"/>
        <v>15</v>
      </c>
      <c r="K2086" s="2">
        <f t="shared" si="193"/>
        <v>44355</v>
      </c>
      <c r="L2086" s="9">
        <f t="shared" si="194"/>
        <v>15</v>
      </c>
      <c r="M2086" s="2">
        <f t="shared" si="195"/>
        <v>44355</v>
      </c>
      <c r="N2086" s="22">
        <v>44362</v>
      </c>
      <c r="O2086" s="22">
        <v>44392</v>
      </c>
      <c r="P2086" s="22">
        <v>44391.5</v>
      </c>
      <c r="Q2086">
        <f t="shared" si="196"/>
        <v>36.5</v>
      </c>
      <c r="R2086" s="33">
        <f t="shared" si="197"/>
        <v>13824.375</v>
      </c>
    </row>
    <row r="2087" spans="1:18" x14ac:dyDescent="0.35">
      <c r="A2087" t="s">
        <v>381</v>
      </c>
      <c r="B2087" s="21" t="s">
        <v>313</v>
      </c>
      <c r="C2087" s="22">
        <v>44362</v>
      </c>
      <c r="D2087" t="s">
        <v>148</v>
      </c>
      <c r="E2087" t="s">
        <v>149</v>
      </c>
      <c r="F2087" s="21" t="s">
        <v>155</v>
      </c>
      <c r="G2087" s="32">
        <v>17.48</v>
      </c>
      <c r="H2087" s="22">
        <v>44348</v>
      </c>
      <c r="I2087" s="23">
        <v>44362</v>
      </c>
      <c r="J2087">
        <f t="shared" si="192"/>
        <v>15</v>
      </c>
      <c r="K2087" s="2">
        <f t="shared" si="193"/>
        <v>44355</v>
      </c>
      <c r="L2087" s="9">
        <f t="shared" si="194"/>
        <v>15</v>
      </c>
      <c r="M2087" s="2">
        <f t="shared" si="195"/>
        <v>44355</v>
      </c>
      <c r="N2087" s="22">
        <v>44362</v>
      </c>
      <c r="O2087" s="22">
        <v>44392</v>
      </c>
      <c r="P2087" s="22">
        <v>44391.5</v>
      </c>
      <c r="Q2087">
        <f t="shared" si="196"/>
        <v>36.5</v>
      </c>
      <c r="R2087" s="33">
        <f t="shared" si="197"/>
        <v>638.02</v>
      </c>
    </row>
    <row r="2088" spans="1:18" x14ac:dyDescent="0.35">
      <c r="A2088" t="s">
        <v>381</v>
      </c>
      <c r="B2088" s="21" t="s">
        <v>313</v>
      </c>
      <c r="C2088" s="22">
        <v>44362</v>
      </c>
      <c r="D2088" t="s">
        <v>114</v>
      </c>
      <c r="E2088" t="s">
        <v>115</v>
      </c>
      <c r="F2088" s="21" t="s">
        <v>146</v>
      </c>
      <c r="G2088" s="32">
        <v>19</v>
      </c>
      <c r="H2088" s="22">
        <v>44348</v>
      </c>
      <c r="I2088" s="23">
        <v>44362</v>
      </c>
      <c r="J2088">
        <f t="shared" si="192"/>
        <v>15</v>
      </c>
      <c r="K2088" s="2">
        <f t="shared" si="193"/>
        <v>44355</v>
      </c>
      <c r="L2088" s="9">
        <f t="shared" si="194"/>
        <v>15</v>
      </c>
      <c r="M2088" s="2">
        <f t="shared" si="195"/>
        <v>44355</v>
      </c>
      <c r="N2088" s="22">
        <v>44362</v>
      </c>
      <c r="O2088" s="22">
        <v>44392</v>
      </c>
      <c r="P2088" s="22">
        <v>44391.5</v>
      </c>
      <c r="Q2088">
        <f t="shared" si="196"/>
        <v>36.5</v>
      </c>
      <c r="R2088" s="33">
        <f t="shared" si="197"/>
        <v>693.5</v>
      </c>
    </row>
    <row r="2089" spans="1:18" x14ac:dyDescent="0.35">
      <c r="A2089" t="s">
        <v>381</v>
      </c>
      <c r="B2089" s="21" t="s">
        <v>313</v>
      </c>
      <c r="C2089" s="22">
        <v>44362</v>
      </c>
      <c r="D2089" t="s">
        <v>148</v>
      </c>
      <c r="E2089" t="s">
        <v>149</v>
      </c>
      <c r="F2089" s="21" t="s">
        <v>320</v>
      </c>
      <c r="G2089" s="32">
        <v>30.89</v>
      </c>
      <c r="H2089" s="22">
        <v>44348</v>
      </c>
      <c r="I2089" s="23">
        <v>44362</v>
      </c>
      <c r="J2089">
        <f t="shared" si="192"/>
        <v>15</v>
      </c>
      <c r="K2089" s="2">
        <f t="shared" si="193"/>
        <v>44355</v>
      </c>
      <c r="L2089" s="9">
        <f t="shared" si="194"/>
        <v>15</v>
      </c>
      <c r="M2089" s="2">
        <f t="shared" si="195"/>
        <v>44355</v>
      </c>
      <c r="N2089" s="22">
        <v>44362</v>
      </c>
      <c r="O2089" s="22">
        <v>44392</v>
      </c>
      <c r="P2089" s="22">
        <v>44391.5</v>
      </c>
      <c r="Q2089">
        <f t="shared" si="196"/>
        <v>36.5</v>
      </c>
      <c r="R2089" s="33">
        <f t="shared" si="197"/>
        <v>1127.4850000000001</v>
      </c>
    </row>
    <row r="2090" spans="1:18" x14ac:dyDescent="0.35">
      <c r="A2090" t="s">
        <v>381</v>
      </c>
      <c r="B2090" s="21" t="s">
        <v>313</v>
      </c>
      <c r="C2090" s="22">
        <v>44362</v>
      </c>
      <c r="D2090" t="s">
        <v>148</v>
      </c>
      <c r="E2090" t="s">
        <v>149</v>
      </c>
      <c r="F2090" s="21" t="s">
        <v>156</v>
      </c>
      <c r="G2090" s="32">
        <v>115.35</v>
      </c>
      <c r="H2090" s="22">
        <v>44348</v>
      </c>
      <c r="I2090" s="23">
        <v>44362</v>
      </c>
      <c r="J2090">
        <f t="shared" si="192"/>
        <v>15</v>
      </c>
      <c r="K2090" s="2">
        <f t="shared" si="193"/>
        <v>44355</v>
      </c>
      <c r="L2090" s="9">
        <f t="shared" si="194"/>
        <v>15</v>
      </c>
      <c r="M2090" s="2">
        <f t="shared" si="195"/>
        <v>44355</v>
      </c>
      <c r="N2090" s="22">
        <v>44362</v>
      </c>
      <c r="O2090" s="22">
        <v>44392</v>
      </c>
      <c r="P2090" s="22">
        <v>44391.5</v>
      </c>
      <c r="Q2090">
        <f t="shared" si="196"/>
        <v>36.5</v>
      </c>
      <c r="R2090" s="33">
        <f t="shared" si="197"/>
        <v>4210.2749999999996</v>
      </c>
    </row>
    <row r="2091" spans="1:18" x14ac:dyDescent="0.35">
      <c r="A2091" t="s">
        <v>381</v>
      </c>
      <c r="B2091" s="21" t="s">
        <v>313</v>
      </c>
      <c r="C2091" s="22">
        <v>44362</v>
      </c>
      <c r="D2091" t="s">
        <v>114</v>
      </c>
      <c r="E2091" t="s">
        <v>115</v>
      </c>
      <c r="F2091" s="21" t="s">
        <v>248</v>
      </c>
      <c r="G2091" s="32">
        <v>15.61</v>
      </c>
      <c r="H2091" s="22">
        <v>44348</v>
      </c>
      <c r="I2091" s="23">
        <v>44362</v>
      </c>
      <c r="J2091">
        <f t="shared" si="192"/>
        <v>15</v>
      </c>
      <c r="K2091" s="2">
        <f t="shared" si="193"/>
        <v>44355</v>
      </c>
      <c r="L2091" s="9">
        <f t="shared" si="194"/>
        <v>15</v>
      </c>
      <c r="M2091" s="2">
        <f t="shared" si="195"/>
        <v>44355</v>
      </c>
      <c r="N2091" s="22">
        <v>44362</v>
      </c>
      <c r="O2091" s="22">
        <v>44392</v>
      </c>
      <c r="P2091" s="22">
        <v>44391.5</v>
      </c>
      <c r="Q2091">
        <f t="shared" si="196"/>
        <v>36.5</v>
      </c>
      <c r="R2091" s="33">
        <f t="shared" si="197"/>
        <v>569.76499999999999</v>
      </c>
    </row>
    <row r="2092" spans="1:18" x14ac:dyDescent="0.35">
      <c r="A2092" t="s">
        <v>381</v>
      </c>
      <c r="B2092" s="21" t="s">
        <v>313</v>
      </c>
      <c r="C2092" s="22">
        <v>44362</v>
      </c>
      <c r="D2092" t="s">
        <v>148</v>
      </c>
      <c r="E2092" t="s">
        <v>149</v>
      </c>
      <c r="F2092" s="21" t="s">
        <v>157</v>
      </c>
      <c r="G2092" s="32">
        <v>374.15</v>
      </c>
      <c r="H2092" s="22">
        <v>44348</v>
      </c>
      <c r="I2092" s="23">
        <v>44362</v>
      </c>
      <c r="J2092">
        <f t="shared" si="192"/>
        <v>15</v>
      </c>
      <c r="K2092" s="2">
        <f t="shared" si="193"/>
        <v>44355</v>
      </c>
      <c r="L2092" s="9">
        <f t="shared" si="194"/>
        <v>15</v>
      </c>
      <c r="M2092" s="2">
        <f t="shared" si="195"/>
        <v>44355</v>
      </c>
      <c r="N2092" s="22">
        <v>44362</v>
      </c>
      <c r="O2092" s="22">
        <v>44392</v>
      </c>
      <c r="P2092" s="22">
        <v>44391.5</v>
      </c>
      <c r="Q2092">
        <f t="shared" si="196"/>
        <v>36.5</v>
      </c>
      <c r="R2092" s="33">
        <f t="shared" si="197"/>
        <v>13656.474999999999</v>
      </c>
    </row>
    <row r="2093" spans="1:18" x14ac:dyDescent="0.35">
      <c r="A2093" t="s">
        <v>381</v>
      </c>
      <c r="B2093" s="21" t="s">
        <v>313</v>
      </c>
      <c r="C2093" s="22">
        <v>44362</v>
      </c>
      <c r="D2093" t="s">
        <v>148</v>
      </c>
      <c r="E2093" t="s">
        <v>149</v>
      </c>
      <c r="F2093" s="21" t="s">
        <v>158</v>
      </c>
      <c r="G2093" s="32">
        <v>394.89</v>
      </c>
      <c r="H2093" s="22">
        <v>44348</v>
      </c>
      <c r="I2093" s="23">
        <v>44362</v>
      </c>
      <c r="J2093">
        <f t="shared" si="192"/>
        <v>15</v>
      </c>
      <c r="K2093" s="2">
        <f t="shared" si="193"/>
        <v>44355</v>
      </c>
      <c r="L2093" s="9">
        <f t="shared" si="194"/>
        <v>15</v>
      </c>
      <c r="M2093" s="2">
        <f t="shared" si="195"/>
        <v>44355</v>
      </c>
      <c r="N2093" s="22">
        <v>44362</v>
      </c>
      <c r="O2093" s="22">
        <v>44392</v>
      </c>
      <c r="P2093" s="22">
        <v>44391.5</v>
      </c>
      <c r="Q2093">
        <f t="shared" si="196"/>
        <v>36.5</v>
      </c>
      <c r="R2093" s="33">
        <f t="shared" si="197"/>
        <v>14413.484999999999</v>
      </c>
    </row>
    <row r="2094" spans="1:18" x14ac:dyDescent="0.35">
      <c r="A2094" t="s">
        <v>381</v>
      </c>
      <c r="B2094" s="21" t="s">
        <v>313</v>
      </c>
      <c r="C2094" s="22">
        <v>44362</v>
      </c>
      <c r="D2094" t="s">
        <v>148</v>
      </c>
      <c r="E2094" t="s">
        <v>149</v>
      </c>
      <c r="F2094" s="21" t="s">
        <v>159</v>
      </c>
      <c r="G2094" s="32">
        <v>50.04</v>
      </c>
      <c r="H2094" s="22">
        <v>44348</v>
      </c>
      <c r="I2094" s="23">
        <v>44362</v>
      </c>
      <c r="J2094">
        <f t="shared" si="192"/>
        <v>15</v>
      </c>
      <c r="K2094" s="2">
        <f t="shared" si="193"/>
        <v>44355</v>
      </c>
      <c r="L2094" s="9">
        <f t="shared" si="194"/>
        <v>15</v>
      </c>
      <c r="M2094" s="2">
        <f t="shared" si="195"/>
        <v>44355</v>
      </c>
      <c r="N2094" s="22">
        <v>44362</v>
      </c>
      <c r="O2094" s="22">
        <v>44392</v>
      </c>
      <c r="P2094" s="22">
        <v>44391.5</v>
      </c>
      <c r="Q2094">
        <f t="shared" si="196"/>
        <v>36.5</v>
      </c>
      <c r="R2094" s="33">
        <f t="shared" si="197"/>
        <v>1826.46</v>
      </c>
    </row>
    <row r="2095" spans="1:18" x14ac:dyDescent="0.35">
      <c r="A2095" t="s">
        <v>381</v>
      </c>
      <c r="B2095" s="21" t="s">
        <v>313</v>
      </c>
      <c r="C2095" s="22">
        <v>44362</v>
      </c>
      <c r="D2095" t="s">
        <v>110</v>
      </c>
      <c r="E2095" t="s">
        <v>111</v>
      </c>
      <c r="F2095" s="21" t="s">
        <v>147</v>
      </c>
      <c r="G2095" s="32">
        <v>6.88</v>
      </c>
      <c r="H2095" s="22">
        <v>44348</v>
      </c>
      <c r="I2095" s="23">
        <v>44362</v>
      </c>
      <c r="J2095">
        <f t="shared" si="192"/>
        <v>15</v>
      </c>
      <c r="K2095" s="2">
        <f t="shared" si="193"/>
        <v>44355</v>
      </c>
      <c r="L2095" s="9">
        <f t="shared" si="194"/>
        <v>15</v>
      </c>
      <c r="M2095" s="2">
        <f t="shared" si="195"/>
        <v>44355</v>
      </c>
      <c r="N2095" s="22">
        <v>44362</v>
      </c>
      <c r="O2095" s="22">
        <v>44392</v>
      </c>
      <c r="P2095" s="22">
        <v>44391.5</v>
      </c>
      <c r="Q2095">
        <f t="shared" si="196"/>
        <v>36.5</v>
      </c>
      <c r="R2095" s="33">
        <f t="shared" si="197"/>
        <v>251.12</v>
      </c>
    </row>
    <row r="2096" spans="1:18" x14ac:dyDescent="0.35">
      <c r="A2096" t="s">
        <v>381</v>
      </c>
      <c r="B2096" s="21" t="s">
        <v>313</v>
      </c>
      <c r="C2096" s="22">
        <v>44362</v>
      </c>
      <c r="D2096" t="s">
        <v>148</v>
      </c>
      <c r="E2096" t="s">
        <v>149</v>
      </c>
      <c r="F2096" s="21" t="s">
        <v>301</v>
      </c>
      <c r="G2096" s="32">
        <v>88.06</v>
      </c>
      <c r="H2096" s="22">
        <v>44348</v>
      </c>
      <c r="I2096" s="23">
        <v>44362</v>
      </c>
      <c r="J2096">
        <f t="shared" si="192"/>
        <v>15</v>
      </c>
      <c r="K2096" s="2">
        <f t="shared" si="193"/>
        <v>44355</v>
      </c>
      <c r="L2096" s="9">
        <f t="shared" si="194"/>
        <v>15</v>
      </c>
      <c r="M2096" s="2">
        <f t="shared" si="195"/>
        <v>44355</v>
      </c>
      <c r="N2096" s="22">
        <v>44362</v>
      </c>
      <c r="O2096" s="22">
        <v>44392</v>
      </c>
      <c r="P2096" s="22">
        <v>44391.5</v>
      </c>
      <c r="Q2096">
        <f t="shared" si="196"/>
        <v>36.5</v>
      </c>
      <c r="R2096" s="33">
        <f t="shared" si="197"/>
        <v>3214.19</v>
      </c>
    </row>
    <row r="2097" spans="1:18" x14ac:dyDescent="0.35">
      <c r="A2097" t="s">
        <v>381</v>
      </c>
      <c r="B2097" s="21" t="s">
        <v>313</v>
      </c>
      <c r="C2097" s="22">
        <v>44362</v>
      </c>
      <c r="D2097" t="s">
        <v>148</v>
      </c>
      <c r="E2097" t="s">
        <v>149</v>
      </c>
      <c r="F2097" s="21" t="s">
        <v>321</v>
      </c>
      <c r="G2097" s="32">
        <v>217.28</v>
      </c>
      <c r="H2097" s="22">
        <v>44348</v>
      </c>
      <c r="I2097" s="23">
        <v>44362</v>
      </c>
      <c r="J2097">
        <f t="shared" si="192"/>
        <v>15</v>
      </c>
      <c r="K2097" s="2">
        <f t="shared" si="193"/>
        <v>44355</v>
      </c>
      <c r="L2097" s="9">
        <f t="shared" si="194"/>
        <v>15</v>
      </c>
      <c r="M2097" s="2">
        <f t="shared" si="195"/>
        <v>44355</v>
      </c>
      <c r="N2097" s="22">
        <v>44362</v>
      </c>
      <c r="O2097" s="22">
        <v>44392</v>
      </c>
      <c r="P2097" s="22">
        <v>44391.5</v>
      </c>
      <c r="Q2097">
        <f t="shared" si="196"/>
        <v>36.5</v>
      </c>
      <c r="R2097" s="33">
        <f t="shared" si="197"/>
        <v>7930.72</v>
      </c>
    </row>
    <row r="2098" spans="1:18" x14ac:dyDescent="0.35">
      <c r="A2098" t="s">
        <v>381</v>
      </c>
      <c r="B2098" s="21" t="s">
        <v>313</v>
      </c>
      <c r="C2098" s="22">
        <v>44362</v>
      </c>
      <c r="D2098" t="s">
        <v>99</v>
      </c>
      <c r="E2098" t="s">
        <v>100</v>
      </c>
      <c r="F2098" s="21" t="s">
        <v>164</v>
      </c>
      <c r="G2098" s="32">
        <v>46.37</v>
      </c>
      <c r="H2098" s="22">
        <v>44348</v>
      </c>
      <c r="I2098" s="23">
        <v>44362</v>
      </c>
      <c r="J2098">
        <f t="shared" si="192"/>
        <v>15</v>
      </c>
      <c r="K2098" s="2">
        <f t="shared" si="193"/>
        <v>44355</v>
      </c>
      <c r="L2098" s="9">
        <f t="shared" si="194"/>
        <v>15</v>
      </c>
      <c r="M2098" s="2">
        <f t="shared" si="195"/>
        <v>44355</v>
      </c>
      <c r="N2098" s="22">
        <v>44362</v>
      </c>
      <c r="O2098" s="22">
        <v>44397</v>
      </c>
      <c r="P2098" s="22">
        <v>44396.5</v>
      </c>
      <c r="Q2098">
        <f t="shared" si="196"/>
        <v>41.5</v>
      </c>
      <c r="R2098" s="33">
        <f t="shared" si="197"/>
        <v>1924.3549999999998</v>
      </c>
    </row>
    <row r="2099" spans="1:18" x14ac:dyDescent="0.35">
      <c r="A2099" t="s">
        <v>381</v>
      </c>
      <c r="B2099" s="21" t="s">
        <v>313</v>
      </c>
      <c r="C2099" s="22">
        <v>44362</v>
      </c>
      <c r="D2099" t="s">
        <v>161</v>
      </c>
      <c r="E2099" t="s">
        <v>162</v>
      </c>
      <c r="F2099" s="21" t="s">
        <v>193</v>
      </c>
      <c r="G2099" s="32">
        <v>22.52</v>
      </c>
      <c r="H2099" s="22">
        <v>44348</v>
      </c>
      <c r="I2099" s="23">
        <v>44362</v>
      </c>
      <c r="J2099">
        <f t="shared" si="192"/>
        <v>15</v>
      </c>
      <c r="K2099" s="2">
        <f t="shared" si="193"/>
        <v>44355</v>
      </c>
      <c r="L2099" s="9">
        <f t="shared" si="194"/>
        <v>15</v>
      </c>
      <c r="M2099" s="2">
        <f t="shared" si="195"/>
        <v>44355</v>
      </c>
      <c r="N2099" s="22">
        <v>44362</v>
      </c>
      <c r="O2099" s="22">
        <v>44397</v>
      </c>
      <c r="P2099" s="22">
        <v>44396.5</v>
      </c>
      <c r="Q2099">
        <f t="shared" si="196"/>
        <v>41.5</v>
      </c>
      <c r="R2099" s="33">
        <f t="shared" si="197"/>
        <v>934.57999999999993</v>
      </c>
    </row>
    <row r="2100" spans="1:18" x14ac:dyDescent="0.35">
      <c r="A2100" t="s">
        <v>381</v>
      </c>
      <c r="B2100" s="21" t="s">
        <v>313</v>
      </c>
      <c r="C2100" s="22">
        <v>44362</v>
      </c>
      <c r="D2100" t="s">
        <v>99</v>
      </c>
      <c r="E2100" t="s">
        <v>100</v>
      </c>
      <c r="F2100" s="21" t="s">
        <v>164</v>
      </c>
      <c r="G2100" s="32">
        <v>96.34</v>
      </c>
      <c r="H2100" s="22">
        <v>44348</v>
      </c>
      <c r="I2100" s="23">
        <v>44362</v>
      </c>
      <c r="J2100">
        <f t="shared" si="192"/>
        <v>15</v>
      </c>
      <c r="K2100" s="2">
        <f t="shared" si="193"/>
        <v>44355</v>
      </c>
      <c r="L2100" s="9">
        <f t="shared" si="194"/>
        <v>15</v>
      </c>
      <c r="M2100" s="2">
        <f t="shared" si="195"/>
        <v>44355</v>
      </c>
      <c r="N2100" s="22">
        <v>44362</v>
      </c>
      <c r="O2100" s="22">
        <v>44397</v>
      </c>
      <c r="P2100" s="22">
        <v>44396.5</v>
      </c>
      <c r="Q2100">
        <f t="shared" si="196"/>
        <v>41.5</v>
      </c>
      <c r="R2100" s="33">
        <f t="shared" si="197"/>
        <v>3998.11</v>
      </c>
    </row>
    <row r="2101" spans="1:18" x14ac:dyDescent="0.35">
      <c r="A2101" t="s">
        <v>381</v>
      </c>
      <c r="B2101" s="21" t="s">
        <v>313</v>
      </c>
      <c r="C2101" s="22">
        <v>44362</v>
      </c>
      <c r="D2101" t="s">
        <v>171</v>
      </c>
      <c r="E2101" t="s">
        <v>172</v>
      </c>
      <c r="F2101" s="21" t="s">
        <v>176</v>
      </c>
      <c r="G2101" s="32">
        <v>59.05</v>
      </c>
      <c r="H2101" s="22">
        <v>44348</v>
      </c>
      <c r="I2101" s="23">
        <v>44362</v>
      </c>
      <c r="J2101">
        <f t="shared" si="192"/>
        <v>15</v>
      </c>
      <c r="K2101" s="2">
        <f t="shared" si="193"/>
        <v>44355</v>
      </c>
      <c r="L2101" s="9">
        <f t="shared" si="194"/>
        <v>15</v>
      </c>
      <c r="M2101" s="2">
        <f t="shared" si="195"/>
        <v>44355</v>
      </c>
      <c r="N2101" s="22">
        <v>44362</v>
      </c>
      <c r="O2101" s="22">
        <v>44397</v>
      </c>
      <c r="P2101" s="22">
        <v>44396.5</v>
      </c>
      <c r="Q2101">
        <f t="shared" si="196"/>
        <v>41.5</v>
      </c>
      <c r="R2101" s="33">
        <f t="shared" si="197"/>
        <v>2450.5749999999998</v>
      </c>
    </row>
    <row r="2102" spans="1:18" x14ac:dyDescent="0.35">
      <c r="A2102" t="s">
        <v>381</v>
      </c>
      <c r="B2102" s="21" t="s">
        <v>313</v>
      </c>
      <c r="C2102" s="22">
        <v>44362</v>
      </c>
      <c r="D2102" t="s">
        <v>99</v>
      </c>
      <c r="E2102" t="s">
        <v>100</v>
      </c>
      <c r="F2102" s="21" t="s">
        <v>164</v>
      </c>
      <c r="G2102" s="32">
        <v>112.19</v>
      </c>
      <c r="H2102" s="22">
        <v>44348</v>
      </c>
      <c r="I2102" s="23">
        <v>44362</v>
      </c>
      <c r="J2102">
        <f t="shared" si="192"/>
        <v>15</v>
      </c>
      <c r="K2102" s="2">
        <f t="shared" si="193"/>
        <v>44355</v>
      </c>
      <c r="L2102" s="9">
        <f t="shared" si="194"/>
        <v>15</v>
      </c>
      <c r="M2102" s="2">
        <f t="shared" si="195"/>
        <v>44355</v>
      </c>
      <c r="N2102" s="22">
        <v>44362</v>
      </c>
      <c r="O2102" s="22">
        <v>44397</v>
      </c>
      <c r="P2102" s="22">
        <v>44396.5</v>
      </c>
      <c r="Q2102">
        <f t="shared" si="196"/>
        <v>41.5</v>
      </c>
      <c r="R2102" s="33">
        <f t="shared" si="197"/>
        <v>4655.8850000000002</v>
      </c>
    </row>
    <row r="2103" spans="1:18" x14ac:dyDescent="0.35">
      <c r="A2103" t="s">
        <v>381</v>
      </c>
      <c r="B2103" s="21" t="s">
        <v>313</v>
      </c>
      <c r="C2103" s="22">
        <v>44362</v>
      </c>
      <c r="D2103" t="s">
        <v>161</v>
      </c>
      <c r="E2103" t="s">
        <v>162</v>
      </c>
      <c r="F2103" s="21" t="s">
        <v>165</v>
      </c>
      <c r="G2103" s="32">
        <v>408.80999999999995</v>
      </c>
      <c r="H2103" s="22">
        <v>44348</v>
      </c>
      <c r="I2103" s="23">
        <v>44362</v>
      </c>
      <c r="J2103">
        <f t="shared" si="192"/>
        <v>15</v>
      </c>
      <c r="K2103" s="2">
        <f t="shared" si="193"/>
        <v>44355</v>
      </c>
      <c r="L2103" s="9">
        <f t="shared" si="194"/>
        <v>15</v>
      </c>
      <c r="M2103" s="2">
        <f t="shared" si="195"/>
        <v>44355</v>
      </c>
      <c r="N2103" s="22">
        <v>44362</v>
      </c>
      <c r="O2103" s="22">
        <v>44397</v>
      </c>
      <c r="P2103" s="22">
        <v>44396.5</v>
      </c>
      <c r="Q2103">
        <f t="shared" si="196"/>
        <v>41.5</v>
      </c>
      <c r="R2103" s="33">
        <f t="shared" si="197"/>
        <v>16965.614999999998</v>
      </c>
    </row>
    <row r="2104" spans="1:18" x14ac:dyDescent="0.35">
      <c r="A2104" t="s">
        <v>381</v>
      </c>
      <c r="B2104" s="21" t="s">
        <v>313</v>
      </c>
      <c r="C2104" s="22">
        <v>44362</v>
      </c>
      <c r="D2104" t="s">
        <v>161</v>
      </c>
      <c r="E2104" t="s">
        <v>162</v>
      </c>
      <c r="F2104" s="21" t="s">
        <v>163</v>
      </c>
      <c r="G2104" s="32">
        <v>558.30000000000007</v>
      </c>
      <c r="H2104" s="22">
        <v>44348</v>
      </c>
      <c r="I2104" s="23">
        <v>44362</v>
      </c>
      <c r="J2104">
        <f t="shared" si="192"/>
        <v>15</v>
      </c>
      <c r="K2104" s="2">
        <f t="shared" si="193"/>
        <v>44355</v>
      </c>
      <c r="L2104" s="9">
        <f t="shared" si="194"/>
        <v>15</v>
      </c>
      <c r="M2104" s="2">
        <f t="shared" si="195"/>
        <v>44355</v>
      </c>
      <c r="N2104" s="22">
        <v>44362</v>
      </c>
      <c r="O2104" s="22">
        <v>44397</v>
      </c>
      <c r="P2104" s="22">
        <v>44396.5</v>
      </c>
      <c r="Q2104">
        <f t="shared" si="196"/>
        <v>41.5</v>
      </c>
      <c r="R2104" s="33">
        <f t="shared" si="197"/>
        <v>23169.450000000004</v>
      </c>
    </row>
    <row r="2105" spans="1:18" x14ac:dyDescent="0.35">
      <c r="A2105" t="s">
        <v>381</v>
      </c>
      <c r="B2105" s="21" t="s">
        <v>313</v>
      </c>
      <c r="C2105" s="22">
        <v>44362</v>
      </c>
      <c r="D2105" t="s">
        <v>161</v>
      </c>
      <c r="E2105" t="s">
        <v>162</v>
      </c>
      <c r="F2105" s="21" t="s">
        <v>323</v>
      </c>
      <c r="G2105" s="32">
        <v>349.78000000000003</v>
      </c>
      <c r="H2105" s="22">
        <v>44348</v>
      </c>
      <c r="I2105" s="23">
        <v>44362</v>
      </c>
      <c r="J2105">
        <f t="shared" si="192"/>
        <v>15</v>
      </c>
      <c r="K2105" s="2">
        <f t="shared" si="193"/>
        <v>44355</v>
      </c>
      <c r="L2105" s="9">
        <f t="shared" si="194"/>
        <v>15</v>
      </c>
      <c r="M2105" s="2">
        <f t="shared" si="195"/>
        <v>44355</v>
      </c>
      <c r="N2105" s="22">
        <v>44362</v>
      </c>
      <c r="O2105" s="22">
        <v>44397</v>
      </c>
      <c r="P2105" s="22">
        <v>44396.5</v>
      </c>
      <c r="Q2105">
        <f t="shared" si="196"/>
        <v>41.5</v>
      </c>
      <c r="R2105" s="33">
        <f t="shared" si="197"/>
        <v>14515.87</v>
      </c>
    </row>
    <row r="2106" spans="1:18" x14ac:dyDescent="0.35">
      <c r="A2106" t="s">
        <v>381</v>
      </c>
      <c r="B2106" s="21" t="s">
        <v>313</v>
      </c>
      <c r="C2106" s="22">
        <v>44362</v>
      </c>
      <c r="D2106" t="s">
        <v>161</v>
      </c>
      <c r="E2106" t="s">
        <v>162</v>
      </c>
      <c r="F2106" s="21" t="s">
        <v>166</v>
      </c>
      <c r="G2106" s="32">
        <v>542.90000000000009</v>
      </c>
      <c r="H2106" s="22">
        <v>44348</v>
      </c>
      <c r="I2106" s="23">
        <v>44362</v>
      </c>
      <c r="J2106">
        <f t="shared" si="192"/>
        <v>15</v>
      </c>
      <c r="K2106" s="2">
        <f t="shared" si="193"/>
        <v>44355</v>
      </c>
      <c r="L2106" s="9">
        <f t="shared" si="194"/>
        <v>15</v>
      </c>
      <c r="M2106" s="2">
        <f t="shared" si="195"/>
        <v>44355</v>
      </c>
      <c r="N2106" s="22">
        <v>44362</v>
      </c>
      <c r="O2106" s="22">
        <v>44397</v>
      </c>
      <c r="P2106" s="22">
        <v>44396.5</v>
      </c>
      <c r="Q2106">
        <f t="shared" si="196"/>
        <v>41.5</v>
      </c>
      <c r="R2106" s="33">
        <f t="shared" si="197"/>
        <v>22530.350000000002</v>
      </c>
    </row>
    <row r="2107" spans="1:18" x14ac:dyDescent="0.35">
      <c r="A2107" t="s">
        <v>381</v>
      </c>
      <c r="B2107" s="21" t="s">
        <v>313</v>
      </c>
      <c r="C2107" s="22">
        <v>44362</v>
      </c>
      <c r="D2107" t="s">
        <v>171</v>
      </c>
      <c r="E2107" t="s">
        <v>172</v>
      </c>
      <c r="F2107" s="21" t="s">
        <v>166</v>
      </c>
      <c r="G2107" s="32">
        <v>75.16</v>
      </c>
      <c r="H2107" s="22">
        <v>44348</v>
      </c>
      <c r="I2107" s="23">
        <v>44362</v>
      </c>
      <c r="J2107">
        <f t="shared" si="192"/>
        <v>15</v>
      </c>
      <c r="K2107" s="2">
        <f t="shared" si="193"/>
        <v>44355</v>
      </c>
      <c r="L2107" s="9">
        <f t="shared" si="194"/>
        <v>15</v>
      </c>
      <c r="M2107" s="2">
        <f t="shared" si="195"/>
        <v>44355</v>
      </c>
      <c r="N2107" s="22">
        <v>44362</v>
      </c>
      <c r="O2107" s="22">
        <v>44397</v>
      </c>
      <c r="P2107" s="22">
        <v>44396.5</v>
      </c>
      <c r="Q2107">
        <f t="shared" si="196"/>
        <v>41.5</v>
      </c>
      <c r="R2107" s="33">
        <f t="shared" si="197"/>
        <v>3119.14</v>
      </c>
    </row>
    <row r="2108" spans="1:18" x14ac:dyDescent="0.35">
      <c r="A2108" t="s">
        <v>381</v>
      </c>
      <c r="B2108" s="21" t="s">
        <v>313</v>
      </c>
      <c r="C2108" s="22">
        <v>44362</v>
      </c>
      <c r="D2108" t="s">
        <v>161</v>
      </c>
      <c r="E2108" t="s">
        <v>162</v>
      </c>
      <c r="F2108" s="21" t="s">
        <v>167</v>
      </c>
      <c r="G2108" s="32">
        <v>1186.76</v>
      </c>
      <c r="H2108" s="22">
        <v>44348</v>
      </c>
      <c r="I2108" s="23">
        <v>44362</v>
      </c>
      <c r="J2108">
        <f t="shared" si="192"/>
        <v>15</v>
      </c>
      <c r="K2108" s="2">
        <f t="shared" si="193"/>
        <v>44355</v>
      </c>
      <c r="L2108" s="9">
        <f t="shared" si="194"/>
        <v>15</v>
      </c>
      <c r="M2108" s="2">
        <f t="shared" si="195"/>
        <v>44355</v>
      </c>
      <c r="N2108" s="22">
        <v>44362</v>
      </c>
      <c r="O2108" s="22">
        <v>44397</v>
      </c>
      <c r="P2108" s="22">
        <v>44396.5</v>
      </c>
      <c r="Q2108">
        <f t="shared" si="196"/>
        <v>41.5</v>
      </c>
      <c r="R2108" s="33">
        <f t="shared" si="197"/>
        <v>49250.54</v>
      </c>
    </row>
    <row r="2109" spans="1:18" x14ac:dyDescent="0.35">
      <c r="A2109" t="s">
        <v>381</v>
      </c>
      <c r="B2109" s="21" t="s">
        <v>313</v>
      </c>
      <c r="C2109" s="22">
        <v>44362</v>
      </c>
      <c r="D2109" t="s">
        <v>161</v>
      </c>
      <c r="E2109" t="s">
        <v>162</v>
      </c>
      <c r="F2109" s="21" t="s">
        <v>168</v>
      </c>
      <c r="G2109" s="32">
        <v>69.33</v>
      </c>
      <c r="H2109" s="22">
        <v>44348</v>
      </c>
      <c r="I2109" s="23">
        <v>44362</v>
      </c>
      <c r="J2109">
        <f t="shared" si="192"/>
        <v>15</v>
      </c>
      <c r="K2109" s="2">
        <f t="shared" si="193"/>
        <v>44355</v>
      </c>
      <c r="L2109" s="9">
        <f t="shared" si="194"/>
        <v>15</v>
      </c>
      <c r="M2109" s="2">
        <f t="shared" si="195"/>
        <v>44355</v>
      </c>
      <c r="N2109" s="22">
        <v>44362</v>
      </c>
      <c r="O2109" s="22">
        <v>44397</v>
      </c>
      <c r="P2109" s="22">
        <v>44396.5</v>
      </c>
      <c r="Q2109">
        <f t="shared" si="196"/>
        <v>41.5</v>
      </c>
      <c r="R2109" s="33">
        <f t="shared" si="197"/>
        <v>2877.1949999999997</v>
      </c>
    </row>
    <row r="2110" spans="1:18" x14ac:dyDescent="0.35">
      <c r="A2110" t="s">
        <v>381</v>
      </c>
      <c r="B2110" s="21" t="s">
        <v>313</v>
      </c>
      <c r="C2110" s="22">
        <v>44362</v>
      </c>
      <c r="D2110" t="s">
        <v>161</v>
      </c>
      <c r="E2110" t="s">
        <v>162</v>
      </c>
      <c r="F2110" s="21" t="s">
        <v>322</v>
      </c>
      <c r="G2110" s="32">
        <v>499.52</v>
      </c>
      <c r="H2110" s="22">
        <v>44348</v>
      </c>
      <c r="I2110" s="23">
        <v>44362</v>
      </c>
      <c r="J2110">
        <f t="shared" ref="J2110:J2173" si="198">I2110-H2110+1</f>
        <v>15</v>
      </c>
      <c r="K2110" s="2">
        <f t="shared" ref="K2110:K2173" si="199">(H2110+I2110)/2</f>
        <v>44355</v>
      </c>
      <c r="L2110" s="9">
        <f t="shared" si="194"/>
        <v>15</v>
      </c>
      <c r="M2110" s="2">
        <f t="shared" si="195"/>
        <v>44355</v>
      </c>
      <c r="N2110" s="22">
        <v>44362</v>
      </c>
      <c r="O2110" s="22">
        <v>44397</v>
      </c>
      <c r="P2110" s="22">
        <v>44396.5</v>
      </c>
      <c r="Q2110">
        <f t="shared" si="196"/>
        <v>41.5</v>
      </c>
      <c r="R2110" s="33">
        <f t="shared" si="197"/>
        <v>20730.079999999998</v>
      </c>
    </row>
    <row r="2111" spans="1:18" x14ac:dyDescent="0.35">
      <c r="A2111" t="s">
        <v>381</v>
      </c>
      <c r="B2111" s="21" t="s">
        <v>313</v>
      </c>
      <c r="C2111" s="22">
        <v>44362</v>
      </c>
      <c r="D2111" t="s">
        <v>161</v>
      </c>
      <c r="E2111" t="s">
        <v>162</v>
      </c>
      <c r="F2111" s="21" t="s">
        <v>195</v>
      </c>
      <c r="G2111" s="32">
        <v>1708.4700000000003</v>
      </c>
      <c r="H2111" s="22">
        <v>44348</v>
      </c>
      <c r="I2111" s="23">
        <v>44362</v>
      </c>
      <c r="J2111">
        <f t="shared" si="198"/>
        <v>15</v>
      </c>
      <c r="K2111" s="2">
        <f t="shared" si="199"/>
        <v>44355</v>
      </c>
      <c r="L2111" s="9">
        <f t="shared" si="194"/>
        <v>15</v>
      </c>
      <c r="M2111" s="2">
        <f t="shared" si="195"/>
        <v>44355</v>
      </c>
      <c r="N2111" s="22">
        <v>44362</v>
      </c>
      <c r="O2111" s="22">
        <v>44397</v>
      </c>
      <c r="P2111" s="22">
        <v>44396.5</v>
      </c>
      <c r="Q2111">
        <f t="shared" si="196"/>
        <v>41.5</v>
      </c>
      <c r="R2111" s="33">
        <f t="shared" si="197"/>
        <v>70901.505000000005</v>
      </c>
    </row>
    <row r="2112" spans="1:18" x14ac:dyDescent="0.35">
      <c r="A2112" t="s">
        <v>381</v>
      </c>
      <c r="B2112" s="21" t="s">
        <v>313</v>
      </c>
      <c r="C2112" s="22">
        <v>44362</v>
      </c>
      <c r="D2112" t="s">
        <v>161</v>
      </c>
      <c r="E2112" t="s">
        <v>162</v>
      </c>
      <c r="F2112" s="21" t="s">
        <v>324</v>
      </c>
      <c r="G2112" s="32">
        <v>274.59000000000003</v>
      </c>
      <c r="H2112" s="22">
        <v>44348</v>
      </c>
      <c r="I2112" s="23">
        <v>44362</v>
      </c>
      <c r="J2112">
        <f t="shared" si="198"/>
        <v>15</v>
      </c>
      <c r="K2112" s="2">
        <f t="shared" si="199"/>
        <v>44355</v>
      </c>
      <c r="L2112" s="9">
        <f t="shared" si="194"/>
        <v>15</v>
      </c>
      <c r="M2112" s="2">
        <f t="shared" si="195"/>
        <v>44355</v>
      </c>
      <c r="N2112" s="22">
        <v>44362</v>
      </c>
      <c r="O2112" s="22">
        <v>44397</v>
      </c>
      <c r="P2112" s="22">
        <v>44396.5</v>
      </c>
      <c r="Q2112">
        <f t="shared" si="196"/>
        <v>41.5</v>
      </c>
      <c r="R2112" s="33">
        <f t="shared" si="197"/>
        <v>11395.485000000001</v>
      </c>
    </row>
    <row r="2113" spans="1:18" x14ac:dyDescent="0.35">
      <c r="A2113" t="s">
        <v>381</v>
      </c>
      <c r="B2113" s="21" t="s">
        <v>313</v>
      </c>
      <c r="C2113" s="22">
        <v>44362</v>
      </c>
      <c r="D2113" t="s">
        <v>99</v>
      </c>
      <c r="E2113" t="s">
        <v>100</v>
      </c>
      <c r="F2113" s="21" t="s">
        <v>216</v>
      </c>
      <c r="G2113" s="32">
        <v>5223.1100000000006</v>
      </c>
      <c r="H2113" s="22">
        <v>44348</v>
      </c>
      <c r="I2113" s="23">
        <v>44362</v>
      </c>
      <c r="J2113">
        <f t="shared" si="198"/>
        <v>15</v>
      </c>
      <c r="K2113" s="2">
        <f t="shared" si="199"/>
        <v>44355</v>
      </c>
      <c r="L2113" s="9">
        <f t="shared" si="194"/>
        <v>15</v>
      </c>
      <c r="M2113" s="2">
        <f t="shared" si="195"/>
        <v>44355</v>
      </c>
      <c r="N2113" s="22">
        <v>44362</v>
      </c>
      <c r="O2113" s="22">
        <v>44397</v>
      </c>
      <c r="P2113" s="22">
        <v>44396.5</v>
      </c>
      <c r="Q2113">
        <f t="shared" si="196"/>
        <v>41.5</v>
      </c>
      <c r="R2113" s="33">
        <f t="shared" si="197"/>
        <v>216759.06500000003</v>
      </c>
    </row>
    <row r="2114" spans="1:18" x14ac:dyDescent="0.35">
      <c r="A2114" t="s">
        <v>381</v>
      </c>
      <c r="B2114" s="21" t="s">
        <v>313</v>
      </c>
      <c r="C2114" s="22">
        <v>44362</v>
      </c>
      <c r="D2114" t="s">
        <v>161</v>
      </c>
      <c r="E2114" t="s">
        <v>162</v>
      </c>
      <c r="F2114" s="21" t="s">
        <v>288</v>
      </c>
      <c r="G2114" s="32">
        <v>109.88</v>
      </c>
      <c r="H2114" s="22">
        <v>44348</v>
      </c>
      <c r="I2114" s="23">
        <v>44362</v>
      </c>
      <c r="J2114">
        <f t="shared" si="198"/>
        <v>15</v>
      </c>
      <c r="K2114" s="2">
        <f t="shared" si="199"/>
        <v>44355</v>
      </c>
      <c r="L2114" s="9">
        <f t="shared" si="194"/>
        <v>15</v>
      </c>
      <c r="M2114" s="2">
        <f t="shared" si="195"/>
        <v>44355</v>
      </c>
      <c r="N2114" s="22">
        <v>44362</v>
      </c>
      <c r="O2114" s="22">
        <v>44397</v>
      </c>
      <c r="P2114" s="22">
        <v>44396.5</v>
      </c>
      <c r="Q2114">
        <f t="shared" si="196"/>
        <v>41.5</v>
      </c>
      <c r="R2114" s="33">
        <f t="shared" si="197"/>
        <v>4560.0199999999995</v>
      </c>
    </row>
    <row r="2115" spans="1:18" x14ac:dyDescent="0.35">
      <c r="A2115" t="s">
        <v>381</v>
      </c>
      <c r="B2115" s="21" t="s">
        <v>313</v>
      </c>
      <c r="C2115" s="22">
        <v>44362</v>
      </c>
      <c r="D2115" t="s">
        <v>161</v>
      </c>
      <c r="E2115" t="s">
        <v>162</v>
      </c>
      <c r="F2115" s="21" t="s">
        <v>169</v>
      </c>
      <c r="G2115" s="32">
        <v>206.55</v>
      </c>
      <c r="H2115" s="22">
        <v>44348</v>
      </c>
      <c r="I2115" s="23">
        <v>44362</v>
      </c>
      <c r="J2115">
        <f t="shared" si="198"/>
        <v>15</v>
      </c>
      <c r="K2115" s="2">
        <f t="shared" si="199"/>
        <v>44355</v>
      </c>
      <c r="L2115" s="9">
        <f t="shared" si="194"/>
        <v>15</v>
      </c>
      <c r="M2115" s="2">
        <f t="shared" si="195"/>
        <v>44355</v>
      </c>
      <c r="N2115" s="22">
        <v>44362</v>
      </c>
      <c r="O2115" s="22">
        <v>44397</v>
      </c>
      <c r="P2115" s="22">
        <v>44396.5</v>
      </c>
      <c r="Q2115">
        <f t="shared" si="196"/>
        <v>41.5</v>
      </c>
      <c r="R2115" s="33">
        <f t="shared" si="197"/>
        <v>8571.8250000000007</v>
      </c>
    </row>
    <row r="2116" spans="1:18" x14ac:dyDescent="0.35">
      <c r="A2116" t="s">
        <v>381</v>
      </c>
      <c r="B2116" s="21" t="s">
        <v>313</v>
      </c>
      <c r="C2116" s="22">
        <v>44362</v>
      </c>
      <c r="D2116" t="s">
        <v>161</v>
      </c>
      <c r="E2116" t="s">
        <v>162</v>
      </c>
      <c r="F2116" s="21" t="s">
        <v>170</v>
      </c>
      <c r="G2116" s="32">
        <v>218.65</v>
      </c>
      <c r="H2116" s="22">
        <v>44348</v>
      </c>
      <c r="I2116" s="23">
        <v>44362</v>
      </c>
      <c r="J2116">
        <f t="shared" si="198"/>
        <v>15</v>
      </c>
      <c r="K2116" s="2">
        <f t="shared" si="199"/>
        <v>44355</v>
      </c>
      <c r="L2116" s="9">
        <f t="shared" si="194"/>
        <v>15</v>
      </c>
      <c r="M2116" s="2">
        <f t="shared" si="195"/>
        <v>44355</v>
      </c>
      <c r="N2116" s="22">
        <v>44362</v>
      </c>
      <c r="O2116" s="22">
        <v>44397</v>
      </c>
      <c r="P2116" s="22">
        <v>44396.5</v>
      </c>
      <c r="Q2116">
        <f t="shared" si="196"/>
        <v>41.5</v>
      </c>
      <c r="R2116" s="33">
        <f t="shared" si="197"/>
        <v>9073.9750000000004</v>
      </c>
    </row>
    <row r="2117" spans="1:18" x14ac:dyDescent="0.35">
      <c r="A2117" t="s">
        <v>381</v>
      </c>
      <c r="B2117" s="21" t="s">
        <v>313</v>
      </c>
      <c r="C2117" s="22">
        <v>44362</v>
      </c>
      <c r="D2117" t="s">
        <v>171</v>
      </c>
      <c r="E2117" t="s">
        <v>172</v>
      </c>
      <c r="F2117" s="21" t="s">
        <v>170</v>
      </c>
      <c r="G2117" s="32">
        <v>266</v>
      </c>
      <c r="H2117" s="22">
        <v>44348</v>
      </c>
      <c r="I2117" s="23">
        <v>44362</v>
      </c>
      <c r="J2117">
        <f t="shared" si="198"/>
        <v>15</v>
      </c>
      <c r="K2117" s="2">
        <f t="shared" si="199"/>
        <v>44355</v>
      </c>
      <c r="L2117" s="9">
        <f t="shared" si="194"/>
        <v>15</v>
      </c>
      <c r="M2117" s="2">
        <f t="shared" si="195"/>
        <v>44355</v>
      </c>
      <c r="N2117" s="22">
        <v>44362</v>
      </c>
      <c r="O2117" s="22">
        <v>44397</v>
      </c>
      <c r="P2117" s="22">
        <v>44396.5</v>
      </c>
      <c r="Q2117">
        <f t="shared" si="196"/>
        <v>41.5</v>
      </c>
      <c r="R2117" s="33">
        <f t="shared" si="197"/>
        <v>11039</v>
      </c>
    </row>
    <row r="2118" spans="1:18" x14ac:dyDescent="0.35">
      <c r="A2118" t="s">
        <v>381</v>
      </c>
      <c r="B2118" s="21" t="s">
        <v>313</v>
      </c>
      <c r="C2118" s="22">
        <v>44362</v>
      </c>
      <c r="D2118" t="s">
        <v>161</v>
      </c>
      <c r="E2118" t="s">
        <v>162</v>
      </c>
      <c r="F2118" s="21" t="s">
        <v>196</v>
      </c>
      <c r="G2118" s="32">
        <v>364.56</v>
      </c>
      <c r="H2118" s="22">
        <v>44348</v>
      </c>
      <c r="I2118" s="23">
        <v>44362</v>
      </c>
      <c r="J2118">
        <f t="shared" si="198"/>
        <v>15</v>
      </c>
      <c r="K2118" s="2">
        <f t="shared" si="199"/>
        <v>44355</v>
      </c>
      <c r="L2118" s="9">
        <f t="shared" si="194"/>
        <v>15</v>
      </c>
      <c r="M2118" s="2">
        <f t="shared" si="195"/>
        <v>44355</v>
      </c>
      <c r="N2118" s="22">
        <v>44362</v>
      </c>
      <c r="O2118" s="22">
        <v>44397</v>
      </c>
      <c r="P2118" s="22">
        <v>44396.5</v>
      </c>
      <c r="Q2118">
        <f t="shared" si="196"/>
        <v>41.5</v>
      </c>
      <c r="R2118" s="33">
        <f t="shared" si="197"/>
        <v>15129.24</v>
      </c>
    </row>
    <row r="2119" spans="1:18" x14ac:dyDescent="0.35">
      <c r="A2119" t="s">
        <v>381</v>
      </c>
      <c r="B2119" s="21" t="s">
        <v>313</v>
      </c>
      <c r="C2119" s="22">
        <v>44362</v>
      </c>
      <c r="D2119" t="s">
        <v>161</v>
      </c>
      <c r="E2119" t="s">
        <v>162</v>
      </c>
      <c r="F2119" s="21" t="s">
        <v>173</v>
      </c>
      <c r="G2119" s="32">
        <v>1843.84</v>
      </c>
      <c r="H2119" s="22">
        <v>44348</v>
      </c>
      <c r="I2119" s="23">
        <v>44362</v>
      </c>
      <c r="J2119">
        <f t="shared" si="198"/>
        <v>15</v>
      </c>
      <c r="K2119" s="2">
        <f t="shared" si="199"/>
        <v>44355</v>
      </c>
      <c r="L2119" s="9">
        <f t="shared" si="194"/>
        <v>15</v>
      </c>
      <c r="M2119" s="2">
        <f t="shared" si="195"/>
        <v>44355</v>
      </c>
      <c r="N2119" s="22">
        <v>44362</v>
      </c>
      <c r="O2119" s="22">
        <v>44397</v>
      </c>
      <c r="P2119" s="22">
        <v>44396.5</v>
      </c>
      <c r="Q2119">
        <f t="shared" si="196"/>
        <v>41.5</v>
      </c>
      <c r="R2119" s="33">
        <f t="shared" si="197"/>
        <v>76519.360000000001</v>
      </c>
    </row>
    <row r="2120" spans="1:18" x14ac:dyDescent="0.35">
      <c r="A2120" t="s">
        <v>381</v>
      </c>
      <c r="B2120" s="21" t="s">
        <v>313</v>
      </c>
      <c r="C2120" s="22">
        <v>44362</v>
      </c>
      <c r="D2120" t="s">
        <v>171</v>
      </c>
      <c r="E2120" t="s">
        <v>172</v>
      </c>
      <c r="F2120" s="21" t="s">
        <v>173</v>
      </c>
      <c r="G2120" s="32">
        <v>1012.1399999999999</v>
      </c>
      <c r="H2120" s="22">
        <v>44348</v>
      </c>
      <c r="I2120" s="23">
        <v>44362</v>
      </c>
      <c r="J2120">
        <f t="shared" si="198"/>
        <v>15</v>
      </c>
      <c r="K2120" s="2">
        <f t="shared" si="199"/>
        <v>44355</v>
      </c>
      <c r="L2120" s="9">
        <f t="shared" si="194"/>
        <v>15</v>
      </c>
      <c r="M2120" s="2">
        <f t="shared" si="195"/>
        <v>44355</v>
      </c>
      <c r="N2120" s="22">
        <v>44362</v>
      </c>
      <c r="O2120" s="22">
        <v>44397</v>
      </c>
      <c r="P2120" s="22">
        <v>44396.5</v>
      </c>
      <c r="Q2120">
        <f t="shared" si="196"/>
        <v>41.5</v>
      </c>
      <c r="R2120" s="33">
        <f t="shared" si="197"/>
        <v>42003.81</v>
      </c>
    </row>
    <row r="2121" spans="1:18" x14ac:dyDescent="0.35">
      <c r="A2121" t="s">
        <v>381</v>
      </c>
      <c r="B2121" s="21" t="s">
        <v>313</v>
      </c>
      <c r="C2121" s="22">
        <v>44362</v>
      </c>
      <c r="D2121" t="s">
        <v>161</v>
      </c>
      <c r="E2121" t="s">
        <v>162</v>
      </c>
      <c r="F2121" s="21" t="s">
        <v>278</v>
      </c>
      <c r="G2121" s="32">
        <v>58.67</v>
      </c>
      <c r="H2121" s="22">
        <v>44348</v>
      </c>
      <c r="I2121" s="23">
        <v>44362</v>
      </c>
      <c r="J2121">
        <f t="shared" si="198"/>
        <v>15</v>
      </c>
      <c r="K2121" s="2">
        <f t="shared" si="199"/>
        <v>44355</v>
      </c>
      <c r="L2121" s="9">
        <f t="shared" si="194"/>
        <v>15</v>
      </c>
      <c r="M2121" s="2">
        <f t="shared" si="195"/>
        <v>44355</v>
      </c>
      <c r="N2121" s="22">
        <v>44362</v>
      </c>
      <c r="O2121" s="22">
        <v>44397</v>
      </c>
      <c r="P2121" s="22">
        <v>44396.5</v>
      </c>
      <c r="Q2121">
        <f t="shared" si="196"/>
        <v>41.5</v>
      </c>
      <c r="R2121" s="33">
        <f t="shared" si="197"/>
        <v>2434.8050000000003</v>
      </c>
    </row>
    <row r="2122" spans="1:18" x14ac:dyDescent="0.35">
      <c r="A2122" t="s">
        <v>381</v>
      </c>
      <c r="B2122" s="21" t="s">
        <v>313</v>
      </c>
      <c r="C2122" s="22">
        <v>44362</v>
      </c>
      <c r="D2122" t="s">
        <v>161</v>
      </c>
      <c r="E2122" t="s">
        <v>162</v>
      </c>
      <c r="F2122" s="21" t="s">
        <v>174</v>
      </c>
      <c r="G2122" s="32">
        <v>491.24999999999994</v>
      </c>
      <c r="H2122" s="22">
        <v>44348</v>
      </c>
      <c r="I2122" s="23">
        <v>44362</v>
      </c>
      <c r="J2122">
        <f t="shared" si="198"/>
        <v>15</v>
      </c>
      <c r="K2122" s="2">
        <f t="shared" si="199"/>
        <v>44355</v>
      </c>
      <c r="L2122" s="9">
        <f t="shared" si="194"/>
        <v>15</v>
      </c>
      <c r="M2122" s="2">
        <f t="shared" si="195"/>
        <v>44355</v>
      </c>
      <c r="N2122" s="22">
        <v>44362</v>
      </c>
      <c r="O2122" s="22">
        <v>44397</v>
      </c>
      <c r="P2122" s="22">
        <v>44396.5</v>
      </c>
      <c r="Q2122">
        <f t="shared" si="196"/>
        <v>41.5</v>
      </c>
      <c r="R2122" s="33">
        <f t="shared" si="197"/>
        <v>20386.874999999996</v>
      </c>
    </row>
    <row r="2123" spans="1:18" x14ac:dyDescent="0.35">
      <c r="A2123" t="s">
        <v>381</v>
      </c>
      <c r="B2123" s="21" t="s">
        <v>313</v>
      </c>
      <c r="C2123" s="22">
        <v>44362</v>
      </c>
      <c r="D2123" t="s">
        <v>161</v>
      </c>
      <c r="E2123" t="s">
        <v>162</v>
      </c>
      <c r="F2123" s="21" t="s">
        <v>175</v>
      </c>
      <c r="G2123" s="32">
        <v>2158.35</v>
      </c>
      <c r="H2123" s="22">
        <v>44348</v>
      </c>
      <c r="I2123" s="23">
        <v>44362</v>
      </c>
      <c r="J2123">
        <f t="shared" si="198"/>
        <v>15</v>
      </c>
      <c r="K2123" s="2">
        <f t="shared" si="199"/>
        <v>44355</v>
      </c>
      <c r="L2123" s="9">
        <f t="shared" ref="L2123:L2186" si="200">I2123-H2123+1</f>
        <v>15</v>
      </c>
      <c r="M2123" s="2">
        <f t="shared" ref="M2123:M2186" si="201">(H2123+I2123)/2</f>
        <v>44355</v>
      </c>
      <c r="N2123" s="22">
        <v>44362</v>
      </c>
      <c r="O2123" s="22">
        <v>44397</v>
      </c>
      <c r="P2123" s="22">
        <v>44396.5</v>
      </c>
      <c r="Q2123">
        <f t="shared" ref="Q2123:Q2186" si="202">P2123-M2123</f>
        <v>41.5</v>
      </c>
      <c r="R2123" s="33">
        <f t="shared" ref="R2123:R2186" si="203">Q2123*G2123</f>
        <v>89571.524999999994</v>
      </c>
    </row>
    <row r="2124" spans="1:18" x14ac:dyDescent="0.35">
      <c r="A2124" t="s">
        <v>381</v>
      </c>
      <c r="B2124" s="21" t="s">
        <v>313</v>
      </c>
      <c r="C2124" s="22">
        <v>44362</v>
      </c>
      <c r="D2124" t="s">
        <v>161</v>
      </c>
      <c r="E2124" t="s">
        <v>162</v>
      </c>
      <c r="F2124" s="21" t="s">
        <v>197</v>
      </c>
      <c r="G2124" s="32">
        <v>247.61</v>
      </c>
      <c r="H2124" s="22">
        <v>44348</v>
      </c>
      <c r="I2124" s="23">
        <v>44362</v>
      </c>
      <c r="J2124">
        <f t="shared" si="198"/>
        <v>15</v>
      </c>
      <c r="K2124" s="2">
        <f t="shared" si="199"/>
        <v>44355</v>
      </c>
      <c r="L2124" s="9">
        <f t="shared" si="200"/>
        <v>15</v>
      </c>
      <c r="M2124" s="2">
        <f t="shared" si="201"/>
        <v>44355</v>
      </c>
      <c r="N2124" s="22">
        <v>44362</v>
      </c>
      <c r="O2124" s="22">
        <v>44397</v>
      </c>
      <c r="P2124" s="22">
        <v>44396.5</v>
      </c>
      <c r="Q2124">
        <f t="shared" si="202"/>
        <v>41.5</v>
      </c>
      <c r="R2124" s="33">
        <f t="shared" si="203"/>
        <v>10275.815000000001</v>
      </c>
    </row>
    <row r="2125" spans="1:18" x14ac:dyDescent="0.35">
      <c r="A2125" t="s">
        <v>381</v>
      </c>
      <c r="B2125" s="21" t="s">
        <v>313</v>
      </c>
      <c r="C2125" s="22">
        <v>44362</v>
      </c>
      <c r="D2125" t="s">
        <v>161</v>
      </c>
      <c r="E2125" t="s">
        <v>162</v>
      </c>
      <c r="F2125" s="21" t="s">
        <v>325</v>
      </c>
      <c r="G2125" s="32">
        <v>75.2</v>
      </c>
      <c r="H2125" s="22">
        <v>44348</v>
      </c>
      <c r="I2125" s="23">
        <v>44362</v>
      </c>
      <c r="J2125">
        <f t="shared" si="198"/>
        <v>15</v>
      </c>
      <c r="K2125" s="2">
        <f t="shared" si="199"/>
        <v>44355</v>
      </c>
      <c r="L2125" s="9">
        <f t="shared" si="200"/>
        <v>15</v>
      </c>
      <c r="M2125" s="2">
        <f t="shared" si="201"/>
        <v>44355</v>
      </c>
      <c r="N2125" s="22">
        <v>44362</v>
      </c>
      <c r="O2125" s="22">
        <v>44397</v>
      </c>
      <c r="P2125" s="22">
        <v>44396.5</v>
      </c>
      <c r="Q2125">
        <f t="shared" si="202"/>
        <v>41.5</v>
      </c>
      <c r="R2125" s="33">
        <f t="shared" si="203"/>
        <v>3120.8</v>
      </c>
    </row>
    <row r="2126" spans="1:18" x14ac:dyDescent="0.35">
      <c r="A2126" t="s">
        <v>381</v>
      </c>
      <c r="B2126" s="21" t="s">
        <v>313</v>
      </c>
      <c r="C2126" s="22">
        <v>44362</v>
      </c>
      <c r="D2126" t="s">
        <v>161</v>
      </c>
      <c r="E2126" t="s">
        <v>162</v>
      </c>
      <c r="F2126" s="21" t="s">
        <v>176</v>
      </c>
      <c r="G2126" s="32">
        <v>9653.0699999999961</v>
      </c>
      <c r="H2126" s="22">
        <v>44348</v>
      </c>
      <c r="I2126" s="23">
        <v>44362</v>
      </c>
      <c r="J2126">
        <f t="shared" si="198"/>
        <v>15</v>
      </c>
      <c r="K2126" s="2">
        <f t="shared" si="199"/>
        <v>44355</v>
      </c>
      <c r="L2126" s="9">
        <f t="shared" si="200"/>
        <v>15</v>
      </c>
      <c r="M2126" s="2">
        <f t="shared" si="201"/>
        <v>44355</v>
      </c>
      <c r="N2126" s="22">
        <v>44362</v>
      </c>
      <c r="O2126" s="22">
        <v>44397</v>
      </c>
      <c r="P2126" s="22">
        <v>44396.5</v>
      </c>
      <c r="Q2126">
        <f t="shared" si="202"/>
        <v>41.5</v>
      </c>
      <c r="R2126" s="33">
        <f t="shared" si="203"/>
        <v>400602.40499999985</v>
      </c>
    </row>
    <row r="2127" spans="1:18" x14ac:dyDescent="0.35">
      <c r="A2127" t="s">
        <v>381</v>
      </c>
      <c r="B2127" s="21" t="s">
        <v>313</v>
      </c>
      <c r="C2127" s="22">
        <v>44362</v>
      </c>
      <c r="D2127" t="s">
        <v>171</v>
      </c>
      <c r="E2127" t="s">
        <v>172</v>
      </c>
      <c r="F2127" s="21" t="s">
        <v>176</v>
      </c>
      <c r="G2127" s="32">
        <v>769.44999999999993</v>
      </c>
      <c r="H2127" s="22">
        <v>44348</v>
      </c>
      <c r="I2127" s="23">
        <v>44362</v>
      </c>
      <c r="J2127">
        <f t="shared" si="198"/>
        <v>15</v>
      </c>
      <c r="K2127" s="2">
        <f t="shared" si="199"/>
        <v>44355</v>
      </c>
      <c r="L2127" s="9">
        <f t="shared" si="200"/>
        <v>15</v>
      </c>
      <c r="M2127" s="2">
        <f t="shared" si="201"/>
        <v>44355</v>
      </c>
      <c r="N2127" s="22">
        <v>44362</v>
      </c>
      <c r="O2127" s="22">
        <v>44397</v>
      </c>
      <c r="P2127" s="22">
        <v>44396.5</v>
      </c>
      <c r="Q2127">
        <f t="shared" si="202"/>
        <v>41.5</v>
      </c>
      <c r="R2127" s="33">
        <f t="shared" si="203"/>
        <v>31932.174999999996</v>
      </c>
    </row>
    <row r="2128" spans="1:18" x14ac:dyDescent="0.35">
      <c r="A2128" t="s">
        <v>381</v>
      </c>
      <c r="B2128" s="21" t="s">
        <v>313</v>
      </c>
      <c r="C2128" s="22">
        <v>44362</v>
      </c>
      <c r="D2128" t="s">
        <v>161</v>
      </c>
      <c r="E2128" t="s">
        <v>162</v>
      </c>
      <c r="F2128" s="21" t="s">
        <v>326</v>
      </c>
      <c r="G2128" s="32">
        <v>72.28</v>
      </c>
      <c r="H2128" s="22">
        <v>44348</v>
      </c>
      <c r="I2128" s="23">
        <v>44362</v>
      </c>
      <c r="J2128">
        <f t="shared" si="198"/>
        <v>15</v>
      </c>
      <c r="K2128" s="2">
        <f t="shared" si="199"/>
        <v>44355</v>
      </c>
      <c r="L2128" s="9">
        <f t="shared" si="200"/>
        <v>15</v>
      </c>
      <c r="M2128" s="2">
        <f t="shared" si="201"/>
        <v>44355</v>
      </c>
      <c r="N2128" s="22">
        <v>44362</v>
      </c>
      <c r="O2128" s="22">
        <v>44397</v>
      </c>
      <c r="P2128" s="22">
        <v>44396.5</v>
      </c>
      <c r="Q2128">
        <f t="shared" si="202"/>
        <v>41.5</v>
      </c>
      <c r="R2128" s="33">
        <f t="shared" si="203"/>
        <v>2999.62</v>
      </c>
    </row>
    <row r="2129" spans="1:18" x14ac:dyDescent="0.35">
      <c r="A2129" t="s">
        <v>381</v>
      </c>
      <c r="B2129" s="21" t="s">
        <v>313</v>
      </c>
      <c r="C2129" s="22">
        <v>44362</v>
      </c>
      <c r="D2129" t="s">
        <v>161</v>
      </c>
      <c r="E2129" t="s">
        <v>162</v>
      </c>
      <c r="F2129" s="21" t="s">
        <v>177</v>
      </c>
      <c r="G2129" s="32">
        <v>68.38</v>
      </c>
      <c r="H2129" s="22">
        <v>44348</v>
      </c>
      <c r="I2129" s="23">
        <v>44362</v>
      </c>
      <c r="J2129">
        <f t="shared" si="198"/>
        <v>15</v>
      </c>
      <c r="K2129" s="2">
        <f t="shared" si="199"/>
        <v>44355</v>
      </c>
      <c r="L2129" s="9">
        <f t="shared" si="200"/>
        <v>15</v>
      </c>
      <c r="M2129" s="2">
        <f t="shared" si="201"/>
        <v>44355</v>
      </c>
      <c r="N2129" s="22">
        <v>44362</v>
      </c>
      <c r="O2129" s="22">
        <v>44397</v>
      </c>
      <c r="P2129" s="22">
        <v>44396.5</v>
      </c>
      <c r="Q2129">
        <f t="shared" si="202"/>
        <v>41.5</v>
      </c>
      <c r="R2129" s="33">
        <f t="shared" si="203"/>
        <v>2837.77</v>
      </c>
    </row>
    <row r="2130" spans="1:18" x14ac:dyDescent="0.35">
      <c r="A2130" t="s">
        <v>381</v>
      </c>
      <c r="B2130" s="21" t="s">
        <v>313</v>
      </c>
      <c r="C2130" s="22">
        <v>44362</v>
      </c>
      <c r="D2130" t="s">
        <v>107</v>
      </c>
      <c r="E2130" t="s">
        <v>108</v>
      </c>
      <c r="F2130" s="21" t="s">
        <v>164</v>
      </c>
      <c r="G2130" s="32">
        <v>6268.2999999999993</v>
      </c>
      <c r="H2130" s="22">
        <v>44348</v>
      </c>
      <c r="I2130" s="23">
        <v>44362</v>
      </c>
      <c r="J2130">
        <f t="shared" si="198"/>
        <v>15</v>
      </c>
      <c r="K2130" s="2">
        <f t="shared" si="199"/>
        <v>44355</v>
      </c>
      <c r="L2130" s="9">
        <f t="shared" si="200"/>
        <v>15</v>
      </c>
      <c r="M2130" s="2">
        <f t="shared" si="201"/>
        <v>44355</v>
      </c>
      <c r="N2130" s="22">
        <v>44362</v>
      </c>
      <c r="O2130" s="22">
        <v>44397</v>
      </c>
      <c r="P2130" s="22">
        <v>44396.5</v>
      </c>
      <c r="Q2130">
        <f t="shared" si="202"/>
        <v>41.5</v>
      </c>
      <c r="R2130" s="33">
        <f t="shared" si="203"/>
        <v>260134.44999999998</v>
      </c>
    </row>
    <row r="2131" spans="1:18" x14ac:dyDescent="0.35">
      <c r="A2131" t="s">
        <v>381</v>
      </c>
      <c r="B2131" s="21" t="s">
        <v>313</v>
      </c>
      <c r="C2131" s="22">
        <v>44362</v>
      </c>
      <c r="D2131" t="s">
        <v>99</v>
      </c>
      <c r="E2131" t="s">
        <v>100</v>
      </c>
      <c r="F2131" s="21" t="s">
        <v>164</v>
      </c>
      <c r="G2131" s="32">
        <v>87584.459999999977</v>
      </c>
      <c r="H2131" s="22">
        <v>44348</v>
      </c>
      <c r="I2131" s="23">
        <v>44362</v>
      </c>
      <c r="J2131">
        <f t="shared" si="198"/>
        <v>15</v>
      </c>
      <c r="K2131" s="2">
        <f t="shared" si="199"/>
        <v>44355</v>
      </c>
      <c r="L2131" s="9">
        <f t="shared" si="200"/>
        <v>15</v>
      </c>
      <c r="M2131" s="2">
        <f t="shared" si="201"/>
        <v>44355</v>
      </c>
      <c r="N2131" s="22">
        <v>44362</v>
      </c>
      <c r="O2131" s="22">
        <v>44397</v>
      </c>
      <c r="P2131" s="22">
        <v>44396.5</v>
      </c>
      <c r="Q2131">
        <f t="shared" si="202"/>
        <v>41.5</v>
      </c>
      <c r="R2131" s="33">
        <f t="shared" si="203"/>
        <v>3634755.0899999989</v>
      </c>
    </row>
    <row r="2132" spans="1:18" x14ac:dyDescent="0.35">
      <c r="A2132" t="s">
        <v>381</v>
      </c>
      <c r="B2132" s="21" t="s">
        <v>313</v>
      </c>
      <c r="C2132" s="22">
        <v>44362</v>
      </c>
      <c r="D2132" t="s">
        <v>161</v>
      </c>
      <c r="E2132" t="s">
        <v>162</v>
      </c>
      <c r="F2132" s="21" t="s">
        <v>178</v>
      </c>
      <c r="G2132" s="32">
        <v>241.25000000000003</v>
      </c>
      <c r="H2132" s="22">
        <v>44348</v>
      </c>
      <c r="I2132" s="23">
        <v>44362</v>
      </c>
      <c r="J2132">
        <f t="shared" si="198"/>
        <v>15</v>
      </c>
      <c r="K2132" s="2">
        <f t="shared" si="199"/>
        <v>44355</v>
      </c>
      <c r="L2132" s="9">
        <f t="shared" si="200"/>
        <v>15</v>
      </c>
      <c r="M2132" s="2">
        <f t="shared" si="201"/>
        <v>44355</v>
      </c>
      <c r="N2132" s="22">
        <v>44362</v>
      </c>
      <c r="O2132" s="22">
        <v>44397</v>
      </c>
      <c r="P2132" s="22">
        <v>44396.5</v>
      </c>
      <c r="Q2132">
        <f t="shared" si="202"/>
        <v>41.5</v>
      </c>
      <c r="R2132" s="33">
        <f t="shared" si="203"/>
        <v>10011.875000000002</v>
      </c>
    </row>
    <row r="2133" spans="1:18" x14ac:dyDescent="0.35">
      <c r="A2133" t="s">
        <v>381</v>
      </c>
      <c r="B2133" s="21" t="s">
        <v>313</v>
      </c>
      <c r="C2133" s="22">
        <v>44362</v>
      </c>
      <c r="D2133" t="s">
        <v>161</v>
      </c>
      <c r="E2133" t="s">
        <v>162</v>
      </c>
      <c r="F2133" s="21" t="s">
        <v>327</v>
      </c>
      <c r="G2133" s="32">
        <v>56.3</v>
      </c>
      <c r="H2133" s="22">
        <v>44348</v>
      </c>
      <c r="I2133" s="23">
        <v>44362</v>
      </c>
      <c r="J2133">
        <f t="shared" si="198"/>
        <v>15</v>
      </c>
      <c r="K2133" s="2">
        <f t="shared" si="199"/>
        <v>44355</v>
      </c>
      <c r="L2133" s="9">
        <f t="shared" si="200"/>
        <v>15</v>
      </c>
      <c r="M2133" s="2">
        <f t="shared" si="201"/>
        <v>44355</v>
      </c>
      <c r="N2133" s="22">
        <v>44362</v>
      </c>
      <c r="O2133" s="22">
        <v>44397</v>
      </c>
      <c r="P2133" s="22">
        <v>44396.5</v>
      </c>
      <c r="Q2133">
        <f t="shared" si="202"/>
        <v>41.5</v>
      </c>
      <c r="R2133" s="33">
        <f t="shared" si="203"/>
        <v>2336.4499999999998</v>
      </c>
    </row>
    <row r="2134" spans="1:18" x14ac:dyDescent="0.35">
      <c r="A2134" t="s">
        <v>381</v>
      </c>
      <c r="B2134" s="21" t="s">
        <v>313</v>
      </c>
      <c r="C2134" s="22">
        <v>44362</v>
      </c>
      <c r="D2134" t="s">
        <v>161</v>
      </c>
      <c r="E2134" t="s">
        <v>162</v>
      </c>
      <c r="F2134" s="21" t="s">
        <v>328</v>
      </c>
      <c r="G2134" s="32">
        <v>124.7</v>
      </c>
      <c r="H2134" s="22">
        <v>44348</v>
      </c>
      <c r="I2134" s="23">
        <v>44362</v>
      </c>
      <c r="J2134">
        <f t="shared" si="198"/>
        <v>15</v>
      </c>
      <c r="K2134" s="2">
        <f t="shared" si="199"/>
        <v>44355</v>
      </c>
      <c r="L2134" s="9">
        <f t="shared" si="200"/>
        <v>15</v>
      </c>
      <c r="M2134" s="2">
        <f t="shared" si="201"/>
        <v>44355</v>
      </c>
      <c r="N2134" s="22">
        <v>44362</v>
      </c>
      <c r="O2134" s="22">
        <v>44397</v>
      </c>
      <c r="P2134" s="22">
        <v>44396.5</v>
      </c>
      <c r="Q2134">
        <f t="shared" si="202"/>
        <v>41.5</v>
      </c>
      <c r="R2134" s="33">
        <f t="shared" si="203"/>
        <v>5175.05</v>
      </c>
    </row>
    <row r="2135" spans="1:18" x14ac:dyDescent="0.35">
      <c r="A2135" t="s">
        <v>381</v>
      </c>
      <c r="B2135" s="21" t="s">
        <v>313</v>
      </c>
      <c r="C2135" s="22">
        <v>44362</v>
      </c>
      <c r="D2135" t="s">
        <v>161</v>
      </c>
      <c r="E2135" t="s">
        <v>162</v>
      </c>
      <c r="F2135" s="21" t="s">
        <v>179</v>
      </c>
      <c r="G2135" s="32">
        <v>1140.7399999999998</v>
      </c>
      <c r="H2135" s="22">
        <v>44348</v>
      </c>
      <c r="I2135" s="23">
        <v>44362</v>
      </c>
      <c r="J2135">
        <f t="shared" si="198"/>
        <v>15</v>
      </c>
      <c r="K2135" s="2">
        <f t="shared" si="199"/>
        <v>44355</v>
      </c>
      <c r="L2135" s="9">
        <f t="shared" si="200"/>
        <v>15</v>
      </c>
      <c r="M2135" s="2">
        <f t="shared" si="201"/>
        <v>44355</v>
      </c>
      <c r="N2135" s="22">
        <v>44362</v>
      </c>
      <c r="O2135" s="22">
        <v>44397</v>
      </c>
      <c r="P2135" s="22">
        <v>44396.5</v>
      </c>
      <c r="Q2135">
        <f t="shared" si="202"/>
        <v>41.5</v>
      </c>
      <c r="R2135" s="33">
        <f t="shared" si="203"/>
        <v>47340.709999999992</v>
      </c>
    </row>
    <row r="2136" spans="1:18" x14ac:dyDescent="0.35">
      <c r="A2136" t="s">
        <v>381</v>
      </c>
      <c r="B2136" s="21" t="s">
        <v>313</v>
      </c>
      <c r="C2136" s="22">
        <v>44362</v>
      </c>
      <c r="D2136" t="s">
        <v>161</v>
      </c>
      <c r="E2136" t="s">
        <v>162</v>
      </c>
      <c r="F2136" s="21" t="s">
        <v>180</v>
      </c>
      <c r="G2136" s="32">
        <v>1497.0400000000004</v>
      </c>
      <c r="H2136" s="22">
        <v>44348</v>
      </c>
      <c r="I2136" s="23">
        <v>44362</v>
      </c>
      <c r="J2136">
        <f t="shared" si="198"/>
        <v>15</v>
      </c>
      <c r="K2136" s="2">
        <f t="shared" si="199"/>
        <v>44355</v>
      </c>
      <c r="L2136" s="9">
        <f t="shared" si="200"/>
        <v>15</v>
      </c>
      <c r="M2136" s="2">
        <f t="shared" si="201"/>
        <v>44355</v>
      </c>
      <c r="N2136" s="22">
        <v>44362</v>
      </c>
      <c r="O2136" s="22">
        <v>44397</v>
      </c>
      <c r="P2136" s="22">
        <v>44396.5</v>
      </c>
      <c r="Q2136">
        <f t="shared" si="202"/>
        <v>41.5</v>
      </c>
      <c r="R2136" s="33">
        <f t="shared" si="203"/>
        <v>62127.160000000018</v>
      </c>
    </row>
    <row r="2137" spans="1:18" x14ac:dyDescent="0.35">
      <c r="A2137" t="s">
        <v>381</v>
      </c>
      <c r="B2137" s="21" t="s">
        <v>313</v>
      </c>
      <c r="C2137" s="22">
        <v>44362</v>
      </c>
      <c r="D2137" t="s">
        <v>171</v>
      </c>
      <c r="E2137" t="s">
        <v>172</v>
      </c>
      <c r="F2137" s="21" t="s">
        <v>180</v>
      </c>
      <c r="G2137" s="32">
        <v>257</v>
      </c>
      <c r="H2137" s="22">
        <v>44348</v>
      </c>
      <c r="I2137" s="23">
        <v>44362</v>
      </c>
      <c r="J2137">
        <f t="shared" si="198"/>
        <v>15</v>
      </c>
      <c r="K2137" s="2">
        <f t="shared" si="199"/>
        <v>44355</v>
      </c>
      <c r="L2137" s="9">
        <f t="shared" si="200"/>
        <v>15</v>
      </c>
      <c r="M2137" s="2">
        <f t="shared" si="201"/>
        <v>44355</v>
      </c>
      <c r="N2137" s="22">
        <v>44362</v>
      </c>
      <c r="O2137" s="22">
        <v>44397</v>
      </c>
      <c r="P2137" s="22">
        <v>44396.5</v>
      </c>
      <c r="Q2137">
        <f t="shared" si="202"/>
        <v>41.5</v>
      </c>
      <c r="R2137" s="33">
        <f t="shared" si="203"/>
        <v>10665.5</v>
      </c>
    </row>
    <row r="2138" spans="1:18" x14ac:dyDescent="0.35">
      <c r="A2138" t="s">
        <v>381</v>
      </c>
      <c r="B2138" s="21" t="s">
        <v>313</v>
      </c>
      <c r="C2138" s="22">
        <v>44362</v>
      </c>
      <c r="D2138" t="s">
        <v>161</v>
      </c>
      <c r="E2138" t="s">
        <v>162</v>
      </c>
      <c r="F2138" s="21" t="s">
        <v>181</v>
      </c>
      <c r="G2138" s="32">
        <v>165.07999999999998</v>
      </c>
      <c r="H2138" s="22">
        <v>44348</v>
      </c>
      <c r="I2138" s="23">
        <v>44362</v>
      </c>
      <c r="J2138">
        <f t="shared" si="198"/>
        <v>15</v>
      </c>
      <c r="K2138" s="2">
        <f t="shared" si="199"/>
        <v>44355</v>
      </c>
      <c r="L2138" s="9">
        <f t="shared" si="200"/>
        <v>15</v>
      </c>
      <c r="M2138" s="2">
        <f t="shared" si="201"/>
        <v>44355</v>
      </c>
      <c r="N2138" s="22">
        <v>44362</v>
      </c>
      <c r="O2138" s="22">
        <v>44397</v>
      </c>
      <c r="P2138" s="22">
        <v>44396.5</v>
      </c>
      <c r="Q2138">
        <f t="shared" si="202"/>
        <v>41.5</v>
      </c>
      <c r="R2138" s="33">
        <f t="shared" si="203"/>
        <v>6850.82</v>
      </c>
    </row>
    <row r="2139" spans="1:18" x14ac:dyDescent="0.35">
      <c r="A2139" t="s">
        <v>381</v>
      </c>
      <c r="B2139" s="21" t="s">
        <v>313</v>
      </c>
      <c r="C2139" s="22">
        <v>44362</v>
      </c>
      <c r="D2139" t="s">
        <v>161</v>
      </c>
      <c r="E2139" t="s">
        <v>162</v>
      </c>
      <c r="F2139" s="21" t="s">
        <v>182</v>
      </c>
      <c r="G2139" s="32">
        <v>370.59000000000003</v>
      </c>
      <c r="H2139" s="22">
        <v>44348</v>
      </c>
      <c r="I2139" s="23">
        <v>44362</v>
      </c>
      <c r="J2139">
        <f t="shared" si="198"/>
        <v>15</v>
      </c>
      <c r="K2139" s="2">
        <f t="shared" si="199"/>
        <v>44355</v>
      </c>
      <c r="L2139" s="9">
        <f t="shared" si="200"/>
        <v>15</v>
      </c>
      <c r="M2139" s="2">
        <f t="shared" si="201"/>
        <v>44355</v>
      </c>
      <c r="N2139" s="22">
        <v>44362</v>
      </c>
      <c r="O2139" s="22">
        <v>44397</v>
      </c>
      <c r="P2139" s="22">
        <v>44396.5</v>
      </c>
      <c r="Q2139">
        <f t="shared" si="202"/>
        <v>41.5</v>
      </c>
      <c r="R2139" s="33">
        <f t="shared" si="203"/>
        <v>15379.485000000001</v>
      </c>
    </row>
    <row r="2140" spans="1:18" x14ac:dyDescent="0.35">
      <c r="A2140" t="s">
        <v>381</v>
      </c>
      <c r="B2140" s="21" t="s">
        <v>313</v>
      </c>
      <c r="C2140" s="22">
        <v>44362</v>
      </c>
      <c r="D2140" t="s">
        <v>161</v>
      </c>
      <c r="E2140" t="s">
        <v>162</v>
      </c>
      <c r="F2140" s="21" t="s">
        <v>183</v>
      </c>
      <c r="G2140" s="32">
        <v>4525.7700000000004</v>
      </c>
      <c r="H2140" s="22">
        <v>44348</v>
      </c>
      <c r="I2140" s="23">
        <v>44362</v>
      </c>
      <c r="J2140">
        <f t="shared" si="198"/>
        <v>15</v>
      </c>
      <c r="K2140" s="2">
        <f t="shared" si="199"/>
        <v>44355</v>
      </c>
      <c r="L2140" s="9">
        <f t="shared" si="200"/>
        <v>15</v>
      </c>
      <c r="M2140" s="2">
        <f t="shared" si="201"/>
        <v>44355</v>
      </c>
      <c r="N2140" s="22">
        <v>44362</v>
      </c>
      <c r="O2140" s="22">
        <v>44397</v>
      </c>
      <c r="P2140" s="22">
        <v>44396.5</v>
      </c>
      <c r="Q2140">
        <f t="shared" si="202"/>
        <v>41.5</v>
      </c>
      <c r="R2140" s="33">
        <f t="shared" si="203"/>
        <v>187819.45500000002</v>
      </c>
    </row>
    <row r="2141" spans="1:18" x14ac:dyDescent="0.35">
      <c r="A2141" t="s">
        <v>381</v>
      </c>
      <c r="B2141" s="21" t="s">
        <v>313</v>
      </c>
      <c r="C2141" s="22">
        <v>44362</v>
      </c>
      <c r="D2141" t="s">
        <v>161</v>
      </c>
      <c r="E2141" t="s">
        <v>162</v>
      </c>
      <c r="F2141" s="21" t="s">
        <v>329</v>
      </c>
      <c r="G2141" s="32">
        <v>85.19</v>
      </c>
      <c r="H2141" s="22">
        <v>44348</v>
      </c>
      <c r="I2141" s="23">
        <v>44362</v>
      </c>
      <c r="J2141">
        <f t="shared" si="198"/>
        <v>15</v>
      </c>
      <c r="K2141" s="2">
        <f t="shared" si="199"/>
        <v>44355</v>
      </c>
      <c r="L2141" s="9">
        <f t="shared" si="200"/>
        <v>15</v>
      </c>
      <c r="M2141" s="2">
        <f t="shared" si="201"/>
        <v>44355</v>
      </c>
      <c r="N2141" s="22">
        <v>44362</v>
      </c>
      <c r="O2141" s="22">
        <v>44397</v>
      </c>
      <c r="P2141" s="22">
        <v>44396.5</v>
      </c>
      <c r="Q2141">
        <f t="shared" si="202"/>
        <v>41.5</v>
      </c>
      <c r="R2141" s="33">
        <f t="shared" si="203"/>
        <v>3535.3849999999998</v>
      </c>
    </row>
    <row r="2142" spans="1:18" x14ac:dyDescent="0.35">
      <c r="A2142" t="s">
        <v>381</v>
      </c>
      <c r="B2142" s="21" t="s">
        <v>313</v>
      </c>
      <c r="C2142" s="22">
        <v>44362</v>
      </c>
      <c r="D2142" t="s">
        <v>107</v>
      </c>
      <c r="E2142" t="s">
        <v>108</v>
      </c>
      <c r="F2142" s="21" t="s">
        <v>261</v>
      </c>
      <c r="G2142" s="32">
        <v>131.57</v>
      </c>
      <c r="H2142" s="22">
        <v>44348</v>
      </c>
      <c r="I2142" s="23">
        <v>44362</v>
      </c>
      <c r="J2142">
        <f t="shared" si="198"/>
        <v>15</v>
      </c>
      <c r="K2142" s="2">
        <f t="shared" si="199"/>
        <v>44355</v>
      </c>
      <c r="L2142" s="9">
        <f t="shared" si="200"/>
        <v>15</v>
      </c>
      <c r="M2142" s="2">
        <f t="shared" si="201"/>
        <v>44355</v>
      </c>
      <c r="N2142" s="22">
        <v>44362</v>
      </c>
      <c r="O2142" s="22">
        <v>44397</v>
      </c>
      <c r="P2142" s="22">
        <v>44396.5</v>
      </c>
      <c r="Q2142">
        <f t="shared" si="202"/>
        <v>41.5</v>
      </c>
      <c r="R2142" s="33">
        <f t="shared" si="203"/>
        <v>5460.1549999999997</v>
      </c>
    </row>
    <row r="2143" spans="1:18" x14ac:dyDescent="0.35">
      <c r="A2143" t="s">
        <v>381</v>
      </c>
      <c r="B2143" s="21" t="s">
        <v>313</v>
      </c>
      <c r="C2143" s="22">
        <v>44362</v>
      </c>
      <c r="D2143" t="s">
        <v>161</v>
      </c>
      <c r="E2143" t="s">
        <v>162</v>
      </c>
      <c r="F2143" s="21" t="s">
        <v>184</v>
      </c>
      <c r="G2143" s="32">
        <v>294.23</v>
      </c>
      <c r="H2143" s="22">
        <v>44348</v>
      </c>
      <c r="I2143" s="23">
        <v>44362</v>
      </c>
      <c r="J2143">
        <f t="shared" si="198"/>
        <v>15</v>
      </c>
      <c r="K2143" s="2">
        <f t="shared" si="199"/>
        <v>44355</v>
      </c>
      <c r="L2143" s="9">
        <f t="shared" si="200"/>
        <v>15</v>
      </c>
      <c r="M2143" s="2">
        <f t="shared" si="201"/>
        <v>44355</v>
      </c>
      <c r="N2143" s="22">
        <v>44362</v>
      </c>
      <c r="O2143" s="22">
        <v>44397</v>
      </c>
      <c r="P2143" s="22">
        <v>44396.5</v>
      </c>
      <c r="Q2143">
        <f t="shared" si="202"/>
        <v>41.5</v>
      </c>
      <c r="R2143" s="33">
        <f t="shared" si="203"/>
        <v>12210.545</v>
      </c>
    </row>
    <row r="2144" spans="1:18" x14ac:dyDescent="0.35">
      <c r="A2144" t="s">
        <v>381</v>
      </c>
      <c r="B2144" s="21" t="s">
        <v>313</v>
      </c>
      <c r="C2144" s="22">
        <v>44362</v>
      </c>
      <c r="D2144" t="s">
        <v>161</v>
      </c>
      <c r="E2144" t="s">
        <v>162</v>
      </c>
      <c r="F2144" s="21" t="s">
        <v>330</v>
      </c>
      <c r="G2144" s="32">
        <v>107.18</v>
      </c>
      <c r="H2144" s="22">
        <v>44348</v>
      </c>
      <c r="I2144" s="23">
        <v>44362</v>
      </c>
      <c r="J2144">
        <f t="shared" si="198"/>
        <v>15</v>
      </c>
      <c r="K2144" s="2">
        <f t="shared" si="199"/>
        <v>44355</v>
      </c>
      <c r="L2144" s="9">
        <f t="shared" si="200"/>
        <v>15</v>
      </c>
      <c r="M2144" s="2">
        <f t="shared" si="201"/>
        <v>44355</v>
      </c>
      <c r="N2144" s="22">
        <v>44362</v>
      </c>
      <c r="O2144" s="22">
        <v>44397</v>
      </c>
      <c r="P2144" s="22">
        <v>44396.5</v>
      </c>
      <c r="Q2144">
        <f t="shared" si="202"/>
        <v>41.5</v>
      </c>
      <c r="R2144" s="33">
        <f t="shared" si="203"/>
        <v>4447.97</v>
      </c>
    </row>
    <row r="2145" spans="1:18" x14ac:dyDescent="0.35">
      <c r="A2145" t="s">
        <v>381</v>
      </c>
      <c r="B2145" s="21" t="s">
        <v>313</v>
      </c>
      <c r="C2145" s="22">
        <v>44362</v>
      </c>
      <c r="D2145" t="s">
        <v>161</v>
      </c>
      <c r="E2145" t="s">
        <v>162</v>
      </c>
      <c r="F2145" s="21" t="s">
        <v>185</v>
      </c>
      <c r="G2145" s="32">
        <v>3074.19</v>
      </c>
      <c r="H2145" s="22">
        <v>44348</v>
      </c>
      <c r="I2145" s="23">
        <v>44362</v>
      </c>
      <c r="J2145">
        <f t="shared" si="198"/>
        <v>15</v>
      </c>
      <c r="K2145" s="2">
        <f t="shared" si="199"/>
        <v>44355</v>
      </c>
      <c r="L2145" s="9">
        <f t="shared" si="200"/>
        <v>15</v>
      </c>
      <c r="M2145" s="2">
        <f t="shared" si="201"/>
        <v>44355</v>
      </c>
      <c r="N2145" s="22">
        <v>44362</v>
      </c>
      <c r="O2145" s="22">
        <v>44397</v>
      </c>
      <c r="P2145" s="22">
        <v>44396.5</v>
      </c>
      <c r="Q2145">
        <f t="shared" si="202"/>
        <v>41.5</v>
      </c>
      <c r="R2145" s="33">
        <f t="shared" si="203"/>
        <v>127578.88500000001</v>
      </c>
    </row>
    <row r="2146" spans="1:18" x14ac:dyDescent="0.35">
      <c r="A2146" t="s">
        <v>381</v>
      </c>
      <c r="B2146" s="21" t="s">
        <v>313</v>
      </c>
      <c r="C2146" s="22">
        <v>44362</v>
      </c>
      <c r="D2146" t="s">
        <v>161</v>
      </c>
      <c r="E2146" t="s">
        <v>162</v>
      </c>
      <c r="F2146" s="21" t="s">
        <v>331</v>
      </c>
      <c r="G2146" s="32">
        <v>240.02</v>
      </c>
      <c r="H2146" s="22">
        <v>44348</v>
      </c>
      <c r="I2146" s="23">
        <v>44362</v>
      </c>
      <c r="J2146">
        <f t="shared" si="198"/>
        <v>15</v>
      </c>
      <c r="K2146" s="2">
        <f t="shared" si="199"/>
        <v>44355</v>
      </c>
      <c r="L2146" s="9">
        <f t="shared" si="200"/>
        <v>15</v>
      </c>
      <c r="M2146" s="2">
        <f t="shared" si="201"/>
        <v>44355</v>
      </c>
      <c r="N2146" s="22">
        <v>44362</v>
      </c>
      <c r="O2146" s="22">
        <v>44397</v>
      </c>
      <c r="P2146" s="22">
        <v>44396.5</v>
      </c>
      <c r="Q2146">
        <f t="shared" si="202"/>
        <v>41.5</v>
      </c>
      <c r="R2146" s="33">
        <f t="shared" si="203"/>
        <v>9960.83</v>
      </c>
    </row>
    <row r="2147" spans="1:18" x14ac:dyDescent="0.35">
      <c r="A2147" t="s">
        <v>381</v>
      </c>
      <c r="B2147" s="21" t="s">
        <v>313</v>
      </c>
      <c r="C2147" s="22">
        <v>44362</v>
      </c>
      <c r="D2147" t="s">
        <v>161</v>
      </c>
      <c r="E2147" t="s">
        <v>162</v>
      </c>
      <c r="F2147" s="21" t="s">
        <v>332</v>
      </c>
      <c r="G2147" s="32">
        <v>65.87</v>
      </c>
      <c r="H2147" s="22">
        <v>44348</v>
      </c>
      <c r="I2147" s="23">
        <v>44362</v>
      </c>
      <c r="J2147">
        <f t="shared" si="198"/>
        <v>15</v>
      </c>
      <c r="K2147" s="2">
        <f t="shared" si="199"/>
        <v>44355</v>
      </c>
      <c r="L2147" s="9">
        <f t="shared" si="200"/>
        <v>15</v>
      </c>
      <c r="M2147" s="2">
        <f t="shared" si="201"/>
        <v>44355</v>
      </c>
      <c r="N2147" s="22">
        <v>44362</v>
      </c>
      <c r="O2147" s="22">
        <v>44397</v>
      </c>
      <c r="P2147" s="22">
        <v>44396.5</v>
      </c>
      <c r="Q2147">
        <f t="shared" si="202"/>
        <v>41.5</v>
      </c>
      <c r="R2147" s="33">
        <f t="shared" si="203"/>
        <v>2733.605</v>
      </c>
    </row>
    <row r="2148" spans="1:18" x14ac:dyDescent="0.35">
      <c r="A2148" t="s">
        <v>381</v>
      </c>
      <c r="B2148" s="21" t="s">
        <v>313</v>
      </c>
      <c r="C2148" s="22">
        <v>44362</v>
      </c>
      <c r="D2148" t="s">
        <v>161</v>
      </c>
      <c r="E2148" t="s">
        <v>162</v>
      </c>
      <c r="F2148" s="21" t="s">
        <v>186</v>
      </c>
      <c r="G2148" s="32">
        <v>142.72</v>
      </c>
      <c r="H2148" s="22">
        <v>44348</v>
      </c>
      <c r="I2148" s="23">
        <v>44362</v>
      </c>
      <c r="J2148">
        <f t="shared" si="198"/>
        <v>15</v>
      </c>
      <c r="K2148" s="2">
        <f t="shared" si="199"/>
        <v>44355</v>
      </c>
      <c r="L2148" s="9">
        <f t="shared" si="200"/>
        <v>15</v>
      </c>
      <c r="M2148" s="2">
        <f t="shared" si="201"/>
        <v>44355</v>
      </c>
      <c r="N2148" s="22">
        <v>44362</v>
      </c>
      <c r="O2148" s="22">
        <v>44397</v>
      </c>
      <c r="P2148" s="22">
        <v>44396.5</v>
      </c>
      <c r="Q2148">
        <f t="shared" si="202"/>
        <v>41.5</v>
      </c>
      <c r="R2148" s="33">
        <f t="shared" si="203"/>
        <v>5922.88</v>
      </c>
    </row>
    <row r="2149" spans="1:18" x14ac:dyDescent="0.35">
      <c r="A2149" t="s">
        <v>381</v>
      </c>
      <c r="B2149" s="21" t="s">
        <v>313</v>
      </c>
      <c r="C2149" s="22">
        <v>44362</v>
      </c>
      <c r="D2149" t="s">
        <v>161</v>
      </c>
      <c r="E2149" t="s">
        <v>162</v>
      </c>
      <c r="F2149" s="21" t="s">
        <v>333</v>
      </c>
      <c r="G2149" s="32">
        <v>1421.31</v>
      </c>
      <c r="H2149" s="22">
        <v>44348</v>
      </c>
      <c r="I2149" s="23">
        <v>44362</v>
      </c>
      <c r="J2149">
        <f t="shared" si="198"/>
        <v>15</v>
      </c>
      <c r="K2149" s="2">
        <f t="shared" si="199"/>
        <v>44355</v>
      </c>
      <c r="L2149" s="9">
        <f t="shared" si="200"/>
        <v>15</v>
      </c>
      <c r="M2149" s="2">
        <f t="shared" si="201"/>
        <v>44355</v>
      </c>
      <c r="N2149" s="22">
        <v>44362</v>
      </c>
      <c r="O2149" s="22">
        <v>44397</v>
      </c>
      <c r="P2149" s="22">
        <v>44396.5</v>
      </c>
      <c r="Q2149">
        <f t="shared" si="202"/>
        <v>41.5</v>
      </c>
      <c r="R2149" s="33">
        <f t="shared" si="203"/>
        <v>58984.364999999998</v>
      </c>
    </row>
    <row r="2150" spans="1:18" x14ac:dyDescent="0.35">
      <c r="A2150" t="s">
        <v>381</v>
      </c>
      <c r="B2150" s="21" t="s">
        <v>313</v>
      </c>
      <c r="C2150" s="22">
        <v>44362</v>
      </c>
      <c r="D2150" t="s">
        <v>161</v>
      </c>
      <c r="E2150" t="s">
        <v>162</v>
      </c>
      <c r="F2150" s="21" t="s">
        <v>334</v>
      </c>
      <c r="G2150" s="32">
        <v>266.8</v>
      </c>
      <c r="H2150" s="22">
        <v>44348</v>
      </c>
      <c r="I2150" s="23">
        <v>44362</v>
      </c>
      <c r="J2150">
        <f t="shared" si="198"/>
        <v>15</v>
      </c>
      <c r="K2150" s="2">
        <f t="shared" si="199"/>
        <v>44355</v>
      </c>
      <c r="L2150" s="9">
        <f t="shared" si="200"/>
        <v>15</v>
      </c>
      <c r="M2150" s="2">
        <f t="shared" si="201"/>
        <v>44355</v>
      </c>
      <c r="N2150" s="22">
        <v>44362</v>
      </c>
      <c r="O2150" s="22">
        <v>44397</v>
      </c>
      <c r="P2150" s="22">
        <v>44396.5</v>
      </c>
      <c r="Q2150">
        <f t="shared" si="202"/>
        <v>41.5</v>
      </c>
      <c r="R2150" s="33">
        <f t="shared" si="203"/>
        <v>11072.2</v>
      </c>
    </row>
    <row r="2151" spans="1:18" x14ac:dyDescent="0.35">
      <c r="A2151" t="s">
        <v>381</v>
      </c>
      <c r="B2151" s="21" t="s">
        <v>313</v>
      </c>
      <c r="C2151" s="22">
        <v>44362</v>
      </c>
      <c r="D2151" t="s">
        <v>161</v>
      </c>
      <c r="E2151" t="s">
        <v>162</v>
      </c>
      <c r="F2151" s="21" t="s">
        <v>335</v>
      </c>
      <c r="G2151" s="32">
        <v>214.45000000000002</v>
      </c>
      <c r="H2151" s="22">
        <v>44348</v>
      </c>
      <c r="I2151" s="23">
        <v>44362</v>
      </c>
      <c r="J2151">
        <f t="shared" si="198"/>
        <v>15</v>
      </c>
      <c r="K2151" s="2">
        <f t="shared" si="199"/>
        <v>44355</v>
      </c>
      <c r="L2151" s="9">
        <f t="shared" si="200"/>
        <v>15</v>
      </c>
      <c r="M2151" s="2">
        <f t="shared" si="201"/>
        <v>44355</v>
      </c>
      <c r="N2151" s="22">
        <v>44362</v>
      </c>
      <c r="O2151" s="22">
        <v>44397</v>
      </c>
      <c r="P2151" s="22">
        <v>44396.5</v>
      </c>
      <c r="Q2151">
        <f t="shared" si="202"/>
        <v>41.5</v>
      </c>
      <c r="R2151" s="33">
        <f t="shared" si="203"/>
        <v>8899.6750000000011</v>
      </c>
    </row>
    <row r="2152" spans="1:18" x14ac:dyDescent="0.35">
      <c r="A2152" t="s">
        <v>381</v>
      </c>
      <c r="B2152" s="21" t="s">
        <v>313</v>
      </c>
      <c r="C2152" s="22">
        <v>44362</v>
      </c>
      <c r="D2152" t="s">
        <v>161</v>
      </c>
      <c r="E2152" t="s">
        <v>162</v>
      </c>
      <c r="F2152" s="21" t="s">
        <v>187</v>
      </c>
      <c r="G2152" s="32">
        <v>1369.7699999999998</v>
      </c>
      <c r="H2152" s="22">
        <v>44348</v>
      </c>
      <c r="I2152" s="23">
        <v>44362</v>
      </c>
      <c r="J2152">
        <f t="shared" si="198"/>
        <v>15</v>
      </c>
      <c r="K2152" s="2">
        <f t="shared" si="199"/>
        <v>44355</v>
      </c>
      <c r="L2152" s="9">
        <f t="shared" si="200"/>
        <v>15</v>
      </c>
      <c r="M2152" s="2">
        <f t="shared" si="201"/>
        <v>44355</v>
      </c>
      <c r="N2152" s="22">
        <v>44362</v>
      </c>
      <c r="O2152" s="22">
        <v>44397</v>
      </c>
      <c r="P2152" s="22">
        <v>44396.5</v>
      </c>
      <c r="Q2152">
        <f t="shared" si="202"/>
        <v>41.5</v>
      </c>
      <c r="R2152" s="33">
        <f t="shared" si="203"/>
        <v>56845.454999999987</v>
      </c>
    </row>
    <row r="2153" spans="1:18" x14ac:dyDescent="0.35">
      <c r="A2153" t="s">
        <v>381</v>
      </c>
      <c r="B2153" s="21" t="s">
        <v>313</v>
      </c>
      <c r="C2153" s="22">
        <v>44362</v>
      </c>
      <c r="D2153" t="s">
        <v>161</v>
      </c>
      <c r="E2153" t="s">
        <v>162</v>
      </c>
      <c r="F2153" s="21" t="s">
        <v>188</v>
      </c>
      <c r="G2153" s="32">
        <v>425.16</v>
      </c>
      <c r="H2153" s="22">
        <v>44348</v>
      </c>
      <c r="I2153" s="23">
        <v>44362</v>
      </c>
      <c r="J2153">
        <f t="shared" si="198"/>
        <v>15</v>
      </c>
      <c r="K2153" s="2">
        <f t="shared" si="199"/>
        <v>44355</v>
      </c>
      <c r="L2153" s="9">
        <f t="shared" si="200"/>
        <v>15</v>
      </c>
      <c r="M2153" s="2">
        <f t="shared" si="201"/>
        <v>44355</v>
      </c>
      <c r="N2153" s="22">
        <v>44362</v>
      </c>
      <c r="O2153" s="22">
        <v>44397</v>
      </c>
      <c r="P2153" s="22">
        <v>44396.5</v>
      </c>
      <c r="Q2153">
        <f t="shared" si="202"/>
        <v>41.5</v>
      </c>
      <c r="R2153" s="33">
        <f t="shared" si="203"/>
        <v>17644.14</v>
      </c>
    </row>
    <row r="2154" spans="1:18" x14ac:dyDescent="0.35">
      <c r="A2154" t="s">
        <v>381</v>
      </c>
      <c r="B2154" s="21" t="s">
        <v>313</v>
      </c>
      <c r="C2154" s="22">
        <v>44362</v>
      </c>
      <c r="D2154" t="s">
        <v>161</v>
      </c>
      <c r="E2154" t="s">
        <v>162</v>
      </c>
      <c r="F2154" s="21" t="s">
        <v>336</v>
      </c>
      <c r="G2154" s="32">
        <v>81.48</v>
      </c>
      <c r="H2154" s="22">
        <v>44348</v>
      </c>
      <c r="I2154" s="23">
        <v>44362</v>
      </c>
      <c r="J2154">
        <f t="shared" si="198"/>
        <v>15</v>
      </c>
      <c r="K2154" s="2">
        <f t="shared" si="199"/>
        <v>44355</v>
      </c>
      <c r="L2154" s="9">
        <f t="shared" si="200"/>
        <v>15</v>
      </c>
      <c r="M2154" s="2">
        <f t="shared" si="201"/>
        <v>44355</v>
      </c>
      <c r="N2154" s="22">
        <v>44362</v>
      </c>
      <c r="O2154" s="22">
        <v>44397</v>
      </c>
      <c r="P2154" s="22">
        <v>44396.5</v>
      </c>
      <c r="Q2154">
        <f t="shared" si="202"/>
        <v>41.5</v>
      </c>
      <c r="R2154" s="33">
        <f t="shared" si="203"/>
        <v>3381.42</v>
      </c>
    </row>
    <row r="2155" spans="1:18" x14ac:dyDescent="0.35">
      <c r="A2155" t="s">
        <v>381</v>
      </c>
      <c r="B2155" s="21" t="s">
        <v>313</v>
      </c>
      <c r="C2155" s="22">
        <v>44362</v>
      </c>
      <c r="D2155" t="s">
        <v>161</v>
      </c>
      <c r="E2155" t="s">
        <v>162</v>
      </c>
      <c r="F2155" s="21" t="s">
        <v>337</v>
      </c>
      <c r="G2155" s="32">
        <v>188.28</v>
      </c>
      <c r="H2155" s="22">
        <v>44348</v>
      </c>
      <c r="I2155" s="23">
        <v>44362</v>
      </c>
      <c r="J2155">
        <f t="shared" si="198"/>
        <v>15</v>
      </c>
      <c r="K2155" s="2">
        <f t="shared" si="199"/>
        <v>44355</v>
      </c>
      <c r="L2155" s="9">
        <f t="shared" si="200"/>
        <v>15</v>
      </c>
      <c r="M2155" s="2">
        <f t="shared" si="201"/>
        <v>44355</v>
      </c>
      <c r="N2155" s="22">
        <v>44362</v>
      </c>
      <c r="O2155" s="22">
        <v>44397</v>
      </c>
      <c r="P2155" s="22">
        <v>44396.5</v>
      </c>
      <c r="Q2155">
        <f t="shared" si="202"/>
        <v>41.5</v>
      </c>
      <c r="R2155" s="33">
        <f t="shared" si="203"/>
        <v>7813.62</v>
      </c>
    </row>
    <row r="2156" spans="1:18" x14ac:dyDescent="0.35">
      <c r="A2156" t="s">
        <v>381</v>
      </c>
      <c r="B2156" s="21" t="s">
        <v>313</v>
      </c>
      <c r="C2156" s="22">
        <v>44362</v>
      </c>
      <c r="D2156" t="s">
        <v>171</v>
      </c>
      <c r="E2156" t="s">
        <v>172</v>
      </c>
      <c r="F2156" s="21" t="s">
        <v>337</v>
      </c>
      <c r="G2156" s="32">
        <v>191.64999999999998</v>
      </c>
      <c r="H2156" s="22">
        <v>44348</v>
      </c>
      <c r="I2156" s="23">
        <v>44362</v>
      </c>
      <c r="J2156">
        <f t="shared" si="198"/>
        <v>15</v>
      </c>
      <c r="K2156" s="2">
        <f t="shared" si="199"/>
        <v>44355</v>
      </c>
      <c r="L2156" s="9">
        <f t="shared" si="200"/>
        <v>15</v>
      </c>
      <c r="M2156" s="2">
        <f t="shared" si="201"/>
        <v>44355</v>
      </c>
      <c r="N2156" s="22">
        <v>44362</v>
      </c>
      <c r="O2156" s="22">
        <v>44397</v>
      </c>
      <c r="P2156" s="22">
        <v>44396.5</v>
      </c>
      <c r="Q2156">
        <f t="shared" si="202"/>
        <v>41.5</v>
      </c>
      <c r="R2156" s="33">
        <f t="shared" si="203"/>
        <v>7953.4749999999995</v>
      </c>
    </row>
    <row r="2157" spans="1:18" x14ac:dyDescent="0.35">
      <c r="A2157" t="s">
        <v>381</v>
      </c>
      <c r="B2157" s="21" t="s">
        <v>313</v>
      </c>
      <c r="C2157" s="22">
        <v>44362</v>
      </c>
      <c r="D2157" t="s">
        <v>161</v>
      </c>
      <c r="E2157" t="s">
        <v>162</v>
      </c>
      <c r="F2157" s="21" t="s">
        <v>338</v>
      </c>
      <c r="G2157" s="32">
        <v>33.24</v>
      </c>
      <c r="H2157" s="22">
        <v>44348</v>
      </c>
      <c r="I2157" s="23">
        <v>44362</v>
      </c>
      <c r="J2157">
        <f t="shared" si="198"/>
        <v>15</v>
      </c>
      <c r="K2157" s="2">
        <f t="shared" si="199"/>
        <v>44355</v>
      </c>
      <c r="L2157" s="9">
        <f t="shared" si="200"/>
        <v>15</v>
      </c>
      <c r="M2157" s="2">
        <f t="shared" si="201"/>
        <v>44355</v>
      </c>
      <c r="N2157" s="22">
        <v>44362</v>
      </c>
      <c r="O2157" s="22">
        <v>44397</v>
      </c>
      <c r="P2157" s="22">
        <v>44396.5</v>
      </c>
      <c r="Q2157">
        <f t="shared" si="202"/>
        <v>41.5</v>
      </c>
      <c r="R2157" s="33">
        <f t="shared" si="203"/>
        <v>1379.46</v>
      </c>
    </row>
    <row r="2158" spans="1:18" x14ac:dyDescent="0.35">
      <c r="A2158" t="s">
        <v>381</v>
      </c>
      <c r="B2158" s="21" t="s">
        <v>313</v>
      </c>
      <c r="C2158" s="22">
        <v>44362</v>
      </c>
      <c r="D2158" t="s">
        <v>161</v>
      </c>
      <c r="E2158" t="s">
        <v>162</v>
      </c>
      <c r="F2158" s="21" t="s">
        <v>189</v>
      </c>
      <c r="G2158" s="32">
        <v>1727.2699999999998</v>
      </c>
      <c r="H2158" s="22">
        <v>44348</v>
      </c>
      <c r="I2158" s="23">
        <v>44362</v>
      </c>
      <c r="J2158">
        <f t="shared" si="198"/>
        <v>15</v>
      </c>
      <c r="K2158" s="2">
        <f t="shared" si="199"/>
        <v>44355</v>
      </c>
      <c r="L2158" s="9">
        <f t="shared" si="200"/>
        <v>15</v>
      </c>
      <c r="M2158" s="2">
        <f t="shared" si="201"/>
        <v>44355</v>
      </c>
      <c r="N2158" s="22">
        <v>44362</v>
      </c>
      <c r="O2158" s="22">
        <v>44397</v>
      </c>
      <c r="P2158" s="22">
        <v>44396.5</v>
      </c>
      <c r="Q2158">
        <f t="shared" si="202"/>
        <v>41.5</v>
      </c>
      <c r="R2158" s="33">
        <f t="shared" si="203"/>
        <v>71681.704999999987</v>
      </c>
    </row>
    <row r="2159" spans="1:18" x14ac:dyDescent="0.35">
      <c r="A2159" t="s">
        <v>381</v>
      </c>
      <c r="B2159" s="21" t="s">
        <v>313</v>
      </c>
      <c r="C2159" s="22">
        <v>44362</v>
      </c>
      <c r="D2159" t="s">
        <v>171</v>
      </c>
      <c r="E2159" t="s">
        <v>172</v>
      </c>
      <c r="F2159" s="21" t="s">
        <v>189</v>
      </c>
      <c r="G2159" s="32">
        <v>54.88</v>
      </c>
      <c r="H2159" s="22">
        <v>44348</v>
      </c>
      <c r="I2159" s="23">
        <v>44362</v>
      </c>
      <c r="J2159">
        <f t="shared" si="198"/>
        <v>15</v>
      </c>
      <c r="K2159" s="2">
        <f t="shared" si="199"/>
        <v>44355</v>
      </c>
      <c r="L2159" s="9">
        <f t="shared" si="200"/>
        <v>15</v>
      </c>
      <c r="M2159" s="2">
        <f t="shared" si="201"/>
        <v>44355</v>
      </c>
      <c r="N2159" s="22">
        <v>44362</v>
      </c>
      <c r="O2159" s="22">
        <v>44397</v>
      </c>
      <c r="P2159" s="22">
        <v>44396.5</v>
      </c>
      <c r="Q2159">
        <f t="shared" si="202"/>
        <v>41.5</v>
      </c>
      <c r="R2159" s="33">
        <f t="shared" si="203"/>
        <v>2277.52</v>
      </c>
    </row>
    <row r="2160" spans="1:18" x14ac:dyDescent="0.35">
      <c r="A2160" t="s">
        <v>381</v>
      </c>
      <c r="B2160" s="21" t="s">
        <v>313</v>
      </c>
      <c r="C2160" s="22">
        <v>44362</v>
      </c>
      <c r="D2160" t="s">
        <v>161</v>
      </c>
      <c r="E2160" t="s">
        <v>162</v>
      </c>
      <c r="F2160" s="21" t="s">
        <v>198</v>
      </c>
      <c r="G2160" s="32">
        <v>140.85</v>
      </c>
      <c r="H2160" s="22">
        <v>44348</v>
      </c>
      <c r="I2160" s="23">
        <v>44362</v>
      </c>
      <c r="J2160">
        <f t="shared" si="198"/>
        <v>15</v>
      </c>
      <c r="K2160" s="2">
        <f t="shared" si="199"/>
        <v>44355</v>
      </c>
      <c r="L2160" s="9">
        <f t="shared" si="200"/>
        <v>15</v>
      </c>
      <c r="M2160" s="2">
        <f t="shared" si="201"/>
        <v>44355</v>
      </c>
      <c r="N2160" s="22">
        <v>44362</v>
      </c>
      <c r="O2160" s="22">
        <v>44397</v>
      </c>
      <c r="P2160" s="22">
        <v>44396.5</v>
      </c>
      <c r="Q2160">
        <f t="shared" si="202"/>
        <v>41.5</v>
      </c>
      <c r="R2160" s="33">
        <f t="shared" si="203"/>
        <v>5845.2749999999996</v>
      </c>
    </row>
    <row r="2161" spans="1:18" x14ac:dyDescent="0.35">
      <c r="A2161" t="s">
        <v>381</v>
      </c>
      <c r="B2161" s="21" t="s">
        <v>313</v>
      </c>
      <c r="C2161" s="22">
        <v>44362</v>
      </c>
      <c r="D2161" t="s">
        <v>161</v>
      </c>
      <c r="E2161" t="s">
        <v>162</v>
      </c>
      <c r="F2161" s="21" t="s">
        <v>190</v>
      </c>
      <c r="G2161" s="32">
        <v>272.5</v>
      </c>
      <c r="H2161" s="22">
        <v>44348</v>
      </c>
      <c r="I2161" s="23">
        <v>44362</v>
      </c>
      <c r="J2161">
        <f t="shared" si="198"/>
        <v>15</v>
      </c>
      <c r="K2161" s="2">
        <f t="shared" si="199"/>
        <v>44355</v>
      </c>
      <c r="L2161" s="9">
        <f t="shared" si="200"/>
        <v>15</v>
      </c>
      <c r="M2161" s="2">
        <f t="shared" si="201"/>
        <v>44355</v>
      </c>
      <c r="N2161" s="22">
        <v>44362</v>
      </c>
      <c r="O2161" s="22">
        <v>44397</v>
      </c>
      <c r="P2161" s="22">
        <v>44396.5</v>
      </c>
      <c r="Q2161">
        <f t="shared" si="202"/>
        <v>41.5</v>
      </c>
      <c r="R2161" s="33">
        <f t="shared" si="203"/>
        <v>11308.75</v>
      </c>
    </row>
    <row r="2162" spans="1:18" x14ac:dyDescent="0.35">
      <c r="A2162" t="s">
        <v>381</v>
      </c>
      <c r="B2162" s="21" t="s">
        <v>313</v>
      </c>
      <c r="C2162" s="22">
        <v>44362</v>
      </c>
      <c r="D2162" t="s">
        <v>161</v>
      </c>
      <c r="E2162" t="s">
        <v>162</v>
      </c>
      <c r="F2162" s="21" t="s">
        <v>339</v>
      </c>
      <c r="G2162" s="32">
        <v>90.59</v>
      </c>
      <c r="H2162" s="22">
        <v>44348</v>
      </c>
      <c r="I2162" s="23">
        <v>44362</v>
      </c>
      <c r="J2162">
        <f t="shared" si="198"/>
        <v>15</v>
      </c>
      <c r="K2162" s="2">
        <f t="shared" si="199"/>
        <v>44355</v>
      </c>
      <c r="L2162" s="9">
        <f t="shared" si="200"/>
        <v>15</v>
      </c>
      <c r="M2162" s="2">
        <f t="shared" si="201"/>
        <v>44355</v>
      </c>
      <c r="N2162" s="22">
        <v>44362</v>
      </c>
      <c r="O2162" s="22">
        <v>44397</v>
      </c>
      <c r="P2162" s="22">
        <v>44396.5</v>
      </c>
      <c r="Q2162">
        <f t="shared" si="202"/>
        <v>41.5</v>
      </c>
      <c r="R2162" s="33">
        <f t="shared" si="203"/>
        <v>3759.4850000000001</v>
      </c>
    </row>
    <row r="2163" spans="1:18" x14ac:dyDescent="0.35">
      <c r="A2163" t="s">
        <v>381</v>
      </c>
      <c r="B2163" s="21" t="s">
        <v>313</v>
      </c>
      <c r="C2163" s="22">
        <v>44362</v>
      </c>
      <c r="D2163" t="s">
        <v>161</v>
      </c>
      <c r="E2163" t="s">
        <v>162</v>
      </c>
      <c r="F2163" s="21" t="s">
        <v>191</v>
      </c>
      <c r="G2163" s="32">
        <v>1099.06</v>
      </c>
      <c r="H2163" s="22">
        <v>44348</v>
      </c>
      <c r="I2163" s="23">
        <v>44362</v>
      </c>
      <c r="J2163">
        <f t="shared" si="198"/>
        <v>15</v>
      </c>
      <c r="K2163" s="2">
        <f t="shared" si="199"/>
        <v>44355</v>
      </c>
      <c r="L2163" s="9">
        <f t="shared" si="200"/>
        <v>15</v>
      </c>
      <c r="M2163" s="2">
        <f t="shared" si="201"/>
        <v>44355</v>
      </c>
      <c r="N2163" s="22">
        <v>44362</v>
      </c>
      <c r="O2163" s="22">
        <v>44397</v>
      </c>
      <c r="P2163" s="22">
        <v>44396.5</v>
      </c>
      <c r="Q2163">
        <f t="shared" si="202"/>
        <v>41.5</v>
      </c>
      <c r="R2163" s="33">
        <f t="shared" si="203"/>
        <v>45610.99</v>
      </c>
    </row>
    <row r="2164" spans="1:18" x14ac:dyDescent="0.35">
      <c r="A2164" t="s">
        <v>381</v>
      </c>
      <c r="B2164" s="21" t="s">
        <v>313</v>
      </c>
      <c r="C2164" s="22">
        <v>44362</v>
      </c>
      <c r="D2164" t="s">
        <v>161</v>
      </c>
      <c r="E2164" t="s">
        <v>162</v>
      </c>
      <c r="F2164" s="21" t="s">
        <v>192</v>
      </c>
      <c r="G2164" s="32">
        <v>977.95999999999992</v>
      </c>
      <c r="H2164" s="22">
        <v>44348</v>
      </c>
      <c r="I2164" s="23">
        <v>44362</v>
      </c>
      <c r="J2164">
        <f t="shared" si="198"/>
        <v>15</v>
      </c>
      <c r="K2164" s="2">
        <f t="shared" si="199"/>
        <v>44355</v>
      </c>
      <c r="L2164" s="9">
        <f t="shared" si="200"/>
        <v>15</v>
      </c>
      <c r="M2164" s="2">
        <f t="shared" si="201"/>
        <v>44355</v>
      </c>
      <c r="N2164" s="22">
        <v>44362</v>
      </c>
      <c r="O2164" s="22">
        <v>44397</v>
      </c>
      <c r="P2164" s="22">
        <v>44396.5</v>
      </c>
      <c r="Q2164">
        <f t="shared" si="202"/>
        <v>41.5</v>
      </c>
      <c r="R2164" s="33">
        <f t="shared" si="203"/>
        <v>40585.339999999997</v>
      </c>
    </row>
    <row r="2165" spans="1:18" x14ac:dyDescent="0.35">
      <c r="A2165" t="s">
        <v>381</v>
      </c>
      <c r="B2165" s="21" t="s">
        <v>313</v>
      </c>
      <c r="C2165" s="22">
        <v>44362</v>
      </c>
      <c r="D2165" t="s">
        <v>171</v>
      </c>
      <c r="E2165" t="s">
        <v>172</v>
      </c>
      <c r="F2165" s="21" t="s">
        <v>192</v>
      </c>
      <c r="G2165" s="32">
        <v>187.28</v>
      </c>
      <c r="H2165" s="22">
        <v>44348</v>
      </c>
      <c r="I2165" s="23">
        <v>44362</v>
      </c>
      <c r="J2165">
        <f t="shared" si="198"/>
        <v>15</v>
      </c>
      <c r="K2165" s="2">
        <f t="shared" si="199"/>
        <v>44355</v>
      </c>
      <c r="L2165" s="9">
        <f t="shared" si="200"/>
        <v>15</v>
      </c>
      <c r="M2165" s="2">
        <f t="shared" si="201"/>
        <v>44355</v>
      </c>
      <c r="N2165" s="22">
        <v>44362</v>
      </c>
      <c r="O2165" s="22">
        <v>44397</v>
      </c>
      <c r="P2165" s="22">
        <v>44396.5</v>
      </c>
      <c r="Q2165">
        <f t="shared" si="202"/>
        <v>41.5</v>
      </c>
      <c r="R2165" s="33">
        <f t="shared" si="203"/>
        <v>7772.12</v>
      </c>
    </row>
    <row r="2166" spans="1:18" x14ac:dyDescent="0.35">
      <c r="A2166" t="s">
        <v>381</v>
      </c>
      <c r="B2166" s="21" t="s">
        <v>313</v>
      </c>
      <c r="C2166" s="22">
        <v>44362</v>
      </c>
      <c r="D2166" t="s">
        <v>161</v>
      </c>
      <c r="E2166" t="s">
        <v>162</v>
      </c>
      <c r="F2166" s="21" t="s">
        <v>193</v>
      </c>
      <c r="G2166" s="32">
        <v>2193.4899999999998</v>
      </c>
      <c r="H2166" s="22">
        <v>44348</v>
      </c>
      <c r="I2166" s="23">
        <v>44362</v>
      </c>
      <c r="J2166">
        <f t="shared" si="198"/>
        <v>15</v>
      </c>
      <c r="K2166" s="2">
        <f t="shared" si="199"/>
        <v>44355</v>
      </c>
      <c r="L2166" s="9">
        <f t="shared" si="200"/>
        <v>15</v>
      </c>
      <c r="M2166" s="2">
        <f t="shared" si="201"/>
        <v>44355</v>
      </c>
      <c r="N2166" s="22">
        <v>44362</v>
      </c>
      <c r="O2166" s="22">
        <v>44397</v>
      </c>
      <c r="P2166" s="22">
        <v>44396.5</v>
      </c>
      <c r="Q2166">
        <f t="shared" si="202"/>
        <v>41.5</v>
      </c>
      <c r="R2166" s="33">
        <f t="shared" si="203"/>
        <v>91029.834999999992</v>
      </c>
    </row>
    <row r="2167" spans="1:18" x14ac:dyDescent="0.35">
      <c r="A2167" t="s">
        <v>381</v>
      </c>
      <c r="B2167" s="21" t="s">
        <v>313</v>
      </c>
      <c r="C2167" s="22">
        <v>44362</v>
      </c>
      <c r="D2167" t="s">
        <v>161</v>
      </c>
      <c r="E2167" t="s">
        <v>162</v>
      </c>
      <c r="F2167" s="21" t="s">
        <v>340</v>
      </c>
      <c r="G2167" s="32">
        <v>195.23</v>
      </c>
      <c r="H2167" s="22">
        <v>44348</v>
      </c>
      <c r="I2167" s="23">
        <v>44362</v>
      </c>
      <c r="J2167">
        <f t="shared" si="198"/>
        <v>15</v>
      </c>
      <c r="K2167" s="2">
        <f t="shared" si="199"/>
        <v>44355</v>
      </c>
      <c r="L2167" s="9">
        <f t="shared" si="200"/>
        <v>15</v>
      </c>
      <c r="M2167" s="2">
        <f t="shared" si="201"/>
        <v>44355</v>
      </c>
      <c r="N2167" s="22">
        <v>44362</v>
      </c>
      <c r="O2167" s="22">
        <v>44397</v>
      </c>
      <c r="P2167" s="22">
        <v>44396.5</v>
      </c>
      <c r="Q2167">
        <f t="shared" si="202"/>
        <v>41.5</v>
      </c>
      <c r="R2167" s="33">
        <f t="shared" si="203"/>
        <v>8102.0449999999992</v>
      </c>
    </row>
    <row r="2168" spans="1:18" x14ac:dyDescent="0.35">
      <c r="A2168" t="s">
        <v>381</v>
      </c>
      <c r="B2168" s="21" t="s">
        <v>313</v>
      </c>
      <c r="C2168" s="22">
        <v>44362</v>
      </c>
      <c r="D2168" t="s">
        <v>161</v>
      </c>
      <c r="E2168" t="s">
        <v>162</v>
      </c>
      <c r="F2168" s="21" t="s">
        <v>342</v>
      </c>
      <c r="G2168" s="32">
        <v>47.56</v>
      </c>
      <c r="H2168" s="22">
        <v>44348</v>
      </c>
      <c r="I2168" s="23">
        <v>44362</v>
      </c>
      <c r="J2168">
        <f t="shared" si="198"/>
        <v>15</v>
      </c>
      <c r="K2168" s="2">
        <f t="shared" si="199"/>
        <v>44355</v>
      </c>
      <c r="L2168" s="9">
        <f t="shared" si="200"/>
        <v>15</v>
      </c>
      <c r="M2168" s="2">
        <f t="shared" si="201"/>
        <v>44355</v>
      </c>
      <c r="N2168" s="22">
        <v>44362</v>
      </c>
      <c r="O2168" s="22">
        <v>44397</v>
      </c>
      <c r="P2168" s="22">
        <v>44396.5</v>
      </c>
      <c r="Q2168">
        <f t="shared" si="202"/>
        <v>41.5</v>
      </c>
      <c r="R2168" s="33">
        <f t="shared" si="203"/>
        <v>1973.74</v>
      </c>
    </row>
    <row r="2169" spans="1:18" x14ac:dyDescent="0.35">
      <c r="A2169" t="s">
        <v>381</v>
      </c>
      <c r="B2169" s="21" t="s">
        <v>313</v>
      </c>
      <c r="C2169" s="22">
        <v>44362</v>
      </c>
      <c r="D2169" t="s">
        <v>114</v>
      </c>
      <c r="E2169" t="s">
        <v>115</v>
      </c>
      <c r="F2169" s="21" t="s">
        <v>204</v>
      </c>
      <c r="G2169" s="32">
        <v>28.43</v>
      </c>
      <c r="H2169" s="22">
        <v>44348</v>
      </c>
      <c r="I2169" s="23">
        <v>44362</v>
      </c>
      <c r="J2169">
        <f t="shared" si="198"/>
        <v>15</v>
      </c>
      <c r="K2169" s="2">
        <f t="shared" si="199"/>
        <v>44355</v>
      </c>
      <c r="L2169" s="9">
        <f t="shared" si="200"/>
        <v>15</v>
      </c>
      <c r="M2169" s="2">
        <f t="shared" si="201"/>
        <v>44355</v>
      </c>
      <c r="N2169" s="22">
        <v>44362</v>
      </c>
      <c r="O2169" s="22">
        <v>44407</v>
      </c>
      <c r="P2169" s="22">
        <v>44406.5</v>
      </c>
      <c r="Q2169">
        <f t="shared" si="202"/>
        <v>51.5</v>
      </c>
      <c r="R2169" s="33">
        <f t="shared" si="203"/>
        <v>1464.145</v>
      </c>
    </row>
    <row r="2170" spans="1:18" x14ac:dyDescent="0.35">
      <c r="A2170" t="s">
        <v>381</v>
      </c>
      <c r="B2170" s="21" t="s">
        <v>313</v>
      </c>
      <c r="C2170" s="22">
        <v>44362</v>
      </c>
      <c r="D2170" t="s">
        <v>217</v>
      </c>
      <c r="E2170" t="s">
        <v>218</v>
      </c>
      <c r="F2170" s="21" t="s">
        <v>219</v>
      </c>
      <c r="G2170" s="32">
        <v>769.25</v>
      </c>
      <c r="H2170" s="22">
        <v>44348</v>
      </c>
      <c r="I2170" s="23">
        <v>44362</v>
      </c>
      <c r="J2170">
        <f t="shared" si="198"/>
        <v>15</v>
      </c>
      <c r="K2170" s="2">
        <f t="shared" si="199"/>
        <v>44355</v>
      </c>
      <c r="L2170" s="9">
        <f t="shared" si="200"/>
        <v>15</v>
      </c>
      <c r="M2170" s="2">
        <f t="shared" si="201"/>
        <v>44355</v>
      </c>
      <c r="N2170" s="22">
        <v>44362</v>
      </c>
      <c r="O2170" s="22">
        <v>44407</v>
      </c>
      <c r="P2170" s="22">
        <v>44406.5</v>
      </c>
      <c r="Q2170">
        <f t="shared" si="202"/>
        <v>51.5</v>
      </c>
      <c r="R2170" s="33">
        <f t="shared" si="203"/>
        <v>39616.375</v>
      </c>
    </row>
    <row r="2171" spans="1:18" x14ac:dyDescent="0.35">
      <c r="A2171" t="s">
        <v>381</v>
      </c>
      <c r="B2171" s="21" t="s">
        <v>313</v>
      </c>
      <c r="C2171" s="22">
        <v>44362</v>
      </c>
      <c r="D2171" t="s">
        <v>201</v>
      </c>
      <c r="E2171" t="s">
        <v>202</v>
      </c>
      <c r="F2171" s="21" t="s">
        <v>319</v>
      </c>
      <c r="G2171" s="32">
        <v>213.86</v>
      </c>
      <c r="H2171" s="22">
        <v>44348</v>
      </c>
      <c r="I2171" s="23">
        <v>44362</v>
      </c>
      <c r="J2171">
        <f t="shared" si="198"/>
        <v>15</v>
      </c>
      <c r="K2171" s="2">
        <f t="shared" si="199"/>
        <v>44355</v>
      </c>
      <c r="L2171" s="9">
        <f t="shared" si="200"/>
        <v>15</v>
      </c>
      <c r="M2171" s="2">
        <f t="shared" si="201"/>
        <v>44355</v>
      </c>
      <c r="N2171" s="22">
        <v>44362</v>
      </c>
      <c r="O2171" s="22">
        <v>44407</v>
      </c>
      <c r="P2171" s="22">
        <v>44406.5</v>
      </c>
      <c r="Q2171">
        <f t="shared" si="202"/>
        <v>51.5</v>
      </c>
      <c r="R2171" s="33">
        <f t="shared" si="203"/>
        <v>11013.79</v>
      </c>
    </row>
    <row r="2172" spans="1:18" x14ac:dyDescent="0.35">
      <c r="A2172" t="s">
        <v>381</v>
      </c>
      <c r="B2172" s="21" t="s">
        <v>313</v>
      </c>
      <c r="C2172" s="22">
        <v>44362</v>
      </c>
      <c r="D2172" t="s">
        <v>201</v>
      </c>
      <c r="E2172" t="s">
        <v>202</v>
      </c>
      <c r="F2172" s="21" t="s">
        <v>164</v>
      </c>
      <c r="G2172" s="32">
        <v>94.63</v>
      </c>
      <c r="H2172" s="22">
        <v>44348</v>
      </c>
      <c r="I2172" s="23">
        <v>44362</v>
      </c>
      <c r="J2172">
        <f t="shared" si="198"/>
        <v>15</v>
      </c>
      <c r="K2172" s="2">
        <f t="shared" si="199"/>
        <v>44355</v>
      </c>
      <c r="L2172" s="9">
        <f t="shared" si="200"/>
        <v>15</v>
      </c>
      <c r="M2172" s="2">
        <f t="shared" si="201"/>
        <v>44355</v>
      </c>
      <c r="N2172" s="22">
        <v>44362</v>
      </c>
      <c r="O2172" s="22">
        <v>44407</v>
      </c>
      <c r="P2172" s="22">
        <v>44406.5</v>
      </c>
      <c r="Q2172">
        <f t="shared" si="202"/>
        <v>51.5</v>
      </c>
      <c r="R2172" s="33">
        <f t="shared" si="203"/>
        <v>4873.4449999999997</v>
      </c>
    </row>
    <row r="2173" spans="1:18" x14ac:dyDescent="0.35">
      <c r="A2173" t="s">
        <v>381</v>
      </c>
      <c r="B2173" s="21" t="s">
        <v>313</v>
      </c>
      <c r="C2173" s="22">
        <v>44362</v>
      </c>
      <c r="D2173" t="s">
        <v>114</v>
      </c>
      <c r="E2173" t="s">
        <v>115</v>
      </c>
      <c r="F2173" s="21" t="s">
        <v>232</v>
      </c>
      <c r="G2173" s="32">
        <v>19.13</v>
      </c>
      <c r="H2173" s="22">
        <v>44348</v>
      </c>
      <c r="I2173" s="23">
        <v>44362</v>
      </c>
      <c r="J2173">
        <f t="shared" si="198"/>
        <v>15</v>
      </c>
      <c r="K2173" s="2">
        <f t="shared" si="199"/>
        <v>44355</v>
      </c>
      <c r="L2173" s="9">
        <f t="shared" si="200"/>
        <v>15</v>
      </c>
      <c r="M2173" s="2">
        <f t="shared" si="201"/>
        <v>44355</v>
      </c>
      <c r="N2173" s="22">
        <v>44362</v>
      </c>
      <c r="O2173" s="22">
        <v>44407</v>
      </c>
      <c r="P2173" s="22">
        <v>44406.5</v>
      </c>
      <c r="Q2173">
        <f t="shared" si="202"/>
        <v>51.5</v>
      </c>
      <c r="R2173" s="33">
        <f t="shared" si="203"/>
        <v>985.19499999999994</v>
      </c>
    </row>
    <row r="2174" spans="1:18" x14ac:dyDescent="0.35">
      <c r="A2174" t="s">
        <v>381</v>
      </c>
      <c r="B2174" s="21" t="s">
        <v>313</v>
      </c>
      <c r="C2174" s="22">
        <v>44362</v>
      </c>
      <c r="D2174" t="s">
        <v>114</v>
      </c>
      <c r="E2174" t="s">
        <v>115</v>
      </c>
      <c r="F2174" s="21" t="s">
        <v>234</v>
      </c>
      <c r="G2174" s="32">
        <v>34.81</v>
      </c>
      <c r="H2174" s="22">
        <v>44348</v>
      </c>
      <c r="I2174" s="23">
        <v>44362</v>
      </c>
      <c r="J2174">
        <f t="shared" ref="J2174:J2236" si="204">I2174-H2174+1</f>
        <v>15</v>
      </c>
      <c r="K2174" s="2">
        <f t="shared" ref="K2174:K2236" si="205">(H2174+I2174)/2</f>
        <v>44355</v>
      </c>
      <c r="L2174" s="9">
        <f t="shared" si="200"/>
        <v>15</v>
      </c>
      <c r="M2174" s="2">
        <f t="shared" si="201"/>
        <v>44355</v>
      </c>
      <c r="N2174" s="22">
        <v>44362</v>
      </c>
      <c r="O2174" s="22">
        <v>44407</v>
      </c>
      <c r="P2174" s="22">
        <v>44406.5</v>
      </c>
      <c r="Q2174">
        <f t="shared" si="202"/>
        <v>51.5</v>
      </c>
      <c r="R2174" s="33">
        <f t="shared" si="203"/>
        <v>1792.7150000000001</v>
      </c>
    </row>
    <row r="2175" spans="1:18" x14ac:dyDescent="0.35">
      <c r="A2175" t="s">
        <v>381</v>
      </c>
      <c r="B2175" s="21" t="s">
        <v>313</v>
      </c>
      <c r="C2175" s="22">
        <v>44362</v>
      </c>
      <c r="D2175" t="s">
        <v>347</v>
      </c>
      <c r="E2175" t="s">
        <v>348</v>
      </c>
      <c r="F2175" s="21" t="s">
        <v>344</v>
      </c>
      <c r="G2175" s="32">
        <v>9.67</v>
      </c>
      <c r="H2175" s="22">
        <v>44348</v>
      </c>
      <c r="I2175" s="23">
        <v>44362</v>
      </c>
      <c r="J2175">
        <f t="shared" si="204"/>
        <v>15</v>
      </c>
      <c r="K2175" s="2">
        <f t="shared" si="205"/>
        <v>44355</v>
      </c>
      <c r="L2175" s="9">
        <f t="shared" si="200"/>
        <v>15</v>
      </c>
      <c r="M2175" s="2">
        <f t="shared" si="201"/>
        <v>44355</v>
      </c>
      <c r="N2175" s="22">
        <v>44362</v>
      </c>
      <c r="O2175" s="22">
        <v>44407</v>
      </c>
      <c r="P2175" s="22">
        <v>44406.5</v>
      </c>
      <c r="Q2175">
        <f t="shared" si="202"/>
        <v>51.5</v>
      </c>
      <c r="R2175" s="33">
        <f t="shared" si="203"/>
        <v>498.005</v>
      </c>
    </row>
    <row r="2176" spans="1:18" x14ac:dyDescent="0.35">
      <c r="A2176" t="s">
        <v>381</v>
      </c>
      <c r="B2176" s="21" t="s">
        <v>313</v>
      </c>
      <c r="C2176" s="22">
        <v>44362</v>
      </c>
      <c r="D2176" t="s">
        <v>201</v>
      </c>
      <c r="E2176" t="s">
        <v>202</v>
      </c>
      <c r="F2176" s="21" t="s">
        <v>344</v>
      </c>
      <c r="G2176" s="32">
        <v>83.35</v>
      </c>
      <c r="H2176" s="22">
        <v>44348</v>
      </c>
      <c r="I2176" s="23">
        <v>44362</v>
      </c>
      <c r="J2176">
        <f t="shared" si="204"/>
        <v>15</v>
      </c>
      <c r="K2176" s="2">
        <f t="shared" si="205"/>
        <v>44355</v>
      </c>
      <c r="L2176" s="9">
        <f t="shared" si="200"/>
        <v>15</v>
      </c>
      <c r="M2176" s="2">
        <f t="shared" si="201"/>
        <v>44355</v>
      </c>
      <c r="N2176" s="22">
        <v>44362</v>
      </c>
      <c r="O2176" s="22">
        <v>44407</v>
      </c>
      <c r="P2176" s="22">
        <v>44406.5</v>
      </c>
      <c r="Q2176">
        <f t="shared" si="202"/>
        <v>51.5</v>
      </c>
      <c r="R2176" s="33">
        <f t="shared" si="203"/>
        <v>4292.5249999999996</v>
      </c>
    </row>
    <row r="2177" spans="1:18" x14ac:dyDescent="0.35">
      <c r="A2177" t="s">
        <v>381</v>
      </c>
      <c r="B2177" s="21" t="s">
        <v>313</v>
      </c>
      <c r="C2177" s="22">
        <v>44362</v>
      </c>
      <c r="D2177" t="s">
        <v>349</v>
      </c>
      <c r="E2177" t="s">
        <v>350</v>
      </c>
      <c r="F2177" s="21" t="s">
        <v>351</v>
      </c>
      <c r="G2177" s="32">
        <v>31.76</v>
      </c>
      <c r="H2177" s="22">
        <v>44348</v>
      </c>
      <c r="I2177" s="23">
        <v>44362</v>
      </c>
      <c r="J2177">
        <f t="shared" si="204"/>
        <v>15</v>
      </c>
      <c r="K2177" s="2">
        <f t="shared" si="205"/>
        <v>44355</v>
      </c>
      <c r="L2177" s="9">
        <f t="shared" si="200"/>
        <v>15</v>
      </c>
      <c r="M2177" s="2">
        <f t="shared" si="201"/>
        <v>44355</v>
      </c>
      <c r="N2177" s="22">
        <v>44362</v>
      </c>
      <c r="O2177" s="22">
        <v>44407</v>
      </c>
      <c r="P2177" s="22">
        <v>44406.5</v>
      </c>
      <c r="Q2177">
        <f t="shared" si="202"/>
        <v>51.5</v>
      </c>
      <c r="R2177" s="33">
        <f t="shared" si="203"/>
        <v>1635.64</v>
      </c>
    </row>
    <row r="2178" spans="1:18" x14ac:dyDescent="0.35">
      <c r="A2178" t="s">
        <v>381</v>
      </c>
      <c r="B2178" s="21" t="s">
        <v>313</v>
      </c>
      <c r="C2178" s="22">
        <v>44362</v>
      </c>
      <c r="D2178" t="s">
        <v>352</v>
      </c>
      <c r="E2178" t="s">
        <v>353</v>
      </c>
      <c r="F2178" s="21" t="s">
        <v>354</v>
      </c>
      <c r="G2178" s="32">
        <v>1.07</v>
      </c>
      <c r="H2178" s="22">
        <v>44348</v>
      </c>
      <c r="I2178" s="23">
        <v>44362</v>
      </c>
      <c r="J2178">
        <f t="shared" si="204"/>
        <v>15</v>
      </c>
      <c r="K2178" s="2">
        <f t="shared" si="205"/>
        <v>44355</v>
      </c>
      <c r="L2178" s="9">
        <f t="shared" si="200"/>
        <v>15</v>
      </c>
      <c r="M2178" s="2">
        <f t="shared" si="201"/>
        <v>44355</v>
      </c>
      <c r="N2178" s="22">
        <v>44362</v>
      </c>
      <c r="O2178" s="22">
        <v>44407</v>
      </c>
      <c r="P2178" s="22">
        <v>44406.5</v>
      </c>
      <c r="Q2178">
        <f t="shared" si="202"/>
        <v>51.5</v>
      </c>
      <c r="R2178" s="33">
        <f t="shared" si="203"/>
        <v>55.105000000000004</v>
      </c>
    </row>
    <row r="2179" spans="1:18" x14ac:dyDescent="0.35">
      <c r="A2179" t="s">
        <v>381</v>
      </c>
      <c r="B2179" s="21" t="s">
        <v>313</v>
      </c>
      <c r="C2179" s="22">
        <v>44362</v>
      </c>
      <c r="D2179" t="s">
        <v>355</v>
      </c>
      <c r="E2179" t="s">
        <v>356</v>
      </c>
      <c r="F2179" s="21" t="s">
        <v>354</v>
      </c>
      <c r="G2179" s="32">
        <v>2.97</v>
      </c>
      <c r="H2179" s="22">
        <v>44348</v>
      </c>
      <c r="I2179" s="23">
        <v>44362</v>
      </c>
      <c r="J2179">
        <f t="shared" si="204"/>
        <v>15</v>
      </c>
      <c r="K2179" s="2">
        <f t="shared" si="205"/>
        <v>44355</v>
      </c>
      <c r="L2179" s="9">
        <f t="shared" si="200"/>
        <v>15</v>
      </c>
      <c r="M2179" s="2">
        <f t="shared" si="201"/>
        <v>44355</v>
      </c>
      <c r="N2179" s="22">
        <v>44362</v>
      </c>
      <c r="O2179" s="22">
        <v>44407</v>
      </c>
      <c r="P2179" s="22">
        <v>44406.5</v>
      </c>
      <c r="Q2179">
        <f t="shared" si="202"/>
        <v>51.5</v>
      </c>
      <c r="R2179" s="33">
        <f t="shared" si="203"/>
        <v>152.95500000000001</v>
      </c>
    </row>
    <row r="2180" spans="1:18" x14ac:dyDescent="0.35">
      <c r="A2180" t="s">
        <v>381</v>
      </c>
      <c r="B2180" s="21" t="s">
        <v>313</v>
      </c>
      <c r="C2180" s="22">
        <v>44362</v>
      </c>
      <c r="D2180" t="s">
        <v>201</v>
      </c>
      <c r="E2180" t="s">
        <v>202</v>
      </c>
      <c r="F2180" s="21" t="s">
        <v>109</v>
      </c>
      <c r="G2180" s="32">
        <v>317.83000000000004</v>
      </c>
      <c r="H2180" s="22">
        <v>44348</v>
      </c>
      <c r="I2180" s="23">
        <v>44362</v>
      </c>
      <c r="J2180">
        <f t="shared" si="204"/>
        <v>15</v>
      </c>
      <c r="K2180" s="2">
        <f t="shared" si="205"/>
        <v>44355</v>
      </c>
      <c r="L2180" s="9">
        <f t="shared" si="200"/>
        <v>15</v>
      </c>
      <c r="M2180" s="2">
        <f t="shared" si="201"/>
        <v>44355</v>
      </c>
      <c r="N2180" s="22">
        <v>44362</v>
      </c>
      <c r="O2180" s="22">
        <v>44407</v>
      </c>
      <c r="P2180" s="22">
        <v>44406.5</v>
      </c>
      <c r="Q2180">
        <f t="shared" si="202"/>
        <v>51.5</v>
      </c>
      <c r="R2180" s="33">
        <f t="shared" si="203"/>
        <v>16368.245000000003</v>
      </c>
    </row>
    <row r="2181" spans="1:18" x14ac:dyDescent="0.35">
      <c r="A2181" t="s">
        <v>381</v>
      </c>
      <c r="B2181" s="21" t="s">
        <v>313</v>
      </c>
      <c r="C2181" s="22">
        <v>44362</v>
      </c>
      <c r="D2181" t="s">
        <v>114</v>
      </c>
      <c r="E2181" t="s">
        <v>115</v>
      </c>
      <c r="F2181" s="21" t="s">
        <v>247</v>
      </c>
      <c r="G2181" s="32">
        <v>18.350000000000001</v>
      </c>
      <c r="H2181" s="22">
        <v>44348</v>
      </c>
      <c r="I2181" s="23">
        <v>44362</v>
      </c>
      <c r="J2181">
        <f t="shared" si="204"/>
        <v>15</v>
      </c>
      <c r="K2181" s="2">
        <f t="shared" si="205"/>
        <v>44355</v>
      </c>
      <c r="L2181" s="9">
        <f t="shared" si="200"/>
        <v>15</v>
      </c>
      <c r="M2181" s="2">
        <f t="shared" si="201"/>
        <v>44355</v>
      </c>
      <c r="N2181" s="22">
        <v>44362</v>
      </c>
      <c r="O2181" s="22">
        <v>44407</v>
      </c>
      <c r="P2181" s="22">
        <v>44406.5</v>
      </c>
      <c r="Q2181">
        <f t="shared" si="202"/>
        <v>51.5</v>
      </c>
      <c r="R2181" s="33">
        <f t="shared" si="203"/>
        <v>945.02500000000009</v>
      </c>
    </row>
    <row r="2182" spans="1:18" x14ac:dyDescent="0.35">
      <c r="A2182" t="s">
        <v>381</v>
      </c>
      <c r="B2182" s="21" t="s">
        <v>313</v>
      </c>
      <c r="C2182" s="22">
        <v>44362</v>
      </c>
      <c r="D2182" t="s">
        <v>201</v>
      </c>
      <c r="E2182" t="s">
        <v>202</v>
      </c>
      <c r="F2182" s="21" t="s">
        <v>102</v>
      </c>
      <c r="G2182" s="32">
        <v>21.020000000000003</v>
      </c>
      <c r="H2182" s="22">
        <v>44348</v>
      </c>
      <c r="I2182" s="23">
        <v>44362</v>
      </c>
      <c r="J2182">
        <f t="shared" si="204"/>
        <v>15</v>
      </c>
      <c r="K2182" s="2">
        <f t="shared" si="205"/>
        <v>44355</v>
      </c>
      <c r="L2182" s="9">
        <f t="shared" si="200"/>
        <v>15</v>
      </c>
      <c r="M2182" s="2">
        <f t="shared" si="201"/>
        <v>44355</v>
      </c>
      <c r="N2182" s="22">
        <v>44362</v>
      </c>
      <c r="O2182" s="22">
        <v>44407</v>
      </c>
      <c r="P2182" s="22">
        <v>44406.5</v>
      </c>
      <c r="Q2182">
        <f t="shared" si="202"/>
        <v>51.5</v>
      </c>
      <c r="R2182" s="33">
        <f t="shared" si="203"/>
        <v>1082.5300000000002</v>
      </c>
    </row>
    <row r="2183" spans="1:18" x14ac:dyDescent="0.35">
      <c r="A2183" t="s">
        <v>381</v>
      </c>
      <c r="B2183" s="21" t="s">
        <v>313</v>
      </c>
      <c r="C2183" s="22">
        <v>44362</v>
      </c>
      <c r="D2183" t="s">
        <v>114</v>
      </c>
      <c r="E2183" t="s">
        <v>115</v>
      </c>
      <c r="F2183" s="21" t="s">
        <v>239</v>
      </c>
      <c r="G2183" s="32">
        <v>26.84</v>
      </c>
      <c r="H2183" s="22">
        <v>44348</v>
      </c>
      <c r="I2183" s="23">
        <v>44362</v>
      </c>
      <c r="J2183">
        <f t="shared" si="204"/>
        <v>15</v>
      </c>
      <c r="K2183" s="2">
        <f t="shared" si="205"/>
        <v>44355</v>
      </c>
      <c r="L2183" s="9">
        <f t="shared" si="200"/>
        <v>15</v>
      </c>
      <c r="M2183" s="2">
        <f t="shared" si="201"/>
        <v>44355</v>
      </c>
      <c r="N2183" s="22">
        <v>44362</v>
      </c>
      <c r="O2183" s="22">
        <v>44407</v>
      </c>
      <c r="P2183" s="22">
        <v>44406.5</v>
      </c>
      <c r="Q2183">
        <f t="shared" si="202"/>
        <v>51.5</v>
      </c>
      <c r="R2183" s="33">
        <f t="shared" si="203"/>
        <v>1382.26</v>
      </c>
    </row>
    <row r="2184" spans="1:18" x14ac:dyDescent="0.35">
      <c r="A2184" t="s">
        <v>381</v>
      </c>
      <c r="B2184" s="21" t="s">
        <v>313</v>
      </c>
      <c r="C2184" s="22">
        <v>44362</v>
      </c>
      <c r="D2184" t="s">
        <v>110</v>
      </c>
      <c r="E2184" t="s">
        <v>111</v>
      </c>
      <c r="F2184" s="21" t="s">
        <v>239</v>
      </c>
      <c r="G2184" s="32">
        <v>37.6</v>
      </c>
      <c r="H2184" s="22">
        <v>44348</v>
      </c>
      <c r="I2184" s="23">
        <v>44362</v>
      </c>
      <c r="J2184">
        <f t="shared" si="204"/>
        <v>15</v>
      </c>
      <c r="K2184" s="2">
        <f t="shared" si="205"/>
        <v>44355</v>
      </c>
      <c r="L2184" s="9">
        <f t="shared" si="200"/>
        <v>15</v>
      </c>
      <c r="M2184" s="2">
        <f t="shared" si="201"/>
        <v>44355</v>
      </c>
      <c r="N2184" s="22">
        <v>44362</v>
      </c>
      <c r="O2184" s="22">
        <v>44407</v>
      </c>
      <c r="P2184" s="22">
        <v>44406.5</v>
      </c>
      <c r="Q2184">
        <f t="shared" si="202"/>
        <v>51.5</v>
      </c>
      <c r="R2184" s="33">
        <f t="shared" si="203"/>
        <v>1936.4</v>
      </c>
    </row>
    <row r="2185" spans="1:18" x14ac:dyDescent="0.35">
      <c r="A2185" t="s">
        <v>381</v>
      </c>
      <c r="B2185" s="21" t="s">
        <v>313</v>
      </c>
      <c r="C2185" s="22">
        <v>44362</v>
      </c>
      <c r="D2185" t="s">
        <v>148</v>
      </c>
      <c r="E2185" t="s">
        <v>149</v>
      </c>
      <c r="F2185" s="21" t="s">
        <v>205</v>
      </c>
      <c r="G2185" s="32">
        <v>350.36</v>
      </c>
      <c r="H2185" s="22">
        <v>44348</v>
      </c>
      <c r="I2185" s="23">
        <v>44362</v>
      </c>
      <c r="J2185">
        <f t="shared" si="204"/>
        <v>15</v>
      </c>
      <c r="K2185" s="2">
        <f t="shared" si="205"/>
        <v>44355</v>
      </c>
      <c r="L2185" s="9">
        <f t="shared" si="200"/>
        <v>15</v>
      </c>
      <c r="M2185" s="2">
        <f t="shared" si="201"/>
        <v>44355</v>
      </c>
      <c r="N2185" s="22">
        <v>44362</v>
      </c>
      <c r="O2185" s="22">
        <v>44410</v>
      </c>
      <c r="P2185" s="22">
        <v>44407.5</v>
      </c>
      <c r="Q2185">
        <f t="shared" si="202"/>
        <v>52.5</v>
      </c>
      <c r="R2185" s="33">
        <f t="shared" si="203"/>
        <v>18393.900000000001</v>
      </c>
    </row>
    <row r="2186" spans="1:18" x14ac:dyDescent="0.35">
      <c r="A2186" t="s">
        <v>381</v>
      </c>
      <c r="B2186" s="21" t="s">
        <v>313</v>
      </c>
      <c r="C2186" s="22">
        <v>44362</v>
      </c>
      <c r="D2186" t="s">
        <v>171</v>
      </c>
      <c r="E2186" t="s">
        <v>172</v>
      </c>
      <c r="F2186" s="21" t="s">
        <v>206</v>
      </c>
      <c r="G2186" s="32">
        <v>1049.4199999999998</v>
      </c>
      <c r="H2186" s="22">
        <v>44348</v>
      </c>
      <c r="I2186" s="23">
        <v>44362</v>
      </c>
      <c r="J2186">
        <f t="shared" si="204"/>
        <v>15</v>
      </c>
      <c r="K2186" s="2">
        <f t="shared" si="205"/>
        <v>44355</v>
      </c>
      <c r="L2186" s="9">
        <f t="shared" si="200"/>
        <v>15</v>
      </c>
      <c r="M2186" s="2">
        <f t="shared" si="201"/>
        <v>44355</v>
      </c>
      <c r="N2186" s="22">
        <v>44362</v>
      </c>
      <c r="O2186" s="22">
        <v>44410</v>
      </c>
      <c r="P2186" s="22">
        <v>44407.5</v>
      </c>
      <c r="Q2186">
        <f t="shared" si="202"/>
        <v>52.5</v>
      </c>
      <c r="R2186" s="33">
        <f t="shared" si="203"/>
        <v>55094.549999999988</v>
      </c>
    </row>
    <row r="2187" spans="1:18" x14ac:dyDescent="0.35">
      <c r="A2187" t="s">
        <v>381</v>
      </c>
      <c r="B2187" s="21" t="s">
        <v>313</v>
      </c>
      <c r="C2187" s="22">
        <v>44362</v>
      </c>
      <c r="D2187" t="s">
        <v>207</v>
      </c>
      <c r="E2187" t="s">
        <v>208</v>
      </c>
      <c r="F2187" s="21" t="s">
        <v>209</v>
      </c>
      <c r="G2187" s="32">
        <v>16.54</v>
      </c>
      <c r="H2187" s="22">
        <v>44348</v>
      </c>
      <c r="I2187" s="23">
        <v>44362</v>
      </c>
      <c r="J2187">
        <f t="shared" si="204"/>
        <v>15</v>
      </c>
      <c r="K2187" s="2">
        <f t="shared" si="205"/>
        <v>44355</v>
      </c>
      <c r="L2187" s="9">
        <f t="shared" ref="L2187:L2250" si="206">I2187-H2187+1</f>
        <v>15</v>
      </c>
      <c r="M2187" s="2">
        <f t="shared" ref="M2187:M2250" si="207">(H2187+I2187)/2</f>
        <v>44355</v>
      </c>
      <c r="N2187" s="22">
        <v>44362</v>
      </c>
      <c r="O2187" s="22">
        <v>44410</v>
      </c>
      <c r="P2187" s="22">
        <v>44407.5</v>
      </c>
      <c r="Q2187">
        <f t="shared" ref="Q2187:Q2250" si="208">P2187-M2187</f>
        <v>52.5</v>
      </c>
      <c r="R2187" s="33">
        <f t="shared" ref="R2187:R2250" si="209">Q2187*G2187</f>
        <v>868.34999999999991</v>
      </c>
    </row>
    <row r="2188" spans="1:18" x14ac:dyDescent="0.35">
      <c r="A2188" t="s">
        <v>381</v>
      </c>
      <c r="B2188" s="21" t="s">
        <v>313</v>
      </c>
      <c r="C2188" s="22">
        <v>44362</v>
      </c>
      <c r="D2188" t="s">
        <v>201</v>
      </c>
      <c r="E2188" t="s">
        <v>202</v>
      </c>
      <c r="F2188" s="21" t="s">
        <v>103</v>
      </c>
      <c r="G2188" s="32">
        <v>39.44</v>
      </c>
      <c r="H2188" s="22">
        <v>44348</v>
      </c>
      <c r="I2188" s="23">
        <v>44362</v>
      </c>
      <c r="J2188">
        <f t="shared" si="204"/>
        <v>15</v>
      </c>
      <c r="K2188" s="2">
        <f t="shared" si="205"/>
        <v>44355</v>
      </c>
      <c r="L2188" s="9">
        <f t="shared" si="206"/>
        <v>15</v>
      </c>
      <c r="M2188" s="2">
        <f t="shared" si="207"/>
        <v>44355</v>
      </c>
      <c r="N2188" s="22">
        <v>44362</v>
      </c>
      <c r="O2188" s="22">
        <v>44410</v>
      </c>
      <c r="P2188" s="22">
        <v>44407.5</v>
      </c>
      <c r="Q2188">
        <f t="shared" si="208"/>
        <v>52.5</v>
      </c>
      <c r="R2188" s="33">
        <f t="shared" si="209"/>
        <v>2070.6</v>
      </c>
    </row>
    <row r="2189" spans="1:18" x14ac:dyDescent="0.35">
      <c r="A2189" t="s">
        <v>381</v>
      </c>
      <c r="B2189" s="21" t="s">
        <v>313</v>
      </c>
      <c r="C2189" s="22">
        <v>44362</v>
      </c>
      <c r="D2189" t="s">
        <v>171</v>
      </c>
      <c r="E2189" t="s">
        <v>172</v>
      </c>
      <c r="F2189" s="21" t="s">
        <v>210</v>
      </c>
      <c r="G2189" s="32">
        <v>116.09</v>
      </c>
      <c r="H2189" s="22">
        <v>44348</v>
      </c>
      <c r="I2189" s="23">
        <v>44362</v>
      </c>
      <c r="J2189">
        <f t="shared" si="204"/>
        <v>15</v>
      </c>
      <c r="K2189" s="2">
        <f t="shared" si="205"/>
        <v>44355</v>
      </c>
      <c r="L2189" s="9">
        <f t="shared" si="206"/>
        <v>15</v>
      </c>
      <c r="M2189" s="2">
        <f t="shared" si="207"/>
        <v>44355</v>
      </c>
      <c r="N2189" s="22">
        <v>44362</v>
      </c>
      <c r="O2189" s="22">
        <v>44410</v>
      </c>
      <c r="P2189" s="22">
        <v>44407.5</v>
      </c>
      <c r="Q2189">
        <f t="shared" si="208"/>
        <v>52.5</v>
      </c>
      <c r="R2189" s="33">
        <f t="shared" si="209"/>
        <v>6094.7250000000004</v>
      </c>
    </row>
    <row r="2190" spans="1:18" x14ac:dyDescent="0.35">
      <c r="A2190" t="s">
        <v>381</v>
      </c>
      <c r="B2190" s="21" t="s">
        <v>313</v>
      </c>
      <c r="C2190" s="22">
        <v>44362</v>
      </c>
      <c r="D2190" t="s">
        <v>110</v>
      </c>
      <c r="E2190" t="s">
        <v>111</v>
      </c>
      <c r="F2190" s="21" t="s">
        <v>214</v>
      </c>
      <c r="G2190" s="32">
        <v>49.6</v>
      </c>
      <c r="H2190" s="22">
        <v>44348</v>
      </c>
      <c r="I2190" s="23">
        <v>44362</v>
      </c>
      <c r="J2190">
        <f t="shared" si="204"/>
        <v>15</v>
      </c>
      <c r="K2190" s="2">
        <f t="shared" si="205"/>
        <v>44355</v>
      </c>
      <c r="L2190" s="9">
        <f t="shared" si="206"/>
        <v>15</v>
      </c>
      <c r="M2190" s="2">
        <f t="shared" si="207"/>
        <v>44355</v>
      </c>
      <c r="N2190" s="22">
        <v>44362</v>
      </c>
      <c r="O2190" s="22">
        <v>44410</v>
      </c>
      <c r="P2190" s="22">
        <v>44407.5</v>
      </c>
      <c r="Q2190">
        <f t="shared" si="208"/>
        <v>52.5</v>
      </c>
      <c r="R2190" s="33">
        <f t="shared" si="209"/>
        <v>2604</v>
      </c>
    </row>
    <row r="2191" spans="1:18" x14ac:dyDescent="0.35">
      <c r="A2191" t="s">
        <v>381</v>
      </c>
      <c r="B2191" s="21" t="s">
        <v>313</v>
      </c>
      <c r="C2191" s="22">
        <v>44362</v>
      </c>
      <c r="D2191" t="s">
        <v>110</v>
      </c>
      <c r="E2191" t="s">
        <v>111</v>
      </c>
      <c r="F2191" s="21" t="s">
        <v>221</v>
      </c>
      <c r="G2191" s="32">
        <v>179.39</v>
      </c>
      <c r="H2191" s="22">
        <v>44348</v>
      </c>
      <c r="I2191" s="23">
        <v>44362</v>
      </c>
      <c r="J2191">
        <f t="shared" si="204"/>
        <v>15</v>
      </c>
      <c r="K2191" s="2">
        <f t="shared" si="205"/>
        <v>44355</v>
      </c>
      <c r="L2191" s="9">
        <f t="shared" si="206"/>
        <v>15</v>
      </c>
      <c r="M2191" s="2">
        <f t="shared" si="207"/>
        <v>44355</v>
      </c>
      <c r="N2191" s="22">
        <v>44362</v>
      </c>
      <c r="O2191" s="22">
        <v>44410</v>
      </c>
      <c r="P2191" s="22">
        <v>44407.5</v>
      </c>
      <c r="Q2191">
        <f t="shared" si="208"/>
        <v>52.5</v>
      </c>
      <c r="R2191" s="33">
        <f t="shared" si="209"/>
        <v>9417.9749999999985</v>
      </c>
    </row>
    <row r="2192" spans="1:18" x14ac:dyDescent="0.35">
      <c r="A2192" t="s">
        <v>381</v>
      </c>
      <c r="B2192" s="21" t="s">
        <v>313</v>
      </c>
      <c r="C2192" s="22">
        <v>44362</v>
      </c>
      <c r="D2192" t="s">
        <v>199</v>
      </c>
      <c r="E2192" t="s">
        <v>200</v>
      </c>
      <c r="F2192" s="21" t="s">
        <v>89</v>
      </c>
      <c r="G2192" s="32">
        <v>516.81000000000006</v>
      </c>
      <c r="H2192" s="22">
        <v>44348</v>
      </c>
      <c r="I2192" s="23">
        <v>44362</v>
      </c>
      <c r="J2192">
        <f t="shared" si="204"/>
        <v>15</v>
      </c>
      <c r="K2192" s="2">
        <f t="shared" si="205"/>
        <v>44355</v>
      </c>
      <c r="L2192" s="9">
        <f t="shared" si="206"/>
        <v>15</v>
      </c>
      <c r="M2192" s="2">
        <f t="shared" si="207"/>
        <v>44355</v>
      </c>
      <c r="N2192" s="22">
        <v>44362</v>
      </c>
      <c r="O2192" s="22">
        <v>44410</v>
      </c>
      <c r="P2192" s="22">
        <v>44407.5</v>
      </c>
      <c r="Q2192">
        <f t="shared" si="208"/>
        <v>52.5</v>
      </c>
      <c r="R2192" s="33">
        <f t="shared" si="209"/>
        <v>27132.525000000001</v>
      </c>
    </row>
    <row r="2193" spans="1:18" x14ac:dyDescent="0.35">
      <c r="A2193" t="s">
        <v>381</v>
      </c>
      <c r="B2193" s="21" t="s">
        <v>313</v>
      </c>
      <c r="C2193" s="22">
        <v>44362</v>
      </c>
      <c r="D2193" t="s">
        <v>201</v>
      </c>
      <c r="E2193" t="s">
        <v>202</v>
      </c>
      <c r="F2193" s="21" t="s">
        <v>203</v>
      </c>
      <c r="G2193" s="32">
        <v>-305.09999999999997</v>
      </c>
      <c r="H2193" s="22">
        <v>44348</v>
      </c>
      <c r="I2193" s="23">
        <v>44362</v>
      </c>
      <c r="J2193">
        <f t="shared" si="204"/>
        <v>15</v>
      </c>
      <c r="K2193" s="2">
        <f t="shared" si="205"/>
        <v>44355</v>
      </c>
      <c r="L2193" s="9">
        <f t="shared" si="206"/>
        <v>15</v>
      </c>
      <c r="M2193" s="2">
        <f t="shared" si="207"/>
        <v>44355</v>
      </c>
      <c r="N2193" s="22">
        <v>44362</v>
      </c>
      <c r="O2193" s="22">
        <v>44410</v>
      </c>
      <c r="P2193" s="22">
        <v>44407.5</v>
      </c>
      <c r="Q2193">
        <f t="shared" si="208"/>
        <v>52.5</v>
      </c>
      <c r="R2193" s="33">
        <f t="shared" si="209"/>
        <v>-16017.749999999998</v>
      </c>
    </row>
    <row r="2194" spans="1:18" x14ac:dyDescent="0.35">
      <c r="A2194" t="s">
        <v>381</v>
      </c>
      <c r="B2194" s="21" t="s">
        <v>313</v>
      </c>
      <c r="C2194" s="22">
        <v>44362</v>
      </c>
      <c r="D2194" t="s">
        <v>110</v>
      </c>
      <c r="E2194" t="s">
        <v>111</v>
      </c>
      <c r="F2194" s="21" t="s">
        <v>343</v>
      </c>
      <c r="G2194" s="32">
        <v>91</v>
      </c>
      <c r="H2194" s="22">
        <v>44348</v>
      </c>
      <c r="I2194" s="23">
        <v>44362</v>
      </c>
      <c r="J2194">
        <f t="shared" si="204"/>
        <v>15</v>
      </c>
      <c r="K2194" s="2">
        <f t="shared" si="205"/>
        <v>44355</v>
      </c>
      <c r="L2194" s="9">
        <f t="shared" si="206"/>
        <v>15</v>
      </c>
      <c r="M2194" s="2">
        <f t="shared" si="207"/>
        <v>44355</v>
      </c>
      <c r="N2194" s="22">
        <v>44362</v>
      </c>
      <c r="O2194" s="22">
        <v>44410</v>
      </c>
      <c r="P2194" s="22">
        <v>44407.5</v>
      </c>
      <c r="Q2194">
        <f t="shared" si="208"/>
        <v>52.5</v>
      </c>
      <c r="R2194" s="33">
        <f t="shared" si="209"/>
        <v>4777.5</v>
      </c>
    </row>
    <row r="2195" spans="1:18" x14ac:dyDescent="0.35">
      <c r="A2195" t="s">
        <v>381</v>
      </c>
      <c r="B2195" s="21" t="s">
        <v>313</v>
      </c>
      <c r="C2195" s="22">
        <v>44362</v>
      </c>
      <c r="D2195" t="s">
        <v>345</v>
      </c>
      <c r="E2195" t="s">
        <v>346</v>
      </c>
      <c r="F2195" s="21" t="s">
        <v>343</v>
      </c>
      <c r="G2195" s="32">
        <v>2.17</v>
      </c>
      <c r="H2195" s="22">
        <v>44348</v>
      </c>
      <c r="I2195" s="23">
        <v>44362</v>
      </c>
      <c r="J2195">
        <f t="shared" si="204"/>
        <v>15</v>
      </c>
      <c r="K2195" s="2">
        <f t="shared" si="205"/>
        <v>44355</v>
      </c>
      <c r="L2195" s="9">
        <f t="shared" si="206"/>
        <v>15</v>
      </c>
      <c r="M2195" s="2">
        <f t="shared" si="207"/>
        <v>44355</v>
      </c>
      <c r="N2195" s="22">
        <v>44362</v>
      </c>
      <c r="O2195" s="22">
        <v>44410</v>
      </c>
      <c r="P2195" s="22">
        <v>44407.5</v>
      </c>
      <c r="Q2195">
        <f t="shared" si="208"/>
        <v>52.5</v>
      </c>
      <c r="R2195" s="33">
        <f t="shared" si="209"/>
        <v>113.925</v>
      </c>
    </row>
    <row r="2196" spans="1:18" x14ac:dyDescent="0.35">
      <c r="A2196" t="s">
        <v>381</v>
      </c>
      <c r="B2196" s="21" t="s">
        <v>313</v>
      </c>
      <c r="C2196" s="22">
        <v>44362</v>
      </c>
      <c r="D2196" t="s">
        <v>110</v>
      </c>
      <c r="E2196" t="s">
        <v>111</v>
      </c>
      <c r="F2196" s="21" t="s">
        <v>230</v>
      </c>
      <c r="G2196" s="32">
        <v>47.36</v>
      </c>
      <c r="H2196" s="22">
        <v>44348</v>
      </c>
      <c r="I2196" s="23">
        <v>44362</v>
      </c>
      <c r="J2196">
        <f t="shared" si="204"/>
        <v>15</v>
      </c>
      <c r="K2196" s="2">
        <f t="shared" si="205"/>
        <v>44355</v>
      </c>
      <c r="L2196" s="9">
        <f t="shared" si="206"/>
        <v>15</v>
      </c>
      <c r="M2196" s="2">
        <f t="shared" si="207"/>
        <v>44355</v>
      </c>
      <c r="N2196" s="22">
        <v>44362</v>
      </c>
      <c r="O2196" s="22">
        <v>44410</v>
      </c>
      <c r="P2196" s="22">
        <v>44407.5</v>
      </c>
      <c r="Q2196">
        <f t="shared" si="208"/>
        <v>52.5</v>
      </c>
      <c r="R2196" s="33">
        <f t="shared" si="209"/>
        <v>2486.4</v>
      </c>
    </row>
    <row r="2197" spans="1:18" x14ac:dyDescent="0.35">
      <c r="A2197" t="s">
        <v>381</v>
      </c>
      <c r="B2197" s="21" t="s">
        <v>313</v>
      </c>
      <c r="C2197" s="22">
        <v>44362</v>
      </c>
      <c r="D2197" t="s">
        <v>171</v>
      </c>
      <c r="E2197" t="s">
        <v>172</v>
      </c>
      <c r="F2197" s="21" t="s">
        <v>231</v>
      </c>
      <c r="G2197" s="32">
        <v>93.29</v>
      </c>
      <c r="H2197" s="22">
        <v>44348</v>
      </c>
      <c r="I2197" s="23">
        <v>44362</v>
      </c>
      <c r="J2197">
        <f t="shared" si="204"/>
        <v>15</v>
      </c>
      <c r="K2197" s="2">
        <f t="shared" si="205"/>
        <v>44355</v>
      </c>
      <c r="L2197" s="9">
        <f t="shared" si="206"/>
        <v>15</v>
      </c>
      <c r="M2197" s="2">
        <f t="shared" si="207"/>
        <v>44355</v>
      </c>
      <c r="N2197" s="22">
        <v>44362</v>
      </c>
      <c r="O2197" s="22">
        <v>44410</v>
      </c>
      <c r="P2197" s="22">
        <v>44407.5</v>
      </c>
      <c r="Q2197">
        <f t="shared" si="208"/>
        <v>52.5</v>
      </c>
      <c r="R2197" s="33">
        <f t="shared" si="209"/>
        <v>4897.7250000000004</v>
      </c>
    </row>
    <row r="2198" spans="1:18" x14ac:dyDescent="0.35">
      <c r="A2198" t="s">
        <v>381</v>
      </c>
      <c r="B2198" s="21" t="s">
        <v>313</v>
      </c>
      <c r="C2198" s="22">
        <v>44362</v>
      </c>
      <c r="D2198" t="s">
        <v>201</v>
      </c>
      <c r="E2198" t="s">
        <v>202</v>
      </c>
      <c r="F2198" s="21" t="s">
        <v>142</v>
      </c>
      <c r="G2198" s="32">
        <v>3.9</v>
      </c>
      <c r="H2198" s="22">
        <v>44348</v>
      </c>
      <c r="I2198" s="23">
        <v>44362</v>
      </c>
      <c r="J2198">
        <f t="shared" si="204"/>
        <v>15</v>
      </c>
      <c r="K2198" s="2">
        <f t="shared" si="205"/>
        <v>44355</v>
      </c>
      <c r="L2198" s="9">
        <f t="shared" si="206"/>
        <v>15</v>
      </c>
      <c r="M2198" s="2">
        <f t="shared" si="207"/>
        <v>44355</v>
      </c>
      <c r="N2198" s="22">
        <v>44362</v>
      </c>
      <c r="O2198" s="22">
        <v>44410</v>
      </c>
      <c r="P2198" s="22">
        <v>44407.5</v>
      </c>
      <c r="Q2198">
        <f t="shared" si="208"/>
        <v>52.5</v>
      </c>
      <c r="R2198" s="33">
        <f t="shared" si="209"/>
        <v>204.75</v>
      </c>
    </row>
    <row r="2199" spans="1:18" x14ac:dyDescent="0.35">
      <c r="A2199" t="s">
        <v>381</v>
      </c>
      <c r="B2199" s="21" t="s">
        <v>313</v>
      </c>
      <c r="C2199" s="22">
        <v>44362</v>
      </c>
      <c r="D2199" t="s">
        <v>110</v>
      </c>
      <c r="E2199" t="s">
        <v>111</v>
      </c>
      <c r="F2199" s="21" t="s">
        <v>367</v>
      </c>
      <c r="G2199" s="32">
        <v>117.58</v>
      </c>
      <c r="H2199" s="22">
        <v>44348</v>
      </c>
      <c r="I2199" s="23">
        <v>44362</v>
      </c>
      <c r="J2199">
        <f t="shared" si="204"/>
        <v>15</v>
      </c>
      <c r="K2199" s="2">
        <f t="shared" si="205"/>
        <v>44355</v>
      </c>
      <c r="L2199" s="9">
        <f t="shared" si="206"/>
        <v>15</v>
      </c>
      <c r="M2199" s="2">
        <f t="shared" si="207"/>
        <v>44355</v>
      </c>
      <c r="N2199" s="22">
        <v>44362</v>
      </c>
      <c r="O2199" s="22">
        <v>44410</v>
      </c>
      <c r="P2199" s="22">
        <v>44407.5</v>
      </c>
      <c r="Q2199">
        <f t="shared" si="208"/>
        <v>52.5</v>
      </c>
      <c r="R2199" s="33">
        <f t="shared" si="209"/>
        <v>6172.95</v>
      </c>
    </row>
    <row r="2200" spans="1:18" x14ac:dyDescent="0.35">
      <c r="A2200" t="s">
        <v>381</v>
      </c>
      <c r="B2200" s="21" t="s">
        <v>313</v>
      </c>
      <c r="C2200" s="22">
        <v>44362</v>
      </c>
      <c r="D2200" t="s">
        <v>345</v>
      </c>
      <c r="E2200" t="s">
        <v>346</v>
      </c>
      <c r="F2200" s="21" t="s">
        <v>367</v>
      </c>
      <c r="G2200" s="32">
        <v>2.17</v>
      </c>
      <c r="H2200" s="22">
        <v>44348</v>
      </c>
      <c r="I2200" s="23">
        <v>44362</v>
      </c>
      <c r="J2200">
        <f t="shared" si="204"/>
        <v>15</v>
      </c>
      <c r="K2200" s="2">
        <f t="shared" si="205"/>
        <v>44355</v>
      </c>
      <c r="L2200" s="9">
        <f t="shared" si="206"/>
        <v>15</v>
      </c>
      <c r="M2200" s="2">
        <f t="shared" si="207"/>
        <v>44355</v>
      </c>
      <c r="N2200" s="22">
        <v>44362</v>
      </c>
      <c r="O2200" s="22">
        <v>44410</v>
      </c>
      <c r="P2200" s="22">
        <v>44407.5</v>
      </c>
      <c r="Q2200">
        <f t="shared" si="208"/>
        <v>52.5</v>
      </c>
      <c r="R2200" s="33">
        <f t="shared" si="209"/>
        <v>113.925</v>
      </c>
    </row>
    <row r="2201" spans="1:18" x14ac:dyDescent="0.35">
      <c r="A2201" t="s">
        <v>381</v>
      </c>
      <c r="B2201" s="21" t="s">
        <v>313</v>
      </c>
      <c r="C2201" s="22">
        <v>44362</v>
      </c>
      <c r="D2201" t="s">
        <v>201</v>
      </c>
      <c r="E2201" t="s">
        <v>202</v>
      </c>
      <c r="F2201" s="21" t="s">
        <v>318</v>
      </c>
      <c r="G2201" s="32">
        <v>8.4</v>
      </c>
      <c r="H2201" s="22">
        <v>44348</v>
      </c>
      <c r="I2201" s="23">
        <v>44362</v>
      </c>
      <c r="J2201">
        <f t="shared" si="204"/>
        <v>15</v>
      </c>
      <c r="K2201" s="2">
        <f t="shared" si="205"/>
        <v>44355</v>
      </c>
      <c r="L2201" s="9">
        <f t="shared" si="206"/>
        <v>15</v>
      </c>
      <c r="M2201" s="2">
        <f t="shared" si="207"/>
        <v>44355</v>
      </c>
      <c r="N2201" s="22">
        <v>44362</v>
      </c>
      <c r="O2201" s="22">
        <v>44410</v>
      </c>
      <c r="P2201" s="22">
        <v>44407.5</v>
      </c>
      <c r="Q2201">
        <f t="shared" si="208"/>
        <v>52.5</v>
      </c>
      <c r="R2201" s="33">
        <f t="shared" si="209"/>
        <v>441</v>
      </c>
    </row>
    <row r="2202" spans="1:18" x14ac:dyDescent="0.35">
      <c r="A2202" t="s">
        <v>381</v>
      </c>
      <c r="B2202" s="21" t="s">
        <v>313</v>
      </c>
      <c r="C2202" s="22">
        <v>44362</v>
      </c>
      <c r="D2202" t="s">
        <v>201</v>
      </c>
      <c r="E2202" t="s">
        <v>202</v>
      </c>
      <c r="F2202" s="21" t="s">
        <v>101</v>
      </c>
      <c r="G2202" s="32">
        <v>65.36</v>
      </c>
      <c r="H2202" s="22">
        <v>44348</v>
      </c>
      <c r="I2202" s="23">
        <v>44362</v>
      </c>
      <c r="J2202">
        <f t="shared" si="204"/>
        <v>15</v>
      </c>
      <c r="K2202" s="2">
        <f t="shared" si="205"/>
        <v>44355</v>
      </c>
      <c r="L2202" s="9">
        <f t="shared" si="206"/>
        <v>15</v>
      </c>
      <c r="M2202" s="2">
        <f t="shared" si="207"/>
        <v>44355</v>
      </c>
      <c r="N2202" s="22">
        <v>44362</v>
      </c>
      <c r="O2202" s="22">
        <v>44410</v>
      </c>
      <c r="P2202" s="22">
        <v>44407.5</v>
      </c>
      <c r="Q2202">
        <f t="shared" si="208"/>
        <v>52.5</v>
      </c>
      <c r="R2202" s="33">
        <f t="shared" si="209"/>
        <v>3431.4</v>
      </c>
    </row>
    <row r="2203" spans="1:18" x14ac:dyDescent="0.35">
      <c r="A2203" t="s">
        <v>381</v>
      </c>
      <c r="B2203" s="21" t="s">
        <v>313</v>
      </c>
      <c r="C2203" s="22">
        <v>44362</v>
      </c>
      <c r="D2203" t="s">
        <v>347</v>
      </c>
      <c r="E2203" t="s">
        <v>348</v>
      </c>
      <c r="F2203" s="21" t="s">
        <v>316</v>
      </c>
      <c r="G2203" s="32">
        <v>10.58</v>
      </c>
      <c r="H2203" s="22">
        <v>44348</v>
      </c>
      <c r="I2203" s="23">
        <v>44362</v>
      </c>
      <c r="J2203">
        <f t="shared" si="204"/>
        <v>15</v>
      </c>
      <c r="K2203" s="2">
        <f t="shared" si="205"/>
        <v>44355</v>
      </c>
      <c r="L2203" s="9">
        <f t="shared" si="206"/>
        <v>15</v>
      </c>
      <c r="M2203" s="2">
        <f t="shared" si="207"/>
        <v>44355</v>
      </c>
      <c r="N2203" s="22">
        <v>44362</v>
      </c>
      <c r="O2203" s="22">
        <v>44410</v>
      </c>
      <c r="P2203" s="22">
        <v>44407.5</v>
      </c>
      <c r="Q2203">
        <f t="shared" si="208"/>
        <v>52.5</v>
      </c>
      <c r="R2203" s="33">
        <f t="shared" si="209"/>
        <v>555.45000000000005</v>
      </c>
    </row>
    <row r="2204" spans="1:18" x14ac:dyDescent="0.35">
      <c r="A2204" t="s">
        <v>381</v>
      </c>
      <c r="B2204" s="21" t="s">
        <v>313</v>
      </c>
      <c r="C2204" s="22">
        <v>44362</v>
      </c>
      <c r="D2204" t="s">
        <v>110</v>
      </c>
      <c r="E2204" t="s">
        <v>111</v>
      </c>
      <c r="F2204" s="21" t="s">
        <v>252</v>
      </c>
      <c r="G2204" s="32">
        <v>74.319999999999993</v>
      </c>
      <c r="H2204" s="22">
        <v>44348</v>
      </c>
      <c r="I2204" s="23">
        <v>44362</v>
      </c>
      <c r="J2204">
        <f t="shared" si="204"/>
        <v>15</v>
      </c>
      <c r="K2204" s="2">
        <f t="shared" si="205"/>
        <v>44355</v>
      </c>
      <c r="L2204" s="9">
        <f t="shared" si="206"/>
        <v>15</v>
      </c>
      <c r="M2204" s="2">
        <f t="shared" si="207"/>
        <v>44355</v>
      </c>
      <c r="N2204" s="22">
        <v>44362</v>
      </c>
      <c r="O2204" s="22">
        <v>44410</v>
      </c>
      <c r="P2204" s="22">
        <v>44407.5</v>
      </c>
      <c r="Q2204">
        <f t="shared" si="208"/>
        <v>52.5</v>
      </c>
      <c r="R2204" s="33">
        <f t="shared" si="209"/>
        <v>3901.7999999999997</v>
      </c>
    </row>
    <row r="2205" spans="1:18" x14ac:dyDescent="0.35">
      <c r="A2205" t="s">
        <v>381</v>
      </c>
      <c r="B2205" s="21" t="s">
        <v>313</v>
      </c>
      <c r="C2205" s="22">
        <v>44362</v>
      </c>
      <c r="D2205" t="s">
        <v>110</v>
      </c>
      <c r="E2205" t="s">
        <v>111</v>
      </c>
      <c r="F2205" s="21" t="s">
        <v>242</v>
      </c>
      <c r="G2205" s="32">
        <v>65.650000000000006</v>
      </c>
      <c r="H2205" s="22">
        <v>44348</v>
      </c>
      <c r="I2205" s="23">
        <v>44362</v>
      </c>
      <c r="J2205">
        <f t="shared" si="204"/>
        <v>15</v>
      </c>
      <c r="K2205" s="2">
        <f t="shared" si="205"/>
        <v>44355</v>
      </c>
      <c r="L2205" s="9">
        <f t="shared" si="206"/>
        <v>15</v>
      </c>
      <c r="M2205" s="2">
        <f t="shared" si="207"/>
        <v>44355</v>
      </c>
      <c r="N2205" s="22">
        <v>44362</v>
      </c>
      <c r="O2205" s="22">
        <v>44410</v>
      </c>
      <c r="P2205" s="22">
        <v>44407.5</v>
      </c>
      <c r="Q2205">
        <f t="shared" si="208"/>
        <v>52.5</v>
      </c>
      <c r="R2205" s="33">
        <f t="shared" si="209"/>
        <v>3446.6250000000005</v>
      </c>
    </row>
    <row r="2206" spans="1:18" x14ac:dyDescent="0.35">
      <c r="A2206" t="s">
        <v>381</v>
      </c>
      <c r="B2206" s="21" t="s">
        <v>313</v>
      </c>
      <c r="C2206" s="22">
        <v>44362</v>
      </c>
      <c r="D2206" t="s">
        <v>358</v>
      </c>
      <c r="E2206" t="s">
        <v>359</v>
      </c>
      <c r="F2206" s="21" t="s">
        <v>360</v>
      </c>
      <c r="G2206" s="32">
        <v>13.69</v>
      </c>
      <c r="H2206" s="22">
        <v>44348</v>
      </c>
      <c r="I2206" s="23">
        <v>44362</v>
      </c>
      <c r="J2206">
        <f t="shared" si="204"/>
        <v>15</v>
      </c>
      <c r="K2206" s="2">
        <f t="shared" si="205"/>
        <v>44355</v>
      </c>
      <c r="L2206" s="9">
        <f t="shared" si="206"/>
        <v>15</v>
      </c>
      <c r="M2206" s="2">
        <f t="shared" si="207"/>
        <v>44355</v>
      </c>
      <c r="N2206" s="22">
        <v>44362</v>
      </c>
      <c r="O2206" s="22">
        <v>44410</v>
      </c>
      <c r="P2206" s="22">
        <v>44407.5</v>
      </c>
      <c r="Q2206">
        <f t="shared" si="208"/>
        <v>52.5</v>
      </c>
      <c r="R2206" s="33">
        <f t="shared" si="209"/>
        <v>718.72500000000002</v>
      </c>
    </row>
    <row r="2207" spans="1:18" x14ac:dyDescent="0.35">
      <c r="A2207" t="s">
        <v>381</v>
      </c>
      <c r="B2207" s="21" t="s">
        <v>313</v>
      </c>
      <c r="C2207" s="22">
        <v>44362</v>
      </c>
      <c r="D2207" t="s">
        <v>361</v>
      </c>
      <c r="E2207" t="s">
        <v>362</v>
      </c>
      <c r="F2207" s="21" t="s">
        <v>363</v>
      </c>
      <c r="G2207" s="32">
        <v>23.65</v>
      </c>
      <c r="H2207" s="22">
        <v>44348</v>
      </c>
      <c r="I2207" s="23">
        <v>44362</v>
      </c>
      <c r="J2207">
        <f t="shared" si="204"/>
        <v>15</v>
      </c>
      <c r="K2207" s="2">
        <f t="shared" si="205"/>
        <v>44355</v>
      </c>
      <c r="L2207" s="9">
        <f t="shared" si="206"/>
        <v>15</v>
      </c>
      <c r="M2207" s="2">
        <f t="shared" si="207"/>
        <v>44355</v>
      </c>
      <c r="N2207" s="22">
        <v>44362</v>
      </c>
      <c r="O2207" s="22">
        <v>44410</v>
      </c>
      <c r="P2207" s="22">
        <v>44407.5</v>
      </c>
      <c r="Q2207">
        <f t="shared" si="208"/>
        <v>52.5</v>
      </c>
      <c r="R2207" s="33">
        <f t="shared" si="209"/>
        <v>1241.625</v>
      </c>
    </row>
    <row r="2208" spans="1:18" x14ac:dyDescent="0.35">
      <c r="A2208" t="s">
        <v>381</v>
      </c>
      <c r="B2208" s="21" t="s">
        <v>313</v>
      </c>
      <c r="C2208" s="22">
        <v>44362</v>
      </c>
      <c r="D2208" t="s">
        <v>201</v>
      </c>
      <c r="E2208" t="s">
        <v>202</v>
      </c>
      <c r="F2208" s="21" t="s">
        <v>364</v>
      </c>
      <c r="G2208" s="32">
        <v>6.81</v>
      </c>
      <c r="H2208" s="22">
        <v>44348</v>
      </c>
      <c r="I2208" s="23">
        <v>44362</v>
      </c>
      <c r="J2208">
        <f t="shared" si="204"/>
        <v>15</v>
      </c>
      <c r="K2208" s="2">
        <f t="shared" si="205"/>
        <v>44355</v>
      </c>
      <c r="L2208" s="9">
        <f t="shared" si="206"/>
        <v>15</v>
      </c>
      <c r="M2208" s="2">
        <f t="shared" si="207"/>
        <v>44355</v>
      </c>
      <c r="N2208" s="22">
        <v>44362</v>
      </c>
      <c r="O2208" s="22">
        <v>44410</v>
      </c>
      <c r="P2208" s="22">
        <v>44407.5</v>
      </c>
      <c r="Q2208">
        <f t="shared" si="208"/>
        <v>52.5</v>
      </c>
      <c r="R2208" s="33">
        <f t="shared" si="209"/>
        <v>357.52499999999998</v>
      </c>
    </row>
    <row r="2209" spans="1:18" x14ac:dyDescent="0.35">
      <c r="A2209" t="s">
        <v>384</v>
      </c>
      <c r="B2209" s="21" t="s">
        <v>313</v>
      </c>
      <c r="C2209" s="22">
        <v>44377</v>
      </c>
      <c r="D2209" t="s">
        <v>87</v>
      </c>
      <c r="E2209" t="s">
        <v>88</v>
      </c>
      <c r="F2209" s="21" t="s">
        <v>89</v>
      </c>
      <c r="G2209" s="32">
        <v>43.22</v>
      </c>
      <c r="H2209" s="22">
        <v>44363</v>
      </c>
      <c r="I2209" s="23">
        <v>44377</v>
      </c>
      <c r="J2209">
        <f t="shared" si="204"/>
        <v>15</v>
      </c>
      <c r="K2209" s="2">
        <f t="shared" si="205"/>
        <v>44370</v>
      </c>
      <c r="L2209" s="9">
        <f t="shared" si="206"/>
        <v>15</v>
      </c>
      <c r="M2209" s="2">
        <f t="shared" si="207"/>
        <v>44370</v>
      </c>
      <c r="N2209" s="22">
        <v>44377</v>
      </c>
      <c r="O2209" s="22">
        <v>44378</v>
      </c>
      <c r="P2209" s="22">
        <v>44377.5</v>
      </c>
      <c r="Q2209">
        <f t="shared" si="208"/>
        <v>7.5</v>
      </c>
      <c r="R2209" s="33">
        <f t="shared" si="209"/>
        <v>324.14999999999998</v>
      </c>
    </row>
    <row r="2210" spans="1:18" x14ac:dyDescent="0.35">
      <c r="A2210" t="s">
        <v>384</v>
      </c>
      <c r="B2210" s="21" t="s">
        <v>313</v>
      </c>
      <c r="C2210" s="22">
        <v>44377</v>
      </c>
      <c r="D2210" t="s">
        <v>90</v>
      </c>
      <c r="E2210" t="s">
        <v>91</v>
      </c>
      <c r="F2210" s="21" t="s">
        <v>89</v>
      </c>
      <c r="G2210" s="32">
        <v>58.570000000000007</v>
      </c>
      <c r="H2210" s="22">
        <v>44363</v>
      </c>
      <c r="I2210" s="23">
        <v>44377</v>
      </c>
      <c r="J2210">
        <f t="shared" si="204"/>
        <v>15</v>
      </c>
      <c r="K2210" s="2">
        <f t="shared" si="205"/>
        <v>44370</v>
      </c>
      <c r="L2210" s="9">
        <f t="shared" si="206"/>
        <v>15</v>
      </c>
      <c r="M2210" s="2">
        <f t="shared" si="207"/>
        <v>44370</v>
      </c>
      <c r="N2210" s="22">
        <v>44377</v>
      </c>
      <c r="O2210" s="22">
        <v>44378</v>
      </c>
      <c r="P2210" s="22">
        <v>44377.5</v>
      </c>
      <c r="Q2210">
        <f t="shared" si="208"/>
        <v>7.5</v>
      </c>
      <c r="R2210" s="33">
        <f t="shared" si="209"/>
        <v>439.27500000000003</v>
      </c>
    </row>
    <row r="2211" spans="1:18" x14ac:dyDescent="0.35">
      <c r="A2211" t="s">
        <v>384</v>
      </c>
      <c r="B2211" s="21" t="s">
        <v>313</v>
      </c>
      <c r="C2211" s="22">
        <v>44377</v>
      </c>
      <c r="D2211" t="s">
        <v>92</v>
      </c>
      <c r="E2211" t="s">
        <v>93</v>
      </c>
      <c r="F2211" s="21" t="s">
        <v>89</v>
      </c>
      <c r="G2211" s="32">
        <v>58.570000000000007</v>
      </c>
      <c r="H2211" s="22">
        <v>44363</v>
      </c>
      <c r="I2211" s="23">
        <v>44377</v>
      </c>
      <c r="J2211">
        <f t="shared" si="204"/>
        <v>15</v>
      </c>
      <c r="K2211" s="2">
        <f t="shared" si="205"/>
        <v>44370</v>
      </c>
      <c r="L2211" s="9">
        <f t="shared" si="206"/>
        <v>15</v>
      </c>
      <c r="M2211" s="2">
        <f t="shared" si="207"/>
        <v>44370</v>
      </c>
      <c r="N2211" s="22">
        <v>44377</v>
      </c>
      <c r="O2211" s="22">
        <v>44378</v>
      </c>
      <c r="P2211" s="22">
        <v>44377.5</v>
      </c>
      <c r="Q2211">
        <f t="shared" si="208"/>
        <v>7.5</v>
      </c>
      <c r="R2211" s="33">
        <f t="shared" si="209"/>
        <v>439.27500000000003</v>
      </c>
    </row>
    <row r="2212" spans="1:18" x14ac:dyDescent="0.35">
      <c r="A2212" t="s">
        <v>384</v>
      </c>
      <c r="B2212" s="21" t="s">
        <v>313</v>
      </c>
      <c r="C2212" s="22">
        <v>44377</v>
      </c>
      <c r="D2212" t="s">
        <v>99</v>
      </c>
      <c r="E2212" t="s">
        <v>100</v>
      </c>
      <c r="F2212" s="21" t="s">
        <v>109</v>
      </c>
      <c r="G2212" s="32">
        <v>90</v>
      </c>
      <c r="H2212" s="22">
        <v>44363</v>
      </c>
      <c r="I2212" s="23">
        <v>44377</v>
      </c>
      <c r="J2212">
        <f t="shared" si="204"/>
        <v>15</v>
      </c>
      <c r="K2212" s="2">
        <f t="shared" si="205"/>
        <v>44370</v>
      </c>
      <c r="L2212" s="9">
        <f t="shared" si="206"/>
        <v>15</v>
      </c>
      <c r="M2212" s="2">
        <f t="shared" si="207"/>
        <v>44370</v>
      </c>
      <c r="N2212" s="22">
        <v>44377</v>
      </c>
      <c r="O2212" s="22">
        <v>44384</v>
      </c>
      <c r="P2212" s="22">
        <v>44383.5</v>
      </c>
      <c r="Q2212">
        <f t="shared" si="208"/>
        <v>13.5</v>
      </c>
      <c r="R2212" s="33">
        <f t="shared" si="209"/>
        <v>1215</v>
      </c>
    </row>
    <row r="2213" spans="1:18" x14ac:dyDescent="0.35">
      <c r="A2213" t="s">
        <v>384</v>
      </c>
      <c r="B2213" s="21" t="s">
        <v>313</v>
      </c>
      <c r="C2213" s="22">
        <v>44377</v>
      </c>
      <c r="D2213" t="s">
        <v>90</v>
      </c>
      <c r="E2213" t="s">
        <v>91</v>
      </c>
      <c r="F2213" s="21" t="s">
        <v>89</v>
      </c>
      <c r="G2213" s="32">
        <v>90.36</v>
      </c>
      <c r="H2213" s="22">
        <v>44363</v>
      </c>
      <c r="I2213" s="23">
        <v>44377</v>
      </c>
      <c r="J2213">
        <f t="shared" si="204"/>
        <v>15</v>
      </c>
      <c r="K2213" s="2">
        <f t="shared" si="205"/>
        <v>44370</v>
      </c>
      <c r="L2213" s="9">
        <f t="shared" si="206"/>
        <v>15</v>
      </c>
      <c r="M2213" s="2">
        <f t="shared" si="207"/>
        <v>44370</v>
      </c>
      <c r="N2213" s="22">
        <v>44377</v>
      </c>
      <c r="O2213" s="22">
        <v>44378</v>
      </c>
      <c r="P2213" s="22">
        <v>44377.5</v>
      </c>
      <c r="Q2213">
        <f t="shared" si="208"/>
        <v>7.5</v>
      </c>
      <c r="R2213" s="33">
        <f t="shared" si="209"/>
        <v>677.7</v>
      </c>
    </row>
    <row r="2214" spans="1:18" x14ac:dyDescent="0.35">
      <c r="A2214" t="s">
        <v>384</v>
      </c>
      <c r="B2214" s="21" t="s">
        <v>313</v>
      </c>
      <c r="C2214" s="22">
        <v>44377</v>
      </c>
      <c r="D2214" t="s">
        <v>92</v>
      </c>
      <c r="E2214" t="s">
        <v>93</v>
      </c>
      <c r="F2214" s="21" t="s">
        <v>89</v>
      </c>
      <c r="G2214" s="32">
        <v>90.36</v>
      </c>
      <c r="H2214" s="22">
        <v>44363</v>
      </c>
      <c r="I2214" s="23">
        <v>44377</v>
      </c>
      <c r="J2214">
        <f t="shared" si="204"/>
        <v>15</v>
      </c>
      <c r="K2214" s="2">
        <f t="shared" si="205"/>
        <v>44370</v>
      </c>
      <c r="L2214" s="9">
        <f t="shared" si="206"/>
        <v>15</v>
      </c>
      <c r="M2214" s="2">
        <f t="shared" si="207"/>
        <v>44370</v>
      </c>
      <c r="N2214" s="22">
        <v>44377</v>
      </c>
      <c r="O2214" s="22">
        <v>44378</v>
      </c>
      <c r="P2214" s="22">
        <v>44377.5</v>
      </c>
      <c r="Q2214">
        <f t="shared" si="208"/>
        <v>7.5</v>
      </c>
      <c r="R2214" s="33">
        <f t="shared" si="209"/>
        <v>677.7</v>
      </c>
    </row>
    <row r="2215" spans="1:18" x14ac:dyDescent="0.35">
      <c r="A2215" t="s">
        <v>384</v>
      </c>
      <c r="B2215" s="21" t="s">
        <v>313</v>
      </c>
      <c r="C2215" s="22">
        <v>44377</v>
      </c>
      <c r="D2215" t="s">
        <v>87</v>
      </c>
      <c r="E2215" t="s">
        <v>88</v>
      </c>
      <c r="F2215" s="21" t="s">
        <v>89</v>
      </c>
      <c r="G2215" s="32">
        <v>493.56999999999994</v>
      </c>
      <c r="H2215" s="22">
        <v>44363</v>
      </c>
      <c r="I2215" s="23">
        <v>44377</v>
      </c>
      <c r="J2215">
        <f t="shared" si="204"/>
        <v>15</v>
      </c>
      <c r="K2215" s="2">
        <f t="shared" si="205"/>
        <v>44370</v>
      </c>
      <c r="L2215" s="9">
        <f t="shared" si="206"/>
        <v>15</v>
      </c>
      <c r="M2215" s="2">
        <f t="shared" si="207"/>
        <v>44370</v>
      </c>
      <c r="N2215" s="22">
        <v>44377</v>
      </c>
      <c r="O2215" s="22">
        <v>44378</v>
      </c>
      <c r="P2215" s="22">
        <v>44377.5</v>
      </c>
      <c r="Q2215">
        <f t="shared" si="208"/>
        <v>7.5</v>
      </c>
      <c r="R2215" s="33">
        <f t="shared" si="209"/>
        <v>3701.7749999999996</v>
      </c>
    </row>
    <row r="2216" spans="1:18" x14ac:dyDescent="0.35">
      <c r="A2216" t="s">
        <v>384</v>
      </c>
      <c r="B2216" s="21" t="s">
        <v>313</v>
      </c>
      <c r="C2216" s="22">
        <v>44377</v>
      </c>
      <c r="D2216" t="s">
        <v>90</v>
      </c>
      <c r="E2216" t="s">
        <v>91</v>
      </c>
      <c r="F2216" s="21" t="s">
        <v>89</v>
      </c>
      <c r="G2216" s="32">
        <v>87.33</v>
      </c>
      <c r="H2216" s="22">
        <v>44363</v>
      </c>
      <c r="I2216" s="23">
        <v>44377</v>
      </c>
      <c r="J2216">
        <f t="shared" si="204"/>
        <v>15</v>
      </c>
      <c r="K2216" s="2">
        <f t="shared" si="205"/>
        <v>44370</v>
      </c>
      <c r="L2216" s="9">
        <f t="shared" si="206"/>
        <v>15</v>
      </c>
      <c r="M2216" s="2">
        <f t="shared" si="207"/>
        <v>44370</v>
      </c>
      <c r="N2216" s="22">
        <v>44377</v>
      </c>
      <c r="O2216" s="22">
        <v>44378</v>
      </c>
      <c r="P2216" s="22">
        <v>44377.5</v>
      </c>
      <c r="Q2216">
        <f t="shared" si="208"/>
        <v>7.5</v>
      </c>
      <c r="R2216" s="33">
        <f t="shared" si="209"/>
        <v>654.97500000000002</v>
      </c>
    </row>
    <row r="2217" spans="1:18" x14ac:dyDescent="0.35">
      <c r="A2217" t="s">
        <v>384</v>
      </c>
      <c r="B2217" s="21" t="s">
        <v>313</v>
      </c>
      <c r="C2217" s="22">
        <v>44377</v>
      </c>
      <c r="D2217" t="s">
        <v>92</v>
      </c>
      <c r="E2217" t="s">
        <v>93</v>
      </c>
      <c r="F2217" s="21" t="s">
        <v>89</v>
      </c>
      <c r="G2217" s="32">
        <v>87.33</v>
      </c>
      <c r="H2217" s="22">
        <v>44363</v>
      </c>
      <c r="I2217" s="23">
        <v>44377</v>
      </c>
      <c r="J2217">
        <f t="shared" si="204"/>
        <v>15</v>
      </c>
      <c r="K2217" s="2">
        <f t="shared" si="205"/>
        <v>44370</v>
      </c>
      <c r="L2217" s="9">
        <f t="shared" si="206"/>
        <v>15</v>
      </c>
      <c r="M2217" s="2">
        <f t="shared" si="207"/>
        <v>44370</v>
      </c>
      <c r="N2217" s="22">
        <v>44377</v>
      </c>
      <c r="O2217" s="22">
        <v>44378</v>
      </c>
      <c r="P2217" s="22">
        <v>44377.5</v>
      </c>
      <c r="Q2217">
        <f t="shared" si="208"/>
        <v>7.5</v>
      </c>
      <c r="R2217" s="33">
        <f t="shared" si="209"/>
        <v>654.97500000000002</v>
      </c>
    </row>
    <row r="2218" spans="1:18" x14ac:dyDescent="0.35">
      <c r="A2218" t="s">
        <v>384</v>
      </c>
      <c r="B2218" s="21" t="s">
        <v>313</v>
      </c>
      <c r="C2218" s="22">
        <v>44377</v>
      </c>
      <c r="D2218" t="s">
        <v>99</v>
      </c>
      <c r="E2218" t="s">
        <v>100</v>
      </c>
      <c r="F2218" s="21" t="s">
        <v>109</v>
      </c>
      <c r="G2218" s="32">
        <v>105</v>
      </c>
      <c r="H2218" s="22">
        <v>44363</v>
      </c>
      <c r="I2218" s="23">
        <v>44377</v>
      </c>
      <c r="J2218">
        <f t="shared" si="204"/>
        <v>15</v>
      </c>
      <c r="K2218" s="2">
        <f t="shared" si="205"/>
        <v>44370</v>
      </c>
      <c r="L2218" s="9">
        <f t="shared" si="206"/>
        <v>15</v>
      </c>
      <c r="M2218" s="2">
        <f t="shared" si="207"/>
        <v>44370</v>
      </c>
      <c r="N2218" s="22">
        <v>44377</v>
      </c>
      <c r="O2218" s="22">
        <v>44384</v>
      </c>
      <c r="P2218" s="22">
        <v>44383.5</v>
      </c>
      <c r="Q2218">
        <f t="shared" si="208"/>
        <v>13.5</v>
      </c>
      <c r="R2218" s="33">
        <f t="shared" si="209"/>
        <v>1417.5</v>
      </c>
    </row>
    <row r="2219" spans="1:18" x14ac:dyDescent="0.35">
      <c r="A2219" t="s">
        <v>384</v>
      </c>
      <c r="B2219" s="21" t="s">
        <v>313</v>
      </c>
      <c r="C2219" s="22">
        <v>44377</v>
      </c>
      <c r="D2219" t="s">
        <v>87</v>
      </c>
      <c r="E2219" t="s">
        <v>88</v>
      </c>
      <c r="F2219" s="21" t="s">
        <v>89</v>
      </c>
      <c r="G2219" s="32">
        <v>276.94</v>
      </c>
      <c r="H2219" s="22">
        <v>44363</v>
      </c>
      <c r="I2219" s="23">
        <v>44377</v>
      </c>
      <c r="J2219">
        <f t="shared" si="204"/>
        <v>15</v>
      </c>
      <c r="K2219" s="2">
        <f t="shared" si="205"/>
        <v>44370</v>
      </c>
      <c r="L2219" s="9">
        <f t="shared" si="206"/>
        <v>15</v>
      </c>
      <c r="M2219" s="2">
        <f t="shared" si="207"/>
        <v>44370</v>
      </c>
      <c r="N2219" s="22">
        <v>44377</v>
      </c>
      <c r="O2219" s="22">
        <v>44378</v>
      </c>
      <c r="P2219" s="22">
        <v>44377.5</v>
      </c>
      <c r="Q2219">
        <f t="shared" si="208"/>
        <v>7.5</v>
      </c>
      <c r="R2219" s="33">
        <f t="shared" si="209"/>
        <v>2077.0500000000002</v>
      </c>
    </row>
    <row r="2220" spans="1:18" x14ac:dyDescent="0.35">
      <c r="A2220" t="s">
        <v>384</v>
      </c>
      <c r="B2220" s="21" t="s">
        <v>313</v>
      </c>
      <c r="C2220" s="22">
        <v>44377</v>
      </c>
      <c r="D2220" t="s">
        <v>90</v>
      </c>
      <c r="E2220" t="s">
        <v>91</v>
      </c>
      <c r="F2220" s="21" t="s">
        <v>89</v>
      </c>
      <c r="G2220" s="32">
        <v>31.96</v>
      </c>
      <c r="H2220" s="22">
        <v>44363</v>
      </c>
      <c r="I2220" s="23">
        <v>44377</v>
      </c>
      <c r="J2220">
        <f t="shared" si="204"/>
        <v>15</v>
      </c>
      <c r="K2220" s="2">
        <f t="shared" si="205"/>
        <v>44370</v>
      </c>
      <c r="L2220" s="9">
        <f t="shared" si="206"/>
        <v>15</v>
      </c>
      <c r="M2220" s="2">
        <f t="shared" si="207"/>
        <v>44370</v>
      </c>
      <c r="N2220" s="22">
        <v>44377</v>
      </c>
      <c r="O2220" s="22">
        <v>44378</v>
      </c>
      <c r="P2220" s="22">
        <v>44377.5</v>
      </c>
      <c r="Q2220">
        <f t="shared" si="208"/>
        <v>7.5</v>
      </c>
      <c r="R2220" s="33">
        <f t="shared" si="209"/>
        <v>239.70000000000002</v>
      </c>
    </row>
    <row r="2221" spans="1:18" x14ac:dyDescent="0.35">
      <c r="A2221" t="s">
        <v>384</v>
      </c>
      <c r="B2221" s="21" t="s">
        <v>313</v>
      </c>
      <c r="C2221" s="22">
        <v>44377</v>
      </c>
      <c r="D2221" t="s">
        <v>92</v>
      </c>
      <c r="E2221" t="s">
        <v>93</v>
      </c>
      <c r="F2221" s="21" t="s">
        <v>89</v>
      </c>
      <c r="G2221" s="32">
        <v>31.96</v>
      </c>
      <c r="H2221" s="22">
        <v>44363</v>
      </c>
      <c r="I2221" s="23">
        <v>44377</v>
      </c>
      <c r="J2221">
        <f t="shared" si="204"/>
        <v>15</v>
      </c>
      <c r="K2221" s="2">
        <f t="shared" si="205"/>
        <v>44370</v>
      </c>
      <c r="L2221" s="9">
        <f t="shared" si="206"/>
        <v>15</v>
      </c>
      <c r="M2221" s="2">
        <f t="shared" si="207"/>
        <v>44370</v>
      </c>
      <c r="N2221" s="22">
        <v>44377</v>
      </c>
      <c r="O2221" s="22">
        <v>44378</v>
      </c>
      <c r="P2221" s="22">
        <v>44377.5</v>
      </c>
      <c r="Q2221">
        <f t="shared" si="208"/>
        <v>7.5</v>
      </c>
      <c r="R2221" s="33">
        <f t="shared" si="209"/>
        <v>239.70000000000002</v>
      </c>
    </row>
    <row r="2222" spans="1:18" x14ac:dyDescent="0.35">
      <c r="A2222" t="s">
        <v>384</v>
      </c>
      <c r="B2222" s="21" t="s">
        <v>313</v>
      </c>
      <c r="C2222" s="22">
        <v>44377</v>
      </c>
      <c r="D2222" t="s">
        <v>99</v>
      </c>
      <c r="E2222" t="s">
        <v>100</v>
      </c>
      <c r="F2222" s="21" t="s">
        <v>109</v>
      </c>
      <c r="G2222" s="32">
        <v>94</v>
      </c>
      <c r="H2222" s="22">
        <v>44363</v>
      </c>
      <c r="I2222" s="23">
        <v>44377</v>
      </c>
      <c r="J2222">
        <f t="shared" si="204"/>
        <v>15</v>
      </c>
      <c r="K2222" s="2">
        <f t="shared" si="205"/>
        <v>44370</v>
      </c>
      <c r="L2222" s="9">
        <f t="shared" si="206"/>
        <v>15</v>
      </c>
      <c r="M2222" s="2">
        <f t="shared" si="207"/>
        <v>44370</v>
      </c>
      <c r="N2222" s="22">
        <v>44377</v>
      </c>
      <c r="O2222" s="22">
        <v>44384</v>
      </c>
      <c r="P2222" s="22">
        <v>44383.5</v>
      </c>
      <c r="Q2222">
        <f t="shared" si="208"/>
        <v>13.5</v>
      </c>
      <c r="R2222" s="33">
        <f t="shared" si="209"/>
        <v>1269</v>
      </c>
    </row>
    <row r="2223" spans="1:18" x14ac:dyDescent="0.35">
      <c r="A2223" t="s">
        <v>384</v>
      </c>
      <c r="B2223" s="21" t="s">
        <v>313</v>
      </c>
      <c r="C2223" s="22">
        <v>44377</v>
      </c>
      <c r="D2223" t="s">
        <v>369</v>
      </c>
      <c r="E2223" t="s">
        <v>370</v>
      </c>
      <c r="F2223" s="21" t="s">
        <v>89</v>
      </c>
      <c r="G2223" s="32">
        <v>19795.400000000005</v>
      </c>
      <c r="H2223" s="22">
        <v>44363</v>
      </c>
      <c r="I2223" s="23">
        <v>44377</v>
      </c>
      <c r="J2223">
        <f t="shared" si="204"/>
        <v>15</v>
      </c>
      <c r="K2223" s="2">
        <f t="shared" si="205"/>
        <v>44370</v>
      </c>
      <c r="L2223" s="9">
        <f t="shared" si="206"/>
        <v>15</v>
      </c>
      <c r="M2223" s="2">
        <f t="shared" si="207"/>
        <v>44370</v>
      </c>
      <c r="N2223" s="22">
        <v>44377</v>
      </c>
      <c r="O2223" s="22">
        <v>44378</v>
      </c>
      <c r="P2223" s="22">
        <v>44377.5</v>
      </c>
      <c r="Q2223">
        <f t="shared" si="208"/>
        <v>7.5</v>
      </c>
      <c r="R2223" s="33">
        <f t="shared" si="209"/>
        <v>148465.50000000003</v>
      </c>
    </row>
    <row r="2224" spans="1:18" x14ac:dyDescent="0.35">
      <c r="A2224" t="s">
        <v>384</v>
      </c>
      <c r="B2224" s="21" t="s">
        <v>313</v>
      </c>
      <c r="C2224" s="22">
        <v>44377</v>
      </c>
      <c r="D2224" t="s">
        <v>87</v>
      </c>
      <c r="E2224" t="s">
        <v>88</v>
      </c>
      <c r="F2224" s="21" t="s">
        <v>89</v>
      </c>
      <c r="G2224" s="32">
        <v>3413575.2700000009</v>
      </c>
      <c r="H2224" s="22">
        <v>44363</v>
      </c>
      <c r="I2224" s="23">
        <v>44377</v>
      </c>
      <c r="J2224">
        <f t="shared" si="204"/>
        <v>15</v>
      </c>
      <c r="K2224" s="2">
        <f t="shared" si="205"/>
        <v>44370</v>
      </c>
      <c r="L2224" s="9">
        <f t="shared" si="206"/>
        <v>15</v>
      </c>
      <c r="M2224" s="2">
        <f t="shared" si="207"/>
        <v>44370</v>
      </c>
      <c r="N2224" s="22">
        <v>44377</v>
      </c>
      <c r="O2224" s="22">
        <v>44378</v>
      </c>
      <c r="P2224" s="22">
        <v>44377.5</v>
      </c>
      <c r="Q2224">
        <f t="shared" si="208"/>
        <v>7.5</v>
      </c>
      <c r="R2224" s="33">
        <f t="shared" si="209"/>
        <v>25601814.525000006</v>
      </c>
    </row>
    <row r="2225" spans="1:18" x14ac:dyDescent="0.35">
      <c r="A2225" t="s">
        <v>384</v>
      </c>
      <c r="B2225" s="21" t="s">
        <v>313</v>
      </c>
      <c r="C2225" s="22">
        <v>44377</v>
      </c>
      <c r="D2225" t="s">
        <v>90</v>
      </c>
      <c r="E2225" t="s">
        <v>91</v>
      </c>
      <c r="F2225" s="21" t="s">
        <v>89</v>
      </c>
      <c r="G2225" s="32">
        <v>394467.58000000141</v>
      </c>
      <c r="H2225" s="22">
        <v>44363</v>
      </c>
      <c r="I2225" s="23">
        <v>44377</v>
      </c>
      <c r="J2225">
        <f t="shared" si="204"/>
        <v>15</v>
      </c>
      <c r="K2225" s="2">
        <f t="shared" si="205"/>
        <v>44370</v>
      </c>
      <c r="L2225" s="9">
        <f t="shared" si="206"/>
        <v>15</v>
      </c>
      <c r="M2225" s="2">
        <f t="shared" si="207"/>
        <v>44370</v>
      </c>
      <c r="N2225" s="22">
        <v>44377</v>
      </c>
      <c r="O2225" s="22">
        <v>44378</v>
      </c>
      <c r="P2225" s="22">
        <v>44377.5</v>
      </c>
      <c r="Q2225">
        <f t="shared" si="208"/>
        <v>7.5</v>
      </c>
      <c r="R2225" s="33">
        <f t="shared" si="209"/>
        <v>2958506.8500000108</v>
      </c>
    </row>
    <row r="2226" spans="1:18" x14ac:dyDescent="0.35">
      <c r="A2226" t="s">
        <v>384</v>
      </c>
      <c r="B2226" s="21" t="s">
        <v>313</v>
      </c>
      <c r="C2226" s="22">
        <v>44377</v>
      </c>
      <c r="D2226" t="s">
        <v>92</v>
      </c>
      <c r="E2226" t="s">
        <v>93</v>
      </c>
      <c r="F2226" s="21" t="s">
        <v>89</v>
      </c>
      <c r="G2226" s="32">
        <v>394467.55000000139</v>
      </c>
      <c r="H2226" s="22">
        <v>44363</v>
      </c>
      <c r="I2226" s="23">
        <v>44377</v>
      </c>
      <c r="J2226">
        <f t="shared" si="204"/>
        <v>15</v>
      </c>
      <c r="K2226" s="2">
        <f t="shared" si="205"/>
        <v>44370</v>
      </c>
      <c r="L2226" s="9">
        <f t="shared" si="206"/>
        <v>15</v>
      </c>
      <c r="M2226" s="2">
        <f t="shared" si="207"/>
        <v>44370</v>
      </c>
      <c r="N2226" s="22">
        <v>44377</v>
      </c>
      <c r="O2226" s="22">
        <v>44378</v>
      </c>
      <c r="P2226" s="22">
        <v>44377.5</v>
      </c>
      <c r="Q2226">
        <f t="shared" si="208"/>
        <v>7.5</v>
      </c>
      <c r="R2226" s="33">
        <f t="shared" si="209"/>
        <v>2958506.6250000102</v>
      </c>
    </row>
    <row r="2227" spans="1:18" x14ac:dyDescent="0.35">
      <c r="A2227" t="s">
        <v>384</v>
      </c>
      <c r="B2227" s="21" t="s">
        <v>313</v>
      </c>
      <c r="C2227" s="22">
        <v>44377</v>
      </c>
      <c r="D2227" t="s">
        <v>99</v>
      </c>
      <c r="E2227" t="s">
        <v>100</v>
      </c>
      <c r="F2227" s="21" t="s">
        <v>109</v>
      </c>
      <c r="G2227" s="32">
        <v>780011</v>
      </c>
      <c r="H2227" s="22">
        <v>44363</v>
      </c>
      <c r="I2227" s="23">
        <v>44377</v>
      </c>
      <c r="J2227">
        <f t="shared" si="204"/>
        <v>15</v>
      </c>
      <c r="K2227" s="2">
        <f t="shared" si="205"/>
        <v>44370</v>
      </c>
      <c r="L2227" s="9">
        <f t="shared" si="206"/>
        <v>15</v>
      </c>
      <c r="M2227" s="2">
        <f t="shared" si="207"/>
        <v>44370</v>
      </c>
      <c r="N2227" s="22">
        <v>44377</v>
      </c>
      <c r="O2227" s="22">
        <v>44384</v>
      </c>
      <c r="P2227" s="22">
        <v>44383.5</v>
      </c>
      <c r="Q2227">
        <f t="shared" si="208"/>
        <v>13.5</v>
      </c>
      <c r="R2227" s="33">
        <f t="shared" si="209"/>
        <v>10530148.5</v>
      </c>
    </row>
    <row r="2228" spans="1:18" x14ac:dyDescent="0.35">
      <c r="A2228" t="s">
        <v>384</v>
      </c>
      <c r="B2228" s="21" t="s">
        <v>313</v>
      </c>
      <c r="C2228" s="22">
        <v>44377</v>
      </c>
      <c r="D2228" t="s">
        <v>94</v>
      </c>
      <c r="E2228" t="s">
        <v>95</v>
      </c>
      <c r="F2228" s="21" t="s">
        <v>89</v>
      </c>
      <c r="G2228" s="32">
        <v>250.48000000000002</v>
      </c>
      <c r="H2228" s="22">
        <v>44363</v>
      </c>
      <c r="I2228" s="23">
        <v>44377</v>
      </c>
      <c r="J2228">
        <f t="shared" si="204"/>
        <v>15</v>
      </c>
      <c r="K2228" s="2">
        <f t="shared" si="205"/>
        <v>44370</v>
      </c>
      <c r="L2228" s="9">
        <f t="shared" si="206"/>
        <v>15</v>
      </c>
      <c r="M2228" s="2">
        <f t="shared" si="207"/>
        <v>44370</v>
      </c>
      <c r="N2228" s="22">
        <v>44377</v>
      </c>
      <c r="O2228" s="22">
        <v>44378</v>
      </c>
      <c r="P2228" s="22">
        <v>44377.5</v>
      </c>
      <c r="Q2228">
        <f t="shared" si="208"/>
        <v>7.5</v>
      </c>
      <c r="R2228" s="33">
        <f t="shared" si="209"/>
        <v>1878.6000000000001</v>
      </c>
    </row>
    <row r="2229" spans="1:18" x14ac:dyDescent="0.35">
      <c r="A2229" t="s">
        <v>384</v>
      </c>
      <c r="B2229" s="21" t="s">
        <v>313</v>
      </c>
      <c r="C2229" s="22">
        <v>44377</v>
      </c>
      <c r="D2229" t="s">
        <v>96</v>
      </c>
      <c r="E2229" t="s">
        <v>97</v>
      </c>
      <c r="F2229" s="21" t="s">
        <v>89</v>
      </c>
      <c r="G2229" s="32">
        <v>250.48000000000002</v>
      </c>
      <c r="H2229" s="22">
        <v>44363</v>
      </c>
      <c r="I2229" s="23">
        <v>44377</v>
      </c>
      <c r="J2229">
        <f t="shared" si="204"/>
        <v>15</v>
      </c>
      <c r="K2229" s="2">
        <f t="shared" si="205"/>
        <v>44370</v>
      </c>
      <c r="L2229" s="9">
        <f t="shared" si="206"/>
        <v>15</v>
      </c>
      <c r="M2229" s="2">
        <f t="shared" si="207"/>
        <v>44370</v>
      </c>
      <c r="N2229" s="22">
        <v>44377</v>
      </c>
      <c r="O2229" s="22">
        <v>44378</v>
      </c>
      <c r="P2229" s="22">
        <v>44377.5</v>
      </c>
      <c r="Q2229">
        <f t="shared" si="208"/>
        <v>7.5</v>
      </c>
      <c r="R2229" s="33">
        <f t="shared" si="209"/>
        <v>1878.6000000000001</v>
      </c>
    </row>
    <row r="2230" spans="1:18" x14ac:dyDescent="0.35">
      <c r="A2230" t="s">
        <v>384</v>
      </c>
      <c r="B2230" s="21" t="s">
        <v>313</v>
      </c>
      <c r="C2230" s="22">
        <v>44377</v>
      </c>
      <c r="D2230" t="s">
        <v>94</v>
      </c>
      <c r="E2230" t="s">
        <v>95</v>
      </c>
      <c r="F2230" s="21" t="s">
        <v>89</v>
      </c>
      <c r="G2230" s="32">
        <v>386.35</v>
      </c>
      <c r="H2230" s="22">
        <v>44363</v>
      </c>
      <c r="I2230" s="23">
        <v>44377</v>
      </c>
      <c r="J2230">
        <f t="shared" si="204"/>
        <v>15</v>
      </c>
      <c r="K2230" s="2">
        <f t="shared" si="205"/>
        <v>44370</v>
      </c>
      <c r="L2230" s="9">
        <f t="shared" si="206"/>
        <v>15</v>
      </c>
      <c r="M2230" s="2">
        <f t="shared" si="207"/>
        <v>44370</v>
      </c>
      <c r="N2230" s="22">
        <v>44377</v>
      </c>
      <c r="O2230" s="22">
        <v>44378</v>
      </c>
      <c r="P2230" s="22">
        <v>44377.5</v>
      </c>
      <c r="Q2230">
        <f t="shared" si="208"/>
        <v>7.5</v>
      </c>
      <c r="R2230" s="33">
        <f t="shared" si="209"/>
        <v>2897.625</v>
      </c>
    </row>
    <row r="2231" spans="1:18" x14ac:dyDescent="0.35">
      <c r="A2231" t="s">
        <v>384</v>
      </c>
      <c r="B2231" s="21" t="s">
        <v>313</v>
      </c>
      <c r="C2231" s="22">
        <v>44377</v>
      </c>
      <c r="D2231" t="s">
        <v>96</v>
      </c>
      <c r="E2231" t="s">
        <v>97</v>
      </c>
      <c r="F2231" s="21" t="s">
        <v>89</v>
      </c>
      <c r="G2231" s="32">
        <v>386.35</v>
      </c>
      <c r="H2231" s="22">
        <v>44363</v>
      </c>
      <c r="I2231" s="23">
        <v>44377</v>
      </c>
      <c r="J2231">
        <f t="shared" si="204"/>
        <v>15</v>
      </c>
      <c r="K2231" s="2">
        <f t="shared" si="205"/>
        <v>44370</v>
      </c>
      <c r="L2231" s="9">
        <f t="shared" si="206"/>
        <v>15</v>
      </c>
      <c r="M2231" s="2">
        <f t="shared" si="207"/>
        <v>44370</v>
      </c>
      <c r="N2231" s="22">
        <v>44377</v>
      </c>
      <c r="O2231" s="22">
        <v>44378</v>
      </c>
      <c r="P2231" s="22">
        <v>44377.5</v>
      </c>
      <c r="Q2231">
        <f t="shared" si="208"/>
        <v>7.5</v>
      </c>
      <c r="R2231" s="33">
        <f t="shared" si="209"/>
        <v>2897.625</v>
      </c>
    </row>
    <row r="2232" spans="1:18" x14ac:dyDescent="0.35">
      <c r="A2232" t="s">
        <v>384</v>
      </c>
      <c r="B2232" s="21" t="s">
        <v>313</v>
      </c>
      <c r="C2232" s="22">
        <v>44377</v>
      </c>
      <c r="D2232" t="s">
        <v>94</v>
      </c>
      <c r="E2232" t="s">
        <v>95</v>
      </c>
      <c r="F2232" s="21" t="s">
        <v>89</v>
      </c>
      <c r="G2232" s="32">
        <v>373.4</v>
      </c>
      <c r="H2232" s="22">
        <v>44363</v>
      </c>
      <c r="I2232" s="23">
        <v>44377</v>
      </c>
      <c r="J2232">
        <f t="shared" si="204"/>
        <v>15</v>
      </c>
      <c r="K2232" s="2">
        <f t="shared" si="205"/>
        <v>44370</v>
      </c>
      <c r="L2232" s="9">
        <f t="shared" si="206"/>
        <v>15</v>
      </c>
      <c r="M2232" s="2">
        <f t="shared" si="207"/>
        <v>44370</v>
      </c>
      <c r="N2232" s="22">
        <v>44377</v>
      </c>
      <c r="O2232" s="22">
        <v>44378</v>
      </c>
      <c r="P2232" s="22">
        <v>44377.5</v>
      </c>
      <c r="Q2232">
        <f t="shared" si="208"/>
        <v>7.5</v>
      </c>
      <c r="R2232" s="33">
        <f t="shared" si="209"/>
        <v>2800.5</v>
      </c>
    </row>
    <row r="2233" spans="1:18" x14ac:dyDescent="0.35">
      <c r="A2233" t="s">
        <v>384</v>
      </c>
      <c r="B2233" s="21" t="s">
        <v>313</v>
      </c>
      <c r="C2233" s="22">
        <v>44377</v>
      </c>
      <c r="D2233" t="s">
        <v>96</v>
      </c>
      <c r="E2233" t="s">
        <v>97</v>
      </c>
      <c r="F2233" s="21" t="s">
        <v>89</v>
      </c>
      <c r="G2233" s="32">
        <v>373.4</v>
      </c>
      <c r="H2233" s="22">
        <v>44363</v>
      </c>
      <c r="I2233" s="23">
        <v>44377</v>
      </c>
      <c r="J2233">
        <f t="shared" si="204"/>
        <v>15</v>
      </c>
      <c r="K2233" s="2">
        <f t="shared" si="205"/>
        <v>44370</v>
      </c>
      <c r="L2233" s="9">
        <f t="shared" si="206"/>
        <v>15</v>
      </c>
      <c r="M2233" s="2">
        <f t="shared" si="207"/>
        <v>44370</v>
      </c>
      <c r="N2233" s="22">
        <v>44377</v>
      </c>
      <c r="O2233" s="22">
        <v>44378</v>
      </c>
      <c r="P2233" s="22">
        <v>44377.5</v>
      </c>
      <c r="Q2233">
        <f t="shared" si="208"/>
        <v>7.5</v>
      </c>
      <c r="R2233" s="33">
        <f t="shared" si="209"/>
        <v>2800.5</v>
      </c>
    </row>
    <row r="2234" spans="1:18" x14ac:dyDescent="0.35">
      <c r="A2234" t="s">
        <v>384</v>
      </c>
      <c r="B2234" s="21" t="s">
        <v>313</v>
      </c>
      <c r="C2234" s="22">
        <v>44377</v>
      </c>
      <c r="D2234" t="s">
        <v>94</v>
      </c>
      <c r="E2234" t="s">
        <v>95</v>
      </c>
      <c r="F2234" s="21" t="s">
        <v>89</v>
      </c>
      <c r="G2234" s="32">
        <v>136.66999999999999</v>
      </c>
      <c r="H2234" s="22">
        <v>44363</v>
      </c>
      <c r="I2234" s="23">
        <v>44377</v>
      </c>
      <c r="J2234">
        <f t="shared" si="204"/>
        <v>15</v>
      </c>
      <c r="K2234" s="2">
        <f t="shared" si="205"/>
        <v>44370</v>
      </c>
      <c r="L2234" s="9">
        <f t="shared" si="206"/>
        <v>15</v>
      </c>
      <c r="M2234" s="2">
        <f t="shared" si="207"/>
        <v>44370</v>
      </c>
      <c r="N2234" s="22">
        <v>44377</v>
      </c>
      <c r="O2234" s="22">
        <v>44378</v>
      </c>
      <c r="P2234" s="22">
        <v>44377.5</v>
      </c>
      <c r="Q2234">
        <f t="shared" si="208"/>
        <v>7.5</v>
      </c>
      <c r="R2234" s="33">
        <f t="shared" si="209"/>
        <v>1025.0249999999999</v>
      </c>
    </row>
    <row r="2235" spans="1:18" x14ac:dyDescent="0.35">
      <c r="A2235" t="s">
        <v>384</v>
      </c>
      <c r="B2235" s="21" t="s">
        <v>313</v>
      </c>
      <c r="C2235" s="22">
        <v>44377</v>
      </c>
      <c r="D2235" t="s">
        <v>96</v>
      </c>
      <c r="E2235" t="s">
        <v>97</v>
      </c>
      <c r="F2235" s="21" t="s">
        <v>89</v>
      </c>
      <c r="G2235" s="32">
        <v>136.66999999999999</v>
      </c>
      <c r="H2235" s="22">
        <v>44363</v>
      </c>
      <c r="I2235" s="23">
        <v>44377</v>
      </c>
      <c r="J2235">
        <f t="shared" si="204"/>
        <v>15</v>
      </c>
      <c r="K2235" s="2">
        <f t="shared" si="205"/>
        <v>44370</v>
      </c>
      <c r="L2235" s="9">
        <f t="shared" si="206"/>
        <v>15</v>
      </c>
      <c r="M2235" s="2">
        <f t="shared" si="207"/>
        <v>44370</v>
      </c>
      <c r="N2235" s="22">
        <v>44377</v>
      </c>
      <c r="O2235" s="22">
        <v>44378</v>
      </c>
      <c r="P2235" s="22">
        <v>44377.5</v>
      </c>
      <c r="Q2235">
        <f t="shared" si="208"/>
        <v>7.5</v>
      </c>
      <c r="R2235" s="33">
        <f t="shared" si="209"/>
        <v>1025.0249999999999</v>
      </c>
    </row>
    <row r="2236" spans="1:18" x14ac:dyDescent="0.35">
      <c r="A2236" t="s">
        <v>384</v>
      </c>
      <c r="B2236" s="21" t="s">
        <v>313</v>
      </c>
      <c r="C2236" s="22">
        <v>44377</v>
      </c>
      <c r="D2236" t="s">
        <v>107</v>
      </c>
      <c r="E2236" t="s">
        <v>108</v>
      </c>
      <c r="F2236" s="21" t="s">
        <v>315</v>
      </c>
      <c r="G2236" s="32">
        <v>268.67</v>
      </c>
      <c r="H2236" s="22">
        <v>44363</v>
      </c>
      <c r="I2236" s="23">
        <v>44377</v>
      </c>
      <c r="J2236">
        <f t="shared" si="204"/>
        <v>15</v>
      </c>
      <c r="K2236" s="2">
        <f t="shared" si="205"/>
        <v>44370</v>
      </c>
      <c r="L2236" s="9">
        <f t="shared" si="206"/>
        <v>15</v>
      </c>
      <c r="M2236" s="2">
        <f t="shared" si="207"/>
        <v>44370</v>
      </c>
      <c r="N2236" s="22">
        <v>44377</v>
      </c>
      <c r="O2236" s="22">
        <v>44378</v>
      </c>
      <c r="P2236" s="22">
        <v>44377.5</v>
      </c>
      <c r="Q2236">
        <f t="shared" si="208"/>
        <v>7.5</v>
      </c>
      <c r="R2236" s="33">
        <f t="shared" si="209"/>
        <v>2015.0250000000001</v>
      </c>
    </row>
    <row r="2237" spans="1:18" x14ac:dyDescent="0.35">
      <c r="A2237" t="s">
        <v>384</v>
      </c>
      <c r="B2237" s="21" t="s">
        <v>313</v>
      </c>
      <c r="C2237" s="22">
        <v>44377</v>
      </c>
      <c r="D2237" t="s">
        <v>99</v>
      </c>
      <c r="E2237" t="s">
        <v>100</v>
      </c>
      <c r="F2237" s="21" t="s">
        <v>315</v>
      </c>
      <c r="G2237" s="32">
        <v>205.45</v>
      </c>
      <c r="H2237" s="22">
        <v>44363</v>
      </c>
      <c r="I2237" s="23">
        <v>44377</v>
      </c>
      <c r="J2237">
        <f t="shared" ref="J2237:J2300" si="210">I2237-H2237+1</f>
        <v>15</v>
      </c>
      <c r="K2237" s="2">
        <f t="shared" ref="K2237:K2300" si="211">(H2237+I2237)/2</f>
        <v>44370</v>
      </c>
      <c r="L2237" s="9">
        <f t="shared" si="206"/>
        <v>15</v>
      </c>
      <c r="M2237" s="2">
        <f t="shared" si="207"/>
        <v>44370</v>
      </c>
      <c r="N2237" s="22">
        <v>44377</v>
      </c>
      <c r="O2237" s="22">
        <v>44378</v>
      </c>
      <c r="P2237" s="22">
        <v>44377.5</v>
      </c>
      <c r="Q2237">
        <f t="shared" si="208"/>
        <v>7.5</v>
      </c>
      <c r="R2237" s="33">
        <f t="shared" si="209"/>
        <v>1540.875</v>
      </c>
    </row>
    <row r="2238" spans="1:18" x14ac:dyDescent="0.35">
      <c r="A2238" t="s">
        <v>384</v>
      </c>
      <c r="B2238" s="21" t="s">
        <v>313</v>
      </c>
      <c r="C2238" s="22">
        <v>44377</v>
      </c>
      <c r="D2238" t="s">
        <v>107</v>
      </c>
      <c r="E2238" t="s">
        <v>108</v>
      </c>
      <c r="F2238" s="21" t="s">
        <v>103</v>
      </c>
      <c r="G2238" s="32">
        <v>94.85</v>
      </c>
      <c r="H2238" s="22">
        <v>44363</v>
      </c>
      <c r="I2238" s="23">
        <v>44377</v>
      </c>
      <c r="J2238">
        <f t="shared" si="210"/>
        <v>15</v>
      </c>
      <c r="K2238" s="2">
        <f t="shared" si="211"/>
        <v>44370</v>
      </c>
      <c r="L2238" s="9">
        <f t="shared" si="206"/>
        <v>15</v>
      </c>
      <c r="M2238" s="2">
        <f t="shared" si="207"/>
        <v>44370</v>
      </c>
      <c r="N2238" s="22">
        <v>44377</v>
      </c>
      <c r="O2238" s="22">
        <v>44378</v>
      </c>
      <c r="P2238" s="22">
        <v>44377.5</v>
      </c>
      <c r="Q2238">
        <f t="shared" si="208"/>
        <v>7.5</v>
      </c>
      <c r="R2238" s="33">
        <f t="shared" si="209"/>
        <v>711.375</v>
      </c>
    </row>
    <row r="2239" spans="1:18" x14ac:dyDescent="0.35">
      <c r="A2239" t="s">
        <v>384</v>
      </c>
      <c r="B2239" s="21" t="s">
        <v>313</v>
      </c>
      <c r="C2239" s="22">
        <v>44377</v>
      </c>
      <c r="D2239" t="s">
        <v>99</v>
      </c>
      <c r="E2239" t="s">
        <v>100</v>
      </c>
      <c r="F2239" s="21" t="s">
        <v>103</v>
      </c>
      <c r="G2239" s="32">
        <v>8884.4</v>
      </c>
      <c r="H2239" s="22">
        <v>44363</v>
      </c>
      <c r="I2239" s="23">
        <v>44377</v>
      </c>
      <c r="J2239">
        <f t="shared" si="210"/>
        <v>15</v>
      </c>
      <c r="K2239" s="2">
        <f t="shared" si="211"/>
        <v>44370</v>
      </c>
      <c r="L2239" s="9">
        <f t="shared" si="206"/>
        <v>15</v>
      </c>
      <c r="M2239" s="2">
        <f t="shared" si="207"/>
        <v>44370</v>
      </c>
      <c r="N2239" s="22">
        <v>44377</v>
      </c>
      <c r="O2239" s="22">
        <v>44378</v>
      </c>
      <c r="P2239" s="22">
        <v>44377.5</v>
      </c>
      <c r="Q2239">
        <f t="shared" si="208"/>
        <v>7.5</v>
      </c>
      <c r="R2239" s="33">
        <f t="shared" si="209"/>
        <v>66633</v>
      </c>
    </row>
    <row r="2240" spans="1:18" x14ac:dyDescent="0.35">
      <c r="A2240" t="s">
        <v>384</v>
      </c>
      <c r="B2240" s="21" t="s">
        <v>313</v>
      </c>
      <c r="C2240" s="22">
        <v>44377</v>
      </c>
      <c r="D2240" t="s">
        <v>104</v>
      </c>
      <c r="E2240" t="s">
        <v>105</v>
      </c>
      <c r="F2240" s="21" t="s">
        <v>106</v>
      </c>
      <c r="G2240" s="32">
        <v>1757.7599999999998</v>
      </c>
      <c r="H2240" s="22">
        <v>44363</v>
      </c>
      <c r="I2240" s="23">
        <v>44377</v>
      </c>
      <c r="J2240">
        <f t="shared" si="210"/>
        <v>15</v>
      </c>
      <c r="K2240" s="2">
        <f t="shared" si="211"/>
        <v>44370</v>
      </c>
      <c r="L2240" s="9">
        <f t="shared" si="206"/>
        <v>15</v>
      </c>
      <c r="M2240" s="2">
        <f t="shared" si="207"/>
        <v>44370</v>
      </c>
      <c r="N2240" s="22">
        <v>44377</v>
      </c>
      <c r="O2240" s="22">
        <v>44378</v>
      </c>
      <c r="P2240" s="22">
        <v>44377.5</v>
      </c>
      <c r="Q2240">
        <f t="shared" si="208"/>
        <v>7.5</v>
      </c>
      <c r="R2240" s="33">
        <f t="shared" si="209"/>
        <v>13183.199999999999</v>
      </c>
    </row>
    <row r="2241" spans="1:18" x14ac:dyDescent="0.35">
      <c r="A2241" t="s">
        <v>384</v>
      </c>
      <c r="B2241" s="21" t="s">
        <v>313</v>
      </c>
      <c r="C2241" s="22">
        <v>44377</v>
      </c>
      <c r="D2241" t="s">
        <v>94</v>
      </c>
      <c r="E2241" t="s">
        <v>95</v>
      </c>
      <c r="F2241" s="21" t="s">
        <v>89</v>
      </c>
      <c r="G2241" s="32">
        <v>1479539.0300000049</v>
      </c>
      <c r="H2241" s="22">
        <v>44363</v>
      </c>
      <c r="I2241" s="23">
        <v>44377</v>
      </c>
      <c r="J2241">
        <f t="shared" si="210"/>
        <v>15</v>
      </c>
      <c r="K2241" s="2">
        <f t="shared" si="211"/>
        <v>44370</v>
      </c>
      <c r="L2241" s="9">
        <f t="shared" si="206"/>
        <v>15</v>
      </c>
      <c r="M2241" s="2">
        <f t="shared" si="207"/>
        <v>44370</v>
      </c>
      <c r="N2241" s="22">
        <v>44377</v>
      </c>
      <c r="O2241" s="22">
        <v>44378</v>
      </c>
      <c r="P2241" s="22">
        <v>44377.5</v>
      </c>
      <c r="Q2241">
        <f t="shared" si="208"/>
        <v>7.5</v>
      </c>
      <c r="R2241" s="33">
        <f t="shared" si="209"/>
        <v>11096542.725000037</v>
      </c>
    </row>
    <row r="2242" spans="1:18" x14ac:dyDescent="0.35">
      <c r="A2242" t="s">
        <v>384</v>
      </c>
      <c r="B2242" s="21" t="s">
        <v>313</v>
      </c>
      <c r="C2242" s="22">
        <v>44377</v>
      </c>
      <c r="D2242" t="s">
        <v>96</v>
      </c>
      <c r="E2242" t="s">
        <v>97</v>
      </c>
      <c r="F2242" s="21" t="s">
        <v>89</v>
      </c>
      <c r="G2242" s="32">
        <v>1479539.0000000049</v>
      </c>
      <c r="H2242" s="22">
        <v>44363</v>
      </c>
      <c r="I2242" s="23">
        <v>44377</v>
      </c>
      <c r="J2242">
        <f t="shared" si="210"/>
        <v>15</v>
      </c>
      <c r="K2242" s="2">
        <f t="shared" si="211"/>
        <v>44370</v>
      </c>
      <c r="L2242" s="9">
        <f t="shared" si="206"/>
        <v>15</v>
      </c>
      <c r="M2242" s="2">
        <f t="shared" si="207"/>
        <v>44370</v>
      </c>
      <c r="N2242" s="22">
        <v>44377</v>
      </c>
      <c r="O2242" s="22">
        <v>44378</v>
      </c>
      <c r="P2242" s="22">
        <v>44377.5</v>
      </c>
      <c r="Q2242">
        <f t="shared" si="208"/>
        <v>7.5</v>
      </c>
      <c r="R2242" s="33">
        <f t="shared" si="209"/>
        <v>11096542.500000037</v>
      </c>
    </row>
    <row r="2243" spans="1:18" x14ac:dyDescent="0.35">
      <c r="A2243" t="s">
        <v>384</v>
      </c>
      <c r="B2243" s="21" t="s">
        <v>313</v>
      </c>
      <c r="C2243" s="22">
        <v>44377</v>
      </c>
      <c r="D2243" t="s">
        <v>107</v>
      </c>
      <c r="E2243" t="s">
        <v>108</v>
      </c>
      <c r="F2243" s="21" t="s">
        <v>101</v>
      </c>
      <c r="G2243" s="32">
        <v>2196.21</v>
      </c>
      <c r="H2243" s="22">
        <v>44363</v>
      </c>
      <c r="I2243" s="23">
        <v>44377</v>
      </c>
      <c r="J2243">
        <f t="shared" si="210"/>
        <v>15</v>
      </c>
      <c r="K2243" s="2">
        <f t="shared" si="211"/>
        <v>44370</v>
      </c>
      <c r="L2243" s="9">
        <f t="shared" si="206"/>
        <v>15</v>
      </c>
      <c r="M2243" s="2">
        <f t="shared" si="207"/>
        <v>44370</v>
      </c>
      <c r="N2243" s="22">
        <v>44377</v>
      </c>
      <c r="O2243" s="22">
        <v>44378</v>
      </c>
      <c r="P2243" s="22">
        <v>44377.5</v>
      </c>
      <c r="Q2243">
        <f t="shared" si="208"/>
        <v>7.5</v>
      </c>
      <c r="R2243" s="33">
        <f t="shared" si="209"/>
        <v>16471.575000000001</v>
      </c>
    </row>
    <row r="2244" spans="1:18" x14ac:dyDescent="0.35">
      <c r="A2244" t="s">
        <v>384</v>
      </c>
      <c r="B2244" s="21" t="s">
        <v>313</v>
      </c>
      <c r="C2244" s="22">
        <v>44377</v>
      </c>
      <c r="D2244" t="s">
        <v>99</v>
      </c>
      <c r="E2244" t="s">
        <v>100</v>
      </c>
      <c r="F2244" s="21" t="s">
        <v>101</v>
      </c>
      <c r="G2244" s="32">
        <v>60872.709999999985</v>
      </c>
      <c r="H2244" s="22">
        <v>44363</v>
      </c>
      <c r="I2244" s="23">
        <v>44377</v>
      </c>
      <c r="J2244">
        <f t="shared" si="210"/>
        <v>15</v>
      </c>
      <c r="K2244" s="2">
        <f t="shared" si="211"/>
        <v>44370</v>
      </c>
      <c r="L2244" s="9">
        <f t="shared" si="206"/>
        <v>15</v>
      </c>
      <c r="M2244" s="2">
        <f t="shared" si="207"/>
        <v>44370</v>
      </c>
      <c r="N2244" s="22">
        <v>44377</v>
      </c>
      <c r="O2244" s="22">
        <v>44378</v>
      </c>
      <c r="P2244" s="22">
        <v>44377.5</v>
      </c>
      <c r="Q2244">
        <f t="shared" si="208"/>
        <v>7.5</v>
      </c>
      <c r="R2244" s="33">
        <f t="shared" si="209"/>
        <v>456545.3249999999</v>
      </c>
    </row>
    <row r="2245" spans="1:18" x14ac:dyDescent="0.35">
      <c r="A2245" t="s">
        <v>384</v>
      </c>
      <c r="B2245" s="21" t="s">
        <v>313</v>
      </c>
      <c r="C2245" s="22">
        <v>44377</v>
      </c>
      <c r="D2245" t="s">
        <v>99</v>
      </c>
      <c r="E2245" t="s">
        <v>100</v>
      </c>
      <c r="F2245" s="21" t="s">
        <v>375</v>
      </c>
      <c r="G2245" s="32">
        <v>134</v>
      </c>
      <c r="H2245" s="22">
        <v>44363</v>
      </c>
      <c r="I2245" s="23">
        <v>44377</v>
      </c>
      <c r="J2245">
        <f t="shared" si="210"/>
        <v>15</v>
      </c>
      <c r="K2245" s="2">
        <f t="shared" si="211"/>
        <v>44370</v>
      </c>
      <c r="L2245" s="9">
        <f t="shared" si="206"/>
        <v>15</v>
      </c>
      <c r="M2245" s="2">
        <f t="shared" si="207"/>
        <v>44370</v>
      </c>
      <c r="N2245" s="22">
        <v>44377</v>
      </c>
      <c r="O2245" s="22">
        <v>44378</v>
      </c>
      <c r="P2245" s="22">
        <v>44377.5</v>
      </c>
      <c r="Q2245">
        <f t="shared" si="208"/>
        <v>7.5</v>
      </c>
      <c r="R2245" s="33">
        <f t="shared" si="209"/>
        <v>1005</v>
      </c>
    </row>
    <row r="2246" spans="1:18" x14ac:dyDescent="0.35">
      <c r="A2246" t="s">
        <v>384</v>
      </c>
      <c r="B2246" s="21" t="s">
        <v>313</v>
      </c>
      <c r="C2246" s="22">
        <v>44377</v>
      </c>
      <c r="D2246" t="s">
        <v>99</v>
      </c>
      <c r="E2246" t="s">
        <v>100</v>
      </c>
      <c r="F2246" s="21" t="s">
        <v>102</v>
      </c>
      <c r="G2246" s="32">
        <v>39701.769999999982</v>
      </c>
      <c r="H2246" s="22">
        <v>44363</v>
      </c>
      <c r="I2246" s="23">
        <v>44377</v>
      </c>
      <c r="J2246">
        <f t="shared" si="210"/>
        <v>15</v>
      </c>
      <c r="K2246" s="2">
        <f t="shared" si="211"/>
        <v>44370</v>
      </c>
      <c r="L2246" s="9">
        <f t="shared" si="206"/>
        <v>15</v>
      </c>
      <c r="M2246" s="2">
        <f t="shared" si="207"/>
        <v>44370</v>
      </c>
      <c r="N2246" s="22">
        <v>44377</v>
      </c>
      <c r="O2246" s="22">
        <v>44378</v>
      </c>
      <c r="P2246" s="22">
        <v>44377.5</v>
      </c>
      <c r="Q2246">
        <f t="shared" si="208"/>
        <v>7.5</v>
      </c>
      <c r="R2246" s="33">
        <f t="shared" si="209"/>
        <v>297763.27499999985</v>
      </c>
    </row>
    <row r="2247" spans="1:18" x14ac:dyDescent="0.35">
      <c r="A2247" t="s">
        <v>384</v>
      </c>
      <c r="B2247" s="21" t="s">
        <v>313</v>
      </c>
      <c r="C2247" s="22">
        <v>44377</v>
      </c>
      <c r="D2247" t="s">
        <v>114</v>
      </c>
      <c r="E2247" t="s">
        <v>115</v>
      </c>
      <c r="F2247" s="21" t="s">
        <v>113</v>
      </c>
      <c r="G2247" s="32">
        <v>77.739999999999995</v>
      </c>
      <c r="H2247" s="22">
        <v>44363</v>
      </c>
      <c r="I2247" s="23">
        <v>44377</v>
      </c>
      <c r="J2247">
        <f t="shared" si="210"/>
        <v>15</v>
      </c>
      <c r="K2247" s="2">
        <f t="shared" si="211"/>
        <v>44370</v>
      </c>
      <c r="L2247" s="9">
        <f t="shared" si="206"/>
        <v>15</v>
      </c>
      <c r="M2247" s="2">
        <f t="shared" si="207"/>
        <v>44370</v>
      </c>
      <c r="N2247" s="22">
        <v>44377</v>
      </c>
      <c r="O2247" s="22">
        <v>44383</v>
      </c>
      <c r="P2247" s="22">
        <v>44379.5</v>
      </c>
      <c r="Q2247">
        <f t="shared" si="208"/>
        <v>9.5</v>
      </c>
      <c r="R2247" s="33">
        <f t="shared" si="209"/>
        <v>738.53</v>
      </c>
    </row>
    <row r="2248" spans="1:18" x14ac:dyDescent="0.35">
      <c r="A2248" t="s">
        <v>384</v>
      </c>
      <c r="B2248" s="21" t="s">
        <v>313</v>
      </c>
      <c r="C2248" s="22">
        <v>44377</v>
      </c>
      <c r="D2248" t="s">
        <v>110</v>
      </c>
      <c r="E2248" t="s">
        <v>111</v>
      </c>
      <c r="F2248" s="21" t="s">
        <v>113</v>
      </c>
      <c r="G2248" s="32">
        <v>202.7</v>
      </c>
      <c r="H2248" s="22">
        <v>44363</v>
      </c>
      <c r="I2248" s="23">
        <v>44377</v>
      </c>
      <c r="J2248">
        <f t="shared" si="210"/>
        <v>15</v>
      </c>
      <c r="K2248" s="2">
        <f t="shared" si="211"/>
        <v>44370</v>
      </c>
      <c r="L2248" s="9">
        <f t="shared" si="206"/>
        <v>15</v>
      </c>
      <c r="M2248" s="2">
        <f t="shared" si="207"/>
        <v>44370</v>
      </c>
      <c r="N2248" s="22">
        <v>44377</v>
      </c>
      <c r="O2248" s="22">
        <v>44383</v>
      </c>
      <c r="P2248" s="22">
        <v>44379.5</v>
      </c>
      <c r="Q2248">
        <f t="shared" si="208"/>
        <v>9.5</v>
      </c>
      <c r="R2248" s="33">
        <f t="shared" si="209"/>
        <v>1925.6499999999999</v>
      </c>
    </row>
    <row r="2249" spans="1:18" x14ac:dyDescent="0.35">
      <c r="A2249" t="s">
        <v>384</v>
      </c>
      <c r="B2249" s="21" t="s">
        <v>313</v>
      </c>
      <c r="C2249" s="22">
        <v>44377</v>
      </c>
      <c r="D2249" t="s">
        <v>114</v>
      </c>
      <c r="E2249" t="s">
        <v>115</v>
      </c>
      <c r="F2249" s="21" t="s">
        <v>112</v>
      </c>
      <c r="G2249" s="32">
        <v>107.62</v>
      </c>
      <c r="H2249" s="22">
        <v>44363</v>
      </c>
      <c r="I2249" s="23">
        <v>44377</v>
      </c>
      <c r="J2249">
        <f t="shared" si="210"/>
        <v>15</v>
      </c>
      <c r="K2249" s="2">
        <f t="shared" si="211"/>
        <v>44370</v>
      </c>
      <c r="L2249" s="9">
        <f t="shared" si="206"/>
        <v>15</v>
      </c>
      <c r="M2249" s="2">
        <f t="shared" si="207"/>
        <v>44370</v>
      </c>
      <c r="N2249" s="22">
        <v>44377</v>
      </c>
      <c r="O2249" s="22">
        <v>44383</v>
      </c>
      <c r="P2249" s="22">
        <v>44379.5</v>
      </c>
      <c r="Q2249">
        <f t="shared" si="208"/>
        <v>9.5</v>
      </c>
      <c r="R2249" s="33">
        <f t="shared" si="209"/>
        <v>1022.3900000000001</v>
      </c>
    </row>
    <row r="2250" spans="1:18" x14ac:dyDescent="0.35">
      <c r="A2250" t="s">
        <v>384</v>
      </c>
      <c r="B2250" s="21" t="s">
        <v>313</v>
      </c>
      <c r="C2250" s="22">
        <v>44377</v>
      </c>
      <c r="D2250" t="s">
        <v>110</v>
      </c>
      <c r="E2250" t="s">
        <v>111</v>
      </c>
      <c r="F2250" s="21" t="s">
        <v>112</v>
      </c>
      <c r="G2250" s="32">
        <v>39355.930000000044</v>
      </c>
      <c r="H2250" s="22">
        <v>44363</v>
      </c>
      <c r="I2250" s="23">
        <v>44377</v>
      </c>
      <c r="J2250">
        <f t="shared" si="210"/>
        <v>15</v>
      </c>
      <c r="K2250" s="2">
        <f t="shared" si="211"/>
        <v>44370</v>
      </c>
      <c r="L2250" s="9">
        <f t="shared" si="206"/>
        <v>15</v>
      </c>
      <c r="M2250" s="2">
        <f t="shared" si="207"/>
        <v>44370</v>
      </c>
      <c r="N2250" s="22">
        <v>44377</v>
      </c>
      <c r="O2250" s="22">
        <v>44383</v>
      </c>
      <c r="P2250" s="22">
        <v>44379.5</v>
      </c>
      <c r="Q2250">
        <f t="shared" si="208"/>
        <v>9.5</v>
      </c>
      <c r="R2250" s="33">
        <f t="shared" si="209"/>
        <v>373881.33500000043</v>
      </c>
    </row>
    <row r="2251" spans="1:18" x14ac:dyDescent="0.35">
      <c r="A2251" t="s">
        <v>384</v>
      </c>
      <c r="B2251" s="21" t="s">
        <v>313</v>
      </c>
      <c r="C2251" s="22">
        <v>44377</v>
      </c>
      <c r="D2251" t="s">
        <v>110</v>
      </c>
      <c r="E2251" t="s">
        <v>111</v>
      </c>
      <c r="F2251" s="21" t="s">
        <v>116</v>
      </c>
      <c r="G2251" s="32">
        <v>368.04999999999995</v>
      </c>
      <c r="H2251" s="22">
        <v>44363</v>
      </c>
      <c r="I2251" s="23">
        <v>44377</v>
      </c>
      <c r="J2251">
        <f t="shared" si="210"/>
        <v>15</v>
      </c>
      <c r="K2251" s="2">
        <f t="shared" si="211"/>
        <v>44370</v>
      </c>
      <c r="L2251" s="9">
        <f t="shared" ref="L2251:L2314" si="212">I2251-H2251+1</f>
        <v>15</v>
      </c>
      <c r="M2251" s="2">
        <f t="shared" ref="M2251:M2314" si="213">(H2251+I2251)/2</f>
        <v>44370</v>
      </c>
      <c r="N2251" s="22">
        <v>44377</v>
      </c>
      <c r="O2251" s="22">
        <v>44383</v>
      </c>
      <c r="P2251" s="22">
        <v>44379.5</v>
      </c>
      <c r="Q2251">
        <f t="shared" ref="Q2251:Q2314" si="214">P2251-M2251</f>
        <v>9.5</v>
      </c>
      <c r="R2251" s="33">
        <f t="shared" ref="R2251:R2314" si="215">Q2251*G2251</f>
        <v>3496.4749999999995</v>
      </c>
    </row>
    <row r="2252" spans="1:18" x14ac:dyDescent="0.35">
      <c r="A2252" t="s">
        <v>384</v>
      </c>
      <c r="B2252" s="21" t="s">
        <v>313</v>
      </c>
      <c r="C2252" s="22">
        <v>44377</v>
      </c>
      <c r="D2252" t="s">
        <v>114</v>
      </c>
      <c r="E2252" t="s">
        <v>115</v>
      </c>
      <c r="F2252" s="21" t="s">
        <v>118</v>
      </c>
      <c r="G2252" s="32">
        <v>68.5</v>
      </c>
      <c r="H2252" s="22">
        <v>44363</v>
      </c>
      <c r="I2252" s="23">
        <v>44377</v>
      </c>
      <c r="J2252">
        <f t="shared" si="210"/>
        <v>15</v>
      </c>
      <c r="K2252" s="2">
        <f t="shared" si="211"/>
        <v>44370</v>
      </c>
      <c r="L2252" s="9">
        <f t="shared" si="212"/>
        <v>15</v>
      </c>
      <c r="M2252" s="2">
        <f t="shared" si="213"/>
        <v>44370</v>
      </c>
      <c r="N2252" s="22">
        <v>44377</v>
      </c>
      <c r="O2252" s="22">
        <v>44383</v>
      </c>
      <c r="P2252" s="22">
        <v>44379.5</v>
      </c>
      <c r="Q2252">
        <f t="shared" si="214"/>
        <v>9.5</v>
      </c>
      <c r="R2252" s="33">
        <f t="shared" si="215"/>
        <v>650.75</v>
      </c>
    </row>
    <row r="2253" spans="1:18" x14ac:dyDescent="0.35">
      <c r="A2253" t="s">
        <v>384</v>
      </c>
      <c r="B2253" s="21" t="s">
        <v>313</v>
      </c>
      <c r="C2253" s="22">
        <v>44377</v>
      </c>
      <c r="D2253" t="s">
        <v>114</v>
      </c>
      <c r="E2253" t="s">
        <v>115</v>
      </c>
      <c r="F2253" s="21" t="s">
        <v>119</v>
      </c>
      <c r="G2253" s="32">
        <v>56.23</v>
      </c>
      <c r="H2253" s="22">
        <v>44363</v>
      </c>
      <c r="I2253" s="23">
        <v>44377</v>
      </c>
      <c r="J2253">
        <f t="shared" si="210"/>
        <v>15</v>
      </c>
      <c r="K2253" s="2">
        <f t="shared" si="211"/>
        <v>44370</v>
      </c>
      <c r="L2253" s="9">
        <f t="shared" si="212"/>
        <v>15</v>
      </c>
      <c r="M2253" s="2">
        <f t="shared" si="213"/>
        <v>44370</v>
      </c>
      <c r="N2253" s="22">
        <v>44377</v>
      </c>
      <c r="O2253" s="22">
        <v>44383</v>
      </c>
      <c r="P2253" s="22">
        <v>44379.5</v>
      </c>
      <c r="Q2253">
        <f t="shared" si="214"/>
        <v>9.5</v>
      </c>
      <c r="R2253" s="33">
        <f t="shared" si="215"/>
        <v>534.18499999999995</v>
      </c>
    </row>
    <row r="2254" spans="1:18" x14ac:dyDescent="0.35">
      <c r="A2254" t="s">
        <v>384</v>
      </c>
      <c r="B2254" s="21" t="s">
        <v>313</v>
      </c>
      <c r="C2254" s="22">
        <v>44377</v>
      </c>
      <c r="D2254" t="s">
        <v>110</v>
      </c>
      <c r="E2254" t="s">
        <v>111</v>
      </c>
      <c r="F2254" s="21" t="s">
        <v>119</v>
      </c>
      <c r="G2254" s="32">
        <v>277.78000000000003</v>
      </c>
      <c r="H2254" s="22">
        <v>44363</v>
      </c>
      <c r="I2254" s="23">
        <v>44377</v>
      </c>
      <c r="J2254">
        <f t="shared" si="210"/>
        <v>15</v>
      </c>
      <c r="K2254" s="2">
        <f t="shared" si="211"/>
        <v>44370</v>
      </c>
      <c r="L2254" s="9">
        <f t="shared" si="212"/>
        <v>15</v>
      </c>
      <c r="M2254" s="2">
        <f t="shared" si="213"/>
        <v>44370</v>
      </c>
      <c r="N2254" s="22">
        <v>44377</v>
      </c>
      <c r="O2254" s="22">
        <v>44383</v>
      </c>
      <c r="P2254" s="22">
        <v>44379.5</v>
      </c>
      <c r="Q2254">
        <f t="shared" si="214"/>
        <v>9.5</v>
      </c>
      <c r="R2254" s="33">
        <f t="shared" si="215"/>
        <v>2638.9100000000003</v>
      </c>
    </row>
    <row r="2255" spans="1:18" x14ac:dyDescent="0.35">
      <c r="A2255" t="s">
        <v>384</v>
      </c>
      <c r="B2255" s="21" t="s">
        <v>313</v>
      </c>
      <c r="C2255" s="22">
        <v>44377</v>
      </c>
      <c r="D2255" t="s">
        <v>114</v>
      </c>
      <c r="E2255" t="s">
        <v>115</v>
      </c>
      <c r="F2255" s="21" t="s">
        <v>120</v>
      </c>
      <c r="G2255" s="32">
        <v>174.82999999999998</v>
      </c>
      <c r="H2255" s="22">
        <v>44363</v>
      </c>
      <c r="I2255" s="23">
        <v>44377</v>
      </c>
      <c r="J2255">
        <f t="shared" si="210"/>
        <v>15</v>
      </c>
      <c r="K2255" s="2">
        <f t="shared" si="211"/>
        <v>44370</v>
      </c>
      <c r="L2255" s="9">
        <f t="shared" si="212"/>
        <v>15</v>
      </c>
      <c r="M2255" s="2">
        <f t="shared" si="213"/>
        <v>44370</v>
      </c>
      <c r="N2255" s="22">
        <v>44377</v>
      </c>
      <c r="O2255" s="22">
        <v>44383</v>
      </c>
      <c r="P2255" s="22">
        <v>44379.5</v>
      </c>
      <c r="Q2255">
        <f t="shared" si="214"/>
        <v>9.5</v>
      </c>
      <c r="R2255" s="33">
        <f t="shared" si="215"/>
        <v>1660.8849999999998</v>
      </c>
    </row>
    <row r="2256" spans="1:18" x14ac:dyDescent="0.35">
      <c r="A2256" t="s">
        <v>384</v>
      </c>
      <c r="B2256" s="21" t="s">
        <v>313</v>
      </c>
      <c r="C2256" s="22">
        <v>44377</v>
      </c>
      <c r="D2256" t="s">
        <v>114</v>
      </c>
      <c r="E2256" t="s">
        <v>115</v>
      </c>
      <c r="F2256" s="21" t="s">
        <v>122</v>
      </c>
      <c r="G2256" s="32">
        <v>247.78000000000003</v>
      </c>
      <c r="H2256" s="22">
        <v>44363</v>
      </c>
      <c r="I2256" s="23">
        <v>44377</v>
      </c>
      <c r="J2256">
        <f t="shared" si="210"/>
        <v>15</v>
      </c>
      <c r="K2256" s="2">
        <f t="shared" si="211"/>
        <v>44370</v>
      </c>
      <c r="L2256" s="9">
        <f t="shared" si="212"/>
        <v>15</v>
      </c>
      <c r="M2256" s="2">
        <f t="shared" si="213"/>
        <v>44370</v>
      </c>
      <c r="N2256" s="22">
        <v>44377</v>
      </c>
      <c r="O2256" s="22">
        <v>44383</v>
      </c>
      <c r="P2256" s="22">
        <v>44379.5</v>
      </c>
      <c r="Q2256">
        <f t="shared" si="214"/>
        <v>9.5</v>
      </c>
      <c r="R2256" s="33">
        <f t="shared" si="215"/>
        <v>2353.9100000000003</v>
      </c>
    </row>
    <row r="2257" spans="1:18" x14ac:dyDescent="0.35">
      <c r="A2257" t="s">
        <v>384</v>
      </c>
      <c r="B2257" s="21" t="s">
        <v>313</v>
      </c>
      <c r="C2257" s="22">
        <v>44377</v>
      </c>
      <c r="D2257" t="s">
        <v>114</v>
      </c>
      <c r="E2257" t="s">
        <v>115</v>
      </c>
      <c r="F2257" s="21" t="s">
        <v>123</v>
      </c>
      <c r="G2257" s="32">
        <v>44.51</v>
      </c>
      <c r="H2257" s="22">
        <v>44363</v>
      </c>
      <c r="I2257" s="23">
        <v>44377</v>
      </c>
      <c r="J2257">
        <f t="shared" si="210"/>
        <v>15</v>
      </c>
      <c r="K2257" s="2">
        <f t="shared" si="211"/>
        <v>44370</v>
      </c>
      <c r="L2257" s="9">
        <f t="shared" si="212"/>
        <v>15</v>
      </c>
      <c r="M2257" s="2">
        <f t="shared" si="213"/>
        <v>44370</v>
      </c>
      <c r="N2257" s="22">
        <v>44377</v>
      </c>
      <c r="O2257" s="22">
        <v>44383</v>
      </c>
      <c r="P2257" s="22">
        <v>44379.5</v>
      </c>
      <c r="Q2257">
        <f t="shared" si="214"/>
        <v>9.5</v>
      </c>
      <c r="R2257" s="33">
        <f t="shared" si="215"/>
        <v>422.84499999999997</v>
      </c>
    </row>
    <row r="2258" spans="1:18" x14ac:dyDescent="0.35">
      <c r="A2258" t="s">
        <v>384</v>
      </c>
      <c r="B2258" s="21" t="s">
        <v>313</v>
      </c>
      <c r="C2258" s="22">
        <v>44377</v>
      </c>
      <c r="D2258" t="s">
        <v>114</v>
      </c>
      <c r="E2258" t="s">
        <v>115</v>
      </c>
      <c r="F2258" s="21" t="s">
        <v>124</v>
      </c>
      <c r="G2258" s="32">
        <v>59.3</v>
      </c>
      <c r="H2258" s="22">
        <v>44363</v>
      </c>
      <c r="I2258" s="23">
        <v>44377</v>
      </c>
      <c r="J2258">
        <f t="shared" si="210"/>
        <v>15</v>
      </c>
      <c r="K2258" s="2">
        <f t="shared" si="211"/>
        <v>44370</v>
      </c>
      <c r="L2258" s="9">
        <f t="shared" si="212"/>
        <v>15</v>
      </c>
      <c r="M2258" s="2">
        <f t="shared" si="213"/>
        <v>44370</v>
      </c>
      <c r="N2258" s="22">
        <v>44377</v>
      </c>
      <c r="O2258" s="22">
        <v>44383</v>
      </c>
      <c r="P2258" s="22">
        <v>44379.5</v>
      </c>
      <c r="Q2258">
        <f t="shared" si="214"/>
        <v>9.5</v>
      </c>
      <c r="R2258" s="33">
        <f t="shared" si="215"/>
        <v>563.35</v>
      </c>
    </row>
    <row r="2259" spans="1:18" x14ac:dyDescent="0.35">
      <c r="A2259" t="s">
        <v>384</v>
      </c>
      <c r="B2259" s="21" t="s">
        <v>313</v>
      </c>
      <c r="C2259" s="22">
        <v>44377</v>
      </c>
      <c r="D2259" t="s">
        <v>110</v>
      </c>
      <c r="E2259" t="s">
        <v>111</v>
      </c>
      <c r="F2259" s="21" t="s">
        <v>124</v>
      </c>
      <c r="G2259" s="32">
        <v>32.39</v>
      </c>
      <c r="H2259" s="22">
        <v>44363</v>
      </c>
      <c r="I2259" s="23">
        <v>44377</v>
      </c>
      <c r="J2259">
        <f t="shared" si="210"/>
        <v>15</v>
      </c>
      <c r="K2259" s="2">
        <f t="shared" si="211"/>
        <v>44370</v>
      </c>
      <c r="L2259" s="9">
        <f t="shared" si="212"/>
        <v>15</v>
      </c>
      <c r="M2259" s="2">
        <f t="shared" si="213"/>
        <v>44370</v>
      </c>
      <c r="N2259" s="22">
        <v>44377</v>
      </c>
      <c r="O2259" s="22">
        <v>44383</v>
      </c>
      <c r="P2259" s="22">
        <v>44379.5</v>
      </c>
      <c r="Q2259">
        <f t="shared" si="214"/>
        <v>9.5</v>
      </c>
      <c r="R2259" s="33">
        <f t="shared" si="215"/>
        <v>307.70499999999998</v>
      </c>
    </row>
    <row r="2260" spans="1:18" x14ac:dyDescent="0.35">
      <c r="A2260" t="s">
        <v>384</v>
      </c>
      <c r="B2260" s="21" t="s">
        <v>313</v>
      </c>
      <c r="C2260" s="22">
        <v>44377</v>
      </c>
      <c r="D2260" t="s">
        <v>114</v>
      </c>
      <c r="E2260" t="s">
        <v>115</v>
      </c>
      <c r="F2260" s="21" t="s">
        <v>125</v>
      </c>
      <c r="G2260" s="32">
        <v>70.84</v>
      </c>
      <c r="H2260" s="22">
        <v>44363</v>
      </c>
      <c r="I2260" s="23">
        <v>44377</v>
      </c>
      <c r="J2260">
        <f t="shared" si="210"/>
        <v>15</v>
      </c>
      <c r="K2260" s="2">
        <f t="shared" si="211"/>
        <v>44370</v>
      </c>
      <c r="L2260" s="9">
        <f t="shared" si="212"/>
        <v>15</v>
      </c>
      <c r="M2260" s="2">
        <f t="shared" si="213"/>
        <v>44370</v>
      </c>
      <c r="N2260" s="22">
        <v>44377</v>
      </c>
      <c r="O2260" s="22">
        <v>44383</v>
      </c>
      <c r="P2260" s="22">
        <v>44379.5</v>
      </c>
      <c r="Q2260">
        <f t="shared" si="214"/>
        <v>9.5</v>
      </c>
      <c r="R2260" s="33">
        <f t="shared" si="215"/>
        <v>672.98</v>
      </c>
    </row>
    <row r="2261" spans="1:18" x14ac:dyDescent="0.35">
      <c r="A2261" t="s">
        <v>384</v>
      </c>
      <c r="B2261" s="21" t="s">
        <v>313</v>
      </c>
      <c r="C2261" s="22">
        <v>44377</v>
      </c>
      <c r="D2261" t="s">
        <v>110</v>
      </c>
      <c r="E2261" t="s">
        <v>111</v>
      </c>
      <c r="F2261" s="21" t="s">
        <v>125</v>
      </c>
      <c r="G2261" s="32">
        <v>46.45</v>
      </c>
      <c r="H2261" s="22">
        <v>44363</v>
      </c>
      <c r="I2261" s="23">
        <v>44377</v>
      </c>
      <c r="J2261">
        <f t="shared" si="210"/>
        <v>15</v>
      </c>
      <c r="K2261" s="2">
        <f t="shared" si="211"/>
        <v>44370</v>
      </c>
      <c r="L2261" s="9">
        <f t="shared" si="212"/>
        <v>15</v>
      </c>
      <c r="M2261" s="2">
        <f t="shared" si="213"/>
        <v>44370</v>
      </c>
      <c r="N2261" s="22">
        <v>44377</v>
      </c>
      <c r="O2261" s="22">
        <v>44383</v>
      </c>
      <c r="P2261" s="22">
        <v>44379.5</v>
      </c>
      <c r="Q2261">
        <f t="shared" si="214"/>
        <v>9.5</v>
      </c>
      <c r="R2261" s="33">
        <f t="shared" si="215"/>
        <v>441.27500000000003</v>
      </c>
    </row>
    <row r="2262" spans="1:18" x14ac:dyDescent="0.35">
      <c r="A2262" t="s">
        <v>384</v>
      </c>
      <c r="B2262" s="21" t="s">
        <v>313</v>
      </c>
      <c r="C2262" s="22">
        <v>44377</v>
      </c>
      <c r="D2262" t="s">
        <v>107</v>
      </c>
      <c r="E2262" t="s">
        <v>108</v>
      </c>
      <c r="F2262" s="21" t="s">
        <v>126</v>
      </c>
      <c r="G2262" s="32">
        <v>1366.1799999999998</v>
      </c>
      <c r="H2262" s="22">
        <v>44363</v>
      </c>
      <c r="I2262" s="23">
        <v>44377</v>
      </c>
      <c r="J2262">
        <f t="shared" si="210"/>
        <v>15</v>
      </c>
      <c r="K2262" s="2">
        <f t="shared" si="211"/>
        <v>44370</v>
      </c>
      <c r="L2262" s="9">
        <f t="shared" si="212"/>
        <v>15</v>
      </c>
      <c r="M2262" s="2">
        <f t="shared" si="213"/>
        <v>44370</v>
      </c>
      <c r="N2262" s="22">
        <v>44377</v>
      </c>
      <c r="O2262" s="22">
        <v>44383</v>
      </c>
      <c r="P2262" s="22">
        <v>44379.5</v>
      </c>
      <c r="Q2262">
        <f t="shared" si="214"/>
        <v>9.5</v>
      </c>
      <c r="R2262" s="33">
        <f t="shared" si="215"/>
        <v>12978.71</v>
      </c>
    </row>
    <row r="2263" spans="1:18" x14ac:dyDescent="0.35">
      <c r="A2263" t="s">
        <v>384</v>
      </c>
      <c r="B2263" s="21" t="s">
        <v>313</v>
      </c>
      <c r="C2263" s="22">
        <v>44377</v>
      </c>
      <c r="D2263" t="s">
        <v>99</v>
      </c>
      <c r="E2263" t="s">
        <v>100</v>
      </c>
      <c r="F2263" s="21" t="s">
        <v>126</v>
      </c>
      <c r="G2263" s="32">
        <v>443.99</v>
      </c>
      <c r="H2263" s="22">
        <v>44363</v>
      </c>
      <c r="I2263" s="23">
        <v>44377</v>
      </c>
      <c r="J2263">
        <f t="shared" si="210"/>
        <v>15</v>
      </c>
      <c r="K2263" s="2">
        <f t="shared" si="211"/>
        <v>44370</v>
      </c>
      <c r="L2263" s="9">
        <f t="shared" si="212"/>
        <v>15</v>
      </c>
      <c r="M2263" s="2">
        <f t="shared" si="213"/>
        <v>44370</v>
      </c>
      <c r="N2263" s="22">
        <v>44377</v>
      </c>
      <c r="O2263" s="22">
        <v>44383</v>
      </c>
      <c r="P2263" s="22">
        <v>44379.5</v>
      </c>
      <c r="Q2263">
        <f t="shared" si="214"/>
        <v>9.5</v>
      </c>
      <c r="R2263" s="33">
        <f t="shared" si="215"/>
        <v>4217.9049999999997</v>
      </c>
    </row>
    <row r="2264" spans="1:18" x14ac:dyDescent="0.35">
      <c r="A2264" t="s">
        <v>384</v>
      </c>
      <c r="B2264" s="21" t="s">
        <v>313</v>
      </c>
      <c r="C2264" s="22">
        <v>44377</v>
      </c>
      <c r="D2264" t="s">
        <v>114</v>
      </c>
      <c r="E2264" t="s">
        <v>115</v>
      </c>
      <c r="F2264" s="21" t="s">
        <v>127</v>
      </c>
      <c r="G2264" s="32">
        <v>73.31</v>
      </c>
      <c r="H2264" s="22">
        <v>44363</v>
      </c>
      <c r="I2264" s="23">
        <v>44377</v>
      </c>
      <c r="J2264">
        <f t="shared" si="210"/>
        <v>15</v>
      </c>
      <c r="K2264" s="2">
        <f t="shared" si="211"/>
        <v>44370</v>
      </c>
      <c r="L2264" s="9">
        <f t="shared" si="212"/>
        <v>15</v>
      </c>
      <c r="M2264" s="2">
        <f t="shared" si="213"/>
        <v>44370</v>
      </c>
      <c r="N2264" s="22">
        <v>44377</v>
      </c>
      <c r="O2264" s="22">
        <v>44383</v>
      </c>
      <c r="P2264" s="22">
        <v>44379.5</v>
      </c>
      <c r="Q2264">
        <f t="shared" si="214"/>
        <v>9.5</v>
      </c>
      <c r="R2264" s="33">
        <f t="shared" si="215"/>
        <v>696.44500000000005</v>
      </c>
    </row>
    <row r="2265" spans="1:18" x14ac:dyDescent="0.35">
      <c r="A2265" t="s">
        <v>384</v>
      </c>
      <c r="B2265" s="21" t="s">
        <v>313</v>
      </c>
      <c r="C2265" s="22">
        <v>44377</v>
      </c>
      <c r="D2265" t="s">
        <v>110</v>
      </c>
      <c r="E2265" t="s">
        <v>111</v>
      </c>
      <c r="F2265" s="21" t="s">
        <v>127</v>
      </c>
      <c r="G2265" s="32">
        <v>22.95</v>
      </c>
      <c r="H2265" s="22">
        <v>44363</v>
      </c>
      <c r="I2265" s="23">
        <v>44377</v>
      </c>
      <c r="J2265">
        <f t="shared" si="210"/>
        <v>15</v>
      </c>
      <c r="K2265" s="2">
        <f t="shared" si="211"/>
        <v>44370</v>
      </c>
      <c r="L2265" s="9">
        <f t="shared" si="212"/>
        <v>15</v>
      </c>
      <c r="M2265" s="2">
        <f t="shared" si="213"/>
        <v>44370</v>
      </c>
      <c r="N2265" s="22">
        <v>44377</v>
      </c>
      <c r="O2265" s="22">
        <v>44383</v>
      </c>
      <c r="P2265" s="22">
        <v>44379.5</v>
      </c>
      <c r="Q2265">
        <f t="shared" si="214"/>
        <v>9.5</v>
      </c>
      <c r="R2265" s="33">
        <f t="shared" si="215"/>
        <v>218.02500000000001</v>
      </c>
    </row>
    <row r="2266" spans="1:18" x14ac:dyDescent="0.35">
      <c r="A2266" t="s">
        <v>384</v>
      </c>
      <c r="B2266" s="21" t="s">
        <v>313</v>
      </c>
      <c r="C2266" s="22">
        <v>44377</v>
      </c>
      <c r="D2266" t="s">
        <v>110</v>
      </c>
      <c r="E2266" t="s">
        <v>111</v>
      </c>
      <c r="F2266" s="21" t="s">
        <v>129</v>
      </c>
      <c r="G2266" s="32">
        <v>460.08000000000004</v>
      </c>
      <c r="H2266" s="22">
        <v>44363</v>
      </c>
      <c r="I2266" s="23">
        <v>44377</v>
      </c>
      <c r="J2266">
        <f t="shared" si="210"/>
        <v>15</v>
      </c>
      <c r="K2266" s="2">
        <f t="shared" si="211"/>
        <v>44370</v>
      </c>
      <c r="L2266" s="9">
        <f t="shared" si="212"/>
        <v>15</v>
      </c>
      <c r="M2266" s="2">
        <f t="shared" si="213"/>
        <v>44370</v>
      </c>
      <c r="N2266" s="22">
        <v>44377</v>
      </c>
      <c r="O2266" s="22">
        <v>44383</v>
      </c>
      <c r="P2266" s="22">
        <v>44379.5</v>
      </c>
      <c r="Q2266">
        <f t="shared" si="214"/>
        <v>9.5</v>
      </c>
      <c r="R2266" s="33">
        <f t="shared" si="215"/>
        <v>4370.76</v>
      </c>
    </row>
    <row r="2267" spans="1:18" x14ac:dyDescent="0.35">
      <c r="A2267" t="s">
        <v>384</v>
      </c>
      <c r="B2267" s="21" t="s">
        <v>313</v>
      </c>
      <c r="C2267" s="22">
        <v>44377</v>
      </c>
      <c r="D2267" t="s">
        <v>114</v>
      </c>
      <c r="E2267" t="s">
        <v>115</v>
      </c>
      <c r="F2267" s="21" t="s">
        <v>130</v>
      </c>
      <c r="G2267" s="32">
        <v>37.730000000000004</v>
      </c>
      <c r="H2267" s="22">
        <v>44363</v>
      </c>
      <c r="I2267" s="23">
        <v>44377</v>
      </c>
      <c r="J2267">
        <f t="shared" si="210"/>
        <v>15</v>
      </c>
      <c r="K2267" s="2">
        <f t="shared" si="211"/>
        <v>44370</v>
      </c>
      <c r="L2267" s="9">
        <f t="shared" si="212"/>
        <v>15</v>
      </c>
      <c r="M2267" s="2">
        <f t="shared" si="213"/>
        <v>44370</v>
      </c>
      <c r="N2267" s="22">
        <v>44377</v>
      </c>
      <c r="O2267" s="22">
        <v>44383</v>
      </c>
      <c r="P2267" s="22">
        <v>44379.5</v>
      </c>
      <c r="Q2267">
        <f t="shared" si="214"/>
        <v>9.5</v>
      </c>
      <c r="R2267" s="33">
        <f t="shared" si="215"/>
        <v>358.43500000000006</v>
      </c>
    </row>
    <row r="2268" spans="1:18" x14ac:dyDescent="0.35">
      <c r="A2268" t="s">
        <v>384</v>
      </c>
      <c r="B2268" s="21" t="s">
        <v>313</v>
      </c>
      <c r="C2268" s="22">
        <v>44377</v>
      </c>
      <c r="D2268" t="s">
        <v>110</v>
      </c>
      <c r="E2268" t="s">
        <v>111</v>
      </c>
      <c r="F2268" s="21" t="s">
        <v>130</v>
      </c>
      <c r="G2268" s="32">
        <v>20.51</v>
      </c>
      <c r="H2268" s="22">
        <v>44363</v>
      </c>
      <c r="I2268" s="23">
        <v>44377</v>
      </c>
      <c r="J2268">
        <f t="shared" si="210"/>
        <v>15</v>
      </c>
      <c r="K2268" s="2">
        <f t="shared" si="211"/>
        <v>44370</v>
      </c>
      <c r="L2268" s="9">
        <f t="shared" si="212"/>
        <v>15</v>
      </c>
      <c r="M2268" s="2">
        <f t="shared" si="213"/>
        <v>44370</v>
      </c>
      <c r="N2268" s="22">
        <v>44377</v>
      </c>
      <c r="O2268" s="22">
        <v>44383</v>
      </c>
      <c r="P2268" s="22">
        <v>44379.5</v>
      </c>
      <c r="Q2268">
        <f t="shared" si="214"/>
        <v>9.5</v>
      </c>
      <c r="R2268" s="33">
        <f t="shared" si="215"/>
        <v>194.84500000000003</v>
      </c>
    </row>
    <row r="2269" spans="1:18" x14ac:dyDescent="0.35">
      <c r="A2269" t="s">
        <v>384</v>
      </c>
      <c r="B2269" s="21" t="s">
        <v>313</v>
      </c>
      <c r="C2269" s="22">
        <v>44377</v>
      </c>
      <c r="D2269" t="s">
        <v>99</v>
      </c>
      <c r="E2269" t="s">
        <v>100</v>
      </c>
      <c r="F2269" s="21" t="s">
        <v>318</v>
      </c>
      <c r="G2269" s="32">
        <v>1840.8600000000001</v>
      </c>
      <c r="H2269" s="22">
        <v>44363</v>
      </c>
      <c r="I2269" s="23">
        <v>44377</v>
      </c>
      <c r="J2269">
        <f t="shared" si="210"/>
        <v>15</v>
      </c>
      <c r="K2269" s="2">
        <f t="shared" si="211"/>
        <v>44370</v>
      </c>
      <c r="L2269" s="9">
        <f t="shared" si="212"/>
        <v>15</v>
      </c>
      <c r="M2269" s="2">
        <f t="shared" si="213"/>
        <v>44370</v>
      </c>
      <c r="N2269" s="22">
        <v>44377</v>
      </c>
      <c r="O2269" s="22">
        <v>44383</v>
      </c>
      <c r="P2269" s="22">
        <v>44379.5</v>
      </c>
      <c r="Q2269">
        <f t="shared" si="214"/>
        <v>9.5</v>
      </c>
      <c r="R2269" s="33">
        <f t="shared" si="215"/>
        <v>17488.170000000002</v>
      </c>
    </row>
    <row r="2270" spans="1:18" x14ac:dyDescent="0.35">
      <c r="A2270" t="s">
        <v>384</v>
      </c>
      <c r="B2270" s="21" t="s">
        <v>313</v>
      </c>
      <c r="C2270" s="22">
        <v>44377</v>
      </c>
      <c r="D2270" t="s">
        <v>114</v>
      </c>
      <c r="E2270" t="s">
        <v>115</v>
      </c>
      <c r="F2270" s="21" t="s">
        <v>383</v>
      </c>
      <c r="G2270" s="32">
        <v>254.83</v>
      </c>
      <c r="H2270" s="22">
        <v>44363</v>
      </c>
      <c r="I2270" s="23">
        <v>44377</v>
      </c>
      <c r="J2270">
        <f t="shared" si="210"/>
        <v>15</v>
      </c>
      <c r="K2270" s="2">
        <f t="shared" si="211"/>
        <v>44370</v>
      </c>
      <c r="L2270" s="9">
        <f t="shared" si="212"/>
        <v>15</v>
      </c>
      <c r="M2270" s="2">
        <f t="shared" si="213"/>
        <v>44370</v>
      </c>
      <c r="N2270" s="22">
        <v>44377</v>
      </c>
      <c r="O2270" s="22">
        <v>44383</v>
      </c>
      <c r="P2270" s="22">
        <v>44379.5</v>
      </c>
      <c r="Q2270">
        <f t="shared" si="214"/>
        <v>9.5</v>
      </c>
      <c r="R2270" s="33">
        <f t="shared" si="215"/>
        <v>2420.8850000000002</v>
      </c>
    </row>
    <row r="2271" spans="1:18" x14ac:dyDescent="0.35">
      <c r="A2271" t="s">
        <v>384</v>
      </c>
      <c r="B2271" s="21" t="s">
        <v>313</v>
      </c>
      <c r="C2271" s="22">
        <v>44377</v>
      </c>
      <c r="D2271" t="s">
        <v>114</v>
      </c>
      <c r="E2271" t="s">
        <v>115</v>
      </c>
      <c r="F2271" s="21" t="s">
        <v>132</v>
      </c>
      <c r="G2271" s="32">
        <v>125.15</v>
      </c>
      <c r="H2271" s="22">
        <v>44363</v>
      </c>
      <c r="I2271" s="23">
        <v>44377</v>
      </c>
      <c r="J2271">
        <f t="shared" si="210"/>
        <v>15</v>
      </c>
      <c r="K2271" s="2">
        <f t="shared" si="211"/>
        <v>44370</v>
      </c>
      <c r="L2271" s="9">
        <f t="shared" si="212"/>
        <v>15</v>
      </c>
      <c r="M2271" s="2">
        <f t="shared" si="213"/>
        <v>44370</v>
      </c>
      <c r="N2271" s="22">
        <v>44377</v>
      </c>
      <c r="O2271" s="22">
        <v>44383</v>
      </c>
      <c r="P2271" s="22">
        <v>44379.5</v>
      </c>
      <c r="Q2271">
        <f t="shared" si="214"/>
        <v>9.5</v>
      </c>
      <c r="R2271" s="33">
        <f t="shared" si="215"/>
        <v>1188.925</v>
      </c>
    </row>
    <row r="2272" spans="1:18" x14ac:dyDescent="0.35">
      <c r="A2272" t="s">
        <v>384</v>
      </c>
      <c r="B2272" s="21" t="s">
        <v>313</v>
      </c>
      <c r="C2272" s="22">
        <v>44377</v>
      </c>
      <c r="D2272" t="s">
        <v>99</v>
      </c>
      <c r="E2272" t="s">
        <v>100</v>
      </c>
      <c r="F2272" s="21" t="s">
        <v>316</v>
      </c>
      <c r="G2272" s="32">
        <v>580.29999999999995</v>
      </c>
      <c r="H2272" s="22">
        <v>44363</v>
      </c>
      <c r="I2272" s="23">
        <v>44377</v>
      </c>
      <c r="J2272">
        <f t="shared" si="210"/>
        <v>15</v>
      </c>
      <c r="K2272" s="2">
        <f t="shared" si="211"/>
        <v>44370</v>
      </c>
      <c r="L2272" s="9">
        <f t="shared" si="212"/>
        <v>15</v>
      </c>
      <c r="M2272" s="2">
        <f t="shared" si="213"/>
        <v>44370</v>
      </c>
      <c r="N2272" s="22">
        <v>44377</v>
      </c>
      <c r="O2272" s="22">
        <v>44383</v>
      </c>
      <c r="P2272" s="22">
        <v>44379.5</v>
      </c>
      <c r="Q2272">
        <f t="shared" si="214"/>
        <v>9.5</v>
      </c>
      <c r="R2272" s="33">
        <f t="shared" si="215"/>
        <v>5512.8499999999995</v>
      </c>
    </row>
    <row r="2273" spans="1:18" x14ac:dyDescent="0.35">
      <c r="A2273" t="s">
        <v>384</v>
      </c>
      <c r="B2273" s="21" t="s">
        <v>313</v>
      </c>
      <c r="C2273" s="22">
        <v>44377</v>
      </c>
      <c r="D2273" t="s">
        <v>114</v>
      </c>
      <c r="E2273" t="s">
        <v>115</v>
      </c>
      <c r="F2273" s="21" t="s">
        <v>133</v>
      </c>
      <c r="G2273" s="32">
        <v>12.37</v>
      </c>
      <c r="H2273" s="22">
        <v>44363</v>
      </c>
      <c r="I2273" s="23">
        <v>44377</v>
      </c>
      <c r="J2273">
        <f t="shared" si="210"/>
        <v>15</v>
      </c>
      <c r="K2273" s="2">
        <f t="shared" si="211"/>
        <v>44370</v>
      </c>
      <c r="L2273" s="9">
        <f t="shared" si="212"/>
        <v>15</v>
      </c>
      <c r="M2273" s="2">
        <f t="shared" si="213"/>
        <v>44370</v>
      </c>
      <c r="N2273" s="22">
        <v>44377</v>
      </c>
      <c r="O2273" s="22">
        <v>44383</v>
      </c>
      <c r="P2273" s="22">
        <v>44379.5</v>
      </c>
      <c r="Q2273">
        <f t="shared" si="214"/>
        <v>9.5</v>
      </c>
      <c r="R2273" s="33">
        <f t="shared" si="215"/>
        <v>117.51499999999999</v>
      </c>
    </row>
    <row r="2274" spans="1:18" x14ac:dyDescent="0.35">
      <c r="A2274" t="s">
        <v>384</v>
      </c>
      <c r="B2274" s="21" t="s">
        <v>313</v>
      </c>
      <c r="C2274" s="22">
        <v>44377</v>
      </c>
      <c r="D2274" t="s">
        <v>114</v>
      </c>
      <c r="E2274" t="s">
        <v>115</v>
      </c>
      <c r="F2274" s="21" t="s">
        <v>136</v>
      </c>
      <c r="G2274" s="32">
        <v>104.7</v>
      </c>
      <c r="H2274" s="22">
        <v>44363</v>
      </c>
      <c r="I2274" s="23">
        <v>44377</v>
      </c>
      <c r="J2274">
        <f t="shared" si="210"/>
        <v>15</v>
      </c>
      <c r="K2274" s="2">
        <f t="shared" si="211"/>
        <v>44370</v>
      </c>
      <c r="L2274" s="9">
        <f t="shared" si="212"/>
        <v>15</v>
      </c>
      <c r="M2274" s="2">
        <f t="shared" si="213"/>
        <v>44370</v>
      </c>
      <c r="N2274" s="22">
        <v>44377</v>
      </c>
      <c r="O2274" s="22">
        <v>44383</v>
      </c>
      <c r="P2274" s="22">
        <v>44379.5</v>
      </c>
      <c r="Q2274">
        <f t="shared" si="214"/>
        <v>9.5</v>
      </c>
      <c r="R2274" s="33">
        <f t="shared" si="215"/>
        <v>994.65</v>
      </c>
    </row>
    <row r="2275" spans="1:18" x14ac:dyDescent="0.35">
      <c r="A2275" t="s">
        <v>384</v>
      </c>
      <c r="B2275" s="21" t="s">
        <v>313</v>
      </c>
      <c r="C2275" s="22">
        <v>44377</v>
      </c>
      <c r="D2275" t="s">
        <v>110</v>
      </c>
      <c r="E2275" t="s">
        <v>111</v>
      </c>
      <c r="F2275" s="21" t="s">
        <v>137</v>
      </c>
      <c r="G2275" s="32">
        <v>435.21000000000004</v>
      </c>
      <c r="H2275" s="22">
        <v>44363</v>
      </c>
      <c r="I2275" s="23">
        <v>44377</v>
      </c>
      <c r="J2275">
        <f t="shared" si="210"/>
        <v>15</v>
      </c>
      <c r="K2275" s="2">
        <f t="shared" si="211"/>
        <v>44370</v>
      </c>
      <c r="L2275" s="9">
        <f t="shared" si="212"/>
        <v>15</v>
      </c>
      <c r="M2275" s="2">
        <f t="shared" si="213"/>
        <v>44370</v>
      </c>
      <c r="N2275" s="22">
        <v>44377</v>
      </c>
      <c r="O2275" s="22">
        <v>44383</v>
      </c>
      <c r="P2275" s="22">
        <v>44379.5</v>
      </c>
      <c r="Q2275">
        <f t="shared" si="214"/>
        <v>9.5</v>
      </c>
      <c r="R2275" s="33">
        <f t="shared" si="215"/>
        <v>4134.4950000000008</v>
      </c>
    </row>
    <row r="2276" spans="1:18" x14ac:dyDescent="0.35">
      <c r="A2276" t="s">
        <v>384</v>
      </c>
      <c r="B2276" s="21" t="s">
        <v>313</v>
      </c>
      <c r="C2276" s="22">
        <v>44377</v>
      </c>
      <c r="D2276" t="s">
        <v>114</v>
      </c>
      <c r="E2276" t="s">
        <v>115</v>
      </c>
      <c r="F2276" s="21" t="s">
        <v>317</v>
      </c>
      <c r="G2276" s="32">
        <v>27.26</v>
      </c>
      <c r="H2276" s="22">
        <v>44363</v>
      </c>
      <c r="I2276" s="23">
        <v>44377</v>
      </c>
      <c r="J2276">
        <f t="shared" si="210"/>
        <v>15</v>
      </c>
      <c r="K2276" s="2">
        <f t="shared" si="211"/>
        <v>44370</v>
      </c>
      <c r="L2276" s="9">
        <f t="shared" si="212"/>
        <v>15</v>
      </c>
      <c r="M2276" s="2">
        <f t="shared" si="213"/>
        <v>44370</v>
      </c>
      <c r="N2276" s="22">
        <v>44377</v>
      </c>
      <c r="O2276" s="22">
        <v>44383</v>
      </c>
      <c r="P2276" s="22">
        <v>44379.5</v>
      </c>
      <c r="Q2276">
        <f t="shared" si="214"/>
        <v>9.5</v>
      </c>
      <c r="R2276" s="33">
        <f t="shared" si="215"/>
        <v>258.97000000000003</v>
      </c>
    </row>
    <row r="2277" spans="1:18" x14ac:dyDescent="0.35">
      <c r="A2277" t="s">
        <v>384</v>
      </c>
      <c r="B2277" s="21" t="s">
        <v>313</v>
      </c>
      <c r="C2277" s="22">
        <v>44377</v>
      </c>
      <c r="D2277" t="s">
        <v>114</v>
      </c>
      <c r="E2277" t="s">
        <v>115</v>
      </c>
      <c r="F2277" s="21" t="s">
        <v>141</v>
      </c>
      <c r="G2277" s="32">
        <v>287.25</v>
      </c>
      <c r="H2277" s="22">
        <v>44363</v>
      </c>
      <c r="I2277" s="23">
        <v>44377</v>
      </c>
      <c r="J2277">
        <f t="shared" si="210"/>
        <v>15</v>
      </c>
      <c r="K2277" s="2">
        <f t="shared" si="211"/>
        <v>44370</v>
      </c>
      <c r="L2277" s="9">
        <f t="shared" si="212"/>
        <v>15</v>
      </c>
      <c r="M2277" s="2">
        <f t="shared" si="213"/>
        <v>44370</v>
      </c>
      <c r="N2277" s="22">
        <v>44377</v>
      </c>
      <c r="O2277" s="22">
        <v>44383</v>
      </c>
      <c r="P2277" s="22">
        <v>44379.5</v>
      </c>
      <c r="Q2277">
        <f t="shared" si="214"/>
        <v>9.5</v>
      </c>
      <c r="R2277" s="33">
        <f t="shared" si="215"/>
        <v>2728.875</v>
      </c>
    </row>
    <row r="2278" spans="1:18" x14ac:dyDescent="0.35">
      <c r="A2278" t="s">
        <v>384</v>
      </c>
      <c r="B2278" s="21" t="s">
        <v>313</v>
      </c>
      <c r="C2278" s="22">
        <v>44377</v>
      </c>
      <c r="D2278" t="s">
        <v>99</v>
      </c>
      <c r="E2278" t="s">
        <v>100</v>
      </c>
      <c r="F2278" s="21" t="s">
        <v>382</v>
      </c>
      <c r="G2278" s="32">
        <v>152.55000000000001</v>
      </c>
      <c r="H2278" s="22">
        <v>44363</v>
      </c>
      <c r="I2278" s="23">
        <v>44377</v>
      </c>
      <c r="J2278">
        <f t="shared" si="210"/>
        <v>15</v>
      </c>
      <c r="K2278" s="2">
        <f t="shared" si="211"/>
        <v>44370</v>
      </c>
      <c r="L2278" s="9">
        <f t="shared" si="212"/>
        <v>15</v>
      </c>
      <c r="M2278" s="2">
        <f t="shared" si="213"/>
        <v>44370</v>
      </c>
      <c r="N2278" s="22">
        <v>44377</v>
      </c>
      <c r="O2278" s="22">
        <v>44384</v>
      </c>
      <c r="P2278" s="22">
        <v>44383.5</v>
      </c>
      <c r="Q2278">
        <f t="shared" si="214"/>
        <v>13.5</v>
      </c>
      <c r="R2278" s="33">
        <f t="shared" si="215"/>
        <v>2059.4250000000002</v>
      </c>
    </row>
    <row r="2279" spans="1:18" x14ac:dyDescent="0.35">
      <c r="A2279" t="s">
        <v>384</v>
      </c>
      <c r="B2279" s="21" t="s">
        <v>313</v>
      </c>
      <c r="C2279" s="22">
        <v>44377</v>
      </c>
      <c r="D2279" t="s">
        <v>99</v>
      </c>
      <c r="E2279" t="s">
        <v>100</v>
      </c>
      <c r="F2279" s="21" t="s">
        <v>344</v>
      </c>
      <c r="G2279" s="32">
        <v>511.71</v>
      </c>
      <c r="H2279" s="22">
        <v>44363</v>
      </c>
      <c r="I2279" s="23">
        <v>44377</v>
      </c>
      <c r="J2279">
        <f t="shared" si="210"/>
        <v>15</v>
      </c>
      <c r="K2279" s="2">
        <f t="shared" si="211"/>
        <v>44370</v>
      </c>
      <c r="L2279" s="9">
        <f t="shared" si="212"/>
        <v>15</v>
      </c>
      <c r="M2279" s="2">
        <f t="shared" si="213"/>
        <v>44370</v>
      </c>
      <c r="N2279" s="22">
        <v>44377</v>
      </c>
      <c r="O2279" s="22">
        <v>44384</v>
      </c>
      <c r="P2279" s="22">
        <v>44383.5</v>
      </c>
      <c r="Q2279">
        <f t="shared" si="214"/>
        <v>13.5</v>
      </c>
      <c r="R2279" s="33">
        <f t="shared" si="215"/>
        <v>6908.085</v>
      </c>
    </row>
    <row r="2280" spans="1:18" x14ac:dyDescent="0.35">
      <c r="A2280" t="s">
        <v>384</v>
      </c>
      <c r="B2280" s="21" t="s">
        <v>313</v>
      </c>
      <c r="C2280" s="22">
        <v>44377</v>
      </c>
      <c r="D2280" t="s">
        <v>107</v>
      </c>
      <c r="E2280" t="s">
        <v>108</v>
      </c>
      <c r="F2280" s="21" t="s">
        <v>109</v>
      </c>
      <c r="G2280" s="32">
        <v>352</v>
      </c>
      <c r="H2280" s="22">
        <v>44363</v>
      </c>
      <c r="I2280" s="23">
        <v>44377</v>
      </c>
      <c r="J2280">
        <f t="shared" si="210"/>
        <v>15</v>
      </c>
      <c r="K2280" s="2">
        <f t="shared" si="211"/>
        <v>44370</v>
      </c>
      <c r="L2280" s="9">
        <f t="shared" si="212"/>
        <v>15</v>
      </c>
      <c r="M2280" s="2">
        <f t="shared" si="213"/>
        <v>44370</v>
      </c>
      <c r="N2280" s="22">
        <v>44377</v>
      </c>
      <c r="O2280" s="22">
        <v>44384</v>
      </c>
      <c r="P2280" s="22">
        <v>44383.5</v>
      </c>
      <c r="Q2280">
        <f t="shared" si="214"/>
        <v>13.5</v>
      </c>
      <c r="R2280" s="33">
        <f t="shared" si="215"/>
        <v>4752</v>
      </c>
    </row>
    <row r="2281" spans="1:18" x14ac:dyDescent="0.35">
      <c r="A2281" t="s">
        <v>384</v>
      </c>
      <c r="B2281" s="21" t="s">
        <v>313</v>
      </c>
      <c r="C2281" s="22">
        <v>44377</v>
      </c>
      <c r="D2281" t="s">
        <v>99</v>
      </c>
      <c r="E2281" t="s">
        <v>100</v>
      </c>
      <c r="F2281" s="21" t="s">
        <v>319</v>
      </c>
      <c r="G2281" s="32">
        <v>1122.6100000000001</v>
      </c>
      <c r="H2281" s="22">
        <v>44363</v>
      </c>
      <c r="I2281" s="23">
        <v>44377</v>
      </c>
      <c r="J2281">
        <f t="shared" si="210"/>
        <v>15</v>
      </c>
      <c r="K2281" s="2">
        <f t="shared" si="211"/>
        <v>44370</v>
      </c>
      <c r="L2281" s="9">
        <f t="shared" si="212"/>
        <v>15</v>
      </c>
      <c r="M2281" s="2">
        <f t="shared" si="213"/>
        <v>44370</v>
      </c>
      <c r="N2281" s="22">
        <v>44377</v>
      </c>
      <c r="O2281" s="22">
        <v>44385</v>
      </c>
      <c r="P2281" s="22">
        <v>44384.5</v>
      </c>
      <c r="Q2281">
        <f t="shared" si="214"/>
        <v>14.5</v>
      </c>
      <c r="R2281" s="33">
        <f t="shared" si="215"/>
        <v>16277.845000000001</v>
      </c>
    </row>
    <row r="2282" spans="1:18" x14ac:dyDescent="0.35">
      <c r="A2282" t="s">
        <v>384</v>
      </c>
      <c r="B2282" s="21" t="s">
        <v>313</v>
      </c>
      <c r="C2282" s="22">
        <v>44377</v>
      </c>
      <c r="D2282" t="s">
        <v>107</v>
      </c>
      <c r="E2282" t="s">
        <v>108</v>
      </c>
      <c r="F2282" s="21" t="s">
        <v>138</v>
      </c>
      <c r="G2282" s="32">
        <v>2837.0399999999995</v>
      </c>
      <c r="H2282" s="22">
        <v>44363</v>
      </c>
      <c r="I2282" s="23">
        <v>44377</v>
      </c>
      <c r="J2282">
        <f t="shared" si="210"/>
        <v>15</v>
      </c>
      <c r="K2282" s="2">
        <f t="shared" si="211"/>
        <v>44370</v>
      </c>
      <c r="L2282" s="9">
        <f t="shared" si="212"/>
        <v>15</v>
      </c>
      <c r="M2282" s="2">
        <f t="shared" si="213"/>
        <v>44370</v>
      </c>
      <c r="N2282" s="22">
        <v>44377</v>
      </c>
      <c r="O2282" s="22">
        <v>44385</v>
      </c>
      <c r="P2282" s="22">
        <v>44384.5</v>
      </c>
      <c r="Q2282">
        <f t="shared" si="214"/>
        <v>14.5</v>
      </c>
      <c r="R2282" s="33">
        <f t="shared" si="215"/>
        <v>41137.079999999994</v>
      </c>
    </row>
    <row r="2283" spans="1:18" x14ac:dyDescent="0.35">
      <c r="A2283" t="s">
        <v>384</v>
      </c>
      <c r="B2283" s="21" t="s">
        <v>313</v>
      </c>
      <c r="C2283" s="22">
        <v>44377</v>
      </c>
      <c r="D2283" t="s">
        <v>107</v>
      </c>
      <c r="E2283" t="s">
        <v>108</v>
      </c>
      <c r="F2283" s="21" t="s">
        <v>142</v>
      </c>
      <c r="G2283" s="32">
        <v>39737.660000000025</v>
      </c>
      <c r="H2283" s="22">
        <v>44363</v>
      </c>
      <c r="I2283" s="23">
        <v>44377</v>
      </c>
      <c r="J2283">
        <f t="shared" si="210"/>
        <v>15</v>
      </c>
      <c r="K2283" s="2">
        <f t="shared" si="211"/>
        <v>44370</v>
      </c>
      <c r="L2283" s="9">
        <f t="shared" si="212"/>
        <v>15</v>
      </c>
      <c r="M2283" s="2">
        <f t="shared" si="213"/>
        <v>44370</v>
      </c>
      <c r="N2283" s="22">
        <v>44377</v>
      </c>
      <c r="O2283" s="22">
        <v>44389</v>
      </c>
      <c r="P2283" s="22">
        <v>44386.5</v>
      </c>
      <c r="Q2283">
        <f t="shared" si="214"/>
        <v>16.5</v>
      </c>
      <c r="R2283" s="33">
        <f t="shared" si="215"/>
        <v>655671.39000000036</v>
      </c>
    </row>
    <row r="2284" spans="1:18" x14ac:dyDescent="0.35">
      <c r="A2284" t="s">
        <v>384</v>
      </c>
      <c r="B2284" s="21" t="s">
        <v>313</v>
      </c>
      <c r="C2284" s="22">
        <v>44377</v>
      </c>
      <c r="D2284" t="s">
        <v>99</v>
      </c>
      <c r="E2284" t="s">
        <v>100</v>
      </c>
      <c r="F2284" s="21" t="s">
        <v>142</v>
      </c>
      <c r="G2284" s="32">
        <v>11972.06</v>
      </c>
      <c r="H2284" s="22">
        <v>44363</v>
      </c>
      <c r="I2284" s="23">
        <v>44377</v>
      </c>
      <c r="J2284">
        <f t="shared" si="210"/>
        <v>15</v>
      </c>
      <c r="K2284" s="2">
        <f t="shared" si="211"/>
        <v>44370</v>
      </c>
      <c r="L2284" s="9">
        <f t="shared" si="212"/>
        <v>15</v>
      </c>
      <c r="M2284" s="2">
        <f t="shared" si="213"/>
        <v>44370</v>
      </c>
      <c r="N2284" s="22">
        <v>44377</v>
      </c>
      <c r="O2284" s="22">
        <v>44389</v>
      </c>
      <c r="P2284" s="22">
        <v>44386.5</v>
      </c>
      <c r="Q2284">
        <f t="shared" si="214"/>
        <v>16.5</v>
      </c>
      <c r="R2284" s="33">
        <f t="shared" si="215"/>
        <v>197538.99</v>
      </c>
    </row>
    <row r="2285" spans="1:18" x14ac:dyDescent="0.35">
      <c r="A2285" t="s">
        <v>384</v>
      </c>
      <c r="B2285" s="21" t="s">
        <v>313</v>
      </c>
      <c r="C2285" s="22">
        <v>44377</v>
      </c>
      <c r="D2285" t="s">
        <v>114</v>
      </c>
      <c r="E2285" t="s">
        <v>115</v>
      </c>
      <c r="F2285" s="21" t="s">
        <v>144</v>
      </c>
      <c r="G2285" s="32">
        <v>32.69</v>
      </c>
      <c r="H2285" s="22">
        <v>44363</v>
      </c>
      <c r="I2285" s="23">
        <v>44377</v>
      </c>
      <c r="J2285">
        <f t="shared" si="210"/>
        <v>15</v>
      </c>
      <c r="K2285" s="2">
        <f t="shared" si="211"/>
        <v>44370</v>
      </c>
      <c r="L2285" s="9">
        <f t="shared" si="212"/>
        <v>15</v>
      </c>
      <c r="M2285" s="2">
        <f t="shared" si="213"/>
        <v>44370</v>
      </c>
      <c r="N2285" s="22">
        <v>44377</v>
      </c>
      <c r="O2285" s="22">
        <v>44392</v>
      </c>
      <c r="P2285" s="22">
        <v>44391.5</v>
      </c>
      <c r="Q2285">
        <f t="shared" si="214"/>
        <v>21.5</v>
      </c>
      <c r="R2285" s="33">
        <f t="shared" si="215"/>
        <v>702.83499999999992</v>
      </c>
    </row>
    <row r="2286" spans="1:18" x14ac:dyDescent="0.35">
      <c r="A2286" t="s">
        <v>384</v>
      </c>
      <c r="B2286" s="21" t="s">
        <v>313</v>
      </c>
      <c r="C2286" s="22">
        <v>44377</v>
      </c>
      <c r="D2286" t="s">
        <v>110</v>
      </c>
      <c r="E2286" t="s">
        <v>111</v>
      </c>
      <c r="F2286" s="21" t="s">
        <v>144</v>
      </c>
      <c r="G2286" s="32">
        <v>281.56</v>
      </c>
      <c r="H2286" s="22">
        <v>44363</v>
      </c>
      <c r="I2286" s="23">
        <v>44377</v>
      </c>
      <c r="J2286">
        <f t="shared" si="210"/>
        <v>15</v>
      </c>
      <c r="K2286" s="2">
        <f t="shared" si="211"/>
        <v>44370</v>
      </c>
      <c r="L2286" s="9">
        <f t="shared" si="212"/>
        <v>15</v>
      </c>
      <c r="M2286" s="2">
        <f t="shared" si="213"/>
        <v>44370</v>
      </c>
      <c r="N2286" s="22">
        <v>44377</v>
      </c>
      <c r="O2286" s="22">
        <v>44392</v>
      </c>
      <c r="P2286" s="22">
        <v>44391.5</v>
      </c>
      <c r="Q2286">
        <f t="shared" si="214"/>
        <v>21.5</v>
      </c>
      <c r="R2286" s="33">
        <f t="shared" si="215"/>
        <v>6053.54</v>
      </c>
    </row>
    <row r="2287" spans="1:18" x14ac:dyDescent="0.35">
      <c r="A2287" t="s">
        <v>384</v>
      </c>
      <c r="B2287" s="21" t="s">
        <v>313</v>
      </c>
      <c r="C2287" s="22">
        <v>44377</v>
      </c>
      <c r="D2287" t="s">
        <v>148</v>
      </c>
      <c r="E2287" t="s">
        <v>149</v>
      </c>
      <c r="F2287" s="21" t="s">
        <v>151</v>
      </c>
      <c r="G2287" s="32">
        <v>152.16</v>
      </c>
      <c r="H2287" s="22">
        <v>44363</v>
      </c>
      <c r="I2287" s="23">
        <v>44377</v>
      </c>
      <c r="J2287">
        <f t="shared" si="210"/>
        <v>15</v>
      </c>
      <c r="K2287" s="2">
        <f t="shared" si="211"/>
        <v>44370</v>
      </c>
      <c r="L2287" s="9">
        <f t="shared" si="212"/>
        <v>15</v>
      </c>
      <c r="M2287" s="2">
        <f t="shared" si="213"/>
        <v>44370</v>
      </c>
      <c r="N2287" s="22">
        <v>44377</v>
      </c>
      <c r="O2287" s="22">
        <v>44392</v>
      </c>
      <c r="P2287" s="22">
        <v>44391.5</v>
      </c>
      <c r="Q2287">
        <f t="shared" si="214"/>
        <v>21.5</v>
      </c>
      <c r="R2287" s="33">
        <f t="shared" si="215"/>
        <v>3271.44</v>
      </c>
    </row>
    <row r="2288" spans="1:18" x14ac:dyDescent="0.35">
      <c r="A2288" t="s">
        <v>384</v>
      </c>
      <c r="B2288" s="21" t="s">
        <v>313</v>
      </c>
      <c r="C2288" s="22">
        <v>44377</v>
      </c>
      <c r="D2288" t="s">
        <v>110</v>
      </c>
      <c r="E2288" t="s">
        <v>111</v>
      </c>
      <c r="F2288" s="21" t="s">
        <v>153</v>
      </c>
      <c r="G2288" s="32">
        <v>275.31</v>
      </c>
      <c r="H2288" s="22">
        <v>44363</v>
      </c>
      <c r="I2288" s="23">
        <v>44377</v>
      </c>
      <c r="J2288">
        <f t="shared" si="210"/>
        <v>15</v>
      </c>
      <c r="K2288" s="2">
        <f t="shared" si="211"/>
        <v>44370</v>
      </c>
      <c r="L2288" s="9">
        <f t="shared" si="212"/>
        <v>15</v>
      </c>
      <c r="M2288" s="2">
        <f t="shared" si="213"/>
        <v>44370</v>
      </c>
      <c r="N2288" s="22">
        <v>44377</v>
      </c>
      <c r="O2288" s="22">
        <v>44392</v>
      </c>
      <c r="P2288" s="22">
        <v>44391.5</v>
      </c>
      <c r="Q2288">
        <f t="shared" si="214"/>
        <v>21.5</v>
      </c>
      <c r="R2288" s="33">
        <f t="shared" si="215"/>
        <v>5919.165</v>
      </c>
    </row>
    <row r="2289" spans="1:18" x14ac:dyDescent="0.35">
      <c r="A2289" t="s">
        <v>384</v>
      </c>
      <c r="B2289" s="21" t="s">
        <v>313</v>
      </c>
      <c r="C2289" s="22">
        <v>44377</v>
      </c>
      <c r="D2289" t="s">
        <v>148</v>
      </c>
      <c r="E2289" t="s">
        <v>149</v>
      </c>
      <c r="F2289" s="21" t="s">
        <v>298</v>
      </c>
      <c r="G2289" s="32">
        <v>27.36</v>
      </c>
      <c r="H2289" s="22">
        <v>44363</v>
      </c>
      <c r="I2289" s="23">
        <v>44377</v>
      </c>
      <c r="J2289">
        <f t="shared" si="210"/>
        <v>15</v>
      </c>
      <c r="K2289" s="2">
        <f t="shared" si="211"/>
        <v>44370</v>
      </c>
      <c r="L2289" s="9">
        <f t="shared" si="212"/>
        <v>15</v>
      </c>
      <c r="M2289" s="2">
        <f t="shared" si="213"/>
        <v>44370</v>
      </c>
      <c r="N2289" s="22">
        <v>44377</v>
      </c>
      <c r="O2289" s="22">
        <v>44392</v>
      </c>
      <c r="P2289" s="22">
        <v>44391.5</v>
      </c>
      <c r="Q2289">
        <f t="shared" si="214"/>
        <v>21.5</v>
      </c>
      <c r="R2289" s="33">
        <f t="shared" si="215"/>
        <v>588.24</v>
      </c>
    </row>
    <row r="2290" spans="1:18" x14ac:dyDescent="0.35">
      <c r="A2290" t="s">
        <v>384</v>
      </c>
      <c r="B2290" s="21" t="s">
        <v>313</v>
      </c>
      <c r="C2290" s="22">
        <v>44377</v>
      </c>
      <c r="D2290" t="s">
        <v>99</v>
      </c>
      <c r="E2290" t="s">
        <v>100</v>
      </c>
      <c r="F2290" s="21" t="s">
        <v>295</v>
      </c>
      <c r="G2290" s="32">
        <v>308.20999999999998</v>
      </c>
      <c r="H2290" s="22">
        <v>44363</v>
      </c>
      <c r="I2290" s="23">
        <v>44377</v>
      </c>
      <c r="J2290">
        <f t="shared" si="210"/>
        <v>15</v>
      </c>
      <c r="K2290" s="2">
        <f t="shared" si="211"/>
        <v>44370</v>
      </c>
      <c r="L2290" s="9">
        <f t="shared" si="212"/>
        <v>15</v>
      </c>
      <c r="M2290" s="2">
        <f t="shared" si="213"/>
        <v>44370</v>
      </c>
      <c r="N2290" s="22">
        <v>44377</v>
      </c>
      <c r="O2290" s="22">
        <v>44392</v>
      </c>
      <c r="P2290" s="22">
        <v>44391.5</v>
      </c>
      <c r="Q2290">
        <f t="shared" si="214"/>
        <v>21.5</v>
      </c>
      <c r="R2290" s="33">
        <f t="shared" si="215"/>
        <v>6626.5149999999994</v>
      </c>
    </row>
    <row r="2291" spans="1:18" x14ac:dyDescent="0.35">
      <c r="A2291" t="s">
        <v>384</v>
      </c>
      <c r="B2291" s="21" t="s">
        <v>313</v>
      </c>
      <c r="C2291" s="22">
        <v>44377</v>
      </c>
      <c r="D2291" t="s">
        <v>148</v>
      </c>
      <c r="E2291" t="s">
        <v>149</v>
      </c>
      <c r="F2291" s="21" t="s">
        <v>155</v>
      </c>
      <c r="G2291" s="32">
        <v>17.48</v>
      </c>
      <c r="H2291" s="22">
        <v>44363</v>
      </c>
      <c r="I2291" s="23">
        <v>44377</v>
      </c>
      <c r="J2291">
        <f t="shared" si="210"/>
        <v>15</v>
      </c>
      <c r="K2291" s="2">
        <f t="shared" si="211"/>
        <v>44370</v>
      </c>
      <c r="L2291" s="9">
        <f t="shared" si="212"/>
        <v>15</v>
      </c>
      <c r="M2291" s="2">
        <f t="shared" si="213"/>
        <v>44370</v>
      </c>
      <c r="N2291" s="22">
        <v>44377</v>
      </c>
      <c r="O2291" s="22">
        <v>44392</v>
      </c>
      <c r="P2291" s="22">
        <v>44391.5</v>
      </c>
      <c r="Q2291">
        <f t="shared" si="214"/>
        <v>21.5</v>
      </c>
      <c r="R2291" s="33">
        <f t="shared" si="215"/>
        <v>375.82</v>
      </c>
    </row>
    <row r="2292" spans="1:18" x14ac:dyDescent="0.35">
      <c r="A2292" t="s">
        <v>384</v>
      </c>
      <c r="B2292" s="21" t="s">
        <v>313</v>
      </c>
      <c r="C2292" s="22">
        <v>44377</v>
      </c>
      <c r="D2292" t="s">
        <v>114</v>
      </c>
      <c r="E2292" t="s">
        <v>115</v>
      </c>
      <c r="F2292" s="21" t="s">
        <v>146</v>
      </c>
      <c r="G2292" s="32">
        <v>19</v>
      </c>
      <c r="H2292" s="22">
        <v>44363</v>
      </c>
      <c r="I2292" s="23">
        <v>44377</v>
      </c>
      <c r="J2292">
        <f t="shared" si="210"/>
        <v>15</v>
      </c>
      <c r="K2292" s="2">
        <f t="shared" si="211"/>
        <v>44370</v>
      </c>
      <c r="L2292" s="9">
        <f t="shared" si="212"/>
        <v>15</v>
      </c>
      <c r="M2292" s="2">
        <f t="shared" si="213"/>
        <v>44370</v>
      </c>
      <c r="N2292" s="22">
        <v>44377</v>
      </c>
      <c r="O2292" s="22">
        <v>44392</v>
      </c>
      <c r="P2292" s="22">
        <v>44391.5</v>
      </c>
      <c r="Q2292">
        <f t="shared" si="214"/>
        <v>21.5</v>
      </c>
      <c r="R2292" s="33">
        <f t="shared" si="215"/>
        <v>408.5</v>
      </c>
    </row>
    <row r="2293" spans="1:18" x14ac:dyDescent="0.35">
      <c r="A2293" t="s">
        <v>384</v>
      </c>
      <c r="B2293" s="21" t="s">
        <v>313</v>
      </c>
      <c r="C2293" s="22">
        <v>44377</v>
      </c>
      <c r="D2293" t="s">
        <v>148</v>
      </c>
      <c r="E2293" t="s">
        <v>149</v>
      </c>
      <c r="F2293" s="21" t="s">
        <v>320</v>
      </c>
      <c r="G2293" s="32">
        <v>30.89</v>
      </c>
      <c r="H2293" s="22">
        <v>44363</v>
      </c>
      <c r="I2293" s="23">
        <v>44377</v>
      </c>
      <c r="J2293">
        <f t="shared" si="210"/>
        <v>15</v>
      </c>
      <c r="K2293" s="2">
        <f t="shared" si="211"/>
        <v>44370</v>
      </c>
      <c r="L2293" s="9">
        <f t="shared" si="212"/>
        <v>15</v>
      </c>
      <c r="M2293" s="2">
        <f t="shared" si="213"/>
        <v>44370</v>
      </c>
      <c r="N2293" s="22">
        <v>44377</v>
      </c>
      <c r="O2293" s="22">
        <v>44392</v>
      </c>
      <c r="P2293" s="22">
        <v>44391.5</v>
      </c>
      <c r="Q2293">
        <f t="shared" si="214"/>
        <v>21.5</v>
      </c>
      <c r="R2293" s="33">
        <f t="shared" si="215"/>
        <v>664.13499999999999</v>
      </c>
    </row>
    <row r="2294" spans="1:18" x14ac:dyDescent="0.35">
      <c r="A2294" t="s">
        <v>384</v>
      </c>
      <c r="B2294" s="21" t="s">
        <v>313</v>
      </c>
      <c r="C2294" s="22">
        <v>44377</v>
      </c>
      <c r="D2294" t="s">
        <v>148</v>
      </c>
      <c r="E2294" t="s">
        <v>149</v>
      </c>
      <c r="F2294" s="21" t="s">
        <v>156</v>
      </c>
      <c r="G2294" s="32">
        <v>109.10999999999999</v>
      </c>
      <c r="H2294" s="22">
        <v>44363</v>
      </c>
      <c r="I2294" s="23">
        <v>44377</v>
      </c>
      <c r="J2294">
        <f t="shared" si="210"/>
        <v>15</v>
      </c>
      <c r="K2294" s="2">
        <f t="shared" si="211"/>
        <v>44370</v>
      </c>
      <c r="L2294" s="9">
        <f t="shared" si="212"/>
        <v>15</v>
      </c>
      <c r="M2294" s="2">
        <f t="shared" si="213"/>
        <v>44370</v>
      </c>
      <c r="N2294" s="22">
        <v>44377</v>
      </c>
      <c r="O2294" s="22">
        <v>44392</v>
      </c>
      <c r="P2294" s="22">
        <v>44391.5</v>
      </c>
      <c r="Q2294">
        <f t="shared" si="214"/>
        <v>21.5</v>
      </c>
      <c r="R2294" s="33">
        <f t="shared" si="215"/>
        <v>2345.8649999999998</v>
      </c>
    </row>
    <row r="2295" spans="1:18" x14ac:dyDescent="0.35">
      <c r="A2295" t="s">
        <v>384</v>
      </c>
      <c r="B2295" s="21" t="s">
        <v>313</v>
      </c>
      <c r="C2295" s="22">
        <v>44377</v>
      </c>
      <c r="D2295" t="s">
        <v>114</v>
      </c>
      <c r="E2295" t="s">
        <v>115</v>
      </c>
      <c r="F2295" s="21" t="s">
        <v>248</v>
      </c>
      <c r="G2295" s="32">
        <v>15.61</v>
      </c>
      <c r="H2295" s="22">
        <v>44363</v>
      </c>
      <c r="I2295" s="23">
        <v>44377</v>
      </c>
      <c r="J2295">
        <f t="shared" si="210"/>
        <v>15</v>
      </c>
      <c r="K2295" s="2">
        <f t="shared" si="211"/>
        <v>44370</v>
      </c>
      <c r="L2295" s="9">
        <f t="shared" si="212"/>
        <v>15</v>
      </c>
      <c r="M2295" s="2">
        <f t="shared" si="213"/>
        <v>44370</v>
      </c>
      <c r="N2295" s="22">
        <v>44377</v>
      </c>
      <c r="O2295" s="22">
        <v>44392</v>
      </c>
      <c r="P2295" s="22">
        <v>44391.5</v>
      </c>
      <c r="Q2295">
        <f t="shared" si="214"/>
        <v>21.5</v>
      </c>
      <c r="R2295" s="33">
        <f t="shared" si="215"/>
        <v>335.61500000000001</v>
      </c>
    </row>
    <row r="2296" spans="1:18" x14ac:dyDescent="0.35">
      <c r="A2296" t="s">
        <v>384</v>
      </c>
      <c r="B2296" s="21" t="s">
        <v>313</v>
      </c>
      <c r="C2296" s="22">
        <v>44377</v>
      </c>
      <c r="D2296" t="s">
        <v>148</v>
      </c>
      <c r="E2296" t="s">
        <v>149</v>
      </c>
      <c r="F2296" s="21" t="s">
        <v>157</v>
      </c>
      <c r="G2296" s="32">
        <v>422.49</v>
      </c>
      <c r="H2296" s="22">
        <v>44363</v>
      </c>
      <c r="I2296" s="23">
        <v>44377</v>
      </c>
      <c r="J2296">
        <f t="shared" si="210"/>
        <v>15</v>
      </c>
      <c r="K2296" s="2">
        <f t="shared" si="211"/>
        <v>44370</v>
      </c>
      <c r="L2296" s="9">
        <f t="shared" si="212"/>
        <v>15</v>
      </c>
      <c r="M2296" s="2">
        <f t="shared" si="213"/>
        <v>44370</v>
      </c>
      <c r="N2296" s="22">
        <v>44377</v>
      </c>
      <c r="O2296" s="22">
        <v>44392</v>
      </c>
      <c r="P2296" s="22">
        <v>44391.5</v>
      </c>
      <c r="Q2296">
        <f t="shared" si="214"/>
        <v>21.5</v>
      </c>
      <c r="R2296" s="33">
        <f t="shared" si="215"/>
        <v>9083.5349999999999</v>
      </c>
    </row>
    <row r="2297" spans="1:18" x14ac:dyDescent="0.35">
      <c r="A2297" t="s">
        <v>384</v>
      </c>
      <c r="B2297" s="21" t="s">
        <v>313</v>
      </c>
      <c r="C2297" s="22">
        <v>44377</v>
      </c>
      <c r="D2297" t="s">
        <v>148</v>
      </c>
      <c r="E2297" t="s">
        <v>149</v>
      </c>
      <c r="F2297" s="21" t="s">
        <v>158</v>
      </c>
      <c r="G2297" s="32">
        <v>388.35</v>
      </c>
      <c r="H2297" s="22">
        <v>44363</v>
      </c>
      <c r="I2297" s="23">
        <v>44377</v>
      </c>
      <c r="J2297">
        <f t="shared" si="210"/>
        <v>15</v>
      </c>
      <c r="K2297" s="2">
        <f t="shared" si="211"/>
        <v>44370</v>
      </c>
      <c r="L2297" s="9">
        <f t="shared" si="212"/>
        <v>15</v>
      </c>
      <c r="M2297" s="2">
        <f t="shared" si="213"/>
        <v>44370</v>
      </c>
      <c r="N2297" s="22">
        <v>44377</v>
      </c>
      <c r="O2297" s="22">
        <v>44392</v>
      </c>
      <c r="P2297" s="22">
        <v>44391.5</v>
      </c>
      <c r="Q2297">
        <f t="shared" si="214"/>
        <v>21.5</v>
      </c>
      <c r="R2297" s="33">
        <f t="shared" si="215"/>
        <v>8349.5249999999996</v>
      </c>
    </row>
    <row r="2298" spans="1:18" x14ac:dyDescent="0.35">
      <c r="A2298" t="s">
        <v>384</v>
      </c>
      <c r="B2298" s="21" t="s">
        <v>313</v>
      </c>
      <c r="C2298" s="22">
        <v>44377</v>
      </c>
      <c r="D2298" t="s">
        <v>148</v>
      </c>
      <c r="E2298" t="s">
        <v>149</v>
      </c>
      <c r="F2298" s="21" t="s">
        <v>159</v>
      </c>
      <c r="G2298" s="32">
        <v>50.04</v>
      </c>
      <c r="H2298" s="22">
        <v>44363</v>
      </c>
      <c r="I2298" s="23">
        <v>44377</v>
      </c>
      <c r="J2298">
        <f t="shared" si="210"/>
        <v>15</v>
      </c>
      <c r="K2298" s="2">
        <f t="shared" si="211"/>
        <v>44370</v>
      </c>
      <c r="L2298" s="9">
        <f t="shared" si="212"/>
        <v>15</v>
      </c>
      <c r="M2298" s="2">
        <f t="shared" si="213"/>
        <v>44370</v>
      </c>
      <c r="N2298" s="22">
        <v>44377</v>
      </c>
      <c r="O2298" s="22">
        <v>44392</v>
      </c>
      <c r="P2298" s="22">
        <v>44391.5</v>
      </c>
      <c r="Q2298">
        <f t="shared" si="214"/>
        <v>21.5</v>
      </c>
      <c r="R2298" s="33">
        <f t="shared" si="215"/>
        <v>1075.8599999999999</v>
      </c>
    </row>
    <row r="2299" spans="1:18" x14ac:dyDescent="0.35">
      <c r="A2299" t="s">
        <v>384</v>
      </c>
      <c r="B2299" s="21" t="s">
        <v>313</v>
      </c>
      <c r="C2299" s="22">
        <v>44377</v>
      </c>
      <c r="D2299" t="s">
        <v>110</v>
      </c>
      <c r="E2299" t="s">
        <v>111</v>
      </c>
      <c r="F2299" s="21" t="s">
        <v>147</v>
      </c>
      <c r="G2299" s="32">
        <v>10.99</v>
      </c>
      <c r="H2299" s="22">
        <v>44363</v>
      </c>
      <c r="I2299" s="23">
        <v>44377</v>
      </c>
      <c r="J2299">
        <f t="shared" si="210"/>
        <v>15</v>
      </c>
      <c r="K2299" s="2">
        <f t="shared" si="211"/>
        <v>44370</v>
      </c>
      <c r="L2299" s="9">
        <f t="shared" si="212"/>
        <v>15</v>
      </c>
      <c r="M2299" s="2">
        <f t="shared" si="213"/>
        <v>44370</v>
      </c>
      <c r="N2299" s="22">
        <v>44377</v>
      </c>
      <c r="O2299" s="22">
        <v>44392</v>
      </c>
      <c r="P2299" s="22">
        <v>44391.5</v>
      </c>
      <c r="Q2299">
        <f t="shared" si="214"/>
        <v>21.5</v>
      </c>
      <c r="R2299" s="33">
        <f t="shared" si="215"/>
        <v>236.285</v>
      </c>
    </row>
    <row r="2300" spans="1:18" x14ac:dyDescent="0.35">
      <c r="A2300" t="s">
        <v>384</v>
      </c>
      <c r="B2300" s="21" t="s">
        <v>313</v>
      </c>
      <c r="C2300" s="22">
        <v>44377</v>
      </c>
      <c r="D2300" t="s">
        <v>148</v>
      </c>
      <c r="E2300" t="s">
        <v>149</v>
      </c>
      <c r="F2300" s="21" t="s">
        <v>301</v>
      </c>
      <c r="G2300" s="32">
        <v>98.96</v>
      </c>
      <c r="H2300" s="22">
        <v>44363</v>
      </c>
      <c r="I2300" s="23">
        <v>44377</v>
      </c>
      <c r="J2300">
        <f t="shared" si="210"/>
        <v>15</v>
      </c>
      <c r="K2300" s="2">
        <f t="shared" si="211"/>
        <v>44370</v>
      </c>
      <c r="L2300" s="9">
        <f t="shared" si="212"/>
        <v>15</v>
      </c>
      <c r="M2300" s="2">
        <f t="shared" si="213"/>
        <v>44370</v>
      </c>
      <c r="N2300" s="22">
        <v>44377</v>
      </c>
      <c r="O2300" s="22">
        <v>44392</v>
      </c>
      <c r="P2300" s="22">
        <v>44391.5</v>
      </c>
      <c r="Q2300">
        <f t="shared" si="214"/>
        <v>21.5</v>
      </c>
      <c r="R2300" s="33">
        <f t="shared" si="215"/>
        <v>2127.64</v>
      </c>
    </row>
    <row r="2301" spans="1:18" x14ac:dyDescent="0.35">
      <c r="A2301" t="s">
        <v>384</v>
      </c>
      <c r="B2301" s="21" t="s">
        <v>313</v>
      </c>
      <c r="C2301" s="22">
        <v>44377</v>
      </c>
      <c r="D2301" t="s">
        <v>148</v>
      </c>
      <c r="E2301" t="s">
        <v>149</v>
      </c>
      <c r="F2301" s="21" t="s">
        <v>321</v>
      </c>
      <c r="G2301" s="32">
        <v>236.24999999999997</v>
      </c>
      <c r="H2301" s="22">
        <v>44363</v>
      </c>
      <c r="I2301" s="23">
        <v>44377</v>
      </c>
      <c r="J2301">
        <f t="shared" ref="J2301:J2364" si="216">I2301-H2301+1</f>
        <v>15</v>
      </c>
      <c r="K2301" s="2">
        <f t="shared" ref="K2301:K2364" si="217">(H2301+I2301)/2</f>
        <v>44370</v>
      </c>
      <c r="L2301" s="9">
        <f t="shared" si="212"/>
        <v>15</v>
      </c>
      <c r="M2301" s="2">
        <f t="shared" si="213"/>
        <v>44370</v>
      </c>
      <c r="N2301" s="22">
        <v>44377</v>
      </c>
      <c r="O2301" s="22">
        <v>44392</v>
      </c>
      <c r="P2301" s="22">
        <v>44391.5</v>
      </c>
      <c r="Q2301">
        <f t="shared" si="214"/>
        <v>21.5</v>
      </c>
      <c r="R2301" s="33">
        <f t="shared" si="215"/>
        <v>5079.3749999999991</v>
      </c>
    </row>
    <row r="2302" spans="1:18" x14ac:dyDescent="0.35">
      <c r="A2302" t="s">
        <v>384</v>
      </c>
      <c r="B2302" s="21" t="s">
        <v>313</v>
      </c>
      <c r="C2302" s="22">
        <v>44377</v>
      </c>
      <c r="D2302" t="s">
        <v>161</v>
      </c>
      <c r="E2302" t="s">
        <v>162</v>
      </c>
      <c r="F2302" s="21" t="s">
        <v>165</v>
      </c>
      <c r="G2302" s="32">
        <v>427.43999999999994</v>
      </c>
      <c r="H2302" s="22">
        <v>44363</v>
      </c>
      <c r="I2302" s="23">
        <v>44377</v>
      </c>
      <c r="J2302">
        <f t="shared" si="216"/>
        <v>15</v>
      </c>
      <c r="K2302" s="2">
        <f t="shared" si="217"/>
        <v>44370</v>
      </c>
      <c r="L2302" s="9">
        <f t="shared" si="212"/>
        <v>15</v>
      </c>
      <c r="M2302" s="2">
        <f t="shared" si="213"/>
        <v>44370</v>
      </c>
      <c r="N2302" s="22">
        <v>44377</v>
      </c>
      <c r="O2302" s="22">
        <v>44397</v>
      </c>
      <c r="P2302" s="22">
        <v>44396.5</v>
      </c>
      <c r="Q2302">
        <f t="shared" si="214"/>
        <v>26.5</v>
      </c>
      <c r="R2302" s="33">
        <f t="shared" si="215"/>
        <v>11327.159999999998</v>
      </c>
    </row>
    <row r="2303" spans="1:18" x14ac:dyDescent="0.35">
      <c r="A2303" t="s">
        <v>384</v>
      </c>
      <c r="B2303" s="21" t="s">
        <v>313</v>
      </c>
      <c r="C2303" s="22">
        <v>44377</v>
      </c>
      <c r="D2303" t="s">
        <v>161</v>
      </c>
      <c r="E2303" t="s">
        <v>162</v>
      </c>
      <c r="F2303" s="21" t="s">
        <v>163</v>
      </c>
      <c r="G2303" s="32">
        <v>572.95000000000005</v>
      </c>
      <c r="H2303" s="22">
        <v>44363</v>
      </c>
      <c r="I2303" s="23">
        <v>44377</v>
      </c>
      <c r="J2303">
        <f t="shared" si="216"/>
        <v>15</v>
      </c>
      <c r="K2303" s="2">
        <f t="shared" si="217"/>
        <v>44370</v>
      </c>
      <c r="L2303" s="9">
        <f t="shared" si="212"/>
        <v>15</v>
      </c>
      <c r="M2303" s="2">
        <f t="shared" si="213"/>
        <v>44370</v>
      </c>
      <c r="N2303" s="22">
        <v>44377</v>
      </c>
      <c r="O2303" s="22">
        <v>44397</v>
      </c>
      <c r="P2303" s="22">
        <v>44396.5</v>
      </c>
      <c r="Q2303">
        <f t="shared" si="214"/>
        <v>26.5</v>
      </c>
      <c r="R2303" s="33">
        <f t="shared" si="215"/>
        <v>15183.175000000001</v>
      </c>
    </row>
    <row r="2304" spans="1:18" x14ac:dyDescent="0.35">
      <c r="A2304" t="s">
        <v>384</v>
      </c>
      <c r="B2304" s="21" t="s">
        <v>313</v>
      </c>
      <c r="C2304" s="22">
        <v>44377</v>
      </c>
      <c r="D2304" t="s">
        <v>161</v>
      </c>
      <c r="E2304" t="s">
        <v>162</v>
      </c>
      <c r="F2304" s="21" t="s">
        <v>323</v>
      </c>
      <c r="G2304" s="32">
        <v>349.78000000000003</v>
      </c>
      <c r="H2304" s="22">
        <v>44363</v>
      </c>
      <c r="I2304" s="23">
        <v>44377</v>
      </c>
      <c r="J2304">
        <f t="shared" si="216"/>
        <v>15</v>
      </c>
      <c r="K2304" s="2">
        <f t="shared" si="217"/>
        <v>44370</v>
      </c>
      <c r="L2304" s="9">
        <f t="shared" si="212"/>
        <v>15</v>
      </c>
      <c r="M2304" s="2">
        <f t="shared" si="213"/>
        <v>44370</v>
      </c>
      <c r="N2304" s="22">
        <v>44377</v>
      </c>
      <c r="O2304" s="22">
        <v>44397</v>
      </c>
      <c r="P2304" s="22">
        <v>44396.5</v>
      </c>
      <c r="Q2304">
        <f t="shared" si="214"/>
        <v>26.5</v>
      </c>
      <c r="R2304" s="33">
        <f t="shared" si="215"/>
        <v>9269.17</v>
      </c>
    </row>
    <row r="2305" spans="1:18" x14ac:dyDescent="0.35">
      <c r="A2305" t="s">
        <v>384</v>
      </c>
      <c r="B2305" s="21" t="s">
        <v>313</v>
      </c>
      <c r="C2305" s="22">
        <v>44377</v>
      </c>
      <c r="D2305" t="s">
        <v>161</v>
      </c>
      <c r="E2305" t="s">
        <v>162</v>
      </c>
      <c r="F2305" s="21" t="s">
        <v>166</v>
      </c>
      <c r="G2305" s="32">
        <v>563</v>
      </c>
      <c r="H2305" s="22">
        <v>44363</v>
      </c>
      <c r="I2305" s="23">
        <v>44377</v>
      </c>
      <c r="J2305">
        <f t="shared" si="216"/>
        <v>15</v>
      </c>
      <c r="K2305" s="2">
        <f t="shared" si="217"/>
        <v>44370</v>
      </c>
      <c r="L2305" s="9">
        <f t="shared" si="212"/>
        <v>15</v>
      </c>
      <c r="M2305" s="2">
        <f t="shared" si="213"/>
        <v>44370</v>
      </c>
      <c r="N2305" s="22">
        <v>44377</v>
      </c>
      <c r="O2305" s="22">
        <v>44397</v>
      </c>
      <c r="P2305" s="22">
        <v>44396.5</v>
      </c>
      <c r="Q2305">
        <f t="shared" si="214"/>
        <v>26.5</v>
      </c>
      <c r="R2305" s="33">
        <f t="shared" si="215"/>
        <v>14919.5</v>
      </c>
    </row>
    <row r="2306" spans="1:18" x14ac:dyDescent="0.35">
      <c r="A2306" t="s">
        <v>384</v>
      </c>
      <c r="B2306" s="21" t="s">
        <v>313</v>
      </c>
      <c r="C2306" s="22">
        <v>44377</v>
      </c>
      <c r="D2306" t="s">
        <v>171</v>
      </c>
      <c r="E2306" t="s">
        <v>172</v>
      </c>
      <c r="F2306" s="21" t="s">
        <v>166</v>
      </c>
      <c r="G2306" s="32">
        <v>75.16</v>
      </c>
      <c r="H2306" s="22">
        <v>44363</v>
      </c>
      <c r="I2306" s="23">
        <v>44377</v>
      </c>
      <c r="J2306">
        <f t="shared" si="216"/>
        <v>15</v>
      </c>
      <c r="K2306" s="2">
        <f t="shared" si="217"/>
        <v>44370</v>
      </c>
      <c r="L2306" s="9">
        <f t="shared" si="212"/>
        <v>15</v>
      </c>
      <c r="M2306" s="2">
        <f t="shared" si="213"/>
        <v>44370</v>
      </c>
      <c r="N2306" s="22">
        <v>44377</v>
      </c>
      <c r="O2306" s="22">
        <v>44397</v>
      </c>
      <c r="P2306" s="22">
        <v>44396.5</v>
      </c>
      <c r="Q2306">
        <f t="shared" si="214"/>
        <v>26.5</v>
      </c>
      <c r="R2306" s="33">
        <f t="shared" si="215"/>
        <v>1991.74</v>
      </c>
    </row>
    <row r="2307" spans="1:18" x14ac:dyDescent="0.35">
      <c r="A2307" t="s">
        <v>384</v>
      </c>
      <c r="B2307" s="21" t="s">
        <v>313</v>
      </c>
      <c r="C2307" s="22">
        <v>44377</v>
      </c>
      <c r="D2307" t="s">
        <v>161</v>
      </c>
      <c r="E2307" t="s">
        <v>162</v>
      </c>
      <c r="F2307" s="21" t="s">
        <v>167</v>
      </c>
      <c r="G2307" s="32">
        <v>1247.18</v>
      </c>
      <c r="H2307" s="22">
        <v>44363</v>
      </c>
      <c r="I2307" s="23">
        <v>44377</v>
      </c>
      <c r="J2307">
        <f t="shared" si="216"/>
        <v>15</v>
      </c>
      <c r="K2307" s="2">
        <f t="shared" si="217"/>
        <v>44370</v>
      </c>
      <c r="L2307" s="9">
        <f t="shared" si="212"/>
        <v>15</v>
      </c>
      <c r="M2307" s="2">
        <f t="shared" si="213"/>
        <v>44370</v>
      </c>
      <c r="N2307" s="22">
        <v>44377</v>
      </c>
      <c r="O2307" s="22">
        <v>44397</v>
      </c>
      <c r="P2307" s="22">
        <v>44396.5</v>
      </c>
      <c r="Q2307">
        <f t="shared" si="214"/>
        <v>26.5</v>
      </c>
      <c r="R2307" s="33">
        <f t="shared" si="215"/>
        <v>33050.270000000004</v>
      </c>
    </row>
    <row r="2308" spans="1:18" x14ac:dyDescent="0.35">
      <c r="A2308" t="s">
        <v>384</v>
      </c>
      <c r="B2308" s="21" t="s">
        <v>313</v>
      </c>
      <c r="C2308" s="22">
        <v>44377</v>
      </c>
      <c r="D2308" t="s">
        <v>161</v>
      </c>
      <c r="E2308" t="s">
        <v>162</v>
      </c>
      <c r="F2308" s="21" t="s">
        <v>168</v>
      </c>
      <c r="G2308" s="32">
        <v>69.33</v>
      </c>
      <c r="H2308" s="22">
        <v>44363</v>
      </c>
      <c r="I2308" s="23">
        <v>44377</v>
      </c>
      <c r="J2308">
        <f t="shared" si="216"/>
        <v>15</v>
      </c>
      <c r="K2308" s="2">
        <f t="shared" si="217"/>
        <v>44370</v>
      </c>
      <c r="L2308" s="9">
        <f t="shared" si="212"/>
        <v>15</v>
      </c>
      <c r="M2308" s="2">
        <f t="shared" si="213"/>
        <v>44370</v>
      </c>
      <c r="N2308" s="22">
        <v>44377</v>
      </c>
      <c r="O2308" s="22">
        <v>44397</v>
      </c>
      <c r="P2308" s="22">
        <v>44396.5</v>
      </c>
      <c r="Q2308">
        <f t="shared" si="214"/>
        <v>26.5</v>
      </c>
      <c r="R2308" s="33">
        <f t="shared" si="215"/>
        <v>1837.2449999999999</v>
      </c>
    </row>
    <row r="2309" spans="1:18" x14ac:dyDescent="0.35">
      <c r="A2309" t="s">
        <v>384</v>
      </c>
      <c r="B2309" s="21" t="s">
        <v>313</v>
      </c>
      <c r="C2309" s="22">
        <v>44377</v>
      </c>
      <c r="D2309" t="s">
        <v>161</v>
      </c>
      <c r="E2309" t="s">
        <v>162</v>
      </c>
      <c r="F2309" s="21" t="s">
        <v>322</v>
      </c>
      <c r="G2309" s="32">
        <v>535.94000000000005</v>
      </c>
      <c r="H2309" s="22">
        <v>44363</v>
      </c>
      <c r="I2309" s="23">
        <v>44377</v>
      </c>
      <c r="J2309">
        <f t="shared" si="216"/>
        <v>15</v>
      </c>
      <c r="K2309" s="2">
        <f t="shared" si="217"/>
        <v>44370</v>
      </c>
      <c r="L2309" s="9">
        <f t="shared" si="212"/>
        <v>15</v>
      </c>
      <c r="M2309" s="2">
        <f t="shared" si="213"/>
        <v>44370</v>
      </c>
      <c r="N2309" s="22">
        <v>44377</v>
      </c>
      <c r="O2309" s="22">
        <v>44397</v>
      </c>
      <c r="P2309" s="22">
        <v>44396.5</v>
      </c>
      <c r="Q2309">
        <f t="shared" si="214"/>
        <v>26.5</v>
      </c>
      <c r="R2309" s="33">
        <f t="shared" si="215"/>
        <v>14202.410000000002</v>
      </c>
    </row>
    <row r="2310" spans="1:18" x14ac:dyDescent="0.35">
      <c r="A2310" t="s">
        <v>384</v>
      </c>
      <c r="B2310" s="21" t="s">
        <v>313</v>
      </c>
      <c r="C2310" s="22">
        <v>44377</v>
      </c>
      <c r="D2310" t="s">
        <v>161</v>
      </c>
      <c r="E2310" t="s">
        <v>162</v>
      </c>
      <c r="F2310" s="21" t="s">
        <v>195</v>
      </c>
      <c r="G2310" s="32">
        <v>1712.8700000000001</v>
      </c>
      <c r="H2310" s="22">
        <v>44363</v>
      </c>
      <c r="I2310" s="23">
        <v>44377</v>
      </c>
      <c r="J2310">
        <f t="shared" si="216"/>
        <v>15</v>
      </c>
      <c r="K2310" s="2">
        <f t="shared" si="217"/>
        <v>44370</v>
      </c>
      <c r="L2310" s="9">
        <f t="shared" si="212"/>
        <v>15</v>
      </c>
      <c r="M2310" s="2">
        <f t="shared" si="213"/>
        <v>44370</v>
      </c>
      <c r="N2310" s="22">
        <v>44377</v>
      </c>
      <c r="O2310" s="22">
        <v>44397</v>
      </c>
      <c r="P2310" s="22">
        <v>44396.5</v>
      </c>
      <c r="Q2310">
        <f t="shared" si="214"/>
        <v>26.5</v>
      </c>
      <c r="R2310" s="33">
        <f t="shared" si="215"/>
        <v>45391.055</v>
      </c>
    </row>
    <row r="2311" spans="1:18" x14ac:dyDescent="0.35">
      <c r="A2311" t="s">
        <v>384</v>
      </c>
      <c r="B2311" s="21" t="s">
        <v>313</v>
      </c>
      <c r="C2311" s="22">
        <v>44377</v>
      </c>
      <c r="D2311" t="s">
        <v>161</v>
      </c>
      <c r="E2311" t="s">
        <v>162</v>
      </c>
      <c r="F2311" s="21" t="s">
        <v>324</v>
      </c>
      <c r="G2311" s="32">
        <v>274.59000000000003</v>
      </c>
      <c r="H2311" s="22">
        <v>44363</v>
      </c>
      <c r="I2311" s="23">
        <v>44377</v>
      </c>
      <c r="J2311">
        <f t="shared" si="216"/>
        <v>15</v>
      </c>
      <c r="K2311" s="2">
        <f t="shared" si="217"/>
        <v>44370</v>
      </c>
      <c r="L2311" s="9">
        <f t="shared" si="212"/>
        <v>15</v>
      </c>
      <c r="M2311" s="2">
        <f t="shared" si="213"/>
        <v>44370</v>
      </c>
      <c r="N2311" s="22">
        <v>44377</v>
      </c>
      <c r="O2311" s="22">
        <v>44397</v>
      </c>
      <c r="P2311" s="22">
        <v>44396.5</v>
      </c>
      <c r="Q2311">
        <f t="shared" si="214"/>
        <v>26.5</v>
      </c>
      <c r="R2311" s="33">
        <f t="shared" si="215"/>
        <v>7276.6350000000011</v>
      </c>
    </row>
    <row r="2312" spans="1:18" x14ac:dyDescent="0.35">
      <c r="A2312" t="s">
        <v>384</v>
      </c>
      <c r="B2312" s="21" t="s">
        <v>313</v>
      </c>
      <c r="C2312" s="22">
        <v>44377</v>
      </c>
      <c r="D2312" t="s">
        <v>99</v>
      </c>
      <c r="E2312" t="s">
        <v>100</v>
      </c>
      <c r="F2312" s="21" t="s">
        <v>216</v>
      </c>
      <c r="G2312" s="32">
        <v>5896.87</v>
      </c>
      <c r="H2312" s="22">
        <v>44363</v>
      </c>
      <c r="I2312" s="23">
        <v>44377</v>
      </c>
      <c r="J2312">
        <f t="shared" si="216"/>
        <v>15</v>
      </c>
      <c r="K2312" s="2">
        <f t="shared" si="217"/>
        <v>44370</v>
      </c>
      <c r="L2312" s="9">
        <f t="shared" si="212"/>
        <v>15</v>
      </c>
      <c r="M2312" s="2">
        <f t="shared" si="213"/>
        <v>44370</v>
      </c>
      <c r="N2312" s="22">
        <v>44377</v>
      </c>
      <c r="O2312" s="22">
        <v>44397</v>
      </c>
      <c r="P2312" s="22">
        <v>44396.5</v>
      </c>
      <c r="Q2312">
        <f t="shared" si="214"/>
        <v>26.5</v>
      </c>
      <c r="R2312" s="33">
        <f t="shared" si="215"/>
        <v>156267.05499999999</v>
      </c>
    </row>
    <row r="2313" spans="1:18" x14ac:dyDescent="0.35">
      <c r="A2313" t="s">
        <v>384</v>
      </c>
      <c r="B2313" s="21" t="s">
        <v>313</v>
      </c>
      <c r="C2313" s="22">
        <v>44377</v>
      </c>
      <c r="D2313" t="s">
        <v>161</v>
      </c>
      <c r="E2313" t="s">
        <v>162</v>
      </c>
      <c r="F2313" s="21" t="s">
        <v>288</v>
      </c>
      <c r="G2313" s="32">
        <v>160.09</v>
      </c>
      <c r="H2313" s="22">
        <v>44363</v>
      </c>
      <c r="I2313" s="23">
        <v>44377</v>
      </c>
      <c r="J2313">
        <f t="shared" si="216"/>
        <v>15</v>
      </c>
      <c r="K2313" s="2">
        <f t="shared" si="217"/>
        <v>44370</v>
      </c>
      <c r="L2313" s="9">
        <f t="shared" si="212"/>
        <v>15</v>
      </c>
      <c r="M2313" s="2">
        <f t="shared" si="213"/>
        <v>44370</v>
      </c>
      <c r="N2313" s="22">
        <v>44377</v>
      </c>
      <c r="O2313" s="22">
        <v>44397</v>
      </c>
      <c r="P2313" s="22">
        <v>44396.5</v>
      </c>
      <c r="Q2313">
        <f t="shared" si="214"/>
        <v>26.5</v>
      </c>
      <c r="R2313" s="33">
        <f t="shared" si="215"/>
        <v>4242.3850000000002</v>
      </c>
    </row>
    <row r="2314" spans="1:18" x14ac:dyDescent="0.35">
      <c r="A2314" t="s">
        <v>384</v>
      </c>
      <c r="B2314" s="21" t="s">
        <v>313</v>
      </c>
      <c r="C2314" s="22">
        <v>44377</v>
      </c>
      <c r="D2314" t="s">
        <v>161</v>
      </c>
      <c r="E2314" t="s">
        <v>162</v>
      </c>
      <c r="F2314" s="21" t="s">
        <v>169</v>
      </c>
      <c r="G2314" s="32">
        <v>210.82</v>
      </c>
      <c r="H2314" s="22">
        <v>44363</v>
      </c>
      <c r="I2314" s="23">
        <v>44377</v>
      </c>
      <c r="J2314">
        <f t="shared" si="216"/>
        <v>15</v>
      </c>
      <c r="K2314" s="2">
        <f t="shared" si="217"/>
        <v>44370</v>
      </c>
      <c r="L2314" s="9">
        <f t="shared" si="212"/>
        <v>15</v>
      </c>
      <c r="M2314" s="2">
        <f t="shared" si="213"/>
        <v>44370</v>
      </c>
      <c r="N2314" s="22">
        <v>44377</v>
      </c>
      <c r="O2314" s="22">
        <v>44397</v>
      </c>
      <c r="P2314" s="22">
        <v>44396.5</v>
      </c>
      <c r="Q2314">
        <f t="shared" si="214"/>
        <v>26.5</v>
      </c>
      <c r="R2314" s="33">
        <f t="shared" si="215"/>
        <v>5586.73</v>
      </c>
    </row>
    <row r="2315" spans="1:18" x14ac:dyDescent="0.35">
      <c r="A2315" t="s">
        <v>384</v>
      </c>
      <c r="B2315" s="21" t="s">
        <v>313</v>
      </c>
      <c r="C2315" s="22">
        <v>44377</v>
      </c>
      <c r="D2315" t="s">
        <v>161</v>
      </c>
      <c r="E2315" t="s">
        <v>162</v>
      </c>
      <c r="F2315" s="21" t="s">
        <v>170</v>
      </c>
      <c r="G2315" s="32">
        <v>218.65</v>
      </c>
      <c r="H2315" s="22">
        <v>44363</v>
      </c>
      <c r="I2315" s="23">
        <v>44377</v>
      </c>
      <c r="J2315">
        <f t="shared" si="216"/>
        <v>15</v>
      </c>
      <c r="K2315" s="2">
        <f t="shared" si="217"/>
        <v>44370</v>
      </c>
      <c r="L2315" s="9">
        <f t="shared" ref="L2315:L2378" si="218">I2315-H2315+1</f>
        <v>15</v>
      </c>
      <c r="M2315" s="2">
        <f t="shared" ref="M2315:M2378" si="219">(H2315+I2315)/2</f>
        <v>44370</v>
      </c>
      <c r="N2315" s="22">
        <v>44377</v>
      </c>
      <c r="O2315" s="22">
        <v>44397</v>
      </c>
      <c r="P2315" s="22">
        <v>44396.5</v>
      </c>
      <c r="Q2315">
        <f t="shared" ref="Q2315:Q2378" si="220">P2315-M2315</f>
        <v>26.5</v>
      </c>
      <c r="R2315" s="33">
        <f t="shared" ref="R2315:R2378" si="221">Q2315*G2315</f>
        <v>5794.2250000000004</v>
      </c>
    </row>
    <row r="2316" spans="1:18" x14ac:dyDescent="0.35">
      <c r="A2316" t="s">
        <v>384</v>
      </c>
      <c r="B2316" s="21" t="s">
        <v>313</v>
      </c>
      <c r="C2316" s="22">
        <v>44377</v>
      </c>
      <c r="D2316" t="s">
        <v>171</v>
      </c>
      <c r="E2316" t="s">
        <v>172</v>
      </c>
      <c r="F2316" s="21" t="s">
        <v>170</v>
      </c>
      <c r="G2316" s="32">
        <v>134.85</v>
      </c>
      <c r="H2316" s="22">
        <v>44363</v>
      </c>
      <c r="I2316" s="23">
        <v>44377</v>
      </c>
      <c r="J2316">
        <f t="shared" si="216"/>
        <v>15</v>
      </c>
      <c r="K2316" s="2">
        <f t="shared" si="217"/>
        <v>44370</v>
      </c>
      <c r="L2316" s="9">
        <f t="shared" si="218"/>
        <v>15</v>
      </c>
      <c r="M2316" s="2">
        <f t="shared" si="219"/>
        <v>44370</v>
      </c>
      <c r="N2316" s="22">
        <v>44377</v>
      </c>
      <c r="O2316" s="22">
        <v>44397</v>
      </c>
      <c r="P2316" s="22">
        <v>44396.5</v>
      </c>
      <c r="Q2316">
        <f t="shared" si="220"/>
        <v>26.5</v>
      </c>
      <c r="R2316" s="33">
        <f t="shared" si="221"/>
        <v>3573.5249999999996</v>
      </c>
    </row>
    <row r="2317" spans="1:18" x14ac:dyDescent="0.35">
      <c r="A2317" t="s">
        <v>384</v>
      </c>
      <c r="B2317" s="21" t="s">
        <v>313</v>
      </c>
      <c r="C2317" s="22">
        <v>44377</v>
      </c>
      <c r="D2317" t="s">
        <v>161</v>
      </c>
      <c r="E2317" t="s">
        <v>162</v>
      </c>
      <c r="F2317" s="21" t="s">
        <v>196</v>
      </c>
      <c r="G2317" s="32">
        <v>364.56</v>
      </c>
      <c r="H2317" s="22">
        <v>44363</v>
      </c>
      <c r="I2317" s="23">
        <v>44377</v>
      </c>
      <c r="J2317">
        <f t="shared" si="216"/>
        <v>15</v>
      </c>
      <c r="K2317" s="2">
        <f t="shared" si="217"/>
        <v>44370</v>
      </c>
      <c r="L2317" s="9">
        <f t="shared" si="218"/>
        <v>15</v>
      </c>
      <c r="M2317" s="2">
        <f t="shared" si="219"/>
        <v>44370</v>
      </c>
      <c r="N2317" s="22">
        <v>44377</v>
      </c>
      <c r="O2317" s="22">
        <v>44397</v>
      </c>
      <c r="P2317" s="22">
        <v>44396.5</v>
      </c>
      <c r="Q2317">
        <f t="shared" si="220"/>
        <v>26.5</v>
      </c>
      <c r="R2317" s="33">
        <f t="shared" si="221"/>
        <v>9660.84</v>
      </c>
    </row>
    <row r="2318" spans="1:18" x14ac:dyDescent="0.35">
      <c r="A2318" t="s">
        <v>384</v>
      </c>
      <c r="B2318" s="21" t="s">
        <v>313</v>
      </c>
      <c r="C2318" s="22">
        <v>44377</v>
      </c>
      <c r="D2318" t="s">
        <v>161</v>
      </c>
      <c r="E2318" t="s">
        <v>162</v>
      </c>
      <c r="F2318" s="21" t="s">
        <v>173</v>
      </c>
      <c r="G2318" s="32">
        <v>1866.4899999999998</v>
      </c>
      <c r="H2318" s="22">
        <v>44363</v>
      </c>
      <c r="I2318" s="23">
        <v>44377</v>
      </c>
      <c r="J2318">
        <f t="shared" si="216"/>
        <v>15</v>
      </c>
      <c r="K2318" s="2">
        <f t="shared" si="217"/>
        <v>44370</v>
      </c>
      <c r="L2318" s="9">
        <f t="shared" si="218"/>
        <v>15</v>
      </c>
      <c r="M2318" s="2">
        <f t="shared" si="219"/>
        <v>44370</v>
      </c>
      <c r="N2318" s="22">
        <v>44377</v>
      </c>
      <c r="O2318" s="22">
        <v>44397</v>
      </c>
      <c r="P2318" s="22">
        <v>44396.5</v>
      </c>
      <c r="Q2318">
        <f t="shared" si="220"/>
        <v>26.5</v>
      </c>
      <c r="R2318" s="33">
        <f t="shared" si="221"/>
        <v>49461.984999999993</v>
      </c>
    </row>
    <row r="2319" spans="1:18" x14ac:dyDescent="0.35">
      <c r="A2319" t="s">
        <v>384</v>
      </c>
      <c r="B2319" s="21" t="s">
        <v>313</v>
      </c>
      <c r="C2319" s="22">
        <v>44377</v>
      </c>
      <c r="D2319" t="s">
        <v>171</v>
      </c>
      <c r="E2319" t="s">
        <v>172</v>
      </c>
      <c r="F2319" s="21" t="s">
        <v>173</v>
      </c>
      <c r="G2319" s="32">
        <v>1027.08</v>
      </c>
      <c r="H2319" s="22">
        <v>44363</v>
      </c>
      <c r="I2319" s="23">
        <v>44377</v>
      </c>
      <c r="J2319">
        <f t="shared" si="216"/>
        <v>15</v>
      </c>
      <c r="K2319" s="2">
        <f t="shared" si="217"/>
        <v>44370</v>
      </c>
      <c r="L2319" s="9">
        <f t="shared" si="218"/>
        <v>15</v>
      </c>
      <c r="M2319" s="2">
        <f t="shared" si="219"/>
        <v>44370</v>
      </c>
      <c r="N2319" s="22">
        <v>44377</v>
      </c>
      <c r="O2319" s="22">
        <v>44397</v>
      </c>
      <c r="P2319" s="22">
        <v>44396.5</v>
      </c>
      <c r="Q2319">
        <f t="shared" si="220"/>
        <v>26.5</v>
      </c>
      <c r="R2319" s="33">
        <f t="shared" si="221"/>
        <v>27217.62</v>
      </c>
    </row>
    <row r="2320" spans="1:18" x14ac:dyDescent="0.35">
      <c r="A2320" t="s">
        <v>384</v>
      </c>
      <c r="B2320" s="21" t="s">
        <v>313</v>
      </c>
      <c r="C2320" s="22">
        <v>44377</v>
      </c>
      <c r="D2320" t="s">
        <v>161</v>
      </c>
      <c r="E2320" t="s">
        <v>162</v>
      </c>
      <c r="F2320" s="21" t="s">
        <v>278</v>
      </c>
      <c r="G2320" s="32">
        <v>58.67</v>
      </c>
      <c r="H2320" s="22">
        <v>44363</v>
      </c>
      <c r="I2320" s="23">
        <v>44377</v>
      </c>
      <c r="J2320">
        <f t="shared" si="216"/>
        <v>15</v>
      </c>
      <c r="K2320" s="2">
        <f t="shared" si="217"/>
        <v>44370</v>
      </c>
      <c r="L2320" s="9">
        <f t="shared" si="218"/>
        <v>15</v>
      </c>
      <c r="M2320" s="2">
        <f t="shared" si="219"/>
        <v>44370</v>
      </c>
      <c r="N2320" s="22">
        <v>44377</v>
      </c>
      <c r="O2320" s="22">
        <v>44397</v>
      </c>
      <c r="P2320" s="22">
        <v>44396.5</v>
      </c>
      <c r="Q2320">
        <f t="shared" si="220"/>
        <v>26.5</v>
      </c>
      <c r="R2320" s="33">
        <f t="shared" si="221"/>
        <v>1554.7550000000001</v>
      </c>
    </row>
    <row r="2321" spans="1:18" x14ac:dyDescent="0.35">
      <c r="A2321" t="s">
        <v>384</v>
      </c>
      <c r="B2321" s="21" t="s">
        <v>313</v>
      </c>
      <c r="C2321" s="22">
        <v>44377</v>
      </c>
      <c r="D2321" t="s">
        <v>161</v>
      </c>
      <c r="E2321" t="s">
        <v>162</v>
      </c>
      <c r="F2321" s="21" t="s">
        <v>174</v>
      </c>
      <c r="G2321" s="32">
        <v>491.24999999999994</v>
      </c>
      <c r="H2321" s="22">
        <v>44363</v>
      </c>
      <c r="I2321" s="23">
        <v>44377</v>
      </c>
      <c r="J2321">
        <f t="shared" si="216"/>
        <v>15</v>
      </c>
      <c r="K2321" s="2">
        <f t="shared" si="217"/>
        <v>44370</v>
      </c>
      <c r="L2321" s="9">
        <f t="shared" si="218"/>
        <v>15</v>
      </c>
      <c r="M2321" s="2">
        <f t="shared" si="219"/>
        <v>44370</v>
      </c>
      <c r="N2321" s="22">
        <v>44377</v>
      </c>
      <c r="O2321" s="22">
        <v>44397</v>
      </c>
      <c r="P2321" s="22">
        <v>44396.5</v>
      </c>
      <c r="Q2321">
        <f t="shared" si="220"/>
        <v>26.5</v>
      </c>
      <c r="R2321" s="33">
        <f t="shared" si="221"/>
        <v>13018.124999999998</v>
      </c>
    </row>
    <row r="2322" spans="1:18" x14ac:dyDescent="0.35">
      <c r="A2322" t="s">
        <v>384</v>
      </c>
      <c r="B2322" s="21" t="s">
        <v>313</v>
      </c>
      <c r="C2322" s="22">
        <v>44377</v>
      </c>
      <c r="D2322" t="s">
        <v>161</v>
      </c>
      <c r="E2322" t="s">
        <v>162</v>
      </c>
      <c r="F2322" s="21" t="s">
        <v>175</v>
      </c>
      <c r="G2322" s="32">
        <v>2126.81</v>
      </c>
      <c r="H2322" s="22">
        <v>44363</v>
      </c>
      <c r="I2322" s="23">
        <v>44377</v>
      </c>
      <c r="J2322">
        <f t="shared" si="216"/>
        <v>15</v>
      </c>
      <c r="K2322" s="2">
        <f t="shared" si="217"/>
        <v>44370</v>
      </c>
      <c r="L2322" s="9">
        <f t="shared" si="218"/>
        <v>15</v>
      </c>
      <c r="M2322" s="2">
        <f t="shared" si="219"/>
        <v>44370</v>
      </c>
      <c r="N2322" s="22">
        <v>44377</v>
      </c>
      <c r="O2322" s="22">
        <v>44397</v>
      </c>
      <c r="P2322" s="22">
        <v>44396.5</v>
      </c>
      <c r="Q2322">
        <f t="shared" si="220"/>
        <v>26.5</v>
      </c>
      <c r="R2322" s="33">
        <f t="shared" si="221"/>
        <v>56360.464999999997</v>
      </c>
    </row>
    <row r="2323" spans="1:18" x14ac:dyDescent="0.35">
      <c r="A2323" t="s">
        <v>384</v>
      </c>
      <c r="B2323" s="21" t="s">
        <v>313</v>
      </c>
      <c r="C2323" s="22">
        <v>44377</v>
      </c>
      <c r="D2323" t="s">
        <v>161</v>
      </c>
      <c r="E2323" t="s">
        <v>162</v>
      </c>
      <c r="F2323" s="21" t="s">
        <v>197</v>
      </c>
      <c r="G2323" s="32">
        <v>247.61</v>
      </c>
      <c r="H2323" s="22">
        <v>44363</v>
      </c>
      <c r="I2323" s="23">
        <v>44377</v>
      </c>
      <c r="J2323">
        <f t="shared" si="216"/>
        <v>15</v>
      </c>
      <c r="K2323" s="2">
        <f t="shared" si="217"/>
        <v>44370</v>
      </c>
      <c r="L2323" s="9">
        <f t="shared" si="218"/>
        <v>15</v>
      </c>
      <c r="M2323" s="2">
        <f t="shared" si="219"/>
        <v>44370</v>
      </c>
      <c r="N2323" s="22">
        <v>44377</v>
      </c>
      <c r="O2323" s="22">
        <v>44397</v>
      </c>
      <c r="P2323" s="22">
        <v>44396.5</v>
      </c>
      <c r="Q2323">
        <f t="shared" si="220"/>
        <v>26.5</v>
      </c>
      <c r="R2323" s="33">
        <f t="shared" si="221"/>
        <v>6561.665</v>
      </c>
    </row>
    <row r="2324" spans="1:18" x14ac:dyDescent="0.35">
      <c r="A2324" t="s">
        <v>384</v>
      </c>
      <c r="B2324" s="21" t="s">
        <v>313</v>
      </c>
      <c r="C2324" s="22">
        <v>44377</v>
      </c>
      <c r="D2324" t="s">
        <v>161</v>
      </c>
      <c r="E2324" t="s">
        <v>162</v>
      </c>
      <c r="F2324" s="21" t="s">
        <v>325</v>
      </c>
      <c r="G2324" s="32">
        <v>97.65</v>
      </c>
      <c r="H2324" s="22">
        <v>44363</v>
      </c>
      <c r="I2324" s="23">
        <v>44377</v>
      </c>
      <c r="J2324">
        <f t="shared" si="216"/>
        <v>15</v>
      </c>
      <c r="K2324" s="2">
        <f t="shared" si="217"/>
        <v>44370</v>
      </c>
      <c r="L2324" s="9">
        <f t="shared" si="218"/>
        <v>15</v>
      </c>
      <c r="M2324" s="2">
        <f t="shared" si="219"/>
        <v>44370</v>
      </c>
      <c r="N2324" s="22">
        <v>44377</v>
      </c>
      <c r="O2324" s="22">
        <v>44397</v>
      </c>
      <c r="P2324" s="22">
        <v>44396.5</v>
      </c>
      <c r="Q2324">
        <f t="shared" si="220"/>
        <v>26.5</v>
      </c>
      <c r="R2324" s="33">
        <f t="shared" si="221"/>
        <v>2587.7250000000004</v>
      </c>
    </row>
    <row r="2325" spans="1:18" x14ac:dyDescent="0.35">
      <c r="A2325" t="s">
        <v>384</v>
      </c>
      <c r="B2325" s="21" t="s">
        <v>313</v>
      </c>
      <c r="C2325" s="22">
        <v>44377</v>
      </c>
      <c r="D2325" t="s">
        <v>161</v>
      </c>
      <c r="E2325" t="s">
        <v>162</v>
      </c>
      <c r="F2325" s="21" t="s">
        <v>176</v>
      </c>
      <c r="G2325" s="32">
        <v>9674.8399999999965</v>
      </c>
      <c r="H2325" s="22">
        <v>44363</v>
      </c>
      <c r="I2325" s="23">
        <v>44377</v>
      </c>
      <c r="J2325">
        <f t="shared" si="216"/>
        <v>15</v>
      </c>
      <c r="K2325" s="2">
        <f t="shared" si="217"/>
        <v>44370</v>
      </c>
      <c r="L2325" s="9">
        <f t="shared" si="218"/>
        <v>15</v>
      </c>
      <c r="M2325" s="2">
        <f t="shared" si="219"/>
        <v>44370</v>
      </c>
      <c r="N2325" s="22">
        <v>44377</v>
      </c>
      <c r="O2325" s="22">
        <v>44397</v>
      </c>
      <c r="P2325" s="22">
        <v>44396.5</v>
      </c>
      <c r="Q2325">
        <f t="shared" si="220"/>
        <v>26.5</v>
      </c>
      <c r="R2325" s="33">
        <f t="shared" si="221"/>
        <v>256383.25999999989</v>
      </c>
    </row>
    <row r="2326" spans="1:18" x14ac:dyDescent="0.35">
      <c r="A2326" t="s">
        <v>384</v>
      </c>
      <c r="B2326" s="21" t="s">
        <v>313</v>
      </c>
      <c r="C2326" s="22">
        <v>44377</v>
      </c>
      <c r="D2326" t="s">
        <v>171</v>
      </c>
      <c r="E2326" t="s">
        <v>172</v>
      </c>
      <c r="F2326" s="21" t="s">
        <v>176</v>
      </c>
      <c r="G2326" s="32">
        <v>734.34</v>
      </c>
      <c r="H2326" s="22">
        <v>44363</v>
      </c>
      <c r="I2326" s="23">
        <v>44377</v>
      </c>
      <c r="J2326">
        <f t="shared" si="216"/>
        <v>15</v>
      </c>
      <c r="K2326" s="2">
        <f t="shared" si="217"/>
        <v>44370</v>
      </c>
      <c r="L2326" s="9">
        <f t="shared" si="218"/>
        <v>15</v>
      </c>
      <c r="M2326" s="2">
        <f t="shared" si="219"/>
        <v>44370</v>
      </c>
      <c r="N2326" s="22">
        <v>44377</v>
      </c>
      <c r="O2326" s="22">
        <v>44397</v>
      </c>
      <c r="P2326" s="22">
        <v>44396.5</v>
      </c>
      <c r="Q2326">
        <f t="shared" si="220"/>
        <v>26.5</v>
      </c>
      <c r="R2326" s="33">
        <f t="shared" si="221"/>
        <v>19460.010000000002</v>
      </c>
    </row>
    <row r="2327" spans="1:18" x14ac:dyDescent="0.35">
      <c r="A2327" t="s">
        <v>384</v>
      </c>
      <c r="B2327" s="21" t="s">
        <v>313</v>
      </c>
      <c r="C2327" s="22">
        <v>44377</v>
      </c>
      <c r="D2327" t="s">
        <v>161</v>
      </c>
      <c r="E2327" t="s">
        <v>162</v>
      </c>
      <c r="F2327" s="21" t="s">
        <v>326</v>
      </c>
      <c r="G2327" s="32">
        <v>115.09</v>
      </c>
      <c r="H2327" s="22">
        <v>44363</v>
      </c>
      <c r="I2327" s="23">
        <v>44377</v>
      </c>
      <c r="J2327">
        <f t="shared" si="216"/>
        <v>15</v>
      </c>
      <c r="K2327" s="2">
        <f t="shared" si="217"/>
        <v>44370</v>
      </c>
      <c r="L2327" s="9">
        <f t="shared" si="218"/>
        <v>15</v>
      </c>
      <c r="M2327" s="2">
        <f t="shared" si="219"/>
        <v>44370</v>
      </c>
      <c r="N2327" s="22">
        <v>44377</v>
      </c>
      <c r="O2327" s="22">
        <v>44397</v>
      </c>
      <c r="P2327" s="22">
        <v>44396.5</v>
      </c>
      <c r="Q2327">
        <f t="shared" si="220"/>
        <v>26.5</v>
      </c>
      <c r="R2327" s="33">
        <f t="shared" si="221"/>
        <v>3049.8850000000002</v>
      </c>
    </row>
    <row r="2328" spans="1:18" x14ac:dyDescent="0.35">
      <c r="A2328" t="s">
        <v>384</v>
      </c>
      <c r="B2328" s="21" t="s">
        <v>313</v>
      </c>
      <c r="C2328" s="22">
        <v>44377</v>
      </c>
      <c r="D2328" t="s">
        <v>161</v>
      </c>
      <c r="E2328" t="s">
        <v>162</v>
      </c>
      <c r="F2328" s="21" t="s">
        <v>177</v>
      </c>
      <c r="G2328" s="32">
        <v>68.38</v>
      </c>
      <c r="H2328" s="22">
        <v>44363</v>
      </c>
      <c r="I2328" s="23">
        <v>44377</v>
      </c>
      <c r="J2328">
        <f t="shared" si="216"/>
        <v>15</v>
      </c>
      <c r="K2328" s="2">
        <f t="shared" si="217"/>
        <v>44370</v>
      </c>
      <c r="L2328" s="9">
        <f t="shared" si="218"/>
        <v>15</v>
      </c>
      <c r="M2328" s="2">
        <f t="shared" si="219"/>
        <v>44370</v>
      </c>
      <c r="N2328" s="22">
        <v>44377</v>
      </c>
      <c r="O2328" s="22">
        <v>44397</v>
      </c>
      <c r="P2328" s="22">
        <v>44396.5</v>
      </c>
      <c r="Q2328">
        <f t="shared" si="220"/>
        <v>26.5</v>
      </c>
      <c r="R2328" s="33">
        <f t="shared" si="221"/>
        <v>1812.07</v>
      </c>
    </row>
    <row r="2329" spans="1:18" x14ac:dyDescent="0.35">
      <c r="A2329" t="s">
        <v>384</v>
      </c>
      <c r="B2329" s="21" t="s">
        <v>313</v>
      </c>
      <c r="C2329" s="22">
        <v>44377</v>
      </c>
      <c r="D2329" t="s">
        <v>107</v>
      </c>
      <c r="E2329" t="s">
        <v>108</v>
      </c>
      <c r="F2329" s="21" t="s">
        <v>164</v>
      </c>
      <c r="G2329" s="32">
        <v>6213.0400000000018</v>
      </c>
      <c r="H2329" s="22">
        <v>44363</v>
      </c>
      <c r="I2329" s="23">
        <v>44377</v>
      </c>
      <c r="J2329">
        <f t="shared" si="216"/>
        <v>15</v>
      </c>
      <c r="K2329" s="2">
        <f t="shared" si="217"/>
        <v>44370</v>
      </c>
      <c r="L2329" s="9">
        <f t="shared" si="218"/>
        <v>15</v>
      </c>
      <c r="M2329" s="2">
        <f t="shared" si="219"/>
        <v>44370</v>
      </c>
      <c r="N2329" s="22">
        <v>44377</v>
      </c>
      <c r="O2329" s="22">
        <v>44397</v>
      </c>
      <c r="P2329" s="22">
        <v>44396.5</v>
      </c>
      <c r="Q2329">
        <f t="shared" si="220"/>
        <v>26.5</v>
      </c>
      <c r="R2329" s="33">
        <f t="shared" si="221"/>
        <v>164645.56000000006</v>
      </c>
    </row>
    <row r="2330" spans="1:18" x14ac:dyDescent="0.35">
      <c r="A2330" t="s">
        <v>384</v>
      </c>
      <c r="B2330" s="21" t="s">
        <v>313</v>
      </c>
      <c r="C2330" s="22">
        <v>44377</v>
      </c>
      <c r="D2330" t="s">
        <v>99</v>
      </c>
      <c r="E2330" t="s">
        <v>100</v>
      </c>
      <c r="F2330" s="21" t="s">
        <v>164</v>
      </c>
      <c r="G2330" s="32">
        <v>89274.189999999959</v>
      </c>
      <c r="H2330" s="22">
        <v>44363</v>
      </c>
      <c r="I2330" s="23">
        <v>44377</v>
      </c>
      <c r="J2330">
        <f t="shared" si="216"/>
        <v>15</v>
      </c>
      <c r="K2330" s="2">
        <f t="shared" si="217"/>
        <v>44370</v>
      </c>
      <c r="L2330" s="9">
        <f t="shared" si="218"/>
        <v>15</v>
      </c>
      <c r="M2330" s="2">
        <f t="shared" si="219"/>
        <v>44370</v>
      </c>
      <c r="N2330" s="22">
        <v>44377</v>
      </c>
      <c r="O2330" s="22">
        <v>44397</v>
      </c>
      <c r="P2330" s="22">
        <v>44396.5</v>
      </c>
      <c r="Q2330">
        <f t="shared" si="220"/>
        <v>26.5</v>
      </c>
      <c r="R2330" s="33">
        <f t="shared" si="221"/>
        <v>2365766.0349999988</v>
      </c>
    </row>
    <row r="2331" spans="1:18" x14ac:dyDescent="0.35">
      <c r="A2331" t="s">
        <v>384</v>
      </c>
      <c r="B2331" s="21" t="s">
        <v>313</v>
      </c>
      <c r="C2331" s="22">
        <v>44377</v>
      </c>
      <c r="D2331" t="s">
        <v>161</v>
      </c>
      <c r="E2331" t="s">
        <v>162</v>
      </c>
      <c r="F2331" s="21" t="s">
        <v>178</v>
      </c>
      <c r="G2331" s="32">
        <v>241.25000000000003</v>
      </c>
      <c r="H2331" s="22">
        <v>44363</v>
      </c>
      <c r="I2331" s="23">
        <v>44377</v>
      </c>
      <c r="J2331">
        <f t="shared" si="216"/>
        <v>15</v>
      </c>
      <c r="K2331" s="2">
        <f t="shared" si="217"/>
        <v>44370</v>
      </c>
      <c r="L2331" s="9">
        <f t="shared" si="218"/>
        <v>15</v>
      </c>
      <c r="M2331" s="2">
        <f t="shared" si="219"/>
        <v>44370</v>
      </c>
      <c r="N2331" s="22">
        <v>44377</v>
      </c>
      <c r="O2331" s="22">
        <v>44397</v>
      </c>
      <c r="P2331" s="22">
        <v>44396.5</v>
      </c>
      <c r="Q2331">
        <f t="shared" si="220"/>
        <v>26.5</v>
      </c>
      <c r="R2331" s="33">
        <f t="shared" si="221"/>
        <v>6393.1250000000009</v>
      </c>
    </row>
    <row r="2332" spans="1:18" x14ac:dyDescent="0.35">
      <c r="A2332" t="s">
        <v>384</v>
      </c>
      <c r="B2332" s="21" t="s">
        <v>313</v>
      </c>
      <c r="C2332" s="22">
        <v>44377</v>
      </c>
      <c r="D2332" t="s">
        <v>161</v>
      </c>
      <c r="E2332" t="s">
        <v>162</v>
      </c>
      <c r="F2332" s="21" t="s">
        <v>327</v>
      </c>
      <c r="G2332" s="32">
        <v>56.3</v>
      </c>
      <c r="H2332" s="22">
        <v>44363</v>
      </c>
      <c r="I2332" s="23">
        <v>44377</v>
      </c>
      <c r="J2332">
        <f t="shared" si="216"/>
        <v>15</v>
      </c>
      <c r="K2332" s="2">
        <f t="shared" si="217"/>
        <v>44370</v>
      </c>
      <c r="L2332" s="9">
        <f t="shared" si="218"/>
        <v>15</v>
      </c>
      <c r="M2332" s="2">
        <f t="shared" si="219"/>
        <v>44370</v>
      </c>
      <c r="N2332" s="22">
        <v>44377</v>
      </c>
      <c r="O2332" s="22">
        <v>44397</v>
      </c>
      <c r="P2332" s="22">
        <v>44396.5</v>
      </c>
      <c r="Q2332">
        <f t="shared" si="220"/>
        <v>26.5</v>
      </c>
      <c r="R2332" s="33">
        <f t="shared" si="221"/>
        <v>1491.9499999999998</v>
      </c>
    </row>
    <row r="2333" spans="1:18" x14ac:dyDescent="0.35">
      <c r="A2333" t="s">
        <v>384</v>
      </c>
      <c r="B2333" s="21" t="s">
        <v>313</v>
      </c>
      <c r="C2333" s="22">
        <v>44377</v>
      </c>
      <c r="D2333" t="s">
        <v>161</v>
      </c>
      <c r="E2333" t="s">
        <v>162</v>
      </c>
      <c r="F2333" s="21" t="s">
        <v>328</v>
      </c>
      <c r="G2333" s="32">
        <v>124.7</v>
      </c>
      <c r="H2333" s="22">
        <v>44363</v>
      </c>
      <c r="I2333" s="23">
        <v>44377</v>
      </c>
      <c r="J2333">
        <f t="shared" si="216"/>
        <v>15</v>
      </c>
      <c r="K2333" s="2">
        <f t="shared" si="217"/>
        <v>44370</v>
      </c>
      <c r="L2333" s="9">
        <f t="shared" si="218"/>
        <v>15</v>
      </c>
      <c r="M2333" s="2">
        <f t="shared" si="219"/>
        <v>44370</v>
      </c>
      <c r="N2333" s="22">
        <v>44377</v>
      </c>
      <c r="O2333" s="22">
        <v>44397</v>
      </c>
      <c r="P2333" s="22">
        <v>44396.5</v>
      </c>
      <c r="Q2333">
        <f t="shared" si="220"/>
        <v>26.5</v>
      </c>
      <c r="R2333" s="33">
        <f t="shared" si="221"/>
        <v>3304.55</v>
      </c>
    </row>
    <row r="2334" spans="1:18" x14ac:dyDescent="0.35">
      <c r="A2334" t="s">
        <v>384</v>
      </c>
      <c r="B2334" s="21" t="s">
        <v>313</v>
      </c>
      <c r="C2334" s="22">
        <v>44377</v>
      </c>
      <c r="D2334" t="s">
        <v>161</v>
      </c>
      <c r="E2334" t="s">
        <v>162</v>
      </c>
      <c r="F2334" s="21" t="s">
        <v>179</v>
      </c>
      <c r="G2334" s="32">
        <v>1147.8399999999997</v>
      </c>
      <c r="H2334" s="22">
        <v>44363</v>
      </c>
      <c r="I2334" s="23">
        <v>44377</v>
      </c>
      <c r="J2334">
        <f t="shared" si="216"/>
        <v>15</v>
      </c>
      <c r="K2334" s="2">
        <f t="shared" si="217"/>
        <v>44370</v>
      </c>
      <c r="L2334" s="9">
        <f t="shared" si="218"/>
        <v>15</v>
      </c>
      <c r="M2334" s="2">
        <f t="shared" si="219"/>
        <v>44370</v>
      </c>
      <c r="N2334" s="22">
        <v>44377</v>
      </c>
      <c r="O2334" s="22">
        <v>44397</v>
      </c>
      <c r="P2334" s="22">
        <v>44396.5</v>
      </c>
      <c r="Q2334">
        <f t="shared" si="220"/>
        <v>26.5</v>
      </c>
      <c r="R2334" s="33">
        <f t="shared" si="221"/>
        <v>30417.759999999991</v>
      </c>
    </row>
    <row r="2335" spans="1:18" x14ac:dyDescent="0.35">
      <c r="A2335" t="s">
        <v>384</v>
      </c>
      <c r="B2335" s="21" t="s">
        <v>313</v>
      </c>
      <c r="C2335" s="22">
        <v>44377</v>
      </c>
      <c r="D2335" t="s">
        <v>161</v>
      </c>
      <c r="E2335" t="s">
        <v>162</v>
      </c>
      <c r="F2335" s="21" t="s">
        <v>180</v>
      </c>
      <c r="G2335" s="32">
        <v>1603.1300000000006</v>
      </c>
      <c r="H2335" s="22">
        <v>44363</v>
      </c>
      <c r="I2335" s="23">
        <v>44377</v>
      </c>
      <c r="J2335">
        <f t="shared" si="216"/>
        <v>15</v>
      </c>
      <c r="K2335" s="2">
        <f t="shared" si="217"/>
        <v>44370</v>
      </c>
      <c r="L2335" s="9">
        <f t="shared" si="218"/>
        <v>15</v>
      </c>
      <c r="M2335" s="2">
        <f t="shared" si="219"/>
        <v>44370</v>
      </c>
      <c r="N2335" s="22">
        <v>44377</v>
      </c>
      <c r="O2335" s="22">
        <v>44397</v>
      </c>
      <c r="P2335" s="22">
        <v>44396.5</v>
      </c>
      <c r="Q2335">
        <f t="shared" si="220"/>
        <v>26.5</v>
      </c>
      <c r="R2335" s="33">
        <f t="shared" si="221"/>
        <v>42482.945000000014</v>
      </c>
    </row>
    <row r="2336" spans="1:18" x14ac:dyDescent="0.35">
      <c r="A2336" t="s">
        <v>384</v>
      </c>
      <c r="B2336" s="21" t="s">
        <v>313</v>
      </c>
      <c r="C2336" s="22">
        <v>44377</v>
      </c>
      <c r="D2336" t="s">
        <v>171</v>
      </c>
      <c r="E2336" t="s">
        <v>172</v>
      </c>
      <c r="F2336" s="21" t="s">
        <v>180</v>
      </c>
      <c r="G2336" s="32">
        <v>268.72000000000003</v>
      </c>
      <c r="H2336" s="22">
        <v>44363</v>
      </c>
      <c r="I2336" s="23">
        <v>44377</v>
      </c>
      <c r="J2336">
        <f t="shared" si="216"/>
        <v>15</v>
      </c>
      <c r="K2336" s="2">
        <f t="shared" si="217"/>
        <v>44370</v>
      </c>
      <c r="L2336" s="9">
        <f t="shared" si="218"/>
        <v>15</v>
      </c>
      <c r="M2336" s="2">
        <f t="shared" si="219"/>
        <v>44370</v>
      </c>
      <c r="N2336" s="22">
        <v>44377</v>
      </c>
      <c r="O2336" s="22">
        <v>44397</v>
      </c>
      <c r="P2336" s="22">
        <v>44396.5</v>
      </c>
      <c r="Q2336">
        <f t="shared" si="220"/>
        <v>26.5</v>
      </c>
      <c r="R2336" s="33">
        <f t="shared" si="221"/>
        <v>7121.0800000000008</v>
      </c>
    </row>
    <row r="2337" spans="1:18" x14ac:dyDescent="0.35">
      <c r="A2337" t="s">
        <v>384</v>
      </c>
      <c r="B2337" s="21" t="s">
        <v>313</v>
      </c>
      <c r="C2337" s="22">
        <v>44377</v>
      </c>
      <c r="D2337" t="s">
        <v>161</v>
      </c>
      <c r="E2337" t="s">
        <v>162</v>
      </c>
      <c r="F2337" s="21" t="s">
        <v>181</v>
      </c>
      <c r="G2337" s="32">
        <v>165.07999999999998</v>
      </c>
      <c r="H2337" s="22">
        <v>44363</v>
      </c>
      <c r="I2337" s="23">
        <v>44377</v>
      </c>
      <c r="J2337">
        <f t="shared" si="216"/>
        <v>15</v>
      </c>
      <c r="K2337" s="2">
        <f t="shared" si="217"/>
        <v>44370</v>
      </c>
      <c r="L2337" s="9">
        <f t="shared" si="218"/>
        <v>15</v>
      </c>
      <c r="M2337" s="2">
        <f t="shared" si="219"/>
        <v>44370</v>
      </c>
      <c r="N2337" s="22">
        <v>44377</v>
      </c>
      <c r="O2337" s="22">
        <v>44397</v>
      </c>
      <c r="P2337" s="22">
        <v>44396.5</v>
      </c>
      <c r="Q2337">
        <f t="shared" si="220"/>
        <v>26.5</v>
      </c>
      <c r="R2337" s="33">
        <f t="shared" si="221"/>
        <v>4374.62</v>
      </c>
    </row>
    <row r="2338" spans="1:18" x14ac:dyDescent="0.35">
      <c r="A2338" t="s">
        <v>384</v>
      </c>
      <c r="B2338" s="21" t="s">
        <v>313</v>
      </c>
      <c r="C2338" s="22">
        <v>44377</v>
      </c>
      <c r="D2338" t="s">
        <v>161</v>
      </c>
      <c r="E2338" t="s">
        <v>162</v>
      </c>
      <c r="F2338" s="21" t="s">
        <v>182</v>
      </c>
      <c r="G2338" s="32">
        <v>338.13</v>
      </c>
      <c r="H2338" s="22">
        <v>44363</v>
      </c>
      <c r="I2338" s="23">
        <v>44377</v>
      </c>
      <c r="J2338">
        <f t="shared" si="216"/>
        <v>15</v>
      </c>
      <c r="K2338" s="2">
        <f t="shared" si="217"/>
        <v>44370</v>
      </c>
      <c r="L2338" s="9">
        <f t="shared" si="218"/>
        <v>15</v>
      </c>
      <c r="M2338" s="2">
        <f t="shared" si="219"/>
        <v>44370</v>
      </c>
      <c r="N2338" s="22">
        <v>44377</v>
      </c>
      <c r="O2338" s="22">
        <v>44397</v>
      </c>
      <c r="P2338" s="22">
        <v>44396.5</v>
      </c>
      <c r="Q2338">
        <f t="shared" si="220"/>
        <v>26.5</v>
      </c>
      <c r="R2338" s="33">
        <f t="shared" si="221"/>
        <v>8960.4449999999997</v>
      </c>
    </row>
    <row r="2339" spans="1:18" x14ac:dyDescent="0.35">
      <c r="A2339" t="s">
        <v>384</v>
      </c>
      <c r="B2339" s="21" t="s">
        <v>313</v>
      </c>
      <c r="C2339" s="22">
        <v>44377</v>
      </c>
      <c r="D2339" t="s">
        <v>161</v>
      </c>
      <c r="E2339" t="s">
        <v>162</v>
      </c>
      <c r="F2339" s="21" t="s">
        <v>183</v>
      </c>
      <c r="G2339" s="32">
        <v>4561.8399999999992</v>
      </c>
      <c r="H2339" s="22">
        <v>44363</v>
      </c>
      <c r="I2339" s="23">
        <v>44377</v>
      </c>
      <c r="J2339">
        <f t="shared" si="216"/>
        <v>15</v>
      </c>
      <c r="K2339" s="2">
        <f t="shared" si="217"/>
        <v>44370</v>
      </c>
      <c r="L2339" s="9">
        <f t="shared" si="218"/>
        <v>15</v>
      </c>
      <c r="M2339" s="2">
        <f t="shared" si="219"/>
        <v>44370</v>
      </c>
      <c r="N2339" s="22">
        <v>44377</v>
      </c>
      <c r="O2339" s="22">
        <v>44397</v>
      </c>
      <c r="P2339" s="22">
        <v>44396.5</v>
      </c>
      <c r="Q2339">
        <f t="shared" si="220"/>
        <v>26.5</v>
      </c>
      <c r="R2339" s="33">
        <f t="shared" si="221"/>
        <v>120888.75999999998</v>
      </c>
    </row>
    <row r="2340" spans="1:18" x14ac:dyDescent="0.35">
      <c r="A2340" t="s">
        <v>384</v>
      </c>
      <c r="B2340" s="21" t="s">
        <v>313</v>
      </c>
      <c r="C2340" s="22">
        <v>44377</v>
      </c>
      <c r="D2340" t="s">
        <v>161</v>
      </c>
      <c r="E2340" t="s">
        <v>162</v>
      </c>
      <c r="F2340" s="21" t="s">
        <v>329</v>
      </c>
      <c r="G2340" s="32">
        <v>85.19</v>
      </c>
      <c r="H2340" s="22">
        <v>44363</v>
      </c>
      <c r="I2340" s="23">
        <v>44377</v>
      </c>
      <c r="J2340">
        <f t="shared" si="216"/>
        <v>15</v>
      </c>
      <c r="K2340" s="2">
        <f t="shared" si="217"/>
        <v>44370</v>
      </c>
      <c r="L2340" s="9">
        <f t="shared" si="218"/>
        <v>15</v>
      </c>
      <c r="M2340" s="2">
        <f t="shared" si="219"/>
        <v>44370</v>
      </c>
      <c r="N2340" s="22">
        <v>44377</v>
      </c>
      <c r="O2340" s="22">
        <v>44397</v>
      </c>
      <c r="P2340" s="22">
        <v>44396.5</v>
      </c>
      <c r="Q2340">
        <f t="shared" si="220"/>
        <v>26.5</v>
      </c>
      <c r="R2340" s="33">
        <f t="shared" si="221"/>
        <v>2257.5349999999999</v>
      </c>
    </row>
    <row r="2341" spans="1:18" x14ac:dyDescent="0.35">
      <c r="A2341" t="s">
        <v>384</v>
      </c>
      <c r="B2341" s="21" t="s">
        <v>313</v>
      </c>
      <c r="C2341" s="22">
        <v>44377</v>
      </c>
      <c r="D2341" t="s">
        <v>107</v>
      </c>
      <c r="E2341" t="s">
        <v>108</v>
      </c>
      <c r="F2341" s="21" t="s">
        <v>261</v>
      </c>
      <c r="G2341" s="32">
        <v>131.57</v>
      </c>
      <c r="H2341" s="22">
        <v>44363</v>
      </c>
      <c r="I2341" s="23">
        <v>44377</v>
      </c>
      <c r="J2341">
        <f t="shared" si="216"/>
        <v>15</v>
      </c>
      <c r="K2341" s="2">
        <f t="shared" si="217"/>
        <v>44370</v>
      </c>
      <c r="L2341" s="9">
        <f t="shared" si="218"/>
        <v>15</v>
      </c>
      <c r="M2341" s="2">
        <f t="shared" si="219"/>
        <v>44370</v>
      </c>
      <c r="N2341" s="22">
        <v>44377</v>
      </c>
      <c r="O2341" s="22">
        <v>44397</v>
      </c>
      <c r="P2341" s="22">
        <v>44396.5</v>
      </c>
      <c r="Q2341">
        <f t="shared" si="220"/>
        <v>26.5</v>
      </c>
      <c r="R2341" s="33">
        <f t="shared" si="221"/>
        <v>3486.605</v>
      </c>
    </row>
    <row r="2342" spans="1:18" x14ac:dyDescent="0.35">
      <c r="A2342" t="s">
        <v>384</v>
      </c>
      <c r="B2342" s="21" t="s">
        <v>313</v>
      </c>
      <c r="C2342" s="22">
        <v>44377</v>
      </c>
      <c r="D2342" t="s">
        <v>99</v>
      </c>
      <c r="E2342" t="s">
        <v>100</v>
      </c>
      <c r="F2342" s="21" t="s">
        <v>261</v>
      </c>
      <c r="G2342" s="32">
        <v>203.23</v>
      </c>
      <c r="H2342" s="22">
        <v>44363</v>
      </c>
      <c r="I2342" s="23">
        <v>44377</v>
      </c>
      <c r="J2342">
        <f t="shared" si="216"/>
        <v>15</v>
      </c>
      <c r="K2342" s="2">
        <f t="shared" si="217"/>
        <v>44370</v>
      </c>
      <c r="L2342" s="9">
        <f t="shared" si="218"/>
        <v>15</v>
      </c>
      <c r="M2342" s="2">
        <f t="shared" si="219"/>
        <v>44370</v>
      </c>
      <c r="N2342" s="22">
        <v>44377</v>
      </c>
      <c r="O2342" s="22">
        <v>44397</v>
      </c>
      <c r="P2342" s="22">
        <v>44396.5</v>
      </c>
      <c r="Q2342">
        <f t="shared" si="220"/>
        <v>26.5</v>
      </c>
      <c r="R2342" s="33">
        <f t="shared" si="221"/>
        <v>5385.5949999999993</v>
      </c>
    </row>
    <row r="2343" spans="1:18" x14ac:dyDescent="0.35">
      <c r="A2343" t="s">
        <v>384</v>
      </c>
      <c r="B2343" s="21" t="s">
        <v>313</v>
      </c>
      <c r="C2343" s="22">
        <v>44377</v>
      </c>
      <c r="D2343" t="s">
        <v>161</v>
      </c>
      <c r="E2343" t="s">
        <v>162</v>
      </c>
      <c r="F2343" s="21" t="s">
        <v>184</v>
      </c>
      <c r="G2343" s="32">
        <v>287.98</v>
      </c>
      <c r="H2343" s="22">
        <v>44363</v>
      </c>
      <c r="I2343" s="23">
        <v>44377</v>
      </c>
      <c r="J2343">
        <f t="shared" si="216"/>
        <v>15</v>
      </c>
      <c r="K2343" s="2">
        <f t="shared" si="217"/>
        <v>44370</v>
      </c>
      <c r="L2343" s="9">
        <f t="shared" si="218"/>
        <v>15</v>
      </c>
      <c r="M2343" s="2">
        <f t="shared" si="219"/>
        <v>44370</v>
      </c>
      <c r="N2343" s="22">
        <v>44377</v>
      </c>
      <c r="O2343" s="22">
        <v>44397</v>
      </c>
      <c r="P2343" s="22">
        <v>44396.5</v>
      </c>
      <c r="Q2343">
        <f t="shared" si="220"/>
        <v>26.5</v>
      </c>
      <c r="R2343" s="33">
        <f t="shared" si="221"/>
        <v>7631.47</v>
      </c>
    </row>
    <row r="2344" spans="1:18" x14ac:dyDescent="0.35">
      <c r="A2344" t="s">
        <v>384</v>
      </c>
      <c r="B2344" s="21" t="s">
        <v>313</v>
      </c>
      <c r="C2344" s="22">
        <v>44377</v>
      </c>
      <c r="D2344" t="s">
        <v>161</v>
      </c>
      <c r="E2344" t="s">
        <v>162</v>
      </c>
      <c r="F2344" s="21" t="s">
        <v>330</v>
      </c>
      <c r="G2344" s="32">
        <v>107.18</v>
      </c>
      <c r="H2344" s="22">
        <v>44363</v>
      </c>
      <c r="I2344" s="23">
        <v>44377</v>
      </c>
      <c r="J2344">
        <f t="shared" si="216"/>
        <v>15</v>
      </c>
      <c r="K2344" s="2">
        <f t="shared" si="217"/>
        <v>44370</v>
      </c>
      <c r="L2344" s="9">
        <f t="shared" si="218"/>
        <v>15</v>
      </c>
      <c r="M2344" s="2">
        <f t="shared" si="219"/>
        <v>44370</v>
      </c>
      <c r="N2344" s="22">
        <v>44377</v>
      </c>
      <c r="O2344" s="22">
        <v>44397</v>
      </c>
      <c r="P2344" s="22">
        <v>44396.5</v>
      </c>
      <c r="Q2344">
        <f t="shared" si="220"/>
        <v>26.5</v>
      </c>
      <c r="R2344" s="33">
        <f t="shared" si="221"/>
        <v>2840.27</v>
      </c>
    </row>
    <row r="2345" spans="1:18" x14ac:dyDescent="0.35">
      <c r="A2345" t="s">
        <v>384</v>
      </c>
      <c r="B2345" s="21" t="s">
        <v>313</v>
      </c>
      <c r="C2345" s="22">
        <v>44377</v>
      </c>
      <c r="D2345" t="s">
        <v>161</v>
      </c>
      <c r="E2345" t="s">
        <v>162</v>
      </c>
      <c r="F2345" s="21" t="s">
        <v>185</v>
      </c>
      <c r="G2345" s="32">
        <v>3083.4600000000005</v>
      </c>
      <c r="H2345" s="22">
        <v>44363</v>
      </c>
      <c r="I2345" s="23">
        <v>44377</v>
      </c>
      <c r="J2345">
        <f t="shared" si="216"/>
        <v>15</v>
      </c>
      <c r="K2345" s="2">
        <f t="shared" si="217"/>
        <v>44370</v>
      </c>
      <c r="L2345" s="9">
        <f t="shared" si="218"/>
        <v>15</v>
      </c>
      <c r="M2345" s="2">
        <f t="shared" si="219"/>
        <v>44370</v>
      </c>
      <c r="N2345" s="22">
        <v>44377</v>
      </c>
      <c r="O2345" s="22">
        <v>44397</v>
      </c>
      <c r="P2345" s="22">
        <v>44396.5</v>
      </c>
      <c r="Q2345">
        <f t="shared" si="220"/>
        <v>26.5</v>
      </c>
      <c r="R2345" s="33">
        <f t="shared" si="221"/>
        <v>81711.690000000017</v>
      </c>
    </row>
    <row r="2346" spans="1:18" x14ac:dyDescent="0.35">
      <c r="A2346" t="s">
        <v>384</v>
      </c>
      <c r="B2346" s="21" t="s">
        <v>313</v>
      </c>
      <c r="C2346" s="22">
        <v>44377</v>
      </c>
      <c r="D2346" t="s">
        <v>161</v>
      </c>
      <c r="E2346" t="s">
        <v>162</v>
      </c>
      <c r="F2346" s="21" t="s">
        <v>331</v>
      </c>
      <c r="G2346" s="32">
        <v>247.65</v>
      </c>
      <c r="H2346" s="22">
        <v>44363</v>
      </c>
      <c r="I2346" s="23">
        <v>44377</v>
      </c>
      <c r="J2346">
        <f t="shared" si="216"/>
        <v>15</v>
      </c>
      <c r="K2346" s="2">
        <f t="shared" si="217"/>
        <v>44370</v>
      </c>
      <c r="L2346" s="9">
        <f t="shared" si="218"/>
        <v>15</v>
      </c>
      <c r="M2346" s="2">
        <f t="shared" si="219"/>
        <v>44370</v>
      </c>
      <c r="N2346" s="22">
        <v>44377</v>
      </c>
      <c r="O2346" s="22">
        <v>44397</v>
      </c>
      <c r="P2346" s="22">
        <v>44396.5</v>
      </c>
      <c r="Q2346">
        <f t="shared" si="220"/>
        <v>26.5</v>
      </c>
      <c r="R2346" s="33">
        <f t="shared" si="221"/>
        <v>6562.7250000000004</v>
      </c>
    </row>
    <row r="2347" spans="1:18" x14ac:dyDescent="0.35">
      <c r="A2347" t="s">
        <v>384</v>
      </c>
      <c r="B2347" s="21" t="s">
        <v>313</v>
      </c>
      <c r="C2347" s="22">
        <v>44377</v>
      </c>
      <c r="D2347" t="s">
        <v>161</v>
      </c>
      <c r="E2347" t="s">
        <v>162</v>
      </c>
      <c r="F2347" s="21" t="s">
        <v>332</v>
      </c>
      <c r="G2347" s="32">
        <v>65.87</v>
      </c>
      <c r="H2347" s="22">
        <v>44363</v>
      </c>
      <c r="I2347" s="23">
        <v>44377</v>
      </c>
      <c r="J2347">
        <f t="shared" si="216"/>
        <v>15</v>
      </c>
      <c r="K2347" s="2">
        <f t="shared" si="217"/>
        <v>44370</v>
      </c>
      <c r="L2347" s="9">
        <f t="shared" si="218"/>
        <v>15</v>
      </c>
      <c r="M2347" s="2">
        <f t="shared" si="219"/>
        <v>44370</v>
      </c>
      <c r="N2347" s="22">
        <v>44377</v>
      </c>
      <c r="O2347" s="22">
        <v>44397</v>
      </c>
      <c r="P2347" s="22">
        <v>44396.5</v>
      </c>
      <c r="Q2347">
        <f t="shared" si="220"/>
        <v>26.5</v>
      </c>
      <c r="R2347" s="33">
        <f t="shared" si="221"/>
        <v>1745.5550000000001</v>
      </c>
    </row>
    <row r="2348" spans="1:18" x14ac:dyDescent="0.35">
      <c r="A2348" t="s">
        <v>384</v>
      </c>
      <c r="B2348" s="21" t="s">
        <v>313</v>
      </c>
      <c r="C2348" s="22">
        <v>44377</v>
      </c>
      <c r="D2348" t="s">
        <v>161</v>
      </c>
      <c r="E2348" t="s">
        <v>162</v>
      </c>
      <c r="F2348" s="21" t="s">
        <v>186</v>
      </c>
      <c r="G2348" s="32">
        <v>146.01</v>
      </c>
      <c r="H2348" s="22">
        <v>44363</v>
      </c>
      <c r="I2348" s="23">
        <v>44377</v>
      </c>
      <c r="J2348">
        <f t="shared" si="216"/>
        <v>15</v>
      </c>
      <c r="K2348" s="2">
        <f t="shared" si="217"/>
        <v>44370</v>
      </c>
      <c r="L2348" s="9">
        <f t="shared" si="218"/>
        <v>15</v>
      </c>
      <c r="M2348" s="2">
        <f t="shared" si="219"/>
        <v>44370</v>
      </c>
      <c r="N2348" s="22">
        <v>44377</v>
      </c>
      <c r="O2348" s="22">
        <v>44397</v>
      </c>
      <c r="P2348" s="22">
        <v>44396.5</v>
      </c>
      <c r="Q2348">
        <f t="shared" si="220"/>
        <v>26.5</v>
      </c>
      <c r="R2348" s="33">
        <f t="shared" si="221"/>
        <v>3869.2649999999999</v>
      </c>
    </row>
    <row r="2349" spans="1:18" x14ac:dyDescent="0.35">
      <c r="A2349" t="s">
        <v>384</v>
      </c>
      <c r="B2349" s="21" t="s">
        <v>313</v>
      </c>
      <c r="C2349" s="22">
        <v>44377</v>
      </c>
      <c r="D2349" t="s">
        <v>161</v>
      </c>
      <c r="E2349" t="s">
        <v>162</v>
      </c>
      <c r="F2349" s="21" t="s">
        <v>333</v>
      </c>
      <c r="G2349" s="32">
        <v>1409.86</v>
      </c>
      <c r="H2349" s="22">
        <v>44363</v>
      </c>
      <c r="I2349" s="23">
        <v>44377</v>
      </c>
      <c r="J2349">
        <f t="shared" si="216"/>
        <v>15</v>
      </c>
      <c r="K2349" s="2">
        <f t="shared" si="217"/>
        <v>44370</v>
      </c>
      <c r="L2349" s="9">
        <f t="shared" si="218"/>
        <v>15</v>
      </c>
      <c r="M2349" s="2">
        <f t="shared" si="219"/>
        <v>44370</v>
      </c>
      <c r="N2349" s="22">
        <v>44377</v>
      </c>
      <c r="O2349" s="22">
        <v>44397</v>
      </c>
      <c r="P2349" s="22">
        <v>44396.5</v>
      </c>
      <c r="Q2349">
        <f t="shared" si="220"/>
        <v>26.5</v>
      </c>
      <c r="R2349" s="33">
        <f t="shared" si="221"/>
        <v>37361.29</v>
      </c>
    </row>
    <row r="2350" spans="1:18" x14ac:dyDescent="0.35">
      <c r="A2350" t="s">
        <v>384</v>
      </c>
      <c r="B2350" s="21" t="s">
        <v>313</v>
      </c>
      <c r="C2350" s="22">
        <v>44377</v>
      </c>
      <c r="D2350" t="s">
        <v>161</v>
      </c>
      <c r="E2350" t="s">
        <v>162</v>
      </c>
      <c r="F2350" s="21" t="s">
        <v>334</v>
      </c>
      <c r="G2350" s="32">
        <v>295.58</v>
      </c>
      <c r="H2350" s="22">
        <v>44363</v>
      </c>
      <c r="I2350" s="23">
        <v>44377</v>
      </c>
      <c r="J2350">
        <f t="shared" si="216"/>
        <v>15</v>
      </c>
      <c r="K2350" s="2">
        <f t="shared" si="217"/>
        <v>44370</v>
      </c>
      <c r="L2350" s="9">
        <f t="shared" si="218"/>
        <v>15</v>
      </c>
      <c r="M2350" s="2">
        <f t="shared" si="219"/>
        <v>44370</v>
      </c>
      <c r="N2350" s="22">
        <v>44377</v>
      </c>
      <c r="O2350" s="22">
        <v>44397</v>
      </c>
      <c r="P2350" s="22">
        <v>44396.5</v>
      </c>
      <c r="Q2350">
        <f t="shared" si="220"/>
        <v>26.5</v>
      </c>
      <c r="R2350" s="33">
        <f t="shared" si="221"/>
        <v>7832.87</v>
      </c>
    </row>
    <row r="2351" spans="1:18" x14ac:dyDescent="0.35">
      <c r="A2351" t="s">
        <v>384</v>
      </c>
      <c r="B2351" s="21" t="s">
        <v>313</v>
      </c>
      <c r="C2351" s="22">
        <v>44377</v>
      </c>
      <c r="D2351" t="s">
        <v>161</v>
      </c>
      <c r="E2351" t="s">
        <v>162</v>
      </c>
      <c r="F2351" s="21" t="s">
        <v>335</v>
      </c>
      <c r="G2351" s="32">
        <v>206.85000000000002</v>
      </c>
      <c r="H2351" s="22">
        <v>44363</v>
      </c>
      <c r="I2351" s="23">
        <v>44377</v>
      </c>
      <c r="J2351">
        <f t="shared" si="216"/>
        <v>15</v>
      </c>
      <c r="K2351" s="2">
        <f t="shared" si="217"/>
        <v>44370</v>
      </c>
      <c r="L2351" s="9">
        <f t="shared" si="218"/>
        <v>15</v>
      </c>
      <c r="M2351" s="2">
        <f t="shared" si="219"/>
        <v>44370</v>
      </c>
      <c r="N2351" s="22">
        <v>44377</v>
      </c>
      <c r="O2351" s="22">
        <v>44397</v>
      </c>
      <c r="P2351" s="22">
        <v>44396.5</v>
      </c>
      <c r="Q2351">
        <f t="shared" si="220"/>
        <v>26.5</v>
      </c>
      <c r="R2351" s="33">
        <f t="shared" si="221"/>
        <v>5481.5250000000005</v>
      </c>
    </row>
    <row r="2352" spans="1:18" x14ac:dyDescent="0.35">
      <c r="A2352" t="s">
        <v>384</v>
      </c>
      <c r="B2352" s="21" t="s">
        <v>313</v>
      </c>
      <c r="C2352" s="22">
        <v>44377</v>
      </c>
      <c r="D2352" t="s">
        <v>161</v>
      </c>
      <c r="E2352" t="s">
        <v>162</v>
      </c>
      <c r="F2352" s="21" t="s">
        <v>187</v>
      </c>
      <c r="G2352" s="32">
        <v>1393.82</v>
      </c>
      <c r="H2352" s="22">
        <v>44363</v>
      </c>
      <c r="I2352" s="23">
        <v>44377</v>
      </c>
      <c r="J2352">
        <f t="shared" si="216"/>
        <v>15</v>
      </c>
      <c r="K2352" s="2">
        <f t="shared" si="217"/>
        <v>44370</v>
      </c>
      <c r="L2352" s="9">
        <f t="shared" si="218"/>
        <v>15</v>
      </c>
      <c r="M2352" s="2">
        <f t="shared" si="219"/>
        <v>44370</v>
      </c>
      <c r="N2352" s="22">
        <v>44377</v>
      </c>
      <c r="O2352" s="22">
        <v>44397</v>
      </c>
      <c r="P2352" s="22">
        <v>44396.5</v>
      </c>
      <c r="Q2352">
        <f t="shared" si="220"/>
        <v>26.5</v>
      </c>
      <c r="R2352" s="33">
        <f t="shared" si="221"/>
        <v>36936.229999999996</v>
      </c>
    </row>
    <row r="2353" spans="1:18" x14ac:dyDescent="0.35">
      <c r="A2353" t="s">
        <v>384</v>
      </c>
      <c r="B2353" s="21" t="s">
        <v>313</v>
      </c>
      <c r="C2353" s="22">
        <v>44377</v>
      </c>
      <c r="D2353" t="s">
        <v>161</v>
      </c>
      <c r="E2353" t="s">
        <v>162</v>
      </c>
      <c r="F2353" s="21" t="s">
        <v>188</v>
      </c>
      <c r="G2353" s="32">
        <v>412.01</v>
      </c>
      <c r="H2353" s="22">
        <v>44363</v>
      </c>
      <c r="I2353" s="23">
        <v>44377</v>
      </c>
      <c r="J2353">
        <f t="shared" si="216"/>
        <v>15</v>
      </c>
      <c r="K2353" s="2">
        <f t="shared" si="217"/>
        <v>44370</v>
      </c>
      <c r="L2353" s="9">
        <f t="shared" si="218"/>
        <v>15</v>
      </c>
      <c r="M2353" s="2">
        <f t="shared" si="219"/>
        <v>44370</v>
      </c>
      <c r="N2353" s="22">
        <v>44377</v>
      </c>
      <c r="O2353" s="22">
        <v>44397</v>
      </c>
      <c r="P2353" s="22">
        <v>44396.5</v>
      </c>
      <c r="Q2353">
        <f t="shared" si="220"/>
        <v>26.5</v>
      </c>
      <c r="R2353" s="33">
        <f t="shared" si="221"/>
        <v>10918.264999999999</v>
      </c>
    </row>
    <row r="2354" spans="1:18" x14ac:dyDescent="0.35">
      <c r="A2354" t="s">
        <v>384</v>
      </c>
      <c r="B2354" s="21" t="s">
        <v>313</v>
      </c>
      <c r="C2354" s="22">
        <v>44377</v>
      </c>
      <c r="D2354" t="s">
        <v>161</v>
      </c>
      <c r="E2354" t="s">
        <v>162</v>
      </c>
      <c r="F2354" s="21" t="s">
        <v>336</v>
      </c>
      <c r="G2354" s="32">
        <v>81.48</v>
      </c>
      <c r="H2354" s="22">
        <v>44363</v>
      </c>
      <c r="I2354" s="23">
        <v>44377</v>
      </c>
      <c r="J2354">
        <f t="shared" si="216"/>
        <v>15</v>
      </c>
      <c r="K2354" s="2">
        <f t="shared" si="217"/>
        <v>44370</v>
      </c>
      <c r="L2354" s="9">
        <f t="shared" si="218"/>
        <v>15</v>
      </c>
      <c r="M2354" s="2">
        <f t="shared" si="219"/>
        <v>44370</v>
      </c>
      <c r="N2354" s="22">
        <v>44377</v>
      </c>
      <c r="O2354" s="22">
        <v>44397</v>
      </c>
      <c r="P2354" s="22">
        <v>44396.5</v>
      </c>
      <c r="Q2354">
        <f t="shared" si="220"/>
        <v>26.5</v>
      </c>
      <c r="R2354" s="33">
        <f t="shared" si="221"/>
        <v>2159.2200000000003</v>
      </c>
    </row>
    <row r="2355" spans="1:18" x14ac:dyDescent="0.35">
      <c r="A2355" t="s">
        <v>384</v>
      </c>
      <c r="B2355" s="28" t="s">
        <v>313</v>
      </c>
      <c r="C2355" s="22">
        <v>44377</v>
      </c>
      <c r="D2355" t="s">
        <v>161</v>
      </c>
      <c r="E2355" t="s">
        <v>162</v>
      </c>
      <c r="F2355" s="21" t="s">
        <v>337</v>
      </c>
      <c r="G2355" s="32">
        <v>188.28</v>
      </c>
      <c r="H2355" s="22">
        <v>44363</v>
      </c>
      <c r="I2355" s="23">
        <v>44377</v>
      </c>
      <c r="J2355">
        <f t="shared" si="216"/>
        <v>15</v>
      </c>
      <c r="K2355" s="2">
        <f t="shared" si="217"/>
        <v>44370</v>
      </c>
      <c r="L2355" s="9">
        <f t="shared" si="218"/>
        <v>15</v>
      </c>
      <c r="M2355" s="2">
        <f t="shared" si="219"/>
        <v>44370</v>
      </c>
      <c r="N2355" s="22">
        <v>44377</v>
      </c>
      <c r="O2355" s="22">
        <v>44397</v>
      </c>
      <c r="P2355" s="22">
        <v>44396.5</v>
      </c>
      <c r="Q2355">
        <f t="shared" si="220"/>
        <v>26.5</v>
      </c>
      <c r="R2355" s="33">
        <f t="shared" si="221"/>
        <v>4989.42</v>
      </c>
    </row>
    <row r="2356" spans="1:18" x14ac:dyDescent="0.35">
      <c r="A2356" t="s">
        <v>384</v>
      </c>
      <c r="B2356" s="21" t="s">
        <v>313</v>
      </c>
      <c r="C2356" s="22">
        <v>44377</v>
      </c>
      <c r="D2356" t="s">
        <v>171</v>
      </c>
      <c r="E2356" t="s">
        <v>172</v>
      </c>
      <c r="F2356" s="21" t="s">
        <v>337</v>
      </c>
      <c r="G2356" s="32">
        <v>191.64999999999998</v>
      </c>
      <c r="H2356" s="22">
        <v>44363</v>
      </c>
      <c r="I2356" s="23">
        <v>44377</v>
      </c>
      <c r="J2356">
        <f t="shared" si="216"/>
        <v>15</v>
      </c>
      <c r="K2356" s="2">
        <f t="shared" si="217"/>
        <v>44370</v>
      </c>
      <c r="L2356" s="9">
        <f t="shared" si="218"/>
        <v>15</v>
      </c>
      <c r="M2356" s="2">
        <f t="shared" si="219"/>
        <v>44370</v>
      </c>
      <c r="N2356" s="22">
        <v>44377</v>
      </c>
      <c r="O2356" s="22">
        <v>44397</v>
      </c>
      <c r="P2356" s="22">
        <v>44396.5</v>
      </c>
      <c r="Q2356">
        <f t="shared" si="220"/>
        <v>26.5</v>
      </c>
      <c r="R2356" s="33">
        <f t="shared" si="221"/>
        <v>5078.7249999999995</v>
      </c>
    </row>
    <row r="2357" spans="1:18" x14ac:dyDescent="0.35">
      <c r="A2357" t="s">
        <v>384</v>
      </c>
      <c r="B2357" s="21" t="s">
        <v>313</v>
      </c>
      <c r="C2357" s="22">
        <v>44377</v>
      </c>
      <c r="D2357" t="s">
        <v>161</v>
      </c>
      <c r="E2357" t="s">
        <v>162</v>
      </c>
      <c r="F2357" s="21" t="s">
        <v>338</v>
      </c>
      <c r="G2357" s="32">
        <v>26.28</v>
      </c>
      <c r="H2357" s="22">
        <v>44363</v>
      </c>
      <c r="I2357" s="23">
        <v>44377</v>
      </c>
      <c r="J2357">
        <f t="shared" si="216"/>
        <v>15</v>
      </c>
      <c r="K2357" s="2">
        <f t="shared" si="217"/>
        <v>44370</v>
      </c>
      <c r="L2357" s="9">
        <f t="shared" si="218"/>
        <v>15</v>
      </c>
      <c r="M2357" s="2">
        <f t="shared" si="219"/>
        <v>44370</v>
      </c>
      <c r="N2357" s="22">
        <v>44377</v>
      </c>
      <c r="O2357" s="22">
        <v>44397</v>
      </c>
      <c r="P2357" s="22">
        <v>44396.5</v>
      </c>
      <c r="Q2357">
        <f t="shared" si="220"/>
        <v>26.5</v>
      </c>
      <c r="R2357" s="33">
        <f t="shared" si="221"/>
        <v>696.42000000000007</v>
      </c>
    </row>
    <row r="2358" spans="1:18" x14ac:dyDescent="0.35">
      <c r="A2358" t="s">
        <v>384</v>
      </c>
      <c r="B2358" s="21" t="s">
        <v>313</v>
      </c>
      <c r="C2358" s="22">
        <v>44377</v>
      </c>
      <c r="D2358" t="s">
        <v>161</v>
      </c>
      <c r="E2358" t="s">
        <v>162</v>
      </c>
      <c r="F2358" s="21" t="s">
        <v>385</v>
      </c>
      <c r="G2358" s="32">
        <v>78.58</v>
      </c>
      <c r="H2358" s="22">
        <v>44363</v>
      </c>
      <c r="I2358" s="23">
        <v>44377</v>
      </c>
      <c r="J2358">
        <f t="shared" si="216"/>
        <v>15</v>
      </c>
      <c r="K2358" s="2">
        <f t="shared" si="217"/>
        <v>44370</v>
      </c>
      <c r="L2358" s="9">
        <f t="shared" si="218"/>
        <v>15</v>
      </c>
      <c r="M2358" s="2">
        <f t="shared" si="219"/>
        <v>44370</v>
      </c>
      <c r="N2358" s="22">
        <v>44377</v>
      </c>
      <c r="O2358" s="22">
        <v>44397</v>
      </c>
      <c r="P2358" s="22">
        <v>44396.5</v>
      </c>
      <c r="Q2358">
        <f t="shared" si="220"/>
        <v>26.5</v>
      </c>
      <c r="R2358" s="33">
        <f t="shared" si="221"/>
        <v>2082.37</v>
      </c>
    </row>
    <row r="2359" spans="1:18" x14ac:dyDescent="0.35">
      <c r="A2359" t="s">
        <v>384</v>
      </c>
      <c r="B2359" s="21" t="s">
        <v>313</v>
      </c>
      <c r="C2359" s="22">
        <v>44377</v>
      </c>
      <c r="D2359" t="s">
        <v>161</v>
      </c>
      <c r="E2359" t="s">
        <v>162</v>
      </c>
      <c r="F2359" s="21" t="s">
        <v>189</v>
      </c>
      <c r="G2359" s="32">
        <v>1797.31</v>
      </c>
      <c r="H2359" s="22">
        <v>44363</v>
      </c>
      <c r="I2359" s="23">
        <v>44377</v>
      </c>
      <c r="J2359">
        <f t="shared" si="216"/>
        <v>15</v>
      </c>
      <c r="K2359" s="2">
        <f t="shared" si="217"/>
        <v>44370</v>
      </c>
      <c r="L2359" s="9">
        <f t="shared" si="218"/>
        <v>15</v>
      </c>
      <c r="M2359" s="2">
        <f t="shared" si="219"/>
        <v>44370</v>
      </c>
      <c r="N2359" s="22">
        <v>44377</v>
      </c>
      <c r="O2359" s="22">
        <v>44397</v>
      </c>
      <c r="P2359" s="22">
        <v>44396.5</v>
      </c>
      <c r="Q2359">
        <f t="shared" si="220"/>
        <v>26.5</v>
      </c>
      <c r="R2359" s="33">
        <f t="shared" si="221"/>
        <v>47628.714999999997</v>
      </c>
    </row>
    <row r="2360" spans="1:18" x14ac:dyDescent="0.35">
      <c r="A2360" t="s">
        <v>384</v>
      </c>
      <c r="B2360" s="21" t="s">
        <v>313</v>
      </c>
      <c r="C2360" s="22">
        <v>44377</v>
      </c>
      <c r="D2360" t="s">
        <v>171</v>
      </c>
      <c r="E2360" t="s">
        <v>172</v>
      </c>
      <c r="F2360" s="21" t="s">
        <v>189</v>
      </c>
      <c r="G2360" s="32">
        <v>54.88</v>
      </c>
      <c r="H2360" s="22">
        <v>44363</v>
      </c>
      <c r="I2360" s="23">
        <v>44377</v>
      </c>
      <c r="J2360">
        <f t="shared" si="216"/>
        <v>15</v>
      </c>
      <c r="K2360" s="2">
        <f t="shared" si="217"/>
        <v>44370</v>
      </c>
      <c r="L2360" s="9">
        <f t="shared" si="218"/>
        <v>15</v>
      </c>
      <c r="M2360" s="2">
        <f t="shared" si="219"/>
        <v>44370</v>
      </c>
      <c r="N2360" s="22">
        <v>44377</v>
      </c>
      <c r="O2360" s="22">
        <v>44397</v>
      </c>
      <c r="P2360" s="22">
        <v>44396.5</v>
      </c>
      <c r="Q2360">
        <f t="shared" si="220"/>
        <v>26.5</v>
      </c>
      <c r="R2360" s="33">
        <f t="shared" si="221"/>
        <v>1454.3200000000002</v>
      </c>
    </row>
    <row r="2361" spans="1:18" x14ac:dyDescent="0.35">
      <c r="A2361" t="s">
        <v>384</v>
      </c>
      <c r="B2361" s="21" t="s">
        <v>313</v>
      </c>
      <c r="C2361" s="22">
        <v>44377</v>
      </c>
      <c r="D2361" t="s">
        <v>161</v>
      </c>
      <c r="E2361" t="s">
        <v>162</v>
      </c>
      <c r="F2361" s="21" t="s">
        <v>198</v>
      </c>
      <c r="G2361" s="32">
        <v>155.38</v>
      </c>
      <c r="H2361" s="22">
        <v>44363</v>
      </c>
      <c r="I2361" s="23">
        <v>44377</v>
      </c>
      <c r="J2361">
        <f t="shared" si="216"/>
        <v>15</v>
      </c>
      <c r="K2361" s="2">
        <f t="shared" si="217"/>
        <v>44370</v>
      </c>
      <c r="L2361" s="9">
        <f t="shared" si="218"/>
        <v>15</v>
      </c>
      <c r="M2361" s="2">
        <f t="shared" si="219"/>
        <v>44370</v>
      </c>
      <c r="N2361" s="22">
        <v>44377</v>
      </c>
      <c r="O2361" s="22">
        <v>44397</v>
      </c>
      <c r="P2361" s="22">
        <v>44396.5</v>
      </c>
      <c r="Q2361">
        <f t="shared" si="220"/>
        <v>26.5</v>
      </c>
      <c r="R2361" s="33">
        <f t="shared" si="221"/>
        <v>4117.57</v>
      </c>
    </row>
    <row r="2362" spans="1:18" x14ac:dyDescent="0.35">
      <c r="A2362" t="s">
        <v>384</v>
      </c>
      <c r="B2362" s="21" t="s">
        <v>313</v>
      </c>
      <c r="C2362" s="22">
        <v>44377</v>
      </c>
      <c r="D2362" t="s">
        <v>161</v>
      </c>
      <c r="E2362" t="s">
        <v>162</v>
      </c>
      <c r="F2362" s="21" t="s">
        <v>190</v>
      </c>
      <c r="G2362" s="32">
        <v>341.82</v>
      </c>
      <c r="H2362" s="22">
        <v>44363</v>
      </c>
      <c r="I2362" s="23">
        <v>44377</v>
      </c>
      <c r="J2362">
        <f t="shared" si="216"/>
        <v>15</v>
      </c>
      <c r="K2362" s="2">
        <f t="shared" si="217"/>
        <v>44370</v>
      </c>
      <c r="L2362" s="9">
        <f t="shared" si="218"/>
        <v>15</v>
      </c>
      <c r="M2362" s="2">
        <f t="shared" si="219"/>
        <v>44370</v>
      </c>
      <c r="N2362" s="22">
        <v>44377</v>
      </c>
      <c r="O2362" s="22">
        <v>44397</v>
      </c>
      <c r="P2362" s="22">
        <v>44396.5</v>
      </c>
      <c r="Q2362">
        <f t="shared" si="220"/>
        <v>26.5</v>
      </c>
      <c r="R2362" s="33">
        <f t="shared" si="221"/>
        <v>9058.23</v>
      </c>
    </row>
    <row r="2363" spans="1:18" x14ac:dyDescent="0.35">
      <c r="A2363" t="s">
        <v>384</v>
      </c>
      <c r="B2363" s="21" t="s">
        <v>313</v>
      </c>
      <c r="C2363" s="22">
        <v>44377</v>
      </c>
      <c r="D2363" t="s">
        <v>161</v>
      </c>
      <c r="E2363" t="s">
        <v>162</v>
      </c>
      <c r="F2363" s="21" t="s">
        <v>339</v>
      </c>
      <c r="G2363" s="32">
        <v>90.59</v>
      </c>
      <c r="H2363" s="22">
        <v>44363</v>
      </c>
      <c r="I2363" s="23">
        <v>44377</v>
      </c>
      <c r="J2363">
        <f t="shared" si="216"/>
        <v>15</v>
      </c>
      <c r="K2363" s="2">
        <f t="shared" si="217"/>
        <v>44370</v>
      </c>
      <c r="L2363" s="9">
        <f t="shared" si="218"/>
        <v>15</v>
      </c>
      <c r="M2363" s="2">
        <f t="shared" si="219"/>
        <v>44370</v>
      </c>
      <c r="N2363" s="22">
        <v>44377</v>
      </c>
      <c r="O2363" s="22">
        <v>44397</v>
      </c>
      <c r="P2363" s="22">
        <v>44396.5</v>
      </c>
      <c r="Q2363">
        <f t="shared" si="220"/>
        <v>26.5</v>
      </c>
      <c r="R2363" s="33">
        <f t="shared" si="221"/>
        <v>2400.6350000000002</v>
      </c>
    </row>
    <row r="2364" spans="1:18" x14ac:dyDescent="0.35">
      <c r="A2364" t="s">
        <v>384</v>
      </c>
      <c r="B2364" s="21" t="s">
        <v>313</v>
      </c>
      <c r="C2364" s="22">
        <v>44377</v>
      </c>
      <c r="D2364" t="s">
        <v>161</v>
      </c>
      <c r="E2364" t="s">
        <v>162</v>
      </c>
      <c r="F2364" s="21" t="s">
        <v>191</v>
      </c>
      <c r="G2364" s="32">
        <v>1043.7</v>
      </c>
      <c r="H2364" s="22">
        <v>44363</v>
      </c>
      <c r="I2364" s="23">
        <v>44377</v>
      </c>
      <c r="J2364">
        <f t="shared" si="216"/>
        <v>15</v>
      </c>
      <c r="K2364" s="2">
        <f t="shared" si="217"/>
        <v>44370</v>
      </c>
      <c r="L2364" s="9">
        <f t="shared" si="218"/>
        <v>15</v>
      </c>
      <c r="M2364" s="2">
        <f t="shared" si="219"/>
        <v>44370</v>
      </c>
      <c r="N2364" s="22">
        <v>44377</v>
      </c>
      <c r="O2364" s="22">
        <v>44397</v>
      </c>
      <c r="P2364" s="22">
        <v>44396.5</v>
      </c>
      <c r="Q2364">
        <f t="shared" si="220"/>
        <v>26.5</v>
      </c>
      <c r="R2364" s="33">
        <f t="shared" si="221"/>
        <v>27658.050000000003</v>
      </c>
    </row>
    <row r="2365" spans="1:18" x14ac:dyDescent="0.35">
      <c r="A2365" t="s">
        <v>384</v>
      </c>
      <c r="B2365" s="21" t="s">
        <v>313</v>
      </c>
      <c r="C2365" s="22">
        <v>44377</v>
      </c>
      <c r="D2365" t="s">
        <v>161</v>
      </c>
      <c r="E2365" t="s">
        <v>162</v>
      </c>
      <c r="F2365" s="21" t="s">
        <v>192</v>
      </c>
      <c r="G2365" s="32">
        <v>984.57999999999993</v>
      </c>
      <c r="H2365" s="22">
        <v>44363</v>
      </c>
      <c r="I2365" s="23">
        <v>44377</v>
      </c>
      <c r="J2365">
        <f t="shared" ref="J2365:J2427" si="222">I2365-H2365+1</f>
        <v>15</v>
      </c>
      <c r="K2365" s="2">
        <f t="shared" ref="K2365:K2427" si="223">(H2365+I2365)/2</f>
        <v>44370</v>
      </c>
      <c r="L2365" s="9">
        <f t="shared" si="218"/>
        <v>15</v>
      </c>
      <c r="M2365" s="2">
        <f t="shared" si="219"/>
        <v>44370</v>
      </c>
      <c r="N2365" s="22">
        <v>44377</v>
      </c>
      <c r="O2365" s="22">
        <v>44397</v>
      </c>
      <c r="P2365" s="22">
        <v>44396.5</v>
      </c>
      <c r="Q2365">
        <f t="shared" si="220"/>
        <v>26.5</v>
      </c>
      <c r="R2365" s="33">
        <f t="shared" si="221"/>
        <v>26091.37</v>
      </c>
    </row>
    <row r="2366" spans="1:18" x14ac:dyDescent="0.35">
      <c r="A2366" t="s">
        <v>384</v>
      </c>
      <c r="B2366" s="21" t="s">
        <v>313</v>
      </c>
      <c r="C2366" s="22">
        <v>44377</v>
      </c>
      <c r="D2366" t="s">
        <v>171</v>
      </c>
      <c r="E2366" t="s">
        <v>172</v>
      </c>
      <c r="F2366" s="21" t="s">
        <v>192</v>
      </c>
      <c r="G2366" s="32">
        <v>175.87</v>
      </c>
      <c r="H2366" s="22">
        <v>44363</v>
      </c>
      <c r="I2366" s="23">
        <v>44377</v>
      </c>
      <c r="J2366">
        <f t="shared" si="222"/>
        <v>15</v>
      </c>
      <c r="K2366" s="2">
        <f t="shared" si="223"/>
        <v>44370</v>
      </c>
      <c r="L2366" s="9">
        <f t="shared" si="218"/>
        <v>15</v>
      </c>
      <c r="M2366" s="2">
        <f t="shared" si="219"/>
        <v>44370</v>
      </c>
      <c r="N2366" s="22">
        <v>44377</v>
      </c>
      <c r="O2366" s="22">
        <v>44397</v>
      </c>
      <c r="P2366" s="22">
        <v>44396.5</v>
      </c>
      <c r="Q2366">
        <f t="shared" si="220"/>
        <v>26.5</v>
      </c>
      <c r="R2366" s="33">
        <f t="shared" si="221"/>
        <v>4660.5550000000003</v>
      </c>
    </row>
    <row r="2367" spans="1:18" x14ac:dyDescent="0.35">
      <c r="A2367" t="s">
        <v>384</v>
      </c>
      <c r="B2367" s="21" t="s">
        <v>313</v>
      </c>
      <c r="C2367" s="22">
        <v>44377</v>
      </c>
      <c r="D2367" t="s">
        <v>161</v>
      </c>
      <c r="E2367" t="s">
        <v>162</v>
      </c>
      <c r="F2367" s="21" t="s">
        <v>193</v>
      </c>
      <c r="G2367" s="32">
        <v>2265.5299999999997</v>
      </c>
      <c r="H2367" s="22">
        <v>44363</v>
      </c>
      <c r="I2367" s="23">
        <v>44377</v>
      </c>
      <c r="J2367">
        <f t="shared" si="222"/>
        <v>15</v>
      </c>
      <c r="K2367" s="2">
        <f t="shared" si="223"/>
        <v>44370</v>
      </c>
      <c r="L2367" s="9">
        <f t="shared" si="218"/>
        <v>15</v>
      </c>
      <c r="M2367" s="2">
        <f t="shared" si="219"/>
        <v>44370</v>
      </c>
      <c r="N2367" s="22">
        <v>44377</v>
      </c>
      <c r="O2367" s="22">
        <v>44397</v>
      </c>
      <c r="P2367" s="22">
        <v>44396.5</v>
      </c>
      <c r="Q2367">
        <f t="shared" si="220"/>
        <v>26.5</v>
      </c>
      <c r="R2367" s="33">
        <f t="shared" si="221"/>
        <v>60036.544999999991</v>
      </c>
    </row>
    <row r="2368" spans="1:18" x14ac:dyDescent="0.35">
      <c r="A2368" t="s">
        <v>384</v>
      </c>
      <c r="B2368" s="21" t="s">
        <v>313</v>
      </c>
      <c r="C2368" s="22">
        <v>44377</v>
      </c>
      <c r="D2368" t="s">
        <v>161</v>
      </c>
      <c r="E2368" t="s">
        <v>162</v>
      </c>
      <c r="F2368" s="21" t="s">
        <v>340</v>
      </c>
      <c r="G2368" s="32">
        <v>203.31</v>
      </c>
      <c r="H2368" s="22">
        <v>44363</v>
      </c>
      <c r="I2368" s="23">
        <v>44377</v>
      </c>
      <c r="J2368">
        <f t="shared" si="222"/>
        <v>15</v>
      </c>
      <c r="K2368" s="2">
        <f t="shared" si="223"/>
        <v>44370</v>
      </c>
      <c r="L2368" s="9">
        <f t="shared" si="218"/>
        <v>15</v>
      </c>
      <c r="M2368" s="2">
        <f t="shared" si="219"/>
        <v>44370</v>
      </c>
      <c r="N2368" s="22">
        <v>44377</v>
      </c>
      <c r="O2368" s="22">
        <v>44397</v>
      </c>
      <c r="P2368" s="22">
        <v>44396.5</v>
      </c>
      <c r="Q2368">
        <f t="shared" si="220"/>
        <v>26.5</v>
      </c>
      <c r="R2368" s="33">
        <f t="shared" si="221"/>
        <v>5387.7150000000001</v>
      </c>
    </row>
    <row r="2369" spans="1:18" x14ac:dyDescent="0.35">
      <c r="A2369" t="s">
        <v>384</v>
      </c>
      <c r="B2369" s="21" t="s">
        <v>313</v>
      </c>
      <c r="C2369" s="22">
        <v>44377</v>
      </c>
      <c r="D2369" t="s">
        <v>161</v>
      </c>
      <c r="E2369" t="s">
        <v>162</v>
      </c>
      <c r="F2369" s="21" t="s">
        <v>342</v>
      </c>
      <c r="G2369" s="32">
        <v>47.56</v>
      </c>
      <c r="H2369" s="22">
        <v>44363</v>
      </c>
      <c r="I2369" s="23">
        <v>44377</v>
      </c>
      <c r="J2369">
        <f t="shared" si="222"/>
        <v>15</v>
      </c>
      <c r="K2369" s="2">
        <f t="shared" si="223"/>
        <v>44370</v>
      </c>
      <c r="L2369" s="9">
        <f t="shared" si="218"/>
        <v>15</v>
      </c>
      <c r="M2369" s="2">
        <f t="shared" si="219"/>
        <v>44370</v>
      </c>
      <c r="N2369" s="22">
        <v>44377</v>
      </c>
      <c r="O2369" s="22">
        <v>44397</v>
      </c>
      <c r="P2369" s="22">
        <v>44396.5</v>
      </c>
      <c r="Q2369">
        <f t="shared" si="220"/>
        <v>26.5</v>
      </c>
      <c r="R2369" s="33">
        <f t="shared" si="221"/>
        <v>1260.3400000000001</v>
      </c>
    </row>
    <row r="2370" spans="1:18" x14ac:dyDescent="0.35">
      <c r="A2370" t="s">
        <v>384</v>
      </c>
      <c r="B2370" s="21" t="s">
        <v>313</v>
      </c>
      <c r="C2370" s="22">
        <v>44377</v>
      </c>
      <c r="D2370" t="s">
        <v>201</v>
      </c>
      <c r="E2370" t="s">
        <v>202</v>
      </c>
      <c r="F2370" s="21" t="s">
        <v>261</v>
      </c>
      <c r="G2370" s="32">
        <v>129.11000000000001</v>
      </c>
      <c r="H2370" s="22">
        <v>44363</v>
      </c>
      <c r="I2370" s="23">
        <v>44377</v>
      </c>
      <c r="J2370">
        <f t="shared" si="222"/>
        <v>15</v>
      </c>
      <c r="K2370" s="2">
        <f t="shared" si="223"/>
        <v>44370</v>
      </c>
      <c r="L2370" s="9">
        <f t="shared" si="218"/>
        <v>15</v>
      </c>
      <c r="M2370" s="2">
        <f t="shared" si="219"/>
        <v>44370</v>
      </c>
      <c r="N2370" s="22">
        <v>44377</v>
      </c>
      <c r="O2370" s="22">
        <v>44400</v>
      </c>
      <c r="P2370" s="22">
        <v>44399.5</v>
      </c>
      <c r="Q2370">
        <f t="shared" si="220"/>
        <v>29.5</v>
      </c>
      <c r="R2370" s="33">
        <f t="shared" si="221"/>
        <v>3808.7450000000003</v>
      </c>
    </row>
    <row r="2371" spans="1:18" x14ac:dyDescent="0.35">
      <c r="A2371" t="s">
        <v>384</v>
      </c>
      <c r="B2371" s="21" t="s">
        <v>313</v>
      </c>
      <c r="C2371" s="22">
        <v>44377</v>
      </c>
      <c r="D2371" t="s">
        <v>114</v>
      </c>
      <c r="E2371" t="s">
        <v>115</v>
      </c>
      <c r="F2371" s="21" t="s">
        <v>204</v>
      </c>
      <c r="G2371" s="32">
        <v>31.84</v>
      </c>
      <c r="H2371" s="22">
        <v>44363</v>
      </c>
      <c r="I2371" s="23">
        <v>44377</v>
      </c>
      <c r="J2371">
        <f t="shared" si="222"/>
        <v>15</v>
      </c>
      <c r="K2371" s="2">
        <f t="shared" si="223"/>
        <v>44370</v>
      </c>
      <c r="L2371" s="9">
        <f t="shared" si="218"/>
        <v>15</v>
      </c>
      <c r="M2371" s="2">
        <f t="shared" si="219"/>
        <v>44370</v>
      </c>
      <c r="N2371" s="22">
        <v>44377</v>
      </c>
      <c r="O2371" s="22">
        <v>44407</v>
      </c>
      <c r="P2371" s="22">
        <v>44406.5</v>
      </c>
      <c r="Q2371">
        <f t="shared" si="220"/>
        <v>36.5</v>
      </c>
      <c r="R2371" s="33">
        <f t="shared" si="221"/>
        <v>1162.1600000000001</v>
      </c>
    </row>
    <row r="2372" spans="1:18" x14ac:dyDescent="0.35">
      <c r="A2372" t="s">
        <v>384</v>
      </c>
      <c r="B2372" s="21" t="s">
        <v>313</v>
      </c>
      <c r="C2372" s="22">
        <v>44377</v>
      </c>
      <c r="D2372" t="s">
        <v>217</v>
      </c>
      <c r="E2372" t="s">
        <v>218</v>
      </c>
      <c r="F2372" s="21" t="s">
        <v>219</v>
      </c>
      <c r="G2372" s="32">
        <v>827.40999999999985</v>
      </c>
      <c r="H2372" s="22">
        <v>44363</v>
      </c>
      <c r="I2372" s="23">
        <v>44377</v>
      </c>
      <c r="J2372">
        <f t="shared" si="222"/>
        <v>15</v>
      </c>
      <c r="K2372" s="2">
        <f t="shared" si="223"/>
        <v>44370</v>
      </c>
      <c r="L2372" s="9">
        <f t="shared" si="218"/>
        <v>15</v>
      </c>
      <c r="M2372" s="2">
        <f t="shared" si="219"/>
        <v>44370</v>
      </c>
      <c r="N2372" s="22">
        <v>44377</v>
      </c>
      <c r="O2372" s="22">
        <v>44407</v>
      </c>
      <c r="P2372" s="22">
        <v>44406.5</v>
      </c>
      <c r="Q2372">
        <f t="shared" si="220"/>
        <v>36.5</v>
      </c>
      <c r="R2372" s="33">
        <f t="shared" si="221"/>
        <v>30200.464999999997</v>
      </c>
    </row>
    <row r="2373" spans="1:18" x14ac:dyDescent="0.35">
      <c r="A2373" t="s">
        <v>384</v>
      </c>
      <c r="B2373" s="21" t="s">
        <v>313</v>
      </c>
      <c r="C2373" s="22">
        <v>44377</v>
      </c>
      <c r="D2373" t="s">
        <v>201</v>
      </c>
      <c r="E2373" t="s">
        <v>202</v>
      </c>
      <c r="F2373" s="21" t="s">
        <v>319</v>
      </c>
      <c r="G2373" s="32">
        <v>202.55</v>
      </c>
      <c r="H2373" s="22">
        <v>44363</v>
      </c>
      <c r="I2373" s="23">
        <v>44377</v>
      </c>
      <c r="J2373">
        <f t="shared" si="222"/>
        <v>15</v>
      </c>
      <c r="K2373" s="2">
        <f t="shared" si="223"/>
        <v>44370</v>
      </c>
      <c r="L2373" s="9">
        <f t="shared" si="218"/>
        <v>15</v>
      </c>
      <c r="M2373" s="2">
        <f t="shared" si="219"/>
        <v>44370</v>
      </c>
      <c r="N2373" s="22">
        <v>44377</v>
      </c>
      <c r="O2373" s="22">
        <v>44407</v>
      </c>
      <c r="P2373" s="22">
        <v>44406.5</v>
      </c>
      <c r="Q2373">
        <f t="shared" si="220"/>
        <v>36.5</v>
      </c>
      <c r="R2373" s="33">
        <f t="shared" si="221"/>
        <v>7393.0750000000007</v>
      </c>
    </row>
    <row r="2374" spans="1:18" x14ac:dyDescent="0.35">
      <c r="A2374" t="s">
        <v>384</v>
      </c>
      <c r="B2374" s="21" t="s">
        <v>313</v>
      </c>
      <c r="C2374" s="22">
        <v>44377</v>
      </c>
      <c r="D2374" t="s">
        <v>201</v>
      </c>
      <c r="E2374" t="s">
        <v>202</v>
      </c>
      <c r="F2374" s="21" t="s">
        <v>164</v>
      </c>
      <c r="G2374" s="32">
        <v>264.55</v>
      </c>
      <c r="H2374" s="22">
        <v>44363</v>
      </c>
      <c r="I2374" s="23">
        <v>44377</v>
      </c>
      <c r="J2374">
        <f t="shared" si="222"/>
        <v>15</v>
      </c>
      <c r="K2374" s="2">
        <f t="shared" si="223"/>
        <v>44370</v>
      </c>
      <c r="L2374" s="9">
        <f t="shared" si="218"/>
        <v>15</v>
      </c>
      <c r="M2374" s="2">
        <f t="shared" si="219"/>
        <v>44370</v>
      </c>
      <c r="N2374" s="22">
        <v>44377</v>
      </c>
      <c r="O2374" s="22">
        <v>44407</v>
      </c>
      <c r="P2374" s="22">
        <v>44406.5</v>
      </c>
      <c r="Q2374">
        <f t="shared" si="220"/>
        <v>36.5</v>
      </c>
      <c r="R2374" s="33">
        <f t="shared" si="221"/>
        <v>9656.0750000000007</v>
      </c>
    </row>
    <row r="2375" spans="1:18" x14ac:dyDescent="0.35">
      <c r="A2375" t="s">
        <v>384</v>
      </c>
      <c r="B2375" s="21" t="s">
        <v>313</v>
      </c>
      <c r="C2375" s="22">
        <v>44377</v>
      </c>
      <c r="D2375" t="s">
        <v>114</v>
      </c>
      <c r="E2375" t="s">
        <v>115</v>
      </c>
      <c r="F2375" s="21" t="s">
        <v>232</v>
      </c>
      <c r="G2375" s="32">
        <v>35.349999999999994</v>
      </c>
      <c r="H2375" s="22">
        <v>44363</v>
      </c>
      <c r="I2375" s="23">
        <v>44377</v>
      </c>
      <c r="J2375">
        <f t="shared" si="222"/>
        <v>15</v>
      </c>
      <c r="K2375" s="2">
        <f t="shared" si="223"/>
        <v>44370</v>
      </c>
      <c r="L2375" s="9">
        <f t="shared" si="218"/>
        <v>15</v>
      </c>
      <c r="M2375" s="2">
        <f t="shared" si="219"/>
        <v>44370</v>
      </c>
      <c r="N2375" s="22">
        <v>44377</v>
      </c>
      <c r="O2375" s="22">
        <v>44407</v>
      </c>
      <c r="P2375" s="22">
        <v>44406.5</v>
      </c>
      <c r="Q2375">
        <f t="shared" si="220"/>
        <v>36.5</v>
      </c>
      <c r="R2375" s="33">
        <f t="shared" si="221"/>
        <v>1290.2749999999999</v>
      </c>
    </row>
    <row r="2376" spans="1:18" x14ac:dyDescent="0.35">
      <c r="A2376" t="s">
        <v>384</v>
      </c>
      <c r="B2376" s="21" t="s">
        <v>313</v>
      </c>
      <c r="C2376" s="22">
        <v>44377</v>
      </c>
      <c r="D2376" t="s">
        <v>114</v>
      </c>
      <c r="E2376" t="s">
        <v>115</v>
      </c>
      <c r="F2376" s="21" t="s">
        <v>234</v>
      </c>
      <c r="G2376" s="32">
        <v>34.81</v>
      </c>
      <c r="H2376" s="22">
        <v>44363</v>
      </c>
      <c r="I2376" s="23">
        <v>44377</v>
      </c>
      <c r="J2376">
        <f t="shared" si="222"/>
        <v>15</v>
      </c>
      <c r="K2376" s="2">
        <f t="shared" si="223"/>
        <v>44370</v>
      </c>
      <c r="L2376" s="9">
        <f t="shared" si="218"/>
        <v>15</v>
      </c>
      <c r="M2376" s="2">
        <f t="shared" si="219"/>
        <v>44370</v>
      </c>
      <c r="N2376" s="22">
        <v>44377</v>
      </c>
      <c r="O2376" s="22">
        <v>44407</v>
      </c>
      <c r="P2376" s="22">
        <v>44406.5</v>
      </c>
      <c r="Q2376">
        <f t="shared" si="220"/>
        <v>36.5</v>
      </c>
      <c r="R2376" s="33">
        <f t="shared" si="221"/>
        <v>1270.5650000000001</v>
      </c>
    </row>
    <row r="2377" spans="1:18" x14ac:dyDescent="0.35">
      <c r="A2377" t="s">
        <v>384</v>
      </c>
      <c r="B2377" s="21" t="s">
        <v>313</v>
      </c>
      <c r="C2377" s="22">
        <v>44377</v>
      </c>
      <c r="D2377" t="s">
        <v>347</v>
      </c>
      <c r="E2377" t="s">
        <v>348</v>
      </c>
      <c r="F2377" s="21" t="s">
        <v>344</v>
      </c>
      <c r="G2377" s="32">
        <v>19.64</v>
      </c>
      <c r="H2377" s="22">
        <v>44363</v>
      </c>
      <c r="I2377" s="23">
        <v>44377</v>
      </c>
      <c r="J2377">
        <f t="shared" si="222"/>
        <v>15</v>
      </c>
      <c r="K2377" s="2">
        <f t="shared" si="223"/>
        <v>44370</v>
      </c>
      <c r="L2377" s="9">
        <f t="shared" si="218"/>
        <v>15</v>
      </c>
      <c r="M2377" s="2">
        <f t="shared" si="219"/>
        <v>44370</v>
      </c>
      <c r="N2377" s="22">
        <v>44377</v>
      </c>
      <c r="O2377" s="22">
        <v>44407</v>
      </c>
      <c r="P2377" s="22">
        <v>44406.5</v>
      </c>
      <c r="Q2377">
        <f t="shared" si="220"/>
        <v>36.5</v>
      </c>
      <c r="R2377" s="33">
        <f t="shared" si="221"/>
        <v>716.86</v>
      </c>
    </row>
    <row r="2378" spans="1:18" x14ac:dyDescent="0.35">
      <c r="A2378" t="s">
        <v>384</v>
      </c>
      <c r="B2378" s="21" t="s">
        <v>313</v>
      </c>
      <c r="C2378" s="22">
        <v>44377</v>
      </c>
      <c r="D2378" t="s">
        <v>201</v>
      </c>
      <c r="E2378" t="s">
        <v>202</v>
      </c>
      <c r="F2378" s="21" t="s">
        <v>344</v>
      </c>
      <c r="G2378" s="32">
        <v>169.41</v>
      </c>
      <c r="H2378" s="22">
        <v>44363</v>
      </c>
      <c r="I2378" s="23">
        <v>44377</v>
      </c>
      <c r="J2378">
        <f t="shared" si="222"/>
        <v>15</v>
      </c>
      <c r="K2378" s="2">
        <f t="shared" si="223"/>
        <v>44370</v>
      </c>
      <c r="L2378" s="9">
        <f t="shared" si="218"/>
        <v>15</v>
      </c>
      <c r="M2378" s="2">
        <f t="shared" si="219"/>
        <v>44370</v>
      </c>
      <c r="N2378" s="22">
        <v>44377</v>
      </c>
      <c r="O2378" s="22">
        <v>44407</v>
      </c>
      <c r="P2378" s="22">
        <v>44406.5</v>
      </c>
      <c r="Q2378">
        <f t="shared" si="220"/>
        <v>36.5</v>
      </c>
      <c r="R2378" s="33">
        <f t="shared" si="221"/>
        <v>6183.4650000000001</v>
      </c>
    </row>
    <row r="2379" spans="1:18" x14ac:dyDescent="0.35">
      <c r="A2379" t="s">
        <v>384</v>
      </c>
      <c r="B2379" s="21" t="s">
        <v>313</v>
      </c>
      <c r="C2379" s="22">
        <v>44377</v>
      </c>
      <c r="D2379" t="s">
        <v>349</v>
      </c>
      <c r="E2379" t="s">
        <v>350</v>
      </c>
      <c r="F2379" s="21" t="s">
        <v>351</v>
      </c>
      <c r="G2379" s="32">
        <v>46.129999999999995</v>
      </c>
      <c r="H2379" s="22">
        <v>44363</v>
      </c>
      <c r="I2379" s="23">
        <v>44377</v>
      </c>
      <c r="J2379">
        <f t="shared" si="222"/>
        <v>15</v>
      </c>
      <c r="K2379" s="2">
        <f t="shared" si="223"/>
        <v>44370</v>
      </c>
      <c r="L2379" s="9">
        <f t="shared" ref="L2379:L2442" si="224">I2379-H2379+1</f>
        <v>15</v>
      </c>
      <c r="M2379" s="2">
        <f t="shared" ref="M2379:M2442" si="225">(H2379+I2379)/2</f>
        <v>44370</v>
      </c>
      <c r="N2379" s="22">
        <v>44377</v>
      </c>
      <c r="O2379" s="22">
        <v>44407</v>
      </c>
      <c r="P2379" s="22">
        <v>44406.5</v>
      </c>
      <c r="Q2379">
        <f t="shared" ref="Q2379:Q2442" si="226">P2379-M2379</f>
        <v>36.5</v>
      </c>
      <c r="R2379" s="33">
        <f t="shared" ref="R2379:R2442" si="227">Q2379*G2379</f>
        <v>1683.7449999999999</v>
      </c>
    </row>
    <row r="2380" spans="1:18" x14ac:dyDescent="0.35">
      <c r="A2380" t="s">
        <v>384</v>
      </c>
      <c r="B2380" s="21" t="s">
        <v>313</v>
      </c>
      <c r="C2380" s="22">
        <v>44377</v>
      </c>
      <c r="D2380" t="s">
        <v>352</v>
      </c>
      <c r="E2380" t="s">
        <v>353</v>
      </c>
      <c r="F2380" s="21" t="s">
        <v>354</v>
      </c>
      <c r="G2380" s="32">
        <v>2.1800000000000002</v>
      </c>
      <c r="H2380" s="22">
        <v>44363</v>
      </c>
      <c r="I2380" s="23">
        <v>44377</v>
      </c>
      <c r="J2380">
        <f t="shared" si="222"/>
        <v>15</v>
      </c>
      <c r="K2380" s="2">
        <f t="shared" si="223"/>
        <v>44370</v>
      </c>
      <c r="L2380" s="9">
        <f t="shared" si="224"/>
        <v>15</v>
      </c>
      <c r="M2380" s="2">
        <f t="shared" si="225"/>
        <v>44370</v>
      </c>
      <c r="N2380" s="22">
        <v>44377</v>
      </c>
      <c r="O2380" s="22">
        <v>44407</v>
      </c>
      <c r="P2380" s="22">
        <v>44406.5</v>
      </c>
      <c r="Q2380">
        <f t="shared" si="226"/>
        <v>36.5</v>
      </c>
      <c r="R2380" s="33">
        <f t="shared" si="227"/>
        <v>79.570000000000007</v>
      </c>
    </row>
    <row r="2381" spans="1:18" x14ac:dyDescent="0.35">
      <c r="A2381" t="s">
        <v>384</v>
      </c>
      <c r="B2381" s="21" t="s">
        <v>313</v>
      </c>
      <c r="C2381" s="22">
        <v>44377</v>
      </c>
      <c r="D2381" t="s">
        <v>355</v>
      </c>
      <c r="E2381" t="s">
        <v>356</v>
      </c>
      <c r="F2381" s="21" t="s">
        <v>354</v>
      </c>
      <c r="G2381" s="32">
        <v>6.03</v>
      </c>
      <c r="H2381" s="22">
        <v>44363</v>
      </c>
      <c r="I2381" s="23">
        <v>44377</v>
      </c>
      <c r="J2381">
        <f t="shared" si="222"/>
        <v>15</v>
      </c>
      <c r="K2381" s="2">
        <f t="shared" si="223"/>
        <v>44370</v>
      </c>
      <c r="L2381" s="9">
        <f t="shared" si="224"/>
        <v>15</v>
      </c>
      <c r="M2381" s="2">
        <f t="shared" si="225"/>
        <v>44370</v>
      </c>
      <c r="N2381" s="22">
        <v>44377</v>
      </c>
      <c r="O2381" s="22">
        <v>44407</v>
      </c>
      <c r="P2381" s="22">
        <v>44406.5</v>
      </c>
      <c r="Q2381">
        <f t="shared" si="226"/>
        <v>36.5</v>
      </c>
      <c r="R2381" s="33">
        <f t="shared" si="227"/>
        <v>220.095</v>
      </c>
    </row>
    <row r="2382" spans="1:18" x14ac:dyDescent="0.35">
      <c r="A2382" t="s">
        <v>384</v>
      </c>
      <c r="B2382" s="21" t="s">
        <v>313</v>
      </c>
      <c r="C2382" s="22">
        <v>44377</v>
      </c>
      <c r="D2382" t="s">
        <v>201</v>
      </c>
      <c r="E2382" t="s">
        <v>202</v>
      </c>
      <c r="F2382" s="21" t="s">
        <v>109</v>
      </c>
      <c r="G2382" s="32">
        <v>326.27999999999997</v>
      </c>
      <c r="H2382" s="22">
        <v>44363</v>
      </c>
      <c r="I2382" s="23">
        <v>44377</v>
      </c>
      <c r="J2382">
        <f t="shared" si="222"/>
        <v>15</v>
      </c>
      <c r="K2382" s="2">
        <f t="shared" si="223"/>
        <v>44370</v>
      </c>
      <c r="L2382" s="9">
        <f t="shared" si="224"/>
        <v>15</v>
      </c>
      <c r="M2382" s="2">
        <f t="shared" si="225"/>
        <v>44370</v>
      </c>
      <c r="N2382" s="22">
        <v>44377</v>
      </c>
      <c r="O2382" s="22">
        <v>44407</v>
      </c>
      <c r="P2382" s="22">
        <v>44406.5</v>
      </c>
      <c r="Q2382">
        <f t="shared" si="226"/>
        <v>36.5</v>
      </c>
      <c r="R2382" s="33">
        <f t="shared" si="227"/>
        <v>11909.22</v>
      </c>
    </row>
    <row r="2383" spans="1:18" x14ac:dyDescent="0.35">
      <c r="A2383" t="s">
        <v>384</v>
      </c>
      <c r="B2383" s="21" t="s">
        <v>313</v>
      </c>
      <c r="C2383" s="22">
        <v>44377</v>
      </c>
      <c r="D2383" t="s">
        <v>114</v>
      </c>
      <c r="E2383" t="s">
        <v>115</v>
      </c>
      <c r="F2383" s="21" t="s">
        <v>247</v>
      </c>
      <c r="G2383" s="32">
        <v>18.350000000000001</v>
      </c>
      <c r="H2383" s="22">
        <v>44363</v>
      </c>
      <c r="I2383" s="23">
        <v>44377</v>
      </c>
      <c r="J2383">
        <f t="shared" si="222"/>
        <v>15</v>
      </c>
      <c r="K2383" s="2">
        <f t="shared" si="223"/>
        <v>44370</v>
      </c>
      <c r="L2383" s="9">
        <f t="shared" si="224"/>
        <v>15</v>
      </c>
      <c r="M2383" s="2">
        <f t="shared" si="225"/>
        <v>44370</v>
      </c>
      <c r="N2383" s="22">
        <v>44377</v>
      </c>
      <c r="O2383" s="22">
        <v>44407</v>
      </c>
      <c r="P2383" s="22">
        <v>44406.5</v>
      </c>
      <c r="Q2383">
        <f t="shared" si="226"/>
        <v>36.5</v>
      </c>
      <c r="R2383" s="33">
        <f t="shared" si="227"/>
        <v>669.77500000000009</v>
      </c>
    </row>
    <row r="2384" spans="1:18" x14ac:dyDescent="0.35">
      <c r="A2384" t="s">
        <v>384</v>
      </c>
      <c r="B2384" s="21" t="s">
        <v>313</v>
      </c>
      <c r="C2384" s="22">
        <v>44377</v>
      </c>
      <c r="D2384" t="s">
        <v>201</v>
      </c>
      <c r="E2384" t="s">
        <v>202</v>
      </c>
      <c r="F2384" s="21" t="s">
        <v>102</v>
      </c>
      <c r="G2384" s="32">
        <v>79.570000000000007</v>
      </c>
      <c r="H2384" s="22">
        <v>44363</v>
      </c>
      <c r="I2384" s="23">
        <v>44377</v>
      </c>
      <c r="J2384">
        <f t="shared" si="222"/>
        <v>15</v>
      </c>
      <c r="K2384" s="2">
        <f t="shared" si="223"/>
        <v>44370</v>
      </c>
      <c r="L2384" s="9">
        <f t="shared" si="224"/>
        <v>15</v>
      </c>
      <c r="M2384" s="2">
        <f t="shared" si="225"/>
        <v>44370</v>
      </c>
      <c r="N2384" s="22">
        <v>44377</v>
      </c>
      <c r="O2384" s="22">
        <v>44407</v>
      </c>
      <c r="P2384" s="22">
        <v>44406.5</v>
      </c>
      <c r="Q2384">
        <f t="shared" si="226"/>
        <v>36.5</v>
      </c>
      <c r="R2384" s="33">
        <f t="shared" si="227"/>
        <v>2904.3050000000003</v>
      </c>
    </row>
    <row r="2385" spans="1:18" x14ac:dyDescent="0.35">
      <c r="A2385" t="s">
        <v>384</v>
      </c>
      <c r="B2385" s="21" t="s">
        <v>313</v>
      </c>
      <c r="C2385" s="22">
        <v>44377</v>
      </c>
      <c r="D2385" t="s">
        <v>114</v>
      </c>
      <c r="E2385" t="s">
        <v>115</v>
      </c>
      <c r="F2385" s="21" t="s">
        <v>239</v>
      </c>
      <c r="G2385" s="32">
        <v>24.98</v>
      </c>
      <c r="H2385" s="22">
        <v>44363</v>
      </c>
      <c r="I2385" s="23">
        <v>44377</v>
      </c>
      <c r="J2385">
        <f t="shared" si="222"/>
        <v>15</v>
      </c>
      <c r="K2385" s="2">
        <f t="shared" si="223"/>
        <v>44370</v>
      </c>
      <c r="L2385" s="9">
        <f t="shared" si="224"/>
        <v>15</v>
      </c>
      <c r="M2385" s="2">
        <f t="shared" si="225"/>
        <v>44370</v>
      </c>
      <c r="N2385" s="22">
        <v>44377</v>
      </c>
      <c r="O2385" s="22">
        <v>44407</v>
      </c>
      <c r="P2385" s="22">
        <v>44406.5</v>
      </c>
      <c r="Q2385">
        <f t="shared" si="226"/>
        <v>36.5</v>
      </c>
      <c r="R2385" s="33">
        <f t="shared" si="227"/>
        <v>911.77</v>
      </c>
    </row>
    <row r="2386" spans="1:18" x14ac:dyDescent="0.35">
      <c r="A2386" t="s">
        <v>384</v>
      </c>
      <c r="B2386" s="21" t="s">
        <v>313</v>
      </c>
      <c r="C2386" s="22">
        <v>44377</v>
      </c>
      <c r="D2386" t="s">
        <v>110</v>
      </c>
      <c r="E2386" t="s">
        <v>111</v>
      </c>
      <c r="F2386" s="21" t="s">
        <v>239</v>
      </c>
      <c r="G2386" s="32">
        <v>41.31</v>
      </c>
      <c r="H2386" s="22">
        <v>44363</v>
      </c>
      <c r="I2386" s="23">
        <v>44377</v>
      </c>
      <c r="J2386">
        <f t="shared" si="222"/>
        <v>15</v>
      </c>
      <c r="K2386" s="2">
        <f t="shared" si="223"/>
        <v>44370</v>
      </c>
      <c r="L2386" s="9">
        <f t="shared" si="224"/>
        <v>15</v>
      </c>
      <c r="M2386" s="2">
        <f t="shared" si="225"/>
        <v>44370</v>
      </c>
      <c r="N2386" s="22">
        <v>44377</v>
      </c>
      <c r="O2386" s="22">
        <v>44407</v>
      </c>
      <c r="P2386" s="22">
        <v>44406.5</v>
      </c>
      <c r="Q2386">
        <f t="shared" si="226"/>
        <v>36.5</v>
      </c>
      <c r="R2386" s="33">
        <f t="shared" si="227"/>
        <v>1507.8150000000001</v>
      </c>
    </row>
    <row r="2387" spans="1:18" x14ac:dyDescent="0.35">
      <c r="A2387" t="s">
        <v>384</v>
      </c>
      <c r="B2387" s="21" t="s">
        <v>313</v>
      </c>
      <c r="C2387" s="22">
        <v>44377</v>
      </c>
      <c r="D2387" t="s">
        <v>148</v>
      </c>
      <c r="E2387" t="s">
        <v>149</v>
      </c>
      <c r="F2387" s="21" t="s">
        <v>205</v>
      </c>
      <c r="G2387" s="32">
        <v>337.38</v>
      </c>
      <c r="H2387" s="22">
        <v>44363</v>
      </c>
      <c r="I2387" s="23">
        <v>44377</v>
      </c>
      <c r="J2387">
        <f t="shared" si="222"/>
        <v>15</v>
      </c>
      <c r="K2387" s="2">
        <f t="shared" si="223"/>
        <v>44370</v>
      </c>
      <c r="L2387" s="9">
        <f t="shared" si="224"/>
        <v>15</v>
      </c>
      <c r="M2387" s="2">
        <f t="shared" si="225"/>
        <v>44370</v>
      </c>
      <c r="N2387" s="22">
        <v>44377</v>
      </c>
      <c r="O2387" s="22">
        <v>44410</v>
      </c>
      <c r="P2387" s="22">
        <v>44407.5</v>
      </c>
      <c r="Q2387">
        <f t="shared" si="226"/>
        <v>37.5</v>
      </c>
      <c r="R2387" s="33">
        <f t="shared" si="227"/>
        <v>12651.75</v>
      </c>
    </row>
    <row r="2388" spans="1:18" x14ac:dyDescent="0.35">
      <c r="A2388" t="s">
        <v>384</v>
      </c>
      <c r="B2388" s="21" t="s">
        <v>313</v>
      </c>
      <c r="C2388" s="22">
        <v>44377</v>
      </c>
      <c r="D2388" t="s">
        <v>171</v>
      </c>
      <c r="E2388" t="s">
        <v>172</v>
      </c>
      <c r="F2388" s="21" t="s">
        <v>206</v>
      </c>
      <c r="G2388" s="32">
        <v>887.78000000000009</v>
      </c>
      <c r="H2388" s="22">
        <v>44363</v>
      </c>
      <c r="I2388" s="23">
        <v>44377</v>
      </c>
      <c r="J2388">
        <f t="shared" si="222"/>
        <v>15</v>
      </c>
      <c r="K2388" s="2">
        <f t="shared" si="223"/>
        <v>44370</v>
      </c>
      <c r="L2388" s="9">
        <f t="shared" si="224"/>
        <v>15</v>
      </c>
      <c r="M2388" s="2">
        <f t="shared" si="225"/>
        <v>44370</v>
      </c>
      <c r="N2388" s="22">
        <v>44377</v>
      </c>
      <c r="O2388" s="22">
        <v>44410</v>
      </c>
      <c r="P2388" s="22">
        <v>44407.5</v>
      </c>
      <c r="Q2388">
        <f t="shared" si="226"/>
        <v>37.5</v>
      </c>
      <c r="R2388" s="33">
        <f t="shared" si="227"/>
        <v>33291.75</v>
      </c>
    </row>
    <row r="2389" spans="1:18" x14ac:dyDescent="0.35">
      <c r="A2389" t="s">
        <v>384</v>
      </c>
      <c r="B2389" s="21" t="s">
        <v>313</v>
      </c>
      <c r="C2389" s="22">
        <v>44377</v>
      </c>
      <c r="D2389" t="s">
        <v>207</v>
      </c>
      <c r="E2389" t="s">
        <v>208</v>
      </c>
      <c r="F2389" s="21" t="s">
        <v>209</v>
      </c>
      <c r="G2389" s="32">
        <v>13.799999999999999</v>
      </c>
      <c r="H2389" s="22">
        <v>44363</v>
      </c>
      <c r="I2389" s="23">
        <v>44377</v>
      </c>
      <c r="J2389">
        <f t="shared" si="222"/>
        <v>15</v>
      </c>
      <c r="K2389" s="2">
        <f t="shared" si="223"/>
        <v>44370</v>
      </c>
      <c r="L2389" s="9">
        <f t="shared" si="224"/>
        <v>15</v>
      </c>
      <c r="M2389" s="2">
        <f t="shared" si="225"/>
        <v>44370</v>
      </c>
      <c r="N2389" s="22">
        <v>44377</v>
      </c>
      <c r="O2389" s="22">
        <v>44410</v>
      </c>
      <c r="P2389" s="22">
        <v>44407.5</v>
      </c>
      <c r="Q2389">
        <f t="shared" si="226"/>
        <v>37.5</v>
      </c>
      <c r="R2389" s="33">
        <f t="shared" si="227"/>
        <v>517.5</v>
      </c>
    </row>
    <row r="2390" spans="1:18" x14ac:dyDescent="0.35">
      <c r="A2390" t="s">
        <v>384</v>
      </c>
      <c r="B2390" s="21" t="s">
        <v>313</v>
      </c>
      <c r="C2390" s="22">
        <v>44377</v>
      </c>
      <c r="D2390" t="s">
        <v>171</v>
      </c>
      <c r="E2390" t="s">
        <v>172</v>
      </c>
      <c r="F2390" s="21" t="s">
        <v>210</v>
      </c>
      <c r="G2390" s="32">
        <v>143.22999999999999</v>
      </c>
      <c r="H2390" s="22">
        <v>44363</v>
      </c>
      <c r="I2390" s="23">
        <v>44377</v>
      </c>
      <c r="J2390">
        <f t="shared" si="222"/>
        <v>15</v>
      </c>
      <c r="K2390" s="2">
        <f t="shared" si="223"/>
        <v>44370</v>
      </c>
      <c r="L2390" s="9">
        <f t="shared" si="224"/>
        <v>15</v>
      </c>
      <c r="M2390" s="2">
        <f t="shared" si="225"/>
        <v>44370</v>
      </c>
      <c r="N2390" s="22">
        <v>44377</v>
      </c>
      <c r="O2390" s="22">
        <v>44410</v>
      </c>
      <c r="P2390" s="22">
        <v>44407.5</v>
      </c>
      <c r="Q2390">
        <f t="shared" si="226"/>
        <v>37.5</v>
      </c>
      <c r="R2390" s="33">
        <f t="shared" si="227"/>
        <v>5371.125</v>
      </c>
    </row>
    <row r="2391" spans="1:18" x14ac:dyDescent="0.35">
      <c r="A2391" t="s">
        <v>384</v>
      </c>
      <c r="B2391" s="21" t="s">
        <v>313</v>
      </c>
      <c r="C2391" s="22">
        <v>44377</v>
      </c>
      <c r="D2391" t="s">
        <v>110</v>
      </c>
      <c r="E2391" t="s">
        <v>111</v>
      </c>
      <c r="F2391" s="21" t="s">
        <v>214</v>
      </c>
      <c r="G2391" s="32">
        <v>49.07</v>
      </c>
      <c r="H2391" s="22">
        <v>44363</v>
      </c>
      <c r="I2391" s="23">
        <v>44377</v>
      </c>
      <c r="J2391">
        <f t="shared" si="222"/>
        <v>15</v>
      </c>
      <c r="K2391" s="2">
        <f t="shared" si="223"/>
        <v>44370</v>
      </c>
      <c r="L2391" s="9">
        <f t="shared" si="224"/>
        <v>15</v>
      </c>
      <c r="M2391" s="2">
        <f t="shared" si="225"/>
        <v>44370</v>
      </c>
      <c r="N2391" s="22">
        <v>44377</v>
      </c>
      <c r="O2391" s="22">
        <v>44410</v>
      </c>
      <c r="P2391" s="22">
        <v>44407.5</v>
      </c>
      <c r="Q2391">
        <f t="shared" si="226"/>
        <v>37.5</v>
      </c>
      <c r="R2391" s="33">
        <f t="shared" si="227"/>
        <v>1840.125</v>
      </c>
    </row>
    <row r="2392" spans="1:18" x14ac:dyDescent="0.35">
      <c r="A2392" t="s">
        <v>384</v>
      </c>
      <c r="B2392" s="21" t="s">
        <v>313</v>
      </c>
      <c r="C2392" s="22">
        <v>44377</v>
      </c>
      <c r="D2392" t="s">
        <v>110</v>
      </c>
      <c r="E2392" t="s">
        <v>111</v>
      </c>
      <c r="F2392" s="21" t="s">
        <v>221</v>
      </c>
      <c r="G2392" s="32">
        <v>190.17</v>
      </c>
      <c r="H2392" s="22">
        <v>44363</v>
      </c>
      <c r="I2392" s="23">
        <v>44377</v>
      </c>
      <c r="J2392">
        <f t="shared" si="222"/>
        <v>15</v>
      </c>
      <c r="K2392" s="2">
        <f t="shared" si="223"/>
        <v>44370</v>
      </c>
      <c r="L2392" s="9">
        <f t="shared" si="224"/>
        <v>15</v>
      </c>
      <c r="M2392" s="2">
        <f t="shared" si="225"/>
        <v>44370</v>
      </c>
      <c r="N2392" s="22">
        <v>44377</v>
      </c>
      <c r="O2392" s="22">
        <v>44410</v>
      </c>
      <c r="P2392" s="22">
        <v>44407.5</v>
      </c>
      <c r="Q2392">
        <f t="shared" si="226"/>
        <v>37.5</v>
      </c>
      <c r="R2392" s="33">
        <f t="shared" si="227"/>
        <v>7131.3749999999991</v>
      </c>
    </row>
    <row r="2393" spans="1:18" x14ac:dyDescent="0.35">
      <c r="A2393" t="s">
        <v>384</v>
      </c>
      <c r="B2393" s="21" t="s">
        <v>313</v>
      </c>
      <c r="C2393" s="22">
        <v>44377</v>
      </c>
      <c r="D2393" t="s">
        <v>199</v>
      </c>
      <c r="E2393" t="s">
        <v>200</v>
      </c>
      <c r="F2393" s="21" t="s">
        <v>89</v>
      </c>
      <c r="G2393" s="32">
        <v>721.75</v>
      </c>
      <c r="H2393" s="22">
        <v>44363</v>
      </c>
      <c r="I2393" s="23">
        <v>44377</v>
      </c>
      <c r="J2393">
        <f t="shared" si="222"/>
        <v>15</v>
      </c>
      <c r="K2393" s="2">
        <f t="shared" si="223"/>
        <v>44370</v>
      </c>
      <c r="L2393" s="9">
        <f t="shared" si="224"/>
        <v>15</v>
      </c>
      <c r="M2393" s="2">
        <f t="shared" si="225"/>
        <v>44370</v>
      </c>
      <c r="N2393" s="22">
        <v>44377</v>
      </c>
      <c r="O2393" s="22">
        <v>44410</v>
      </c>
      <c r="P2393" s="22">
        <v>44407.5</v>
      </c>
      <c r="Q2393">
        <f t="shared" si="226"/>
        <v>37.5</v>
      </c>
      <c r="R2393" s="33">
        <f t="shared" si="227"/>
        <v>27065.625</v>
      </c>
    </row>
    <row r="2394" spans="1:18" x14ac:dyDescent="0.35">
      <c r="A2394" t="s">
        <v>384</v>
      </c>
      <c r="B2394" s="21" t="s">
        <v>313</v>
      </c>
      <c r="C2394" s="22">
        <v>44377</v>
      </c>
      <c r="D2394" t="s">
        <v>201</v>
      </c>
      <c r="E2394" t="s">
        <v>202</v>
      </c>
      <c r="F2394" s="21" t="s">
        <v>203</v>
      </c>
      <c r="G2394" s="32">
        <v>11.73</v>
      </c>
      <c r="H2394" s="22">
        <v>44363</v>
      </c>
      <c r="I2394" s="23">
        <v>44377</v>
      </c>
      <c r="J2394">
        <f t="shared" si="222"/>
        <v>15</v>
      </c>
      <c r="K2394" s="2">
        <f t="shared" si="223"/>
        <v>44370</v>
      </c>
      <c r="L2394" s="9">
        <f t="shared" si="224"/>
        <v>15</v>
      </c>
      <c r="M2394" s="2">
        <f t="shared" si="225"/>
        <v>44370</v>
      </c>
      <c r="N2394" s="22">
        <v>44377</v>
      </c>
      <c r="O2394" s="22">
        <v>44410</v>
      </c>
      <c r="P2394" s="22">
        <v>44407.5</v>
      </c>
      <c r="Q2394">
        <f t="shared" si="226"/>
        <v>37.5</v>
      </c>
      <c r="R2394" s="33">
        <f t="shared" si="227"/>
        <v>439.875</v>
      </c>
    </row>
    <row r="2395" spans="1:18" x14ac:dyDescent="0.35">
      <c r="A2395" t="s">
        <v>384</v>
      </c>
      <c r="B2395" s="21" t="s">
        <v>313</v>
      </c>
      <c r="C2395" s="22">
        <v>44377</v>
      </c>
      <c r="D2395" t="s">
        <v>110</v>
      </c>
      <c r="E2395" t="s">
        <v>111</v>
      </c>
      <c r="F2395" s="21" t="s">
        <v>343</v>
      </c>
      <c r="G2395" s="32">
        <v>91</v>
      </c>
      <c r="H2395" s="22">
        <v>44363</v>
      </c>
      <c r="I2395" s="23">
        <v>44377</v>
      </c>
      <c r="J2395">
        <f t="shared" si="222"/>
        <v>15</v>
      </c>
      <c r="K2395" s="2">
        <f t="shared" si="223"/>
        <v>44370</v>
      </c>
      <c r="L2395" s="9">
        <f t="shared" si="224"/>
        <v>15</v>
      </c>
      <c r="M2395" s="2">
        <f t="shared" si="225"/>
        <v>44370</v>
      </c>
      <c r="N2395" s="22">
        <v>44377</v>
      </c>
      <c r="O2395" s="22">
        <v>44410</v>
      </c>
      <c r="P2395" s="22">
        <v>44407.5</v>
      </c>
      <c r="Q2395">
        <f t="shared" si="226"/>
        <v>37.5</v>
      </c>
      <c r="R2395" s="33">
        <f t="shared" si="227"/>
        <v>3412.5</v>
      </c>
    </row>
    <row r="2396" spans="1:18" x14ac:dyDescent="0.35">
      <c r="A2396" t="s">
        <v>384</v>
      </c>
      <c r="B2396" s="21" t="s">
        <v>313</v>
      </c>
      <c r="C2396" s="22">
        <v>44377</v>
      </c>
      <c r="D2396" t="s">
        <v>345</v>
      </c>
      <c r="E2396" t="s">
        <v>346</v>
      </c>
      <c r="F2396" s="21" t="s">
        <v>343</v>
      </c>
      <c r="G2396" s="32">
        <v>2.17</v>
      </c>
      <c r="H2396" s="22">
        <v>44363</v>
      </c>
      <c r="I2396" s="23">
        <v>44377</v>
      </c>
      <c r="J2396">
        <f t="shared" si="222"/>
        <v>15</v>
      </c>
      <c r="K2396" s="2">
        <f t="shared" si="223"/>
        <v>44370</v>
      </c>
      <c r="L2396" s="9">
        <f t="shared" si="224"/>
        <v>15</v>
      </c>
      <c r="M2396" s="2">
        <f t="shared" si="225"/>
        <v>44370</v>
      </c>
      <c r="N2396" s="22">
        <v>44377</v>
      </c>
      <c r="O2396" s="22">
        <v>44410</v>
      </c>
      <c r="P2396" s="22">
        <v>44407.5</v>
      </c>
      <c r="Q2396">
        <f t="shared" si="226"/>
        <v>37.5</v>
      </c>
      <c r="R2396" s="33">
        <f t="shared" si="227"/>
        <v>81.375</v>
      </c>
    </row>
    <row r="2397" spans="1:18" x14ac:dyDescent="0.35">
      <c r="A2397" t="s">
        <v>384</v>
      </c>
      <c r="B2397" s="21" t="s">
        <v>313</v>
      </c>
      <c r="C2397" s="22">
        <v>44377</v>
      </c>
      <c r="D2397" t="s">
        <v>201</v>
      </c>
      <c r="E2397" t="s">
        <v>202</v>
      </c>
      <c r="F2397" s="21" t="s">
        <v>295</v>
      </c>
      <c r="G2397" s="32">
        <v>23.36</v>
      </c>
      <c r="H2397" s="22">
        <v>44363</v>
      </c>
      <c r="I2397" s="23">
        <v>44377</v>
      </c>
      <c r="J2397">
        <f t="shared" si="222"/>
        <v>15</v>
      </c>
      <c r="K2397" s="2">
        <f t="shared" si="223"/>
        <v>44370</v>
      </c>
      <c r="L2397" s="9">
        <f t="shared" si="224"/>
        <v>15</v>
      </c>
      <c r="M2397" s="2">
        <f t="shared" si="225"/>
        <v>44370</v>
      </c>
      <c r="N2397" s="22">
        <v>44377</v>
      </c>
      <c r="O2397" s="22">
        <v>44410</v>
      </c>
      <c r="P2397" s="22">
        <v>44407.5</v>
      </c>
      <c r="Q2397">
        <f t="shared" si="226"/>
        <v>37.5</v>
      </c>
      <c r="R2397" s="33">
        <f t="shared" si="227"/>
        <v>876</v>
      </c>
    </row>
    <row r="2398" spans="1:18" x14ac:dyDescent="0.35">
      <c r="A2398" t="s">
        <v>384</v>
      </c>
      <c r="B2398" s="21" t="s">
        <v>313</v>
      </c>
      <c r="C2398" s="22">
        <v>44377</v>
      </c>
      <c r="D2398" t="s">
        <v>110</v>
      </c>
      <c r="E2398" t="s">
        <v>111</v>
      </c>
      <c r="F2398" s="21" t="s">
        <v>230</v>
      </c>
      <c r="G2398" s="32">
        <v>55.72</v>
      </c>
      <c r="H2398" s="22">
        <v>44363</v>
      </c>
      <c r="I2398" s="23">
        <v>44377</v>
      </c>
      <c r="J2398">
        <f t="shared" si="222"/>
        <v>15</v>
      </c>
      <c r="K2398" s="2">
        <f t="shared" si="223"/>
        <v>44370</v>
      </c>
      <c r="L2398" s="9">
        <f t="shared" si="224"/>
        <v>15</v>
      </c>
      <c r="M2398" s="2">
        <f t="shared" si="225"/>
        <v>44370</v>
      </c>
      <c r="N2398" s="22">
        <v>44377</v>
      </c>
      <c r="O2398" s="22">
        <v>44410</v>
      </c>
      <c r="P2398" s="22">
        <v>44407.5</v>
      </c>
      <c r="Q2398">
        <f t="shared" si="226"/>
        <v>37.5</v>
      </c>
      <c r="R2398" s="33">
        <f t="shared" si="227"/>
        <v>2089.5</v>
      </c>
    </row>
    <row r="2399" spans="1:18" x14ac:dyDescent="0.35">
      <c r="A2399" t="s">
        <v>384</v>
      </c>
      <c r="B2399" s="21" t="s">
        <v>313</v>
      </c>
      <c r="C2399" s="22">
        <v>44377</v>
      </c>
      <c r="D2399" t="s">
        <v>171</v>
      </c>
      <c r="E2399" t="s">
        <v>172</v>
      </c>
      <c r="F2399" s="21" t="s">
        <v>231</v>
      </c>
      <c r="G2399" s="32">
        <v>129.35</v>
      </c>
      <c r="H2399" s="22">
        <v>44363</v>
      </c>
      <c r="I2399" s="23">
        <v>44377</v>
      </c>
      <c r="J2399">
        <f t="shared" si="222"/>
        <v>15</v>
      </c>
      <c r="K2399" s="2">
        <f t="shared" si="223"/>
        <v>44370</v>
      </c>
      <c r="L2399" s="9">
        <f t="shared" si="224"/>
        <v>15</v>
      </c>
      <c r="M2399" s="2">
        <f t="shared" si="225"/>
        <v>44370</v>
      </c>
      <c r="N2399" s="22">
        <v>44377</v>
      </c>
      <c r="O2399" s="22">
        <v>44410</v>
      </c>
      <c r="P2399" s="22">
        <v>44407.5</v>
      </c>
      <c r="Q2399">
        <f t="shared" si="226"/>
        <v>37.5</v>
      </c>
      <c r="R2399" s="33">
        <f t="shared" si="227"/>
        <v>4850.625</v>
      </c>
    </row>
    <row r="2400" spans="1:18" x14ac:dyDescent="0.35">
      <c r="A2400" t="s">
        <v>384</v>
      </c>
      <c r="B2400" s="21" t="s">
        <v>313</v>
      </c>
      <c r="C2400" s="22">
        <v>44377</v>
      </c>
      <c r="D2400" t="s">
        <v>201</v>
      </c>
      <c r="E2400" t="s">
        <v>202</v>
      </c>
      <c r="F2400" s="21" t="s">
        <v>142</v>
      </c>
      <c r="G2400" s="32">
        <v>32.4</v>
      </c>
      <c r="H2400" s="22">
        <v>44363</v>
      </c>
      <c r="I2400" s="23">
        <v>44377</v>
      </c>
      <c r="J2400">
        <f t="shared" si="222"/>
        <v>15</v>
      </c>
      <c r="K2400" s="2">
        <f t="shared" si="223"/>
        <v>44370</v>
      </c>
      <c r="L2400" s="9">
        <f t="shared" si="224"/>
        <v>15</v>
      </c>
      <c r="M2400" s="2">
        <f t="shared" si="225"/>
        <v>44370</v>
      </c>
      <c r="N2400" s="22">
        <v>44377</v>
      </c>
      <c r="O2400" s="22">
        <v>44410</v>
      </c>
      <c r="P2400" s="22">
        <v>44407.5</v>
      </c>
      <c r="Q2400">
        <f t="shared" si="226"/>
        <v>37.5</v>
      </c>
      <c r="R2400" s="33">
        <f t="shared" si="227"/>
        <v>1215</v>
      </c>
    </row>
    <row r="2401" spans="1:18" x14ac:dyDescent="0.35">
      <c r="A2401" t="s">
        <v>384</v>
      </c>
      <c r="B2401" s="21" t="s">
        <v>313</v>
      </c>
      <c r="C2401" s="22">
        <v>44377</v>
      </c>
      <c r="D2401" t="s">
        <v>110</v>
      </c>
      <c r="E2401" t="s">
        <v>111</v>
      </c>
      <c r="F2401" s="21" t="s">
        <v>367</v>
      </c>
      <c r="G2401" s="32">
        <v>132.15</v>
      </c>
      <c r="H2401" s="22">
        <v>44363</v>
      </c>
      <c r="I2401" s="23">
        <v>44377</v>
      </c>
      <c r="J2401">
        <f t="shared" si="222"/>
        <v>15</v>
      </c>
      <c r="K2401" s="2">
        <f t="shared" si="223"/>
        <v>44370</v>
      </c>
      <c r="L2401" s="9">
        <f t="shared" si="224"/>
        <v>15</v>
      </c>
      <c r="M2401" s="2">
        <f t="shared" si="225"/>
        <v>44370</v>
      </c>
      <c r="N2401" s="22">
        <v>44377</v>
      </c>
      <c r="O2401" s="22">
        <v>44410</v>
      </c>
      <c r="P2401" s="22">
        <v>44407.5</v>
      </c>
      <c r="Q2401">
        <f t="shared" si="226"/>
        <v>37.5</v>
      </c>
      <c r="R2401" s="33">
        <f t="shared" si="227"/>
        <v>4955.625</v>
      </c>
    </row>
    <row r="2402" spans="1:18" x14ac:dyDescent="0.35">
      <c r="A2402" t="s">
        <v>384</v>
      </c>
      <c r="B2402" s="21" t="s">
        <v>313</v>
      </c>
      <c r="C2402" s="22">
        <v>44377</v>
      </c>
      <c r="D2402" t="s">
        <v>345</v>
      </c>
      <c r="E2402" t="s">
        <v>346</v>
      </c>
      <c r="F2402" s="21" t="s">
        <v>367</v>
      </c>
      <c r="G2402" s="32">
        <v>2.17</v>
      </c>
      <c r="H2402" s="22">
        <v>44363</v>
      </c>
      <c r="I2402" s="23">
        <v>44377</v>
      </c>
      <c r="J2402">
        <f t="shared" si="222"/>
        <v>15</v>
      </c>
      <c r="K2402" s="2">
        <f t="shared" si="223"/>
        <v>44370</v>
      </c>
      <c r="L2402" s="9">
        <f t="shared" si="224"/>
        <v>15</v>
      </c>
      <c r="M2402" s="2">
        <f t="shared" si="225"/>
        <v>44370</v>
      </c>
      <c r="N2402" s="22">
        <v>44377</v>
      </c>
      <c r="O2402" s="22">
        <v>44410</v>
      </c>
      <c r="P2402" s="22">
        <v>44407.5</v>
      </c>
      <c r="Q2402">
        <f t="shared" si="226"/>
        <v>37.5</v>
      </c>
      <c r="R2402" s="33">
        <f t="shared" si="227"/>
        <v>81.375</v>
      </c>
    </row>
    <row r="2403" spans="1:18" x14ac:dyDescent="0.35">
      <c r="A2403" t="s">
        <v>384</v>
      </c>
      <c r="B2403" s="21" t="s">
        <v>313</v>
      </c>
      <c r="C2403" s="22">
        <v>44377</v>
      </c>
      <c r="D2403" t="s">
        <v>201</v>
      </c>
      <c r="E2403" t="s">
        <v>202</v>
      </c>
      <c r="F2403" s="21" t="s">
        <v>318</v>
      </c>
      <c r="G2403" s="32">
        <v>4.87</v>
      </c>
      <c r="H2403" s="22">
        <v>44363</v>
      </c>
      <c r="I2403" s="23">
        <v>44377</v>
      </c>
      <c r="J2403">
        <f t="shared" si="222"/>
        <v>15</v>
      </c>
      <c r="K2403" s="2">
        <f t="shared" si="223"/>
        <v>44370</v>
      </c>
      <c r="L2403" s="9">
        <f t="shared" si="224"/>
        <v>15</v>
      </c>
      <c r="M2403" s="2">
        <f t="shared" si="225"/>
        <v>44370</v>
      </c>
      <c r="N2403" s="22">
        <v>44377</v>
      </c>
      <c r="O2403" s="22">
        <v>44410</v>
      </c>
      <c r="P2403" s="22">
        <v>44407.5</v>
      </c>
      <c r="Q2403">
        <f t="shared" si="226"/>
        <v>37.5</v>
      </c>
      <c r="R2403" s="33">
        <f t="shared" si="227"/>
        <v>182.625</v>
      </c>
    </row>
    <row r="2404" spans="1:18" x14ac:dyDescent="0.35">
      <c r="A2404" t="s">
        <v>384</v>
      </c>
      <c r="B2404" s="21" t="s">
        <v>313</v>
      </c>
      <c r="C2404" s="22">
        <v>44377</v>
      </c>
      <c r="D2404" t="s">
        <v>201</v>
      </c>
      <c r="E2404" t="s">
        <v>202</v>
      </c>
      <c r="F2404" s="21" t="s">
        <v>101</v>
      </c>
      <c r="G2404" s="32">
        <v>87.77000000000001</v>
      </c>
      <c r="H2404" s="22">
        <v>44363</v>
      </c>
      <c r="I2404" s="23">
        <v>44377</v>
      </c>
      <c r="J2404">
        <f t="shared" si="222"/>
        <v>15</v>
      </c>
      <c r="K2404" s="2">
        <f t="shared" si="223"/>
        <v>44370</v>
      </c>
      <c r="L2404" s="9">
        <f t="shared" si="224"/>
        <v>15</v>
      </c>
      <c r="M2404" s="2">
        <f t="shared" si="225"/>
        <v>44370</v>
      </c>
      <c r="N2404" s="22">
        <v>44377</v>
      </c>
      <c r="O2404" s="22">
        <v>44410</v>
      </c>
      <c r="P2404" s="22">
        <v>44407.5</v>
      </c>
      <c r="Q2404">
        <f t="shared" si="226"/>
        <v>37.5</v>
      </c>
      <c r="R2404" s="33">
        <f t="shared" si="227"/>
        <v>3291.3750000000005</v>
      </c>
    </row>
    <row r="2405" spans="1:18" x14ac:dyDescent="0.35">
      <c r="A2405" t="s">
        <v>384</v>
      </c>
      <c r="B2405" s="21" t="s">
        <v>313</v>
      </c>
      <c r="C2405" s="22">
        <v>44377</v>
      </c>
      <c r="D2405" t="s">
        <v>347</v>
      </c>
      <c r="E2405" t="s">
        <v>348</v>
      </c>
      <c r="F2405" s="21" t="s">
        <v>316</v>
      </c>
      <c r="G2405" s="32">
        <v>11.45</v>
      </c>
      <c r="H2405" s="22">
        <v>44363</v>
      </c>
      <c r="I2405" s="23">
        <v>44377</v>
      </c>
      <c r="J2405">
        <f t="shared" si="222"/>
        <v>15</v>
      </c>
      <c r="K2405" s="2">
        <f t="shared" si="223"/>
        <v>44370</v>
      </c>
      <c r="L2405" s="9">
        <f t="shared" si="224"/>
        <v>15</v>
      </c>
      <c r="M2405" s="2">
        <f t="shared" si="225"/>
        <v>44370</v>
      </c>
      <c r="N2405" s="22">
        <v>44377</v>
      </c>
      <c r="O2405" s="22">
        <v>44410</v>
      </c>
      <c r="P2405" s="22">
        <v>44407.5</v>
      </c>
      <c r="Q2405">
        <f t="shared" si="226"/>
        <v>37.5</v>
      </c>
      <c r="R2405" s="33">
        <f t="shared" si="227"/>
        <v>429.375</v>
      </c>
    </row>
    <row r="2406" spans="1:18" x14ac:dyDescent="0.35">
      <c r="A2406" t="s">
        <v>384</v>
      </c>
      <c r="B2406" s="21" t="s">
        <v>313</v>
      </c>
      <c r="C2406" s="22">
        <v>44377</v>
      </c>
      <c r="D2406" t="s">
        <v>201</v>
      </c>
      <c r="E2406" t="s">
        <v>202</v>
      </c>
      <c r="F2406" s="21" t="s">
        <v>316</v>
      </c>
      <c r="G2406" s="32">
        <v>-110</v>
      </c>
      <c r="H2406" s="22">
        <v>44363</v>
      </c>
      <c r="I2406" s="23">
        <v>44377</v>
      </c>
      <c r="J2406">
        <f t="shared" si="222"/>
        <v>15</v>
      </c>
      <c r="K2406" s="2">
        <f t="shared" si="223"/>
        <v>44370</v>
      </c>
      <c r="L2406" s="9">
        <f t="shared" si="224"/>
        <v>15</v>
      </c>
      <c r="M2406" s="2">
        <f t="shared" si="225"/>
        <v>44370</v>
      </c>
      <c r="N2406" s="22">
        <v>44377</v>
      </c>
      <c r="O2406" s="22">
        <v>44410</v>
      </c>
      <c r="P2406" s="22">
        <v>44407.5</v>
      </c>
      <c r="Q2406">
        <f t="shared" si="226"/>
        <v>37.5</v>
      </c>
      <c r="R2406" s="33">
        <f t="shared" si="227"/>
        <v>-4125</v>
      </c>
    </row>
    <row r="2407" spans="1:18" x14ac:dyDescent="0.35">
      <c r="A2407" t="s">
        <v>384</v>
      </c>
      <c r="B2407" s="21" t="s">
        <v>313</v>
      </c>
      <c r="C2407" s="22">
        <v>44377</v>
      </c>
      <c r="D2407" t="s">
        <v>110</v>
      </c>
      <c r="E2407" t="s">
        <v>111</v>
      </c>
      <c r="F2407" s="21" t="s">
        <v>252</v>
      </c>
      <c r="G2407" s="32">
        <v>81.67</v>
      </c>
      <c r="H2407" s="22">
        <v>44363</v>
      </c>
      <c r="I2407" s="23">
        <v>44377</v>
      </c>
      <c r="J2407">
        <f t="shared" si="222"/>
        <v>15</v>
      </c>
      <c r="K2407" s="2">
        <f t="shared" si="223"/>
        <v>44370</v>
      </c>
      <c r="L2407" s="9">
        <f t="shared" si="224"/>
        <v>15</v>
      </c>
      <c r="M2407" s="2">
        <f t="shared" si="225"/>
        <v>44370</v>
      </c>
      <c r="N2407" s="22">
        <v>44377</v>
      </c>
      <c r="O2407" s="22">
        <v>44410</v>
      </c>
      <c r="P2407" s="22">
        <v>44407.5</v>
      </c>
      <c r="Q2407">
        <f t="shared" si="226"/>
        <v>37.5</v>
      </c>
      <c r="R2407" s="33">
        <f t="shared" si="227"/>
        <v>3062.625</v>
      </c>
    </row>
    <row r="2408" spans="1:18" x14ac:dyDescent="0.35">
      <c r="A2408" t="s">
        <v>384</v>
      </c>
      <c r="B2408" s="21" t="s">
        <v>313</v>
      </c>
      <c r="C2408" s="22">
        <v>44377</v>
      </c>
      <c r="D2408" t="s">
        <v>201</v>
      </c>
      <c r="E2408" t="s">
        <v>202</v>
      </c>
      <c r="F2408" s="21" t="s">
        <v>357</v>
      </c>
      <c r="G2408" s="32">
        <v>433.42</v>
      </c>
      <c r="H2408" s="22">
        <v>44363</v>
      </c>
      <c r="I2408" s="23">
        <v>44377</v>
      </c>
      <c r="J2408">
        <f t="shared" si="222"/>
        <v>15</v>
      </c>
      <c r="K2408" s="2">
        <f t="shared" si="223"/>
        <v>44370</v>
      </c>
      <c r="L2408" s="9">
        <f t="shared" si="224"/>
        <v>15</v>
      </c>
      <c r="M2408" s="2">
        <f t="shared" si="225"/>
        <v>44370</v>
      </c>
      <c r="N2408" s="22">
        <v>44377</v>
      </c>
      <c r="O2408" s="22">
        <v>44410</v>
      </c>
      <c r="P2408" s="22">
        <v>44407.5</v>
      </c>
      <c r="Q2408">
        <f t="shared" si="226"/>
        <v>37.5</v>
      </c>
      <c r="R2408" s="33">
        <f t="shared" si="227"/>
        <v>16253.25</v>
      </c>
    </row>
    <row r="2409" spans="1:18" x14ac:dyDescent="0.35">
      <c r="A2409" t="s">
        <v>384</v>
      </c>
      <c r="B2409" s="21" t="s">
        <v>313</v>
      </c>
      <c r="C2409" s="22">
        <v>44377</v>
      </c>
      <c r="D2409" t="s">
        <v>110</v>
      </c>
      <c r="E2409" t="s">
        <v>111</v>
      </c>
      <c r="F2409" s="21" t="s">
        <v>242</v>
      </c>
      <c r="G2409" s="32">
        <v>141.56</v>
      </c>
      <c r="H2409" s="22">
        <v>44363</v>
      </c>
      <c r="I2409" s="23">
        <v>44377</v>
      </c>
      <c r="J2409">
        <f t="shared" si="222"/>
        <v>15</v>
      </c>
      <c r="K2409" s="2">
        <f t="shared" si="223"/>
        <v>44370</v>
      </c>
      <c r="L2409" s="9">
        <f t="shared" si="224"/>
        <v>15</v>
      </c>
      <c r="M2409" s="2">
        <f t="shared" si="225"/>
        <v>44370</v>
      </c>
      <c r="N2409" s="22">
        <v>44377</v>
      </c>
      <c r="O2409" s="22">
        <v>44410</v>
      </c>
      <c r="P2409" s="22">
        <v>44407.5</v>
      </c>
      <c r="Q2409">
        <f t="shared" si="226"/>
        <v>37.5</v>
      </c>
      <c r="R2409" s="33">
        <f t="shared" si="227"/>
        <v>5308.5</v>
      </c>
    </row>
    <row r="2410" spans="1:18" x14ac:dyDescent="0.35">
      <c r="A2410" t="s">
        <v>384</v>
      </c>
      <c r="B2410" s="21" t="s">
        <v>313</v>
      </c>
      <c r="C2410" s="22">
        <v>44377</v>
      </c>
      <c r="D2410" t="s">
        <v>358</v>
      </c>
      <c r="E2410" t="s">
        <v>359</v>
      </c>
      <c r="F2410" s="21" t="s">
        <v>360</v>
      </c>
      <c r="G2410" s="32">
        <v>13.69</v>
      </c>
      <c r="H2410" s="22">
        <v>44363</v>
      </c>
      <c r="I2410" s="23">
        <v>44377</v>
      </c>
      <c r="J2410">
        <f t="shared" si="222"/>
        <v>15</v>
      </c>
      <c r="K2410" s="2">
        <f t="shared" si="223"/>
        <v>44370</v>
      </c>
      <c r="L2410" s="9">
        <f t="shared" si="224"/>
        <v>15</v>
      </c>
      <c r="M2410" s="2">
        <f t="shared" si="225"/>
        <v>44370</v>
      </c>
      <c r="N2410" s="22">
        <v>44377</v>
      </c>
      <c r="O2410" s="22">
        <v>44410</v>
      </c>
      <c r="P2410" s="22">
        <v>44407.5</v>
      </c>
      <c r="Q2410">
        <f t="shared" si="226"/>
        <v>37.5</v>
      </c>
      <c r="R2410" s="33">
        <f t="shared" si="227"/>
        <v>513.375</v>
      </c>
    </row>
    <row r="2411" spans="1:18" x14ac:dyDescent="0.35">
      <c r="A2411" t="s">
        <v>384</v>
      </c>
      <c r="B2411" s="21" t="s">
        <v>313</v>
      </c>
      <c r="C2411" s="22">
        <v>44377</v>
      </c>
      <c r="D2411" t="s">
        <v>361</v>
      </c>
      <c r="E2411" t="s">
        <v>362</v>
      </c>
      <c r="F2411" s="21" t="s">
        <v>363</v>
      </c>
      <c r="G2411" s="32">
        <v>23.65</v>
      </c>
      <c r="H2411" s="22">
        <v>44363</v>
      </c>
      <c r="I2411" s="23">
        <v>44377</v>
      </c>
      <c r="J2411">
        <f t="shared" si="222"/>
        <v>15</v>
      </c>
      <c r="K2411" s="2">
        <f t="shared" si="223"/>
        <v>44370</v>
      </c>
      <c r="L2411" s="9">
        <f t="shared" si="224"/>
        <v>15</v>
      </c>
      <c r="M2411" s="2">
        <f t="shared" si="225"/>
        <v>44370</v>
      </c>
      <c r="N2411" s="22">
        <v>44377</v>
      </c>
      <c r="O2411" s="22">
        <v>44410</v>
      </c>
      <c r="P2411" s="22">
        <v>44407.5</v>
      </c>
      <c r="Q2411">
        <f t="shared" si="226"/>
        <v>37.5</v>
      </c>
      <c r="R2411" s="33">
        <f t="shared" si="227"/>
        <v>886.875</v>
      </c>
    </row>
    <row r="2412" spans="1:18" x14ac:dyDescent="0.35">
      <c r="A2412" t="s">
        <v>384</v>
      </c>
      <c r="B2412" s="21" t="s">
        <v>313</v>
      </c>
      <c r="C2412" s="22">
        <v>44377</v>
      </c>
      <c r="D2412" t="s">
        <v>201</v>
      </c>
      <c r="E2412" t="s">
        <v>202</v>
      </c>
      <c r="F2412" s="21" t="s">
        <v>364</v>
      </c>
      <c r="G2412" s="32">
        <v>6.81</v>
      </c>
      <c r="H2412" s="22">
        <v>44363</v>
      </c>
      <c r="I2412" s="23">
        <v>44377</v>
      </c>
      <c r="J2412">
        <f t="shared" si="222"/>
        <v>15</v>
      </c>
      <c r="K2412" s="2">
        <f t="shared" si="223"/>
        <v>44370</v>
      </c>
      <c r="L2412" s="9">
        <f t="shared" si="224"/>
        <v>15</v>
      </c>
      <c r="M2412" s="2">
        <f t="shared" si="225"/>
        <v>44370</v>
      </c>
      <c r="N2412" s="22">
        <v>44377</v>
      </c>
      <c r="O2412" s="22">
        <v>44410</v>
      </c>
      <c r="P2412" s="22">
        <v>44407.5</v>
      </c>
      <c r="Q2412">
        <f t="shared" si="226"/>
        <v>37.5</v>
      </c>
      <c r="R2412" s="33">
        <f t="shared" si="227"/>
        <v>255.37499999999997</v>
      </c>
    </row>
    <row r="2413" spans="1:18" x14ac:dyDescent="0.35">
      <c r="A2413" t="s">
        <v>386</v>
      </c>
      <c r="B2413" s="29" t="s">
        <v>313</v>
      </c>
      <c r="C2413" s="22">
        <v>44392</v>
      </c>
      <c r="D2413" s="30" t="s">
        <v>87</v>
      </c>
      <c r="E2413" s="30" t="s">
        <v>88</v>
      </c>
      <c r="F2413" s="29" t="s">
        <v>89</v>
      </c>
      <c r="G2413" s="32">
        <v>36.770000000000003</v>
      </c>
      <c r="H2413" s="22">
        <v>44378</v>
      </c>
      <c r="I2413" s="23">
        <v>44392</v>
      </c>
      <c r="J2413">
        <f t="shared" si="222"/>
        <v>15</v>
      </c>
      <c r="K2413" s="2">
        <f t="shared" si="223"/>
        <v>44385</v>
      </c>
      <c r="L2413" s="9">
        <f t="shared" si="224"/>
        <v>15</v>
      </c>
      <c r="M2413" s="2">
        <f t="shared" si="225"/>
        <v>44385</v>
      </c>
      <c r="N2413" s="22">
        <v>44392</v>
      </c>
      <c r="O2413" s="22">
        <v>44393</v>
      </c>
      <c r="P2413" s="22">
        <v>44392.5</v>
      </c>
      <c r="Q2413">
        <f t="shared" si="226"/>
        <v>7.5</v>
      </c>
      <c r="R2413" s="33">
        <f t="shared" si="227"/>
        <v>275.77500000000003</v>
      </c>
    </row>
    <row r="2414" spans="1:18" x14ac:dyDescent="0.35">
      <c r="A2414" t="s">
        <v>386</v>
      </c>
      <c r="B2414" s="29" t="s">
        <v>313</v>
      </c>
      <c r="C2414" s="22">
        <v>44392</v>
      </c>
      <c r="D2414" s="30" t="s">
        <v>90</v>
      </c>
      <c r="E2414" s="30" t="s">
        <v>91</v>
      </c>
      <c r="F2414" s="29" t="s">
        <v>89</v>
      </c>
      <c r="G2414" s="32">
        <v>17.670000000000002</v>
      </c>
      <c r="H2414" s="22">
        <v>44378</v>
      </c>
      <c r="I2414" s="23">
        <v>44392</v>
      </c>
      <c r="J2414">
        <f t="shared" si="222"/>
        <v>15</v>
      </c>
      <c r="K2414" s="2">
        <f t="shared" si="223"/>
        <v>44385</v>
      </c>
      <c r="L2414" s="9">
        <f t="shared" si="224"/>
        <v>15</v>
      </c>
      <c r="M2414" s="2">
        <f t="shared" si="225"/>
        <v>44385</v>
      </c>
      <c r="N2414" s="22">
        <v>44392</v>
      </c>
      <c r="O2414" s="22">
        <v>44393</v>
      </c>
      <c r="P2414" s="22">
        <v>44392.5</v>
      </c>
      <c r="Q2414">
        <f t="shared" si="226"/>
        <v>7.5</v>
      </c>
      <c r="R2414" s="33">
        <f t="shared" si="227"/>
        <v>132.52500000000001</v>
      </c>
    </row>
    <row r="2415" spans="1:18" x14ac:dyDescent="0.35">
      <c r="A2415" t="s">
        <v>386</v>
      </c>
      <c r="B2415" s="29" t="s">
        <v>313</v>
      </c>
      <c r="C2415" s="22">
        <v>44392</v>
      </c>
      <c r="D2415" s="30" t="s">
        <v>92</v>
      </c>
      <c r="E2415" s="30" t="s">
        <v>93</v>
      </c>
      <c r="F2415" s="29" t="s">
        <v>89</v>
      </c>
      <c r="G2415" s="32">
        <v>17.670000000000002</v>
      </c>
      <c r="H2415" s="22">
        <v>44378</v>
      </c>
      <c r="I2415" s="23">
        <v>44392</v>
      </c>
      <c r="J2415">
        <f t="shared" si="222"/>
        <v>15</v>
      </c>
      <c r="K2415" s="2">
        <f t="shared" si="223"/>
        <v>44385</v>
      </c>
      <c r="L2415" s="9">
        <f t="shared" si="224"/>
        <v>15</v>
      </c>
      <c r="M2415" s="2">
        <f t="shared" si="225"/>
        <v>44385</v>
      </c>
      <c r="N2415" s="22">
        <v>44392</v>
      </c>
      <c r="O2415" s="22">
        <v>44393</v>
      </c>
      <c r="P2415" s="22">
        <v>44392.5</v>
      </c>
      <c r="Q2415">
        <f t="shared" si="226"/>
        <v>7.5</v>
      </c>
      <c r="R2415" s="33">
        <f t="shared" si="227"/>
        <v>132.52500000000001</v>
      </c>
    </row>
    <row r="2416" spans="1:18" x14ac:dyDescent="0.35">
      <c r="A2416" t="s">
        <v>386</v>
      </c>
      <c r="B2416" s="29" t="s">
        <v>313</v>
      </c>
      <c r="C2416" s="22">
        <v>44392</v>
      </c>
      <c r="D2416" s="30" t="s">
        <v>99</v>
      </c>
      <c r="E2416" s="30" t="s">
        <v>100</v>
      </c>
      <c r="F2416" s="29" t="s">
        <v>109</v>
      </c>
      <c r="G2416" s="32">
        <v>11</v>
      </c>
      <c r="H2416" s="22">
        <v>44378</v>
      </c>
      <c r="I2416" s="23">
        <v>44392</v>
      </c>
      <c r="J2416">
        <f t="shared" si="222"/>
        <v>15</v>
      </c>
      <c r="K2416" s="2">
        <f t="shared" si="223"/>
        <v>44385</v>
      </c>
      <c r="L2416" s="9">
        <f t="shared" si="224"/>
        <v>15</v>
      </c>
      <c r="M2416" s="2">
        <f t="shared" si="225"/>
        <v>44385</v>
      </c>
      <c r="N2416" s="22">
        <v>44392</v>
      </c>
      <c r="O2416" s="22">
        <v>44398</v>
      </c>
      <c r="P2416" s="22">
        <v>44397.5</v>
      </c>
      <c r="Q2416">
        <f t="shared" si="226"/>
        <v>12.5</v>
      </c>
      <c r="R2416" s="33">
        <f t="shared" si="227"/>
        <v>137.5</v>
      </c>
    </row>
    <row r="2417" spans="1:18" x14ac:dyDescent="0.35">
      <c r="A2417" t="s">
        <v>386</v>
      </c>
      <c r="B2417" s="29" t="s">
        <v>313</v>
      </c>
      <c r="C2417" s="22">
        <v>44392</v>
      </c>
      <c r="D2417" s="30" t="s">
        <v>87</v>
      </c>
      <c r="E2417" s="30" t="s">
        <v>88</v>
      </c>
      <c r="F2417" s="29" t="s">
        <v>89</v>
      </c>
      <c r="G2417" s="32">
        <v>454.75</v>
      </c>
      <c r="H2417" s="22">
        <v>44378</v>
      </c>
      <c r="I2417" s="23">
        <v>44392</v>
      </c>
      <c r="J2417">
        <f t="shared" si="222"/>
        <v>15</v>
      </c>
      <c r="K2417" s="2">
        <f t="shared" si="223"/>
        <v>44385</v>
      </c>
      <c r="L2417" s="9">
        <f t="shared" si="224"/>
        <v>15</v>
      </c>
      <c r="M2417" s="2">
        <f t="shared" si="225"/>
        <v>44385</v>
      </c>
      <c r="N2417" s="22">
        <v>44392</v>
      </c>
      <c r="O2417" s="22">
        <v>44393</v>
      </c>
      <c r="P2417" s="22">
        <v>44392.5</v>
      </c>
      <c r="Q2417">
        <f t="shared" si="226"/>
        <v>7.5</v>
      </c>
      <c r="R2417" s="33">
        <f t="shared" si="227"/>
        <v>3410.625</v>
      </c>
    </row>
    <row r="2418" spans="1:18" x14ac:dyDescent="0.35">
      <c r="A2418" t="s">
        <v>386</v>
      </c>
      <c r="B2418" s="29" t="s">
        <v>313</v>
      </c>
      <c r="C2418" s="22">
        <v>44392</v>
      </c>
      <c r="D2418" s="30" t="s">
        <v>90</v>
      </c>
      <c r="E2418" s="30" t="s">
        <v>91</v>
      </c>
      <c r="F2418" s="29" t="s">
        <v>89</v>
      </c>
      <c r="G2418" s="32">
        <v>149.75</v>
      </c>
      <c r="H2418" s="22">
        <v>44378</v>
      </c>
      <c r="I2418" s="23">
        <v>44392</v>
      </c>
      <c r="J2418">
        <f t="shared" si="222"/>
        <v>15</v>
      </c>
      <c r="K2418" s="2">
        <f t="shared" si="223"/>
        <v>44385</v>
      </c>
      <c r="L2418" s="9">
        <f t="shared" si="224"/>
        <v>15</v>
      </c>
      <c r="M2418" s="2">
        <f t="shared" si="225"/>
        <v>44385</v>
      </c>
      <c r="N2418" s="22">
        <v>44392</v>
      </c>
      <c r="O2418" s="22">
        <v>44393</v>
      </c>
      <c r="P2418" s="22">
        <v>44392.5</v>
      </c>
      <c r="Q2418">
        <f t="shared" si="226"/>
        <v>7.5</v>
      </c>
      <c r="R2418" s="33">
        <f t="shared" si="227"/>
        <v>1123.125</v>
      </c>
    </row>
    <row r="2419" spans="1:18" x14ac:dyDescent="0.35">
      <c r="A2419" t="s">
        <v>386</v>
      </c>
      <c r="B2419" s="29" t="s">
        <v>313</v>
      </c>
      <c r="C2419" s="22">
        <v>44392</v>
      </c>
      <c r="D2419" s="30" t="s">
        <v>92</v>
      </c>
      <c r="E2419" s="30" t="s">
        <v>93</v>
      </c>
      <c r="F2419" s="29" t="s">
        <v>89</v>
      </c>
      <c r="G2419" s="32">
        <v>149.75</v>
      </c>
      <c r="H2419" s="22">
        <v>44378</v>
      </c>
      <c r="I2419" s="23">
        <v>44392</v>
      </c>
      <c r="J2419">
        <f t="shared" si="222"/>
        <v>15</v>
      </c>
      <c r="K2419" s="2">
        <f t="shared" si="223"/>
        <v>44385</v>
      </c>
      <c r="L2419" s="9">
        <f t="shared" si="224"/>
        <v>15</v>
      </c>
      <c r="M2419" s="2">
        <f t="shared" si="225"/>
        <v>44385</v>
      </c>
      <c r="N2419" s="22">
        <v>44392</v>
      </c>
      <c r="O2419" s="22">
        <v>44393</v>
      </c>
      <c r="P2419" s="22">
        <v>44392.5</v>
      </c>
      <c r="Q2419">
        <f t="shared" si="226"/>
        <v>7.5</v>
      </c>
      <c r="R2419" s="33">
        <f t="shared" si="227"/>
        <v>1123.125</v>
      </c>
    </row>
    <row r="2420" spans="1:18" x14ac:dyDescent="0.35">
      <c r="A2420" t="s">
        <v>386</v>
      </c>
      <c r="B2420" s="29" t="s">
        <v>313</v>
      </c>
      <c r="C2420" s="22">
        <v>44392</v>
      </c>
      <c r="D2420" s="30" t="s">
        <v>99</v>
      </c>
      <c r="E2420" s="30" t="s">
        <v>100</v>
      </c>
      <c r="F2420" s="29" t="s">
        <v>109</v>
      </c>
      <c r="G2420" s="32">
        <v>302</v>
      </c>
      <c r="H2420" s="22">
        <v>44378</v>
      </c>
      <c r="I2420" s="23">
        <v>44392</v>
      </c>
      <c r="J2420">
        <f t="shared" si="222"/>
        <v>15</v>
      </c>
      <c r="K2420" s="2">
        <f t="shared" si="223"/>
        <v>44385</v>
      </c>
      <c r="L2420" s="9">
        <f t="shared" si="224"/>
        <v>15</v>
      </c>
      <c r="M2420" s="2">
        <f t="shared" si="225"/>
        <v>44385</v>
      </c>
      <c r="N2420" s="22">
        <v>44392</v>
      </c>
      <c r="O2420" s="22">
        <v>44398</v>
      </c>
      <c r="P2420" s="22">
        <v>44397.5</v>
      </c>
      <c r="Q2420">
        <f t="shared" si="226"/>
        <v>12.5</v>
      </c>
      <c r="R2420" s="33">
        <f t="shared" si="227"/>
        <v>3775</v>
      </c>
    </row>
    <row r="2421" spans="1:18" x14ac:dyDescent="0.35">
      <c r="A2421" t="s">
        <v>386</v>
      </c>
      <c r="B2421" s="29" t="s">
        <v>313</v>
      </c>
      <c r="C2421" s="22">
        <v>44392</v>
      </c>
      <c r="D2421" s="30" t="s">
        <v>87</v>
      </c>
      <c r="E2421" s="30" t="s">
        <v>88</v>
      </c>
      <c r="F2421" s="29" t="s">
        <v>89</v>
      </c>
      <c r="G2421" s="32">
        <v>100.02</v>
      </c>
      <c r="H2421" s="22">
        <v>44378</v>
      </c>
      <c r="I2421" s="23">
        <v>44392</v>
      </c>
      <c r="J2421">
        <f t="shared" si="222"/>
        <v>15</v>
      </c>
      <c r="K2421" s="2">
        <f t="shared" si="223"/>
        <v>44385</v>
      </c>
      <c r="L2421" s="9">
        <f t="shared" si="224"/>
        <v>15</v>
      </c>
      <c r="M2421" s="2">
        <f t="shared" si="225"/>
        <v>44385</v>
      </c>
      <c r="N2421" s="22">
        <v>44392</v>
      </c>
      <c r="O2421" s="22">
        <v>44393</v>
      </c>
      <c r="P2421" s="22">
        <v>44392.5</v>
      </c>
      <c r="Q2421">
        <f t="shared" si="226"/>
        <v>7.5</v>
      </c>
      <c r="R2421" s="33">
        <f t="shared" si="227"/>
        <v>750.15</v>
      </c>
    </row>
    <row r="2422" spans="1:18" x14ac:dyDescent="0.35">
      <c r="A2422" t="s">
        <v>386</v>
      </c>
      <c r="B2422" s="29" t="s">
        <v>313</v>
      </c>
      <c r="C2422" s="22">
        <v>44392</v>
      </c>
      <c r="D2422" s="30" t="s">
        <v>90</v>
      </c>
      <c r="E2422" s="30" t="s">
        <v>91</v>
      </c>
      <c r="F2422" s="29" t="s">
        <v>89</v>
      </c>
      <c r="G2422" s="32">
        <v>53.15</v>
      </c>
      <c r="H2422" s="22">
        <v>44378</v>
      </c>
      <c r="I2422" s="23">
        <v>44392</v>
      </c>
      <c r="J2422">
        <f t="shared" si="222"/>
        <v>15</v>
      </c>
      <c r="K2422" s="2">
        <f t="shared" si="223"/>
        <v>44385</v>
      </c>
      <c r="L2422" s="9">
        <f t="shared" si="224"/>
        <v>15</v>
      </c>
      <c r="M2422" s="2">
        <f t="shared" si="225"/>
        <v>44385</v>
      </c>
      <c r="N2422" s="22">
        <v>44392</v>
      </c>
      <c r="O2422" s="22">
        <v>44393</v>
      </c>
      <c r="P2422" s="22">
        <v>44392.5</v>
      </c>
      <c r="Q2422">
        <f t="shared" si="226"/>
        <v>7.5</v>
      </c>
      <c r="R2422" s="33">
        <f t="shared" si="227"/>
        <v>398.625</v>
      </c>
    </row>
    <row r="2423" spans="1:18" x14ac:dyDescent="0.35">
      <c r="A2423" t="s">
        <v>386</v>
      </c>
      <c r="B2423" s="29" t="s">
        <v>313</v>
      </c>
      <c r="C2423" s="22">
        <v>44392</v>
      </c>
      <c r="D2423" s="30" t="s">
        <v>92</v>
      </c>
      <c r="E2423" s="30" t="s">
        <v>93</v>
      </c>
      <c r="F2423" s="29" t="s">
        <v>89</v>
      </c>
      <c r="G2423" s="32">
        <v>53.15</v>
      </c>
      <c r="H2423" s="22">
        <v>44378</v>
      </c>
      <c r="I2423" s="23">
        <v>44392</v>
      </c>
      <c r="J2423">
        <f t="shared" si="222"/>
        <v>15</v>
      </c>
      <c r="K2423" s="2">
        <f t="shared" si="223"/>
        <v>44385</v>
      </c>
      <c r="L2423" s="9">
        <f t="shared" si="224"/>
        <v>15</v>
      </c>
      <c r="M2423" s="2">
        <f t="shared" si="225"/>
        <v>44385</v>
      </c>
      <c r="N2423" s="22">
        <v>44392</v>
      </c>
      <c r="O2423" s="22">
        <v>44393</v>
      </c>
      <c r="P2423" s="22">
        <v>44392.5</v>
      </c>
      <c r="Q2423">
        <f t="shared" si="226"/>
        <v>7.5</v>
      </c>
      <c r="R2423" s="33">
        <f t="shared" si="227"/>
        <v>398.625</v>
      </c>
    </row>
    <row r="2424" spans="1:18" x14ac:dyDescent="0.35">
      <c r="A2424" t="s">
        <v>386</v>
      </c>
      <c r="B2424" s="29" t="s">
        <v>313</v>
      </c>
      <c r="C2424" s="22">
        <v>44392</v>
      </c>
      <c r="D2424" s="30" t="s">
        <v>369</v>
      </c>
      <c r="E2424" s="30" t="s">
        <v>370</v>
      </c>
      <c r="F2424" s="29" t="s">
        <v>89</v>
      </c>
      <c r="G2424" s="32">
        <v>17066.310000000005</v>
      </c>
      <c r="H2424" s="22">
        <v>44378</v>
      </c>
      <c r="I2424" s="23">
        <v>44392</v>
      </c>
      <c r="J2424">
        <f t="shared" si="222"/>
        <v>15</v>
      </c>
      <c r="K2424" s="2">
        <f t="shared" si="223"/>
        <v>44385</v>
      </c>
      <c r="L2424" s="9">
        <f t="shared" si="224"/>
        <v>15</v>
      </c>
      <c r="M2424" s="2">
        <f t="shared" si="225"/>
        <v>44385</v>
      </c>
      <c r="N2424" s="22">
        <v>44392</v>
      </c>
      <c r="O2424" s="22">
        <v>44393</v>
      </c>
      <c r="P2424" s="22">
        <v>44392.5</v>
      </c>
      <c r="Q2424">
        <f t="shared" si="226"/>
        <v>7.5</v>
      </c>
      <c r="R2424" s="33">
        <f t="shared" si="227"/>
        <v>127997.32500000004</v>
      </c>
    </row>
    <row r="2425" spans="1:18" x14ac:dyDescent="0.35">
      <c r="A2425" t="s">
        <v>386</v>
      </c>
      <c r="B2425" s="29" t="s">
        <v>313</v>
      </c>
      <c r="C2425" s="22">
        <v>44392</v>
      </c>
      <c r="D2425" s="30" t="s">
        <v>87</v>
      </c>
      <c r="E2425" s="30" t="s">
        <v>88</v>
      </c>
      <c r="F2425" s="29" t="s">
        <v>89</v>
      </c>
      <c r="G2425" s="32">
        <v>3192567.8300000052</v>
      </c>
      <c r="H2425" s="22">
        <v>44378</v>
      </c>
      <c r="I2425" s="23">
        <v>44392</v>
      </c>
      <c r="J2425">
        <f t="shared" si="222"/>
        <v>15</v>
      </c>
      <c r="K2425" s="2">
        <f t="shared" si="223"/>
        <v>44385</v>
      </c>
      <c r="L2425" s="9">
        <f t="shared" si="224"/>
        <v>15</v>
      </c>
      <c r="M2425" s="2">
        <f t="shared" si="225"/>
        <v>44385</v>
      </c>
      <c r="N2425" s="22">
        <v>44392</v>
      </c>
      <c r="O2425" s="22">
        <v>44393</v>
      </c>
      <c r="P2425" s="22">
        <v>44392.5</v>
      </c>
      <c r="Q2425">
        <f t="shared" si="226"/>
        <v>7.5</v>
      </c>
      <c r="R2425" s="33">
        <f t="shared" si="227"/>
        <v>23944258.725000039</v>
      </c>
    </row>
    <row r="2426" spans="1:18" x14ac:dyDescent="0.35">
      <c r="A2426" t="s">
        <v>386</v>
      </c>
      <c r="B2426" s="29" t="s">
        <v>313</v>
      </c>
      <c r="C2426" s="22">
        <v>44392</v>
      </c>
      <c r="D2426" s="30" t="s">
        <v>90</v>
      </c>
      <c r="E2426" s="30" t="s">
        <v>91</v>
      </c>
      <c r="F2426" s="29" t="s">
        <v>89</v>
      </c>
      <c r="G2426" s="32">
        <v>380391.9200000015</v>
      </c>
      <c r="H2426" s="22">
        <v>44378</v>
      </c>
      <c r="I2426" s="23">
        <v>44392</v>
      </c>
      <c r="J2426">
        <f t="shared" si="222"/>
        <v>15</v>
      </c>
      <c r="K2426" s="2">
        <f t="shared" si="223"/>
        <v>44385</v>
      </c>
      <c r="L2426" s="9">
        <f t="shared" si="224"/>
        <v>15</v>
      </c>
      <c r="M2426" s="2">
        <f t="shared" si="225"/>
        <v>44385</v>
      </c>
      <c r="N2426" s="22">
        <v>44392</v>
      </c>
      <c r="O2426" s="22">
        <v>44393</v>
      </c>
      <c r="P2426" s="22">
        <v>44392.5</v>
      </c>
      <c r="Q2426">
        <f t="shared" si="226"/>
        <v>7.5</v>
      </c>
      <c r="R2426" s="33">
        <f t="shared" si="227"/>
        <v>2852939.4000000111</v>
      </c>
    </row>
    <row r="2427" spans="1:18" x14ac:dyDescent="0.35">
      <c r="A2427" t="s">
        <v>386</v>
      </c>
      <c r="B2427" s="29" t="s">
        <v>313</v>
      </c>
      <c r="C2427" s="22">
        <v>44392</v>
      </c>
      <c r="D2427" s="30" t="s">
        <v>92</v>
      </c>
      <c r="E2427" s="30" t="s">
        <v>93</v>
      </c>
      <c r="F2427" s="29" t="s">
        <v>89</v>
      </c>
      <c r="G2427" s="32">
        <v>380391.91000000149</v>
      </c>
      <c r="H2427" s="22">
        <v>44378</v>
      </c>
      <c r="I2427" s="23">
        <v>44392</v>
      </c>
      <c r="J2427">
        <f t="shared" si="222"/>
        <v>15</v>
      </c>
      <c r="K2427" s="2">
        <f t="shared" si="223"/>
        <v>44385</v>
      </c>
      <c r="L2427" s="9">
        <f t="shared" si="224"/>
        <v>15</v>
      </c>
      <c r="M2427" s="2">
        <f t="shared" si="225"/>
        <v>44385</v>
      </c>
      <c r="N2427" s="22">
        <v>44392</v>
      </c>
      <c r="O2427" s="22">
        <v>44393</v>
      </c>
      <c r="P2427" s="22">
        <v>44392.5</v>
      </c>
      <c r="Q2427">
        <f t="shared" si="226"/>
        <v>7.5</v>
      </c>
      <c r="R2427" s="33">
        <f t="shared" si="227"/>
        <v>2852939.3250000114</v>
      </c>
    </row>
    <row r="2428" spans="1:18" x14ac:dyDescent="0.35">
      <c r="A2428" t="s">
        <v>386</v>
      </c>
      <c r="B2428" s="29" t="s">
        <v>313</v>
      </c>
      <c r="C2428" s="22">
        <v>44392</v>
      </c>
      <c r="D2428" s="30" t="s">
        <v>99</v>
      </c>
      <c r="E2428" s="30" t="s">
        <v>100</v>
      </c>
      <c r="F2428" s="29" t="s">
        <v>109</v>
      </c>
      <c r="G2428" s="32">
        <v>712922</v>
      </c>
      <c r="H2428" s="22">
        <v>44378</v>
      </c>
      <c r="I2428" s="23">
        <v>44392</v>
      </c>
      <c r="J2428">
        <f t="shared" ref="J2428:J2491" si="228">I2428-H2428+1</f>
        <v>15</v>
      </c>
      <c r="K2428" s="2">
        <f t="shared" ref="K2428:K2491" si="229">(H2428+I2428)/2</f>
        <v>44385</v>
      </c>
      <c r="L2428" s="9">
        <f t="shared" si="224"/>
        <v>15</v>
      </c>
      <c r="M2428" s="2">
        <f t="shared" si="225"/>
        <v>44385</v>
      </c>
      <c r="N2428" s="22">
        <v>44392</v>
      </c>
      <c r="O2428" s="22">
        <v>44398</v>
      </c>
      <c r="P2428" s="22">
        <v>44397.5</v>
      </c>
      <c r="Q2428">
        <f t="shared" si="226"/>
        <v>12.5</v>
      </c>
      <c r="R2428" s="33">
        <f t="shared" si="227"/>
        <v>8911525</v>
      </c>
    </row>
    <row r="2429" spans="1:18" x14ac:dyDescent="0.35">
      <c r="A2429" t="s">
        <v>386</v>
      </c>
      <c r="B2429" s="29" t="s">
        <v>313</v>
      </c>
      <c r="C2429" s="22">
        <v>44392</v>
      </c>
      <c r="D2429" s="30" t="s">
        <v>94</v>
      </c>
      <c r="E2429" s="30" t="s">
        <v>95</v>
      </c>
      <c r="F2429" s="29" t="s">
        <v>89</v>
      </c>
      <c r="G2429" s="32">
        <v>75.509999999999991</v>
      </c>
      <c r="H2429" s="22">
        <v>44378</v>
      </c>
      <c r="I2429" s="23">
        <v>44392</v>
      </c>
      <c r="J2429">
        <f t="shared" si="228"/>
        <v>15</v>
      </c>
      <c r="K2429" s="2">
        <f t="shared" si="229"/>
        <v>44385</v>
      </c>
      <c r="L2429" s="9">
        <f t="shared" si="224"/>
        <v>15</v>
      </c>
      <c r="M2429" s="2">
        <f t="shared" si="225"/>
        <v>44385</v>
      </c>
      <c r="N2429" s="22">
        <v>44392</v>
      </c>
      <c r="O2429" s="22">
        <v>44393</v>
      </c>
      <c r="P2429" s="22">
        <v>44392.5</v>
      </c>
      <c r="Q2429">
        <f t="shared" si="226"/>
        <v>7.5</v>
      </c>
      <c r="R2429" s="33">
        <f t="shared" si="227"/>
        <v>566.32499999999993</v>
      </c>
    </row>
    <row r="2430" spans="1:18" x14ac:dyDescent="0.35">
      <c r="A2430" t="s">
        <v>386</v>
      </c>
      <c r="B2430" s="29" t="s">
        <v>313</v>
      </c>
      <c r="C2430" s="22">
        <v>44392</v>
      </c>
      <c r="D2430" s="30" t="s">
        <v>96</v>
      </c>
      <c r="E2430" s="30" t="s">
        <v>97</v>
      </c>
      <c r="F2430" s="29" t="s">
        <v>89</v>
      </c>
      <c r="G2430" s="32">
        <v>75.509999999999991</v>
      </c>
      <c r="H2430" s="22">
        <v>44378</v>
      </c>
      <c r="I2430" s="23">
        <v>44392</v>
      </c>
      <c r="J2430">
        <f t="shared" si="228"/>
        <v>15</v>
      </c>
      <c r="K2430" s="2">
        <f t="shared" si="229"/>
        <v>44385</v>
      </c>
      <c r="L2430" s="9">
        <f t="shared" si="224"/>
        <v>15</v>
      </c>
      <c r="M2430" s="2">
        <f t="shared" si="225"/>
        <v>44385</v>
      </c>
      <c r="N2430" s="22">
        <v>44392</v>
      </c>
      <c r="O2430" s="22">
        <v>44393</v>
      </c>
      <c r="P2430" s="22">
        <v>44392.5</v>
      </c>
      <c r="Q2430">
        <f t="shared" si="226"/>
        <v>7.5</v>
      </c>
      <c r="R2430" s="33">
        <f t="shared" si="227"/>
        <v>566.32499999999993</v>
      </c>
    </row>
    <row r="2431" spans="1:18" x14ac:dyDescent="0.35">
      <c r="A2431" t="s">
        <v>386</v>
      </c>
      <c r="B2431" s="29" t="s">
        <v>313</v>
      </c>
      <c r="C2431" s="22">
        <v>44392</v>
      </c>
      <c r="D2431" s="30" t="s">
        <v>94</v>
      </c>
      <c r="E2431" s="30" t="s">
        <v>95</v>
      </c>
      <c r="F2431" s="29" t="s">
        <v>89</v>
      </c>
      <c r="G2431" s="32">
        <v>640.34</v>
      </c>
      <c r="H2431" s="22">
        <v>44378</v>
      </c>
      <c r="I2431" s="23">
        <v>44392</v>
      </c>
      <c r="J2431">
        <f t="shared" si="228"/>
        <v>15</v>
      </c>
      <c r="K2431" s="2">
        <f t="shared" si="229"/>
        <v>44385</v>
      </c>
      <c r="L2431" s="9">
        <f t="shared" si="224"/>
        <v>15</v>
      </c>
      <c r="M2431" s="2">
        <f t="shared" si="225"/>
        <v>44385</v>
      </c>
      <c r="N2431" s="22">
        <v>44392</v>
      </c>
      <c r="O2431" s="22">
        <v>44393</v>
      </c>
      <c r="P2431" s="22">
        <v>44392.5</v>
      </c>
      <c r="Q2431">
        <f t="shared" si="226"/>
        <v>7.5</v>
      </c>
      <c r="R2431" s="33">
        <f t="shared" si="227"/>
        <v>4802.55</v>
      </c>
    </row>
    <row r="2432" spans="1:18" x14ac:dyDescent="0.35">
      <c r="A2432" t="s">
        <v>386</v>
      </c>
      <c r="B2432" s="29" t="s">
        <v>313</v>
      </c>
      <c r="C2432" s="22">
        <v>44392</v>
      </c>
      <c r="D2432" s="30" t="s">
        <v>96</v>
      </c>
      <c r="E2432" s="30" t="s">
        <v>97</v>
      </c>
      <c r="F2432" s="29" t="s">
        <v>89</v>
      </c>
      <c r="G2432" s="32">
        <v>640.34</v>
      </c>
      <c r="H2432" s="22">
        <v>44378</v>
      </c>
      <c r="I2432" s="23">
        <v>44392</v>
      </c>
      <c r="J2432">
        <f t="shared" si="228"/>
        <v>15</v>
      </c>
      <c r="K2432" s="2">
        <f t="shared" si="229"/>
        <v>44385</v>
      </c>
      <c r="L2432" s="9">
        <f t="shared" si="224"/>
        <v>15</v>
      </c>
      <c r="M2432" s="2">
        <f t="shared" si="225"/>
        <v>44385</v>
      </c>
      <c r="N2432" s="22">
        <v>44392</v>
      </c>
      <c r="O2432" s="22">
        <v>44393</v>
      </c>
      <c r="P2432" s="22">
        <v>44392.5</v>
      </c>
      <c r="Q2432">
        <f t="shared" si="226"/>
        <v>7.5</v>
      </c>
      <c r="R2432" s="33">
        <f t="shared" si="227"/>
        <v>4802.55</v>
      </c>
    </row>
    <row r="2433" spans="1:18" x14ac:dyDescent="0.35">
      <c r="A2433" t="s">
        <v>386</v>
      </c>
      <c r="B2433" s="29" t="s">
        <v>313</v>
      </c>
      <c r="C2433" s="22">
        <v>44392</v>
      </c>
      <c r="D2433" s="30" t="s">
        <v>94</v>
      </c>
      <c r="E2433" s="30" t="s">
        <v>95</v>
      </c>
      <c r="F2433" s="29" t="s">
        <v>89</v>
      </c>
      <c r="G2433" s="32">
        <v>227.26</v>
      </c>
      <c r="H2433" s="22">
        <v>44378</v>
      </c>
      <c r="I2433" s="23">
        <v>44392</v>
      </c>
      <c r="J2433">
        <f t="shared" si="228"/>
        <v>15</v>
      </c>
      <c r="K2433" s="2">
        <f t="shared" si="229"/>
        <v>44385</v>
      </c>
      <c r="L2433" s="9">
        <f t="shared" si="224"/>
        <v>15</v>
      </c>
      <c r="M2433" s="2">
        <f t="shared" si="225"/>
        <v>44385</v>
      </c>
      <c r="N2433" s="22">
        <v>44392</v>
      </c>
      <c r="O2433" s="22">
        <v>44393</v>
      </c>
      <c r="P2433" s="22">
        <v>44392.5</v>
      </c>
      <c r="Q2433">
        <f t="shared" si="226"/>
        <v>7.5</v>
      </c>
      <c r="R2433" s="33">
        <f t="shared" si="227"/>
        <v>1704.4499999999998</v>
      </c>
    </row>
    <row r="2434" spans="1:18" x14ac:dyDescent="0.35">
      <c r="A2434" t="s">
        <v>386</v>
      </c>
      <c r="B2434" s="29" t="s">
        <v>313</v>
      </c>
      <c r="C2434" s="22">
        <v>44392</v>
      </c>
      <c r="D2434" s="30" t="s">
        <v>96</v>
      </c>
      <c r="E2434" s="30" t="s">
        <v>97</v>
      </c>
      <c r="F2434" s="29" t="s">
        <v>89</v>
      </c>
      <c r="G2434" s="32">
        <v>227.26</v>
      </c>
      <c r="H2434" s="22">
        <v>44378</v>
      </c>
      <c r="I2434" s="23">
        <v>44392</v>
      </c>
      <c r="J2434">
        <f t="shared" si="228"/>
        <v>15</v>
      </c>
      <c r="K2434" s="2">
        <f t="shared" si="229"/>
        <v>44385</v>
      </c>
      <c r="L2434" s="9">
        <f t="shared" si="224"/>
        <v>15</v>
      </c>
      <c r="M2434" s="2">
        <f t="shared" si="225"/>
        <v>44385</v>
      </c>
      <c r="N2434" s="22">
        <v>44392</v>
      </c>
      <c r="O2434" s="22">
        <v>44393</v>
      </c>
      <c r="P2434" s="22">
        <v>44392.5</v>
      </c>
      <c r="Q2434">
        <f t="shared" si="226"/>
        <v>7.5</v>
      </c>
      <c r="R2434" s="33">
        <f t="shared" si="227"/>
        <v>1704.4499999999998</v>
      </c>
    </row>
    <row r="2435" spans="1:18" x14ac:dyDescent="0.35">
      <c r="A2435" t="s">
        <v>386</v>
      </c>
      <c r="B2435" s="29" t="s">
        <v>313</v>
      </c>
      <c r="C2435" s="22">
        <v>44392</v>
      </c>
      <c r="D2435" s="30" t="s">
        <v>107</v>
      </c>
      <c r="E2435" s="30" t="s">
        <v>108</v>
      </c>
      <c r="F2435" s="29" t="s">
        <v>315</v>
      </c>
      <c r="G2435" s="32">
        <v>268.67</v>
      </c>
      <c r="H2435" s="22">
        <v>44378</v>
      </c>
      <c r="I2435" s="23">
        <v>44392</v>
      </c>
      <c r="J2435">
        <f t="shared" si="228"/>
        <v>15</v>
      </c>
      <c r="K2435" s="2">
        <f t="shared" si="229"/>
        <v>44385</v>
      </c>
      <c r="L2435" s="9">
        <f t="shared" si="224"/>
        <v>15</v>
      </c>
      <c r="M2435" s="2">
        <f t="shared" si="225"/>
        <v>44385</v>
      </c>
      <c r="N2435" s="22">
        <v>44392</v>
      </c>
      <c r="O2435" s="22">
        <v>44393</v>
      </c>
      <c r="P2435" s="22">
        <v>44392.5</v>
      </c>
      <c r="Q2435">
        <f t="shared" si="226"/>
        <v>7.5</v>
      </c>
      <c r="R2435" s="33">
        <f t="shared" si="227"/>
        <v>2015.0250000000001</v>
      </c>
    </row>
    <row r="2436" spans="1:18" x14ac:dyDescent="0.35">
      <c r="A2436" t="s">
        <v>386</v>
      </c>
      <c r="B2436" s="29" t="s">
        <v>313</v>
      </c>
      <c r="C2436" s="22">
        <v>44392</v>
      </c>
      <c r="D2436" s="30" t="s">
        <v>99</v>
      </c>
      <c r="E2436" s="30" t="s">
        <v>100</v>
      </c>
      <c r="F2436" s="29" t="s">
        <v>315</v>
      </c>
      <c r="G2436" s="32">
        <v>188</v>
      </c>
      <c r="H2436" s="22">
        <v>44378</v>
      </c>
      <c r="I2436" s="23">
        <v>44392</v>
      </c>
      <c r="J2436">
        <f t="shared" si="228"/>
        <v>15</v>
      </c>
      <c r="K2436" s="2">
        <f t="shared" si="229"/>
        <v>44385</v>
      </c>
      <c r="L2436" s="9">
        <f t="shared" si="224"/>
        <v>15</v>
      </c>
      <c r="M2436" s="2">
        <f t="shared" si="225"/>
        <v>44385</v>
      </c>
      <c r="N2436" s="22">
        <v>44392</v>
      </c>
      <c r="O2436" s="22">
        <v>44393</v>
      </c>
      <c r="P2436" s="22">
        <v>44392.5</v>
      </c>
      <c r="Q2436">
        <f t="shared" si="226"/>
        <v>7.5</v>
      </c>
      <c r="R2436" s="33">
        <f t="shared" si="227"/>
        <v>1410</v>
      </c>
    </row>
    <row r="2437" spans="1:18" x14ac:dyDescent="0.35">
      <c r="A2437" t="s">
        <v>386</v>
      </c>
      <c r="B2437" s="29" t="s">
        <v>313</v>
      </c>
      <c r="C2437" s="22">
        <v>44392</v>
      </c>
      <c r="D2437" s="30" t="s">
        <v>107</v>
      </c>
      <c r="E2437" s="30" t="s">
        <v>108</v>
      </c>
      <c r="F2437" s="29" t="s">
        <v>103</v>
      </c>
      <c r="G2437" s="32">
        <v>121.85</v>
      </c>
      <c r="H2437" s="22">
        <v>44378</v>
      </c>
      <c r="I2437" s="23">
        <v>44392</v>
      </c>
      <c r="J2437">
        <f t="shared" si="228"/>
        <v>15</v>
      </c>
      <c r="K2437" s="2">
        <f t="shared" si="229"/>
        <v>44385</v>
      </c>
      <c r="L2437" s="9">
        <f t="shared" si="224"/>
        <v>15</v>
      </c>
      <c r="M2437" s="2">
        <f t="shared" si="225"/>
        <v>44385</v>
      </c>
      <c r="N2437" s="22">
        <v>44392</v>
      </c>
      <c r="O2437" s="22">
        <v>44393</v>
      </c>
      <c r="P2437" s="22">
        <v>44392.5</v>
      </c>
      <c r="Q2437">
        <f t="shared" si="226"/>
        <v>7.5</v>
      </c>
      <c r="R2437" s="33">
        <f t="shared" si="227"/>
        <v>913.875</v>
      </c>
    </row>
    <row r="2438" spans="1:18" x14ac:dyDescent="0.35">
      <c r="A2438" t="s">
        <v>386</v>
      </c>
      <c r="B2438" s="29" t="s">
        <v>313</v>
      </c>
      <c r="C2438" s="22">
        <v>44392</v>
      </c>
      <c r="D2438" s="30" t="s">
        <v>99</v>
      </c>
      <c r="E2438" s="30" t="s">
        <v>100</v>
      </c>
      <c r="F2438" s="29" t="s">
        <v>103</v>
      </c>
      <c r="G2438" s="32">
        <v>8007.5699999999988</v>
      </c>
      <c r="H2438" s="22">
        <v>44378</v>
      </c>
      <c r="I2438" s="23">
        <v>44392</v>
      </c>
      <c r="J2438">
        <f t="shared" si="228"/>
        <v>15</v>
      </c>
      <c r="K2438" s="2">
        <f t="shared" si="229"/>
        <v>44385</v>
      </c>
      <c r="L2438" s="9">
        <f t="shared" si="224"/>
        <v>15</v>
      </c>
      <c r="M2438" s="2">
        <f t="shared" si="225"/>
        <v>44385</v>
      </c>
      <c r="N2438" s="22">
        <v>44392</v>
      </c>
      <c r="O2438" s="22">
        <v>44393</v>
      </c>
      <c r="P2438" s="22">
        <v>44392.5</v>
      </c>
      <c r="Q2438">
        <f t="shared" si="226"/>
        <v>7.5</v>
      </c>
      <c r="R2438" s="33">
        <f t="shared" si="227"/>
        <v>60056.774999999994</v>
      </c>
    </row>
    <row r="2439" spans="1:18" x14ac:dyDescent="0.35">
      <c r="A2439" t="s">
        <v>386</v>
      </c>
      <c r="B2439" s="29" t="s">
        <v>313</v>
      </c>
      <c r="C2439" s="22">
        <v>44392</v>
      </c>
      <c r="D2439" s="30" t="s">
        <v>104</v>
      </c>
      <c r="E2439" s="30" t="s">
        <v>105</v>
      </c>
      <c r="F2439" s="29" t="s">
        <v>106</v>
      </c>
      <c r="G2439" s="32">
        <v>1610.1999999999998</v>
      </c>
      <c r="H2439" s="22">
        <v>44378</v>
      </c>
      <c r="I2439" s="23">
        <v>44392</v>
      </c>
      <c r="J2439">
        <f t="shared" si="228"/>
        <v>15</v>
      </c>
      <c r="K2439" s="2">
        <f t="shared" si="229"/>
        <v>44385</v>
      </c>
      <c r="L2439" s="9">
        <f t="shared" si="224"/>
        <v>15</v>
      </c>
      <c r="M2439" s="2">
        <f t="shared" si="225"/>
        <v>44385</v>
      </c>
      <c r="N2439" s="22">
        <v>44392</v>
      </c>
      <c r="O2439" s="22">
        <v>44393</v>
      </c>
      <c r="P2439" s="22">
        <v>44392.5</v>
      </c>
      <c r="Q2439">
        <f t="shared" si="226"/>
        <v>7.5</v>
      </c>
      <c r="R2439" s="33">
        <f t="shared" si="227"/>
        <v>12076.499999999998</v>
      </c>
    </row>
    <row r="2440" spans="1:18" x14ac:dyDescent="0.35">
      <c r="A2440" t="s">
        <v>386</v>
      </c>
      <c r="B2440" s="29" t="s">
        <v>313</v>
      </c>
      <c r="C2440" s="22">
        <v>44392</v>
      </c>
      <c r="D2440" s="30" t="s">
        <v>94</v>
      </c>
      <c r="E2440" s="30" t="s">
        <v>95</v>
      </c>
      <c r="F2440" s="29" t="s">
        <v>89</v>
      </c>
      <c r="G2440" s="32">
        <v>1447820.740000006</v>
      </c>
      <c r="H2440" s="22">
        <v>44378</v>
      </c>
      <c r="I2440" s="23">
        <v>44392</v>
      </c>
      <c r="J2440">
        <f t="shared" si="228"/>
        <v>15</v>
      </c>
      <c r="K2440" s="2">
        <f t="shared" si="229"/>
        <v>44385</v>
      </c>
      <c r="L2440" s="9">
        <f t="shared" si="224"/>
        <v>15</v>
      </c>
      <c r="M2440" s="2">
        <f t="shared" si="225"/>
        <v>44385</v>
      </c>
      <c r="N2440" s="22">
        <v>44392</v>
      </c>
      <c r="O2440" s="22">
        <v>44393</v>
      </c>
      <c r="P2440" s="22">
        <v>44392.5</v>
      </c>
      <c r="Q2440">
        <f t="shared" si="226"/>
        <v>7.5</v>
      </c>
      <c r="R2440" s="33">
        <f t="shared" si="227"/>
        <v>10858655.550000045</v>
      </c>
    </row>
    <row r="2441" spans="1:18" x14ac:dyDescent="0.35">
      <c r="A2441" t="s">
        <v>386</v>
      </c>
      <c r="B2441" s="29" t="s">
        <v>313</v>
      </c>
      <c r="C2441" s="22">
        <v>44392</v>
      </c>
      <c r="D2441" s="30" t="s">
        <v>96</v>
      </c>
      <c r="E2441" s="30" t="s">
        <v>97</v>
      </c>
      <c r="F2441" s="29" t="s">
        <v>89</v>
      </c>
      <c r="G2441" s="32">
        <v>1447820.7500000061</v>
      </c>
      <c r="H2441" s="22">
        <v>44378</v>
      </c>
      <c r="I2441" s="23">
        <v>44392</v>
      </c>
      <c r="J2441">
        <f t="shared" si="228"/>
        <v>15</v>
      </c>
      <c r="K2441" s="2">
        <f t="shared" si="229"/>
        <v>44385</v>
      </c>
      <c r="L2441" s="9">
        <f t="shared" si="224"/>
        <v>15</v>
      </c>
      <c r="M2441" s="2">
        <f t="shared" si="225"/>
        <v>44385</v>
      </c>
      <c r="N2441" s="22">
        <v>44392</v>
      </c>
      <c r="O2441" s="22">
        <v>44393</v>
      </c>
      <c r="P2441" s="22">
        <v>44392.5</v>
      </c>
      <c r="Q2441">
        <f t="shared" si="226"/>
        <v>7.5</v>
      </c>
      <c r="R2441" s="33">
        <f t="shared" si="227"/>
        <v>10858655.625000045</v>
      </c>
    </row>
    <row r="2442" spans="1:18" x14ac:dyDescent="0.35">
      <c r="A2442" t="s">
        <v>386</v>
      </c>
      <c r="B2442" s="29" t="s">
        <v>313</v>
      </c>
      <c r="C2442" s="22">
        <v>44392</v>
      </c>
      <c r="D2442" s="30" t="s">
        <v>107</v>
      </c>
      <c r="E2442" s="30" t="s">
        <v>108</v>
      </c>
      <c r="F2442" s="29" t="s">
        <v>101</v>
      </c>
      <c r="G2442" s="32">
        <v>2159.71</v>
      </c>
      <c r="H2442" s="22">
        <v>44378</v>
      </c>
      <c r="I2442" s="23">
        <v>44392</v>
      </c>
      <c r="J2442">
        <f t="shared" si="228"/>
        <v>15</v>
      </c>
      <c r="K2442" s="2">
        <f t="shared" si="229"/>
        <v>44385</v>
      </c>
      <c r="L2442" s="9">
        <f t="shared" si="224"/>
        <v>15</v>
      </c>
      <c r="M2442" s="2">
        <f t="shared" si="225"/>
        <v>44385</v>
      </c>
      <c r="N2442" s="22">
        <v>44392</v>
      </c>
      <c r="O2442" s="22">
        <v>44393</v>
      </c>
      <c r="P2442" s="22">
        <v>44392.5</v>
      </c>
      <c r="Q2442">
        <f t="shared" si="226"/>
        <v>7.5</v>
      </c>
      <c r="R2442" s="33">
        <f t="shared" si="227"/>
        <v>16197.825000000001</v>
      </c>
    </row>
    <row r="2443" spans="1:18" x14ac:dyDescent="0.35">
      <c r="A2443" t="s">
        <v>386</v>
      </c>
      <c r="B2443" s="29" t="s">
        <v>313</v>
      </c>
      <c r="C2443" s="22">
        <v>44392</v>
      </c>
      <c r="D2443" s="30" t="s">
        <v>99</v>
      </c>
      <c r="E2443" s="30" t="s">
        <v>100</v>
      </c>
      <c r="F2443" s="29" t="s">
        <v>101</v>
      </c>
      <c r="G2443" s="32">
        <v>59144.51</v>
      </c>
      <c r="H2443" s="22">
        <v>44378</v>
      </c>
      <c r="I2443" s="23">
        <v>44392</v>
      </c>
      <c r="J2443">
        <f t="shared" si="228"/>
        <v>15</v>
      </c>
      <c r="K2443" s="2">
        <f t="shared" si="229"/>
        <v>44385</v>
      </c>
      <c r="L2443" s="9">
        <f t="shared" ref="L2443:L2506" si="230">I2443-H2443+1</f>
        <v>15</v>
      </c>
      <c r="M2443" s="2">
        <f t="shared" ref="M2443:M2506" si="231">(H2443+I2443)/2</f>
        <v>44385</v>
      </c>
      <c r="N2443" s="22">
        <v>44392</v>
      </c>
      <c r="O2443" s="22">
        <v>44393</v>
      </c>
      <c r="P2443" s="22">
        <v>44392.5</v>
      </c>
      <c r="Q2443">
        <f t="shared" ref="Q2443:Q2506" si="232">P2443-M2443</f>
        <v>7.5</v>
      </c>
      <c r="R2443" s="33">
        <f t="shared" ref="R2443:R2506" si="233">Q2443*G2443</f>
        <v>443583.82500000001</v>
      </c>
    </row>
    <row r="2444" spans="1:18" x14ac:dyDescent="0.35">
      <c r="A2444" t="s">
        <v>386</v>
      </c>
      <c r="B2444" s="29" t="s">
        <v>313</v>
      </c>
      <c r="C2444" s="22">
        <v>44392</v>
      </c>
      <c r="D2444" s="30" t="s">
        <v>99</v>
      </c>
      <c r="E2444" s="30" t="s">
        <v>100</v>
      </c>
      <c r="F2444" s="29" t="s">
        <v>375</v>
      </c>
      <c r="G2444" s="32">
        <v>125</v>
      </c>
      <c r="H2444" s="22">
        <v>44378</v>
      </c>
      <c r="I2444" s="23">
        <v>44392</v>
      </c>
      <c r="J2444">
        <f t="shared" si="228"/>
        <v>15</v>
      </c>
      <c r="K2444" s="2">
        <f t="shared" si="229"/>
        <v>44385</v>
      </c>
      <c r="L2444" s="9">
        <f t="shared" si="230"/>
        <v>15</v>
      </c>
      <c r="M2444" s="2">
        <f t="shared" si="231"/>
        <v>44385</v>
      </c>
      <c r="N2444" s="22">
        <v>44392</v>
      </c>
      <c r="O2444" s="22">
        <v>44393</v>
      </c>
      <c r="P2444" s="22">
        <v>44392.5</v>
      </c>
      <c r="Q2444">
        <f t="shared" si="232"/>
        <v>7.5</v>
      </c>
      <c r="R2444" s="33">
        <f t="shared" si="233"/>
        <v>937.5</v>
      </c>
    </row>
    <row r="2445" spans="1:18" x14ac:dyDescent="0.35">
      <c r="A2445" t="s">
        <v>386</v>
      </c>
      <c r="B2445" s="29" t="s">
        <v>313</v>
      </c>
      <c r="C2445" s="22">
        <v>44392</v>
      </c>
      <c r="D2445" s="30" t="s">
        <v>99</v>
      </c>
      <c r="E2445" s="30" t="s">
        <v>100</v>
      </c>
      <c r="F2445" s="29" t="s">
        <v>102</v>
      </c>
      <c r="G2445" s="32">
        <v>69808.850000000035</v>
      </c>
      <c r="H2445" s="22">
        <v>44378</v>
      </c>
      <c r="I2445" s="23">
        <v>44392</v>
      </c>
      <c r="J2445">
        <f t="shared" si="228"/>
        <v>15</v>
      </c>
      <c r="K2445" s="2">
        <f t="shared" si="229"/>
        <v>44385</v>
      </c>
      <c r="L2445" s="9">
        <f t="shared" si="230"/>
        <v>15</v>
      </c>
      <c r="M2445" s="2">
        <f t="shared" si="231"/>
        <v>44385</v>
      </c>
      <c r="N2445" s="22">
        <v>44392</v>
      </c>
      <c r="O2445" s="22">
        <v>44393</v>
      </c>
      <c r="P2445" s="22">
        <v>44392.5</v>
      </c>
      <c r="Q2445">
        <f t="shared" si="232"/>
        <v>7.5</v>
      </c>
      <c r="R2445" s="33">
        <f t="shared" si="233"/>
        <v>523566.37500000023</v>
      </c>
    </row>
    <row r="2446" spans="1:18" x14ac:dyDescent="0.35">
      <c r="A2446" t="s">
        <v>386</v>
      </c>
      <c r="B2446" s="29" t="s">
        <v>313</v>
      </c>
      <c r="C2446" s="22">
        <v>44392</v>
      </c>
      <c r="D2446" s="30" t="s">
        <v>114</v>
      </c>
      <c r="E2446" s="30" t="s">
        <v>115</v>
      </c>
      <c r="F2446" s="29" t="s">
        <v>113</v>
      </c>
      <c r="G2446" s="32">
        <v>41.519999999999996</v>
      </c>
      <c r="H2446" s="22">
        <v>44378</v>
      </c>
      <c r="I2446" s="23">
        <v>44392</v>
      </c>
      <c r="J2446">
        <f t="shared" si="228"/>
        <v>15</v>
      </c>
      <c r="K2446" s="2">
        <f t="shared" si="229"/>
        <v>44385</v>
      </c>
      <c r="L2446" s="9">
        <f t="shared" si="230"/>
        <v>15</v>
      </c>
      <c r="M2446" s="2">
        <f t="shared" si="231"/>
        <v>44385</v>
      </c>
      <c r="N2446" s="22">
        <v>44392</v>
      </c>
      <c r="O2446" s="22">
        <v>44397</v>
      </c>
      <c r="P2446" s="22">
        <v>44396.5</v>
      </c>
      <c r="Q2446">
        <f t="shared" si="232"/>
        <v>11.5</v>
      </c>
      <c r="R2446" s="33">
        <f t="shared" si="233"/>
        <v>477.47999999999996</v>
      </c>
    </row>
    <row r="2447" spans="1:18" x14ac:dyDescent="0.35">
      <c r="A2447" t="s">
        <v>386</v>
      </c>
      <c r="B2447" s="29" t="s">
        <v>313</v>
      </c>
      <c r="C2447" s="22">
        <v>44392</v>
      </c>
      <c r="D2447" s="30" t="s">
        <v>110</v>
      </c>
      <c r="E2447" s="30" t="s">
        <v>111</v>
      </c>
      <c r="F2447" s="29" t="s">
        <v>113</v>
      </c>
      <c r="G2447" s="32">
        <v>194.87</v>
      </c>
      <c r="H2447" s="22">
        <v>44378</v>
      </c>
      <c r="I2447" s="23">
        <v>44392</v>
      </c>
      <c r="J2447">
        <f t="shared" si="228"/>
        <v>15</v>
      </c>
      <c r="K2447" s="2">
        <f t="shared" si="229"/>
        <v>44385</v>
      </c>
      <c r="L2447" s="9">
        <f t="shared" si="230"/>
        <v>15</v>
      </c>
      <c r="M2447" s="2">
        <f t="shared" si="231"/>
        <v>44385</v>
      </c>
      <c r="N2447" s="22">
        <v>44392</v>
      </c>
      <c r="O2447" s="22">
        <v>44397</v>
      </c>
      <c r="P2447" s="22">
        <v>44396.5</v>
      </c>
      <c r="Q2447">
        <f t="shared" si="232"/>
        <v>11.5</v>
      </c>
      <c r="R2447" s="33">
        <f t="shared" si="233"/>
        <v>2241.0050000000001</v>
      </c>
    </row>
    <row r="2448" spans="1:18" x14ac:dyDescent="0.35">
      <c r="A2448" t="s">
        <v>386</v>
      </c>
      <c r="B2448" s="29" t="s">
        <v>313</v>
      </c>
      <c r="C2448" s="22">
        <v>44392</v>
      </c>
      <c r="D2448" s="30" t="s">
        <v>114</v>
      </c>
      <c r="E2448" s="30" t="s">
        <v>115</v>
      </c>
      <c r="F2448" s="29" t="s">
        <v>112</v>
      </c>
      <c r="G2448" s="32">
        <v>91.89</v>
      </c>
      <c r="H2448" s="22">
        <v>44378</v>
      </c>
      <c r="I2448" s="23">
        <v>44392</v>
      </c>
      <c r="J2448">
        <f t="shared" si="228"/>
        <v>15</v>
      </c>
      <c r="K2448" s="2">
        <f t="shared" si="229"/>
        <v>44385</v>
      </c>
      <c r="L2448" s="9">
        <f t="shared" si="230"/>
        <v>15</v>
      </c>
      <c r="M2448" s="2">
        <f t="shared" si="231"/>
        <v>44385</v>
      </c>
      <c r="N2448" s="22">
        <v>44392</v>
      </c>
      <c r="O2448" s="22">
        <v>44397</v>
      </c>
      <c r="P2448" s="22">
        <v>44396.5</v>
      </c>
      <c r="Q2448">
        <f t="shared" si="232"/>
        <v>11.5</v>
      </c>
      <c r="R2448" s="33">
        <f t="shared" si="233"/>
        <v>1056.7349999999999</v>
      </c>
    </row>
    <row r="2449" spans="1:18" x14ac:dyDescent="0.35">
      <c r="A2449" t="s">
        <v>386</v>
      </c>
      <c r="B2449" s="29" t="s">
        <v>313</v>
      </c>
      <c r="C2449" s="22">
        <v>44392</v>
      </c>
      <c r="D2449" s="30" t="s">
        <v>110</v>
      </c>
      <c r="E2449" s="30" t="s">
        <v>111</v>
      </c>
      <c r="F2449" s="29" t="s">
        <v>112</v>
      </c>
      <c r="G2449" s="32">
        <v>33247.359999999993</v>
      </c>
      <c r="H2449" s="22">
        <v>44378</v>
      </c>
      <c r="I2449" s="23">
        <v>44392</v>
      </c>
      <c r="J2449">
        <f t="shared" si="228"/>
        <v>15</v>
      </c>
      <c r="K2449" s="2">
        <f t="shared" si="229"/>
        <v>44385</v>
      </c>
      <c r="L2449" s="9">
        <f t="shared" si="230"/>
        <v>15</v>
      </c>
      <c r="M2449" s="2">
        <f t="shared" si="231"/>
        <v>44385</v>
      </c>
      <c r="N2449" s="22">
        <v>44392</v>
      </c>
      <c r="O2449" s="22">
        <v>44397</v>
      </c>
      <c r="P2449" s="22">
        <v>44396.5</v>
      </c>
      <c r="Q2449">
        <f t="shared" si="232"/>
        <v>11.5</v>
      </c>
      <c r="R2449" s="33">
        <f t="shared" si="233"/>
        <v>382344.6399999999</v>
      </c>
    </row>
    <row r="2450" spans="1:18" x14ac:dyDescent="0.35">
      <c r="A2450" t="s">
        <v>386</v>
      </c>
      <c r="B2450" s="29" t="s">
        <v>313</v>
      </c>
      <c r="C2450" s="22">
        <v>44392</v>
      </c>
      <c r="D2450" s="30" t="s">
        <v>110</v>
      </c>
      <c r="E2450" s="30" t="s">
        <v>111</v>
      </c>
      <c r="F2450" s="29" t="s">
        <v>116</v>
      </c>
      <c r="G2450" s="32">
        <v>500.06</v>
      </c>
      <c r="H2450" s="22">
        <v>44378</v>
      </c>
      <c r="I2450" s="23">
        <v>44392</v>
      </c>
      <c r="J2450">
        <f t="shared" si="228"/>
        <v>15</v>
      </c>
      <c r="K2450" s="2">
        <f t="shared" si="229"/>
        <v>44385</v>
      </c>
      <c r="L2450" s="9">
        <f t="shared" si="230"/>
        <v>15</v>
      </c>
      <c r="M2450" s="2">
        <f t="shared" si="231"/>
        <v>44385</v>
      </c>
      <c r="N2450" s="22">
        <v>44392</v>
      </c>
      <c r="O2450" s="22">
        <v>44397</v>
      </c>
      <c r="P2450" s="22">
        <v>44396.5</v>
      </c>
      <c r="Q2450">
        <f t="shared" si="232"/>
        <v>11.5</v>
      </c>
      <c r="R2450" s="33">
        <f t="shared" si="233"/>
        <v>5750.69</v>
      </c>
    </row>
    <row r="2451" spans="1:18" x14ac:dyDescent="0.35">
      <c r="A2451" t="s">
        <v>386</v>
      </c>
      <c r="B2451" s="29" t="s">
        <v>313</v>
      </c>
      <c r="C2451" s="22">
        <v>44392</v>
      </c>
      <c r="D2451" s="30" t="s">
        <v>114</v>
      </c>
      <c r="E2451" s="30" t="s">
        <v>115</v>
      </c>
      <c r="F2451" s="29" t="s">
        <v>118</v>
      </c>
      <c r="G2451" s="32">
        <v>68.5</v>
      </c>
      <c r="H2451" s="22">
        <v>44378</v>
      </c>
      <c r="I2451" s="23">
        <v>44392</v>
      </c>
      <c r="J2451">
        <f t="shared" si="228"/>
        <v>15</v>
      </c>
      <c r="K2451" s="2">
        <f t="shared" si="229"/>
        <v>44385</v>
      </c>
      <c r="L2451" s="9">
        <f t="shared" si="230"/>
        <v>15</v>
      </c>
      <c r="M2451" s="2">
        <f t="shared" si="231"/>
        <v>44385</v>
      </c>
      <c r="N2451" s="22">
        <v>44392</v>
      </c>
      <c r="O2451" s="22">
        <v>44397</v>
      </c>
      <c r="P2451" s="22">
        <v>44396.5</v>
      </c>
      <c r="Q2451">
        <f t="shared" si="232"/>
        <v>11.5</v>
      </c>
      <c r="R2451" s="33">
        <f t="shared" si="233"/>
        <v>787.75</v>
      </c>
    </row>
    <row r="2452" spans="1:18" x14ac:dyDescent="0.35">
      <c r="A2452" t="s">
        <v>386</v>
      </c>
      <c r="B2452" s="29" t="s">
        <v>313</v>
      </c>
      <c r="C2452" s="22">
        <v>44392</v>
      </c>
      <c r="D2452" s="30" t="s">
        <v>114</v>
      </c>
      <c r="E2452" s="30" t="s">
        <v>115</v>
      </c>
      <c r="F2452" s="29" t="s">
        <v>119</v>
      </c>
      <c r="G2452" s="32">
        <v>56.23</v>
      </c>
      <c r="H2452" s="22">
        <v>44378</v>
      </c>
      <c r="I2452" s="23">
        <v>44392</v>
      </c>
      <c r="J2452">
        <f t="shared" si="228"/>
        <v>15</v>
      </c>
      <c r="K2452" s="2">
        <f t="shared" si="229"/>
        <v>44385</v>
      </c>
      <c r="L2452" s="9">
        <f t="shared" si="230"/>
        <v>15</v>
      </c>
      <c r="M2452" s="2">
        <f t="shared" si="231"/>
        <v>44385</v>
      </c>
      <c r="N2452" s="22">
        <v>44392</v>
      </c>
      <c r="O2452" s="22">
        <v>44397</v>
      </c>
      <c r="P2452" s="22">
        <v>44396.5</v>
      </c>
      <c r="Q2452">
        <f t="shared" si="232"/>
        <v>11.5</v>
      </c>
      <c r="R2452" s="33">
        <f t="shared" si="233"/>
        <v>646.64499999999998</v>
      </c>
    </row>
    <row r="2453" spans="1:18" x14ac:dyDescent="0.35">
      <c r="A2453" t="s">
        <v>386</v>
      </c>
      <c r="B2453" s="29" t="s">
        <v>313</v>
      </c>
      <c r="C2453" s="22">
        <v>44392</v>
      </c>
      <c r="D2453" s="30" t="s">
        <v>110</v>
      </c>
      <c r="E2453" s="30" t="s">
        <v>111</v>
      </c>
      <c r="F2453" s="29" t="s">
        <v>119</v>
      </c>
      <c r="G2453" s="32">
        <v>430.24</v>
      </c>
      <c r="H2453" s="22">
        <v>44378</v>
      </c>
      <c r="I2453" s="23">
        <v>44392</v>
      </c>
      <c r="J2453">
        <f t="shared" si="228"/>
        <v>15</v>
      </c>
      <c r="K2453" s="2">
        <f t="shared" si="229"/>
        <v>44385</v>
      </c>
      <c r="L2453" s="9">
        <f t="shared" si="230"/>
        <v>15</v>
      </c>
      <c r="M2453" s="2">
        <f t="shared" si="231"/>
        <v>44385</v>
      </c>
      <c r="N2453" s="22">
        <v>44392</v>
      </c>
      <c r="O2453" s="22">
        <v>44397</v>
      </c>
      <c r="P2453" s="22">
        <v>44396.5</v>
      </c>
      <c r="Q2453">
        <f t="shared" si="232"/>
        <v>11.5</v>
      </c>
      <c r="R2453" s="33">
        <f t="shared" si="233"/>
        <v>4947.76</v>
      </c>
    </row>
    <row r="2454" spans="1:18" x14ac:dyDescent="0.35">
      <c r="A2454" t="s">
        <v>386</v>
      </c>
      <c r="B2454" s="29" t="s">
        <v>313</v>
      </c>
      <c r="C2454" s="22">
        <v>44392</v>
      </c>
      <c r="D2454" s="30" t="s">
        <v>114</v>
      </c>
      <c r="E2454" s="30" t="s">
        <v>115</v>
      </c>
      <c r="F2454" s="29" t="s">
        <v>120</v>
      </c>
      <c r="G2454" s="32">
        <v>177.07999999999998</v>
      </c>
      <c r="H2454" s="22">
        <v>44378</v>
      </c>
      <c r="I2454" s="23">
        <v>44392</v>
      </c>
      <c r="J2454">
        <f t="shared" si="228"/>
        <v>15</v>
      </c>
      <c r="K2454" s="2">
        <f t="shared" si="229"/>
        <v>44385</v>
      </c>
      <c r="L2454" s="9">
        <f t="shared" si="230"/>
        <v>15</v>
      </c>
      <c r="M2454" s="2">
        <f t="shared" si="231"/>
        <v>44385</v>
      </c>
      <c r="N2454" s="22">
        <v>44392</v>
      </c>
      <c r="O2454" s="22">
        <v>44397</v>
      </c>
      <c r="P2454" s="22">
        <v>44396.5</v>
      </c>
      <c r="Q2454">
        <f t="shared" si="232"/>
        <v>11.5</v>
      </c>
      <c r="R2454" s="33">
        <f t="shared" si="233"/>
        <v>2036.4199999999998</v>
      </c>
    </row>
    <row r="2455" spans="1:18" x14ac:dyDescent="0.35">
      <c r="A2455" t="s">
        <v>386</v>
      </c>
      <c r="B2455" s="29" t="s">
        <v>313</v>
      </c>
      <c r="C2455" s="22">
        <v>44392</v>
      </c>
      <c r="D2455" s="30" t="s">
        <v>114</v>
      </c>
      <c r="E2455" s="30" t="s">
        <v>115</v>
      </c>
      <c r="F2455" s="29" t="s">
        <v>122</v>
      </c>
      <c r="G2455" s="32">
        <v>247.74</v>
      </c>
      <c r="H2455" s="22">
        <v>44378</v>
      </c>
      <c r="I2455" s="23">
        <v>44392</v>
      </c>
      <c r="J2455">
        <f t="shared" si="228"/>
        <v>15</v>
      </c>
      <c r="K2455" s="2">
        <f t="shared" si="229"/>
        <v>44385</v>
      </c>
      <c r="L2455" s="9">
        <f t="shared" si="230"/>
        <v>15</v>
      </c>
      <c r="M2455" s="2">
        <f t="shared" si="231"/>
        <v>44385</v>
      </c>
      <c r="N2455" s="22">
        <v>44392</v>
      </c>
      <c r="O2455" s="22">
        <v>44397</v>
      </c>
      <c r="P2455" s="22">
        <v>44396.5</v>
      </c>
      <c r="Q2455">
        <f t="shared" si="232"/>
        <v>11.5</v>
      </c>
      <c r="R2455" s="33">
        <f t="shared" si="233"/>
        <v>2849.01</v>
      </c>
    </row>
    <row r="2456" spans="1:18" x14ac:dyDescent="0.35">
      <c r="A2456" t="s">
        <v>386</v>
      </c>
      <c r="B2456" s="29" t="s">
        <v>313</v>
      </c>
      <c r="C2456" s="22">
        <v>44392</v>
      </c>
      <c r="D2456" s="30" t="s">
        <v>114</v>
      </c>
      <c r="E2456" s="30" t="s">
        <v>115</v>
      </c>
      <c r="F2456" s="29" t="s">
        <v>123</v>
      </c>
      <c r="G2456" s="32">
        <v>44.51</v>
      </c>
      <c r="H2456" s="22">
        <v>44378</v>
      </c>
      <c r="I2456" s="23">
        <v>44392</v>
      </c>
      <c r="J2456">
        <f t="shared" si="228"/>
        <v>15</v>
      </c>
      <c r="K2456" s="2">
        <f t="shared" si="229"/>
        <v>44385</v>
      </c>
      <c r="L2456" s="9">
        <f t="shared" si="230"/>
        <v>15</v>
      </c>
      <c r="M2456" s="2">
        <f t="shared" si="231"/>
        <v>44385</v>
      </c>
      <c r="N2456" s="22">
        <v>44392</v>
      </c>
      <c r="O2456" s="22">
        <v>44397</v>
      </c>
      <c r="P2456" s="22">
        <v>44396.5</v>
      </c>
      <c r="Q2456">
        <f t="shared" si="232"/>
        <v>11.5</v>
      </c>
      <c r="R2456" s="33">
        <f t="shared" si="233"/>
        <v>511.86499999999995</v>
      </c>
    </row>
    <row r="2457" spans="1:18" x14ac:dyDescent="0.35">
      <c r="A2457" t="s">
        <v>386</v>
      </c>
      <c r="B2457" s="29" t="s">
        <v>313</v>
      </c>
      <c r="C2457" s="22">
        <v>44392</v>
      </c>
      <c r="D2457" s="30" t="s">
        <v>110</v>
      </c>
      <c r="E2457" s="30" t="s">
        <v>111</v>
      </c>
      <c r="F2457" s="29" t="s">
        <v>123</v>
      </c>
      <c r="G2457" s="32">
        <v>39.64</v>
      </c>
      <c r="H2457" s="22">
        <v>44378</v>
      </c>
      <c r="I2457" s="23">
        <v>44392</v>
      </c>
      <c r="J2457">
        <f t="shared" si="228"/>
        <v>15</v>
      </c>
      <c r="K2457" s="2">
        <f t="shared" si="229"/>
        <v>44385</v>
      </c>
      <c r="L2457" s="9">
        <f t="shared" si="230"/>
        <v>15</v>
      </c>
      <c r="M2457" s="2">
        <f t="shared" si="231"/>
        <v>44385</v>
      </c>
      <c r="N2457" s="22">
        <v>44392</v>
      </c>
      <c r="O2457" s="22">
        <v>44397</v>
      </c>
      <c r="P2457" s="22">
        <v>44396.5</v>
      </c>
      <c r="Q2457">
        <f t="shared" si="232"/>
        <v>11.5</v>
      </c>
      <c r="R2457" s="33">
        <f t="shared" si="233"/>
        <v>455.86</v>
      </c>
    </row>
    <row r="2458" spans="1:18" x14ac:dyDescent="0.35">
      <c r="A2458" t="s">
        <v>386</v>
      </c>
      <c r="B2458" s="29" t="s">
        <v>313</v>
      </c>
      <c r="C2458" s="22">
        <v>44392</v>
      </c>
      <c r="D2458" s="30" t="s">
        <v>114</v>
      </c>
      <c r="E2458" s="30" t="s">
        <v>115</v>
      </c>
      <c r="F2458" s="29" t="s">
        <v>124</v>
      </c>
      <c r="G2458" s="32">
        <v>59.3</v>
      </c>
      <c r="H2458" s="22">
        <v>44378</v>
      </c>
      <c r="I2458" s="23">
        <v>44392</v>
      </c>
      <c r="J2458">
        <f t="shared" si="228"/>
        <v>15</v>
      </c>
      <c r="K2458" s="2">
        <f t="shared" si="229"/>
        <v>44385</v>
      </c>
      <c r="L2458" s="9">
        <f t="shared" si="230"/>
        <v>15</v>
      </c>
      <c r="M2458" s="2">
        <f t="shared" si="231"/>
        <v>44385</v>
      </c>
      <c r="N2458" s="22">
        <v>44392</v>
      </c>
      <c r="O2458" s="22">
        <v>44397</v>
      </c>
      <c r="P2458" s="22">
        <v>44396.5</v>
      </c>
      <c r="Q2458">
        <f t="shared" si="232"/>
        <v>11.5</v>
      </c>
      <c r="R2458" s="33">
        <f t="shared" si="233"/>
        <v>681.94999999999993</v>
      </c>
    </row>
    <row r="2459" spans="1:18" x14ac:dyDescent="0.35">
      <c r="A2459" t="s">
        <v>386</v>
      </c>
      <c r="B2459" s="29" t="s">
        <v>313</v>
      </c>
      <c r="C2459" s="22">
        <v>44392</v>
      </c>
      <c r="D2459" s="30" t="s">
        <v>110</v>
      </c>
      <c r="E2459" s="30" t="s">
        <v>111</v>
      </c>
      <c r="F2459" s="29" t="s">
        <v>124</v>
      </c>
      <c r="G2459" s="32">
        <v>39.5</v>
      </c>
      <c r="H2459" s="22">
        <v>44378</v>
      </c>
      <c r="I2459" s="23">
        <v>44392</v>
      </c>
      <c r="J2459">
        <f t="shared" si="228"/>
        <v>15</v>
      </c>
      <c r="K2459" s="2">
        <f t="shared" si="229"/>
        <v>44385</v>
      </c>
      <c r="L2459" s="9">
        <f t="shared" si="230"/>
        <v>15</v>
      </c>
      <c r="M2459" s="2">
        <f t="shared" si="231"/>
        <v>44385</v>
      </c>
      <c r="N2459" s="22">
        <v>44392</v>
      </c>
      <c r="O2459" s="22">
        <v>44397</v>
      </c>
      <c r="P2459" s="22">
        <v>44396.5</v>
      </c>
      <c r="Q2459">
        <f t="shared" si="232"/>
        <v>11.5</v>
      </c>
      <c r="R2459" s="33">
        <f t="shared" si="233"/>
        <v>454.25</v>
      </c>
    </row>
    <row r="2460" spans="1:18" x14ac:dyDescent="0.35">
      <c r="A2460" t="s">
        <v>386</v>
      </c>
      <c r="B2460" s="29" t="s">
        <v>313</v>
      </c>
      <c r="C2460" s="22">
        <v>44392</v>
      </c>
      <c r="D2460" s="30" t="s">
        <v>114</v>
      </c>
      <c r="E2460" s="30" t="s">
        <v>115</v>
      </c>
      <c r="F2460" s="29" t="s">
        <v>125</v>
      </c>
      <c r="G2460" s="32">
        <v>53.02</v>
      </c>
      <c r="H2460" s="22">
        <v>44378</v>
      </c>
      <c r="I2460" s="23">
        <v>44392</v>
      </c>
      <c r="J2460">
        <f t="shared" si="228"/>
        <v>15</v>
      </c>
      <c r="K2460" s="2">
        <f t="shared" si="229"/>
        <v>44385</v>
      </c>
      <c r="L2460" s="9">
        <f t="shared" si="230"/>
        <v>15</v>
      </c>
      <c r="M2460" s="2">
        <f t="shared" si="231"/>
        <v>44385</v>
      </c>
      <c r="N2460" s="22">
        <v>44392</v>
      </c>
      <c r="O2460" s="22">
        <v>44397</v>
      </c>
      <c r="P2460" s="22">
        <v>44396.5</v>
      </c>
      <c r="Q2460">
        <f t="shared" si="232"/>
        <v>11.5</v>
      </c>
      <c r="R2460" s="33">
        <f t="shared" si="233"/>
        <v>609.73</v>
      </c>
    </row>
    <row r="2461" spans="1:18" x14ac:dyDescent="0.35">
      <c r="A2461" t="s">
        <v>386</v>
      </c>
      <c r="B2461" s="29" t="s">
        <v>313</v>
      </c>
      <c r="C2461" s="22">
        <v>44392</v>
      </c>
      <c r="D2461" s="30" t="s">
        <v>110</v>
      </c>
      <c r="E2461" s="30" t="s">
        <v>111</v>
      </c>
      <c r="F2461" s="29" t="s">
        <v>125</v>
      </c>
      <c r="G2461" s="32">
        <v>90.7</v>
      </c>
      <c r="H2461" s="22">
        <v>44378</v>
      </c>
      <c r="I2461" s="23">
        <v>44392</v>
      </c>
      <c r="J2461">
        <f t="shared" si="228"/>
        <v>15</v>
      </c>
      <c r="K2461" s="2">
        <f t="shared" si="229"/>
        <v>44385</v>
      </c>
      <c r="L2461" s="9">
        <f t="shared" si="230"/>
        <v>15</v>
      </c>
      <c r="M2461" s="2">
        <f t="shared" si="231"/>
        <v>44385</v>
      </c>
      <c r="N2461" s="22">
        <v>44392</v>
      </c>
      <c r="O2461" s="22">
        <v>44397</v>
      </c>
      <c r="P2461" s="22">
        <v>44396.5</v>
      </c>
      <c r="Q2461">
        <f t="shared" si="232"/>
        <v>11.5</v>
      </c>
      <c r="R2461" s="33">
        <f t="shared" si="233"/>
        <v>1043.05</v>
      </c>
    </row>
    <row r="2462" spans="1:18" x14ac:dyDescent="0.35">
      <c r="A2462" t="s">
        <v>386</v>
      </c>
      <c r="B2462" s="29" t="s">
        <v>313</v>
      </c>
      <c r="C2462" s="22">
        <v>44392</v>
      </c>
      <c r="D2462" s="30" t="s">
        <v>107</v>
      </c>
      <c r="E2462" s="30" t="s">
        <v>108</v>
      </c>
      <c r="F2462" s="29" t="s">
        <v>126</v>
      </c>
      <c r="G2462" s="32">
        <v>914.63999999999987</v>
      </c>
      <c r="H2462" s="22">
        <v>44378</v>
      </c>
      <c r="I2462" s="23">
        <v>44392</v>
      </c>
      <c r="J2462">
        <f t="shared" si="228"/>
        <v>15</v>
      </c>
      <c r="K2462" s="2">
        <f t="shared" si="229"/>
        <v>44385</v>
      </c>
      <c r="L2462" s="9">
        <f t="shared" si="230"/>
        <v>15</v>
      </c>
      <c r="M2462" s="2">
        <f t="shared" si="231"/>
        <v>44385</v>
      </c>
      <c r="N2462" s="22">
        <v>44392</v>
      </c>
      <c r="O2462" s="22">
        <v>44397</v>
      </c>
      <c r="P2462" s="22">
        <v>44396.5</v>
      </c>
      <c r="Q2462">
        <f t="shared" si="232"/>
        <v>11.5</v>
      </c>
      <c r="R2462" s="33">
        <f t="shared" si="233"/>
        <v>10518.359999999999</v>
      </c>
    </row>
    <row r="2463" spans="1:18" x14ac:dyDescent="0.35">
      <c r="A2463" t="s">
        <v>386</v>
      </c>
      <c r="B2463" s="29" t="s">
        <v>313</v>
      </c>
      <c r="C2463" s="22">
        <v>44392</v>
      </c>
      <c r="D2463" s="30" t="s">
        <v>99</v>
      </c>
      <c r="E2463" s="30" t="s">
        <v>100</v>
      </c>
      <c r="F2463" s="29" t="s">
        <v>126</v>
      </c>
      <c r="G2463" s="32">
        <v>793.04</v>
      </c>
      <c r="H2463" s="22">
        <v>44378</v>
      </c>
      <c r="I2463" s="23">
        <v>44392</v>
      </c>
      <c r="J2463">
        <f t="shared" si="228"/>
        <v>15</v>
      </c>
      <c r="K2463" s="2">
        <f t="shared" si="229"/>
        <v>44385</v>
      </c>
      <c r="L2463" s="9">
        <f t="shared" si="230"/>
        <v>15</v>
      </c>
      <c r="M2463" s="2">
        <f t="shared" si="231"/>
        <v>44385</v>
      </c>
      <c r="N2463" s="22">
        <v>44392</v>
      </c>
      <c r="O2463" s="22">
        <v>44397</v>
      </c>
      <c r="P2463" s="22">
        <v>44396.5</v>
      </c>
      <c r="Q2463">
        <f t="shared" si="232"/>
        <v>11.5</v>
      </c>
      <c r="R2463" s="33">
        <f t="shared" si="233"/>
        <v>9119.9599999999991</v>
      </c>
    </row>
    <row r="2464" spans="1:18" x14ac:dyDescent="0.35">
      <c r="A2464" t="s">
        <v>386</v>
      </c>
      <c r="B2464" s="29" t="s">
        <v>313</v>
      </c>
      <c r="C2464" s="22">
        <v>44392</v>
      </c>
      <c r="D2464" s="30" t="s">
        <v>114</v>
      </c>
      <c r="E2464" s="30" t="s">
        <v>115</v>
      </c>
      <c r="F2464" s="29" t="s">
        <v>127</v>
      </c>
      <c r="G2464" s="32">
        <v>73.31</v>
      </c>
      <c r="H2464" s="22">
        <v>44378</v>
      </c>
      <c r="I2464" s="23">
        <v>44392</v>
      </c>
      <c r="J2464">
        <f t="shared" si="228"/>
        <v>15</v>
      </c>
      <c r="K2464" s="2">
        <f t="shared" si="229"/>
        <v>44385</v>
      </c>
      <c r="L2464" s="9">
        <f t="shared" si="230"/>
        <v>15</v>
      </c>
      <c r="M2464" s="2">
        <f t="shared" si="231"/>
        <v>44385</v>
      </c>
      <c r="N2464" s="22">
        <v>44392</v>
      </c>
      <c r="O2464" s="22">
        <v>44397</v>
      </c>
      <c r="P2464" s="22">
        <v>44396.5</v>
      </c>
      <c r="Q2464">
        <f t="shared" si="232"/>
        <v>11.5</v>
      </c>
      <c r="R2464" s="33">
        <f t="shared" si="233"/>
        <v>843.06500000000005</v>
      </c>
    </row>
    <row r="2465" spans="1:18" x14ac:dyDescent="0.35">
      <c r="A2465" t="s">
        <v>386</v>
      </c>
      <c r="B2465" s="29" t="s">
        <v>313</v>
      </c>
      <c r="C2465" s="22">
        <v>44392</v>
      </c>
      <c r="D2465" s="30" t="s">
        <v>110</v>
      </c>
      <c r="E2465" s="30" t="s">
        <v>111</v>
      </c>
      <c r="F2465" s="29" t="s">
        <v>129</v>
      </c>
      <c r="G2465" s="32">
        <v>543.7700000000001</v>
      </c>
      <c r="H2465" s="22">
        <v>44378</v>
      </c>
      <c r="I2465" s="23">
        <v>44392</v>
      </c>
      <c r="J2465">
        <f t="shared" si="228"/>
        <v>15</v>
      </c>
      <c r="K2465" s="2">
        <f t="shared" si="229"/>
        <v>44385</v>
      </c>
      <c r="L2465" s="9">
        <f t="shared" si="230"/>
        <v>15</v>
      </c>
      <c r="M2465" s="2">
        <f t="shared" si="231"/>
        <v>44385</v>
      </c>
      <c r="N2465" s="22">
        <v>44392</v>
      </c>
      <c r="O2465" s="22">
        <v>44397</v>
      </c>
      <c r="P2465" s="22">
        <v>44396.5</v>
      </c>
      <c r="Q2465">
        <f t="shared" si="232"/>
        <v>11.5</v>
      </c>
      <c r="R2465" s="33">
        <f t="shared" si="233"/>
        <v>6253.3550000000014</v>
      </c>
    </row>
    <row r="2466" spans="1:18" x14ac:dyDescent="0.35">
      <c r="A2466" t="s">
        <v>386</v>
      </c>
      <c r="B2466" s="29" t="s">
        <v>313</v>
      </c>
      <c r="C2466" s="22">
        <v>44392</v>
      </c>
      <c r="D2466" s="30" t="s">
        <v>114</v>
      </c>
      <c r="E2466" s="30" t="s">
        <v>115</v>
      </c>
      <c r="F2466" s="29" t="s">
        <v>130</v>
      </c>
      <c r="G2466" s="32">
        <v>37.980000000000004</v>
      </c>
      <c r="H2466" s="22">
        <v>44378</v>
      </c>
      <c r="I2466" s="23">
        <v>44392</v>
      </c>
      <c r="J2466">
        <f t="shared" si="228"/>
        <v>15</v>
      </c>
      <c r="K2466" s="2">
        <f t="shared" si="229"/>
        <v>44385</v>
      </c>
      <c r="L2466" s="9">
        <f t="shared" si="230"/>
        <v>15</v>
      </c>
      <c r="M2466" s="2">
        <f t="shared" si="231"/>
        <v>44385</v>
      </c>
      <c r="N2466" s="22">
        <v>44392</v>
      </c>
      <c r="O2466" s="22">
        <v>44397</v>
      </c>
      <c r="P2466" s="22">
        <v>44396.5</v>
      </c>
      <c r="Q2466">
        <f t="shared" si="232"/>
        <v>11.5</v>
      </c>
      <c r="R2466" s="33">
        <f t="shared" si="233"/>
        <v>436.77000000000004</v>
      </c>
    </row>
    <row r="2467" spans="1:18" x14ac:dyDescent="0.35">
      <c r="A2467" t="s">
        <v>386</v>
      </c>
      <c r="B2467" s="29" t="s">
        <v>313</v>
      </c>
      <c r="C2467" s="22">
        <v>44392</v>
      </c>
      <c r="D2467" s="30" t="s">
        <v>110</v>
      </c>
      <c r="E2467" s="30" t="s">
        <v>111</v>
      </c>
      <c r="F2467" s="29" t="s">
        <v>130</v>
      </c>
      <c r="G2467" s="32">
        <v>19.23</v>
      </c>
      <c r="H2467" s="22">
        <v>44378</v>
      </c>
      <c r="I2467" s="23">
        <v>44392</v>
      </c>
      <c r="J2467">
        <f t="shared" si="228"/>
        <v>15</v>
      </c>
      <c r="K2467" s="2">
        <f t="shared" si="229"/>
        <v>44385</v>
      </c>
      <c r="L2467" s="9">
        <f t="shared" si="230"/>
        <v>15</v>
      </c>
      <c r="M2467" s="2">
        <f t="shared" si="231"/>
        <v>44385</v>
      </c>
      <c r="N2467" s="22">
        <v>44392</v>
      </c>
      <c r="O2467" s="22">
        <v>44397</v>
      </c>
      <c r="P2467" s="22">
        <v>44396.5</v>
      </c>
      <c r="Q2467">
        <f t="shared" si="232"/>
        <v>11.5</v>
      </c>
      <c r="R2467" s="33">
        <f t="shared" si="233"/>
        <v>221.14500000000001</v>
      </c>
    </row>
    <row r="2468" spans="1:18" x14ac:dyDescent="0.35">
      <c r="A2468" t="s">
        <v>386</v>
      </c>
      <c r="B2468" s="29" t="s">
        <v>313</v>
      </c>
      <c r="C2468" s="22">
        <v>44392</v>
      </c>
      <c r="D2468" s="30" t="s">
        <v>99</v>
      </c>
      <c r="E2468" s="30" t="s">
        <v>100</v>
      </c>
      <c r="F2468" s="29" t="s">
        <v>318</v>
      </c>
      <c r="G2468" s="32">
        <v>5474.3899999999994</v>
      </c>
      <c r="H2468" s="22">
        <v>44378</v>
      </c>
      <c r="I2468" s="23">
        <v>44392</v>
      </c>
      <c r="J2468">
        <f t="shared" si="228"/>
        <v>15</v>
      </c>
      <c r="K2468" s="2">
        <f t="shared" si="229"/>
        <v>44385</v>
      </c>
      <c r="L2468" s="9">
        <f t="shared" si="230"/>
        <v>15</v>
      </c>
      <c r="M2468" s="2">
        <f t="shared" si="231"/>
        <v>44385</v>
      </c>
      <c r="N2468" s="22">
        <v>44392</v>
      </c>
      <c r="O2468" s="22">
        <v>44397</v>
      </c>
      <c r="P2468" s="22">
        <v>44396.5</v>
      </c>
      <c r="Q2468">
        <f t="shared" si="232"/>
        <v>11.5</v>
      </c>
      <c r="R2468" s="33">
        <f t="shared" si="233"/>
        <v>62955.484999999993</v>
      </c>
    </row>
    <row r="2469" spans="1:18" x14ac:dyDescent="0.35">
      <c r="A2469" t="s">
        <v>386</v>
      </c>
      <c r="B2469" s="29" t="s">
        <v>313</v>
      </c>
      <c r="C2469" s="22">
        <v>44392</v>
      </c>
      <c r="D2469" s="30" t="s">
        <v>114</v>
      </c>
      <c r="E2469" s="30" t="s">
        <v>115</v>
      </c>
      <c r="F2469" s="29" t="s">
        <v>383</v>
      </c>
      <c r="G2469" s="32">
        <v>254.83</v>
      </c>
      <c r="H2469" s="22">
        <v>44378</v>
      </c>
      <c r="I2469" s="23">
        <v>44392</v>
      </c>
      <c r="J2469">
        <f t="shared" si="228"/>
        <v>15</v>
      </c>
      <c r="K2469" s="2">
        <f t="shared" si="229"/>
        <v>44385</v>
      </c>
      <c r="L2469" s="9">
        <f t="shared" si="230"/>
        <v>15</v>
      </c>
      <c r="M2469" s="2">
        <f t="shared" si="231"/>
        <v>44385</v>
      </c>
      <c r="N2469" s="22">
        <v>44392</v>
      </c>
      <c r="O2469" s="22">
        <v>44397</v>
      </c>
      <c r="P2469" s="22">
        <v>44396.5</v>
      </c>
      <c r="Q2469">
        <f t="shared" si="232"/>
        <v>11.5</v>
      </c>
      <c r="R2469" s="33">
        <f t="shared" si="233"/>
        <v>2930.5450000000001</v>
      </c>
    </row>
    <row r="2470" spans="1:18" x14ac:dyDescent="0.35">
      <c r="A2470" t="s">
        <v>386</v>
      </c>
      <c r="B2470" s="29" t="s">
        <v>313</v>
      </c>
      <c r="C2470" s="22">
        <v>44392</v>
      </c>
      <c r="D2470" s="30" t="s">
        <v>114</v>
      </c>
      <c r="E2470" s="30" t="s">
        <v>115</v>
      </c>
      <c r="F2470" s="29" t="s">
        <v>132</v>
      </c>
      <c r="G2470" s="32">
        <v>124.7</v>
      </c>
      <c r="H2470" s="22">
        <v>44378</v>
      </c>
      <c r="I2470" s="23">
        <v>44392</v>
      </c>
      <c r="J2470">
        <f t="shared" si="228"/>
        <v>15</v>
      </c>
      <c r="K2470" s="2">
        <f t="shared" si="229"/>
        <v>44385</v>
      </c>
      <c r="L2470" s="9">
        <f t="shared" si="230"/>
        <v>15</v>
      </c>
      <c r="M2470" s="2">
        <f t="shared" si="231"/>
        <v>44385</v>
      </c>
      <c r="N2470" s="22">
        <v>44392</v>
      </c>
      <c r="O2470" s="22">
        <v>44397</v>
      </c>
      <c r="P2470" s="22">
        <v>44396.5</v>
      </c>
      <c r="Q2470">
        <f t="shared" si="232"/>
        <v>11.5</v>
      </c>
      <c r="R2470" s="33">
        <f t="shared" si="233"/>
        <v>1434.05</v>
      </c>
    </row>
    <row r="2471" spans="1:18" x14ac:dyDescent="0.35">
      <c r="A2471" t="s">
        <v>386</v>
      </c>
      <c r="B2471" s="29" t="s">
        <v>313</v>
      </c>
      <c r="C2471" s="22">
        <v>44392</v>
      </c>
      <c r="D2471" s="30" t="s">
        <v>99</v>
      </c>
      <c r="E2471" s="30" t="s">
        <v>100</v>
      </c>
      <c r="F2471" s="29" t="s">
        <v>316</v>
      </c>
      <c r="G2471" s="32">
        <v>572.68000000000006</v>
      </c>
      <c r="H2471" s="22">
        <v>44378</v>
      </c>
      <c r="I2471" s="23">
        <v>44392</v>
      </c>
      <c r="J2471">
        <f t="shared" si="228"/>
        <v>15</v>
      </c>
      <c r="K2471" s="2">
        <f t="shared" si="229"/>
        <v>44385</v>
      </c>
      <c r="L2471" s="9">
        <f t="shared" si="230"/>
        <v>15</v>
      </c>
      <c r="M2471" s="2">
        <f t="shared" si="231"/>
        <v>44385</v>
      </c>
      <c r="N2471" s="22">
        <v>44392</v>
      </c>
      <c r="O2471" s="22">
        <v>44397</v>
      </c>
      <c r="P2471" s="22">
        <v>44396.5</v>
      </c>
      <c r="Q2471">
        <f t="shared" si="232"/>
        <v>11.5</v>
      </c>
      <c r="R2471" s="33">
        <f t="shared" si="233"/>
        <v>6585.8200000000006</v>
      </c>
    </row>
    <row r="2472" spans="1:18" x14ac:dyDescent="0.35">
      <c r="A2472" t="s">
        <v>386</v>
      </c>
      <c r="B2472" s="29" t="s">
        <v>313</v>
      </c>
      <c r="C2472" s="22">
        <v>44392</v>
      </c>
      <c r="D2472" s="30" t="s">
        <v>114</v>
      </c>
      <c r="E2472" s="30" t="s">
        <v>115</v>
      </c>
      <c r="F2472" s="29" t="s">
        <v>133</v>
      </c>
      <c r="G2472" s="32">
        <v>12.37</v>
      </c>
      <c r="H2472" s="22">
        <v>44378</v>
      </c>
      <c r="I2472" s="23">
        <v>44392</v>
      </c>
      <c r="J2472">
        <f t="shared" si="228"/>
        <v>15</v>
      </c>
      <c r="K2472" s="2">
        <f t="shared" si="229"/>
        <v>44385</v>
      </c>
      <c r="L2472" s="9">
        <f t="shared" si="230"/>
        <v>15</v>
      </c>
      <c r="M2472" s="2">
        <f t="shared" si="231"/>
        <v>44385</v>
      </c>
      <c r="N2472" s="22">
        <v>44392</v>
      </c>
      <c r="O2472" s="22">
        <v>44397</v>
      </c>
      <c r="P2472" s="22">
        <v>44396.5</v>
      </c>
      <c r="Q2472">
        <f t="shared" si="232"/>
        <v>11.5</v>
      </c>
      <c r="R2472" s="33">
        <f t="shared" si="233"/>
        <v>142.255</v>
      </c>
    </row>
    <row r="2473" spans="1:18" x14ac:dyDescent="0.35">
      <c r="A2473" t="s">
        <v>386</v>
      </c>
      <c r="B2473" s="29" t="s">
        <v>313</v>
      </c>
      <c r="C2473" s="22">
        <v>44392</v>
      </c>
      <c r="D2473" s="30" t="s">
        <v>110</v>
      </c>
      <c r="E2473" s="30" t="s">
        <v>111</v>
      </c>
      <c r="F2473" s="29" t="s">
        <v>134</v>
      </c>
      <c r="G2473" s="32">
        <v>67.099999999999994</v>
      </c>
      <c r="H2473" s="22">
        <v>44378</v>
      </c>
      <c r="I2473" s="23">
        <v>44392</v>
      </c>
      <c r="J2473">
        <f t="shared" si="228"/>
        <v>15</v>
      </c>
      <c r="K2473" s="2">
        <f t="shared" si="229"/>
        <v>44385</v>
      </c>
      <c r="L2473" s="9">
        <f t="shared" si="230"/>
        <v>15</v>
      </c>
      <c r="M2473" s="2">
        <f t="shared" si="231"/>
        <v>44385</v>
      </c>
      <c r="N2473" s="22">
        <v>44392</v>
      </c>
      <c r="O2473" s="22">
        <v>44397</v>
      </c>
      <c r="P2473" s="22">
        <v>44396.5</v>
      </c>
      <c r="Q2473">
        <f t="shared" si="232"/>
        <v>11.5</v>
      </c>
      <c r="R2473" s="33">
        <f t="shared" si="233"/>
        <v>771.65</v>
      </c>
    </row>
    <row r="2474" spans="1:18" x14ac:dyDescent="0.35">
      <c r="A2474" t="s">
        <v>386</v>
      </c>
      <c r="B2474" s="29" t="s">
        <v>313</v>
      </c>
      <c r="C2474" s="22">
        <v>44392</v>
      </c>
      <c r="D2474" s="30" t="s">
        <v>114</v>
      </c>
      <c r="E2474" s="30" t="s">
        <v>115</v>
      </c>
      <c r="F2474" s="29" t="s">
        <v>136</v>
      </c>
      <c r="G2474" s="32">
        <v>96.19</v>
      </c>
      <c r="H2474" s="22">
        <v>44378</v>
      </c>
      <c r="I2474" s="23">
        <v>44392</v>
      </c>
      <c r="J2474">
        <f t="shared" si="228"/>
        <v>15</v>
      </c>
      <c r="K2474" s="2">
        <f t="shared" si="229"/>
        <v>44385</v>
      </c>
      <c r="L2474" s="9">
        <f t="shared" si="230"/>
        <v>15</v>
      </c>
      <c r="M2474" s="2">
        <f t="shared" si="231"/>
        <v>44385</v>
      </c>
      <c r="N2474" s="22">
        <v>44392</v>
      </c>
      <c r="O2474" s="22">
        <v>44397</v>
      </c>
      <c r="P2474" s="22">
        <v>44396.5</v>
      </c>
      <c r="Q2474">
        <f t="shared" si="232"/>
        <v>11.5</v>
      </c>
      <c r="R2474" s="33">
        <f t="shared" si="233"/>
        <v>1106.1849999999999</v>
      </c>
    </row>
    <row r="2475" spans="1:18" x14ac:dyDescent="0.35">
      <c r="A2475" t="s">
        <v>386</v>
      </c>
      <c r="B2475" s="29" t="s">
        <v>313</v>
      </c>
      <c r="C2475" s="22">
        <v>44392</v>
      </c>
      <c r="D2475" s="30" t="s">
        <v>110</v>
      </c>
      <c r="E2475" s="30" t="s">
        <v>111</v>
      </c>
      <c r="F2475" s="29" t="s">
        <v>136</v>
      </c>
      <c r="G2475" s="32">
        <v>85.13</v>
      </c>
      <c r="H2475" s="22">
        <v>44378</v>
      </c>
      <c r="I2475" s="23">
        <v>44392</v>
      </c>
      <c r="J2475">
        <f t="shared" si="228"/>
        <v>15</v>
      </c>
      <c r="K2475" s="2">
        <f t="shared" si="229"/>
        <v>44385</v>
      </c>
      <c r="L2475" s="9">
        <f t="shared" si="230"/>
        <v>15</v>
      </c>
      <c r="M2475" s="2">
        <f t="shared" si="231"/>
        <v>44385</v>
      </c>
      <c r="N2475" s="22">
        <v>44392</v>
      </c>
      <c r="O2475" s="22">
        <v>44397</v>
      </c>
      <c r="P2475" s="22">
        <v>44396.5</v>
      </c>
      <c r="Q2475">
        <f t="shared" si="232"/>
        <v>11.5</v>
      </c>
      <c r="R2475" s="33">
        <f t="shared" si="233"/>
        <v>978.99499999999989</v>
      </c>
    </row>
    <row r="2476" spans="1:18" x14ac:dyDescent="0.35">
      <c r="A2476" t="s">
        <v>386</v>
      </c>
      <c r="B2476" s="29" t="s">
        <v>313</v>
      </c>
      <c r="C2476" s="22">
        <v>44392</v>
      </c>
      <c r="D2476" s="30" t="s">
        <v>110</v>
      </c>
      <c r="E2476" s="30" t="s">
        <v>111</v>
      </c>
      <c r="F2476" s="29" t="s">
        <v>137</v>
      </c>
      <c r="G2476" s="32">
        <v>438.02</v>
      </c>
      <c r="H2476" s="22">
        <v>44378</v>
      </c>
      <c r="I2476" s="23">
        <v>44392</v>
      </c>
      <c r="J2476">
        <f t="shared" si="228"/>
        <v>15</v>
      </c>
      <c r="K2476" s="2">
        <f t="shared" si="229"/>
        <v>44385</v>
      </c>
      <c r="L2476" s="9">
        <f t="shared" si="230"/>
        <v>15</v>
      </c>
      <c r="M2476" s="2">
        <f t="shared" si="231"/>
        <v>44385</v>
      </c>
      <c r="N2476" s="22">
        <v>44392</v>
      </c>
      <c r="O2476" s="22">
        <v>44397</v>
      </c>
      <c r="P2476" s="22">
        <v>44396.5</v>
      </c>
      <c r="Q2476">
        <f t="shared" si="232"/>
        <v>11.5</v>
      </c>
      <c r="R2476" s="33">
        <f t="shared" si="233"/>
        <v>5037.2299999999996</v>
      </c>
    </row>
    <row r="2477" spans="1:18" x14ac:dyDescent="0.35">
      <c r="A2477" t="s">
        <v>386</v>
      </c>
      <c r="B2477" s="29" t="s">
        <v>313</v>
      </c>
      <c r="C2477" s="22">
        <v>44392</v>
      </c>
      <c r="D2477" s="30" t="s">
        <v>114</v>
      </c>
      <c r="E2477" s="30" t="s">
        <v>115</v>
      </c>
      <c r="F2477" s="29" t="s">
        <v>317</v>
      </c>
      <c r="G2477" s="32">
        <v>27.26</v>
      </c>
      <c r="H2477" s="22">
        <v>44378</v>
      </c>
      <c r="I2477" s="23">
        <v>44392</v>
      </c>
      <c r="J2477">
        <f t="shared" si="228"/>
        <v>15</v>
      </c>
      <c r="K2477" s="2">
        <f t="shared" si="229"/>
        <v>44385</v>
      </c>
      <c r="L2477" s="9">
        <f t="shared" si="230"/>
        <v>15</v>
      </c>
      <c r="M2477" s="2">
        <f t="shared" si="231"/>
        <v>44385</v>
      </c>
      <c r="N2477" s="22">
        <v>44392</v>
      </c>
      <c r="O2477" s="22">
        <v>44397</v>
      </c>
      <c r="P2477" s="22">
        <v>44396.5</v>
      </c>
      <c r="Q2477">
        <f t="shared" si="232"/>
        <v>11.5</v>
      </c>
      <c r="R2477" s="33">
        <f t="shared" si="233"/>
        <v>313.49</v>
      </c>
    </row>
    <row r="2478" spans="1:18" x14ac:dyDescent="0.35">
      <c r="A2478" t="s">
        <v>386</v>
      </c>
      <c r="B2478" s="29" t="s">
        <v>313</v>
      </c>
      <c r="C2478" s="22">
        <v>44392</v>
      </c>
      <c r="D2478" s="30" t="s">
        <v>114</v>
      </c>
      <c r="E2478" s="30" t="s">
        <v>115</v>
      </c>
      <c r="F2478" s="29" t="s">
        <v>141</v>
      </c>
      <c r="G2478" s="32">
        <v>246.03</v>
      </c>
      <c r="H2478" s="22">
        <v>44378</v>
      </c>
      <c r="I2478" s="23">
        <v>44392</v>
      </c>
      <c r="J2478">
        <f t="shared" si="228"/>
        <v>15</v>
      </c>
      <c r="K2478" s="2">
        <f t="shared" si="229"/>
        <v>44385</v>
      </c>
      <c r="L2478" s="9">
        <f t="shared" si="230"/>
        <v>15</v>
      </c>
      <c r="M2478" s="2">
        <f t="shared" si="231"/>
        <v>44385</v>
      </c>
      <c r="N2478" s="22">
        <v>44392</v>
      </c>
      <c r="O2478" s="22">
        <v>44397</v>
      </c>
      <c r="P2478" s="22">
        <v>44396.5</v>
      </c>
      <c r="Q2478">
        <f t="shared" si="232"/>
        <v>11.5</v>
      </c>
      <c r="R2478" s="33">
        <f t="shared" si="233"/>
        <v>2829.3449999999998</v>
      </c>
    </row>
    <row r="2479" spans="1:18" x14ac:dyDescent="0.35">
      <c r="A2479" t="s">
        <v>386</v>
      </c>
      <c r="B2479" s="29" t="s">
        <v>313</v>
      </c>
      <c r="C2479" s="22">
        <v>44392</v>
      </c>
      <c r="D2479" s="30" t="s">
        <v>110</v>
      </c>
      <c r="E2479" s="30" t="s">
        <v>111</v>
      </c>
      <c r="F2479" s="29" t="s">
        <v>141</v>
      </c>
      <c r="G2479" s="32">
        <v>15.03</v>
      </c>
      <c r="H2479" s="22">
        <v>44378</v>
      </c>
      <c r="I2479" s="23">
        <v>44392</v>
      </c>
      <c r="J2479">
        <f t="shared" si="228"/>
        <v>15</v>
      </c>
      <c r="K2479" s="2">
        <f t="shared" si="229"/>
        <v>44385</v>
      </c>
      <c r="L2479" s="9">
        <f t="shared" si="230"/>
        <v>15</v>
      </c>
      <c r="M2479" s="2">
        <f t="shared" si="231"/>
        <v>44385</v>
      </c>
      <c r="N2479" s="22">
        <v>44392</v>
      </c>
      <c r="O2479" s="22">
        <v>44397</v>
      </c>
      <c r="P2479" s="22">
        <v>44396.5</v>
      </c>
      <c r="Q2479">
        <f t="shared" si="232"/>
        <v>11.5</v>
      </c>
      <c r="R2479" s="33">
        <f t="shared" si="233"/>
        <v>172.845</v>
      </c>
    </row>
    <row r="2480" spans="1:18" x14ac:dyDescent="0.35">
      <c r="A2480" t="s">
        <v>386</v>
      </c>
      <c r="B2480" s="29" t="s">
        <v>313</v>
      </c>
      <c r="C2480" s="22">
        <v>44392</v>
      </c>
      <c r="D2480" s="30" t="s">
        <v>99</v>
      </c>
      <c r="E2480" s="30" t="s">
        <v>100</v>
      </c>
      <c r="F2480" s="29" t="s">
        <v>319</v>
      </c>
      <c r="G2480" s="32">
        <v>3097.6099999999997</v>
      </c>
      <c r="H2480" s="22">
        <v>44378</v>
      </c>
      <c r="I2480" s="23">
        <v>44392</v>
      </c>
      <c r="J2480">
        <f t="shared" si="228"/>
        <v>15</v>
      </c>
      <c r="K2480" s="2">
        <f t="shared" si="229"/>
        <v>44385</v>
      </c>
      <c r="L2480" s="9">
        <f t="shared" si="230"/>
        <v>15</v>
      </c>
      <c r="M2480" s="2">
        <f t="shared" si="231"/>
        <v>44385</v>
      </c>
      <c r="N2480" s="22">
        <v>44392</v>
      </c>
      <c r="O2480" s="22">
        <v>44398</v>
      </c>
      <c r="P2480" s="22">
        <v>44397.5</v>
      </c>
      <c r="Q2480">
        <f t="shared" si="232"/>
        <v>12.5</v>
      </c>
      <c r="R2480" s="33">
        <f t="shared" si="233"/>
        <v>38720.124999999993</v>
      </c>
    </row>
    <row r="2481" spans="1:18" x14ac:dyDescent="0.35">
      <c r="A2481" t="s">
        <v>386</v>
      </c>
      <c r="B2481" s="29" t="s">
        <v>313</v>
      </c>
      <c r="C2481" s="22">
        <v>44392</v>
      </c>
      <c r="D2481" s="30" t="s">
        <v>99</v>
      </c>
      <c r="E2481" s="30" t="s">
        <v>100</v>
      </c>
      <c r="F2481" s="29" t="s">
        <v>344</v>
      </c>
      <c r="G2481" s="32">
        <v>642.61</v>
      </c>
      <c r="H2481" s="22">
        <v>44378</v>
      </c>
      <c r="I2481" s="23">
        <v>44392</v>
      </c>
      <c r="J2481">
        <f t="shared" si="228"/>
        <v>15</v>
      </c>
      <c r="K2481" s="2">
        <f t="shared" si="229"/>
        <v>44385</v>
      </c>
      <c r="L2481" s="9">
        <f t="shared" si="230"/>
        <v>15</v>
      </c>
      <c r="M2481" s="2">
        <f t="shared" si="231"/>
        <v>44385</v>
      </c>
      <c r="N2481" s="22">
        <v>44392</v>
      </c>
      <c r="O2481" s="22">
        <v>44398</v>
      </c>
      <c r="P2481" s="22">
        <v>44397.5</v>
      </c>
      <c r="Q2481">
        <f t="shared" si="232"/>
        <v>12.5</v>
      </c>
      <c r="R2481" s="33">
        <f t="shared" si="233"/>
        <v>8032.625</v>
      </c>
    </row>
    <row r="2482" spans="1:18" x14ac:dyDescent="0.35">
      <c r="A2482" t="s">
        <v>386</v>
      </c>
      <c r="B2482" s="29" t="s">
        <v>313</v>
      </c>
      <c r="C2482" s="22">
        <v>44392</v>
      </c>
      <c r="D2482" s="30" t="s">
        <v>107</v>
      </c>
      <c r="E2482" s="30" t="s">
        <v>108</v>
      </c>
      <c r="F2482" s="29" t="s">
        <v>138</v>
      </c>
      <c r="G2482" s="32">
        <v>3488.29</v>
      </c>
      <c r="H2482" s="22">
        <v>44378</v>
      </c>
      <c r="I2482" s="23">
        <v>44392</v>
      </c>
      <c r="J2482">
        <f t="shared" si="228"/>
        <v>15</v>
      </c>
      <c r="K2482" s="2">
        <f t="shared" si="229"/>
        <v>44385</v>
      </c>
      <c r="L2482" s="9">
        <f t="shared" si="230"/>
        <v>15</v>
      </c>
      <c r="M2482" s="2">
        <f t="shared" si="231"/>
        <v>44385</v>
      </c>
      <c r="N2482" s="22">
        <v>44392</v>
      </c>
      <c r="O2482" s="22">
        <v>44398</v>
      </c>
      <c r="P2482" s="22">
        <v>44397.5</v>
      </c>
      <c r="Q2482">
        <f t="shared" si="232"/>
        <v>12.5</v>
      </c>
      <c r="R2482" s="33">
        <f t="shared" si="233"/>
        <v>43603.625</v>
      </c>
    </row>
    <row r="2483" spans="1:18" x14ac:dyDescent="0.35">
      <c r="A2483" t="s">
        <v>386</v>
      </c>
      <c r="B2483" s="29" t="s">
        <v>313</v>
      </c>
      <c r="C2483" s="22">
        <v>44392</v>
      </c>
      <c r="D2483" s="30" t="s">
        <v>99</v>
      </c>
      <c r="E2483" s="30" t="s">
        <v>100</v>
      </c>
      <c r="F2483" s="29" t="s">
        <v>138</v>
      </c>
      <c r="G2483" s="32">
        <v>712.09</v>
      </c>
      <c r="H2483" s="22">
        <v>44378</v>
      </c>
      <c r="I2483" s="23">
        <v>44392</v>
      </c>
      <c r="J2483">
        <f t="shared" si="228"/>
        <v>15</v>
      </c>
      <c r="K2483" s="2">
        <f t="shared" si="229"/>
        <v>44385</v>
      </c>
      <c r="L2483" s="9">
        <f t="shared" si="230"/>
        <v>15</v>
      </c>
      <c r="M2483" s="2">
        <f t="shared" si="231"/>
        <v>44385</v>
      </c>
      <c r="N2483" s="22">
        <v>44392</v>
      </c>
      <c r="O2483" s="22">
        <v>44398</v>
      </c>
      <c r="P2483" s="22">
        <v>44397.5</v>
      </c>
      <c r="Q2483">
        <f t="shared" si="232"/>
        <v>12.5</v>
      </c>
      <c r="R2483" s="33">
        <f t="shared" si="233"/>
        <v>8901.125</v>
      </c>
    </row>
    <row r="2484" spans="1:18" x14ac:dyDescent="0.35">
      <c r="A2484" t="s">
        <v>386</v>
      </c>
      <c r="B2484" s="29" t="s">
        <v>313</v>
      </c>
      <c r="C2484" s="22">
        <v>44392</v>
      </c>
      <c r="D2484" s="30" t="s">
        <v>99</v>
      </c>
      <c r="E2484" s="30" t="s">
        <v>100</v>
      </c>
      <c r="F2484" s="29" t="s">
        <v>387</v>
      </c>
      <c r="G2484" s="32">
        <v>302</v>
      </c>
      <c r="H2484" s="22">
        <v>44378</v>
      </c>
      <c r="I2484" s="23">
        <v>44392</v>
      </c>
      <c r="J2484">
        <f t="shared" si="228"/>
        <v>15</v>
      </c>
      <c r="K2484" s="2">
        <f t="shared" si="229"/>
        <v>44385</v>
      </c>
      <c r="L2484" s="9">
        <f t="shared" si="230"/>
        <v>15</v>
      </c>
      <c r="M2484" s="2">
        <f t="shared" si="231"/>
        <v>44385</v>
      </c>
      <c r="N2484" s="22">
        <v>44392</v>
      </c>
      <c r="O2484" s="22">
        <v>44403</v>
      </c>
      <c r="P2484" s="22">
        <v>44400.5</v>
      </c>
      <c r="Q2484">
        <f t="shared" si="232"/>
        <v>15.5</v>
      </c>
      <c r="R2484" s="33">
        <f t="shared" si="233"/>
        <v>4681</v>
      </c>
    </row>
    <row r="2485" spans="1:18" x14ac:dyDescent="0.35">
      <c r="A2485" t="s">
        <v>386</v>
      </c>
      <c r="B2485" s="29" t="s">
        <v>313</v>
      </c>
      <c r="C2485" s="22">
        <v>44392</v>
      </c>
      <c r="D2485" s="30" t="s">
        <v>107</v>
      </c>
      <c r="E2485" s="30" t="s">
        <v>108</v>
      </c>
      <c r="F2485" s="29" t="s">
        <v>142</v>
      </c>
      <c r="G2485" s="32">
        <v>34002.720000000008</v>
      </c>
      <c r="H2485" s="22">
        <v>44378</v>
      </c>
      <c r="I2485" s="23">
        <v>44392</v>
      </c>
      <c r="J2485">
        <f t="shared" si="228"/>
        <v>15</v>
      </c>
      <c r="K2485" s="2">
        <f t="shared" si="229"/>
        <v>44385</v>
      </c>
      <c r="L2485" s="9">
        <f t="shared" si="230"/>
        <v>15</v>
      </c>
      <c r="M2485" s="2">
        <f t="shared" si="231"/>
        <v>44385</v>
      </c>
      <c r="N2485" s="22">
        <v>44392</v>
      </c>
      <c r="O2485" s="22">
        <v>44403</v>
      </c>
      <c r="P2485" s="22">
        <v>44400.5</v>
      </c>
      <c r="Q2485">
        <f t="shared" si="232"/>
        <v>15.5</v>
      </c>
      <c r="R2485" s="33">
        <f t="shared" si="233"/>
        <v>527042.16000000015</v>
      </c>
    </row>
    <row r="2486" spans="1:18" x14ac:dyDescent="0.35">
      <c r="A2486" t="s">
        <v>386</v>
      </c>
      <c r="B2486" s="29" t="s">
        <v>313</v>
      </c>
      <c r="C2486" s="22">
        <v>44392</v>
      </c>
      <c r="D2486" s="30" t="s">
        <v>99</v>
      </c>
      <c r="E2486" s="30" t="s">
        <v>100</v>
      </c>
      <c r="F2486" s="29" t="s">
        <v>142</v>
      </c>
      <c r="G2486" s="32">
        <v>17282.77</v>
      </c>
      <c r="H2486" s="22">
        <v>44378</v>
      </c>
      <c r="I2486" s="23">
        <v>44392</v>
      </c>
      <c r="J2486">
        <f t="shared" si="228"/>
        <v>15</v>
      </c>
      <c r="K2486" s="2">
        <f t="shared" si="229"/>
        <v>44385</v>
      </c>
      <c r="L2486" s="9">
        <f t="shared" si="230"/>
        <v>15</v>
      </c>
      <c r="M2486" s="2">
        <f t="shared" si="231"/>
        <v>44385</v>
      </c>
      <c r="N2486" s="22">
        <v>44392</v>
      </c>
      <c r="O2486" s="22">
        <v>44403</v>
      </c>
      <c r="P2486" s="22">
        <v>44400.5</v>
      </c>
      <c r="Q2486">
        <f t="shared" si="232"/>
        <v>15.5</v>
      </c>
      <c r="R2486" s="33">
        <f t="shared" si="233"/>
        <v>267882.935</v>
      </c>
    </row>
    <row r="2487" spans="1:18" x14ac:dyDescent="0.35">
      <c r="A2487" t="s">
        <v>386</v>
      </c>
      <c r="B2487" s="29" t="s">
        <v>313</v>
      </c>
      <c r="C2487" s="22">
        <v>44392</v>
      </c>
      <c r="D2487" s="30" t="s">
        <v>99</v>
      </c>
      <c r="E2487" s="30" t="s">
        <v>100</v>
      </c>
      <c r="F2487" s="29" t="s">
        <v>388</v>
      </c>
      <c r="G2487" s="32">
        <v>496</v>
      </c>
      <c r="H2487" s="22">
        <v>44378</v>
      </c>
      <c r="I2487" s="23">
        <v>44392</v>
      </c>
      <c r="J2487">
        <f t="shared" si="228"/>
        <v>15</v>
      </c>
      <c r="K2487" s="2">
        <f t="shared" si="229"/>
        <v>44385</v>
      </c>
      <c r="L2487" s="9">
        <f t="shared" si="230"/>
        <v>15</v>
      </c>
      <c r="M2487" s="2">
        <f t="shared" si="231"/>
        <v>44385</v>
      </c>
      <c r="N2487" s="22">
        <v>44392</v>
      </c>
      <c r="O2487" s="22">
        <v>44424</v>
      </c>
      <c r="P2487" s="22">
        <v>44421.5</v>
      </c>
      <c r="Q2487">
        <f t="shared" si="232"/>
        <v>36.5</v>
      </c>
      <c r="R2487" s="33">
        <f t="shared" si="233"/>
        <v>18104</v>
      </c>
    </row>
    <row r="2488" spans="1:18" x14ac:dyDescent="0.35">
      <c r="A2488" t="s">
        <v>386</v>
      </c>
      <c r="B2488" s="29" t="s">
        <v>313</v>
      </c>
      <c r="C2488" s="22">
        <v>44392</v>
      </c>
      <c r="D2488" s="30" t="s">
        <v>148</v>
      </c>
      <c r="E2488" s="30" t="s">
        <v>149</v>
      </c>
      <c r="F2488" s="29" t="s">
        <v>151</v>
      </c>
      <c r="G2488" s="32">
        <v>168.02</v>
      </c>
      <c r="H2488" s="22">
        <v>44378</v>
      </c>
      <c r="I2488" s="23">
        <v>44392</v>
      </c>
      <c r="J2488">
        <f t="shared" si="228"/>
        <v>15</v>
      </c>
      <c r="K2488" s="2">
        <f t="shared" si="229"/>
        <v>44385</v>
      </c>
      <c r="L2488" s="9">
        <f t="shared" si="230"/>
        <v>15</v>
      </c>
      <c r="M2488" s="2">
        <f t="shared" si="231"/>
        <v>44385</v>
      </c>
      <c r="N2488" s="22">
        <v>44392</v>
      </c>
      <c r="O2488" s="22">
        <v>44424</v>
      </c>
      <c r="P2488" s="22">
        <v>44421.5</v>
      </c>
      <c r="Q2488">
        <f t="shared" si="232"/>
        <v>36.5</v>
      </c>
      <c r="R2488" s="33">
        <f t="shared" si="233"/>
        <v>6132.7300000000005</v>
      </c>
    </row>
    <row r="2489" spans="1:18" x14ac:dyDescent="0.35">
      <c r="A2489" t="s">
        <v>386</v>
      </c>
      <c r="B2489" s="29" t="s">
        <v>313</v>
      </c>
      <c r="C2489" s="22">
        <v>44392</v>
      </c>
      <c r="D2489" s="30" t="s">
        <v>110</v>
      </c>
      <c r="E2489" s="30" t="s">
        <v>111</v>
      </c>
      <c r="F2489" s="29" t="s">
        <v>153</v>
      </c>
      <c r="G2489" s="32">
        <v>461.22</v>
      </c>
      <c r="H2489" s="22">
        <v>44378</v>
      </c>
      <c r="I2489" s="23">
        <v>44392</v>
      </c>
      <c r="J2489">
        <f t="shared" si="228"/>
        <v>15</v>
      </c>
      <c r="K2489" s="2">
        <f t="shared" si="229"/>
        <v>44385</v>
      </c>
      <c r="L2489" s="9">
        <f t="shared" si="230"/>
        <v>15</v>
      </c>
      <c r="M2489" s="2">
        <f t="shared" si="231"/>
        <v>44385</v>
      </c>
      <c r="N2489" s="22">
        <v>44392</v>
      </c>
      <c r="O2489" s="22">
        <v>44424</v>
      </c>
      <c r="P2489" s="22">
        <v>44421.5</v>
      </c>
      <c r="Q2489">
        <f t="shared" si="232"/>
        <v>36.5</v>
      </c>
      <c r="R2489" s="33">
        <f t="shared" si="233"/>
        <v>16834.530000000002</v>
      </c>
    </row>
    <row r="2490" spans="1:18" x14ac:dyDescent="0.35">
      <c r="A2490" t="s">
        <v>386</v>
      </c>
      <c r="B2490" s="29" t="s">
        <v>313</v>
      </c>
      <c r="C2490" s="22">
        <v>44392</v>
      </c>
      <c r="D2490" s="30" t="s">
        <v>148</v>
      </c>
      <c r="E2490" s="30" t="s">
        <v>149</v>
      </c>
      <c r="F2490" s="29" t="s">
        <v>298</v>
      </c>
      <c r="G2490" s="32">
        <v>32.96</v>
      </c>
      <c r="H2490" s="22">
        <v>44378</v>
      </c>
      <c r="I2490" s="23">
        <v>44392</v>
      </c>
      <c r="J2490">
        <f t="shared" si="228"/>
        <v>15</v>
      </c>
      <c r="K2490" s="2">
        <f t="shared" si="229"/>
        <v>44385</v>
      </c>
      <c r="L2490" s="9">
        <f t="shared" si="230"/>
        <v>15</v>
      </c>
      <c r="M2490" s="2">
        <f t="shared" si="231"/>
        <v>44385</v>
      </c>
      <c r="N2490" s="22">
        <v>44392</v>
      </c>
      <c r="O2490" s="22">
        <v>44424</v>
      </c>
      <c r="P2490" s="22">
        <v>44421.5</v>
      </c>
      <c r="Q2490">
        <f t="shared" si="232"/>
        <v>36.5</v>
      </c>
      <c r="R2490" s="33">
        <f t="shared" si="233"/>
        <v>1203.04</v>
      </c>
    </row>
    <row r="2491" spans="1:18" x14ac:dyDescent="0.35">
      <c r="A2491" t="s">
        <v>386</v>
      </c>
      <c r="B2491" s="29" t="s">
        <v>313</v>
      </c>
      <c r="C2491" s="22">
        <v>44392</v>
      </c>
      <c r="D2491" s="30" t="s">
        <v>99</v>
      </c>
      <c r="E2491" s="30" t="s">
        <v>100</v>
      </c>
      <c r="F2491" s="29" t="s">
        <v>295</v>
      </c>
      <c r="G2491" s="32">
        <v>483.90999999999997</v>
      </c>
      <c r="H2491" s="22">
        <v>44378</v>
      </c>
      <c r="I2491" s="23">
        <v>44392</v>
      </c>
      <c r="J2491">
        <f t="shared" si="228"/>
        <v>15</v>
      </c>
      <c r="K2491" s="2">
        <f t="shared" si="229"/>
        <v>44385</v>
      </c>
      <c r="L2491" s="9">
        <f t="shared" si="230"/>
        <v>15</v>
      </c>
      <c r="M2491" s="2">
        <f t="shared" si="231"/>
        <v>44385</v>
      </c>
      <c r="N2491" s="22">
        <v>44392</v>
      </c>
      <c r="O2491" s="22">
        <v>44424</v>
      </c>
      <c r="P2491" s="22">
        <v>44421.5</v>
      </c>
      <c r="Q2491">
        <f t="shared" si="232"/>
        <v>36.5</v>
      </c>
      <c r="R2491" s="33">
        <f t="shared" si="233"/>
        <v>17662.715</v>
      </c>
    </row>
    <row r="2492" spans="1:18" x14ac:dyDescent="0.35">
      <c r="A2492" t="s">
        <v>386</v>
      </c>
      <c r="B2492" s="29" t="s">
        <v>313</v>
      </c>
      <c r="C2492" s="22">
        <v>44392</v>
      </c>
      <c r="D2492" s="30" t="s">
        <v>148</v>
      </c>
      <c r="E2492" s="30" t="s">
        <v>149</v>
      </c>
      <c r="F2492" s="29" t="s">
        <v>155</v>
      </c>
      <c r="G2492" s="32">
        <v>17.48</v>
      </c>
      <c r="H2492" s="22">
        <v>44378</v>
      </c>
      <c r="I2492" s="23">
        <v>44392</v>
      </c>
      <c r="J2492">
        <f t="shared" ref="J2492:J2555" si="234">I2492-H2492+1</f>
        <v>15</v>
      </c>
      <c r="K2492" s="2">
        <f t="shared" ref="K2492:K2555" si="235">(H2492+I2492)/2</f>
        <v>44385</v>
      </c>
      <c r="L2492" s="9">
        <f t="shared" si="230"/>
        <v>15</v>
      </c>
      <c r="M2492" s="2">
        <f t="shared" si="231"/>
        <v>44385</v>
      </c>
      <c r="N2492" s="22">
        <v>44392</v>
      </c>
      <c r="O2492" s="22">
        <v>44424</v>
      </c>
      <c r="P2492" s="22">
        <v>44421.5</v>
      </c>
      <c r="Q2492">
        <f t="shared" si="232"/>
        <v>36.5</v>
      </c>
      <c r="R2492" s="33">
        <f t="shared" si="233"/>
        <v>638.02</v>
      </c>
    </row>
    <row r="2493" spans="1:18" x14ac:dyDescent="0.35">
      <c r="A2493" t="s">
        <v>386</v>
      </c>
      <c r="B2493" s="29" t="s">
        <v>313</v>
      </c>
      <c r="C2493" s="22">
        <v>44392</v>
      </c>
      <c r="D2493" s="30" t="s">
        <v>148</v>
      </c>
      <c r="E2493" s="30" t="s">
        <v>149</v>
      </c>
      <c r="F2493" s="29" t="s">
        <v>320</v>
      </c>
      <c r="G2493" s="32">
        <v>30.89</v>
      </c>
      <c r="H2493" s="22">
        <v>44378</v>
      </c>
      <c r="I2493" s="23">
        <v>44392</v>
      </c>
      <c r="J2493">
        <f t="shared" si="234"/>
        <v>15</v>
      </c>
      <c r="K2493" s="2">
        <f t="shared" si="235"/>
        <v>44385</v>
      </c>
      <c r="L2493" s="9">
        <f t="shared" si="230"/>
        <v>15</v>
      </c>
      <c r="M2493" s="2">
        <f t="shared" si="231"/>
        <v>44385</v>
      </c>
      <c r="N2493" s="22">
        <v>44392</v>
      </c>
      <c r="O2493" s="22">
        <v>44424</v>
      </c>
      <c r="P2493" s="22">
        <v>44421.5</v>
      </c>
      <c r="Q2493">
        <f t="shared" si="232"/>
        <v>36.5</v>
      </c>
      <c r="R2493" s="33">
        <f t="shared" si="233"/>
        <v>1127.4850000000001</v>
      </c>
    </row>
    <row r="2494" spans="1:18" x14ac:dyDescent="0.35">
      <c r="A2494" t="s">
        <v>386</v>
      </c>
      <c r="B2494" s="29" t="s">
        <v>313</v>
      </c>
      <c r="C2494" s="22">
        <v>44392</v>
      </c>
      <c r="D2494" s="30" t="s">
        <v>148</v>
      </c>
      <c r="E2494" s="30" t="s">
        <v>149</v>
      </c>
      <c r="F2494" s="29" t="s">
        <v>156</v>
      </c>
      <c r="G2494" s="32">
        <v>112.29</v>
      </c>
      <c r="H2494" s="22">
        <v>44378</v>
      </c>
      <c r="I2494" s="23">
        <v>44392</v>
      </c>
      <c r="J2494">
        <f t="shared" si="234"/>
        <v>15</v>
      </c>
      <c r="K2494" s="2">
        <f t="shared" si="235"/>
        <v>44385</v>
      </c>
      <c r="L2494" s="9">
        <f t="shared" si="230"/>
        <v>15</v>
      </c>
      <c r="M2494" s="2">
        <f t="shared" si="231"/>
        <v>44385</v>
      </c>
      <c r="N2494" s="22">
        <v>44392</v>
      </c>
      <c r="O2494" s="22">
        <v>44424</v>
      </c>
      <c r="P2494" s="22">
        <v>44421.5</v>
      </c>
      <c r="Q2494">
        <f t="shared" si="232"/>
        <v>36.5</v>
      </c>
      <c r="R2494" s="33">
        <f t="shared" si="233"/>
        <v>4098.585</v>
      </c>
    </row>
    <row r="2495" spans="1:18" x14ac:dyDescent="0.35">
      <c r="A2495" t="s">
        <v>386</v>
      </c>
      <c r="B2495" s="29" t="s">
        <v>313</v>
      </c>
      <c r="C2495" s="22">
        <v>44392</v>
      </c>
      <c r="D2495" s="30" t="s">
        <v>148</v>
      </c>
      <c r="E2495" s="30" t="s">
        <v>149</v>
      </c>
      <c r="F2495" s="29" t="s">
        <v>157</v>
      </c>
      <c r="G2495" s="32">
        <v>365.8</v>
      </c>
      <c r="H2495" s="22">
        <v>44378</v>
      </c>
      <c r="I2495" s="23">
        <v>44392</v>
      </c>
      <c r="J2495">
        <f t="shared" si="234"/>
        <v>15</v>
      </c>
      <c r="K2495" s="2">
        <f t="shared" si="235"/>
        <v>44385</v>
      </c>
      <c r="L2495" s="9">
        <f t="shared" si="230"/>
        <v>15</v>
      </c>
      <c r="M2495" s="2">
        <f t="shared" si="231"/>
        <v>44385</v>
      </c>
      <c r="N2495" s="22">
        <v>44392</v>
      </c>
      <c r="O2495" s="22">
        <v>44424</v>
      </c>
      <c r="P2495" s="22">
        <v>44421.5</v>
      </c>
      <c r="Q2495">
        <f t="shared" si="232"/>
        <v>36.5</v>
      </c>
      <c r="R2495" s="33">
        <f t="shared" si="233"/>
        <v>13351.7</v>
      </c>
    </row>
    <row r="2496" spans="1:18" x14ac:dyDescent="0.35">
      <c r="A2496" t="s">
        <v>386</v>
      </c>
      <c r="B2496" s="29" t="s">
        <v>313</v>
      </c>
      <c r="C2496" s="22">
        <v>44392</v>
      </c>
      <c r="D2496" s="30" t="s">
        <v>148</v>
      </c>
      <c r="E2496" s="30" t="s">
        <v>149</v>
      </c>
      <c r="F2496" s="29" t="s">
        <v>158</v>
      </c>
      <c r="G2496" s="32">
        <v>386.14000000000004</v>
      </c>
      <c r="H2496" s="22">
        <v>44378</v>
      </c>
      <c r="I2496" s="23">
        <v>44392</v>
      </c>
      <c r="J2496">
        <f t="shared" si="234"/>
        <v>15</v>
      </c>
      <c r="K2496" s="2">
        <f t="shared" si="235"/>
        <v>44385</v>
      </c>
      <c r="L2496" s="9">
        <f t="shared" si="230"/>
        <v>15</v>
      </c>
      <c r="M2496" s="2">
        <f t="shared" si="231"/>
        <v>44385</v>
      </c>
      <c r="N2496" s="22">
        <v>44392</v>
      </c>
      <c r="O2496" s="22">
        <v>44424</v>
      </c>
      <c r="P2496" s="22">
        <v>44421.5</v>
      </c>
      <c r="Q2496">
        <f t="shared" si="232"/>
        <v>36.5</v>
      </c>
      <c r="R2496" s="33">
        <f t="shared" si="233"/>
        <v>14094.110000000002</v>
      </c>
    </row>
    <row r="2497" spans="1:18" x14ac:dyDescent="0.35">
      <c r="A2497" t="s">
        <v>386</v>
      </c>
      <c r="B2497" s="29" t="s">
        <v>313</v>
      </c>
      <c r="C2497" s="22">
        <v>44392</v>
      </c>
      <c r="D2497" s="30" t="s">
        <v>148</v>
      </c>
      <c r="E2497" s="30" t="s">
        <v>149</v>
      </c>
      <c r="F2497" s="29" t="s">
        <v>159</v>
      </c>
      <c r="G2497" s="32">
        <v>50.04</v>
      </c>
      <c r="H2497" s="22">
        <v>44378</v>
      </c>
      <c r="I2497" s="23">
        <v>44392</v>
      </c>
      <c r="J2497">
        <f t="shared" si="234"/>
        <v>15</v>
      </c>
      <c r="K2497" s="2">
        <f t="shared" si="235"/>
        <v>44385</v>
      </c>
      <c r="L2497" s="9">
        <f t="shared" si="230"/>
        <v>15</v>
      </c>
      <c r="M2497" s="2">
        <f t="shared" si="231"/>
        <v>44385</v>
      </c>
      <c r="N2497" s="22">
        <v>44392</v>
      </c>
      <c r="O2497" s="22">
        <v>44424</v>
      </c>
      <c r="P2497" s="22">
        <v>44421.5</v>
      </c>
      <c r="Q2497">
        <f t="shared" si="232"/>
        <v>36.5</v>
      </c>
      <c r="R2497" s="33">
        <f t="shared" si="233"/>
        <v>1826.46</v>
      </c>
    </row>
    <row r="2498" spans="1:18" x14ac:dyDescent="0.35">
      <c r="A2498" t="s">
        <v>386</v>
      </c>
      <c r="B2498" s="29" t="s">
        <v>313</v>
      </c>
      <c r="C2498" s="22">
        <v>44392</v>
      </c>
      <c r="D2498" s="30" t="s">
        <v>148</v>
      </c>
      <c r="E2498" s="30" t="s">
        <v>149</v>
      </c>
      <c r="F2498" s="29" t="s">
        <v>301</v>
      </c>
      <c r="G2498" s="32">
        <v>117.49</v>
      </c>
      <c r="H2498" s="22">
        <v>44378</v>
      </c>
      <c r="I2498" s="23">
        <v>44392</v>
      </c>
      <c r="J2498">
        <f t="shared" si="234"/>
        <v>15</v>
      </c>
      <c r="K2498" s="2">
        <f t="shared" si="235"/>
        <v>44385</v>
      </c>
      <c r="L2498" s="9">
        <f t="shared" si="230"/>
        <v>15</v>
      </c>
      <c r="M2498" s="2">
        <f t="shared" si="231"/>
        <v>44385</v>
      </c>
      <c r="N2498" s="22">
        <v>44392</v>
      </c>
      <c r="O2498" s="22">
        <v>44424</v>
      </c>
      <c r="P2498" s="22">
        <v>44421.5</v>
      </c>
      <c r="Q2498">
        <f t="shared" si="232"/>
        <v>36.5</v>
      </c>
      <c r="R2498" s="33">
        <f t="shared" si="233"/>
        <v>4288.3850000000002</v>
      </c>
    </row>
    <row r="2499" spans="1:18" x14ac:dyDescent="0.35">
      <c r="A2499" t="s">
        <v>386</v>
      </c>
      <c r="B2499" s="29" t="s">
        <v>313</v>
      </c>
      <c r="C2499" s="22">
        <v>44392</v>
      </c>
      <c r="D2499" s="30" t="s">
        <v>148</v>
      </c>
      <c r="E2499" s="30" t="s">
        <v>149</v>
      </c>
      <c r="F2499" s="29" t="s">
        <v>321</v>
      </c>
      <c r="G2499" s="32">
        <v>217.28</v>
      </c>
      <c r="H2499" s="22">
        <v>44378</v>
      </c>
      <c r="I2499" s="23">
        <v>44392</v>
      </c>
      <c r="J2499">
        <f t="shared" si="234"/>
        <v>15</v>
      </c>
      <c r="K2499" s="2">
        <f t="shared" si="235"/>
        <v>44385</v>
      </c>
      <c r="L2499" s="9">
        <f t="shared" si="230"/>
        <v>15</v>
      </c>
      <c r="M2499" s="2">
        <f t="shared" si="231"/>
        <v>44385</v>
      </c>
      <c r="N2499" s="22">
        <v>44392</v>
      </c>
      <c r="O2499" s="22">
        <v>44424</v>
      </c>
      <c r="P2499" s="22">
        <v>44421.5</v>
      </c>
      <c r="Q2499">
        <f t="shared" si="232"/>
        <v>36.5</v>
      </c>
      <c r="R2499" s="33">
        <f t="shared" si="233"/>
        <v>7930.72</v>
      </c>
    </row>
    <row r="2500" spans="1:18" x14ac:dyDescent="0.35">
      <c r="A2500" t="s">
        <v>386</v>
      </c>
      <c r="B2500" s="29" t="s">
        <v>313</v>
      </c>
      <c r="C2500" s="22">
        <v>44392</v>
      </c>
      <c r="D2500" s="30" t="s">
        <v>161</v>
      </c>
      <c r="E2500" s="30" t="s">
        <v>162</v>
      </c>
      <c r="F2500" s="29" t="s">
        <v>176</v>
      </c>
      <c r="G2500" s="32">
        <v>26.47</v>
      </c>
      <c r="H2500" s="22">
        <v>44378</v>
      </c>
      <c r="I2500" s="23">
        <v>44392</v>
      </c>
      <c r="J2500">
        <f t="shared" si="234"/>
        <v>15</v>
      </c>
      <c r="K2500" s="2">
        <f t="shared" si="235"/>
        <v>44385</v>
      </c>
      <c r="L2500" s="9">
        <f t="shared" si="230"/>
        <v>15</v>
      </c>
      <c r="M2500" s="2">
        <f t="shared" si="231"/>
        <v>44385</v>
      </c>
      <c r="N2500" s="22">
        <v>44392</v>
      </c>
      <c r="O2500" s="22">
        <v>44428</v>
      </c>
      <c r="P2500" s="22">
        <v>44427.5</v>
      </c>
      <c r="Q2500">
        <f t="shared" si="232"/>
        <v>42.5</v>
      </c>
      <c r="R2500" s="33">
        <f t="shared" si="233"/>
        <v>1124.9749999999999</v>
      </c>
    </row>
    <row r="2501" spans="1:18" x14ac:dyDescent="0.35">
      <c r="A2501" t="s">
        <v>386</v>
      </c>
      <c r="B2501" s="29" t="s">
        <v>313</v>
      </c>
      <c r="C2501" s="22">
        <v>44392</v>
      </c>
      <c r="D2501" s="30" t="s">
        <v>99</v>
      </c>
      <c r="E2501" s="30" t="s">
        <v>100</v>
      </c>
      <c r="F2501" s="29" t="s">
        <v>164</v>
      </c>
      <c r="G2501" s="32">
        <v>50.3</v>
      </c>
      <c r="H2501" s="22">
        <v>44378</v>
      </c>
      <c r="I2501" s="23">
        <v>44392</v>
      </c>
      <c r="J2501">
        <f t="shared" si="234"/>
        <v>15</v>
      </c>
      <c r="K2501" s="2">
        <f t="shared" si="235"/>
        <v>44385</v>
      </c>
      <c r="L2501" s="9">
        <f t="shared" si="230"/>
        <v>15</v>
      </c>
      <c r="M2501" s="2">
        <f t="shared" si="231"/>
        <v>44385</v>
      </c>
      <c r="N2501" s="22">
        <v>44392</v>
      </c>
      <c r="O2501" s="22">
        <v>44428</v>
      </c>
      <c r="P2501" s="22">
        <v>44427.5</v>
      </c>
      <c r="Q2501">
        <f t="shared" si="232"/>
        <v>42.5</v>
      </c>
      <c r="R2501" s="33">
        <f t="shared" si="233"/>
        <v>2137.75</v>
      </c>
    </row>
    <row r="2502" spans="1:18" x14ac:dyDescent="0.35">
      <c r="A2502" t="s">
        <v>386</v>
      </c>
      <c r="B2502" s="29" t="s">
        <v>313</v>
      </c>
      <c r="C2502" s="22">
        <v>44392</v>
      </c>
      <c r="D2502" s="30" t="s">
        <v>161</v>
      </c>
      <c r="E2502" s="30" t="s">
        <v>162</v>
      </c>
      <c r="F2502" s="29" t="s">
        <v>323</v>
      </c>
      <c r="G2502" s="32">
        <v>81.75</v>
      </c>
      <c r="H2502" s="22">
        <v>44378</v>
      </c>
      <c r="I2502" s="23">
        <v>44392</v>
      </c>
      <c r="J2502">
        <f t="shared" si="234"/>
        <v>15</v>
      </c>
      <c r="K2502" s="2">
        <f t="shared" si="235"/>
        <v>44385</v>
      </c>
      <c r="L2502" s="9">
        <f t="shared" si="230"/>
        <v>15</v>
      </c>
      <c r="M2502" s="2">
        <f t="shared" si="231"/>
        <v>44385</v>
      </c>
      <c r="N2502" s="22">
        <v>44392</v>
      </c>
      <c r="O2502" s="22">
        <v>44428</v>
      </c>
      <c r="P2502" s="22">
        <v>44427.5</v>
      </c>
      <c r="Q2502">
        <f t="shared" si="232"/>
        <v>42.5</v>
      </c>
      <c r="R2502" s="33">
        <f t="shared" si="233"/>
        <v>3474.375</v>
      </c>
    </row>
    <row r="2503" spans="1:18" x14ac:dyDescent="0.35">
      <c r="A2503" t="s">
        <v>386</v>
      </c>
      <c r="B2503" s="29" t="s">
        <v>313</v>
      </c>
      <c r="C2503" s="22">
        <v>44392</v>
      </c>
      <c r="D2503" s="30" t="s">
        <v>99</v>
      </c>
      <c r="E2503" s="30" t="s">
        <v>100</v>
      </c>
      <c r="F2503" s="29" t="s">
        <v>164</v>
      </c>
      <c r="G2503" s="32">
        <v>104.64</v>
      </c>
      <c r="H2503" s="22">
        <v>44378</v>
      </c>
      <c r="I2503" s="23">
        <v>44392</v>
      </c>
      <c r="J2503">
        <f t="shared" si="234"/>
        <v>15</v>
      </c>
      <c r="K2503" s="2">
        <f t="shared" si="235"/>
        <v>44385</v>
      </c>
      <c r="L2503" s="9">
        <f t="shared" si="230"/>
        <v>15</v>
      </c>
      <c r="M2503" s="2">
        <f t="shared" si="231"/>
        <v>44385</v>
      </c>
      <c r="N2503" s="22">
        <v>44392</v>
      </c>
      <c r="O2503" s="22">
        <v>44428</v>
      </c>
      <c r="P2503" s="22">
        <v>44427.5</v>
      </c>
      <c r="Q2503">
        <f t="shared" si="232"/>
        <v>42.5</v>
      </c>
      <c r="R2503" s="33">
        <f t="shared" si="233"/>
        <v>4447.2</v>
      </c>
    </row>
    <row r="2504" spans="1:18" x14ac:dyDescent="0.35">
      <c r="A2504" t="s">
        <v>386</v>
      </c>
      <c r="B2504" s="29" t="s">
        <v>313</v>
      </c>
      <c r="C2504" s="22">
        <v>44392</v>
      </c>
      <c r="D2504" s="30" t="s">
        <v>161</v>
      </c>
      <c r="E2504" s="30" t="s">
        <v>162</v>
      </c>
      <c r="F2504" s="29" t="s">
        <v>165</v>
      </c>
      <c r="G2504" s="32">
        <v>408.80999999999995</v>
      </c>
      <c r="H2504" s="22">
        <v>44378</v>
      </c>
      <c r="I2504" s="23">
        <v>44392</v>
      </c>
      <c r="J2504">
        <f t="shared" si="234"/>
        <v>15</v>
      </c>
      <c r="K2504" s="2">
        <f t="shared" si="235"/>
        <v>44385</v>
      </c>
      <c r="L2504" s="9">
        <f t="shared" si="230"/>
        <v>15</v>
      </c>
      <c r="M2504" s="2">
        <f t="shared" si="231"/>
        <v>44385</v>
      </c>
      <c r="N2504" s="22">
        <v>44392</v>
      </c>
      <c r="O2504" s="22">
        <v>44428</v>
      </c>
      <c r="P2504" s="22">
        <v>44427.5</v>
      </c>
      <c r="Q2504">
        <f t="shared" si="232"/>
        <v>42.5</v>
      </c>
      <c r="R2504" s="33">
        <f t="shared" si="233"/>
        <v>17374.424999999999</v>
      </c>
    </row>
    <row r="2505" spans="1:18" x14ac:dyDescent="0.35">
      <c r="A2505" t="s">
        <v>386</v>
      </c>
      <c r="B2505" s="29" t="s">
        <v>313</v>
      </c>
      <c r="C2505" s="22">
        <v>44392</v>
      </c>
      <c r="D2505" s="30" t="s">
        <v>161</v>
      </c>
      <c r="E2505" s="30" t="s">
        <v>162</v>
      </c>
      <c r="F2505" s="29" t="s">
        <v>163</v>
      </c>
      <c r="G2505" s="32">
        <v>554.09</v>
      </c>
      <c r="H2505" s="22">
        <v>44378</v>
      </c>
      <c r="I2505" s="23">
        <v>44392</v>
      </c>
      <c r="J2505">
        <f t="shared" si="234"/>
        <v>15</v>
      </c>
      <c r="K2505" s="2">
        <f t="shared" si="235"/>
        <v>44385</v>
      </c>
      <c r="L2505" s="9">
        <f t="shared" si="230"/>
        <v>15</v>
      </c>
      <c r="M2505" s="2">
        <f t="shared" si="231"/>
        <v>44385</v>
      </c>
      <c r="N2505" s="22">
        <v>44392</v>
      </c>
      <c r="O2505" s="22">
        <v>44428</v>
      </c>
      <c r="P2505" s="22">
        <v>44427.5</v>
      </c>
      <c r="Q2505">
        <f t="shared" si="232"/>
        <v>42.5</v>
      </c>
      <c r="R2505" s="33">
        <f t="shared" si="233"/>
        <v>23548.825000000001</v>
      </c>
    </row>
    <row r="2506" spans="1:18" x14ac:dyDescent="0.35">
      <c r="A2506" t="s">
        <v>386</v>
      </c>
      <c r="B2506" s="29" t="s">
        <v>313</v>
      </c>
      <c r="C2506" s="22">
        <v>44392</v>
      </c>
      <c r="D2506" s="30" t="s">
        <v>161</v>
      </c>
      <c r="E2506" s="30" t="s">
        <v>162</v>
      </c>
      <c r="F2506" s="29" t="s">
        <v>323</v>
      </c>
      <c r="G2506" s="32">
        <v>248.73000000000002</v>
      </c>
      <c r="H2506" s="22">
        <v>44378</v>
      </c>
      <c r="I2506" s="23">
        <v>44392</v>
      </c>
      <c r="J2506">
        <f t="shared" si="234"/>
        <v>15</v>
      </c>
      <c r="K2506" s="2">
        <f t="shared" si="235"/>
        <v>44385</v>
      </c>
      <c r="L2506" s="9">
        <f t="shared" si="230"/>
        <v>15</v>
      </c>
      <c r="M2506" s="2">
        <f t="shared" si="231"/>
        <v>44385</v>
      </c>
      <c r="N2506" s="22">
        <v>44392</v>
      </c>
      <c r="O2506" s="22">
        <v>44428</v>
      </c>
      <c r="P2506" s="22">
        <v>44427.5</v>
      </c>
      <c r="Q2506">
        <f t="shared" si="232"/>
        <v>42.5</v>
      </c>
      <c r="R2506" s="33">
        <f t="shared" si="233"/>
        <v>10571.025000000001</v>
      </c>
    </row>
    <row r="2507" spans="1:18" x14ac:dyDescent="0.35">
      <c r="A2507" t="s">
        <v>386</v>
      </c>
      <c r="B2507" s="29" t="s">
        <v>313</v>
      </c>
      <c r="C2507" s="22">
        <v>44392</v>
      </c>
      <c r="D2507" s="30" t="s">
        <v>161</v>
      </c>
      <c r="E2507" s="30" t="s">
        <v>162</v>
      </c>
      <c r="F2507" s="29" t="s">
        <v>166</v>
      </c>
      <c r="G2507" s="32">
        <v>549.28</v>
      </c>
      <c r="H2507" s="22">
        <v>44378</v>
      </c>
      <c r="I2507" s="23">
        <v>44392</v>
      </c>
      <c r="J2507">
        <f t="shared" si="234"/>
        <v>15</v>
      </c>
      <c r="K2507" s="2">
        <f t="shared" si="235"/>
        <v>44385</v>
      </c>
      <c r="L2507" s="9">
        <f t="shared" ref="L2507:L2570" si="236">I2507-H2507+1</f>
        <v>15</v>
      </c>
      <c r="M2507" s="2">
        <f t="shared" ref="M2507:M2570" si="237">(H2507+I2507)/2</f>
        <v>44385</v>
      </c>
      <c r="N2507" s="22">
        <v>44392</v>
      </c>
      <c r="O2507" s="22">
        <v>44428</v>
      </c>
      <c r="P2507" s="22">
        <v>44427.5</v>
      </c>
      <c r="Q2507">
        <f t="shared" ref="Q2507:Q2570" si="238">P2507-M2507</f>
        <v>42.5</v>
      </c>
      <c r="R2507" s="33">
        <f t="shared" ref="R2507:R2570" si="239">Q2507*G2507</f>
        <v>23344.399999999998</v>
      </c>
    </row>
    <row r="2508" spans="1:18" x14ac:dyDescent="0.35">
      <c r="A2508" t="s">
        <v>386</v>
      </c>
      <c r="B2508" s="29" t="s">
        <v>313</v>
      </c>
      <c r="C2508" s="22">
        <v>44392</v>
      </c>
      <c r="D2508" s="30" t="s">
        <v>171</v>
      </c>
      <c r="E2508" s="30" t="s">
        <v>172</v>
      </c>
      <c r="F2508" s="29" t="s">
        <v>166</v>
      </c>
      <c r="G2508" s="32">
        <v>88.5</v>
      </c>
      <c r="H2508" s="22">
        <v>44378</v>
      </c>
      <c r="I2508" s="23">
        <v>44392</v>
      </c>
      <c r="J2508">
        <f t="shared" si="234"/>
        <v>15</v>
      </c>
      <c r="K2508" s="2">
        <f t="shared" si="235"/>
        <v>44385</v>
      </c>
      <c r="L2508" s="9">
        <f t="shared" si="236"/>
        <v>15</v>
      </c>
      <c r="M2508" s="2">
        <f t="shared" si="237"/>
        <v>44385</v>
      </c>
      <c r="N2508" s="22">
        <v>44392</v>
      </c>
      <c r="O2508" s="22">
        <v>44428</v>
      </c>
      <c r="P2508" s="22">
        <v>44427.5</v>
      </c>
      <c r="Q2508">
        <f t="shared" si="238"/>
        <v>42.5</v>
      </c>
      <c r="R2508" s="33">
        <f t="shared" si="239"/>
        <v>3761.25</v>
      </c>
    </row>
    <row r="2509" spans="1:18" x14ac:dyDescent="0.35">
      <c r="A2509" t="s">
        <v>386</v>
      </c>
      <c r="B2509" s="29" t="s">
        <v>313</v>
      </c>
      <c r="C2509" s="22">
        <v>44392</v>
      </c>
      <c r="D2509" s="30" t="s">
        <v>161</v>
      </c>
      <c r="E2509" s="30" t="s">
        <v>162</v>
      </c>
      <c r="F2509" s="29" t="s">
        <v>167</v>
      </c>
      <c r="G2509" s="32">
        <v>1078.3799999999999</v>
      </c>
      <c r="H2509" s="22">
        <v>44378</v>
      </c>
      <c r="I2509" s="23">
        <v>44392</v>
      </c>
      <c r="J2509">
        <f t="shared" si="234"/>
        <v>15</v>
      </c>
      <c r="K2509" s="2">
        <f t="shared" si="235"/>
        <v>44385</v>
      </c>
      <c r="L2509" s="9">
        <f t="shared" si="236"/>
        <v>15</v>
      </c>
      <c r="M2509" s="2">
        <f t="shared" si="237"/>
        <v>44385</v>
      </c>
      <c r="N2509" s="22">
        <v>44392</v>
      </c>
      <c r="O2509" s="22">
        <v>44428</v>
      </c>
      <c r="P2509" s="22">
        <v>44427.5</v>
      </c>
      <c r="Q2509">
        <f t="shared" si="238"/>
        <v>42.5</v>
      </c>
      <c r="R2509" s="33">
        <f t="shared" si="239"/>
        <v>45831.149999999994</v>
      </c>
    </row>
    <row r="2510" spans="1:18" x14ac:dyDescent="0.35">
      <c r="A2510" t="s">
        <v>386</v>
      </c>
      <c r="B2510" s="29" t="s">
        <v>313</v>
      </c>
      <c r="C2510" s="22">
        <v>44392</v>
      </c>
      <c r="D2510" s="30" t="s">
        <v>161</v>
      </c>
      <c r="E2510" s="30" t="s">
        <v>162</v>
      </c>
      <c r="F2510" s="29" t="s">
        <v>168</v>
      </c>
      <c r="G2510" s="32">
        <v>68.95</v>
      </c>
      <c r="H2510" s="22">
        <v>44378</v>
      </c>
      <c r="I2510" s="23">
        <v>44392</v>
      </c>
      <c r="J2510">
        <f t="shared" si="234"/>
        <v>15</v>
      </c>
      <c r="K2510" s="2">
        <f t="shared" si="235"/>
        <v>44385</v>
      </c>
      <c r="L2510" s="9">
        <f t="shared" si="236"/>
        <v>15</v>
      </c>
      <c r="M2510" s="2">
        <f t="shared" si="237"/>
        <v>44385</v>
      </c>
      <c r="N2510" s="22">
        <v>44392</v>
      </c>
      <c r="O2510" s="22">
        <v>44428</v>
      </c>
      <c r="P2510" s="22">
        <v>44427.5</v>
      </c>
      <c r="Q2510">
        <f t="shared" si="238"/>
        <v>42.5</v>
      </c>
      <c r="R2510" s="33">
        <f t="shared" si="239"/>
        <v>2930.375</v>
      </c>
    </row>
    <row r="2511" spans="1:18" x14ac:dyDescent="0.35">
      <c r="A2511" t="s">
        <v>386</v>
      </c>
      <c r="B2511" s="29" t="s">
        <v>313</v>
      </c>
      <c r="C2511" s="22">
        <v>44392</v>
      </c>
      <c r="D2511" s="30" t="s">
        <v>161</v>
      </c>
      <c r="E2511" s="30" t="s">
        <v>162</v>
      </c>
      <c r="F2511" s="29" t="s">
        <v>322</v>
      </c>
      <c r="G2511" s="32">
        <v>505.84999999999997</v>
      </c>
      <c r="H2511" s="22">
        <v>44378</v>
      </c>
      <c r="I2511" s="23">
        <v>44392</v>
      </c>
      <c r="J2511">
        <f t="shared" si="234"/>
        <v>15</v>
      </c>
      <c r="K2511" s="2">
        <f t="shared" si="235"/>
        <v>44385</v>
      </c>
      <c r="L2511" s="9">
        <f t="shared" si="236"/>
        <v>15</v>
      </c>
      <c r="M2511" s="2">
        <f t="shared" si="237"/>
        <v>44385</v>
      </c>
      <c r="N2511" s="22">
        <v>44392</v>
      </c>
      <c r="O2511" s="22">
        <v>44428</v>
      </c>
      <c r="P2511" s="22">
        <v>44427.5</v>
      </c>
      <c r="Q2511">
        <f t="shared" si="238"/>
        <v>42.5</v>
      </c>
      <c r="R2511" s="33">
        <f t="shared" si="239"/>
        <v>21498.625</v>
      </c>
    </row>
    <row r="2512" spans="1:18" x14ac:dyDescent="0.35">
      <c r="A2512" t="s">
        <v>386</v>
      </c>
      <c r="B2512" s="29" t="s">
        <v>313</v>
      </c>
      <c r="C2512" s="22">
        <v>44392</v>
      </c>
      <c r="D2512" s="30" t="s">
        <v>161</v>
      </c>
      <c r="E2512" s="30" t="s">
        <v>162</v>
      </c>
      <c r="F2512" s="29" t="s">
        <v>195</v>
      </c>
      <c r="G2512" s="32">
        <v>1727.2400000000002</v>
      </c>
      <c r="H2512" s="22">
        <v>44378</v>
      </c>
      <c r="I2512" s="23">
        <v>44392</v>
      </c>
      <c r="J2512">
        <f t="shared" si="234"/>
        <v>15</v>
      </c>
      <c r="K2512" s="2">
        <f t="shared" si="235"/>
        <v>44385</v>
      </c>
      <c r="L2512" s="9">
        <f t="shared" si="236"/>
        <v>15</v>
      </c>
      <c r="M2512" s="2">
        <f t="shared" si="237"/>
        <v>44385</v>
      </c>
      <c r="N2512" s="22">
        <v>44392</v>
      </c>
      <c r="O2512" s="22">
        <v>44428</v>
      </c>
      <c r="P2512" s="22">
        <v>44427.5</v>
      </c>
      <c r="Q2512">
        <f t="shared" si="238"/>
        <v>42.5</v>
      </c>
      <c r="R2512" s="33">
        <f t="shared" si="239"/>
        <v>73407.700000000012</v>
      </c>
    </row>
    <row r="2513" spans="1:18" x14ac:dyDescent="0.35">
      <c r="A2513" t="s">
        <v>386</v>
      </c>
      <c r="B2513" s="29" t="s">
        <v>313</v>
      </c>
      <c r="C2513" s="22">
        <v>44392</v>
      </c>
      <c r="D2513" s="30" t="s">
        <v>161</v>
      </c>
      <c r="E2513" s="30" t="s">
        <v>162</v>
      </c>
      <c r="F2513" s="29" t="s">
        <v>324</v>
      </c>
      <c r="G2513" s="32">
        <v>274.59000000000003</v>
      </c>
      <c r="H2513" s="22">
        <v>44378</v>
      </c>
      <c r="I2513" s="23">
        <v>44392</v>
      </c>
      <c r="J2513">
        <f t="shared" si="234"/>
        <v>15</v>
      </c>
      <c r="K2513" s="2">
        <f t="shared" si="235"/>
        <v>44385</v>
      </c>
      <c r="L2513" s="9">
        <f t="shared" si="236"/>
        <v>15</v>
      </c>
      <c r="M2513" s="2">
        <f t="shared" si="237"/>
        <v>44385</v>
      </c>
      <c r="N2513" s="22">
        <v>44392</v>
      </c>
      <c r="O2513" s="22">
        <v>44428</v>
      </c>
      <c r="P2513" s="22">
        <v>44427.5</v>
      </c>
      <c r="Q2513">
        <f t="shared" si="238"/>
        <v>42.5</v>
      </c>
      <c r="R2513" s="33">
        <f t="shared" si="239"/>
        <v>11670.075000000001</v>
      </c>
    </row>
    <row r="2514" spans="1:18" x14ac:dyDescent="0.35">
      <c r="A2514" t="s">
        <v>386</v>
      </c>
      <c r="B2514" s="29" t="s">
        <v>313</v>
      </c>
      <c r="C2514" s="22">
        <v>44392</v>
      </c>
      <c r="D2514" s="30" t="s">
        <v>99</v>
      </c>
      <c r="E2514" s="30" t="s">
        <v>100</v>
      </c>
      <c r="F2514" s="29" t="s">
        <v>216</v>
      </c>
      <c r="G2514" s="32">
        <v>4387.5200000000004</v>
      </c>
      <c r="H2514" s="22">
        <v>44378</v>
      </c>
      <c r="I2514" s="23">
        <v>44392</v>
      </c>
      <c r="J2514">
        <f t="shared" si="234"/>
        <v>15</v>
      </c>
      <c r="K2514" s="2">
        <f t="shared" si="235"/>
        <v>44385</v>
      </c>
      <c r="L2514" s="9">
        <f t="shared" si="236"/>
        <v>15</v>
      </c>
      <c r="M2514" s="2">
        <f t="shared" si="237"/>
        <v>44385</v>
      </c>
      <c r="N2514" s="22">
        <v>44392</v>
      </c>
      <c r="O2514" s="22">
        <v>44428</v>
      </c>
      <c r="P2514" s="22">
        <v>44427.5</v>
      </c>
      <c r="Q2514">
        <f t="shared" si="238"/>
        <v>42.5</v>
      </c>
      <c r="R2514" s="33">
        <f t="shared" si="239"/>
        <v>186469.6</v>
      </c>
    </row>
    <row r="2515" spans="1:18" x14ac:dyDescent="0.35">
      <c r="A2515" t="s">
        <v>386</v>
      </c>
      <c r="B2515" s="29" t="s">
        <v>313</v>
      </c>
      <c r="C2515" s="22">
        <v>44392</v>
      </c>
      <c r="D2515" s="30" t="s">
        <v>161</v>
      </c>
      <c r="E2515" s="30" t="s">
        <v>162</v>
      </c>
      <c r="F2515" s="29" t="s">
        <v>288</v>
      </c>
      <c r="G2515" s="32">
        <v>138.48000000000002</v>
      </c>
      <c r="H2515" s="22">
        <v>44378</v>
      </c>
      <c r="I2515" s="23">
        <v>44392</v>
      </c>
      <c r="J2515">
        <f t="shared" si="234"/>
        <v>15</v>
      </c>
      <c r="K2515" s="2">
        <f t="shared" si="235"/>
        <v>44385</v>
      </c>
      <c r="L2515" s="9">
        <f t="shared" si="236"/>
        <v>15</v>
      </c>
      <c r="M2515" s="2">
        <f t="shared" si="237"/>
        <v>44385</v>
      </c>
      <c r="N2515" s="22">
        <v>44392</v>
      </c>
      <c r="O2515" s="22">
        <v>44428</v>
      </c>
      <c r="P2515" s="22">
        <v>44427.5</v>
      </c>
      <c r="Q2515">
        <f t="shared" si="238"/>
        <v>42.5</v>
      </c>
      <c r="R2515" s="33">
        <f t="shared" si="239"/>
        <v>5885.4000000000005</v>
      </c>
    </row>
    <row r="2516" spans="1:18" x14ac:dyDescent="0.35">
      <c r="A2516" t="s">
        <v>386</v>
      </c>
      <c r="B2516" s="29" t="s">
        <v>313</v>
      </c>
      <c r="C2516" s="22">
        <v>44392</v>
      </c>
      <c r="D2516" s="30" t="s">
        <v>161</v>
      </c>
      <c r="E2516" s="30" t="s">
        <v>162</v>
      </c>
      <c r="F2516" s="29" t="s">
        <v>169</v>
      </c>
      <c r="G2516" s="32">
        <v>206.55</v>
      </c>
      <c r="H2516" s="22">
        <v>44378</v>
      </c>
      <c r="I2516" s="23">
        <v>44392</v>
      </c>
      <c r="J2516">
        <f t="shared" si="234"/>
        <v>15</v>
      </c>
      <c r="K2516" s="2">
        <f t="shared" si="235"/>
        <v>44385</v>
      </c>
      <c r="L2516" s="9">
        <f t="shared" si="236"/>
        <v>15</v>
      </c>
      <c r="M2516" s="2">
        <f t="shared" si="237"/>
        <v>44385</v>
      </c>
      <c r="N2516" s="22">
        <v>44392</v>
      </c>
      <c r="O2516" s="22">
        <v>44428</v>
      </c>
      <c r="P2516" s="22">
        <v>44427.5</v>
      </c>
      <c r="Q2516">
        <f t="shared" si="238"/>
        <v>42.5</v>
      </c>
      <c r="R2516" s="33">
        <f t="shared" si="239"/>
        <v>8778.375</v>
      </c>
    </row>
    <row r="2517" spans="1:18" x14ac:dyDescent="0.35">
      <c r="A2517" t="s">
        <v>386</v>
      </c>
      <c r="B2517" s="29" t="s">
        <v>313</v>
      </c>
      <c r="C2517" s="22">
        <v>44392</v>
      </c>
      <c r="D2517" s="30" t="s">
        <v>161</v>
      </c>
      <c r="E2517" s="30" t="s">
        <v>162</v>
      </c>
      <c r="F2517" s="29" t="s">
        <v>170</v>
      </c>
      <c r="G2517" s="32">
        <v>218.65</v>
      </c>
      <c r="H2517" s="22">
        <v>44378</v>
      </c>
      <c r="I2517" s="23">
        <v>44392</v>
      </c>
      <c r="J2517">
        <f t="shared" si="234"/>
        <v>15</v>
      </c>
      <c r="K2517" s="2">
        <f t="shared" si="235"/>
        <v>44385</v>
      </c>
      <c r="L2517" s="9">
        <f t="shared" si="236"/>
        <v>15</v>
      </c>
      <c r="M2517" s="2">
        <f t="shared" si="237"/>
        <v>44385</v>
      </c>
      <c r="N2517" s="22">
        <v>44392</v>
      </c>
      <c r="O2517" s="22">
        <v>44428</v>
      </c>
      <c r="P2517" s="22">
        <v>44427.5</v>
      </c>
      <c r="Q2517">
        <f t="shared" si="238"/>
        <v>42.5</v>
      </c>
      <c r="R2517" s="33">
        <f t="shared" si="239"/>
        <v>9292.625</v>
      </c>
    </row>
    <row r="2518" spans="1:18" x14ac:dyDescent="0.35">
      <c r="A2518" t="s">
        <v>386</v>
      </c>
      <c r="B2518" s="29" t="s">
        <v>313</v>
      </c>
      <c r="C2518" s="22">
        <v>44392</v>
      </c>
      <c r="D2518" s="30" t="s">
        <v>171</v>
      </c>
      <c r="E2518" s="30" t="s">
        <v>172</v>
      </c>
      <c r="F2518" s="29" t="s">
        <v>170</v>
      </c>
      <c r="G2518" s="32">
        <v>192.07999999999998</v>
      </c>
      <c r="H2518" s="22">
        <v>44378</v>
      </c>
      <c r="I2518" s="23">
        <v>44392</v>
      </c>
      <c r="J2518">
        <f t="shared" si="234"/>
        <v>15</v>
      </c>
      <c r="K2518" s="2">
        <f t="shared" si="235"/>
        <v>44385</v>
      </c>
      <c r="L2518" s="9">
        <f t="shared" si="236"/>
        <v>15</v>
      </c>
      <c r="M2518" s="2">
        <f t="shared" si="237"/>
        <v>44385</v>
      </c>
      <c r="N2518" s="22">
        <v>44392</v>
      </c>
      <c r="O2518" s="22">
        <v>44428</v>
      </c>
      <c r="P2518" s="22">
        <v>44427.5</v>
      </c>
      <c r="Q2518">
        <f t="shared" si="238"/>
        <v>42.5</v>
      </c>
      <c r="R2518" s="33">
        <f t="shared" si="239"/>
        <v>8163.4</v>
      </c>
    </row>
    <row r="2519" spans="1:18" x14ac:dyDescent="0.35">
      <c r="A2519" t="s">
        <v>386</v>
      </c>
      <c r="B2519" s="29" t="s">
        <v>313</v>
      </c>
      <c r="C2519" s="22">
        <v>44392</v>
      </c>
      <c r="D2519" s="30" t="s">
        <v>161</v>
      </c>
      <c r="E2519" s="30" t="s">
        <v>162</v>
      </c>
      <c r="F2519" s="29" t="s">
        <v>196</v>
      </c>
      <c r="G2519" s="32">
        <v>361.68</v>
      </c>
      <c r="H2519" s="22">
        <v>44378</v>
      </c>
      <c r="I2519" s="23">
        <v>44392</v>
      </c>
      <c r="J2519">
        <f t="shared" si="234"/>
        <v>15</v>
      </c>
      <c r="K2519" s="2">
        <f t="shared" si="235"/>
        <v>44385</v>
      </c>
      <c r="L2519" s="9">
        <f t="shared" si="236"/>
        <v>15</v>
      </c>
      <c r="M2519" s="2">
        <f t="shared" si="237"/>
        <v>44385</v>
      </c>
      <c r="N2519" s="22">
        <v>44392</v>
      </c>
      <c r="O2519" s="22">
        <v>44428</v>
      </c>
      <c r="P2519" s="22">
        <v>44427.5</v>
      </c>
      <c r="Q2519">
        <f t="shared" si="238"/>
        <v>42.5</v>
      </c>
      <c r="R2519" s="33">
        <f t="shared" si="239"/>
        <v>15371.4</v>
      </c>
    </row>
    <row r="2520" spans="1:18" x14ac:dyDescent="0.35">
      <c r="A2520" t="s">
        <v>386</v>
      </c>
      <c r="B2520" s="29" t="s">
        <v>313</v>
      </c>
      <c r="C2520" s="22">
        <v>44392</v>
      </c>
      <c r="D2520" s="30" t="s">
        <v>161</v>
      </c>
      <c r="E2520" s="30" t="s">
        <v>162</v>
      </c>
      <c r="F2520" s="29" t="s">
        <v>173</v>
      </c>
      <c r="G2520" s="32">
        <v>1834.5599999999997</v>
      </c>
      <c r="H2520" s="22">
        <v>44378</v>
      </c>
      <c r="I2520" s="23">
        <v>44392</v>
      </c>
      <c r="J2520">
        <f t="shared" si="234"/>
        <v>15</v>
      </c>
      <c r="K2520" s="2">
        <f t="shared" si="235"/>
        <v>44385</v>
      </c>
      <c r="L2520" s="9">
        <f t="shared" si="236"/>
        <v>15</v>
      </c>
      <c r="M2520" s="2">
        <f t="shared" si="237"/>
        <v>44385</v>
      </c>
      <c r="N2520" s="22">
        <v>44392</v>
      </c>
      <c r="O2520" s="22">
        <v>44428</v>
      </c>
      <c r="P2520" s="22">
        <v>44427.5</v>
      </c>
      <c r="Q2520">
        <f t="shared" si="238"/>
        <v>42.5</v>
      </c>
      <c r="R2520" s="33">
        <f t="shared" si="239"/>
        <v>77968.799999999988</v>
      </c>
    </row>
    <row r="2521" spans="1:18" x14ac:dyDescent="0.35">
      <c r="A2521" t="s">
        <v>386</v>
      </c>
      <c r="B2521" s="29" t="s">
        <v>313</v>
      </c>
      <c r="C2521" s="22">
        <v>44392</v>
      </c>
      <c r="D2521" s="30" t="s">
        <v>171</v>
      </c>
      <c r="E2521" s="30" t="s">
        <v>172</v>
      </c>
      <c r="F2521" s="29" t="s">
        <v>173</v>
      </c>
      <c r="G2521" s="32">
        <v>939.44999999999993</v>
      </c>
      <c r="H2521" s="22">
        <v>44378</v>
      </c>
      <c r="I2521" s="23">
        <v>44392</v>
      </c>
      <c r="J2521">
        <f t="shared" si="234"/>
        <v>15</v>
      </c>
      <c r="K2521" s="2">
        <f t="shared" si="235"/>
        <v>44385</v>
      </c>
      <c r="L2521" s="9">
        <f t="shared" si="236"/>
        <v>15</v>
      </c>
      <c r="M2521" s="2">
        <f t="shared" si="237"/>
        <v>44385</v>
      </c>
      <c r="N2521" s="22">
        <v>44392</v>
      </c>
      <c r="O2521" s="22">
        <v>44428</v>
      </c>
      <c r="P2521" s="22">
        <v>44427.5</v>
      </c>
      <c r="Q2521">
        <f t="shared" si="238"/>
        <v>42.5</v>
      </c>
      <c r="R2521" s="33">
        <f t="shared" si="239"/>
        <v>39926.625</v>
      </c>
    </row>
    <row r="2522" spans="1:18" x14ac:dyDescent="0.35">
      <c r="A2522" t="s">
        <v>386</v>
      </c>
      <c r="B2522" s="29" t="s">
        <v>313</v>
      </c>
      <c r="C2522" s="22">
        <v>44392</v>
      </c>
      <c r="D2522" s="30" t="s">
        <v>161</v>
      </c>
      <c r="E2522" s="30" t="s">
        <v>162</v>
      </c>
      <c r="F2522" s="29" t="s">
        <v>278</v>
      </c>
      <c r="G2522" s="32">
        <v>58.67</v>
      </c>
      <c r="H2522" s="22">
        <v>44378</v>
      </c>
      <c r="I2522" s="23">
        <v>44392</v>
      </c>
      <c r="J2522">
        <f t="shared" si="234"/>
        <v>15</v>
      </c>
      <c r="K2522" s="2">
        <f t="shared" si="235"/>
        <v>44385</v>
      </c>
      <c r="L2522" s="9">
        <f t="shared" si="236"/>
        <v>15</v>
      </c>
      <c r="M2522" s="2">
        <f t="shared" si="237"/>
        <v>44385</v>
      </c>
      <c r="N2522" s="22">
        <v>44392</v>
      </c>
      <c r="O2522" s="22">
        <v>44428</v>
      </c>
      <c r="P2522" s="22">
        <v>44427.5</v>
      </c>
      <c r="Q2522">
        <f t="shared" si="238"/>
        <v>42.5</v>
      </c>
      <c r="R2522" s="33">
        <f t="shared" si="239"/>
        <v>2493.4749999999999</v>
      </c>
    </row>
    <row r="2523" spans="1:18" x14ac:dyDescent="0.35">
      <c r="A2523" t="s">
        <v>386</v>
      </c>
      <c r="B2523" s="29" t="s">
        <v>313</v>
      </c>
      <c r="C2523" s="22">
        <v>44392</v>
      </c>
      <c r="D2523" s="30" t="s">
        <v>161</v>
      </c>
      <c r="E2523" s="30" t="s">
        <v>162</v>
      </c>
      <c r="F2523" s="29" t="s">
        <v>174</v>
      </c>
      <c r="G2523" s="32">
        <v>508.51</v>
      </c>
      <c r="H2523" s="22">
        <v>44378</v>
      </c>
      <c r="I2523" s="23">
        <v>44392</v>
      </c>
      <c r="J2523">
        <f t="shared" si="234"/>
        <v>15</v>
      </c>
      <c r="K2523" s="2">
        <f t="shared" si="235"/>
        <v>44385</v>
      </c>
      <c r="L2523" s="9">
        <f t="shared" si="236"/>
        <v>15</v>
      </c>
      <c r="M2523" s="2">
        <f t="shared" si="237"/>
        <v>44385</v>
      </c>
      <c r="N2523" s="22">
        <v>44392</v>
      </c>
      <c r="O2523" s="22">
        <v>44428</v>
      </c>
      <c r="P2523" s="22">
        <v>44427.5</v>
      </c>
      <c r="Q2523">
        <f t="shared" si="238"/>
        <v>42.5</v>
      </c>
      <c r="R2523" s="33">
        <f t="shared" si="239"/>
        <v>21611.674999999999</v>
      </c>
    </row>
    <row r="2524" spans="1:18" x14ac:dyDescent="0.35">
      <c r="A2524" t="s">
        <v>386</v>
      </c>
      <c r="B2524" s="29" t="s">
        <v>313</v>
      </c>
      <c r="C2524" s="22">
        <v>44392</v>
      </c>
      <c r="D2524" s="30" t="s">
        <v>161</v>
      </c>
      <c r="E2524" s="30" t="s">
        <v>162</v>
      </c>
      <c r="F2524" s="29" t="s">
        <v>175</v>
      </c>
      <c r="G2524" s="32">
        <v>1924.08</v>
      </c>
      <c r="H2524" s="22">
        <v>44378</v>
      </c>
      <c r="I2524" s="23">
        <v>44392</v>
      </c>
      <c r="J2524">
        <f t="shared" si="234"/>
        <v>15</v>
      </c>
      <c r="K2524" s="2">
        <f t="shared" si="235"/>
        <v>44385</v>
      </c>
      <c r="L2524" s="9">
        <f t="shared" si="236"/>
        <v>15</v>
      </c>
      <c r="M2524" s="2">
        <f t="shared" si="237"/>
        <v>44385</v>
      </c>
      <c r="N2524" s="22">
        <v>44392</v>
      </c>
      <c r="O2524" s="22">
        <v>44428</v>
      </c>
      <c r="P2524" s="22">
        <v>44427.5</v>
      </c>
      <c r="Q2524">
        <f t="shared" si="238"/>
        <v>42.5</v>
      </c>
      <c r="R2524" s="33">
        <f t="shared" si="239"/>
        <v>81773.399999999994</v>
      </c>
    </row>
    <row r="2525" spans="1:18" x14ac:dyDescent="0.35">
      <c r="A2525" t="s">
        <v>386</v>
      </c>
      <c r="B2525" s="29" t="s">
        <v>313</v>
      </c>
      <c r="C2525" s="22">
        <v>44392</v>
      </c>
      <c r="D2525" s="30" t="s">
        <v>161</v>
      </c>
      <c r="E2525" s="30" t="s">
        <v>162</v>
      </c>
      <c r="F2525" s="29" t="s">
        <v>197</v>
      </c>
      <c r="G2525" s="32">
        <v>247.61</v>
      </c>
      <c r="H2525" s="22">
        <v>44378</v>
      </c>
      <c r="I2525" s="23">
        <v>44392</v>
      </c>
      <c r="J2525">
        <f t="shared" si="234"/>
        <v>15</v>
      </c>
      <c r="K2525" s="2">
        <f t="shared" si="235"/>
        <v>44385</v>
      </c>
      <c r="L2525" s="9">
        <f t="shared" si="236"/>
        <v>15</v>
      </c>
      <c r="M2525" s="2">
        <f t="shared" si="237"/>
        <v>44385</v>
      </c>
      <c r="N2525" s="22">
        <v>44392</v>
      </c>
      <c r="O2525" s="22">
        <v>44428</v>
      </c>
      <c r="P2525" s="22">
        <v>44427.5</v>
      </c>
      <c r="Q2525">
        <f t="shared" si="238"/>
        <v>42.5</v>
      </c>
      <c r="R2525" s="33">
        <f t="shared" si="239"/>
        <v>10523.425000000001</v>
      </c>
    </row>
    <row r="2526" spans="1:18" x14ac:dyDescent="0.35">
      <c r="A2526" t="s">
        <v>386</v>
      </c>
      <c r="B2526" s="29" t="s">
        <v>313</v>
      </c>
      <c r="C2526" s="22">
        <v>44392</v>
      </c>
      <c r="D2526" s="30" t="s">
        <v>161</v>
      </c>
      <c r="E2526" s="30" t="s">
        <v>162</v>
      </c>
      <c r="F2526" s="29" t="s">
        <v>325</v>
      </c>
      <c r="G2526" s="32">
        <v>75.2</v>
      </c>
      <c r="H2526" s="22">
        <v>44378</v>
      </c>
      <c r="I2526" s="23">
        <v>44392</v>
      </c>
      <c r="J2526">
        <f t="shared" si="234"/>
        <v>15</v>
      </c>
      <c r="K2526" s="2">
        <f t="shared" si="235"/>
        <v>44385</v>
      </c>
      <c r="L2526" s="9">
        <f t="shared" si="236"/>
        <v>15</v>
      </c>
      <c r="M2526" s="2">
        <f t="shared" si="237"/>
        <v>44385</v>
      </c>
      <c r="N2526" s="22">
        <v>44392</v>
      </c>
      <c r="O2526" s="22">
        <v>44428</v>
      </c>
      <c r="P2526" s="22">
        <v>44427.5</v>
      </c>
      <c r="Q2526">
        <f t="shared" si="238"/>
        <v>42.5</v>
      </c>
      <c r="R2526" s="33">
        <f t="shared" si="239"/>
        <v>3196</v>
      </c>
    </row>
    <row r="2527" spans="1:18" x14ac:dyDescent="0.35">
      <c r="A2527" t="s">
        <v>386</v>
      </c>
      <c r="B2527" s="29" t="s">
        <v>313</v>
      </c>
      <c r="C2527" s="22">
        <v>44392</v>
      </c>
      <c r="D2527" s="30" t="s">
        <v>161</v>
      </c>
      <c r="E2527" s="30" t="s">
        <v>162</v>
      </c>
      <c r="F2527" s="29" t="s">
        <v>176</v>
      </c>
      <c r="G2527" s="32">
        <v>9575.3499999999967</v>
      </c>
      <c r="H2527" s="22">
        <v>44378</v>
      </c>
      <c r="I2527" s="23">
        <v>44392</v>
      </c>
      <c r="J2527">
        <f t="shared" si="234"/>
        <v>15</v>
      </c>
      <c r="K2527" s="2">
        <f t="shared" si="235"/>
        <v>44385</v>
      </c>
      <c r="L2527" s="9">
        <f t="shared" si="236"/>
        <v>15</v>
      </c>
      <c r="M2527" s="2">
        <f t="shared" si="237"/>
        <v>44385</v>
      </c>
      <c r="N2527" s="22">
        <v>44392</v>
      </c>
      <c r="O2527" s="22">
        <v>44428</v>
      </c>
      <c r="P2527" s="22">
        <v>44427.5</v>
      </c>
      <c r="Q2527">
        <f t="shared" si="238"/>
        <v>42.5</v>
      </c>
      <c r="R2527" s="33">
        <f t="shared" si="239"/>
        <v>406952.37499999988</v>
      </c>
    </row>
    <row r="2528" spans="1:18" x14ac:dyDescent="0.35">
      <c r="A2528" t="s">
        <v>386</v>
      </c>
      <c r="B2528" s="29" t="s">
        <v>313</v>
      </c>
      <c r="C2528" s="22">
        <v>44392</v>
      </c>
      <c r="D2528" s="30" t="s">
        <v>171</v>
      </c>
      <c r="E2528" s="30" t="s">
        <v>172</v>
      </c>
      <c r="F2528" s="29" t="s">
        <v>176</v>
      </c>
      <c r="G2528" s="32">
        <v>753.18999999999994</v>
      </c>
      <c r="H2528" s="22">
        <v>44378</v>
      </c>
      <c r="I2528" s="23">
        <v>44392</v>
      </c>
      <c r="J2528">
        <f t="shared" si="234"/>
        <v>15</v>
      </c>
      <c r="K2528" s="2">
        <f t="shared" si="235"/>
        <v>44385</v>
      </c>
      <c r="L2528" s="9">
        <f t="shared" si="236"/>
        <v>15</v>
      </c>
      <c r="M2528" s="2">
        <f t="shared" si="237"/>
        <v>44385</v>
      </c>
      <c r="N2528" s="22">
        <v>44392</v>
      </c>
      <c r="O2528" s="22">
        <v>44428</v>
      </c>
      <c r="P2528" s="22">
        <v>44427.5</v>
      </c>
      <c r="Q2528">
        <f t="shared" si="238"/>
        <v>42.5</v>
      </c>
      <c r="R2528" s="33">
        <f t="shared" si="239"/>
        <v>32010.574999999997</v>
      </c>
    </row>
    <row r="2529" spans="1:18" x14ac:dyDescent="0.35">
      <c r="A2529" t="s">
        <v>386</v>
      </c>
      <c r="B2529" s="29" t="s">
        <v>313</v>
      </c>
      <c r="C2529" s="22">
        <v>44392</v>
      </c>
      <c r="D2529" s="30" t="s">
        <v>161</v>
      </c>
      <c r="E2529" s="30" t="s">
        <v>162</v>
      </c>
      <c r="F2529" s="29" t="s">
        <v>326</v>
      </c>
      <c r="G2529" s="32">
        <v>113.39</v>
      </c>
      <c r="H2529" s="22">
        <v>44378</v>
      </c>
      <c r="I2529" s="23">
        <v>44392</v>
      </c>
      <c r="J2529">
        <f t="shared" si="234"/>
        <v>15</v>
      </c>
      <c r="K2529" s="2">
        <f t="shared" si="235"/>
        <v>44385</v>
      </c>
      <c r="L2529" s="9">
        <f t="shared" si="236"/>
        <v>15</v>
      </c>
      <c r="M2529" s="2">
        <f t="shared" si="237"/>
        <v>44385</v>
      </c>
      <c r="N2529" s="22">
        <v>44392</v>
      </c>
      <c r="O2529" s="22">
        <v>44428</v>
      </c>
      <c r="P2529" s="22">
        <v>44427.5</v>
      </c>
      <c r="Q2529">
        <f t="shared" si="238"/>
        <v>42.5</v>
      </c>
      <c r="R2529" s="33">
        <f t="shared" si="239"/>
        <v>4819.0749999999998</v>
      </c>
    </row>
    <row r="2530" spans="1:18" x14ac:dyDescent="0.35">
      <c r="A2530" t="s">
        <v>386</v>
      </c>
      <c r="B2530" s="29" t="s">
        <v>313</v>
      </c>
      <c r="C2530" s="22">
        <v>44392</v>
      </c>
      <c r="D2530" s="30" t="s">
        <v>161</v>
      </c>
      <c r="E2530" s="30" t="s">
        <v>162</v>
      </c>
      <c r="F2530" s="29" t="s">
        <v>177</v>
      </c>
      <c r="G2530" s="32">
        <v>68.38</v>
      </c>
      <c r="H2530" s="22">
        <v>44378</v>
      </c>
      <c r="I2530" s="23">
        <v>44392</v>
      </c>
      <c r="J2530">
        <f t="shared" si="234"/>
        <v>15</v>
      </c>
      <c r="K2530" s="2">
        <f t="shared" si="235"/>
        <v>44385</v>
      </c>
      <c r="L2530" s="9">
        <f t="shared" si="236"/>
        <v>15</v>
      </c>
      <c r="M2530" s="2">
        <f t="shared" si="237"/>
        <v>44385</v>
      </c>
      <c r="N2530" s="22">
        <v>44392</v>
      </c>
      <c r="O2530" s="22">
        <v>44428</v>
      </c>
      <c r="P2530" s="22">
        <v>44427.5</v>
      </c>
      <c r="Q2530">
        <f t="shared" si="238"/>
        <v>42.5</v>
      </c>
      <c r="R2530" s="33">
        <f t="shared" si="239"/>
        <v>2906.1499999999996</v>
      </c>
    </row>
    <row r="2531" spans="1:18" x14ac:dyDescent="0.35">
      <c r="A2531" t="s">
        <v>386</v>
      </c>
      <c r="B2531" s="29" t="s">
        <v>313</v>
      </c>
      <c r="C2531" s="22">
        <v>44392</v>
      </c>
      <c r="D2531" s="30" t="s">
        <v>107</v>
      </c>
      <c r="E2531" s="30" t="s">
        <v>108</v>
      </c>
      <c r="F2531" s="29" t="s">
        <v>164</v>
      </c>
      <c r="G2531" s="32">
        <v>5355.6399999999994</v>
      </c>
      <c r="H2531" s="22">
        <v>44378</v>
      </c>
      <c r="I2531" s="23">
        <v>44392</v>
      </c>
      <c r="J2531">
        <f t="shared" si="234"/>
        <v>15</v>
      </c>
      <c r="K2531" s="2">
        <f t="shared" si="235"/>
        <v>44385</v>
      </c>
      <c r="L2531" s="9">
        <f t="shared" si="236"/>
        <v>15</v>
      </c>
      <c r="M2531" s="2">
        <f t="shared" si="237"/>
        <v>44385</v>
      </c>
      <c r="N2531" s="22">
        <v>44392</v>
      </c>
      <c r="O2531" s="22">
        <v>44428</v>
      </c>
      <c r="P2531" s="22">
        <v>44427.5</v>
      </c>
      <c r="Q2531">
        <f t="shared" si="238"/>
        <v>42.5</v>
      </c>
      <c r="R2531" s="33">
        <f t="shared" si="239"/>
        <v>227614.69999999998</v>
      </c>
    </row>
    <row r="2532" spans="1:18" x14ac:dyDescent="0.35">
      <c r="A2532" t="s">
        <v>386</v>
      </c>
      <c r="B2532" s="29" t="s">
        <v>313</v>
      </c>
      <c r="C2532" s="22">
        <v>44392</v>
      </c>
      <c r="D2532" s="30" t="s">
        <v>99</v>
      </c>
      <c r="E2532" s="30" t="s">
        <v>100</v>
      </c>
      <c r="F2532" s="29" t="s">
        <v>164</v>
      </c>
      <c r="G2532" s="32">
        <v>87640.6</v>
      </c>
      <c r="H2532" s="22">
        <v>44378</v>
      </c>
      <c r="I2532" s="23">
        <v>44392</v>
      </c>
      <c r="J2532">
        <f t="shared" si="234"/>
        <v>15</v>
      </c>
      <c r="K2532" s="2">
        <f t="shared" si="235"/>
        <v>44385</v>
      </c>
      <c r="L2532" s="9">
        <f t="shared" si="236"/>
        <v>15</v>
      </c>
      <c r="M2532" s="2">
        <f t="shared" si="237"/>
        <v>44385</v>
      </c>
      <c r="N2532" s="22">
        <v>44392</v>
      </c>
      <c r="O2532" s="22">
        <v>44428</v>
      </c>
      <c r="P2532" s="22">
        <v>44427.5</v>
      </c>
      <c r="Q2532">
        <f t="shared" si="238"/>
        <v>42.5</v>
      </c>
      <c r="R2532" s="33">
        <f t="shared" si="239"/>
        <v>3724725.5000000005</v>
      </c>
    </row>
    <row r="2533" spans="1:18" x14ac:dyDescent="0.35">
      <c r="A2533" t="s">
        <v>386</v>
      </c>
      <c r="B2533" s="29" t="s">
        <v>313</v>
      </c>
      <c r="C2533" s="22">
        <v>44392</v>
      </c>
      <c r="D2533" s="30" t="s">
        <v>161</v>
      </c>
      <c r="E2533" s="30" t="s">
        <v>162</v>
      </c>
      <c r="F2533" s="29" t="s">
        <v>178</v>
      </c>
      <c r="G2533" s="32">
        <v>241.25000000000003</v>
      </c>
      <c r="H2533" s="22">
        <v>44378</v>
      </c>
      <c r="I2533" s="23">
        <v>44392</v>
      </c>
      <c r="J2533">
        <f t="shared" si="234"/>
        <v>15</v>
      </c>
      <c r="K2533" s="2">
        <f t="shared" si="235"/>
        <v>44385</v>
      </c>
      <c r="L2533" s="9">
        <f t="shared" si="236"/>
        <v>15</v>
      </c>
      <c r="M2533" s="2">
        <f t="shared" si="237"/>
        <v>44385</v>
      </c>
      <c r="N2533" s="22">
        <v>44392</v>
      </c>
      <c r="O2533" s="22">
        <v>44428</v>
      </c>
      <c r="P2533" s="22">
        <v>44427.5</v>
      </c>
      <c r="Q2533">
        <f t="shared" si="238"/>
        <v>42.5</v>
      </c>
      <c r="R2533" s="33">
        <f t="shared" si="239"/>
        <v>10253.125000000002</v>
      </c>
    </row>
    <row r="2534" spans="1:18" x14ac:dyDescent="0.35">
      <c r="A2534" t="s">
        <v>386</v>
      </c>
      <c r="B2534" s="29" t="s">
        <v>313</v>
      </c>
      <c r="C2534" s="22">
        <v>44392</v>
      </c>
      <c r="D2534" s="30" t="s">
        <v>161</v>
      </c>
      <c r="E2534" s="30" t="s">
        <v>162</v>
      </c>
      <c r="F2534" s="29" t="s">
        <v>327</v>
      </c>
      <c r="G2534" s="32">
        <v>69</v>
      </c>
      <c r="H2534" s="22">
        <v>44378</v>
      </c>
      <c r="I2534" s="23">
        <v>44392</v>
      </c>
      <c r="J2534">
        <f t="shared" si="234"/>
        <v>15</v>
      </c>
      <c r="K2534" s="2">
        <f t="shared" si="235"/>
        <v>44385</v>
      </c>
      <c r="L2534" s="9">
        <f t="shared" si="236"/>
        <v>15</v>
      </c>
      <c r="M2534" s="2">
        <f t="shared" si="237"/>
        <v>44385</v>
      </c>
      <c r="N2534" s="22">
        <v>44392</v>
      </c>
      <c r="O2534" s="22">
        <v>44428</v>
      </c>
      <c r="P2534" s="22">
        <v>44427.5</v>
      </c>
      <c r="Q2534">
        <f t="shared" si="238"/>
        <v>42.5</v>
      </c>
      <c r="R2534" s="33">
        <f t="shared" si="239"/>
        <v>2932.5</v>
      </c>
    </row>
    <row r="2535" spans="1:18" x14ac:dyDescent="0.35">
      <c r="A2535" t="s">
        <v>386</v>
      </c>
      <c r="B2535" s="29" t="s">
        <v>313</v>
      </c>
      <c r="C2535" s="22">
        <v>44392</v>
      </c>
      <c r="D2535" s="30" t="s">
        <v>161</v>
      </c>
      <c r="E2535" s="30" t="s">
        <v>162</v>
      </c>
      <c r="F2535" s="29" t="s">
        <v>328</v>
      </c>
      <c r="G2535" s="32">
        <v>124.7</v>
      </c>
      <c r="H2535" s="22">
        <v>44378</v>
      </c>
      <c r="I2535" s="23">
        <v>44392</v>
      </c>
      <c r="J2535">
        <f t="shared" si="234"/>
        <v>15</v>
      </c>
      <c r="K2535" s="2">
        <f t="shared" si="235"/>
        <v>44385</v>
      </c>
      <c r="L2535" s="9">
        <f t="shared" si="236"/>
        <v>15</v>
      </c>
      <c r="M2535" s="2">
        <f t="shared" si="237"/>
        <v>44385</v>
      </c>
      <c r="N2535" s="22">
        <v>44392</v>
      </c>
      <c r="O2535" s="22">
        <v>44428</v>
      </c>
      <c r="P2535" s="22">
        <v>44427.5</v>
      </c>
      <c r="Q2535">
        <f t="shared" si="238"/>
        <v>42.5</v>
      </c>
      <c r="R2535" s="33">
        <f t="shared" si="239"/>
        <v>5299.75</v>
      </c>
    </row>
    <row r="2536" spans="1:18" x14ac:dyDescent="0.35">
      <c r="A2536" t="s">
        <v>386</v>
      </c>
      <c r="B2536" s="29" t="s">
        <v>313</v>
      </c>
      <c r="C2536" s="22">
        <v>44392</v>
      </c>
      <c r="D2536" s="30" t="s">
        <v>161</v>
      </c>
      <c r="E2536" s="30" t="s">
        <v>162</v>
      </c>
      <c r="F2536" s="29" t="s">
        <v>179</v>
      </c>
      <c r="G2536" s="32">
        <v>1118.4599999999998</v>
      </c>
      <c r="H2536" s="22">
        <v>44378</v>
      </c>
      <c r="I2536" s="23">
        <v>44392</v>
      </c>
      <c r="J2536">
        <f t="shared" si="234"/>
        <v>15</v>
      </c>
      <c r="K2536" s="2">
        <f t="shared" si="235"/>
        <v>44385</v>
      </c>
      <c r="L2536" s="9">
        <f t="shared" si="236"/>
        <v>15</v>
      </c>
      <c r="M2536" s="2">
        <f t="shared" si="237"/>
        <v>44385</v>
      </c>
      <c r="N2536" s="22">
        <v>44392</v>
      </c>
      <c r="O2536" s="22">
        <v>44428</v>
      </c>
      <c r="P2536" s="22">
        <v>44427.5</v>
      </c>
      <c r="Q2536">
        <f t="shared" si="238"/>
        <v>42.5</v>
      </c>
      <c r="R2536" s="33">
        <f t="shared" si="239"/>
        <v>47534.549999999988</v>
      </c>
    </row>
    <row r="2537" spans="1:18" x14ac:dyDescent="0.35">
      <c r="A2537" t="s">
        <v>386</v>
      </c>
      <c r="B2537" s="29" t="s">
        <v>313</v>
      </c>
      <c r="C2537" s="22">
        <v>44392</v>
      </c>
      <c r="D2537" s="30" t="s">
        <v>161</v>
      </c>
      <c r="E2537" s="30" t="s">
        <v>162</v>
      </c>
      <c r="F2537" s="29" t="s">
        <v>180</v>
      </c>
      <c r="G2537" s="32">
        <v>1542.8200000000002</v>
      </c>
      <c r="H2537" s="22">
        <v>44378</v>
      </c>
      <c r="I2537" s="23">
        <v>44392</v>
      </c>
      <c r="J2537">
        <f t="shared" si="234"/>
        <v>15</v>
      </c>
      <c r="K2537" s="2">
        <f t="shared" si="235"/>
        <v>44385</v>
      </c>
      <c r="L2537" s="9">
        <f t="shared" si="236"/>
        <v>15</v>
      </c>
      <c r="M2537" s="2">
        <f t="shared" si="237"/>
        <v>44385</v>
      </c>
      <c r="N2537" s="22">
        <v>44392</v>
      </c>
      <c r="O2537" s="22">
        <v>44428</v>
      </c>
      <c r="P2537" s="22">
        <v>44427.5</v>
      </c>
      <c r="Q2537">
        <f t="shared" si="238"/>
        <v>42.5</v>
      </c>
      <c r="R2537" s="33">
        <f t="shared" si="239"/>
        <v>65569.850000000006</v>
      </c>
    </row>
    <row r="2538" spans="1:18" x14ac:dyDescent="0.35">
      <c r="A2538" t="s">
        <v>386</v>
      </c>
      <c r="B2538" s="29" t="s">
        <v>313</v>
      </c>
      <c r="C2538" s="22">
        <v>44392</v>
      </c>
      <c r="D2538" s="30" t="s">
        <v>171</v>
      </c>
      <c r="E2538" s="30" t="s">
        <v>172</v>
      </c>
      <c r="F2538" s="29" t="s">
        <v>180</v>
      </c>
      <c r="G2538" s="32">
        <v>236.35000000000002</v>
      </c>
      <c r="H2538" s="22">
        <v>44378</v>
      </c>
      <c r="I2538" s="23">
        <v>44392</v>
      </c>
      <c r="J2538">
        <f t="shared" si="234"/>
        <v>15</v>
      </c>
      <c r="K2538" s="2">
        <f t="shared" si="235"/>
        <v>44385</v>
      </c>
      <c r="L2538" s="9">
        <f t="shared" si="236"/>
        <v>15</v>
      </c>
      <c r="M2538" s="2">
        <f t="shared" si="237"/>
        <v>44385</v>
      </c>
      <c r="N2538" s="22">
        <v>44392</v>
      </c>
      <c r="O2538" s="22">
        <v>44428</v>
      </c>
      <c r="P2538" s="22">
        <v>44427.5</v>
      </c>
      <c r="Q2538">
        <f t="shared" si="238"/>
        <v>42.5</v>
      </c>
      <c r="R2538" s="33">
        <f t="shared" si="239"/>
        <v>10044.875000000002</v>
      </c>
    </row>
    <row r="2539" spans="1:18" x14ac:dyDescent="0.35">
      <c r="A2539" t="s">
        <v>386</v>
      </c>
      <c r="B2539" s="29" t="s">
        <v>313</v>
      </c>
      <c r="C2539" s="22">
        <v>44392</v>
      </c>
      <c r="D2539" s="30" t="s">
        <v>161</v>
      </c>
      <c r="E2539" s="30" t="s">
        <v>162</v>
      </c>
      <c r="F2539" s="29" t="s">
        <v>181</v>
      </c>
      <c r="G2539" s="32">
        <v>168.73000000000002</v>
      </c>
      <c r="H2539" s="22">
        <v>44378</v>
      </c>
      <c r="I2539" s="23">
        <v>44392</v>
      </c>
      <c r="J2539">
        <f t="shared" si="234"/>
        <v>15</v>
      </c>
      <c r="K2539" s="2">
        <f t="shared" si="235"/>
        <v>44385</v>
      </c>
      <c r="L2539" s="9">
        <f t="shared" si="236"/>
        <v>15</v>
      </c>
      <c r="M2539" s="2">
        <f t="shared" si="237"/>
        <v>44385</v>
      </c>
      <c r="N2539" s="22">
        <v>44392</v>
      </c>
      <c r="O2539" s="22">
        <v>44428</v>
      </c>
      <c r="P2539" s="22">
        <v>44427.5</v>
      </c>
      <c r="Q2539">
        <f t="shared" si="238"/>
        <v>42.5</v>
      </c>
      <c r="R2539" s="33">
        <f t="shared" si="239"/>
        <v>7171.0250000000005</v>
      </c>
    </row>
    <row r="2540" spans="1:18" x14ac:dyDescent="0.35">
      <c r="A2540" t="s">
        <v>386</v>
      </c>
      <c r="B2540" s="29" t="s">
        <v>313</v>
      </c>
      <c r="C2540" s="22">
        <v>44392</v>
      </c>
      <c r="D2540" s="30" t="s">
        <v>161</v>
      </c>
      <c r="E2540" s="30" t="s">
        <v>162</v>
      </c>
      <c r="F2540" s="29" t="s">
        <v>182</v>
      </c>
      <c r="G2540" s="32">
        <v>320.12</v>
      </c>
      <c r="H2540" s="22">
        <v>44378</v>
      </c>
      <c r="I2540" s="23">
        <v>44392</v>
      </c>
      <c r="J2540">
        <f t="shared" si="234"/>
        <v>15</v>
      </c>
      <c r="K2540" s="2">
        <f t="shared" si="235"/>
        <v>44385</v>
      </c>
      <c r="L2540" s="9">
        <f t="shared" si="236"/>
        <v>15</v>
      </c>
      <c r="M2540" s="2">
        <f t="shared" si="237"/>
        <v>44385</v>
      </c>
      <c r="N2540" s="22">
        <v>44392</v>
      </c>
      <c r="O2540" s="22">
        <v>44428</v>
      </c>
      <c r="P2540" s="22">
        <v>44427.5</v>
      </c>
      <c r="Q2540">
        <f t="shared" si="238"/>
        <v>42.5</v>
      </c>
      <c r="R2540" s="33">
        <f t="shared" si="239"/>
        <v>13605.1</v>
      </c>
    </row>
    <row r="2541" spans="1:18" x14ac:dyDescent="0.35">
      <c r="A2541" t="s">
        <v>386</v>
      </c>
      <c r="B2541" s="29" t="s">
        <v>313</v>
      </c>
      <c r="C2541" s="22">
        <v>44392</v>
      </c>
      <c r="D2541" s="30" t="s">
        <v>161</v>
      </c>
      <c r="E2541" s="30" t="s">
        <v>162</v>
      </c>
      <c r="F2541" s="29" t="s">
        <v>183</v>
      </c>
      <c r="G2541" s="32">
        <v>4435.79</v>
      </c>
      <c r="H2541" s="22">
        <v>44378</v>
      </c>
      <c r="I2541" s="23">
        <v>44392</v>
      </c>
      <c r="J2541">
        <f t="shared" si="234"/>
        <v>15</v>
      </c>
      <c r="K2541" s="2">
        <f t="shared" si="235"/>
        <v>44385</v>
      </c>
      <c r="L2541" s="9">
        <f t="shared" si="236"/>
        <v>15</v>
      </c>
      <c r="M2541" s="2">
        <f t="shared" si="237"/>
        <v>44385</v>
      </c>
      <c r="N2541" s="22">
        <v>44392</v>
      </c>
      <c r="O2541" s="22">
        <v>44428</v>
      </c>
      <c r="P2541" s="22">
        <v>44427.5</v>
      </c>
      <c r="Q2541">
        <f t="shared" si="238"/>
        <v>42.5</v>
      </c>
      <c r="R2541" s="33">
        <f t="shared" si="239"/>
        <v>188521.07500000001</v>
      </c>
    </row>
    <row r="2542" spans="1:18" x14ac:dyDescent="0.35">
      <c r="A2542" t="s">
        <v>386</v>
      </c>
      <c r="B2542" s="29" t="s">
        <v>313</v>
      </c>
      <c r="C2542" s="22">
        <v>44392</v>
      </c>
      <c r="D2542" s="30" t="s">
        <v>161</v>
      </c>
      <c r="E2542" s="30" t="s">
        <v>162</v>
      </c>
      <c r="F2542" s="29" t="s">
        <v>329</v>
      </c>
      <c r="G2542" s="32">
        <v>85.19</v>
      </c>
      <c r="H2542" s="22">
        <v>44378</v>
      </c>
      <c r="I2542" s="23">
        <v>44392</v>
      </c>
      <c r="J2542">
        <f t="shared" si="234"/>
        <v>15</v>
      </c>
      <c r="K2542" s="2">
        <f t="shared" si="235"/>
        <v>44385</v>
      </c>
      <c r="L2542" s="9">
        <f t="shared" si="236"/>
        <v>15</v>
      </c>
      <c r="M2542" s="2">
        <f t="shared" si="237"/>
        <v>44385</v>
      </c>
      <c r="N2542" s="22">
        <v>44392</v>
      </c>
      <c r="O2542" s="22">
        <v>44428</v>
      </c>
      <c r="P2542" s="22">
        <v>44427.5</v>
      </c>
      <c r="Q2542">
        <f t="shared" si="238"/>
        <v>42.5</v>
      </c>
      <c r="R2542" s="33">
        <f t="shared" si="239"/>
        <v>3620.5749999999998</v>
      </c>
    </row>
    <row r="2543" spans="1:18" x14ac:dyDescent="0.35">
      <c r="A2543" t="s">
        <v>386</v>
      </c>
      <c r="B2543" s="29" t="s">
        <v>313</v>
      </c>
      <c r="C2543" s="22">
        <v>44392</v>
      </c>
      <c r="D2543" s="30" t="s">
        <v>107</v>
      </c>
      <c r="E2543" s="30" t="s">
        <v>108</v>
      </c>
      <c r="F2543" s="29" t="s">
        <v>261</v>
      </c>
      <c r="G2543" s="32">
        <v>131.57</v>
      </c>
      <c r="H2543" s="22">
        <v>44378</v>
      </c>
      <c r="I2543" s="23">
        <v>44392</v>
      </c>
      <c r="J2543">
        <f t="shared" si="234"/>
        <v>15</v>
      </c>
      <c r="K2543" s="2">
        <f t="shared" si="235"/>
        <v>44385</v>
      </c>
      <c r="L2543" s="9">
        <f t="shared" si="236"/>
        <v>15</v>
      </c>
      <c r="M2543" s="2">
        <f t="shared" si="237"/>
        <v>44385</v>
      </c>
      <c r="N2543" s="22">
        <v>44392</v>
      </c>
      <c r="O2543" s="22">
        <v>44428</v>
      </c>
      <c r="P2543" s="22">
        <v>44427.5</v>
      </c>
      <c r="Q2543">
        <f t="shared" si="238"/>
        <v>42.5</v>
      </c>
      <c r="R2543" s="33">
        <f t="shared" si="239"/>
        <v>5591.7249999999995</v>
      </c>
    </row>
    <row r="2544" spans="1:18" x14ac:dyDescent="0.35">
      <c r="A2544" t="s">
        <v>386</v>
      </c>
      <c r="B2544" s="29" t="s">
        <v>313</v>
      </c>
      <c r="C2544" s="22">
        <v>44392</v>
      </c>
      <c r="D2544" s="30" t="s">
        <v>99</v>
      </c>
      <c r="E2544" s="30" t="s">
        <v>100</v>
      </c>
      <c r="F2544" s="29" t="s">
        <v>261</v>
      </c>
      <c r="G2544" s="32">
        <v>250.53</v>
      </c>
      <c r="H2544" s="22">
        <v>44378</v>
      </c>
      <c r="I2544" s="23">
        <v>44392</v>
      </c>
      <c r="J2544">
        <f t="shared" si="234"/>
        <v>15</v>
      </c>
      <c r="K2544" s="2">
        <f t="shared" si="235"/>
        <v>44385</v>
      </c>
      <c r="L2544" s="9">
        <f t="shared" si="236"/>
        <v>15</v>
      </c>
      <c r="M2544" s="2">
        <f t="shared" si="237"/>
        <v>44385</v>
      </c>
      <c r="N2544" s="22">
        <v>44392</v>
      </c>
      <c r="O2544" s="22">
        <v>44428</v>
      </c>
      <c r="P2544" s="22">
        <v>44427.5</v>
      </c>
      <c r="Q2544">
        <f t="shared" si="238"/>
        <v>42.5</v>
      </c>
      <c r="R2544" s="33">
        <f t="shared" si="239"/>
        <v>10647.525</v>
      </c>
    </row>
    <row r="2545" spans="1:18" x14ac:dyDescent="0.35">
      <c r="A2545" t="s">
        <v>386</v>
      </c>
      <c r="B2545" s="29" t="s">
        <v>313</v>
      </c>
      <c r="C2545" s="22">
        <v>44392</v>
      </c>
      <c r="D2545" s="30" t="s">
        <v>161</v>
      </c>
      <c r="E2545" s="30" t="s">
        <v>162</v>
      </c>
      <c r="F2545" s="29" t="s">
        <v>184</v>
      </c>
      <c r="G2545" s="32">
        <v>287.98</v>
      </c>
      <c r="H2545" s="22">
        <v>44378</v>
      </c>
      <c r="I2545" s="23">
        <v>44392</v>
      </c>
      <c r="J2545">
        <f t="shared" si="234"/>
        <v>15</v>
      </c>
      <c r="K2545" s="2">
        <f t="shared" si="235"/>
        <v>44385</v>
      </c>
      <c r="L2545" s="9">
        <f t="shared" si="236"/>
        <v>15</v>
      </c>
      <c r="M2545" s="2">
        <f t="shared" si="237"/>
        <v>44385</v>
      </c>
      <c r="N2545" s="22">
        <v>44392</v>
      </c>
      <c r="O2545" s="22">
        <v>44428</v>
      </c>
      <c r="P2545" s="22">
        <v>44427.5</v>
      </c>
      <c r="Q2545">
        <f t="shared" si="238"/>
        <v>42.5</v>
      </c>
      <c r="R2545" s="33">
        <f t="shared" si="239"/>
        <v>12239.150000000001</v>
      </c>
    </row>
    <row r="2546" spans="1:18" x14ac:dyDescent="0.35">
      <c r="A2546" t="s">
        <v>386</v>
      </c>
      <c r="B2546" s="29" t="s">
        <v>313</v>
      </c>
      <c r="C2546" s="22">
        <v>44392</v>
      </c>
      <c r="D2546" s="30" t="s">
        <v>161</v>
      </c>
      <c r="E2546" s="30" t="s">
        <v>162</v>
      </c>
      <c r="F2546" s="29" t="s">
        <v>330</v>
      </c>
      <c r="G2546" s="32">
        <v>107.18</v>
      </c>
      <c r="H2546" s="22">
        <v>44378</v>
      </c>
      <c r="I2546" s="23">
        <v>44392</v>
      </c>
      <c r="J2546">
        <f t="shared" si="234"/>
        <v>15</v>
      </c>
      <c r="K2546" s="2">
        <f t="shared" si="235"/>
        <v>44385</v>
      </c>
      <c r="L2546" s="9">
        <f t="shared" si="236"/>
        <v>15</v>
      </c>
      <c r="M2546" s="2">
        <f t="shared" si="237"/>
        <v>44385</v>
      </c>
      <c r="N2546" s="22">
        <v>44392</v>
      </c>
      <c r="O2546" s="22">
        <v>44428</v>
      </c>
      <c r="P2546" s="22">
        <v>44427.5</v>
      </c>
      <c r="Q2546">
        <f t="shared" si="238"/>
        <v>42.5</v>
      </c>
      <c r="R2546" s="33">
        <f t="shared" si="239"/>
        <v>4555.1500000000005</v>
      </c>
    </row>
    <row r="2547" spans="1:18" x14ac:dyDescent="0.35">
      <c r="A2547" t="s">
        <v>386</v>
      </c>
      <c r="B2547" s="29" t="s">
        <v>313</v>
      </c>
      <c r="C2547" s="22">
        <v>44392</v>
      </c>
      <c r="D2547" s="30" t="s">
        <v>161</v>
      </c>
      <c r="E2547" s="30" t="s">
        <v>162</v>
      </c>
      <c r="F2547" s="29" t="s">
        <v>185</v>
      </c>
      <c r="G2547" s="32">
        <v>3035.16</v>
      </c>
      <c r="H2547" s="22">
        <v>44378</v>
      </c>
      <c r="I2547" s="23">
        <v>44392</v>
      </c>
      <c r="J2547">
        <f t="shared" si="234"/>
        <v>15</v>
      </c>
      <c r="K2547" s="2">
        <f t="shared" si="235"/>
        <v>44385</v>
      </c>
      <c r="L2547" s="9">
        <f t="shared" si="236"/>
        <v>15</v>
      </c>
      <c r="M2547" s="2">
        <f t="shared" si="237"/>
        <v>44385</v>
      </c>
      <c r="N2547" s="22">
        <v>44392</v>
      </c>
      <c r="O2547" s="22">
        <v>44428</v>
      </c>
      <c r="P2547" s="22">
        <v>44427.5</v>
      </c>
      <c r="Q2547">
        <f t="shared" si="238"/>
        <v>42.5</v>
      </c>
      <c r="R2547" s="33">
        <f t="shared" si="239"/>
        <v>128994.29999999999</v>
      </c>
    </row>
    <row r="2548" spans="1:18" x14ac:dyDescent="0.35">
      <c r="A2548" t="s">
        <v>386</v>
      </c>
      <c r="B2548" s="29" t="s">
        <v>313</v>
      </c>
      <c r="C2548" s="22">
        <v>44392</v>
      </c>
      <c r="D2548" s="30" t="s">
        <v>161</v>
      </c>
      <c r="E2548" s="30" t="s">
        <v>162</v>
      </c>
      <c r="F2548" s="29" t="s">
        <v>331</v>
      </c>
      <c r="G2548" s="32">
        <v>240.02</v>
      </c>
      <c r="H2548" s="22">
        <v>44378</v>
      </c>
      <c r="I2548" s="23">
        <v>44392</v>
      </c>
      <c r="J2548">
        <f t="shared" si="234"/>
        <v>15</v>
      </c>
      <c r="K2548" s="2">
        <f t="shared" si="235"/>
        <v>44385</v>
      </c>
      <c r="L2548" s="9">
        <f t="shared" si="236"/>
        <v>15</v>
      </c>
      <c r="M2548" s="2">
        <f t="shared" si="237"/>
        <v>44385</v>
      </c>
      <c r="N2548" s="22">
        <v>44392</v>
      </c>
      <c r="O2548" s="22">
        <v>44428</v>
      </c>
      <c r="P2548" s="22">
        <v>44427.5</v>
      </c>
      <c r="Q2548">
        <f t="shared" si="238"/>
        <v>42.5</v>
      </c>
      <c r="R2548" s="33">
        <f t="shared" si="239"/>
        <v>10200.85</v>
      </c>
    </row>
    <row r="2549" spans="1:18" x14ac:dyDescent="0.35">
      <c r="A2549" t="s">
        <v>386</v>
      </c>
      <c r="B2549" s="29" t="s">
        <v>313</v>
      </c>
      <c r="C2549" s="22">
        <v>44392</v>
      </c>
      <c r="D2549" s="30" t="s">
        <v>161</v>
      </c>
      <c r="E2549" s="30" t="s">
        <v>162</v>
      </c>
      <c r="F2549" s="29" t="s">
        <v>332</v>
      </c>
      <c r="G2549" s="32">
        <v>65.87</v>
      </c>
      <c r="H2549" s="22">
        <v>44378</v>
      </c>
      <c r="I2549" s="23">
        <v>44392</v>
      </c>
      <c r="J2549">
        <f t="shared" si="234"/>
        <v>15</v>
      </c>
      <c r="K2549" s="2">
        <f t="shared" si="235"/>
        <v>44385</v>
      </c>
      <c r="L2549" s="9">
        <f t="shared" si="236"/>
        <v>15</v>
      </c>
      <c r="M2549" s="2">
        <f t="shared" si="237"/>
        <v>44385</v>
      </c>
      <c r="N2549" s="22">
        <v>44392</v>
      </c>
      <c r="O2549" s="22">
        <v>44428</v>
      </c>
      <c r="P2549" s="22">
        <v>44427.5</v>
      </c>
      <c r="Q2549">
        <f t="shared" si="238"/>
        <v>42.5</v>
      </c>
      <c r="R2549" s="33">
        <f t="shared" si="239"/>
        <v>2799.4750000000004</v>
      </c>
    </row>
    <row r="2550" spans="1:18" x14ac:dyDescent="0.35">
      <c r="A2550" t="s">
        <v>386</v>
      </c>
      <c r="B2550" s="29" t="s">
        <v>313</v>
      </c>
      <c r="C2550" s="22">
        <v>44392</v>
      </c>
      <c r="D2550" s="30" t="s">
        <v>161</v>
      </c>
      <c r="E2550" s="30" t="s">
        <v>162</v>
      </c>
      <c r="F2550" s="29" t="s">
        <v>186</v>
      </c>
      <c r="G2550" s="32">
        <v>152.31</v>
      </c>
      <c r="H2550" s="22">
        <v>44378</v>
      </c>
      <c r="I2550" s="23">
        <v>44392</v>
      </c>
      <c r="J2550">
        <f t="shared" si="234"/>
        <v>15</v>
      </c>
      <c r="K2550" s="2">
        <f t="shared" si="235"/>
        <v>44385</v>
      </c>
      <c r="L2550" s="9">
        <f t="shared" si="236"/>
        <v>15</v>
      </c>
      <c r="M2550" s="2">
        <f t="shared" si="237"/>
        <v>44385</v>
      </c>
      <c r="N2550" s="22">
        <v>44392</v>
      </c>
      <c r="O2550" s="22">
        <v>44428</v>
      </c>
      <c r="P2550" s="22">
        <v>44427.5</v>
      </c>
      <c r="Q2550">
        <f t="shared" si="238"/>
        <v>42.5</v>
      </c>
      <c r="R2550" s="33">
        <f t="shared" si="239"/>
        <v>6473.1750000000002</v>
      </c>
    </row>
    <row r="2551" spans="1:18" x14ac:dyDescent="0.35">
      <c r="A2551" t="s">
        <v>386</v>
      </c>
      <c r="B2551" s="29" t="s">
        <v>313</v>
      </c>
      <c r="C2551" s="22">
        <v>44392</v>
      </c>
      <c r="D2551" s="30" t="s">
        <v>161</v>
      </c>
      <c r="E2551" s="30" t="s">
        <v>162</v>
      </c>
      <c r="F2551" s="29" t="s">
        <v>333</v>
      </c>
      <c r="G2551" s="32">
        <v>1418.3</v>
      </c>
      <c r="H2551" s="22">
        <v>44378</v>
      </c>
      <c r="I2551" s="23">
        <v>44392</v>
      </c>
      <c r="J2551">
        <f t="shared" si="234"/>
        <v>15</v>
      </c>
      <c r="K2551" s="2">
        <f t="shared" si="235"/>
        <v>44385</v>
      </c>
      <c r="L2551" s="9">
        <f t="shared" si="236"/>
        <v>15</v>
      </c>
      <c r="M2551" s="2">
        <f t="shared" si="237"/>
        <v>44385</v>
      </c>
      <c r="N2551" s="22">
        <v>44392</v>
      </c>
      <c r="O2551" s="22">
        <v>44428</v>
      </c>
      <c r="P2551" s="22">
        <v>44427.5</v>
      </c>
      <c r="Q2551">
        <f t="shared" si="238"/>
        <v>42.5</v>
      </c>
      <c r="R2551" s="33">
        <f t="shared" si="239"/>
        <v>60277.75</v>
      </c>
    </row>
    <row r="2552" spans="1:18" x14ac:dyDescent="0.35">
      <c r="A2552" t="s">
        <v>386</v>
      </c>
      <c r="B2552" s="29" t="s">
        <v>313</v>
      </c>
      <c r="C2552" s="22">
        <v>44392</v>
      </c>
      <c r="D2552" s="30" t="s">
        <v>161</v>
      </c>
      <c r="E2552" s="30" t="s">
        <v>162</v>
      </c>
      <c r="F2552" s="29" t="s">
        <v>334</v>
      </c>
      <c r="G2552" s="32">
        <v>291.98</v>
      </c>
      <c r="H2552" s="22">
        <v>44378</v>
      </c>
      <c r="I2552" s="23">
        <v>44392</v>
      </c>
      <c r="J2552">
        <f t="shared" si="234"/>
        <v>15</v>
      </c>
      <c r="K2552" s="2">
        <f t="shared" si="235"/>
        <v>44385</v>
      </c>
      <c r="L2552" s="9">
        <f t="shared" si="236"/>
        <v>15</v>
      </c>
      <c r="M2552" s="2">
        <f t="shared" si="237"/>
        <v>44385</v>
      </c>
      <c r="N2552" s="22">
        <v>44392</v>
      </c>
      <c r="O2552" s="22">
        <v>44428</v>
      </c>
      <c r="P2552" s="22">
        <v>44427.5</v>
      </c>
      <c r="Q2552">
        <f t="shared" si="238"/>
        <v>42.5</v>
      </c>
      <c r="R2552" s="33">
        <f t="shared" si="239"/>
        <v>12409.150000000001</v>
      </c>
    </row>
    <row r="2553" spans="1:18" x14ac:dyDescent="0.35">
      <c r="A2553" t="s">
        <v>386</v>
      </c>
      <c r="B2553" s="29" t="s">
        <v>313</v>
      </c>
      <c r="C2553" s="22">
        <v>44392</v>
      </c>
      <c r="D2553" s="30" t="s">
        <v>161</v>
      </c>
      <c r="E2553" s="30" t="s">
        <v>162</v>
      </c>
      <c r="F2553" s="29" t="s">
        <v>335</v>
      </c>
      <c r="G2553" s="32">
        <v>206.85000000000002</v>
      </c>
      <c r="H2553" s="22">
        <v>44378</v>
      </c>
      <c r="I2553" s="23">
        <v>44392</v>
      </c>
      <c r="J2553">
        <f t="shared" si="234"/>
        <v>15</v>
      </c>
      <c r="K2553" s="2">
        <f t="shared" si="235"/>
        <v>44385</v>
      </c>
      <c r="L2553" s="9">
        <f t="shared" si="236"/>
        <v>15</v>
      </c>
      <c r="M2553" s="2">
        <f t="shared" si="237"/>
        <v>44385</v>
      </c>
      <c r="N2553" s="22">
        <v>44392</v>
      </c>
      <c r="O2553" s="22">
        <v>44428</v>
      </c>
      <c r="P2553" s="22">
        <v>44427.5</v>
      </c>
      <c r="Q2553">
        <f t="shared" si="238"/>
        <v>42.5</v>
      </c>
      <c r="R2553" s="33">
        <f t="shared" si="239"/>
        <v>8791.1250000000018</v>
      </c>
    </row>
    <row r="2554" spans="1:18" x14ac:dyDescent="0.35">
      <c r="A2554" t="s">
        <v>386</v>
      </c>
      <c r="B2554" s="29" t="s">
        <v>313</v>
      </c>
      <c r="C2554" s="22">
        <v>44392</v>
      </c>
      <c r="D2554" s="30" t="s">
        <v>161</v>
      </c>
      <c r="E2554" s="30" t="s">
        <v>162</v>
      </c>
      <c r="F2554" s="29" t="s">
        <v>187</v>
      </c>
      <c r="G2554" s="32">
        <v>1304.6500000000001</v>
      </c>
      <c r="H2554" s="22">
        <v>44378</v>
      </c>
      <c r="I2554" s="23">
        <v>44392</v>
      </c>
      <c r="J2554">
        <f t="shared" si="234"/>
        <v>15</v>
      </c>
      <c r="K2554" s="2">
        <f t="shared" si="235"/>
        <v>44385</v>
      </c>
      <c r="L2554" s="9">
        <f t="shared" si="236"/>
        <v>15</v>
      </c>
      <c r="M2554" s="2">
        <f t="shared" si="237"/>
        <v>44385</v>
      </c>
      <c r="N2554" s="22">
        <v>44392</v>
      </c>
      <c r="O2554" s="22">
        <v>44428</v>
      </c>
      <c r="P2554" s="22">
        <v>44427.5</v>
      </c>
      <c r="Q2554">
        <f t="shared" si="238"/>
        <v>42.5</v>
      </c>
      <c r="R2554" s="33">
        <f t="shared" si="239"/>
        <v>55447.625000000007</v>
      </c>
    </row>
    <row r="2555" spans="1:18" x14ac:dyDescent="0.35">
      <c r="A2555" t="s">
        <v>386</v>
      </c>
      <c r="B2555" s="29" t="s">
        <v>313</v>
      </c>
      <c r="C2555" s="22">
        <v>44392</v>
      </c>
      <c r="D2555" s="30" t="s">
        <v>161</v>
      </c>
      <c r="E2555" s="30" t="s">
        <v>162</v>
      </c>
      <c r="F2555" s="29" t="s">
        <v>188</v>
      </c>
      <c r="G2555" s="32">
        <v>412.01</v>
      </c>
      <c r="H2555" s="22">
        <v>44378</v>
      </c>
      <c r="I2555" s="23">
        <v>44392</v>
      </c>
      <c r="J2555">
        <f t="shared" si="234"/>
        <v>15</v>
      </c>
      <c r="K2555" s="2">
        <f t="shared" si="235"/>
        <v>44385</v>
      </c>
      <c r="L2555" s="9">
        <f t="shared" si="236"/>
        <v>15</v>
      </c>
      <c r="M2555" s="2">
        <f t="shared" si="237"/>
        <v>44385</v>
      </c>
      <c r="N2555" s="22">
        <v>44392</v>
      </c>
      <c r="O2555" s="22">
        <v>44428</v>
      </c>
      <c r="P2555" s="22">
        <v>44427.5</v>
      </c>
      <c r="Q2555">
        <f t="shared" si="238"/>
        <v>42.5</v>
      </c>
      <c r="R2555" s="33">
        <f t="shared" si="239"/>
        <v>17510.424999999999</v>
      </c>
    </row>
    <row r="2556" spans="1:18" x14ac:dyDescent="0.35">
      <c r="A2556" t="s">
        <v>386</v>
      </c>
      <c r="B2556" s="29" t="s">
        <v>313</v>
      </c>
      <c r="C2556" s="22">
        <v>44392</v>
      </c>
      <c r="D2556" s="30" t="s">
        <v>161</v>
      </c>
      <c r="E2556" s="30" t="s">
        <v>162</v>
      </c>
      <c r="F2556" s="29" t="s">
        <v>336</v>
      </c>
      <c r="G2556" s="32">
        <v>81.48</v>
      </c>
      <c r="H2556" s="22">
        <v>44378</v>
      </c>
      <c r="I2556" s="23">
        <v>44392</v>
      </c>
      <c r="J2556">
        <f t="shared" ref="J2556:J2619" si="240">I2556-H2556+1</f>
        <v>15</v>
      </c>
      <c r="K2556" s="2">
        <f t="shared" ref="K2556:K2619" si="241">(H2556+I2556)/2</f>
        <v>44385</v>
      </c>
      <c r="L2556" s="9">
        <f t="shared" si="236"/>
        <v>15</v>
      </c>
      <c r="M2556" s="2">
        <f t="shared" si="237"/>
        <v>44385</v>
      </c>
      <c r="N2556" s="22">
        <v>44392</v>
      </c>
      <c r="O2556" s="22">
        <v>44428</v>
      </c>
      <c r="P2556" s="22">
        <v>44427.5</v>
      </c>
      <c r="Q2556">
        <f t="shared" si="238"/>
        <v>42.5</v>
      </c>
      <c r="R2556" s="33">
        <f t="shared" si="239"/>
        <v>3462.9</v>
      </c>
    </row>
    <row r="2557" spans="1:18" x14ac:dyDescent="0.35">
      <c r="A2557" t="s">
        <v>386</v>
      </c>
      <c r="B2557" s="29" t="s">
        <v>313</v>
      </c>
      <c r="C2557" s="22">
        <v>44392</v>
      </c>
      <c r="D2557" s="30" t="s">
        <v>161</v>
      </c>
      <c r="E2557" s="30" t="s">
        <v>162</v>
      </c>
      <c r="F2557" s="29" t="s">
        <v>337</v>
      </c>
      <c r="G2557" s="32">
        <v>188.28</v>
      </c>
      <c r="H2557" s="22">
        <v>44378</v>
      </c>
      <c r="I2557" s="23">
        <v>44392</v>
      </c>
      <c r="J2557">
        <f t="shared" si="240"/>
        <v>15</v>
      </c>
      <c r="K2557" s="2">
        <f t="shared" si="241"/>
        <v>44385</v>
      </c>
      <c r="L2557" s="9">
        <f t="shared" si="236"/>
        <v>15</v>
      </c>
      <c r="M2557" s="2">
        <f t="shared" si="237"/>
        <v>44385</v>
      </c>
      <c r="N2557" s="22">
        <v>44392</v>
      </c>
      <c r="O2557" s="22">
        <v>44428</v>
      </c>
      <c r="P2557" s="22">
        <v>44427.5</v>
      </c>
      <c r="Q2557">
        <f t="shared" si="238"/>
        <v>42.5</v>
      </c>
      <c r="R2557" s="33">
        <f t="shared" si="239"/>
        <v>8001.9</v>
      </c>
    </row>
    <row r="2558" spans="1:18" x14ac:dyDescent="0.35">
      <c r="A2558" t="s">
        <v>386</v>
      </c>
      <c r="B2558" s="29" t="s">
        <v>313</v>
      </c>
      <c r="C2558" s="22">
        <v>44392</v>
      </c>
      <c r="D2558" s="30" t="s">
        <v>171</v>
      </c>
      <c r="E2558" s="30" t="s">
        <v>172</v>
      </c>
      <c r="F2558" s="29" t="s">
        <v>337</v>
      </c>
      <c r="G2558" s="32">
        <v>191.64999999999998</v>
      </c>
      <c r="H2558" s="22">
        <v>44378</v>
      </c>
      <c r="I2558" s="23">
        <v>44392</v>
      </c>
      <c r="J2558">
        <f t="shared" si="240"/>
        <v>15</v>
      </c>
      <c r="K2558" s="2">
        <f t="shared" si="241"/>
        <v>44385</v>
      </c>
      <c r="L2558" s="9">
        <f t="shared" si="236"/>
        <v>15</v>
      </c>
      <c r="M2558" s="2">
        <f t="shared" si="237"/>
        <v>44385</v>
      </c>
      <c r="N2558" s="22">
        <v>44392</v>
      </c>
      <c r="O2558" s="22">
        <v>44428</v>
      </c>
      <c r="P2558" s="22">
        <v>44427.5</v>
      </c>
      <c r="Q2558">
        <f t="shared" si="238"/>
        <v>42.5</v>
      </c>
      <c r="R2558" s="33">
        <f t="shared" si="239"/>
        <v>8145.1249999999991</v>
      </c>
    </row>
    <row r="2559" spans="1:18" x14ac:dyDescent="0.35">
      <c r="A2559" t="s">
        <v>386</v>
      </c>
      <c r="B2559" s="29" t="s">
        <v>313</v>
      </c>
      <c r="C2559" s="22">
        <v>44392</v>
      </c>
      <c r="D2559" s="30" t="s">
        <v>161</v>
      </c>
      <c r="E2559" s="30" t="s">
        <v>162</v>
      </c>
      <c r="F2559" s="29" t="s">
        <v>338</v>
      </c>
      <c r="G2559" s="32">
        <v>26.28</v>
      </c>
      <c r="H2559" s="22">
        <v>44378</v>
      </c>
      <c r="I2559" s="23">
        <v>44392</v>
      </c>
      <c r="J2559">
        <f t="shared" si="240"/>
        <v>15</v>
      </c>
      <c r="K2559" s="2">
        <f t="shared" si="241"/>
        <v>44385</v>
      </c>
      <c r="L2559" s="9">
        <f t="shared" si="236"/>
        <v>15</v>
      </c>
      <c r="M2559" s="2">
        <f t="shared" si="237"/>
        <v>44385</v>
      </c>
      <c r="N2559" s="22">
        <v>44392</v>
      </c>
      <c r="O2559" s="22">
        <v>44428</v>
      </c>
      <c r="P2559" s="22">
        <v>44427.5</v>
      </c>
      <c r="Q2559">
        <f t="shared" si="238"/>
        <v>42.5</v>
      </c>
      <c r="R2559" s="33">
        <f t="shared" si="239"/>
        <v>1116.9000000000001</v>
      </c>
    </row>
    <row r="2560" spans="1:18" x14ac:dyDescent="0.35">
      <c r="A2560" t="s">
        <v>386</v>
      </c>
      <c r="B2560" s="29" t="s">
        <v>313</v>
      </c>
      <c r="C2560" s="22">
        <v>44392</v>
      </c>
      <c r="D2560" s="30" t="s">
        <v>161</v>
      </c>
      <c r="E2560" s="30" t="s">
        <v>162</v>
      </c>
      <c r="F2560" s="29" t="s">
        <v>385</v>
      </c>
      <c r="G2560" s="32">
        <v>65.13</v>
      </c>
      <c r="H2560" s="22">
        <v>44378</v>
      </c>
      <c r="I2560" s="23">
        <v>44392</v>
      </c>
      <c r="J2560">
        <f t="shared" si="240"/>
        <v>15</v>
      </c>
      <c r="K2560" s="2">
        <f t="shared" si="241"/>
        <v>44385</v>
      </c>
      <c r="L2560" s="9">
        <f t="shared" si="236"/>
        <v>15</v>
      </c>
      <c r="M2560" s="2">
        <f t="shared" si="237"/>
        <v>44385</v>
      </c>
      <c r="N2560" s="22">
        <v>44392</v>
      </c>
      <c r="O2560" s="22">
        <v>44428</v>
      </c>
      <c r="P2560" s="22">
        <v>44427.5</v>
      </c>
      <c r="Q2560">
        <f t="shared" si="238"/>
        <v>42.5</v>
      </c>
      <c r="R2560" s="33">
        <f t="shared" si="239"/>
        <v>2768.0249999999996</v>
      </c>
    </row>
    <row r="2561" spans="1:18" x14ac:dyDescent="0.35">
      <c r="A2561" t="s">
        <v>386</v>
      </c>
      <c r="B2561" s="29" t="s">
        <v>313</v>
      </c>
      <c r="C2561" s="22">
        <v>44392</v>
      </c>
      <c r="D2561" s="30" t="s">
        <v>161</v>
      </c>
      <c r="E2561" s="30" t="s">
        <v>162</v>
      </c>
      <c r="F2561" s="29" t="s">
        <v>189</v>
      </c>
      <c r="G2561" s="32">
        <v>1687.0799999999997</v>
      </c>
      <c r="H2561" s="22">
        <v>44378</v>
      </c>
      <c r="I2561" s="23">
        <v>44392</v>
      </c>
      <c r="J2561">
        <f t="shared" si="240"/>
        <v>15</v>
      </c>
      <c r="K2561" s="2">
        <f t="shared" si="241"/>
        <v>44385</v>
      </c>
      <c r="L2561" s="9">
        <f t="shared" si="236"/>
        <v>15</v>
      </c>
      <c r="M2561" s="2">
        <f t="shared" si="237"/>
        <v>44385</v>
      </c>
      <c r="N2561" s="22">
        <v>44392</v>
      </c>
      <c r="O2561" s="22">
        <v>44428</v>
      </c>
      <c r="P2561" s="22">
        <v>44427.5</v>
      </c>
      <c r="Q2561">
        <f t="shared" si="238"/>
        <v>42.5</v>
      </c>
      <c r="R2561" s="33">
        <f t="shared" si="239"/>
        <v>71700.899999999994</v>
      </c>
    </row>
    <row r="2562" spans="1:18" x14ac:dyDescent="0.35">
      <c r="A2562" t="s">
        <v>386</v>
      </c>
      <c r="B2562" s="29" t="s">
        <v>313</v>
      </c>
      <c r="C2562" s="22">
        <v>44392</v>
      </c>
      <c r="D2562" s="30" t="s">
        <v>171</v>
      </c>
      <c r="E2562" s="30" t="s">
        <v>172</v>
      </c>
      <c r="F2562" s="29" t="s">
        <v>189</v>
      </c>
      <c r="G2562" s="32">
        <v>54.88</v>
      </c>
      <c r="H2562" s="22">
        <v>44378</v>
      </c>
      <c r="I2562" s="23">
        <v>44392</v>
      </c>
      <c r="J2562">
        <f t="shared" si="240"/>
        <v>15</v>
      </c>
      <c r="K2562" s="2">
        <f t="shared" si="241"/>
        <v>44385</v>
      </c>
      <c r="L2562" s="9">
        <f t="shared" si="236"/>
        <v>15</v>
      </c>
      <c r="M2562" s="2">
        <f t="shared" si="237"/>
        <v>44385</v>
      </c>
      <c r="N2562" s="22">
        <v>44392</v>
      </c>
      <c r="O2562" s="22">
        <v>44428</v>
      </c>
      <c r="P2562" s="22">
        <v>44427.5</v>
      </c>
      <c r="Q2562">
        <f t="shared" si="238"/>
        <v>42.5</v>
      </c>
      <c r="R2562" s="33">
        <f t="shared" si="239"/>
        <v>2332.4</v>
      </c>
    </row>
    <row r="2563" spans="1:18" x14ac:dyDescent="0.35">
      <c r="A2563" t="s">
        <v>386</v>
      </c>
      <c r="B2563" s="29" t="s">
        <v>313</v>
      </c>
      <c r="C2563" s="22">
        <v>44392</v>
      </c>
      <c r="D2563" s="30" t="s">
        <v>161</v>
      </c>
      <c r="E2563" s="30" t="s">
        <v>162</v>
      </c>
      <c r="F2563" s="29" t="s">
        <v>198</v>
      </c>
      <c r="G2563" s="32">
        <v>140.85</v>
      </c>
      <c r="H2563" s="22">
        <v>44378</v>
      </c>
      <c r="I2563" s="23">
        <v>44392</v>
      </c>
      <c r="J2563">
        <f t="shared" si="240"/>
        <v>15</v>
      </c>
      <c r="K2563" s="2">
        <f t="shared" si="241"/>
        <v>44385</v>
      </c>
      <c r="L2563" s="9">
        <f t="shared" si="236"/>
        <v>15</v>
      </c>
      <c r="M2563" s="2">
        <f t="shared" si="237"/>
        <v>44385</v>
      </c>
      <c r="N2563" s="22">
        <v>44392</v>
      </c>
      <c r="O2563" s="22">
        <v>44428</v>
      </c>
      <c r="P2563" s="22">
        <v>44427.5</v>
      </c>
      <c r="Q2563">
        <f t="shared" si="238"/>
        <v>42.5</v>
      </c>
      <c r="R2563" s="33">
        <f t="shared" si="239"/>
        <v>5986.125</v>
      </c>
    </row>
    <row r="2564" spans="1:18" x14ac:dyDescent="0.35">
      <c r="A2564" t="s">
        <v>386</v>
      </c>
      <c r="B2564" s="29" t="s">
        <v>313</v>
      </c>
      <c r="C2564" s="22">
        <v>44392</v>
      </c>
      <c r="D2564" s="30" t="s">
        <v>161</v>
      </c>
      <c r="E2564" s="30" t="s">
        <v>162</v>
      </c>
      <c r="F2564" s="29" t="s">
        <v>190</v>
      </c>
      <c r="G2564" s="32">
        <v>286.33</v>
      </c>
      <c r="H2564" s="22">
        <v>44378</v>
      </c>
      <c r="I2564" s="23">
        <v>44392</v>
      </c>
      <c r="J2564">
        <f t="shared" si="240"/>
        <v>15</v>
      </c>
      <c r="K2564" s="2">
        <f t="shared" si="241"/>
        <v>44385</v>
      </c>
      <c r="L2564" s="9">
        <f t="shared" si="236"/>
        <v>15</v>
      </c>
      <c r="M2564" s="2">
        <f t="shared" si="237"/>
        <v>44385</v>
      </c>
      <c r="N2564" s="22">
        <v>44392</v>
      </c>
      <c r="O2564" s="22">
        <v>44428</v>
      </c>
      <c r="P2564" s="22">
        <v>44427.5</v>
      </c>
      <c r="Q2564">
        <f t="shared" si="238"/>
        <v>42.5</v>
      </c>
      <c r="R2564" s="33">
        <f t="shared" si="239"/>
        <v>12169.025</v>
      </c>
    </row>
    <row r="2565" spans="1:18" x14ac:dyDescent="0.35">
      <c r="A2565" t="s">
        <v>386</v>
      </c>
      <c r="B2565" s="29" t="s">
        <v>313</v>
      </c>
      <c r="C2565" s="22">
        <v>44392</v>
      </c>
      <c r="D2565" s="30" t="s">
        <v>161</v>
      </c>
      <c r="E2565" s="30" t="s">
        <v>162</v>
      </c>
      <c r="F2565" s="29" t="s">
        <v>339</v>
      </c>
      <c r="G2565" s="32">
        <v>90.59</v>
      </c>
      <c r="H2565" s="22">
        <v>44378</v>
      </c>
      <c r="I2565" s="23">
        <v>44392</v>
      </c>
      <c r="J2565">
        <f t="shared" si="240"/>
        <v>15</v>
      </c>
      <c r="K2565" s="2">
        <f t="shared" si="241"/>
        <v>44385</v>
      </c>
      <c r="L2565" s="9">
        <f t="shared" si="236"/>
        <v>15</v>
      </c>
      <c r="M2565" s="2">
        <f t="shared" si="237"/>
        <v>44385</v>
      </c>
      <c r="N2565" s="22">
        <v>44392</v>
      </c>
      <c r="O2565" s="22">
        <v>44428</v>
      </c>
      <c r="P2565" s="22">
        <v>44427.5</v>
      </c>
      <c r="Q2565">
        <f t="shared" si="238"/>
        <v>42.5</v>
      </c>
      <c r="R2565" s="33">
        <f t="shared" si="239"/>
        <v>3850.0750000000003</v>
      </c>
    </row>
    <row r="2566" spans="1:18" x14ac:dyDescent="0.35">
      <c r="A2566" t="s">
        <v>386</v>
      </c>
      <c r="B2566" s="29" t="s">
        <v>313</v>
      </c>
      <c r="C2566" s="22">
        <v>44392</v>
      </c>
      <c r="D2566" s="30" t="s">
        <v>161</v>
      </c>
      <c r="E2566" s="30" t="s">
        <v>162</v>
      </c>
      <c r="F2566" s="29" t="s">
        <v>191</v>
      </c>
      <c r="G2566" s="32">
        <v>1061.19</v>
      </c>
      <c r="H2566" s="22">
        <v>44378</v>
      </c>
      <c r="I2566" s="23">
        <v>44392</v>
      </c>
      <c r="J2566">
        <f t="shared" si="240"/>
        <v>15</v>
      </c>
      <c r="K2566" s="2">
        <f t="shared" si="241"/>
        <v>44385</v>
      </c>
      <c r="L2566" s="9">
        <f t="shared" si="236"/>
        <v>15</v>
      </c>
      <c r="M2566" s="2">
        <f t="shared" si="237"/>
        <v>44385</v>
      </c>
      <c r="N2566" s="22">
        <v>44392</v>
      </c>
      <c r="O2566" s="22">
        <v>44428</v>
      </c>
      <c r="P2566" s="22">
        <v>44427.5</v>
      </c>
      <c r="Q2566">
        <f t="shared" si="238"/>
        <v>42.5</v>
      </c>
      <c r="R2566" s="33">
        <f t="shared" si="239"/>
        <v>45100.575000000004</v>
      </c>
    </row>
    <row r="2567" spans="1:18" x14ac:dyDescent="0.35">
      <c r="A2567" t="s">
        <v>386</v>
      </c>
      <c r="B2567" s="29" t="s">
        <v>313</v>
      </c>
      <c r="C2567" s="22">
        <v>44392</v>
      </c>
      <c r="D2567" s="30" t="s">
        <v>161</v>
      </c>
      <c r="E2567" s="30" t="s">
        <v>162</v>
      </c>
      <c r="F2567" s="29" t="s">
        <v>192</v>
      </c>
      <c r="G2567" s="32">
        <v>896.91</v>
      </c>
      <c r="H2567" s="22">
        <v>44378</v>
      </c>
      <c r="I2567" s="23">
        <v>44392</v>
      </c>
      <c r="J2567">
        <f t="shared" si="240"/>
        <v>15</v>
      </c>
      <c r="K2567" s="2">
        <f t="shared" si="241"/>
        <v>44385</v>
      </c>
      <c r="L2567" s="9">
        <f t="shared" si="236"/>
        <v>15</v>
      </c>
      <c r="M2567" s="2">
        <f t="shared" si="237"/>
        <v>44385</v>
      </c>
      <c r="N2567" s="22">
        <v>44392</v>
      </c>
      <c r="O2567" s="22">
        <v>44428</v>
      </c>
      <c r="P2567" s="22">
        <v>44427.5</v>
      </c>
      <c r="Q2567">
        <f t="shared" si="238"/>
        <v>42.5</v>
      </c>
      <c r="R2567" s="33">
        <f t="shared" si="239"/>
        <v>38118.674999999996</v>
      </c>
    </row>
    <row r="2568" spans="1:18" x14ac:dyDescent="0.35">
      <c r="A2568" t="s">
        <v>386</v>
      </c>
      <c r="B2568" s="29" t="s">
        <v>313</v>
      </c>
      <c r="C2568" s="22">
        <v>44392</v>
      </c>
      <c r="D2568" s="30" t="s">
        <v>171</v>
      </c>
      <c r="E2568" s="30" t="s">
        <v>172</v>
      </c>
      <c r="F2568" s="29" t="s">
        <v>192</v>
      </c>
      <c r="G2568" s="32">
        <v>211.62</v>
      </c>
      <c r="H2568" s="22">
        <v>44378</v>
      </c>
      <c r="I2568" s="23">
        <v>44392</v>
      </c>
      <c r="J2568">
        <f t="shared" si="240"/>
        <v>15</v>
      </c>
      <c r="K2568" s="2">
        <f t="shared" si="241"/>
        <v>44385</v>
      </c>
      <c r="L2568" s="9">
        <f t="shared" si="236"/>
        <v>15</v>
      </c>
      <c r="M2568" s="2">
        <f t="shared" si="237"/>
        <v>44385</v>
      </c>
      <c r="N2568" s="22">
        <v>44392</v>
      </c>
      <c r="O2568" s="22">
        <v>44428</v>
      </c>
      <c r="P2568" s="22">
        <v>44427.5</v>
      </c>
      <c r="Q2568">
        <f t="shared" si="238"/>
        <v>42.5</v>
      </c>
      <c r="R2568" s="33">
        <f t="shared" si="239"/>
        <v>8993.85</v>
      </c>
    </row>
    <row r="2569" spans="1:18" x14ac:dyDescent="0.35">
      <c r="A2569" t="s">
        <v>386</v>
      </c>
      <c r="B2569" s="29" t="s">
        <v>313</v>
      </c>
      <c r="C2569" s="22">
        <v>44392</v>
      </c>
      <c r="D2569" s="30" t="s">
        <v>161</v>
      </c>
      <c r="E2569" s="30" t="s">
        <v>162</v>
      </c>
      <c r="F2569" s="29" t="s">
        <v>193</v>
      </c>
      <c r="G2569" s="32">
        <v>2194.58</v>
      </c>
      <c r="H2569" s="22">
        <v>44378</v>
      </c>
      <c r="I2569" s="23">
        <v>44392</v>
      </c>
      <c r="J2569">
        <f t="shared" si="240"/>
        <v>15</v>
      </c>
      <c r="K2569" s="2">
        <f t="shared" si="241"/>
        <v>44385</v>
      </c>
      <c r="L2569" s="9">
        <f t="shared" si="236"/>
        <v>15</v>
      </c>
      <c r="M2569" s="2">
        <f t="shared" si="237"/>
        <v>44385</v>
      </c>
      <c r="N2569" s="22">
        <v>44392</v>
      </c>
      <c r="O2569" s="22">
        <v>44428</v>
      </c>
      <c r="P2569" s="22">
        <v>44427.5</v>
      </c>
      <c r="Q2569">
        <f t="shared" si="238"/>
        <v>42.5</v>
      </c>
      <c r="R2569" s="33">
        <f t="shared" si="239"/>
        <v>93269.65</v>
      </c>
    </row>
    <row r="2570" spans="1:18" x14ac:dyDescent="0.35">
      <c r="A2570" t="s">
        <v>386</v>
      </c>
      <c r="B2570" s="29" t="s">
        <v>313</v>
      </c>
      <c r="C2570" s="22">
        <v>44392</v>
      </c>
      <c r="D2570" s="30" t="s">
        <v>161</v>
      </c>
      <c r="E2570" s="30" t="s">
        <v>162</v>
      </c>
      <c r="F2570" s="29" t="s">
        <v>340</v>
      </c>
      <c r="G2570" s="32">
        <v>200.89000000000001</v>
      </c>
      <c r="H2570" s="22">
        <v>44378</v>
      </c>
      <c r="I2570" s="23">
        <v>44392</v>
      </c>
      <c r="J2570">
        <f t="shared" si="240"/>
        <v>15</v>
      </c>
      <c r="K2570" s="2">
        <f t="shared" si="241"/>
        <v>44385</v>
      </c>
      <c r="L2570" s="9">
        <f t="shared" si="236"/>
        <v>15</v>
      </c>
      <c r="M2570" s="2">
        <f t="shared" si="237"/>
        <v>44385</v>
      </c>
      <c r="N2570" s="22">
        <v>44392</v>
      </c>
      <c r="O2570" s="22">
        <v>44428</v>
      </c>
      <c r="P2570" s="22">
        <v>44427.5</v>
      </c>
      <c r="Q2570">
        <f t="shared" si="238"/>
        <v>42.5</v>
      </c>
      <c r="R2570" s="33">
        <f t="shared" si="239"/>
        <v>8537.8250000000007</v>
      </c>
    </row>
    <row r="2571" spans="1:18" x14ac:dyDescent="0.35">
      <c r="A2571" t="s">
        <v>386</v>
      </c>
      <c r="B2571" s="29" t="s">
        <v>313</v>
      </c>
      <c r="C2571" s="22">
        <v>44392</v>
      </c>
      <c r="D2571" s="30" t="s">
        <v>161</v>
      </c>
      <c r="E2571" s="30" t="s">
        <v>162</v>
      </c>
      <c r="F2571" s="29" t="s">
        <v>342</v>
      </c>
      <c r="G2571" s="32">
        <v>47.56</v>
      </c>
      <c r="H2571" s="22">
        <v>44378</v>
      </c>
      <c r="I2571" s="23">
        <v>44392</v>
      </c>
      <c r="J2571">
        <f t="shared" si="240"/>
        <v>15</v>
      </c>
      <c r="K2571" s="2">
        <f t="shared" si="241"/>
        <v>44385</v>
      </c>
      <c r="L2571" s="9">
        <f t="shared" ref="L2571:L2634" si="242">I2571-H2571+1</f>
        <v>15</v>
      </c>
      <c r="M2571" s="2">
        <f t="shared" ref="M2571:M2634" si="243">(H2571+I2571)/2</f>
        <v>44385</v>
      </c>
      <c r="N2571" s="22">
        <v>44392</v>
      </c>
      <c r="O2571" s="22">
        <v>44428</v>
      </c>
      <c r="P2571" s="22">
        <v>44427.5</v>
      </c>
      <c r="Q2571">
        <f t="shared" ref="Q2571:Q2634" si="244">P2571-M2571</f>
        <v>42.5</v>
      </c>
      <c r="R2571" s="33">
        <f t="shared" ref="R2571:R2634" si="245">Q2571*G2571</f>
        <v>2021.3000000000002</v>
      </c>
    </row>
    <row r="2572" spans="1:18" x14ac:dyDescent="0.35">
      <c r="A2572" t="s">
        <v>386</v>
      </c>
      <c r="B2572" s="29" t="s">
        <v>313</v>
      </c>
      <c r="C2572" s="22">
        <v>44392</v>
      </c>
      <c r="D2572" s="30" t="s">
        <v>110</v>
      </c>
      <c r="E2572" s="30" t="s">
        <v>111</v>
      </c>
      <c r="F2572" s="29" t="s">
        <v>343</v>
      </c>
      <c r="G2572" s="32">
        <v>110.33</v>
      </c>
      <c r="H2572" s="22">
        <v>44378</v>
      </c>
      <c r="I2572" s="23">
        <v>44392</v>
      </c>
      <c r="J2572">
        <f t="shared" si="240"/>
        <v>15</v>
      </c>
      <c r="K2572" s="2">
        <f t="shared" si="241"/>
        <v>44385</v>
      </c>
      <c r="L2572" s="9">
        <f t="shared" si="242"/>
        <v>15</v>
      </c>
      <c r="M2572" s="2">
        <f t="shared" si="243"/>
        <v>44385</v>
      </c>
      <c r="N2572" s="22">
        <v>44392</v>
      </c>
      <c r="O2572" s="22">
        <v>44439</v>
      </c>
      <c r="P2572" s="22">
        <v>44438.5</v>
      </c>
      <c r="Q2572">
        <f t="shared" si="244"/>
        <v>53.5</v>
      </c>
      <c r="R2572" s="33">
        <f t="shared" si="245"/>
        <v>5902.6549999999997</v>
      </c>
    </row>
    <row r="2573" spans="1:18" x14ac:dyDescent="0.35">
      <c r="A2573" t="s">
        <v>386</v>
      </c>
      <c r="B2573" s="29" t="s">
        <v>313</v>
      </c>
      <c r="C2573" s="22">
        <v>44392</v>
      </c>
      <c r="D2573" s="30" t="s">
        <v>110</v>
      </c>
      <c r="E2573" s="30" t="s">
        <v>111</v>
      </c>
      <c r="F2573" s="29" t="s">
        <v>367</v>
      </c>
      <c r="G2573" s="32">
        <v>117.58</v>
      </c>
      <c r="H2573" s="22">
        <v>44378</v>
      </c>
      <c r="I2573" s="23">
        <v>44392</v>
      </c>
      <c r="J2573">
        <f t="shared" si="240"/>
        <v>15</v>
      </c>
      <c r="K2573" s="2">
        <f t="shared" si="241"/>
        <v>44385</v>
      </c>
      <c r="L2573" s="9">
        <f t="shared" si="242"/>
        <v>15</v>
      </c>
      <c r="M2573" s="2">
        <f t="shared" si="243"/>
        <v>44385</v>
      </c>
      <c r="N2573" s="22">
        <v>44392</v>
      </c>
      <c r="O2573" s="22">
        <v>44439</v>
      </c>
      <c r="P2573" s="22">
        <v>44438.5</v>
      </c>
      <c r="Q2573">
        <f t="shared" si="244"/>
        <v>53.5</v>
      </c>
      <c r="R2573" s="33">
        <f t="shared" si="245"/>
        <v>6290.53</v>
      </c>
    </row>
    <row r="2574" spans="1:18" x14ac:dyDescent="0.35">
      <c r="A2574" t="s">
        <v>386</v>
      </c>
      <c r="B2574" s="29" t="s">
        <v>313</v>
      </c>
      <c r="C2574" s="22">
        <v>44392</v>
      </c>
      <c r="D2574" s="30" t="s">
        <v>201</v>
      </c>
      <c r="E2574" s="30" t="s">
        <v>202</v>
      </c>
      <c r="F2574" s="29" t="s">
        <v>261</v>
      </c>
      <c r="G2574" s="32">
        <v>127.39</v>
      </c>
      <c r="H2574" s="22">
        <v>44378</v>
      </c>
      <c r="I2574" s="23">
        <v>44392</v>
      </c>
      <c r="J2574">
        <f t="shared" si="240"/>
        <v>15</v>
      </c>
      <c r="K2574" s="2">
        <f t="shared" si="241"/>
        <v>44385</v>
      </c>
      <c r="L2574" s="9">
        <f t="shared" si="242"/>
        <v>15</v>
      </c>
      <c r="M2574" s="2">
        <f t="shared" si="243"/>
        <v>44385</v>
      </c>
      <c r="N2574" s="22">
        <v>44392</v>
      </c>
      <c r="O2574" s="22">
        <v>44494</v>
      </c>
      <c r="P2574" s="22">
        <v>44491.5</v>
      </c>
      <c r="Q2574">
        <f t="shared" si="244"/>
        <v>106.5</v>
      </c>
      <c r="R2574" s="33">
        <f t="shared" si="245"/>
        <v>13567.035</v>
      </c>
    </row>
    <row r="2575" spans="1:18" x14ac:dyDescent="0.35">
      <c r="A2575" t="s">
        <v>386</v>
      </c>
      <c r="B2575" s="29" t="s">
        <v>313</v>
      </c>
      <c r="C2575" s="22">
        <v>44392</v>
      </c>
      <c r="D2575" s="30" t="s">
        <v>114</v>
      </c>
      <c r="E2575" s="30" t="s">
        <v>115</v>
      </c>
      <c r="F2575" s="29" t="s">
        <v>204</v>
      </c>
      <c r="G2575" s="32">
        <v>28.43</v>
      </c>
      <c r="H2575" s="22">
        <v>44378</v>
      </c>
      <c r="I2575" s="23">
        <v>44392</v>
      </c>
      <c r="J2575">
        <f t="shared" si="240"/>
        <v>15</v>
      </c>
      <c r="K2575" s="2">
        <f t="shared" si="241"/>
        <v>44385</v>
      </c>
      <c r="L2575" s="9">
        <f t="shared" si="242"/>
        <v>15</v>
      </c>
      <c r="M2575" s="2">
        <f t="shared" si="243"/>
        <v>44385</v>
      </c>
      <c r="N2575" s="22">
        <v>44392</v>
      </c>
      <c r="O2575" s="22">
        <v>44498</v>
      </c>
      <c r="P2575" s="22">
        <v>44497.5</v>
      </c>
      <c r="Q2575">
        <f t="shared" si="244"/>
        <v>112.5</v>
      </c>
      <c r="R2575" s="33">
        <f t="shared" si="245"/>
        <v>3198.375</v>
      </c>
    </row>
    <row r="2576" spans="1:18" x14ac:dyDescent="0.35">
      <c r="A2576" t="s">
        <v>386</v>
      </c>
      <c r="B2576" s="29" t="s">
        <v>313</v>
      </c>
      <c r="C2576" s="22">
        <v>44392</v>
      </c>
      <c r="D2576" s="30" t="s">
        <v>110</v>
      </c>
      <c r="E2576" s="30" t="s">
        <v>111</v>
      </c>
      <c r="F2576" s="29" t="s">
        <v>144</v>
      </c>
      <c r="G2576" s="32">
        <v>186.59</v>
      </c>
      <c r="H2576" s="22">
        <v>44378</v>
      </c>
      <c r="I2576" s="23">
        <v>44392</v>
      </c>
      <c r="J2576">
        <f t="shared" si="240"/>
        <v>15</v>
      </c>
      <c r="K2576" s="2">
        <f t="shared" si="241"/>
        <v>44385</v>
      </c>
      <c r="L2576" s="9">
        <f t="shared" si="242"/>
        <v>15</v>
      </c>
      <c r="M2576" s="2">
        <f t="shared" si="243"/>
        <v>44385</v>
      </c>
      <c r="N2576" s="22">
        <v>44392</v>
      </c>
      <c r="O2576" s="22">
        <v>44498</v>
      </c>
      <c r="P2576" s="22">
        <v>44497.5</v>
      </c>
      <c r="Q2576">
        <f t="shared" si="244"/>
        <v>112.5</v>
      </c>
      <c r="R2576" s="33">
        <f t="shared" si="245"/>
        <v>20991.375</v>
      </c>
    </row>
    <row r="2577" spans="1:18" x14ac:dyDescent="0.35">
      <c r="A2577" t="s">
        <v>386</v>
      </c>
      <c r="B2577" s="29" t="s">
        <v>313</v>
      </c>
      <c r="C2577" s="22">
        <v>44392</v>
      </c>
      <c r="D2577" s="30" t="s">
        <v>217</v>
      </c>
      <c r="E2577" s="30" t="s">
        <v>218</v>
      </c>
      <c r="F2577" s="29" t="s">
        <v>219</v>
      </c>
      <c r="G2577" s="32">
        <v>659.36000000000013</v>
      </c>
      <c r="H2577" s="22">
        <v>44378</v>
      </c>
      <c r="I2577" s="23">
        <v>44392</v>
      </c>
      <c r="J2577">
        <f t="shared" si="240"/>
        <v>15</v>
      </c>
      <c r="K2577" s="2">
        <f t="shared" si="241"/>
        <v>44385</v>
      </c>
      <c r="L2577" s="9">
        <f t="shared" si="242"/>
        <v>15</v>
      </c>
      <c r="M2577" s="2">
        <f t="shared" si="243"/>
        <v>44385</v>
      </c>
      <c r="N2577" s="22">
        <v>44392</v>
      </c>
      <c r="O2577" s="22">
        <v>44498</v>
      </c>
      <c r="P2577" s="22">
        <v>44497.5</v>
      </c>
      <c r="Q2577">
        <f t="shared" si="244"/>
        <v>112.5</v>
      </c>
      <c r="R2577" s="33">
        <f t="shared" si="245"/>
        <v>74178.000000000015</v>
      </c>
    </row>
    <row r="2578" spans="1:18" x14ac:dyDescent="0.35">
      <c r="A2578" t="s">
        <v>386</v>
      </c>
      <c r="B2578" s="29" t="s">
        <v>313</v>
      </c>
      <c r="C2578" s="22">
        <v>44392</v>
      </c>
      <c r="D2578" s="30" t="s">
        <v>201</v>
      </c>
      <c r="E2578" s="30" t="s">
        <v>202</v>
      </c>
      <c r="F2578" s="29" t="s">
        <v>319</v>
      </c>
      <c r="G2578" s="32">
        <v>148.97</v>
      </c>
      <c r="H2578" s="22">
        <v>44378</v>
      </c>
      <c r="I2578" s="23">
        <v>44392</v>
      </c>
      <c r="J2578">
        <f t="shared" si="240"/>
        <v>15</v>
      </c>
      <c r="K2578" s="2">
        <f t="shared" si="241"/>
        <v>44385</v>
      </c>
      <c r="L2578" s="9">
        <f t="shared" si="242"/>
        <v>15</v>
      </c>
      <c r="M2578" s="2">
        <f t="shared" si="243"/>
        <v>44385</v>
      </c>
      <c r="N2578" s="22">
        <v>44392</v>
      </c>
      <c r="O2578" s="22">
        <v>44498</v>
      </c>
      <c r="P2578" s="22">
        <v>44497.5</v>
      </c>
      <c r="Q2578">
        <f t="shared" si="244"/>
        <v>112.5</v>
      </c>
      <c r="R2578" s="33">
        <f t="shared" si="245"/>
        <v>16759.125</v>
      </c>
    </row>
    <row r="2579" spans="1:18" x14ac:dyDescent="0.35">
      <c r="A2579" t="s">
        <v>386</v>
      </c>
      <c r="B2579" s="29" t="s">
        <v>313</v>
      </c>
      <c r="C2579" s="22">
        <v>44392</v>
      </c>
      <c r="D2579" s="30" t="s">
        <v>201</v>
      </c>
      <c r="E2579" s="30" t="s">
        <v>202</v>
      </c>
      <c r="F2579" s="29" t="s">
        <v>164</v>
      </c>
      <c r="G2579" s="32">
        <v>223.11999999999995</v>
      </c>
      <c r="H2579" s="22">
        <v>44378</v>
      </c>
      <c r="I2579" s="23">
        <v>44392</v>
      </c>
      <c r="J2579">
        <f t="shared" si="240"/>
        <v>15</v>
      </c>
      <c r="K2579" s="2">
        <f t="shared" si="241"/>
        <v>44385</v>
      </c>
      <c r="L2579" s="9">
        <f t="shared" si="242"/>
        <v>15</v>
      </c>
      <c r="M2579" s="2">
        <f t="shared" si="243"/>
        <v>44385</v>
      </c>
      <c r="N2579" s="22">
        <v>44392</v>
      </c>
      <c r="O2579" s="22">
        <v>44498</v>
      </c>
      <c r="P2579" s="22">
        <v>44497.5</v>
      </c>
      <c r="Q2579">
        <f t="shared" si="244"/>
        <v>112.5</v>
      </c>
      <c r="R2579" s="33">
        <f t="shared" si="245"/>
        <v>25100.999999999993</v>
      </c>
    </row>
    <row r="2580" spans="1:18" x14ac:dyDescent="0.35">
      <c r="A2580" t="s">
        <v>386</v>
      </c>
      <c r="B2580" s="29" t="s">
        <v>313</v>
      </c>
      <c r="C2580" s="22">
        <v>44392</v>
      </c>
      <c r="D2580" s="30" t="s">
        <v>114</v>
      </c>
      <c r="E2580" s="30" t="s">
        <v>115</v>
      </c>
      <c r="F2580" s="29" t="s">
        <v>232</v>
      </c>
      <c r="G2580" s="32">
        <v>35.349999999999994</v>
      </c>
      <c r="H2580" s="22">
        <v>44378</v>
      </c>
      <c r="I2580" s="23">
        <v>44392</v>
      </c>
      <c r="J2580">
        <f t="shared" si="240"/>
        <v>15</v>
      </c>
      <c r="K2580" s="2">
        <f t="shared" si="241"/>
        <v>44385</v>
      </c>
      <c r="L2580" s="9">
        <f t="shared" si="242"/>
        <v>15</v>
      </c>
      <c r="M2580" s="2">
        <f t="shared" si="243"/>
        <v>44385</v>
      </c>
      <c r="N2580" s="22">
        <v>44392</v>
      </c>
      <c r="O2580" s="22">
        <v>44498</v>
      </c>
      <c r="P2580" s="22">
        <v>44497.5</v>
      </c>
      <c r="Q2580">
        <f t="shared" si="244"/>
        <v>112.5</v>
      </c>
      <c r="R2580" s="33">
        <f t="shared" si="245"/>
        <v>3976.8749999999995</v>
      </c>
    </row>
    <row r="2581" spans="1:18" x14ac:dyDescent="0.35">
      <c r="A2581" t="s">
        <v>386</v>
      </c>
      <c r="B2581" s="29" t="s">
        <v>313</v>
      </c>
      <c r="C2581" s="22">
        <v>44392</v>
      </c>
      <c r="D2581" s="30" t="s">
        <v>110</v>
      </c>
      <c r="E2581" s="30" t="s">
        <v>111</v>
      </c>
      <c r="F2581" s="29" t="s">
        <v>145</v>
      </c>
      <c r="G2581" s="32">
        <v>44.54</v>
      </c>
      <c r="H2581" s="22">
        <v>44378</v>
      </c>
      <c r="I2581" s="23">
        <v>44392</v>
      </c>
      <c r="J2581">
        <f t="shared" si="240"/>
        <v>15</v>
      </c>
      <c r="K2581" s="2">
        <f t="shared" si="241"/>
        <v>44385</v>
      </c>
      <c r="L2581" s="9">
        <f t="shared" si="242"/>
        <v>15</v>
      </c>
      <c r="M2581" s="2">
        <f t="shared" si="243"/>
        <v>44385</v>
      </c>
      <c r="N2581" s="22">
        <v>44392</v>
      </c>
      <c r="O2581" s="22">
        <v>44498</v>
      </c>
      <c r="P2581" s="22">
        <v>44497.5</v>
      </c>
      <c r="Q2581">
        <f t="shared" si="244"/>
        <v>112.5</v>
      </c>
      <c r="R2581" s="33">
        <f t="shared" si="245"/>
        <v>5010.75</v>
      </c>
    </row>
    <row r="2582" spans="1:18" x14ac:dyDescent="0.35">
      <c r="A2582" t="s">
        <v>386</v>
      </c>
      <c r="B2582" s="29" t="s">
        <v>313</v>
      </c>
      <c r="C2582" s="22">
        <v>44392</v>
      </c>
      <c r="D2582" s="30" t="s">
        <v>114</v>
      </c>
      <c r="E2582" s="30" t="s">
        <v>115</v>
      </c>
      <c r="F2582" s="29" t="s">
        <v>146</v>
      </c>
      <c r="G2582" s="32">
        <v>19</v>
      </c>
      <c r="H2582" s="22">
        <v>44378</v>
      </c>
      <c r="I2582" s="23">
        <v>44392</v>
      </c>
      <c r="J2582">
        <f t="shared" si="240"/>
        <v>15</v>
      </c>
      <c r="K2582" s="2">
        <f t="shared" si="241"/>
        <v>44385</v>
      </c>
      <c r="L2582" s="9">
        <f t="shared" si="242"/>
        <v>15</v>
      </c>
      <c r="M2582" s="2">
        <f t="shared" si="243"/>
        <v>44385</v>
      </c>
      <c r="N2582" s="22">
        <v>44392</v>
      </c>
      <c r="O2582" s="22">
        <v>44498</v>
      </c>
      <c r="P2582" s="22">
        <v>44497.5</v>
      </c>
      <c r="Q2582">
        <f t="shared" si="244"/>
        <v>112.5</v>
      </c>
      <c r="R2582" s="33">
        <f t="shared" si="245"/>
        <v>2137.5</v>
      </c>
    </row>
    <row r="2583" spans="1:18" x14ac:dyDescent="0.35">
      <c r="A2583" t="s">
        <v>386</v>
      </c>
      <c r="B2583" s="29" t="s">
        <v>313</v>
      </c>
      <c r="C2583" s="22">
        <v>44392</v>
      </c>
      <c r="D2583" s="30" t="s">
        <v>114</v>
      </c>
      <c r="E2583" s="30" t="s">
        <v>115</v>
      </c>
      <c r="F2583" s="29" t="s">
        <v>234</v>
      </c>
      <c r="G2583" s="32">
        <v>34.81</v>
      </c>
      <c r="H2583" s="22">
        <v>44378</v>
      </c>
      <c r="I2583" s="23">
        <v>44392</v>
      </c>
      <c r="J2583">
        <f t="shared" si="240"/>
        <v>15</v>
      </c>
      <c r="K2583" s="2">
        <f t="shared" si="241"/>
        <v>44385</v>
      </c>
      <c r="L2583" s="9">
        <f t="shared" si="242"/>
        <v>15</v>
      </c>
      <c r="M2583" s="2">
        <f t="shared" si="243"/>
        <v>44385</v>
      </c>
      <c r="N2583" s="22">
        <v>44392</v>
      </c>
      <c r="O2583" s="22">
        <v>44498</v>
      </c>
      <c r="P2583" s="22">
        <v>44497.5</v>
      </c>
      <c r="Q2583">
        <f t="shared" si="244"/>
        <v>112.5</v>
      </c>
      <c r="R2583" s="33">
        <f t="shared" si="245"/>
        <v>3916.1250000000005</v>
      </c>
    </row>
    <row r="2584" spans="1:18" x14ac:dyDescent="0.35">
      <c r="A2584" t="s">
        <v>386</v>
      </c>
      <c r="B2584" s="29" t="s">
        <v>313</v>
      </c>
      <c r="C2584" s="22">
        <v>44392</v>
      </c>
      <c r="D2584" s="30" t="s">
        <v>347</v>
      </c>
      <c r="E2584" s="30" t="s">
        <v>348</v>
      </c>
      <c r="F2584" s="29" t="s">
        <v>344</v>
      </c>
      <c r="G2584" s="32">
        <v>19.38</v>
      </c>
      <c r="H2584" s="22">
        <v>44378</v>
      </c>
      <c r="I2584" s="23">
        <v>44392</v>
      </c>
      <c r="J2584">
        <f t="shared" si="240"/>
        <v>15</v>
      </c>
      <c r="K2584" s="2">
        <f t="shared" si="241"/>
        <v>44385</v>
      </c>
      <c r="L2584" s="9">
        <f t="shared" si="242"/>
        <v>15</v>
      </c>
      <c r="M2584" s="2">
        <f t="shared" si="243"/>
        <v>44385</v>
      </c>
      <c r="N2584" s="22">
        <v>44392</v>
      </c>
      <c r="O2584" s="22">
        <v>44498</v>
      </c>
      <c r="P2584" s="22">
        <v>44497.5</v>
      </c>
      <c r="Q2584">
        <f t="shared" si="244"/>
        <v>112.5</v>
      </c>
      <c r="R2584" s="33">
        <f t="shared" si="245"/>
        <v>2180.25</v>
      </c>
    </row>
    <row r="2585" spans="1:18" x14ac:dyDescent="0.35">
      <c r="A2585" t="s">
        <v>386</v>
      </c>
      <c r="B2585" s="29" t="s">
        <v>313</v>
      </c>
      <c r="C2585" s="22">
        <v>44392</v>
      </c>
      <c r="D2585" s="30" t="s">
        <v>201</v>
      </c>
      <c r="E2585" s="30" t="s">
        <v>202</v>
      </c>
      <c r="F2585" s="29" t="s">
        <v>344</v>
      </c>
      <c r="G2585" s="32">
        <v>167.19</v>
      </c>
      <c r="H2585" s="22">
        <v>44378</v>
      </c>
      <c r="I2585" s="23">
        <v>44392</v>
      </c>
      <c r="J2585">
        <f t="shared" si="240"/>
        <v>15</v>
      </c>
      <c r="K2585" s="2">
        <f t="shared" si="241"/>
        <v>44385</v>
      </c>
      <c r="L2585" s="9">
        <f t="shared" si="242"/>
        <v>15</v>
      </c>
      <c r="M2585" s="2">
        <f t="shared" si="243"/>
        <v>44385</v>
      </c>
      <c r="N2585" s="22">
        <v>44392</v>
      </c>
      <c r="O2585" s="22">
        <v>44498</v>
      </c>
      <c r="P2585" s="22">
        <v>44497.5</v>
      </c>
      <c r="Q2585">
        <f t="shared" si="244"/>
        <v>112.5</v>
      </c>
      <c r="R2585" s="33">
        <f t="shared" si="245"/>
        <v>18808.875</v>
      </c>
    </row>
    <row r="2586" spans="1:18" x14ac:dyDescent="0.35">
      <c r="A2586" t="s">
        <v>386</v>
      </c>
      <c r="B2586" s="29" t="s">
        <v>313</v>
      </c>
      <c r="C2586" s="22">
        <v>44392</v>
      </c>
      <c r="D2586" s="30" t="s">
        <v>349</v>
      </c>
      <c r="E2586" s="30" t="s">
        <v>350</v>
      </c>
      <c r="F2586" s="29" t="s">
        <v>351</v>
      </c>
      <c r="G2586" s="32">
        <v>51.730000000000004</v>
      </c>
      <c r="H2586" s="22">
        <v>44378</v>
      </c>
      <c r="I2586" s="23">
        <v>44392</v>
      </c>
      <c r="J2586">
        <f t="shared" si="240"/>
        <v>15</v>
      </c>
      <c r="K2586" s="2">
        <f t="shared" si="241"/>
        <v>44385</v>
      </c>
      <c r="L2586" s="9">
        <f t="shared" si="242"/>
        <v>15</v>
      </c>
      <c r="M2586" s="2">
        <f t="shared" si="243"/>
        <v>44385</v>
      </c>
      <c r="N2586" s="22">
        <v>44392</v>
      </c>
      <c r="O2586" s="22">
        <v>44498</v>
      </c>
      <c r="P2586" s="22">
        <v>44497.5</v>
      </c>
      <c r="Q2586">
        <f t="shared" si="244"/>
        <v>112.5</v>
      </c>
      <c r="R2586" s="33">
        <f t="shared" si="245"/>
        <v>5819.625</v>
      </c>
    </row>
    <row r="2587" spans="1:18" x14ac:dyDescent="0.35">
      <c r="A2587" t="s">
        <v>386</v>
      </c>
      <c r="B2587" s="29" t="s">
        <v>313</v>
      </c>
      <c r="C2587" s="22">
        <v>44392</v>
      </c>
      <c r="D2587" s="30" t="s">
        <v>352</v>
      </c>
      <c r="E2587" s="30" t="s">
        <v>353</v>
      </c>
      <c r="F2587" s="29" t="s">
        <v>354</v>
      </c>
      <c r="G2587" s="32">
        <v>2.15</v>
      </c>
      <c r="H2587" s="22">
        <v>44378</v>
      </c>
      <c r="I2587" s="23">
        <v>44392</v>
      </c>
      <c r="J2587">
        <f t="shared" si="240"/>
        <v>15</v>
      </c>
      <c r="K2587" s="2">
        <f t="shared" si="241"/>
        <v>44385</v>
      </c>
      <c r="L2587" s="9">
        <f t="shared" si="242"/>
        <v>15</v>
      </c>
      <c r="M2587" s="2">
        <f t="shared" si="243"/>
        <v>44385</v>
      </c>
      <c r="N2587" s="22">
        <v>44392</v>
      </c>
      <c r="O2587" s="22">
        <v>44498</v>
      </c>
      <c r="P2587" s="22">
        <v>44497.5</v>
      </c>
      <c r="Q2587">
        <f t="shared" si="244"/>
        <v>112.5</v>
      </c>
      <c r="R2587" s="33">
        <f t="shared" si="245"/>
        <v>241.875</v>
      </c>
    </row>
    <row r="2588" spans="1:18" x14ac:dyDescent="0.35">
      <c r="A2588" t="s">
        <v>386</v>
      </c>
      <c r="B2588" s="29" t="s">
        <v>313</v>
      </c>
      <c r="C2588" s="22">
        <v>44392</v>
      </c>
      <c r="D2588" s="30" t="s">
        <v>355</v>
      </c>
      <c r="E2588" s="30" t="s">
        <v>356</v>
      </c>
      <c r="F2588" s="29" t="s">
        <v>354</v>
      </c>
      <c r="G2588" s="32">
        <v>5.95</v>
      </c>
      <c r="H2588" s="22">
        <v>44378</v>
      </c>
      <c r="I2588" s="23">
        <v>44392</v>
      </c>
      <c r="J2588">
        <f t="shared" si="240"/>
        <v>15</v>
      </c>
      <c r="K2588" s="2">
        <f t="shared" si="241"/>
        <v>44385</v>
      </c>
      <c r="L2588" s="9">
        <f t="shared" si="242"/>
        <v>15</v>
      </c>
      <c r="M2588" s="2">
        <f t="shared" si="243"/>
        <v>44385</v>
      </c>
      <c r="N2588" s="22">
        <v>44392</v>
      </c>
      <c r="O2588" s="22">
        <v>44498</v>
      </c>
      <c r="P2588" s="22">
        <v>44497.5</v>
      </c>
      <c r="Q2588">
        <f t="shared" si="244"/>
        <v>112.5</v>
      </c>
      <c r="R2588" s="33">
        <f t="shared" si="245"/>
        <v>669.375</v>
      </c>
    </row>
    <row r="2589" spans="1:18" x14ac:dyDescent="0.35">
      <c r="A2589" t="s">
        <v>386</v>
      </c>
      <c r="B2589" s="29" t="s">
        <v>313</v>
      </c>
      <c r="C2589" s="22">
        <v>44392</v>
      </c>
      <c r="D2589" s="30" t="s">
        <v>201</v>
      </c>
      <c r="E2589" s="30" t="s">
        <v>202</v>
      </c>
      <c r="F2589" s="29" t="s">
        <v>109</v>
      </c>
      <c r="G2589" s="32">
        <v>408.95999999999987</v>
      </c>
      <c r="H2589" s="22">
        <v>44378</v>
      </c>
      <c r="I2589" s="23">
        <v>44392</v>
      </c>
      <c r="J2589">
        <f t="shared" si="240"/>
        <v>15</v>
      </c>
      <c r="K2589" s="2">
        <f t="shared" si="241"/>
        <v>44385</v>
      </c>
      <c r="L2589" s="9">
        <f t="shared" si="242"/>
        <v>15</v>
      </c>
      <c r="M2589" s="2">
        <f t="shared" si="243"/>
        <v>44385</v>
      </c>
      <c r="N2589" s="22">
        <v>44392</v>
      </c>
      <c r="O2589" s="22">
        <v>44498</v>
      </c>
      <c r="P2589" s="22">
        <v>44497.5</v>
      </c>
      <c r="Q2589">
        <f t="shared" si="244"/>
        <v>112.5</v>
      </c>
      <c r="R2589" s="33">
        <f t="shared" si="245"/>
        <v>46007.999999999985</v>
      </c>
    </row>
    <row r="2590" spans="1:18" x14ac:dyDescent="0.35">
      <c r="A2590" t="s">
        <v>386</v>
      </c>
      <c r="B2590" s="29" t="s">
        <v>313</v>
      </c>
      <c r="C2590" s="22">
        <v>44392</v>
      </c>
      <c r="D2590" s="30" t="s">
        <v>114</v>
      </c>
      <c r="E2590" s="30" t="s">
        <v>115</v>
      </c>
      <c r="F2590" s="29" t="s">
        <v>247</v>
      </c>
      <c r="G2590" s="32">
        <v>69.66</v>
      </c>
      <c r="H2590" s="22">
        <v>44378</v>
      </c>
      <c r="I2590" s="23">
        <v>44392</v>
      </c>
      <c r="J2590">
        <f t="shared" si="240"/>
        <v>15</v>
      </c>
      <c r="K2590" s="2">
        <f t="shared" si="241"/>
        <v>44385</v>
      </c>
      <c r="L2590" s="9">
        <f t="shared" si="242"/>
        <v>15</v>
      </c>
      <c r="M2590" s="2">
        <f t="shared" si="243"/>
        <v>44385</v>
      </c>
      <c r="N2590" s="22">
        <v>44392</v>
      </c>
      <c r="O2590" s="22">
        <v>44498</v>
      </c>
      <c r="P2590" s="22">
        <v>44497.5</v>
      </c>
      <c r="Q2590">
        <f t="shared" si="244"/>
        <v>112.5</v>
      </c>
      <c r="R2590" s="33">
        <f t="shared" si="245"/>
        <v>7836.75</v>
      </c>
    </row>
    <row r="2591" spans="1:18" x14ac:dyDescent="0.35">
      <c r="A2591" t="s">
        <v>386</v>
      </c>
      <c r="B2591" s="29" t="s">
        <v>313</v>
      </c>
      <c r="C2591" s="22">
        <v>44392</v>
      </c>
      <c r="D2591" s="30" t="s">
        <v>114</v>
      </c>
      <c r="E2591" s="30" t="s">
        <v>115</v>
      </c>
      <c r="F2591" s="29" t="s">
        <v>248</v>
      </c>
      <c r="G2591" s="32">
        <v>15.61</v>
      </c>
      <c r="H2591" s="22">
        <v>44378</v>
      </c>
      <c r="I2591" s="23">
        <v>44392</v>
      </c>
      <c r="J2591">
        <f t="shared" si="240"/>
        <v>15</v>
      </c>
      <c r="K2591" s="2">
        <f t="shared" si="241"/>
        <v>44385</v>
      </c>
      <c r="L2591" s="9">
        <f t="shared" si="242"/>
        <v>15</v>
      </c>
      <c r="M2591" s="2">
        <f t="shared" si="243"/>
        <v>44385</v>
      </c>
      <c r="N2591" s="22">
        <v>44392</v>
      </c>
      <c r="O2591" s="22">
        <v>44498</v>
      </c>
      <c r="P2591" s="22">
        <v>44497.5</v>
      </c>
      <c r="Q2591">
        <f t="shared" si="244"/>
        <v>112.5</v>
      </c>
      <c r="R2591" s="33">
        <f t="shared" si="245"/>
        <v>1756.125</v>
      </c>
    </row>
    <row r="2592" spans="1:18" x14ac:dyDescent="0.35">
      <c r="A2592" t="s">
        <v>386</v>
      </c>
      <c r="B2592" s="29" t="s">
        <v>313</v>
      </c>
      <c r="C2592" s="22">
        <v>44392</v>
      </c>
      <c r="D2592" s="30" t="s">
        <v>201</v>
      </c>
      <c r="E2592" s="30" t="s">
        <v>202</v>
      </c>
      <c r="F2592" s="29" t="s">
        <v>102</v>
      </c>
      <c r="G2592" s="32">
        <v>79.099999999999994</v>
      </c>
      <c r="H2592" s="22">
        <v>44378</v>
      </c>
      <c r="I2592" s="23">
        <v>44392</v>
      </c>
      <c r="J2592">
        <f t="shared" si="240"/>
        <v>15</v>
      </c>
      <c r="K2592" s="2">
        <f t="shared" si="241"/>
        <v>44385</v>
      </c>
      <c r="L2592" s="9">
        <f t="shared" si="242"/>
        <v>15</v>
      </c>
      <c r="M2592" s="2">
        <f t="shared" si="243"/>
        <v>44385</v>
      </c>
      <c r="N2592" s="22">
        <v>44392</v>
      </c>
      <c r="O2592" s="22">
        <v>44498</v>
      </c>
      <c r="P2592" s="22">
        <v>44497.5</v>
      </c>
      <c r="Q2592">
        <f t="shared" si="244"/>
        <v>112.5</v>
      </c>
      <c r="R2592" s="33">
        <f t="shared" si="245"/>
        <v>8898.75</v>
      </c>
    </row>
    <row r="2593" spans="1:18" x14ac:dyDescent="0.35">
      <c r="A2593" t="s">
        <v>386</v>
      </c>
      <c r="B2593" s="29" t="s">
        <v>313</v>
      </c>
      <c r="C2593" s="22">
        <v>44392</v>
      </c>
      <c r="D2593" s="30" t="s">
        <v>114</v>
      </c>
      <c r="E2593" s="30" t="s">
        <v>115</v>
      </c>
      <c r="F2593" s="29" t="s">
        <v>239</v>
      </c>
      <c r="G2593" s="32">
        <v>24.98</v>
      </c>
      <c r="H2593" s="22">
        <v>44378</v>
      </c>
      <c r="I2593" s="23">
        <v>44392</v>
      </c>
      <c r="J2593">
        <f t="shared" si="240"/>
        <v>15</v>
      </c>
      <c r="K2593" s="2">
        <f t="shared" si="241"/>
        <v>44385</v>
      </c>
      <c r="L2593" s="9">
        <f t="shared" si="242"/>
        <v>15</v>
      </c>
      <c r="M2593" s="2">
        <f t="shared" si="243"/>
        <v>44385</v>
      </c>
      <c r="N2593" s="22">
        <v>44392</v>
      </c>
      <c r="O2593" s="22">
        <v>44498</v>
      </c>
      <c r="P2593" s="22">
        <v>44497.5</v>
      </c>
      <c r="Q2593">
        <f t="shared" si="244"/>
        <v>112.5</v>
      </c>
      <c r="R2593" s="33">
        <f t="shared" si="245"/>
        <v>2810.25</v>
      </c>
    </row>
    <row r="2594" spans="1:18" x14ac:dyDescent="0.35">
      <c r="A2594" t="s">
        <v>386</v>
      </c>
      <c r="B2594" s="29" t="s">
        <v>313</v>
      </c>
      <c r="C2594" s="22">
        <v>44392</v>
      </c>
      <c r="D2594" s="30" t="s">
        <v>110</v>
      </c>
      <c r="E2594" s="30" t="s">
        <v>111</v>
      </c>
      <c r="F2594" s="29" t="s">
        <v>239</v>
      </c>
      <c r="G2594" s="32">
        <v>41.31</v>
      </c>
      <c r="H2594" s="22">
        <v>44378</v>
      </c>
      <c r="I2594" s="23">
        <v>44392</v>
      </c>
      <c r="J2594">
        <f t="shared" si="240"/>
        <v>15</v>
      </c>
      <c r="K2594" s="2">
        <f t="shared" si="241"/>
        <v>44385</v>
      </c>
      <c r="L2594" s="9">
        <f t="shared" si="242"/>
        <v>15</v>
      </c>
      <c r="M2594" s="2">
        <f t="shared" si="243"/>
        <v>44385</v>
      </c>
      <c r="N2594" s="22">
        <v>44392</v>
      </c>
      <c r="O2594" s="22">
        <v>44498</v>
      </c>
      <c r="P2594" s="22">
        <v>44497.5</v>
      </c>
      <c r="Q2594">
        <f t="shared" si="244"/>
        <v>112.5</v>
      </c>
      <c r="R2594" s="33">
        <f t="shared" si="245"/>
        <v>4647.375</v>
      </c>
    </row>
    <row r="2595" spans="1:18" x14ac:dyDescent="0.35">
      <c r="A2595" t="s">
        <v>386</v>
      </c>
      <c r="B2595" s="29" t="s">
        <v>313</v>
      </c>
      <c r="C2595" s="22">
        <v>44392</v>
      </c>
      <c r="D2595" s="30" t="s">
        <v>110</v>
      </c>
      <c r="E2595" s="30" t="s">
        <v>111</v>
      </c>
      <c r="F2595" s="29" t="s">
        <v>147</v>
      </c>
      <c r="G2595" s="32">
        <v>2.0099999999999998</v>
      </c>
      <c r="H2595" s="22">
        <v>44378</v>
      </c>
      <c r="I2595" s="23">
        <v>44392</v>
      </c>
      <c r="J2595">
        <f t="shared" si="240"/>
        <v>15</v>
      </c>
      <c r="K2595" s="2">
        <f t="shared" si="241"/>
        <v>44385</v>
      </c>
      <c r="L2595" s="9">
        <f t="shared" si="242"/>
        <v>15</v>
      </c>
      <c r="M2595" s="2">
        <f t="shared" si="243"/>
        <v>44385</v>
      </c>
      <c r="N2595" s="22">
        <v>44392</v>
      </c>
      <c r="O2595" s="22">
        <v>44498</v>
      </c>
      <c r="P2595" s="22">
        <v>44497.5</v>
      </c>
      <c r="Q2595">
        <f t="shared" si="244"/>
        <v>112.5</v>
      </c>
      <c r="R2595" s="33">
        <f t="shared" si="245"/>
        <v>226.12499999999997</v>
      </c>
    </row>
    <row r="2596" spans="1:18" x14ac:dyDescent="0.35">
      <c r="A2596" t="s">
        <v>386</v>
      </c>
      <c r="B2596" s="29" t="s">
        <v>313</v>
      </c>
      <c r="C2596" s="22">
        <v>44392</v>
      </c>
      <c r="D2596" s="30" t="s">
        <v>110</v>
      </c>
      <c r="E2596" s="30" t="s">
        <v>111</v>
      </c>
      <c r="F2596" s="29" t="s">
        <v>250</v>
      </c>
      <c r="G2596" s="32">
        <v>108.53999999999999</v>
      </c>
      <c r="H2596" s="22">
        <v>44378</v>
      </c>
      <c r="I2596" s="23">
        <v>44392</v>
      </c>
      <c r="J2596">
        <f t="shared" si="240"/>
        <v>15</v>
      </c>
      <c r="K2596" s="2">
        <f t="shared" si="241"/>
        <v>44385</v>
      </c>
      <c r="L2596" s="9">
        <f t="shared" si="242"/>
        <v>15</v>
      </c>
      <c r="M2596" s="2">
        <f t="shared" si="243"/>
        <v>44385</v>
      </c>
      <c r="N2596" s="22">
        <v>44392</v>
      </c>
      <c r="O2596" s="22">
        <v>44501</v>
      </c>
      <c r="P2596" s="22">
        <v>44498.5</v>
      </c>
      <c r="Q2596">
        <f t="shared" si="244"/>
        <v>113.5</v>
      </c>
      <c r="R2596" s="33">
        <f t="shared" si="245"/>
        <v>12319.289999999999</v>
      </c>
    </row>
    <row r="2597" spans="1:18" x14ac:dyDescent="0.35">
      <c r="A2597" t="s">
        <v>386</v>
      </c>
      <c r="B2597" s="29" t="s">
        <v>313</v>
      </c>
      <c r="C2597" s="22">
        <v>44392</v>
      </c>
      <c r="D2597" s="30" t="s">
        <v>148</v>
      </c>
      <c r="E2597" s="30" t="s">
        <v>149</v>
      </c>
      <c r="F2597" s="29" t="s">
        <v>205</v>
      </c>
      <c r="G2597" s="32">
        <v>385.98999999999995</v>
      </c>
      <c r="H2597" s="22">
        <v>44378</v>
      </c>
      <c r="I2597" s="23">
        <v>44392</v>
      </c>
      <c r="J2597">
        <f t="shared" si="240"/>
        <v>15</v>
      </c>
      <c r="K2597" s="2">
        <f t="shared" si="241"/>
        <v>44385</v>
      </c>
      <c r="L2597" s="9">
        <f t="shared" si="242"/>
        <v>15</v>
      </c>
      <c r="M2597" s="2">
        <f t="shared" si="243"/>
        <v>44385</v>
      </c>
      <c r="N2597" s="22">
        <v>44392</v>
      </c>
      <c r="O2597" s="22">
        <v>44501</v>
      </c>
      <c r="P2597" s="22">
        <v>44498.5</v>
      </c>
      <c r="Q2597">
        <f t="shared" si="244"/>
        <v>113.5</v>
      </c>
      <c r="R2597" s="33">
        <f t="shared" si="245"/>
        <v>43809.864999999998</v>
      </c>
    </row>
    <row r="2598" spans="1:18" x14ac:dyDescent="0.35">
      <c r="A2598" t="s">
        <v>386</v>
      </c>
      <c r="B2598" s="29" t="s">
        <v>313</v>
      </c>
      <c r="C2598" s="22">
        <v>44392</v>
      </c>
      <c r="D2598" s="30" t="s">
        <v>171</v>
      </c>
      <c r="E2598" s="30" t="s">
        <v>172</v>
      </c>
      <c r="F2598" s="29" t="s">
        <v>206</v>
      </c>
      <c r="G2598" s="32">
        <v>1020.1199999999999</v>
      </c>
      <c r="H2598" s="22">
        <v>44378</v>
      </c>
      <c r="I2598" s="23">
        <v>44392</v>
      </c>
      <c r="J2598">
        <f t="shared" si="240"/>
        <v>15</v>
      </c>
      <c r="K2598" s="2">
        <f t="shared" si="241"/>
        <v>44385</v>
      </c>
      <c r="L2598" s="9">
        <f t="shared" si="242"/>
        <v>15</v>
      </c>
      <c r="M2598" s="2">
        <f t="shared" si="243"/>
        <v>44385</v>
      </c>
      <c r="N2598" s="22">
        <v>44392</v>
      </c>
      <c r="O2598" s="22">
        <v>44501</v>
      </c>
      <c r="P2598" s="22">
        <v>44498.5</v>
      </c>
      <c r="Q2598">
        <f t="shared" si="244"/>
        <v>113.5</v>
      </c>
      <c r="R2598" s="33">
        <f t="shared" si="245"/>
        <v>115783.61999999998</v>
      </c>
    </row>
    <row r="2599" spans="1:18" x14ac:dyDescent="0.35">
      <c r="A2599" t="s">
        <v>386</v>
      </c>
      <c r="B2599" s="29" t="s">
        <v>313</v>
      </c>
      <c r="C2599" s="22">
        <v>44392</v>
      </c>
      <c r="D2599" s="30" t="s">
        <v>207</v>
      </c>
      <c r="E2599" s="30" t="s">
        <v>208</v>
      </c>
      <c r="F2599" s="29" t="s">
        <v>209</v>
      </c>
      <c r="G2599" s="32">
        <v>75.399999999999991</v>
      </c>
      <c r="H2599" s="22">
        <v>44378</v>
      </c>
      <c r="I2599" s="23">
        <v>44392</v>
      </c>
      <c r="J2599">
        <f t="shared" si="240"/>
        <v>15</v>
      </c>
      <c r="K2599" s="2">
        <f t="shared" si="241"/>
        <v>44385</v>
      </c>
      <c r="L2599" s="9">
        <f t="shared" si="242"/>
        <v>15</v>
      </c>
      <c r="M2599" s="2">
        <f t="shared" si="243"/>
        <v>44385</v>
      </c>
      <c r="N2599" s="22">
        <v>44392</v>
      </c>
      <c r="O2599" s="22">
        <v>44501</v>
      </c>
      <c r="P2599" s="22">
        <v>44498.5</v>
      </c>
      <c r="Q2599">
        <f t="shared" si="244"/>
        <v>113.5</v>
      </c>
      <c r="R2599" s="33">
        <f t="shared" si="245"/>
        <v>8557.9</v>
      </c>
    </row>
    <row r="2600" spans="1:18" x14ac:dyDescent="0.35">
      <c r="A2600" t="s">
        <v>386</v>
      </c>
      <c r="B2600" s="29" t="s">
        <v>313</v>
      </c>
      <c r="C2600" s="22">
        <v>44392</v>
      </c>
      <c r="D2600" s="30" t="s">
        <v>171</v>
      </c>
      <c r="E2600" s="30" t="s">
        <v>172</v>
      </c>
      <c r="F2600" s="29" t="s">
        <v>210</v>
      </c>
      <c r="G2600" s="32">
        <v>349.92000000000007</v>
      </c>
      <c r="H2600" s="22">
        <v>44378</v>
      </c>
      <c r="I2600" s="23">
        <v>44392</v>
      </c>
      <c r="J2600">
        <f t="shared" si="240"/>
        <v>15</v>
      </c>
      <c r="K2600" s="2">
        <f t="shared" si="241"/>
        <v>44385</v>
      </c>
      <c r="L2600" s="9">
        <f t="shared" si="242"/>
        <v>15</v>
      </c>
      <c r="M2600" s="2">
        <f t="shared" si="243"/>
        <v>44385</v>
      </c>
      <c r="N2600" s="22">
        <v>44392</v>
      </c>
      <c r="O2600" s="22">
        <v>44501</v>
      </c>
      <c r="P2600" s="22">
        <v>44498.5</v>
      </c>
      <c r="Q2600">
        <f t="shared" si="244"/>
        <v>113.5</v>
      </c>
      <c r="R2600" s="33">
        <f t="shared" si="245"/>
        <v>39715.920000000006</v>
      </c>
    </row>
    <row r="2601" spans="1:18" x14ac:dyDescent="0.35">
      <c r="A2601" t="s">
        <v>386</v>
      </c>
      <c r="B2601" s="29" t="s">
        <v>313</v>
      </c>
      <c r="C2601" s="22">
        <v>44392</v>
      </c>
      <c r="D2601" s="30" t="s">
        <v>110</v>
      </c>
      <c r="E2601" s="30" t="s">
        <v>111</v>
      </c>
      <c r="F2601" s="29" t="s">
        <v>214</v>
      </c>
      <c r="G2601" s="32">
        <v>105.58</v>
      </c>
      <c r="H2601" s="22">
        <v>44378</v>
      </c>
      <c r="I2601" s="23">
        <v>44392</v>
      </c>
      <c r="J2601">
        <f t="shared" si="240"/>
        <v>15</v>
      </c>
      <c r="K2601" s="2">
        <f t="shared" si="241"/>
        <v>44385</v>
      </c>
      <c r="L2601" s="9">
        <f t="shared" si="242"/>
        <v>15</v>
      </c>
      <c r="M2601" s="2">
        <f t="shared" si="243"/>
        <v>44385</v>
      </c>
      <c r="N2601" s="22">
        <v>44392</v>
      </c>
      <c r="O2601" s="22">
        <v>44501</v>
      </c>
      <c r="P2601" s="22">
        <v>44498.5</v>
      </c>
      <c r="Q2601">
        <f t="shared" si="244"/>
        <v>113.5</v>
      </c>
      <c r="R2601" s="33">
        <f t="shared" si="245"/>
        <v>11983.33</v>
      </c>
    </row>
    <row r="2602" spans="1:18" x14ac:dyDescent="0.35">
      <c r="A2602" t="s">
        <v>386</v>
      </c>
      <c r="B2602" s="29" t="s">
        <v>313</v>
      </c>
      <c r="C2602" s="22">
        <v>44392</v>
      </c>
      <c r="D2602" s="30" t="s">
        <v>110</v>
      </c>
      <c r="E2602" s="30" t="s">
        <v>111</v>
      </c>
      <c r="F2602" s="29" t="s">
        <v>221</v>
      </c>
      <c r="G2602" s="32">
        <v>190.69</v>
      </c>
      <c r="H2602" s="22">
        <v>44378</v>
      </c>
      <c r="I2602" s="23">
        <v>44392</v>
      </c>
      <c r="J2602">
        <f t="shared" si="240"/>
        <v>15</v>
      </c>
      <c r="K2602" s="2">
        <f t="shared" si="241"/>
        <v>44385</v>
      </c>
      <c r="L2602" s="9">
        <f t="shared" si="242"/>
        <v>15</v>
      </c>
      <c r="M2602" s="2">
        <f t="shared" si="243"/>
        <v>44385</v>
      </c>
      <c r="N2602" s="22">
        <v>44392</v>
      </c>
      <c r="O2602" s="22">
        <v>44501</v>
      </c>
      <c r="P2602" s="22">
        <v>44498.5</v>
      </c>
      <c r="Q2602">
        <f t="shared" si="244"/>
        <v>113.5</v>
      </c>
      <c r="R2602" s="33">
        <f t="shared" si="245"/>
        <v>21643.314999999999</v>
      </c>
    </row>
    <row r="2603" spans="1:18" x14ac:dyDescent="0.35">
      <c r="A2603" t="s">
        <v>386</v>
      </c>
      <c r="B2603" s="29" t="s">
        <v>313</v>
      </c>
      <c r="C2603" s="22">
        <v>44392</v>
      </c>
      <c r="D2603" s="30" t="s">
        <v>199</v>
      </c>
      <c r="E2603" s="30" t="s">
        <v>200</v>
      </c>
      <c r="F2603" s="29" t="s">
        <v>89</v>
      </c>
      <c r="G2603" s="32">
        <v>1091.69</v>
      </c>
      <c r="H2603" s="22">
        <v>44378</v>
      </c>
      <c r="I2603" s="23">
        <v>44392</v>
      </c>
      <c r="J2603">
        <f t="shared" si="240"/>
        <v>15</v>
      </c>
      <c r="K2603" s="2">
        <f t="shared" si="241"/>
        <v>44385</v>
      </c>
      <c r="L2603" s="9">
        <f t="shared" si="242"/>
        <v>15</v>
      </c>
      <c r="M2603" s="2">
        <f t="shared" si="243"/>
        <v>44385</v>
      </c>
      <c r="N2603" s="22">
        <v>44392</v>
      </c>
      <c r="O2603" s="22">
        <v>44501</v>
      </c>
      <c r="P2603" s="22">
        <v>44498.5</v>
      </c>
      <c r="Q2603">
        <f t="shared" si="244"/>
        <v>113.5</v>
      </c>
      <c r="R2603" s="33">
        <f t="shared" si="245"/>
        <v>123906.815</v>
      </c>
    </row>
    <row r="2604" spans="1:18" x14ac:dyDescent="0.35">
      <c r="A2604" t="s">
        <v>386</v>
      </c>
      <c r="B2604" s="29" t="s">
        <v>313</v>
      </c>
      <c r="C2604" s="22">
        <v>44392</v>
      </c>
      <c r="D2604" s="30" t="s">
        <v>110</v>
      </c>
      <c r="E2604" s="30" t="s">
        <v>111</v>
      </c>
      <c r="F2604" s="29" t="s">
        <v>223</v>
      </c>
      <c r="G2604" s="32">
        <v>188.03</v>
      </c>
      <c r="H2604" s="22">
        <v>44378</v>
      </c>
      <c r="I2604" s="23">
        <v>44392</v>
      </c>
      <c r="J2604">
        <f t="shared" si="240"/>
        <v>15</v>
      </c>
      <c r="K2604" s="2">
        <f t="shared" si="241"/>
        <v>44385</v>
      </c>
      <c r="L2604" s="9">
        <f t="shared" si="242"/>
        <v>15</v>
      </c>
      <c r="M2604" s="2">
        <f t="shared" si="243"/>
        <v>44385</v>
      </c>
      <c r="N2604" s="22">
        <v>44392</v>
      </c>
      <c r="O2604" s="22">
        <v>44501</v>
      </c>
      <c r="P2604" s="22">
        <v>44498.5</v>
      </c>
      <c r="Q2604">
        <f t="shared" si="244"/>
        <v>113.5</v>
      </c>
      <c r="R2604" s="33">
        <f t="shared" si="245"/>
        <v>21341.404999999999</v>
      </c>
    </row>
    <row r="2605" spans="1:18" x14ac:dyDescent="0.35">
      <c r="A2605" t="s">
        <v>386</v>
      </c>
      <c r="B2605" s="29" t="s">
        <v>313</v>
      </c>
      <c r="C2605" s="22">
        <v>44392</v>
      </c>
      <c r="D2605" s="30" t="s">
        <v>201</v>
      </c>
      <c r="E2605" s="30" t="s">
        <v>202</v>
      </c>
      <c r="F2605" s="29" t="s">
        <v>203</v>
      </c>
      <c r="G2605" s="32">
        <v>4.41</v>
      </c>
      <c r="H2605" s="22">
        <v>44378</v>
      </c>
      <c r="I2605" s="23">
        <v>44392</v>
      </c>
      <c r="J2605">
        <f t="shared" si="240"/>
        <v>15</v>
      </c>
      <c r="K2605" s="2">
        <f t="shared" si="241"/>
        <v>44385</v>
      </c>
      <c r="L2605" s="9">
        <f t="shared" si="242"/>
        <v>15</v>
      </c>
      <c r="M2605" s="2">
        <f t="shared" si="243"/>
        <v>44385</v>
      </c>
      <c r="N2605" s="22">
        <v>44392</v>
      </c>
      <c r="O2605" s="22">
        <v>44501</v>
      </c>
      <c r="P2605" s="22">
        <v>44498.5</v>
      </c>
      <c r="Q2605">
        <f t="shared" si="244"/>
        <v>113.5</v>
      </c>
      <c r="R2605" s="33">
        <f t="shared" si="245"/>
        <v>500.53500000000003</v>
      </c>
    </row>
    <row r="2606" spans="1:18" x14ac:dyDescent="0.35">
      <c r="A2606" t="s">
        <v>386</v>
      </c>
      <c r="B2606" s="29" t="s">
        <v>313</v>
      </c>
      <c r="C2606" s="22">
        <v>44392</v>
      </c>
      <c r="D2606" s="30" t="s">
        <v>110</v>
      </c>
      <c r="E2606" s="30" t="s">
        <v>111</v>
      </c>
      <c r="F2606" s="29" t="s">
        <v>224</v>
      </c>
      <c r="G2606" s="32">
        <v>68.16</v>
      </c>
      <c r="H2606" s="22">
        <v>44378</v>
      </c>
      <c r="I2606" s="23">
        <v>44392</v>
      </c>
      <c r="J2606">
        <f t="shared" si="240"/>
        <v>15</v>
      </c>
      <c r="K2606" s="2">
        <f t="shared" si="241"/>
        <v>44385</v>
      </c>
      <c r="L2606" s="9">
        <f t="shared" si="242"/>
        <v>15</v>
      </c>
      <c r="M2606" s="2">
        <f t="shared" si="243"/>
        <v>44385</v>
      </c>
      <c r="N2606" s="22">
        <v>44392</v>
      </c>
      <c r="O2606" s="22">
        <v>44501</v>
      </c>
      <c r="P2606" s="22">
        <v>44498.5</v>
      </c>
      <c r="Q2606">
        <f t="shared" si="244"/>
        <v>113.5</v>
      </c>
      <c r="R2606" s="33">
        <f t="shared" si="245"/>
        <v>7736.16</v>
      </c>
    </row>
    <row r="2607" spans="1:18" x14ac:dyDescent="0.35">
      <c r="A2607" t="s">
        <v>386</v>
      </c>
      <c r="B2607" s="29" t="s">
        <v>313</v>
      </c>
      <c r="C2607" s="22">
        <v>44392</v>
      </c>
      <c r="D2607" s="30" t="s">
        <v>201</v>
      </c>
      <c r="E2607" s="30" t="s">
        <v>202</v>
      </c>
      <c r="F2607" s="29" t="s">
        <v>382</v>
      </c>
      <c r="G2607" s="32">
        <v>2</v>
      </c>
      <c r="H2607" s="22">
        <v>44378</v>
      </c>
      <c r="I2607" s="23">
        <v>44392</v>
      </c>
      <c r="J2607">
        <f t="shared" si="240"/>
        <v>15</v>
      </c>
      <c r="K2607" s="2">
        <f t="shared" si="241"/>
        <v>44385</v>
      </c>
      <c r="L2607" s="9">
        <f t="shared" si="242"/>
        <v>15</v>
      </c>
      <c r="M2607" s="2">
        <f t="shared" si="243"/>
        <v>44385</v>
      </c>
      <c r="N2607" s="22">
        <v>44392</v>
      </c>
      <c r="O2607" s="22">
        <v>44501</v>
      </c>
      <c r="P2607" s="22">
        <v>44498.5</v>
      </c>
      <c r="Q2607">
        <f t="shared" si="244"/>
        <v>113.5</v>
      </c>
      <c r="R2607" s="33">
        <f t="shared" si="245"/>
        <v>227</v>
      </c>
    </row>
    <row r="2608" spans="1:18" x14ac:dyDescent="0.35">
      <c r="A2608" t="s">
        <v>386</v>
      </c>
      <c r="B2608" s="29" t="s">
        <v>313</v>
      </c>
      <c r="C2608" s="22">
        <v>44392</v>
      </c>
      <c r="D2608" s="30" t="s">
        <v>99</v>
      </c>
      <c r="E2608" s="30" t="s">
        <v>100</v>
      </c>
      <c r="F2608" s="29" t="s">
        <v>382</v>
      </c>
      <c r="G2608" s="32">
        <v>406.8</v>
      </c>
      <c r="H2608" s="22">
        <v>44378</v>
      </c>
      <c r="I2608" s="23">
        <v>44392</v>
      </c>
      <c r="J2608">
        <f t="shared" si="240"/>
        <v>15</v>
      </c>
      <c r="K2608" s="2">
        <f t="shared" si="241"/>
        <v>44385</v>
      </c>
      <c r="L2608" s="9">
        <f t="shared" si="242"/>
        <v>15</v>
      </c>
      <c r="M2608" s="2">
        <f t="shared" si="243"/>
        <v>44385</v>
      </c>
      <c r="N2608" s="22">
        <v>44392</v>
      </c>
      <c r="O2608" s="22">
        <v>44501</v>
      </c>
      <c r="P2608" s="22">
        <v>44498.5</v>
      </c>
      <c r="Q2608">
        <f t="shared" si="244"/>
        <v>113.5</v>
      </c>
      <c r="R2608" s="33">
        <f t="shared" si="245"/>
        <v>46171.8</v>
      </c>
    </row>
    <row r="2609" spans="1:18" x14ac:dyDescent="0.35">
      <c r="A2609" t="s">
        <v>386</v>
      </c>
      <c r="B2609" s="29" t="s">
        <v>313</v>
      </c>
      <c r="C2609" s="22">
        <v>44392</v>
      </c>
      <c r="D2609" s="30" t="s">
        <v>345</v>
      </c>
      <c r="E2609" s="30" t="s">
        <v>346</v>
      </c>
      <c r="F2609" s="29" t="s">
        <v>343</v>
      </c>
      <c r="G2609" s="32">
        <v>2.17</v>
      </c>
      <c r="H2609" s="22">
        <v>44378</v>
      </c>
      <c r="I2609" s="23">
        <v>44392</v>
      </c>
      <c r="J2609">
        <f t="shared" si="240"/>
        <v>15</v>
      </c>
      <c r="K2609" s="2">
        <f t="shared" si="241"/>
        <v>44385</v>
      </c>
      <c r="L2609" s="9">
        <f t="shared" si="242"/>
        <v>15</v>
      </c>
      <c r="M2609" s="2">
        <f t="shared" si="243"/>
        <v>44385</v>
      </c>
      <c r="N2609" s="22">
        <v>44392</v>
      </c>
      <c r="O2609" s="22">
        <v>44501</v>
      </c>
      <c r="P2609" s="22">
        <v>44498.5</v>
      </c>
      <c r="Q2609">
        <f t="shared" si="244"/>
        <v>113.5</v>
      </c>
      <c r="R2609" s="33">
        <f t="shared" si="245"/>
        <v>246.29499999999999</v>
      </c>
    </row>
    <row r="2610" spans="1:18" x14ac:dyDescent="0.35">
      <c r="A2610" t="s">
        <v>386</v>
      </c>
      <c r="B2610" s="29" t="s">
        <v>313</v>
      </c>
      <c r="C2610" s="22">
        <v>44392</v>
      </c>
      <c r="D2610" s="30" t="s">
        <v>110</v>
      </c>
      <c r="E2610" s="30" t="s">
        <v>111</v>
      </c>
      <c r="F2610" s="29" t="s">
        <v>230</v>
      </c>
      <c r="G2610" s="32">
        <v>108.65</v>
      </c>
      <c r="H2610" s="22">
        <v>44378</v>
      </c>
      <c r="I2610" s="23">
        <v>44392</v>
      </c>
      <c r="J2610">
        <f t="shared" si="240"/>
        <v>15</v>
      </c>
      <c r="K2610" s="2">
        <f t="shared" si="241"/>
        <v>44385</v>
      </c>
      <c r="L2610" s="9">
        <f t="shared" si="242"/>
        <v>15</v>
      </c>
      <c r="M2610" s="2">
        <f t="shared" si="243"/>
        <v>44385</v>
      </c>
      <c r="N2610" s="22">
        <v>44392</v>
      </c>
      <c r="O2610" s="22">
        <v>44501</v>
      </c>
      <c r="P2610" s="22">
        <v>44498.5</v>
      </c>
      <c r="Q2610">
        <f t="shared" si="244"/>
        <v>113.5</v>
      </c>
      <c r="R2610" s="33">
        <f t="shared" si="245"/>
        <v>12331.775000000001</v>
      </c>
    </row>
    <row r="2611" spans="1:18" x14ac:dyDescent="0.35">
      <c r="A2611" t="s">
        <v>386</v>
      </c>
      <c r="B2611" s="29" t="s">
        <v>313</v>
      </c>
      <c r="C2611" s="22">
        <v>44392</v>
      </c>
      <c r="D2611" s="30" t="s">
        <v>171</v>
      </c>
      <c r="E2611" s="30" t="s">
        <v>172</v>
      </c>
      <c r="F2611" s="29" t="s">
        <v>231</v>
      </c>
      <c r="G2611" s="32">
        <v>375.61</v>
      </c>
      <c r="H2611" s="22">
        <v>44378</v>
      </c>
      <c r="I2611" s="23">
        <v>44392</v>
      </c>
      <c r="J2611">
        <f t="shared" si="240"/>
        <v>15</v>
      </c>
      <c r="K2611" s="2">
        <f t="shared" si="241"/>
        <v>44385</v>
      </c>
      <c r="L2611" s="9">
        <f t="shared" si="242"/>
        <v>15</v>
      </c>
      <c r="M2611" s="2">
        <f t="shared" si="243"/>
        <v>44385</v>
      </c>
      <c r="N2611" s="22">
        <v>44392</v>
      </c>
      <c r="O2611" s="22">
        <v>44501</v>
      </c>
      <c r="P2611" s="22">
        <v>44498.5</v>
      </c>
      <c r="Q2611">
        <f t="shared" si="244"/>
        <v>113.5</v>
      </c>
      <c r="R2611" s="33">
        <f t="shared" si="245"/>
        <v>42631.735000000001</v>
      </c>
    </row>
    <row r="2612" spans="1:18" x14ac:dyDescent="0.35">
      <c r="A2612" t="s">
        <v>386</v>
      </c>
      <c r="B2612" s="29" t="s">
        <v>313</v>
      </c>
      <c r="C2612" s="22">
        <v>44392</v>
      </c>
      <c r="D2612" s="30" t="s">
        <v>201</v>
      </c>
      <c r="E2612" s="30" t="s">
        <v>202</v>
      </c>
      <c r="F2612" s="29" t="s">
        <v>142</v>
      </c>
      <c r="G2612" s="32">
        <v>10.8</v>
      </c>
      <c r="H2612" s="22">
        <v>44378</v>
      </c>
      <c r="I2612" s="23">
        <v>44392</v>
      </c>
      <c r="J2612">
        <f t="shared" si="240"/>
        <v>15</v>
      </c>
      <c r="K2612" s="2">
        <f t="shared" si="241"/>
        <v>44385</v>
      </c>
      <c r="L2612" s="9">
        <f t="shared" si="242"/>
        <v>15</v>
      </c>
      <c r="M2612" s="2">
        <f t="shared" si="243"/>
        <v>44385</v>
      </c>
      <c r="N2612" s="22">
        <v>44392</v>
      </c>
      <c r="O2612" s="22">
        <v>44501</v>
      </c>
      <c r="P2612" s="22">
        <v>44498.5</v>
      </c>
      <c r="Q2612">
        <f t="shared" si="244"/>
        <v>113.5</v>
      </c>
      <c r="R2612" s="33">
        <f t="shared" si="245"/>
        <v>1225.8000000000002</v>
      </c>
    </row>
    <row r="2613" spans="1:18" x14ac:dyDescent="0.35">
      <c r="A2613" t="s">
        <v>386</v>
      </c>
      <c r="B2613" s="29" t="s">
        <v>313</v>
      </c>
      <c r="C2613" s="22">
        <v>44392</v>
      </c>
      <c r="D2613" s="30" t="s">
        <v>345</v>
      </c>
      <c r="E2613" s="30" t="s">
        <v>346</v>
      </c>
      <c r="F2613" s="29" t="s">
        <v>367</v>
      </c>
      <c r="G2613" s="32">
        <v>2.17</v>
      </c>
      <c r="H2613" s="22">
        <v>44378</v>
      </c>
      <c r="I2613" s="23">
        <v>44392</v>
      </c>
      <c r="J2613">
        <f t="shared" si="240"/>
        <v>15</v>
      </c>
      <c r="K2613" s="2">
        <f t="shared" si="241"/>
        <v>44385</v>
      </c>
      <c r="L2613" s="9">
        <f t="shared" si="242"/>
        <v>15</v>
      </c>
      <c r="M2613" s="2">
        <f t="shared" si="243"/>
        <v>44385</v>
      </c>
      <c r="N2613" s="22">
        <v>44392</v>
      </c>
      <c r="O2613" s="22">
        <v>44501</v>
      </c>
      <c r="P2613" s="22">
        <v>44498.5</v>
      </c>
      <c r="Q2613">
        <f t="shared" si="244"/>
        <v>113.5</v>
      </c>
      <c r="R2613" s="33">
        <f t="shared" si="245"/>
        <v>246.29499999999999</v>
      </c>
    </row>
    <row r="2614" spans="1:18" x14ac:dyDescent="0.35">
      <c r="A2614" t="s">
        <v>386</v>
      </c>
      <c r="B2614" s="29" t="s">
        <v>313</v>
      </c>
      <c r="C2614" s="22">
        <v>44392</v>
      </c>
      <c r="D2614" s="30" t="s">
        <v>201</v>
      </c>
      <c r="E2614" s="30" t="s">
        <v>202</v>
      </c>
      <c r="F2614" s="29" t="s">
        <v>101</v>
      </c>
      <c r="G2614" s="32">
        <v>182.54</v>
      </c>
      <c r="H2614" s="22">
        <v>44378</v>
      </c>
      <c r="I2614" s="23">
        <v>44392</v>
      </c>
      <c r="J2614">
        <f t="shared" si="240"/>
        <v>15</v>
      </c>
      <c r="K2614" s="2">
        <f t="shared" si="241"/>
        <v>44385</v>
      </c>
      <c r="L2614" s="9">
        <f t="shared" si="242"/>
        <v>15</v>
      </c>
      <c r="M2614" s="2">
        <f t="shared" si="243"/>
        <v>44385</v>
      </c>
      <c r="N2614" s="22">
        <v>44392</v>
      </c>
      <c r="O2614" s="22">
        <v>44501</v>
      </c>
      <c r="P2614" s="22">
        <v>44498.5</v>
      </c>
      <c r="Q2614">
        <f t="shared" si="244"/>
        <v>113.5</v>
      </c>
      <c r="R2614" s="33">
        <f t="shared" si="245"/>
        <v>20718.29</v>
      </c>
    </row>
    <row r="2615" spans="1:18" x14ac:dyDescent="0.35">
      <c r="A2615" t="s">
        <v>386</v>
      </c>
      <c r="B2615" s="29" t="s">
        <v>313</v>
      </c>
      <c r="C2615" s="22">
        <v>44392</v>
      </c>
      <c r="D2615" s="30" t="s">
        <v>110</v>
      </c>
      <c r="E2615" s="30" t="s">
        <v>111</v>
      </c>
      <c r="F2615" s="29" t="s">
        <v>266</v>
      </c>
      <c r="G2615" s="32">
        <v>25.15</v>
      </c>
      <c r="H2615" s="22">
        <v>44378</v>
      </c>
      <c r="I2615" s="23">
        <v>44392</v>
      </c>
      <c r="J2615">
        <f t="shared" si="240"/>
        <v>15</v>
      </c>
      <c r="K2615" s="2">
        <f t="shared" si="241"/>
        <v>44385</v>
      </c>
      <c r="L2615" s="9">
        <f t="shared" si="242"/>
        <v>15</v>
      </c>
      <c r="M2615" s="2">
        <f t="shared" si="243"/>
        <v>44385</v>
      </c>
      <c r="N2615" s="22">
        <v>44392</v>
      </c>
      <c r="O2615" s="22">
        <v>44501</v>
      </c>
      <c r="P2615" s="22">
        <v>44498.5</v>
      </c>
      <c r="Q2615">
        <f t="shared" si="244"/>
        <v>113.5</v>
      </c>
      <c r="R2615" s="33">
        <f t="shared" si="245"/>
        <v>2854.5249999999996</v>
      </c>
    </row>
    <row r="2616" spans="1:18" x14ac:dyDescent="0.35">
      <c r="A2616" t="s">
        <v>386</v>
      </c>
      <c r="B2616" s="29" t="s">
        <v>313</v>
      </c>
      <c r="C2616" s="22">
        <v>44392</v>
      </c>
      <c r="D2616" s="30" t="s">
        <v>347</v>
      </c>
      <c r="E2616" s="30" t="s">
        <v>348</v>
      </c>
      <c r="F2616" s="29" t="s">
        <v>316</v>
      </c>
      <c r="G2616" s="32">
        <v>11.3</v>
      </c>
      <c r="H2616" s="22">
        <v>44378</v>
      </c>
      <c r="I2616" s="23">
        <v>44392</v>
      </c>
      <c r="J2616">
        <f t="shared" si="240"/>
        <v>15</v>
      </c>
      <c r="K2616" s="2">
        <f t="shared" si="241"/>
        <v>44385</v>
      </c>
      <c r="L2616" s="9">
        <f t="shared" si="242"/>
        <v>15</v>
      </c>
      <c r="M2616" s="2">
        <f t="shared" si="243"/>
        <v>44385</v>
      </c>
      <c r="N2616" s="22">
        <v>44392</v>
      </c>
      <c r="O2616" s="22">
        <v>44501</v>
      </c>
      <c r="P2616" s="22">
        <v>44498.5</v>
      </c>
      <c r="Q2616">
        <f t="shared" si="244"/>
        <v>113.5</v>
      </c>
      <c r="R2616" s="33">
        <f t="shared" si="245"/>
        <v>1282.5500000000002</v>
      </c>
    </row>
    <row r="2617" spans="1:18" x14ac:dyDescent="0.35">
      <c r="A2617" t="s">
        <v>386</v>
      </c>
      <c r="B2617" s="29" t="s">
        <v>313</v>
      </c>
      <c r="C2617" s="22">
        <v>44392</v>
      </c>
      <c r="D2617" s="30" t="s">
        <v>110</v>
      </c>
      <c r="E2617" s="30" t="s">
        <v>111</v>
      </c>
      <c r="F2617" s="29" t="s">
        <v>252</v>
      </c>
      <c r="G2617" s="32">
        <v>130.97</v>
      </c>
      <c r="H2617" s="22">
        <v>44378</v>
      </c>
      <c r="I2617" s="23">
        <v>44392</v>
      </c>
      <c r="J2617">
        <f t="shared" si="240"/>
        <v>15</v>
      </c>
      <c r="K2617" s="2">
        <f t="shared" si="241"/>
        <v>44385</v>
      </c>
      <c r="L2617" s="9">
        <f t="shared" si="242"/>
        <v>15</v>
      </c>
      <c r="M2617" s="2">
        <f t="shared" si="243"/>
        <v>44385</v>
      </c>
      <c r="N2617" s="22">
        <v>44392</v>
      </c>
      <c r="O2617" s="22">
        <v>44501</v>
      </c>
      <c r="P2617" s="22">
        <v>44498.5</v>
      </c>
      <c r="Q2617">
        <f t="shared" si="244"/>
        <v>113.5</v>
      </c>
      <c r="R2617" s="33">
        <f t="shared" si="245"/>
        <v>14865.094999999999</v>
      </c>
    </row>
    <row r="2618" spans="1:18" x14ac:dyDescent="0.35">
      <c r="A2618" t="s">
        <v>386</v>
      </c>
      <c r="B2618" s="29" t="s">
        <v>313</v>
      </c>
      <c r="C2618" s="22">
        <v>44392</v>
      </c>
      <c r="D2618" s="30" t="s">
        <v>201</v>
      </c>
      <c r="E2618" s="30" t="s">
        <v>202</v>
      </c>
      <c r="F2618" s="29" t="s">
        <v>357</v>
      </c>
      <c r="G2618" s="32">
        <v>17.48</v>
      </c>
      <c r="H2618" s="22">
        <v>44378</v>
      </c>
      <c r="I2618" s="23">
        <v>44392</v>
      </c>
      <c r="J2618">
        <f t="shared" si="240"/>
        <v>15</v>
      </c>
      <c r="K2618" s="2">
        <f t="shared" si="241"/>
        <v>44385</v>
      </c>
      <c r="L2618" s="9">
        <f t="shared" si="242"/>
        <v>15</v>
      </c>
      <c r="M2618" s="2">
        <f t="shared" si="243"/>
        <v>44385</v>
      </c>
      <c r="N2618" s="22">
        <v>44392</v>
      </c>
      <c r="O2618" s="22">
        <v>44501</v>
      </c>
      <c r="P2618" s="22">
        <v>44498.5</v>
      </c>
      <c r="Q2618">
        <f t="shared" si="244"/>
        <v>113.5</v>
      </c>
      <c r="R2618" s="33">
        <f t="shared" si="245"/>
        <v>1983.98</v>
      </c>
    </row>
    <row r="2619" spans="1:18" x14ac:dyDescent="0.35">
      <c r="A2619" t="s">
        <v>386</v>
      </c>
      <c r="B2619" s="29" t="s">
        <v>313</v>
      </c>
      <c r="C2619" s="22">
        <v>44392</v>
      </c>
      <c r="D2619" s="30" t="s">
        <v>110</v>
      </c>
      <c r="E2619" s="30" t="s">
        <v>111</v>
      </c>
      <c r="F2619" s="29" t="s">
        <v>242</v>
      </c>
      <c r="G2619" s="32">
        <v>195.85000000000002</v>
      </c>
      <c r="H2619" s="22">
        <v>44378</v>
      </c>
      <c r="I2619" s="23">
        <v>44392</v>
      </c>
      <c r="J2619">
        <f t="shared" si="240"/>
        <v>15</v>
      </c>
      <c r="K2619" s="2">
        <f t="shared" si="241"/>
        <v>44385</v>
      </c>
      <c r="L2619" s="9">
        <f t="shared" si="242"/>
        <v>15</v>
      </c>
      <c r="M2619" s="2">
        <f t="shared" si="243"/>
        <v>44385</v>
      </c>
      <c r="N2619" s="22">
        <v>44392</v>
      </c>
      <c r="O2619" s="22">
        <v>44501</v>
      </c>
      <c r="P2619" s="22">
        <v>44498.5</v>
      </c>
      <c r="Q2619">
        <f t="shared" si="244"/>
        <v>113.5</v>
      </c>
      <c r="R2619" s="33">
        <f t="shared" si="245"/>
        <v>22228.975000000002</v>
      </c>
    </row>
    <row r="2620" spans="1:18" x14ac:dyDescent="0.35">
      <c r="A2620" t="s">
        <v>386</v>
      </c>
      <c r="B2620" s="29" t="s">
        <v>313</v>
      </c>
      <c r="C2620" s="22">
        <v>44392</v>
      </c>
      <c r="D2620" s="30" t="s">
        <v>358</v>
      </c>
      <c r="E2620" s="30" t="s">
        <v>359</v>
      </c>
      <c r="F2620" s="29" t="s">
        <v>360</v>
      </c>
      <c r="G2620" s="32">
        <v>13.69</v>
      </c>
      <c r="H2620" s="22">
        <v>44378</v>
      </c>
      <c r="I2620" s="23">
        <v>44392</v>
      </c>
      <c r="J2620">
        <f t="shared" ref="J2620:J2682" si="246">I2620-H2620+1</f>
        <v>15</v>
      </c>
      <c r="K2620" s="2">
        <f t="shared" ref="K2620:K2682" si="247">(H2620+I2620)/2</f>
        <v>44385</v>
      </c>
      <c r="L2620" s="9">
        <f t="shared" si="242"/>
        <v>15</v>
      </c>
      <c r="M2620" s="2">
        <f t="shared" si="243"/>
        <v>44385</v>
      </c>
      <c r="N2620" s="22">
        <v>44392</v>
      </c>
      <c r="O2620" s="22">
        <v>44501</v>
      </c>
      <c r="P2620" s="22">
        <v>44498.5</v>
      </c>
      <c r="Q2620">
        <f t="shared" si="244"/>
        <v>113.5</v>
      </c>
      <c r="R2620" s="33">
        <f t="shared" si="245"/>
        <v>1553.8150000000001</v>
      </c>
    </row>
    <row r="2621" spans="1:18" x14ac:dyDescent="0.35">
      <c r="A2621" t="s">
        <v>386</v>
      </c>
      <c r="B2621" s="29" t="s">
        <v>313</v>
      </c>
      <c r="C2621" s="22">
        <v>44392</v>
      </c>
      <c r="D2621" s="30" t="s">
        <v>361</v>
      </c>
      <c r="E2621" s="30" t="s">
        <v>362</v>
      </c>
      <c r="F2621" s="29" t="s">
        <v>363</v>
      </c>
      <c r="G2621" s="32">
        <v>23.65</v>
      </c>
      <c r="H2621" s="22">
        <v>44378</v>
      </c>
      <c r="I2621" s="23">
        <v>44392</v>
      </c>
      <c r="J2621">
        <f t="shared" si="246"/>
        <v>15</v>
      </c>
      <c r="K2621" s="2">
        <f t="shared" si="247"/>
        <v>44385</v>
      </c>
      <c r="L2621" s="9">
        <f t="shared" si="242"/>
        <v>15</v>
      </c>
      <c r="M2621" s="2">
        <f t="shared" si="243"/>
        <v>44385</v>
      </c>
      <c r="N2621" s="22">
        <v>44392</v>
      </c>
      <c r="O2621" s="22">
        <v>44501</v>
      </c>
      <c r="P2621" s="22">
        <v>44498.5</v>
      </c>
      <c r="Q2621">
        <f t="shared" si="244"/>
        <v>113.5</v>
      </c>
      <c r="R2621" s="33">
        <f t="shared" si="245"/>
        <v>2684.2749999999996</v>
      </c>
    </row>
    <row r="2622" spans="1:18" x14ac:dyDescent="0.35">
      <c r="A2622" t="s">
        <v>386</v>
      </c>
      <c r="B2622" s="29" t="s">
        <v>313</v>
      </c>
      <c r="C2622" s="22">
        <v>44392</v>
      </c>
      <c r="D2622" s="30" t="s">
        <v>201</v>
      </c>
      <c r="E2622" s="30" t="s">
        <v>202</v>
      </c>
      <c r="F2622" s="29" t="s">
        <v>364</v>
      </c>
      <c r="G2622" s="32">
        <v>6.81</v>
      </c>
      <c r="H2622" s="22">
        <v>44378</v>
      </c>
      <c r="I2622" s="23">
        <v>44392</v>
      </c>
      <c r="J2622">
        <f t="shared" si="246"/>
        <v>15</v>
      </c>
      <c r="K2622" s="2">
        <f t="shared" si="247"/>
        <v>44385</v>
      </c>
      <c r="L2622" s="9">
        <f t="shared" si="242"/>
        <v>15</v>
      </c>
      <c r="M2622" s="2">
        <f t="shared" si="243"/>
        <v>44385</v>
      </c>
      <c r="N2622" s="22">
        <v>44392</v>
      </c>
      <c r="O2622" s="22">
        <v>44501</v>
      </c>
      <c r="P2622" s="22">
        <v>44498.5</v>
      </c>
      <c r="Q2622">
        <f t="shared" si="244"/>
        <v>113.5</v>
      </c>
      <c r="R2622" s="33">
        <f t="shared" si="245"/>
        <v>772.93499999999995</v>
      </c>
    </row>
    <row r="2623" spans="1:18" x14ac:dyDescent="0.35">
      <c r="A2623" t="s">
        <v>389</v>
      </c>
      <c r="B2623" s="29" t="s">
        <v>313</v>
      </c>
      <c r="C2623" s="22">
        <v>44407</v>
      </c>
      <c r="D2623" s="30" t="s">
        <v>87</v>
      </c>
      <c r="E2623" s="30" t="s">
        <v>88</v>
      </c>
      <c r="F2623" s="29" t="s">
        <v>89</v>
      </c>
      <c r="G2623" s="32">
        <v>3.37</v>
      </c>
      <c r="H2623" s="22">
        <v>44393</v>
      </c>
      <c r="I2623" s="23">
        <v>44408</v>
      </c>
      <c r="J2623">
        <f t="shared" si="246"/>
        <v>16</v>
      </c>
      <c r="K2623" s="2">
        <f t="shared" si="247"/>
        <v>44400.5</v>
      </c>
      <c r="L2623" s="9">
        <f t="shared" si="242"/>
        <v>16</v>
      </c>
      <c r="M2623" s="2">
        <f t="shared" si="243"/>
        <v>44400.5</v>
      </c>
      <c r="N2623" s="22">
        <v>44407</v>
      </c>
      <c r="O2623" s="22">
        <v>44410</v>
      </c>
      <c r="P2623" s="22">
        <v>44407.5</v>
      </c>
      <c r="Q2623">
        <f t="shared" si="244"/>
        <v>7</v>
      </c>
      <c r="R2623" s="33">
        <f t="shared" si="245"/>
        <v>23.59</v>
      </c>
    </row>
    <row r="2624" spans="1:18" x14ac:dyDescent="0.35">
      <c r="A2624" t="s">
        <v>389</v>
      </c>
      <c r="B2624" s="29" t="s">
        <v>313</v>
      </c>
      <c r="C2624" s="22">
        <v>44407</v>
      </c>
      <c r="D2624" s="30" t="s">
        <v>90</v>
      </c>
      <c r="E2624" s="30" t="s">
        <v>91</v>
      </c>
      <c r="F2624" s="29" t="s">
        <v>89</v>
      </c>
      <c r="G2624" s="32">
        <v>4.04</v>
      </c>
      <c r="H2624" s="22">
        <v>44393</v>
      </c>
      <c r="I2624" s="23">
        <v>44408</v>
      </c>
      <c r="J2624">
        <f t="shared" si="246"/>
        <v>16</v>
      </c>
      <c r="K2624" s="2">
        <f t="shared" si="247"/>
        <v>44400.5</v>
      </c>
      <c r="L2624" s="9">
        <f t="shared" si="242"/>
        <v>16</v>
      </c>
      <c r="M2624" s="2">
        <f t="shared" si="243"/>
        <v>44400.5</v>
      </c>
      <c r="N2624" s="22">
        <v>44407</v>
      </c>
      <c r="O2624" s="22">
        <v>44410</v>
      </c>
      <c r="P2624" s="22">
        <v>44407.5</v>
      </c>
      <c r="Q2624">
        <f t="shared" si="244"/>
        <v>7</v>
      </c>
      <c r="R2624" s="33">
        <f t="shared" si="245"/>
        <v>28.28</v>
      </c>
    </row>
    <row r="2625" spans="1:18" x14ac:dyDescent="0.35">
      <c r="A2625" t="s">
        <v>389</v>
      </c>
      <c r="B2625" s="29" t="s">
        <v>313</v>
      </c>
      <c r="C2625" s="22">
        <v>44407</v>
      </c>
      <c r="D2625" s="30" t="s">
        <v>92</v>
      </c>
      <c r="E2625" s="30" t="s">
        <v>93</v>
      </c>
      <c r="F2625" s="29" t="s">
        <v>89</v>
      </c>
      <c r="G2625" s="32">
        <v>4.04</v>
      </c>
      <c r="H2625" s="22">
        <v>44393</v>
      </c>
      <c r="I2625" s="23">
        <v>44408</v>
      </c>
      <c r="J2625">
        <f t="shared" si="246"/>
        <v>16</v>
      </c>
      <c r="K2625" s="2">
        <f t="shared" si="247"/>
        <v>44400.5</v>
      </c>
      <c r="L2625" s="9">
        <f t="shared" si="242"/>
        <v>16</v>
      </c>
      <c r="M2625" s="2">
        <f t="shared" si="243"/>
        <v>44400.5</v>
      </c>
      <c r="N2625" s="22">
        <v>44407</v>
      </c>
      <c r="O2625" s="22">
        <v>44410</v>
      </c>
      <c r="P2625" s="22">
        <v>44407.5</v>
      </c>
      <c r="Q2625">
        <f t="shared" si="244"/>
        <v>7</v>
      </c>
      <c r="R2625" s="33">
        <f t="shared" si="245"/>
        <v>28.28</v>
      </c>
    </row>
    <row r="2626" spans="1:18" x14ac:dyDescent="0.35">
      <c r="A2626" t="s">
        <v>389</v>
      </c>
      <c r="B2626" s="29" t="s">
        <v>313</v>
      </c>
      <c r="C2626" s="22">
        <v>44407</v>
      </c>
      <c r="D2626" s="30" t="s">
        <v>87</v>
      </c>
      <c r="E2626" s="30" t="s">
        <v>88</v>
      </c>
      <c r="F2626" s="29" t="s">
        <v>89</v>
      </c>
      <c r="G2626" s="32">
        <v>91.45</v>
      </c>
      <c r="H2626" s="22">
        <v>44393</v>
      </c>
      <c r="I2626" s="23">
        <v>44408</v>
      </c>
      <c r="J2626">
        <f t="shared" si="246"/>
        <v>16</v>
      </c>
      <c r="K2626" s="2">
        <f t="shared" si="247"/>
        <v>44400.5</v>
      </c>
      <c r="L2626" s="9">
        <f t="shared" si="242"/>
        <v>16</v>
      </c>
      <c r="M2626" s="2">
        <f t="shared" si="243"/>
        <v>44400.5</v>
      </c>
      <c r="N2626" s="22">
        <v>44407</v>
      </c>
      <c r="O2626" s="22">
        <v>44410</v>
      </c>
      <c r="P2626" s="22">
        <v>44407.5</v>
      </c>
      <c r="Q2626">
        <f t="shared" si="244"/>
        <v>7</v>
      </c>
      <c r="R2626" s="33">
        <f t="shared" si="245"/>
        <v>640.15</v>
      </c>
    </row>
    <row r="2627" spans="1:18" x14ac:dyDescent="0.35">
      <c r="A2627" t="s">
        <v>389</v>
      </c>
      <c r="B2627" s="29" t="s">
        <v>313</v>
      </c>
      <c r="C2627" s="22">
        <v>44407</v>
      </c>
      <c r="D2627" s="30" t="s">
        <v>90</v>
      </c>
      <c r="E2627" s="30" t="s">
        <v>91</v>
      </c>
      <c r="F2627" s="29" t="s">
        <v>89</v>
      </c>
      <c r="G2627" s="32">
        <v>21.97</v>
      </c>
      <c r="H2627" s="22">
        <v>44393</v>
      </c>
      <c r="I2627" s="23">
        <v>44408</v>
      </c>
      <c r="J2627">
        <f t="shared" si="246"/>
        <v>16</v>
      </c>
      <c r="K2627" s="2">
        <f t="shared" si="247"/>
        <v>44400.5</v>
      </c>
      <c r="L2627" s="9">
        <f t="shared" si="242"/>
        <v>16</v>
      </c>
      <c r="M2627" s="2">
        <f t="shared" si="243"/>
        <v>44400.5</v>
      </c>
      <c r="N2627" s="22">
        <v>44407</v>
      </c>
      <c r="O2627" s="22">
        <v>44410</v>
      </c>
      <c r="P2627" s="22">
        <v>44407.5</v>
      </c>
      <c r="Q2627">
        <f t="shared" si="244"/>
        <v>7</v>
      </c>
      <c r="R2627" s="33">
        <f t="shared" si="245"/>
        <v>153.79</v>
      </c>
    </row>
    <row r="2628" spans="1:18" x14ac:dyDescent="0.35">
      <c r="A2628" t="s">
        <v>389</v>
      </c>
      <c r="B2628" s="29" t="s">
        <v>313</v>
      </c>
      <c r="C2628" s="22">
        <v>44407</v>
      </c>
      <c r="D2628" s="30" t="s">
        <v>92</v>
      </c>
      <c r="E2628" s="30" t="s">
        <v>93</v>
      </c>
      <c r="F2628" s="29" t="s">
        <v>89</v>
      </c>
      <c r="G2628" s="32">
        <v>21.97</v>
      </c>
      <c r="H2628" s="22">
        <v>44393</v>
      </c>
      <c r="I2628" s="23">
        <v>44408</v>
      </c>
      <c r="J2628">
        <f t="shared" si="246"/>
        <v>16</v>
      </c>
      <c r="K2628" s="2">
        <f t="shared" si="247"/>
        <v>44400.5</v>
      </c>
      <c r="L2628" s="9">
        <f t="shared" si="242"/>
        <v>16</v>
      </c>
      <c r="M2628" s="2">
        <f t="shared" si="243"/>
        <v>44400.5</v>
      </c>
      <c r="N2628" s="22">
        <v>44407</v>
      </c>
      <c r="O2628" s="22">
        <v>44410</v>
      </c>
      <c r="P2628" s="22">
        <v>44407.5</v>
      </c>
      <c r="Q2628">
        <f t="shared" si="244"/>
        <v>7</v>
      </c>
      <c r="R2628" s="33">
        <f t="shared" si="245"/>
        <v>153.79</v>
      </c>
    </row>
    <row r="2629" spans="1:18" x14ac:dyDescent="0.35">
      <c r="A2629" t="s">
        <v>389</v>
      </c>
      <c r="B2629" s="29" t="s">
        <v>313</v>
      </c>
      <c r="C2629" s="22">
        <v>44407</v>
      </c>
      <c r="D2629" s="30" t="s">
        <v>87</v>
      </c>
      <c r="E2629" s="30" t="s">
        <v>88</v>
      </c>
      <c r="F2629" s="29" t="s">
        <v>89</v>
      </c>
      <c r="G2629" s="32">
        <v>138.01</v>
      </c>
      <c r="H2629" s="22">
        <v>44393</v>
      </c>
      <c r="I2629" s="23">
        <v>44408</v>
      </c>
      <c r="J2629">
        <f t="shared" si="246"/>
        <v>16</v>
      </c>
      <c r="K2629" s="2">
        <f t="shared" si="247"/>
        <v>44400.5</v>
      </c>
      <c r="L2629" s="9">
        <f t="shared" si="242"/>
        <v>16</v>
      </c>
      <c r="M2629" s="2">
        <f t="shared" si="243"/>
        <v>44400.5</v>
      </c>
      <c r="N2629" s="22">
        <v>44407</v>
      </c>
      <c r="O2629" s="22">
        <v>44410</v>
      </c>
      <c r="P2629" s="22">
        <v>44407.5</v>
      </c>
      <c r="Q2629">
        <f t="shared" si="244"/>
        <v>7</v>
      </c>
      <c r="R2629" s="33">
        <f t="shared" si="245"/>
        <v>966.06999999999994</v>
      </c>
    </row>
    <row r="2630" spans="1:18" x14ac:dyDescent="0.35">
      <c r="A2630" t="s">
        <v>389</v>
      </c>
      <c r="B2630" s="29" t="s">
        <v>313</v>
      </c>
      <c r="C2630" s="22">
        <v>44407</v>
      </c>
      <c r="D2630" s="30" t="s">
        <v>90</v>
      </c>
      <c r="E2630" s="30" t="s">
        <v>91</v>
      </c>
      <c r="F2630" s="29" t="s">
        <v>89</v>
      </c>
      <c r="G2630" s="32">
        <v>23.96</v>
      </c>
      <c r="H2630" s="22">
        <v>44393</v>
      </c>
      <c r="I2630" s="23">
        <v>44408</v>
      </c>
      <c r="J2630">
        <f t="shared" si="246"/>
        <v>16</v>
      </c>
      <c r="K2630" s="2">
        <f t="shared" si="247"/>
        <v>44400.5</v>
      </c>
      <c r="L2630" s="9">
        <f t="shared" si="242"/>
        <v>16</v>
      </c>
      <c r="M2630" s="2">
        <f t="shared" si="243"/>
        <v>44400.5</v>
      </c>
      <c r="N2630" s="22">
        <v>44407</v>
      </c>
      <c r="O2630" s="22">
        <v>44410</v>
      </c>
      <c r="P2630" s="22">
        <v>44407.5</v>
      </c>
      <c r="Q2630">
        <f t="shared" si="244"/>
        <v>7</v>
      </c>
      <c r="R2630" s="33">
        <f t="shared" si="245"/>
        <v>167.72</v>
      </c>
    </row>
    <row r="2631" spans="1:18" x14ac:dyDescent="0.35">
      <c r="A2631" t="s">
        <v>389</v>
      </c>
      <c r="B2631" s="29" t="s">
        <v>313</v>
      </c>
      <c r="C2631" s="22">
        <v>44407</v>
      </c>
      <c r="D2631" s="30" t="s">
        <v>92</v>
      </c>
      <c r="E2631" s="30" t="s">
        <v>93</v>
      </c>
      <c r="F2631" s="29" t="s">
        <v>89</v>
      </c>
      <c r="G2631" s="32">
        <v>23.96</v>
      </c>
      <c r="H2631" s="22">
        <v>44393</v>
      </c>
      <c r="I2631" s="23">
        <v>44408</v>
      </c>
      <c r="J2631">
        <f t="shared" si="246"/>
        <v>16</v>
      </c>
      <c r="K2631" s="2">
        <f t="shared" si="247"/>
        <v>44400.5</v>
      </c>
      <c r="L2631" s="9">
        <f t="shared" si="242"/>
        <v>16</v>
      </c>
      <c r="M2631" s="2">
        <f t="shared" si="243"/>
        <v>44400.5</v>
      </c>
      <c r="N2631" s="22">
        <v>44407</v>
      </c>
      <c r="O2631" s="22">
        <v>44410</v>
      </c>
      <c r="P2631" s="22">
        <v>44407.5</v>
      </c>
      <c r="Q2631">
        <f t="shared" si="244"/>
        <v>7</v>
      </c>
      <c r="R2631" s="33">
        <f t="shared" si="245"/>
        <v>167.72</v>
      </c>
    </row>
    <row r="2632" spans="1:18" x14ac:dyDescent="0.35">
      <c r="A2632" t="s">
        <v>389</v>
      </c>
      <c r="B2632" s="29" t="s">
        <v>313</v>
      </c>
      <c r="C2632" s="22">
        <v>44407</v>
      </c>
      <c r="D2632" s="30" t="s">
        <v>99</v>
      </c>
      <c r="E2632" s="30" t="s">
        <v>100</v>
      </c>
      <c r="F2632" s="29" t="s">
        <v>109</v>
      </c>
      <c r="G2632" s="32">
        <v>50</v>
      </c>
      <c r="H2632" s="22">
        <v>44393</v>
      </c>
      <c r="I2632" s="23">
        <v>44408</v>
      </c>
      <c r="J2632">
        <f t="shared" si="246"/>
        <v>16</v>
      </c>
      <c r="K2632" s="2">
        <f t="shared" si="247"/>
        <v>44400.5</v>
      </c>
      <c r="L2632" s="9">
        <f t="shared" si="242"/>
        <v>16</v>
      </c>
      <c r="M2632" s="2">
        <f t="shared" si="243"/>
        <v>44400.5</v>
      </c>
      <c r="N2632" s="22">
        <v>44407</v>
      </c>
      <c r="O2632" s="22">
        <v>44412</v>
      </c>
      <c r="P2632" s="22">
        <v>44411.5</v>
      </c>
      <c r="Q2632">
        <f t="shared" si="244"/>
        <v>11</v>
      </c>
      <c r="R2632" s="33">
        <f t="shared" si="245"/>
        <v>550</v>
      </c>
    </row>
    <row r="2633" spans="1:18" x14ac:dyDescent="0.35">
      <c r="A2633" t="s">
        <v>389</v>
      </c>
      <c r="B2633" s="29" t="s">
        <v>313</v>
      </c>
      <c r="C2633" s="22">
        <v>44407</v>
      </c>
      <c r="D2633" s="30" t="s">
        <v>87</v>
      </c>
      <c r="E2633" s="30" t="s">
        <v>88</v>
      </c>
      <c r="F2633" s="29" t="s">
        <v>89</v>
      </c>
      <c r="G2633" s="32">
        <v>331.83</v>
      </c>
      <c r="H2633" s="22">
        <v>44393</v>
      </c>
      <c r="I2633" s="23">
        <v>44408</v>
      </c>
      <c r="J2633">
        <f t="shared" si="246"/>
        <v>16</v>
      </c>
      <c r="K2633" s="2">
        <f t="shared" si="247"/>
        <v>44400.5</v>
      </c>
      <c r="L2633" s="9">
        <f t="shared" si="242"/>
        <v>16</v>
      </c>
      <c r="M2633" s="2">
        <f t="shared" si="243"/>
        <v>44400.5</v>
      </c>
      <c r="N2633" s="22">
        <v>44407</v>
      </c>
      <c r="O2633" s="22">
        <v>44410</v>
      </c>
      <c r="P2633" s="22">
        <v>44407.5</v>
      </c>
      <c r="Q2633">
        <f t="shared" si="244"/>
        <v>7</v>
      </c>
      <c r="R2633" s="33">
        <f t="shared" si="245"/>
        <v>2322.81</v>
      </c>
    </row>
    <row r="2634" spans="1:18" x14ac:dyDescent="0.35">
      <c r="A2634" t="s">
        <v>389</v>
      </c>
      <c r="B2634" s="29" t="s">
        <v>313</v>
      </c>
      <c r="C2634" s="22">
        <v>44407</v>
      </c>
      <c r="D2634" s="30" t="s">
        <v>90</v>
      </c>
      <c r="E2634" s="30" t="s">
        <v>91</v>
      </c>
      <c r="F2634" s="29" t="s">
        <v>89</v>
      </c>
      <c r="G2634" s="32">
        <v>61.64</v>
      </c>
      <c r="H2634" s="22">
        <v>44393</v>
      </c>
      <c r="I2634" s="23">
        <v>44408</v>
      </c>
      <c r="J2634">
        <f t="shared" si="246"/>
        <v>16</v>
      </c>
      <c r="K2634" s="2">
        <f t="shared" si="247"/>
        <v>44400.5</v>
      </c>
      <c r="L2634" s="9">
        <f t="shared" si="242"/>
        <v>16</v>
      </c>
      <c r="M2634" s="2">
        <f t="shared" si="243"/>
        <v>44400.5</v>
      </c>
      <c r="N2634" s="22">
        <v>44407</v>
      </c>
      <c r="O2634" s="22">
        <v>44410</v>
      </c>
      <c r="P2634" s="22">
        <v>44407.5</v>
      </c>
      <c r="Q2634">
        <f t="shared" si="244"/>
        <v>7</v>
      </c>
      <c r="R2634" s="33">
        <f t="shared" si="245"/>
        <v>431.48</v>
      </c>
    </row>
    <row r="2635" spans="1:18" x14ac:dyDescent="0.35">
      <c r="A2635" t="s">
        <v>389</v>
      </c>
      <c r="B2635" s="29" t="s">
        <v>313</v>
      </c>
      <c r="C2635" s="22">
        <v>44407</v>
      </c>
      <c r="D2635" s="30" t="s">
        <v>92</v>
      </c>
      <c r="E2635" s="30" t="s">
        <v>93</v>
      </c>
      <c r="F2635" s="29" t="s">
        <v>89</v>
      </c>
      <c r="G2635" s="32">
        <v>61.64</v>
      </c>
      <c r="H2635" s="22">
        <v>44393</v>
      </c>
      <c r="I2635" s="23">
        <v>44408</v>
      </c>
      <c r="J2635">
        <f t="shared" si="246"/>
        <v>16</v>
      </c>
      <c r="K2635" s="2">
        <f t="shared" si="247"/>
        <v>44400.5</v>
      </c>
      <c r="L2635" s="9">
        <f t="shared" ref="L2635:L2698" si="248">I2635-H2635+1</f>
        <v>16</v>
      </c>
      <c r="M2635" s="2">
        <f t="shared" ref="M2635:M2698" si="249">(H2635+I2635)/2</f>
        <v>44400.5</v>
      </c>
      <c r="N2635" s="22">
        <v>44407</v>
      </c>
      <c r="O2635" s="22">
        <v>44410</v>
      </c>
      <c r="P2635" s="22">
        <v>44407.5</v>
      </c>
      <c r="Q2635">
        <f t="shared" ref="Q2635:Q2698" si="250">P2635-M2635</f>
        <v>7</v>
      </c>
      <c r="R2635" s="33">
        <f t="shared" ref="R2635:R2698" si="251">Q2635*G2635</f>
        <v>431.48</v>
      </c>
    </row>
    <row r="2636" spans="1:18" x14ac:dyDescent="0.35">
      <c r="A2636" t="s">
        <v>389</v>
      </c>
      <c r="B2636" s="29" t="s">
        <v>313</v>
      </c>
      <c r="C2636" s="22">
        <v>44407</v>
      </c>
      <c r="D2636" s="30" t="s">
        <v>99</v>
      </c>
      <c r="E2636" s="30" t="s">
        <v>100</v>
      </c>
      <c r="F2636" s="29" t="s">
        <v>109</v>
      </c>
      <c r="G2636" s="32">
        <v>156</v>
      </c>
      <c r="H2636" s="22">
        <v>44393</v>
      </c>
      <c r="I2636" s="23">
        <v>44408</v>
      </c>
      <c r="J2636">
        <f t="shared" si="246"/>
        <v>16</v>
      </c>
      <c r="K2636" s="2">
        <f t="shared" si="247"/>
        <v>44400.5</v>
      </c>
      <c r="L2636" s="9">
        <f t="shared" si="248"/>
        <v>16</v>
      </c>
      <c r="M2636" s="2">
        <f t="shared" si="249"/>
        <v>44400.5</v>
      </c>
      <c r="N2636" s="22">
        <v>44407</v>
      </c>
      <c r="O2636" s="22">
        <v>44412</v>
      </c>
      <c r="P2636" s="22">
        <v>44411.5</v>
      </c>
      <c r="Q2636">
        <f t="shared" si="250"/>
        <v>11</v>
      </c>
      <c r="R2636" s="33">
        <f t="shared" si="251"/>
        <v>1716</v>
      </c>
    </row>
    <row r="2637" spans="1:18" x14ac:dyDescent="0.35">
      <c r="A2637" t="s">
        <v>389</v>
      </c>
      <c r="B2637" s="29" t="s">
        <v>313</v>
      </c>
      <c r="C2637" s="22">
        <v>44407</v>
      </c>
      <c r="D2637" s="30" t="s">
        <v>87</v>
      </c>
      <c r="E2637" s="30" t="s">
        <v>88</v>
      </c>
      <c r="F2637" s="29" t="s">
        <v>89</v>
      </c>
      <c r="G2637" s="32">
        <v>576.02</v>
      </c>
      <c r="H2637" s="22">
        <v>44393</v>
      </c>
      <c r="I2637" s="23">
        <v>44408</v>
      </c>
      <c r="J2637">
        <f t="shared" si="246"/>
        <v>16</v>
      </c>
      <c r="K2637" s="2">
        <f t="shared" si="247"/>
        <v>44400.5</v>
      </c>
      <c r="L2637" s="9">
        <f t="shared" si="248"/>
        <v>16</v>
      </c>
      <c r="M2637" s="2">
        <f t="shared" si="249"/>
        <v>44400.5</v>
      </c>
      <c r="N2637" s="22">
        <v>44407</v>
      </c>
      <c r="O2637" s="22">
        <v>44410</v>
      </c>
      <c r="P2637" s="22">
        <v>44407.5</v>
      </c>
      <c r="Q2637">
        <f t="shared" si="250"/>
        <v>7</v>
      </c>
      <c r="R2637" s="33">
        <f t="shared" si="251"/>
        <v>4032.14</v>
      </c>
    </row>
    <row r="2638" spans="1:18" x14ac:dyDescent="0.35">
      <c r="A2638" t="s">
        <v>389</v>
      </c>
      <c r="B2638" s="29" t="s">
        <v>313</v>
      </c>
      <c r="C2638" s="22">
        <v>44407</v>
      </c>
      <c r="D2638" s="30" t="s">
        <v>90</v>
      </c>
      <c r="E2638" s="30" t="s">
        <v>91</v>
      </c>
      <c r="F2638" s="29" t="s">
        <v>89</v>
      </c>
      <c r="G2638" s="32">
        <v>152.49</v>
      </c>
      <c r="H2638" s="22">
        <v>44393</v>
      </c>
      <c r="I2638" s="23">
        <v>44408</v>
      </c>
      <c r="J2638">
        <f t="shared" si="246"/>
        <v>16</v>
      </c>
      <c r="K2638" s="2">
        <f t="shared" si="247"/>
        <v>44400.5</v>
      </c>
      <c r="L2638" s="9">
        <f t="shared" si="248"/>
        <v>16</v>
      </c>
      <c r="M2638" s="2">
        <f t="shared" si="249"/>
        <v>44400.5</v>
      </c>
      <c r="N2638" s="22">
        <v>44407</v>
      </c>
      <c r="O2638" s="22">
        <v>44410</v>
      </c>
      <c r="P2638" s="22">
        <v>44407.5</v>
      </c>
      <c r="Q2638">
        <f t="shared" si="250"/>
        <v>7</v>
      </c>
      <c r="R2638" s="33">
        <f t="shared" si="251"/>
        <v>1067.43</v>
      </c>
    </row>
    <row r="2639" spans="1:18" x14ac:dyDescent="0.35">
      <c r="A2639" t="s">
        <v>389</v>
      </c>
      <c r="B2639" s="29" t="s">
        <v>313</v>
      </c>
      <c r="C2639" s="22">
        <v>44407</v>
      </c>
      <c r="D2639" s="30" t="s">
        <v>92</v>
      </c>
      <c r="E2639" s="30" t="s">
        <v>93</v>
      </c>
      <c r="F2639" s="29" t="s">
        <v>89</v>
      </c>
      <c r="G2639" s="32">
        <v>152.49</v>
      </c>
      <c r="H2639" s="22">
        <v>44393</v>
      </c>
      <c r="I2639" s="23">
        <v>44408</v>
      </c>
      <c r="J2639">
        <f t="shared" si="246"/>
        <v>16</v>
      </c>
      <c r="K2639" s="2">
        <f t="shared" si="247"/>
        <v>44400.5</v>
      </c>
      <c r="L2639" s="9">
        <f t="shared" si="248"/>
        <v>16</v>
      </c>
      <c r="M2639" s="2">
        <f t="shared" si="249"/>
        <v>44400.5</v>
      </c>
      <c r="N2639" s="22">
        <v>44407</v>
      </c>
      <c r="O2639" s="22">
        <v>44410</v>
      </c>
      <c r="P2639" s="22">
        <v>44407.5</v>
      </c>
      <c r="Q2639">
        <f t="shared" si="250"/>
        <v>7</v>
      </c>
      <c r="R2639" s="33">
        <f t="shared" si="251"/>
        <v>1067.43</v>
      </c>
    </row>
    <row r="2640" spans="1:18" x14ac:dyDescent="0.35">
      <c r="A2640" t="s">
        <v>389</v>
      </c>
      <c r="B2640" s="29" t="s">
        <v>313</v>
      </c>
      <c r="C2640" s="22">
        <v>44407</v>
      </c>
      <c r="D2640" s="30" t="s">
        <v>99</v>
      </c>
      <c r="E2640" s="30" t="s">
        <v>100</v>
      </c>
      <c r="F2640" s="29" t="s">
        <v>109</v>
      </c>
      <c r="G2640" s="32">
        <v>253</v>
      </c>
      <c r="H2640" s="22">
        <v>44393</v>
      </c>
      <c r="I2640" s="23">
        <v>44408</v>
      </c>
      <c r="J2640">
        <f t="shared" si="246"/>
        <v>16</v>
      </c>
      <c r="K2640" s="2">
        <f t="shared" si="247"/>
        <v>44400.5</v>
      </c>
      <c r="L2640" s="9">
        <f t="shared" si="248"/>
        <v>16</v>
      </c>
      <c r="M2640" s="2">
        <f t="shared" si="249"/>
        <v>44400.5</v>
      </c>
      <c r="N2640" s="22">
        <v>44407</v>
      </c>
      <c r="O2640" s="22">
        <v>44412</v>
      </c>
      <c r="P2640" s="22">
        <v>44411.5</v>
      </c>
      <c r="Q2640">
        <f t="shared" si="250"/>
        <v>11</v>
      </c>
      <c r="R2640" s="33">
        <f t="shared" si="251"/>
        <v>2783</v>
      </c>
    </row>
    <row r="2641" spans="1:18" x14ac:dyDescent="0.35">
      <c r="A2641" t="s">
        <v>389</v>
      </c>
      <c r="B2641" s="29" t="s">
        <v>313</v>
      </c>
      <c r="C2641" s="22">
        <v>44407</v>
      </c>
      <c r="D2641" s="30" t="s">
        <v>87</v>
      </c>
      <c r="E2641" s="30" t="s">
        <v>88</v>
      </c>
      <c r="F2641" s="29" t="s">
        <v>89</v>
      </c>
      <c r="G2641" s="32">
        <v>444.49</v>
      </c>
      <c r="H2641" s="22">
        <v>44393</v>
      </c>
      <c r="I2641" s="23">
        <v>44408</v>
      </c>
      <c r="J2641">
        <f t="shared" si="246"/>
        <v>16</v>
      </c>
      <c r="K2641" s="2">
        <f t="shared" si="247"/>
        <v>44400.5</v>
      </c>
      <c r="L2641" s="9">
        <f t="shared" si="248"/>
        <v>16</v>
      </c>
      <c r="M2641" s="2">
        <f t="shared" si="249"/>
        <v>44400.5</v>
      </c>
      <c r="N2641" s="22">
        <v>44407</v>
      </c>
      <c r="O2641" s="22">
        <v>44410</v>
      </c>
      <c r="P2641" s="22">
        <v>44407.5</v>
      </c>
      <c r="Q2641">
        <f t="shared" si="250"/>
        <v>7</v>
      </c>
      <c r="R2641" s="33">
        <f t="shared" si="251"/>
        <v>3111.4300000000003</v>
      </c>
    </row>
    <row r="2642" spans="1:18" x14ac:dyDescent="0.35">
      <c r="A2642" t="s">
        <v>389</v>
      </c>
      <c r="B2642" s="29" t="s">
        <v>313</v>
      </c>
      <c r="C2642" s="22">
        <v>44407</v>
      </c>
      <c r="D2642" s="30" t="s">
        <v>90</v>
      </c>
      <c r="E2642" s="30" t="s">
        <v>91</v>
      </c>
      <c r="F2642" s="29" t="s">
        <v>89</v>
      </c>
      <c r="G2642" s="32">
        <v>49.69</v>
      </c>
      <c r="H2642" s="22">
        <v>44393</v>
      </c>
      <c r="I2642" s="23">
        <v>44408</v>
      </c>
      <c r="J2642">
        <f t="shared" si="246"/>
        <v>16</v>
      </c>
      <c r="K2642" s="2">
        <f t="shared" si="247"/>
        <v>44400.5</v>
      </c>
      <c r="L2642" s="9">
        <f t="shared" si="248"/>
        <v>16</v>
      </c>
      <c r="M2642" s="2">
        <f t="shared" si="249"/>
        <v>44400.5</v>
      </c>
      <c r="N2642" s="22">
        <v>44407</v>
      </c>
      <c r="O2642" s="22">
        <v>44410</v>
      </c>
      <c r="P2642" s="22">
        <v>44407.5</v>
      </c>
      <c r="Q2642">
        <f t="shared" si="250"/>
        <v>7</v>
      </c>
      <c r="R2642" s="33">
        <f t="shared" si="251"/>
        <v>347.83</v>
      </c>
    </row>
    <row r="2643" spans="1:18" x14ac:dyDescent="0.35">
      <c r="A2643" t="s">
        <v>389</v>
      </c>
      <c r="B2643" s="29" t="s">
        <v>313</v>
      </c>
      <c r="C2643" s="22">
        <v>44407</v>
      </c>
      <c r="D2643" s="30" t="s">
        <v>92</v>
      </c>
      <c r="E2643" s="30" t="s">
        <v>93</v>
      </c>
      <c r="F2643" s="29" t="s">
        <v>89</v>
      </c>
      <c r="G2643" s="32">
        <v>49.69</v>
      </c>
      <c r="H2643" s="22">
        <v>44393</v>
      </c>
      <c r="I2643" s="23">
        <v>44408</v>
      </c>
      <c r="J2643">
        <f t="shared" si="246"/>
        <v>16</v>
      </c>
      <c r="K2643" s="2">
        <f t="shared" si="247"/>
        <v>44400.5</v>
      </c>
      <c r="L2643" s="9">
        <f t="shared" si="248"/>
        <v>16</v>
      </c>
      <c r="M2643" s="2">
        <f t="shared" si="249"/>
        <v>44400.5</v>
      </c>
      <c r="N2643" s="22">
        <v>44407</v>
      </c>
      <c r="O2643" s="22">
        <v>44410</v>
      </c>
      <c r="P2643" s="22">
        <v>44407.5</v>
      </c>
      <c r="Q2643">
        <f t="shared" si="250"/>
        <v>7</v>
      </c>
      <c r="R2643" s="33">
        <f t="shared" si="251"/>
        <v>347.83</v>
      </c>
    </row>
    <row r="2644" spans="1:18" x14ac:dyDescent="0.35">
      <c r="A2644" t="s">
        <v>389</v>
      </c>
      <c r="B2644" s="29" t="s">
        <v>313</v>
      </c>
      <c r="C2644" s="22">
        <v>44407</v>
      </c>
      <c r="D2644" s="30" t="s">
        <v>99</v>
      </c>
      <c r="E2644" s="30" t="s">
        <v>100</v>
      </c>
      <c r="F2644" s="29" t="s">
        <v>109</v>
      </c>
      <c r="G2644" s="32">
        <v>148</v>
      </c>
      <c r="H2644" s="22">
        <v>44393</v>
      </c>
      <c r="I2644" s="23">
        <v>44408</v>
      </c>
      <c r="J2644">
        <f t="shared" si="246"/>
        <v>16</v>
      </c>
      <c r="K2644" s="2">
        <f t="shared" si="247"/>
        <v>44400.5</v>
      </c>
      <c r="L2644" s="9">
        <f t="shared" si="248"/>
        <v>16</v>
      </c>
      <c r="M2644" s="2">
        <f t="shared" si="249"/>
        <v>44400.5</v>
      </c>
      <c r="N2644" s="22">
        <v>44407</v>
      </c>
      <c r="O2644" s="22">
        <v>44412</v>
      </c>
      <c r="P2644" s="22">
        <v>44411.5</v>
      </c>
      <c r="Q2644">
        <f t="shared" si="250"/>
        <v>11</v>
      </c>
      <c r="R2644" s="33">
        <f t="shared" si="251"/>
        <v>1628</v>
      </c>
    </row>
    <row r="2645" spans="1:18" x14ac:dyDescent="0.35">
      <c r="A2645" t="s">
        <v>389</v>
      </c>
      <c r="B2645" s="29" t="s">
        <v>313</v>
      </c>
      <c r="C2645" s="22">
        <v>44407</v>
      </c>
      <c r="D2645" s="30" t="s">
        <v>87</v>
      </c>
      <c r="E2645" s="30" t="s">
        <v>88</v>
      </c>
      <c r="F2645" s="29" t="s">
        <v>89</v>
      </c>
      <c r="G2645" s="32">
        <v>537.46</v>
      </c>
      <c r="H2645" s="22">
        <v>44393</v>
      </c>
      <c r="I2645" s="23">
        <v>44408</v>
      </c>
      <c r="J2645">
        <f t="shared" si="246"/>
        <v>16</v>
      </c>
      <c r="K2645" s="2">
        <f t="shared" si="247"/>
        <v>44400.5</v>
      </c>
      <c r="L2645" s="9">
        <f t="shared" si="248"/>
        <v>16</v>
      </c>
      <c r="M2645" s="2">
        <f t="shared" si="249"/>
        <v>44400.5</v>
      </c>
      <c r="N2645" s="22">
        <v>44407</v>
      </c>
      <c r="O2645" s="22">
        <v>44410</v>
      </c>
      <c r="P2645" s="22">
        <v>44407.5</v>
      </c>
      <c r="Q2645">
        <f t="shared" si="250"/>
        <v>7</v>
      </c>
      <c r="R2645" s="33">
        <f t="shared" si="251"/>
        <v>3762.2200000000003</v>
      </c>
    </row>
    <row r="2646" spans="1:18" x14ac:dyDescent="0.35">
      <c r="A2646" t="s">
        <v>389</v>
      </c>
      <c r="B2646" s="29" t="s">
        <v>313</v>
      </c>
      <c r="C2646" s="22">
        <v>44407</v>
      </c>
      <c r="D2646" s="30" t="s">
        <v>90</v>
      </c>
      <c r="E2646" s="30" t="s">
        <v>91</v>
      </c>
      <c r="F2646" s="29" t="s">
        <v>89</v>
      </c>
      <c r="G2646" s="32">
        <v>57.17</v>
      </c>
      <c r="H2646" s="22">
        <v>44393</v>
      </c>
      <c r="I2646" s="23">
        <v>44408</v>
      </c>
      <c r="J2646">
        <f t="shared" si="246"/>
        <v>16</v>
      </c>
      <c r="K2646" s="2">
        <f t="shared" si="247"/>
        <v>44400.5</v>
      </c>
      <c r="L2646" s="9">
        <f t="shared" si="248"/>
        <v>16</v>
      </c>
      <c r="M2646" s="2">
        <f t="shared" si="249"/>
        <v>44400.5</v>
      </c>
      <c r="N2646" s="22">
        <v>44407</v>
      </c>
      <c r="O2646" s="22">
        <v>44410</v>
      </c>
      <c r="P2646" s="22">
        <v>44407.5</v>
      </c>
      <c r="Q2646">
        <f t="shared" si="250"/>
        <v>7</v>
      </c>
      <c r="R2646" s="33">
        <f t="shared" si="251"/>
        <v>400.19</v>
      </c>
    </row>
    <row r="2647" spans="1:18" x14ac:dyDescent="0.35">
      <c r="A2647" t="s">
        <v>389</v>
      </c>
      <c r="B2647" s="29" t="s">
        <v>313</v>
      </c>
      <c r="C2647" s="22">
        <v>44407</v>
      </c>
      <c r="D2647" s="30" t="s">
        <v>92</v>
      </c>
      <c r="E2647" s="30" t="s">
        <v>93</v>
      </c>
      <c r="F2647" s="29" t="s">
        <v>89</v>
      </c>
      <c r="G2647" s="32">
        <v>57.17</v>
      </c>
      <c r="H2647" s="22">
        <v>44393</v>
      </c>
      <c r="I2647" s="23">
        <v>44408</v>
      </c>
      <c r="J2647">
        <f t="shared" si="246"/>
        <v>16</v>
      </c>
      <c r="K2647" s="2">
        <f t="shared" si="247"/>
        <v>44400.5</v>
      </c>
      <c r="L2647" s="9">
        <f t="shared" si="248"/>
        <v>16</v>
      </c>
      <c r="M2647" s="2">
        <f t="shared" si="249"/>
        <v>44400.5</v>
      </c>
      <c r="N2647" s="22">
        <v>44407</v>
      </c>
      <c r="O2647" s="22">
        <v>44410</v>
      </c>
      <c r="P2647" s="22">
        <v>44407.5</v>
      </c>
      <c r="Q2647">
        <f t="shared" si="250"/>
        <v>7</v>
      </c>
      <c r="R2647" s="33">
        <f t="shared" si="251"/>
        <v>400.19</v>
      </c>
    </row>
    <row r="2648" spans="1:18" x14ac:dyDescent="0.35">
      <c r="A2648" t="s">
        <v>389</v>
      </c>
      <c r="B2648" s="29" t="s">
        <v>313</v>
      </c>
      <c r="C2648" s="22">
        <v>44407</v>
      </c>
      <c r="D2648" s="30" t="s">
        <v>87</v>
      </c>
      <c r="E2648" s="30" t="s">
        <v>88</v>
      </c>
      <c r="F2648" s="29" t="s">
        <v>89</v>
      </c>
      <c r="G2648" s="32">
        <v>1449.54</v>
      </c>
      <c r="H2648" s="22">
        <v>44393</v>
      </c>
      <c r="I2648" s="23">
        <v>44408</v>
      </c>
      <c r="J2648">
        <f t="shared" si="246"/>
        <v>16</v>
      </c>
      <c r="K2648" s="2">
        <f t="shared" si="247"/>
        <v>44400.5</v>
      </c>
      <c r="L2648" s="9">
        <f t="shared" si="248"/>
        <v>16</v>
      </c>
      <c r="M2648" s="2">
        <f t="shared" si="249"/>
        <v>44400.5</v>
      </c>
      <c r="N2648" s="22">
        <v>44407</v>
      </c>
      <c r="O2648" s="22">
        <v>44410</v>
      </c>
      <c r="P2648" s="22">
        <v>44407.5</v>
      </c>
      <c r="Q2648">
        <f t="shared" si="250"/>
        <v>7</v>
      </c>
      <c r="R2648" s="33">
        <f t="shared" si="251"/>
        <v>10146.779999999999</v>
      </c>
    </row>
    <row r="2649" spans="1:18" x14ac:dyDescent="0.35">
      <c r="A2649" t="s">
        <v>389</v>
      </c>
      <c r="B2649" s="29" t="s">
        <v>313</v>
      </c>
      <c r="C2649" s="22">
        <v>44407</v>
      </c>
      <c r="D2649" s="30" t="s">
        <v>90</v>
      </c>
      <c r="E2649" s="30" t="s">
        <v>91</v>
      </c>
      <c r="F2649" s="29" t="s">
        <v>89</v>
      </c>
      <c r="G2649" s="32">
        <v>238.24</v>
      </c>
      <c r="H2649" s="22">
        <v>44393</v>
      </c>
      <c r="I2649" s="23">
        <v>44408</v>
      </c>
      <c r="J2649">
        <f t="shared" si="246"/>
        <v>16</v>
      </c>
      <c r="K2649" s="2">
        <f t="shared" si="247"/>
        <v>44400.5</v>
      </c>
      <c r="L2649" s="9">
        <f t="shared" si="248"/>
        <v>16</v>
      </c>
      <c r="M2649" s="2">
        <f t="shared" si="249"/>
        <v>44400.5</v>
      </c>
      <c r="N2649" s="22">
        <v>44407</v>
      </c>
      <c r="O2649" s="22">
        <v>44410</v>
      </c>
      <c r="P2649" s="22">
        <v>44407.5</v>
      </c>
      <c r="Q2649">
        <f t="shared" si="250"/>
        <v>7</v>
      </c>
      <c r="R2649" s="33">
        <f t="shared" si="251"/>
        <v>1667.68</v>
      </c>
    </row>
    <row r="2650" spans="1:18" x14ac:dyDescent="0.35">
      <c r="A2650" t="s">
        <v>389</v>
      </c>
      <c r="B2650" s="29" t="s">
        <v>313</v>
      </c>
      <c r="C2650" s="22">
        <v>44407</v>
      </c>
      <c r="D2650" s="30" t="s">
        <v>92</v>
      </c>
      <c r="E2650" s="30" t="s">
        <v>93</v>
      </c>
      <c r="F2650" s="29" t="s">
        <v>89</v>
      </c>
      <c r="G2650" s="32">
        <v>238.24</v>
      </c>
      <c r="H2650" s="22">
        <v>44393</v>
      </c>
      <c r="I2650" s="23">
        <v>44408</v>
      </c>
      <c r="J2650">
        <f t="shared" si="246"/>
        <v>16</v>
      </c>
      <c r="K2650" s="2">
        <f t="shared" si="247"/>
        <v>44400.5</v>
      </c>
      <c r="L2650" s="9">
        <f t="shared" si="248"/>
        <v>16</v>
      </c>
      <c r="M2650" s="2">
        <f t="shared" si="249"/>
        <v>44400.5</v>
      </c>
      <c r="N2650" s="22">
        <v>44407</v>
      </c>
      <c r="O2650" s="22">
        <v>44410</v>
      </c>
      <c r="P2650" s="22">
        <v>44407.5</v>
      </c>
      <c r="Q2650">
        <f t="shared" si="250"/>
        <v>7</v>
      </c>
      <c r="R2650" s="33">
        <f t="shared" si="251"/>
        <v>1667.68</v>
      </c>
    </row>
    <row r="2651" spans="1:18" x14ac:dyDescent="0.35">
      <c r="A2651" t="s">
        <v>389</v>
      </c>
      <c r="B2651" s="29" t="s">
        <v>313</v>
      </c>
      <c r="C2651" s="22">
        <v>44407</v>
      </c>
      <c r="D2651" s="30" t="s">
        <v>99</v>
      </c>
      <c r="E2651" s="30" t="s">
        <v>100</v>
      </c>
      <c r="F2651" s="29" t="s">
        <v>109</v>
      </c>
      <c r="G2651" s="32">
        <v>333</v>
      </c>
      <c r="H2651" s="22">
        <v>44393</v>
      </c>
      <c r="I2651" s="23">
        <v>44408</v>
      </c>
      <c r="J2651">
        <f t="shared" si="246"/>
        <v>16</v>
      </c>
      <c r="K2651" s="2">
        <f t="shared" si="247"/>
        <v>44400.5</v>
      </c>
      <c r="L2651" s="9">
        <f t="shared" si="248"/>
        <v>16</v>
      </c>
      <c r="M2651" s="2">
        <f t="shared" si="249"/>
        <v>44400.5</v>
      </c>
      <c r="N2651" s="22">
        <v>44407</v>
      </c>
      <c r="O2651" s="22">
        <v>44412</v>
      </c>
      <c r="P2651" s="22">
        <v>44411.5</v>
      </c>
      <c r="Q2651">
        <f t="shared" si="250"/>
        <v>11</v>
      </c>
      <c r="R2651" s="33">
        <f t="shared" si="251"/>
        <v>3663</v>
      </c>
    </row>
    <row r="2652" spans="1:18" x14ac:dyDescent="0.35">
      <c r="A2652" t="s">
        <v>389</v>
      </c>
      <c r="B2652" s="29" t="s">
        <v>313</v>
      </c>
      <c r="C2652" s="22">
        <v>44407</v>
      </c>
      <c r="D2652" s="30" t="s">
        <v>369</v>
      </c>
      <c r="E2652" s="30" t="s">
        <v>370</v>
      </c>
      <c r="F2652" s="29" t="s">
        <v>89</v>
      </c>
      <c r="G2652" s="32">
        <v>18341.75</v>
      </c>
      <c r="H2652" s="22">
        <v>44393</v>
      </c>
      <c r="I2652" s="23">
        <v>44408</v>
      </c>
      <c r="J2652">
        <f t="shared" si="246"/>
        <v>16</v>
      </c>
      <c r="K2652" s="2">
        <f t="shared" si="247"/>
        <v>44400.5</v>
      </c>
      <c r="L2652" s="9">
        <f t="shared" si="248"/>
        <v>16</v>
      </c>
      <c r="M2652" s="2">
        <f t="shared" si="249"/>
        <v>44400.5</v>
      </c>
      <c r="N2652" s="22">
        <v>44407</v>
      </c>
      <c r="O2652" s="22">
        <v>44410</v>
      </c>
      <c r="P2652" s="22">
        <v>44407.5</v>
      </c>
      <c r="Q2652">
        <f t="shared" si="250"/>
        <v>7</v>
      </c>
      <c r="R2652" s="33">
        <f t="shared" si="251"/>
        <v>128392.25</v>
      </c>
    </row>
    <row r="2653" spans="1:18" x14ac:dyDescent="0.35">
      <c r="A2653" t="s">
        <v>389</v>
      </c>
      <c r="B2653" s="29" t="s">
        <v>313</v>
      </c>
      <c r="C2653" s="22">
        <v>44407</v>
      </c>
      <c r="D2653" s="30" t="s">
        <v>87</v>
      </c>
      <c r="E2653" s="30" t="s">
        <v>88</v>
      </c>
      <c r="F2653" s="29" t="s">
        <v>89</v>
      </c>
      <c r="G2653" s="32">
        <v>3251114.0200000047</v>
      </c>
      <c r="H2653" s="22">
        <v>44393</v>
      </c>
      <c r="I2653" s="23">
        <v>44408</v>
      </c>
      <c r="J2653">
        <f t="shared" si="246"/>
        <v>16</v>
      </c>
      <c r="K2653" s="2">
        <f t="shared" si="247"/>
        <v>44400.5</v>
      </c>
      <c r="L2653" s="9">
        <f t="shared" si="248"/>
        <v>16</v>
      </c>
      <c r="M2653" s="2">
        <f t="shared" si="249"/>
        <v>44400.5</v>
      </c>
      <c r="N2653" s="22">
        <v>44407</v>
      </c>
      <c r="O2653" s="22">
        <v>44410</v>
      </c>
      <c r="P2653" s="22">
        <v>44407.5</v>
      </c>
      <c r="Q2653">
        <f t="shared" si="250"/>
        <v>7</v>
      </c>
      <c r="R2653" s="33">
        <f t="shared" si="251"/>
        <v>22757798.140000034</v>
      </c>
    </row>
    <row r="2654" spans="1:18" x14ac:dyDescent="0.35">
      <c r="A2654" t="s">
        <v>389</v>
      </c>
      <c r="B2654" s="29" t="s">
        <v>313</v>
      </c>
      <c r="C2654" s="22">
        <v>44407</v>
      </c>
      <c r="D2654" s="30" t="s">
        <v>90</v>
      </c>
      <c r="E2654" s="30" t="s">
        <v>91</v>
      </c>
      <c r="F2654" s="29" t="s">
        <v>89</v>
      </c>
      <c r="G2654" s="32">
        <v>384060.090000002</v>
      </c>
      <c r="H2654" s="22">
        <v>44393</v>
      </c>
      <c r="I2654" s="23">
        <v>44408</v>
      </c>
      <c r="J2654">
        <f t="shared" si="246"/>
        <v>16</v>
      </c>
      <c r="K2654" s="2">
        <f t="shared" si="247"/>
        <v>44400.5</v>
      </c>
      <c r="L2654" s="9">
        <f t="shared" si="248"/>
        <v>16</v>
      </c>
      <c r="M2654" s="2">
        <f t="shared" si="249"/>
        <v>44400.5</v>
      </c>
      <c r="N2654" s="22">
        <v>44407</v>
      </c>
      <c r="O2654" s="22">
        <v>44410</v>
      </c>
      <c r="P2654" s="22">
        <v>44407.5</v>
      </c>
      <c r="Q2654">
        <f t="shared" si="250"/>
        <v>7</v>
      </c>
      <c r="R2654" s="33">
        <f t="shared" si="251"/>
        <v>2688420.6300000139</v>
      </c>
    </row>
    <row r="2655" spans="1:18" x14ac:dyDescent="0.35">
      <c r="A2655" t="s">
        <v>389</v>
      </c>
      <c r="B2655" s="29" t="s">
        <v>313</v>
      </c>
      <c r="C2655" s="22">
        <v>44407</v>
      </c>
      <c r="D2655" s="30" t="s">
        <v>92</v>
      </c>
      <c r="E2655" s="30" t="s">
        <v>93</v>
      </c>
      <c r="F2655" s="29" t="s">
        <v>89</v>
      </c>
      <c r="G2655" s="32">
        <v>384060.090000002</v>
      </c>
      <c r="H2655" s="22">
        <v>44393</v>
      </c>
      <c r="I2655" s="23">
        <v>44408</v>
      </c>
      <c r="J2655">
        <f t="shared" si="246"/>
        <v>16</v>
      </c>
      <c r="K2655" s="2">
        <f t="shared" si="247"/>
        <v>44400.5</v>
      </c>
      <c r="L2655" s="9">
        <f t="shared" si="248"/>
        <v>16</v>
      </c>
      <c r="M2655" s="2">
        <f t="shared" si="249"/>
        <v>44400.5</v>
      </c>
      <c r="N2655" s="22">
        <v>44407</v>
      </c>
      <c r="O2655" s="22">
        <v>44410</v>
      </c>
      <c r="P2655" s="22">
        <v>44407.5</v>
      </c>
      <c r="Q2655">
        <f t="shared" si="250"/>
        <v>7</v>
      </c>
      <c r="R2655" s="33">
        <f t="shared" si="251"/>
        <v>2688420.6300000139</v>
      </c>
    </row>
    <row r="2656" spans="1:18" x14ac:dyDescent="0.35">
      <c r="A2656" t="s">
        <v>389</v>
      </c>
      <c r="B2656" s="29" t="s">
        <v>313</v>
      </c>
      <c r="C2656" s="22">
        <v>44407</v>
      </c>
      <c r="D2656" s="30" t="s">
        <v>99</v>
      </c>
      <c r="E2656" s="30" t="s">
        <v>100</v>
      </c>
      <c r="F2656" s="29" t="s">
        <v>109</v>
      </c>
      <c r="G2656" s="32">
        <v>721621</v>
      </c>
      <c r="H2656" s="22">
        <v>44393</v>
      </c>
      <c r="I2656" s="23">
        <v>44408</v>
      </c>
      <c r="J2656">
        <f t="shared" si="246"/>
        <v>16</v>
      </c>
      <c r="K2656" s="2">
        <f t="shared" si="247"/>
        <v>44400.5</v>
      </c>
      <c r="L2656" s="9">
        <f t="shared" si="248"/>
        <v>16</v>
      </c>
      <c r="M2656" s="2">
        <f t="shared" si="249"/>
        <v>44400.5</v>
      </c>
      <c r="N2656" s="22">
        <v>44407</v>
      </c>
      <c r="O2656" s="22">
        <v>44412</v>
      </c>
      <c r="P2656" s="22">
        <v>44411.5</v>
      </c>
      <c r="Q2656">
        <f t="shared" si="250"/>
        <v>11</v>
      </c>
      <c r="R2656" s="33">
        <f t="shared" si="251"/>
        <v>7937831</v>
      </c>
    </row>
    <row r="2657" spans="1:18" x14ac:dyDescent="0.35">
      <c r="A2657" t="s">
        <v>389</v>
      </c>
      <c r="B2657" s="29" t="s">
        <v>313</v>
      </c>
      <c r="C2657" s="22">
        <v>44407</v>
      </c>
      <c r="D2657" s="30" t="s">
        <v>94</v>
      </c>
      <c r="E2657" s="30" t="s">
        <v>95</v>
      </c>
      <c r="F2657" s="29" t="s">
        <v>89</v>
      </c>
      <c r="G2657" s="32">
        <v>17.29</v>
      </c>
      <c r="H2657" s="22">
        <v>44393</v>
      </c>
      <c r="I2657" s="23">
        <v>44408</v>
      </c>
      <c r="J2657">
        <f t="shared" si="246"/>
        <v>16</v>
      </c>
      <c r="K2657" s="2">
        <f t="shared" si="247"/>
        <v>44400.5</v>
      </c>
      <c r="L2657" s="9">
        <f t="shared" si="248"/>
        <v>16</v>
      </c>
      <c r="M2657" s="2">
        <f t="shared" si="249"/>
        <v>44400.5</v>
      </c>
      <c r="N2657" s="22">
        <v>44407</v>
      </c>
      <c r="O2657" s="22">
        <v>44410</v>
      </c>
      <c r="P2657" s="22">
        <v>44407.5</v>
      </c>
      <c r="Q2657">
        <f t="shared" si="250"/>
        <v>7</v>
      </c>
      <c r="R2657" s="33">
        <f t="shared" si="251"/>
        <v>121.03</v>
      </c>
    </row>
    <row r="2658" spans="1:18" x14ac:dyDescent="0.35">
      <c r="A2658" t="s">
        <v>389</v>
      </c>
      <c r="B2658" s="29" t="s">
        <v>313</v>
      </c>
      <c r="C2658" s="22">
        <v>44407</v>
      </c>
      <c r="D2658" s="30" t="s">
        <v>96</v>
      </c>
      <c r="E2658" s="30" t="s">
        <v>97</v>
      </c>
      <c r="F2658" s="29" t="s">
        <v>89</v>
      </c>
      <c r="G2658" s="32">
        <v>17.29</v>
      </c>
      <c r="H2658" s="22">
        <v>44393</v>
      </c>
      <c r="I2658" s="23">
        <v>44408</v>
      </c>
      <c r="J2658">
        <f t="shared" si="246"/>
        <v>16</v>
      </c>
      <c r="K2658" s="2">
        <f t="shared" si="247"/>
        <v>44400.5</v>
      </c>
      <c r="L2658" s="9">
        <f t="shared" si="248"/>
        <v>16</v>
      </c>
      <c r="M2658" s="2">
        <f t="shared" si="249"/>
        <v>44400.5</v>
      </c>
      <c r="N2658" s="22">
        <v>44407</v>
      </c>
      <c r="O2658" s="22">
        <v>44410</v>
      </c>
      <c r="P2658" s="22">
        <v>44407.5</v>
      </c>
      <c r="Q2658">
        <f t="shared" si="250"/>
        <v>7</v>
      </c>
      <c r="R2658" s="33">
        <f t="shared" si="251"/>
        <v>121.03</v>
      </c>
    </row>
    <row r="2659" spans="1:18" x14ac:dyDescent="0.35">
      <c r="A2659" t="s">
        <v>389</v>
      </c>
      <c r="B2659" s="29" t="s">
        <v>313</v>
      </c>
      <c r="C2659" s="22">
        <v>44407</v>
      </c>
      <c r="D2659" s="30" t="s">
        <v>94</v>
      </c>
      <c r="E2659" s="30" t="s">
        <v>95</v>
      </c>
      <c r="F2659" s="29" t="s">
        <v>89</v>
      </c>
      <c r="G2659" s="32">
        <v>93.91</v>
      </c>
      <c r="H2659" s="22">
        <v>44393</v>
      </c>
      <c r="I2659" s="23">
        <v>44408</v>
      </c>
      <c r="J2659">
        <f t="shared" si="246"/>
        <v>16</v>
      </c>
      <c r="K2659" s="2">
        <f t="shared" si="247"/>
        <v>44400.5</v>
      </c>
      <c r="L2659" s="9">
        <f t="shared" si="248"/>
        <v>16</v>
      </c>
      <c r="M2659" s="2">
        <f t="shared" si="249"/>
        <v>44400.5</v>
      </c>
      <c r="N2659" s="22">
        <v>44407</v>
      </c>
      <c r="O2659" s="22">
        <v>44410</v>
      </c>
      <c r="P2659" s="22">
        <v>44407.5</v>
      </c>
      <c r="Q2659">
        <f t="shared" si="250"/>
        <v>7</v>
      </c>
      <c r="R2659" s="33">
        <f t="shared" si="251"/>
        <v>657.37</v>
      </c>
    </row>
    <row r="2660" spans="1:18" x14ac:dyDescent="0.35">
      <c r="A2660" t="s">
        <v>389</v>
      </c>
      <c r="B2660" s="29" t="s">
        <v>313</v>
      </c>
      <c r="C2660" s="22">
        <v>44407</v>
      </c>
      <c r="D2660" s="30" t="s">
        <v>96</v>
      </c>
      <c r="E2660" s="30" t="s">
        <v>97</v>
      </c>
      <c r="F2660" s="29" t="s">
        <v>89</v>
      </c>
      <c r="G2660" s="32">
        <v>93.91</v>
      </c>
      <c r="H2660" s="22">
        <v>44393</v>
      </c>
      <c r="I2660" s="23">
        <v>44408</v>
      </c>
      <c r="J2660">
        <f t="shared" si="246"/>
        <v>16</v>
      </c>
      <c r="K2660" s="2">
        <f t="shared" si="247"/>
        <v>44400.5</v>
      </c>
      <c r="L2660" s="9">
        <f t="shared" si="248"/>
        <v>16</v>
      </c>
      <c r="M2660" s="2">
        <f t="shared" si="249"/>
        <v>44400.5</v>
      </c>
      <c r="N2660" s="22">
        <v>44407</v>
      </c>
      <c r="O2660" s="22">
        <v>44410</v>
      </c>
      <c r="P2660" s="22">
        <v>44407.5</v>
      </c>
      <c r="Q2660">
        <f t="shared" si="250"/>
        <v>7</v>
      </c>
      <c r="R2660" s="33">
        <f t="shared" si="251"/>
        <v>657.37</v>
      </c>
    </row>
    <row r="2661" spans="1:18" x14ac:dyDescent="0.35">
      <c r="A2661" t="s">
        <v>389</v>
      </c>
      <c r="B2661" s="29" t="s">
        <v>313</v>
      </c>
      <c r="C2661" s="22">
        <v>44407</v>
      </c>
      <c r="D2661" s="30" t="s">
        <v>94</v>
      </c>
      <c r="E2661" s="30" t="s">
        <v>95</v>
      </c>
      <c r="F2661" s="29" t="s">
        <v>89</v>
      </c>
      <c r="G2661" s="32">
        <v>102.43</v>
      </c>
      <c r="H2661" s="22">
        <v>44393</v>
      </c>
      <c r="I2661" s="23">
        <v>44408</v>
      </c>
      <c r="J2661">
        <f t="shared" si="246"/>
        <v>16</v>
      </c>
      <c r="K2661" s="2">
        <f t="shared" si="247"/>
        <v>44400.5</v>
      </c>
      <c r="L2661" s="9">
        <f t="shared" si="248"/>
        <v>16</v>
      </c>
      <c r="M2661" s="2">
        <f t="shared" si="249"/>
        <v>44400.5</v>
      </c>
      <c r="N2661" s="22">
        <v>44407</v>
      </c>
      <c r="O2661" s="22">
        <v>44410</v>
      </c>
      <c r="P2661" s="22">
        <v>44407.5</v>
      </c>
      <c r="Q2661">
        <f t="shared" si="250"/>
        <v>7</v>
      </c>
      <c r="R2661" s="33">
        <f t="shared" si="251"/>
        <v>717.01</v>
      </c>
    </row>
    <row r="2662" spans="1:18" x14ac:dyDescent="0.35">
      <c r="A2662" t="s">
        <v>389</v>
      </c>
      <c r="B2662" s="29" t="s">
        <v>313</v>
      </c>
      <c r="C2662" s="22">
        <v>44407</v>
      </c>
      <c r="D2662" s="30" t="s">
        <v>96</v>
      </c>
      <c r="E2662" s="30" t="s">
        <v>97</v>
      </c>
      <c r="F2662" s="29" t="s">
        <v>89</v>
      </c>
      <c r="G2662" s="32">
        <v>102.43</v>
      </c>
      <c r="H2662" s="22">
        <v>44393</v>
      </c>
      <c r="I2662" s="23">
        <v>44408</v>
      </c>
      <c r="J2662">
        <f t="shared" si="246"/>
        <v>16</v>
      </c>
      <c r="K2662" s="2">
        <f t="shared" si="247"/>
        <v>44400.5</v>
      </c>
      <c r="L2662" s="9">
        <f t="shared" si="248"/>
        <v>16</v>
      </c>
      <c r="M2662" s="2">
        <f t="shared" si="249"/>
        <v>44400.5</v>
      </c>
      <c r="N2662" s="22">
        <v>44407</v>
      </c>
      <c r="O2662" s="22">
        <v>44410</v>
      </c>
      <c r="P2662" s="22">
        <v>44407.5</v>
      </c>
      <c r="Q2662">
        <f t="shared" si="250"/>
        <v>7</v>
      </c>
      <c r="R2662" s="33">
        <f t="shared" si="251"/>
        <v>717.01</v>
      </c>
    </row>
    <row r="2663" spans="1:18" x14ac:dyDescent="0.35">
      <c r="A2663" t="s">
        <v>389</v>
      </c>
      <c r="B2663" s="29" t="s">
        <v>313</v>
      </c>
      <c r="C2663" s="22">
        <v>44407</v>
      </c>
      <c r="D2663" s="30" t="s">
        <v>94</v>
      </c>
      <c r="E2663" s="30" t="s">
        <v>95</v>
      </c>
      <c r="F2663" s="29" t="s">
        <v>89</v>
      </c>
      <c r="G2663" s="32">
        <v>263.52999999999997</v>
      </c>
      <c r="H2663" s="22">
        <v>44393</v>
      </c>
      <c r="I2663" s="23">
        <v>44408</v>
      </c>
      <c r="J2663">
        <f t="shared" si="246"/>
        <v>16</v>
      </c>
      <c r="K2663" s="2">
        <f t="shared" si="247"/>
        <v>44400.5</v>
      </c>
      <c r="L2663" s="9">
        <f t="shared" si="248"/>
        <v>16</v>
      </c>
      <c r="M2663" s="2">
        <f t="shared" si="249"/>
        <v>44400.5</v>
      </c>
      <c r="N2663" s="22">
        <v>44407</v>
      </c>
      <c r="O2663" s="22">
        <v>44410</v>
      </c>
      <c r="P2663" s="22">
        <v>44407.5</v>
      </c>
      <c r="Q2663">
        <f t="shared" si="250"/>
        <v>7</v>
      </c>
      <c r="R2663" s="33">
        <f t="shared" si="251"/>
        <v>1844.7099999999998</v>
      </c>
    </row>
    <row r="2664" spans="1:18" x14ac:dyDescent="0.35">
      <c r="A2664" t="s">
        <v>389</v>
      </c>
      <c r="B2664" s="29" t="s">
        <v>313</v>
      </c>
      <c r="C2664" s="22">
        <v>44407</v>
      </c>
      <c r="D2664" s="30" t="s">
        <v>96</v>
      </c>
      <c r="E2664" s="30" t="s">
        <v>97</v>
      </c>
      <c r="F2664" s="29" t="s">
        <v>89</v>
      </c>
      <c r="G2664" s="32">
        <v>263.52999999999997</v>
      </c>
      <c r="H2664" s="22">
        <v>44393</v>
      </c>
      <c r="I2664" s="23">
        <v>44408</v>
      </c>
      <c r="J2664">
        <f t="shared" si="246"/>
        <v>16</v>
      </c>
      <c r="K2664" s="2">
        <f t="shared" si="247"/>
        <v>44400.5</v>
      </c>
      <c r="L2664" s="9">
        <f t="shared" si="248"/>
        <v>16</v>
      </c>
      <c r="M2664" s="2">
        <f t="shared" si="249"/>
        <v>44400.5</v>
      </c>
      <c r="N2664" s="22">
        <v>44407</v>
      </c>
      <c r="O2664" s="22">
        <v>44410</v>
      </c>
      <c r="P2664" s="22">
        <v>44407.5</v>
      </c>
      <c r="Q2664">
        <f t="shared" si="250"/>
        <v>7</v>
      </c>
      <c r="R2664" s="33">
        <f t="shared" si="251"/>
        <v>1844.7099999999998</v>
      </c>
    </row>
    <row r="2665" spans="1:18" x14ac:dyDescent="0.35">
      <c r="A2665" t="s">
        <v>389</v>
      </c>
      <c r="B2665" s="29" t="s">
        <v>313</v>
      </c>
      <c r="C2665" s="22">
        <v>44407</v>
      </c>
      <c r="D2665" s="30" t="s">
        <v>94</v>
      </c>
      <c r="E2665" s="30" t="s">
        <v>95</v>
      </c>
      <c r="F2665" s="29" t="s">
        <v>89</v>
      </c>
      <c r="G2665" s="32">
        <v>409.31</v>
      </c>
      <c r="H2665" s="22">
        <v>44393</v>
      </c>
      <c r="I2665" s="23">
        <v>44408</v>
      </c>
      <c r="J2665">
        <f t="shared" si="246"/>
        <v>16</v>
      </c>
      <c r="K2665" s="2">
        <f t="shared" si="247"/>
        <v>44400.5</v>
      </c>
      <c r="L2665" s="9">
        <f t="shared" si="248"/>
        <v>16</v>
      </c>
      <c r="M2665" s="2">
        <f t="shared" si="249"/>
        <v>44400.5</v>
      </c>
      <c r="N2665" s="22">
        <v>44407</v>
      </c>
      <c r="O2665" s="22">
        <v>44410</v>
      </c>
      <c r="P2665" s="22">
        <v>44407.5</v>
      </c>
      <c r="Q2665">
        <f t="shared" si="250"/>
        <v>7</v>
      </c>
      <c r="R2665" s="33">
        <f t="shared" si="251"/>
        <v>2865.17</v>
      </c>
    </row>
    <row r="2666" spans="1:18" x14ac:dyDescent="0.35">
      <c r="A2666" t="s">
        <v>389</v>
      </c>
      <c r="B2666" s="29" t="s">
        <v>313</v>
      </c>
      <c r="C2666" s="22">
        <v>44407</v>
      </c>
      <c r="D2666" s="30" t="s">
        <v>96</v>
      </c>
      <c r="E2666" s="30" t="s">
        <v>97</v>
      </c>
      <c r="F2666" s="29" t="s">
        <v>89</v>
      </c>
      <c r="G2666" s="32">
        <v>409.31</v>
      </c>
      <c r="H2666" s="22">
        <v>44393</v>
      </c>
      <c r="I2666" s="23">
        <v>44408</v>
      </c>
      <c r="J2666">
        <f t="shared" si="246"/>
        <v>16</v>
      </c>
      <c r="K2666" s="2">
        <f t="shared" si="247"/>
        <v>44400.5</v>
      </c>
      <c r="L2666" s="9">
        <f t="shared" si="248"/>
        <v>16</v>
      </c>
      <c r="M2666" s="2">
        <f t="shared" si="249"/>
        <v>44400.5</v>
      </c>
      <c r="N2666" s="22">
        <v>44407</v>
      </c>
      <c r="O2666" s="22">
        <v>44410</v>
      </c>
      <c r="P2666" s="22">
        <v>44407.5</v>
      </c>
      <c r="Q2666">
        <f t="shared" si="250"/>
        <v>7</v>
      </c>
      <c r="R2666" s="33">
        <f t="shared" si="251"/>
        <v>2865.17</v>
      </c>
    </row>
    <row r="2667" spans="1:18" x14ac:dyDescent="0.35">
      <c r="A2667" t="s">
        <v>389</v>
      </c>
      <c r="B2667" s="29" t="s">
        <v>313</v>
      </c>
      <c r="C2667" s="22">
        <v>44407</v>
      </c>
      <c r="D2667" s="30" t="s">
        <v>99</v>
      </c>
      <c r="E2667" s="30" t="s">
        <v>100</v>
      </c>
      <c r="F2667" s="29" t="s">
        <v>101</v>
      </c>
      <c r="G2667" s="32">
        <v>23.64</v>
      </c>
      <c r="H2667" s="22">
        <v>44393</v>
      </c>
      <c r="I2667" s="23">
        <v>44408</v>
      </c>
      <c r="J2667">
        <f t="shared" si="246"/>
        <v>16</v>
      </c>
      <c r="K2667" s="2">
        <f t="shared" si="247"/>
        <v>44400.5</v>
      </c>
      <c r="L2667" s="9">
        <f t="shared" si="248"/>
        <v>16</v>
      </c>
      <c r="M2667" s="2">
        <f t="shared" si="249"/>
        <v>44400.5</v>
      </c>
      <c r="N2667" s="22">
        <v>44407</v>
      </c>
      <c r="O2667" s="22">
        <v>44410</v>
      </c>
      <c r="P2667" s="22">
        <v>44407.5</v>
      </c>
      <c r="Q2667">
        <f t="shared" si="250"/>
        <v>7</v>
      </c>
      <c r="R2667" s="33">
        <f t="shared" si="251"/>
        <v>165.48000000000002</v>
      </c>
    </row>
    <row r="2668" spans="1:18" x14ac:dyDescent="0.35">
      <c r="A2668" t="s">
        <v>389</v>
      </c>
      <c r="B2668" s="29" t="s">
        <v>313</v>
      </c>
      <c r="C2668" s="22">
        <v>44407</v>
      </c>
      <c r="D2668" s="30" t="s">
        <v>94</v>
      </c>
      <c r="E2668" s="30" t="s">
        <v>95</v>
      </c>
      <c r="F2668" s="29" t="s">
        <v>89</v>
      </c>
      <c r="G2668" s="32">
        <v>212.46</v>
      </c>
      <c r="H2668" s="22">
        <v>44393</v>
      </c>
      <c r="I2668" s="23">
        <v>44408</v>
      </c>
      <c r="J2668">
        <f t="shared" si="246"/>
        <v>16</v>
      </c>
      <c r="K2668" s="2">
        <f t="shared" si="247"/>
        <v>44400.5</v>
      </c>
      <c r="L2668" s="9">
        <f t="shared" si="248"/>
        <v>16</v>
      </c>
      <c r="M2668" s="2">
        <f t="shared" si="249"/>
        <v>44400.5</v>
      </c>
      <c r="N2668" s="22">
        <v>44407</v>
      </c>
      <c r="O2668" s="22">
        <v>44410</v>
      </c>
      <c r="P2668" s="22">
        <v>44407.5</v>
      </c>
      <c r="Q2668">
        <f t="shared" si="250"/>
        <v>7</v>
      </c>
      <c r="R2668" s="33">
        <f t="shared" si="251"/>
        <v>1487.22</v>
      </c>
    </row>
    <row r="2669" spans="1:18" x14ac:dyDescent="0.35">
      <c r="A2669" t="s">
        <v>389</v>
      </c>
      <c r="B2669" s="29" t="s">
        <v>313</v>
      </c>
      <c r="C2669" s="22">
        <v>44407</v>
      </c>
      <c r="D2669" s="30" t="s">
        <v>96</v>
      </c>
      <c r="E2669" s="30" t="s">
        <v>97</v>
      </c>
      <c r="F2669" s="29" t="s">
        <v>89</v>
      </c>
      <c r="G2669" s="32">
        <v>212.46</v>
      </c>
      <c r="H2669" s="22">
        <v>44393</v>
      </c>
      <c r="I2669" s="23">
        <v>44408</v>
      </c>
      <c r="J2669">
        <f t="shared" si="246"/>
        <v>16</v>
      </c>
      <c r="K2669" s="2">
        <f t="shared" si="247"/>
        <v>44400.5</v>
      </c>
      <c r="L2669" s="9">
        <f t="shared" si="248"/>
        <v>16</v>
      </c>
      <c r="M2669" s="2">
        <f t="shared" si="249"/>
        <v>44400.5</v>
      </c>
      <c r="N2669" s="22">
        <v>44407</v>
      </c>
      <c r="O2669" s="22">
        <v>44410</v>
      </c>
      <c r="P2669" s="22">
        <v>44407.5</v>
      </c>
      <c r="Q2669">
        <f t="shared" si="250"/>
        <v>7</v>
      </c>
      <c r="R2669" s="33">
        <f t="shared" si="251"/>
        <v>1487.22</v>
      </c>
    </row>
    <row r="2670" spans="1:18" x14ac:dyDescent="0.35">
      <c r="A2670" t="s">
        <v>389</v>
      </c>
      <c r="B2670" s="29" t="s">
        <v>313</v>
      </c>
      <c r="C2670" s="22">
        <v>44407</v>
      </c>
      <c r="D2670" s="30" t="s">
        <v>94</v>
      </c>
      <c r="E2670" s="30" t="s">
        <v>95</v>
      </c>
      <c r="F2670" s="29" t="s">
        <v>89</v>
      </c>
      <c r="G2670" s="32">
        <v>244.44</v>
      </c>
      <c r="H2670" s="22">
        <v>44393</v>
      </c>
      <c r="I2670" s="23">
        <v>44408</v>
      </c>
      <c r="J2670">
        <f t="shared" si="246"/>
        <v>16</v>
      </c>
      <c r="K2670" s="2">
        <f t="shared" si="247"/>
        <v>44400.5</v>
      </c>
      <c r="L2670" s="9">
        <f t="shared" si="248"/>
        <v>16</v>
      </c>
      <c r="M2670" s="2">
        <f t="shared" si="249"/>
        <v>44400.5</v>
      </c>
      <c r="N2670" s="22">
        <v>44407</v>
      </c>
      <c r="O2670" s="22">
        <v>44410</v>
      </c>
      <c r="P2670" s="22">
        <v>44407.5</v>
      </c>
      <c r="Q2670">
        <f t="shared" si="250"/>
        <v>7</v>
      </c>
      <c r="R2670" s="33">
        <f t="shared" si="251"/>
        <v>1711.08</v>
      </c>
    </row>
    <row r="2671" spans="1:18" x14ac:dyDescent="0.35">
      <c r="A2671" t="s">
        <v>389</v>
      </c>
      <c r="B2671" s="29" t="s">
        <v>313</v>
      </c>
      <c r="C2671" s="22">
        <v>44407</v>
      </c>
      <c r="D2671" s="30" t="s">
        <v>96</v>
      </c>
      <c r="E2671" s="30" t="s">
        <v>97</v>
      </c>
      <c r="F2671" s="29" t="s">
        <v>89</v>
      </c>
      <c r="G2671" s="32">
        <v>244.44</v>
      </c>
      <c r="H2671" s="22">
        <v>44393</v>
      </c>
      <c r="I2671" s="23">
        <v>44408</v>
      </c>
      <c r="J2671">
        <f t="shared" si="246"/>
        <v>16</v>
      </c>
      <c r="K2671" s="2">
        <f t="shared" si="247"/>
        <v>44400.5</v>
      </c>
      <c r="L2671" s="9">
        <f t="shared" si="248"/>
        <v>16</v>
      </c>
      <c r="M2671" s="2">
        <f t="shared" si="249"/>
        <v>44400.5</v>
      </c>
      <c r="N2671" s="22">
        <v>44407</v>
      </c>
      <c r="O2671" s="22">
        <v>44410</v>
      </c>
      <c r="P2671" s="22">
        <v>44407.5</v>
      </c>
      <c r="Q2671">
        <f t="shared" si="250"/>
        <v>7</v>
      </c>
      <c r="R2671" s="33">
        <f t="shared" si="251"/>
        <v>1711.08</v>
      </c>
    </row>
    <row r="2672" spans="1:18" x14ac:dyDescent="0.35">
      <c r="A2672" t="s">
        <v>389</v>
      </c>
      <c r="B2672" s="29" t="s">
        <v>313</v>
      </c>
      <c r="C2672" s="22">
        <v>44407</v>
      </c>
      <c r="D2672" s="30" t="s">
        <v>94</v>
      </c>
      <c r="E2672" s="30" t="s">
        <v>95</v>
      </c>
      <c r="F2672" s="29" t="s">
        <v>89</v>
      </c>
      <c r="G2672" s="32">
        <v>1018.61</v>
      </c>
      <c r="H2672" s="22">
        <v>44393</v>
      </c>
      <c r="I2672" s="23">
        <v>44408</v>
      </c>
      <c r="J2672">
        <f t="shared" si="246"/>
        <v>16</v>
      </c>
      <c r="K2672" s="2">
        <f t="shared" si="247"/>
        <v>44400.5</v>
      </c>
      <c r="L2672" s="9">
        <f t="shared" si="248"/>
        <v>16</v>
      </c>
      <c r="M2672" s="2">
        <f t="shared" si="249"/>
        <v>44400.5</v>
      </c>
      <c r="N2672" s="22">
        <v>44407</v>
      </c>
      <c r="O2672" s="22">
        <v>44410</v>
      </c>
      <c r="P2672" s="22">
        <v>44407.5</v>
      </c>
      <c r="Q2672">
        <f t="shared" si="250"/>
        <v>7</v>
      </c>
      <c r="R2672" s="33">
        <f t="shared" si="251"/>
        <v>7130.27</v>
      </c>
    </row>
    <row r="2673" spans="1:18" x14ac:dyDescent="0.35">
      <c r="A2673" t="s">
        <v>389</v>
      </c>
      <c r="B2673" s="29" t="s">
        <v>313</v>
      </c>
      <c r="C2673" s="22">
        <v>44407</v>
      </c>
      <c r="D2673" s="30" t="s">
        <v>96</v>
      </c>
      <c r="E2673" s="30" t="s">
        <v>97</v>
      </c>
      <c r="F2673" s="29" t="s">
        <v>89</v>
      </c>
      <c r="G2673" s="32">
        <v>1018.61</v>
      </c>
      <c r="H2673" s="22">
        <v>44393</v>
      </c>
      <c r="I2673" s="23">
        <v>44408</v>
      </c>
      <c r="J2673">
        <f t="shared" si="246"/>
        <v>16</v>
      </c>
      <c r="K2673" s="2">
        <f t="shared" si="247"/>
        <v>44400.5</v>
      </c>
      <c r="L2673" s="9">
        <f t="shared" si="248"/>
        <v>16</v>
      </c>
      <c r="M2673" s="2">
        <f t="shared" si="249"/>
        <v>44400.5</v>
      </c>
      <c r="N2673" s="22">
        <v>44407</v>
      </c>
      <c r="O2673" s="22">
        <v>44410</v>
      </c>
      <c r="P2673" s="22">
        <v>44407.5</v>
      </c>
      <c r="Q2673">
        <f t="shared" si="250"/>
        <v>7</v>
      </c>
      <c r="R2673" s="33">
        <f t="shared" si="251"/>
        <v>7130.27</v>
      </c>
    </row>
    <row r="2674" spans="1:18" x14ac:dyDescent="0.35">
      <c r="A2674" t="s">
        <v>389</v>
      </c>
      <c r="B2674" s="29" t="s">
        <v>313</v>
      </c>
      <c r="C2674" s="22">
        <v>44407</v>
      </c>
      <c r="D2674" s="30" t="s">
        <v>99</v>
      </c>
      <c r="E2674" s="30" t="s">
        <v>100</v>
      </c>
      <c r="F2674" s="29" t="s">
        <v>315</v>
      </c>
      <c r="G2674" s="32">
        <v>258.24</v>
      </c>
      <c r="H2674" s="22">
        <v>44393</v>
      </c>
      <c r="I2674" s="23">
        <v>44408</v>
      </c>
      <c r="J2674">
        <f t="shared" si="246"/>
        <v>16</v>
      </c>
      <c r="K2674" s="2">
        <f t="shared" si="247"/>
        <v>44400.5</v>
      </c>
      <c r="L2674" s="9">
        <f t="shared" si="248"/>
        <v>16</v>
      </c>
      <c r="M2674" s="2">
        <f t="shared" si="249"/>
        <v>44400.5</v>
      </c>
      <c r="N2674" s="22">
        <v>44407</v>
      </c>
      <c r="O2674" s="22">
        <v>44410</v>
      </c>
      <c r="P2674" s="22">
        <v>44407.5</v>
      </c>
      <c r="Q2674">
        <f t="shared" si="250"/>
        <v>7</v>
      </c>
      <c r="R2674" s="33">
        <f t="shared" si="251"/>
        <v>1807.68</v>
      </c>
    </row>
    <row r="2675" spans="1:18" x14ac:dyDescent="0.35">
      <c r="A2675" t="s">
        <v>389</v>
      </c>
      <c r="B2675" s="29" t="s">
        <v>313</v>
      </c>
      <c r="C2675" s="22">
        <v>44407</v>
      </c>
      <c r="D2675" s="30" t="s">
        <v>99</v>
      </c>
      <c r="E2675" s="30" t="s">
        <v>100</v>
      </c>
      <c r="F2675" s="29" t="s">
        <v>103</v>
      </c>
      <c r="G2675" s="32">
        <v>12079.950000000003</v>
      </c>
      <c r="H2675" s="22">
        <v>44393</v>
      </c>
      <c r="I2675" s="23">
        <v>44408</v>
      </c>
      <c r="J2675">
        <f t="shared" si="246"/>
        <v>16</v>
      </c>
      <c r="K2675" s="2">
        <f t="shared" si="247"/>
        <v>44400.5</v>
      </c>
      <c r="L2675" s="9">
        <f t="shared" si="248"/>
        <v>16</v>
      </c>
      <c r="M2675" s="2">
        <f t="shared" si="249"/>
        <v>44400.5</v>
      </c>
      <c r="N2675" s="22">
        <v>44407</v>
      </c>
      <c r="O2675" s="22">
        <v>44410</v>
      </c>
      <c r="P2675" s="22">
        <v>44407.5</v>
      </c>
      <c r="Q2675">
        <f t="shared" si="250"/>
        <v>7</v>
      </c>
      <c r="R2675" s="33">
        <f t="shared" si="251"/>
        <v>84559.650000000023</v>
      </c>
    </row>
    <row r="2676" spans="1:18" x14ac:dyDescent="0.35">
      <c r="A2676" t="s">
        <v>389</v>
      </c>
      <c r="B2676" s="29" t="s">
        <v>313</v>
      </c>
      <c r="C2676" s="22">
        <v>44407</v>
      </c>
      <c r="D2676" s="30" t="s">
        <v>104</v>
      </c>
      <c r="E2676" s="30" t="s">
        <v>105</v>
      </c>
      <c r="F2676" s="29" t="s">
        <v>106</v>
      </c>
      <c r="G2676" s="32">
        <v>2177.4999999999995</v>
      </c>
      <c r="H2676" s="22">
        <v>44393</v>
      </c>
      <c r="I2676" s="23">
        <v>44408</v>
      </c>
      <c r="J2676">
        <f t="shared" si="246"/>
        <v>16</v>
      </c>
      <c r="K2676" s="2">
        <f t="shared" si="247"/>
        <v>44400.5</v>
      </c>
      <c r="L2676" s="9">
        <f t="shared" si="248"/>
        <v>16</v>
      </c>
      <c r="M2676" s="2">
        <f t="shared" si="249"/>
        <v>44400.5</v>
      </c>
      <c r="N2676" s="22">
        <v>44407</v>
      </c>
      <c r="O2676" s="22">
        <v>44410</v>
      </c>
      <c r="P2676" s="22">
        <v>44407.5</v>
      </c>
      <c r="Q2676">
        <f t="shared" si="250"/>
        <v>7</v>
      </c>
      <c r="R2676" s="33">
        <f t="shared" si="251"/>
        <v>15242.499999999996</v>
      </c>
    </row>
    <row r="2677" spans="1:18" x14ac:dyDescent="0.35">
      <c r="A2677" t="s">
        <v>389</v>
      </c>
      <c r="B2677" s="29" t="s">
        <v>313</v>
      </c>
      <c r="C2677" s="22">
        <v>44407</v>
      </c>
      <c r="D2677" s="30" t="s">
        <v>94</v>
      </c>
      <c r="E2677" s="30" t="s">
        <v>95</v>
      </c>
      <c r="F2677" s="29" t="s">
        <v>89</v>
      </c>
      <c r="G2677" s="32">
        <v>1452769.8300000064</v>
      </c>
      <c r="H2677" s="22">
        <v>44393</v>
      </c>
      <c r="I2677" s="23">
        <v>44408</v>
      </c>
      <c r="J2677">
        <f t="shared" si="246"/>
        <v>16</v>
      </c>
      <c r="K2677" s="2">
        <f t="shared" si="247"/>
        <v>44400.5</v>
      </c>
      <c r="L2677" s="9">
        <f t="shared" si="248"/>
        <v>16</v>
      </c>
      <c r="M2677" s="2">
        <f t="shared" si="249"/>
        <v>44400.5</v>
      </c>
      <c r="N2677" s="22">
        <v>44407</v>
      </c>
      <c r="O2677" s="22">
        <v>44410</v>
      </c>
      <c r="P2677" s="22">
        <v>44407.5</v>
      </c>
      <c r="Q2677">
        <f t="shared" si="250"/>
        <v>7</v>
      </c>
      <c r="R2677" s="33">
        <f t="shared" si="251"/>
        <v>10169388.810000045</v>
      </c>
    </row>
    <row r="2678" spans="1:18" x14ac:dyDescent="0.35">
      <c r="A2678" t="s">
        <v>389</v>
      </c>
      <c r="B2678" s="29" t="s">
        <v>313</v>
      </c>
      <c r="C2678" s="22">
        <v>44407</v>
      </c>
      <c r="D2678" s="30" t="s">
        <v>96</v>
      </c>
      <c r="E2678" s="30" t="s">
        <v>97</v>
      </c>
      <c r="F2678" s="29" t="s">
        <v>89</v>
      </c>
      <c r="G2678" s="32">
        <v>1452769.8000000063</v>
      </c>
      <c r="H2678" s="22">
        <v>44393</v>
      </c>
      <c r="I2678" s="23">
        <v>44408</v>
      </c>
      <c r="J2678">
        <f t="shared" si="246"/>
        <v>16</v>
      </c>
      <c r="K2678" s="2">
        <f t="shared" si="247"/>
        <v>44400.5</v>
      </c>
      <c r="L2678" s="9">
        <f t="shared" si="248"/>
        <v>16</v>
      </c>
      <c r="M2678" s="2">
        <f t="shared" si="249"/>
        <v>44400.5</v>
      </c>
      <c r="N2678" s="22">
        <v>44407</v>
      </c>
      <c r="O2678" s="22">
        <v>44410</v>
      </c>
      <c r="P2678" s="22">
        <v>44407.5</v>
      </c>
      <c r="Q2678">
        <f t="shared" si="250"/>
        <v>7</v>
      </c>
      <c r="R2678" s="33">
        <f t="shared" si="251"/>
        <v>10169388.600000044</v>
      </c>
    </row>
    <row r="2679" spans="1:18" x14ac:dyDescent="0.35">
      <c r="A2679" t="s">
        <v>389</v>
      </c>
      <c r="B2679" s="29" t="s">
        <v>313</v>
      </c>
      <c r="C2679" s="22">
        <v>44407</v>
      </c>
      <c r="D2679" s="30" t="s">
        <v>107</v>
      </c>
      <c r="E2679" s="30" t="s">
        <v>108</v>
      </c>
      <c r="F2679" s="29" t="s">
        <v>142</v>
      </c>
      <c r="G2679" s="32">
        <v>32919.200000000012</v>
      </c>
      <c r="H2679" s="22">
        <v>44393</v>
      </c>
      <c r="I2679" s="23">
        <v>44408</v>
      </c>
      <c r="J2679">
        <f t="shared" si="246"/>
        <v>16</v>
      </c>
      <c r="K2679" s="2">
        <f t="shared" si="247"/>
        <v>44400.5</v>
      </c>
      <c r="L2679" s="9">
        <f t="shared" si="248"/>
        <v>16</v>
      </c>
      <c r="M2679" s="2">
        <f t="shared" si="249"/>
        <v>44400.5</v>
      </c>
      <c r="N2679" s="22">
        <v>44407</v>
      </c>
      <c r="O2679" s="22">
        <v>44410</v>
      </c>
      <c r="P2679" s="22">
        <v>44407.5</v>
      </c>
      <c r="Q2679">
        <f t="shared" si="250"/>
        <v>7</v>
      </c>
      <c r="R2679" s="33">
        <f t="shared" si="251"/>
        <v>230434.40000000008</v>
      </c>
    </row>
    <row r="2680" spans="1:18" x14ac:dyDescent="0.35">
      <c r="A2680" t="s">
        <v>389</v>
      </c>
      <c r="B2680" s="29" t="s">
        <v>313</v>
      </c>
      <c r="C2680" s="22">
        <v>44407</v>
      </c>
      <c r="D2680" s="30" t="s">
        <v>99</v>
      </c>
      <c r="E2680" s="30" t="s">
        <v>100</v>
      </c>
      <c r="F2680" s="29" t="s">
        <v>142</v>
      </c>
      <c r="G2680" s="32">
        <v>18706.420000000002</v>
      </c>
      <c r="H2680" s="22">
        <v>44393</v>
      </c>
      <c r="I2680" s="23">
        <v>44408</v>
      </c>
      <c r="J2680">
        <f t="shared" si="246"/>
        <v>16</v>
      </c>
      <c r="K2680" s="2">
        <f t="shared" si="247"/>
        <v>44400.5</v>
      </c>
      <c r="L2680" s="9">
        <f t="shared" si="248"/>
        <v>16</v>
      </c>
      <c r="M2680" s="2">
        <f t="shared" si="249"/>
        <v>44400.5</v>
      </c>
      <c r="N2680" s="22">
        <v>44407</v>
      </c>
      <c r="O2680" s="22">
        <v>44410</v>
      </c>
      <c r="P2680" s="22">
        <v>44407.5</v>
      </c>
      <c r="Q2680">
        <f t="shared" si="250"/>
        <v>7</v>
      </c>
      <c r="R2680" s="33">
        <f t="shared" si="251"/>
        <v>130944.94000000002</v>
      </c>
    </row>
    <row r="2681" spans="1:18" x14ac:dyDescent="0.35">
      <c r="A2681" t="s">
        <v>389</v>
      </c>
      <c r="B2681" s="29" t="s">
        <v>313</v>
      </c>
      <c r="C2681" s="22">
        <v>44407</v>
      </c>
      <c r="D2681" s="30" t="s">
        <v>107</v>
      </c>
      <c r="E2681" s="30" t="s">
        <v>108</v>
      </c>
      <c r="F2681" s="29" t="s">
        <v>101</v>
      </c>
      <c r="G2681" s="32">
        <v>2228.1000000000004</v>
      </c>
      <c r="H2681" s="22">
        <v>44393</v>
      </c>
      <c r="I2681" s="23">
        <v>44408</v>
      </c>
      <c r="J2681">
        <f t="shared" si="246"/>
        <v>16</v>
      </c>
      <c r="K2681" s="2">
        <f t="shared" si="247"/>
        <v>44400.5</v>
      </c>
      <c r="L2681" s="9">
        <f t="shared" si="248"/>
        <v>16</v>
      </c>
      <c r="M2681" s="2">
        <f t="shared" si="249"/>
        <v>44400.5</v>
      </c>
      <c r="N2681" s="22">
        <v>44407</v>
      </c>
      <c r="O2681" s="22">
        <v>44410</v>
      </c>
      <c r="P2681" s="22">
        <v>44407.5</v>
      </c>
      <c r="Q2681">
        <f t="shared" si="250"/>
        <v>7</v>
      </c>
      <c r="R2681" s="33">
        <f t="shared" si="251"/>
        <v>15596.700000000003</v>
      </c>
    </row>
    <row r="2682" spans="1:18" x14ac:dyDescent="0.35">
      <c r="A2682" t="s">
        <v>389</v>
      </c>
      <c r="B2682" s="29" t="s">
        <v>313</v>
      </c>
      <c r="C2682" s="22">
        <v>44407</v>
      </c>
      <c r="D2682" s="30" t="s">
        <v>99</v>
      </c>
      <c r="E2682" s="30" t="s">
        <v>100</v>
      </c>
      <c r="F2682" s="29" t="s">
        <v>101</v>
      </c>
      <c r="G2682" s="32">
        <v>59183.040000000015</v>
      </c>
      <c r="H2682" s="22">
        <v>44393</v>
      </c>
      <c r="I2682" s="23">
        <v>44408</v>
      </c>
      <c r="J2682">
        <f t="shared" si="246"/>
        <v>16</v>
      </c>
      <c r="K2682" s="2">
        <f t="shared" si="247"/>
        <v>44400.5</v>
      </c>
      <c r="L2682" s="9">
        <f t="shared" si="248"/>
        <v>16</v>
      </c>
      <c r="M2682" s="2">
        <f t="shared" si="249"/>
        <v>44400.5</v>
      </c>
      <c r="N2682" s="22">
        <v>44407</v>
      </c>
      <c r="O2682" s="22">
        <v>44410</v>
      </c>
      <c r="P2682" s="22">
        <v>44407.5</v>
      </c>
      <c r="Q2682">
        <f t="shared" si="250"/>
        <v>7</v>
      </c>
      <c r="R2682" s="33">
        <f t="shared" si="251"/>
        <v>414281.28000000009</v>
      </c>
    </row>
    <row r="2683" spans="1:18" x14ac:dyDescent="0.35">
      <c r="A2683" t="s">
        <v>389</v>
      </c>
      <c r="B2683" s="29" t="s">
        <v>313</v>
      </c>
      <c r="C2683" s="22">
        <v>44407</v>
      </c>
      <c r="D2683" s="30" t="s">
        <v>99</v>
      </c>
      <c r="E2683" s="30" t="s">
        <v>100</v>
      </c>
      <c r="F2683" s="29" t="s">
        <v>375</v>
      </c>
      <c r="G2683" s="32">
        <v>134</v>
      </c>
      <c r="H2683" s="22">
        <v>44393</v>
      </c>
      <c r="I2683" s="23">
        <v>44408</v>
      </c>
      <c r="J2683">
        <f t="shared" ref="J2683:J2746" si="252">I2683-H2683+1</f>
        <v>16</v>
      </c>
      <c r="K2683" s="2">
        <f t="shared" ref="K2683:K2746" si="253">(H2683+I2683)/2</f>
        <v>44400.5</v>
      </c>
      <c r="L2683" s="9">
        <f t="shared" si="248"/>
        <v>16</v>
      </c>
      <c r="M2683" s="2">
        <f t="shared" si="249"/>
        <v>44400.5</v>
      </c>
      <c r="N2683" s="22">
        <v>44407</v>
      </c>
      <c r="O2683" s="22">
        <v>44410</v>
      </c>
      <c r="P2683" s="22">
        <v>44407.5</v>
      </c>
      <c r="Q2683">
        <f t="shared" si="250"/>
        <v>7</v>
      </c>
      <c r="R2683" s="33">
        <f t="shared" si="251"/>
        <v>938</v>
      </c>
    </row>
    <row r="2684" spans="1:18" x14ac:dyDescent="0.35">
      <c r="A2684" t="s">
        <v>389</v>
      </c>
      <c r="B2684" s="29" t="s">
        <v>313</v>
      </c>
      <c r="C2684" s="22">
        <v>44407</v>
      </c>
      <c r="D2684" s="30" t="s">
        <v>99</v>
      </c>
      <c r="E2684" s="30" t="s">
        <v>100</v>
      </c>
      <c r="F2684" s="29" t="s">
        <v>102</v>
      </c>
      <c r="G2684" s="32">
        <v>68892.910000000018</v>
      </c>
      <c r="H2684" s="22">
        <v>44393</v>
      </c>
      <c r="I2684" s="23">
        <v>44408</v>
      </c>
      <c r="J2684">
        <f t="shared" si="252"/>
        <v>16</v>
      </c>
      <c r="K2684" s="2">
        <f t="shared" si="253"/>
        <v>44400.5</v>
      </c>
      <c r="L2684" s="9">
        <f t="shared" si="248"/>
        <v>16</v>
      </c>
      <c r="M2684" s="2">
        <f t="shared" si="249"/>
        <v>44400.5</v>
      </c>
      <c r="N2684" s="22">
        <v>44407</v>
      </c>
      <c r="O2684" s="22">
        <v>44410</v>
      </c>
      <c r="P2684" s="22">
        <v>44407.5</v>
      </c>
      <c r="Q2684">
        <f t="shared" si="250"/>
        <v>7</v>
      </c>
      <c r="R2684" s="33">
        <f t="shared" si="251"/>
        <v>482250.37000000011</v>
      </c>
    </row>
    <row r="2685" spans="1:18" x14ac:dyDescent="0.35">
      <c r="A2685" t="s">
        <v>389</v>
      </c>
      <c r="B2685" s="29" t="s">
        <v>313</v>
      </c>
      <c r="C2685" s="22">
        <v>44407</v>
      </c>
      <c r="D2685" s="30" t="s">
        <v>110</v>
      </c>
      <c r="E2685" s="30" t="s">
        <v>111</v>
      </c>
      <c r="F2685" s="29" t="s">
        <v>112</v>
      </c>
      <c r="G2685" s="32">
        <v>24.38</v>
      </c>
      <c r="H2685" s="22">
        <v>44393</v>
      </c>
      <c r="I2685" s="23">
        <v>44408</v>
      </c>
      <c r="J2685">
        <f t="shared" si="252"/>
        <v>16</v>
      </c>
      <c r="K2685" s="2">
        <f t="shared" si="253"/>
        <v>44400.5</v>
      </c>
      <c r="L2685" s="9">
        <f t="shared" si="248"/>
        <v>16</v>
      </c>
      <c r="M2685" s="2">
        <f t="shared" si="249"/>
        <v>44400.5</v>
      </c>
      <c r="N2685" s="22">
        <v>44407</v>
      </c>
      <c r="O2685" s="22">
        <v>44412</v>
      </c>
      <c r="P2685" s="22">
        <v>44411.5</v>
      </c>
      <c r="Q2685">
        <f t="shared" si="250"/>
        <v>11</v>
      </c>
      <c r="R2685" s="33">
        <f t="shared" si="251"/>
        <v>268.18</v>
      </c>
    </row>
    <row r="2686" spans="1:18" x14ac:dyDescent="0.35">
      <c r="A2686" t="s">
        <v>389</v>
      </c>
      <c r="B2686" s="29" t="s">
        <v>313</v>
      </c>
      <c r="C2686" s="22">
        <v>44407</v>
      </c>
      <c r="D2686" s="30" t="s">
        <v>114</v>
      </c>
      <c r="E2686" s="30" t="s">
        <v>115</v>
      </c>
      <c r="F2686" s="29" t="s">
        <v>113</v>
      </c>
      <c r="G2686" s="32">
        <v>32.589999999999996</v>
      </c>
      <c r="H2686" s="22">
        <v>44393</v>
      </c>
      <c r="I2686" s="23">
        <v>44408</v>
      </c>
      <c r="J2686">
        <f t="shared" si="252"/>
        <v>16</v>
      </c>
      <c r="K2686" s="2">
        <f t="shared" si="253"/>
        <v>44400.5</v>
      </c>
      <c r="L2686" s="9">
        <f t="shared" si="248"/>
        <v>16</v>
      </c>
      <c r="M2686" s="2">
        <f t="shared" si="249"/>
        <v>44400.5</v>
      </c>
      <c r="N2686" s="22">
        <v>44407</v>
      </c>
      <c r="O2686" s="22">
        <v>44412</v>
      </c>
      <c r="P2686" s="22">
        <v>44411.5</v>
      </c>
      <c r="Q2686">
        <f t="shared" si="250"/>
        <v>11</v>
      </c>
      <c r="R2686" s="33">
        <f t="shared" si="251"/>
        <v>358.48999999999995</v>
      </c>
    </row>
    <row r="2687" spans="1:18" x14ac:dyDescent="0.35">
      <c r="A2687" t="s">
        <v>389</v>
      </c>
      <c r="B2687" s="29" t="s">
        <v>313</v>
      </c>
      <c r="C2687" s="22">
        <v>44407</v>
      </c>
      <c r="D2687" s="30" t="s">
        <v>110</v>
      </c>
      <c r="E2687" s="30" t="s">
        <v>111</v>
      </c>
      <c r="F2687" s="29" t="s">
        <v>113</v>
      </c>
      <c r="G2687" s="32">
        <v>219.48000000000002</v>
      </c>
      <c r="H2687" s="22">
        <v>44393</v>
      </c>
      <c r="I2687" s="23">
        <v>44408</v>
      </c>
      <c r="J2687">
        <f t="shared" si="252"/>
        <v>16</v>
      </c>
      <c r="K2687" s="2">
        <f t="shared" si="253"/>
        <v>44400.5</v>
      </c>
      <c r="L2687" s="9">
        <f t="shared" si="248"/>
        <v>16</v>
      </c>
      <c r="M2687" s="2">
        <f t="shared" si="249"/>
        <v>44400.5</v>
      </c>
      <c r="N2687" s="22">
        <v>44407</v>
      </c>
      <c r="O2687" s="22">
        <v>44412</v>
      </c>
      <c r="P2687" s="22">
        <v>44411.5</v>
      </c>
      <c r="Q2687">
        <f t="shared" si="250"/>
        <v>11</v>
      </c>
      <c r="R2687" s="33">
        <f t="shared" si="251"/>
        <v>2414.2800000000002</v>
      </c>
    </row>
    <row r="2688" spans="1:18" x14ac:dyDescent="0.35">
      <c r="A2688" t="s">
        <v>389</v>
      </c>
      <c r="B2688" s="29" t="s">
        <v>313</v>
      </c>
      <c r="C2688" s="22">
        <v>44407</v>
      </c>
      <c r="D2688" s="30" t="s">
        <v>114</v>
      </c>
      <c r="E2688" s="30" t="s">
        <v>115</v>
      </c>
      <c r="F2688" s="29" t="s">
        <v>112</v>
      </c>
      <c r="G2688" s="32">
        <v>92.1</v>
      </c>
      <c r="H2688" s="22">
        <v>44393</v>
      </c>
      <c r="I2688" s="23">
        <v>44408</v>
      </c>
      <c r="J2688">
        <f t="shared" si="252"/>
        <v>16</v>
      </c>
      <c r="K2688" s="2">
        <f t="shared" si="253"/>
        <v>44400.5</v>
      </c>
      <c r="L2688" s="9">
        <f t="shared" si="248"/>
        <v>16</v>
      </c>
      <c r="M2688" s="2">
        <f t="shared" si="249"/>
        <v>44400.5</v>
      </c>
      <c r="N2688" s="22">
        <v>44407</v>
      </c>
      <c r="O2688" s="22">
        <v>44412</v>
      </c>
      <c r="P2688" s="22">
        <v>44411.5</v>
      </c>
      <c r="Q2688">
        <f t="shared" si="250"/>
        <v>11</v>
      </c>
      <c r="R2688" s="33">
        <f t="shared" si="251"/>
        <v>1013.0999999999999</v>
      </c>
    </row>
    <row r="2689" spans="1:18" x14ac:dyDescent="0.35">
      <c r="A2689" t="s">
        <v>389</v>
      </c>
      <c r="B2689" s="29" t="s">
        <v>313</v>
      </c>
      <c r="C2689" s="22">
        <v>44407</v>
      </c>
      <c r="D2689" s="30" t="s">
        <v>110</v>
      </c>
      <c r="E2689" s="30" t="s">
        <v>111</v>
      </c>
      <c r="F2689" s="29" t="s">
        <v>112</v>
      </c>
      <c r="G2689" s="32">
        <v>33091.380000000005</v>
      </c>
      <c r="H2689" s="22">
        <v>44393</v>
      </c>
      <c r="I2689" s="23">
        <v>44408</v>
      </c>
      <c r="J2689">
        <f t="shared" si="252"/>
        <v>16</v>
      </c>
      <c r="K2689" s="2">
        <f t="shared" si="253"/>
        <v>44400.5</v>
      </c>
      <c r="L2689" s="9">
        <f t="shared" si="248"/>
        <v>16</v>
      </c>
      <c r="M2689" s="2">
        <f t="shared" si="249"/>
        <v>44400.5</v>
      </c>
      <c r="N2689" s="22">
        <v>44407</v>
      </c>
      <c r="O2689" s="22">
        <v>44412</v>
      </c>
      <c r="P2689" s="22">
        <v>44411.5</v>
      </c>
      <c r="Q2689">
        <f t="shared" si="250"/>
        <v>11</v>
      </c>
      <c r="R2689" s="33">
        <f t="shared" si="251"/>
        <v>364005.18000000005</v>
      </c>
    </row>
    <row r="2690" spans="1:18" x14ac:dyDescent="0.35">
      <c r="A2690" t="s">
        <v>389</v>
      </c>
      <c r="B2690" s="29" t="s">
        <v>313</v>
      </c>
      <c r="C2690" s="22">
        <v>44407</v>
      </c>
      <c r="D2690" s="30" t="s">
        <v>110</v>
      </c>
      <c r="E2690" s="30" t="s">
        <v>111</v>
      </c>
      <c r="F2690" s="29" t="s">
        <v>116</v>
      </c>
      <c r="G2690" s="32">
        <v>550.05999999999995</v>
      </c>
      <c r="H2690" s="22">
        <v>44393</v>
      </c>
      <c r="I2690" s="23">
        <v>44408</v>
      </c>
      <c r="J2690">
        <f t="shared" si="252"/>
        <v>16</v>
      </c>
      <c r="K2690" s="2">
        <f t="shared" si="253"/>
        <v>44400.5</v>
      </c>
      <c r="L2690" s="9">
        <f t="shared" si="248"/>
        <v>16</v>
      </c>
      <c r="M2690" s="2">
        <f t="shared" si="249"/>
        <v>44400.5</v>
      </c>
      <c r="N2690" s="22">
        <v>44407</v>
      </c>
      <c r="O2690" s="22">
        <v>44412</v>
      </c>
      <c r="P2690" s="22">
        <v>44411.5</v>
      </c>
      <c r="Q2690">
        <f t="shared" si="250"/>
        <v>11</v>
      </c>
      <c r="R2690" s="33">
        <f t="shared" si="251"/>
        <v>6050.66</v>
      </c>
    </row>
    <row r="2691" spans="1:18" x14ac:dyDescent="0.35">
      <c r="A2691" t="s">
        <v>389</v>
      </c>
      <c r="B2691" s="29" t="s">
        <v>313</v>
      </c>
      <c r="C2691" s="22">
        <v>44407</v>
      </c>
      <c r="D2691" s="30" t="s">
        <v>114</v>
      </c>
      <c r="E2691" s="30" t="s">
        <v>115</v>
      </c>
      <c r="F2691" s="29" t="s">
        <v>118</v>
      </c>
      <c r="G2691" s="32">
        <v>68.5</v>
      </c>
      <c r="H2691" s="22">
        <v>44393</v>
      </c>
      <c r="I2691" s="23">
        <v>44408</v>
      </c>
      <c r="J2691">
        <f t="shared" si="252"/>
        <v>16</v>
      </c>
      <c r="K2691" s="2">
        <f t="shared" si="253"/>
        <v>44400.5</v>
      </c>
      <c r="L2691" s="9">
        <f t="shared" si="248"/>
        <v>16</v>
      </c>
      <c r="M2691" s="2">
        <f t="shared" si="249"/>
        <v>44400.5</v>
      </c>
      <c r="N2691" s="22">
        <v>44407</v>
      </c>
      <c r="O2691" s="22">
        <v>44412</v>
      </c>
      <c r="P2691" s="22">
        <v>44411.5</v>
      </c>
      <c r="Q2691">
        <f t="shared" si="250"/>
        <v>11</v>
      </c>
      <c r="R2691" s="33">
        <f t="shared" si="251"/>
        <v>753.5</v>
      </c>
    </row>
    <row r="2692" spans="1:18" x14ac:dyDescent="0.35">
      <c r="A2692" t="s">
        <v>389</v>
      </c>
      <c r="B2692" s="29" t="s">
        <v>313</v>
      </c>
      <c r="C2692" s="22">
        <v>44407</v>
      </c>
      <c r="D2692" s="30" t="s">
        <v>114</v>
      </c>
      <c r="E2692" s="30" t="s">
        <v>115</v>
      </c>
      <c r="F2692" s="29" t="s">
        <v>119</v>
      </c>
      <c r="G2692" s="32">
        <v>55.61</v>
      </c>
      <c r="H2692" s="22">
        <v>44393</v>
      </c>
      <c r="I2692" s="23">
        <v>44408</v>
      </c>
      <c r="J2692">
        <f t="shared" si="252"/>
        <v>16</v>
      </c>
      <c r="K2692" s="2">
        <f t="shared" si="253"/>
        <v>44400.5</v>
      </c>
      <c r="L2692" s="9">
        <f t="shared" si="248"/>
        <v>16</v>
      </c>
      <c r="M2692" s="2">
        <f t="shared" si="249"/>
        <v>44400.5</v>
      </c>
      <c r="N2692" s="22">
        <v>44407</v>
      </c>
      <c r="O2692" s="22">
        <v>44412</v>
      </c>
      <c r="P2692" s="22">
        <v>44411.5</v>
      </c>
      <c r="Q2692">
        <f t="shared" si="250"/>
        <v>11</v>
      </c>
      <c r="R2692" s="33">
        <f t="shared" si="251"/>
        <v>611.71</v>
      </c>
    </row>
    <row r="2693" spans="1:18" x14ac:dyDescent="0.35">
      <c r="A2693" t="s">
        <v>389</v>
      </c>
      <c r="B2693" s="29" t="s">
        <v>313</v>
      </c>
      <c r="C2693" s="22">
        <v>44407</v>
      </c>
      <c r="D2693" s="30" t="s">
        <v>110</v>
      </c>
      <c r="E2693" s="30" t="s">
        <v>111</v>
      </c>
      <c r="F2693" s="29" t="s">
        <v>119</v>
      </c>
      <c r="G2693" s="32">
        <v>375.74</v>
      </c>
      <c r="H2693" s="22">
        <v>44393</v>
      </c>
      <c r="I2693" s="23">
        <v>44408</v>
      </c>
      <c r="J2693">
        <f t="shared" si="252"/>
        <v>16</v>
      </c>
      <c r="K2693" s="2">
        <f t="shared" si="253"/>
        <v>44400.5</v>
      </c>
      <c r="L2693" s="9">
        <f t="shared" si="248"/>
        <v>16</v>
      </c>
      <c r="M2693" s="2">
        <f t="shared" si="249"/>
        <v>44400.5</v>
      </c>
      <c r="N2693" s="22">
        <v>44407</v>
      </c>
      <c r="O2693" s="22">
        <v>44412</v>
      </c>
      <c r="P2693" s="22">
        <v>44411.5</v>
      </c>
      <c r="Q2693">
        <f t="shared" si="250"/>
        <v>11</v>
      </c>
      <c r="R2693" s="33">
        <f t="shared" si="251"/>
        <v>4133.1400000000003</v>
      </c>
    </row>
    <row r="2694" spans="1:18" x14ac:dyDescent="0.35">
      <c r="A2694" t="s">
        <v>389</v>
      </c>
      <c r="B2694" s="29" t="s">
        <v>313</v>
      </c>
      <c r="C2694" s="22">
        <v>44407</v>
      </c>
      <c r="D2694" s="30" t="s">
        <v>114</v>
      </c>
      <c r="E2694" s="30" t="s">
        <v>115</v>
      </c>
      <c r="F2694" s="29" t="s">
        <v>120</v>
      </c>
      <c r="G2694" s="32">
        <v>164.97</v>
      </c>
      <c r="H2694" s="22">
        <v>44393</v>
      </c>
      <c r="I2694" s="23">
        <v>44408</v>
      </c>
      <c r="J2694">
        <f t="shared" si="252"/>
        <v>16</v>
      </c>
      <c r="K2694" s="2">
        <f t="shared" si="253"/>
        <v>44400.5</v>
      </c>
      <c r="L2694" s="9">
        <f t="shared" si="248"/>
        <v>16</v>
      </c>
      <c r="M2694" s="2">
        <f t="shared" si="249"/>
        <v>44400.5</v>
      </c>
      <c r="N2694" s="22">
        <v>44407</v>
      </c>
      <c r="O2694" s="22">
        <v>44412</v>
      </c>
      <c r="P2694" s="22">
        <v>44411.5</v>
      </c>
      <c r="Q2694">
        <f t="shared" si="250"/>
        <v>11</v>
      </c>
      <c r="R2694" s="33">
        <f t="shared" si="251"/>
        <v>1814.67</v>
      </c>
    </row>
    <row r="2695" spans="1:18" x14ac:dyDescent="0.35">
      <c r="A2695" t="s">
        <v>389</v>
      </c>
      <c r="B2695" s="29" t="s">
        <v>313</v>
      </c>
      <c r="C2695" s="22">
        <v>44407</v>
      </c>
      <c r="D2695" s="30" t="s">
        <v>110</v>
      </c>
      <c r="E2695" s="30" t="s">
        <v>111</v>
      </c>
      <c r="F2695" s="29" t="s">
        <v>120</v>
      </c>
      <c r="G2695" s="32">
        <v>1.1000000000000001</v>
      </c>
      <c r="H2695" s="22">
        <v>44393</v>
      </c>
      <c r="I2695" s="23">
        <v>44408</v>
      </c>
      <c r="J2695">
        <f t="shared" si="252"/>
        <v>16</v>
      </c>
      <c r="K2695" s="2">
        <f t="shared" si="253"/>
        <v>44400.5</v>
      </c>
      <c r="L2695" s="9">
        <f t="shared" si="248"/>
        <v>16</v>
      </c>
      <c r="M2695" s="2">
        <f t="shared" si="249"/>
        <v>44400.5</v>
      </c>
      <c r="N2695" s="22">
        <v>44407</v>
      </c>
      <c r="O2695" s="22">
        <v>44412</v>
      </c>
      <c r="P2695" s="22">
        <v>44411.5</v>
      </c>
      <c r="Q2695">
        <f t="shared" si="250"/>
        <v>11</v>
      </c>
      <c r="R2695" s="33">
        <f t="shared" si="251"/>
        <v>12.100000000000001</v>
      </c>
    </row>
    <row r="2696" spans="1:18" x14ac:dyDescent="0.35">
      <c r="A2696" t="s">
        <v>389</v>
      </c>
      <c r="B2696" s="29" t="s">
        <v>313</v>
      </c>
      <c r="C2696" s="22">
        <v>44407</v>
      </c>
      <c r="D2696" s="30" t="s">
        <v>114</v>
      </c>
      <c r="E2696" s="30" t="s">
        <v>115</v>
      </c>
      <c r="F2696" s="29" t="s">
        <v>122</v>
      </c>
      <c r="G2696" s="32">
        <v>247.78000000000003</v>
      </c>
      <c r="H2696" s="22">
        <v>44393</v>
      </c>
      <c r="I2696" s="23">
        <v>44408</v>
      </c>
      <c r="J2696">
        <f t="shared" si="252"/>
        <v>16</v>
      </c>
      <c r="K2696" s="2">
        <f t="shared" si="253"/>
        <v>44400.5</v>
      </c>
      <c r="L2696" s="9">
        <f t="shared" si="248"/>
        <v>16</v>
      </c>
      <c r="M2696" s="2">
        <f t="shared" si="249"/>
        <v>44400.5</v>
      </c>
      <c r="N2696" s="22">
        <v>44407</v>
      </c>
      <c r="O2696" s="22">
        <v>44412</v>
      </c>
      <c r="P2696" s="22">
        <v>44411.5</v>
      </c>
      <c r="Q2696">
        <f t="shared" si="250"/>
        <v>11</v>
      </c>
      <c r="R2696" s="33">
        <f t="shared" si="251"/>
        <v>2725.5800000000004</v>
      </c>
    </row>
    <row r="2697" spans="1:18" x14ac:dyDescent="0.35">
      <c r="A2697" t="s">
        <v>389</v>
      </c>
      <c r="B2697" s="29" t="s">
        <v>313</v>
      </c>
      <c r="C2697" s="22">
        <v>44407</v>
      </c>
      <c r="D2697" s="30" t="s">
        <v>114</v>
      </c>
      <c r="E2697" s="30" t="s">
        <v>115</v>
      </c>
      <c r="F2697" s="29" t="s">
        <v>123</v>
      </c>
      <c r="G2697" s="32">
        <v>44.51</v>
      </c>
      <c r="H2697" s="22">
        <v>44393</v>
      </c>
      <c r="I2697" s="23">
        <v>44408</v>
      </c>
      <c r="J2697">
        <f t="shared" si="252"/>
        <v>16</v>
      </c>
      <c r="K2697" s="2">
        <f t="shared" si="253"/>
        <v>44400.5</v>
      </c>
      <c r="L2697" s="9">
        <f t="shared" si="248"/>
        <v>16</v>
      </c>
      <c r="M2697" s="2">
        <f t="shared" si="249"/>
        <v>44400.5</v>
      </c>
      <c r="N2697" s="22">
        <v>44407</v>
      </c>
      <c r="O2697" s="22">
        <v>44412</v>
      </c>
      <c r="P2697" s="22">
        <v>44411.5</v>
      </c>
      <c r="Q2697">
        <f t="shared" si="250"/>
        <v>11</v>
      </c>
      <c r="R2697" s="33">
        <f t="shared" si="251"/>
        <v>489.60999999999996</v>
      </c>
    </row>
    <row r="2698" spans="1:18" x14ac:dyDescent="0.35">
      <c r="A2698" t="s">
        <v>389</v>
      </c>
      <c r="B2698" s="29" t="s">
        <v>313</v>
      </c>
      <c r="C2698" s="22">
        <v>44407</v>
      </c>
      <c r="D2698" s="30" t="s">
        <v>110</v>
      </c>
      <c r="E2698" s="30" t="s">
        <v>111</v>
      </c>
      <c r="F2698" s="29" t="s">
        <v>123</v>
      </c>
      <c r="G2698" s="32">
        <v>38.35</v>
      </c>
      <c r="H2698" s="22">
        <v>44393</v>
      </c>
      <c r="I2698" s="23">
        <v>44408</v>
      </c>
      <c r="J2698">
        <f t="shared" si="252"/>
        <v>16</v>
      </c>
      <c r="K2698" s="2">
        <f t="shared" si="253"/>
        <v>44400.5</v>
      </c>
      <c r="L2698" s="9">
        <f t="shared" si="248"/>
        <v>16</v>
      </c>
      <c r="M2698" s="2">
        <f t="shared" si="249"/>
        <v>44400.5</v>
      </c>
      <c r="N2698" s="22">
        <v>44407</v>
      </c>
      <c r="O2698" s="22">
        <v>44412</v>
      </c>
      <c r="P2698" s="22">
        <v>44411.5</v>
      </c>
      <c r="Q2698">
        <f t="shared" si="250"/>
        <v>11</v>
      </c>
      <c r="R2698" s="33">
        <f t="shared" si="251"/>
        <v>421.85</v>
      </c>
    </row>
    <row r="2699" spans="1:18" x14ac:dyDescent="0.35">
      <c r="A2699" t="s">
        <v>389</v>
      </c>
      <c r="B2699" s="29" t="s">
        <v>313</v>
      </c>
      <c r="C2699" s="22">
        <v>44407</v>
      </c>
      <c r="D2699" s="30" t="s">
        <v>99</v>
      </c>
      <c r="E2699" s="30" t="s">
        <v>100</v>
      </c>
      <c r="F2699" s="29" t="s">
        <v>319</v>
      </c>
      <c r="G2699" s="32">
        <v>1122.6100000000001</v>
      </c>
      <c r="H2699" s="22">
        <v>44393</v>
      </c>
      <c r="I2699" s="23">
        <v>44408</v>
      </c>
      <c r="J2699">
        <f t="shared" si="252"/>
        <v>16</v>
      </c>
      <c r="K2699" s="2">
        <f t="shared" si="253"/>
        <v>44400.5</v>
      </c>
      <c r="L2699" s="9">
        <f t="shared" ref="L2699:L2762" si="254">I2699-H2699+1</f>
        <v>16</v>
      </c>
      <c r="M2699" s="2">
        <f t="shared" ref="M2699:M2762" si="255">(H2699+I2699)/2</f>
        <v>44400.5</v>
      </c>
      <c r="N2699" s="22">
        <v>44407</v>
      </c>
      <c r="O2699" s="22">
        <v>44412</v>
      </c>
      <c r="P2699" s="22">
        <v>44411.5</v>
      </c>
      <c r="Q2699">
        <f t="shared" ref="Q2699:Q2762" si="256">P2699-M2699</f>
        <v>11</v>
      </c>
      <c r="R2699" s="33">
        <f t="shared" ref="R2699:R2762" si="257">Q2699*G2699</f>
        <v>12348.710000000001</v>
      </c>
    </row>
    <row r="2700" spans="1:18" x14ac:dyDescent="0.35">
      <c r="A2700" t="s">
        <v>389</v>
      </c>
      <c r="B2700" s="29" t="s">
        <v>313</v>
      </c>
      <c r="C2700" s="22">
        <v>44407</v>
      </c>
      <c r="D2700" s="30" t="s">
        <v>114</v>
      </c>
      <c r="E2700" s="30" t="s">
        <v>115</v>
      </c>
      <c r="F2700" s="29" t="s">
        <v>124</v>
      </c>
      <c r="G2700" s="32">
        <v>59.3</v>
      </c>
      <c r="H2700" s="22">
        <v>44393</v>
      </c>
      <c r="I2700" s="23">
        <v>44408</v>
      </c>
      <c r="J2700">
        <f t="shared" si="252"/>
        <v>16</v>
      </c>
      <c r="K2700" s="2">
        <f t="shared" si="253"/>
        <v>44400.5</v>
      </c>
      <c r="L2700" s="9">
        <f t="shared" si="254"/>
        <v>16</v>
      </c>
      <c r="M2700" s="2">
        <f t="shared" si="255"/>
        <v>44400.5</v>
      </c>
      <c r="N2700" s="22">
        <v>44407</v>
      </c>
      <c r="O2700" s="22">
        <v>44412</v>
      </c>
      <c r="P2700" s="22">
        <v>44411.5</v>
      </c>
      <c r="Q2700">
        <f t="shared" si="256"/>
        <v>11</v>
      </c>
      <c r="R2700" s="33">
        <f t="shared" si="257"/>
        <v>652.29999999999995</v>
      </c>
    </row>
    <row r="2701" spans="1:18" x14ac:dyDescent="0.35">
      <c r="A2701" t="s">
        <v>389</v>
      </c>
      <c r="B2701" s="29" t="s">
        <v>313</v>
      </c>
      <c r="C2701" s="22">
        <v>44407</v>
      </c>
      <c r="D2701" s="30" t="s">
        <v>110</v>
      </c>
      <c r="E2701" s="30" t="s">
        <v>111</v>
      </c>
      <c r="F2701" s="29" t="s">
        <v>124</v>
      </c>
      <c r="G2701" s="32">
        <v>39.5</v>
      </c>
      <c r="H2701" s="22">
        <v>44393</v>
      </c>
      <c r="I2701" s="23">
        <v>44408</v>
      </c>
      <c r="J2701">
        <f t="shared" si="252"/>
        <v>16</v>
      </c>
      <c r="K2701" s="2">
        <f t="shared" si="253"/>
        <v>44400.5</v>
      </c>
      <c r="L2701" s="9">
        <f t="shared" si="254"/>
        <v>16</v>
      </c>
      <c r="M2701" s="2">
        <f t="shared" si="255"/>
        <v>44400.5</v>
      </c>
      <c r="N2701" s="22">
        <v>44407</v>
      </c>
      <c r="O2701" s="22">
        <v>44412</v>
      </c>
      <c r="P2701" s="22">
        <v>44411.5</v>
      </c>
      <c r="Q2701">
        <f t="shared" si="256"/>
        <v>11</v>
      </c>
      <c r="R2701" s="33">
        <f t="shared" si="257"/>
        <v>434.5</v>
      </c>
    </row>
    <row r="2702" spans="1:18" x14ac:dyDescent="0.35">
      <c r="A2702" t="s">
        <v>389</v>
      </c>
      <c r="B2702" s="29" t="s">
        <v>313</v>
      </c>
      <c r="C2702" s="22">
        <v>44407</v>
      </c>
      <c r="D2702" s="30" t="s">
        <v>114</v>
      </c>
      <c r="E2702" s="30" t="s">
        <v>115</v>
      </c>
      <c r="F2702" s="29" t="s">
        <v>125</v>
      </c>
      <c r="G2702" s="32">
        <v>53.14</v>
      </c>
      <c r="H2702" s="22">
        <v>44393</v>
      </c>
      <c r="I2702" s="23">
        <v>44408</v>
      </c>
      <c r="J2702">
        <f t="shared" si="252"/>
        <v>16</v>
      </c>
      <c r="K2702" s="2">
        <f t="shared" si="253"/>
        <v>44400.5</v>
      </c>
      <c r="L2702" s="9">
        <f t="shared" si="254"/>
        <v>16</v>
      </c>
      <c r="M2702" s="2">
        <f t="shared" si="255"/>
        <v>44400.5</v>
      </c>
      <c r="N2702" s="22">
        <v>44407</v>
      </c>
      <c r="O2702" s="22">
        <v>44412</v>
      </c>
      <c r="P2702" s="22">
        <v>44411.5</v>
      </c>
      <c r="Q2702">
        <f t="shared" si="256"/>
        <v>11</v>
      </c>
      <c r="R2702" s="33">
        <f t="shared" si="257"/>
        <v>584.54</v>
      </c>
    </row>
    <row r="2703" spans="1:18" x14ac:dyDescent="0.35">
      <c r="A2703" t="s">
        <v>389</v>
      </c>
      <c r="B2703" s="29" t="s">
        <v>313</v>
      </c>
      <c r="C2703" s="22">
        <v>44407</v>
      </c>
      <c r="D2703" s="30" t="s">
        <v>110</v>
      </c>
      <c r="E2703" s="30" t="s">
        <v>111</v>
      </c>
      <c r="F2703" s="29" t="s">
        <v>125</v>
      </c>
      <c r="G2703" s="32">
        <v>86.52000000000001</v>
      </c>
      <c r="H2703" s="22">
        <v>44393</v>
      </c>
      <c r="I2703" s="23">
        <v>44408</v>
      </c>
      <c r="J2703">
        <f t="shared" si="252"/>
        <v>16</v>
      </c>
      <c r="K2703" s="2">
        <f t="shared" si="253"/>
        <v>44400.5</v>
      </c>
      <c r="L2703" s="9">
        <f t="shared" si="254"/>
        <v>16</v>
      </c>
      <c r="M2703" s="2">
        <f t="shared" si="255"/>
        <v>44400.5</v>
      </c>
      <c r="N2703" s="22">
        <v>44407</v>
      </c>
      <c r="O2703" s="22">
        <v>44412</v>
      </c>
      <c r="P2703" s="22">
        <v>44411.5</v>
      </c>
      <c r="Q2703">
        <f t="shared" si="256"/>
        <v>11</v>
      </c>
      <c r="R2703" s="33">
        <f t="shared" si="257"/>
        <v>951.72000000000014</v>
      </c>
    </row>
    <row r="2704" spans="1:18" x14ac:dyDescent="0.35">
      <c r="A2704" t="s">
        <v>389</v>
      </c>
      <c r="B2704" s="29" t="s">
        <v>313</v>
      </c>
      <c r="C2704" s="22">
        <v>44407</v>
      </c>
      <c r="D2704" s="30" t="s">
        <v>107</v>
      </c>
      <c r="E2704" s="30" t="s">
        <v>108</v>
      </c>
      <c r="F2704" s="29" t="s">
        <v>126</v>
      </c>
      <c r="G2704" s="32">
        <v>962.32999999999993</v>
      </c>
      <c r="H2704" s="22">
        <v>44393</v>
      </c>
      <c r="I2704" s="23">
        <v>44408</v>
      </c>
      <c r="J2704">
        <f t="shared" si="252"/>
        <v>16</v>
      </c>
      <c r="K2704" s="2">
        <f t="shared" si="253"/>
        <v>44400.5</v>
      </c>
      <c r="L2704" s="9">
        <f t="shared" si="254"/>
        <v>16</v>
      </c>
      <c r="M2704" s="2">
        <f t="shared" si="255"/>
        <v>44400.5</v>
      </c>
      <c r="N2704" s="22">
        <v>44407</v>
      </c>
      <c r="O2704" s="22">
        <v>44412</v>
      </c>
      <c r="P2704" s="22">
        <v>44411.5</v>
      </c>
      <c r="Q2704">
        <f t="shared" si="256"/>
        <v>11</v>
      </c>
      <c r="R2704" s="33">
        <f t="shared" si="257"/>
        <v>10585.63</v>
      </c>
    </row>
    <row r="2705" spans="1:18" x14ac:dyDescent="0.35">
      <c r="A2705" t="s">
        <v>389</v>
      </c>
      <c r="B2705" s="29" t="s">
        <v>313</v>
      </c>
      <c r="C2705" s="22">
        <v>44407</v>
      </c>
      <c r="D2705" s="30" t="s">
        <v>99</v>
      </c>
      <c r="E2705" s="30" t="s">
        <v>100</v>
      </c>
      <c r="F2705" s="29" t="s">
        <v>126</v>
      </c>
      <c r="G2705" s="32">
        <v>793.04</v>
      </c>
      <c r="H2705" s="22">
        <v>44393</v>
      </c>
      <c r="I2705" s="23">
        <v>44408</v>
      </c>
      <c r="J2705">
        <f t="shared" si="252"/>
        <v>16</v>
      </c>
      <c r="K2705" s="2">
        <f t="shared" si="253"/>
        <v>44400.5</v>
      </c>
      <c r="L2705" s="9">
        <f t="shared" si="254"/>
        <v>16</v>
      </c>
      <c r="M2705" s="2">
        <f t="shared" si="255"/>
        <v>44400.5</v>
      </c>
      <c r="N2705" s="22">
        <v>44407</v>
      </c>
      <c r="O2705" s="22">
        <v>44412</v>
      </c>
      <c r="P2705" s="22">
        <v>44411.5</v>
      </c>
      <c r="Q2705">
        <f t="shared" si="256"/>
        <v>11</v>
      </c>
      <c r="R2705" s="33">
        <f t="shared" si="257"/>
        <v>8723.4399999999987</v>
      </c>
    </row>
    <row r="2706" spans="1:18" x14ac:dyDescent="0.35">
      <c r="A2706" t="s">
        <v>389</v>
      </c>
      <c r="B2706" s="29" t="s">
        <v>313</v>
      </c>
      <c r="C2706" s="22">
        <v>44407</v>
      </c>
      <c r="D2706" s="30" t="s">
        <v>114</v>
      </c>
      <c r="E2706" s="30" t="s">
        <v>115</v>
      </c>
      <c r="F2706" s="29" t="s">
        <v>127</v>
      </c>
      <c r="G2706" s="32">
        <v>73.31</v>
      </c>
      <c r="H2706" s="22">
        <v>44393</v>
      </c>
      <c r="I2706" s="23">
        <v>44408</v>
      </c>
      <c r="J2706">
        <f t="shared" si="252"/>
        <v>16</v>
      </c>
      <c r="K2706" s="2">
        <f t="shared" si="253"/>
        <v>44400.5</v>
      </c>
      <c r="L2706" s="9">
        <f t="shared" si="254"/>
        <v>16</v>
      </c>
      <c r="M2706" s="2">
        <f t="shared" si="255"/>
        <v>44400.5</v>
      </c>
      <c r="N2706" s="22">
        <v>44407</v>
      </c>
      <c r="O2706" s="22">
        <v>44412</v>
      </c>
      <c r="P2706" s="22">
        <v>44411.5</v>
      </c>
      <c r="Q2706">
        <f t="shared" si="256"/>
        <v>11</v>
      </c>
      <c r="R2706" s="33">
        <f t="shared" si="257"/>
        <v>806.41000000000008</v>
      </c>
    </row>
    <row r="2707" spans="1:18" x14ac:dyDescent="0.35">
      <c r="A2707" t="s">
        <v>389</v>
      </c>
      <c r="B2707" s="29" t="s">
        <v>313</v>
      </c>
      <c r="C2707" s="22">
        <v>44407</v>
      </c>
      <c r="D2707" s="30" t="s">
        <v>110</v>
      </c>
      <c r="E2707" s="30" t="s">
        <v>111</v>
      </c>
      <c r="F2707" s="29" t="s">
        <v>129</v>
      </c>
      <c r="G2707" s="32">
        <v>422.89000000000004</v>
      </c>
      <c r="H2707" s="22">
        <v>44393</v>
      </c>
      <c r="I2707" s="23">
        <v>44408</v>
      </c>
      <c r="J2707">
        <f t="shared" si="252"/>
        <v>16</v>
      </c>
      <c r="K2707" s="2">
        <f t="shared" si="253"/>
        <v>44400.5</v>
      </c>
      <c r="L2707" s="9">
        <f t="shared" si="254"/>
        <v>16</v>
      </c>
      <c r="M2707" s="2">
        <f t="shared" si="255"/>
        <v>44400.5</v>
      </c>
      <c r="N2707" s="22">
        <v>44407</v>
      </c>
      <c r="O2707" s="22">
        <v>44412</v>
      </c>
      <c r="P2707" s="22">
        <v>44411.5</v>
      </c>
      <c r="Q2707">
        <f t="shared" si="256"/>
        <v>11</v>
      </c>
      <c r="R2707" s="33">
        <f t="shared" si="257"/>
        <v>4651.7900000000009</v>
      </c>
    </row>
    <row r="2708" spans="1:18" x14ac:dyDescent="0.35">
      <c r="A2708" t="s">
        <v>389</v>
      </c>
      <c r="B2708" s="29" t="s">
        <v>313</v>
      </c>
      <c r="C2708" s="22">
        <v>44407</v>
      </c>
      <c r="D2708" s="30" t="s">
        <v>114</v>
      </c>
      <c r="E2708" s="30" t="s">
        <v>115</v>
      </c>
      <c r="F2708" s="29" t="s">
        <v>130</v>
      </c>
      <c r="G2708" s="32">
        <v>37.730000000000004</v>
      </c>
      <c r="H2708" s="22">
        <v>44393</v>
      </c>
      <c r="I2708" s="23">
        <v>44408</v>
      </c>
      <c r="J2708">
        <f t="shared" si="252"/>
        <v>16</v>
      </c>
      <c r="K2708" s="2">
        <f t="shared" si="253"/>
        <v>44400.5</v>
      </c>
      <c r="L2708" s="9">
        <f t="shared" si="254"/>
        <v>16</v>
      </c>
      <c r="M2708" s="2">
        <f t="shared" si="255"/>
        <v>44400.5</v>
      </c>
      <c r="N2708" s="22">
        <v>44407</v>
      </c>
      <c r="O2708" s="22">
        <v>44412</v>
      </c>
      <c r="P2708" s="22">
        <v>44411.5</v>
      </c>
      <c r="Q2708">
        <f t="shared" si="256"/>
        <v>11</v>
      </c>
      <c r="R2708" s="33">
        <f t="shared" si="257"/>
        <v>415.03000000000003</v>
      </c>
    </row>
    <row r="2709" spans="1:18" x14ac:dyDescent="0.35">
      <c r="A2709" t="s">
        <v>389</v>
      </c>
      <c r="B2709" s="29" t="s">
        <v>313</v>
      </c>
      <c r="C2709" s="22">
        <v>44407</v>
      </c>
      <c r="D2709" s="30" t="s">
        <v>110</v>
      </c>
      <c r="E2709" s="30" t="s">
        <v>111</v>
      </c>
      <c r="F2709" s="29" t="s">
        <v>130</v>
      </c>
      <c r="G2709" s="32">
        <v>20.51</v>
      </c>
      <c r="H2709" s="22">
        <v>44393</v>
      </c>
      <c r="I2709" s="23">
        <v>44408</v>
      </c>
      <c r="J2709">
        <f t="shared" si="252"/>
        <v>16</v>
      </c>
      <c r="K2709" s="2">
        <f t="shared" si="253"/>
        <v>44400.5</v>
      </c>
      <c r="L2709" s="9">
        <f t="shared" si="254"/>
        <v>16</v>
      </c>
      <c r="M2709" s="2">
        <f t="shared" si="255"/>
        <v>44400.5</v>
      </c>
      <c r="N2709" s="22">
        <v>44407</v>
      </c>
      <c r="O2709" s="22">
        <v>44412</v>
      </c>
      <c r="P2709" s="22">
        <v>44411.5</v>
      </c>
      <c r="Q2709">
        <f t="shared" si="256"/>
        <v>11</v>
      </c>
      <c r="R2709" s="33">
        <f t="shared" si="257"/>
        <v>225.61</v>
      </c>
    </row>
    <row r="2710" spans="1:18" x14ac:dyDescent="0.35">
      <c r="A2710" t="s">
        <v>389</v>
      </c>
      <c r="B2710" s="29" t="s">
        <v>313</v>
      </c>
      <c r="C2710" s="22">
        <v>44407</v>
      </c>
      <c r="D2710" s="30" t="s">
        <v>99</v>
      </c>
      <c r="E2710" s="30" t="s">
        <v>100</v>
      </c>
      <c r="F2710" s="29" t="s">
        <v>344</v>
      </c>
      <c r="G2710" s="32">
        <v>511.71</v>
      </c>
      <c r="H2710" s="22">
        <v>44393</v>
      </c>
      <c r="I2710" s="23">
        <v>44408</v>
      </c>
      <c r="J2710">
        <f t="shared" si="252"/>
        <v>16</v>
      </c>
      <c r="K2710" s="2">
        <f t="shared" si="253"/>
        <v>44400.5</v>
      </c>
      <c r="L2710" s="9">
        <f t="shared" si="254"/>
        <v>16</v>
      </c>
      <c r="M2710" s="2">
        <f t="shared" si="255"/>
        <v>44400.5</v>
      </c>
      <c r="N2710" s="22">
        <v>44407</v>
      </c>
      <c r="O2710" s="22">
        <v>44412</v>
      </c>
      <c r="P2710" s="22">
        <v>44411.5</v>
      </c>
      <c r="Q2710">
        <f t="shared" si="256"/>
        <v>11</v>
      </c>
      <c r="R2710" s="33">
        <f t="shared" si="257"/>
        <v>5628.8099999999995</v>
      </c>
    </row>
    <row r="2711" spans="1:18" x14ac:dyDescent="0.35">
      <c r="A2711" t="s">
        <v>389</v>
      </c>
      <c r="B2711" s="29" t="s">
        <v>313</v>
      </c>
      <c r="C2711" s="22">
        <v>44407</v>
      </c>
      <c r="D2711" s="30" t="s">
        <v>99</v>
      </c>
      <c r="E2711" s="30" t="s">
        <v>100</v>
      </c>
      <c r="F2711" s="29" t="s">
        <v>318</v>
      </c>
      <c r="G2711" s="32">
        <v>1320.35</v>
      </c>
      <c r="H2711" s="22">
        <v>44393</v>
      </c>
      <c r="I2711" s="23">
        <v>44408</v>
      </c>
      <c r="J2711">
        <f t="shared" si="252"/>
        <v>16</v>
      </c>
      <c r="K2711" s="2">
        <f t="shared" si="253"/>
        <v>44400.5</v>
      </c>
      <c r="L2711" s="9">
        <f t="shared" si="254"/>
        <v>16</v>
      </c>
      <c r="M2711" s="2">
        <f t="shared" si="255"/>
        <v>44400.5</v>
      </c>
      <c r="N2711" s="22">
        <v>44407</v>
      </c>
      <c r="O2711" s="22">
        <v>44412</v>
      </c>
      <c r="P2711" s="22">
        <v>44411.5</v>
      </c>
      <c r="Q2711">
        <f t="shared" si="256"/>
        <v>11</v>
      </c>
      <c r="R2711" s="33">
        <f t="shared" si="257"/>
        <v>14523.849999999999</v>
      </c>
    </row>
    <row r="2712" spans="1:18" x14ac:dyDescent="0.35">
      <c r="A2712" t="s">
        <v>389</v>
      </c>
      <c r="B2712" s="29" t="s">
        <v>313</v>
      </c>
      <c r="C2712" s="22">
        <v>44407</v>
      </c>
      <c r="D2712" s="30" t="s">
        <v>114</v>
      </c>
      <c r="E2712" s="30" t="s">
        <v>115</v>
      </c>
      <c r="F2712" s="29" t="s">
        <v>383</v>
      </c>
      <c r="G2712" s="32">
        <v>254.83</v>
      </c>
      <c r="H2712" s="22">
        <v>44393</v>
      </c>
      <c r="I2712" s="23">
        <v>44408</v>
      </c>
      <c r="J2712">
        <f t="shared" si="252"/>
        <v>16</v>
      </c>
      <c r="K2712" s="2">
        <f t="shared" si="253"/>
        <v>44400.5</v>
      </c>
      <c r="L2712" s="9">
        <f t="shared" si="254"/>
        <v>16</v>
      </c>
      <c r="M2712" s="2">
        <f t="shared" si="255"/>
        <v>44400.5</v>
      </c>
      <c r="N2712" s="22">
        <v>44407</v>
      </c>
      <c r="O2712" s="22">
        <v>44412</v>
      </c>
      <c r="P2712" s="22">
        <v>44411.5</v>
      </c>
      <c r="Q2712">
        <f t="shared" si="256"/>
        <v>11</v>
      </c>
      <c r="R2712" s="33">
        <f t="shared" si="257"/>
        <v>2803.13</v>
      </c>
    </row>
    <row r="2713" spans="1:18" x14ac:dyDescent="0.35">
      <c r="A2713" t="s">
        <v>389</v>
      </c>
      <c r="B2713" s="29" t="s">
        <v>313</v>
      </c>
      <c r="C2713" s="22">
        <v>44407</v>
      </c>
      <c r="D2713" s="30" t="s">
        <v>114</v>
      </c>
      <c r="E2713" s="30" t="s">
        <v>115</v>
      </c>
      <c r="F2713" s="29" t="s">
        <v>132</v>
      </c>
      <c r="G2713" s="32">
        <v>125.15</v>
      </c>
      <c r="H2713" s="22">
        <v>44393</v>
      </c>
      <c r="I2713" s="23">
        <v>44408</v>
      </c>
      <c r="J2713">
        <f t="shared" si="252"/>
        <v>16</v>
      </c>
      <c r="K2713" s="2">
        <f t="shared" si="253"/>
        <v>44400.5</v>
      </c>
      <c r="L2713" s="9">
        <f t="shared" si="254"/>
        <v>16</v>
      </c>
      <c r="M2713" s="2">
        <f t="shared" si="255"/>
        <v>44400.5</v>
      </c>
      <c r="N2713" s="22">
        <v>44407</v>
      </c>
      <c r="O2713" s="22">
        <v>44412</v>
      </c>
      <c r="P2713" s="22">
        <v>44411.5</v>
      </c>
      <c r="Q2713">
        <f t="shared" si="256"/>
        <v>11</v>
      </c>
      <c r="R2713" s="33">
        <f t="shared" si="257"/>
        <v>1376.65</v>
      </c>
    </row>
    <row r="2714" spans="1:18" x14ac:dyDescent="0.35">
      <c r="A2714" t="s">
        <v>389</v>
      </c>
      <c r="B2714" s="29" t="s">
        <v>313</v>
      </c>
      <c r="C2714" s="22">
        <v>44407</v>
      </c>
      <c r="D2714" s="30" t="s">
        <v>99</v>
      </c>
      <c r="E2714" s="30" t="s">
        <v>100</v>
      </c>
      <c r="F2714" s="29" t="s">
        <v>316</v>
      </c>
      <c r="G2714" s="32">
        <v>572.68000000000006</v>
      </c>
      <c r="H2714" s="22">
        <v>44393</v>
      </c>
      <c r="I2714" s="23">
        <v>44408</v>
      </c>
      <c r="J2714">
        <f t="shared" si="252"/>
        <v>16</v>
      </c>
      <c r="K2714" s="2">
        <f t="shared" si="253"/>
        <v>44400.5</v>
      </c>
      <c r="L2714" s="9">
        <f t="shared" si="254"/>
        <v>16</v>
      </c>
      <c r="M2714" s="2">
        <f t="shared" si="255"/>
        <v>44400.5</v>
      </c>
      <c r="N2714" s="22">
        <v>44407</v>
      </c>
      <c r="O2714" s="22">
        <v>44412</v>
      </c>
      <c r="P2714" s="22">
        <v>44411.5</v>
      </c>
      <c r="Q2714">
        <f t="shared" si="256"/>
        <v>11</v>
      </c>
      <c r="R2714" s="33">
        <f t="shared" si="257"/>
        <v>6299.4800000000005</v>
      </c>
    </row>
    <row r="2715" spans="1:18" x14ac:dyDescent="0.35">
      <c r="A2715" t="s">
        <v>389</v>
      </c>
      <c r="B2715" s="29" t="s">
        <v>313</v>
      </c>
      <c r="C2715" s="22">
        <v>44407</v>
      </c>
      <c r="D2715" s="30" t="s">
        <v>114</v>
      </c>
      <c r="E2715" s="30" t="s">
        <v>115</v>
      </c>
      <c r="F2715" s="29" t="s">
        <v>133</v>
      </c>
      <c r="G2715" s="32">
        <v>12.37</v>
      </c>
      <c r="H2715" s="22">
        <v>44393</v>
      </c>
      <c r="I2715" s="23">
        <v>44408</v>
      </c>
      <c r="J2715">
        <f t="shared" si="252"/>
        <v>16</v>
      </c>
      <c r="K2715" s="2">
        <f t="shared" si="253"/>
        <v>44400.5</v>
      </c>
      <c r="L2715" s="9">
        <f t="shared" si="254"/>
        <v>16</v>
      </c>
      <c r="M2715" s="2">
        <f t="shared" si="255"/>
        <v>44400.5</v>
      </c>
      <c r="N2715" s="22">
        <v>44407</v>
      </c>
      <c r="O2715" s="22">
        <v>44412</v>
      </c>
      <c r="P2715" s="22">
        <v>44411.5</v>
      </c>
      <c r="Q2715">
        <f t="shared" si="256"/>
        <v>11</v>
      </c>
      <c r="R2715" s="33">
        <f t="shared" si="257"/>
        <v>136.07</v>
      </c>
    </row>
    <row r="2716" spans="1:18" x14ac:dyDescent="0.35">
      <c r="A2716" t="s">
        <v>389</v>
      </c>
      <c r="B2716" s="29" t="s">
        <v>313</v>
      </c>
      <c r="C2716" s="22">
        <v>44407</v>
      </c>
      <c r="D2716" s="30" t="s">
        <v>110</v>
      </c>
      <c r="E2716" s="30" t="s">
        <v>111</v>
      </c>
      <c r="F2716" s="29" t="s">
        <v>134</v>
      </c>
      <c r="G2716" s="32">
        <v>55.02</v>
      </c>
      <c r="H2716" s="22">
        <v>44393</v>
      </c>
      <c r="I2716" s="23">
        <v>44408</v>
      </c>
      <c r="J2716">
        <f t="shared" si="252"/>
        <v>16</v>
      </c>
      <c r="K2716" s="2">
        <f t="shared" si="253"/>
        <v>44400.5</v>
      </c>
      <c r="L2716" s="9">
        <f t="shared" si="254"/>
        <v>16</v>
      </c>
      <c r="M2716" s="2">
        <f t="shared" si="255"/>
        <v>44400.5</v>
      </c>
      <c r="N2716" s="22">
        <v>44407</v>
      </c>
      <c r="O2716" s="22">
        <v>44412</v>
      </c>
      <c r="P2716" s="22">
        <v>44411.5</v>
      </c>
      <c r="Q2716">
        <f t="shared" si="256"/>
        <v>11</v>
      </c>
      <c r="R2716" s="33">
        <f t="shared" si="257"/>
        <v>605.22</v>
      </c>
    </row>
    <row r="2717" spans="1:18" x14ac:dyDescent="0.35">
      <c r="A2717" t="s">
        <v>389</v>
      </c>
      <c r="B2717" s="29" t="s">
        <v>313</v>
      </c>
      <c r="C2717" s="22">
        <v>44407</v>
      </c>
      <c r="D2717" s="30" t="s">
        <v>114</v>
      </c>
      <c r="E2717" s="30" t="s">
        <v>115</v>
      </c>
      <c r="F2717" s="29" t="s">
        <v>136</v>
      </c>
      <c r="G2717" s="32">
        <v>109.47</v>
      </c>
      <c r="H2717" s="22">
        <v>44393</v>
      </c>
      <c r="I2717" s="23">
        <v>44408</v>
      </c>
      <c r="J2717">
        <f t="shared" si="252"/>
        <v>16</v>
      </c>
      <c r="K2717" s="2">
        <f t="shared" si="253"/>
        <v>44400.5</v>
      </c>
      <c r="L2717" s="9">
        <f t="shared" si="254"/>
        <v>16</v>
      </c>
      <c r="M2717" s="2">
        <f t="shared" si="255"/>
        <v>44400.5</v>
      </c>
      <c r="N2717" s="22">
        <v>44407</v>
      </c>
      <c r="O2717" s="22">
        <v>44412</v>
      </c>
      <c r="P2717" s="22">
        <v>44411.5</v>
      </c>
      <c r="Q2717">
        <f t="shared" si="256"/>
        <v>11</v>
      </c>
      <c r="R2717" s="33">
        <f t="shared" si="257"/>
        <v>1204.17</v>
      </c>
    </row>
    <row r="2718" spans="1:18" x14ac:dyDescent="0.35">
      <c r="A2718" t="s">
        <v>389</v>
      </c>
      <c r="B2718" s="29" t="s">
        <v>313</v>
      </c>
      <c r="C2718" s="22">
        <v>44407</v>
      </c>
      <c r="D2718" s="30" t="s">
        <v>110</v>
      </c>
      <c r="E2718" s="30" t="s">
        <v>111</v>
      </c>
      <c r="F2718" s="29" t="s">
        <v>136</v>
      </c>
      <c r="G2718" s="32">
        <v>85.13</v>
      </c>
      <c r="H2718" s="22">
        <v>44393</v>
      </c>
      <c r="I2718" s="23">
        <v>44408</v>
      </c>
      <c r="J2718">
        <f t="shared" si="252"/>
        <v>16</v>
      </c>
      <c r="K2718" s="2">
        <f t="shared" si="253"/>
        <v>44400.5</v>
      </c>
      <c r="L2718" s="9">
        <f t="shared" si="254"/>
        <v>16</v>
      </c>
      <c r="M2718" s="2">
        <f t="shared" si="255"/>
        <v>44400.5</v>
      </c>
      <c r="N2718" s="22">
        <v>44407</v>
      </c>
      <c r="O2718" s="22">
        <v>44412</v>
      </c>
      <c r="P2718" s="22">
        <v>44411.5</v>
      </c>
      <c r="Q2718">
        <f t="shared" si="256"/>
        <v>11</v>
      </c>
      <c r="R2718" s="33">
        <f t="shared" si="257"/>
        <v>936.43</v>
      </c>
    </row>
    <row r="2719" spans="1:18" x14ac:dyDescent="0.35">
      <c r="A2719" t="s">
        <v>389</v>
      </c>
      <c r="B2719" s="29" t="s">
        <v>313</v>
      </c>
      <c r="C2719" s="22">
        <v>44407</v>
      </c>
      <c r="D2719" s="30" t="s">
        <v>110</v>
      </c>
      <c r="E2719" s="30" t="s">
        <v>111</v>
      </c>
      <c r="F2719" s="29" t="s">
        <v>137</v>
      </c>
      <c r="G2719" s="32">
        <v>583.97</v>
      </c>
      <c r="H2719" s="22">
        <v>44393</v>
      </c>
      <c r="I2719" s="23">
        <v>44408</v>
      </c>
      <c r="J2719">
        <f t="shared" si="252"/>
        <v>16</v>
      </c>
      <c r="K2719" s="2">
        <f t="shared" si="253"/>
        <v>44400.5</v>
      </c>
      <c r="L2719" s="9">
        <f t="shared" si="254"/>
        <v>16</v>
      </c>
      <c r="M2719" s="2">
        <f t="shared" si="255"/>
        <v>44400.5</v>
      </c>
      <c r="N2719" s="22">
        <v>44407</v>
      </c>
      <c r="O2719" s="22">
        <v>44412</v>
      </c>
      <c r="P2719" s="22">
        <v>44411.5</v>
      </c>
      <c r="Q2719">
        <f t="shared" si="256"/>
        <v>11</v>
      </c>
      <c r="R2719" s="33">
        <f t="shared" si="257"/>
        <v>6423.67</v>
      </c>
    </row>
    <row r="2720" spans="1:18" x14ac:dyDescent="0.35">
      <c r="A2720" t="s">
        <v>389</v>
      </c>
      <c r="B2720" s="29" t="s">
        <v>313</v>
      </c>
      <c r="C2720" s="22">
        <v>44407</v>
      </c>
      <c r="D2720" s="30" t="s">
        <v>107</v>
      </c>
      <c r="E2720" s="30" t="s">
        <v>108</v>
      </c>
      <c r="F2720" s="29" t="s">
        <v>138</v>
      </c>
      <c r="G2720" s="32">
        <v>2759.2299999999996</v>
      </c>
      <c r="H2720" s="22">
        <v>44393</v>
      </c>
      <c r="I2720" s="23">
        <v>44408</v>
      </c>
      <c r="J2720">
        <f t="shared" si="252"/>
        <v>16</v>
      </c>
      <c r="K2720" s="2">
        <f t="shared" si="253"/>
        <v>44400.5</v>
      </c>
      <c r="L2720" s="9">
        <f t="shared" si="254"/>
        <v>16</v>
      </c>
      <c r="M2720" s="2">
        <f t="shared" si="255"/>
        <v>44400.5</v>
      </c>
      <c r="N2720" s="22">
        <v>44407</v>
      </c>
      <c r="O2720" s="22">
        <v>44412</v>
      </c>
      <c r="P2720" s="22">
        <v>44411.5</v>
      </c>
      <c r="Q2720">
        <f t="shared" si="256"/>
        <v>11</v>
      </c>
      <c r="R2720" s="33">
        <f t="shared" si="257"/>
        <v>30351.529999999995</v>
      </c>
    </row>
    <row r="2721" spans="1:18" x14ac:dyDescent="0.35">
      <c r="A2721" t="s">
        <v>389</v>
      </c>
      <c r="B2721" s="29" t="s">
        <v>313</v>
      </c>
      <c r="C2721" s="22">
        <v>44407</v>
      </c>
      <c r="D2721" s="30" t="s">
        <v>99</v>
      </c>
      <c r="E2721" s="30" t="s">
        <v>100</v>
      </c>
      <c r="F2721" s="29" t="s">
        <v>138</v>
      </c>
      <c r="G2721" s="32">
        <v>684.78</v>
      </c>
      <c r="H2721" s="22">
        <v>44393</v>
      </c>
      <c r="I2721" s="23">
        <v>44408</v>
      </c>
      <c r="J2721">
        <f t="shared" si="252"/>
        <v>16</v>
      </c>
      <c r="K2721" s="2">
        <f t="shared" si="253"/>
        <v>44400.5</v>
      </c>
      <c r="L2721" s="9">
        <f t="shared" si="254"/>
        <v>16</v>
      </c>
      <c r="M2721" s="2">
        <f t="shared" si="255"/>
        <v>44400.5</v>
      </c>
      <c r="N2721" s="22">
        <v>44407</v>
      </c>
      <c r="O2721" s="22">
        <v>44412</v>
      </c>
      <c r="P2721" s="22">
        <v>44411.5</v>
      </c>
      <c r="Q2721">
        <f t="shared" si="256"/>
        <v>11</v>
      </c>
      <c r="R2721" s="33">
        <f t="shared" si="257"/>
        <v>7532.58</v>
      </c>
    </row>
    <row r="2722" spans="1:18" x14ac:dyDescent="0.35">
      <c r="A2722" t="s">
        <v>389</v>
      </c>
      <c r="B2722" s="29" t="s">
        <v>313</v>
      </c>
      <c r="C2722" s="22">
        <v>44407</v>
      </c>
      <c r="D2722" s="30" t="s">
        <v>114</v>
      </c>
      <c r="E2722" s="30" t="s">
        <v>115</v>
      </c>
      <c r="F2722" s="29" t="s">
        <v>317</v>
      </c>
      <c r="G2722" s="32">
        <v>27.26</v>
      </c>
      <c r="H2722" s="22">
        <v>44393</v>
      </c>
      <c r="I2722" s="23">
        <v>44408</v>
      </c>
      <c r="J2722">
        <f t="shared" si="252"/>
        <v>16</v>
      </c>
      <c r="K2722" s="2">
        <f t="shared" si="253"/>
        <v>44400.5</v>
      </c>
      <c r="L2722" s="9">
        <f t="shared" si="254"/>
        <v>16</v>
      </c>
      <c r="M2722" s="2">
        <f t="shared" si="255"/>
        <v>44400.5</v>
      </c>
      <c r="N2722" s="22">
        <v>44407</v>
      </c>
      <c r="O2722" s="22">
        <v>44412</v>
      </c>
      <c r="P2722" s="22">
        <v>44411.5</v>
      </c>
      <c r="Q2722">
        <f t="shared" si="256"/>
        <v>11</v>
      </c>
      <c r="R2722" s="33">
        <f t="shared" si="257"/>
        <v>299.86</v>
      </c>
    </row>
    <row r="2723" spans="1:18" x14ac:dyDescent="0.35">
      <c r="A2723" t="s">
        <v>389</v>
      </c>
      <c r="B2723" s="29" t="s">
        <v>313</v>
      </c>
      <c r="C2723" s="22">
        <v>44407</v>
      </c>
      <c r="D2723" s="30" t="s">
        <v>114</v>
      </c>
      <c r="E2723" s="30" t="s">
        <v>115</v>
      </c>
      <c r="F2723" s="29" t="s">
        <v>141</v>
      </c>
      <c r="G2723" s="32">
        <v>253.92</v>
      </c>
      <c r="H2723" s="22">
        <v>44393</v>
      </c>
      <c r="I2723" s="23">
        <v>44408</v>
      </c>
      <c r="J2723">
        <f t="shared" si="252"/>
        <v>16</v>
      </c>
      <c r="K2723" s="2">
        <f t="shared" si="253"/>
        <v>44400.5</v>
      </c>
      <c r="L2723" s="9">
        <f t="shared" si="254"/>
        <v>16</v>
      </c>
      <c r="M2723" s="2">
        <f t="shared" si="255"/>
        <v>44400.5</v>
      </c>
      <c r="N2723" s="22">
        <v>44407</v>
      </c>
      <c r="O2723" s="22">
        <v>44412</v>
      </c>
      <c r="P2723" s="22">
        <v>44411.5</v>
      </c>
      <c r="Q2723">
        <f t="shared" si="256"/>
        <v>11</v>
      </c>
      <c r="R2723" s="33">
        <f t="shared" si="257"/>
        <v>2793.12</v>
      </c>
    </row>
    <row r="2724" spans="1:18" x14ac:dyDescent="0.35">
      <c r="A2724" t="s">
        <v>389</v>
      </c>
      <c r="B2724" s="29" t="s">
        <v>313</v>
      </c>
      <c r="C2724" s="22">
        <v>44407</v>
      </c>
      <c r="D2724" s="30" t="s">
        <v>110</v>
      </c>
      <c r="E2724" s="30" t="s">
        <v>111</v>
      </c>
      <c r="F2724" s="29" t="s">
        <v>141</v>
      </c>
      <c r="G2724" s="32">
        <v>8.64</v>
      </c>
      <c r="H2724" s="22">
        <v>44393</v>
      </c>
      <c r="I2724" s="23">
        <v>44408</v>
      </c>
      <c r="J2724">
        <f t="shared" si="252"/>
        <v>16</v>
      </c>
      <c r="K2724" s="2">
        <f t="shared" si="253"/>
        <v>44400.5</v>
      </c>
      <c r="L2724" s="9">
        <f t="shared" si="254"/>
        <v>16</v>
      </c>
      <c r="M2724" s="2">
        <f t="shared" si="255"/>
        <v>44400.5</v>
      </c>
      <c r="N2724" s="22">
        <v>44407</v>
      </c>
      <c r="O2724" s="22">
        <v>44412</v>
      </c>
      <c r="P2724" s="22">
        <v>44411.5</v>
      </c>
      <c r="Q2724">
        <f t="shared" si="256"/>
        <v>11</v>
      </c>
      <c r="R2724" s="33">
        <f t="shared" si="257"/>
        <v>95.04</v>
      </c>
    </row>
    <row r="2725" spans="1:18" x14ac:dyDescent="0.35">
      <c r="A2725" t="s">
        <v>389</v>
      </c>
      <c r="B2725" s="29" t="s">
        <v>313</v>
      </c>
      <c r="C2725" s="22">
        <v>44407</v>
      </c>
      <c r="D2725" s="30" t="s">
        <v>99</v>
      </c>
      <c r="E2725" s="30" t="s">
        <v>100</v>
      </c>
      <c r="F2725" s="29" t="s">
        <v>388</v>
      </c>
      <c r="G2725" s="32">
        <v>496</v>
      </c>
      <c r="H2725" s="22">
        <v>44393</v>
      </c>
      <c r="I2725" s="23">
        <v>44408</v>
      </c>
      <c r="J2725">
        <f t="shared" si="252"/>
        <v>16</v>
      </c>
      <c r="K2725" s="2">
        <f t="shared" si="253"/>
        <v>44400.5</v>
      </c>
      <c r="L2725" s="9">
        <f t="shared" si="254"/>
        <v>16</v>
      </c>
      <c r="M2725" s="2">
        <f t="shared" si="255"/>
        <v>44400.5</v>
      </c>
      <c r="N2725" s="22">
        <v>44407</v>
      </c>
      <c r="O2725" s="22">
        <v>44424</v>
      </c>
      <c r="P2725" s="22">
        <v>44421.5</v>
      </c>
      <c r="Q2725">
        <f t="shared" si="256"/>
        <v>21</v>
      </c>
      <c r="R2725" s="33">
        <f t="shared" si="257"/>
        <v>10416</v>
      </c>
    </row>
    <row r="2726" spans="1:18" x14ac:dyDescent="0.35">
      <c r="A2726" t="s">
        <v>389</v>
      </c>
      <c r="B2726" s="29" t="s">
        <v>313</v>
      </c>
      <c r="C2726" s="22">
        <v>44407</v>
      </c>
      <c r="D2726" s="30" t="s">
        <v>148</v>
      </c>
      <c r="E2726" s="30" t="s">
        <v>149</v>
      </c>
      <c r="F2726" s="29" t="s">
        <v>151</v>
      </c>
      <c r="G2726" s="32">
        <v>153.25</v>
      </c>
      <c r="H2726" s="22">
        <v>44393</v>
      </c>
      <c r="I2726" s="23">
        <v>44408</v>
      </c>
      <c r="J2726">
        <f t="shared" si="252"/>
        <v>16</v>
      </c>
      <c r="K2726" s="2">
        <f t="shared" si="253"/>
        <v>44400.5</v>
      </c>
      <c r="L2726" s="9">
        <f t="shared" si="254"/>
        <v>16</v>
      </c>
      <c r="M2726" s="2">
        <f t="shared" si="255"/>
        <v>44400.5</v>
      </c>
      <c r="N2726" s="22">
        <v>44407</v>
      </c>
      <c r="O2726" s="22">
        <v>44424</v>
      </c>
      <c r="P2726" s="22">
        <v>44421.5</v>
      </c>
      <c r="Q2726">
        <f t="shared" si="256"/>
        <v>21</v>
      </c>
      <c r="R2726" s="33">
        <f t="shared" si="257"/>
        <v>3218.25</v>
      </c>
    </row>
    <row r="2727" spans="1:18" x14ac:dyDescent="0.35">
      <c r="A2727" t="s">
        <v>389</v>
      </c>
      <c r="B2727" s="29" t="s">
        <v>313</v>
      </c>
      <c r="C2727" s="22">
        <v>44407</v>
      </c>
      <c r="D2727" s="30" t="s">
        <v>110</v>
      </c>
      <c r="E2727" s="30" t="s">
        <v>111</v>
      </c>
      <c r="F2727" s="29" t="s">
        <v>153</v>
      </c>
      <c r="G2727" s="32">
        <v>467.79999999999995</v>
      </c>
      <c r="H2727" s="22">
        <v>44393</v>
      </c>
      <c r="I2727" s="23">
        <v>44408</v>
      </c>
      <c r="J2727">
        <f t="shared" si="252"/>
        <v>16</v>
      </c>
      <c r="K2727" s="2">
        <f t="shared" si="253"/>
        <v>44400.5</v>
      </c>
      <c r="L2727" s="9">
        <f t="shared" si="254"/>
        <v>16</v>
      </c>
      <c r="M2727" s="2">
        <f t="shared" si="255"/>
        <v>44400.5</v>
      </c>
      <c r="N2727" s="22">
        <v>44407</v>
      </c>
      <c r="O2727" s="22">
        <v>44424</v>
      </c>
      <c r="P2727" s="22">
        <v>44421.5</v>
      </c>
      <c r="Q2727">
        <f t="shared" si="256"/>
        <v>21</v>
      </c>
      <c r="R2727" s="33">
        <f t="shared" si="257"/>
        <v>9823.7999999999993</v>
      </c>
    </row>
    <row r="2728" spans="1:18" x14ac:dyDescent="0.35">
      <c r="A2728" t="s">
        <v>389</v>
      </c>
      <c r="B2728" s="29" t="s">
        <v>313</v>
      </c>
      <c r="C2728" s="22">
        <v>44407</v>
      </c>
      <c r="D2728" s="30" t="s">
        <v>148</v>
      </c>
      <c r="E2728" s="30" t="s">
        <v>149</v>
      </c>
      <c r="F2728" s="29" t="s">
        <v>298</v>
      </c>
      <c r="G2728" s="32">
        <v>29.34</v>
      </c>
      <c r="H2728" s="22">
        <v>44393</v>
      </c>
      <c r="I2728" s="23">
        <v>44408</v>
      </c>
      <c r="J2728">
        <f t="shared" si="252"/>
        <v>16</v>
      </c>
      <c r="K2728" s="2">
        <f t="shared" si="253"/>
        <v>44400.5</v>
      </c>
      <c r="L2728" s="9">
        <f t="shared" si="254"/>
        <v>16</v>
      </c>
      <c r="M2728" s="2">
        <f t="shared" si="255"/>
        <v>44400.5</v>
      </c>
      <c r="N2728" s="22">
        <v>44407</v>
      </c>
      <c r="O2728" s="22">
        <v>44424</v>
      </c>
      <c r="P2728" s="22">
        <v>44421.5</v>
      </c>
      <c r="Q2728">
        <f t="shared" si="256"/>
        <v>21</v>
      </c>
      <c r="R2728" s="33">
        <f t="shared" si="257"/>
        <v>616.14</v>
      </c>
    </row>
    <row r="2729" spans="1:18" x14ac:dyDescent="0.35">
      <c r="A2729" t="s">
        <v>389</v>
      </c>
      <c r="B2729" s="29" t="s">
        <v>313</v>
      </c>
      <c r="C2729" s="22">
        <v>44407</v>
      </c>
      <c r="D2729" s="30" t="s">
        <v>99</v>
      </c>
      <c r="E2729" s="30" t="s">
        <v>100</v>
      </c>
      <c r="F2729" s="29" t="s">
        <v>295</v>
      </c>
      <c r="G2729" s="32">
        <v>483.90999999999997</v>
      </c>
      <c r="H2729" s="22">
        <v>44393</v>
      </c>
      <c r="I2729" s="23">
        <v>44408</v>
      </c>
      <c r="J2729">
        <f t="shared" si="252"/>
        <v>16</v>
      </c>
      <c r="K2729" s="2">
        <f t="shared" si="253"/>
        <v>44400.5</v>
      </c>
      <c r="L2729" s="9">
        <f t="shared" si="254"/>
        <v>16</v>
      </c>
      <c r="M2729" s="2">
        <f t="shared" si="255"/>
        <v>44400.5</v>
      </c>
      <c r="N2729" s="22">
        <v>44407</v>
      </c>
      <c r="O2729" s="22">
        <v>44424</v>
      </c>
      <c r="P2729" s="22">
        <v>44421.5</v>
      </c>
      <c r="Q2729">
        <f t="shared" si="256"/>
        <v>21</v>
      </c>
      <c r="R2729" s="33">
        <f t="shared" si="257"/>
        <v>10162.109999999999</v>
      </c>
    </row>
    <row r="2730" spans="1:18" x14ac:dyDescent="0.35">
      <c r="A2730" t="s">
        <v>389</v>
      </c>
      <c r="B2730" s="29" t="s">
        <v>313</v>
      </c>
      <c r="C2730" s="22">
        <v>44407</v>
      </c>
      <c r="D2730" s="30" t="s">
        <v>148</v>
      </c>
      <c r="E2730" s="30" t="s">
        <v>149</v>
      </c>
      <c r="F2730" s="29" t="s">
        <v>155</v>
      </c>
      <c r="G2730" s="32">
        <v>17.48</v>
      </c>
      <c r="H2730" s="22">
        <v>44393</v>
      </c>
      <c r="I2730" s="23">
        <v>44408</v>
      </c>
      <c r="J2730">
        <f t="shared" si="252"/>
        <v>16</v>
      </c>
      <c r="K2730" s="2">
        <f t="shared" si="253"/>
        <v>44400.5</v>
      </c>
      <c r="L2730" s="9">
        <f t="shared" si="254"/>
        <v>16</v>
      </c>
      <c r="M2730" s="2">
        <f t="shared" si="255"/>
        <v>44400.5</v>
      </c>
      <c r="N2730" s="22">
        <v>44407</v>
      </c>
      <c r="O2730" s="22">
        <v>44424</v>
      </c>
      <c r="P2730" s="22">
        <v>44421.5</v>
      </c>
      <c r="Q2730">
        <f t="shared" si="256"/>
        <v>21</v>
      </c>
      <c r="R2730" s="33">
        <f t="shared" si="257"/>
        <v>367.08</v>
      </c>
    </row>
    <row r="2731" spans="1:18" x14ac:dyDescent="0.35">
      <c r="A2731" t="s">
        <v>389</v>
      </c>
      <c r="B2731" s="29" t="s">
        <v>313</v>
      </c>
      <c r="C2731" s="22">
        <v>44407</v>
      </c>
      <c r="D2731" s="30" t="s">
        <v>148</v>
      </c>
      <c r="E2731" s="30" t="s">
        <v>149</v>
      </c>
      <c r="F2731" s="29" t="s">
        <v>320</v>
      </c>
      <c r="G2731" s="32">
        <v>30.89</v>
      </c>
      <c r="H2731" s="22">
        <v>44393</v>
      </c>
      <c r="I2731" s="23">
        <v>44408</v>
      </c>
      <c r="J2731">
        <f t="shared" si="252"/>
        <v>16</v>
      </c>
      <c r="K2731" s="2">
        <f t="shared" si="253"/>
        <v>44400.5</v>
      </c>
      <c r="L2731" s="9">
        <f t="shared" si="254"/>
        <v>16</v>
      </c>
      <c r="M2731" s="2">
        <f t="shared" si="255"/>
        <v>44400.5</v>
      </c>
      <c r="N2731" s="22">
        <v>44407</v>
      </c>
      <c r="O2731" s="22">
        <v>44424</v>
      </c>
      <c r="P2731" s="22">
        <v>44421.5</v>
      </c>
      <c r="Q2731">
        <f t="shared" si="256"/>
        <v>21</v>
      </c>
      <c r="R2731" s="33">
        <f t="shared" si="257"/>
        <v>648.69000000000005</v>
      </c>
    </row>
    <row r="2732" spans="1:18" x14ac:dyDescent="0.35">
      <c r="A2732" t="s">
        <v>389</v>
      </c>
      <c r="B2732" s="29" t="s">
        <v>313</v>
      </c>
      <c r="C2732" s="22">
        <v>44407</v>
      </c>
      <c r="D2732" s="30" t="s">
        <v>148</v>
      </c>
      <c r="E2732" s="30" t="s">
        <v>149</v>
      </c>
      <c r="F2732" s="29" t="s">
        <v>156</v>
      </c>
      <c r="G2732" s="32">
        <v>126.86000000000001</v>
      </c>
      <c r="H2732" s="22">
        <v>44393</v>
      </c>
      <c r="I2732" s="23">
        <v>44408</v>
      </c>
      <c r="J2732">
        <f t="shared" si="252"/>
        <v>16</v>
      </c>
      <c r="K2732" s="2">
        <f t="shared" si="253"/>
        <v>44400.5</v>
      </c>
      <c r="L2732" s="9">
        <f t="shared" si="254"/>
        <v>16</v>
      </c>
      <c r="M2732" s="2">
        <f t="shared" si="255"/>
        <v>44400.5</v>
      </c>
      <c r="N2732" s="22">
        <v>44407</v>
      </c>
      <c r="O2732" s="22">
        <v>44424</v>
      </c>
      <c r="P2732" s="22">
        <v>44421.5</v>
      </c>
      <c r="Q2732">
        <f t="shared" si="256"/>
        <v>21</v>
      </c>
      <c r="R2732" s="33">
        <f t="shared" si="257"/>
        <v>2664.0600000000004</v>
      </c>
    </row>
    <row r="2733" spans="1:18" x14ac:dyDescent="0.35">
      <c r="A2733" t="s">
        <v>389</v>
      </c>
      <c r="B2733" s="29" t="s">
        <v>313</v>
      </c>
      <c r="C2733" s="22">
        <v>44407</v>
      </c>
      <c r="D2733" s="30" t="s">
        <v>148</v>
      </c>
      <c r="E2733" s="30" t="s">
        <v>149</v>
      </c>
      <c r="F2733" s="29" t="s">
        <v>157</v>
      </c>
      <c r="G2733" s="32">
        <v>366.74</v>
      </c>
      <c r="H2733" s="22">
        <v>44393</v>
      </c>
      <c r="I2733" s="23">
        <v>44408</v>
      </c>
      <c r="J2733">
        <f t="shared" si="252"/>
        <v>16</v>
      </c>
      <c r="K2733" s="2">
        <f t="shared" si="253"/>
        <v>44400.5</v>
      </c>
      <c r="L2733" s="9">
        <f t="shared" si="254"/>
        <v>16</v>
      </c>
      <c r="M2733" s="2">
        <f t="shared" si="255"/>
        <v>44400.5</v>
      </c>
      <c r="N2733" s="22">
        <v>44407</v>
      </c>
      <c r="O2733" s="22">
        <v>44424</v>
      </c>
      <c r="P2733" s="22">
        <v>44421.5</v>
      </c>
      <c r="Q2733">
        <f t="shared" si="256"/>
        <v>21</v>
      </c>
      <c r="R2733" s="33">
        <f t="shared" si="257"/>
        <v>7701.54</v>
      </c>
    </row>
    <row r="2734" spans="1:18" x14ac:dyDescent="0.35">
      <c r="A2734" t="s">
        <v>389</v>
      </c>
      <c r="B2734" s="29" t="s">
        <v>313</v>
      </c>
      <c r="C2734" s="22">
        <v>44407</v>
      </c>
      <c r="D2734" s="30" t="s">
        <v>148</v>
      </c>
      <c r="E2734" s="30" t="s">
        <v>149</v>
      </c>
      <c r="F2734" s="29" t="s">
        <v>158</v>
      </c>
      <c r="G2734" s="32">
        <v>387.68</v>
      </c>
      <c r="H2734" s="22">
        <v>44393</v>
      </c>
      <c r="I2734" s="23">
        <v>44408</v>
      </c>
      <c r="J2734">
        <f t="shared" si="252"/>
        <v>16</v>
      </c>
      <c r="K2734" s="2">
        <f t="shared" si="253"/>
        <v>44400.5</v>
      </c>
      <c r="L2734" s="9">
        <f t="shared" si="254"/>
        <v>16</v>
      </c>
      <c r="M2734" s="2">
        <f t="shared" si="255"/>
        <v>44400.5</v>
      </c>
      <c r="N2734" s="22">
        <v>44407</v>
      </c>
      <c r="O2734" s="22">
        <v>44424</v>
      </c>
      <c r="P2734" s="22">
        <v>44421.5</v>
      </c>
      <c r="Q2734">
        <f t="shared" si="256"/>
        <v>21</v>
      </c>
      <c r="R2734" s="33">
        <f t="shared" si="257"/>
        <v>8141.28</v>
      </c>
    </row>
    <row r="2735" spans="1:18" x14ac:dyDescent="0.35">
      <c r="A2735" t="s">
        <v>389</v>
      </c>
      <c r="B2735" s="29" t="s">
        <v>313</v>
      </c>
      <c r="C2735" s="22">
        <v>44407</v>
      </c>
      <c r="D2735" s="30" t="s">
        <v>148</v>
      </c>
      <c r="E2735" s="30" t="s">
        <v>149</v>
      </c>
      <c r="F2735" s="29" t="s">
        <v>159</v>
      </c>
      <c r="G2735" s="32">
        <v>50.04</v>
      </c>
      <c r="H2735" s="22">
        <v>44393</v>
      </c>
      <c r="I2735" s="23">
        <v>44408</v>
      </c>
      <c r="J2735">
        <f t="shared" si="252"/>
        <v>16</v>
      </c>
      <c r="K2735" s="2">
        <f t="shared" si="253"/>
        <v>44400.5</v>
      </c>
      <c r="L2735" s="9">
        <f t="shared" si="254"/>
        <v>16</v>
      </c>
      <c r="M2735" s="2">
        <f t="shared" si="255"/>
        <v>44400.5</v>
      </c>
      <c r="N2735" s="22">
        <v>44407</v>
      </c>
      <c r="O2735" s="22">
        <v>44424</v>
      </c>
      <c r="P2735" s="22">
        <v>44421.5</v>
      </c>
      <c r="Q2735">
        <f t="shared" si="256"/>
        <v>21</v>
      </c>
      <c r="R2735" s="33">
        <f t="shared" si="257"/>
        <v>1050.8399999999999</v>
      </c>
    </row>
    <row r="2736" spans="1:18" x14ac:dyDescent="0.35">
      <c r="A2736" t="s">
        <v>389</v>
      </c>
      <c r="B2736" s="29" t="s">
        <v>313</v>
      </c>
      <c r="C2736" s="22">
        <v>44407</v>
      </c>
      <c r="D2736" s="30" t="s">
        <v>148</v>
      </c>
      <c r="E2736" s="30" t="s">
        <v>149</v>
      </c>
      <c r="F2736" s="29" t="s">
        <v>301</v>
      </c>
      <c r="G2736" s="32">
        <v>104.41</v>
      </c>
      <c r="H2736" s="22">
        <v>44393</v>
      </c>
      <c r="I2736" s="23">
        <v>44408</v>
      </c>
      <c r="J2736">
        <f t="shared" si="252"/>
        <v>16</v>
      </c>
      <c r="K2736" s="2">
        <f t="shared" si="253"/>
        <v>44400.5</v>
      </c>
      <c r="L2736" s="9">
        <f t="shared" si="254"/>
        <v>16</v>
      </c>
      <c r="M2736" s="2">
        <f t="shared" si="255"/>
        <v>44400.5</v>
      </c>
      <c r="N2736" s="22">
        <v>44407</v>
      </c>
      <c r="O2736" s="22">
        <v>44424</v>
      </c>
      <c r="P2736" s="22">
        <v>44421.5</v>
      </c>
      <c r="Q2736">
        <f t="shared" si="256"/>
        <v>21</v>
      </c>
      <c r="R2736" s="33">
        <f t="shared" si="257"/>
        <v>2192.61</v>
      </c>
    </row>
    <row r="2737" spans="1:18" x14ac:dyDescent="0.35">
      <c r="A2737" t="s">
        <v>389</v>
      </c>
      <c r="B2737" s="29" t="s">
        <v>313</v>
      </c>
      <c r="C2737" s="22">
        <v>44407</v>
      </c>
      <c r="D2737" s="30" t="s">
        <v>148</v>
      </c>
      <c r="E2737" s="30" t="s">
        <v>149</v>
      </c>
      <c r="F2737" s="29" t="s">
        <v>321</v>
      </c>
      <c r="G2737" s="32">
        <v>218.55</v>
      </c>
      <c r="H2737" s="22">
        <v>44393</v>
      </c>
      <c r="I2737" s="23">
        <v>44408</v>
      </c>
      <c r="J2737">
        <f t="shared" si="252"/>
        <v>16</v>
      </c>
      <c r="K2737" s="2">
        <f t="shared" si="253"/>
        <v>44400.5</v>
      </c>
      <c r="L2737" s="9">
        <f t="shared" si="254"/>
        <v>16</v>
      </c>
      <c r="M2737" s="2">
        <f t="shared" si="255"/>
        <v>44400.5</v>
      </c>
      <c r="N2737" s="22">
        <v>44407</v>
      </c>
      <c r="O2737" s="22">
        <v>44424</v>
      </c>
      <c r="P2737" s="22">
        <v>44421.5</v>
      </c>
      <c r="Q2737">
        <f t="shared" si="256"/>
        <v>21</v>
      </c>
      <c r="R2737" s="33">
        <f t="shared" si="257"/>
        <v>4589.55</v>
      </c>
    </row>
    <row r="2738" spans="1:18" x14ac:dyDescent="0.35">
      <c r="A2738" t="s">
        <v>389</v>
      </c>
      <c r="B2738" s="29" t="s">
        <v>313</v>
      </c>
      <c r="C2738" s="22">
        <v>44407</v>
      </c>
      <c r="D2738" s="30" t="s">
        <v>99</v>
      </c>
      <c r="E2738" s="30" t="s">
        <v>100</v>
      </c>
      <c r="F2738" s="29" t="s">
        <v>164</v>
      </c>
      <c r="G2738" s="32">
        <v>45.5</v>
      </c>
      <c r="H2738" s="22">
        <v>44393</v>
      </c>
      <c r="I2738" s="23">
        <v>44408</v>
      </c>
      <c r="J2738">
        <f t="shared" si="252"/>
        <v>16</v>
      </c>
      <c r="K2738" s="2">
        <f t="shared" si="253"/>
        <v>44400.5</v>
      </c>
      <c r="L2738" s="9">
        <f t="shared" si="254"/>
        <v>16</v>
      </c>
      <c r="M2738" s="2">
        <f t="shared" si="255"/>
        <v>44400.5</v>
      </c>
      <c r="N2738" s="22">
        <v>44407</v>
      </c>
      <c r="O2738" s="22">
        <v>44428</v>
      </c>
      <c r="P2738" s="22">
        <v>44427.5</v>
      </c>
      <c r="Q2738">
        <f t="shared" si="256"/>
        <v>27</v>
      </c>
      <c r="R2738" s="33">
        <f t="shared" si="257"/>
        <v>1228.5</v>
      </c>
    </row>
    <row r="2739" spans="1:18" x14ac:dyDescent="0.35">
      <c r="A2739" t="s">
        <v>389</v>
      </c>
      <c r="B2739" s="29" t="s">
        <v>313</v>
      </c>
      <c r="C2739" s="22">
        <v>44407</v>
      </c>
      <c r="D2739" s="30" t="s">
        <v>161</v>
      </c>
      <c r="E2739" s="30" t="s">
        <v>162</v>
      </c>
      <c r="F2739" s="29" t="s">
        <v>191</v>
      </c>
      <c r="G2739" s="32">
        <v>66.900000000000006</v>
      </c>
      <c r="H2739" s="22">
        <v>44393</v>
      </c>
      <c r="I2739" s="23">
        <v>44408</v>
      </c>
      <c r="J2739">
        <f t="shared" si="252"/>
        <v>16</v>
      </c>
      <c r="K2739" s="2">
        <f t="shared" si="253"/>
        <v>44400.5</v>
      </c>
      <c r="L2739" s="9">
        <f t="shared" si="254"/>
        <v>16</v>
      </c>
      <c r="M2739" s="2">
        <f t="shared" si="255"/>
        <v>44400.5</v>
      </c>
      <c r="N2739" s="22">
        <v>44407</v>
      </c>
      <c r="O2739" s="22">
        <v>44428</v>
      </c>
      <c r="P2739" s="22">
        <v>44427.5</v>
      </c>
      <c r="Q2739">
        <f t="shared" si="256"/>
        <v>27</v>
      </c>
      <c r="R2739" s="33">
        <f t="shared" si="257"/>
        <v>1806.3000000000002</v>
      </c>
    </row>
    <row r="2740" spans="1:18" x14ac:dyDescent="0.35">
      <c r="A2740" t="s">
        <v>389</v>
      </c>
      <c r="B2740" s="29" t="s">
        <v>313</v>
      </c>
      <c r="C2740" s="22">
        <v>44407</v>
      </c>
      <c r="D2740" s="30" t="s">
        <v>161</v>
      </c>
      <c r="E2740" s="30" t="s">
        <v>162</v>
      </c>
      <c r="F2740" s="29" t="s">
        <v>176</v>
      </c>
      <c r="G2740" s="32">
        <v>36.42</v>
      </c>
      <c r="H2740" s="22">
        <v>44393</v>
      </c>
      <c r="I2740" s="23">
        <v>44408</v>
      </c>
      <c r="J2740">
        <f t="shared" si="252"/>
        <v>16</v>
      </c>
      <c r="K2740" s="2">
        <f t="shared" si="253"/>
        <v>44400.5</v>
      </c>
      <c r="L2740" s="9">
        <f t="shared" si="254"/>
        <v>16</v>
      </c>
      <c r="M2740" s="2">
        <f t="shared" si="255"/>
        <v>44400.5</v>
      </c>
      <c r="N2740" s="22">
        <v>44407</v>
      </c>
      <c r="O2740" s="22">
        <v>44428</v>
      </c>
      <c r="P2740" s="22">
        <v>44427.5</v>
      </c>
      <c r="Q2740">
        <f t="shared" si="256"/>
        <v>27</v>
      </c>
      <c r="R2740" s="33">
        <f t="shared" si="257"/>
        <v>983.34</v>
      </c>
    </row>
    <row r="2741" spans="1:18" x14ac:dyDescent="0.35">
      <c r="A2741" t="s">
        <v>389</v>
      </c>
      <c r="B2741" s="29" t="s">
        <v>313</v>
      </c>
      <c r="C2741" s="22">
        <v>44407</v>
      </c>
      <c r="D2741" s="30" t="s">
        <v>99</v>
      </c>
      <c r="E2741" s="30" t="s">
        <v>100</v>
      </c>
      <c r="F2741" s="29" t="s">
        <v>164</v>
      </c>
      <c r="G2741" s="32">
        <v>69.2</v>
      </c>
      <c r="H2741" s="22">
        <v>44393</v>
      </c>
      <c r="I2741" s="23">
        <v>44408</v>
      </c>
      <c r="J2741">
        <f t="shared" si="252"/>
        <v>16</v>
      </c>
      <c r="K2741" s="2">
        <f t="shared" si="253"/>
        <v>44400.5</v>
      </c>
      <c r="L2741" s="9">
        <f t="shared" si="254"/>
        <v>16</v>
      </c>
      <c r="M2741" s="2">
        <f t="shared" si="255"/>
        <v>44400.5</v>
      </c>
      <c r="N2741" s="22">
        <v>44407</v>
      </c>
      <c r="O2741" s="22">
        <v>44428</v>
      </c>
      <c r="P2741" s="22">
        <v>44427.5</v>
      </c>
      <c r="Q2741">
        <f t="shared" si="256"/>
        <v>27</v>
      </c>
      <c r="R2741" s="33">
        <f t="shared" si="257"/>
        <v>1868.4</v>
      </c>
    </row>
    <row r="2742" spans="1:18" x14ac:dyDescent="0.35">
      <c r="A2742" t="s">
        <v>389</v>
      </c>
      <c r="B2742" s="29" t="s">
        <v>313</v>
      </c>
      <c r="C2742" s="22">
        <v>44407</v>
      </c>
      <c r="D2742" s="30" t="s">
        <v>161</v>
      </c>
      <c r="E2742" s="30" t="s">
        <v>162</v>
      </c>
      <c r="F2742" s="29" t="s">
        <v>175</v>
      </c>
      <c r="G2742" s="32">
        <v>37.54</v>
      </c>
      <c r="H2742" s="22">
        <v>44393</v>
      </c>
      <c r="I2742" s="23">
        <v>44408</v>
      </c>
      <c r="J2742">
        <f t="shared" si="252"/>
        <v>16</v>
      </c>
      <c r="K2742" s="2">
        <f t="shared" si="253"/>
        <v>44400.5</v>
      </c>
      <c r="L2742" s="9">
        <f t="shared" si="254"/>
        <v>16</v>
      </c>
      <c r="M2742" s="2">
        <f t="shared" si="255"/>
        <v>44400.5</v>
      </c>
      <c r="N2742" s="22">
        <v>44407</v>
      </c>
      <c r="O2742" s="22">
        <v>44428</v>
      </c>
      <c r="P2742" s="22">
        <v>44427.5</v>
      </c>
      <c r="Q2742">
        <f t="shared" si="256"/>
        <v>27</v>
      </c>
      <c r="R2742" s="33">
        <f t="shared" si="257"/>
        <v>1013.5799999999999</v>
      </c>
    </row>
    <row r="2743" spans="1:18" x14ac:dyDescent="0.35">
      <c r="A2743" t="s">
        <v>389</v>
      </c>
      <c r="B2743" s="29" t="s">
        <v>313</v>
      </c>
      <c r="C2743" s="22">
        <v>44407</v>
      </c>
      <c r="D2743" s="30" t="s">
        <v>99</v>
      </c>
      <c r="E2743" s="30" t="s">
        <v>100</v>
      </c>
      <c r="F2743" s="29" t="s">
        <v>164</v>
      </c>
      <c r="G2743" s="32">
        <v>110.23</v>
      </c>
      <c r="H2743" s="22">
        <v>44393</v>
      </c>
      <c r="I2743" s="23">
        <v>44408</v>
      </c>
      <c r="J2743">
        <f t="shared" si="252"/>
        <v>16</v>
      </c>
      <c r="K2743" s="2">
        <f t="shared" si="253"/>
        <v>44400.5</v>
      </c>
      <c r="L2743" s="9">
        <f t="shared" si="254"/>
        <v>16</v>
      </c>
      <c r="M2743" s="2">
        <f t="shared" si="255"/>
        <v>44400.5</v>
      </c>
      <c r="N2743" s="22">
        <v>44407</v>
      </c>
      <c r="O2743" s="22">
        <v>44428</v>
      </c>
      <c r="P2743" s="22">
        <v>44427.5</v>
      </c>
      <c r="Q2743">
        <f t="shared" si="256"/>
        <v>27</v>
      </c>
      <c r="R2743" s="33">
        <f t="shared" si="257"/>
        <v>2976.21</v>
      </c>
    </row>
    <row r="2744" spans="1:18" x14ac:dyDescent="0.35">
      <c r="A2744" t="s">
        <v>389</v>
      </c>
      <c r="B2744" s="29" t="s">
        <v>313</v>
      </c>
      <c r="C2744" s="22">
        <v>44407</v>
      </c>
      <c r="D2744" s="30" t="s">
        <v>161</v>
      </c>
      <c r="E2744" s="30" t="s">
        <v>162</v>
      </c>
      <c r="F2744" s="29" t="s">
        <v>173</v>
      </c>
      <c r="G2744" s="32">
        <v>37.32</v>
      </c>
      <c r="H2744" s="22">
        <v>44393</v>
      </c>
      <c r="I2744" s="23">
        <v>44408</v>
      </c>
      <c r="J2744">
        <f t="shared" si="252"/>
        <v>16</v>
      </c>
      <c r="K2744" s="2">
        <f t="shared" si="253"/>
        <v>44400.5</v>
      </c>
      <c r="L2744" s="9">
        <f t="shared" si="254"/>
        <v>16</v>
      </c>
      <c r="M2744" s="2">
        <f t="shared" si="255"/>
        <v>44400.5</v>
      </c>
      <c r="N2744" s="22">
        <v>44407</v>
      </c>
      <c r="O2744" s="22">
        <v>44428</v>
      </c>
      <c r="P2744" s="22">
        <v>44427.5</v>
      </c>
      <c r="Q2744">
        <f t="shared" si="256"/>
        <v>27</v>
      </c>
      <c r="R2744" s="33">
        <f t="shared" si="257"/>
        <v>1007.64</v>
      </c>
    </row>
    <row r="2745" spans="1:18" x14ac:dyDescent="0.35">
      <c r="A2745" t="s">
        <v>389</v>
      </c>
      <c r="B2745" s="29" t="s">
        <v>313</v>
      </c>
      <c r="C2745" s="22">
        <v>44407</v>
      </c>
      <c r="D2745" s="30" t="s">
        <v>161</v>
      </c>
      <c r="E2745" s="30" t="s">
        <v>162</v>
      </c>
      <c r="F2745" s="29" t="s">
        <v>176</v>
      </c>
      <c r="G2745" s="32">
        <v>56.14</v>
      </c>
      <c r="H2745" s="22">
        <v>44393</v>
      </c>
      <c r="I2745" s="23">
        <v>44408</v>
      </c>
      <c r="J2745">
        <f t="shared" si="252"/>
        <v>16</v>
      </c>
      <c r="K2745" s="2">
        <f t="shared" si="253"/>
        <v>44400.5</v>
      </c>
      <c r="L2745" s="9">
        <f t="shared" si="254"/>
        <v>16</v>
      </c>
      <c r="M2745" s="2">
        <f t="shared" si="255"/>
        <v>44400.5</v>
      </c>
      <c r="N2745" s="22">
        <v>44407</v>
      </c>
      <c r="O2745" s="22">
        <v>44428</v>
      </c>
      <c r="P2745" s="22">
        <v>44427.5</v>
      </c>
      <c r="Q2745">
        <f t="shared" si="256"/>
        <v>27</v>
      </c>
      <c r="R2745" s="33">
        <f t="shared" si="257"/>
        <v>1515.78</v>
      </c>
    </row>
    <row r="2746" spans="1:18" x14ac:dyDescent="0.35">
      <c r="A2746" t="s">
        <v>389</v>
      </c>
      <c r="B2746" s="29" t="s">
        <v>313</v>
      </c>
      <c r="C2746" s="22">
        <v>44407</v>
      </c>
      <c r="D2746" s="30" t="s">
        <v>99</v>
      </c>
      <c r="E2746" s="30" t="s">
        <v>100</v>
      </c>
      <c r="F2746" s="29" t="s">
        <v>164</v>
      </c>
      <c r="G2746" s="32">
        <v>240.59</v>
      </c>
      <c r="H2746" s="22">
        <v>44393</v>
      </c>
      <c r="I2746" s="23">
        <v>44408</v>
      </c>
      <c r="J2746">
        <f t="shared" si="252"/>
        <v>16</v>
      </c>
      <c r="K2746" s="2">
        <f t="shared" si="253"/>
        <v>44400.5</v>
      </c>
      <c r="L2746" s="9">
        <f t="shared" si="254"/>
        <v>16</v>
      </c>
      <c r="M2746" s="2">
        <f t="shared" si="255"/>
        <v>44400.5</v>
      </c>
      <c r="N2746" s="22">
        <v>44407</v>
      </c>
      <c r="O2746" s="22">
        <v>44428</v>
      </c>
      <c r="P2746" s="22">
        <v>44427.5</v>
      </c>
      <c r="Q2746">
        <f t="shared" si="256"/>
        <v>27</v>
      </c>
      <c r="R2746" s="33">
        <f t="shared" si="257"/>
        <v>6495.93</v>
      </c>
    </row>
    <row r="2747" spans="1:18" x14ac:dyDescent="0.35">
      <c r="A2747" t="s">
        <v>389</v>
      </c>
      <c r="B2747" s="29" t="s">
        <v>313</v>
      </c>
      <c r="C2747" s="22">
        <v>44407</v>
      </c>
      <c r="D2747" s="30" t="s">
        <v>161</v>
      </c>
      <c r="E2747" s="30" t="s">
        <v>162</v>
      </c>
      <c r="F2747" s="29" t="s">
        <v>165</v>
      </c>
      <c r="G2747" s="32">
        <v>408.41999999999996</v>
      </c>
      <c r="H2747" s="22">
        <v>44393</v>
      </c>
      <c r="I2747" s="23">
        <v>44408</v>
      </c>
      <c r="J2747">
        <f t="shared" ref="J2747:J2810" si="258">I2747-H2747+1</f>
        <v>16</v>
      </c>
      <c r="K2747" s="2">
        <f t="shared" ref="K2747:K2810" si="259">(H2747+I2747)/2</f>
        <v>44400.5</v>
      </c>
      <c r="L2747" s="9">
        <f t="shared" si="254"/>
        <v>16</v>
      </c>
      <c r="M2747" s="2">
        <f t="shared" si="255"/>
        <v>44400.5</v>
      </c>
      <c r="N2747" s="22">
        <v>44407</v>
      </c>
      <c r="O2747" s="22">
        <v>44428</v>
      </c>
      <c r="P2747" s="22">
        <v>44427.5</v>
      </c>
      <c r="Q2747">
        <f t="shared" si="256"/>
        <v>27</v>
      </c>
      <c r="R2747" s="33">
        <f t="shared" si="257"/>
        <v>11027.339999999998</v>
      </c>
    </row>
    <row r="2748" spans="1:18" x14ac:dyDescent="0.35">
      <c r="A2748" t="s">
        <v>389</v>
      </c>
      <c r="B2748" s="29" t="s">
        <v>313</v>
      </c>
      <c r="C2748" s="22">
        <v>44407</v>
      </c>
      <c r="D2748" s="30" t="s">
        <v>161</v>
      </c>
      <c r="E2748" s="30" t="s">
        <v>162</v>
      </c>
      <c r="F2748" s="29" t="s">
        <v>163</v>
      </c>
      <c r="G2748" s="32">
        <v>554.09</v>
      </c>
      <c r="H2748" s="22">
        <v>44393</v>
      </c>
      <c r="I2748" s="23">
        <v>44408</v>
      </c>
      <c r="J2748">
        <f t="shared" si="258"/>
        <v>16</v>
      </c>
      <c r="K2748" s="2">
        <f t="shared" si="259"/>
        <v>44400.5</v>
      </c>
      <c r="L2748" s="9">
        <f t="shared" si="254"/>
        <v>16</v>
      </c>
      <c r="M2748" s="2">
        <f t="shared" si="255"/>
        <v>44400.5</v>
      </c>
      <c r="N2748" s="22">
        <v>44407</v>
      </c>
      <c r="O2748" s="22">
        <v>44428</v>
      </c>
      <c r="P2748" s="22">
        <v>44427.5</v>
      </c>
      <c r="Q2748">
        <f t="shared" si="256"/>
        <v>27</v>
      </c>
      <c r="R2748" s="33">
        <f t="shared" si="257"/>
        <v>14960.43</v>
      </c>
    </row>
    <row r="2749" spans="1:18" x14ac:dyDescent="0.35">
      <c r="A2749" t="s">
        <v>389</v>
      </c>
      <c r="B2749" s="29" t="s">
        <v>313</v>
      </c>
      <c r="C2749" s="22">
        <v>44407</v>
      </c>
      <c r="D2749" s="30" t="s">
        <v>161</v>
      </c>
      <c r="E2749" s="30" t="s">
        <v>162</v>
      </c>
      <c r="F2749" s="29" t="s">
        <v>323</v>
      </c>
      <c r="G2749" s="32">
        <v>248.73000000000002</v>
      </c>
      <c r="H2749" s="22">
        <v>44393</v>
      </c>
      <c r="I2749" s="23">
        <v>44408</v>
      </c>
      <c r="J2749">
        <f t="shared" si="258"/>
        <v>16</v>
      </c>
      <c r="K2749" s="2">
        <f t="shared" si="259"/>
        <v>44400.5</v>
      </c>
      <c r="L2749" s="9">
        <f t="shared" si="254"/>
        <v>16</v>
      </c>
      <c r="M2749" s="2">
        <f t="shared" si="255"/>
        <v>44400.5</v>
      </c>
      <c r="N2749" s="22">
        <v>44407</v>
      </c>
      <c r="O2749" s="22">
        <v>44428</v>
      </c>
      <c r="P2749" s="22">
        <v>44427.5</v>
      </c>
      <c r="Q2749">
        <f t="shared" si="256"/>
        <v>27</v>
      </c>
      <c r="R2749" s="33">
        <f t="shared" si="257"/>
        <v>6715.7100000000009</v>
      </c>
    </row>
    <row r="2750" spans="1:18" x14ac:dyDescent="0.35">
      <c r="A2750" t="s">
        <v>389</v>
      </c>
      <c r="B2750" s="29" t="s">
        <v>313</v>
      </c>
      <c r="C2750" s="22">
        <v>44407</v>
      </c>
      <c r="D2750" s="30" t="s">
        <v>161</v>
      </c>
      <c r="E2750" s="30" t="s">
        <v>162</v>
      </c>
      <c r="F2750" s="29" t="s">
        <v>166</v>
      </c>
      <c r="G2750" s="32">
        <v>556.58000000000004</v>
      </c>
      <c r="H2750" s="22">
        <v>44393</v>
      </c>
      <c r="I2750" s="23">
        <v>44408</v>
      </c>
      <c r="J2750">
        <f t="shared" si="258"/>
        <v>16</v>
      </c>
      <c r="K2750" s="2">
        <f t="shared" si="259"/>
        <v>44400.5</v>
      </c>
      <c r="L2750" s="9">
        <f t="shared" si="254"/>
        <v>16</v>
      </c>
      <c r="M2750" s="2">
        <f t="shared" si="255"/>
        <v>44400.5</v>
      </c>
      <c r="N2750" s="22">
        <v>44407</v>
      </c>
      <c r="O2750" s="22">
        <v>44428</v>
      </c>
      <c r="P2750" s="22">
        <v>44427.5</v>
      </c>
      <c r="Q2750">
        <f t="shared" si="256"/>
        <v>27</v>
      </c>
      <c r="R2750" s="33">
        <f t="shared" si="257"/>
        <v>15027.660000000002</v>
      </c>
    </row>
    <row r="2751" spans="1:18" x14ac:dyDescent="0.35">
      <c r="A2751" t="s">
        <v>389</v>
      </c>
      <c r="B2751" s="29" t="s">
        <v>313</v>
      </c>
      <c r="C2751" s="22">
        <v>44407</v>
      </c>
      <c r="D2751" s="30" t="s">
        <v>171</v>
      </c>
      <c r="E2751" s="30" t="s">
        <v>172</v>
      </c>
      <c r="F2751" s="29" t="s">
        <v>166</v>
      </c>
      <c r="G2751" s="32">
        <v>75.16</v>
      </c>
      <c r="H2751" s="22">
        <v>44393</v>
      </c>
      <c r="I2751" s="23">
        <v>44408</v>
      </c>
      <c r="J2751">
        <f t="shared" si="258"/>
        <v>16</v>
      </c>
      <c r="K2751" s="2">
        <f t="shared" si="259"/>
        <v>44400.5</v>
      </c>
      <c r="L2751" s="9">
        <f t="shared" si="254"/>
        <v>16</v>
      </c>
      <c r="M2751" s="2">
        <f t="shared" si="255"/>
        <v>44400.5</v>
      </c>
      <c r="N2751" s="22">
        <v>44407</v>
      </c>
      <c r="O2751" s="22">
        <v>44428</v>
      </c>
      <c r="P2751" s="22">
        <v>44427.5</v>
      </c>
      <c r="Q2751">
        <f t="shared" si="256"/>
        <v>27</v>
      </c>
      <c r="R2751" s="33">
        <f t="shared" si="257"/>
        <v>2029.32</v>
      </c>
    </row>
    <row r="2752" spans="1:18" x14ac:dyDescent="0.35">
      <c r="A2752" t="s">
        <v>389</v>
      </c>
      <c r="B2752" s="29" t="s">
        <v>313</v>
      </c>
      <c r="C2752" s="22">
        <v>44407</v>
      </c>
      <c r="D2752" s="30" t="s">
        <v>161</v>
      </c>
      <c r="E2752" s="30" t="s">
        <v>162</v>
      </c>
      <c r="F2752" s="29" t="s">
        <v>167</v>
      </c>
      <c r="G2752" s="32">
        <v>1086.9699999999998</v>
      </c>
      <c r="H2752" s="22">
        <v>44393</v>
      </c>
      <c r="I2752" s="23">
        <v>44408</v>
      </c>
      <c r="J2752">
        <f t="shared" si="258"/>
        <v>16</v>
      </c>
      <c r="K2752" s="2">
        <f t="shared" si="259"/>
        <v>44400.5</v>
      </c>
      <c r="L2752" s="9">
        <f t="shared" si="254"/>
        <v>16</v>
      </c>
      <c r="M2752" s="2">
        <f t="shared" si="255"/>
        <v>44400.5</v>
      </c>
      <c r="N2752" s="22">
        <v>44407</v>
      </c>
      <c r="O2752" s="22">
        <v>44428</v>
      </c>
      <c r="P2752" s="22">
        <v>44427.5</v>
      </c>
      <c r="Q2752">
        <f t="shared" si="256"/>
        <v>27</v>
      </c>
      <c r="R2752" s="33">
        <f t="shared" si="257"/>
        <v>29348.189999999995</v>
      </c>
    </row>
    <row r="2753" spans="1:18" x14ac:dyDescent="0.35">
      <c r="A2753" t="s">
        <v>389</v>
      </c>
      <c r="B2753" s="29" t="s">
        <v>313</v>
      </c>
      <c r="C2753" s="22">
        <v>44407</v>
      </c>
      <c r="D2753" s="30" t="s">
        <v>161</v>
      </c>
      <c r="E2753" s="30" t="s">
        <v>162</v>
      </c>
      <c r="F2753" s="29" t="s">
        <v>168</v>
      </c>
      <c r="G2753" s="32">
        <v>68.95</v>
      </c>
      <c r="H2753" s="22">
        <v>44393</v>
      </c>
      <c r="I2753" s="23">
        <v>44408</v>
      </c>
      <c r="J2753">
        <f t="shared" si="258"/>
        <v>16</v>
      </c>
      <c r="K2753" s="2">
        <f t="shared" si="259"/>
        <v>44400.5</v>
      </c>
      <c r="L2753" s="9">
        <f t="shared" si="254"/>
        <v>16</v>
      </c>
      <c r="M2753" s="2">
        <f t="shared" si="255"/>
        <v>44400.5</v>
      </c>
      <c r="N2753" s="22">
        <v>44407</v>
      </c>
      <c r="O2753" s="22">
        <v>44428</v>
      </c>
      <c r="P2753" s="22">
        <v>44427.5</v>
      </c>
      <c r="Q2753">
        <f t="shared" si="256"/>
        <v>27</v>
      </c>
      <c r="R2753" s="33">
        <f t="shared" si="257"/>
        <v>1861.65</v>
      </c>
    </row>
    <row r="2754" spans="1:18" x14ac:dyDescent="0.35">
      <c r="A2754" t="s">
        <v>389</v>
      </c>
      <c r="B2754" s="29" t="s">
        <v>313</v>
      </c>
      <c r="C2754" s="22">
        <v>44407</v>
      </c>
      <c r="D2754" s="30" t="s">
        <v>161</v>
      </c>
      <c r="E2754" s="30" t="s">
        <v>162</v>
      </c>
      <c r="F2754" s="29" t="s">
        <v>322</v>
      </c>
      <c r="G2754" s="32">
        <v>527.24</v>
      </c>
      <c r="H2754" s="22">
        <v>44393</v>
      </c>
      <c r="I2754" s="23">
        <v>44408</v>
      </c>
      <c r="J2754">
        <f t="shared" si="258"/>
        <v>16</v>
      </c>
      <c r="K2754" s="2">
        <f t="shared" si="259"/>
        <v>44400.5</v>
      </c>
      <c r="L2754" s="9">
        <f t="shared" si="254"/>
        <v>16</v>
      </c>
      <c r="M2754" s="2">
        <f t="shared" si="255"/>
        <v>44400.5</v>
      </c>
      <c r="N2754" s="22">
        <v>44407</v>
      </c>
      <c r="O2754" s="22">
        <v>44428</v>
      </c>
      <c r="P2754" s="22">
        <v>44427.5</v>
      </c>
      <c r="Q2754">
        <f t="shared" si="256"/>
        <v>27</v>
      </c>
      <c r="R2754" s="33">
        <f t="shared" si="257"/>
        <v>14235.48</v>
      </c>
    </row>
    <row r="2755" spans="1:18" x14ac:dyDescent="0.35">
      <c r="A2755" t="s">
        <v>389</v>
      </c>
      <c r="B2755" s="29" t="s">
        <v>313</v>
      </c>
      <c r="C2755" s="22">
        <v>44407</v>
      </c>
      <c r="D2755" s="30" t="s">
        <v>161</v>
      </c>
      <c r="E2755" s="30" t="s">
        <v>162</v>
      </c>
      <c r="F2755" s="29" t="s">
        <v>195</v>
      </c>
      <c r="G2755" s="32">
        <v>1749.0500000000002</v>
      </c>
      <c r="H2755" s="22">
        <v>44393</v>
      </c>
      <c r="I2755" s="23">
        <v>44408</v>
      </c>
      <c r="J2755">
        <f t="shared" si="258"/>
        <v>16</v>
      </c>
      <c r="K2755" s="2">
        <f t="shared" si="259"/>
        <v>44400.5</v>
      </c>
      <c r="L2755" s="9">
        <f t="shared" si="254"/>
        <v>16</v>
      </c>
      <c r="M2755" s="2">
        <f t="shared" si="255"/>
        <v>44400.5</v>
      </c>
      <c r="N2755" s="22">
        <v>44407</v>
      </c>
      <c r="O2755" s="22">
        <v>44428</v>
      </c>
      <c r="P2755" s="22">
        <v>44427.5</v>
      </c>
      <c r="Q2755">
        <f t="shared" si="256"/>
        <v>27</v>
      </c>
      <c r="R2755" s="33">
        <f t="shared" si="257"/>
        <v>47224.350000000006</v>
      </c>
    </row>
    <row r="2756" spans="1:18" x14ac:dyDescent="0.35">
      <c r="A2756" t="s">
        <v>389</v>
      </c>
      <c r="B2756" s="29" t="s">
        <v>313</v>
      </c>
      <c r="C2756" s="22">
        <v>44407</v>
      </c>
      <c r="D2756" s="30" t="s">
        <v>161</v>
      </c>
      <c r="E2756" s="30" t="s">
        <v>162</v>
      </c>
      <c r="F2756" s="29" t="s">
        <v>324</v>
      </c>
      <c r="G2756" s="32">
        <v>274.59000000000003</v>
      </c>
      <c r="H2756" s="22">
        <v>44393</v>
      </c>
      <c r="I2756" s="23">
        <v>44408</v>
      </c>
      <c r="J2756">
        <f t="shared" si="258"/>
        <v>16</v>
      </c>
      <c r="K2756" s="2">
        <f t="shared" si="259"/>
        <v>44400.5</v>
      </c>
      <c r="L2756" s="9">
        <f t="shared" si="254"/>
        <v>16</v>
      </c>
      <c r="M2756" s="2">
        <f t="shared" si="255"/>
        <v>44400.5</v>
      </c>
      <c r="N2756" s="22">
        <v>44407</v>
      </c>
      <c r="O2756" s="22">
        <v>44428</v>
      </c>
      <c r="P2756" s="22">
        <v>44427.5</v>
      </c>
      <c r="Q2756">
        <f t="shared" si="256"/>
        <v>27</v>
      </c>
      <c r="R2756" s="33">
        <f t="shared" si="257"/>
        <v>7413.9300000000012</v>
      </c>
    </row>
    <row r="2757" spans="1:18" x14ac:dyDescent="0.35">
      <c r="A2757" t="s">
        <v>389</v>
      </c>
      <c r="B2757" s="29" t="s">
        <v>313</v>
      </c>
      <c r="C2757" s="22">
        <v>44407</v>
      </c>
      <c r="D2757" s="30" t="s">
        <v>99</v>
      </c>
      <c r="E2757" s="30" t="s">
        <v>100</v>
      </c>
      <c r="F2757" s="29" t="s">
        <v>216</v>
      </c>
      <c r="G2757" s="32">
        <v>4628.7600000000011</v>
      </c>
      <c r="H2757" s="22">
        <v>44393</v>
      </c>
      <c r="I2757" s="23">
        <v>44408</v>
      </c>
      <c r="J2757">
        <f t="shared" si="258"/>
        <v>16</v>
      </c>
      <c r="K2757" s="2">
        <f t="shared" si="259"/>
        <v>44400.5</v>
      </c>
      <c r="L2757" s="9">
        <f t="shared" si="254"/>
        <v>16</v>
      </c>
      <c r="M2757" s="2">
        <f t="shared" si="255"/>
        <v>44400.5</v>
      </c>
      <c r="N2757" s="22">
        <v>44407</v>
      </c>
      <c r="O2757" s="22">
        <v>44428</v>
      </c>
      <c r="P2757" s="22">
        <v>44427.5</v>
      </c>
      <c r="Q2757">
        <f t="shared" si="256"/>
        <v>27</v>
      </c>
      <c r="R2757" s="33">
        <f t="shared" si="257"/>
        <v>124976.52000000003</v>
      </c>
    </row>
    <row r="2758" spans="1:18" x14ac:dyDescent="0.35">
      <c r="A2758" t="s">
        <v>389</v>
      </c>
      <c r="B2758" s="29" t="s">
        <v>313</v>
      </c>
      <c r="C2758" s="22">
        <v>44407</v>
      </c>
      <c r="D2758" s="30" t="s">
        <v>161</v>
      </c>
      <c r="E2758" s="30" t="s">
        <v>162</v>
      </c>
      <c r="F2758" s="29" t="s">
        <v>288</v>
      </c>
      <c r="G2758" s="32">
        <v>154.69</v>
      </c>
      <c r="H2758" s="22">
        <v>44393</v>
      </c>
      <c r="I2758" s="23">
        <v>44408</v>
      </c>
      <c r="J2758">
        <f t="shared" si="258"/>
        <v>16</v>
      </c>
      <c r="K2758" s="2">
        <f t="shared" si="259"/>
        <v>44400.5</v>
      </c>
      <c r="L2758" s="9">
        <f t="shared" si="254"/>
        <v>16</v>
      </c>
      <c r="M2758" s="2">
        <f t="shared" si="255"/>
        <v>44400.5</v>
      </c>
      <c r="N2758" s="22">
        <v>44407</v>
      </c>
      <c r="O2758" s="22">
        <v>44428</v>
      </c>
      <c r="P2758" s="22">
        <v>44427.5</v>
      </c>
      <c r="Q2758">
        <f t="shared" si="256"/>
        <v>27</v>
      </c>
      <c r="R2758" s="33">
        <f t="shared" si="257"/>
        <v>4176.63</v>
      </c>
    </row>
    <row r="2759" spans="1:18" x14ac:dyDescent="0.35">
      <c r="A2759" t="s">
        <v>389</v>
      </c>
      <c r="B2759" s="29" t="s">
        <v>313</v>
      </c>
      <c r="C2759" s="22">
        <v>44407</v>
      </c>
      <c r="D2759" s="30" t="s">
        <v>161</v>
      </c>
      <c r="E2759" s="30" t="s">
        <v>162</v>
      </c>
      <c r="F2759" s="29" t="s">
        <v>169</v>
      </c>
      <c r="G2759" s="32">
        <v>214.09</v>
      </c>
      <c r="H2759" s="22">
        <v>44393</v>
      </c>
      <c r="I2759" s="23">
        <v>44408</v>
      </c>
      <c r="J2759">
        <f t="shared" si="258"/>
        <v>16</v>
      </c>
      <c r="K2759" s="2">
        <f t="shared" si="259"/>
        <v>44400.5</v>
      </c>
      <c r="L2759" s="9">
        <f t="shared" si="254"/>
        <v>16</v>
      </c>
      <c r="M2759" s="2">
        <f t="shared" si="255"/>
        <v>44400.5</v>
      </c>
      <c r="N2759" s="22">
        <v>44407</v>
      </c>
      <c r="O2759" s="22">
        <v>44428</v>
      </c>
      <c r="P2759" s="22">
        <v>44427.5</v>
      </c>
      <c r="Q2759">
        <f t="shared" si="256"/>
        <v>27</v>
      </c>
      <c r="R2759" s="33">
        <f t="shared" si="257"/>
        <v>5780.43</v>
      </c>
    </row>
    <row r="2760" spans="1:18" x14ac:dyDescent="0.35">
      <c r="A2760" t="s">
        <v>389</v>
      </c>
      <c r="B2760" s="29" t="s">
        <v>313</v>
      </c>
      <c r="C2760" s="22">
        <v>44407</v>
      </c>
      <c r="D2760" s="30" t="s">
        <v>161</v>
      </c>
      <c r="E2760" s="30" t="s">
        <v>162</v>
      </c>
      <c r="F2760" s="29" t="s">
        <v>170</v>
      </c>
      <c r="G2760" s="32">
        <v>218.65</v>
      </c>
      <c r="H2760" s="22">
        <v>44393</v>
      </c>
      <c r="I2760" s="23">
        <v>44408</v>
      </c>
      <c r="J2760">
        <f t="shared" si="258"/>
        <v>16</v>
      </c>
      <c r="K2760" s="2">
        <f t="shared" si="259"/>
        <v>44400.5</v>
      </c>
      <c r="L2760" s="9">
        <f t="shared" si="254"/>
        <v>16</v>
      </c>
      <c r="M2760" s="2">
        <f t="shared" si="255"/>
        <v>44400.5</v>
      </c>
      <c r="N2760" s="22">
        <v>44407</v>
      </c>
      <c r="O2760" s="22">
        <v>44428</v>
      </c>
      <c r="P2760" s="22">
        <v>44427.5</v>
      </c>
      <c r="Q2760">
        <f t="shared" si="256"/>
        <v>27</v>
      </c>
      <c r="R2760" s="33">
        <f t="shared" si="257"/>
        <v>5903.55</v>
      </c>
    </row>
    <row r="2761" spans="1:18" x14ac:dyDescent="0.35">
      <c r="A2761" t="s">
        <v>389</v>
      </c>
      <c r="B2761" s="29" t="s">
        <v>313</v>
      </c>
      <c r="C2761" s="22">
        <v>44407</v>
      </c>
      <c r="D2761" s="30" t="s">
        <v>171</v>
      </c>
      <c r="E2761" s="30" t="s">
        <v>172</v>
      </c>
      <c r="F2761" s="29" t="s">
        <v>170</v>
      </c>
      <c r="G2761" s="32">
        <v>192.07999999999998</v>
      </c>
      <c r="H2761" s="22">
        <v>44393</v>
      </c>
      <c r="I2761" s="23">
        <v>44408</v>
      </c>
      <c r="J2761">
        <f t="shared" si="258"/>
        <v>16</v>
      </c>
      <c r="K2761" s="2">
        <f t="shared" si="259"/>
        <v>44400.5</v>
      </c>
      <c r="L2761" s="9">
        <f t="shared" si="254"/>
        <v>16</v>
      </c>
      <c r="M2761" s="2">
        <f t="shared" si="255"/>
        <v>44400.5</v>
      </c>
      <c r="N2761" s="22">
        <v>44407</v>
      </c>
      <c r="O2761" s="22">
        <v>44428</v>
      </c>
      <c r="P2761" s="22">
        <v>44427.5</v>
      </c>
      <c r="Q2761">
        <f t="shared" si="256"/>
        <v>27</v>
      </c>
      <c r="R2761" s="33">
        <f t="shared" si="257"/>
        <v>5186.16</v>
      </c>
    </row>
    <row r="2762" spans="1:18" x14ac:dyDescent="0.35">
      <c r="A2762" t="s">
        <v>389</v>
      </c>
      <c r="B2762" s="29" t="s">
        <v>313</v>
      </c>
      <c r="C2762" s="22">
        <v>44407</v>
      </c>
      <c r="D2762" s="30" t="s">
        <v>161</v>
      </c>
      <c r="E2762" s="30" t="s">
        <v>162</v>
      </c>
      <c r="F2762" s="29" t="s">
        <v>196</v>
      </c>
      <c r="G2762" s="32">
        <v>361.68</v>
      </c>
      <c r="H2762" s="22">
        <v>44393</v>
      </c>
      <c r="I2762" s="23">
        <v>44408</v>
      </c>
      <c r="J2762">
        <f t="shared" si="258"/>
        <v>16</v>
      </c>
      <c r="K2762" s="2">
        <f t="shared" si="259"/>
        <v>44400.5</v>
      </c>
      <c r="L2762" s="9">
        <f t="shared" si="254"/>
        <v>16</v>
      </c>
      <c r="M2762" s="2">
        <f t="shared" si="255"/>
        <v>44400.5</v>
      </c>
      <c r="N2762" s="22">
        <v>44407</v>
      </c>
      <c r="O2762" s="22">
        <v>44428</v>
      </c>
      <c r="P2762" s="22">
        <v>44427.5</v>
      </c>
      <c r="Q2762">
        <f t="shared" si="256"/>
        <v>27</v>
      </c>
      <c r="R2762" s="33">
        <f t="shared" si="257"/>
        <v>9765.36</v>
      </c>
    </row>
    <row r="2763" spans="1:18" x14ac:dyDescent="0.35">
      <c r="A2763" t="s">
        <v>389</v>
      </c>
      <c r="B2763" s="29" t="s">
        <v>313</v>
      </c>
      <c r="C2763" s="22">
        <v>44407</v>
      </c>
      <c r="D2763" s="30" t="s">
        <v>161</v>
      </c>
      <c r="E2763" s="30" t="s">
        <v>162</v>
      </c>
      <c r="F2763" s="29" t="s">
        <v>173</v>
      </c>
      <c r="G2763" s="32">
        <v>1815.6999999999998</v>
      </c>
      <c r="H2763" s="22">
        <v>44393</v>
      </c>
      <c r="I2763" s="23">
        <v>44408</v>
      </c>
      <c r="J2763">
        <f t="shared" si="258"/>
        <v>16</v>
      </c>
      <c r="K2763" s="2">
        <f t="shared" si="259"/>
        <v>44400.5</v>
      </c>
      <c r="L2763" s="9">
        <f t="shared" ref="L2763:L2826" si="260">I2763-H2763+1</f>
        <v>16</v>
      </c>
      <c r="M2763" s="2">
        <f t="shared" ref="M2763:M2826" si="261">(H2763+I2763)/2</f>
        <v>44400.5</v>
      </c>
      <c r="N2763" s="22">
        <v>44407</v>
      </c>
      <c r="O2763" s="22">
        <v>44428</v>
      </c>
      <c r="P2763" s="22">
        <v>44427.5</v>
      </c>
      <c r="Q2763">
        <f t="shared" ref="Q2763:Q2826" si="262">P2763-M2763</f>
        <v>27</v>
      </c>
      <c r="R2763" s="33">
        <f t="shared" ref="R2763:R2826" si="263">Q2763*G2763</f>
        <v>49023.899999999994</v>
      </c>
    </row>
    <row r="2764" spans="1:18" x14ac:dyDescent="0.35">
      <c r="A2764" t="s">
        <v>389</v>
      </c>
      <c r="B2764" s="29" t="s">
        <v>313</v>
      </c>
      <c r="C2764" s="22">
        <v>44407</v>
      </c>
      <c r="D2764" s="30" t="s">
        <v>171</v>
      </c>
      <c r="E2764" s="30" t="s">
        <v>172</v>
      </c>
      <c r="F2764" s="29" t="s">
        <v>173</v>
      </c>
      <c r="G2764" s="32">
        <v>981.82999999999993</v>
      </c>
      <c r="H2764" s="22">
        <v>44393</v>
      </c>
      <c r="I2764" s="23">
        <v>44408</v>
      </c>
      <c r="J2764">
        <f t="shared" si="258"/>
        <v>16</v>
      </c>
      <c r="K2764" s="2">
        <f t="shared" si="259"/>
        <v>44400.5</v>
      </c>
      <c r="L2764" s="9">
        <f t="shared" si="260"/>
        <v>16</v>
      </c>
      <c r="M2764" s="2">
        <f t="shared" si="261"/>
        <v>44400.5</v>
      </c>
      <c r="N2764" s="22">
        <v>44407</v>
      </c>
      <c r="O2764" s="22">
        <v>44428</v>
      </c>
      <c r="P2764" s="22">
        <v>44427.5</v>
      </c>
      <c r="Q2764">
        <f t="shared" si="262"/>
        <v>27</v>
      </c>
      <c r="R2764" s="33">
        <f t="shared" si="263"/>
        <v>26509.409999999996</v>
      </c>
    </row>
    <row r="2765" spans="1:18" x14ac:dyDescent="0.35">
      <c r="A2765" t="s">
        <v>389</v>
      </c>
      <c r="B2765" s="29" t="s">
        <v>313</v>
      </c>
      <c r="C2765" s="22">
        <v>44407</v>
      </c>
      <c r="D2765" s="30" t="s">
        <v>161</v>
      </c>
      <c r="E2765" s="30" t="s">
        <v>162</v>
      </c>
      <c r="F2765" s="29" t="s">
        <v>278</v>
      </c>
      <c r="G2765" s="32">
        <v>58.67</v>
      </c>
      <c r="H2765" s="22">
        <v>44393</v>
      </c>
      <c r="I2765" s="23">
        <v>44408</v>
      </c>
      <c r="J2765">
        <f t="shared" si="258"/>
        <v>16</v>
      </c>
      <c r="K2765" s="2">
        <f t="shared" si="259"/>
        <v>44400.5</v>
      </c>
      <c r="L2765" s="9">
        <f t="shared" si="260"/>
        <v>16</v>
      </c>
      <c r="M2765" s="2">
        <f t="shared" si="261"/>
        <v>44400.5</v>
      </c>
      <c r="N2765" s="22">
        <v>44407</v>
      </c>
      <c r="O2765" s="22">
        <v>44428</v>
      </c>
      <c r="P2765" s="22">
        <v>44427.5</v>
      </c>
      <c r="Q2765">
        <f t="shared" si="262"/>
        <v>27</v>
      </c>
      <c r="R2765" s="33">
        <f t="shared" si="263"/>
        <v>1584.0900000000001</v>
      </c>
    </row>
    <row r="2766" spans="1:18" x14ac:dyDescent="0.35">
      <c r="A2766" t="s">
        <v>389</v>
      </c>
      <c r="B2766" s="29" t="s">
        <v>313</v>
      </c>
      <c r="C2766" s="22">
        <v>44407</v>
      </c>
      <c r="D2766" s="30" t="s">
        <v>161</v>
      </c>
      <c r="E2766" s="30" t="s">
        <v>162</v>
      </c>
      <c r="F2766" s="29" t="s">
        <v>174</v>
      </c>
      <c r="G2766" s="32">
        <v>634.69999999999993</v>
      </c>
      <c r="H2766" s="22">
        <v>44393</v>
      </c>
      <c r="I2766" s="23">
        <v>44408</v>
      </c>
      <c r="J2766">
        <f t="shared" si="258"/>
        <v>16</v>
      </c>
      <c r="K2766" s="2">
        <f t="shared" si="259"/>
        <v>44400.5</v>
      </c>
      <c r="L2766" s="9">
        <f t="shared" si="260"/>
        <v>16</v>
      </c>
      <c r="M2766" s="2">
        <f t="shared" si="261"/>
        <v>44400.5</v>
      </c>
      <c r="N2766" s="22">
        <v>44407</v>
      </c>
      <c r="O2766" s="22">
        <v>44428</v>
      </c>
      <c r="P2766" s="22">
        <v>44427.5</v>
      </c>
      <c r="Q2766">
        <f t="shared" si="262"/>
        <v>27</v>
      </c>
      <c r="R2766" s="33">
        <f t="shared" si="263"/>
        <v>17136.899999999998</v>
      </c>
    </row>
    <row r="2767" spans="1:18" x14ac:dyDescent="0.35">
      <c r="A2767" t="s">
        <v>389</v>
      </c>
      <c r="B2767" s="29" t="s">
        <v>313</v>
      </c>
      <c r="C2767" s="22">
        <v>44407</v>
      </c>
      <c r="D2767" s="30" t="s">
        <v>161</v>
      </c>
      <c r="E2767" s="30" t="s">
        <v>162</v>
      </c>
      <c r="F2767" s="29" t="s">
        <v>175</v>
      </c>
      <c r="G2767" s="32">
        <v>1932.2399999999996</v>
      </c>
      <c r="H2767" s="22">
        <v>44393</v>
      </c>
      <c r="I2767" s="23">
        <v>44408</v>
      </c>
      <c r="J2767">
        <f t="shared" si="258"/>
        <v>16</v>
      </c>
      <c r="K2767" s="2">
        <f t="shared" si="259"/>
        <v>44400.5</v>
      </c>
      <c r="L2767" s="9">
        <f t="shared" si="260"/>
        <v>16</v>
      </c>
      <c r="M2767" s="2">
        <f t="shared" si="261"/>
        <v>44400.5</v>
      </c>
      <c r="N2767" s="22">
        <v>44407</v>
      </c>
      <c r="O2767" s="22">
        <v>44428</v>
      </c>
      <c r="P2767" s="22">
        <v>44427.5</v>
      </c>
      <c r="Q2767">
        <f t="shared" si="262"/>
        <v>27</v>
      </c>
      <c r="R2767" s="33">
        <f t="shared" si="263"/>
        <v>52170.479999999989</v>
      </c>
    </row>
    <row r="2768" spans="1:18" x14ac:dyDescent="0.35">
      <c r="A2768" t="s">
        <v>389</v>
      </c>
      <c r="B2768" s="29" t="s">
        <v>313</v>
      </c>
      <c r="C2768" s="22">
        <v>44407</v>
      </c>
      <c r="D2768" s="30" t="s">
        <v>161</v>
      </c>
      <c r="E2768" s="30" t="s">
        <v>162</v>
      </c>
      <c r="F2768" s="29" t="s">
        <v>197</v>
      </c>
      <c r="G2768" s="32">
        <v>247.61</v>
      </c>
      <c r="H2768" s="22">
        <v>44393</v>
      </c>
      <c r="I2768" s="23">
        <v>44408</v>
      </c>
      <c r="J2768">
        <f t="shared" si="258"/>
        <v>16</v>
      </c>
      <c r="K2768" s="2">
        <f t="shared" si="259"/>
        <v>44400.5</v>
      </c>
      <c r="L2768" s="9">
        <f t="shared" si="260"/>
        <v>16</v>
      </c>
      <c r="M2768" s="2">
        <f t="shared" si="261"/>
        <v>44400.5</v>
      </c>
      <c r="N2768" s="22">
        <v>44407</v>
      </c>
      <c r="O2768" s="22">
        <v>44428</v>
      </c>
      <c r="P2768" s="22">
        <v>44427.5</v>
      </c>
      <c r="Q2768">
        <f t="shared" si="262"/>
        <v>27</v>
      </c>
      <c r="R2768" s="33">
        <f t="shared" si="263"/>
        <v>6685.47</v>
      </c>
    </row>
    <row r="2769" spans="1:18" x14ac:dyDescent="0.35">
      <c r="A2769" t="s">
        <v>389</v>
      </c>
      <c r="B2769" s="29" t="s">
        <v>313</v>
      </c>
      <c r="C2769" s="22">
        <v>44407</v>
      </c>
      <c r="D2769" s="30" t="s">
        <v>161</v>
      </c>
      <c r="E2769" s="30" t="s">
        <v>162</v>
      </c>
      <c r="F2769" s="29" t="s">
        <v>325</v>
      </c>
      <c r="G2769" s="32">
        <v>109.49000000000001</v>
      </c>
      <c r="H2769" s="22">
        <v>44393</v>
      </c>
      <c r="I2769" s="23">
        <v>44408</v>
      </c>
      <c r="J2769">
        <f t="shared" si="258"/>
        <v>16</v>
      </c>
      <c r="K2769" s="2">
        <f t="shared" si="259"/>
        <v>44400.5</v>
      </c>
      <c r="L2769" s="9">
        <f t="shared" si="260"/>
        <v>16</v>
      </c>
      <c r="M2769" s="2">
        <f t="shared" si="261"/>
        <v>44400.5</v>
      </c>
      <c r="N2769" s="22">
        <v>44407</v>
      </c>
      <c r="O2769" s="22">
        <v>44428</v>
      </c>
      <c r="P2769" s="22">
        <v>44427.5</v>
      </c>
      <c r="Q2769">
        <f t="shared" si="262"/>
        <v>27</v>
      </c>
      <c r="R2769" s="33">
        <f t="shared" si="263"/>
        <v>2956.2300000000005</v>
      </c>
    </row>
    <row r="2770" spans="1:18" x14ac:dyDescent="0.35">
      <c r="A2770" t="s">
        <v>389</v>
      </c>
      <c r="B2770" s="29" t="s">
        <v>313</v>
      </c>
      <c r="C2770" s="22">
        <v>44407</v>
      </c>
      <c r="D2770" s="30" t="s">
        <v>161</v>
      </c>
      <c r="E2770" s="30" t="s">
        <v>162</v>
      </c>
      <c r="F2770" s="29" t="s">
        <v>176</v>
      </c>
      <c r="G2770" s="32">
        <v>9408.7099999999991</v>
      </c>
      <c r="H2770" s="22">
        <v>44393</v>
      </c>
      <c r="I2770" s="23">
        <v>44408</v>
      </c>
      <c r="J2770">
        <f t="shared" si="258"/>
        <v>16</v>
      </c>
      <c r="K2770" s="2">
        <f t="shared" si="259"/>
        <v>44400.5</v>
      </c>
      <c r="L2770" s="9">
        <f t="shared" si="260"/>
        <v>16</v>
      </c>
      <c r="M2770" s="2">
        <f t="shared" si="261"/>
        <v>44400.5</v>
      </c>
      <c r="N2770" s="22">
        <v>44407</v>
      </c>
      <c r="O2770" s="22">
        <v>44428</v>
      </c>
      <c r="P2770" s="22">
        <v>44427.5</v>
      </c>
      <c r="Q2770">
        <f t="shared" si="262"/>
        <v>27</v>
      </c>
      <c r="R2770" s="33">
        <f t="shared" si="263"/>
        <v>254035.16999999998</v>
      </c>
    </row>
    <row r="2771" spans="1:18" x14ac:dyDescent="0.35">
      <c r="A2771" t="s">
        <v>389</v>
      </c>
      <c r="B2771" s="29" t="s">
        <v>313</v>
      </c>
      <c r="C2771" s="22">
        <v>44407</v>
      </c>
      <c r="D2771" s="30" t="s">
        <v>171</v>
      </c>
      <c r="E2771" s="30" t="s">
        <v>172</v>
      </c>
      <c r="F2771" s="29" t="s">
        <v>176</v>
      </c>
      <c r="G2771" s="32">
        <v>761.06</v>
      </c>
      <c r="H2771" s="22">
        <v>44393</v>
      </c>
      <c r="I2771" s="23">
        <v>44408</v>
      </c>
      <c r="J2771">
        <f t="shared" si="258"/>
        <v>16</v>
      </c>
      <c r="K2771" s="2">
        <f t="shared" si="259"/>
        <v>44400.5</v>
      </c>
      <c r="L2771" s="9">
        <f t="shared" si="260"/>
        <v>16</v>
      </c>
      <c r="M2771" s="2">
        <f t="shared" si="261"/>
        <v>44400.5</v>
      </c>
      <c r="N2771" s="22">
        <v>44407</v>
      </c>
      <c r="O2771" s="22">
        <v>44428</v>
      </c>
      <c r="P2771" s="22">
        <v>44427.5</v>
      </c>
      <c r="Q2771">
        <f t="shared" si="262"/>
        <v>27</v>
      </c>
      <c r="R2771" s="33">
        <f t="shared" si="263"/>
        <v>20548.62</v>
      </c>
    </row>
    <row r="2772" spans="1:18" x14ac:dyDescent="0.35">
      <c r="A2772" t="s">
        <v>389</v>
      </c>
      <c r="B2772" s="29" t="s">
        <v>313</v>
      </c>
      <c r="C2772" s="22">
        <v>44407</v>
      </c>
      <c r="D2772" s="30" t="s">
        <v>161</v>
      </c>
      <c r="E2772" s="30" t="s">
        <v>162</v>
      </c>
      <c r="F2772" s="29" t="s">
        <v>326</v>
      </c>
      <c r="G2772" s="32">
        <v>120.28</v>
      </c>
      <c r="H2772" s="22">
        <v>44393</v>
      </c>
      <c r="I2772" s="23">
        <v>44408</v>
      </c>
      <c r="J2772">
        <f t="shared" si="258"/>
        <v>16</v>
      </c>
      <c r="K2772" s="2">
        <f t="shared" si="259"/>
        <v>44400.5</v>
      </c>
      <c r="L2772" s="9">
        <f t="shared" si="260"/>
        <v>16</v>
      </c>
      <c r="M2772" s="2">
        <f t="shared" si="261"/>
        <v>44400.5</v>
      </c>
      <c r="N2772" s="22">
        <v>44407</v>
      </c>
      <c r="O2772" s="22">
        <v>44428</v>
      </c>
      <c r="P2772" s="22">
        <v>44427.5</v>
      </c>
      <c r="Q2772">
        <f t="shared" si="262"/>
        <v>27</v>
      </c>
      <c r="R2772" s="33">
        <f t="shared" si="263"/>
        <v>3247.56</v>
      </c>
    </row>
    <row r="2773" spans="1:18" x14ac:dyDescent="0.35">
      <c r="A2773" t="s">
        <v>389</v>
      </c>
      <c r="B2773" s="29" t="s">
        <v>313</v>
      </c>
      <c r="C2773" s="22">
        <v>44407</v>
      </c>
      <c r="D2773" s="30" t="s">
        <v>161</v>
      </c>
      <c r="E2773" s="30" t="s">
        <v>162</v>
      </c>
      <c r="F2773" s="29" t="s">
        <v>177</v>
      </c>
      <c r="G2773" s="32">
        <v>68.38</v>
      </c>
      <c r="H2773" s="22">
        <v>44393</v>
      </c>
      <c r="I2773" s="23">
        <v>44408</v>
      </c>
      <c r="J2773">
        <f t="shared" si="258"/>
        <v>16</v>
      </c>
      <c r="K2773" s="2">
        <f t="shared" si="259"/>
        <v>44400.5</v>
      </c>
      <c r="L2773" s="9">
        <f t="shared" si="260"/>
        <v>16</v>
      </c>
      <c r="M2773" s="2">
        <f t="shared" si="261"/>
        <v>44400.5</v>
      </c>
      <c r="N2773" s="22">
        <v>44407</v>
      </c>
      <c r="O2773" s="22">
        <v>44428</v>
      </c>
      <c r="P2773" s="22">
        <v>44427.5</v>
      </c>
      <c r="Q2773">
        <f t="shared" si="262"/>
        <v>27</v>
      </c>
      <c r="R2773" s="33">
        <f t="shared" si="263"/>
        <v>1846.2599999999998</v>
      </c>
    </row>
    <row r="2774" spans="1:18" x14ac:dyDescent="0.35">
      <c r="A2774" t="s">
        <v>389</v>
      </c>
      <c r="B2774" s="29" t="s">
        <v>313</v>
      </c>
      <c r="C2774" s="22">
        <v>44407</v>
      </c>
      <c r="D2774" s="30" t="s">
        <v>107</v>
      </c>
      <c r="E2774" s="30" t="s">
        <v>108</v>
      </c>
      <c r="F2774" s="29" t="s">
        <v>164</v>
      </c>
      <c r="G2774" s="32">
        <v>5640.34</v>
      </c>
      <c r="H2774" s="22">
        <v>44393</v>
      </c>
      <c r="I2774" s="23">
        <v>44408</v>
      </c>
      <c r="J2774">
        <f t="shared" si="258"/>
        <v>16</v>
      </c>
      <c r="K2774" s="2">
        <f t="shared" si="259"/>
        <v>44400.5</v>
      </c>
      <c r="L2774" s="9">
        <f t="shared" si="260"/>
        <v>16</v>
      </c>
      <c r="M2774" s="2">
        <f t="shared" si="261"/>
        <v>44400.5</v>
      </c>
      <c r="N2774" s="22">
        <v>44407</v>
      </c>
      <c r="O2774" s="22">
        <v>44428</v>
      </c>
      <c r="P2774" s="22">
        <v>44427.5</v>
      </c>
      <c r="Q2774">
        <f t="shared" si="262"/>
        <v>27</v>
      </c>
      <c r="R2774" s="33">
        <f t="shared" si="263"/>
        <v>152289.18</v>
      </c>
    </row>
    <row r="2775" spans="1:18" x14ac:dyDescent="0.35">
      <c r="A2775" t="s">
        <v>389</v>
      </c>
      <c r="B2775" s="29" t="s">
        <v>313</v>
      </c>
      <c r="C2775" s="22">
        <v>44407</v>
      </c>
      <c r="D2775" s="30" t="s">
        <v>99</v>
      </c>
      <c r="E2775" s="30" t="s">
        <v>100</v>
      </c>
      <c r="F2775" s="29" t="s">
        <v>164</v>
      </c>
      <c r="G2775" s="32">
        <v>88171.099999999991</v>
      </c>
      <c r="H2775" s="22">
        <v>44393</v>
      </c>
      <c r="I2775" s="23">
        <v>44408</v>
      </c>
      <c r="J2775">
        <f t="shared" si="258"/>
        <v>16</v>
      </c>
      <c r="K2775" s="2">
        <f t="shared" si="259"/>
        <v>44400.5</v>
      </c>
      <c r="L2775" s="9">
        <f t="shared" si="260"/>
        <v>16</v>
      </c>
      <c r="M2775" s="2">
        <f t="shared" si="261"/>
        <v>44400.5</v>
      </c>
      <c r="N2775" s="22">
        <v>44407</v>
      </c>
      <c r="O2775" s="22">
        <v>44428</v>
      </c>
      <c r="P2775" s="22">
        <v>44427.5</v>
      </c>
      <c r="Q2775">
        <f t="shared" si="262"/>
        <v>27</v>
      </c>
      <c r="R2775" s="33">
        <f t="shared" si="263"/>
        <v>2380619.6999999997</v>
      </c>
    </row>
    <row r="2776" spans="1:18" x14ac:dyDescent="0.35">
      <c r="A2776" t="s">
        <v>389</v>
      </c>
      <c r="B2776" s="29" t="s">
        <v>313</v>
      </c>
      <c r="C2776" s="22">
        <v>44407</v>
      </c>
      <c r="D2776" s="30" t="s">
        <v>161</v>
      </c>
      <c r="E2776" s="30" t="s">
        <v>162</v>
      </c>
      <c r="F2776" s="29" t="s">
        <v>178</v>
      </c>
      <c r="G2776" s="32">
        <v>242.12000000000003</v>
      </c>
      <c r="H2776" s="22">
        <v>44393</v>
      </c>
      <c r="I2776" s="23">
        <v>44408</v>
      </c>
      <c r="J2776">
        <f t="shared" si="258"/>
        <v>16</v>
      </c>
      <c r="K2776" s="2">
        <f t="shared" si="259"/>
        <v>44400.5</v>
      </c>
      <c r="L2776" s="9">
        <f t="shared" si="260"/>
        <v>16</v>
      </c>
      <c r="M2776" s="2">
        <f t="shared" si="261"/>
        <v>44400.5</v>
      </c>
      <c r="N2776" s="22">
        <v>44407</v>
      </c>
      <c r="O2776" s="22">
        <v>44428</v>
      </c>
      <c r="P2776" s="22">
        <v>44427.5</v>
      </c>
      <c r="Q2776">
        <f t="shared" si="262"/>
        <v>27</v>
      </c>
      <c r="R2776" s="33">
        <f t="shared" si="263"/>
        <v>6537.2400000000007</v>
      </c>
    </row>
    <row r="2777" spans="1:18" x14ac:dyDescent="0.35">
      <c r="A2777" t="s">
        <v>389</v>
      </c>
      <c r="B2777" s="29" t="s">
        <v>313</v>
      </c>
      <c r="C2777" s="22">
        <v>44407</v>
      </c>
      <c r="D2777" s="30" t="s">
        <v>161</v>
      </c>
      <c r="E2777" s="30" t="s">
        <v>162</v>
      </c>
      <c r="F2777" s="29" t="s">
        <v>327</v>
      </c>
      <c r="G2777" s="32">
        <v>59.14</v>
      </c>
      <c r="H2777" s="22">
        <v>44393</v>
      </c>
      <c r="I2777" s="23">
        <v>44408</v>
      </c>
      <c r="J2777">
        <f t="shared" si="258"/>
        <v>16</v>
      </c>
      <c r="K2777" s="2">
        <f t="shared" si="259"/>
        <v>44400.5</v>
      </c>
      <c r="L2777" s="9">
        <f t="shared" si="260"/>
        <v>16</v>
      </c>
      <c r="M2777" s="2">
        <f t="shared" si="261"/>
        <v>44400.5</v>
      </c>
      <c r="N2777" s="22">
        <v>44407</v>
      </c>
      <c r="O2777" s="22">
        <v>44428</v>
      </c>
      <c r="P2777" s="22">
        <v>44427.5</v>
      </c>
      <c r="Q2777">
        <f t="shared" si="262"/>
        <v>27</v>
      </c>
      <c r="R2777" s="33">
        <f t="shared" si="263"/>
        <v>1596.78</v>
      </c>
    </row>
    <row r="2778" spans="1:18" x14ac:dyDescent="0.35">
      <c r="A2778" t="s">
        <v>389</v>
      </c>
      <c r="B2778" s="29" t="s">
        <v>313</v>
      </c>
      <c r="C2778" s="22">
        <v>44407</v>
      </c>
      <c r="D2778" s="30" t="s">
        <v>161</v>
      </c>
      <c r="E2778" s="30" t="s">
        <v>162</v>
      </c>
      <c r="F2778" s="29" t="s">
        <v>328</v>
      </c>
      <c r="G2778" s="32">
        <v>124.7</v>
      </c>
      <c r="H2778" s="22">
        <v>44393</v>
      </c>
      <c r="I2778" s="23">
        <v>44408</v>
      </c>
      <c r="J2778">
        <f t="shared" si="258"/>
        <v>16</v>
      </c>
      <c r="K2778" s="2">
        <f t="shared" si="259"/>
        <v>44400.5</v>
      </c>
      <c r="L2778" s="9">
        <f t="shared" si="260"/>
        <v>16</v>
      </c>
      <c r="M2778" s="2">
        <f t="shared" si="261"/>
        <v>44400.5</v>
      </c>
      <c r="N2778" s="22">
        <v>44407</v>
      </c>
      <c r="O2778" s="22">
        <v>44428</v>
      </c>
      <c r="P2778" s="22">
        <v>44427.5</v>
      </c>
      <c r="Q2778">
        <f t="shared" si="262"/>
        <v>27</v>
      </c>
      <c r="R2778" s="33">
        <f t="shared" si="263"/>
        <v>3366.9</v>
      </c>
    </row>
    <row r="2779" spans="1:18" x14ac:dyDescent="0.35">
      <c r="A2779" t="s">
        <v>389</v>
      </c>
      <c r="B2779" s="29" t="s">
        <v>313</v>
      </c>
      <c r="C2779" s="22">
        <v>44407</v>
      </c>
      <c r="D2779" s="30" t="s">
        <v>161</v>
      </c>
      <c r="E2779" s="30" t="s">
        <v>162</v>
      </c>
      <c r="F2779" s="29" t="s">
        <v>179</v>
      </c>
      <c r="G2779" s="32">
        <v>1118.4599999999998</v>
      </c>
      <c r="H2779" s="22">
        <v>44393</v>
      </c>
      <c r="I2779" s="23">
        <v>44408</v>
      </c>
      <c r="J2779">
        <f t="shared" si="258"/>
        <v>16</v>
      </c>
      <c r="K2779" s="2">
        <f t="shared" si="259"/>
        <v>44400.5</v>
      </c>
      <c r="L2779" s="9">
        <f t="shared" si="260"/>
        <v>16</v>
      </c>
      <c r="M2779" s="2">
        <f t="shared" si="261"/>
        <v>44400.5</v>
      </c>
      <c r="N2779" s="22">
        <v>44407</v>
      </c>
      <c r="O2779" s="22">
        <v>44428</v>
      </c>
      <c r="P2779" s="22">
        <v>44427.5</v>
      </c>
      <c r="Q2779">
        <f t="shared" si="262"/>
        <v>27</v>
      </c>
      <c r="R2779" s="33">
        <f t="shared" si="263"/>
        <v>30198.419999999995</v>
      </c>
    </row>
    <row r="2780" spans="1:18" x14ac:dyDescent="0.35">
      <c r="A2780" t="s">
        <v>389</v>
      </c>
      <c r="B2780" s="29" t="s">
        <v>313</v>
      </c>
      <c r="C2780" s="22">
        <v>44407</v>
      </c>
      <c r="D2780" s="30" t="s">
        <v>161</v>
      </c>
      <c r="E2780" s="30" t="s">
        <v>162</v>
      </c>
      <c r="F2780" s="29" t="s">
        <v>180</v>
      </c>
      <c r="G2780" s="32">
        <v>1528.3800000000003</v>
      </c>
      <c r="H2780" s="22">
        <v>44393</v>
      </c>
      <c r="I2780" s="23">
        <v>44408</v>
      </c>
      <c r="J2780">
        <f t="shared" si="258"/>
        <v>16</v>
      </c>
      <c r="K2780" s="2">
        <f t="shared" si="259"/>
        <v>44400.5</v>
      </c>
      <c r="L2780" s="9">
        <f t="shared" si="260"/>
        <v>16</v>
      </c>
      <c r="M2780" s="2">
        <f t="shared" si="261"/>
        <v>44400.5</v>
      </c>
      <c r="N2780" s="22">
        <v>44407</v>
      </c>
      <c r="O2780" s="22">
        <v>44428</v>
      </c>
      <c r="P2780" s="22">
        <v>44427.5</v>
      </c>
      <c r="Q2780">
        <f t="shared" si="262"/>
        <v>27</v>
      </c>
      <c r="R2780" s="33">
        <f t="shared" si="263"/>
        <v>41266.260000000009</v>
      </c>
    </row>
    <row r="2781" spans="1:18" x14ac:dyDescent="0.35">
      <c r="A2781" t="s">
        <v>389</v>
      </c>
      <c r="B2781" s="29" t="s">
        <v>313</v>
      </c>
      <c r="C2781" s="22">
        <v>44407</v>
      </c>
      <c r="D2781" s="30" t="s">
        <v>171</v>
      </c>
      <c r="E2781" s="30" t="s">
        <v>172</v>
      </c>
      <c r="F2781" s="29" t="s">
        <v>180</v>
      </c>
      <c r="G2781" s="32">
        <v>249.85000000000002</v>
      </c>
      <c r="H2781" s="22">
        <v>44393</v>
      </c>
      <c r="I2781" s="23">
        <v>44408</v>
      </c>
      <c r="J2781">
        <f t="shared" si="258"/>
        <v>16</v>
      </c>
      <c r="K2781" s="2">
        <f t="shared" si="259"/>
        <v>44400.5</v>
      </c>
      <c r="L2781" s="9">
        <f t="shared" si="260"/>
        <v>16</v>
      </c>
      <c r="M2781" s="2">
        <f t="shared" si="261"/>
        <v>44400.5</v>
      </c>
      <c r="N2781" s="22">
        <v>44407</v>
      </c>
      <c r="O2781" s="22">
        <v>44428</v>
      </c>
      <c r="P2781" s="22">
        <v>44427.5</v>
      </c>
      <c r="Q2781">
        <f t="shared" si="262"/>
        <v>27</v>
      </c>
      <c r="R2781" s="33">
        <f t="shared" si="263"/>
        <v>6745.9500000000007</v>
      </c>
    </row>
    <row r="2782" spans="1:18" x14ac:dyDescent="0.35">
      <c r="A2782" t="s">
        <v>389</v>
      </c>
      <c r="B2782" s="29" t="s">
        <v>313</v>
      </c>
      <c r="C2782" s="22">
        <v>44407</v>
      </c>
      <c r="D2782" s="30" t="s">
        <v>161</v>
      </c>
      <c r="E2782" s="30" t="s">
        <v>162</v>
      </c>
      <c r="F2782" s="29" t="s">
        <v>181</v>
      </c>
      <c r="G2782" s="32">
        <v>168.73000000000002</v>
      </c>
      <c r="H2782" s="22">
        <v>44393</v>
      </c>
      <c r="I2782" s="23">
        <v>44408</v>
      </c>
      <c r="J2782">
        <f t="shared" si="258"/>
        <v>16</v>
      </c>
      <c r="K2782" s="2">
        <f t="shared" si="259"/>
        <v>44400.5</v>
      </c>
      <c r="L2782" s="9">
        <f t="shared" si="260"/>
        <v>16</v>
      </c>
      <c r="M2782" s="2">
        <f t="shared" si="261"/>
        <v>44400.5</v>
      </c>
      <c r="N2782" s="22">
        <v>44407</v>
      </c>
      <c r="O2782" s="22">
        <v>44428</v>
      </c>
      <c r="P2782" s="22">
        <v>44427.5</v>
      </c>
      <c r="Q2782">
        <f t="shared" si="262"/>
        <v>27</v>
      </c>
      <c r="R2782" s="33">
        <f t="shared" si="263"/>
        <v>4555.7100000000009</v>
      </c>
    </row>
    <row r="2783" spans="1:18" x14ac:dyDescent="0.35">
      <c r="A2783" t="s">
        <v>389</v>
      </c>
      <c r="B2783" s="29" t="s">
        <v>313</v>
      </c>
      <c r="C2783" s="22">
        <v>44407</v>
      </c>
      <c r="D2783" s="30" t="s">
        <v>161</v>
      </c>
      <c r="E2783" s="30" t="s">
        <v>162</v>
      </c>
      <c r="F2783" s="29" t="s">
        <v>182</v>
      </c>
      <c r="G2783" s="32">
        <v>320.12</v>
      </c>
      <c r="H2783" s="22">
        <v>44393</v>
      </c>
      <c r="I2783" s="23">
        <v>44408</v>
      </c>
      <c r="J2783">
        <f t="shared" si="258"/>
        <v>16</v>
      </c>
      <c r="K2783" s="2">
        <f t="shared" si="259"/>
        <v>44400.5</v>
      </c>
      <c r="L2783" s="9">
        <f t="shared" si="260"/>
        <v>16</v>
      </c>
      <c r="M2783" s="2">
        <f t="shared" si="261"/>
        <v>44400.5</v>
      </c>
      <c r="N2783" s="22">
        <v>44407</v>
      </c>
      <c r="O2783" s="22">
        <v>44428</v>
      </c>
      <c r="P2783" s="22">
        <v>44427.5</v>
      </c>
      <c r="Q2783">
        <f t="shared" si="262"/>
        <v>27</v>
      </c>
      <c r="R2783" s="33">
        <f t="shared" si="263"/>
        <v>8643.24</v>
      </c>
    </row>
    <row r="2784" spans="1:18" x14ac:dyDescent="0.35">
      <c r="A2784" t="s">
        <v>389</v>
      </c>
      <c r="B2784" s="29" t="s">
        <v>313</v>
      </c>
      <c r="C2784" s="22">
        <v>44407</v>
      </c>
      <c r="D2784" s="30" t="s">
        <v>161</v>
      </c>
      <c r="E2784" s="30" t="s">
        <v>162</v>
      </c>
      <c r="F2784" s="29" t="s">
        <v>183</v>
      </c>
      <c r="G2784" s="32">
        <v>4478.04</v>
      </c>
      <c r="H2784" s="22">
        <v>44393</v>
      </c>
      <c r="I2784" s="23">
        <v>44408</v>
      </c>
      <c r="J2784">
        <f t="shared" si="258"/>
        <v>16</v>
      </c>
      <c r="K2784" s="2">
        <f t="shared" si="259"/>
        <v>44400.5</v>
      </c>
      <c r="L2784" s="9">
        <f t="shared" si="260"/>
        <v>16</v>
      </c>
      <c r="M2784" s="2">
        <f t="shared" si="261"/>
        <v>44400.5</v>
      </c>
      <c r="N2784" s="22">
        <v>44407</v>
      </c>
      <c r="O2784" s="22">
        <v>44428</v>
      </c>
      <c r="P2784" s="22">
        <v>44427.5</v>
      </c>
      <c r="Q2784">
        <f t="shared" si="262"/>
        <v>27</v>
      </c>
      <c r="R2784" s="33">
        <f t="shared" si="263"/>
        <v>120907.08</v>
      </c>
    </row>
    <row r="2785" spans="1:18" x14ac:dyDescent="0.35">
      <c r="A2785" t="s">
        <v>389</v>
      </c>
      <c r="B2785" s="29" t="s">
        <v>313</v>
      </c>
      <c r="C2785" s="22">
        <v>44407</v>
      </c>
      <c r="D2785" s="30" t="s">
        <v>161</v>
      </c>
      <c r="E2785" s="30" t="s">
        <v>162</v>
      </c>
      <c r="F2785" s="29" t="s">
        <v>329</v>
      </c>
      <c r="G2785" s="32">
        <v>85.19</v>
      </c>
      <c r="H2785" s="22">
        <v>44393</v>
      </c>
      <c r="I2785" s="23">
        <v>44408</v>
      </c>
      <c r="J2785">
        <f t="shared" si="258"/>
        <v>16</v>
      </c>
      <c r="K2785" s="2">
        <f t="shared" si="259"/>
        <v>44400.5</v>
      </c>
      <c r="L2785" s="9">
        <f t="shared" si="260"/>
        <v>16</v>
      </c>
      <c r="M2785" s="2">
        <f t="shared" si="261"/>
        <v>44400.5</v>
      </c>
      <c r="N2785" s="22">
        <v>44407</v>
      </c>
      <c r="O2785" s="22">
        <v>44428</v>
      </c>
      <c r="P2785" s="22">
        <v>44427.5</v>
      </c>
      <c r="Q2785">
        <f t="shared" si="262"/>
        <v>27</v>
      </c>
      <c r="R2785" s="33">
        <f t="shared" si="263"/>
        <v>2300.13</v>
      </c>
    </row>
    <row r="2786" spans="1:18" x14ac:dyDescent="0.35">
      <c r="A2786" t="s">
        <v>389</v>
      </c>
      <c r="B2786" s="29" t="s">
        <v>313</v>
      </c>
      <c r="C2786" s="22">
        <v>44407</v>
      </c>
      <c r="D2786" s="30" t="s">
        <v>107</v>
      </c>
      <c r="E2786" s="30" t="s">
        <v>108</v>
      </c>
      <c r="F2786" s="29" t="s">
        <v>261</v>
      </c>
      <c r="G2786" s="32">
        <v>131.57</v>
      </c>
      <c r="H2786" s="22">
        <v>44393</v>
      </c>
      <c r="I2786" s="23">
        <v>44408</v>
      </c>
      <c r="J2786">
        <f t="shared" si="258"/>
        <v>16</v>
      </c>
      <c r="K2786" s="2">
        <f t="shared" si="259"/>
        <v>44400.5</v>
      </c>
      <c r="L2786" s="9">
        <f t="shared" si="260"/>
        <v>16</v>
      </c>
      <c r="M2786" s="2">
        <f t="shared" si="261"/>
        <v>44400.5</v>
      </c>
      <c r="N2786" s="22">
        <v>44407</v>
      </c>
      <c r="O2786" s="22">
        <v>44428</v>
      </c>
      <c r="P2786" s="22">
        <v>44427.5</v>
      </c>
      <c r="Q2786">
        <f t="shared" si="262"/>
        <v>27</v>
      </c>
      <c r="R2786" s="33">
        <f t="shared" si="263"/>
        <v>3552.39</v>
      </c>
    </row>
    <row r="2787" spans="1:18" x14ac:dyDescent="0.35">
      <c r="A2787" t="s">
        <v>389</v>
      </c>
      <c r="B2787" s="29" t="s">
        <v>313</v>
      </c>
      <c r="C2787" s="22">
        <v>44407</v>
      </c>
      <c r="D2787" s="30" t="s">
        <v>99</v>
      </c>
      <c r="E2787" s="30" t="s">
        <v>100</v>
      </c>
      <c r="F2787" s="29" t="s">
        <v>261</v>
      </c>
      <c r="G2787" s="32">
        <v>233.76</v>
      </c>
      <c r="H2787" s="22">
        <v>44393</v>
      </c>
      <c r="I2787" s="23">
        <v>44408</v>
      </c>
      <c r="J2787">
        <f t="shared" si="258"/>
        <v>16</v>
      </c>
      <c r="K2787" s="2">
        <f t="shared" si="259"/>
        <v>44400.5</v>
      </c>
      <c r="L2787" s="9">
        <f t="shared" si="260"/>
        <v>16</v>
      </c>
      <c r="M2787" s="2">
        <f t="shared" si="261"/>
        <v>44400.5</v>
      </c>
      <c r="N2787" s="22">
        <v>44407</v>
      </c>
      <c r="O2787" s="22">
        <v>44428</v>
      </c>
      <c r="P2787" s="22">
        <v>44427.5</v>
      </c>
      <c r="Q2787">
        <f t="shared" si="262"/>
        <v>27</v>
      </c>
      <c r="R2787" s="33">
        <f t="shared" si="263"/>
        <v>6311.5199999999995</v>
      </c>
    </row>
    <row r="2788" spans="1:18" x14ac:dyDescent="0.35">
      <c r="A2788" t="s">
        <v>389</v>
      </c>
      <c r="B2788" s="29" t="s">
        <v>313</v>
      </c>
      <c r="C2788" s="22">
        <v>44407</v>
      </c>
      <c r="D2788" s="30" t="s">
        <v>161</v>
      </c>
      <c r="E2788" s="30" t="s">
        <v>162</v>
      </c>
      <c r="F2788" s="29" t="s">
        <v>184</v>
      </c>
      <c r="G2788" s="32">
        <v>287.98</v>
      </c>
      <c r="H2788" s="22">
        <v>44393</v>
      </c>
      <c r="I2788" s="23">
        <v>44408</v>
      </c>
      <c r="J2788">
        <f t="shared" si="258"/>
        <v>16</v>
      </c>
      <c r="K2788" s="2">
        <f t="shared" si="259"/>
        <v>44400.5</v>
      </c>
      <c r="L2788" s="9">
        <f t="shared" si="260"/>
        <v>16</v>
      </c>
      <c r="M2788" s="2">
        <f t="shared" si="261"/>
        <v>44400.5</v>
      </c>
      <c r="N2788" s="22">
        <v>44407</v>
      </c>
      <c r="O2788" s="22">
        <v>44428</v>
      </c>
      <c r="P2788" s="22">
        <v>44427.5</v>
      </c>
      <c r="Q2788">
        <f t="shared" si="262"/>
        <v>27</v>
      </c>
      <c r="R2788" s="33">
        <f t="shared" si="263"/>
        <v>7775.4600000000009</v>
      </c>
    </row>
    <row r="2789" spans="1:18" x14ac:dyDescent="0.35">
      <c r="A2789" t="s">
        <v>389</v>
      </c>
      <c r="B2789" s="29" t="s">
        <v>313</v>
      </c>
      <c r="C2789" s="22">
        <v>44407</v>
      </c>
      <c r="D2789" s="30" t="s">
        <v>161</v>
      </c>
      <c r="E2789" s="30" t="s">
        <v>162</v>
      </c>
      <c r="F2789" s="29" t="s">
        <v>330</v>
      </c>
      <c r="G2789" s="32">
        <v>107.18</v>
      </c>
      <c r="H2789" s="22">
        <v>44393</v>
      </c>
      <c r="I2789" s="23">
        <v>44408</v>
      </c>
      <c r="J2789">
        <f t="shared" si="258"/>
        <v>16</v>
      </c>
      <c r="K2789" s="2">
        <f t="shared" si="259"/>
        <v>44400.5</v>
      </c>
      <c r="L2789" s="9">
        <f t="shared" si="260"/>
        <v>16</v>
      </c>
      <c r="M2789" s="2">
        <f t="shared" si="261"/>
        <v>44400.5</v>
      </c>
      <c r="N2789" s="22">
        <v>44407</v>
      </c>
      <c r="O2789" s="22">
        <v>44428</v>
      </c>
      <c r="P2789" s="22">
        <v>44427.5</v>
      </c>
      <c r="Q2789">
        <f t="shared" si="262"/>
        <v>27</v>
      </c>
      <c r="R2789" s="33">
        <f t="shared" si="263"/>
        <v>2893.86</v>
      </c>
    </row>
    <row r="2790" spans="1:18" x14ac:dyDescent="0.35">
      <c r="A2790" t="s">
        <v>389</v>
      </c>
      <c r="B2790" s="29" t="s">
        <v>313</v>
      </c>
      <c r="C2790" s="22">
        <v>44407</v>
      </c>
      <c r="D2790" s="30" t="s">
        <v>161</v>
      </c>
      <c r="E2790" s="30" t="s">
        <v>162</v>
      </c>
      <c r="F2790" s="29" t="s">
        <v>185</v>
      </c>
      <c r="G2790" s="32">
        <v>2972.27</v>
      </c>
      <c r="H2790" s="22">
        <v>44393</v>
      </c>
      <c r="I2790" s="23">
        <v>44408</v>
      </c>
      <c r="J2790">
        <f t="shared" si="258"/>
        <v>16</v>
      </c>
      <c r="K2790" s="2">
        <f t="shared" si="259"/>
        <v>44400.5</v>
      </c>
      <c r="L2790" s="9">
        <f t="shared" si="260"/>
        <v>16</v>
      </c>
      <c r="M2790" s="2">
        <f t="shared" si="261"/>
        <v>44400.5</v>
      </c>
      <c r="N2790" s="22">
        <v>44407</v>
      </c>
      <c r="O2790" s="22">
        <v>44428</v>
      </c>
      <c r="P2790" s="22">
        <v>44427.5</v>
      </c>
      <c r="Q2790">
        <f t="shared" si="262"/>
        <v>27</v>
      </c>
      <c r="R2790" s="33">
        <f t="shared" si="263"/>
        <v>80251.289999999994</v>
      </c>
    </row>
    <row r="2791" spans="1:18" x14ac:dyDescent="0.35">
      <c r="A2791" t="s">
        <v>389</v>
      </c>
      <c r="B2791" s="29" t="s">
        <v>313</v>
      </c>
      <c r="C2791" s="22">
        <v>44407</v>
      </c>
      <c r="D2791" s="30" t="s">
        <v>161</v>
      </c>
      <c r="E2791" s="30" t="s">
        <v>162</v>
      </c>
      <c r="F2791" s="29" t="s">
        <v>331</v>
      </c>
      <c r="G2791" s="32">
        <v>240.02</v>
      </c>
      <c r="H2791" s="22">
        <v>44393</v>
      </c>
      <c r="I2791" s="23">
        <v>44408</v>
      </c>
      <c r="J2791">
        <f t="shared" si="258"/>
        <v>16</v>
      </c>
      <c r="K2791" s="2">
        <f t="shared" si="259"/>
        <v>44400.5</v>
      </c>
      <c r="L2791" s="9">
        <f t="shared" si="260"/>
        <v>16</v>
      </c>
      <c r="M2791" s="2">
        <f t="shared" si="261"/>
        <v>44400.5</v>
      </c>
      <c r="N2791" s="22">
        <v>44407</v>
      </c>
      <c r="O2791" s="22">
        <v>44428</v>
      </c>
      <c r="P2791" s="22">
        <v>44427.5</v>
      </c>
      <c r="Q2791">
        <f t="shared" si="262"/>
        <v>27</v>
      </c>
      <c r="R2791" s="33">
        <f t="shared" si="263"/>
        <v>6480.54</v>
      </c>
    </row>
    <row r="2792" spans="1:18" x14ac:dyDescent="0.35">
      <c r="A2792" t="s">
        <v>389</v>
      </c>
      <c r="B2792" s="29" t="s">
        <v>313</v>
      </c>
      <c r="C2792" s="22">
        <v>44407</v>
      </c>
      <c r="D2792" s="30" t="s">
        <v>161</v>
      </c>
      <c r="E2792" s="30" t="s">
        <v>162</v>
      </c>
      <c r="F2792" s="29" t="s">
        <v>332</v>
      </c>
      <c r="G2792" s="32">
        <v>65.87</v>
      </c>
      <c r="H2792" s="22">
        <v>44393</v>
      </c>
      <c r="I2792" s="23">
        <v>44408</v>
      </c>
      <c r="J2792">
        <f t="shared" si="258"/>
        <v>16</v>
      </c>
      <c r="K2792" s="2">
        <f t="shared" si="259"/>
        <v>44400.5</v>
      </c>
      <c r="L2792" s="9">
        <f t="shared" si="260"/>
        <v>16</v>
      </c>
      <c r="M2792" s="2">
        <f t="shared" si="261"/>
        <v>44400.5</v>
      </c>
      <c r="N2792" s="22">
        <v>44407</v>
      </c>
      <c r="O2792" s="22">
        <v>44428</v>
      </c>
      <c r="P2792" s="22">
        <v>44427.5</v>
      </c>
      <c r="Q2792">
        <f t="shared" si="262"/>
        <v>27</v>
      </c>
      <c r="R2792" s="33">
        <f t="shared" si="263"/>
        <v>1778.4900000000002</v>
      </c>
    </row>
    <row r="2793" spans="1:18" x14ac:dyDescent="0.35">
      <c r="A2793" t="s">
        <v>389</v>
      </c>
      <c r="B2793" s="29" t="s">
        <v>313</v>
      </c>
      <c r="C2793" s="22">
        <v>44407</v>
      </c>
      <c r="D2793" s="30" t="s">
        <v>161</v>
      </c>
      <c r="E2793" s="30" t="s">
        <v>162</v>
      </c>
      <c r="F2793" s="29" t="s">
        <v>186</v>
      </c>
      <c r="G2793" s="32">
        <v>142.16999999999999</v>
      </c>
      <c r="H2793" s="22">
        <v>44393</v>
      </c>
      <c r="I2793" s="23">
        <v>44408</v>
      </c>
      <c r="J2793">
        <f t="shared" si="258"/>
        <v>16</v>
      </c>
      <c r="K2793" s="2">
        <f t="shared" si="259"/>
        <v>44400.5</v>
      </c>
      <c r="L2793" s="9">
        <f t="shared" si="260"/>
        <v>16</v>
      </c>
      <c r="M2793" s="2">
        <f t="shared" si="261"/>
        <v>44400.5</v>
      </c>
      <c r="N2793" s="22">
        <v>44407</v>
      </c>
      <c r="O2793" s="22">
        <v>44428</v>
      </c>
      <c r="P2793" s="22">
        <v>44427.5</v>
      </c>
      <c r="Q2793">
        <f t="shared" si="262"/>
        <v>27</v>
      </c>
      <c r="R2793" s="33">
        <f t="shared" si="263"/>
        <v>3838.5899999999997</v>
      </c>
    </row>
    <row r="2794" spans="1:18" x14ac:dyDescent="0.35">
      <c r="A2794" t="s">
        <v>389</v>
      </c>
      <c r="B2794" s="29" t="s">
        <v>313</v>
      </c>
      <c r="C2794" s="22">
        <v>44407</v>
      </c>
      <c r="D2794" s="30" t="s">
        <v>161</v>
      </c>
      <c r="E2794" s="30" t="s">
        <v>162</v>
      </c>
      <c r="F2794" s="29" t="s">
        <v>333</v>
      </c>
      <c r="G2794" s="32">
        <v>1479.52</v>
      </c>
      <c r="H2794" s="22">
        <v>44393</v>
      </c>
      <c r="I2794" s="23">
        <v>44408</v>
      </c>
      <c r="J2794">
        <f t="shared" si="258"/>
        <v>16</v>
      </c>
      <c r="K2794" s="2">
        <f t="shared" si="259"/>
        <v>44400.5</v>
      </c>
      <c r="L2794" s="9">
        <f t="shared" si="260"/>
        <v>16</v>
      </c>
      <c r="M2794" s="2">
        <f t="shared" si="261"/>
        <v>44400.5</v>
      </c>
      <c r="N2794" s="22">
        <v>44407</v>
      </c>
      <c r="O2794" s="22">
        <v>44428</v>
      </c>
      <c r="P2794" s="22">
        <v>44427.5</v>
      </c>
      <c r="Q2794">
        <f t="shared" si="262"/>
        <v>27</v>
      </c>
      <c r="R2794" s="33">
        <f t="shared" si="263"/>
        <v>39947.040000000001</v>
      </c>
    </row>
    <row r="2795" spans="1:18" x14ac:dyDescent="0.35">
      <c r="A2795" t="s">
        <v>389</v>
      </c>
      <c r="B2795" s="29" t="s">
        <v>313</v>
      </c>
      <c r="C2795" s="22">
        <v>44407</v>
      </c>
      <c r="D2795" s="30" t="s">
        <v>161</v>
      </c>
      <c r="E2795" s="30" t="s">
        <v>162</v>
      </c>
      <c r="F2795" s="29" t="s">
        <v>334</v>
      </c>
      <c r="G2795" s="32">
        <v>292.95</v>
      </c>
      <c r="H2795" s="22">
        <v>44393</v>
      </c>
      <c r="I2795" s="23">
        <v>44408</v>
      </c>
      <c r="J2795">
        <f t="shared" si="258"/>
        <v>16</v>
      </c>
      <c r="K2795" s="2">
        <f t="shared" si="259"/>
        <v>44400.5</v>
      </c>
      <c r="L2795" s="9">
        <f t="shared" si="260"/>
        <v>16</v>
      </c>
      <c r="M2795" s="2">
        <f t="shared" si="261"/>
        <v>44400.5</v>
      </c>
      <c r="N2795" s="22">
        <v>44407</v>
      </c>
      <c r="O2795" s="22">
        <v>44428</v>
      </c>
      <c r="P2795" s="22">
        <v>44427.5</v>
      </c>
      <c r="Q2795">
        <f t="shared" si="262"/>
        <v>27</v>
      </c>
      <c r="R2795" s="33">
        <f t="shared" si="263"/>
        <v>7909.65</v>
      </c>
    </row>
    <row r="2796" spans="1:18" x14ac:dyDescent="0.35">
      <c r="A2796" t="s">
        <v>389</v>
      </c>
      <c r="B2796" s="29" t="s">
        <v>313</v>
      </c>
      <c r="C2796" s="22">
        <v>44407</v>
      </c>
      <c r="D2796" s="30" t="s">
        <v>161</v>
      </c>
      <c r="E2796" s="30" t="s">
        <v>162</v>
      </c>
      <c r="F2796" s="29" t="s">
        <v>335</v>
      </c>
      <c r="G2796" s="32">
        <v>229.64000000000001</v>
      </c>
      <c r="H2796" s="22">
        <v>44393</v>
      </c>
      <c r="I2796" s="23">
        <v>44408</v>
      </c>
      <c r="J2796">
        <f t="shared" si="258"/>
        <v>16</v>
      </c>
      <c r="K2796" s="2">
        <f t="shared" si="259"/>
        <v>44400.5</v>
      </c>
      <c r="L2796" s="9">
        <f t="shared" si="260"/>
        <v>16</v>
      </c>
      <c r="M2796" s="2">
        <f t="shared" si="261"/>
        <v>44400.5</v>
      </c>
      <c r="N2796" s="22">
        <v>44407</v>
      </c>
      <c r="O2796" s="22">
        <v>44428</v>
      </c>
      <c r="P2796" s="22">
        <v>44427.5</v>
      </c>
      <c r="Q2796">
        <f t="shared" si="262"/>
        <v>27</v>
      </c>
      <c r="R2796" s="33">
        <f t="shared" si="263"/>
        <v>6200.2800000000007</v>
      </c>
    </row>
    <row r="2797" spans="1:18" x14ac:dyDescent="0.35">
      <c r="A2797" t="s">
        <v>389</v>
      </c>
      <c r="B2797" s="29" t="s">
        <v>313</v>
      </c>
      <c r="C2797" s="22">
        <v>44407</v>
      </c>
      <c r="D2797" s="30" t="s">
        <v>161</v>
      </c>
      <c r="E2797" s="30" t="s">
        <v>162</v>
      </c>
      <c r="F2797" s="29" t="s">
        <v>187</v>
      </c>
      <c r="G2797" s="32">
        <v>1362.6</v>
      </c>
      <c r="H2797" s="22">
        <v>44393</v>
      </c>
      <c r="I2797" s="23">
        <v>44408</v>
      </c>
      <c r="J2797">
        <f t="shared" si="258"/>
        <v>16</v>
      </c>
      <c r="K2797" s="2">
        <f t="shared" si="259"/>
        <v>44400.5</v>
      </c>
      <c r="L2797" s="9">
        <f t="shared" si="260"/>
        <v>16</v>
      </c>
      <c r="M2797" s="2">
        <f t="shared" si="261"/>
        <v>44400.5</v>
      </c>
      <c r="N2797" s="22">
        <v>44407</v>
      </c>
      <c r="O2797" s="22">
        <v>44428</v>
      </c>
      <c r="P2797" s="22">
        <v>44427.5</v>
      </c>
      <c r="Q2797">
        <f t="shared" si="262"/>
        <v>27</v>
      </c>
      <c r="R2797" s="33">
        <f t="shared" si="263"/>
        <v>36790.199999999997</v>
      </c>
    </row>
    <row r="2798" spans="1:18" x14ac:dyDescent="0.35">
      <c r="A2798" t="s">
        <v>389</v>
      </c>
      <c r="B2798" s="29" t="s">
        <v>313</v>
      </c>
      <c r="C2798" s="22">
        <v>44407</v>
      </c>
      <c r="D2798" s="30" t="s">
        <v>161</v>
      </c>
      <c r="E2798" s="30" t="s">
        <v>162</v>
      </c>
      <c r="F2798" s="29" t="s">
        <v>188</v>
      </c>
      <c r="G2798" s="32">
        <v>418.98</v>
      </c>
      <c r="H2798" s="22">
        <v>44393</v>
      </c>
      <c r="I2798" s="23">
        <v>44408</v>
      </c>
      <c r="J2798">
        <f t="shared" si="258"/>
        <v>16</v>
      </c>
      <c r="K2798" s="2">
        <f t="shared" si="259"/>
        <v>44400.5</v>
      </c>
      <c r="L2798" s="9">
        <f t="shared" si="260"/>
        <v>16</v>
      </c>
      <c r="M2798" s="2">
        <f t="shared" si="261"/>
        <v>44400.5</v>
      </c>
      <c r="N2798" s="22">
        <v>44407</v>
      </c>
      <c r="O2798" s="22">
        <v>44428</v>
      </c>
      <c r="P2798" s="22">
        <v>44427.5</v>
      </c>
      <c r="Q2798">
        <f t="shared" si="262"/>
        <v>27</v>
      </c>
      <c r="R2798" s="33">
        <f t="shared" si="263"/>
        <v>11312.460000000001</v>
      </c>
    </row>
    <row r="2799" spans="1:18" x14ac:dyDescent="0.35">
      <c r="A2799" t="s">
        <v>389</v>
      </c>
      <c r="B2799" s="29" t="s">
        <v>313</v>
      </c>
      <c r="C2799" s="22">
        <v>44407</v>
      </c>
      <c r="D2799" s="30" t="s">
        <v>161</v>
      </c>
      <c r="E2799" s="30" t="s">
        <v>162</v>
      </c>
      <c r="F2799" s="29" t="s">
        <v>336</v>
      </c>
      <c r="G2799" s="32">
        <v>128.72999999999999</v>
      </c>
      <c r="H2799" s="22">
        <v>44393</v>
      </c>
      <c r="I2799" s="23">
        <v>44408</v>
      </c>
      <c r="J2799">
        <f t="shared" si="258"/>
        <v>16</v>
      </c>
      <c r="K2799" s="2">
        <f t="shared" si="259"/>
        <v>44400.5</v>
      </c>
      <c r="L2799" s="9">
        <f t="shared" si="260"/>
        <v>16</v>
      </c>
      <c r="M2799" s="2">
        <f t="shared" si="261"/>
        <v>44400.5</v>
      </c>
      <c r="N2799" s="22">
        <v>44407</v>
      </c>
      <c r="O2799" s="22">
        <v>44428</v>
      </c>
      <c r="P2799" s="22">
        <v>44427.5</v>
      </c>
      <c r="Q2799">
        <f t="shared" si="262"/>
        <v>27</v>
      </c>
      <c r="R2799" s="33">
        <f t="shared" si="263"/>
        <v>3475.7099999999996</v>
      </c>
    </row>
    <row r="2800" spans="1:18" x14ac:dyDescent="0.35">
      <c r="A2800" t="s">
        <v>389</v>
      </c>
      <c r="B2800" s="29" t="s">
        <v>313</v>
      </c>
      <c r="C2800" s="22">
        <v>44407</v>
      </c>
      <c r="D2800" s="30" t="s">
        <v>161</v>
      </c>
      <c r="E2800" s="30" t="s">
        <v>162</v>
      </c>
      <c r="F2800" s="29" t="s">
        <v>337</v>
      </c>
      <c r="G2800" s="32">
        <v>188.28</v>
      </c>
      <c r="H2800" s="22">
        <v>44393</v>
      </c>
      <c r="I2800" s="23">
        <v>44408</v>
      </c>
      <c r="J2800">
        <f t="shared" si="258"/>
        <v>16</v>
      </c>
      <c r="K2800" s="2">
        <f t="shared" si="259"/>
        <v>44400.5</v>
      </c>
      <c r="L2800" s="9">
        <f t="shared" si="260"/>
        <v>16</v>
      </c>
      <c r="M2800" s="2">
        <f t="shared" si="261"/>
        <v>44400.5</v>
      </c>
      <c r="N2800" s="22">
        <v>44407</v>
      </c>
      <c r="O2800" s="22">
        <v>44428</v>
      </c>
      <c r="P2800" s="22">
        <v>44427.5</v>
      </c>
      <c r="Q2800">
        <f t="shared" si="262"/>
        <v>27</v>
      </c>
      <c r="R2800" s="33">
        <f t="shared" si="263"/>
        <v>5083.5600000000004</v>
      </c>
    </row>
    <row r="2801" spans="1:18" x14ac:dyDescent="0.35">
      <c r="A2801" t="s">
        <v>389</v>
      </c>
      <c r="B2801" s="29" t="s">
        <v>313</v>
      </c>
      <c r="C2801" s="22">
        <v>44407</v>
      </c>
      <c r="D2801" s="30" t="s">
        <v>171</v>
      </c>
      <c r="E2801" s="30" t="s">
        <v>172</v>
      </c>
      <c r="F2801" s="29" t="s">
        <v>337</v>
      </c>
      <c r="G2801" s="32">
        <v>191.64999999999998</v>
      </c>
      <c r="H2801" s="22">
        <v>44393</v>
      </c>
      <c r="I2801" s="23">
        <v>44408</v>
      </c>
      <c r="J2801">
        <f t="shared" si="258"/>
        <v>16</v>
      </c>
      <c r="K2801" s="2">
        <f t="shared" si="259"/>
        <v>44400.5</v>
      </c>
      <c r="L2801" s="9">
        <f t="shared" si="260"/>
        <v>16</v>
      </c>
      <c r="M2801" s="2">
        <f t="shared" si="261"/>
        <v>44400.5</v>
      </c>
      <c r="N2801" s="22">
        <v>44407</v>
      </c>
      <c r="O2801" s="22">
        <v>44428</v>
      </c>
      <c r="P2801" s="22">
        <v>44427.5</v>
      </c>
      <c r="Q2801">
        <f t="shared" si="262"/>
        <v>27</v>
      </c>
      <c r="R2801" s="33">
        <f t="shared" si="263"/>
        <v>5174.5499999999993</v>
      </c>
    </row>
    <row r="2802" spans="1:18" x14ac:dyDescent="0.35">
      <c r="A2802" t="s">
        <v>389</v>
      </c>
      <c r="B2802" s="29" t="s">
        <v>313</v>
      </c>
      <c r="C2802" s="22">
        <v>44407</v>
      </c>
      <c r="D2802" s="30" t="s">
        <v>161</v>
      </c>
      <c r="E2802" s="30" t="s">
        <v>162</v>
      </c>
      <c r="F2802" s="29" t="s">
        <v>338</v>
      </c>
      <c r="G2802" s="32">
        <v>26.28</v>
      </c>
      <c r="H2802" s="22">
        <v>44393</v>
      </c>
      <c r="I2802" s="23">
        <v>44408</v>
      </c>
      <c r="J2802">
        <f t="shared" si="258"/>
        <v>16</v>
      </c>
      <c r="K2802" s="2">
        <f t="shared" si="259"/>
        <v>44400.5</v>
      </c>
      <c r="L2802" s="9">
        <f t="shared" si="260"/>
        <v>16</v>
      </c>
      <c r="M2802" s="2">
        <f t="shared" si="261"/>
        <v>44400.5</v>
      </c>
      <c r="N2802" s="22">
        <v>44407</v>
      </c>
      <c r="O2802" s="22">
        <v>44428</v>
      </c>
      <c r="P2802" s="22">
        <v>44427.5</v>
      </c>
      <c r="Q2802">
        <f t="shared" si="262"/>
        <v>27</v>
      </c>
      <c r="R2802" s="33">
        <f t="shared" si="263"/>
        <v>709.56000000000006</v>
      </c>
    </row>
    <row r="2803" spans="1:18" x14ac:dyDescent="0.35">
      <c r="A2803" t="s">
        <v>389</v>
      </c>
      <c r="B2803" s="29" t="s">
        <v>313</v>
      </c>
      <c r="C2803" s="22">
        <v>44407</v>
      </c>
      <c r="D2803" s="30" t="s">
        <v>161</v>
      </c>
      <c r="E2803" s="30" t="s">
        <v>162</v>
      </c>
      <c r="F2803" s="29" t="s">
        <v>385</v>
      </c>
      <c r="G2803" s="32">
        <v>65.13</v>
      </c>
      <c r="H2803" s="22">
        <v>44393</v>
      </c>
      <c r="I2803" s="23">
        <v>44408</v>
      </c>
      <c r="J2803">
        <f t="shared" si="258"/>
        <v>16</v>
      </c>
      <c r="K2803" s="2">
        <f t="shared" si="259"/>
        <v>44400.5</v>
      </c>
      <c r="L2803" s="9">
        <f t="shared" si="260"/>
        <v>16</v>
      </c>
      <c r="M2803" s="2">
        <f t="shared" si="261"/>
        <v>44400.5</v>
      </c>
      <c r="N2803" s="22">
        <v>44407</v>
      </c>
      <c r="O2803" s="22">
        <v>44428</v>
      </c>
      <c r="P2803" s="22">
        <v>44427.5</v>
      </c>
      <c r="Q2803">
        <f t="shared" si="262"/>
        <v>27</v>
      </c>
      <c r="R2803" s="33">
        <f t="shared" si="263"/>
        <v>1758.5099999999998</v>
      </c>
    </row>
    <row r="2804" spans="1:18" x14ac:dyDescent="0.35">
      <c r="A2804" t="s">
        <v>389</v>
      </c>
      <c r="B2804" s="29" t="s">
        <v>313</v>
      </c>
      <c r="C2804" s="22">
        <v>44407</v>
      </c>
      <c r="D2804" s="30" t="s">
        <v>161</v>
      </c>
      <c r="E2804" s="30" t="s">
        <v>162</v>
      </c>
      <c r="F2804" s="29" t="s">
        <v>189</v>
      </c>
      <c r="G2804" s="32">
        <v>1803.6399999999996</v>
      </c>
      <c r="H2804" s="22">
        <v>44393</v>
      </c>
      <c r="I2804" s="23">
        <v>44408</v>
      </c>
      <c r="J2804">
        <f t="shared" si="258"/>
        <v>16</v>
      </c>
      <c r="K2804" s="2">
        <f t="shared" si="259"/>
        <v>44400.5</v>
      </c>
      <c r="L2804" s="9">
        <f t="shared" si="260"/>
        <v>16</v>
      </c>
      <c r="M2804" s="2">
        <f t="shared" si="261"/>
        <v>44400.5</v>
      </c>
      <c r="N2804" s="22">
        <v>44407</v>
      </c>
      <c r="O2804" s="22">
        <v>44428</v>
      </c>
      <c r="P2804" s="22">
        <v>44427.5</v>
      </c>
      <c r="Q2804">
        <f t="shared" si="262"/>
        <v>27</v>
      </c>
      <c r="R2804" s="33">
        <f t="shared" si="263"/>
        <v>48698.279999999992</v>
      </c>
    </row>
    <row r="2805" spans="1:18" x14ac:dyDescent="0.35">
      <c r="A2805" t="s">
        <v>389</v>
      </c>
      <c r="B2805" s="29" t="s">
        <v>313</v>
      </c>
      <c r="C2805" s="22">
        <v>44407</v>
      </c>
      <c r="D2805" s="30" t="s">
        <v>171</v>
      </c>
      <c r="E2805" s="30" t="s">
        <v>172</v>
      </c>
      <c r="F2805" s="29" t="s">
        <v>189</v>
      </c>
      <c r="G2805" s="32">
        <v>54.88</v>
      </c>
      <c r="H2805" s="22">
        <v>44393</v>
      </c>
      <c r="I2805" s="23">
        <v>44408</v>
      </c>
      <c r="J2805">
        <f t="shared" si="258"/>
        <v>16</v>
      </c>
      <c r="K2805" s="2">
        <f t="shared" si="259"/>
        <v>44400.5</v>
      </c>
      <c r="L2805" s="9">
        <f t="shared" si="260"/>
        <v>16</v>
      </c>
      <c r="M2805" s="2">
        <f t="shared" si="261"/>
        <v>44400.5</v>
      </c>
      <c r="N2805" s="22">
        <v>44407</v>
      </c>
      <c r="O2805" s="22">
        <v>44428</v>
      </c>
      <c r="P2805" s="22">
        <v>44427.5</v>
      </c>
      <c r="Q2805">
        <f t="shared" si="262"/>
        <v>27</v>
      </c>
      <c r="R2805" s="33">
        <f t="shared" si="263"/>
        <v>1481.76</v>
      </c>
    </row>
    <row r="2806" spans="1:18" x14ac:dyDescent="0.35">
      <c r="A2806" t="s">
        <v>389</v>
      </c>
      <c r="B2806" s="29" t="s">
        <v>313</v>
      </c>
      <c r="C2806" s="22">
        <v>44407</v>
      </c>
      <c r="D2806" s="30" t="s">
        <v>161</v>
      </c>
      <c r="E2806" s="30" t="s">
        <v>162</v>
      </c>
      <c r="F2806" s="29" t="s">
        <v>198</v>
      </c>
      <c r="G2806" s="32">
        <v>140.85</v>
      </c>
      <c r="H2806" s="22">
        <v>44393</v>
      </c>
      <c r="I2806" s="23">
        <v>44408</v>
      </c>
      <c r="J2806">
        <f t="shared" si="258"/>
        <v>16</v>
      </c>
      <c r="K2806" s="2">
        <f t="shared" si="259"/>
        <v>44400.5</v>
      </c>
      <c r="L2806" s="9">
        <f t="shared" si="260"/>
        <v>16</v>
      </c>
      <c r="M2806" s="2">
        <f t="shared" si="261"/>
        <v>44400.5</v>
      </c>
      <c r="N2806" s="22">
        <v>44407</v>
      </c>
      <c r="O2806" s="22">
        <v>44428</v>
      </c>
      <c r="P2806" s="22">
        <v>44427.5</v>
      </c>
      <c r="Q2806">
        <f t="shared" si="262"/>
        <v>27</v>
      </c>
      <c r="R2806" s="33">
        <f t="shared" si="263"/>
        <v>3802.95</v>
      </c>
    </row>
    <row r="2807" spans="1:18" x14ac:dyDescent="0.35">
      <c r="A2807" t="s">
        <v>389</v>
      </c>
      <c r="B2807" s="29" t="s">
        <v>313</v>
      </c>
      <c r="C2807" s="22">
        <v>44407</v>
      </c>
      <c r="D2807" s="30" t="s">
        <v>161</v>
      </c>
      <c r="E2807" s="30" t="s">
        <v>162</v>
      </c>
      <c r="F2807" s="29" t="s">
        <v>190</v>
      </c>
      <c r="G2807" s="32">
        <v>286.33</v>
      </c>
      <c r="H2807" s="22">
        <v>44393</v>
      </c>
      <c r="I2807" s="23">
        <v>44408</v>
      </c>
      <c r="J2807">
        <f t="shared" si="258"/>
        <v>16</v>
      </c>
      <c r="K2807" s="2">
        <f t="shared" si="259"/>
        <v>44400.5</v>
      </c>
      <c r="L2807" s="9">
        <f t="shared" si="260"/>
        <v>16</v>
      </c>
      <c r="M2807" s="2">
        <f t="shared" si="261"/>
        <v>44400.5</v>
      </c>
      <c r="N2807" s="22">
        <v>44407</v>
      </c>
      <c r="O2807" s="22">
        <v>44428</v>
      </c>
      <c r="P2807" s="22">
        <v>44427.5</v>
      </c>
      <c r="Q2807">
        <f t="shared" si="262"/>
        <v>27</v>
      </c>
      <c r="R2807" s="33">
        <f t="shared" si="263"/>
        <v>7730.91</v>
      </c>
    </row>
    <row r="2808" spans="1:18" x14ac:dyDescent="0.35">
      <c r="A2808" t="s">
        <v>389</v>
      </c>
      <c r="B2808" s="29" t="s">
        <v>313</v>
      </c>
      <c r="C2808" s="22">
        <v>44407</v>
      </c>
      <c r="D2808" s="30" t="s">
        <v>161</v>
      </c>
      <c r="E2808" s="30" t="s">
        <v>162</v>
      </c>
      <c r="F2808" s="29" t="s">
        <v>339</v>
      </c>
      <c r="G2808" s="32">
        <v>90.59</v>
      </c>
      <c r="H2808" s="22">
        <v>44393</v>
      </c>
      <c r="I2808" s="23">
        <v>44408</v>
      </c>
      <c r="J2808">
        <f t="shared" si="258"/>
        <v>16</v>
      </c>
      <c r="K2808" s="2">
        <f t="shared" si="259"/>
        <v>44400.5</v>
      </c>
      <c r="L2808" s="9">
        <f t="shared" si="260"/>
        <v>16</v>
      </c>
      <c r="M2808" s="2">
        <f t="shared" si="261"/>
        <v>44400.5</v>
      </c>
      <c r="N2808" s="22">
        <v>44407</v>
      </c>
      <c r="O2808" s="22">
        <v>44428</v>
      </c>
      <c r="P2808" s="22">
        <v>44427.5</v>
      </c>
      <c r="Q2808">
        <f t="shared" si="262"/>
        <v>27</v>
      </c>
      <c r="R2808" s="33">
        <f t="shared" si="263"/>
        <v>2445.9300000000003</v>
      </c>
    </row>
    <row r="2809" spans="1:18" x14ac:dyDescent="0.35">
      <c r="A2809" t="s">
        <v>389</v>
      </c>
      <c r="B2809" s="29" t="s">
        <v>313</v>
      </c>
      <c r="C2809" s="22">
        <v>44407</v>
      </c>
      <c r="D2809" s="30" t="s">
        <v>161</v>
      </c>
      <c r="E2809" s="30" t="s">
        <v>162</v>
      </c>
      <c r="F2809" s="29" t="s">
        <v>191</v>
      </c>
      <c r="G2809" s="32">
        <v>987.55</v>
      </c>
      <c r="H2809" s="22">
        <v>44393</v>
      </c>
      <c r="I2809" s="23">
        <v>44408</v>
      </c>
      <c r="J2809">
        <f t="shared" si="258"/>
        <v>16</v>
      </c>
      <c r="K2809" s="2">
        <f t="shared" si="259"/>
        <v>44400.5</v>
      </c>
      <c r="L2809" s="9">
        <f t="shared" si="260"/>
        <v>16</v>
      </c>
      <c r="M2809" s="2">
        <f t="shared" si="261"/>
        <v>44400.5</v>
      </c>
      <c r="N2809" s="22">
        <v>44407</v>
      </c>
      <c r="O2809" s="22">
        <v>44428</v>
      </c>
      <c r="P2809" s="22">
        <v>44427.5</v>
      </c>
      <c r="Q2809">
        <f t="shared" si="262"/>
        <v>27</v>
      </c>
      <c r="R2809" s="33">
        <f t="shared" si="263"/>
        <v>26663.85</v>
      </c>
    </row>
    <row r="2810" spans="1:18" x14ac:dyDescent="0.35">
      <c r="A2810" t="s">
        <v>389</v>
      </c>
      <c r="B2810" s="29" t="s">
        <v>313</v>
      </c>
      <c r="C2810" s="22">
        <v>44407</v>
      </c>
      <c r="D2810" s="30" t="s">
        <v>161</v>
      </c>
      <c r="E2810" s="30" t="s">
        <v>162</v>
      </c>
      <c r="F2810" s="29" t="s">
        <v>192</v>
      </c>
      <c r="G2810" s="32">
        <v>948.4799999999999</v>
      </c>
      <c r="H2810" s="22">
        <v>44393</v>
      </c>
      <c r="I2810" s="23">
        <v>44408</v>
      </c>
      <c r="J2810">
        <f t="shared" si="258"/>
        <v>16</v>
      </c>
      <c r="K2810" s="2">
        <f t="shared" si="259"/>
        <v>44400.5</v>
      </c>
      <c r="L2810" s="9">
        <f t="shared" si="260"/>
        <v>16</v>
      </c>
      <c r="M2810" s="2">
        <f t="shared" si="261"/>
        <v>44400.5</v>
      </c>
      <c r="N2810" s="22">
        <v>44407</v>
      </c>
      <c r="O2810" s="22">
        <v>44428</v>
      </c>
      <c r="P2810" s="22">
        <v>44427.5</v>
      </c>
      <c r="Q2810">
        <f t="shared" si="262"/>
        <v>27</v>
      </c>
      <c r="R2810" s="33">
        <f t="shared" si="263"/>
        <v>25608.959999999999</v>
      </c>
    </row>
    <row r="2811" spans="1:18" x14ac:dyDescent="0.35">
      <c r="A2811" t="s">
        <v>389</v>
      </c>
      <c r="B2811" s="29" t="s">
        <v>313</v>
      </c>
      <c r="C2811" s="22">
        <v>44407</v>
      </c>
      <c r="D2811" s="30" t="s">
        <v>171</v>
      </c>
      <c r="E2811" s="30" t="s">
        <v>172</v>
      </c>
      <c r="F2811" s="29" t="s">
        <v>192</v>
      </c>
      <c r="G2811" s="32">
        <v>175.87</v>
      </c>
      <c r="H2811" s="22">
        <v>44393</v>
      </c>
      <c r="I2811" s="23">
        <v>44408</v>
      </c>
      <c r="J2811">
        <f t="shared" ref="J2811:J2874" si="264">I2811-H2811+1</f>
        <v>16</v>
      </c>
      <c r="K2811" s="2">
        <f t="shared" ref="K2811:K2874" si="265">(H2811+I2811)/2</f>
        <v>44400.5</v>
      </c>
      <c r="L2811" s="9">
        <f t="shared" si="260"/>
        <v>16</v>
      </c>
      <c r="M2811" s="2">
        <f t="shared" si="261"/>
        <v>44400.5</v>
      </c>
      <c r="N2811" s="22">
        <v>44407</v>
      </c>
      <c r="O2811" s="22">
        <v>44428</v>
      </c>
      <c r="P2811" s="22">
        <v>44427.5</v>
      </c>
      <c r="Q2811">
        <f t="shared" si="262"/>
        <v>27</v>
      </c>
      <c r="R2811" s="33">
        <f t="shared" si="263"/>
        <v>4748.49</v>
      </c>
    </row>
    <row r="2812" spans="1:18" x14ac:dyDescent="0.35">
      <c r="A2812" t="s">
        <v>389</v>
      </c>
      <c r="B2812" s="29" t="s">
        <v>313</v>
      </c>
      <c r="C2812" s="22">
        <v>44407</v>
      </c>
      <c r="D2812" s="30" t="s">
        <v>161</v>
      </c>
      <c r="E2812" s="30" t="s">
        <v>162</v>
      </c>
      <c r="F2812" s="29" t="s">
        <v>193</v>
      </c>
      <c r="G2812" s="32">
        <v>2230.0999999999995</v>
      </c>
      <c r="H2812" s="22">
        <v>44393</v>
      </c>
      <c r="I2812" s="23">
        <v>44408</v>
      </c>
      <c r="J2812">
        <f t="shared" si="264"/>
        <v>16</v>
      </c>
      <c r="K2812" s="2">
        <f t="shared" si="265"/>
        <v>44400.5</v>
      </c>
      <c r="L2812" s="9">
        <f t="shared" si="260"/>
        <v>16</v>
      </c>
      <c r="M2812" s="2">
        <f t="shared" si="261"/>
        <v>44400.5</v>
      </c>
      <c r="N2812" s="22">
        <v>44407</v>
      </c>
      <c r="O2812" s="22">
        <v>44428</v>
      </c>
      <c r="P2812" s="22">
        <v>44427.5</v>
      </c>
      <c r="Q2812">
        <f t="shared" si="262"/>
        <v>27</v>
      </c>
      <c r="R2812" s="33">
        <f t="shared" si="263"/>
        <v>60212.699999999983</v>
      </c>
    </row>
    <row r="2813" spans="1:18" x14ac:dyDescent="0.35">
      <c r="A2813" t="s">
        <v>389</v>
      </c>
      <c r="B2813" s="29" t="s">
        <v>313</v>
      </c>
      <c r="C2813" s="22">
        <v>44407</v>
      </c>
      <c r="D2813" s="30" t="s">
        <v>161</v>
      </c>
      <c r="E2813" s="30" t="s">
        <v>162</v>
      </c>
      <c r="F2813" s="29" t="s">
        <v>340</v>
      </c>
      <c r="G2813" s="32">
        <v>197.8</v>
      </c>
      <c r="H2813" s="22">
        <v>44393</v>
      </c>
      <c r="I2813" s="23">
        <v>44408</v>
      </c>
      <c r="J2813">
        <f t="shared" si="264"/>
        <v>16</v>
      </c>
      <c r="K2813" s="2">
        <f t="shared" si="265"/>
        <v>44400.5</v>
      </c>
      <c r="L2813" s="9">
        <f t="shared" si="260"/>
        <v>16</v>
      </c>
      <c r="M2813" s="2">
        <f t="shared" si="261"/>
        <v>44400.5</v>
      </c>
      <c r="N2813" s="22">
        <v>44407</v>
      </c>
      <c r="O2813" s="22">
        <v>44428</v>
      </c>
      <c r="P2813" s="22">
        <v>44427.5</v>
      </c>
      <c r="Q2813">
        <f t="shared" si="262"/>
        <v>27</v>
      </c>
      <c r="R2813" s="33">
        <f t="shared" si="263"/>
        <v>5340.6</v>
      </c>
    </row>
    <row r="2814" spans="1:18" x14ac:dyDescent="0.35">
      <c r="A2814" t="s">
        <v>389</v>
      </c>
      <c r="B2814" s="29" t="s">
        <v>313</v>
      </c>
      <c r="C2814" s="22">
        <v>44407</v>
      </c>
      <c r="D2814" s="30" t="s">
        <v>161</v>
      </c>
      <c r="E2814" s="30" t="s">
        <v>162</v>
      </c>
      <c r="F2814" s="29" t="s">
        <v>342</v>
      </c>
      <c r="G2814" s="32">
        <v>47.56</v>
      </c>
      <c r="H2814" s="22">
        <v>44393</v>
      </c>
      <c r="I2814" s="23">
        <v>44408</v>
      </c>
      <c r="J2814">
        <f t="shared" si="264"/>
        <v>16</v>
      </c>
      <c r="K2814" s="2">
        <f t="shared" si="265"/>
        <v>44400.5</v>
      </c>
      <c r="L2814" s="9">
        <f t="shared" si="260"/>
        <v>16</v>
      </c>
      <c r="M2814" s="2">
        <f t="shared" si="261"/>
        <v>44400.5</v>
      </c>
      <c r="N2814" s="22">
        <v>44407</v>
      </c>
      <c r="O2814" s="22">
        <v>44428</v>
      </c>
      <c r="P2814" s="22">
        <v>44427.5</v>
      </c>
      <c r="Q2814">
        <f t="shared" si="262"/>
        <v>27</v>
      </c>
      <c r="R2814" s="33">
        <f t="shared" si="263"/>
        <v>1284.1200000000001</v>
      </c>
    </row>
    <row r="2815" spans="1:18" x14ac:dyDescent="0.35">
      <c r="A2815" t="s">
        <v>389</v>
      </c>
      <c r="B2815" s="29" t="s">
        <v>313</v>
      </c>
      <c r="C2815" s="22">
        <v>44407</v>
      </c>
      <c r="D2815" s="30" t="s">
        <v>114</v>
      </c>
      <c r="E2815" s="30" t="s">
        <v>115</v>
      </c>
      <c r="F2815" s="29" t="s">
        <v>343</v>
      </c>
      <c r="G2815" s="32">
        <v>110.33</v>
      </c>
      <c r="H2815" s="22">
        <v>44393</v>
      </c>
      <c r="I2815" s="23">
        <v>44408</v>
      </c>
      <c r="J2815">
        <f t="shared" si="264"/>
        <v>16</v>
      </c>
      <c r="K2815" s="2">
        <f t="shared" si="265"/>
        <v>44400.5</v>
      </c>
      <c r="L2815" s="9">
        <f t="shared" si="260"/>
        <v>16</v>
      </c>
      <c r="M2815" s="2">
        <f t="shared" si="261"/>
        <v>44400.5</v>
      </c>
      <c r="N2815" s="22">
        <v>44407</v>
      </c>
      <c r="O2815" s="22">
        <v>44439</v>
      </c>
      <c r="P2815" s="22">
        <v>44438.5</v>
      </c>
      <c r="Q2815">
        <f t="shared" si="262"/>
        <v>38</v>
      </c>
      <c r="R2815" s="33">
        <f t="shared" si="263"/>
        <v>4192.54</v>
      </c>
    </row>
    <row r="2816" spans="1:18" x14ac:dyDescent="0.35">
      <c r="A2816" t="s">
        <v>389</v>
      </c>
      <c r="B2816" s="29" t="s">
        <v>313</v>
      </c>
      <c r="C2816" s="22">
        <v>44407</v>
      </c>
      <c r="D2816" s="30" t="s">
        <v>110</v>
      </c>
      <c r="E2816" s="30" t="s">
        <v>111</v>
      </c>
      <c r="F2816" s="29" t="s">
        <v>367</v>
      </c>
      <c r="G2816" s="32">
        <v>117.58</v>
      </c>
      <c r="H2816" s="22">
        <v>44393</v>
      </c>
      <c r="I2816" s="23">
        <v>44408</v>
      </c>
      <c r="J2816">
        <f t="shared" si="264"/>
        <v>16</v>
      </c>
      <c r="K2816" s="2">
        <f t="shared" si="265"/>
        <v>44400.5</v>
      </c>
      <c r="L2816" s="9">
        <f t="shared" si="260"/>
        <v>16</v>
      </c>
      <c r="M2816" s="2">
        <f t="shared" si="261"/>
        <v>44400.5</v>
      </c>
      <c r="N2816" s="22">
        <v>44407</v>
      </c>
      <c r="O2816" s="22">
        <v>44439</v>
      </c>
      <c r="P2816" s="22">
        <v>44438.5</v>
      </c>
      <c r="Q2816">
        <f t="shared" si="262"/>
        <v>38</v>
      </c>
      <c r="R2816" s="33">
        <f t="shared" si="263"/>
        <v>4468.04</v>
      </c>
    </row>
    <row r="2817" spans="1:18" x14ac:dyDescent="0.35">
      <c r="A2817" t="s">
        <v>389</v>
      </c>
      <c r="B2817" s="29" t="s">
        <v>313</v>
      </c>
      <c r="C2817" s="22">
        <v>44407</v>
      </c>
      <c r="D2817" s="30" t="s">
        <v>99</v>
      </c>
      <c r="E2817" s="30" t="s">
        <v>100</v>
      </c>
      <c r="F2817" s="29" t="s">
        <v>387</v>
      </c>
      <c r="G2817" s="32">
        <v>110</v>
      </c>
      <c r="H2817" s="22">
        <v>44393</v>
      </c>
      <c r="I2817" s="23">
        <v>44408</v>
      </c>
      <c r="J2817">
        <f t="shared" si="264"/>
        <v>16</v>
      </c>
      <c r="K2817" s="2">
        <f t="shared" si="265"/>
        <v>44400.5</v>
      </c>
      <c r="L2817" s="9">
        <f t="shared" si="260"/>
        <v>16</v>
      </c>
      <c r="M2817" s="2">
        <f t="shared" si="261"/>
        <v>44400.5</v>
      </c>
      <c r="N2817" s="22">
        <v>44407</v>
      </c>
      <c r="O2817" s="22">
        <v>44476</v>
      </c>
      <c r="P2817" s="22">
        <v>44475.5</v>
      </c>
      <c r="Q2817">
        <f t="shared" si="262"/>
        <v>75</v>
      </c>
      <c r="R2817" s="33">
        <f t="shared" si="263"/>
        <v>8250</v>
      </c>
    </row>
    <row r="2818" spans="1:18" x14ac:dyDescent="0.35">
      <c r="A2818" t="s">
        <v>389</v>
      </c>
      <c r="B2818" s="29" t="s">
        <v>313</v>
      </c>
      <c r="C2818" s="22">
        <v>44407</v>
      </c>
      <c r="D2818" s="30" t="s">
        <v>114</v>
      </c>
      <c r="E2818" s="30" t="s">
        <v>115</v>
      </c>
      <c r="F2818" s="29" t="s">
        <v>204</v>
      </c>
      <c r="G2818" s="32">
        <v>31.37</v>
      </c>
      <c r="H2818" s="22">
        <v>44393</v>
      </c>
      <c r="I2818" s="23">
        <v>44408</v>
      </c>
      <c r="J2818">
        <f t="shared" si="264"/>
        <v>16</v>
      </c>
      <c r="K2818" s="2">
        <f t="shared" si="265"/>
        <v>44400.5</v>
      </c>
      <c r="L2818" s="9">
        <f t="shared" si="260"/>
        <v>16</v>
      </c>
      <c r="M2818" s="2">
        <f t="shared" si="261"/>
        <v>44400.5</v>
      </c>
      <c r="N2818" s="22">
        <v>44407</v>
      </c>
      <c r="O2818" s="22">
        <v>44498</v>
      </c>
      <c r="P2818" s="22">
        <v>44497.5</v>
      </c>
      <c r="Q2818">
        <f t="shared" si="262"/>
        <v>97</v>
      </c>
      <c r="R2818" s="33">
        <f t="shared" si="263"/>
        <v>3042.89</v>
      </c>
    </row>
    <row r="2819" spans="1:18" x14ac:dyDescent="0.35">
      <c r="A2819" t="s">
        <v>389</v>
      </c>
      <c r="B2819" s="29" t="s">
        <v>313</v>
      </c>
      <c r="C2819" s="22">
        <v>44407</v>
      </c>
      <c r="D2819" s="30" t="s">
        <v>110</v>
      </c>
      <c r="E2819" s="30" t="s">
        <v>111</v>
      </c>
      <c r="F2819" s="29" t="s">
        <v>204</v>
      </c>
      <c r="G2819" s="32">
        <v>43.67</v>
      </c>
      <c r="H2819" s="22">
        <v>44393</v>
      </c>
      <c r="I2819" s="23">
        <v>44408</v>
      </c>
      <c r="J2819">
        <f t="shared" si="264"/>
        <v>16</v>
      </c>
      <c r="K2819" s="2">
        <f t="shared" si="265"/>
        <v>44400.5</v>
      </c>
      <c r="L2819" s="9">
        <f t="shared" si="260"/>
        <v>16</v>
      </c>
      <c r="M2819" s="2">
        <f t="shared" si="261"/>
        <v>44400.5</v>
      </c>
      <c r="N2819" s="22">
        <v>44407</v>
      </c>
      <c r="O2819" s="22">
        <v>44498</v>
      </c>
      <c r="P2819" s="22">
        <v>44497.5</v>
      </c>
      <c r="Q2819">
        <f t="shared" si="262"/>
        <v>97</v>
      </c>
      <c r="R2819" s="33">
        <f t="shared" si="263"/>
        <v>4235.99</v>
      </c>
    </row>
    <row r="2820" spans="1:18" x14ac:dyDescent="0.35">
      <c r="A2820" t="s">
        <v>389</v>
      </c>
      <c r="B2820" s="29" t="s">
        <v>313</v>
      </c>
      <c r="C2820" s="22">
        <v>44407</v>
      </c>
      <c r="D2820" s="30" t="s">
        <v>114</v>
      </c>
      <c r="E2820" s="30" t="s">
        <v>115</v>
      </c>
      <c r="F2820" s="29" t="s">
        <v>144</v>
      </c>
      <c r="G2820" s="32">
        <v>10.94</v>
      </c>
      <c r="H2820" s="22">
        <v>44393</v>
      </c>
      <c r="I2820" s="23">
        <v>44408</v>
      </c>
      <c r="J2820">
        <f t="shared" si="264"/>
        <v>16</v>
      </c>
      <c r="K2820" s="2">
        <f t="shared" si="265"/>
        <v>44400.5</v>
      </c>
      <c r="L2820" s="9">
        <f t="shared" si="260"/>
        <v>16</v>
      </c>
      <c r="M2820" s="2">
        <f t="shared" si="261"/>
        <v>44400.5</v>
      </c>
      <c r="N2820" s="22">
        <v>44407</v>
      </c>
      <c r="O2820" s="22">
        <v>44498</v>
      </c>
      <c r="P2820" s="22">
        <v>44497.5</v>
      </c>
      <c r="Q2820">
        <f t="shared" si="262"/>
        <v>97</v>
      </c>
      <c r="R2820" s="33">
        <f t="shared" si="263"/>
        <v>1061.18</v>
      </c>
    </row>
    <row r="2821" spans="1:18" x14ac:dyDescent="0.35">
      <c r="A2821" t="s">
        <v>389</v>
      </c>
      <c r="B2821" s="29" t="s">
        <v>313</v>
      </c>
      <c r="C2821" s="22">
        <v>44407</v>
      </c>
      <c r="D2821" s="30" t="s">
        <v>110</v>
      </c>
      <c r="E2821" s="30" t="s">
        <v>111</v>
      </c>
      <c r="F2821" s="29" t="s">
        <v>144</v>
      </c>
      <c r="G2821" s="32">
        <v>175.65</v>
      </c>
      <c r="H2821" s="22">
        <v>44393</v>
      </c>
      <c r="I2821" s="23">
        <v>44408</v>
      </c>
      <c r="J2821">
        <f t="shared" si="264"/>
        <v>16</v>
      </c>
      <c r="K2821" s="2">
        <f t="shared" si="265"/>
        <v>44400.5</v>
      </c>
      <c r="L2821" s="9">
        <f t="shared" si="260"/>
        <v>16</v>
      </c>
      <c r="M2821" s="2">
        <f t="shared" si="261"/>
        <v>44400.5</v>
      </c>
      <c r="N2821" s="22">
        <v>44407</v>
      </c>
      <c r="O2821" s="22">
        <v>44498</v>
      </c>
      <c r="P2821" s="22">
        <v>44497.5</v>
      </c>
      <c r="Q2821">
        <f t="shared" si="262"/>
        <v>97</v>
      </c>
      <c r="R2821" s="33">
        <f t="shared" si="263"/>
        <v>17038.05</v>
      </c>
    </row>
    <row r="2822" spans="1:18" x14ac:dyDescent="0.35">
      <c r="A2822" t="s">
        <v>389</v>
      </c>
      <c r="B2822" s="29" t="s">
        <v>313</v>
      </c>
      <c r="C2822" s="22">
        <v>44407</v>
      </c>
      <c r="D2822" s="30" t="s">
        <v>217</v>
      </c>
      <c r="E2822" s="30" t="s">
        <v>218</v>
      </c>
      <c r="F2822" s="29" t="s">
        <v>219</v>
      </c>
      <c r="G2822" s="32">
        <v>677.6400000000001</v>
      </c>
      <c r="H2822" s="22">
        <v>44393</v>
      </c>
      <c r="I2822" s="23">
        <v>44408</v>
      </c>
      <c r="J2822">
        <f t="shared" si="264"/>
        <v>16</v>
      </c>
      <c r="K2822" s="2">
        <f t="shared" si="265"/>
        <v>44400.5</v>
      </c>
      <c r="L2822" s="9">
        <f t="shared" si="260"/>
        <v>16</v>
      </c>
      <c r="M2822" s="2">
        <f t="shared" si="261"/>
        <v>44400.5</v>
      </c>
      <c r="N2822" s="22">
        <v>44407</v>
      </c>
      <c r="O2822" s="22">
        <v>44498</v>
      </c>
      <c r="P2822" s="22">
        <v>44497.5</v>
      </c>
      <c r="Q2822">
        <f t="shared" si="262"/>
        <v>97</v>
      </c>
      <c r="R2822" s="33">
        <f t="shared" si="263"/>
        <v>65731.080000000016</v>
      </c>
    </row>
    <row r="2823" spans="1:18" x14ac:dyDescent="0.35">
      <c r="A2823" t="s">
        <v>389</v>
      </c>
      <c r="B2823" s="29" t="s">
        <v>313</v>
      </c>
      <c r="C2823" s="22">
        <v>44407</v>
      </c>
      <c r="D2823" s="30" t="s">
        <v>201</v>
      </c>
      <c r="E2823" s="30" t="s">
        <v>202</v>
      </c>
      <c r="F2823" s="29" t="s">
        <v>319</v>
      </c>
      <c r="G2823" s="32">
        <v>89.55</v>
      </c>
      <c r="H2823" s="22">
        <v>44393</v>
      </c>
      <c r="I2823" s="23">
        <v>44408</v>
      </c>
      <c r="J2823">
        <f t="shared" si="264"/>
        <v>16</v>
      </c>
      <c r="K2823" s="2">
        <f t="shared" si="265"/>
        <v>44400.5</v>
      </c>
      <c r="L2823" s="9">
        <f t="shared" si="260"/>
        <v>16</v>
      </c>
      <c r="M2823" s="2">
        <f t="shared" si="261"/>
        <v>44400.5</v>
      </c>
      <c r="N2823" s="22">
        <v>44407</v>
      </c>
      <c r="O2823" s="22">
        <v>44498</v>
      </c>
      <c r="P2823" s="22">
        <v>44497.5</v>
      </c>
      <c r="Q2823">
        <f t="shared" si="262"/>
        <v>97</v>
      </c>
      <c r="R2823" s="33">
        <f t="shared" si="263"/>
        <v>8686.35</v>
      </c>
    </row>
    <row r="2824" spans="1:18" x14ac:dyDescent="0.35">
      <c r="A2824" t="s">
        <v>389</v>
      </c>
      <c r="B2824" s="29" t="s">
        <v>313</v>
      </c>
      <c r="C2824" s="22">
        <v>44407</v>
      </c>
      <c r="D2824" s="30" t="s">
        <v>201</v>
      </c>
      <c r="E2824" s="30" t="s">
        <v>202</v>
      </c>
      <c r="F2824" s="29" t="s">
        <v>164</v>
      </c>
      <c r="G2824" s="32">
        <v>123.07</v>
      </c>
      <c r="H2824" s="22">
        <v>44393</v>
      </c>
      <c r="I2824" s="23">
        <v>44408</v>
      </c>
      <c r="J2824">
        <f t="shared" si="264"/>
        <v>16</v>
      </c>
      <c r="K2824" s="2">
        <f t="shared" si="265"/>
        <v>44400.5</v>
      </c>
      <c r="L2824" s="9">
        <f t="shared" si="260"/>
        <v>16</v>
      </c>
      <c r="M2824" s="2">
        <f t="shared" si="261"/>
        <v>44400.5</v>
      </c>
      <c r="N2824" s="22">
        <v>44407</v>
      </c>
      <c r="O2824" s="22">
        <v>44498</v>
      </c>
      <c r="P2824" s="22">
        <v>44497.5</v>
      </c>
      <c r="Q2824">
        <f t="shared" si="262"/>
        <v>97</v>
      </c>
      <c r="R2824" s="33">
        <f t="shared" si="263"/>
        <v>11937.789999999999</v>
      </c>
    </row>
    <row r="2825" spans="1:18" x14ac:dyDescent="0.35">
      <c r="A2825" t="s">
        <v>389</v>
      </c>
      <c r="B2825" s="29" t="s">
        <v>313</v>
      </c>
      <c r="C2825" s="22">
        <v>44407</v>
      </c>
      <c r="D2825" s="30" t="s">
        <v>114</v>
      </c>
      <c r="E2825" s="30" t="s">
        <v>115</v>
      </c>
      <c r="F2825" s="29" t="s">
        <v>232</v>
      </c>
      <c r="G2825" s="32">
        <v>35.349999999999994</v>
      </c>
      <c r="H2825" s="22">
        <v>44393</v>
      </c>
      <c r="I2825" s="23">
        <v>44408</v>
      </c>
      <c r="J2825">
        <f t="shared" si="264"/>
        <v>16</v>
      </c>
      <c r="K2825" s="2">
        <f t="shared" si="265"/>
        <v>44400.5</v>
      </c>
      <c r="L2825" s="9">
        <f t="shared" si="260"/>
        <v>16</v>
      </c>
      <c r="M2825" s="2">
        <f t="shared" si="261"/>
        <v>44400.5</v>
      </c>
      <c r="N2825" s="22">
        <v>44407</v>
      </c>
      <c r="O2825" s="22">
        <v>44498</v>
      </c>
      <c r="P2825" s="22">
        <v>44497.5</v>
      </c>
      <c r="Q2825">
        <f t="shared" si="262"/>
        <v>97</v>
      </c>
      <c r="R2825" s="33">
        <f t="shared" si="263"/>
        <v>3428.9499999999994</v>
      </c>
    </row>
    <row r="2826" spans="1:18" x14ac:dyDescent="0.35">
      <c r="A2826" t="s">
        <v>389</v>
      </c>
      <c r="B2826" s="29" t="s">
        <v>313</v>
      </c>
      <c r="C2826" s="22">
        <v>44407</v>
      </c>
      <c r="D2826" s="30" t="s">
        <v>110</v>
      </c>
      <c r="E2826" s="30" t="s">
        <v>111</v>
      </c>
      <c r="F2826" s="29" t="s">
        <v>145</v>
      </c>
      <c r="G2826" s="32">
        <v>44.54</v>
      </c>
      <c r="H2826" s="22">
        <v>44393</v>
      </c>
      <c r="I2826" s="23">
        <v>44408</v>
      </c>
      <c r="J2826">
        <f t="shared" si="264"/>
        <v>16</v>
      </c>
      <c r="K2826" s="2">
        <f t="shared" si="265"/>
        <v>44400.5</v>
      </c>
      <c r="L2826" s="9">
        <f t="shared" si="260"/>
        <v>16</v>
      </c>
      <c r="M2826" s="2">
        <f t="shared" si="261"/>
        <v>44400.5</v>
      </c>
      <c r="N2826" s="22">
        <v>44407</v>
      </c>
      <c r="O2826" s="22">
        <v>44498</v>
      </c>
      <c r="P2826" s="22">
        <v>44497.5</v>
      </c>
      <c r="Q2826">
        <f t="shared" si="262"/>
        <v>97</v>
      </c>
      <c r="R2826" s="33">
        <f t="shared" si="263"/>
        <v>4320.38</v>
      </c>
    </row>
    <row r="2827" spans="1:18" x14ac:dyDescent="0.35">
      <c r="A2827" t="s">
        <v>389</v>
      </c>
      <c r="B2827" s="29" t="s">
        <v>313</v>
      </c>
      <c r="C2827" s="22">
        <v>44407</v>
      </c>
      <c r="D2827" s="30" t="s">
        <v>114</v>
      </c>
      <c r="E2827" s="30" t="s">
        <v>115</v>
      </c>
      <c r="F2827" s="29" t="s">
        <v>146</v>
      </c>
      <c r="G2827" s="32">
        <v>19</v>
      </c>
      <c r="H2827" s="22">
        <v>44393</v>
      </c>
      <c r="I2827" s="23">
        <v>44408</v>
      </c>
      <c r="J2827">
        <f t="shared" si="264"/>
        <v>16</v>
      </c>
      <c r="K2827" s="2">
        <f t="shared" si="265"/>
        <v>44400.5</v>
      </c>
      <c r="L2827" s="9">
        <f t="shared" ref="L2827:L2890" si="266">I2827-H2827+1</f>
        <v>16</v>
      </c>
      <c r="M2827" s="2">
        <f t="shared" ref="M2827:M2890" si="267">(H2827+I2827)/2</f>
        <v>44400.5</v>
      </c>
      <c r="N2827" s="22">
        <v>44407</v>
      </c>
      <c r="O2827" s="22">
        <v>44498</v>
      </c>
      <c r="P2827" s="22">
        <v>44497.5</v>
      </c>
      <c r="Q2827">
        <f t="shared" ref="Q2827:Q2890" si="268">P2827-M2827</f>
        <v>97</v>
      </c>
      <c r="R2827" s="33">
        <f t="shared" ref="R2827:R2890" si="269">Q2827*G2827</f>
        <v>1843</v>
      </c>
    </row>
    <row r="2828" spans="1:18" x14ac:dyDescent="0.35">
      <c r="A2828" t="s">
        <v>389</v>
      </c>
      <c r="B2828" s="29" t="s">
        <v>313</v>
      </c>
      <c r="C2828" s="22">
        <v>44407</v>
      </c>
      <c r="D2828" s="30" t="s">
        <v>114</v>
      </c>
      <c r="E2828" s="30" t="s">
        <v>115</v>
      </c>
      <c r="F2828" s="29" t="s">
        <v>234</v>
      </c>
      <c r="G2828" s="32">
        <v>34.81</v>
      </c>
      <c r="H2828" s="22">
        <v>44393</v>
      </c>
      <c r="I2828" s="23">
        <v>44408</v>
      </c>
      <c r="J2828">
        <f t="shared" si="264"/>
        <v>16</v>
      </c>
      <c r="K2828" s="2">
        <f t="shared" si="265"/>
        <v>44400.5</v>
      </c>
      <c r="L2828" s="9">
        <f t="shared" si="266"/>
        <v>16</v>
      </c>
      <c r="M2828" s="2">
        <f t="shared" si="267"/>
        <v>44400.5</v>
      </c>
      <c r="N2828" s="22">
        <v>44407</v>
      </c>
      <c r="O2828" s="22">
        <v>44498</v>
      </c>
      <c r="P2828" s="22">
        <v>44497.5</v>
      </c>
      <c r="Q2828">
        <f t="shared" si="268"/>
        <v>97</v>
      </c>
      <c r="R2828" s="33">
        <f t="shared" si="269"/>
        <v>3376.57</v>
      </c>
    </row>
    <row r="2829" spans="1:18" x14ac:dyDescent="0.35">
      <c r="A2829" t="s">
        <v>389</v>
      </c>
      <c r="B2829" s="29" t="s">
        <v>313</v>
      </c>
      <c r="C2829" s="22">
        <v>44407</v>
      </c>
      <c r="D2829" s="30" t="s">
        <v>110</v>
      </c>
      <c r="E2829" s="30" t="s">
        <v>111</v>
      </c>
      <c r="F2829" s="29" t="s">
        <v>234</v>
      </c>
      <c r="G2829" s="32">
        <v>58.02</v>
      </c>
      <c r="H2829" s="22">
        <v>44393</v>
      </c>
      <c r="I2829" s="23">
        <v>44408</v>
      </c>
      <c r="J2829">
        <f t="shared" si="264"/>
        <v>16</v>
      </c>
      <c r="K2829" s="2">
        <f t="shared" si="265"/>
        <v>44400.5</v>
      </c>
      <c r="L2829" s="9">
        <f t="shared" si="266"/>
        <v>16</v>
      </c>
      <c r="M2829" s="2">
        <f t="shared" si="267"/>
        <v>44400.5</v>
      </c>
      <c r="N2829" s="22">
        <v>44407</v>
      </c>
      <c r="O2829" s="22">
        <v>44498</v>
      </c>
      <c r="P2829" s="22">
        <v>44497.5</v>
      </c>
      <c r="Q2829">
        <f t="shared" si="268"/>
        <v>97</v>
      </c>
      <c r="R2829" s="33">
        <f t="shared" si="269"/>
        <v>5627.9400000000005</v>
      </c>
    </row>
    <row r="2830" spans="1:18" x14ac:dyDescent="0.35">
      <c r="A2830" t="s">
        <v>389</v>
      </c>
      <c r="B2830" s="29" t="s">
        <v>313</v>
      </c>
      <c r="C2830" s="22">
        <v>44407</v>
      </c>
      <c r="D2830" s="30" t="s">
        <v>349</v>
      </c>
      <c r="E2830" s="30" t="s">
        <v>350</v>
      </c>
      <c r="F2830" s="29" t="s">
        <v>351</v>
      </c>
      <c r="G2830" s="32">
        <v>46.129999999999995</v>
      </c>
      <c r="H2830" s="22">
        <v>44393</v>
      </c>
      <c r="I2830" s="23">
        <v>44408</v>
      </c>
      <c r="J2830">
        <f t="shared" si="264"/>
        <v>16</v>
      </c>
      <c r="K2830" s="2">
        <f t="shared" si="265"/>
        <v>44400.5</v>
      </c>
      <c r="L2830" s="9">
        <f t="shared" si="266"/>
        <v>16</v>
      </c>
      <c r="M2830" s="2">
        <f t="shared" si="267"/>
        <v>44400.5</v>
      </c>
      <c r="N2830" s="22">
        <v>44407</v>
      </c>
      <c r="O2830" s="22">
        <v>44498</v>
      </c>
      <c r="P2830" s="22">
        <v>44497.5</v>
      </c>
      <c r="Q2830">
        <f t="shared" si="268"/>
        <v>97</v>
      </c>
      <c r="R2830" s="33">
        <f t="shared" si="269"/>
        <v>4474.6099999999997</v>
      </c>
    </row>
    <row r="2831" spans="1:18" x14ac:dyDescent="0.35">
      <c r="A2831" t="s">
        <v>389</v>
      </c>
      <c r="B2831" s="29" t="s">
        <v>313</v>
      </c>
      <c r="C2831" s="22">
        <v>44407</v>
      </c>
      <c r="D2831" s="30" t="s">
        <v>201</v>
      </c>
      <c r="E2831" s="30" t="s">
        <v>202</v>
      </c>
      <c r="F2831" s="29" t="s">
        <v>109</v>
      </c>
      <c r="G2831" s="32">
        <v>424.4199999999999</v>
      </c>
      <c r="H2831" s="22">
        <v>44393</v>
      </c>
      <c r="I2831" s="23">
        <v>44408</v>
      </c>
      <c r="J2831">
        <f t="shared" si="264"/>
        <v>16</v>
      </c>
      <c r="K2831" s="2">
        <f t="shared" si="265"/>
        <v>44400.5</v>
      </c>
      <c r="L2831" s="9">
        <f t="shared" si="266"/>
        <v>16</v>
      </c>
      <c r="M2831" s="2">
        <f t="shared" si="267"/>
        <v>44400.5</v>
      </c>
      <c r="N2831" s="22">
        <v>44407</v>
      </c>
      <c r="O2831" s="22">
        <v>44498</v>
      </c>
      <c r="P2831" s="22">
        <v>44497.5</v>
      </c>
      <c r="Q2831">
        <f t="shared" si="268"/>
        <v>97</v>
      </c>
      <c r="R2831" s="33">
        <f t="shared" si="269"/>
        <v>41168.739999999991</v>
      </c>
    </row>
    <row r="2832" spans="1:18" x14ac:dyDescent="0.35">
      <c r="A2832" t="s">
        <v>389</v>
      </c>
      <c r="B2832" s="29" t="s">
        <v>313</v>
      </c>
      <c r="C2832" s="22">
        <v>44407</v>
      </c>
      <c r="D2832" s="30" t="s">
        <v>114</v>
      </c>
      <c r="E2832" s="30" t="s">
        <v>115</v>
      </c>
      <c r="F2832" s="29" t="s">
        <v>247</v>
      </c>
      <c r="G2832" s="32">
        <v>69.66</v>
      </c>
      <c r="H2832" s="22">
        <v>44393</v>
      </c>
      <c r="I2832" s="23">
        <v>44408</v>
      </c>
      <c r="J2832">
        <f t="shared" si="264"/>
        <v>16</v>
      </c>
      <c r="K2832" s="2">
        <f t="shared" si="265"/>
        <v>44400.5</v>
      </c>
      <c r="L2832" s="9">
        <f t="shared" si="266"/>
        <v>16</v>
      </c>
      <c r="M2832" s="2">
        <f t="shared" si="267"/>
        <v>44400.5</v>
      </c>
      <c r="N2832" s="22">
        <v>44407</v>
      </c>
      <c r="O2832" s="22">
        <v>44498</v>
      </c>
      <c r="P2832" s="22">
        <v>44497.5</v>
      </c>
      <c r="Q2832">
        <f t="shared" si="268"/>
        <v>97</v>
      </c>
      <c r="R2832" s="33">
        <f t="shared" si="269"/>
        <v>6757.0199999999995</v>
      </c>
    </row>
    <row r="2833" spans="1:18" x14ac:dyDescent="0.35">
      <c r="A2833" t="s">
        <v>389</v>
      </c>
      <c r="B2833" s="29" t="s">
        <v>313</v>
      </c>
      <c r="C2833" s="22">
        <v>44407</v>
      </c>
      <c r="D2833" s="30" t="s">
        <v>114</v>
      </c>
      <c r="E2833" s="30" t="s">
        <v>115</v>
      </c>
      <c r="F2833" s="29" t="s">
        <v>248</v>
      </c>
      <c r="G2833" s="32">
        <v>15.61</v>
      </c>
      <c r="H2833" s="22">
        <v>44393</v>
      </c>
      <c r="I2833" s="23">
        <v>44408</v>
      </c>
      <c r="J2833">
        <f t="shared" si="264"/>
        <v>16</v>
      </c>
      <c r="K2833" s="2">
        <f t="shared" si="265"/>
        <v>44400.5</v>
      </c>
      <c r="L2833" s="9">
        <f t="shared" si="266"/>
        <v>16</v>
      </c>
      <c r="M2833" s="2">
        <f t="shared" si="267"/>
        <v>44400.5</v>
      </c>
      <c r="N2833" s="22">
        <v>44407</v>
      </c>
      <c r="O2833" s="22">
        <v>44498</v>
      </c>
      <c r="P2833" s="22">
        <v>44497.5</v>
      </c>
      <c r="Q2833">
        <f t="shared" si="268"/>
        <v>97</v>
      </c>
      <c r="R2833" s="33">
        <f t="shared" si="269"/>
        <v>1514.1699999999998</v>
      </c>
    </row>
    <row r="2834" spans="1:18" x14ac:dyDescent="0.35">
      <c r="A2834" t="s">
        <v>389</v>
      </c>
      <c r="B2834" s="29" t="s">
        <v>313</v>
      </c>
      <c r="C2834" s="22">
        <v>44407</v>
      </c>
      <c r="D2834" s="30" t="s">
        <v>201</v>
      </c>
      <c r="E2834" s="30" t="s">
        <v>202</v>
      </c>
      <c r="F2834" s="29" t="s">
        <v>102</v>
      </c>
      <c r="G2834" s="32">
        <v>21.41</v>
      </c>
      <c r="H2834" s="22">
        <v>44393</v>
      </c>
      <c r="I2834" s="23">
        <v>44408</v>
      </c>
      <c r="J2834">
        <f t="shared" si="264"/>
        <v>16</v>
      </c>
      <c r="K2834" s="2">
        <f t="shared" si="265"/>
        <v>44400.5</v>
      </c>
      <c r="L2834" s="9">
        <f t="shared" si="266"/>
        <v>16</v>
      </c>
      <c r="M2834" s="2">
        <f t="shared" si="267"/>
        <v>44400.5</v>
      </c>
      <c r="N2834" s="22">
        <v>44407</v>
      </c>
      <c r="O2834" s="22">
        <v>44498</v>
      </c>
      <c r="P2834" s="22">
        <v>44497.5</v>
      </c>
      <c r="Q2834">
        <f t="shared" si="268"/>
        <v>97</v>
      </c>
      <c r="R2834" s="33">
        <f t="shared" si="269"/>
        <v>2076.77</v>
      </c>
    </row>
    <row r="2835" spans="1:18" x14ac:dyDescent="0.35">
      <c r="A2835" t="s">
        <v>389</v>
      </c>
      <c r="B2835" s="29" t="s">
        <v>313</v>
      </c>
      <c r="C2835" s="22">
        <v>44407</v>
      </c>
      <c r="D2835" s="30" t="s">
        <v>114</v>
      </c>
      <c r="E2835" s="30" t="s">
        <v>115</v>
      </c>
      <c r="F2835" s="29" t="s">
        <v>239</v>
      </c>
      <c r="G2835" s="32">
        <v>28.7</v>
      </c>
      <c r="H2835" s="22">
        <v>44393</v>
      </c>
      <c r="I2835" s="23">
        <v>44408</v>
      </c>
      <c r="J2835">
        <f t="shared" si="264"/>
        <v>16</v>
      </c>
      <c r="K2835" s="2">
        <f t="shared" si="265"/>
        <v>44400.5</v>
      </c>
      <c r="L2835" s="9">
        <f t="shared" si="266"/>
        <v>16</v>
      </c>
      <c r="M2835" s="2">
        <f t="shared" si="267"/>
        <v>44400.5</v>
      </c>
      <c r="N2835" s="22">
        <v>44407</v>
      </c>
      <c r="O2835" s="22">
        <v>44498</v>
      </c>
      <c r="P2835" s="22">
        <v>44497.5</v>
      </c>
      <c r="Q2835">
        <f t="shared" si="268"/>
        <v>97</v>
      </c>
      <c r="R2835" s="33">
        <f t="shared" si="269"/>
        <v>2783.9</v>
      </c>
    </row>
    <row r="2836" spans="1:18" x14ac:dyDescent="0.35">
      <c r="A2836" t="s">
        <v>389</v>
      </c>
      <c r="B2836" s="29" t="s">
        <v>313</v>
      </c>
      <c r="C2836" s="22">
        <v>44407</v>
      </c>
      <c r="D2836" s="30" t="s">
        <v>110</v>
      </c>
      <c r="E2836" s="30" t="s">
        <v>111</v>
      </c>
      <c r="F2836" s="29" t="s">
        <v>239</v>
      </c>
      <c r="G2836" s="32">
        <v>33.880000000000003</v>
      </c>
      <c r="H2836" s="22">
        <v>44393</v>
      </c>
      <c r="I2836" s="23">
        <v>44408</v>
      </c>
      <c r="J2836">
        <f t="shared" si="264"/>
        <v>16</v>
      </c>
      <c r="K2836" s="2">
        <f t="shared" si="265"/>
        <v>44400.5</v>
      </c>
      <c r="L2836" s="9">
        <f t="shared" si="266"/>
        <v>16</v>
      </c>
      <c r="M2836" s="2">
        <f t="shared" si="267"/>
        <v>44400.5</v>
      </c>
      <c r="N2836" s="22">
        <v>44407</v>
      </c>
      <c r="O2836" s="22">
        <v>44498</v>
      </c>
      <c r="P2836" s="22">
        <v>44497.5</v>
      </c>
      <c r="Q2836">
        <f t="shared" si="268"/>
        <v>97</v>
      </c>
      <c r="R2836" s="33">
        <f t="shared" si="269"/>
        <v>3286.36</v>
      </c>
    </row>
    <row r="2837" spans="1:18" x14ac:dyDescent="0.35">
      <c r="A2837" t="s">
        <v>389</v>
      </c>
      <c r="B2837" s="29" t="s">
        <v>313</v>
      </c>
      <c r="C2837" s="22">
        <v>44407</v>
      </c>
      <c r="D2837" s="30" t="s">
        <v>110</v>
      </c>
      <c r="E2837" s="30" t="s">
        <v>111</v>
      </c>
      <c r="F2837" s="29" t="s">
        <v>147</v>
      </c>
      <c r="G2837" s="32">
        <v>8.77</v>
      </c>
      <c r="H2837" s="22">
        <v>44393</v>
      </c>
      <c r="I2837" s="23">
        <v>44408</v>
      </c>
      <c r="J2837">
        <f t="shared" si="264"/>
        <v>16</v>
      </c>
      <c r="K2837" s="2">
        <f t="shared" si="265"/>
        <v>44400.5</v>
      </c>
      <c r="L2837" s="9">
        <f t="shared" si="266"/>
        <v>16</v>
      </c>
      <c r="M2837" s="2">
        <f t="shared" si="267"/>
        <v>44400.5</v>
      </c>
      <c r="N2837" s="22">
        <v>44407</v>
      </c>
      <c r="O2837" s="22">
        <v>44498</v>
      </c>
      <c r="P2837" s="22">
        <v>44497.5</v>
      </c>
      <c r="Q2837">
        <f t="shared" si="268"/>
        <v>97</v>
      </c>
      <c r="R2837" s="33">
        <f t="shared" si="269"/>
        <v>850.68999999999994</v>
      </c>
    </row>
    <row r="2838" spans="1:18" x14ac:dyDescent="0.35">
      <c r="A2838" t="s">
        <v>389</v>
      </c>
      <c r="B2838" s="29" t="s">
        <v>313</v>
      </c>
      <c r="C2838" s="22">
        <v>44407</v>
      </c>
      <c r="D2838" s="30" t="s">
        <v>110</v>
      </c>
      <c r="E2838" s="30" t="s">
        <v>111</v>
      </c>
      <c r="F2838" s="29" t="s">
        <v>250</v>
      </c>
      <c r="G2838" s="32">
        <v>118.94999999999999</v>
      </c>
      <c r="H2838" s="22">
        <v>44393</v>
      </c>
      <c r="I2838" s="23">
        <v>44408</v>
      </c>
      <c r="J2838">
        <f t="shared" si="264"/>
        <v>16</v>
      </c>
      <c r="K2838" s="2">
        <f t="shared" si="265"/>
        <v>44400.5</v>
      </c>
      <c r="L2838" s="9">
        <f t="shared" si="266"/>
        <v>16</v>
      </c>
      <c r="M2838" s="2">
        <f t="shared" si="267"/>
        <v>44400.5</v>
      </c>
      <c r="N2838" s="22">
        <v>44407</v>
      </c>
      <c r="O2838" s="22">
        <v>44501</v>
      </c>
      <c r="P2838" s="22">
        <v>44498.5</v>
      </c>
      <c r="Q2838">
        <f t="shared" si="268"/>
        <v>98</v>
      </c>
      <c r="R2838" s="33">
        <f t="shared" si="269"/>
        <v>11657.099999999999</v>
      </c>
    </row>
    <row r="2839" spans="1:18" x14ac:dyDescent="0.35">
      <c r="A2839" t="s">
        <v>389</v>
      </c>
      <c r="B2839" s="29" t="s">
        <v>313</v>
      </c>
      <c r="C2839" s="22">
        <v>44407</v>
      </c>
      <c r="D2839" s="30" t="s">
        <v>148</v>
      </c>
      <c r="E2839" s="30" t="s">
        <v>149</v>
      </c>
      <c r="F2839" s="29" t="s">
        <v>205</v>
      </c>
      <c r="G2839" s="32">
        <v>424.96</v>
      </c>
      <c r="H2839" s="22">
        <v>44393</v>
      </c>
      <c r="I2839" s="23">
        <v>44408</v>
      </c>
      <c r="J2839">
        <f t="shared" si="264"/>
        <v>16</v>
      </c>
      <c r="K2839" s="2">
        <f t="shared" si="265"/>
        <v>44400.5</v>
      </c>
      <c r="L2839" s="9">
        <f t="shared" si="266"/>
        <v>16</v>
      </c>
      <c r="M2839" s="2">
        <f t="shared" si="267"/>
        <v>44400.5</v>
      </c>
      <c r="N2839" s="22">
        <v>44407</v>
      </c>
      <c r="O2839" s="22">
        <v>44501</v>
      </c>
      <c r="P2839" s="22">
        <v>44498.5</v>
      </c>
      <c r="Q2839">
        <f t="shared" si="268"/>
        <v>98</v>
      </c>
      <c r="R2839" s="33">
        <f t="shared" si="269"/>
        <v>41646.079999999994</v>
      </c>
    </row>
    <row r="2840" spans="1:18" x14ac:dyDescent="0.35">
      <c r="A2840" t="s">
        <v>389</v>
      </c>
      <c r="B2840" s="29" t="s">
        <v>313</v>
      </c>
      <c r="C2840" s="22">
        <v>44407</v>
      </c>
      <c r="D2840" s="30" t="s">
        <v>171</v>
      </c>
      <c r="E2840" s="30" t="s">
        <v>172</v>
      </c>
      <c r="F2840" s="29" t="s">
        <v>206</v>
      </c>
      <c r="G2840" s="32">
        <v>952.58999999999992</v>
      </c>
      <c r="H2840" s="22">
        <v>44393</v>
      </c>
      <c r="I2840" s="23">
        <v>44408</v>
      </c>
      <c r="J2840">
        <f t="shared" si="264"/>
        <v>16</v>
      </c>
      <c r="K2840" s="2">
        <f t="shared" si="265"/>
        <v>44400.5</v>
      </c>
      <c r="L2840" s="9">
        <f t="shared" si="266"/>
        <v>16</v>
      </c>
      <c r="M2840" s="2">
        <f t="shared" si="267"/>
        <v>44400.5</v>
      </c>
      <c r="N2840" s="22">
        <v>44407</v>
      </c>
      <c r="O2840" s="22">
        <v>44501</v>
      </c>
      <c r="P2840" s="22">
        <v>44498.5</v>
      </c>
      <c r="Q2840">
        <f t="shared" si="268"/>
        <v>98</v>
      </c>
      <c r="R2840" s="33">
        <f t="shared" si="269"/>
        <v>93353.819999999992</v>
      </c>
    </row>
    <row r="2841" spans="1:18" x14ac:dyDescent="0.35">
      <c r="A2841" t="s">
        <v>389</v>
      </c>
      <c r="B2841" s="29" t="s">
        <v>313</v>
      </c>
      <c r="C2841" s="22">
        <v>44407</v>
      </c>
      <c r="D2841" s="30" t="s">
        <v>207</v>
      </c>
      <c r="E2841" s="30" t="s">
        <v>208</v>
      </c>
      <c r="F2841" s="29" t="s">
        <v>209</v>
      </c>
      <c r="G2841" s="32">
        <v>88.000000000000014</v>
      </c>
      <c r="H2841" s="22">
        <v>44393</v>
      </c>
      <c r="I2841" s="23">
        <v>44408</v>
      </c>
      <c r="J2841">
        <f t="shared" si="264"/>
        <v>16</v>
      </c>
      <c r="K2841" s="2">
        <f t="shared" si="265"/>
        <v>44400.5</v>
      </c>
      <c r="L2841" s="9">
        <f t="shared" si="266"/>
        <v>16</v>
      </c>
      <c r="M2841" s="2">
        <f t="shared" si="267"/>
        <v>44400.5</v>
      </c>
      <c r="N2841" s="22">
        <v>44407</v>
      </c>
      <c r="O2841" s="22">
        <v>44501</v>
      </c>
      <c r="P2841" s="22">
        <v>44498.5</v>
      </c>
      <c r="Q2841">
        <f t="shared" si="268"/>
        <v>98</v>
      </c>
      <c r="R2841" s="33">
        <f t="shared" si="269"/>
        <v>8624.0000000000018</v>
      </c>
    </row>
    <row r="2842" spans="1:18" x14ac:dyDescent="0.35">
      <c r="A2842" t="s">
        <v>389</v>
      </c>
      <c r="B2842" s="29" t="s">
        <v>313</v>
      </c>
      <c r="C2842" s="22">
        <v>44407</v>
      </c>
      <c r="D2842" s="30" t="s">
        <v>171</v>
      </c>
      <c r="E2842" s="30" t="s">
        <v>172</v>
      </c>
      <c r="F2842" s="29" t="s">
        <v>210</v>
      </c>
      <c r="G2842" s="32">
        <v>355.76</v>
      </c>
      <c r="H2842" s="22">
        <v>44393</v>
      </c>
      <c r="I2842" s="23">
        <v>44408</v>
      </c>
      <c r="J2842">
        <f t="shared" si="264"/>
        <v>16</v>
      </c>
      <c r="K2842" s="2">
        <f t="shared" si="265"/>
        <v>44400.5</v>
      </c>
      <c r="L2842" s="9">
        <f t="shared" si="266"/>
        <v>16</v>
      </c>
      <c r="M2842" s="2">
        <f t="shared" si="267"/>
        <v>44400.5</v>
      </c>
      <c r="N2842" s="22">
        <v>44407</v>
      </c>
      <c r="O2842" s="22">
        <v>44501</v>
      </c>
      <c r="P2842" s="22">
        <v>44498.5</v>
      </c>
      <c r="Q2842">
        <f t="shared" si="268"/>
        <v>98</v>
      </c>
      <c r="R2842" s="33">
        <f t="shared" si="269"/>
        <v>34864.479999999996</v>
      </c>
    </row>
    <row r="2843" spans="1:18" x14ac:dyDescent="0.35">
      <c r="A2843" t="s">
        <v>389</v>
      </c>
      <c r="B2843" s="29" t="s">
        <v>313</v>
      </c>
      <c r="C2843" s="22">
        <v>44407</v>
      </c>
      <c r="D2843" s="30" t="s">
        <v>110</v>
      </c>
      <c r="E2843" s="30" t="s">
        <v>111</v>
      </c>
      <c r="F2843" s="29" t="s">
        <v>214</v>
      </c>
      <c r="G2843" s="32">
        <v>130.53</v>
      </c>
      <c r="H2843" s="22">
        <v>44393</v>
      </c>
      <c r="I2843" s="23">
        <v>44408</v>
      </c>
      <c r="J2843">
        <f t="shared" si="264"/>
        <v>16</v>
      </c>
      <c r="K2843" s="2">
        <f t="shared" si="265"/>
        <v>44400.5</v>
      </c>
      <c r="L2843" s="9">
        <f t="shared" si="266"/>
        <v>16</v>
      </c>
      <c r="M2843" s="2">
        <f t="shared" si="267"/>
        <v>44400.5</v>
      </c>
      <c r="N2843" s="22">
        <v>44407</v>
      </c>
      <c r="O2843" s="22">
        <v>44501</v>
      </c>
      <c r="P2843" s="22">
        <v>44498.5</v>
      </c>
      <c r="Q2843">
        <f t="shared" si="268"/>
        <v>98</v>
      </c>
      <c r="R2843" s="33">
        <f t="shared" si="269"/>
        <v>12791.94</v>
      </c>
    </row>
    <row r="2844" spans="1:18" x14ac:dyDescent="0.35">
      <c r="A2844" t="s">
        <v>389</v>
      </c>
      <c r="B2844" s="29" t="s">
        <v>313</v>
      </c>
      <c r="C2844" s="22">
        <v>44407</v>
      </c>
      <c r="D2844" s="30" t="s">
        <v>110</v>
      </c>
      <c r="E2844" s="30" t="s">
        <v>111</v>
      </c>
      <c r="F2844" s="29" t="s">
        <v>221</v>
      </c>
      <c r="G2844" s="32">
        <v>164.57999999999998</v>
      </c>
      <c r="H2844" s="22">
        <v>44393</v>
      </c>
      <c r="I2844" s="23">
        <v>44408</v>
      </c>
      <c r="J2844">
        <f t="shared" si="264"/>
        <v>16</v>
      </c>
      <c r="K2844" s="2">
        <f t="shared" si="265"/>
        <v>44400.5</v>
      </c>
      <c r="L2844" s="9">
        <f t="shared" si="266"/>
        <v>16</v>
      </c>
      <c r="M2844" s="2">
        <f t="shared" si="267"/>
        <v>44400.5</v>
      </c>
      <c r="N2844" s="22">
        <v>44407</v>
      </c>
      <c r="O2844" s="22">
        <v>44501</v>
      </c>
      <c r="P2844" s="22">
        <v>44498.5</v>
      </c>
      <c r="Q2844">
        <f t="shared" si="268"/>
        <v>98</v>
      </c>
      <c r="R2844" s="33">
        <f t="shared" si="269"/>
        <v>16128.839999999998</v>
      </c>
    </row>
    <row r="2845" spans="1:18" x14ac:dyDescent="0.35">
      <c r="A2845" t="s">
        <v>389</v>
      </c>
      <c r="B2845" s="29" t="s">
        <v>313</v>
      </c>
      <c r="C2845" s="22">
        <v>44407</v>
      </c>
      <c r="D2845" s="30" t="s">
        <v>199</v>
      </c>
      <c r="E2845" s="30" t="s">
        <v>200</v>
      </c>
      <c r="F2845" s="29" t="s">
        <v>89</v>
      </c>
      <c r="G2845" s="32">
        <v>724.26999999999987</v>
      </c>
      <c r="H2845" s="22">
        <v>44393</v>
      </c>
      <c r="I2845" s="23">
        <v>44408</v>
      </c>
      <c r="J2845">
        <f t="shared" si="264"/>
        <v>16</v>
      </c>
      <c r="K2845" s="2">
        <f t="shared" si="265"/>
        <v>44400.5</v>
      </c>
      <c r="L2845" s="9">
        <f t="shared" si="266"/>
        <v>16</v>
      </c>
      <c r="M2845" s="2">
        <f t="shared" si="267"/>
        <v>44400.5</v>
      </c>
      <c r="N2845" s="22">
        <v>44407</v>
      </c>
      <c r="O2845" s="22">
        <v>44501</v>
      </c>
      <c r="P2845" s="22">
        <v>44498.5</v>
      </c>
      <c r="Q2845">
        <f t="shared" si="268"/>
        <v>98</v>
      </c>
      <c r="R2845" s="33">
        <f t="shared" si="269"/>
        <v>70978.459999999992</v>
      </c>
    </row>
    <row r="2846" spans="1:18" x14ac:dyDescent="0.35">
      <c r="A2846" t="s">
        <v>389</v>
      </c>
      <c r="B2846" s="29" t="s">
        <v>313</v>
      </c>
      <c r="C2846" s="22">
        <v>44407</v>
      </c>
      <c r="D2846" s="30" t="s">
        <v>110</v>
      </c>
      <c r="E2846" s="30" t="s">
        <v>111</v>
      </c>
      <c r="F2846" s="29" t="s">
        <v>223</v>
      </c>
      <c r="G2846" s="32">
        <v>209.81</v>
      </c>
      <c r="H2846" s="22">
        <v>44393</v>
      </c>
      <c r="I2846" s="23">
        <v>44408</v>
      </c>
      <c r="J2846">
        <f t="shared" si="264"/>
        <v>16</v>
      </c>
      <c r="K2846" s="2">
        <f t="shared" si="265"/>
        <v>44400.5</v>
      </c>
      <c r="L2846" s="9">
        <f t="shared" si="266"/>
        <v>16</v>
      </c>
      <c r="M2846" s="2">
        <f t="shared" si="267"/>
        <v>44400.5</v>
      </c>
      <c r="N2846" s="22">
        <v>44407</v>
      </c>
      <c r="O2846" s="22">
        <v>44501</v>
      </c>
      <c r="P2846" s="22">
        <v>44498.5</v>
      </c>
      <c r="Q2846">
        <f t="shared" si="268"/>
        <v>98</v>
      </c>
      <c r="R2846" s="33">
        <f t="shared" si="269"/>
        <v>20561.38</v>
      </c>
    </row>
    <row r="2847" spans="1:18" x14ac:dyDescent="0.35">
      <c r="A2847" t="s">
        <v>389</v>
      </c>
      <c r="B2847" s="29" t="s">
        <v>313</v>
      </c>
      <c r="C2847" s="22">
        <v>44407</v>
      </c>
      <c r="D2847" s="30" t="s">
        <v>110</v>
      </c>
      <c r="E2847" s="30" t="s">
        <v>111</v>
      </c>
      <c r="F2847" s="29" t="s">
        <v>224</v>
      </c>
      <c r="G2847" s="32">
        <v>74.28</v>
      </c>
      <c r="H2847" s="22">
        <v>44393</v>
      </c>
      <c r="I2847" s="23">
        <v>44408</v>
      </c>
      <c r="J2847">
        <f t="shared" si="264"/>
        <v>16</v>
      </c>
      <c r="K2847" s="2">
        <f t="shared" si="265"/>
        <v>44400.5</v>
      </c>
      <c r="L2847" s="9">
        <f t="shared" si="266"/>
        <v>16</v>
      </c>
      <c r="M2847" s="2">
        <f t="shared" si="267"/>
        <v>44400.5</v>
      </c>
      <c r="N2847" s="22">
        <v>44407</v>
      </c>
      <c r="O2847" s="22">
        <v>44501</v>
      </c>
      <c r="P2847" s="22">
        <v>44498.5</v>
      </c>
      <c r="Q2847">
        <f t="shared" si="268"/>
        <v>98</v>
      </c>
      <c r="R2847" s="33">
        <f t="shared" si="269"/>
        <v>7279.4400000000005</v>
      </c>
    </row>
    <row r="2848" spans="1:18" x14ac:dyDescent="0.35">
      <c r="A2848" t="s">
        <v>389</v>
      </c>
      <c r="B2848" s="29" t="s">
        <v>313</v>
      </c>
      <c r="C2848" s="22">
        <v>44407</v>
      </c>
      <c r="D2848" s="30" t="s">
        <v>110</v>
      </c>
      <c r="E2848" s="30" t="s">
        <v>111</v>
      </c>
      <c r="F2848" s="29" t="s">
        <v>225</v>
      </c>
      <c r="G2848" s="32">
        <v>20.82</v>
      </c>
      <c r="H2848" s="22">
        <v>44393</v>
      </c>
      <c r="I2848" s="23">
        <v>44408</v>
      </c>
      <c r="J2848">
        <f t="shared" si="264"/>
        <v>16</v>
      </c>
      <c r="K2848" s="2">
        <f t="shared" si="265"/>
        <v>44400.5</v>
      </c>
      <c r="L2848" s="9">
        <f t="shared" si="266"/>
        <v>16</v>
      </c>
      <c r="M2848" s="2">
        <f t="shared" si="267"/>
        <v>44400.5</v>
      </c>
      <c r="N2848" s="22">
        <v>44407</v>
      </c>
      <c r="O2848" s="22">
        <v>44501</v>
      </c>
      <c r="P2848" s="22">
        <v>44498.5</v>
      </c>
      <c r="Q2848">
        <f t="shared" si="268"/>
        <v>98</v>
      </c>
      <c r="R2848" s="33">
        <f t="shared" si="269"/>
        <v>2040.3600000000001</v>
      </c>
    </row>
    <row r="2849" spans="1:18" x14ac:dyDescent="0.35">
      <c r="A2849" t="s">
        <v>389</v>
      </c>
      <c r="B2849" s="29" t="s">
        <v>313</v>
      </c>
      <c r="C2849" s="22">
        <v>44407</v>
      </c>
      <c r="D2849" s="30" t="s">
        <v>110</v>
      </c>
      <c r="E2849" s="30" t="s">
        <v>111</v>
      </c>
      <c r="F2849" s="29" t="s">
        <v>226</v>
      </c>
      <c r="G2849" s="32">
        <v>18.82</v>
      </c>
      <c r="H2849" s="22">
        <v>44393</v>
      </c>
      <c r="I2849" s="23">
        <v>44408</v>
      </c>
      <c r="J2849">
        <f t="shared" si="264"/>
        <v>16</v>
      </c>
      <c r="K2849" s="2">
        <f t="shared" si="265"/>
        <v>44400.5</v>
      </c>
      <c r="L2849" s="9">
        <f t="shared" si="266"/>
        <v>16</v>
      </c>
      <c r="M2849" s="2">
        <f t="shared" si="267"/>
        <v>44400.5</v>
      </c>
      <c r="N2849" s="22">
        <v>44407</v>
      </c>
      <c r="O2849" s="22">
        <v>44501</v>
      </c>
      <c r="P2849" s="22">
        <v>44498.5</v>
      </c>
      <c r="Q2849">
        <f t="shared" si="268"/>
        <v>98</v>
      </c>
      <c r="R2849" s="33">
        <f t="shared" si="269"/>
        <v>1844.3600000000001</v>
      </c>
    </row>
    <row r="2850" spans="1:18" x14ac:dyDescent="0.35">
      <c r="A2850" t="s">
        <v>389</v>
      </c>
      <c r="B2850" s="29" t="s">
        <v>313</v>
      </c>
      <c r="C2850" s="22">
        <v>44407</v>
      </c>
      <c r="D2850" s="30" t="s">
        <v>201</v>
      </c>
      <c r="E2850" s="30" t="s">
        <v>202</v>
      </c>
      <c r="F2850" s="29" t="s">
        <v>382</v>
      </c>
      <c r="G2850" s="32">
        <v>2.75</v>
      </c>
      <c r="H2850" s="22">
        <v>44393</v>
      </c>
      <c r="I2850" s="23">
        <v>44408</v>
      </c>
      <c r="J2850">
        <f t="shared" si="264"/>
        <v>16</v>
      </c>
      <c r="K2850" s="2">
        <f t="shared" si="265"/>
        <v>44400.5</v>
      </c>
      <c r="L2850" s="9">
        <f t="shared" si="266"/>
        <v>16</v>
      </c>
      <c r="M2850" s="2">
        <f t="shared" si="267"/>
        <v>44400.5</v>
      </c>
      <c r="N2850" s="22">
        <v>44407</v>
      </c>
      <c r="O2850" s="22">
        <v>44501</v>
      </c>
      <c r="P2850" s="22">
        <v>44498.5</v>
      </c>
      <c r="Q2850">
        <f t="shared" si="268"/>
        <v>98</v>
      </c>
      <c r="R2850" s="33">
        <f t="shared" si="269"/>
        <v>269.5</v>
      </c>
    </row>
    <row r="2851" spans="1:18" x14ac:dyDescent="0.35">
      <c r="A2851" t="s">
        <v>389</v>
      </c>
      <c r="B2851" s="29" t="s">
        <v>313</v>
      </c>
      <c r="C2851" s="22">
        <v>44407</v>
      </c>
      <c r="D2851" s="30" t="s">
        <v>99</v>
      </c>
      <c r="E2851" s="30" t="s">
        <v>100</v>
      </c>
      <c r="F2851" s="29" t="s">
        <v>382</v>
      </c>
      <c r="G2851" s="32">
        <v>474.62</v>
      </c>
      <c r="H2851" s="22">
        <v>44393</v>
      </c>
      <c r="I2851" s="23">
        <v>44408</v>
      </c>
      <c r="J2851">
        <f t="shared" si="264"/>
        <v>16</v>
      </c>
      <c r="K2851" s="2">
        <f t="shared" si="265"/>
        <v>44400.5</v>
      </c>
      <c r="L2851" s="9">
        <f t="shared" si="266"/>
        <v>16</v>
      </c>
      <c r="M2851" s="2">
        <f t="shared" si="267"/>
        <v>44400.5</v>
      </c>
      <c r="N2851" s="22">
        <v>44407</v>
      </c>
      <c r="O2851" s="22">
        <v>44501</v>
      </c>
      <c r="P2851" s="22">
        <v>44498.5</v>
      </c>
      <c r="Q2851">
        <f t="shared" si="268"/>
        <v>98</v>
      </c>
      <c r="R2851" s="33">
        <f t="shared" si="269"/>
        <v>46512.76</v>
      </c>
    </row>
    <row r="2852" spans="1:18" x14ac:dyDescent="0.35">
      <c r="A2852" t="s">
        <v>389</v>
      </c>
      <c r="B2852" s="29" t="s">
        <v>313</v>
      </c>
      <c r="C2852" s="22">
        <v>44407</v>
      </c>
      <c r="D2852" s="30" t="s">
        <v>345</v>
      </c>
      <c r="E2852" s="30" t="s">
        <v>346</v>
      </c>
      <c r="F2852" s="29" t="s">
        <v>343</v>
      </c>
      <c r="G2852" s="32">
        <v>2.17</v>
      </c>
      <c r="H2852" s="22">
        <v>44393</v>
      </c>
      <c r="I2852" s="23">
        <v>44408</v>
      </c>
      <c r="J2852">
        <f t="shared" si="264"/>
        <v>16</v>
      </c>
      <c r="K2852" s="2">
        <f t="shared" si="265"/>
        <v>44400.5</v>
      </c>
      <c r="L2852" s="9">
        <f t="shared" si="266"/>
        <v>16</v>
      </c>
      <c r="M2852" s="2">
        <f t="shared" si="267"/>
        <v>44400.5</v>
      </c>
      <c r="N2852" s="22">
        <v>44407</v>
      </c>
      <c r="O2852" s="22">
        <v>44501</v>
      </c>
      <c r="P2852" s="22">
        <v>44498.5</v>
      </c>
      <c r="Q2852">
        <f t="shared" si="268"/>
        <v>98</v>
      </c>
      <c r="R2852" s="33">
        <f t="shared" si="269"/>
        <v>212.66</v>
      </c>
    </row>
    <row r="2853" spans="1:18" x14ac:dyDescent="0.35">
      <c r="A2853" t="s">
        <v>389</v>
      </c>
      <c r="B2853" s="29" t="s">
        <v>313</v>
      </c>
      <c r="C2853" s="22">
        <v>44407</v>
      </c>
      <c r="D2853" s="30" t="s">
        <v>110</v>
      </c>
      <c r="E2853" s="30" t="s">
        <v>111</v>
      </c>
      <c r="F2853" s="29" t="s">
        <v>230</v>
      </c>
      <c r="G2853" s="32">
        <v>137.01</v>
      </c>
      <c r="H2853" s="22">
        <v>44393</v>
      </c>
      <c r="I2853" s="23">
        <v>44408</v>
      </c>
      <c r="J2853">
        <f t="shared" si="264"/>
        <v>16</v>
      </c>
      <c r="K2853" s="2">
        <f t="shared" si="265"/>
        <v>44400.5</v>
      </c>
      <c r="L2853" s="9">
        <f t="shared" si="266"/>
        <v>16</v>
      </c>
      <c r="M2853" s="2">
        <f t="shared" si="267"/>
        <v>44400.5</v>
      </c>
      <c r="N2853" s="22">
        <v>44407</v>
      </c>
      <c r="O2853" s="22">
        <v>44501</v>
      </c>
      <c r="P2853" s="22">
        <v>44498.5</v>
      </c>
      <c r="Q2853">
        <f t="shared" si="268"/>
        <v>98</v>
      </c>
      <c r="R2853" s="33">
        <f t="shared" si="269"/>
        <v>13426.98</v>
      </c>
    </row>
    <row r="2854" spans="1:18" x14ac:dyDescent="0.35">
      <c r="A2854" t="s">
        <v>389</v>
      </c>
      <c r="B2854" s="29" t="s">
        <v>313</v>
      </c>
      <c r="C2854" s="22">
        <v>44407</v>
      </c>
      <c r="D2854" s="30" t="s">
        <v>171</v>
      </c>
      <c r="E2854" s="30" t="s">
        <v>172</v>
      </c>
      <c r="F2854" s="29" t="s">
        <v>231</v>
      </c>
      <c r="G2854" s="32">
        <v>404.79999999999995</v>
      </c>
      <c r="H2854" s="22">
        <v>44393</v>
      </c>
      <c r="I2854" s="23">
        <v>44408</v>
      </c>
      <c r="J2854">
        <f t="shared" si="264"/>
        <v>16</v>
      </c>
      <c r="K2854" s="2">
        <f t="shared" si="265"/>
        <v>44400.5</v>
      </c>
      <c r="L2854" s="9">
        <f t="shared" si="266"/>
        <v>16</v>
      </c>
      <c r="M2854" s="2">
        <f t="shared" si="267"/>
        <v>44400.5</v>
      </c>
      <c r="N2854" s="22">
        <v>44407</v>
      </c>
      <c r="O2854" s="22">
        <v>44501</v>
      </c>
      <c r="P2854" s="22">
        <v>44498.5</v>
      </c>
      <c r="Q2854">
        <f t="shared" si="268"/>
        <v>98</v>
      </c>
      <c r="R2854" s="33">
        <f t="shared" si="269"/>
        <v>39670.399999999994</v>
      </c>
    </row>
    <row r="2855" spans="1:18" x14ac:dyDescent="0.35">
      <c r="A2855" t="s">
        <v>389</v>
      </c>
      <c r="B2855" s="29" t="s">
        <v>313</v>
      </c>
      <c r="C2855" s="22">
        <v>44407</v>
      </c>
      <c r="D2855" s="30" t="s">
        <v>345</v>
      </c>
      <c r="E2855" s="30" t="s">
        <v>346</v>
      </c>
      <c r="F2855" s="29" t="s">
        <v>367</v>
      </c>
      <c r="G2855" s="32">
        <v>2.17</v>
      </c>
      <c r="H2855" s="22">
        <v>44393</v>
      </c>
      <c r="I2855" s="23">
        <v>44408</v>
      </c>
      <c r="J2855">
        <f t="shared" si="264"/>
        <v>16</v>
      </c>
      <c r="K2855" s="2">
        <f t="shared" si="265"/>
        <v>44400.5</v>
      </c>
      <c r="L2855" s="9">
        <f t="shared" si="266"/>
        <v>16</v>
      </c>
      <c r="M2855" s="2">
        <f t="shared" si="267"/>
        <v>44400.5</v>
      </c>
      <c r="N2855" s="22">
        <v>44407</v>
      </c>
      <c r="O2855" s="22">
        <v>44501</v>
      </c>
      <c r="P2855" s="22">
        <v>44498.5</v>
      </c>
      <c r="Q2855">
        <f t="shared" si="268"/>
        <v>98</v>
      </c>
      <c r="R2855" s="33">
        <f t="shared" si="269"/>
        <v>212.66</v>
      </c>
    </row>
    <row r="2856" spans="1:18" x14ac:dyDescent="0.35">
      <c r="A2856" t="s">
        <v>389</v>
      </c>
      <c r="B2856" s="29" t="s">
        <v>313</v>
      </c>
      <c r="C2856" s="22">
        <v>44407</v>
      </c>
      <c r="D2856" s="30" t="s">
        <v>110</v>
      </c>
      <c r="E2856" s="30" t="s">
        <v>111</v>
      </c>
      <c r="F2856" s="29" t="s">
        <v>236</v>
      </c>
      <c r="G2856" s="32">
        <v>49.14</v>
      </c>
      <c r="H2856" s="22">
        <v>44393</v>
      </c>
      <c r="I2856" s="23">
        <v>44408</v>
      </c>
      <c r="J2856">
        <f t="shared" si="264"/>
        <v>16</v>
      </c>
      <c r="K2856" s="2">
        <f t="shared" si="265"/>
        <v>44400.5</v>
      </c>
      <c r="L2856" s="9">
        <f t="shared" si="266"/>
        <v>16</v>
      </c>
      <c r="M2856" s="2">
        <f t="shared" si="267"/>
        <v>44400.5</v>
      </c>
      <c r="N2856" s="22">
        <v>44407</v>
      </c>
      <c r="O2856" s="22">
        <v>44501</v>
      </c>
      <c r="P2856" s="22">
        <v>44498.5</v>
      </c>
      <c r="Q2856">
        <f t="shared" si="268"/>
        <v>98</v>
      </c>
      <c r="R2856" s="33">
        <f t="shared" si="269"/>
        <v>4815.72</v>
      </c>
    </row>
    <row r="2857" spans="1:18" x14ac:dyDescent="0.35">
      <c r="A2857" t="s">
        <v>389</v>
      </c>
      <c r="B2857" s="29" t="s">
        <v>313</v>
      </c>
      <c r="C2857" s="22">
        <v>44407</v>
      </c>
      <c r="D2857" s="30" t="s">
        <v>201</v>
      </c>
      <c r="E2857" s="30" t="s">
        <v>202</v>
      </c>
      <c r="F2857" s="29" t="s">
        <v>101</v>
      </c>
      <c r="G2857" s="32">
        <v>73.47</v>
      </c>
      <c r="H2857" s="22">
        <v>44393</v>
      </c>
      <c r="I2857" s="23">
        <v>44408</v>
      </c>
      <c r="J2857">
        <f t="shared" si="264"/>
        <v>16</v>
      </c>
      <c r="K2857" s="2">
        <f t="shared" si="265"/>
        <v>44400.5</v>
      </c>
      <c r="L2857" s="9">
        <f t="shared" si="266"/>
        <v>16</v>
      </c>
      <c r="M2857" s="2">
        <f t="shared" si="267"/>
        <v>44400.5</v>
      </c>
      <c r="N2857" s="22">
        <v>44407</v>
      </c>
      <c r="O2857" s="22">
        <v>44501</v>
      </c>
      <c r="P2857" s="22">
        <v>44498.5</v>
      </c>
      <c r="Q2857">
        <f t="shared" si="268"/>
        <v>98</v>
      </c>
      <c r="R2857" s="33">
        <f t="shared" si="269"/>
        <v>7200.0599999999995</v>
      </c>
    </row>
    <row r="2858" spans="1:18" x14ac:dyDescent="0.35">
      <c r="A2858" t="s">
        <v>389</v>
      </c>
      <c r="B2858" s="29" t="s">
        <v>313</v>
      </c>
      <c r="C2858" s="22">
        <v>44407</v>
      </c>
      <c r="D2858" s="30" t="s">
        <v>110</v>
      </c>
      <c r="E2858" s="30" t="s">
        <v>111</v>
      </c>
      <c r="F2858" s="29" t="s">
        <v>266</v>
      </c>
      <c r="G2858" s="32">
        <v>25.15</v>
      </c>
      <c r="H2858" s="22">
        <v>44393</v>
      </c>
      <c r="I2858" s="23">
        <v>44408</v>
      </c>
      <c r="J2858">
        <f t="shared" si="264"/>
        <v>16</v>
      </c>
      <c r="K2858" s="2">
        <f t="shared" si="265"/>
        <v>44400.5</v>
      </c>
      <c r="L2858" s="9">
        <f t="shared" si="266"/>
        <v>16</v>
      </c>
      <c r="M2858" s="2">
        <f t="shared" si="267"/>
        <v>44400.5</v>
      </c>
      <c r="N2858" s="22">
        <v>44407</v>
      </c>
      <c r="O2858" s="22">
        <v>44501</v>
      </c>
      <c r="P2858" s="22">
        <v>44498.5</v>
      </c>
      <c r="Q2858">
        <f t="shared" si="268"/>
        <v>98</v>
      </c>
      <c r="R2858" s="33">
        <f t="shared" si="269"/>
        <v>2464.6999999999998</v>
      </c>
    </row>
    <row r="2859" spans="1:18" x14ac:dyDescent="0.35">
      <c r="A2859" t="s">
        <v>389</v>
      </c>
      <c r="B2859" s="29" t="s">
        <v>313</v>
      </c>
      <c r="C2859" s="22">
        <v>44407</v>
      </c>
      <c r="D2859" s="30" t="s">
        <v>347</v>
      </c>
      <c r="E2859" s="30" t="s">
        <v>348</v>
      </c>
      <c r="F2859" s="29" t="s">
        <v>316</v>
      </c>
      <c r="G2859" s="32">
        <v>11.3</v>
      </c>
      <c r="H2859" s="22">
        <v>44393</v>
      </c>
      <c r="I2859" s="23">
        <v>44408</v>
      </c>
      <c r="J2859">
        <f t="shared" si="264"/>
        <v>16</v>
      </c>
      <c r="K2859" s="2">
        <f t="shared" si="265"/>
        <v>44400.5</v>
      </c>
      <c r="L2859" s="9">
        <f t="shared" si="266"/>
        <v>16</v>
      </c>
      <c r="M2859" s="2">
        <f t="shared" si="267"/>
        <v>44400.5</v>
      </c>
      <c r="N2859" s="22">
        <v>44407</v>
      </c>
      <c r="O2859" s="22">
        <v>44501</v>
      </c>
      <c r="P2859" s="22">
        <v>44498.5</v>
      </c>
      <c r="Q2859">
        <f t="shared" si="268"/>
        <v>98</v>
      </c>
      <c r="R2859" s="33">
        <f t="shared" si="269"/>
        <v>1107.4000000000001</v>
      </c>
    </row>
    <row r="2860" spans="1:18" x14ac:dyDescent="0.35">
      <c r="A2860" t="s">
        <v>389</v>
      </c>
      <c r="B2860" s="29" t="s">
        <v>313</v>
      </c>
      <c r="C2860" s="22">
        <v>44407</v>
      </c>
      <c r="D2860" s="30" t="s">
        <v>110</v>
      </c>
      <c r="E2860" s="30" t="s">
        <v>111</v>
      </c>
      <c r="F2860" s="29" t="s">
        <v>252</v>
      </c>
      <c r="G2860" s="32">
        <v>174.09999999999997</v>
      </c>
      <c r="H2860" s="22">
        <v>44393</v>
      </c>
      <c r="I2860" s="23">
        <v>44408</v>
      </c>
      <c r="J2860">
        <f t="shared" si="264"/>
        <v>16</v>
      </c>
      <c r="K2860" s="2">
        <f t="shared" si="265"/>
        <v>44400.5</v>
      </c>
      <c r="L2860" s="9">
        <f t="shared" si="266"/>
        <v>16</v>
      </c>
      <c r="M2860" s="2">
        <f t="shared" si="267"/>
        <v>44400.5</v>
      </c>
      <c r="N2860" s="22">
        <v>44407</v>
      </c>
      <c r="O2860" s="22">
        <v>44501</v>
      </c>
      <c r="P2860" s="22">
        <v>44498.5</v>
      </c>
      <c r="Q2860">
        <f t="shared" si="268"/>
        <v>98</v>
      </c>
      <c r="R2860" s="33">
        <f t="shared" si="269"/>
        <v>17061.799999999996</v>
      </c>
    </row>
    <row r="2861" spans="1:18" x14ac:dyDescent="0.35">
      <c r="A2861" t="s">
        <v>389</v>
      </c>
      <c r="B2861" s="29" t="s">
        <v>313</v>
      </c>
      <c r="C2861" s="22">
        <v>44407</v>
      </c>
      <c r="D2861" s="30" t="s">
        <v>201</v>
      </c>
      <c r="E2861" s="30" t="s">
        <v>202</v>
      </c>
      <c r="F2861" s="29" t="s">
        <v>357</v>
      </c>
      <c r="G2861" s="32">
        <v>4.53</v>
      </c>
      <c r="H2861" s="22">
        <v>44393</v>
      </c>
      <c r="I2861" s="23">
        <v>44408</v>
      </c>
      <c r="J2861">
        <f t="shared" si="264"/>
        <v>16</v>
      </c>
      <c r="K2861" s="2">
        <f t="shared" si="265"/>
        <v>44400.5</v>
      </c>
      <c r="L2861" s="9">
        <f t="shared" si="266"/>
        <v>16</v>
      </c>
      <c r="M2861" s="2">
        <f t="shared" si="267"/>
        <v>44400.5</v>
      </c>
      <c r="N2861" s="22">
        <v>44407</v>
      </c>
      <c r="O2861" s="22">
        <v>44501</v>
      </c>
      <c r="P2861" s="22">
        <v>44498.5</v>
      </c>
      <c r="Q2861">
        <f t="shared" si="268"/>
        <v>98</v>
      </c>
      <c r="R2861" s="33">
        <f t="shared" si="269"/>
        <v>443.94</v>
      </c>
    </row>
    <row r="2862" spans="1:18" x14ac:dyDescent="0.35">
      <c r="A2862" t="s">
        <v>389</v>
      </c>
      <c r="B2862" s="29" t="s">
        <v>313</v>
      </c>
      <c r="C2862" s="22">
        <v>44407</v>
      </c>
      <c r="D2862" s="30" t="s">
        <v>110</v>
      </c>
      <c r="E2862" s="30" t="s">
        <v>111</v>
      </c>
      <c r="F2862" s="29" t="s">
        <v>242</v>
      </c>
      <c r="G2862" s="32">
        <v>102</v>
      </c>
      <c r="H2862" s="22">
        <v>44393</v>
      </c>
      <c r="I2862" s="23">
        <v>44408</v>
      </c>
      <c r="J2862">
        <f t="shared" si="264"/>
        <v>16</v>
      </c>
      <c r="K2862" s="2">
        <f t="shared" si="265"/>
        <v>44400.5</v>
      </c>
      <c r="L2862" s="9">
        <f t="shared" si="266"/>
        <v>16</v>
      </c>
      <c r="M2862" s="2">
        <f t="shared" si="267"/>
        <v>44400.5</v>
      </c>
      <c r="N2862" s="22">
        <v>44407</v>
      </c>
      <c r="O2862" s="22">
        <v>44501</v>
      </c>
      <c r="P2862" s="22">
        <v>44498.5</v>
      </c>
      <c r="Q2862">
        <f t="shared" si="268"/>
        <v>98</v>
      </c>
      <c r="R2862" s="33">
        <f t="shared" si="269"/>
        <v>9996</v>
      </c>
    </row>
    <row r="2863" spans="1:18" x14ac:dyDescent="0.35">
      <c r="A2863" t="s">
        <v>389</v>
      </c>
      <c r="B2863" s="29" t="s">
        <v>313</v>
      </c>
      <c r="C2863" s="22">
        <v>44407</v>
      </c>
      <c r="D2863" s="30" t="s">
        <v>358</v>
      </c>
      <c r="E2863" s="30" t="s">
        <v>359</v>
      </c>
      <c r="F2863" s="29" t="s">
        <v>360</v>
      </c>
      <c r="G2863" s="32">
        <v>13.69</v>
      </c>
      <c r="H2863" s="22">
        <v>44393</v>
      </c>
      <c r="I2863" s="23">
        <v>44408</v>
      </c>
      <c r="J2863">
        <f t="shared" si="264"/>
        <v>16</v>
      </c>
      <c r="K2863" s="2">
        <f t="shared" si="265"/>
        <v>44400.5</v>
      </c>
      <c r="L2863" s="9">
        <f t="shared" si="266"/>
        <v>16</v>
      </c>
      <c r="M2863" s="2">
        <f t="shared" si="267"/>
        <v>44400.5</v>
      </c>
      <c r="N2863" s="22">
        <v>44407</v>
      </c>
      <c r="O2863" s="22">
        <v>44501</v>
      </c>
      <c r="P2863" s="22">
        <v>44498.5</v>
      </c>
      <c r="Q2863">
        <f t="shared" si="268"/>
        <v>98</v>
      </c>
      <c r="R2863" s="33">
        <f t="shared" si="269"/>
        <v>1341.62</v>
      </c>
    </row>
    <row r="2864" spans="1:18" x14ac:dyDescent="0.35">
      <c r="A2864" t="s">
        <v>389</v>
      </c>
      <c r="B2864" s="29" t="s">
        <v>313</v>
      </c>
      <c r="C2864" s="22">
        <v>44407</v>
      </c>
      <c r="D2864" s="30" t="s">
        <v>361</v>
      </c>
      <c r="E2864" s="30" t="s">
        <v>362</v>
      </c>
      <c r="F2864" s="29" t="s">
        <v>363</v>
      </c>
      <c r="G2864" s="32">
        <v>23.65</v>
      </c>
      <c r="H2864" s="22">
        <v>44393</v>
      </c>
      <c r="I2864" s="23">
        <v>44408</v>
      </c>
      <c r="J2864">
        <f t="shared" si="264"/>
        <v>16</v>
      </c>
      <c r="K2864" s="2">
        <f t="shared" si="265"/>
        <v>44400.5</v>
      </c>
      <c r="L2864" s="9">
        <f t="shared" si="266"/>
        <v>16</v>
      </c>
      <c r="M2864" s="2">
        <f t="shared" si="267"/>
        <v>44400.5</v>
      </c>
      <c r="N2864" s="22">
        <v>44407</v>
      </c>
      <c r="O2864" s="22">
        <v>44501</v>
      </c>
      <c r="P2864" s="22">
        <v>44498.5</v>
      </c>
      <c r="Q2864">
        <f t="shared" si="268"/>
        <v>98</v>
      </c>
      <c r="R2864" s="33">
        <f t="shared" si="269"/>
        <v>2317.6999999999998</v>
      </c>
    </row>
    <row r="2865" spans="1:18" x14ac:dyDescent="0.35">
      <c r="A2865" t="s">
        <v>389</v>
      </c>
      <c r="B2865" s="29" t="s">
        <v>313</v>
      </c>
      <c r="C2865" s="22">
        <v>44407</v>
      </c>
      <c r="D2865" s="30" t="s">
        <v>201</v>
      </c>
      <c r="E2865" s="30" t="s">
        <v>202</v>
      </c>
      <c r="F2865" s="29" t="s">
        <v>364</v>
      </c>
      <c r="G2865" s="32">
        <v>6.81</v>
      </c>
      <c r="H2865" s="22">
        <v>44393</v>
      </c>
      <c r="I2865" s="23">
        <v>44408</v>
      </c>
      <c r="J2865">
        <f t="shared" si="264"/>
        <v>16</v>
      </c>
      <c r="K2865" s="2">
        <f t="shared" si="265"/>
        <v>44400.5</v>
      </c>
      <c r="L2865" s="9">
        <f t="shared" si="266"/>
        <v>16</v>
      </c>
      <c r="M2865" s="2">
        <f t="shared" si="267"/>
        <v>44400.5</v>
      </c>
      <c r="N2865" s="22">
        <v>44407</v>
      </c>
      <c r="O2865" s="22">
        <v>44501</v>
      </c>
      <c r="P2865" s="22">
        <v>44498.5</v>
      </c>
      <c r="Q2865">
        <f t="shared" si="268"/>
        <v>98</v>
      </c>
      <c r="R2865" s="33">
        <f t="shared" si="269"/>
        <v>667.38</v>
      </c>
    </row>
    <row r="2866" spans="1:18" x14ac:dyDescent="0.35">
      <c r="A2866" t="s">
        <v>390</v>
      </c>
      <c r="B2866" s="29" t="s">
        <v>313</v>
      </c>
      <c r="C2866" s="22">
        <v>44421</v>
      </c>
      <c r="D2866" s="30" t="s">
        <v>87</v>
      </c>
      <c r="E2866" s="30" t="s">
        <v>88</v>
      </c>
      <c r="F2866" s="29" t="s">
        <v>89</v>
      </c>
      <c r="G2866" s="32">
        <v>37.28</v>
      </c>
      <c r="H2866" s="22">
        <v>44409</v>
      </c>
      <c r="I2866" s="23">
        <v>44423</v>
      </c>
      <c r="J2866">
        <f t="shared" si="264"/>
        <v>15</v>
      </c>
      <c r="K2866" s="2">
        <f t="shared" si="265"/>
        <v>44416</v>
      </c>
      <c r="L2866" s="9">
        <f t="shared" si="266"/>
        <v>15</v>
      </c>
      <c r="M2866" s="2">
        <f t="shared" si="267"/>
        <v>44416</v>
      </c>
      <c r="N2866" s="22">
        <v>44421</v>
      </c>
      <c r="O2866" s="22">
        <v>44424</v>
      </c>
      <c r="P2866" s="22">
        <v>44421.5</v>
      </c>
      <c r="Q2866">
        <f t="shared" si="268"/>
        <v>5.5</v>
      </c>
      <c r="R2866" s="33">
        <f t="shared" si="269"/>
        <v>205.04000000000002</v>
      </c>
    </row>
    <row r="2867" spans="1:18" x14ac:dyDescent="0.35">
      <c r="A2867" t="s">
        <v>390</v>
      </c>
      <c r="B2867" s="29" t="s">
        <v>313</v>
      </c>
      <c r="C2867" s="22">
        <v>44421</v>
      </c>
      <c r="D2867" s="30" t="s">
        <v>90</v>
      </c>
      <c r="E2867" s="30" t="s">
        <v>91</v>
      </c>
      <c r="F2867" s="29" t="s">
        <v>89</v>
      </c>
      <c r="G2867" s="32">
        <v>27.54</v>
      </c>
      <c r="H2867" s="22">
        <v>44409</v>
      </c>
      <c r="I2867" s="23">
        <v>44423</v>
      </c>
      <c r="J2867">
        <f t="shared" si="264"/>
        <v>15</v>
      </c>
      <c r="K2867" s="2">
        <f t="shared" si="265"/>
        <v>44416</v>
      </c>
      <c r="L2867" s="9">
        <f t="shared" si="266"/>
        <v>15</v>
      </c>
      <c r="M2867" s="2">
        <f t="shared" si="267"/>
        <v>44416</v>
      </c>
      <c r="N2867" s="22">
        <v>44421</v>
      </c>
      <c r="O2867" s="22">
        <v>44424</v>
      </c>
      <c r="P2867" s="22">
        <v>44421.5</v>
      </c>
      <c r="Q2867">
        <f t="shared" si="268"/>
        <v>5.5</v>
      </c>
      <c r="R2867" s="33">
        <f t="shared" si="269"/>
        <v>151.47</v>
      </c>
    </row>
    <row r="2868" spans="1:18" x14ac:dyDescent="0.35">
      <c r="A2868" t="s">
        <v>390</v>
      </c>
      <c r="B2868" s="29" t="s">
        <v>313</v>
      </c>
      <c r="C2868" s="22">
        <v>44421</v>
      </c>
      <c r="D2868" s="30" t="s">
        <v>92</v>
      </c>
      <c r="E2868" s="30" t="s">
        <v>93</v>
      </c>
      <c r="F2868" s="29" t="s">
        <v>89</v>
      </c>
      <c r="G2868" s="32">
        <v>27.54</v>
      </c>
      <c r="H2868" s="22">
        <v>44409</v>
      </c>
      <c r="I2868" s="23">
        <v>44423</v>
      </c>
      <c r="J2868">
        <f t="shared" si="264"/>
        <v>15</v>
      </c>
      <c r="K2868" s="2">
        <f t="shared" si="265"/>
        <v>44416</v>
      </c>
      <c r="L2868" s="9">
        <f t="shared" si="266"/>
        <v>15</v>
      </c>
      <c r="M2868" s="2">
        <f t="shared" si="267"/>
        <v>44416</v>
      </c>
      <c r="N2868" s="22">
        <v>44421</v>
      </c>
      <c r="O2868" s="22">
        <v>44424</v>
      </c>
      <c r="P2868" s="22">
        <v>44421.5</v>
      </c>
      <c r="Q2868">
        <f t="shared" si="268"/>
        <v>5.5</v>
      </c>
      <c r="R2868" s="33">
        <f t="shared" si="269"/>
        <v>151.47</v>
      </c>
    </row>
    <row r="2869" spans="1:18" x14ac:dyDescent="0.35">
      <c r="A2869" t="s">
        <v>390</v>
      </c>
      <c r="B2869" s="29" t="s">
        <v>313</v>
      </c>
      <c r="C2869" s="22">
        <v>44421</v>
      </c>
      <c r="D2869" s="30" t="s">
        <v>99</v>
      </c>
      <c r="E2869" s="30" t="s">
        <v>100</v>
      </c>
      <c r="F2869" s="29" t="s">
        <v>109</v>
      </c>
      <c r="G2869" s="32">
        <v>49</v>
      </c>
      <c r="H2869" s="22">
        <v>44409</v>
      </c>
      <c r="I2869" s="23">
        <v>44423</v>
      </c>
      <c r="J2869">
        <f t="shared" si="264"/>
        <v>15</v>
      </c>
      <c r="K2869" s="2">
        <f t="shared" si="265"/>
        <v>44416</v>
      </c>
      <c r="L2869" s="9">
        <f t="shared" si="266"/>
        <v>15</v>
      </c>
      <c r="M2869" s="2">
        <f t="shared" si="267"/>
        <v>44416</v>
      </c>
      <c r="N2869" s="22">
        <v>44421</v>
      </c>
      <c r="O2869" s="22">
        <v>44426</v>
      </c>
      <c r="P2869" s="22">
        <v>44425.5</v>
      </c>
      <c r="Q2869">
        <f t="shared" si="268"/>
        <v>9.5</v>
      </c>
      <c r="R2869" s="33">
        <f t="shared" si="269"/>
        <v>465.5</v>
      </c>
    </row>
    <row r="2870" spans="1:18" x14ac:dyDescent="0.35">
      <c r="A2870" t="s">
        <v>390</v>
      </c>
      <c r="B2870" s="29" t="s">
        <v>313</v>
      </c>
      <c r="C2870" s="22">
        <v>44421</v>
      </c>
      <c r="D2870" s="30" t="s">
        <v>87</v>
      </c>
      <c r="E2870" s="30" t="s">
        <v>88</v>
      </c>
      <c r="F2870" s="29" t="s">
        <v>89</v>
      </c>
      <c r="G2870" s="32">
        <v>196</v>
      </c>
      <c r="H2870" s="22">
        <v>44409</v>
      </c>
      <c r="I2870" s="23">
        <v>44423</v>
      </c>
      <c r="J2870">
        <f t="shared" si="264"/>
        <v>15</v>
      </c>
      <c r="K2870" s="2">
        <f t="shared" si="265"/>
        <v>44416</v>
      </c>
      <c r="L2870" s="9">
        <f t="shared" si="266"/>
        <v>15</v>
      </c>
      <c r="M2870" s="2">
        <f t="shared" si="267"/>
        <v>44416</v>
      </c>
      <c r="N2870" s="22">
        <v>44421</v>
      </c>
      <c r="O2870" s="22">
        <v>44424</v>
      </c>
      <c r="P2870" s="22">
        <v>44421.5</v>
      </c>
      <c r="Q2870">
        <f t="shared" si="268"/>
        <v>5.5</v>
      </c>
      <c r="R2870" s="33">
        <f t="shared" si="269"/>
        <v>1078</v>
      </c>
    </row>
    <row r="2871" spans="1:18" x14ac:dyDescent="0.35">
      <c r="A2871" t="s">
        <v>390</v>
      </c>
      <c r="B2871" s="29" t="s">
        <v>313</v>
      </c>
      <c r="C2871" s="22">
        <v>44421</v>
      </c>
      <c r="D2871" s="30" t="s">
        <v>90</v>
      </c>
      <c r="E2871" s="30" t="s">
        <v>91</v>
      </c>
      <c r="F2871" s="29" t="s">
        <v>89</v>
      </c>
      <c r="G2871" s="32">
        <v>48.19</v>
      </c>
      <c r="H2871" s="22">
        <v>44409</v>
      </c>
      <c r="I2871" s="23">
        <v>44423</v>
      </c>
      <c r="J2871">
        <f t="shared" si="264"/>
        <v>15</v>
      </c>
      <c r="K2871" s="2">
        <f t="shared" si="265"/>
        <v>44416</v>
      </c>
      <c r="L2871" s="9">
        <f t="shared" si="266"/>
        <v>15</v>
      </c>
      <c r="M2871" s="2">
        <f t="shared" si="267"/>
        <v>44416</v>
      </c>
      <c r="N2871" s="22">
        <v>44421</v>
      </c>
      <c r="O2871" s="22">
        <v>44424</v>
      </c>
      <c r="P2871" s="22">
        <v>44421.5</v>
      </c>
      <c r="Q2871">
        <f t="shared" si="268"/>
        <v>5.5</v>
      </c>
      <c r="R2871" s="33">
        <f t="shared" si="269"/>
        <v>265.04499999999996</v>
      </c>
    </row>
    <row r="2872" spans="1:18" x14ac:dyDescent="0.35">
      <c r="A2872" t="s">
        <v>390</v>
      </c>
      <c r="B2872" s="29" t="s">
        <v>313</v>
      </c>
      <c r="C2872" s="22">
        <v>44421</v>
      </c>
      <c r="D2872" s="30" t="s">
        <v>92</v>
      </c>
      <c r="E2872" s="30" t="s">
        <v>93</v>
      </c>
      <c r="F2872" s="29" t="s">
        <v>89</v>
      </c>
      <c r="G2872" s="32">
        <v>48.19</v>
      </c>
      <c r="H2872" s="22">
        <v>44409</v>
      </c>
      <c r="I2872" s="23">
        <v>44423</v>
      </c>
      <c r="J2872">
        <f t="shared" si="264"/>
        <v>15</v>
      </c>
      <c r="K2872" s="2">
        <f t="shared" si="265"/>
        <v>44416</v>
      </c>
      <c r="L2872" s="9">
        <f t="shared" si="266"/>
        <v>15</v>
      </c>
      <c r="M2872" s="2">
        <f t="shared" si="267"/>
        <v>44416</v>
      </c>
      <c r="N2872" s="22">
        <v>44421</v>
      </c>
      <c r="O2872" s="22">
        <v>44424</v>
      </c>
      <c r="P2872" s="22">
        <v>44421.5</v>
      </c>
      <c r="Q2872">
        <f t="shared" si="268"/>
        <v>5.5</v>
      </c>
      <c r="R2872" s="33">
        <f t="shared" si="269"/>
        <v>265.04499999999996</v>
      </c>
    </row>
    <row r="2873" spans="1:18" x14ac:dyDescent="0.35">
      <c r="A2873" t="s">
        <v>390</v>
      </c>
      <c r="B2873" s="29" t="s">
        <v>313</v>
      </c>
      <c r="C2873" s="22">
        <v>44421</v>
      </c>
      <c r="D2873" s="30" t="s">
        <v>99</v>
      </c>
      <c r="E2873" s="30" t="s">
        <v>100</v>
      </c>
      <c r="F2873" s="29" t="s">
        <v>109</v>
      </c>
      <c r="G2873" s="32">
        <v>103</v>
      </c>
      <c r="H2873" s="22">
        <v>44409</v>
      </c>
      <c r="I2873" s="23">
        <v>44423</v>
      </c>
      <c r="J2873">
        <f t="shared" si="264"/>
        <v>15</v>
      </c>
      <c r="K2873" s="2">
        <f t="shared" si="265"/>
        <v>44416</v>
      </c>
      <c r="L2873" s="9">
        <f t="shared" si="266"/>
        <v>15</v>
      </c>
      <c r="M2873" s="2">
        <f t="shared" si="267"/>
        <v>44416</v>
      </c>
      <c r="N2873" s="22">
        <v>44421</v>
      </c>
      <c r="O2873" s="22">
        <v>44426</v>
      </c>
      <c r="P2873" s="22">
        <v>44425.5</v>
      </c>
      <c r="Q2873">
        <f t="shared" si="268"/>
        <v>9.5</v>
      </c>
      <c r="R2873" s="33">
        <f t="shared" si="269"/>
        <v>978.5</v>
      </c>
    </row>
    <row r="2874" spans="1:18" x14ac:dyDescent="0.35">
      <c r="A2874" t="s">
        <v>390</v>
      </c>
      <c r="B2874" s="29" t="s">
        <v>313</v>
      </c>
      <c r="C2874" s="22">
        <v>44421</v>
      </c>
      <c r="D2874" s="30" t="s">
        <v>87</v>
      </c>
      <c r="E2874" s="30" t="s">
        <v>88</v>
      </c>
      <c r="F2874" s="29" t="s">
        <v>89</v>
      </c>
      <c r="G2874" s="32">
        <v>336.61</v>
      </c>
      <c r="H2874" s="22">
        <v>44409</v>
      </c>
      <c r="I2874" s="23">
        <v>44423</v>
      </c>
      <c r="J2874">
        <f t="shared" si="264"/>
        <v>15</v>
      </c>
      <c r="K2874" s="2">
        <f t="shared" si="265"/>
        <v>44416</v>
      </c>
      <c r="L2874" s="9">
        <f t="shared" si="266"/>
        <v>15</v>
      </c>
      <c r="M2874" s="2">
        <f t="shared" si="267"/>
        <v>44416</v>
      </c>
      <c r="N2874" s="22">
        <v>44421</v>
      </c>
      <c r="O2874" s="22">
        <v>44424</v>
      </c>
      <c r="P2874" s="22">
        <v>44421.5</v>
      </c>
      <c r="Q2874">
        <f t="shared" si="268"/>
        <v>5.5</v>
      </c>
      <c r="R2874" s="33">
        <f t="shared" si="269"/>
        <v>1851.355</v>
      </c>
    </row>
    <row r="2875" spans="1:18" x14ac:dyDescent="0.35">
      <c r="A2875" t="s">
        <v>390</v>
      </c>
      <c r="B2875" s="29" t="s">
        <v>313</v>
      </c>
      <c r="C2875" s="22">
        <v>44421</v>
      </c>
      <c r="D2875" s="30" t="s">
        <v>90</v>
      </c>
      <c r="E2875" s="30" t="s">
        <v>91</v>
      </c>
      <c r="F2875" s="29" t="s">
        <v>89</v>
      </c>
      <c r="G2875" s="32">
        <v>74.97</v>
      </c>
      <c r="H2875" s="22">
        <v>44409</v>
      </c>
      <c r="I2875" s="23">
        <v>44423</v>
      </c>
      <c r="J2875">
        <f t="shared" ref="J2875:J2937" si="270">I2875-H2875+1</f>
        <v>15</v>
      </c>
      <c r="K2875" s="2">
        <f t="shared" ref="K2875:K2937" si="271">(H2875+I2875)/2</f>
        <v>44416</v>
      </c>
      <c r="L2875" s="9">
        <f t="shared" si="266"/>
        <v>15</v>
      </c>
      <c r="M2875" s="2">
        <f t="shared" si="267"/>
        <v>44416</v>
      </c>
      <c r="N2875" s="22">
        <v>44421</v>
      </c>
      <c r="O2875" s="22">
        <v>44424</v>
      </c>
      <c r="P2875" s="22">
        <v>44421.5</v>
      </c>
      <c r="Q2875">
        <f t="shared" si="268"/>
        <v>5.5</v>
      </c>
      <c r="R2875" s="33">
        <f t="shared" si="269"/>
        <v>412.33499999999998</v>
      </c>
    </row>
    <row r="2876" spans="1:18" x14ac:dyDescent="0.35">
      <c r="A2876" t="s">
        <v>390</v>
      </c>
      <c r="B2876" s="29" t="s">
        <v>313</v>
      </c>
      <c r="C2876" s="22">
        <v>44421</v>
      </c>
      <c r="D2876" s="30" t="s">
        <v>92</v>
      </c>
      <c r="E2876" s="30" t="s">
        <v>93</v>
      </c>
      <c r="F2876" s="29" t="s">
        <v>89</v>
      </c>
      <c r="G2876" s="32">
        <v>74.97</v>
      </c>
      <c r="H2876" s="22">
        <v>44409</v>
      </c>
      <c r="I2876" s="23">
        <v>44423</v>
      </c>
      <c r="J2876">
        <f t="shared" si="270"/>
        <v>15</v>
      </c>
      <c r="K2876" s="2">
        <f t="shared" si="271"/>
        <v>44416</v>
      </c>
      <c r="L2876" s="9">
        <f t="shared" si="266"/>
        <v>15</v>
      </c>
      <c r="M2876" s="2">
        <f t="shared" si="267"/>
        <v>44416</v>
      </c>
      <c r="N2876" s="22">
        <v>44421</v>
      </c>
      <c r="O2876" s="22">
        <v>44424</v>
      </c>
      <c r="P2876" s="22">
        <v>44421.5</v>
      </c>
      <c r="Q2876">
        <f t="shared" si="268"/>
        <v>5.5</v>
      </c>
      <c r="R2876" s="33">
        <f t="shared" si="269"/>
        <v>412.33499999999998</v>
      </c>
    </row>
    <row r="2877" spans="1:18" x14ac:dyDescent="0.35">
      <c r="A2877" t="s">
        <v>390</v>
      </c>
      <c r="B2877" s="29" t="s">
        <v>313</v>
      </c>
      <c r="C2877" s="22">
        <v>44421</v>
      </c>
      <c r="D2877" s="30" t="s">
        <v>99</v>
      </c>
      <c r="E2877" s="30" t="s">
        <v>100</v>
      </c>
      <c r="F2877" s="29" t="s">
        <v>109</v>
      </c>
      <c r="G2877" s="32">
        <v>122</v>
      </c>
      <c r="H2877" s="22">
        <v>44409</v>
      </c>
      <c r="I2877" s="23">
        <v>44423</v>
      </c>
      <c r="J2877">
        <f t="shared" si="270"/>
        <v>15</v>
      </c>
      <c r="K2877" s="2">
        <f t="shared" si="271"/>
        <v>44416</v>
      </c>
      <c r="L2877" s="9">
        <f t="shared" si="266"/>
        <v>15</v>
      </c>
      <c r="M2877" s="2">
        <f t="shared" si="267"/>
        <v>44416</v>
      </c>
      <c r="N2877" s="22">
        <v>44421</v>
      </c>
      <c r="O2877" s="22">
        <v>44426</v>
      </c>
      <c r="P2877" s="22">
        <v>44425.5</v>
      </c>
      <c r="Q2877">
        <f t="shared" si="268"/>
        <v>9.5</v>
      </c>
      <c r="R2877" s="33">
        <f t="shared" si="269"/>
        <v>1159</v>
      </c>
    </row>
    <row r="2878" spans="1:18" x14ac:dyDescent="0.35">
      <c r="A2878" t="s">
        <v>390</v>
      </c>
      <c r="B2878" s="29" t="s">
        <v>313</v>
      </c>
      <c r="C2878" s="22">
        <v>44421</v>
      </c>
      <c r="D2878" s="30" t="s">
        <v>87</v>
      </c>
      <c r="E2878" s="30" t="s">
        <v>88</v>
      </c>
      <c r="F2878" s="29" t="s">
        <v>89</v>
      </c>
      <c r="G2878" s="32">
        <v>223.25</v>
      </c>
      <c r="H2878" s="22">
        <v>44409</v>
      </c>
      <c r="I2878" s="23">
        <v>44423</v>
      </c>
      <c r="J2878">
        <f t="shared" si="270"/>
        <v>15</v>
      </c>
      <c r="K2878" s="2">
        <f t="shared" si="271"/>
        <v>44416</v>
      </c>
      <c r="L2878" s="9">
        <f t="shared" si="266"/>
        <v>15</v>
      </c>
      <c r="M2878" s="2">
        <f t="shared" si="267"/>
        <v>44416</v>
      </c>
      <c r="N2878" s="22">
        <v>44421</v>
      </c>
      <c r="O2878" s="22">
        <v>44424</v>
      </c>
      <c r="P2878" s="22">
        <v>44421.5</v>
      </c>
      <c r="Q2878">
        <f t="shared" si="268"/>
        <v>5.5</v>
      </c>
      <c r="R2878" s="33">
        <f t="shared" si="269"/>
        <v>1227.875</v>
      </c>
    </row>
    <row r="2879" spans="1:18" x14ac:dyDescent="0.35">
      <c r="A2879" t="s">
        <v>390</v>
      </c>
      <c r="B2879" s="29" t="s">
        <v>313</v>
      </c>
      <c r="C2879" s="22">
        <v>44421</v>
      </c>
      <c r="D2879" s="30" t="s">
        <v>90</v>
      </c>
      <c r="E2879" s="30" t="s">
        <v>91</v>
      </c>
      <c r="F2879" s="29" t="s">
        <v>89</v>
      </c>
      <c r="G2879" s="32">
        <v>41.54</v>
      </c>
      <c r="H2879" s="22">
        <v>44409</v>
      </c>
      <c r="I2879" s="23">
        <v>44423</v>
      </c>
      <c r="J2879">
        <f t="shared" si="270"/>
        <v>15</v>
      </c>
      <c r="K2879" s="2">
        <f t="shared" si="271"/>
        <v>44416</v>
      </c>
      <c r="L2879" s="9">
        <f t="shared" si="266"/>
        <v>15</v>
      </c>
      <c r="M2879" s="2">
        <f t="shared" si="267"/>
        <v>44416</v>
      </c>
      <c r="N2879" s="22">
        <v>44421</v>
      </c>
      <c r="O2879" s="22">
        <v>44424</v>
      </c>
      <c r="P2879" s="22">
        <v>44421.5</v>
      </c>
      <c r="Q2879">
        <f t="shared" si="268"/>
        <v>5.5</v>
      </c>
      <c r="R2879" s="33">
        <f t="shared" si="269"/>
        <v>228.47</v>
      </c>
    </row>
    <row r="2880" spans="1:18" x14ac:dyDescent="0.35">
      <c r="A2880" t="s">
        <v>390</v>
      </c>
      <c r="B2880" s="29" t="s">
        <v>313</v>
      </c>
      <c r="C2880" s="22">
        <v>44421</v>
      </c>
      <c r="D2880" s="30" t="s">
        <v>92</v>
      </c>
      <c r="E2880" s="30" t="s">
        <v>93</v>
      </c>
      <c r="F2880" s="29" t="s">
        <v>89</v>
      </c>
      <c r="G2880" s="32">
        <v>41.54</v>
      </c>
      <c r="H2880" s="22">
        <v>44409</v>
      </c>
      <c r="I2880" s="23">
        <v>44423</v>
      </c>
      <c r="J2880">
        <f t="shared" si="270"/>
        <v>15</v>
      </c>
      <c r="K2880" s="2">
        <f t="shared" si="271"/>
        <v>44416</v>
      </c>
      <c r="L2880" s="9">
        <f t="shared" si="266"/>
        <v>15</v>
      </c>
      <c r="M2880" s="2">
        <f t="shared" si="267"/>
        <v>44416</v>
      </c>
      <c r="N2880" s="22">
        <v>44421</v>
      </c>
      <c r="O2880" s="22">
        <v>44424</v>
      </c>
      <c r="P2880" s="22">
        <v>44421.5</v>
      </c>
      <c r="Q2880">
        <f t="shared" si="268"/>
        <v>5.5</v>
      </c>
      <c r="R2880" s="33">
        <f t="shared" si="269"/>
        <v>228.47</v>
      </c>
    </row>
    <row r="2881" spans="1:18" x14ac:dyDescent="0.35">
      <c r="A2881" t="s">
        <v>390</v>
      </c>
      <c r="B2881" s="29" t="s">
        <v>313</v>
      </c>
      <c r="C2881" s="22">
        <v>44421</v>
      </c>
      <c r="D2881" s="30" t="s">
        <v>87</v>
      </c>
      <c r="E2881" s="30" t="s">
        <v>88</v>
      </c>
      <c r="F2881" s="29" t="s">
        <v>89</v>
      </c>
      <c r="G2881" s="32">
        <v>756.19</v>
      </c>
      <c r="H2881" s="22">
        <v>44409</v>
      </c>
      <c r="I2881" s="23">
        <v>44423</v>
      </c>
      <c r="J2881">
        <f t="shared" si="270"/>
        <v>15</v>
      </c>
      <c r="K2881" s="2">
        <f t="shared" si="271"/>
        <v>44416</v>
      </c>
      <c r="L2881" s="9">
        <f t="shared" si="266"/>
        <v>15</v>
      </c>
      <c r="M2881" s="2">
        <f t="shared" si="267"/>
        <v>44416</v>
      </c>
      <c r="N2881" s="22">
        <v>44421</v>
      </c>
      <c r="O2881" s="22">
        <v>44424</v>
      </c>
      <c r="P2881" s="22">
        <v>44421.5</v>
      </c>
      <c r="Q2881">
        <f t="shared" si="268"/>
        <v>5.5</v>
      </c>
      <c r="R2881" s="33">
        <f t="shared" si="269"/>
        <v>4159.0450000000001</v>
      </c>
    </row>
    <row r="2882" spans="1:18" x14ac:dyDescent="0.35">
      <c r="A2882" t="s">
        <v>390</v>
      </c>
      <c r="B2882" s="29" t="s">
        <v>313</v>
      </c>
      <c r="C2882" s="22">
        <v>44421</v>
      </c>
      <c r="D2882" s="30" t="s">
        <v>90</v>
      </c>
      <c r="E2882" s="30" t="s">
        <v>91</v>
      </c>
      <c r="F2882" s="29" t="s">
        <v>89</v>
      </c>
      <c r="G2882" s="32">
        <v>101.05</v>
      </c>
      <c r="H2882" s="22">
        <v>44409</v>
      </c>
      <c r="I2882" s="23">
        <v>44423</v>
      </c>
      <c r="J2882">
        <f t="shared" si="270"/>
        <v>15</v>
      </c>
      <c r="K2882" s="2">
        <f t="shared" si="271"/>
        <v>44416</v>
      </c>
      <c r="L2882" s="9">
        <f t="shared" si="266"/>
        <v>15</v>
      </c>
      <c r="M2882" s="2">
        <f t="shared" si="267"/>
        <v>44416</v>
      </c>
      <c r="N2882" s="22">
        <v>44421</v>
      </c>
      <c r="O2882" s="22">
        <v>44424</v>
      </c>
      <c r="P2882" s="22">
        <v>44421.5</v>
      </c>
      <c r="Q2882">
        <f t="shared" si="268"/>
        <v>5.5</v>
      </c>
      <c r="R2882" s="33">
        <f t="shared" si="269"/>
        <v>555.77499999999998</v>
      </c>
    </row>
    <row r="2883" spans="1:18" x14ac:dyDescent="0.35">
      <c r="A2883" t="s">
        <v>390</v>
      </c>
      <c r="B2883" s="29" t="s">
        <v>313</v>
      </c>
      <c r="C2883" s="22">
        <v>44421</v>
      </c>
      <c r="D2883" s="30" t="s">
        <v>92</v>
      </c>
      <c r="E2883" s="30" t="s">
        <v>93</v>
      </c>
      <c r="F2883" s="29" t="s">
        <v>89</v>
      </c>
      <c r="G2883" s="32">
        <v>101.05</v>
      </c>
      <c r="H2883" s="22">
        <v>44409</v>
      </c>
      <c r="I2883" s="23">
        <v>44423</v>
      </c>
      <c r="J2883">
        <f t="shared" si="270"/>
        <v>15</v>
      </c>
      <c r="K2883" s="2">
        <f t="shared" si="271"/>
        <v>44416</v>
      </c>
      <c r="L2883" s="9">
        <f t="shared" si="266"/>
        <v>15</v>
      </c>
      <c r="M2883" s="2">
        <f t="shared" si="267"/>
        <v>44416</v>
      </c>
      <c r="N2883" s="22">
        <v>44421</v>
      </c>
      <c r="O2883" s="22">
        <v>44424</v>
      </c>
      <c r="P2883" s="22">
        <v>44421.5</v>
      </c>
      <c r="Q2883">
        <f t="shared" si="268"/>
        <v>5.5</v>
      </c>
      <c r="R2883" s="33">
        <f t="shared" si="269"/>
        <v>555.77499999999998</v>
      </c>
    </row>
    <row r="2884" spans="1:18" x14ac:dyDescent="0.35">
      <c r="A2884" t="s">
        <v>390</v>
      </c>
      <c r="B2884" s="29" t="s">
        <v>313</v>
      </c>
      <c r="C2884" s="22">
        <v>44421</v>
      </c>
      <c r="D2884" s="30" t="s">
        <v>99</v>
      </c>
      <c r="E2884" s="30" t="s">
        <v>100</v>
      </c>
      <c r="F2884" s="29" t="s">
        <v>109</v>
      </c>
      <c r="G2884" s="32">
        <v>171</v>
      </c>
      <c r="H2884" s="22">
        <v>44409</v>
      </c>
      <c r="I2884" s="23">
        <v>44423</v>
      </c>
      <c r="J2884">
        <f t="shared" si="270"/>
        <v>15</v>
      </c>
      <c r="K2884" s="2">
        <f t="shared" si="271"/>
        <v>44416</v>
      </c>
      <c r="L2884" s="9">
        <f t="shared" si="266"/>
        <v>15</v>
      </c>
      <c r="M2884" s="2">
        <f t="shared" si="267"/>
        <v>44416</v>
      </c>
      <c r="N2884" s="22">
        <v>44421</v>
      </c>
      <c r="O2884" s="22">
        <v>44426</v>
      </c>
      <c r="P2884" s="22">
        <v>44425.5</v>
      </c>
      <c r="Q2884">
        <f t="shared" si="268"/>
        <v>9.5</v>
      </c>
      <c r="R2884" s="33">
        <f t="shared" si="269"/>
        <v>1624.5</v>
      </c>
    </row>
    <row r="2885" spans="1:18" x14ac:dyDescent="0.35">
      <c r="A2885" t="s">
        <v>390</v>
      </c>
      <c r="B2885" s="29" t="s">
        <v>313</v>
      </c>
      <c r="C2885" s="22">
        <v>44421</v>
      </c>
      <c r="D2885" s="30" t="s">
        <v>369</v>
      </c>
      <c r="E2885" s="30" t="s">
        <v>370</v>
      </c>
      <c r="F2885" s="29" t="s">
        <v>89</v>
      </c>
      <c r="G2885" s="32">
        <v>19397.870000000003</v>
      </c>
      <c r="H2885" s="22">
        <v>44409</v>
      </c>
      <c r="I2885" s="23">
        <v>44423</v>
      </c>
      <c r="J2885">
        <f t="shared" si="270"/>
        <v>15</v>
      </c>
      <c r="K2885" s="2">
        <f t="shared" si="271"/>
        <v>44416</v>
      </c>
      <c r="L2885" s="9">
        <f t="shared" si="266"/>
        <v>15</v>
      </c>
      <c r="M2885" s="2">
        <f t="shared" si="267"/>
        <v>44416</v>
      </c>
      <c r="N2885" s="22">
        <v>44421</v>
      </c>
      <c r="O2885" s="22">
        <v>44424</v>
      </c>
      <c r="P2885" s="22">
        <v>44421.5</v>
      </c>
      <c r="Q2885">
        <f t="shared" si="268"/>
        <v>5.5</v>
      </c>
      <c r="R2885" s="33">
        <f t="shared" si="269"/>
        <v>106688.28500000002</v>
      </c>
    </row>
    <row r="2886" spans="1:18" x14ac:dyDescent="0.35">
      <c r="A2886" t="s">
        <v>390</v>
      </c>
      <c r="B2886" s="29" t="s">
        <v>313</v>
      </c>
      <c r="C2886" s="22">
        <v>44421</v>
      </c>
      <c r="D2886" s="30" t="s">
        <v>87</v>
      </c>
      <c r="E2886" s="30" t="s">
        <v>88</v>
      </c>
      <c r="F2886" s="29" t="s">
        <v>89</v>
      </c>
      <c r="G2886" s="32">
        <v>3175769.8100000019</v>
      </c>
      <c r="H2886" s="22">
        <v>44409</v>
      </c>
      <c r="I2886" s="23">
        <v>44423</v>
      </c>
      <c r="J2886">
        <f t="shared" si="270"/>
        <v>15</v>
      </c>
      <c r="K2886" s="2">
        <f t="shared" si="271"/>
        <v>44416</v>
      </c>
      <c r="L2886" s="9">
        <f t="shared" si="266"/>
        <v>15</v>
      </c>
      <c r="M2886" s="2">
        <f t="shared" si="267"/>
        <v>44416</v>
      </c>
      <c r="N2886" s="22">
        <v>44421</v>
      </c>
      <c r="O2886" s="22">
        <v>44424</v>
      </c>
      <c r="P2886" s="22">
        <v>44421.5</v>
      </c>
      <c r="Q2886">
        <f t="shared" si="268"/>
        <v>5.5</v>
      </c>
      <c r="R2886" s="33">
        <f t="shared" si="269"/>
        <v>17466733.955000009</v>
      </c>
    </row>
    <row r="2887" spans="1:18" x14ac:dyDescent="0.35">
      <c r="A2887" t="s">
        <v>390</v>
      </c>
      <c r="B2887" s="29" t="s">
        <v>313</v>
      </c>
      <c r="C2887" s="22">
        <v>44421</v>
      </c>
      <c r="D2887" s="30" t="s">
        <v>90</v>
      </c>
      <c r="E2887" s="30" t="s">
        <v>91</v>
      </c>
      <c r="F2887" s="29" t="s">
        <v>89</v>
      </c>
      <c r="G2887" s="32">
        <v>377803.58000000013</v>
      </c>
      <c r="H2887" s="22">
        <v>44409</v>
      </c>
      <c r="I2887" s="23">
        <v>44423</v>
      </c>
      <c r="J2887">
        <f t="shared" si="270"/>
        <v>15</v>
      </c>
      <c r="K2887" s="2">
        <f t="shared" si="271"/>
        <v>44416</v>
      </c>
      <c r="L2887" s="9">
        <f t="shared" si="266"/>
        <v>15</v>
      </c>
      <c r="M2887" s="2">
        <f t="shared" si="267"/>
        <v>44416</v>
      </c>
      <c r="N2887" s="22">
        <v>44421</v>
      </c>
      <c r="O2887" s="22">
        <v>44424</v>
      </c>
      <c r="P2887" s="22">
        <v>44421.5</v>
      </c>
      <c r="Q2887">
        <f t="shared" si="268"/>
        <v>5.5</v>
      </c>
      <c r="R2887" s="33">
        <f t="shared" si="269"/>
        <v>2077919.6900000006</v>
      </c>
    </row>
    <row r="2888" spans="1:18" x14ac:dyDescent="0.35">
      <c r="A2888" t="s">
        <v>390</v>
      </c>
      <c r="B2888" s="29" t="s">
        <v>313</v>
      </c>
      <c r="C2888" s="22">
        <v>44421</v>
      </c>
      <c r="D2888" s="30" t="s">
        <v>92</v>
      </c>
      <c r="E2888" s="30" t="s">
        <v>93</v>
      </c>
      <c r="F2888" s="29" t="s">
        <v>89</v>
      </c>
      <c r="G2888" s="32">
        <v>377803.59000000008</v>
      </c>
      <c r="H2888" s="22">
        <v>44409</v>
      </c>
      <c r="I2888" s="23">
        <v>44423</v>
      </c>
      <c r="J2888">
        <f t="shared" si="270"/>
        <v>15</v>
      </c>
      <c r="K2888" s="2">
        <f t="shared" si="271"/>
        <v>44416</v>
      </c>
      <c r="L2888" s="9">
        <f t="shared" si="266"/>
        <v>15</v>
      </c>
      <c r="M2888" s="2">
        <f t="shared" si="267"/>
        <v>44416</v>
      </c>
      <c r="N2888" s="22">
        <v>44421</v>
      </c>
      <c r="O2888" s="22">
        <v>44424</v>
      </c>
      <c r="P2888" s="22">
        <v>44421.5</v>
      </c>
      <c r="Q2888">
        <f t="shared" si="268"/>
        <v>5.5</v>
      </c>
      <c r="R2888" s="33">
        <f t="shared" si="269"/>
        <v>2077919.7450000006</v>
      </c>
    </row>
    <row r="2889" spans="1:18" x14ac:dyDescent="0.35">
      <c r="A2889" t="s">
        <v>390</v>
      </c>
      <c r="B2889" s="29" t="s">
        <v>313</v>
      </c>
      <c r="C2889" s="22">
        <v>44421</v>
      </c>
      <c r="D2889" s="30" t="s">
        <v>99</v>
      </c>
      <c r="E2889" s="30" t="s">
        <v>100</v>
      </c>
      <c r="F2889" s="29" t="s">
        <v>109</v>
      </c>
      <c r="G2889" s="32">
        <v>711409</v>
      </c>
      <c r="H2889" s="22">
        <v>44409</v>
      </c>
      <c r="I2889" s="23">
        <v>44423</v>
      </c>
      <c r="J2889">
        <f t="shared" si="270"/>
        <v>15</v>
      </c>
      <c r="K2889" s="2">
        <f t="shared" si="271"/>
        <v>44416</v>
      </c>
      <c r="L2889" s="9">
        <f t="shared" si="266"/>
        <v>15</v>
      </c>
      <c r="M2889" s="2">
        <f t="shared" si="267"/>
        <v>44416</v>
      </c>
      <c r="N2889" s="22">
        <v>44421</v>
      </c>
      <c r="O2889" s="22">
        <v>44426</v>
      </c>
      <c r="P2889" s="22">
        <v>44425.5</v>
      </c>
      <c r="Q2889">
        <f t="shared" si="268"/>
        <v>9.5</v>
      </c>
      <c r="R2889" s="33">
        <f t="shared" si="269"/>
        <v>6758385.5</v>
      </c>
    </row>
    <row r="2890" spans="1:18" x14ac:dyDescent="0.35">
      <c r="A2890" t="s">
        <v>390</v>
      </c>
      <c r="B2890" s="29" t="s">
        <v>313</v>
      </c>
      <c r="C2890" s="22">
        <v>44421</v>
      </c>
      <c r="D2890" s="30" t="s">
        <v>94</v>
      </c>
      <c r="E2890" s="30" t="s">
        <v>95</v>
      </c>
      <c r="F2890" s="29" t="s">
        <v>89</v>
      </c>
      <c r="G2890" s="32">
        <v>117.77</v>
      </c>
      <c r="H2890" s="22">
        <v>44409</v>
      </c>
      <c r="I2890" s="23">
        <v>44423</v>
      </c>
      <c r="J2890">
        <f t="shared" si="270"/>
        <v>15</v>
      </c>
      <c r="K2890" s="2">
        <f t="shared" si="271"/>
        <v>44416</v>
      </c>
      <c r="L2890" s="9">
        <f t="shared" si="266"/>
        <v>15</v>
      </c>
      <c r="M2890" s="2">
        <f t="shared" si="267"/>
        <v>44416</v>
      </c>
      <c r="N2890" s="22">
        <v>44421</v>
      </c>
      <c r="O2890" s="22">
        <v>44424</v>
      </c>
      <c r="P2890" s="22">
        <v>44421.5</v>
      </c>
      <c r="Q2890">
        <f t="shared" si="268"/>
        <v>5.5</v>
      </c>
      <c r="R2890" s="33">
        <f t="shared" si="269"/>
        <v>647.73500000000001</v>
      </c>
    </row>
    <row r="2891" spans="1:18" x14ac:dyDescent="0.35">
      <c r="A2891" t="s">
        <v>390</v>
      </c>
      <c r="B2891" s="29" t="s">
        <v>313</v>
      </c>
      <c r="C2891" s="22">
        <v>44421</v>
      </c>
      <c r="D2891" s="30" t="s">
        <v>96</v>
      </c>
      <c r="E2891" s="30" t="s">
        <v>97</v>
      </c>
      <c r="F2891" s="29" t="s">
        <v>89</v>
      </c>
      <c r="G2891" s="32">
        <v>117.77</v>
      </c>
      <c r="H2891" s="22">
        <v>44409</v>
      </c>
      <c r="I2891" s="23">
        <v>44423</v>
      </c>
      <c r="J2891">
        <f t="shared" si="270"/>
        <v>15</v>
      </c>
      <c r="K2891" s="2">
        <f t="shared" si="271"/>
        <v>44416</v>
      </c>
      <c r="L2891" s="9">
        <f t="shared" ref="L2891:L2954" si="272">I2891-H2891+1</f>
        <v>15</v>
      </c>
      <c r="M2891" s="2">
        <f t="shared" ref="M2891:M2954" si="273">(H2891+I2891)/2</f>
        <v>44416</v>
      </c>
      <c r="N2891" s="22">
        <v>44421</v>
      </c>
      <c r="O2891" s="22">
        <v>44424</v>
      </c>
      <c r="P2891" s="22">
        <v>44421.5</v>
      </c>
      <c r="Q2891">
        <f t="shared" ref="Q2891:Q2954" si="274">P2891-M2891</f>
        <v>5.5</v>
      </c>
      <c r="R2891" s="33">
        <f t="shared" ref="R2891:R2954" si="275">Q2891*G2891</f>
        <v>647.73500000000001</v>
      </c>
    </row>
    <row r="2892" spans="1:18" x14ac:dyDescent="0.35">
      <c r="A2892" t="s">
        <v>390</v>
      </c>
      <c r="B2892" s="29" t="s">
        <v>313</v>
      </c>
      <c r="C2892" s="22">
        <v>44421</v>
      </c>
      <c r="D2892" s="30" t="s">
        <v>107</v>
      </c>
      <c r="E2892" s="30" t="s">
        <v>108</v>
      </c>
      <c r="F2892" s="29" t="s">
        <v>101</v>
      </c>
      <c r="G2892" s="32">
        <v>42.69</v>
      </c>
      <c r="H2892" s="22">
        <v>44409</v>
      </c>
      <c r="I2892" s="23">
        <v>44423</v>
      </c>
      <c r="J2892">
        <f t="shared" si="270"/>
        <v>15</v>
      </c>
      <c r="K2892" s="2">
        <f t="shared" si="271"/>
        <v>44416</v>
      </c>
      <c r="L2892" s="9">
        <f t="shared" si="272"/>
        <v>15</v>
      </c>
      <c r="M2892" s="2">
        <f t="shared" si="273"/>
        <v>44416</v>
      </c>
      <c r="N2892" s="22">
        <v>44421</v>
      </c>
      <c r="O2892" s="22">
        <v>44424</v>
      </c>
      <c r="P2892" s="22">
        <v>44421.5</v>
      </c>
      <c r="Q2892">
        <f t="shared" si="274"/>
        <v>5.5</v>
      </c>
      <c r="R2892" s="33">
        <f t="shared" si="275"/>
        <v>234.79499999999999</v>
      </c>
    </row>
    <row r="2893" spans="1:18" x14ac:dyDescent="0.35">
      <c r="A2893" t="s">
        <v>390</v>
      </c>
      <c r="B2893" s="29" t="s">
        <v>313</v>
      </c>
      <c r="C2893" s="22">
        <v>44421</v>
      </c>
      <c r="D2893" s="30" t="s">
        <v>94</v>
      </c>
      <c r="E2893" s="30" t="s">
        <v>95</v>
      </c>
      <c r="F2893" s="29" t="s">
        <v>89</v>
      </c>
      <c r="G2893" s="32">
        <v>206.05</v>
      </c>
      <c r="H2893" s="22">
        <v>44409</v>
      </c>
      <c r="I2893" s="23">
        <v>44423</v>
      </c>
      <c r="J2893">
        <f t="shared" si="270"/>
        <v>15</v>
      </c>
      <c r="K2893" s="2">
        <f t="shared" si="271"/>
        <v>44416</v>
      </c>
      <c r="L2893" s="9">
        <f t="shared" si="272"/>
        <v>15</v>
      </c>
      <c r="M2893" s="2">
        <f t="shared" si="273"/>
        <v>44416</v>
      </c>
      <c r="N2893" s="22">
        <v>44421</v>
      </c>
      <c r="O2893" s="22">
        <v>44424</v>
      </c>
      <c r="P2893" s="22">
        <v>44421.5</v>
      </c>
      <c r="Q2893">
        <f t="shared" si="274"/>
        <v>5.5</v>
      </c>
      <c r="R2893" s="33">
        <f t="shared" si="275"/>
        <v>1133.2750000000001</v>
      </c>
    </row>
    <row r="2894" spans="1:18" x14ac:dyDescent="0.35">
      <c r="A2894" t="s">
        <v>390</v>
      </c>
      <c r="B2894" s="29" t="s">
        <v>313</v>
      </c>
      <c r="C2894" s="22">
        <v>44421</v>
      </c>
      <c r="D2894" s="30" t="s">
        <v>96</v>
      </c>
      <c r="E2894" s="30" t="s">
        <v>97</v>
      </c>
      <c r="F2894" s="29" t="s">
        <v>89</v>
      </c>
      <c r="G2894" s="32">
        <v>206.05</v>
      </c>
      <c r="H2894" s="22">
        <v>44409</v>
      </c>
      <c r="I2894" s="23">
        <v>44423</v>
      </c>
      <c r="J2894">
        <f t="shared" si="270"/>
        <v>15</v>
      </c>
      <c r="K2894" s="2">
        <f t="shared" si="271"/>
        <v>44416</v>
      </c>
      <c r="L2894" s="9">
        <f t="shared" si="272"/>
        <v>15</v>
      </c>
      <c r="M2894" s="2">
        <f t="shared" si="273"/>
        <v>44416</v>
      </c>
      <c r="N2894" s="22">
        <v>44421</v>
      </c>
      <c r="O2894" s="22">
        <v>44424</v>
      </c>
      <c r="P2894" s="22">
        <v>44421.5</v>
      </c>
      <c r="Q2894">
        <f t="shared" si="274"/>
        <v>5.5</v>
      </c>
      <c r="R2894" s="33">
        <f t="shared" si="275"/>
        <v>1133.2750000000001</v>
      </c>
    </row>
    <row r="2895" spans="1:18" x14ac:dyDescent="0.35">
      <c r="A2895" t="s">
        <v>390</v>
      </c>
      <c r="B2895" s="29" t="s">
        <v>313</v>
      </c>
      <c r="C2895" s="22">
        <v>44421</v>
      </c>
      <c r="D2895" s="30" t="s">
        <v>94</v>
      </c>
      <c r="E2895" s="30" t="s">
        <v>95</v>
      </c>
      <c r="F2895" s="29" t="s">
        <v>89</v>
      </c>
      <c r="G2895" s="32">
        <v>320.57</v>
      </c>
      <c r="H2895" s="22">
        <v>44409</v>
      </c>
      <c r="I2895" s="23">
        <v>44423</v>
      </c>
      <c r="J2895">
        <f t="shared" si="270"/>
        <v>15</v>
      </c>
      <c r="K2895" s="2">
        <f t="shared" si="271"/>
        <v>44416</v>
      </c>
      <c r="L2895" s="9">
        <f t="shared" si="272"/>
        <v>15</v>
      </c>
      <c r="M2895" s="2">
        <f t="shared" si="273"/>
        <v>44416</v>
      </c>
      <c r="N2895" s="22">
        <v>44421</v>
      </c>
      <c r="O2895" s="22">
        <v>44424</v>
      </c>
      <c r="P2895" s="22">
        <v>44421.5</v>
      </c>
      <c r="Q2895">
        <f t="shared" si="274"/>
        <v>5.5</v>
      </c>
      <c r="R2895" s="33">
        <f t="shared" si="275"/>
        <v>1763.135</v>
      </c>
    </row>
    <row r="2896" spans="1:18" x14ac:dyDescent="0.35">
      <c r="A2896" t="s">
        <v>390</v>
      </c>
      <c r="B2896" s="29" t="s">
        <v>313</v>
      </c>
      <c r="C2896" s="22">
        <v>44421</v>
      </c>
      <c r="D2896" s="30" t="s">
        <v>96</v>
      </c>
      <c r="E2896" s="30" t="s">
        <v>97</v>
      </c>
      <c r="F2896" s="29" t="s">
        <v>89</v>
      </c>
      <c r="G2896" s="32">
        <v>320.57</v>
      </c>
      <c r="H2896" s="22">
        <v>44409</v>
      </c>
      <c r="I2896" s="23">
        <v>44423</v>
      </c>
      <c r="J2896">
        <f t="shared" si="270"/>
        <v>15</v>
      </c>
      <c r="K2896" s="2">
        <f t="shared" si="271"/>
        <v>44416</v>
      </c>
      <c r="L2896" s="9">
        <f t="shared" si="272"/>
        <v>15</v>
      </c>
      <c r="M2896" s="2">
        <f t="shared" si="273"/>
        <v>44416</v>
      </c>
      <c r="N2896" s="22">
        <v>44421</v>
      </c>
      <c r="O2896" s="22">
        <v>44424</v>
      </c>
      <c r="P2896" s="22">
        <v>44421.5</v>
      </c>
      <c r="Q2896">
        <f t="shared" si="274"/>
        <v>5.5</v>
      </c>
      <c r="R2896" s="33">
        <f t="shared" si="275"/>
        <v>1763.135</v>
      </c>
    </row>
    <row r="2897" spans="1:18" x14ac:dyDescent="0.35">
      <c r="A2897" t="s">
        <v>390</v>
      </c>
      <c r="B2897" s="29" t="s">
        <v>313</v>
      </c>
      <c r="C2897" s="22">
        <v>44421</v>
      </c>
      <c r="D2897" s="30" t="s">
        <v>94</v>
      </c>
      <c r="E2897" s="30" t="s">
        <v>95</v>
      </c>
      <c r="F2897" s="29" t="s">
        <v>89</v>
      </c>
      <c r="G2897" s="32">
        <v>177.65</v>
      </c>
      <c r="H2897" s="22">
        <v>44409</v>
      </c>
      <c r="I2897" s="23">
        <v>44423</v>
      </c>
      <c r="J2897">
        <f t="shared" si="270"/>
        <v>15</v>
      </c>
      <c r="K2897" s="2">
        <f t="shared" si="271"/>
        <v>44416</v>
      </c>
      <c r="L2897" s="9">
        <f t="shared" si="272"/>
        <v>15</v>
      </c>
      <c r="M2897" s="2">
        <f t="shared" si="273"/>
        <v>44416</v>
      </c>
      <c r="N2897" s="22">
        <v>44421</v>
      </c>
      <c r="O2897" s="22">
        <v>44424</v>
      </c>
      <c r="P2897" s="22">
        <v>44421.5</v>
      </c>
      <c r="Q2897">
        <f t="shared" si="274"/>
        <v>5.5</v>
      </c>
      <c r="R2897" s="33">
        <f t="shared" si="275"/>
        <v>977.07500000000005</v>
      </c>
    </row>
    <row r="2898" spans="1:18" x14ac:dyDescent="0.35">
      <c r="A2898" t="s">
        <v>390</v>
      </c>
      <c r="B2898" s="29" t="s">
        <v>313</v>
      </c>
      <c r="C2898" s="22">
        <v>44421</v>
      </c>
      <c r="D2898" s="30" t="s">
        <v>96</v>
      </c>
      <c r="E2898" s="30" t="s">
        <v>97</v>
      </c>
      <c r="F2898" s="29" t="s">
        <v>89</v>
      </c>
      <c r="G2898" s="32">
        <v>177.65</v>
      </c>
      <c r="H2898" s="22">
        <v>44409</v>
      </c>
      <c r="I2898" s="23">
        <v>44423</v>
      </c>
      <c r="J2898">
        <f t="shared" si="270"/>
        <v>15</v>
      </c>
      <c r="K2898" s="2">
        <f t="shared" si="271"/>
        <v>44416</v>
      </c>
      <c r="L2898" s="9">
        <f t="shared" si="272"/>
        <v>15</v>
      </c>
      <c r="M2898" s="2">
        <f t="shared" si="273"/>
        <v>44416</v>
      </c>
      <c r="N2898" s="22">
        <v>44421</v>
      </c>
      <c r="O2898" s="22">
        <v>44424</v>
      </c>
      <c r="P2898" s="22">
        <v>44421.5</v>
      </c>
      <c r="Q2898">
        <f t="shared" si="274"/>
        <v>5.5</v>
      </c>
      <c r="R2898" s="33">
        <f t="shared" si="275"/>
        <v>977.07500000000005</v>
      </c>
    </row>
    <row r="2899" spans="1:18" x14ac:dyDescent="0.35">
      <c r="A2899" t="s">
        <v>390</v>
      </c>
      <c r="B2899" s="29" t="s">
        <v>313</v>
      </c>
      <c r="C2899" s="22">
        <v>44421</v>
      </c>
      <c r="D2899" s="30" t="s">
        <v>94</v>
      </c>
      <c r="E2899" s="30" t="s">
        <v>95</v>
      </c>
      <c r="F2899" s="29" t="s">
        <v>89</v>
      </c>
      <c r="G2899" s="32">
        <v>432.09000000000003</v>
      </c>
      <c r="H2899" s="22">
        <v>44409</v>
      </c>
      <c r="I2899" s="23">
        <v>44423</v>
      </c>
      <c r="J2899">
        <f t="shared" si="270"/>
        <v>15</v>
      </c>
      <c r="K2899" s="2">
        <f t="shared" si="271"/>
        <v>44416</v>
      </c>
      <c r="L2899" s="9">
        <f t="shared" si="272"/>
        <v>15</v>
      </c>
      <c r="M2899" s="2">
        <f t="shared" si="273"/>
        <v>44416</v>
      </c>
      <c r="N2899" s="22">
        <v>44421</v>
      </c>
      <c r="O2899" s="22">
        <v>44424</v>
      </c>
      <c r="P2899" s="22">
        <v>44421.5</v>
      </c>
      <c r="Q2899">
        <f t="shared" si="274"/>
        <v>5.5</v>
      </c>
      <c r="R2899" s="33">
        <f t="shared" si="275"/>
        <v>2376.4950000000003</v>
      </c>
    </row>
    <row r="2900" spans="1:18" x14ac:dyDescent="0.35">
      <c r="A2900" t="s">
        <v>390</v>
      </c>
      <c r="B2900" s="29" t="s">
        <v>313</v>
      </c>
      <c r="C2900" s="22">
        <v>44421</v>
      </c>
      <c r="D2900" s="30" t="s">
        <v>96</v>
      </c>
      <c r="E2900" s="30" t="s">
        <v>97</v>
      </c>
      <c r="F2900" s="29" t="s">
        <v>89</v>
      </c>
      <c r="G2900" s="32">
        <v>432.09000000000003</v>
      </c>
      <c r="H2900" s="22">
        <v>44409</v>
      </c>
      <c r="I2900" s="23">
        <v>44423</v>
      </c>
      <c r="J2900">
        <f t="shared" si="270"/>
        <v>15</v>
      </c>
      <c r="K2900" s="2">
        <f t="shared" si="271"/>
        <v>44416</v>
      </c>
      <c r="L2900" s="9">
        <f t="shared" si="272"/>
        <v>15</v>
      </c>
      <c r="M2900" s="2">
        <f t="shared" si="273"/>
        <v>44416</v>
      </c>
      <c r="N2900" s="22">
        <v>44421</v>
      </c>
      <c r="O2900" s="22">
        <v>44424</v>
      </c>
      <c r="P2900" s="22">
        <v>44421.5</v>
      </c>
      <c r="Q2900">
        <f t="shared" si="274"/>
        <v>5.5</v>
      </c>
      <c r="R2900" s="33">
        <f t="shared" si="275"/>
        <v>2376.4950000000003</v>
      </c>
    </row>
    <row r="2901" spans="1:18" x14ac:dyDescent="0.35">
      <c r="A2901" t="s">
        <v>390</v>
      </c>
      <c r="B2901" s="29" t="s">
        <v>313</v>
      </c>
      <c r="C2901" s="22">
        <v>44421</v>
      </c>
      <c r="D2901" s="30" t="s">
        <v>99</v>
      </c>
      <c r="E2901" s="30" t="s">
        <v>100</v>
      </c>
      <c r="F2901" s="29" t="s">
        <v>101</v>
      </c>
      <c r="G2901" s="32">
        <v>81.510000000000005</v>
      </c>
      <c r="H2901" s="22">
        <v>44409</v>
      </c>
      <c r="I2901" s="23">
        <v>44423</v>
      </c>
      <c r="J2901">
        <f t="shared" si="270"/>
        <v>15</v>
      </c>
      <c r="K2901" s="2">
        <f t="shared" si="271"/>
        <v>44416</v>
      </c>
      <c r="L2901" s="9">
        <f t="shared" si="272"/>
        <v>15</v>
      </c>
      <c r="M2901" s="2">
        <f t="shared" si="273"/>
        <v>44416</v>
      </c>
      <c r="N2901" s="22">
        <v>44421</v>
      </c>
      <c r="O2901" s="22">
        <v>44424</v>
      </c>
      <c r="P2901" s="22">
        <v>44421.5</v>
      </c>
      <c r="Q2901">
        <f t="shared" si="274"/>
        <v>5.5</v>
      </c>
      <c r="R2901" s="33">
        <f t="shared" si="275"/>
        <v>448.30500000000001</v>
      </c>
    </row>
    <row r="2902" spans="1:18" x14ac:dyDescent="0.35">
      <c r="A2902" t="s">
        <v>390</v>
      </c>
      <c r="B2902" s="29" t="s">
        <v>313</v>
      </c>
      <c r="C2902" s="22">
        <v>44421</v>
      </c>
      <c r="D2902" s="30" t="s">
        <v>99</v>
      </c>
      <c r="E2902" s="30" t="s">
        <v>100</v>
      </c>
      <c r="F2902" s="29" t="s">
        <v>315</v>
      </c>
      <c r="G2902" s="32">
        <v>262.12</v>
      </c>
      <c r="H2902" s="22">
        <v>44409</v>
      </c>
      <c r="I2902" s="23">
        <v>44423</v>
      </c>
      <c r="J2902">
        <f t="shared" si="270"/>
        <v>15</v>
      </c>
      <c r="K2902" s="2">
        <f t="shared" si="271"/>
        <v>44416</v>
      </c>
      <c r="L2902" s="9">
        <f t="shared" si="272"/>
        <v>15</v>
      </c>
      <c r="M2902" s="2">
        <f t="shared" si="273"/>
        <v>44416</v>
      </c>
      <c r="N2902" s="22">
        <v>44421</v>
      </c>
      <c r="O2902" s="22">
        <v>44424</v>
      </c>
      <c r="P2902" s="22">
        <v>44421.5</v>
      </c>
      <c r="Q2902">
        <f t="shared" si="274"/>
        <v>5.5</v>
      </c>
      <c r="R2902" s="33">
        <f t="shared" si="275"/>
        <v>1441.66</v>
      </c>
    </row>
    <row r="2903" spans="1:18" x14ac:dyDescent="0.35">
      <c r="A2903" t="s">
        <v>390</v>
      </c>
      <c r="B2903" s="29" t="s">
        <v>313</v>
      </c>
      <c r="C2903" s="22">
        <v>44421</v>
      </c>
      <c r="D2903" s="30" t="s">
        <v>99</v>
      </c>
      <c r="E2903" s="30" t="s">
        <v>100</v>
      </c>
      <c r="F2903" s="29" t="s">
        <v>103</v>
      </c>
      <c r="G2903" s="32">
        <v>8525.91</v>
      </c>
      <c r="H2903" s="22">
        <v>44409</v>
      </c>
      <c r="I2903" s="23">
        <v>44423</v>
      </c>
      <c r="J2903">
        <f t="shared" si="270"/>
        <v>15</v>
      </c>
      <c r="K2903" s="2">
        <f t="shared" si="271"/>
        <v>44416</v>
      </c>
      <c r="L2903" s="9">
        <f t="shared" si="272"/>
        <v>15</v>
      </c>
      <c r="M2903" s="2">
        <f t="shared" si="273"/>
        <v>44416</v>
      </c>
      <c r="N2903" s="22">
        <v>44421</v>
      </c>
      <c r="O2903" s="22">
        <v>44424</v>
      </c>
      <c r="P2903" s="22">
        <v>44421.5</v>
      </c>
      <c r="Q2903">
        <f t="shared" si="274"/>
        <v>5.5</v>
      </c>
      <c r="R2903" s="33">
        <f t="shared" si="275"/>
        <v>46892.504999999997</v>
      </c>
    </row>
    <row r="2904" spans="1:18" x14ac:dyDescent="0.35">
      <c r="A2904" t="s">
        <v>390</v>
      </c>
      <c r="B2904" s="29" t="s">
        <v>313</v>
      </c>
      <c r="C2904" s="22">
        <v>44421</v>
      </c>
      <c r="D2904" s="30" t="s">
        <v>104</v>
      </c>
      <c r="E2904" s="30" t="s">
        <v>105</v>
      </c>
      <c r="F2904" s="29" t="s">
        <v>106</v>
      </c>
      <c r="G2904" s="32">
        <v>1624.8099999999993</v>
      </c>
      <c r="H2904" s="22">
        <v>44409</v>
      </c>
      <c r="I2904" s="23">
        <v>44423</v>
      </c>
      <c r="J2904">
        <f t="shared" si="270"/>
        <v>15</v>
      </c>
      <c r="K2904" s="2">
        <f t="shared" si="271"/>
        <v>44416</v>
      </c>
      <c r="L2904" s="9">
        <f t="shared" si="272"/>
        <v>15</v>
      </c>
      <c r="M2904" s="2">
        <f t="shared" si="273"/>
        <v>44416</v>
      </c>
      <c r="N2904" s="22">
        <v>44421</v>
      </c>
      <c r="O2904" s="22">
        <v>44424</v>
      </c>
      <c r="P2904" s="22">
        <v>44421.5</v>
      </c>
      <c r="Q2904">
        <f t="shared" si="274"/>
        <v>5.5</v>
      </c>
      <c r="R2904" s="33">
        <f t="shared" si="275"/>
        <v>8936.4549999999963</v>
      </c>
    </row>
    <row r="2905" spans="1:18" x14ac:dyDescent="0.35">
      <c r="A2905" t="s">
        <v>390</v>
      </c>
      <c r="B2905" s="29" t="s">
        <v>313</v>
      </c>
      <c r="C2905" s="22">
        <v>44421</v>
      </c>
      <c r="D2905" s="30" t="s">
        <v>94</v>
      </c>
      <c r="E2905" s="30" t="s">
        <v>95</v>
      </c>
      <c r="F2905" s="29" t="s">
        <v>89</v>
      </c>
      <c r="G2905" s="32">
        <v>1423231.8100000082</v>
      </c>
      <c r="H2905" s="22">
        <v>44409</v>
      </c>
      <c r="I2905" s="23">
        <v>44423</v>
      </c>
      <c r="J2905">
        <f t="shared" si="270"/>
        <v>15</v>
      </c>
      <c r="K2905" s="2">
        <f t="shared" si="271"/>
        <v>44416</v>
      </c>
      <c r="L2905" s="9">
        <f t="shared" si="272"/>
        <v>15</v>
      </c>
      <c r="M2905" s="2">
        <f t="shared" si="273"/>
        <v>44416</v>
      </c>
      <c r="N2905" s="22">
        <v>44421</v>
      </c>
      <c r="O2905" s="22">
        <v>44424</v>
      </c>
      <c r="P2905" s="22">
        <v>44421.5</v>
      </c>
      <c r="Q2905">
        <f t="shared" si="274"/>
        <v>5.5</v>
      </c>
      <c r="R2905" s="33">
        <f t="shared" si="275"/>
        <v>7827774.9550000448</v>
      </c>
    </row>
    <row r="2906" spans="1:18" x14ac:dyDescent="0.35">
      <c r="A2906" t="s">
        <v>390</v>
      </c>
      <c r="B2906" s="29" t="s">
        <v>313</v>
      </c>
      <c r="C2906" s="22">
        <v>44421</v>
      </c>
      <c r="D2906" s="30" t="s">
        <v>96</v>
      </c>
      <c r="E2906" s="30" t="s">
        <v>97</v>
      </c>
      <c r="F2906" s="29" t="s">
        <v>89</v>
      </c>
      <c r="G2906" s="32">
        <v>1423231.8300000082</v>
      </c>
      <c r="H2906" s="22">
        <v>44409</v>
      </c>
      <c r="I2906" s="23">
        <v>44423</v>
      </c>
      <c r="J2906">
        <f t="shared" si="270"/>
        <v>15</v>
      </c>
      <c r="K2906" s="2">
        <f t="shared" si="271"/>
        <v>44416</v>
      </c>
      <c r="L2906" s="9">
        <f t="shared" si="272"/>
        <v>15</v>
      </c>
      <c r="M2906" s="2">
        <f t="shared" si="273"/>
        <v>44416</v>
      </c>
      <c r="N2906" s="22">
        <v>44421</v>
      </c>
      <c r="O2906" s="22">
        <v>44424</v>
      </c>
      <c r="P2906" s="22">
        <v>44421.5</v>
      </c>
      <c r="Q2906">
        <f t="shared" si="274"/>
        <v>5.5</v>
      </c>
      <c r="R2906" s="33">
        <f t="shared" si="275"/>
        <v>7827775.0650000451</v>
      </c>
    </row>
    <row r="2907" spans="1:18" x14ac:dyDescent="0.35">
      <c r="A2907" t="s">
        <v>390</v>
      </c>
      <c r="B2907" s="29" t="s">
        <v>313</v>
      </c>
      <c r="C2907" s="22">
        <v>44421</v>
      </c>
      <c r="D2907" s="30" t="s">
        <v>107</v>
      </c>
      <c r="E2907" s="30" t="s">
        <v>108</v>
      </c>
      <c r="F2907" s="29" t="s">
        <v>101</v>
      </c>
      <c r="G2907" s="32">
        <v>2172.42</v>
      </c>
      <c r="H2907" s="22">
        <v>44409</v>
      </c>
      <c r="I2907" s="23">
        <v>44423</v>
      </c>
      <c r="J2907">
        <f t="shared" si="270"/>
        <v>15</v>
      </c>
      <c r="K2907" s="2">
        <f t="shared" si="271"/>
        <v>44416</v>
      </c>
      <c r="L2907" s="9">
        <f t="shared" si="272"/>
        <v>15</v>
      </c>
      <c r="M2907" s="2">
        <f t="shared" si="273"/>
        <v>44416</v>
      </c>
      <c r="N2907" s="22">
        <v>44421</v>
      </c>
      <c r="O2907" s="22">
        <v>44424</v>
      </c>
      <c r="P2907" s="22">
        <v>44421.5</v>
      </c>
      <c r="Q2907">
        <f t="shared" si="274"/>
        <v>5.5</v>
      </c>
      <c r="R2907" s="33">
        <f t="shared" si="275"/>
        <v>11948.310000000001</v>
      </c>
    </row>
    <row r="2908" spans="1:18" x14ac:dyDescent="0.35">
      <c r="A2908" t="s">
        <v>390</v>
      </c>
      <c r="B2908" s="29" t="s">
        <v>313</v>
      </c>
      <c r="C2908" s="22">
        <v>44421</v>
      </c>
      <c r="D2908" s="30" t="s">
        <v>99</v>
      </c>
      <c r="E2908" s="30" t="s">
        <v>100</v>
      </c>
      <c r="F2908" s="29" t="s">
        <v>101</v>
      </c>
      <c r="G2908" s="32">
        <v>58391.830000000024</v>
      </c>
      <c r="H2908" s="22">
        <v>44409</v>
      </c>
      <c r="I2908" s="23">
        <v>44423</v>
      </c>
      <c r="J2908">
        <f t="shared" si="270"/>
        <v>15</v>
      </c>
      <c r="K2908" s="2">
        <f t="shared" si="271"/>
        <v>44416</v>
      </c>
      <c r="L2908" s="9">
        <f t="shared" si="272"/>
        <v>15</v>
      </c>
      <c r="M2908" s="2">
        <f t="shared" si="273"/>
        <v>44416</v>
      </c>
      <c r="N2908" s="22">
        <v>44421</v>
      </c>
      <c r="O2908" s="22">
        <v>44424</v>
      </c>
      <c r="P2908" s="22">
        <v>44421.5</v>
      </c>
      <c r="Q2908">
        <f t="shared" si="274"/>
        <v>5.5</v>
      </c>
      <c r="R2908" s="33">
        <f t="shared" si="275"/>
        <v>321155.06500000012</v>
      </c>
    </row>
    <row r="2909" spans="1:18" x14ac:dyDescent="0.35">
      <c r="A2909" t="s">
        <v>390</v>
      </c>
      <c r="B2909" s="29" t="s">
        <v>313</v>
      </c>
      <c r="C2909" s="22">
        <v>44421</v>
      </c>
      <c r="D2909" s="30" t="s">
        <v>99</v>
      </c>
      <c r="E2909" s="30" t="s">
        <v>100</v>
      </c>
      <c r="F2909" s="29" t="s">
        <v>375</v>
      </c>
      <c r="G2909" s="32">
        <v>125</v>
      </c>
      <c r="H2909" s="22">
        <v>44409</v>
      </c>
      <c r="I2909" s="23">
        <v>44423</v>
      </c>
      <c r="J2909">
        <f t="shared" si="270"/>
        <v>15</v>
      </c>
      <c r="K2909" s="2">
        <f t="shared" si="271"/>
        <v>44416</v>
      </c>
      <c r="L2909" s="9">
        <f t="shared" si="272"/>
        <v>15</v>
      </c>
      <c r="M2909" s="2">
        <f t="shared" si="273"/>
        <v>44416</v>
      </c>
      <c r="N2909" s="22">
        <v>44421</v>
      </c>
      <c r="O2909" s="22">
        <v>44424</v>
      </c>
      <c r="P2909" s="22">
        <v>44421.5</v>
      </c>
      <c r="Q2909">
        <f t="shared" si="274"/>
        <v>5.5</v>
      </c>
      <c r="R2909" s="33">
        <f t="shared" si="275"/>
        <v>687.5</v>
      </c>
    </row>
    <row r="2910" spans="1:18" x14ac:dyDescent="0.35">
      <c r="A2910" t="s">
        <v>390</v>
      </c>
      <c r="B2910" s="29" t="s">
        <v>313</v>
      </c>
      <c r="C2910" s="22">
        <v>44421</v>
      </c>
      <c r="D2910" s="30" t="s">
        <v>99</v>
      </c>
      <c r="E2910" s="30" t="s">
        <v>100</v>
      </c>
      <c r="F2910" s="29" t="s">
        <v>102</v>
      </c>
      <c r="G2910" s="32">
        <v>72547.12000000001</v>
      </c>
      <c r="H2910" s="22">
        <v>44409</v>
      </c>
      <c r="I2910" s="23">
        <v>44423</v>
      </c>
      <c r="J2910">
        <f t="shared" si="270"/>
        <v>15</v>
      </c>
      <c r="K2910" s="2">
        <f t="shared" si="271"/>
        <v>44416</v>
      </c>
      <c r="L2910" s="9">
        <f t="shared" si="272"/>
        <v>15</v>
      </c>
      <c r="M2910" s="2">
        <f t="shared" si="273"/>
        <v>44416</v>
      </c>
      <c r="N2910" s="22">
        <v>44421</v>
      </c>
      <c r="O2910" s="22">
        <v>44424</v>
      </c>
      <c r="P2910" s="22">
        <v>44421.5</v>
      </c>
      <c r="Q2910">
        <f t="shared" si="274"/>
        <v>5.5</v>
      </c>
      <c r="R2910" s="33">
        <f t="shared" si="275"/>
        <v>399009.16000000003</v>
      </c>
    </row>
    <row r="2911" spans="1:18" x14ac:dyDescent="0.35">
      <c r="A2911" t="s">
        <v>390</v>
      </c>
      <c r="B2911" s="29" t="s">
        <v>313</v>
      </c>
      <c r="C2911" s="22">
        <v>44421</v>
      </c>
      <c r="D2911" s="30" t="s">
        <v>110</v>
      </c>
      <c r="E2911" s="30" t="s">
        <v>111</v>
      </c>
      <c r="F2911" s="29" t="s">
        <v>112</v>
      </c>
      <c r="G2911" s="32">
        <v>55.24</v>
      </c>
      <c r="H2911" s="22">
        <v>44409</v>
      </c>
      <c r="I2911" s="23">
        <v>44423</v>
      </c>
      <c r="J2911">
        <f t="shared" si="270"/>
        <v>15</v>
      </c>
      <c r="K2911" s="2">
        <f t="shared" si="271"/>
        <v>44416</v>
      </c>
      <c r="L2911" s="9">
        <f t="shared" si="272"/>
        <v>15</v>
      </c>
      <c r="M2911" s="2">
        <f t="shared" si="273"/>
        <v>44416</v>
      </c>
      <c r="N2911" s="22">
        <v>44421</v>
      </c>
      <c r="O2911" s="22">
        <v>44426</v>
      </c>
      <c r="P2911" s="22">
        <v>44425.5</v>
      </c>
      <c r="Q2911">
        <f t="shared" si="274"/>
        <v>9.5</v>
      </c>
      <c r="R2911" s="33">
        <f t="shared" si="275"/>
        <v>524.78</v>
      </c>
    </row>
    <row r="2912" spans="1:18" x14ac:dyDescent="0.35">
      <c r="A2912" t="s">
        <v>390</v>
      </c>
      <c r="B2912" s="29" t="s">
        <v>313</v>
      </c>
      <c r="C2912" s="22">
        <v>44421</v>
      </c>
      <c r="D2912" s="30" t="s">
        <v>114</v>
      </c>
      <c r="E2912" s="30" t="s">
        <v>115</v>
      </c>
      <c r="F2912" s="29" t="s">
        <v>113</v>
      </c>
      <c r="G2912" s="32">
        <v>40.04</v>
      </c>
      <c r="H2912" s="22">
        <v>44409</v>
      </c>
      <c r="I2912" s="23">
        <v>44423</v>
      </c>
      <c r="J2912">
        <f t="shared" si="270"/>
        <v>15</v>
      </c>
      <c r="K2912" s="2">
        <f t="shared" si="271"/>
        <v>44416</v>
      </c>
      <c r="L2912" s="9">
        <f t="shared" si="272"/>
        <v>15</v>
      </c>
      <c r="M2912" s="2">
        <f t="shared" si="273"/>
        <v>44416</v>
      </c>
      <c r="N2912" s="22">
        <v>44421</v>
      </c>
      <c r="O2912" s="22">
        <v>44426</v>
      </c>
      <c r="P2912" s="22">
        <v>44425.5</v>
      </c>
      <c r="Q2912">
        <f t="shared" si="274"/>
        <v>9.5</v>
      </c>
      <c r="R2912" s="33">
        <f t="shared" si="275"/>
        <v>380.38</v>
      </c>
    </row>
    <row r="2913" spans="1:18" x14ac:dyDescent="0.35">
      <c r="A2913" t="s">
        <v>390</v>
      </c>
      <c r="B2913" s="29" t="s">
        <v>313</v>
      </c>
      <c r="C2913" s="22">
        <v>44421</v>
      </c>
      <c r="D2913" s="30" t="s">
        <v>110</v>
      </c>
      <c r="E2913" s="30" t="s">
        <v>111</v>
      </c>
      <c r="F2913" s="29" t="s">
        <v>113</v>
      </c>
      <c r="G2913" s="32">
        <v>204.02999999999997</v>
      </c>
      <c r="H2913" s="22">
        <v>44409</v>
      </c>
      <c r="I2913" s="23">
        <v>44423</v>
      </c>
      <c r="J2913">
        <f t="shared" si="270"/>
        <v>15</v>
      </c>
      <c r="K2913" s="2">
        <f t="shared" si="271"/>
        <v>44416</v>
      </c>
      <c r="L2913" s="9">
        <f t="shared" si="272"/>
        <v>15</v>
      </c>
      <c r="M2913" s="2">
        <f t="shared" si="273"/>
        <v>44416</v>
      </c>
      <c r="N2913" s="22">
        <v>44421</v>
      </c>
      <c r="O2913" s="22">
        <v>44426</v>
      </c>
      <c r="P2913" s="22">
        <v>44425.5</v>
      </c>
      <c r="Q2913">
        <f t="shared" si="274"/>
        <v>9.5</v>
      </c>
      <c r="R2913" s="33">
        <f t="shared" si="275"/>
        <v>1938.2849999999999</v>
      </c>
    </row>
    <row r="2914" spans="1:18" x14ac:dyDescent="0.35">
      <c r="A2914" t="s">
        <v>390</v>
      </c>
      <c r="B2914" s="29" t="s">
        <v>313</v>
      </c>
      <c r="C2914" s="22">
        <v>44421</v>
      </c>
      <c r="D2914" s="30" t="s">
        <v>114</v>
      </c>
      <c r="E2914" s="30" t="s">
        <v>115</v>
      </c>
      <c r="F2914" s="29" t="s">
        <v>112</v>
      </c>
      <c r="G2914" s="32">
        <v>100.45</v>
      </c>
      <c r="H2914" s="22">
        <v>44409</v>
      </c>
      <c r="I2914" s="23">
        <v>44423</v>
      </c>
      <c r="J2914">
        <f t="shared" si="270"/>
        <v>15</v>
      </c>
      <c r="K2914" s="2">
        <f t="shared" si="271"/>
        <v>44416</v>
      </c>
      <c r="L2914" s="9">
        <f t="shared" si="272"/>
        <v>15</v>
      </c>
      <c r="M2914" s="2">
        <f t="shared" si="273"/>
        <v>44416</v>
      </c>
      <c r="N2914" s="22">
        <v>44421</v>
      </c>
      <c r="O2914" s="22">
        <v>44426</v>
      </c>
      <c r="P2914" s="22">
        <v>44425.5</v>
      </c>
      <c r="Q2914">
        <f t="shared" si="274"/>
        <v>9.5</v>
      </c>
      <c r="R2914" s="33">
        <f t="shared" si="275"/>
        <v>954.27499999999998</v>
      </c>
    </row>
    <row r="2915" spans="1:18" x14ac:dyDescent="0.35">
      <c r="A2915" t="s">
        <v>390</v>
      </c>
      <c r="B2915" s="29" t="s">
        <v>313</v>
      </c>
      <c r="C2915" s="22">
        <v>44421</v>
      </c>
      <c r="D2915" s="30" t="s">
        <v>110</v>
      </c>
      <c r="E2915" s="30" t="s">
        <v>111</v>
      </c>
      <c r="F2915" s="29" t="s">
        <v>112</v>
      </c>
      <c r="G2915" s="32">
        <v>31240.249999999975</v>
      </c>
      <c r="H2915" s="22">
        <v>44409</v>
      </c>
      <c r="I2915" s="23">
        <v>44423</v>
      </c>
      <c r="J2915">
        <f t="shared" si="270"/>
        <v>15</v>
      </c>
      <c r="K2915" s="2">
        <f t="shared" si="271"/>
        <v>44416</v>
      </c>
      <c r="L2915" s="9">
        <f t="shared" si="272"/>
        <v>15</v>
      </c>
      <c r="M2915" s="2">
        <f t="shared" si="273"/>
        <v>44416</v>
      </c>
      <c r="N2915" s="22">
        <v>44421</v>
      </c>
      <c r="O2915" s="22">
        <v>44426</v>
      </c>
      <c r="P2915" s="22">
        <v>44425.5</v>
      </c>
      <c r="Q2915">
        <f t="shared" si="274"/>
        <v>9.5</v>
      </c>
      <c r="R2915" s="33">
        <f t="shared" si="275"/>
        <v>296782.37499999977</v>
      </c>
    </row>
    <row r="2916" spans="1:18" x14ac:dyDescent="0.35">
      <c r="A2916" t="s">
        <v>390</v>
      </c>
      <c r="B2916" s="29" t="s">
        <v>313</v>
      </c>
      <c r="C2916" s="22">
        <v>44421</v>
      </c>
      <c r="D2916" s="30" t="s">
        <v>110</v>
      </c>
      <c r="E2916" s="30" t="s">
        <v>111</v>
      </c>
      <c r="F2916" s="29" t="s">
        <v>116</v>
      </c>
      <c r="G2916" s="32">
        <v>475.06</v>
      </c>
      <c r="H2916" s="22">
        <v>44409</v>
      </c>
      <c r="I2916" s="23">
        <v>44423</v>
      </c>
      <c r="J2916">
        <f t="shared" si="270"/>
        <v>15</v>
      </c>
      <c r="K2916" s="2">
        <f t="shared" si="271"/>
        <v>44416</v>
      </c>
      <c r="L2916" s="9">
        <f t="shared" si="272"/>
        <v>15</v>
      </c>
      <c r="M2916" s="2">
        <f t="shared" si="273"/>
        <v>44416</v>
      </c>
      <c r="N2916" s="22">
        <v>44421</v>
      </c>
      <c r="O2916" s="22">
        <v>44426</v>
      </c>
      <c r="P2916" s="22">
        <v>44425.5</v>
      </c>
      <c r="Q2916">
        <f t="shared" si="274"/>
        <v>9.5</v>
      </c>
      <c r="R2916" s="33">
        <f t="shared" si="275"/>
        <v>4513.07</v>
      </c>
    </row>
    <row r="2917" spans="1:18" x14ac:dyDescent="0.35">
      <c r="A2917" t="s">
        <v>390</v>
      </c>
      <c r="B2917" s="29" t="s">
        <v>313</v>
      </c>
      <c r="C2917" s="22">
        <v>44421</v>
      </c>
      <c r="D2917" s="30" t="s">
        <v>114</v>
      </c>
      <c r="E2917" s="30" t="s">
        <v>115</v>
      </c>
      <c r="F2917" s="29" t="s">
        <v>118</v>
      </c>
      <c r="G2917" s="32">
        <v>68.5</v>
      </c>
      <c r="H2917" s="22">
        <v>44409</v>
      </c>
      <c r="I2917" s="23">
        <v>44423</v>
      </c>
      <c r="J2917">
        <f t="shared" si="270"/>
        <v>15</v>
      </c>
      <c r="K2917" s="2">
        <f t="shared" si="271"/>
        <v>44416</v>
      </c>
      <c r="L2917" s="9">
        <f t="shared" si="272"/>
        <v>15</v>
      </c>
      <c r="M2917" s="2">
        <f t="shared" si="273"/>
        <v>44416</v>
      </c>
      <c r="N2917" s="22">
        <v>44421</v>
      </c>
      <c r="O2917" s="22">
        <v>44426</v>
      </c>
      <c r="P2917" s="22">
        <v>44425.5</v>
      </c>
      <c r="Q2917">
        <f t="shared" si="274"/>
        <v>9.5</v>
      </c>
      <c r="R2917" s="33">
        <f t="shared" si="275"/>
        <v>650.75</v>
      </c>
    </row>
    <row r="2918" spans="1:18" x14ac:dyDescent="0.35">
      <c r="A2918" t="s">
        <v>390</v>
      </c>
      <c r="B2918" s="29" t="s">
        <v>313</v>
      </c>
      <c r="C2918" s="22">
        <v>44421</v>
      </c>
      <c r="D2918" s="30" t="s">
        <v>114</v>
      </c>
      <c r="E2918" s="30" t="s">
        <v>115</v>
      </c>
      <c r="F2918" s="29" t="s">
        <v>119</v>
      </c>
      <c r="G2918" s="32">
        <v>53.769999999999996</v>
      </c>
      <c r="H2918" s="22">
        <v>44409</v>
      </c>
      <c r="I2918" s="23">
        <v>44423</v>
      </c>
      <c r="J2918">
        <f t="shared" si="270"/>
        <v>15</v>
      </c>
      <c r="K2918" s="2">
        <f t="shared" si="271"/>
        <v>44416</v>
      </c>
      <c r="L2918" s="9">
        <f t="shared" si="272"/>
        <v>15</v>
      </c>
      <c r="M2918" s="2">
        <f t="shared" si="273"/>
        <v>44416</v>
      </c>
      <c r="N2918" s="22">
        <v>44421</v>
      </c>
      <c r="O2918" s="22">
        <v>44426</v>
      </c>
      <c r="P2918" s="22">
        <v>44425.5</v>
      </c>
      <c r="Q2918">
        <f t="shared" si="274"/>
        <v>9.5</v>
      </c>
      <c r="R2918" s="33">
        <f t="shared" si="275"/>
        <v>510.81499999999994</v>
      </c>
    </row>
    <row r="2919" spans="1:18" x14ac:dyDescent="0.35">
      <c r="A2919" t="s">
        <v>390</v>
      </c>
      <c r="B2919" s="29" t="s">
        <v>313</v>
      </c>
      <c r="C2919" s="22">
        <v>44421</v>
      </c>
      <c r="D2919" s="30" t="s">
        <v>110</v>
      </c>
      <c r="E2919" s="30" t="s">
        <v>111</v>
      </c>
      <c r="F2919" s="29" t="s">
        <v>119</v>
      </c>
      <c r="G2919" s="32">
        <v>452.49999999999994</v>
      </c>
      <c r="H2919" s="22">
        <v>44409</v>
      </c>
      <c r="I2919" s="23">
        <v>44423</v>
      </c>
      <c r="J2919">
        <f t="shared" si="270"/>
        <v>15</v>
      </c>
      <c r="K2919" s="2">
        <f t="shared" si="271"/>
        <v>44416</v>
      </c>
      <c r="L2919" s="9">
        <f t="shared" si="272"/>
        <v>15</v>
      </c>
      <c r="M2919" s="2">
        <f t="shared" si="273"/>
        <v>44416</v>
      </c>
      <c r="N2919" s="22">
        <v>44421</v>
      </c>
      <c r="O2919" s="22">
        <v>44426</v>
      </c>
      <c r="P2919" s="22">
        <v>44425.5</v>
      </c>
      <c r="Q2919">
        <f t="shared" si="274"/>
        <v>9.5</v>
      </c>
      <c r="R2919" s="33">
        <f t="shared" si="275"/>
        <v>4298.7499999999991</v>
      </c>
    </row>
    <row r="2920" spans="1:18" x14ac:dyDescent="0.35">
      <c r="A2920" t="s">
        <v>390</v>
      </c>
      <c r="B2920" s="29" t="s">
        <v>313</v>
      </c>
      <c r="C2920" s="22">
        <v>44421</v>
      </c>
      <c r="D2920" s="30" t="s">
        <v>114</v>
      </c>
      <c r="E2920" s="30" t="s">
        <v>115</v>
      </c>
      <c r="F2920" s="29" t="s">
        <v>120</v>
      </c>
      <c r="G2920" s="32">
        <v>173.51</v>
      </c>
      <c r="H2920" s="22">
        <v>44409</v>
      </c>
      <c r="I2920" s="23">
        <v>44423</v>
      </c>
      <c r="J2920">
        <f t="shared" si="270"/>
        <v>15</v>
      </c>
      <c r="K2920" s="2">
        <f t="shared" si="271"/>
        <v>44416</v>
      </c>
      <c r="L2920" s="9">
        <f t="shared" si="272"/>
        <v>15</v>
      </c>
      <c r="M2920" s="2">
        <f t="shared" si="273"/>
        <v>44416</v>
      </c>
      <c r="N2920" s="22">
        <v>44421</v>
      </c>
      <c r="O2920" s="22">
        <v>44426</v>
      </c>
      <c r="P2920" s="22">
        <v>44425.5</v>
      </c>
      <c r="Q2920">
        <f t="shared" si="274"/>
        <v>9.5</v>
      </c>
      <c r="R2920" s="33">
        <f t="shared" si="275"/>
        <v>1648.3449999999998</v>
      </c>
    </row>
    <row r="2921" spans="1:18" x14ac:dyDescent="0.35">
      <c r="A2921" t="s">
        <v>390</v>
      </c>
      <c r="B2921" s="29" t="s">
        <v>313</v>
      </c>
      <c r="C2921" s="22">
        <v>44421</v>
      </c>
      <c r="D2921" s="30" t="s">
        <v>114</v>
      </c>
      <c r="E2921" s="30" t="s">
        <v>115</v>
      </c>
      <c r="F2921" s="29" t="s">
        <v>122</v>
      </c>
      <c r="G2921" s="32">
        <v>247.74</v>
      </c>
      <c r="H2921" s="22">
        <v>44409</v>
      </c>
      <c r="I2921" s="23">
        <v>44423</v>
      </c>
      <c r="J2921">
        <f t="shared" si="270"/>
        <v>15</v>
      </c>
      <c r="K2921" s="2">
        <f t="shared" si="271"/>
        <v>44416</v>
      </c>
      <c r="L2921" s="9">
        <f t="shared" si="272"/>
        <v>15</v>
      </c>
      <c r="M2921" s="2">
        <f t="shared" si="273"/>
        <v>44416</v>
      </c>
      <c r="N2921" s="22">
        <v>44421</v>
      </c>
      <c r="O2921" s="22">
        <v>44426</v>
      </c>
      <c r="P2921" s="22">
        <v>44425.5</v>
      </c>
      <c r="Q2921">
        <f t="shared" si="274"/>
        <v>9.5</v>
      </c>
      <c r="R2921" s="33">
        <f t="shared" si="275"/>
        <v>2353.5300000000002</v>
      </c>
    </row>
    <row r="2922" spans="1:18" x14ac:dyDescent="0.35">
      <c r="A2922" t="s">
        <v>390</v>
      </c>
      <c r="B2922" s="29" t="s">
        <v>313</v>
      </c>
      <c r="C2922" s="22">
        <v>44421</v>
      </c>
      <c r="D2922" s="30" t="s">
        <v>114</v>
      </c>
      <c r="E2922" s="30" t="s">
        <v>115</v>
      </c>
      <c r="F2922" s="29" t="s">
        <v>123</v>
      </c>
      <c r="G2922" s="32">
        <v>44.51</v>
      </c>
      <c r="H2922" s="22">
        <v>44409</v>
      </c>
      <c r="I2922" s="23">
        <v>44423</v>
      </c>
      <c r="J2922">
        <f t="shared" si="270"/>
        <v>15</v>
      </c>
      <c r="K2922" s="2">
        <f t="shared" si="271"/>
        <v>44416</v>
      </c>
      <c r="L2922" s="9">
        <f t="shared" si="272"/>
        <v>15</v>
      </c>
      <c r="M2922" s="2">
        <f t="shared" si="273"/>
        <v>44416</v>
      </c>
      <c r="N2922" s="22">
        <v>44421</v>
      </c>
      <c r="O2922" s="22">
        <v>44426</v>
      </c>
      <c r="P2922" s="22">
        <v>44425.5</v>
      </c>
      <c r="Q2922">
        <f t="shared" si="274"/>
        <v>9.5</v>
      </c>
      <c r="R2922" s="33">
        <f t="shared" si="275"/>
        <v>422.84499999999997</v>
      </c>
    </row>
    <row r="2923" spans="1:18" x14ac:dyDescent="0.35">
      <c r="A2923" t="s">
        <v>390</v>
      </c>
      <c r="B2923" s="29" t="s">
        <v>313</v>
      </c>
      <c r="C2923" s="22">
        <v>44421</v>
      </c>
      <c r="D2923" s="30" t="s">
        <v>110</v>
      </c>
      <c r="E2923" s="30" t="s">
        <v>111</v>
      </c>
      <c r="F2923" s="29" t="s">
        <v>123</v>
      </c>
      <c r="G2923" s="32">
        <v>40.07</v>
      </c>
      <c r="H2923" s="22">
        <v>44409</v>
      </c>
      <c r="I2923" s="23">
        <v>44423</v>
      </c>
      <c r="J2923">
        <f t="shared" si="270"/>
        <v>15</v>
      </c>
      <c r="K2923" s="2">
        <f t="shared" si="271"/>
        <v>44416</v>
      </c>
      <c r="L2923" s="9">
        <f t="shared" si="272"/>
        <v>15</v>
      </c>
      <c r="M2923" s="2">
        <f t="shared" si="273"/>
        <v>44416</v>
      </c>
      <c r="N2923" s="22">
        <v>44421</v>
      </c>
      <c r="O2923" s="22">
        <v>44426</v>
      </c>
      <c r="P2923" s="22">
        <v>44425.5</v>
      </c>
      <c r="Q2923">
        <f t="shared" si="274"/>
        <v>9.5</v>
      </c>
      <c r="R2923" s="33">
        <f t="shared" si="275"/>
        <v>380.66500000000002</v>
      </c>
    </row>
    <row r="2924" spans="1:18" x14ac:dyDescent="0.35">
      <c r="A2924" t="s">
        <v>390</v>
      </c>
      <c r="B2924" s="29" t="s">
        <v>313</v>
      </c>
      <c r="C2924" s="22">
        <v>44421</v>
      </c>
      <c r="D2924" s="30" t="s">
        <v>99</v>
      </c>
      <c r="E2924" s="30" t="s">
        <v>100</v>
      </c>
      <c r="F2924" s="29" t="s">
        <v>319</v>
      </c>
      <c r="G2924" s="32">
        <v>1122.6100000000001</v>
      </c>
      <c r="H2924" s="22">
        <v>44409</v>
      </c>
      <c r="I2924" s="23">
        <v>44423</v>
      </c>
      <c r="J2924">
        <f t="shared" si="270"/>
        <v>15</v>
      </c>
      <c r="K2924" s="2">
        <f t="shared" si="271"/>
        <v>44416</v>
      </c>
      <c r="L2924" s="9">
        <f t="shared" si="272"/>
        <v>15</v>
      </c>
      <c r="M2924" s="2">
        <f t="shared" si="273"/>
        <v>44416</v>
      </c>
      <c r="N2924" s="22">
        <v>44421</v>
      </c>
      <c r="O2924" s="22">
        <v>44426</v>
      </c>
      <c r="P2924" s="22">
        <v>44425.5</v>
      </c>
      <c r="Q2924">
        <f t="shared" si="274"/>
        <v>9.5</v>
      </c>
      <c r="R2924" s="33">
        <f t="shared" si="275"/>
        <v>10664.795000000002</v>
      </c>
    </row>
    <row r="2925" spans="1:18" x14ac:dyDescent="0.35">
      <c r="A2925" t="s">
        <v>390</v>
      </c>
      <c r="B2925" s="29" t="s">
        <v>313</v>
      </c>
      <c r="C2925" s="22">
        <v>44421</v>
      </c>
      <c r="D2925" s="30" t="s">
        <v>114</v>
      </c>
      <c r="E2925" s="30" t="s">
        <v>115</v>
      </c>
      <c r="F2925" s="29" t="s">
        <v>124</v>
      </c>
      <c r="G2925" s="32">
        <v>59.3</v>
      </c>
      <c r="H2925" s="22">
        <v>44409</v>
      </c>
      <c r="I2925" s="23">
        <v>44423</v>
      </c>
      <c r="J2925">
        <f t="shared" si="270"/>
        <v>15</v>
      </c>
      <c r="K2925" s="2">
        <f t="shared" si="271"/>
        <v>44416</v>
      </c>
      <c r="L2925" s="9">
        <f t="shared" si="272"/>
        <v>15</v>
      </c>
      <c r="M2925" s="2">
        <f t="shared" si="273"/>
        <v>44416</v>
      </c>
      <c r="N2925" s="22">
        <v>44421</v>
      </c>
      <c r="O2925" s="22">
        <v>44426</v>
      </c>
      <c r="P2925" s="22">
        <v>44425.5</v>
      </c>
      <c r="Q2925">
        <f t="shared" si="274"/>
        <v>9.5</v>
      </c>
      <c r="R2925" s="33">
        <f t="shared" si="275"/>
        <v>563.35</v>
      </c>
    </row>
    <row r="2926" spans="1:18" x14ac:dyDescent="0.35">
      <c r="A2926" t="s">
        <v>390</v>
      </c>
      <c r="B2926" s="29" t="s">
        <v>313</v>
      </c>
      <c r="C2926" s="22">
        <v>44421</v>
      </c>
      <c r="D2926" s="30" t="s">
        <v>110</v>
      </c>
      <c r="E2926" s="30" t="s">
        <v>111</v>
      </c>
      <c r="F2926" s="29" t="s">
        <v>124</v>
      </c>
      <c r="G2926" s="32">
        <v>39.5</v>
      </c>
      <c r="H2926" s="22">
        <v>44409</v>
      </c>
      <c r="I2926" s="23">
        <v>44423</v>
      </c>
      <c r="J2926">
        <f t="shared" si="270"/>
        <v>15</v>
      </c>
      <c r="K2926" s="2">
        <f t="shared" si="271"/>
        <v>44416</v>
      </c>
      <c r="L2926" s="9">
        <f t="shared" si="272"/>
        <v>15</v>
      </c>
      <c r="M2926" s="2">
        <f t="shared" si="273"/>
        <v>44416</v>
      </c>
      <c r="N2926" s="22">
        <v>44421</v>
      </c>
      <c r="O2926" s="22">
        <v>44426</v>
      </c>
      <c r="P2926" s="22">
        <v>44425.5</v>
      </c>
      <c r="Q2926">
        <f t="shared" si="274"/>
        <v>9.5</v>
      </c>
      <c r="R2926" s="33">
        <f t="shared" si="275"/>
        <v>375.25</v>
      </c>
    </row>
    <row r="2927" spans="1:18" x14ac:dyDescent="0.35">
      <c r="A2927" t="s">
        <v>390</v>
      </c>
      <c r="B2927" s="29" t="s">
        <v>313</v>
      </c>
      <c r="C2927" s="22">
        <v>44421</v>
      </c>
      <c r="D2927" s="30" t="s">
        <v>114</v>
      </c>
      <c r="E2927" s="30" t="s">
        <v>115</v>
      </c>
      <c r="F2927" s="29" t="s">
        <v>125</v>
      </c>
      <c r="G2927" s="32">
        <v>53.02</v>
      </c>
      <c r="H2927" s="22">
        <v>44409</v>
      </c>
      <c r="I2927" s="23">
        <v>44423</v>
      </c>
      <c r="J2927">
        <f t="shared" si="270"/>
        <v>15</v>
      </c>
      <c r="K2927" s="2">
        <f t="shared" si="271"/>
        <v>44416</v>
      </c>
      <c r="L2927" s="9">
        <f t="shared" si="272"/>
        <v>15</v>
      </c>
      <c r="M2927" s="2">
        <f t="shared" si="273"/>
        <v>44416</v>
      </c>
      <c r="N2927" s="22">
        <v>44421</v>
      </c>
      <c r="O2927" s="22">
        <v>44426</v>
      </c>
      <c r="P2927" s="22">
        <v>44425.5</v>
      </c>
      <c r="Q2927">
        <f t="shared" si="274"/>
        <v>9.5</v>
      </c>
      <c r="R2927" s="33">
        <f t="shared" si="275"/>
        <v>503.69000000000005</v>
      </c>
    </row>
    <row r="2928" spans="1:18" x14ac:dyDescent="0.35">
      <c r="A2928" t="s">
        <v>390</v>
      </c>
      <c r="B2928" s="29" t="s">
        <v>313</v>
      </c>
      <c r="C2928" s="22">
        <v>44421</v>
      </c>
      <c r="D2928" s="30" t="s">
        <v>110</v>
      </c>
      <c r="E2928" s="30" t="s">
        <v>111</v>
      </c>
      <c r="F2928" s="29" t="s">
        <v>125</v>
      </c>
      <c r="G2928" s="32">
        <v>90.7</v>
      </c>
      <c r="H2928" s="22">
        <v>44409</v>
      </c>
      <c r="I2928" s="23">
        <v>44423</v>
      </c>
      <c r="J2928">
        <f t="shared" si="270"/>
        <v>15</v>
      </c>
      <c r="K2928" s="2">
        <f t="shared" si="271"/>
        <v>44416</v>
      </c>
      <c r="L2928" s="9">
        <f t="shared" si="272"/>
        <v>15</v>
      </c>
      <c r="M2928" s="2">
        <f t="shared" si="273"/>
        <v>44416</v>
      </c>
      <c r="N2928" s="22">
        <v>44421</v>
      </c>
      <c r="O2928" s="22">
        <v>44426</v>
      </c>
      <c r="P2928" s="22">
        <v>44425.5</v>
      </c>
      <c r="Q2928">
        <f t="shared" si="274"/>
        <v>9.5</v>
      </c>
      <c r="R2928" s="33">
        <f t="shared" si="275"/>
        <v>861.65</v>
      </c>
    </row>
    <row r="2929" spans="1:18" x14ac:dyDescent="0.35">
      <c r="A2929" t="s">
        <v>390</v>
      </c>
      <c r="B2929" s="29" t="s">
        <v>313</v>
      </c>
      <c r="C2929" s="22">
        <v>44421</v>
      </c>
      <c r="D2929" s="30" t="s">
        <v>107</v>
      </c>
      <c r="E2929" s="30" t="s">
        <v>108</v>
      </c>
      <c r="F2929" s="29" t="s">
        <v>126</v>
      </c>
      <c r="G2929" s="32">
        <v>1010.01</v>
      </c>
      <c r="H2929" s="22">
        <v>44409</v>
      </c>
      <c r="I2929" s="23">
        <v>44423</v>
      </c>
      <c r="J2929">
        <f t="shared" si="270"/>
        <v>15</v>
      </c>
      <c r="K2929" s="2">
        <f t="shared" si="271"/>
        <v>44416</v>
      </c>
      <c r="L2929" s="9">
        <f t="shared" si="272"/>
        <v>15</v>
      </c>
      <c r="M2929" s="2">
        <f t="shared" si="273"/>
        <v>44416</v>
      </c>
      <c r="N2929" s="22">
        <v>44421</v>
      </c>
      <c r="O2929" s="22">
        <v>44426</v>
      </c>
      <c r="P2929" s="22">
        <v>44425.5</v>
      </c>
      <c r="Q2929">
        <f t="shared" si="274"/>
        <v>9.5</v>
      </c>
      <c r="R2929" s="33">
        <f t="shared" si="275"/>
        <v>9595.0949999999993</v>
      </c>
    </row>
    <row r="2930" spans="1:18" x14ac:dyDescent="0.35">
      <c r="A2930" t="s">
        <v>390</v>
      </c>
      <c r="B2930" s="29" t="s">
        <v>313</v>
      </c>
      <c r="C2930" s="22">
        <v>44421</v>
      </c>
      <c r="D2930" s="30" t="s">
        <v>99</v>
      </c>
      <c r="E2930" s="30" t="s">
        <v>100</v>
      </c>
      <c r="F2930" s="29" t="s">
        <v>126</v>
      </c>
      <c r="G2930" s="32">
        <v>793.04</v>
      </c>
      <c r="H2930" s="22">
        <v>44409</v>
      </c>
      <c r="I2930" s="23">
        <v>44423</v>
      </c>
      <c r="J2930">
        <f t="shared" si="270"/>
        <v>15</v>
      </c>
      <c r="K2930" s="2">
        <f t="shared" si="271"/>
        <v>44416</v>
      </c>
      <c r="L2930" s="9">
        <f t="shared" si="272"/>
        <v>15</v>
      </c>
      <c r="M2930" s="2">
        <f t="shared" si="273"/>
        <v>44416</v>
      </c>
      <c r="N2930" s="22">
        <v>44421</v>
      </c>
      <c r="O2930" s="22">
        <v>44426</v>
      </c>
      <c r="P2930" s="22">
        <v>44425.5</v>
      </c>
      <c r="Q2930">
        <f t="shared" si="274"/>
        <v>9.5</v>
      </c>
      <c r="R2930" s="33">
        <f t="shared" si="275"/>
        <v>7533.8799999999992</v>
      </c>
    </row>
    <row r="2931" spans="1:18" x14ac:dyDescent="0.35">
      <c r="A2931" t="s">
        <v>390</v>
      </c>
      <c r="B2931" s="29" t="s">
        <v>313</v>
      </c>
      <c r="C2931" s="22">
        <v>44421</v>
      </c>
      <c r="D2931" s="30" t="s">
        <v>114</v>
      </c>
      <c r="E2931" s="30" t="s">
        <v>115</v>
      </c>
      <c r="F2931" s="29" t="s">
        <v>127</v>
      </c>
      <c r="G2931" s="32">
        <v>73.31</v>
      </c>
      <c r="H2931" s="22">
        <v>44409</v>
      </c>
      <c r="I2931" s="23">
        <v>44423</v>
      </c>
      <c r="J2931">
        <f t="shared" si="270"/>
        <v>15</v>
      </c>
      <c r="K2931" s="2">
        <f t="shared" si="271"/>
        <v>44416</v>
      </c>
      <c r="L2931" s="9">
        <f t="shared" si="272"/>
        <v>15</v>
      </c>
      <c r="M2931" s="2">
        <f t="shared" si="273"/>
        <v>44416</v>
      </c>
      <c r="N2931" s="22">
        <v>44421</v>
      </c>
      <c r="O2931" s="22">
        <v>44426</v>
      </c>
      <c r="P2931" s="22">
        <v>44425.5</v>
      </c>
      <c r="Q2931">
        <f t="shared" si="274"/>
        <v>9.5</v>
      </c>
      <c r="R2931" s="33">
        <f t="shared" si="275"/>
        <v>696.44500000000005</v>
      </c>
    </row>
    <row r="2932" spans="1:18" x14ac:dyDescent="0.35">
      <c r="A2932" t="s">
        <v>390</v>
      </c>
      <c r="B2932" s="29" t="s">
        <v>313</v>
      </c>
      <c r="C2932" s="22">
        <v>44421</v>
      </c>
      <c r="D2932" s="30" t="s">
        <v>110</v>
      </c>
      <c r="E2932" s="30" t="s">
        <v>111</v>
      </c>
      <c r="F2932" s="29" t="s">
        <v>129</v>
      </c>
      <c r="G2932" s="32">
        <v>341.67</v>
      </c>
      <c r="H2932" s="22">
        <v>44409</v>
      </c>
      <c r="I2932" s="23">
        <v>44423</v>
      </c>
      <c r="J2932">
        <f t="shared" si="270"/>
        <v>15</v>
      </c>
      <c r="K2932" s="2">
        <f t="shared" si="271"/>
        <v>44416</v>
      </c>
      <c r="L2932" s="9">
        <f t="shared" si="272"/>
        <v>15</v>
      </c>
      <c r="M2932" s="2">
        <f t="shared" si="273"/>
        <v>44416</v>
      </c>
      <c r="N2932" s="22">
        <v>44421</v>
      </c>
      <c r="O2932" s="22">
        <v>44426</v>
      </c>
      <c r="P2932" s="22">
        <v>44425.5</v>
      </c>
      <c r="Q2932">
        <f t="shared" si="274"/>
        <v>9.5</v>
      </c>
      <c r="R2932" s="33">
        <f t="shared" si="275"/>
        <v>3245.8650000000002</v>
      </c>
    </row>
    <row r="2933" spans="1:18" x14ac:dyDescent="0.35">
      <c r="A2933" t="s">
        <v>390</v>
      </c>
      <c r="B2933" s="29" t="s">
        <v>313</v>
      </c>
      <c r="C2933" s="22">
        <v>44421</v>
      </c>
      <c r="D2933" s="30" t="s">
        <v>114</v>
      </c>
      <c r="E2933" s="30" t="s">
        <v>115</v>
      </c>
      <c r="F2933" s="29" t="s">
        <v>130</v>
      </c>
      <c r="G2933" s="32">
        <v>37.980000000000004</v>
      </c>
      <c r="H2933" s="22">
        <v>44409</v>
      </c>
      <c r="I2933" s="23">
        <v>44423</v>
      </c>
      <c r="J2933">
        <f t="shared" si="270"/>
        <v>15</v>
      </c>
      <c r="K2933" s="2">
        <f t="shared" si="271"/>
        <v>44416</v>
      </c>
      <c r="L2933" s="9">
        <f t="shared" si="272"/>
        <v>15</v>
      </c>
      <c r="M2933" s="2">
        <f t="shared" si="273"/>
        <v>44416</v>
      </c>
      <c r="N2933" s="22">
        <v>44421</v>
      </c>
      <c r="O2933" s="22">
        <v>44426</v>
      </c>
      <c r="P2933" s="22">
        <v>44425.5</v>
      </c>
      <c r="Q2933">
        <f t="shared" si="274"/>
        <v>9.5</v>
      </c>
      <c r="R2933" s="33">
        <f t="shared" si="275"/>
        <v>360.81000000000006</v>
      </c>
    </row>
    <row r="2934" spans="1:18" x14ac:dyDescent="0.35">
      <c r="A2934" t="s">
        <v>390</v>
      </c>
      <c r="B2934" s="29" t="s">
        <v>313</v>
      </c>
      <c r="C2934" s="22">
        <v>44421</v>
      </c>
      <c r="D2934" s="30" t="s">
        <v>110</v>
      </c>
      <c r="E2934" s="30" t="s">
        <v>111</v>
      </c>
      <c r="F2934" s="29" t="s">
        <v>130</v>
      </c>
      <c r="G2934" s="32">
        <v>19.23</v>
      </c>
      <c r="H2934" s="22">
        <v>44409</v>
      </c>
      <c r="I2934" s="23">
        <v>44423</v>
      </c>
      <c r="J2934">
        <f t="shared" si="270"/>
        <v>15</v>
      </c>
      <c r="K2934" s="2">
        <f t="shared" si="271"/>
        <v>44416</v>
      </c>
      <c r="L2934" s="9">
        <f t="shared" si="272"/>
        <v>15</v>
      </c>
      <c r="M2934" s="2">
        <f t="shared" si="273"/>
        <v>44416</v>
      </c>
      <c r="N2934" s="22">
        <v>44421</v>
      </c>
      <c r="O2934" s="22">
        <v>44426</v>
      </c>
      <c r="P2934" s="22">
        <v>44425.5</v>
      </c>
      <c r="Q2934">
        <f t="shared" si="274"/>
        <v>9.5</v>
      </c>
      <c r="R2934" s="33">
        <f t="shared" si="275"/>
        <v>182.685</v>
      </c>
    </row>
    <row r="2935" spans="1:18" x14ac:dyDescent="0.35">
      <c r="A2935" t="s">
        <v>390</v>
      </c>
      <c r="B2935" s="29" t="s">
        <v>313</v>
      </c>
      <c r="C2935" s="22">
        <v>44421</v>
      </c>
      <c r="D2935" s="30" t="s">
        <v>99</v>
      </c>
      <c r="E2935" s="30" t="s">
        <v>100</v>
      </c>
      <c r="F2935" s="29" t="s">
        <v>344</v>
      </c>
      <c r="G2935" s="32">
        <v>511.71</v>
      </c>
      <c r="H2935" s="22">
        <v>44409</v>
      </c>
      <c r="I2935" s="23">
        <v>44423</v>
      </c>
      <c r="J2935">
        <f t="shared" si="270"/>
        <v>15</v>
      </c>
      <c r="K2935" s="2">
        <f t="shared" si="271"/>
        <v>44416</v>
      </c>
      <c r="L2935" s="9">
        <f t="shared" si="272"/>
        <v>15</v>
      </c>
      <c r="M2935" s="2">
        <f t="shared" si="273"/>
        <v>44416</v>
      </c>
      <c r="N2935" s="22">
        <v>44421</v>
      </c>
      <c r="O2935" s="22">
        <v>44426</v>
      </c>
      <c r="P2935" s="22">
        <v>44425.5</v>
      </c>
      <c r="Q2935">
        <f t="shared" si="274"/>
        <v>9.5</v>
      </c>
      <c r="R2935" s="33">
        <f t="shared" si="275"/>
        <v>4861.2449999999999</v>
      </c>
    </row>
    <row r="2936" spans="1:18" x14ac:dyDescent="0.35">
      <c r="A2936" t="s">
        <v>390</v>
      </c>
      <c r="B2936" s="29" t="s">
        <v>313</v>
      </c>
      <c r="C2936" s="22">
        <v>44421</v>
      </c>
      <c r="D2936" s="30" t="s">
        <v>99</v>
      </c>
      <c r="E2936" s="30" t="s">
        <v>100</v>
      </c>
      <c r="F2936" s="29" t="s">
        <v>318</v>
      </c>
      <c r="G2936" s="32">
        <v>1282.81</v>
      </c>
      <c r="H2936" s="22">
        <v>44409</v>
      </c>
      <c r="I2936" s="23">
        <v>44423</v>
      </c>
      <c r="J2936">
        <f t="shared" si="270"/>
        <v>15</v>
      </c>
      <c r="K2936" s="2">
        <f t="shared" si="271"/>
        <v>44416</v>
      </c>
      <c r="L2936" s="9">
        <f t="shared" si="272"/>
        <v>15</v>
      </c>
      <c r="M2936" s="2">
        <f t="shared" si="273"/>
        <v>44416</v>
      </c>
      <c r="N2936" s="22">
        <v>44421</v>
      </c>
      <c r="O2936" s="22">
        <v>44426</v>
      </c>
      <c r="P2936" s="22">
        <v>44425.5</v>
      </c>
      <c r="Q2936">
        <f t="shared" si="274"/>
        <v>9.5</v>
      </c>
      <c r="R2936" s="33">
        <f t="shared" si="275"/>
        <v>12186.695</v>
      </c>
    </row>
    <row r="2937" spans="1:18" x14ac:dyDescent="0.35">
      <c r="A2937" t="s">
        <v>390</v>
      </c>
      <c r="B2937" s="29" t="s">
        <v>313</v>
      </c>
      <c r="C2937" s="22">
        <v>44421</v>
      </c>
      <c r="D2937" s="30" t="s">
        <v>114</v>
      </c>
      <c r="E2937" s="30" t="s">
        <v>115</v>
      </c>
      <c r="F2937" s="29" t="s">
        <v>383</v>
      </c>
      <c r="G2937" s="32">
        <v>237.84</v>
      </c>
      <c r="H2937" s="22">
        <v>44409</v>
      </c>
      <c r="I2937" s="23">
        <v>44423</v>
      </c>
      <c r="J2937">
        <f t="shared" si="270"/>
        <v>15</v>
      </c>
      <c r="K2937" s="2">
        <f t="shared" si="271"/>
        <v>44416</v>
      </c>
      <c r="L2937" s="9">
        <f t="shared" si="272"/>
        <v>15</v>
      </c>
      <c r="M2937" s="2">
        <f t="shared" si="273"/>
        <v>44416</v>
      </c>
      <c r="N2937" s="22">
        <v>44421</v>
      </c>
      <c r="O2937" s="22">
        <v>44426</v>
      </c>
      <c r="P2937" s="22">
        <v>44425.5</v>
      </c>
      <c r="Q2937">
        <f t="shared" si="274"/>
        <v>9.5</v>
      </c>
      <c r="R2937" s="33">
        <f t="shared" si="275"/>
        <v>2259.48</v>
      </c>
    </row>
    <row r="2938" spans="1:18" x14ac:dyDescent="0.35">
      <c r="A2938" t="s">
        <v>390</v>
      </c>
      <c r="B2938" s="29" t="s">
        <v>313</v>
      </c>
      <c r="C2938" s="22">
        <v>44421</v>
      </c>
      <c r="D2938" s="30" t="s">
        <v>107</v>
      </c>
      <c r="E2938" s="30" t="s">
        <v>108</v>
      </c>
      <c r="F2938" s="29" t="s">
        <v>109</v>
      </c>
      <c r="G2938" s="32">
        <v>25</v>
      </c>
      <c r="H2938" s="22">
        <v>44409</v>
      </c>
      <c r="I2938" s="23">
        <v>44423</v>
      </c>
      <c r="J2938">
        <f t="shared" ref="J2938:J3001" si="276">I2938-H2938+1</f>
        <v>15</v>
      </c>
      <c r="K2938" s="2">
        <f t="shared" ref="K2938:K3001" si="277">(H2938+I2938)/2</f>
        <v>44416</v>
      </c>
      <c r="L2938" s="9">
        <f t="shared" si="272"/>
        <v>15</v>
      </c>
      <c r="M2938" s="2">
        <f t="shared" si="273"/>
        <v>44416</v>
      </c>
      <c r="N2938" s="22">
        <v>44421</v>
      </c>
      <c r="O2938" s="22">
        <v>44426</v>
      </c>
      <c r="P2938" s="22">
        <v>44425.5</v>
      </c>
      <c r="Q2938">
        <f t="shared" si="274"/>
        <v>9.5</v>
      </c>
      <c r="R2938" s="33">
        <f t="shared" si="275"/>
        <v>237.5</v>
      </c>
    </row>
    <row r="2939" spans="1:18" x14ac:dyDescent="0.35">
      <c r="A2939" t="s">
        <v>390</v>
      </c>
      <c r="B2939" s="29" t="s">
        <v>313</v>
      </c>
      <c r="C2939" s="22">
        <v>44421</v>
      </c>
      <c r="D2939" s="30" t="s">
        <v>114</v>
      </c>
      <c r="E2939" s="30" t="s">
        <v>115</v>
      </c>
      <c r="F2939" s="29" t="s">
        <v>132</v>
      </c>
      <c r="G2939" s="32">
        <v>124.7</v>
      </c>
      <c r="H2939" s="22">
        <v>44409</v>
      </c>
      <c r="I2939" s="23">
        <v>44423</v>
      </c>
      <c r="J2939">
        <f t="shared" si="276"/>
        <v>15</v>
      </c>
      <c r="K2939" s="2">
        <f t="shared" si="277"/>
        <v>44416</v>
      </c>
      <c r="L2939" s="9">
        <f t="shared" si="272"/>
        <v>15</v>
      </c>
      <c r="M2939" s="2">
        <f t="shared" si="273"/>
        <v>44416</v>
      </c>
      <c r="N2939" s="22">
        <v>44421</v>
      </c>
      <c r="O2939" s="22">
        <v>44426</v>
      </c>
      <c r="P2939" s="22">
        <v>44425.5</v>
      </c>
      <c r="Q2939">
        <f t="shared" si="274"/>
        <v>9.5</v>
      </c>
      <c r="R2939" s="33">
        <f t="shared" si="275"/>
        <v>1184.6500000000001</v>
      </c>
    </row>
    <row r="2940" spans="1:18" x14ac:dyDescent="0.35">
      <c r="A2940" t="s">
        <v>390</v>
      </c>
      <c r="B2940" s="29" t="s">
        <v>313</v>
      </c>
      <c r="C2940" s="22">
        <v>44421</v>
      </c>
      <c r="D2940" s="30" t="s">
        <v>99</v>
      </c>
      <c r="E2940" s="30" t="s">
        <v>100</v>
      </c>
      <c r="F2940" s="29" t="s">
        <v>316</v>
      </c>
      <c r="G2940" s="32">
        <v>572.68000000000006</v>
      </c>
      <c r="H2940" s="22">
        <v>44409</v>
      </c>
      <c r="I2940" s="23">
        <v>44423</v>
      </c>
      <c r="J2940">
        <f t="shared" si="276"/>
        <v>15</v>
      </c>
      <c r="K2940" s="2">
        <f t="shared" si="277"/>
        <v>44416</v>
      </c>
      <c r="L2940" s="9">
        <f t="shared" si="272"/>
        <v>15</v>
      </c>
      <c r="M2940" s="2">
        <f t="shared" si="273"/>
        <v>44416</v>
      </c>
      <c r="N2940" s="22">
        <v>44421</v>
      </c>
      <c r="O2940" s="22">
        <v>44426</v>
      </c>
      <c r="P2940" s="22">
        <v>44425.5</v>
      </c>
      <c r="Q2940">
        <f t="shared" si="274"/>
        <v>9.5</v>
      </c>
      <c r="R2940" s="33">
        <f t="shared" si="275"/>
        <v>5440.4600000000009</v>
      </c>
    </row>
    <row r="2941" spans="1:18" x14ac:dyDescent="0.35">
      <c r="A2941" t="s">
        <v>390</v>
      </c>
      <c r="B2941" s="29" t="s">
        <v>313</v>
      </c>
      <c r="C2941" s="22">
        <v>44421</v>
      </c>
      <c r="D2941" s="30" t="s">
        <v>114</v>
      </c>
      <c r="E2941" s="30" t="s">
        <v>115</v>
      </c>
      <c r="F2941" s="29" t="s">
        <v>133</v>
      </c>
      <c r="G2941" s="32">
        <v>12.37</v>
      </c>
      <c r="H2941" s="22">
        <v>44409</v>
      </c>
      <c r="I2941" s="23">
        <v>44423</v>
      </c>
      <c r="J2941">
        <f t="shared" si="276"/>
        <v>15</v>
      </c>
      <c r="K2941" s="2">
        <f t="shared" si="277"/>
        <v>44416</v>
      </c>
      <c r="L2941" s="9">
        <f t="shared" si="272"/>
        <v>15</v>
      </c>
      <c r="M2941" s="2">
        <f t="shared" si="273"/>
        <v>44416</v>
      </c>
      <c r="N2941" s="22">
        <v>44421</v>
      </c>
      <c r="O2941" s="22">
        <v>44426</v>
      </c>
      <c r="P2941" s="22">
        <v>44425.5</v>
      </c>
      <c r="Q2941">
        <f t="shared" si="274"/>
        <v>9.5</v>
      </c>
      <c r="R2941" s="33">
        <f t="shared" si="275"/>
        <v>117.51499999999999</v>
      </c>
    </row>
    <row r="2942" spans="1:18" x14ac:dyDescent="0.35">
      <c r="A2942" t="s">
        <v>390</v>
      </c>
      <c r="B2942" s="29" t="s">
        <v>313</v>
      </c>
      <c r="C2942" s="22">
        <v>44421</v>
      </c>
      <c r="D2942" s="30" t="s">
        <v>110</v>
      </c>
      <c r="E2942" s="30" t="s">
        <v>111</v>
      </c>
      <c r="F2942" s="29" t="s">
        <v>134</v>
      </c>
      <c r="G2942" s="32">
        <v>61.06</v>
      </c>
      <c r="H2942" s="22">
        <v>44409</v>
      </c>
      <c r="I2942" s="23">
        <v>44423</v>
      </c>
      <c r="J2942">
        <f t="shared" si="276"/>
        <v>15</v>
      </c>
      <c r="K2942" s="2">
        <f t="shared" si="277"/>
        <v>44416</v>
      </c>
      <c r="L2942" s="9">
        <f t="shared" si="272"/>
        <v>15</v>
      </c>
      <c r="M2942" s="2">
        <f t="shared" si="273"/>
        <v>44416</v>
      </c>
      <c r="N2942" s="22">
        <v>44421</v>
      </c>
      <c r="O2942" s="22">
        <v>44426</v>
      </c>
      <c r="P2942" s="22">
        <v>44425.5</v>
      </c>
      <c r="Q2942">
        <f t="shared" si="274"/>
        <v>9.5</v>
      </c>
      <c r="R2942" s="33">
        <f t="shared" si="275"/>
        <v>580.07000000000005</v>
      </c>
    </row>
    <row r="2943" spans="1:18" x14ac:dyDescent="0.35">
      <c r="A2943" t="s">
        <v>390</v>
      </c>
      <c r="B2943" s="29" t="s">
        <v>313</v>
      </c>
      <c r="C2943" s="22">
        <v>44421</v>
      </c>
      <c r="D2943" s="30" t="s">
        <v>114</v>
      </c>
      <c r="E2943" s="30" t="s">
        <v>115</v>
      </c>
      <c r="F2943" s="29" t="s">
        <v>136</v>
      </c>
      <c r="G2943" s="32">
        <v>96.19</v>
      </c>
      <c r="H2943" s="22">
        <v>44409</v>
      </c>
      <c r="I2943" s="23">
        <v>44423</v>
      </c>
      <c r="J2943">
        <f t="shared" si="276"/>
        <v>15</v>
      </c>
      <c r="K2943" s="2">
        <f t="shared" si="277"/>
        <v>44416</v>
      </c>
      <c r="L2943" s="9">
        <f t="shared" si="272"/>
        <v>15</v>
      </c>
      <c r="M2943" s="2">
        <f t="shared" si="273"/>
        <v>44416</v>
      </c>
      <c r="N2943" s="22">
        <v>44421</v>
      </c>
      <c r="O2943" s="22">
        <v>44426</v>
      </c>
      <c r="P2943" s="22">
        <v>44425.5</v>
      </c>
      <c r="Q2943">
        <f t="shared" si="274"/>
        <v>9.5</v>
      </c>
      <c r="R2943" s="33">
        <f t="shared" si="275"/>
        <v>913.80499999999995</v>
      </c>
    </row>
    <row r="2944" spans="1:18" x14ac:dyDescent="0.35">
      <c r="A2944" t="s">
        <v>390</v>
      </c>
      <c r="B2944" s="29" t="s">
        <v>313</v>
      </c>
      <c r="C2944" s="22">
        <v>44421</v>
      </c>
      <c r="D2944" s="30" t="s">
        <v>110</v>
      </c>
      <c r="E2944" s="30" t="s">
        <v>111</v>
      </c>
      <c r="F2944" s="29" t="s">
        <v>136</v>
      </c>
      <c r="G2944" s="32">
        <v>85.13</v>
      </c>
      <c r="H2944" s="22">
        <v>44409</v>
      </c>
      <c r="I2944" s="23">
        <v>44423</v>
      </c>
      <c r="J2944">
        <f t="shared" si="276"/>
        <v>15</v>
      </c>
      <c r="K2944" s="2">
        <f t="shared" si="277"/>
        <v>44416</v>
      </c>
      <c r="L2944" s="9">
        <f t="shared" si="272"/>
        <v>15</v>
      </c>
      <c r="M2944" s="2">
        <f t="shared" si="273"/>
        <v>44416</v>
      </c>
      <c r="N2944" s="22">
        <v>44421</v>
      </c>
      <c r="O2944" s="22">
        <v>44426</v>
      </c>
      <c r="P2944" s="22">
        <v>44425.5</v>
      </c>
      <c r="Q2944">
        <f t="shared" si="274"/>
        <v>9.5</v>
      </c>
      <c r="R2944" s="33">
        <f t="shared" si="275"/>
        <v>808.7349999999999</v>
      </c>
    </row>
    <row r="2945" spans="1:18" x14ac:dyDescent="0.35">
      <c r="A2945" t="s">
        <v>390</v>
      </c>
      <c r="B2945" s="29" t="s">
        <v>313</v>
      </c>
      <c r="C2945" s="22">
        <v>44421</v>
      </c>
      <c r="D2945" s="30" t="s">
        <v>110</v>
      </c>
      <c r="E2945" s="30" t="s">
        <v>111</v>
      </c>
      <c r="F2945" s="29" t="s">
        <v>137</v>
      </c>
      <c r="G2945" s="32">
        <v>539.54000000000008</v>
      </c>
      <c r="H2945" s="22">
        <v>44409</v>
      </c>
      <c r="I2945" s="23">
        <v>44423</v>
      </c>
      <c r="J2945">
        <f t="shared" si="276"/>
        <v>15</v>
      </c>
      <c r="K2945" s="2">
        <f t="shared" si="277"/>
        <v>44416</v>
      </c>
      <c r="L2945" s="9">
        <f t="shared" si="272"/>
        <v>15</v>
      </c>
      <c r="M2945" s="2">
        <f t="shared" si="273"/>
        <v>44416</v>
      </c>
      <c r="N2945" s="22">
        <v>44421</v>
      </c>
      <c r="O2945" s="22">
        <v>44426</v>
      </c>
      <c r="P2945" s="22">
        <v>44425.5</v>
      </c>
      <c r="Q2945">
        <f t="shared" si="274"/>
        <v>9.5</v>
      </c>
      <c r="R2945" s="33">
        <f t="shared" si="275"/>
        <v>5125.630000000001</v>
      </c>
    </row>
    <row r="2946" spans="1:18" x14ac:dyDescent="0.35">
      <c r="A2946" t="s">
        <v>390</v>
      </c>
      <c r="B2946" s="29" t="s">
        <v>313</v>
      </c>
      <c r="C2946" s="22">
        <v>44421</v>
      </c>
      <c r="D2946" s="30" t="s">
        <v>107</v>
      </c>
      <c r="E2946" s="30" t="s">
        <v>108</v>
      </c>
      <c r="F2946" s="29" t="s">
        <v>138</v>
      </c>
      <c r="G2946" s="32">
        <v>2630.04</v>
      </c>
      <c r="H2946" s="22">
        <v>44409</v>
      </c>
      <c r="I2946" s="23">
        <v>44423</v>
      </c>
      <c r="J2946">
        <f t="shared" si="276"/>
        <v>15</v>
      </c>
      <c r="K2946" s="2">
        <f t="shared" si="277"/>
        <v>44416</v>
      </c>
      <c r="L2946" s="9">
        <f t="shared" si="272"/>
        <v>15</v>
      </c>
      <c r="M2946" s="2">
        <f t="shared" si="273"/>
        <v>44416</v>
      </c>
      <c r="N2946" s="22">
        <v>44421</v>
      </c>
      <c r="O2946" s="22">
        <v>44426</v>
      </c>
      <c r="P2946" s="22">
        <v>44425.5</v>
      </c>
      <c r="Q2946">
        <f t="shared" si="274"/>
        <v>9.5</v>
      </c>
      <c r="R2946" s="33">
        <f t="shared" si="275"/>
        <v>24985.38</v>
      </c>
    </row>
    <row r="2947" spans="1:18" x14ac:dyDescent="0.35">
      <c r="A2947" t="s">
        <v>390</v>
      </c>
      <c r="B2947" s="29" t="s">
        <v>313</v>
      </c>
      <c r="C2947" s="22">
        <v>44421</v>
      </c>
      <c r="D2947" s="30" t="s">
        <v>99</v>
      </c>
      <c r="E2947" s="30" t="s">
        <v>100</v>
      </c>
      <c r="F2947" s="29" t="s">
        <v>138</v>
      </c>
      <c r="G2947" s="32">
        <v>493.58000000000004</v>
      </c>
      <c r="H2947" s="22">
        <v>44409</v>
      </c>
      <c r="I2947" s="23">
        <v>44423</v>
      </c>
      <c r="J2947">
        <f t="shared" si="276"/>
        <v>15</v>
      </c>
      <c r="K2947" s="2">
        <f t="shared" si="277"/>
        <v>44416</v>
      </c>
      <c r="L2947" s="9">
        <f t="shared" si="272"/>
        <v>15</v>
      </c>
      <c r="M2947" s="2">
        <f t="shared" si="273"/>
        <v>44416</v>
      </c>
      <c r="N2947" s="22">
        <v>44421</v>
      </c>
      <c r="O2947" s="22">
        <v>44426</v>
      </c>
      <c r="P2947" s="22">
        <v>44425.5</v>
      </c>
      <c r="Q2947">
        <f t="shared" si="274"/>
        <v>9.5</v>
      </c>
      <c r="R2947" s="33">
        <f t="shared" si="275"/>
        <v>4689.01</v>
      </c>
    </row>
    <row r="2948" spans="1:18" x14ac:dyDescent="0.35">
      <c r="A2948" t="s">
        <v>390</v>
      </c>
      <c r="B2948" s="29" t="s">
        <v>313</v>
      </c>
      <c r="C2948" s="22">
        <v>44421</v>
      </c>
      <c r="D2948" s="30" t="s">
        <v>114</v>
      </c>
      <c r="E2948" s="30" t="s">
        <v>115</v>
      </c>
      <c r="F2948" s="29" t="s">
        <v>317</v>
      </c>
      <c r="G2948" s="32">
        <v>27.26</v>
      </c>
      <c r="H2948" s="22">
        <v>44409</v>
      </c>
      <c r="I2948" s="23">
        <v>44423</v>
      </c>
      <c r="J2948">
        <f t="shared" si="276"/>
        <v>15</v>
      </c>
      <c r="K2948" s="2">
        <f t="shared" si="277"/>
        <v>44416</v>
      </c>
      <c r="L2948" s="9">
        <f t="shared" si="272"/>
        <v>15</v>
      </c>
      <c r="M2948" s="2">
        <f t="shared" si="273"/>
        <v>44416</v>
      </c>
      <c r="N2948" s="22">
        <v>44421</v>
      </c>
      <c r="O2948" s="22">
        <v>44426</v>
      </c>
      <c r="P2948" s="22">
        <v>44425.5</v>
      </c>
      <c r="Q2948">
        <f t="shared" si="274"/>
        <v>9.5</v>
      </c>
      <c r="R2948" s="33">
        <f t="shared" si="275"/>
        <v>258.97000000000003</v>
      </c>
    </row>
    <row r="2949" spans="1:18" x14ac:dyDescent="0.35">
      <c r="A2949" t="s">
        <v>390</v>
      </c>
      <c r="B2949" s="29" t="s">
        <v>313</v>
      </c>
      <c r="C2949" s="22">
        <v>44421</v>
      </c>
      <c r="D2949" s="30" t="s">
        <v>114</v>
      </c>
      <c r="E2949" s="30" t="s">
        <v>115</v>
      </c>
      <c r="F2949" s="29" t="s">
        <v>141</v>
      </c>
      <c r="G2949" s="32">
        <v>247.16</v>
      </c>
      <c r="H2949" s="22">
        <v>44409</v>
      </c>
      <c r="I2949" s="23">
        <v>44423</v>
      </c>
      <c r="J2949">
        <f t="shared" si="276"/>
        <v>15</v>
      </c>
      <c r="K2949" s="2">
        <f t="shared" si="277"/>
        <v>44416</v>
      </c>
      <c r="L2949" s="9">
        <f t="shared" si="272"/>
        <v>15</v>
      </c>
      <c r="M2949" s="2">
        <f t="shared" si="273"/>
        <v>44416</v>
      </c>
      <c r="N2949" s="22">
        <v>44421</v>
      </c>
      <c r="O2949" s="22">
        <v>44426</v>
      </c>
      <c r="P2949" s="22">
        <v>44425.5</v>
      </c>
      <c r="Q2949">
        <f t="shared" si="274"/>
        <v>9.5</v>
      </c>
      <c r="R2949" s="33">
        <f t="shared" si="275"/>
        <v>2348.02</v>
      </c>
    </row>
    <row r="2950" spans="1:18" x14ac:dyDescent="0.35">
      <c r="A2950" t="s">
        <v>390</v>
      </c>
      <c r="B2950" s="29" t="s">
        <v>313</v>
      </c>
      <c r="C2950" s="22">
        <v>44421</v>
      </c>
      <c r="D2950" s="30" t="s">
        <v>110</v>
      </c>
      <c r="E2950" s="30" t="s">
        <v>111</v>
      </c>
      <c r="F2950" s="29" t="s">
        <v>141</v>
      </c>
      <c r="G2950" s="32">
        <v>13.9</v>
      </c>
      <c r="H2950" s="22">
        <v>44409</v>
      </c>
      <c r="I2950" s="23">
        <v>44423</v>
      </c>
      <c r="J2950">
        <f t="shared" si="276"/>
        <v>15</v>
      </c>
      <c r="K2950" s="2">
        <f t="shared" si="277"/>
        <v>44416</v>
      </c>
      <c r="L2950" s="9">
        <f t="shared" si="272"/>
        <v>15</v>
      </c>
      <c r="M2950" s="2">
        <f t="shared" si="273"/>
        <v>44416</v>
      </c>
      <c r="N2950" s="22">
        <v>44421</v>
      </c>
      <c r="O2950" s="22">
        <v>44426</v>
      </c>
      <c r="P2950" s="22">
        <v>44425.5</v>
      </c>
      <c r="Q2950">
        <f t="shared" si="274"/>
        <v>9.5</v>
      </c>
      <c r="R2950" s="33">
        <f t="shared" si="275"/>
        <v>132.05000000000001</v>
      </c>
    </row>
    <row r="2951" spans="1:18" x14ac:dyDescent="0.35">
      <c r="A2951" t="s">
        <v>390</v>
      </c>
      <c r="B2951" s="29" t="s">
        <v>313</v>
      </c>
      <c r="C2951" s="22">
        <v>44421</v>
      </c>
      <c r="D2951" s="30" t="s">
        <v>391</v>
      </c>
      <c r="E2951" s="30" t="s">
        <v>392</v>
      </c>
      <c r="F2951" s="29" t="s">
        <v>393</v>
      </c>
      <c r="G2951" s="32">
        <v>35.78</v>
      </c>
      <c r="H2951" s="22">
        <v>44409</v>
      </c>
      <c r="I2951" s="23">
        <v>44423</v>
      </c>
      <c r="J2951">
        <f t="shared" si="276"/>
        <v>15</v>
      </c>
      <c r="K2951" s="2">
        <f t="shared" si="277"/>
        <v>44416</v>
      </c>
      <c r="L2951" s="9">
        <f t="shared" si="272"/>
        <v>15</v>
      </c>
      <c r="M2951" s="2">
        <f t="shared" si="273"/>
        <v>44416</v>
      </c>
      <c r="N2951" s="22">
        <v>44421</v>
      </c>
      <c r="O2951" s="22">
        <v>44428</v>
      </c>
      <c r="P2951" s="22">
        <v>44427.5</v>
      </c>
      <c r="Q2951">
        <f t="shared" si="274"/>
        <v>11.5</v>
      </c>
      <c r="R2951" s="33">
        <f t="shared" si="275"/>
        <v>411.47</v>
      </c>
    </row>
    <row r="2952" spans="1:18" x14ac:dyDescent="0.35">
      <c r="A2952" t="s">
        <v>390</v>
      </c>
      <c r="B2952" s="29" t="s">
        <v>313</v>
      </c>
      <c r="C2952" s="22">
        <v>44421</v>
      </c>
      <c r="D2952" s="30" t="s">
        <v>107</v>
      </c>
      <c r="E2952" s="30" t="s">
        <v>108</v>
      </c>
      <c r="F2952" s="29" t="s">
        <v>142</v>
      </c>
      <c r="G2952" s="32">
        <v>30975.14000000001</v>
      </c>
      <c r="H2952" s="22">
        <v>44409</v>
      </c>
      <c r="I2952" s="23">
        <v>44423</v>
      </c>
      <c r="J2952">
        <f t="shared" si="276"/>
        <v>15</v>
      </c>
      <c r="K2952" s="2">
        <f t="shared" si="277"/>
        <v>44416</v>
      </c>
      <c r="L2952" s="9">
        <f t="shared" si="272"/>
        <v>15</v>
      </c>
      <c r="M2952" s="2">
        <f t="shared" si="273"/>
        <v>44416</v>
      </c>
      <c r="N2952" s="22">
        <v>44421</v>
      </c>
      <c r="O2952" s="22">
        <v>44433</v>
      </c>
      <c r="P2952" s="22">
        <v>44432.5</v>
      </c>
      <c r="Q2952">
        <f t="shared" si="274"/>
        <v>16.5</v>
      </c>
      <c r="R2952" s="33">
        <f t="shared" si="275"/>
        <v>511089.81000000017</v>
      </c>
    </row>
    <row r="2953" spans="1:18" x14ac:dyDescent="0.35">
      <c r="A2953" t="s">
        <v>390</v>
      </c>
      <c r="B2953" s="29" t="s">
        <v>313</v>
      </c>
      <c r="C2953" s="22">
        <v>44421</v>
      </c>
      <c r="D2953" s="30" t="s">
        <v>99</v>
      </c>
      <c r="E2953" s="30" t="s">
        <v>100</v>
      </c>
      <c r="F2953" s="29" t="s">
        <v>142</v>
      </c>
      <c r="G2953" s="32">
        <v>19385.93</v>
      </c>
      <c r="H2953" s="22">
        <v>44409</v>
      </c>
      <c r="I2953" s="23">
        <v>44423</v>
      </c>
      <c r="J2953">
        <f t="shared" si="276"/>
        <v>15</v>
      </c>
      <c r="K2953" s="2">
        <f t="shared" si="277"/>
        <v>44416</v>
      </c>
      <c r="L2953" s="9">
        <f t="shared" si="272"/>
        <v>15</v>
      </c>
      <c r="M2953" s="2">
        <f t="shared" si="273"/>
        <v>44416</v>
      </c>
      <c r="N2953" s="22">
        <v>44421</v>
      </c>
      <c r="O2953" s="22">
        <v>44433</v>
      </c>
      <c r="P2953" s="22">
        <v>44432.5</v>
      </c>
      <c r="Q2953">
        <f t="shared" si="274"/>
        <v>16.5</v>
      </c>
      <c r="R2953" s="33">
        <f t="shared" si="275"/>
        <v>319867.84500000003</v>
      </c>
    </row>
    <row r="2954" spans="1:18" x14ac:dyDescent="0.35">
      <c r="A2954" t="s">
        <v>390</v>
      </c>
      <c r="B2954" s="29" t="s">
        <v>313</v>
      </c>
      <c r="C2954" s="22">
        <v>44421</v>
      </c>
      <c r="D2954" s="30" t="s">
        <v>99</v>
      </c>
      <c r="E2954" s="30" t="s">
        <v>100</v>
      </c>
      <c r="F2954" s="29" t="s">
        <v>388</v>
      </c>
      <c r="G2954" s="32">
        <v>496</v>
      </c>
      <c r="H2954" s="22">
        <v>44409</v>
      </c>
      <c r="I2954" s="23">
        <v>44423</v>
      </c>
      <c r="J2954">
        <f t="shared" si="276"/>
        <v>15</v>
      </c>
      <c r="K2954" s="2">
        <f t="shared" si="277"/>
        <v>44416</v>
      </c>
      <c r="L2954" s="9">
        <f t="shared" si="272"/>
        <v>15</v>
      </c>
      <c r="M2954" s="2">
        <f t="shared" si="273"/>
        <v>44416</v>
      </c>
      <c r="N2954" s="22">
        <v>44421</v>
      </c>
      <c r="O2954" s="22">
        <v>44454</v>
      </c>
      <c r="P2954" s="22">
        <v>44453.5</v>
      </c>
      <c r="Q2954">
        <f t="shared" si="274"/>
        <v>37.5</v>
      </c>
      <c r="R2954" s="33">
        <f t="shared" si="275"/>
        <v>18600</v>
      </c>
    </row>
    <row r="2955" spans="1:18" x14ac:dyDescent="0.35">
      <c r="A2955" t="s">
        <v>390</v>
      </c>
      <c r="B2955" s="29" t="s">
        <v>313</v>
      </c>
      <c r="C2955" s="22">
        <v>44421</v>
      </c>
      <c r="D2955" s="30" t="s">
        <v>148</v>
      </c>
      <c r="E2955" s="30" t="s">
        <v>149</v>
      </c>
      <c r="F2955" s="29" t="s">
        <v>151</v>
      </c>
      <c r="G2955" s="32">
        <v>151.86000000000001</v>
      </c>
      <c r="H2955" s="22">
        <v>44409</v>
      </c>
      <c r="I2955" s="23">
        <v>44423</v>
      </c>
      <c r="J2955">
        <f t="shared" si="276"/>
        <v>15</v>
      </c>
      <c r="K2955" s="2">
        <f t="shared" si="277"/>
        <v>44416</v>
      </c>
      <c r="L2955" s="9">
        <f t="shared" ref="L2955:L3018" si="278">I2955-H2955+1</f>
        <v>15</v>
      </c>
      <c r="M2955" s="2">
        <f t="shared" ref="M2955:M3018" si="279">(H2955+I2955)/2</f>
        <v>44416</v>
      </c>
      <c r="N2955" s="22">
        <v>44421</v>
      </c>
      <c r="O2955" s="22">
        <v>44454</v>
      </c>
      <c r="P2955" s="22">
        <v>44453.5</v>
      </c>
      <c r="Q2955">
        <f t="shared" ref="Q2955:Q3018" si="280">P2955-M2955</f>
        <v>37.5</v>
      </c>
      <c r="R2955" s="33">
        <f t="shared" ref="R2955:R3018" si="281">Q2955*G2955</f>
        <v>5694.7500000000009</v>
      </c>
    </row>
    <row r="2956" spans="1:18" x14ac:dyDescent="0.35">
      <c r="A2956" t="s">
        <v>390</v>
      </c>
      <c r="B2956" s="29" t="s">
        <v>313</v>
      </c>
      <c r="C2956" s="22">
        <v>44421</v>
      </c>
      <c r="D2956" s="30" t="s">
        <v>110</v>
      </c>
      <c r="E2956" s="30" t="s">
        <v>111</v>
      </c>
      <c r="F2956" s="29" t="s">
        <v>153</v>
      </c>
      <c r="G2956" s="32">
        <v>508.1099999999999</v>
      </c>
      <c r="H2956" s="22">
        <v>44409</v>
      </c>
      <c r="I2956" s="23">
        <v>44423</v>
      </c>
      <c r="J2956">
        <f t="shared" si="276"/>
        <v>15</v>
      </c>
      <c r="K2956" s="2">
        <f t="shared" si="277"/>
        <v>44416</v>
      </c>
      <c r="L2956" s="9">
        <f t="shared" si="278"/>
        <v>15</v>
      </c>
      <c r="M2956" s="2">
        <f t="shared" si="279"/>
        <v>44416</v>
      </c>
      <c r="N2956" s="22">
        <v>44421</v>
      </c>
      <c r="O2956" s="22">
        <v>44454</v>
      </c>
      <c r="P2956" s="22">
        <v>44453.5</v>
      </c>
      <c r="Q2956">
        <f t="shared" si="280"/>
        <v>37.5</v>
      </c>
      <c r="R2956" s="33">
        <f t="shared" si="281"/>
        <v>19054.124999999996</v>
      </c>
    </row>
    <row r="2957" spans="1:18" x14ac:dyDescent="0.35">
      <c r="A2957" t="s">
        <v>390</v>
      </c>
      <c r="B2957" s="29" t="s">
        <v>313</v>
      </c>
      <c r="C2957" s="22">
        <v>44421</v>
      </c>
      <c r="D2957" s="30" t="s">
        <v>148</v>
      </c>
      <c r="E2957" s="30" t="s">
        <v>149</v>
      </c>
      <c r="F2957" s="29" t="s">
        <v>298</v>
      </c>
      <c r="G2957" s="32">
        <v>33.25</v>
      </c>
      <c r="H2957" s="22">
        <v>44409</v>
      </c>
      <c r="I2957" s="23">
        <v>44423</v>
      </c>
      <c r="J2957">
        <f t="shared" si="276"/>
        <v>15</v>
      </c>
      <c r="K2957" s="2">
        <f t="shared" si="277"/>
        <v>44416</v>
      </c>
      <c r="L2957" s="9">
        <f t="shared" si="278"/>
        <v>15</v>
      </c>
      <c r="M2957" s="2">
        <f t="shared" si="279"/>
        <v>44416</v>
      </c>
      <c r="N2957" s="22">
        <v>44421</v>
      </c>
      <c r="O2957" s="22">
        <v>44454</v>
      </c>
      <c r="P2957" s="22">
        <v>44453.5</v>
      </c>
      <c r="Q2957">
        <f t="shared" si="280"/>
        <v>37.5</v>
      </c>
      <c r="R2957" s="33">
        <f t="shared" si="281"/>
        <v>1246.875</v>
      </c>
    </row>
    <row r="2958" spans="1:18" x14ac:dyDescent="0.35">
      <c r="A2958" t="s">
        <v>390</v>
      </c>
      <c r="B2958" s="29" t="s">
        <v>313</v>
      </c>
      <c r="C2958" s="22">
        <v>44421</v>
      </c>
      <c r="D2958" s="30" t="s">
        <v>99</v>
      </c>
      <c r="E2958" s="30" t="s">
        <v>100</v>
      </c>
      <c r="F2958" s="29" t="s">
        <v>295</v>
      </c>
      <c r="G2958" s="32">
        <v>483.90999999999997</v>
      </c>
      <c r="H2958" s="22">
        <v>44409</v>
      </c>
      <c r="I2958" s="23">
        <v>44423</v>
      </c>
      <c r="J2958">
        <f t="shared" si="276"/>
        <v>15</v>
      </c>
      <c r="K2958" s="2">
        <f t="shared" si="277"/>
        <v>44416</v>
      </c>
      <c r="L2958" s="9">
        <f t="shared" si="278"/>
        <v>15</v>
      </c>
      <c r="M2958" s="2">
        <f t="shared" si="279"/>
        <v>44416</v>
      </c>
      <c r="N2958" s="22">
        <v>44421</v>
      </c>
      <c r="O2958" s="22">
        <v>44454</v>
      </c>
      <c r="P2958" s="22">
        <v>44453.5</v>
      </c>
      <c r="Q2958">
        <f t="shared" si="280"/>
        <v>37.5</v>
      </c>
      <c r="R2958" s="33">
        <f t="shared" si="281"/>
        <v>18146.625</v>
      </c>
    </row>
    <row r="2959" spans="1:18" x14ac:dyDescent="0.35">
      <c r="A2959" t="s">
        <v>390</v>
      </c>
      <c r="B2959" s="29" t="s">
        <v>313</v>
      </c>
      <c r="C2959" s="22">
        <v>44421</v>
      </c>
      <c r="D2959" s="30" t="s">
        <v>148</v>
      </c>
      <c r="E2959" s="30" t="s">
        <v>149</v>
      </c>
      <c r="F2959" s="29" t="s">
        <v>155</v>
      </c>
      <c r="G2959" s="32">
        <v>17.48</v>
      </c>
      <c r="H2959" s="22">
        <v>44409</v>
      </c>
      <c r="I2959" s="23">
        <v>44423</v>
      </c>
      <c r="J2959">
        <f t="shared" si="276"/>
        <v>15</v>
      </c>
      <c r="K2959" s="2">
        <f t="shared" si="277"/>
        <v>44416</v>
      </c>
      <c r="L2959" s="9">
        <f t="shared" si="278"/>
        <v>15</v>
      </c>
      <c r="M2959" s="2">
        <f t="shared" si="279"/>
        <v>44416</v>
      </c>
      <c r="N2959" s="22">
        <v>44421</v>
      </c>
      <c r="O2959" s="22">
        <v>44454</v>
      </c>
      <c r="P2959" s="22">
        <v>44453.5</v>
      </c>
      <c r="Q2959">
        <f t="shared" si="280"/>
        <v>37.5</v>
      </c>
      <c r="R2959" s="33">
        <f t="shared" si="281"/>
        <v>655.5</v>
      </c>
    </row>
    <row r="2960" spans="1:18" x14ac:dyDescent="0.35">
      <c r="A2960" t="s">
        <v>390</v>
      </c>
      <c r="B2960" s="29" t="s">
        <v>313</v>
      </c>
      <c r="C2960" s="22">
        <v>44421</v>
      </c>
      <c r="D2960" s="30" t="s">
        <v>99</v>
      </c>
      <c r="E2960" s="30" t="s">
        <v>100</v>
      </c>
      <c r="F2960" s="29" t="s">
        <v>314</v>
      </c>
      <c r="G2960" s="32">
        <v>769.24</v>
      </c>
      <c r="H2960" s="22">
        <v>44409</v>
      </c>
      <c r="I2960" s="23">
        <v>44423</v>
      </c>
      <c r="J2960">
        <f t="shared" si="276"/>
        <v>15</v>
      </c>
      <c r="K2960" s="2">
        <f t="shared" si="277"/>
        <v>44416</v>
      </c>
      <c r="L2960" s="9">
        <f t="shared" si="278"/>
        <v>15</v>
      </c>
      <c r="M2960" s="2">
        <f t="shared" si="279"/>
        <v>44416</v>
      </c>
      <c r="N2960" s="22">
        <v>44421</v>
      </c>
      <c r="O2960" s="22">
        <v>44454</v>
      </c>
      <c r="P2960" s="22">
        <v>44453.5</v>
      </c>
      <c r="Q2960">
        <f t="shared" si="280"/>
        <v>37.5</v>
      </c>
      <c r="R2960" s="33">
        <f t="shared" si="281"/>
        <v>28846.5</v>
      </c>
    </row>
    <row r="2961" spans="1:18" x14ac:dyDescent="0.35">
      <c r="A2961" t="s">
        <v>390</v>
      </c>
      <c r="B2961" s="29" t="s">
        <v>313</v>
      </c>
      <c r="C2961" s="22">
        <v>44421</v>
      </c>
      <c r="D2961" s="30" t="s">
        <v>148</v>
      </c>
      <c r="E2961" s="30" t="s">
        <v>149</v>
      </c>
      <c r="F2961" s="29" t="s">
        <v>320</v>
      </c>
      <c r="G2961" s="32">
        <v>30.89</v>
      </c>
      <c r="H2961" s="22">
        <v>44409</v>
      </c>
      <c r="I2961" s="23">
        <v>44423</v>
      </c>
      <c r="J2961">
        <f t="shared" si="276"/>
        <v>15</v>
      </c>
      <c r="K2961" s="2">
        <f t="shared" si="277"/>
        <v>44416</v>
      </c>
      <c r="L2961" s="9">
        <f t="shared" si="278"/>
        <v>15</v>
      </c>
      <c r="M2961" s="2">
        <f t="shared" si="279"/>
        <v>44416</v>
      </c>
      <c r="N2961" s="22">
        <v>44421</v>
      </c>
      <c r="O2961" s="22">
        <v>44454</v>
      </c>
      <c r="P2961" s="22">
        <v>44453.5</v>
      </c>
      <c r="Q2961">
        <f t="shared" si="280"/>
        <v>37.5</v>
      </c>
      <c r="R2961" s="33">
        <f t="shared" si="281"/>
        <v>1158.375</v>
      </c>
    </row>
    <row r="2962" spans="1:18" x14ac:dyDescent="0.35">
      <c r="A2962" t="s">
        <v>390</v>
      </c>
      <c r="B2962" s="29" t="s">
        <v>313</v>
      </c>
      <c r="C2962" s="22">
        <v>44421</v>
      </c>
      <c r="D2962" s="30" t="s">
        <v>148</v>
      </c>
      <c r="E2962" s="30" t="s">
        <v>149</v>
      </c>
      <c r="F2962" s="29" t="s">
        <v>156</v>
      </c>
      <c r="G2962" s="32">
        <v>109.10999999999999</v>
      </c>
      <c r="H2962" s="22">
        <v>44409</v>
      </c>
      <c r="I2962" s="23">
        <v>44423</v>
      </c>
      <c r="J2962">
        <f t="shared" si="276"/>
        <v>15</v>
      </c>
      <c r="K2962" s="2">
        <f t="shared" si="277"/>
        <v>44416</v>
      </c>
      <c r="L2962" s="9">
        <f t="shared" si="278"/>
        <v>15</v>
      </c>
      <c r="M2962" s="2">
        <f t="shared" si="279"/>
        <v>44416</v>
      </c>
      <c r="N2962" s="22">
        <v>44421</v>
      </c>
      <c r="O2962" s="22">
        <v>44454</v>
      </c>
      <c r="P2962" s="22">
        <v>44453.5</v>
      </c>
      <c r="Q2962">
        <f t="shared" si="280"/>
        <v>37.5</v>
      </c>
      <c r="R2962" s="33">
        <f t="shared" si="281"/>
        <v>4091.6249999999995</v>
      </c>
    </row>
    <row r="2963" spans="1:18" x14ac:dyDescent="0.35">
      <c r="A2963" t="s">
        <v>390</v>
      </c>
      <c r="B2963" s="29" t="s">
        <v>313</v>
      </c>
      <c r="C2963" s="22">
        <v>44421</v>
      </c>
      <c r="D2963" s="30" t="s">
        <v>148</v>
      </c>
      <c r="E2963" s="30" t="s">
        <v>149</v>
      </c>
      <c r="F2963" s="29" t="s">
        <v>157</v>
      </c>
      <c r="G2963" s="32">
        <v>365.8</v>
      </c>
      <c r="H2963" s="22">
        <v>44409</v>
      </c>
      <c r="I2963" s="23">
        <v>44423</v>
      </c>
      <c r="J2963">
        <f t="shared" si="276"/>
        <v>15</v>
      </c>
      <c r="K2963" s="2">
        <f t="shared" si="277"/>
        <v>44416</v>
      </c>
      <c r="L2963" s="9">
        <f t="shared" si="278"/>
        <v>15</v>
      </c>
      <c r="M2963" s="2">
        <f t="shared" si="279"/>
        <v>44416</v>
      </c>
      <c r="N2963" s="22">
        <v>44421</v>
      </c>
      <c r="O2963" s="22">
        <v>44454</v>
      </c>
      <c r="P2963" s="22">
        <v>44453.5</v>
      </c>
      <c r="Q2963">
        <f t="shared" si="280"/>
        <v>37.5</v>
      </c>
      <c r="R2963" s="33">
        <f t="shared" si="281"/>
        <v>13717.5</v>
      </c>
    </row>
    <row r="2964" spans="1:18" x14ac:dyDescent="0.35">
      <c r="A2964" t="s">
        <v>390</v>
      </c>
      <c r="B2964" s="29" t="s">
        <v>313</v>
      </c>
      <c r="C2964" s="22">
        <v>44421</v>
      </c>
      <c r="D2964" s="30" t="s">
        <v>148</v>
      </c>
      <c r="E2964" s="30" t="s">
        <v>149</v>
      </c>
      <c r="F2964" s="29" t="s">
        <v>158</v>
      </c>
      <c r="G2964" s="32">
        <v>386.14000000000004</v>
      </c>
      <c r="H2964" s="22">
        <v>44409</v>
      </c>
      <c r="I2964" s="23">
        <v>44423</v>
      </c>
      <c r="J2964">
        <f t="shared" si="276"/>
        <v>15</v>
      </c>
      <c r="K2964" s="2">
        <f t="shared" si="277"/>
        <v>44416</v>
      </c>
      <c r="L2964" s="9">
        <f t="shared" si="278"/>
        <v>15</v>
      </c>
      <c r="M2964" s="2">
        <f t="shared" si="279"/>
        <v>44416</v>
      </c>
      <c r="N2964" s="22">
        <v>44421</v>
      </c>
      <c r="O2964" s="22">
        <v>44454</v>
      </c>
      <c r="P2964" s="22">
        <v>44453.5</v>
      </c>
      <c r="Q2964">
        <f t="shared" si="280"/>
        <v>37.5</v>
      </c>
      <c r="R2964" s="33">
        <f t="shared" si="281"/>
        <v>14480.250000000002</v>
      </c>
    </row>
    <row r="2965" spans="1:18" x14ac:dyDescent="0.35">
      <c r="A2965" t="s">
        <v>390</v>
      </c>
      <c r="B2965" s="29" t="s">
        <v>313</v>
      </c>
      <c r="C2965" s="22">
        <v>44421</v>
      </c>
      <c r="D2965" s="30" t="s">
        <v>148</v>
      </c>
      <c r="E2965" s="30" t="s">
        <v>149</v>
      </c>
      <c r="F2965" s="29" t="s">
        <v>159</v>
      </c>
      <c r="G2965" s="32">
        <v>49.24</v>
      </c>
      <c r="H2965" s="22">
        <v>44409</v>
      </c>
      <c r="I2965" s="23">
        <v>44423</v>
      </c>
      <c r="J2965">
        <f t="shared" si="276"/>
        <v>15</v>
      </c>
      <c r="K2965" s="2">
        <f t="shared" si="277"/>
        <v>44416</v>
      </c>
      <c r="L2965" s="9">
        <f t="shared" si="278"/>
        <v>15</v>
      </c>
      <c r="M2965" s="2">
        <f t="shared" si="279"/>
        <v>44416</v>
      </c>
      <c r="N2965" s="22">
        <v>44421</v>
      </c>
      <c r="O2965" s="22">
        <v>44454</v>
      </c>
      <c r="P2965" s="22">
        <v>44453.5</v>
      </c>
      <c r="Q2965">
        <f t="shared" si="280"/>
        <v>37.5</v>
      </c>
      <c r="R2965" s="33">
        <f t="shared" si="281"/>
        <v>1846.5</v>
      </c>
    </row>
    <row r="2966" spans="1:18" x14ac:dyDescent="0.35">
      <c r="A2966" t="s">
        <v>390</v>
      </c>
      <c r="B2966" s="29" t="s">
        <v>313</v>
      </c>
      <c r="C2966" s="22">
        <v>44421</v>
      </c>
      <c r="D2966" s="30" t="s">
        <v>148</v>
      </c>
      <c r="E2966" s="30" t="s">
        <v>149</v>
      </c>
      <c r="F2966" s="29" t="s">
        <v>321</v>
      </c>
      <c r="G2966" s="32">
        <v>217.62</v>
      </c>
      <c r="H2966" s="22">
        <v>44409</v>
      </c>
      <c r="I2966" s="23">
        <v>44423</v>
      </c>
      <c r="J2966">
        <f t="shared" si="276"/>
        <v>15</v>
      </c>
      <c r="K2966" s="2">
        <f t="shared" si="277"/>
        <v>44416</v>
      </c>
      <c r="L2966" s="9">
        <f t="shared" si="278"/>
        <v>15</v>
      </c>
      <c r="M2966" s="2">
        <f t="shared" si="279"/>
        <v>44416</v>
      </c>
      <c r="N2966" s="22">
        <v>44421</v>
      </c>
      <c r="O2966" s="22">
        <v>44454</v>
      </c>
      <c r="P2966" s="22">
        <v>44453.5</v>
      </c>
      <c r="Q2966">
        <f t="shared" si="280"/>
        <v>37.5</v>
      </c>
      <c r="R2966" s="33">
        <f t="shared" si="281"/>
        <v>8160.75</v>
      </c>
    </row>
    <row r="2967" spans="1:18" x14ac:dyDescent="0.35">
      <c r="A2967" t="s">
        <v>390</v>
      </c>
      <c r="B2967" s="29" t="s">
        <v>313</v>
      </c>
      <c r="C2967" s="22">
        <v>44421</v>
      </c>
      <c r="D2967" s="30" t="s">
        <v>148</v>
      </c>
      <c r="E2967" s="30" t="s">
        <v>149</v>
      </c>
      <c r="F2967" s="29" t="s">
        <v>394</v>
      </c>
      <c r="G2967" s="32">
        <v>20.67</v>
      </c>
      <c r="H2967" s="22">
        <v>44409</v>
      </c>
      <c r="I2967" s="23">
        <v>44423</v>
      </c>
      <c r="J2967">
        <f t="shared" si="276"/>
        <v>15</v>
      </c>
      <c r="K2967" s="2">
        <f t="shared" si="277"/>
        <v>44416</v>
      </c>
      <c r="L2967" s="9">
        <f t="shared" si="278"/>
        <v>15</v>
      </c>
      <c r="M2967" s="2">
        <f t="shared" si="279"/>
        <v>44416</v>
      </c>
      <c r="N2967" s="22">
        <v>44421</v>
      </c>
      <c r="O2967" s="22">
        <v>44454</v>
      </c>
      <c r="P2967" s="22">
        <v>44453.5</v>
      </c>
      <c r="Q2967">
        <f t="shared" si="280"/>
        <v>37.5</v>
      </c>
      <c r="R2967" s="33">
        <f t="shared" si="281"/>
        <v>775.12500000000011</v>
      </c>
    </row>
    <row r="2968" spans="1:18" x14ac:dyDescent="0.35">
      <c r="A2968" t="s">
        <v>390</v>
      </c>
      <c r="B2968" s="29" t="s">
        <v>313</v>
      </c>
      <c r="C2968" s="22">
        <v>44421</v>
      </c>
      <c r="D2968" s="30" t="s">
        <v>99</v>
      </c>
      <c r="E2968" s="30" t="s">
        <v>100</v>
      </c>
      <c r="F2968" s="29" t="s">
        <v>164</v>
      </c>
      <c r="G2968" s="32">
        <v>43.34</v>
      </c>
      <c r="H2968" s="22">
        <v>44409</v>
      </c>
      <c r="I2968" s="23">
        <v>44423</v>
      </c>
      <c r="J2968">
        <f t="shared" si="276"/>
        <v>15</v>
      </c>
      <c r="K2968" s="2">
        <f t="shared" si="277"/>
        <v>44416</v>
      </c>
      <c r="L2968" s="9">
        <f t="shared" si="278"/>
        <v>15</v>
      </c>
      <c r="M2968" s="2">
        <f t="shared" si="279"/>
        <v>44416</v>
      </c>
      <c r="N2968" s="22">
        <v>44421</v>
      </c>
      <c r="O2968" s="22">
        <v>44459</v>
      </c>
      <c r="P2968" s="22">
        <v>44456.5</v>
      </c>
      <c r="Q2968">
        <f t="shared" si="280"/>
        <v>40.5</v>
      </c>
      <c r="R2968" s="33">
        <f t="shared" si="281"/>
        <v>1755.2700000000002</v>
      </c>
    </row>
    <row r="2969" spans="1:18" x14ac:dyDescent="0.35">
      <c r="A2969" t="s">
        <v>390</v>
      </c>
      <c r="B2969" s="29" t="s">
        <v>313</v>
      </c>
      <c r="C2969" s="22">
        <v>44421</v>
      </c>
      <c r="D2969" s="30" t="s">
        <v>161</v>
      </c>
      <c r="E2969" s="30" t="s">
        <v>162</v>
      </c>
      <c r="F2969" s="29" t="s">
        <v>193</v>
      </c>
      <c r="G2969" s="32">
        <v>26.84</v>
      </c>
      <c r="H2969" s="22">
        <v>44409</v>
      </c>
      <c r="I2969" s="23">
        <v>44423</v>
      </c>
      <c r="J2969">
        <f t="shared" si="276"/>
        <v>15</v>
      </c>
      <c r="K2969" s="2">
        <f t="shared" si="277"/>
        <v>44416</v>
      </c>
      <c r="L2969" s="9">
        <f t="shared" si="278"/>
        <v>15</v>
      </c>
      <c r="M2969" s="2">
        <f t="shared" si="279"/>
        <v>44416</v>
      </c>
      <c r="N2969" s="22">
        <v>44421</v>
      </c>
      <c r="O2969" s="22">
        <v>44459</v>
      </c>
      <c r="P2969" s="22">
        <v>44456.5</v>
      </c>
      <c r="Q2969">
        <f t="shared" si="280"/>
        <v>40.5</v>
      </c>
      <c r="R2969" s="33">
        <f t="shared" si="281"/>
        <v>1087.02</v>
      </c>
    </row>
    <row r="2970" spans="1:18" x14ac:dyDescent="0.35">
      <c r="A2970" t="s">
        <v>390</v>
      </c>
      <c r="B2970" s="29" t="s">
        <v>313</v>
      </c>
      <c r="C2970" s="22">
        <v>44421</v>
      </c>
      <c r="D2970" s="30" t="s">
        <v>99</v>
      </c>
      <c r="E2970" s="30" t="s">
        <v>100</v>
      </c>
      <c r="F2970" s="29" t="s">
        <v>164</v>
      </c>
      <c r="G2970" s="32">
        <v>89.86</v>
      </c>
      <c r="H2970" s="22">
        <v>44409</v>
      </c>
      <c r="I2970" s="23">
        <v>44423</v>
      </c>
      <c r="J2970">
        <f t="shared" si="276"/>
        <v>15</v>
      </c>
      <c r="K2970" s="2">
        <f t="shared" si="277"/>
        <v>44416</v>
      </c>
      <c r="L2970" s="9">
        <f t="shared" si="278"/>
        <v>15</v>
      </c>
      <c r="M2970" s="2">
        <f t="shared" si="279"/>
        <v>44416</v>
      </c>
      <c r="N2970" s="22">
        <v>44421</v>
      </c>
      <c r="O2970" s="22">
        <v>44459</v>
      </c>
      <c r="P2970" s="22">
        <v>44456.5</v>
      </c>
      <c r="Q2970">
        <f t="shared" si="280"/>
        <v>40.5</v>
      </c>
      <c r="R2970" s="33">
        <f t="shared" si="281"/>
        <v>3639.33</v>
      </c>
    </row>
    <row r="2971" spans="1:18" x14ac:dyDescent="0.35">
      <c r="A2971" t="s">
        <v>390</v>
      </c>
      <c r="B2971" s="29" t="s">
        <v>313</v>
      </c>
      <c r="C2971" s="22">
        <v>44421</v>
      </c>
      <c r="D2971" s="30" t="s">
        <v>161</v>
      </c>
      <c r="E2971" s="30" t="s">
        <v>162</v>
      </c>
      <c r="F2971" s="29" t="s">
        <v>191</v>
      </c>
      <c r="G2971" s="32">
        <v>33.380000000000003</v>
      </c>
      <c r="H2971" s="22">
        <v>44409</v>
      </c>
      <c r="I2971" s="23">
        <v>44423</v>
      </c>
      <c r="J2971">
        <f t="shared" si="276"/>
        <v>15</v>
      </c>
      <c r="K2971" s="2">
        <f t="shared" si="277"/>
        <v>44416</v>
      </c>
      <c r="L2971" s="9">
        <f t="shared" si="278"/>
        <v>15</v>
      </c>
      <c r="M2971" s="2">
        <f t="shared" si="279"/>
        <v>44416</v>
      </c>
      <c r="N2971" s="22">
        <v>44421</v>
      </c>
      <c r="O2971" s="22">
        <v>44459</v>
      </c>
      <c r="P2971" s="22">
        <v>44456.5</v>
      </c>
      <c r="Q2971">
        <f t="shared" si="280"/>
        <v>40.5</v>
      </c>
      <c r="R2971" s="33">
        <f t="shared" si="281"/>
        <v>1351.89</v>
      </c>
    </row>
    <row r="2972" spans="1:18" x14ac:dyDescent="0.35">
      <c r="A2972" t="s">
        <v>390</v>
      </c>
      <c r="B2972" s="29" t="s">
        <v>313</v>
      </c>
      <c r="C2972" s="22">
        <v>44421</v>
      </c>
      <c r="D2972" s="30" t="s">
        <v>161</v>
      </c>
      <c r="E2972" s="30" t="s">
        <v>162</v>
      </c>
      <c r="F2972" s="29" t="s">
        <v>165</v>
      </c>
      <c r="G2972" s="32">
        <v>408.41999999999996</v>
      </c>
      <c r="H2972" s="22">
        <v>44409</v>
      </c>
      <c r="I2972" s="23">
        <v>44423</v>
      </c>
      <c r="J2972">
        <f t="shared" si="276"/>
        <v>15</v>
      </c>
      <c r="K2972" s="2">
        <f t="shared" si="277"/>
        <v>44416</v>
      </c>
      <c r="L2972" s="9">
        <f t="shared" si="278"/>
        <v>15</v>
      </c>
      <c r="M2972" s="2">
        <f t="shared" si="279"/>
        <v>44416</v>
      </c>
      <c r="N2972" s="22">
        <v>44421</v>
      </c>
      <c r="O2972" s="22">
        <v>44459</v>
      </c>
      <c r="P2972" s="22">
        <v>44456.5</v>
      </c>
      <c r="Q2972">
        <f t="shared" si="280"/>
        <v>40.5</v>
      </c>
      <c r="R2972" s="33">
        <f t="shared" si="281"/>
        <v>16541.009999999998</v>
      </c>
    </row>
    <row r="2973" spans="1:18" x14ac:dyDescent="0.35">
      <c r="A2973" t="s">
        <v>390</v>
      </c>
      <c r="B2973" s="29" t="s">
        <v>313</v>
      </c>
      <c r="C2973" s="22">
        <v>44421</v>
      </c>
      <c r="D2973" s="30" t="s">
        <v>161</v>
      </c>
      <c r="E2973" s="30" t="s">
        <v>162</v>
      </c>
      <c r="F2973" s="29" t="s">
        <v>163</v>
      </c>
      <c r="G2973" s="32">
        <v>554.09</v>
      </c>
      <c r="H2973" s="22">
        <v>44409</v>
      </c>
      <c r="I2973" s="23">
        <v>44423</v>
      </c>
      <c r="J2973">
        <f t="shared" si="276"/>
        <v>15</v>
      </c>
      <c r="K2973" s="2">
        <f t="shared" si="277"/>
        <v>44416</v>
      </c>
      <c r="L2973" s="9">
        <f t="shared" si="278"/>
        <v>15</v>
      </c>
      <c r="M2973" s="2">
        <f t="shared" si="279"/>
        <v>44416</v>
      </c>
      <c r="N2973" s="22">
        <v>44421</v>
      </c>
      <c r="O2973" s="22">
        <v>44459</v>
      </c>
      <c r="P2973" s="22">
        <v>44456.5</v>
      </c>
      <c r="Q2973">
        <f t="shared" si="280"/>
        <v>40.5</v>
      </c>
      <c r="R2973" s="33">
        <f t="shared" si="281"/>
        <v>22440.645</v>
      </c>
    </row>
    <row r="2974" spans="1:18" x14ac:dyDescent="0.35">
      <c r="A2974" t="s">
        <v>390</v>
      </c>
      <c r="B2974" s="29" t="s">
        <v>313</v>
      </c>
      <c r="C2974" s="22">
        <v>44421</v>
      </c>
      <c r="D2974" s="30" t="s">
        <v>161</v>
      </c>
      <c r="E2974" s="30" t="s">
        <v>162</v>
      </c>
      <c r="F2974" s="29" t="s">
        <v>323</v>
      </c>
      <c r="G2974" s="32">
        <v>248.73000000000002</v>
      </c>
      <c r="H2974" s="22">
        <v>44409</v>
      </c>
      <c r="I2974" s="23">
        <v>44423</v>
      </c>
      <c r="J2974">
        <f t="shared" si="276"/>
        <v>15</v>
      </c>
      <c r="K2974" s="2">
        <f t="shared" si="277"/>
        <v>44416</v>
      </c>
      <c r="L2974" s="9">
        <f t="shared" si="278"/>
        <v>15</v>
      </c>
      <c r="M2974" s="2">
        <f t="shared" si="279"/>
        <v>44416</v>
      </c>
      <c r="N2974" s="22">
        <v>44421</v>
      </c>
      <c r="O2974" s="22">
        <v>44459</v>
      </c>
      <c r="P2974" s="22">
        <v>44456.5</v>
      </c>
      <c r="Q2974">
        <f t="shared" si="280"/>
        <v>40.5</v>
      </c>
      <c r="R2974" s="33">
        <f t="shared" si="281"/>
        <v>10073.565000000001</v>
      </c>
    </row>
    <row r="2975" spans="1:18" x14ac:dyDescent="0.35">
      <c r="A2975" t="s">
        <v>390</v>
      </c>
      <c r="B2975" s="29" t="s">
        <v>313</v>
      </c>
      <c r="C2975" s="22">
        <v>44421</v>
      </c>
      <c r="D2975" s="30" t="s">
        <v>161</v>
      </c>
      <c r="E2975" s="30" t="s">
        <v>162</v>
      </c>
      <c r="F2975" s="29" t="s">
        <v>166</v>
      </c>
      <c r="G2975" s="32">
        <v>465.71000000000004</v>
      </c>
      <c r="H2975" s="22">
        <v>44409</v>
      </c>
      <c r="I2975" s="23">
        <v>44423</v>
      </c>
      <c r="J2975">
        <f t="shared" si="276"/>
        <v>15</v>
      </c>
      <c r="K2975" s="2">
        <f t="shared" si="277"/>
        <v>44416</v>
      </c>
      <c r="L2975" s="9">
        <f t="shared" si="278"/>
        <v>15</v>
      </c>
      <c r="M2975" s="2">
        <f t="shared" si="279"/>
        <v>44416</v>
      </c>
      <c r="N2975" s="22">
        <v>44421</v>
      </c>
      <c r="O2975" s="22">
        <v>44459</v>
      </c>
      <c r="P2975" s="22">
        <v>44456.5</v>
      </c>
      <c r="Q2975">
        <f t="shared" si="280"/>
        <v>40.5</v>
      </c>
      <c r="R2975" s="33">
        <f t="shared" si="281"/>
        <v>18861.255000000001</v>
      </c>
    </row>
    <row r="2976" spans="1:18" x14ac:dyDescent="0.35">
      <c r="A2976" t="s">
        <v>390</v>
      </c>
      <c r="B2976" s="29" t="s">
        <v>313</v>
      </c>
      <c r="C2976" s="22">
        <v>44421</v>
      </c>
      <c r="D2976" s="30" t="s">
        <v>171</v>
      </c>
      <c r="E2976" s="30" t="s">
        <v>172</v>
      </c>
      <c r="F2976" s="29" t="s">
        <v>166</v>
      </c>
      <c r="G2976" s="32">
        <v>75.16</v>
      </c>
      <c r="H2976" s="22">
        <v>44409</v>
      </c>
      <c r="I2976" s="23">
        <v>44423</v>
      </c>
      <c r="J2976">
        <f t="shared" si="276"/>
        <v>15</v>
      </c>
      <c r="K2976" s="2">
        <f t="shared" si="277"/>
        <v>44416</v>
      </c>
      <c r="L2976" s="9">
        <f t="shared" si="278"/>
        <v>15</v>
      </c>
      <c r="M2976" s="2">
        <f t="shared" si="279"/>
        <v>44416</v>
      </c>
      <c r="N2976" s="22">
        <v>44421</v>
      </c>
      <c r="O2976" s="22">
        <v>44459</v>
      </c>
      <c r="P2976" s="22">
        <v>44456.5</v>
      </c>
      <c r="Q2976">
        <f t="shared" si="280"/>
        <v>40.5</v>
      </c>
      <c r="R2976" s="33">
        <f t="shared" si="281"/>
        <v>3043.98</v>
      </c>
    </row>
    <row r="2977" spans="1:18" x14ac:dyDescent="0.35">
      <c r="A2977" t="s">
        <v>390</v>
      </c>
      <c r="B2977" s="29" t="s">
        <v>313</v>
      </c>
      <c r="C2977" s="22">
        <v>44421</v>
      </c>
      <c r="D2977" s="30" t="s">
        <v>161</v>
      </c>
      <c r="E2977" s="30" t="s">
        <v>162</v>
      </c>
      <c r="F2977" s="29" t="s">
        <v>167</v>
      </c>
      <c r="G2977" s="32">
        <v>1079.98</v>
      </c>
      <c r="H2977" s="22">
        <v>44409</v>
      </c>
      <c r="I2977" s="23">
        <v>44423</v>
      </c>
      <c r="J2977">
        <f t="shared" si="276"/>
        <v>15</v>
      </c>
      <c r="K2977" s="2">
        <f t="shared" si="277"/>
        <v>44416</v>
      </c>
      <c r="L2977" s="9">
        <f t="shared" si="278"/>
        <v>15</v>
      </c>
      <c r="M2977" s="2">
        <f t="shared" si="279"/>
        <v>44416</v>
      </c>
      <c r="N2977" s="22">
        <v>44421</v>
      </c>
      <c r="O2977" s="22">
        <v>44459</v>
      </c>
      <c r="P2977" s="22">
        <v>44456.5</v>
      </c>
      <c r="Q2977">
        <f t="shared" si="280"/>
        <v>40.5</v>
      </c>
      <c r="R2977" s="33">
        <f t="shared" si="281"/>
        <v>43739.19</v>
      </c>
    </row>
    <row r="2978" spans="1:18" x14ac:dyDescent="0.35">
      <c r="A2978" t="s">
        <v>390</v>
      </c>
      <c r="B2978" s="29" t="s">
        <v>313</v>
      </c>
      <c r="C2978" s="22">
        <v>44421</v>
      </c>
      <c r="D2978" s="30" t="s">
        <v>161</v>
      </c>
      <c r="E2978" s="30" t="s">
        <v>162</v>
      </c>
      <c r="F2978" s="29" t="s">
        <v>168</v>
      </c>
      <c r="G2978" s="32">
        <v>69.569999999999993</v>
      </c>
      <c r="H2978" s="22">
        <v>44409</v>
      </c>
      <c r="I2978" s="23">
        <v>44423</v>
      </c>
      <c r="J2978">
        <f t="shared" si="276"/>
        <v>15</v>
      </c>
      <c r="K2978" s="2">
        <f t="shared" si="277"/>
        <v>44416</v>
      </c>
      <c r="L2978" s="9">
        <f t="shared" si="278"/>
        <v>15</v>
      </c>
      <c r="M2978" s="2">
        <f t="shared" si="279"/>
        <v>44416</v>
      </c>
      <c r="N2978" s="22">
        <v>44421</v>
      </c>
      <c r="O2978" s="22">
        <v>44459</v>
      </c>
      <c r="P2978" s="22">
        <v>44456.5</v>
      </c>
      <c r="Q2978">
        <f t="shared" si="280"/>
        <v>40.5</v>
      </c>
      <c r="R2978" s="33">
        <f t="shared" si="281"/>
        <v>2817.5849999999996</v>
      </c>
    </row>
    <row r="2979" spans="1:18" x14ac:dyDescent="0.35">
      <c r="A2979" t="s">
        <v>390</v>
      </c>
      <c r="B2979" s="29" t="s">
        <v>313</v>
      </c>
      <c r="C2979" s="22">
        <v>44421</v>
      </c>
      <c r="D2979" s="30" t="s">
        <v>161</v>
      </c>
      <c r="E2979" s="30" t="s">
        <v>162</v>
      </c>
      <c r="F2979" s="29" t="s">
        <v>322</v>
      </c>
      <c r="G2979" s="32">
        <v>529.16</v>
      </c>
      <c r="H2979" s="22">
        <v>44409</v>
      </c>
      <c r="I2979" s="23">
        <v>44423</v>
      </c>
      <c r="J2979">
        <f t="shared" si="276"/>
        <v>15</v>
      </c>
      <c r="K2979" s="2">
        <f t="shared" si="277"/>
        <v>44416</v>
      </c>
      <c r="L2979" s="9">
        <f t="shared" si="278"/>
        <v>15</v>
      </c>
      <c r="M2979" s="2">
        <f t="shared" si="279"/>
        <v>44416</v>
      </c>
      <c r="N2979" s="22">
        <v>44421</v>
      </c>
      <c r="O2979" s="22">
        <v>44459</v>
      </c>
      <c r="P2979" s="22">
        <v>44456.5</v>
      </c>
      <c r="Q2979">
        <f t="shared" si="280"/>
        <v>40.5</v>
      </c>
      <c r="R2979" s="33">
        <f t="shared" si="281"/>
        <v>21430.98</v>
      </c>
    </row>
    <row r="2980" spans="1:18" x14ac:dyDescent="0.35">
      <c r="A2980" t="s">
        <v>390</v>
      </c>
      <c r="B2980" s="29" t="s">
        <v>313</v>
      </c>
      <c r="C2980" s="22">
        <v>44421</v>
      </c>
      <c r="D2980" s="30" t="s">
        <v>161</v>
      </c>
      <c r="E2980" s="30" t="s">
        <v>162</v>
      </c>
      <c r="F2980" s="29" t="s">
        <v>195</v>
      </c>
      <c r="G2980" s="32">
        <v>1744.3600000000004</v>
      </c>
      <c r="H2980" s="22">
        <v>44409</v>
      </c>
      <c r="I2980" s="23">
        <v>44423</v>
      </c>
      <c r="J2980">
        <f t="shared" si="276"/>
        <v>15</v>
      </c>
      <c r="K2980" s="2">
        <f t="shared" si="277"/>
        <v>44416</v>
      </c>
      <c r="L2980" s="9">
        <f t="shared" si="278"/>
        <v>15</v>
      </c>
      <c r="M2980" s="2">
        <f t="shared" si="279"/>
        <v>44416</v>
      </c>
      <c r="N2980" s="22">
        <v>44421</v>
      </c>
      <c r="O2980" s="22">
        <v>44459</v>
      </c>
      <c r="P2980" s="22">
        <v>44456.5</v>
      </c>
      <c r="Q2980">
        <f t="shared" si="280"/>
        <v>40.5</v>
      </c>
      <c r="R2980" s="33">
        <f t="shared" si="281"/>
        <v>70646.580000000016</v>
      </c>
    </row>
    <row r="2981" spans="1:18" x14ac:dyDescent="0.35">
      <c r="A2981" t="s">
        <v>390</v>
      </c>
      <c r="B2981" s="29" t="s">
        <v>313</v>
      </c>
      <c r="C2981" s="22">
        <v>44421</v>
      </c>
      <c r="D2981" s="30" t="s">
        <v>161</v>
      </c>
      <c r="E2981" s="30" t="s">
        <v>162</v>
      </c>
      <c r="F2981" s="29" t="s">
        <v>324</v>
      </c>
      <c r="G2981" s="32">
        <v>274.59000000000003</v>
      </c>
      <c r="H2981" s="22">
        <v>44409</v>
      </c>
      <c r="I2981" s="23">
        <v>44423</v>
      </c>
      <c r="J2981">
        <f t="shared" si="276"/>
        <v>15</v>
      </c>
      <c r="K2981" s="2">
        <f t="shared" si="277"/>
        <v>44416</v>
      </c>
      <c r="L2981" s="9">
        <f t="shared" si="278"/>
        <v>15</v>
      </c>
      <c r="M2981" s="2">
        <f t="shared" si="279"/>
        <v>44416</v>
      </c>
      <c r="N2981" s="22">
        <v>44421</v>
      </c>
      <c r="O2981" s="22">
        <v>44459</v>
      </c>
      <c r="P2981" s="22">
        <v>44456.5</v>
      </c>
      <c r="Q2981">
        <f t="shared" si="280"/>
        <v>40.5</v>
      </c>
      <c r="R2981" s="33">
        <f t="shared" si="281"/>
        <v>11120.895</v>
      </c>
    </row>
    <row r="2982" spans="1:18" x14ac:dyDescent="0.35">
      <c r="A2982" t="s">
        <v>390</v>
      </c>
      <c r="B2982" s="29" t="s">
        <v>313</v>
      </c>
      <c r="C2982" s="22">
        <v>44421</v>
      </c>
      <c r="D2982" s="30" t="s">
        <v>99</v>
      </c>
      <c r="E2982" s="30" t="s">
        <v>100</v>
      </c>
      <c r="F2982" s="29" t="s">
        <v>216</v>
      </c>
      <c r="G2982" s="32">
        <v>4570.18</v>
      </c>
      <c r="H2982" s="22">
        <v>44409</v>
      </c>
      <c r="I2982" s="23">
        <v>44423</v>
      </c>
      <c r="J2982">
        <f t="shared" si="276"/>
        <v>15</v>
      </c>
      <c r="K2982" s="2">
        <f t="shared" si="277"/>
        <v>44416</v>
      </c>
      <c r="L2982" s="9">
        <f t="shared" si="278"/>
        <v>15</v>
      </c>
      <c r="M2982" s="2">
        <f t="shared" si="279"/>
        <v>44416</v>
      </c>
      <c r="N2982" s="22">
        <v>44421</v>
      </c>
      <c r="O2982" s="22">
        <v>44459</v>
      </c>
      <c r="P2982" s="22">
        <v>44456.5</v>
      </c>
      <c r="Q2982">
        <f t="shared" si="280"/>
        <v>40.5</v>
      </c>
      <c r="R2982" s="33">
        <f t="shared" si="281"/>
        <v>185092.29</v>
      </c>
    </row>
    <row r="2983" spans="1:18" x14ac:dyDescent="0.35">
      <c r="A2983" t="s">
        <v>390</v>
      </c>
      <c r="B2983" s="29" t="s">
        <v>313</v>
      </c>
      <c r="C2983" s="22">
        <v>44421</v>
      </c>
      <c r="D2983" s="30" t="s">
        <v>161</v>
      </c>
      <c r="E2983" s="30" t="s">
        <v>162</v>
      </c>
      <c r="F2983" s="29" t="s">
        <v>288</v>
      </c>
      <c r="G2983" s="32">
        <v>146.59</v>
      </c>
      <c r="H2983" s="22">
        <v>44409</v>
      </c>
      <c r="I2983" s="23">
        <v>44423</v>
      </c>
      <c r="J2983">
        <f t="shared" si="276"/>
        <v>15</v>
      </c>
      <c r="K2983" s="2">
        <f t="shared" si="277"/>
        <v>44416</v>
      </c>
      <c r="L2983" s="9">
        <f t="shared" si="278"/>
        <v>15</v>
      </c>
      <c r="M2983" s="2">
        <f t="shared" si="279"/>
        <v>44416</v>
      </c>
      <c r="N2983" s="22">
        <v>44421</v>
      </c>
      <c r="O2983" s="22">
        <v>44459</v>
      </c>
      <c r="P2983" s="22">
        <v>44456.5</v>
      </c>
      <c r="Q2983">
        <f t="shared" si="280"/>
        <v>40.5</v>
      </c>
      <c r="R2983" s="33">
        <f t="shared" si="281"/>
        <v>5936.8950000000004</v>
      </c>
    </row>
    <row r="2984" spans="1:18" x14ac:dyDescent="0.35">
      <c r="A2984" t="s">
        <v>390</v>
      </c>
      <c r="B2984" s="29" t="s">
        <v>313</v>
      </c>
      <c r="C2984" s="22">
        <v>44421</v>
      </c>
      <c r="D2984" s="30" t="s">
        <v>161</v>
      </c>
      <c r="E2984" s="30" t="s">
        <v>162</v>
      </c>
      <c r="F2984" s="29" t="s">
        <v>169</v>
      </c>
      <c r="G2984" s="32">
        <v>214.09</v>
      </c>
      <c r="H2984" s="22">
        <v>44409</v>
      </c>
      <c r="I2984" s="23">
        <v>44423</v>
      </c>
      <c r="J2984">
        <f t="shared" si="276"/>
        <v>15</v>
      </c>
      <c r="K2984" s="2">
        <f t="shared" si="277"/>
        <v>44416</v>
      </c>
      <c r="L2984" s="9">
        <f t="shared" si="278"/>
        <v>15</v>
      </c>
      <c r="M2984" s="2">
        <f t="shared" si="279"/>
        <v>44416</v>
      </c>
      <c r="N2984" s="22">
        <v>44421</v>
      </c>
      <c r="O2984" s="22">
        <v>44459</v>
      </c>
      <c r="P2984" s="22">
        <v>44456.5</v>
      </c>
      <c r="Q2984">
        <f t="shared" si="280"/>
        <v>40.5</v>
      </c>
      <c r="R2984" s="33">
        <f t="shared" si="281"/>
        <v>8670.6450000000004</v>
      </c>
    </row>
    <row r="2985" spans="1:18" x14ac:dyDescent="0.35">
      <c r="A2985" t="s">
        <v>390</v>
      </c>
      <c r="B2985" s="29" t="s">
        <v>313</v>
      </c>
      <c r="C2985" s="22">
        <v>44421</v>
      </c>
      <c r="D2985" s="30" t="s">
        <v>161</v>
      </c>
      <c r="E2985" s="30" t="s">
        <v>162</v>
      </c>
      <c r="F2985" s="29" t="s">
        <v>170</v>
      </c>
      <c r="G2985" s="32">
        <v>231.74</v>
      </c>
      <c r="H2985" s="22">
        <v>44409</v>
      </c>
      <c r="I2985" s="23">
        <v>44423</v>
      </c>
      <c r="J2985">
        <f t="shared" si="276"/>
        <v>15</v>
      </c>
      <c r="K2985" s="2">
        <f t="shared" si="277"/>
        <v>44416</v>
      </c>
      <c r="L2985" s="9">
        <f t="shared" si="278"/>
        <v>15</v>
      </c>
      <c r="M2985" s="2">
        <f t="shared" si="279"/>
        <v>44416</v>
      </c>
      <c r="N2985" s="22">
        <v>44421</v>
      </c>
      <c r="O2985" s="22">
        <v>44459</v>
      </c>
      <c r="P2985" s="22">
        <v>44456.5</v>
      </c>
      <c r="Q2985">
        <f t="shared" si="280"/>
        <v>40.5</v>
      </c>
      <c r="R2985" s="33">
        <f t="shared" si="281"/>
        <v>9385.4700000000012</v>
      </c>
    </row>
    <row r="2986" spans="1:18" x14ac:dyDescent="0.35">
      <c r="A2986" t="s">
        <v>390</v>
      </c>
      <c r="B2986" s="29" t="s">
        <v>313</v>
      </c>
      <c r="C2986" s="22">
        <v>44421</v>
      </c>
      <c r="D2986" s="30" t="s">
        <v>171</v>
      </c>
      <c r="E2986" s="30" t="s">
        <v>172</v>
      </c>
      <c r="F2986" s="29" t="s">
        <v>170</v>
      </c>
      <c r="G2986" s="32">
        <v>192.07999999999998</v>
      </c>
      <c r="H2986" s="22">
        <v>44409</v>
      </c>
      <c r="I2986" s="23">
        <v>44423</v>
      </c>
      <c r="J2986">
        <f t="shared" si="276"/>
        <v>15</v>
      </c>
      <c r="K2986" s="2">
        <f t="shared" si="277"/>
        <v>44416</v>
      </c>
      <c r="L2986" s="9">
        <f t="shared" si="278"/>
        <v>15</v>
      </c>
      <c r="M2986" s="2">
        <f t="shared" si="279"/>
        <v>44416</v>
      </c>
      <c r="N2986" s="22">
        <v>44421</v>
      </c>
      <c r="O2986" s="22">
        <v>44459</v>
      </c>
      <c r="P2986" s="22">
        <v>44456.5</v>
      </c>
      <c r="Q2986">
        <f t="shared" si="280"/>
        <v>40.5</v>
      </c>
      <c r="R2986" s="33">
        <f t="shared" si="281"/>
        <v>7779.24</v>
      </c>
    </row>
    <row r="2987" spans="1:18" x14ac:dyDescent="0.35">
      <c r="A2987" t="s">
        <v>390</v>
      </c>
      <c r="B2987" s="29" t="s">
        <v>313</v>
      </c>
      <c r="C2987" s="22">
        <v>44421</v>
      </c>
      <c r="D2987" s="30" t="s">
        <v>161</v>
      </c>
      <c r="E2987" s="30" t="s">
        <v>162</v>
      </c>
      <c r="F2987" s="29" t="s">
        <v>196</v>
      </c>
      <c r="G2987" s="32">
        <v>361.68</v>
      </c>
      <c r="H2987" s="22">
        <v>44409</v>
      </c>
      <c r="I2987" s="23">
        <v>44423</v>
      </c>
      <c r="J2987">
        <f t="shared" si="276"/>
        <v>15</v>
      </c>
      <c r="K2987" s="2">
        <f t="shared" si="277"/>
        <v>44416</v>
      </c>
      <c r="L2987" s="9">
        <f t="shared" si="278"/>
        <v>15</v>
      </c>
      <c r="M2987" s="2">
        <f t="shared" si="279"/>
        <v>44416</v>
      </c>
      <c r="N2987" s="22">
        <v>44421</v>
      </c>
      <c r="O2987" s="22">
        <v>44459</v>
      </c>
      <c r="P2987" s="22">
        <v>44456.5</v>
      </c>
      <c r="Q2987">
        <f t="shared" si="280"/>
        <v>40.5</v>
      </c>
      <c r="R2987" s="33">
        <f t="shared" si="281"/>
        <v>14648.04</v>
      </c>
    </row>
    <row r="2988" spans="1:18" x14ac:dyDescent="0.35">
      <c r="A2988" t="s">
        <v>390</v>
      </c>
      <c r="B2988" s="29" t="s">
        <v>313</v>
      </c>
      <c r="C2988" s="22">
        <v>44421</v>
      </c>
      <c r="D2988" s="30" t="s">
        <v>161</v>
      </c>
      <c r="E2988" s="30" t="s">
        <v>162</v>
      </c>
      <c r="F2988" s="29" t="s">
        <v>173</v>
      </c>
      <c r="G2988" s="32">
        <v>1792.6599999999999</v>
      </c>
      <c r="H2988" s="22">
        <v>44409</v>
      </c>
      <c r="I2988" s="23">
        <v>44423</v>
      </c>
      <c r="J2988">
        <f t="shared" si="276"/>
        <v>15</v>
      </c>
      <c r="K2988" s="2">
        <f t="shared" si="277"/>
        <v>44416</v>
      </c>
      <c r="L2988" s="9">
        <f t="shared" si="278"/>
        <v>15</v>
      </c>
      <c r="M2988" s="2">
        <f t="shared" si="279"/>
        <v>44416</v>
      </c>
      <c r="N2988" s="22">
        <v>44421</v>
      </c>
      <c r="O2988" s="22">
        <v>44459</v>
      </c>
      <c r="P2988" s="22">
        <v>44456.5</v>
      </c>
      <c r="Q2988">
        <f t="shared" si="280"/>
        <v>40.5</v>
      </c>
      <c r="R2988" s="33">
        <f t="shared" si="281"/>
        <v>72602.73</v>
      </c>
    </row>
    <row r="2989" spans="1:18" x14ac:dyDescent="0.35">
      <c r="A2989" t="s">
        <v>390</v>
      </c>
      <c r="B2989" s="29" t="s">
        <v>313</v>
      </c>
      <c r="C2989" s="22">
        <v>44421</v>
      </c>
      <c r="D2989" s="30" t="s">
        <v>171</v>
      </c>
      <c r="E2989" s="30" t="s">
        <v>172</v>
      </c>
      <c r="F2989" s="29" t="s">
        <v>173</v>
      </c>
      <c r="G2989" s="32">
        <v>896.59999999999991</v>
      </c>
      <c r="H2989" s="22">
        <v>44409</v>
      </c>
      <c r="I2989" s="23">
        <v>44423</v>
      </c>
      <c r="J2989">
        <f t="shared" si="276"/>
        <v>15</v>
      </c>
      <c r="K2989" s="2">
        <f t="shared" si="277"/>
        <v>44416</v>
      </c>
      <c r="L2989" s="9">
        <f t="shared" si="278"/>
        <v>15</v>
      </c>
      <c r="M2989" s="2">
        <f t="shared" si="279"/>
        <v>44416</v>
      </c>
      <c r="N2989" s="22">
        <v>44421</v>
      </c>
      <c r="O2989" s="22">
        <v>44459</v>
      </c>
      <c r="P2989" s="22">
        <v>44456.5</v>
      </c>
      <c r="Q2989">
        <f t="shared" si="280"/>
        <v>40.5</v>
      </c>
      <c r="R2989" s="33">
        <f t="shared" si="281"/>
        <v>36312.299999999996</v>
      </c>
    </row>
    <row r="2990" spans="1:18" x14ac:dyDescent="0.35">
      <c r="A2990" t="s">
        <v>390</v>
      </c>
      <c r="B2990" s="29" t="s">
        <v>313</v>
      </c>
      <c r="C2990" s="22">
        <v>44421</v>
      </c>
      <c r="D2990" s="30" t="s">
        <v>161</v>
      </c>
      <c r="E2990" s="30" t="s">
        <v>162</v>
      </c>
      <c r="F2990" s="29" t="s">
        <v>278</v>
      </c>
      <c r="G2990" s="32">
        <v>65.05</v>
      </c>
      <c r="H2990" s="22">
        <v>44409</v>
      </c>
      <c r="I2990" s="23">
        <v>44423</v>
      </c>
      <c r="J2990">
        <f t="shared" si="276"/>
        <v>15</v>
      </c>
      <c r="K2990" s="2">
        <f t="shared" si="277"/>
        <v>44416</v>
      </c>
      <c r="L2990" s="9">
        <f t="shared" si="278"/>
        <v>15</v>
      </c>
      <c r="M2990" s="2">
        <f t="shared" si="279"/>
        <v>44416</v>
      </c>
      <c r="N2990" s="22">
        <v>44421</v>
      </c>
      <c r="O2990" s="22">
        <v>44459</v>
      </c>
      <c r="P2990" s="22">
        <v>44456.5</v>
      </c>
      <c r="Q2990">
        <f t="shared" si="280"/>
        <v>40.5</v>
      </c>
      <c r="R2990" s="33">
        <f t="shared" si="281"/>
        <v>2634.5250000000001</v>
      </c>
    </row>
    <row r="2991" spans="1:18" x14ac:dyDescent="0.35">
      <c r="A2991" t="s">
        <v>390</v>
      </c>
      <c r="B2991" s="29" t="s">
        <v>313</v>
      </c>
      <c r="C2991" s="22">
        <v>44421</v>
      </c>
      <c r="D2991" s="30" t="s">
        <v>161</v>
      </c>
      <c r="E2991" s="30" t="s">
        <v>162</v>
      </c>
      <c r="F2991" s="29" t="s">
        <v>174</v>
      </c>
      <c r="G2991" s="32">
        <v>479.05999999999995</v>
      </c>
      <c r="H2991" s="22">
        <v>44409</v>
      </c>
      <c r="I2991" s="23">
        <v>44423</v>
      </c>
      <c r="J2991">
        <f t="shared" si="276"/>
        <v>15</v>
      </c>
      <c r="K2991" s="2">
        <f t="shared" si="277"/>
        <v>44416</v>
      </c>
      <c r="L2991" s="9">
        <f t="shared" si="278"/>
        <v>15</v>
      </c>
      <c r="M2991" s="2">
        <f t="shared" si="279"/>
        <v>44416</v>
      </c>
      <c r="N2991" s="22">
        <v>44421</v>
      </c>
      <c r="O2991" s="22">
        <v>44459</v>
      </c>
      <c r="P2991" s="22">
        <v>44456.5</v>
      </c>
      <c r="Q2991">
        <f t="shared" si="280"/>
        <v>40.5</v>
      </c>
      <c r="R2991" s="33">
        <f t="shared" si="281"/>
        <v>19401.929999999997</v>
      </c>
    </row>
    <row r="2992" spans="1:18" x14ac:dyDescent="0.35">
      <c r="A2992" t="s">
        <v>390</v>
      </c>
      <c r="B2992" s="29" t="s">
        <v>313</v>
      </c>
      <c r="C2992" s="22">
        <v>44421</v>
      </c>
      <c r="D2992" s="30" t="s">
        <v>161</v>
      </c>
      <c r="E2992" s="30" t="s">
        <v>162</v>
      </c>
      <c r="F2992" s="29" t="s">
        <v>175</v>
      </c>
      <c r="G2992" s="32">
        <v>1886.8099999999997</v>
      </c>
      <c r="H2992" s="22">
        <v>44409</v>
      </c>
      <c r="I2992" s="23">
        <v>44423</v>
      </c>
      <c r="J2992">
        <f t="shared" si="276"/>
        <v>15</v>
      </c>
      <c r="K2992" s="2">
        <f t="shared" si="277"/>
        <v>44416</v>
      </c>
      <c r="L2992" s="9">
        <f t="shared" si="278"/>
        <v>15</v>
      </c>
      <c r="M2992" s="2">
        <f t="shared" si="279"/>
        <v>44416</v>
      </c>
      <c r="N2992" s="22">
        <v>44421</v>
      </c>
      <c r="O2992" s="22">
        <v>44459</v>
      </c>
      <c r="P2992" s="22">
        <v>44456.5</v>
      </c>
      <c r="Q2992">
        <f t="shared" si="280"/>
        <v>40.5</v>
      </c>
      <c r="R2992" s="33">
        <f t="shared" si="281"/>
        <v>76415.804999999993</v>
      </c>
    </row>
    <row r="2993" spans="1:18" x14ac:dyDescent="0.35">
      <c r="A2993" t="s">
        <v>390</v>
      </c>
      <c r="B2993" s="29" t="s">
        <v>313</v>
      </c>
      <c r="C2993" s="22">
        <v>44421</v>
      </c>
      <c r="D2993" s="30" t="s">
        <v>161</v>
      </c>
      <c r="E2993" s="30" t="s">
        <v>162</v>
      </c>
      <c r="F2993" s="29" t="s">
        <v>197</v>
      </c>
      <c r="G2993" s="32">
        <v>251.05</v>
      </c>
      <c r="H2993" s="22">
        <v>44409</v>
      </c>
      <c r="I2993" s="23">
        <v>44423</v>
      </c>
      <c r="J2993">
        <f t="shared" si="276"/>
        <v>15</v>
      </c>
      <c r="K2993" s="2">
        <f t="shared" si="277"/>
        <v>44416</v>
      </c>
      <c r="L2993" s="9">
        <f t="shared" si="278"/>
        <v>15</v>
      </c>
      <c r="M2993" s="2">
        <f t="shared" si="279"/>
        <v>44416</v>
      </c>
      <c r="N2993" s="22">
        <v>44421</v>
      </c>
      <c r="O2993" s="22">
        <v>44459</v>
      </c>
      <c r="P2993" s="22">
        <v>44456.5</v>
      </c>
      <c r="Q2993">
        <f t="shared" si="280"/>
        <v>40.5</v>
      </c>
      <c r="R2993" s="33">
        <f t="shared" si="281"/>
        <v>10167.525</v>
      </c>
    </row>
    <row r="2994" spans="1:18" x14ac:dyDescent="0.35">
      <c r="A2994" t="s">
        <v>390</v>
      </c>
      <c r="B2994" s="29" t="s">
        <v>313</v>
      </c>
      <c r="C2994" s="22">
        <v>44421</v>
      </c>
      <c r="D2994" s="30" t="s">
        <v>161</v>
      </c>
      <c r="E2994" s="30" t="s">
        <v>162</v>
      </c>
      <c r="F2994" s="29" t="s">
        <v>325</v>
      </c>
      <c r="G2994" s="32">
        <v>74</v>
      </c>
      <c r="H2994" s="22">
        <v>44409</v>
      </c>
      <c r="I2994" s="23">
        <v>44423</v>
      </c>
      <c r="J2994">
        <f t="shared" si="276"/>
        <v>15</v>
      </c>
      <c r="K2994" s="2">
        <f t="shared" si="277"/>
        <v>44416</v>
      </c>
      <c r="L2994" s="9">
        <f t="shared" si="278"/>
        <v>15</v>
      </c>
      <c r="M2994" s="2">
        <f t="shared" si="279"/>
        <v>44416</v>
      </c>
      <c r="N2994" s="22">
        <v>44421</v>
      </c>
      <c r="O2994" s="22">
        <v>44459</v>
      </c>
      <c r="P2994" s="22">
        <v>44456.5</v>
      </c>
      <c r="Q2994">
        <f t="shared" si="280"/>
        <v>40.5</v>
      </c>
      <c r="R2994" s="33">
        <f t="shared" si="281"/>
        <v>2997</v>
      </c>
    </row>
    <row r="2995" spans="1:18" x14ac:dyDescent="0.35">
      <c r="A2995" t="s">
        <v>390</v>
      </c>
      <c r="B2995" s="29" t="s">
        <v>313</v>
      </c>
      <c r="C2995" s="22">
        <v>44421</v>
      </c>
      <c r="D2995" s="30" t="s">
        <v>161</v>
      </c>
      <c r="E2995" s="30" t="s">
        <v>162</v>
      </c>
      <c r="F2995" s="29" t="s">
        <v>176</v>
      </c>
      <c r="G2995" s="32">
        <v>9263.4499999999971</v>
      </c>
      <c r="H2995" s="22">
        <v>44409</v>
      </c>
      <c r="I2995" s="23">
        <v>44423</v>
      </c>
      <c r="J2995">
        <f t="shared" si="276"/>
        <v>15</v>
      </c>
      <c r="K2995" s="2">
        <f t="shared" si="277"/>
        <v>44416</v>
      </c>
      <c r="L2995" s="9">
        <f t="shared" si="278"/>
        <v>15</v>
      </c>
      <c r="M2995" s="2">
        <f t="shared" si="279"/>
        <v>44416</v>
      </c>
      <c r="N2995" s="22">
        <v>44421</v>
      </c>
      <c r="O2995" s="22">
        <v>44459</v>
      </c>
      <c r="P2995" s="22">
        <v>44456.5</v>
      </c>
      <c r="Q2995">
        <f t="shared" si="280"/>
        <v>40.5</v>
      </c>
      <c r="R2995" s="33">
        <f t="shared" si="281"/>
        <v>375169.72499999986</v>
      </c>
    </row>
    <row r="2996" spans="1:18" x14ac:dyDescent="0.35">
      <c r="A2996" t="s">
        <v>390</v>
      </c>
      <c r="B2996" s="29" t="s">
        <v>313</v>
      </c>
      <c r="C2996" s="22">
        <v>44421</v>
      </c>
      <c r="D2996" s="30" t="s">
        <v>171</v>
      </c>
      <c r="E2996" s="30" t="s">
        <v>172</v>
      </c>
      <c r="F2996" s="29" t="s">
        <v>176</v>
      </c>
      <c r="G2996" s="32">
        <v>709.07999999999993</v>
      </c>
      <c r="H2996" s="22">
        <v>44409</v>
      </c>
      <c r="I2996" s="23">
        <v>44423</v>
      </c>
      <c r="J2996">
        <f t="shared" si="276"/>
        <v>15</v>
      </c>
      <c r="K2996" s="2">
        <f t="shared" si="277"/>
        <v>44416</v>
      </c>
      <c r="L2996" s="9">
        <f t="shared" si="278"/>
        <v>15</v>
      </c>
      <c r="M2996" s="2">
        <f t="shared" si="279"/>
        <v>44416</v>
      </c>
      <c r="N2996" s="22">
        <v>44421</v>
      </c>
      <c r="O2996" s="22">
        <v>44459</v>
      </c>
      <c r="P2996" s="22">
        <v>44456.5</v>
      </c>
      <c r="Q2996">
        <f t="shared" si="280"/>
        <v>40.5</v>
      </c>
      <c r="R2996" s="33">
        <f t="shared" si="281"/>
        <v>28717.739999999998</v>
      </c>
    </row>
    <row r="2997" spans="1:18" x14ac:dyDescent="0.35">
      <c r="A2997" t="s">
        <v>390</v>
      </c>
      <c r="B2997" s="29" t="s">
        <v>313</v>
      </c>
      <c r="C2997" s="22">
        <v>44421</v>
      </c>
      <c r="D2997" s="30" t="s">
        <v>161</v>
      </c>
      <c r="E2997" s="30" t="s">
        <v>162</v>
      </c>
      <c r="F2997" s="29" t="s">
        <v>326</v>
      </c>
      <c r="G2997" s="32">
        <v>113.39</v>
      </c>
      <c r="H2997" s="22">
        <v>44409</v>
      </c>
      <c r="I2997" s="23">
        <v>44423</v>
      </c>
      <c r="J2997">
        <f t="shared" si="276"/>
        <v>15</v>
      </c>
      <c r="K2997" s="2">
        <f t="shared" si="277"/>
        <v>44416</v>
      </c>
      <c r="L2997" s="9">
        <f t="shared" si="278"/>
        <v>15</v>
      </c>
      <c r="M2997" s="2">
        <f t="shared" si="279"/>
        <v>44416</v>
      </c>
      <c r="N2997" s="22">
        <v>44421</v>
      </c>
      <c r="O2997" s="22">
        <v>44459</v>
      </c>
      <c r="P2997" s="22">
        <v>44456.5</v>
      </c>
      <c r="Q2997">
        <f t="shared" si="280"/>
        <v>40.5</v>
      </c>
      <c r="R2997" s="33">
        <f t="shared" si="281"/>
        <v>4592.2950000000001</v>
      </c>
    </row>
    <row r="2998" spans="1:18" x14ac:dyDescent="0.35">
      <c r="A2998" t="s">
        <v>390</v>
      </c>
      <c r="B2998" s="29" t="s">
        <v>313</v>
      </c>
      <c r="C2998" s="22">
        <v>44421</v>
      </c>
      <c r="D2998" s="30" t="s">
        <v>161</v>
      </c>
      <c r="E2998" s="30" t="s">
        <v>162</v>
      </c>
      <c r="F2998" s="29" t="s">
        <v>177</v>
      </c>
      <c r="G2998" s="32">
        <v>124.57</v>
      </c>
      <c r="H2998" s="22">
        <v>44409</v>
      </c>
      <c r="I2998" s="23">
        <v>44423</v>
      </c>
      <c r="J2998">
        <f t="shared" si="276"/>
        <v>15</v>
      </c>
      <c r="K2998" s="2">
        <f t="shared" si="277"/>
        <v>44416</v>
      </c>
      <c r="L2998" s="9">
        <f t="shared" si="278"/>
        <v>15</v>
      </c>
      <c r="M2998" s="2">
        <f t="shared" si="279"/>
        <v>44416</v>
      </c>
      <c r="N2998" s="22">
        <v>44421</v>
      </c>
      <c r="O2998" s="22">
        <v>44459</v>
      </c>
      <c r="P2998" s="22">
        <v>44456.5</v>
      </c>
      <c r="Q2998">
        <f t="shared" si="280"/>
        <v>40.5</v>
      </c>
      <c r="R2998" s="33">
        <f t="shared" si="281"/>
        <v>5045.085</v>
      </c>
    </row>
    <row r="2999" spans="1:18" x14ac:dyDescent="0.35">
      <c r="A2999" t="s">
        <v>390</v>
      </c>
      <c r="B2999" s="29" t="s">
        <v>313</v>
      </c>
      <c r="C2999" s="22">
        <v>44421</v>
      </c>
      <c r="D2999" s="30" t="s">
        <v>107</v>
      </c>
      <c r="E2999" s="30" t="s">
        <v>108</v>
      </c>
      <c r="F2999" s="29" t="s">
        <v>164</v>
      </c>
      <c r="G2999" s="32">
        <v>5632.86</v>
      </c>
      <c r="H2999" s="22">
        <v>44409</v>
      </c>
      <c r="I2999" s="23">
        <v>44423</v>
      </c>
      <c r="J2999">
        <f t="shared" si="276"/>
        <v>15</v>
      </c>
      <c r="K2999" s="2">
        <f t="shared" si="277"/>
        <v>44416</v>
      </c>
      <c r="L2999" s="9">
        <f t="shared" si="278"/>
        <v>15</v>
      </c>
      <c r="M2999" s="2">
        <f t="shared" si="279"/>
        <v>44416</v>
      </c>
      <c r="N2999" s="22">
        <v>44421</v>
      </c>
      <c r="O2999" s="22">
        <v>44459</v>
      </c>
      <c r="P2999" s="22">
        <v>44456.5</v>
      </c>
      <c r="Q2999">
        <f t="shared" si="280"/>
        <v>40.5</v>
      </c>
      <c r="R2999" s="33">
        <f t="shared" si="281"/>
        <v>228130.83</v>
      </c>
    </row>
    <row r="3000" spans="1:18" x14ac:dyDescent="0.35">
      <c r="A3000" t="s">
        <v>390</v>
      </c>
      <c r="B3000" s="29" t="s">
        <v>313</v>
      </c>
      <c r="C3000" s="22">
        <v>44421</v>
      </c>
      <c r="D3000" s="30" t="s">
        <v>99</v>
      </c>
      <c r="E3000" s="30" t="s">
        <v>100</v>
      </c>
      <c r="F3000" s="29" t="s">
        <v>164</v>
      </c>
      <c r="G3000" s="32">
        <v>86181.270000000019</v>
      </c>
      <c r="H3000" s="22">
        <v>44409</v>
      </c>
      <c r="I3000" s="23">
        <v>44423</v>
      </c>
      <c r="J3000">
        <f t="shared" si="276"/>
        <v>15</v>
      </c>
      <c r="K3000" s="2">
        <f t="shared" si="277"/>
        <v>44416</v>
      </c>
      <c r="L3000" s="9">
        <f t="shared" si="278"/>
        <v>15</v>
      </c>
      <c r="M3000" s="2">
        <f t="shared" si="279"/>
        <v>44416</v>
      </c>
      <c r="N3000" s="22">
        <v>44421</v>
      </c>
      <c r="O3000" s="22">
        <v>44459</v>
      </c>
      <c r="P3000" s="22">
        <v>44456.5</v>
      </c>
      <c r="Q3000">
        <f t="shared" si="280"/>
        <v>40.5</v>
      </c>
      <c r="R3000" s="33">
        <f t="shared" si="281"/>
        <v>3490341.4350000005</v>
      </c>
    </row>
    <row r="3001" spans="1:18" x14ac:dyDescent="0.35">
      <c r="A3001" t="s">
        <v>390</v>
      </c>
      <c r="B3001" s="29" t="s">
        <v>313</v>
      </c>
      <c r="C3001" s="22">
        <v>44421</v>
      </c>
      <c r="D3001" s="30" t="s">
        <v>161</v>
      </c>
      <c r="E3001" s="30" t="s">
        <v>162</v>
      </c>
      <c r="F3001" s="29" t="s">
        <v>178</v>
      </c>
      <c r="G3001" s="32">
        <v>262.15000000000003</v>
      </c>
      <c r="H3001" s="22">
        <v>44409</v>
      </c>
      <c r="I3001" s="23">
        <v>44423</v>
      </c>
      <c r="J3001">
        <f t="shared" si="276"/>
        <v>15</v>
      </c>
      <c r="K3001" s="2">
        <f t="shared" si="277"/>
        <v>44416</v>
      </c>
      <c r="L3001" s="9">
        <f t="shared" si="278"/>
        <v>15</v>
      </c>
      <c r="M3001" s="2">
        <f t="shared" si="279"/>
        <v>44416</v>
      </c>
      <c r="N3001" s="22">
        <v>44421</v>
      </c>
      <c r="O3001" s="22">
        <v>44459</v>
      </c>
      <c r="P3001" s="22">
        <v>44456.5</v>
      </c>
      <c r="Q3001">
        <f t="shared" si="280"/>
        <v>40.5</v>
      </c>
      <c r="R3001" s="33">
        <f t="shared" si="281"/>
        <v>10617.075000000001</v>
      </c>
    </row>
    <row r="3002" spans="1:18" x14ac:dyDescent="0.35">
      <c r="A3002" t="s">
        <v>390</v>
      </c>
      <c r="B3002" s="29" t="s">
        <v>313</v>
      </c>
      <c r="C3002" s="22">
        <v>44421</v>
      </c>
      <c r="D3002" s="30" t="s">
        <v>161</v>
      </c>
      <c r="E3002" s="30" t="s">
        <v>162</v>
      </c>
      <c r="F3002" s="29" t="s">
        <v>327</v>
      </c>
      <c r="G3002" s="32">
        <v>59</v>
      </c>
      <c r="H3002" s="22">
        <v>44409</v>
      </c>
      <c r="I3002" s="23">
        <v>44423</v>
      </c>
      <c r="J3002">
        <f t="shared" ref="J3002:J3065" si="282">I3002-H3002+1</f>
        <v>15</v>
      </c>
      <c r="K3002" s="2">
        <f t="shared" ref="K3002:K3065" si="283">(H3002+I3002)/2</f>
        <v>44416</v>
      </c>
      <c r="L3002" s="9">
        <f t="shared" si="278"/>
        <v>15</v>
      </c>
      <c r="M3002" s="2">
        <f t="shared" si="279"/>
        <v>44416</v>
      </c>
      <c r="N3002" s="22">
        <v>44421</v>
      </c>
      <c r="O3002" s="22">
        <v>44459</v>
      </c>
      <c r="P3002" s="22">
        <v>44456.5</v>
      </c>
      <c r="Q3002">
        <f t="shared" si="280"/>
        <v>40.5</v>
      </c>
      <c r="R3002" s="33">
        <f t="shared" si="281"/>
        <v>2389.5</v>
      </c>
    </row>
    <row r="3003" spans="1:18" x14ac:dyDescent="0.35">
      <c r="A3003" t="s">
        <v>390</v>
      </c>
      <c r="B3003" s="29" t="s">
        <v>313</v>
      </c>
      <c r="C3003" s="22">
        <v>44421</v>
      </c>
      <c r="D3003" s="30" t="s">
        <v>161</v>
      </c>
      <c r="E3003" s="30" t="s">
        <v>162</v>
      </c>
      <c r="F3003" s="29" t="s">
        <v>328</v>
      </c>
      <c r="G3003" s="32">
        <v>124.7</v>
      </c>
      <c r="H3003" s="22">
        <v>44409</v>
      </c>
      <c r="I3003" s="23">
        <v>44423</v>
      </c>
      <c r="J3003">
        <f t="shared" si="282"/>
        <v>15</v>
      </c>
      <c r="K3003" s="2">
        <f t="shared" si="283"/>
        <v>44416</v>
      </c>
      <c r="L3003" s="9">
        <f t="shared" si="278"/>
        <v>15</v>
      </c>
      <c r="M3003" s="2">
        <f t="shared" si="279"/>
        <v>44416</v>
      </c>
      <c r="N3003" s="22">
        <v>44421</v>
      </c>
      <c r="O3003" s="22">
        <v>44459</v>
      </c>
      <c r="P3003" s="22">
        <v>44456.5</v>
      </c>
      <c r="Q3003">
        <f t="shared" si="280"/>
        <v>40.5</v>
      </c>
      <c r="R3003" s="33">
        <f t="shared" si="281"/>
        <v>5050.3500000000004</v>
      </c>
    </row>
    <row r="3004" spans="1:18" x14ac:dyDescent="0.35">
      <c r="A3004" t="s">
        <v>390</v>
      </c>
      <c r="B3004" s="29" t="s">
        <v>313</v>
      </c>
      <c r="C3004" s="22">
        <v>44421</v>
      </c>
      <c r="D3004" s="30" t="s">
        <v>161</v>
      </c>
      <c r="E3004" s="30" t="s">
        <v>162</v>
      </c>
      <c r="F3004" s="29" t="s">
        <v>179</v>
      </c>
      <c r="G3004" s="32">
        <v>1118.2299999999998</v>
      </c>
      <c r="H3004" s="22">
        <v>44409</v>
      </c>
      <c r="I3004" s="23">
        <v>44423</v>
      </c>
      <c r="J3004">
        <f t="shared" si="282"/>
        <v>15</v>
      </c>
      <c r="K3004" s="2">
        <f t="shared" si="283"/>
        <v>44416</v>
      </c>
      <c r="L3004" s="9">
        <f t="shared" si="278"/>
        <v>15</v>
      </c>
      <c r="M3004" s="2">
        <f t="shared" si="279"/>
        <v>44416</v>
      </c>
      <c r="N3004" s="22">
        <v>44421</v>
      </c>
      <c r="O3004" s="22">
        <v>44459</v>
      </c>
      <c r="P3004" s="22">
        <v>44456.5</v>
      </c>
      <c r="Q3004">
        <f t="shared" si="280"/>
        <v>40.5</v>
      </c>
      <c r="R3004" s="33">
        <f t="shared" si="281"/>
        <v>45288.314999999995</v>
      </c>
    </row>
    <row r="3005" spans="1:18" x14ac:dyDescent="0.35">
      <c r="A3005" t="s">
        <v>390</v>
      </c>
      <c r="B3005" s="29" t="s">
        <v>313</v>
      </c>
      <c r="C3005" s="22">
        <v>44421</v>
      </c>
      <c r="D3005" s="30" t="s">
        <v>161</v>
      </c>
      <c r="E3005" s="30" t="s">
        <v>162</v>
      </c>
      <c r="F3005" s="29" t="s">
        <v>180</v>
      </c>
      <c r="G3005" s="32">
        <v>1520.8900000000003</v>
      </c>
      <c r="H3005" s="22">
        <v>44409</v>
      </c>
      <c r="I3005" s="23">
        <v>44423</v>
      </c>
      <c r="J3005">
        <f t="shared" si="282"/>
        <v>15</v>
      </c>
      <c r="K3005" s="2">
        <f t="shared" si="283"/>
        <v>44416</v>
      </c>
      <c r="L3005" s="9">
        <f t="shared" si="278"/>
        <v>15</v>
      </c>
      <c r="M3005" s="2">
        <f t="shared" si="279"/>
        <v>44416</v>
      </c>
      <c r="N3005" s="22">
        <v>44421</v>
      </c>
      <c r="O3005" s="22">
        <v>44459</v>
      </c>
      <c r="P3005" s="22">
        <v>44456.5</v>
      </c>
      <c r="Q3005">
        <f t="shared" si="280"/>
        <v>40.5</v>
      </c>
      <c r="R3005" s="33">
        <f t="shared" si="281"/>
        <v>61596.045000000013</v>
      </c>
    </row>
    <row r="3006" spans="1:18" x14ac:dyDescent="0.35">
      <c r="A3006" t="s">
        <v>390</v>
      </c>
      <c r="B3006" s="29" t="s">
        <v>313</v>
      </c>
      <c r="C3006" s="22">
        <v>44421</v>
      </c>
      <c r="D3006" s="30" t="s">
        <v>171</v>
      </c>
      <c r="E3006" s="30" t="s">
        <v>172</v>
      </c>
      <c r="F3006" s="29" t="s">
        <v>180</v>
      </c>
      <c r="G3006" s="32">
        <v>236.35000000000002</v>
      </c>
      <c r="H3006" s="22">
        <v>44409</v>
      </c>
      <c r="I3006" s="23">
        <v>44423</v>
      </c>
      <c r="J3006">
        <f t="shared" si="282"/>
        <v>15</v>
      </c>
      <c r="K3006" s="2">
        <f t="shared" si="283"/>
        <v>44416</v>
      </c>
      <c r="L3006" s="9">
        <f t="shared" si="278"/>
        <v>15</v>
      </c>
      <c r="M3006" s="2">
        <f t="shared" si="279"/>
        <v>44416</v>
      </c>
      <c r="N3006" s="22">
        <v>44421</v>
      </c>
      <c r="O3006" s="22">
        <v>44459</v>
      </c>
      <c r="P3006" s="22">
        <v>44456.5</v>
      </c>
      <c r="Q3006">
        <f t="shared" si="280"/>
        <v>40.5</v>
      </c>
      <c r="R3006" s="33">
        <f t="shared" si="281"/>
        <v>9572.1750000000011</v>
      </c>
    </row>
    <row r="3007" spans="1:18" x14ac:dyDescent="0.35">
      <c r="A3007" t="s">
        <v>390</v>
      </c>
      <c r="B3007" s="29" t="s">
        <v>313</v>
      </c>
      <c r="C3007" s="22">
        <v>44421</v>
      </c>
      <c r="D3007" s="30" t="s">
        <v>161</v>
      </c>
      <c r="E3007" s="30" t="s">
        <v>162</v>
      </c>
      <c r="F3007" s="29" t="s">
        <v>181</v>
      </c>
      <c r="G3007" s="32">
        <v>168.73000000000002</v>
      </c>
      <c r="H3007" s="22">
        <v>44409</v>
      </c>
      <c r="I3007" s="23">
        <v>44423</v>
      </c>
      <c r="J3007">
        <f t="shared" si="282"/>
        <v>15</v>
      </c>
      <c r="K3007" s="2">
        <f t="shared" si="283"/>
        <v>44416</v>
      </c>
      <c r="L3007" s="9">
        <f t="shared" si="278"/>
        <v>15</v>
      </c>
      <c r="M3007" s="2">
        <f t="shared" si="279"/>
        <v>44416</v>
      </c>
      <c r="N3007" s="22">
        <v>44421</v>
      </c>
      <c r="O3007" s="22">
        <v>44459</v>
      </c>
      <c r="P3007" s="22">
        <v>44456.5</v>
      </c>
      <c r="Q3007">
        <f t="shared" si="280"/>
        <v>40.5</v>
      </c>
      <c r="R3007" s="33">
        <f t="shared" si="281"/>
        <v>6833.5650000000005</v>
      </c>
    </row>
    <row r="3008" spans="1:18" x14ac:dyDescent="0.35">
      <c r="A3008" t="s">
        <v>390</v>
      </c>
      <c r="B3008" s="29" t="s">
        <v>313</v>
      </c>
      <c r="C3008" s="22">
        <v>44421</v>
      </c>
      <c r="D3008" s="30" t="s">
        <v>161</v>
      </c>
      <c r="E3008" s="30" t="s">
        <v>162</v>
      </c>
      <c r="F3008" s="29" t="s">
        <v>182</v>
      </c>
      <c r="G3008" s="32">
        <v>320.12</v>
      </c>
      <c r="H3008" s="22">
        <v>44409</v>
      </c>
      <c r="I3008" s="23">
        <v>44423</v>
      </c>
      <c r="J3008">
        <f t="shared" si="282"/>
        <v>15</v>
      </c>
      <c r="K3008" s="2">
        <f t="shared" si="283"/>
        <v>44416</v>
      </c>
      <c r="L3008" s="9">
        <f t="shared" si="278"/>
        <v>15</v>
      </c>
      <c r="M3008" s="2">
        <f t="shared" si="279"/>
        <v>44416</v>
      </c>
      <c r="N3008" s="22">
        <v>44421</v>
      </c>
      <c r="O3008" s="22">
        <v>44459</v>
      </c>
      <c r="P3008" s="22">
        <v>44456.5</v>
      </c>
      <c r="Q3008">
        <f t="shared" si="280"/>
        <v>40.5</v>
      </c>
      <c r="R3008" s="33">
        <f t="shared" si="281"/>
        <v>12964.86</v>
      </c>
    </row>
    <row r="3009" spans="1:18" x14ac:dyDescent="0.35">
      <c r="A3009" t="s">
        <v>390</v>
      </c>
      <c r="B3009" s="29" t="s">
        <v>313</v>
      </c>
      <c r="C3009" s="22">
        <v>44421</v>
      </c>
      <c r="D3009" s="30" t="s">
        <v>161</v>
      </c>
      <c r="E3009" s="30" t="s">
        <v>162</v>
      </c>
      <c r="F3009" s="29" t="s">
        <v>183</v>
      </c>
      <c r="G3009" s="32">
        <v>4596.99</v>
      </c>
      <c r="H3009" s="22">
        <v>44409</v>
      </c>
      <c r="I3009" s="23">
        <v>44423</v>
      </c>
      <c r="J3009">
        <f t="shared" si="282"/>
        <v>15</v>
      </c>
      <c r="K3009" s="2">
        <f t="shared" si="283"/>
        <v>44416</v>
      </c>
      <c r="L3009" s="9">
        <f t="shared" si="278"/>
        <v>15</v>
      </c>
      <c r="M3009" s="2">
        <f t="shared" si="279"/>
        <v>44416</v>
      </c>
      <c r="N3009" s="22">
        <v>44421</v>
      </c>
      <c r="O3009" s="22">
        <v>44459</v>
      </c>
      <c r="P3009" s="22">
        <v>44456.5</v>
      </c>
      <c r="Q3009">
        <f t="shared" si="280"/>
        <v>40.5</v>
      </c>
      <c r="R3009" s="33">
        <f t="shared" si="281"/>
        <v>186178.095</v>
      </c>
    </row>
    <row r="3010" spans="1:18" x14ac:dyDescent="0.35">
      <c r="A3010" t="s">
        <v>390</v>
      </c>
      <c r="B3010" s="29" t="s">
        <v>313</v>
      </c>
      <c r="C3010" s="22">
        <v>44421</v>
      </c>
      <c r="D3010" s="30" t="s">
        <v>161</v>
      </c>
      <c r="E3010" s="30" t="s">
        <v>162</v>
      </c>
      <c r="F3010" s="29" t="s">
        <v>329</v>
      </c>
      <c r="G3010" s="32">
        <v>85.19</v>
      </c>
      <c r="H3010" s="22">
        <v>44409</v>
      </c>
      <c r="I3010" s="23">
        <v>44423</v>
      </c>
      <c r="J3010">
        <f t="shared" si="282"/>
        <v>15</v>
      </c>
      <c r="K3010" s="2">
        <f t="shared" si="283"/>
        <v>44416</v>
      </c>
      <c r="L3010" s="9">
        <f t="shared" si="278"/>
        <v>15</v>
      </c>
      <c r="M3010" s="2">
        <f t="shared" si="279"/>
        <v>44416</v>
      </c>
      <c r="N3010" s="22">
        <v>44421</v>
      </c>
      <c r="O3010" s="22">
        <v>44459</v>
      </c>
      <c r="P3010" s="22">
        <v>44456.5</v>
      </c>
      <c r="Q3010">
        <f t="shared" si="280"/>
        <v>40.5</v>
      </c>
      <c r="R3010" s="33">
        <f t="shared" si="281"/>
        <v>3450.1949999999997</v>
      </c>
    </row>
    <row r="3011" spans="1:18" x14ac:dyDescent="0.35">
      <c r="A3011" t="s">
        <v>390</v>
      </c>
      <c r="B3011" s="29" t="s">
        <v>313</v>
      </c>
      <c r="C3011" s="22">
        <v>44421</v>
      </c>
      <c r="D3011" s="30" t="s">
        <v>107</v>
      </c>
      <c r="E3011" s="30" t="s">
        <v>108</v>
      </c>
      <c r="F3011" s="29" t="s">
        <v>261</v>
      </c>
      <c r="G3011" s="32">
        <v>131.57</v>
      </c>
      <c r="H3011" s="22">
        <v>44409</v>
      </c>
      <c r="I3011" s="23">
        <v>44423</v>
      </c>
      <c r="J3011">
        <f t="shared" si="282"/>
        <v>15</v>
      </c>
      <c r="K3011" s="2">
        <f t="shared" si="283"/>
        <v>44416</v>
      </c>
      <c r="L3011" s="9">
        <f t="shared" si="278"/>
        <v>15</v>
      </c>
      <c r="M3011" s="2">
        <f t="shared" si="279"/>
        <v>44416</v>
      </c>
      <c r="N3011" s="22">
        <v>44421</v>
      </c>
      <c r="O3011" s="22">
        <v>44459</v>
      </c>
      <c r="P3011" s="22">
        <v>44456.5</v>
      </c>
      <c r="Q3011">
        <f t="shared" si="280"/>
        <v>40.5</v>
      </c>
      <c r="R3011" s="33">
        <f t="shared" si="281"/>
        <v>5328.585</v>
      </c>
    </row>
    <row r="3012" spans="1:18" x14ac:dyDescent="0.35">
      <c r="A3012" t="s">
        <v>390</v>
      </c>
      <c r="B3012" s="29" t="s">
        <v>313</v>
      </c>
      <c r="C3012" s="22">
        <v>44421</v>
      </c>
      <c r="D3012" s="30" t="s">
        <v>99</v>
      </c>
      <c r="E3012" s="30" t="s">
        <v>100</v>
      </c>
      <c r="F3012" s="29" t="s">
        <v>261</v>
      </c>
      <c r="G3012" s="32">
        <v>233.76</v>
      </c>
      <c r="H3012" s="22">
        <v>44409</v>
      </c>
      <c r="I3012" s="23">
        <v>44423</v>
      </c>
      <c r="J3012">
        <f t="shared" si="282"/>
        <v>15</v>
      </c>
      <c r="K3012" s="2">
        <f t="shared" si="283"/>
        <v>44416</v>
      </c>
      <c r="L3012" s="9">
        <f t="shared" si="278"/>
        <v>15</v>
      </c>
      <c r="M3012" s="2">
        <f t="shared" si="279"/>
        <v>44416</v>
      </c>
      <c r="N3012" s="22">
        <v>44421</v>
      </c>
      <c r="O3012" s="22">
        <v>44459</v>
      </c>
      <c r="P3012" s="22">
        <v>44456.5</v>
      </c>
      <c r="Q3012">
        <f t="shared" si="280"/>
        <v>40.5</v>
      </c>
      <c r="R3012" s="33">
        <f t="shared" si="281"/>
        <v>9467.2799999999988</v>
      </c>
    </row>
    <row r="3013" spans="1:18" x14ac:dyDescent="0.35">
      <c r="A3013" t="s">
        <v>390</v>
      </c>
      <c r="B3013" s="29" t="s">
        <v>313</v>
      </c>
      <c r="C3013" s="22">
        <v>44421</v>
      </c>
      <c r="D3013" s="30" t="s">
        <v>161</v>
      </c>
      <c r="E3013" s="30" t="s">
        <v>162</v>
      </c>
      <c r="F3013" s="29" t="s">
        <v>184</v>
      </c>
      <c r="G3013" s="32">
        <v>287.98</v>
      </c>
      <c r="H3013" s="22">
        <v>44409</v>
      </c>
      <c r="I3013" s="23">
        <v>44423</v>
      </c>
      <c r="J3013">
        <f t="shared" si="282"/>
        <v>15</v>
      </c>
      <c r="K3013" s="2">
        <f t="shared" si="283"/>
        <v>44416</v>
      </c>
      <c r="L3013" s="9">
        <f t="shared" si="278"/>
        <v>15</v>
      </c>
      <c r="M3013" s="2">
        <f t="shared" si="279"/>
        <v>44416</v>
      </c>
      <c r="N3013" s="22">
        <v>44421</v>
      </c>
      <c r="O3013" s="22">
        <v>44459</v>
      </c>
      <c r="P3013" s="22">
        <v>44456.5</v>
      </c>
      <c r="Q3013">
        <f t="shared" si="280"/>
        <v>40.5</v>
      </c>
      <c r="R3013" s="33">
        <f t="shared" si="281"/>
        <v>11663.19</v>
      </c>
    </row>
    <row r="3014" spans="1:18" x14ac:dyDescent="0.35">
      <c r="A3014" t="s">
        <v>390</v>
      </c>
      <c r="B3014" s="29" t="s">
        <v>313</v>
      </c>
      <c r="C3014" s="22">
        <v>44421</v>
      </c>
      <c r="D3014" s="30" t="s">
        <v>161</v>
      </c>
      <c r="E3014" s="30" t="s">
        <v>162</v>
      </c>
      <c r="F3014" s="29" t="s">
        <v>330</v>
      </c>
      <c r="G3014" s="32">
        <v>107.18</v>
      </c>
      <c r="H3014" s="22">
        <v>44409</v>
      </c>
      <c r="I3014" s="23">
        <v>44423</v>
      </c>
      <c r="J3014">
        <f t="shared" si="282"/>
        <v>15</v>
      </c>
      <c r="K3014" s="2">
        <f t="shared" si="283"/>
        <v>44416</v>
      </c>
      <c r="L3014" s="9">
        <f t="shared" si="278"/>
        <v>15</v>
      </c>
      <c r="M3014" s="2">
        <f t="shared" si="279"/>
        <v>44416</v>
      </c>
      <c r="N3014" s="22">
        <v>44421</v>
      </c>
      <c r="O3014" s="22">
        <v>44459</v>
      </c>
      <c r="P3014" s="22">
        <v>44456.5</v>
      </c>
      <c r="Q3014">
        <f t="shared" si="280"/>
        <v>40.5</v>
      </c>
      <c r="R3014" s="33">
        <f t="shared" si="281"/>
        <v>4340.79</v>
      </c>
    </row>
    <row r="3015" spans="1:18" x14ac:dyDescent="0.35">
      <c r="A3015" t="s">
        <v>390</v>
      </c>
      <c r="B3015" s="29" t="s">
        <v>313</v>
      </c>
      <c r="C3015" s="22">
        <v>44421</v>
      </c>
      <c r="D3015" s="30" t="s">
        <v>161</v>
      </c>
      <c r="E3015" s="30" t="s">
        <v>162</v>
      </c>
      <c r="F3015" s="29" t="s">
        <v>185</v>
      </c>
      <c r="G3015" s="32">
        <v>2936.5299999999997</v>
      </c>
      <c r="H3015" s="22">
        <v>44409</v>
      </c>
      <c r="I3015" s="23">
        <v>44423</v>
      </c>
      <c r="J3015">
        <f t="shared" si="282"/>
        <v>15</v>
      </c>
      <c r="K3015" s="2">
        <f t="shared" si="283"/>
        <v>44416</v>
      </c>
      <c r="L3015" s="9">
        <f t="shared" si="278"/>
        <v>15</v>
      </c>
      <c r="M3015" s="2">
        <f t="shared" si="279"/>
        <v>44416</v>
      </c>
      <c r="N3015" s="22">
        <v>44421</v>
      </c>
      <c r="O3015" s="22">
        <v>44459</v>
      </c>
      <c r="P3015" s="22">
        <v>44456.5</v>
      </c>
      <c r="Q3015">
        <f t="shared" si="280"/>
        <v>40.5</v>
      </c>
      <c r="R3015" s="33">
        <f t="shared" si="281"/>
        <v>118929.465</v>
      </c>
    </row>
    <row r="3016" spans="1:18" x14ac:dyDescent="0.35">
      <c r="A3016" t="s">
        <v>390</v>
      </c>
      <c r="B3016" s="29" t="s">
        <v>313</v>
      </c>
      <c r="C3016" s="22">
        <v>44421</v>
      </c>
      <c r="D3016" s="30" t="s">
        <v>161</v>
      </c>
      <c r="E3016" s="30" t="s">
        <v>162</v>
      </c>
      <c r="F3016" s="29" t="s">
        <v>331</v>
      </c>
      <c r="G3016" s="32">
        <v>241.27</v>
      </c>
      <c r="H3016" s="22">
        <v>44409</v>
      </c>
      <c r="I3016" s="23">
        <v>44423</v>
      </c>
      <c r="J3016">
        <f t="shared" si="282"/>
        <v>15</v>
      </c>
      <c r="K3016" s="2">
        <f t="shared" si="283"/>
        <v>44416</v>
      </c>
      <c r="L3016" s="9">
        <f t="shared" si="278"/>
        <v>15</v>
      </c>
      <c r="M3016" s="2">
        <f t="shared" si="279"/>
        <v>44416</v>
      </c>
      <c r="N3016" s="22">
        <v>44421</v>
      </c>
      <c r="O3016" s="22">
        <v>44459</v>
      </c>
      <c r="P3016" s="22">
        <v>44456.5</v>
      </c>
      <c r="Q3016">
        <f t="shared" si="280"/>
        <v>40.5</v>
      </c>
      <c r="R3016" s="33">
        <f t="shared" si="281"/>
        <v>9771.4350000000013</v>
      </c>
    </row>
    <row r="3017" spans="1:18" x14ac:dyDescent="0.35">
      <c r="A3017" t="s">
        <v>390</v>
      </c>
      <c r="B3017" s="29" t="s">
        <v>313</v>
      </c>
      <c r="C3017" s="22">
        <v>44421</v>
      </c>
      <c r="D3017" s="30" t="s">
        <v>161</v>
      </c>
      <c r="E3017" s="30" t="s">
        <v>162</v>
      </c>
      <c r="F3017" s="29" t="s">
        <v>332</v>
      </c>
      <c r="G3017" s="32">
        <v>65.87</v>
      </c>
      <c r="H3017" s="22">
        <v>44409</v>
      </c>
      <c r="I3017" s="23">
        <v>44423</v>
      </c>
      <c r="J3017">
        <f t="shared" si="282"/>
        <v>15</v>
      </c>
      <c r="K3017" s="2">
        <f t="shared" si="283"/>
        <v>44416</v>
      </c>
      <c r="L3017" s="9">
        <f t="shared" si="278"/>
        <v>15</v>
      </c>
      <c r="M3017" s="2">
        <f t="shared" si="279"/>
        <v>44416</v>
      </c>
      <c r="N3017" s="22">
        <v>44421</v>
      </c>
      <c r="O3017" s="22">
        <v>44459</v>
      </c>
      <c r="P3017" s="22">
        <v>44456.5</v>
      </c>
      <c r="Q3017">
        <f t="shared" si="280"/>
        <v>40.5</v>
      </c>
      <c r="R3017" s="33">
        <f t="shared" si="281"/>
        <v>2667.7350000000001</v>
      </c>
    </row>
    <row r="3018" spans="1:18" x14ac:dyDescent="0.35">
      <c r="A3018" t="s">
        <v>390</v>
      </c>
      <c r="B3018" s="29" t="s">
        <v>313</v>
      </c>
      <c r="C3018" s="22">
        <v>44421</v>
      </c>
      <c r="D3018" s="30" t="s">
        <v>161</v>
      </c>
      <c r="E3018" s="30" t="s">
        <v>162</v>
      </c>
      <c r="F3018" s="29" t="s">
        <v>186</v>
      </c>
      <c r="G3018" s="32">
        <v>145.92999999999998</v>
      </c>
      <c r="H3018" s="22">
        <v>44409</v>
      </c>
      <c r="I3018" s="23">
        <v>44423</v>
      </c>
      <c r="J3018">
        <f t="shared" si="282"/>
        <v>15</v>
      </c>
      <c r="K3018" s="2">
        <f t="shared" si="283"/>
        <v>44416</v>
      </c>
      <c r="L3018" s="9">
        <f t="shared" si="278"/>
        <v>15</v>
      </c>
      <c r="M3018" s="2">
        <f t="shared" si="279"/>
        <v>44416</v>
      </c>
      <c r="N3018" s="22">
        <v>44421</v>
      </c>
      <c r="O3018" s="22">
        <v>44459</v>
      </c>
      <c r="P3018" s="22">
        <v>44456.5</v>
      </c>
      <c r="Q3018">
        <f t="shared" si="280"/>
        <v>40.5</v>
      </c>
      <c r="R3018" s="33">
        <f t="shared" si="281"/>
        <v>5910.1649999999991</v>
      </c>
    </row>
    <row r="3019" spans="1:18" x14ac:dyDescent="0.35">
      <c r="A3019" t="s">
        <v>390</v>
      </c>
      <c r="B3019" s="29" t="s">
        <v>313</v>
      </c>
      <c r="C3019" s="22">
        <v>44421</v>
      </c>
      <c r="D3019" s="30" t="s">
        <v>161</v>
      </c>
      <c r="E3019" s="30" t="s">
        <v>162</v>
      </c>
      <c r="F3019" s="29" t="s">
        <v>333</v>
      </c>
      <c r="G3019" s="32">
        <v>1433.37</v>
      </c>
      <c r="H3019" s="22">
        <v>44409</v>
      </c>
      <c r="I3019" s="23">
        <v>44423</v>
      </c>
      <c r="J3019">
        <f t="shared" si="282"/>
        <v>15</v>
      </c>
      <c r="K3019" s="2">
        <f t="shared" si="283"/>
        <v>44416</v>
      </c>
      <c r="L3019" s="9">
        <f t="shared" ref="L3019:L3082" si="284">I3019-H3019+1</f>
        <v>15</v>
      </c>
      <c r="M3019" s="2">
        <f t="shared" ref="M3019:M3082" si="285">(H3019+I3019)/2</f>
        <v>44416</v>
      </c>
      <c r="N3019" s="22">
        <v>44421</v>
      </c>
      <c r="O3019" s="22">
        <v>44459</v>
      </c>
      <c r="P3019" s="22">
        <v>44456.5</v>
      </c>
      <c r="Q3019">
        <f t="shared" ref="Q3019:Q3082" si="286">P3019-M3019</f>
        <v>40.5</v>
      </c>
      <c r="R3019" s="33">
        <f t="shared" ref="R3019:R3082" si="287">Q3019*G3019</f>
        <v>58051.484999999993</v>
      </c>
    </row>
    <row r="3020" spans="1:18" x14ac:dyDescent="0.35">
      <c r="A3020" t="s">
        <v>390</v>
      </c>
      <c r="B3020" s="29" t="s">
        <v>313</v>
      </c>
      <c r="C3020" s="22">
        <v>44421</v>
      </c>
      <c r="D3020" s="30" t="s">
        <v>161</v>
      </c>
      <c r="E3020" s="30" t="s">
        <v>162</v>
      </c>
      <c r="F3020" s="29" t="s">
        <v>334</v>
      </c>
      <c r="G3020" s="32">
        <v>289.92</v>
      </c>
      <c r="H3020" s="22">
        <v>44409</v>
      </c>
      <c r="I3020" s="23">
        <v>44423</v>
      </c>
      <c r="J3020">
        <f t="shared" si="282"/>
        <v>15</v>
      </c>
      <c r="K3020" s="2">
        <f t="shared" si="283"/>
        <v>44416</v>
      </c>
      <c r="L3020" s="9">
        <f t="shared" si="284"/>
        <v>15</v>
      </c>
      <c r="M3020" s="2">
        <f t="shared" si="285"/>
        <v>44416</v>
      </c>
      <c r="N3020" s="22">
        <v>44421</v>
      </c>
      <c r="O3020" s="22">
        <v>44459</v>
      </c>
      <c r="P3020" s="22">
        <v>44456.5</v>
      </c>
      <c r="Q3020">
        <f t="shared" si="286"/>
        <v>40.5</v>
      </c>
      <c r="R3020" s="33">
        <f t="shared" si="287"/>
        <v>11741.76</v>
      </c>
    </row>
    <row r="3021" spans="1:18" x14ac:dyDescent="0.35">
      <c r="A3021" t="s">
        <v>390</v>
      </c>
      <c r="B3021" s="29" t="s">
        <v>313</v>
      </c>
      <c r="C3021" s="22">
        <v>44421</v>
      </c>
      <c r="D3021" s="30" t="s">
        <v>161</v>
      </c>
      <c r="E3021" s="30" t="s">
        <v>162</v>
      </c>
      <c r="F3021" s="29" t="s">
        <v>335</v>
      </c>
      <c r="G3021" s="32">
        <v>228.37</v>
      </c>
      <c r="H3021" s="22">
        <v>44409</v>
      </c>
      <c r="I3021" s="23">
        <v>44423</v>
      </c>
      <c r="J3021">
        <f t="shared" si="282"/>
        <v>15</v>
      </c>
      <c r="K3021" s="2">
        <f t="shared" si="283"/>
        <v>44416</v>
      </c>
      <c r="L3021" s="9">
        <f t="shared" si="284"/>
        <v>15</v>
      </c>
      <c r="M3021" s="2">
        <f t="shared" si="285"/>
        <v>44416</v>
      </c>
      <c r="N3021" s="22">
        <v>44421</v>
      </c>
      <c r="O3021" s="22">
        <v>44459</v>
      </c>
      <c r="P3021" s="22">
        <v>44456.5</v>
      </c>
      <c r="Q3021">
        <f t="shared" si="286"/>
        <v>40.5</v>
      </c>
      <c r="R3021" s="33">
        <f t="shared" si="287"/>
        <v>9248.9850000000006</v>
      </c>
    </row>
    <row r="3022" spans="1:18" x14ac:dyDescent="0.35">
      <c r="A3022" t="s">
        <v>390</v>
      </c>
      <c r="B3022" s="29" t="s">
        <v>313</v>
      </c>
      <c r="C3022" s="22">
        <v>44421</v>
      </c>
      <c r="D3022" s="30" t="s">
        <v>161</v>
      </c>
      <c r="E3022" s="30" t="s">
        <v>162</v>
      </c>
      <c r="F3022" s="29" t="s">
        <v>187</v>
      </c>
      <c r="G3022" s="32">
        <v>1168.08</v>
      </c>
      <c r="H3022" s="22">
        <v>44409</v>
      </c>
      <c r="I3022" s="23">
        <v>44423</v>
      </c>
      <c r="J3022">
        <f t="shared" si="282"/>
        <v>15</v>
      </c>
      <c r="K3022" s="2">
        <f t="shared" si="283"/>
        <v>44416</v>
      </c>
      <c r="L3022" s="9">
        <f t="shared" si="284"/>
        <v>15</v>
      </c>
      <c r="M3022" s="2">
        <f t="shared" si="285"/>
        <v>44416</v>
      </c>
      <c r="N3022" s="22">
        <v>44421</v>
      </c>
      <c r="O3022" s="22">
        <v>44459</v>
      </c>
      <c r="P3022" s="22">
        <v>44456.5</v>
      </c>
      <c r="Q3022">
        <f t="shared" si="286"/>
        <v>40.5</v>
      </c>
      <c r="R3022" s="33">
        <f t="shared" si="287"/>
        <v>47307.24</v>
      </c>
    </row>
    <row r="3023" spans="1:18" x14ac:dyDescent="0.35">
      <c r="A3023" t="s">
        <v>390</v>
      </c>
      <c r="B3023" s="29" t="s">
        <v>313</v>
      </c>
      <c r="C3023" s="22">
        <v>44421</v>
      </c>
      <c r="D3023" s="30" t="s">
        <v>161</v>
      </c>
      <c r="E3023" s="30" t="s">
        <v>162</v>
      </c>
      <c r="F3023" s="29" t="s">
        <v>188</v>
      </c>
      <c r="G3023" s="32">
        <v>436.6</v>
      </c>
      <c r="H3023" s="22">
        <v>44409</v>
      </c>
      <c r="I3023" s="23">
        <v>44423</v>
      </c>
      <c r="J3023">
        <f t="shared" si="282"/>
        <v>15</v>
      </c>
      <c r="K3023" s="2">
        <f t="shared" si="283"/>
        <v>44416</v>
      </c>
      <c r="L3023" s="9">
        <f t="shared" si="284"/>
        <v>15</v>
      </c>
      <c r="M3023" s="2">
        <f t="shared" si="285"/>
        <v>44416</v>
      </c>
      <c r="N3023" s="22">
        <v>44421</v>
      </c>
      <c r="O3023" s="22">
        <v>44459</v>
      </c>
      <c r="P3023" s="22">
        <v>44456.5</v>
      </c>
      <c r="Q3023">
        <f t="shared" si="286"/>
        <v>40.5</v>
      </c>
      <c r="R3023" s="33">
        <f t="shared" si="287"/>
        <v>17682.3</v>
      </c>
    </row>
    <row r="3024" spans="1:18" x14ac:dyDescent="0.35">
      <c r="A3024" t="s">
        <v>390</v>
      </c>
      <c r="B3024" s="29" t="s">
        <v>313</v>
      </c>
      <c r="C3024" s="22">
        <v>44421</v>
      </c>
      <c r="D3024" s="30" t="s">
        <v>161</v>
      </c>
      <c r="E3024" s="30" t="s">
        <v>162</v>
      </c>
      <c r="F3024" s="29" t="s">
        <v>336</v>
      </c>
      <c r="G3024" s="32">
        <v>81.48</v>
      </c>
      <c r="H3024" s="22">
        <v>44409</v>
      </c>
      <c r="I3024" s="23">
        <v>44423</v>
      </c>
      <c r="J3024">
        <f t="shared" si="282"/>
        <v>15</v>
      </c>
      <c r="K3024" s="2">
        <f t="shared" si="283"/>
        <v>44416</v>
      </c>
      <c r="L3024" s="9">
        <f t="shared" si="284"/>
        <v>15</v>
      </c>
      <c r="M3024" s="2">
        <f t="shared" si="285"/>
        <v>44416</v>
      </c>
      <c r="N3024" s="22">
        <v>44421</v>
      </c>
      <c r="O3024" s="22">
        <v>44459</v>
      </c>
      <c r="P3024" s="22">
        <v>44456.5</v>
      </c>
      <c r="Q3024">
        <f t="shared" si="286"/>
        <v>40.5</v>
      </c>
      <c r="R3024" s="33">
        <f t="shared" si="287"/>
        <v>3299.94</v>
      </c>
    </row>
    <row r="3025" spans="1:18" x14ac:dyDescent="0.35">
      <c r="A3025" t="s">
        <v>390</v>
      </c>
      <c r="B3025" s="29" t="s">
        <v>313</v>
      </c>
      <c r="C3025" s="22">
        <v>44421</v>
      </c>
      <c r="D3025" s="30" t="s">
        <v>161</v>
      </c>
      <c r="E3025" s="30" t="s">
        <v>162</v>
      </c>
      <c r="F3025" s="29" t="s">
        <v>337</v>
      </c>
      <c r="G3025" s="32">
        <v>210.4</v>
      </c>
      <c r="H3025" s="22">
        <v>44409</v>
      </c>
      <c r="I3025" s="23">
        <v>44423</v>
      </c>
      <c r="J3025">
        <f t="shared" si="282"/>
        <v>15</v>
      </c>
      <c r="K3025" s="2">
        <f t="shared" si="283"/>
        <v>44416</v>
      </c>
      <c r="L3025" s="9">
        <f t="shared" si="284"/>
        <v>15</v>
      </c>
      <c r="M3025" s="2">
        <f t="shared" si="285"/>
        <v>44416</v>
      </c>
      <c r="N3025" s="22">
        <v>44421</v>
      </c>
      <c r="O3025" s="22">
        <v>44459</v>
      </c>
      <c r="P3025" s="22">
        <v>44456.5</v>
      </c>
      <c r="Q3025">
        <f t="shared" si="286"/>
        <v>40.5</v>
      </c>
      <c r="R3025" s="33">
        <f t="shared" si="287"/>
        <v>8521.2000000000007</v>
      </c>
    </row>
    <row r="3026" spans="1:18" x14ac:dyDescent="0.35">
      <c r="A3026" t="s">
        <v>390</v>
      </c>
      <c r="B3026" s="29" t="s">
        <v>313</v>
      </c>
      <c r="C3026" s="22">
        <v>44421</v>
      </c>
      <c r="D3026" s="30" t="s">
        <v>171</v>
      </c>
      <c r="E3026" s="30" t="s">
        <v>172</v>
      </c>
      <c r="F3026" s="29" t="s">
        <v>337</v>
      </c>
      <c r="G3026" s="32">
        <v>191.64999999999998</v>
      </c>
      <c r="H3026" s="22">
        <v>44409</v>
      </c>
      <c r="I3026" s="23">
        <v>44423</v>
      </c>
      <c r="J3026">
        <f t="shared" si="282"/>
        <v>15</v>
      </c>
      <c r="K3026" s="2">
        <f t="shared" si="283"/>
        <v>44416</v>
      </c>
      <c r="L3026" s="9">
        <f t="shared" si="284"/>
        <v>15</v>
      </c>
      <c r="M3026" s="2">
        <f t="shared" si="285"/>
        <v>44416</v>
      </c>
      <c r="N3026" s="22">
        <v>44421</v>
      </c>
      <c r="O3026" s="22">
        <v>44459</v>
      </c>
      <c r="P3026" s="22">
        <v>44456.5</v>
      </c>
      <c r="Q3026">
        <f t="shared" si="286"/>
        <v>40.5</v>
      </c>
      <c r="R3026" s="33">
        <f t="shared" si="287"/>
        <v>7761.8249999999989</v>
      </c>
    </row>
    <row r="3027" spans="1:18" x14ac:dyDescent="0.35">
      <c r="A3027" t="s">
        <v>390</v>
      </c>
      <c r="B3027" s="29" t="s">
        <v>313</v>
      </c>
      <c r="C3027" s="22">
        <v>44421</v>
      </c>
      <c r="D3027" s="30" t="s">
        <v>161</v>
      </c>
      <c r="E3027" s="30" t="s">
        <v>162</v>
      </c>
      <c r="F3027" s="29" t="s">
        <v>338</v>
      </c>
      <c r="G3027" s="32">
        <v>26.28</v>
      </c>
      <c r="H3027" s="22">
        <v>44409</v>
      </c>
      <c r="I3027" s="23">
        <v>44423</v>
      </c>
      <c r="J3027">
        <f t="shared" si="282"/>
        <v>15</v>
      </c>
      <c r="K3027" s="2">
        <f t="shared" si="283"/>
        <v>44416</v>
      </c>
      <c r="L3027" s="9">
        <f t="shared" si="284"/>
        <v>15</v>
      </c>
      <c r="M3027" s="2">
        <f t="shared" si="285"/>
        <v>44416</v>
      </c>
      <c r="N3027" s="22">
        <v>44421</v>
      </c>
      <c r="O3027" s="22">
        <v>44459</v>
      </c>
      <c r="P3027" s="22">
        <v>44456.5</v>
      </c>
      <c r="Q3027">
        <f t="shared" si="286"/>
        <v>40.5</v>
      </c>
      <c r="R3027" s="33">
        <f t="shared" si="287"/>
        <v>1064.3400000000001</v>
      </c>
    </row>
    <row r="3028" spans="1:18" x14ac:dyDescent="0.35">
      <c r="A3028" t="s">
        <v>390</v>
      </c>
      <c r="B3028" s="29" t="s">
        <v>313</v>
      </c>
      <c r="C3028" s="22">
        <v>44421</v>
      </c>
      <c r="D3028" s="30" t="s">
        <v>161</v>
      </c>
      <c r="E3028" s="30" t="s">
        <v>162</v>
      </c>
      <c r="F3028" s="29" t="s">
        <v>385</v>
      </c>
      <c r="G3028" s="32">
        <v>65.13</v>
      </c>
      <c r="H3028" s="22">
        <v>44409</v>
      </c>
      <c r="I3028" s="23">
        <v>44423</v>
      </c>
      <c r="J3028">
        <f t="shared" si="282"/>
        <v>15</v>
      </c>
      <c r="K3028" s="2">
        <f t="shared" si="283"/>
        <v>44416</v>
      </c>
      <c r="L3028" s="9">
        <f t="shared" si="284"/>
        <v>15</v>
      </c>
      <c r="M3028" s="2">
        <f t="shared" si="285"/>
        <v>44416</v>
      </c>
      <c r="N3028" s="22">
        <v>44421</v>
      </c>
      <c r="O3028" s="22">
        <v>44459</v>
      </c>
      <c r="P3028" s="22">
        <v>44456.5</v>
      </c>
      <c r="Q3028">
        <f t="shared" si="286"/>
        <v>40.5</v>
      </c>
      <c r="R3028" s="33">
        <f t="shared" si="287"/>
        <v>2637.7649999999999</v>
      </c>
    </row>
    <row r="3029" spans="1:18" x14ac:dyDescent="0.35">
      <c r="A3029" t="s">
        <v>390</v>
      </c>
      <c r="B3029" s="29" t="s">
        <v>313</v>
      </c>
      <c r="C3029" s="22">
        <v>44421</v>
      </c>
      <c r="D3029" s="30" t="s">
        <v>161</v>
      </c>
      <c r="E3029" s="30" t="s">
        <v>162</v>
      </c>
      <c r="F3029" s="29" t="s">
        <v>189</v>
      </c>
      <c r="G3029" s="32">
        <v>1673.8999999999999</v>
      </c>
      <c r="H3029" s="22">
        <v>44409</v>
      </c>
      <c r="I3029" s="23">
        <v>44423</v>
      </c>
      <c r="J3029">
        <f t="shared" si="282"/>
        <v>15</v>
      </c>
      <c r="K3029" s="2">
        <f t="shared" si="283"/>
        <v>44416</v>
      </c>
      <c r="L3029" s="9">
        <f t="shared" si="284"/>
        <v>15</v>
      </c>
      <c r="M3029" s="2">
        <f t="shared" si="285"/>
        <v>44416</v>
      </c>
      <c r="N3029" s="22">
        <v>44421</v>
      </c>
      <c r="O3029" s="22">
        <v>44459</v>
      </c>
      <c r="P3029" s="22">
        <v>44456.5</v>
      </c>
      <c r="Q3029">
        <f t="shared" si="286"/>
        <v>40.5</v>
      </c>
      <c r="R3029" s="33">
        <f t="shared" si="287"/>
        <v>67792.95</v>
      </c>
    </row>
    <row r="3030" spans="1:18" x14ac:dyDescent="0.35">
      <c r="A3030" t="s">
        <v>390</v>
      </c>
      <c r="B3030" s="29" t="s">
        <v>313</v>
      </c>
      <c r="C3030" s="22">
        <v>44421</v>
      </c>
      <c r="D3030" s="30" t="s">
        <v>171</v>
      </c>
      <c r="E3030" s="30" t="s">
        <v>172</v>
      </c>
      <c r="F3030" s="29" t="s">
        <v>189</v>
      </c>
      <c r="G3030" s="32">
        <v>54.88</v>
      </c>
      <c r="H3030" s="22">
        <v>44409</v>
      </c>
      <c r="I3030" s="23">
        <v>44423</v>
      </c>
      <c r="J3030">
        <f t="shared" si="282"/>
        <v>15</v>
      </c>
      <c r="K3030" s="2">
        <f t="shared" si="283"/>
        <v>44416</v>
      </c>
      <c r="L3030" s="9">
        <f t="shared" si="284"/>
        <v>15</v>
      </c>
      <c r="M3030" s="2">
        <f t="shared" si="285"/>
        <v>44416</v>
      </c>
      <c r="N3030" s="22">
        <v>44421</v>
      </c>
      <c r="O3030" s="22">
        <v>44459</v>
      </c>
      <c r="P3030" s="22">
        <v>44456.5</v>
      </c>
      <c r="Q3030">
        <f t="shared" si="286"/>
        <v>40.5</v>
      </c>
      <c r="R3030" s="33">
        <f t="shared" si="287"/>
        <v>2222.6400000000003</v>
      </c>
    </row>
    <row r="3031" spans="1:18" x14ac:dyDescent="0.35">
      <c r="A3031" t="s">
        <v>390</v>
      </c>
      <c r="B3031" s="29" t="s">
        <v>313</v>
      </c>
      <c r="C3031" s="22">
        <v>44421</v>
      </c>
      <c r="D3031" s="30" t="s">
        <v>161</v>
      </c>
      <c r="E3031" s="30" t="s">
        <v>162</v>
      </c>
      <c r="F3031" s="29" t="s">
        <v>198</v>
      </c>
      <c r="G3031" s="32">
        <v>140.85</v>
      </c>
      <c r="H3031" s="22">
        <v>44409</v>
      </c>
      <c r="I3031" s="23">
        <v>44423</v>
      </c>
      <c r="J3031">
        <f t="shared" si="282"/>
        <v>15</v>
      </c>
      <c r="K3031" s="2">
        <f t="shared" si="283"/>
        <v>44416</v>
      </c>
      <c r="L3031" s="9">
        <f t="shared" si="284"/>
        <v>15</v>
      </c>
      <c r="M3031" s="2">
        <f t="shared" si="285"/>
        <v>44416</v>
      </c>
      <c r="N3031" s="22">
        <v>44421</v>
      </c>
      <c r="O3031" s="22">
        <v>44459</v>
      </c>
      <c r="P3031" s="22">
        <v>44456.5</v>
      </c>
      <c r="Q3031">
        <f t="shared" si="286"/>
        <v>40.5</v>
      </c>
      <c r="R3031" s="33">
        <f t="shared" si="287"/>
        <v>5704.4250000000002</v>
      </c>
    </row>
    <row r="3032" spans="1:18" x14ac:dyDescent="0.35">
      <c r="A3032" t="s">
        <v>390</v>
      </c>
      <c r="B3032" s="29" t="s">
        <v>313</v>
      </c>
      <c r="C3032" s="22">
        <v>44421</v>
      </c>
      <c r="D3032" s="30" t="s">
        <v>161</v>
      </c>
      <c r="E3032" s="30" t="s">
        <v>162</v>
      </c>
      <c r="F3032" s="29" t="s">
        <v>190</v>
      </c>
      <c r="G3032" s="32">
        <v>286.33</v>
      </c>
      <c r="H3032" s="22">
        <v>44409</v>
      </c>
      <c r="I3032" s="23">
        <v>44423</v>
      </c>
      <c r="J3032">
        <f t="shared" si="282"/>
        <v>15</v>
      </c>
      <c r="K3032" s="2">
        <f t="shared" si="283"/>
        <v>44416</v>
      </c>
      <c r="L3032" s="9">
        <f t="shared" si="284"/>
        <v>15</v>
      </c>
      <c r="M3032" s="2">
        <f t="shared" si="285"/>
        <v>44416</v>
      </c>
      <c r="N3032" s="22">
        <v>44421</v>
      </c>
      <c r="O3032" s="22">
        <v>44459</v>
      </c>
      <c r="P3032" s="22">
        <v>44456.5</v>
      </c>
      <c r="Q3032">
        <f t="shared" si="286"/>
        <v>40.5</v>
      </c>
      <c r="R3032" s="33">
        <f t="shared" si="287"/>
        <v>11596.365</v>
      </c>
    </row>
    <row r="3033" spans="1:18" x14ac:dyDescent="0.35">
      <c r="A3033" t="s">
        <v>390</v>
      </c>
      <c r="B3033" s="29" t="s">
        <v>313</v>
      </c>
      <c r="C3033" s="22">
        <v>44421</v>
      </c>
      <c r="D3033" s="30" t="s">
        <v>161</v>
      </c>
      <c r="E3033" s="30" t="s">
        <v>162</v>
      </c>
      <c r="F3033" s="29" t="s">
        <v>339</v>
      </c>
      <c r="G3033" s="32">
        <v>90.59</v>
      </c>
      <c r="H3033" s="22">
        <v>44409</v>
      </c>
      <c r="I3033" s="23">
        <v>44423</v>
      </c>
      <c r="J3033">
        <f t="shared" si="282"/>
        <v>15</v>
      </c>
      <c r="K3033" s="2">
        <f t="shared" si="283"/>
        <v>44416</v>
      </c>
      <c r="L3033" s="9">
        <f t="shared" si="284"/>
        <v>15</v>
      </c>
      <c r="M3033" s="2">
        <f t="shared" si="285"/>
        <v>44416</v>
      </c>
      <c r="N3033" s="22">
        <v>44421</v>
      </c>
      <c r="O3033" s="22">
        <v>44459</v>
      </c>
      <c r="P3033" s="22">
        <v>44456.5</v>
      </c>
      <c r="Q3033">
        <f t="shared" si="286"/>
        <v>40.5</v>
      </c>
      <c r="R3033" s="33">
        <f t="shared" si="287"/>
        <v>3668.895</v>
      </c>
    </row>
    <row r="3034" spans="1:18" x14ac:dyDescent="0.35">
      <c r="A3034" t="s">
        <v>390</v>
      </c>
      <c r="B3034" s="29" t="s">
        <v>313</v>
      </c>
      <c r="C3034" s="22">
        <v>44421</v>
      </c>
      <c r="D3034" s="30" t="s">
        <v>161</v>
      </c>
      <c r="E3034" s="30" t="s">
        <v>162</v>
      </c>
      <c r="F3034" s="29" t="s">
        <v>191</v>
      </c>
      <c r="G3034" s="32">
        <v>907.73000000000013</v>
      </c>
      <c r="H3034" s="22">
        <v>44409</v>
      </c>
      <c r="I3034" s="23">
        <v>44423</v>
      </c>
      <c r="J3034">
        <f t="shared" si="282"/>
        <v>15</v>
      </c>
      <c r="K3034" s="2">
        <f t="shared" si="283"/>
        <v>44416</v>
      </c>
      <c r="L3034" s="9">
        <f t="shared" si="284"/>
        <v>15</v>
      </c>
      <c r="M3034" s="2">
        <f t="shared" si="285"/>
        <v>44416</v>
      </c>
      <c r="N3034" s="22">
        <v>44421</v>
      </c>
      <c r="O3034" s="22">
        <v>44459</v>
      </c>
      <c r="P3034" s="22">
        <v>44456.5</v>
      </c>
      <c r="Q3034">
        <f t="shared" si="286"/>
        <v>40.5</v>
      </c>
      <c r="R3034" s="33">
        <f t="shared" si="287"/>
        <v>36763.065000000002</v>
      </c>
    </row>
    <row r="3035" spans="1:18" x14ac:dyDescent="0.35">
      <c r="A3035" t="s">
        <v>390</v>
      </c>
      <c r="B3035" s="29" t="s">
        <v>313</v>
      </c>
      <c r="C3035" s="22">
        <v>44421</v>
      </c>
      <c r="D3035" s="30" t="s">
        <v>161</v>
      </c>
      <c r="E3035" s="30" t="s">
        <v>162</v>
      </c>
      <c r="F3035" s="29" t="s">
        <v>192</v>
      </c>
      <c r="G3035" s="32">
        <v>910.8599999999999</v>
      </c>
      <c r="H3035" s="22">
        <v>44409</v>
      </c>
      <c r="I3035" s="23">
        <v>44423</v>
      </c>
      <c r="J3035">
        <f t="shared" si="282"/>
        <v>15</v>
      </c>
      <c r="K3035" s="2">
        <f t="shared" si="283"/>
        <v>44416</v>
      </c>
      <c r="L3035" s="9">
        <f t="shared" si="284"/>
        <v>15</v>
      </c>
      <c r="M3035" s="2">
        <f t="shared" si="285"/>
        <v>44416</v>
      </c>
      <c r="N3035" s="22">
        <v>44421</v>
      </c>
      <c r="O3035" s="22">
        <v>44459</v>
      </c>
      <c r="P3035" s="22">
        <v>44456.5</v>
      </c>
      <c r="Q3035">
        <f t="shared" si="286"/>
        <v>40.5</v>
      </c>
      <c r="R3035" s="33">
        <f t="shared" si="287"/>
        <v>36889.829999999994</v>
      </c>
    </row>
    <row r="3036" spans="1:18" x14ac:dyDescent="0.35">
      <c r="A3036" t="s">
        <v>390</v>
      </c>
      <c r="B3036" s="29" t="s">
        <v>313</v>
      </c>
      <c r="C3036" s="22">
        <v>44421</v>
      </c>
      <c r="D3036" s="30" t="s">
        <v>171</v>
      </c>
      <c r="E3036" s="30" t="s">
        <v>172</v>
      </c>
      <c r="F3036" s="29" t="s">
        <v>192</v>
      </c>
      <c r="G3036" s="32">
        <v>179.63</v>
      </c>
      <c r="H3036" s="22">
        <v>44409</v>
      </c>
      <c r="I3036" s="23">
        <v>44423</v>
      </c>
      <c r="J3036">
        <f t="shared" si="282"/>
        <v>15</v>
      </c>
      <c r="K3036" s="2">
        <f t="shared" si="283"/>
        <v>44416</v>
      </c>
      <c r="L3036" s="9">
        <f t="shared" si="284"/>
        <v>15</v>
      </c>
      <c r="M3036" s="2">
        <f t="shared" si="285"/>
        <v>44416</v>
      </c>
      <c r="N3036" s="22">
        <v>44421</v>
      </c>
      <c r="O3036" s="22">
        <v>44459</v>
      </c>
      <c r="P3036" s="22">
        <v>44456.5</v>
      </c>
      <c r="Q3036">
        <f t="shared" si="286"/>
        <v>40.5</v>
      </c>
      <c r="R3036" s="33">
        <f t="shared" si="287"/>
        <v>7275.0149999999994</v>
      </c>
    </row>
    <row r="3037" spans="1:18" x14ac:dyDescent="0.35">
      <c r="A3037" t="s">
        <v>390</v>
      </c>
      <c r="B3037" s="29" t="s">
        <v>313</v>
      </c>
      <c r="C3037" s="22">
        <v>44421</v>
      </c>
      <c r="D3037" s="30" t="s">
        <v>161</v>
      </c>
      <c r="E3037" s="30" t="s">
        <v>162</v>
      </c>
      <c r="F3037" s="29" t="s">
        <v>193</v>
      </c>
      <c r="G3037" s="32">
        <v>2133.35</v>
      </c>
      <c r="H3037" s="22">
        <v>44409</v>
      </c>
      <c r="I3037" s="23">
        <v>44423</v>
      </c>
      <c r="J3037">
        <f t="shared" si="282"/>
        <v>15</v>
      </c>
      <c r="K3037" s="2">
        <f t="shared" si="283"/>
        <v>44416</v>
      </c>
      <c r="L3037" s="9">
        <f t="shared" si="284"/>
        <v>15</v>
      </c>
      <c r="M3037" s="2">
        <f t="shared" si="285"/>
        <v>44416</v>
      </c>
      <c r="N3037" s="22">
        <v>44421</v>
      </c>
      <c r="O3037" s="22">
        <v>44459</v>
      </c>
      <c r="P3037" s="22">
        <v>44456.5</v>
      </c>
      <c r="Q3037">
        <f t="shared" si="286"/>
        <v>40.5</v>
      </c>
      <c r="R3037" s="33">
        <f t="shared" si="287"/>
        <v>86400.675000000003</v>
      </c>
    </row>
    <row r="3038" spans="1:18" x14ac:dyDescent="0.35">
      <c r="A3038" t="s">
        <v>390</v>
      </c>
      <c r="B3038" s="29" t="s">
        <v>313</v>
      </c>
      <c r="C3038" s="22">
        <v>44421</v>
      </c>
      <c r="D3038" s="30" t="s">
        <v>161</v>
      </c>
      <c r="E3038" s="30" t="s">
        <v>162</v>
      </c>
      <c r="F3038" s="29" t="s">
        <v>340</v>
      </c>
      <c r="G3038" s="32">
        <v>191.22</v>
      </c>
      <c r="H3038" s="22">
        <v>44409</v>
      </c>
      <c r="I3038" s="23">
        <v>44423</v>
      </c>
      <c r="J3038">
        <f t="shared" si="282"/>
        <v>15</v>
      </c>
      <c r="K3038" s="2">
        <f t="shared" si="283"/>
        <v>44416</v>
      </c>
      <c r="L3038" s="9">
        <f t="shared" si="284"/>
        <v>15</v>
      </c>
      <c r="M3038" s="2">
        <f t="shared" si="285"/>
        <v>44416</v>
      </c>
      <c r="N3038" s="22">
        <v>44421</v>
      </c>
      <c r="O3038" s="22">
        <v>44459</v>
      </c>
      <c r="P3038" s="22">
        <v>44456.5</v>
      </c>
      <c r="Q3038">
        <f t="shared" si="286"/>
        <v>40.5</v>
      </c>
      <c r="R3038" s="33">
        <f t="shared" si="287"/>
        <v>7744.41</v>
      </c>
    </row>
    <row r="3039" spans="1:18" x14ac:dyDescent="0.35">
      <c r="A3039" t="s">
        <v>390</v>
      </c>
      <c r="B3039" s="29" t="s">
        <v>313</v>
      </c>
      <c r="C3039" s="22">
        <v>44421</v>
      </c>
      <c r="D3039" s="30" t="s">
        <v>161</v>
      </c>
      <c r="E3039" s="30" t="s">
        <v>162</v>
      </c>
      <c r="F3039" s="29" t="s">
        <v>342</v>
      </c>
      <c r="G3039" s="32">
        <v>47.56</v>
      </c>
      <c r="H3039" s="22">
        <v>44409</v>
      </c>
      <c r="I3039" s="23">
        <v>44423</v>
      </c>
      <c r="J3039">
        <f t="shared" si="282"/>
        <v>15</v>
      </c>
      <c r="K3039" s="2">
        <f t="shared" si="283"/>
        <v>44416</v>
      </c>
      <c r="L3039" s="9">
        <f t="shared" si="284"/>
        <v>15</v>
      </c>
      <c r="M3039" s="2">
        <f t="shared" si="285"/>
        <v>44416</v>
      </c>
      <c r="N3039" s="22">
        <v>44421</v>
      </c>
      <c r="O3039" s="22">
        <v>44459</v>
      </c>
      <c r="P3039" s="22">
        <v>44456.5</v>
      </c>
      <c r="Q3039">
        <f t="shared" si="286"/>
        <v>40.5</v>
      </c>
      <c r="R3039" s="33">
        <f t="shared" si="287"/>
        <v>1926.18</v>
      </c>
    </row>
    <row r="3040" spans="1:18" x14ac:dyDescent="0.35">
      <c r="A3040" t="s">
        <v>390</v>
      </c>
      <c r="B3040" s="29" t="s">
        <v>313</v>
      </c>
      <c r="C3040" s="22">
        <v>44421</v>
      </c>
      <c r="D3040" s="30" t="s">
        <v>114</v>
      </c>
      <c r="E3040" s="30" t="s">
        <v>115</v>
      </c>
      <c r="F3040" s="29" t="s">
        <v>343</v>
      </c>
      <c r="G3040" s="32">
        <v>110.33</v>
      </c>
      <c r="H3040" s="22">
        <v>44409</v>
      </c>
      <c r="I3040" s="23">
        <v>44423</v>
      </c>
      <c r="J3040">
        <f t="shared" si="282"/>
        <v>15</v>
      </c>
      <c r="K3040" s="2">
        <f t="shared" si="283"/>
        <v>44416</v>
      </c>
      <c r="L3040" s="9">
        <f t="shared" si="284"/>
        <v>15</v>
      </c>
      <c r="M3040" s="2">
        <f t="shared" si="285"/>
        <v>44416</v>
      </c>
      <c r="N3040" s="22">
        <v>44421</v>
      </c>
      <c r="O3040" s="22">
        <v>44469</v>
      </c>
      <c r="P3040" s="22">
        <v>44468.5</v>
      </c>
      <c r="Q3040">
        <f t="shared" si="286"/>
        <v>52.5</v>
      </c>
      <c r="R3040" s="33">
        <f t="shared" si="287"/>
        <v>5792.3249999999998</v>
      </c>
    </row>
    <row r="3041" spans="1:18" x14ac:dyDescent="0.35">
      <c r="A3041" t="s">
        <v>390</v>
      </c>
      <c r="B3041" s="29" t="s">
        <v>313</v>
      </c>
      <c r="C3041" s="22">
        <v>44421</v>
      </c>
      <c r="D3041" s="30" t="s">
        <v>110</v>
      </c>
      <c r="E3041" s="30" t="s">
        <v>111</v>
      </c>
      <c r="F3041" s="29" t="s">
        <v>367</v>
      </c>
      <c r="G3041" s="32">
        <v>117.58</v>
      </c>
      <c r="H3041" s="22">
        <v>44409</v>
      </c>
      <c r="I3041" s="23">
        <v>44423</v>
      </c>
      <c r="J3041">
        <f t="shared" si="282"/>
        <v>15</v>
      </c>
      <c r="K3041" s="2">
        <f t="shared" si="283"/>
        <v>44416</v>
      </c>
      <c r="L3041" s="9">
        <f t="shared" si="284"/>
        <v>15</v>
      </c>
      <c r="M3041" s="2">
        <f t="shared" si="285"/>
        <v>44416</v>
      </c>
      <c r="N3041" s="22">
        <v>44421</v>
      </c>
      <c r="O3041" s="22">
        <v>44469</v>
      </c>
      <c r="P3041" s="22">
        <v>44468.5</v>
      </c>
      <c r="Q3041">
        <f t="shared" si="286"/>
        <v>52.5</v>
      </c>
      <c r="R3041" s="33">
        <f t="shared" si="287"/>
        <v>6172.95</v>
      </c>
    </row>
    <row r="3042" spans="1:18" x14ac:dyDescent="0.35">
      <c r="A3042" t="s">
        <v>390</v>
      </c>
      <c r="B3042" s="29" t="s">
        <v>313</v>
      </c>
      <c r="C3042" s="22">
        <v>44421</v>
      </c>
      <c r="D3042" s="30" t="s">
        <v>99</v>
      </c>
      <c r="E3042" s="30" t="s">
        <v>100</v>
      </c>
      <c r="F3042" s="29" t="s">
        <v>387</v>
      </c>
      <c r="G3042" s="32">
        <v>110</v>
      </c>
      <c r="H3042" s="22">
        <v>44409</v>
      </c>
      <c r="I3042" s="23">
        <v>44423</v>
      </c>
      <c r="J3042">
        <f t="shared" si="282"/>
        <v>15</v>
      </c>
      <c r="K3042" s="2">
        <f t="shared" si="283"/>
        <v>44416</v>
      </c>
      <c r="L3042" s="9">
        <f t="shared" si="284"/>
        <v>15</v>
      </c>
      <c r="M3042" s="2">
        <f t="shared" si="285"/>
        <v>44416</v>
      </c>
      <c r="N3042" s="22">
        <v>44421</v>
      </c>
      <c r="O3042" s="22">
        <v>44476</v>
      </c>
      <c r="P3042" s="22">
        <v>44475.5</v>
      </c>
      <c r="Q3042">
        <f t="shared" si="286"/>
        <v>59.5</v>
      </c>
      <c r="R3042" s="33">
        <f t="shared" si="287"/>
        <v>6545</v>
      </c>
    </row>
    <row r="3043" spans="1:18" x14ac:dyDescent="0.35">
      <c r="A3043" t="s">
        <v>390</v>
      </c>
      <c r="B3043" s="29" t="s">
        <v>313</v>
      </c>
      <c r="C3043" s="22">
        <v>44421</v>
      </c>
      <c r="D3043" s="30" t="s">
        <v>201</v>
      </c>
      <c r="E3043" s="30" t="s">
        <v>202</v>
      </c>
      <c r="F3043" s="29" t="s">
        <v>109</v>
      </c>
      <c r="G3043" s="32">
        <v>0.38</v>
      </c>
      <c r="H3043" s="22">
        <v>44409</v>
      </c>
      <c r="I3043" s="23">
        <v>44423</v>
      </c>
      <c r="J3043">
        <f t="shared" si="282"/>
        <v>15</v>
      </c>
      <c r="K3043" s="2">
        <f t="shared" si="283"/>
        <v>44416</v>
      </c>
      <c r="L3043" s="9">
        <f t="shared" si="284"/>
        <v>15</v>
      </c>
      <c r="M3043" s="2">
        <f t="shared" si="285"/>
        <v>44416</v>
      </c>
      <c r="N3043" s="22">
        <v>44421</v>
      </c>
      <c r="O3043" s="22">
        <v>44498</v>
      </c>
      <c r="P3043" s="22">
        <v>44497.5</v>
      </c>
      <c r="Q3043">
        <f t="shared" si="286"/>
        <v>81.5</v>
      </c>
      <c r="R3043" s="33">
        <f t="shared" si="287"/>
        <v>30.97</v>
      </c>
    </row>
    <row r="3044" spans="1:18" x14ac:dyDescent="0.35">
      <c r="A3044" t="s">
        <v>390</v>
      </c>
      <c r="B3044" s="29" t="s">
        <v>313</v>
      </c>
      <c r="C3044" s="22">
        <v>44421</v>
      </c>
      <c r="D3044" s="30" t="s">
        <v>114</v>
      </c>
      <c r="E3044" s="30" t="s">
        <v>115</v>
      </c>
      <c r="F3044" s="29" t="s">
        <v>204</v>
      </c>
      <c r="G3044" s="32">
        <v>31.64</v>
      </c>
      <c r="H3044" s="22">
        <v>44409</v>
      </c>
      <c r="I3044" s="23">
        <v>44423</v>
      </c>
      <c r="J3044">
        <f t="shared" si="282"/>
        <v>15</v>
      </c>
      <c r="K3044" s="2">
        <f t="shared" si="283"/>
        <v>44416</v>
      </c>
      <c r="L3044" s="9">
        <f t="shared" si="284"/>
        <v>15</v>
      </c>
      <c r="M3044" s="2">
        <f t="shared" si="285"/>
        <v>44416</v>
      </c>
      <c r="N3044" s="22">
        <v>44421</v>
      </c>
      <c r="O3044" s="22">
        <v>44498</v>
      </c>
      <c r="P3044" s="22">
        <v>44497.5</v>
      </c>
      <c r="Q3044">
        <f t="shared" si="286"/>
        <v>81.5</v>
      </c>
      <c r="R3044" s="33">
        <f t="shared" si="287"/>
        <v>2578.66</v>
      </c>
    </row>
    <row r="3045" spans="1:18" x14ac:dyDescent="0.35">
      <c r="A3045" t="s">
        <v>390</v>
      </c>
      <c r="B3045" s="29" t="s">
        <v>313</v>
      </c>
      <c r="C3045" s="22">
        <v>44421</v>
      </c>
      <c r="D3045" s="30" t="s">
        <v>110</v>
      </c>
      <c r="E3045" s="30" t="s">
        <v>111</v>
      </c>
      <c r="F3045" s="29" t="s">
        <v>204</v>
      </c>
      <c r="G3045" s="32">
        <v>97.05</v>
      </c>
      <c r="H3045" s="22">
        <v>44409</v>
      </c>
      <c r="I3045" s="23">
        <v>44423</v>
      </c>
      <c r="J3045">
        <f t="shared" si="282"/>
        <v>15</v>
      </c>
      <c r="K3045" s="2">
        <f t="shared" si="283"/>
        <v>44416</v>
      </c>
      <c r="L3045" s="9">
        <f t="shared" si="284"/>
        <v>15</v>
      </c>
      <c r="M3045" s="2">
        <f t="shared" si="285"/>
        <v>44416</v>
      </c>
      <c r="N3045" s="22">
        <v>44421</v>
      </c>
      <c r="O3045" s="22">
        <v>44498</v>
      </c>
      <c r="P3045" s="22">
        <v>44497.5</v>
      </c>
      <c r="Q3045">
        <f t="shared" si="286"/>
        <v>81.5</v>
      </c>
      <c r="R3045" s="33">
        <f t="shared" si="287"/>
        <v>7909.5749999999998</v>
      </c>
    </row>
    <row r="3046" spans="1:18" x14ac:dyDescent="0.35">
      <c r="A3046" t="s">
        <v>390</v>
      </c>
      <c r="B3046" s="29" t="s">
        <v>313</v>
      </c>
      <c r="C3046" s="22">
        <v>44421</v>
      </c>
      <c r="D3046" s="30" t="s">
        <v>114</v>
      </c>
      <c r="E3046" s="30" t="s">
        <v>115</v>
      </c>
      <c r="F3046" s="29" t="s">
        <v>144</v>
      </c>
      <c r="G3046" s="32">
        <v>27.36</v>
      </c>
      <c r="H3046" s="22">
        <v>44409</v>
      </c>
      <c r="I3046" s="23">
        <v>44423</v>
      </c>
      <c r="J3046">
        <f t="shared" si="282"/>
        <v>15</v>
      </c>
      <c r="K3046" s="2">
        <f t="shared" si="283"/>
        <v>44416</v>
      </c>
      <c r="L3046" s="9">
        <f t="shared" si="284"/>
        <v>15</v>
      </c>
      <c r="M3046" s="2">
        <f t="shared" si="285"/>
        <v>44416</v>
      </c>
      <c r="N3046" s="22">
        <v>44421</v>
      </c>
      <c r="O3046" s="22">
        <v>44498</v>
      </c>
      <c r="P3046" s="22">
        <v>44497.5</v>
      </c>
      <c r="Q3046">
        <f t="shared" si="286"/>
        <v>81.5</v>
      </c>
      <c r="R3046" s="33">
        <f t="shared" si="287"/>
        <v>2229.84</v>
      </c>
    </row>
    <row r="3047" spans="1:18" x14ac:dyDescent="0.35">
      <c r="A3047" t="s">
        <v>390</v>
      </c>
      <c r="B3047" s="29" t="s">
        <v>313</v>
      </c>
      <c r="C3047" s="22">
        <v>44421</v>
      </c>
      <c r="D3047" s="30" t="s">
        <v>110</v>
      </c>
      <c r="E3047" s="30" t="s">
        <v>111</v>
      </c>
      <c r="F3047" s="29" t="s">
        <v>144</v>
      </c>
      <c r="G3047" s="32">
        <v>159.23000000000002</v>
      </c>
      <c r="H3047" s="22">
        <v>44409</v>
      </c>
      <c r="I3047" s="23">
        <v>44423</v>
      </c>
      <c r="J3047">
        <f t="shared" si="282"/>
        <v>15</v>
      </c>
      <c r="K3047" s="2">
        <f t="shared" si="283"/>
        <v>44416</v>
      </c>
      <c r="L3047" s="9">
        <f t="shared" si="284"/>
        <v>15</v>
      </c>
      <c r="M3047" s="2">
        <f t="shared" si="285"/>
        <v>44416</v>
      </c>
      <c r="N3047" s="22">
        <v>44421</v>
      </c>
      <c r="O3047" s="22">
        <v>44498</v>
      </c>
      <c r="P3047" s="22">
        <v>44497.5</v>
      </c>
      <c r="Q3047">
        <f t="shared" si="286"/>
        <v>81.5</v>
      </c>
      <c r="R3047" s="33">
        <f t="shared" si="287"/>
        <v>12977.245000000001</v>
      </c>
    </row>
    <row r="3048" spans="1:18" x14ac:dyDescent="0.35">
      <c r="A3048" t="s">
        <v>390</v>
      </c>
      <c r="B3048" s="29" t="s">
        <v>313</v>
      </c>
      <c r="C3048" s="22">
        <v>44421</v>
      </c>
      <c r="D3048" s="30" t="s">
        <v>217</v>
      </c>
      <c r="E3048" s="30" t="s">
        <v>218</v>
      </c>
      <c r="F3048" s="29" t="s">
        <v>219</v>
      </c>
      <c r="G3048" s="32">
        <v>672.68</v>
      </c>
      <c r="H3048" s="22">
        <v>44409</v>
      </c>
      <c r="I3048" s="23">
        <v>44423</v>
      </c>
      <c r="J3048">
        <f t="shared" si="282"/>
        <v>15</v>
      </c>
      <c r="K3048" s="2">
        <f t="shared" si="283"/>
        <v>44416</v>
      </c>
      <c r="L3048" s="9">
        <f t="shared" si="284"/>
        <v>15</v>
      </c>
      <c r="M3048" s="2">
        <f t="shared" si="285"/>
        <v>44416</v>
      </c>
      <c r="N3048" s="22">
        <v>44421</v>
      </c>
      <c r="O3048" s="22">
        <v>44498</v>
      </c>
      <c r="P3048" s="22">
        <v>44497.5</v>
      </c>
      <c r="Q3048">
        <f t="shared" si="286"/>
        <v>81.5</v>
      </c>
      <c r="R3048" s="33">
        <f t="shared" si="287"/>
        <v>54823.42</v>
      </c>
    </row>
    <row r="3049" spans="1:18" x14ac:dyDescent="0.35">
      <c r="A3049" t="s">
        <v>390</v>
      </c>
      <c r="B3049" s="29" t="s">
        <v>313</v>
      </c>
      <c r="C3049" s="22">
        <v>44421</v>
      </c>
      <c r="D3049" s="30" t="s">
        <v>201</v>
      </c>
      <c r="E3049" s="30" t="s">
        <v>202</v>
      </c>
      <c r="F3049" s="29" t="s">
        <v>319</v>
      </c>
      <c r="G3049" s="32">
        <v>89.54</v>
      </c>
      <c r="H3049" s="22">
        <v>44409</v>
      </c>
      <c r="I3049" s="23">
        <v>44423</v>
      </c>
      <c r="J3049">
        <f t="shared" si="282"/>
        <v>15</v>
      </c>
      <c r="K3049" s="2">
        <f t="shared" si="283"/>
        <v>44416</v>
      </c>
      <c r="L3049" s="9">
        <f t="shared" si="284"/>
        <v>15</v>
      </c>
      <c r="M3049" s="2">
        <f t="shared" si="285"/>
        <v>44416</v>
      </c>
      <c r="N3049" s="22">
        <v>44421</v>
      </c>
      <c r="O3049" s="22">
        <v>44498</v>
      </c>
      <c r="P3049" s="22">
        <v>44497.5</v>
      </c>
      <c r="Q3049">
        <f t="shared" si="286"/>
        <v>81.5</v>
      </c>
      <c r="R3049" s="33">
        <f t="shared" si="287"/>
        <v>7297.51</v>
      </c>
    </row>
    <row r="3050" spans="1:18" x14ac:dyDescent="0.35">
      <c r="A3050" t="s">
        <v>390</v>
      </c>
      <c r="B3050" s="29" t="s">
        <v>313</v>
      </c>
      <c r="C3050" s="22">
        <v>44421</v>
      </c>
      <c r="D3050" s="30" t="s">
        <v>201</v>
      </c>
      <c r="E3050" s="30" t="s">
        <v>202</v>
      </c>
      <c r="F3050" s="29" t="s">
        <v>164</v>
      </c>
      <c r="G3050" s="32">
        <v>95.77</v>
      </c>
      <c r="H3050" s="22">
        <v>44409</v>
      </c>
      <c r="I3050" s="23">
        <v>44423</v>
      </c>
      <c r="J3050">
        <f t="shared" si="282"/>
        <v>15</v>
      </c>
      <c r="K3050" s="2">
        <f t="shared" si="283"/>
        <v>44416</v>
      </c>
      <c r="L3050" s="9">
        <f t="shared" si="284"/>
        <v>15</v>
      </c>
      <c r="M3050" s="2">
        <f t="shared" si="285"/>
        <v>44416</v>
      </c>
      <c r="N3050" s="22">
        <v>44421</v>
      </c>
      <c r="O3050" s="22">
        <v>44498</v>
      </c>
      <c r="P3050" s="22">
        <v>44497.5</v>
      </c>
      <c r="Q3050">
        <f t="shared" si="286"/>
        <v>81.5</v>
      </c>
      <c r="R3050" s="33">
        <f t="shared" si="287"/>
        <v>7805.2550000000001</v>
      </c>
    </row>
    <row r="3051" spans="1:18" x14ac:dyDescent="0.35">
      <c r="A3051" t="s">
        <v>390</v>
      </c>
      <c r="B3051" s="29" t="s">
        <v>313</v>
      </c>
      <c r="C3051" s="22">
        <v>44421</v>
      </c>
      <c r="D3051" s="30" t="s">
        <v>114</v>
      </c>
      <c r="E3051" s="30" t="s">
        <v>115</v>
      </c>
      <c r="F3051" s="29" t="s">
        <v>232</v>
      </c>
      <c r="G3051" s="32">
        <v>35.349999999999994</v>
      </c>
      <c r="H3051" s="22">
        <v>44409</v>
      </c>
      <c r="I3051" s="23">
        <v>44423</v>
      </c>
      <c r="J3051">
        <f t="shared" si="282"/>
        <v>15</v>
      </c>
      <c r="K3051" s="2">
        <f t="shared" si="283"/>
        <v>44416</v>
      </c>
      <c r="L3051" s="9">
        <f t="shared" si="284"/>
        <v>15</v>
      </c>
      <c r="M3051" s="2">
        <f t="shared" si="285"/>
        <v>44416</v>
      </c>
      <c r="N3051" s="22">
        <v>44421</v>
      </c>
      <c r="O3051" s="22">
        <v>44498</v>
      </c>
      <c r="P3051" s="22">
        <v>44497.5</v>
      </c>
      <c r="Q3051">
        <f t="shared" si="286"/>
        <v>81.5</v>
      </c>
      <c r="R3051" s="33">
        <f t="shared" si="287"/>
        <v>2881.0249999999996</v>
      </c>
    </row>
    <row r="3052" spans="1:18" x14ac:dyDescent="0.35">
      <c r="A3052" t="s">
        <v>390</v>
      </c>
      <c r="B3052" s="29" t="s">
        <v>313</v>
      </c>
      <c r="C3052" s="22">
        <v>44421</v>
      </c>
      <c r="D3052" s="30" t="s">
        <v>110</v>
      </c>
      <c r="E3052" s="30" t="s">
        <v>111</v>
      </c>
      <c r="F3052" s="29" t="s">
        <v>145</v>
      </c>
      <c r="G3052" s="32">
        <v>44.54</v>
      </c>
      <c r="H3052" s="22">
        <v>44409</v>
      </c>
      <c r="I3052" s="23">
        <v>44423</v>
      </c>
      <c r="J3052">
        <f t="shared" si="282"/>
        <v>15</v>
      </c>
      <c r="K3052" s="2">
        <f t="shared" si="283"/>
        <v>44416</v>
      </c>
      <c r="L3052" s="9">
        <f t="shared" si="284"/>
        <v>15</v>
      </c>
      <c r="M3052" s="2">
        <f t="shared" si="285"/>
        <v>44416</v>
      </c>
      <c r="N3052" s="22">
        <v>44421</v>
      </c>
      <c r="O3052" s="22">
        <v>44498</v>
      </c>
      <c r="P3052" s="22">
        <v>44497.5</v>
      </c>
      <c r="Q3052">
        <f t="shared" si="286"/>
        <v>81.5</v>
      </c>
      <c r="R3052" s="33">
        <f t="shared" si="287"/>
        <v>3630.0099999999998</v>
      </c>
    </row>
    <row r="3053" spans="1:18" x14ac:dyDescent="0.35">
      <c r="A3053" t="s">
        <v>390</v>
      </c>
      <c r="B3053" s="29" t="s">
        <v>313</v>
      </c>
      <c r="C3053" s="22">
        <v>44421</v>
      </c>
      <c r="D3053" s="30" t="s">
        <v>114</v>
      </c>
      <c r="E3053" s="30" t="s">
        <v>115</v>
      </c>
      <c r="F3053" s="29" t="s">
        <v>146</v>
      </c>
      <c r="G3053" s="32">
        <v>19.600000000000001</v>
      </c>
      <c r="H3053" s="22">
        <v>44409</v>
      </c>
      <c r="I3053" s="23">
        <v>44423</v>
      </c>
      <c r="J3053">
        <f t="shared" si="282"/>
        <v>15</v>
      </c>
      <c r="K3053" s="2">
        <f t="shared" si="283"/>
        <v>44416</v>
      </c>
      <c r="L3053" s="9">
        <f t="shared" si="284"/>
        <v>15</v>
      </c>
      <c r="M3053" s="2">
        <f t="shared" si="285"/>
        <v>44416</v>
      </c>
      <c r="N3053" s="22">
        <v>44421</v>
      </c>
      <c r="O3053" s="22">
        <v>44498</v>
      </c>
      <c r="P3053" s="22">
        <v>44497.5</v>
      </c>
      <c r="Q3053">
        <f t="shared" si="286"/>
        <v>81.5</v>
      </c>
      <c r="R3053" s="33">
        <f t="shared" si="287"/>
        <v>1597.4</v>
      </c>
    </row>
    <row r="3054" spans="1:18" x14ac:dyDescent="0.35">
      <c r="A3054" t="s">
        <v>390</v>
      </c>
      <c r="B3054" s="29" t="s">
        <v>313</v>
      </c>
      <c r="C3054" s="22">
        <v>44421</v>
      </c>
      <c r="D3054" s="30" t="s">
        <v>114</v>
      </c>
      <c r="E3054" s="30" t="s">
        <v>115</v>
      </c>
      <c r="F3054" s="29" t="s">
        <v>234</v>
      </c>
      <c r="G3054" s="32">
        <v>34.81</v>
      </c>
      <c r="H3054" s="22">
        <v>44409</v>
      </c>
      <c r="I3054" s="23">
        <v>44423</v>
      </c>
      <c r="J3054">
        <f t="shared" si="282"/>
        <v>15</v>
      </c>
      <c r="K3054" s="2">
        <f t="shared" si="283"/>
        <v>44416</v>
      </c>
      <c r="L3054" s="9">
        <f t="shared" si="284"/>
        <v>15</v>
      </c>
      <c r="M3054" s="2">
        <f t="shared" si="285"/>
        <v>44416</v>
      </c>
      <c r="N3054" s="22">
        <v>44421</v>
      </c>
      <c r="O3054" s="22">
        <v>44498</v>
      </c>
      <c r="P3054" s="22">
        <v>44497.5</v>
      </c>
      <c r="Q3054">
        <f t="shared" si="286"/>
        <v>81.5</v>
      </c>
      <c r="R3054" s="33">
        <f t="shared" si="287"/>
        <v>2837.0150000000003</v>
      </c>
    </row>
    <row r="3055" spans="1:18" x14ac:dyDescent="0.35">
      <c r="A3055" t="s">
        <v>390</v>
      </c>
      <c r="B3055" s="29" t="s">
        <v>313</v>
      </c>
      <c r="C3055" s="22">
        <v>44421</v>
      </c>
      <c r="D3055" s="30" t="s">
        <v>110</v>
      </c>
      <c r="E3055" s="30" t="s">
        <v>111</v>
      </c>
      <c r="F3055" s="29" t="s">
        <v>234</v>
      </c>
      <c r="G3055" s="32">
        <v>21.67</v>
      </c>
      <c r="H3055" s="22">
        <v>44409</v>
      </c>
      <c r="I3055" s="23">
        <v>44423</v>
      </c>
      <c r="J3055">
        <f t="shared" si="282"/>
        <v>15</v>
      </c>
      <c r="K3055" s="2">
        <f t="shared" si="283"/>
        <v>44416</v>
      </c>
      <c r="L3055" s="9">
        <f t="shared" si="284"/>
        <v>15</v>
      </c>
      <c r="M3055" s="2">
        <f t="shared" si="285"/>
        <v>44416</v>
      </c>
      <c r="N3055" s="22">
        <v>44421</v>
      </c>
      <c r="O3055" s="22">
        <v>44498</v>
      </c>
      <c r="P3055" s="22">
        <v>44497.5</v>
      </c>
      <c r="Q3055">
        <f t="shared" si="286"/>
        <v>81.5</v>
      </c>
      <c r="R3055" s="33">
        <f t="shared" si="287"/>
        <v>1766.1050000000002</v>
      </c>
    </row>
    <row r="3056" spans="1:18" x14ac:dyDescent="0.35">
      <c r="A3056" t="s">
        <v>390</v>
      </c>
      <c r="B3056" s="29" t="s">
        <v>313</v>
      </c>
      <c r="C3056" s="22">
        <v>44421</v>
      </c>
      <c r="D3056" s="30" t="s">
        <v>349</v>
      </c>
      <c r="E3056" s="30" t="s">
        <v>350</v>
      </c>
      <c r="F3056" s="29" t="s">
        <v>351</v>
      </c>
      <c r="G3056" s="32">
        <v>46.129999999999995</v>
      </c>
      <c r="H3056" s="22">
        <v>44409</v>
      </c>
      <c r="I3056" s="23">
        <v>44423</v>
      </c>
      <c r="J3056">
        <f t="shared" si="282"/>
        <v>15</v>
      </c>
      <c r="K3056" s="2">
        <f t="shared" si="283"/>
        <v>44416</v>
      </c>
      <c r="L3056" s="9">
        <f t="shared" si="284"/>
        <v>15</v>
      </c>
      <c r="M3056" s="2">
        <f t="shared" si="285"/>
        <v>44416</v>
      </c>
      <c r="N3056" s="22">
        <v>44421</v>
      </c>
      <c r="O3056" s="22">
        <v>44498</v>
      </c>
      <c r="P3056" s="22">
        <v>44497.5</v>
      </c>
      <c r="Q3056">
        <f t="shared" si="286"/>
        <v>81.5</v>
      </c>
      <c r="R3056" s="33">
        <f t="shared" si="287"/>
        <v>3759.5949999999998</v>
      </c>
    </row>
    <row r="3057" spans="1:18" x14ac:dyDescent="0.35">
      <c r="A3057" t="s">
        <v>390</v>
      </c>
      <c r="B3057" s="29" t="s">
        <v>313</v>
      </c>
      <c r="C3057" s="22">
        <v>44421</v>
      </c>
      <c r="D3057" s="30" t="s">
        <v>201</v>
      </c>
      <c r="E3057" s="30" t="s">
        <v>202</v>
      </c>
      <c r="F3057" s="29" t="s">
        <v>109</v>
      </c>
      <c r="G3057" s="32">
        <v>438.30000000000007</v>
      </c>
      <c r="H3057" s="22">
        <v>44409</v>
      </c>
      <c r="I3057" s="23">
        <v>44423</v>
      </c>
      <c r="J3057">
        <f t="shared" si="282"/>
        <v>15</v>
      </c>
      <c r="K3057" s="2">
        <f t="shared" si="283"/>
        <v>44416</v>
      </c>
      <c r="L3057" s="9">
        <f t="shared" si="284"/>
        <v>15</v>
      </c>
      <c r="M3057" s="2">
        <f t="shared" si="285"/>
        <v>44416</v>
      </c>
      <c r="N3057" s="22">
        <v>44421</v>
      </c>
      <c r="O3057" s="22">
        <v>44498</v>
      </c>
      <c r="P3057" s="22">
        <v>44497.5</v>
      </c>
      <c r="Q3057">
        <f t="shared" si="286"/>
        <v>81.5</v>
      </c>
      <c r="R3057" s="33">
        <f t="shared" si="287"/>
        <v>35721.450000000004</v>
      </c>
    </row>
    <row r="3058" spans="1:18" x14ac:dyDescent="0.35">
      <c r="A3058" t="s">
        <v>390</v>
      </c>
      <c r="B3058" s="29" t="s">
        <v>313</v>
      </c>
      <c r="C3058" s="22">
        <v>44421</v>
      </c>
      <c r="D3058" s="30" t="s">
        <v>114</v>
      </c>
      <c r="E3058" s="30" t="s">
        <v>115</v>
      </c>
      <c r="F3058" s="29" t="s">
        <v>247</v>
      </c>
      <c r="G3058" s="32">
        <v>70.39</v>
      </c>
      <c r="H3058" s="22">
        <v>44409</v>
      </c>
      <c r="I3058" s="23">
        <v>44423</v>
      </c>
      <c r="J3058">
        <f t="shared" si="282"/>
        <v>15</v>
      </c>
      <c r="K3058" s="2">
        <f t="shared" si="283"/>
        <v>44416</v>
      </c>
      <c r="L3058" s="9">
        <f t="shared" si="284"/>
        <v>15</v>
      </c>
      <c r="M3058" s="2">
        <f t="shared" si="285"/>
        <v>44416</v>
      </c>
      <c r="N3058" s="22">
        <v>44421</v>
      </c>
      <c r="O3058" s="22">
        <v>44498</v>
      </c>
      <c r="P3058" s="22">
        <v>44497.5</v>
      </c>
      <c r="Q3058">
        <f t="shared" si="286"/>
        <v>81.5</v>
      </c>
      <c r="R3058" s="33">
        <f t="shared" si="287"/>
        <v>5736.7849999999999</v>
      </c>
    </row>
    <row r="3059" spans="1:18" x14ac:dyDescent="0.35">
      <c r="A3059" t="s">
        <v>390</v>
      </c>
      <c r="B3059" s="29" t="s">
        <v>313</v>
      </c>
      <c r="C3059" s="22">
        <v>44421</v>
      </c>
      <c r="D3059" s="30" t="s">
        <v>114</v>
      </c>
      <c r="E3059" s="30" t="s">
        <v>115</v>
      </c>
      <c r="F3059" s="29" t="s">
        <v>248</v>
      </c>
      <c r="G3059" s="32">
        <v>15.61</v>
      </c>
      <c r="H3059" s="22">
        <v>44409</v>
      </c>
      <c r="I3059" s="23">
        <v>44423</v>
      </c>
      <c r="J3059">
        <f t="shared" si="282"/>
        <v>15</v>
      </c>
      <c r="K3059" s="2">
        <f t="shared" si="283"/>
        <v>44416</v>
      </c>
      <c r="L3059" s="9">
        <f t="shared" si="284"/>
        <v>15</v>
      </c>
      <c r="M3059" s="2">
        <f t="shared" si="285"/>
        <v>44416</v>
      </c>
      <c r="N3059" s="22">
        <v>44421</v>
      </c>
      <c r="O3059" s="22">
        <v>44498</v>
      </c>
      <c r="P3059" s="22">
        <v>44497.5</v>
      </c>
      <c r="Q3059">
        <f t="shared" si="286"/>
        <v>81.5</v>
      </c>
      <c r="R3059" s="33">
        <f t="shared" si="287"/>
        <v>1272.2149999999999</v>
      </c>
    </row>
    <row r="3060" spans="1:18" x14ac:dyDescent="0.35">
      <c r="A3060" t="s">
        <v>390</v>
      </c>
      <c r="B3060" s="29" t="s">
        <v>313</v>
      </c>
      <c r="C3060" s="22">
        <v>44421</v>
      </c>
      <c r="D3060" s="30" t="s">
        <v>201</v>
      </c>
      <c r="E3060" s="30" t="s">
        <v>202</v>
      </c>
      <c r="F3060" s="29" t="s">
        <v>102</v>
      </c>
      <c r="G3060" s="32">
        <v>23.94</v>
      </c>
      <c r="H3060" s="22">
        <v>44409</v>
      </c>
      <c r="I3060" s="23">
        <v>44423</v>
      </c>
      <c r="J3060">
        <f t="shared" si="282"/>
        <v>15</v>
      </c>
      <c r="K3060" s="2">
        <f t="shared" si="283"/>
        <v>44416</v>
      </c>
      <c r="L3060" s="9">
        <f t="shared" si="284"/>
        <v>15</v>
      </c>
      <c r="M3060" s="2">
        <f t="shared" si="285"/>
        <v>44416</v>
      </c>
      <c r="N3060" s="22">
        <v>44421</v>
      </c>
      <c r="O3060" s="22">
        <v>44498</v>
      </c>
      <c r="P3060" s="22">
        <v>44497.5</v>
      </c>
      <c r="Q3060">
        <f t="shared" si="286"/>
        <v>81.5</v>
      </c>
      <c r="R3060" s="33">
        <f t="shared" si="287"/>
        <v>1951.1100000000001</v>
      </c>
    </row>
    <row r="3061" spans="1:18" x14ac:dyDescent="0.35">
      <c r="A3061" t="s">
        <v>390</v>
      </c>
      <c r="B3061" s="29" t="s">
        <v>313</v>
      </c>
      <c r="C3061" s="22">
        <v>44421</v>
      </c>
      <c r="D3061" s="30" t="s">
        <v>114</v>
      </c>
      <c r="E3061" s="30" t="s">
        <v>115</v>
      </c>
      <c r="F3061" s="29" t="s">
        <v>239</v>
      </c>
      <c r="G3061" s="32">
        <v>24.98</v>
      </c>
      <c r="H3061" s="22">
        <v>44409</v>
      </c>
      <c r="I3061" s="23">
        <v>44423</v>
      </c>
      <c r="J3061">
        <f t="shared" si="282"/>
        <v>15</v>
      </c>
      <c r="K3061" s="2">
        <f t="shared" si="283"/>
        <v>44416</v>
      </c>
      <c r="L3061" s="9">
        <f t="shared" si="284"/>
        <v>15</v>
      </c>
      <c r="M3061" s="2">
        <f t="shared" si="285"/>
        <v>44416</v>
      </c>
      <c r="N3061" s="22">
        <v>44421</v>
      </c>
      <c r="O3061" s="22">
        <v>44498</v>
      </c>
      <c r="P3061" s="22">
        <v>44497.5</v>
      </c>
      <c r="Q3061">
        <f t="shared" si="286"/>
        <v>81.5</v>
      </c>
      <c r="R3061" s="33">
        <f t="shared" si="287"/>
        <v>2035.8700000000001</v>
      </c>
    </row>
    <row r="3062" spans="1:18" x14ac:dyDescent="0.35">
      <c r="A3062" t="s">
        <v>390</v>
      </c>
      <c r="B3062" s="29" t="s">
        <v>313</v>
      </c>
      <c r="C3062" s="22">
        <v>44421</v>
      </c>
      <c r="D3062" s="30" t="s">
        <v>110</v>
      </c>
      <c r="E3062" s="30" t="s">
        <v>111</v>
      </c>
      <c r="F3062" s="29" t="s">
        <v>239</v>
      </c>
      <c r="G3062" s="32">
        <v>41.31</v>
      </c>
      <c r="H3062" s="22">
        <v>44409</v>
      </c>
      <c r="I3062" s="23">
        <v>44423</v>
      </c>
      <c r="J3062">
        <f t="shared" si="282"/>
        <v>15</v>
      </c>
      <c r="K3062" s="2">
        <f t="shared" si="283"/>
        <v>44416</v>
      </c>
      <c r="L3062" s="9">
        <f t="shared" si="284"/>
        <v>15</v>
      </c>
      <c r="M3062" s="2">
        <f t="shared" si="285"/>
        <v>44416</v>
      </c>
      <c r="N3062" s="22">
        <v>44421</v>
      </c>
      <c r="O3062" s="22">
        <v>44498</v>
      </c>
      <c r="P3062" s="22">
        <v>44497.5</v>
      </c>
      <c r="Q3062">
        <f t="shared" si="286"/>
        <v>81.5</v>
      </c>
      <c r="R3062" s="33">
        <f t="shared" si="287"/>
        <v>3366.7650000000003</v>
      </c>
    </row>
    <row r="3063" spans="1:18" x14ac:dyDescent="0.35">
      <c r="A3063" t="s">
        <v>390</v>
      </c>
      <c r="B3063" s="29" t="s">
        <v>313</v>
      </c>
      <c r="C3063" s="22">
        <v>44421</v>
      </c>
      <c r="D3063" s="30" t="s">
        <v>110</v>
      </c>
      <c r="E3063" s="30" t="s">
        <v>111</v>
      </c>
      <c r="F3063" s="29" t="s">
        <v>147</v>
      </c>
      <c r="G3063" s="32">
        <v>2.0099999999999998</v>
      </c>
      <c r="H3063" s="22">
        <v>44409</v>
      </c>
      <c r="I3063" s="23">
        <v>44423</v>
      </c>
      <c r="J3063">
        <f t="shared" si="282"/>
        <v>15</v>
      </c>
      <c r="K3063" s="2">
        <f t="shared" si="283"/>
        <v>44416</v>
      </c>
      <c r="L3063" s="9">
        <f t="shared" si="284"/>
        <v>15</v>
      </c>
      <c r="M3063" s="2">
        <f t="shared" si="285"/>
        <v>44416</v>
      </c>
      <c r="N3063" s="22">
        <v>44421</v>
      </c>
      <c r="O3063" s="22">
        <v>44498</v>
      </c>
      <c r="P3063" s="22">
        <v>44497.5</v>
      </c>
      <c r="Q3063">
        <f t="shared" si="286"/>
        <v>81.5</v>
      </c>
      <c r="R3063" s="33">
        <f t="shared" si="287"/>
        <v>163.81499999999997</v>
      </c>
    </row>
    <row r="3064" spans="1:18" x14ac:dyDescent="0.35">
      <c r="A3064" t="s">
        <v>390</v>
      </c>
      <c r="B3064" s="29" t="s">
        <v>313</v>
      </c>
      <c r="C3064" s="22">
        <v>44421</v>
      </c>
      <c r="D3064" s="30" t="s">
        <v>110</v>
      </c>
      <c r="E3064" s="30" t="s">
        <v>111</v>
      </c>
      <c r="F3064" s="29" t="s">
        <v>250</v>
      </c>
      <c r="G3064" s="32">
        <v>53.68</v>
      </c>
      <c r="H3064" s="22">
        <v>44409</v>
      </c>
      <c r="I3064" s="23">
        <v>44423</v>
      </c>
      <c r="J3064">
        <f t="shared" si="282"/>
        <v>15</v>
      </c>
      <c r="K3064" s="2">
        <f t="shared" si="283"/>
        <v>44416</v>
      </c>
      <c r="L3064" s="9">
        <f t="shared" si="284"/>
        <v>15</v>
      </c>
      <c r="M3064" s="2">
        <f t="shared" si="285"/>
        <v>44416</v>
      </c>
      <c r="N3064" s="22">
        <v>44421</v>
      </c>
      <c r="O3064" s="22">
        <v>44501</v>
      </c>
      <c r="P3064" s="22">
        <v>44498.5</v>
      </c>
      <c r="Q3064">
        <f t="shared" si="286"/>
        <v>82.5</v>
      </c>
      <c r="R3064" s="33">
        <f t="shared" si="287"/>
        <v>4428.6000000000004</v>
      </c>
    </row>
    <row r="3065" spans="1:18" x14ac:dyDescent="0.35">
      <c r="A3065" t="s">
        <v>390</v>
      </c>
      <c r="B3065" s="29" t="s">
        <v>313</v>
      </c>
      <c r="C3065" s="22">
        <v>44421</v>
      </c>
      <c r="D3065" s="30" t="s">
        <v>148</v>
      </c>
      <c r="E3065" s="30" t="s">
        <v>149</v>
      </c>
      <c r="F3065" s="29" t="s">
        <v>205</v>
      </c>
      <c r="G3065" s="32">
        <v>376.33</v>
      </c>
      <c r="H3065" s="22">
        <v>44409</v>
      </c>
      <c r="I3065" s="23">
        <v>44423</v>
      </c>
      <c r="J3065">
        <f t="shared" si="282"/>
        <v>15</v>
      </c>
      <c r="K3065" s="2">
        <f t="shared" si="283"/>
        <v>44416</v>
      </c>
      <c r="L3065" s="9">
        <f t="shared" si="284"/>
        <v>15</v>
      </c>
      <c r="M3065" s="2">
        <f t="shared" si="285"/>
        <v>44416</v>
      </c>
      <c r="N3065" s="22">
        <v>44421</v>
      </c>
      <c r="O3065" s="22">
        <v>44501</v>
      </c>
      <c r="P3065" s="22">
        <v>44498.5</v>
      </c>
      <c r="Q3065">
        <f t="shared" si="286"/>
        <v>82.5</v>
      </c>
      <c r="R3065" s="33">
        <f t="shared" si="287"/>
        <v>31047.224999999999</v>
      </c>
    </row>
    <row r="3066" spans="1:18" x14ac:dyDescent="0.35">
      <c r="A3066" t="s">
        <v>390</v>
      </c>
      <c r="B3066" s="29" t="s">
        <v>313</v>
      </c>
      <c r="C3066" s="22">
        <v>44421</v>
      </c>
      <c r="D3066" s="30" t="s">
        <v>171</v>
      </c>
      <c r="E3066" s="30" t="s">
        <v>172</v>
      </c>
      <c r="F3066" s="29" t="s">
        <v>206</v>
      </c>
      <c r="G3066" s="32">
        <v>794.50000000000011</v>
      </c>
      <c r="H3066" s="22">
        <v>44409</v>
      </c>
      <c r="I3066" s="23">
        <v>44423</v>
      </c>
      <c r="J3066">
        <f t="shared" ref="J3066:J3128" si="288">I3066-H3066+1</f>
        <v>15</v>
      </c>
      <c r="K3066" s="2">
        <f t="shared" ref="K3066:K3128" si="289">(H3066+I3066)/2</f>
        <v>44416</v>
      </c>
      <c r="L3066" s="9">
        <f t="shared" si="284"/>
        <v>15</v>
      </c>
      <c r="M3066" s="2">
        <f t="shared" si="285"/>
        <v>44416</v>
      </c>
      <c r="N3066" s="22">
        <v>44421</v>
      </c>
      <c r="O3066" s="22">
        <v>44501</v>
      </c>
      <c r="P3066" s="22">
        <v>44498.5</v>
      </c>
      <c r="Q3066">
        <f t="shared" si="286"/>
        <v>82.5</v>
      </c>
      <c r="R3066" s="33">
        <f t="shared" si="287"/>
        <v>65546.250000000015</v>
      </c>
    </row>
    <row r="3067" spans="1:18" x14ac:dyDescent="0.35">
      <c r="A3067" t="s">
        <v>390</v>
      </c>
      <c r="B3067" s="29" t="s">
        <v>313</v>
      </c>
      <c r="C3067" s="22">
        <v>44421</v>
      </c>
      <c r="D3067" s="30" t="s">
        <v>207</v>
      </c>
      <c r="E3067" s="30" t="s">
        <v>208</v>
      </c>
      <c r="F3067" s="29" t="s">
        <v>209</v>
      </c>
      <c r="G3067" s="32">
        <v>68.89</v>
      </c>
      <c r="H3067" s="22">
        <v>44409</v>
      </c>
      <c r="I3067" s="23">
        <v>44423</v>
      </c>
      <c r="J3067">
        <f t="shared" si="288"/>
        <v>15</v>
      </c>
      <c r="K3067" s="2">
        <f t="shared" si="289"/>
        <v>44416</v>
      </c>
      <c r="L3067" s="9">
        <f t="shared" si="284"/>
        <v>15</v>
      </c>
      <c r="M3067" s="2">
        <f t="shared" si="285"/>
        <v>44416</v>
      </c>
      <c r="N3067" s="22">
        <v>44421</v>
      </c>
      <c r="O3067" s="22">
        <v>44501</v>
      </c>
      <c r="P3067" s="22">
        <v>44498.5</v>
      </c>
      <c r="Q3067">
        <f t="shared" si="286"/>
        <v>82.5</v>
      </c>
      <c r="R3067" s="33">
        <f t="shared" si="287"/>
        <v>5683.4250000000002</v>
      </c>
    </row>
    <row r="3068" spans="1:18" x14ac:dyDescent="0.35">
      <c r="A3068" t="s">
        <v>390</v>
      </c>
      <c r="B3068" s="29" t="s">
        <v>313</v>
      </c>
      <c r="C3068" s="22">
        <v>44421</v>
      </c>
      <c r="D3068" s="30" t="s">
        <v>171</v>
      </c>
      <c r="E3068" s="30" t="s">
        <v>172</v>
      </c>
      <c r="F3068" s="29" t="s">
        <v>210</v>
      </c>
      <c r="G3068" s="32">
        <v>485.21999999999997</v>
      </c>
      <c r="H3068" s="22">
        <v>44409</v>
      </c>
      <c r="I3068" s="23">
        <v>44423</v>
      </c>
      <c r="J3068">
        <f t="shared" si="288"/>
        <v>15</v>
      </c>
      <c r="K3068" s="2">
        <f t="shared" si="289"/>
        <v>44416</v>
      </c>
      <c r="L3068" s="9">
        <f t="shared" si="284"/>
        <v>15</v>
      </c>
      <c r="M3068" s="2">
        <f t="shared" si="285"/>
        <v>44416</v>
      </c>
      <c r="N3068" s="22">
        <v>44421</v>
      </c>
      <c r="O3068" s="22">
        <v>44501</v>
      </c>
      <c r="P3068" s="22">
        <v>44498.5</v>
      </c>
      <c r="Q3068">
        <f t="shared" si="286"/>
        <v>82.5</v>
      </c>
      <c r="R3068" s="33">
        <f t="shared" si="287"/>
        <v>40030.649999999994</v>
      </c>
    </row>
    <row r="3069" spans="1:18" x14ac:dyDescent="0.35">
      <c r="A3069" t="s">
        <v>390</v>
      </c>
      <c r="B3069" s="29" t="s">
        <v>313</v>
      </c>
      <c r="C3069" s="22">
        <v>44421</v>
      </c>
      <c r="D3069" s="30" t="s">
        <v>110</v>
      </c>
      <c r="E3069" s="30" t="s">
        <v>111</v>
      </c>
      <c r="F3069" s="29" t="s">
        <v>214</v>
      </c>
      <c r="G3069" s="32">
        <v>117.13</v>
      </c>
      <c r="H3069" s="22">
        <v>44409</v>
      </c>
      <c r="I3069" s="23">
        <v>44423</v>
      </c>
      <c r="J3069">
        <f t="shared" si="288"/>
        <v>15</v>
      </c>
      <c r="K3069" s="2">
        <f t="shared" si="289"/>
        <v>44416</v>
      </c>
      <c r="L3069" s="9">
        <f t="shared" si="284"/>
        <v>15</v>
      </c>
      <c r="M3069" s="2">
        <f t="shared" si="285"/>
        <v>44416</v>
      </c>
      <c r="N3069" s="22">
        <v>44421</v>
      </c>
      <c r="O3069" s="22">
        <v>44501</v>
      </c>
      <c r="P3069" s="22">
        <v>44498.5</v>
      </c>
      <c r="Q3069">
        <f t="shared" si="286"/>
        <v>82.5</v>
      </c>
      <c r="R3069" s="33">
        <f t="shared" si="287"/>
        <v>9663.2250000000004</v>
      </c>
    </row>
    <row r="3070" spans="1:18" x14ac:dyDescent="0.35">
      <c r="A3070" t="s">
        <v>390</v>
      </c>
      <c r="B3070" s="29" t="s">
        <v>313</v>
      </c>
      <c r="C3070" s="22">
        <v>44421</v>
      </c>
      <c r="D3070" s="30" t="s">
        <v>110</v>
      </c>
      <c r="E3070" s="30" t="s">
        <v>111</v>
      </c>
      <c r="F3070" s="29" t="s">
        <v>221</v>
      </c>
      <c r="G3070" s="32">
        <v>199.83999999999997</v>
      </c>
      <c r="H3070" s="22">
        <v>44409</v>
      </c>
      <c r="I3070" s="23">
        <v>44423</v>
      </c>
      <c r="J3070">
        <f t="shared" si="288"/>
        <v>15</v>
      </c>
      <c r="K3070" s="2">
        <f t="shared" si="289"/>
        <v>44416</v>
      </c>
      <c r="L3070" s="9">
        <f t="shared" si="284"/>
        <v>15</v>
      </c>
      <c r="M3070" s="2">
        <f t="shared" si="285"/>
        <v>44416</v>
      </c>
      <c r="N3070" s="22">
        <v>44421</v>
      </c>
      <c r="O3070" s="22">
        <v>44501</v>
      </c>
      <c r="P3070" s="22">
        <v>44498.5</v>
      </c>
      <c r="Q3070">
        <f t="shared" si="286"/>
        <v>82.5</v>
      </c>
      <c r="R3070" s="33">
        <f t="shared" si="287"/>
        <v>16486.8</v>
      </c>
    </row>
    <row r="3071" spans="1:18" x14ac:dyDescent="0.35">
      <c r="A3071" t="s">
        <v>390</v>
      </c>
      <c r="B3071" s="29" t="s">
        <v>313</v>
      </c>
      <c r="C3071" s="22">
        <v>44421</v>
      </c>
      <c r="D3071" s="30" t="s">
        <v>199</v>
      </c>
      <c r="E3071" s="30" t="s">
        <v>200</v>
      </c>
      <c r="F3071" s="29" t="s">
        <v>89</v>
      </c>
      <c r="G3071" s="32">
        <v>692.63</v>
      </c>
      <c r="H3071" s="22">
        <v>44409</v>
      </c>
      <c r="I3071" s="23">
        <v>44423</v>
      </c>
      <c r="J3071">
        <f t="shared" si="288"/>
        <v>15</v>
      </c>
      <c r="K3071" s="2">
        <f t="shared" si="289"/>
        <v>44416</v>
      </c>
      <c r="L3071" s="9">
        <f t="shared" si="284"/>
        <v>15</v>
      </c>
      <c r="M3071" s="2">
        <f t="shared" si="285"/>
        <v>44416</v>
      </c>
      <c r="N3071" s="22">
        <v>44421</v>
      </c>
      <c r="O3071" s="22">
        <v>44501</v>
      </c>
      <c r="P3071" s="22">
        <v>44498.5</v>
      </c>
      <c r="Q3071">
        <f t="shared" si="286"/>
        <v>82.5</v>
      </c>
      <c r="R3071" s="33">
        <f t="shared" si="287"/>
        <v>57141.974999999999</v>
      </c>
    </row>
    <row r="3072" spans="1:18" x14ac:dyDescent="0.35">
      <c r="A3072" t="s">
        <v>390</v>
      </c>
      <c r="B3072" s="29" t="s">
        <v>313</v>
      </c>
      <c r="C3072" s="22">
        <v>44421</v>
      </c>
      <c r="D3072" s="30" t="s">
        <v>110</v>
      </c>
      <c r="E3072" s="30" t="s">
        <v>111</v>
      </c>
      <c r="F3072" s="29" t="s">
        <v>223</v>
      </c>
      <c r="G3072" s="32">
        <v>214.65</v>
      </c>
      <c r="H3072" s="22">
        <v>44409</v>
      </c>
      <c r="I3072" s="23">
        <v>44423</v>
      </c>
      <c r="J3072">
        <f t="shared" si="288"/>
        <v>15</v>
      </c>
      <c r="K3072" s="2">
        <f t="shared" si="289"/>
        <v>44416</v>
      </c>
      <c r="L3072" s="9">
        <f t="shared" si="284"/>
        <v>15</v>
      </c>
      <c r="M3072" s="2">
        <f t="shared" si="285"/>
        <v>44416</v>
      </c>
      <c r="N3072" s="22">
        <v>44421</v>
      </c>
      <c r="O3072" s="22">
        <v>44501</v>
      </c>
      <c r="P3072" s="22">
        <v>44498.5</v>
      </c>
      <c r="Q3072">
        <f t="shared" si="286"/>
        <v>82.5</v>
      </c>
      <c r="R3072" s="33">
        <f t="shared" si="287"/>
        <v>17708.625</v>
      </c>
    </row>
    <row r="3073" spans="1:18" x14ac:dyDescent="0.35">
      <c r="A3073" t="s">
        <v>390</v>
      </c>
      <c r="B3073" s="29" t="s">
        <v>313</v>
      </c>
      <c r="C3073" s="22">
        <v>44421</v>
      </c>
      <c r="D3073" s="30" t="s">
        <v>110</v>
      </c>
      <c r="E3073" s="30" t="s">
        <v>111</v>
      </c>
      <c r="F3073" s="29" t="s">
        <v>224</v>
      </c>
      <c r="G3073" s="32">
        <v>98.240000000000009</v>
      </c>
      <c r="H3073" s="22">
        <v>44409</v>
      </c>
      <c r="I3073" s="23">
        <v>44423</v>
      </c>
      <c r="J3073">
        <f t="shared" si="288"/>
        <v>15</v>
      </c>
      <c r="K3073" s="2">
        <f t="shared" si="289"/>
        <v>44416</v>
      </c>
      <c r="L3073" s="9">
        <f t="shared" si="284"/>
        <v>15</v>
      </c>
      <c r="M3073" s="2">
        <f t="shared" si="285"/>
        <v>44416</v>
      </c>
      <c r="N3073" s="22">
        <v>44421</v>
      </c>
      <c r="O3073" s="22">
        <v>44501</v>
      </c>
      <c r="P3073" s="22">
        <v>44498.5</v>
      </c>
      <c r="Q3073">
        <f t="shared" si="286"/>
        <v>82.5</v>
      </c>
      <c r="R3073" s="33">
        <f t="shared" si="287"/>
        <v>8104.8000000000011</v>
      </c>
    </row>
    <row r="3074" spans="1:18" x14ac:dyDescent="0.35">
      <c r="A3074" t="s">
        <v>390</v>
      </c>
      <c r="B3074" s="29" t="s">
        <v>313</v>
      </c>
      <c r="C3074" s="22">
        <v>44421</v>
      </c>
      <c r="D3074" s="30" t="s">
        <v>110</v>
      </c>
      <c r="E3074" s="30" t="s">
        <v>111</v>
      </c>
      <c r="F3074" s="29" t="s">
        <v>225</v>
      </c>
      <c r="G3074" s="32">
        <v>3.87</v>
      </c>
      <c r="H3074" s="22">
        <v>44409</v>
      </c>
      <c r="I3074" s="23">
        <v>44423</v>
      </c>
      <c r="J3074">
        <f t="shared" si="288"/>
        <v>15</v>
      </c>
      <c r="K3074" s="2">
        <f t="shared" si="289"/>
        <v>44416</v>
      </c>
      <c r="L3074" s="9">
        <f t="shared" si="284"/>
        <v>15</v>
      </c>
      <c r="M3074" s="2">
        <f t="shared" si="285"/>
        <v>44416</v>
      </c>
      <c r="N3074" s="22">
        <v>44421</v>
      </c>
      <c r="O3074" s="22">
        <v>44501</v>
      </c>
      <c r="P3074" s="22">
        <v>44498.5</v>
      </c>
      <c r="Q3074">
        <f t="shared" si="286"/>
        <v>82.5</v>
      </c>
      <c r="R3074" s="33">
        <f t="shared" si="287"/>
        <v>319.27500000000003</v>
      </c>
    </row>
    <row r="3075" spans="1:18" x14ac:dyDescent="0.35">
      <c r="A3075" t="s">
        <v>390</v>
      </c>
      <c r="B3075" s="29" t="s">
        <v>313</v>
      </c>
      <c r="C3075" s="22">
        <v>44421</v>
      </c>
      <c r="D3075" s="30" t="s">
        <v>110</v>
      </c>
      <c r="E3075" s="30" t="s">
        <v>111</v>
      </c>
      <c r="F3075" s="29" t="s">
        <v>226</v>
      </c>
      <c r="G3075" s="32">
        <v>87.49</v>
      </c>
      <c r="H3075" s="22">
        <v>44409</v>
      </c>
      <c r="I3075" s="23">
        <v>44423</v>
      </c>
      <c r="J3075">
        <f t="shared" si="288"/>
        <v>15</v>
      </c>
      <c r="K3075" s="2">
        <f t="shared" si="289"/>
        <v>44416</v>
      </c>
      <c r="L3075" s="9">
        <f t="shared" si="284"/>
        <v>15</v>
      </c>
      <c r="M3075" s="2">
        <f t="shared" si="285"/>
        <v>44416</v>
      </c>
      <c r="N3075" s="22">
        <v>44421</v>
      </c>
      <c r="O3075" s="22">
        <v>44501</v>
      </c>
      <c r="P3075" s="22">
        <v>44498.5</v>
      </c>
      <c r="Q3075">
        <f t="shared" si="286"/>
        <v>82.5</v>
      </c>
      <c r="R3075" s="33">
        <f t="shared" si="287"/>
        <v>7217.9249999999993</v>
      </c>
    </row>
    <row r="3076" spans="1:18" x14ac:dyDescent="0.35">
      <c r="A3076" t="s">
        <v>390</v>
      </c>
      <c r="B3076" s="29" t="s">
        <v>313</v>
      </c>
      <c r="C3076" s="22">
        <v>44421</v>
      </c>
      <c r="D3076" s="30" t="s">
        <v>201</v>
      </c>
      <c r="E3076" s="30" t="s">
        <v>202</v>
      </c>
      <c r="F3076" s="29" t="s">
        <v>382</v>
      </c>
      <c r="G3076" s="32">
        <v>0.95</v>
      </c>
      <c r="H3076" s="22">
        <v>44409</v>
      </c>
      <c r="I3076" s="23">
        <v>44423</v>
      </c>
      <c r="J3076">
        <f t="shared" si="288"/>
        <v>15</v>
      </c>
      <c r="K3076" s="2">
        <f t="shared" si="289"/>
        <v>44416</v>
      </c>
      <c r="L3076" s="9">
        <f t="shared" si="284"/>
        <v>15</v>
      </c>
      <c r="M3076" s="2">
        <f t="shared" si="285"/>
        <v>44416</v>
      </c>
      <c r="N3076" s="22">
        <v>44421</v>
      </c>
      <c r="O3076" s="22">
        <v>44501</v>
      </c>
      <c r="P3076" s="22">
        <v>44498.5</v>
      </c>
      <c r="Q3076">
        <f t="shared" si="286"/>
        <v>82.5</v>
      </c>
      <c r="R3076" s="33">
        <f t="shared" si="287"/>
        <v>78.375</v>
      </c>
    </row>
    <row r="3077" spans="1:18" x14ac:dyDescent="0.35">
      <c r="A3077" t="s">
        <v>390</v>
      </c>
      <c r="B3077" s="29" t="s">
        <v>313</v>
      </c>
      <c r="C3077" s="22">
        <v>44421</v>
      </c>
      <c r="D3077" s="30" t="s">
        <v>99</v>
      </c>
      <c r="E3077" s="30" t="s">
        <v>100</v>
      </c>
      <c r="F3077" s="29" t="s">
        <v>382</v>
      </c>
      <c r="G3077" s="32">
        <v>474.62</v>
      </c>
      <c r="H3077" s="22">
        <v>44409</v>
      </c>
      <c r="I3077" s="23">
        <v>44423</v>
      </c>
      <c r="J3077">
        <f t="shared" si="288"/>
        <v>15</v>
      </c>
      <c r="K3077" s="2">
        <f t="shared" si="289"/>
        <v>44416</v>
      </c>
      <c r="L3077" s="9">
        <f t="shared" si="284"/>
        <v>15</v>
      </c>
      <c r="M3077" s="2">
        <f t="shared" si="285"/>
        <v>44416</v>
      </c>
      <c r="N3077" s="22">
        <v>44421</v>
      </c>
      <c r="O3077" s="22">
        <v>44501</v>
      </c>
      <c r="P3077" s="22">
        <v>44498.5</v>
      </c>
      <c r="Q3077">
        <f t="shared" si="286"/>
        <v>82.5</v>
      </c>
      <c r="R3077" s="33">
        <f t="shared" si="287"/>
        <v>39156.15</v>
      </c>
    </row>
    <row r="3078" spans="1:18" x14ac:dyDescent="0.35">
      <c r="A3078" t="s">
        <v>390</v>
      </c>
      <c r="B3078" s="29" t="s">
        <v>313</v>
      </c>
      <c r="C3078" s="22">
        <v>44421</v>
      </c>
      <c r="D3078" s="30" t="s">
        <v>345</v>
      </c>
      <c r="E3078" s="30" t="s">
        <v>346</v>
      </c>
      <c r="F3078" s="29" t="s">
        <v>343</v>
      </c>
      <c r="G3078" s="32">
        <v>2.17</v>
      </c>
      <c r="H3078" s="22">
        <v>44409</v>
      </c>
      <c r="I3078" s="23">
        <v>44423</v>
      </c>
      <c r="J3078">
        <f t="shared" si="288"/>
        <v>15</v>
      </c>
      <c r="K3078" s="2">
        <f t="shared" si="289"/>
        <v>44416</v>
      </c>
      <c r="L3078" s="9">
        <f t="shared" si="284"/>
        <v>15</v>
      </c>
      <c r="M3078" s="2">
        <f t="shared" si="285"/>
        <v>44416</v>
      </c>
      <c r="N3078" s="22">
        <v>44421</v>
      </c>
      <c r="O3078" s="22">
        <v>44501</v>
      </c>
      <c r="P3078" s="22">
        <v>44498.5</v>
      </c>
      <c r="Q3078">
        <f t="shared" si="286"/>
        <v>82.5</v>
      </c>
      <c r="R3078" s="33">
        <f t="shared" si="287"/>
        <v>179.02500000000001</v>
      </c>
    </row>
    <row r="3079" spans="1:18" x14ac:dyDescent="0.35">
      <c r="A3079" t="s">
        <v>390</v>
      </c>
      <c r="B3079" s="29" t="s">
        <v>313</v>
      </c>
      <c r="C3079" s="22">
        <v>44421</v>
      </c>
      <c r="D3079" s="30" t="s">
        <v>110</v>
      </c>
      <c r="E3079" s="30" t="s">
        <v>111</v>
      </c>
      <c r="F3079" s="29" t="s">
        <v>230</v>
      </c>
      <c r="G3079" s="32">
        <v>135.49</v>
      </c>
      <c r="H3079" s="22">
        <v>44409</v>
      </c>
      <c r="I3079" s="23">
        <v>44423</v>
      </c>
      <c r="J3079">
        <f t="shared" si="288"/>
        <v>15</v>
      </c>
      <c r="K3079" s="2">
        <f t="shared" si="289"/>
        <v>44416</v>
      </c>
      <c r="L3079" s="9">
        <f t="shared" si="284"/>
        <v>15</v>
      </c>
      <c r="M3079" s="2">
        <f t="shared" si="285"/>
        <v>44416</v>
      </c>
      <c r="N3079" s="22">
        <v>44421</v>
      </c>
      <c r="O3079" s="22">
        <v>44501</v>
      </c>
      <c r="P3079" s="22">
        <v>44498.5</v>
      </c>
      <c r="Q3079">
        <f t="shared" si="286"/>
        <v>82.5</v>
      </c>
      <c r="R3079" s="33">
        <f t="shared" si="287"/>
        <v>11177.925000000001</v>
      </c>
    </row>
    <row r="3080" spans="1:18" x14ac:dyDescent="0.35">
      <c r="A3080" t="s">
        <v>390</v>
      </c>
      <c r="B3080" s="29" t="s">
        <v>313</v>
      </c>
      <c r="C3080" s="22">
        <v>44421</v>
      </c>
      <c r="D3080" s="30" t="s">
        <v>171</v>
      </c>
      <c r="E3080" s="30" t="s">
        <v>172</v>
      </c>
      <c r="F3080" s="29" t="s">
        <v>231</v>
      </c>
      <c r="G3080" s="32">
        <v>477.98999999999995</v>
      </c>
      <c r="H3080" s="22">
        <v>44409</v>
      </c>
      <c r="I3080" s="23">
        <v>44423</v>
      </c>
      <c r="J3080">
        <f t="shared" si="288"/>
        <v>15</v>
      </c>
      <c r="K3080" s="2">
        <f t="shared" si="289"/>
        <v>44416</v>
      </c>
      <c r="L3080" s="9">
        <f t="shared" si="284"/>
        <v>15</v>
      </c>
      <c r="M3080" s="2">
        <f t="shared" si="285"/>
        <v>44416</v>
      </c>
      <c r="N3080" s="22">
        <v>44421</v>
      </c>
      <c r="O3080" s="22">
        <v>44501</v>
      </c>
      <c r="P3080" s="22">
        <v>44498.5</v>
      </c>
      <c r="Q3080">
        <f t="shared" si="286"/>
        <v>82.5</v>
      </c>
      <c r="R3080" s="33">
        <f t="shared" si="287"/>
        <v>39434.174999999996</v>
      </c>
    </row>
    <row r="3081" spans="1:18" x14ac:dyDescent="0.35">
      <c r="A3081" t="s">
        <v>390</v>
      </c>
      <c r="B3081" s="29" t="s">
        <v>313</v>
      </c>
      <c r="C3081" s="22">
        <v>44421</v>
      </c>
      <c r="D3081" s="30" t="s">
        <v>201</v>
      </c>
      <c r="E3081" s="30" t="s">
        <v>202</v>
      </c>
      <c r="F3081" s="29" t="s">
        <v>142</v>
      </c>
      <c r="G3081" s="32">
        <v>5.4</v>
      </c>
      <c r="H3081" s="22">
        <v>44409</v>
      </c>
      <c r="I3081" s="23">
        <v>44423</v>
      </c>
      <c r="J3081">
        <f t="shared" si="288"/>
        <v>15</v>
      </c>
      <c r="K3081" s="2">
        <f t="shared" si="289"/>
        <v>44416</v>
      </c>
      <c r="L3081" s="9">
        <f t="shared" si="284"/>
        <v>15</v>
      </c>
      <c r="M3081" s="2">
        <f t="shared" si="285"/>
        <v>44416</v>
      </c>
      <c r="N3081" s="22">
        <v>44421</v>
      </c>
      <c r="O3081" s="22">
        <v>44501</v>
      </c>
      <c r="P3081" s="22">
        <v>44498.5</v>
      </c>
      <c r="Q3081">
        <f t="shared" si="286"/>
        <v>82.5</v>
      </c>
      <c r="R3081" s="33">
        <f t="shared" si="287"/>
        <v>445.50000000000006</v>
      </c>
    </row>
    <row r="3082" spans="1:18" x14ac:dyDescent="0.35">
      <c r="A3082" t="s">
        <v>390</v>
      </c>
      <c r="B3082" s="29" t="s">
        <v>313</v>
      </c>
      <c r="C3082" s="22">
        <v>44421</v>
      </c>
      <c r="D3082" s="30" t="s">
        <v>345</v>
      </c>
      <c r="E3082" s="30" t="s">
        <v>346</v>
      </c>
      <c r="F3082" s="29" t="s">
        <v>367</v>
      </c>
      <c r="G3082" s="32">
        <v>2.17</v>
      </c>
      <c r="H3082" s="22">
        <v>44409</v>
      </c>
      <c r="I3082" s="23">
        <v>44423</v>
      </c>
      <c r="J3082">
        <f t="shared" si="288"/>
        <v>15</v>
      </c>
      <c r="K3082" s="2">
        <f t="shared" si="289"/>
        <v>44416</v>
      </c>
      <c r="L3082" s="9">
        <f t="shared" si="284"/>
        <v>15</v>
      </c>
      <c r="M3082" s="2">
        <f t="shared" si="285"/>
        <v>44416</v>
      </c>
      <c r="N3082" s="22">
        <v>44421</v>
      </c>
      <c r="O3082" s="22">
        <v>44501</v>
      </c>
      <c r="P3082" s="22">
        <v>44498.5</v>
      </c>
      <c r="Q3082">
        <f t="shared" si="286"/>
        <v>82.5</v>
      </c>
      <c r="R3082" s="33">
        <f t="shared" si="287"/>
        <v>179.02500000000001</v>
      </c>
    </row>
    <row r="3083" spans="1:18" x14ac:dyDescent="0.35">
      <c r="A3083" t="s">
        <v>390</v>
      </c>
      <c r="B3083" s="29" t="s">
        <v>313</v>
      </c>
      <c r="C3083" s="22">
        <v>44421</v>
      </c>
      <c r="D3083" s="30" t="s">
        <v>201</v>
      </c>
      <c r="E3083" s="30" t="s">
        <v>202</v>
      </c>
      <c r="F3083" s="29" t="s">
        <v>314</v>
      </c>
      <c r="G3083" s="32">
        <v>363</v>
      </c>
      <c r="H3083" s="22">
        <v>44409</v>
      </c>
      <c r="I3083" s="23">
        <v>44423</v>
      </c>
      <c r="J3083">
        <f t="shared" si="288"/>
        <v>15</v>
      </c>
      <c r="K3083" s="2">
        <f t="shared" si="289"/>
        <v>44416</v>
      </c>
      <c r="L3083" s="9">
        <f t="shared" ref="L3083:L3146" si="290">I3083-H3083+1</f>
        <v>15</v>
      </c>
      <c r="M3083" s="2">
        <f t="shared" ref="M3083:M3146" si="291">(H3083+I3083)/2</f>
        <v>44416</v>
      </c>
      <c r="N3083" s="22">
        <v>44421</v>
      </c>
      <c r="O3083" s="22">
        <v>44501</v>
      </c>
      <c r="P3083" s="22">
        <v>44498.5</v>
      </c>
      <c r="Q3083">
        <f t="shared" ref="Q3083:Q3146" si="292">P3083-M3083</f>
        <v>82.5</v>
      </c>
      <c r="R3083" s="33">
        <f t="shared" ref="R3083:R3146" si="293">Q3083*G3083</f>
        <v>29947.5</v>
      </c>
    </row>
    <row r="3084" spans="1:18" x14ac:dyDescent="0.35">
      <c r="A3084" t="s">
        <v>390</v>
      </c>
      <c r="B3084" s="29" t="s">
        <v>313</v>
      </c>
      <c r="C3084" s="22">
        <v>44421</v>
      </c>
      <c r="D3084" s="30" t="s">
        <v>110</v>
      </c>
      <c r="E3084" s="30" t="s">
        <v>111</v>
      </c>
      <c r="F3084" s="29" t="s">
        <v>236</v>
      </c>
      <c r="G3084" s="32">
        <v>100.28</v>
      </c>
      <c r="H3084" s="22">
        <v>44409</v>
      </c>
      <c r="I3084" s="23">
        <v>44423</v>
      </c>
      <c r="J3084">
        <f t="shared" si="288"/>
        <v>15</v>
      </c>
      <c r="K3084" s="2">
        <f t="shared" si="289"/>
        <v>44416</v>
      </c>
      <c r="L3084" s="9">
        <f t="shared" si="290"/>
        <v>15</v>
      </c>
      <c r="M3084" s="2">
        <f t="shared" si="291"/>
        <v>44416</v>
      </c>
      <c r="N3084" s="22">
        <v>44421</v>
      </c>
      <c r="O3084" s="22">
        <v>44501</v>
      </c>
      <c r="P3084" s="22">
        <v>44498.5</v>
      </c>
      <c r="Q3084">
        <f t="shared" si="292"/>
        <v>82.5</v>
      </c>
      <c r="R3084" s="33">
        <f t="shared" si="293"/>
        <v>8273.1</v>
      </c>
    </row>
    <row r="3085" spans="1:18" x14ac:dyDescent="0.35">
      <c r="A3085" t="s">
        <v>390</v>
      </c>
      <c r="B3085" s="29" t="s">
        <v>313</v>
      </c>
      <c r="C3085" s="22">
        <v>44421</v>
      </c>
      <c r="D3085" s="30" t="s">
        <v>201</v>
      </c>
      <c r="E3085" s="30" t="s">
        <v>202</v>
      </c>
      <c r="F3085" s="29" t="s">
        <v>101</v>
      </c>
      <c r="G3085" s="32">
        <v>81.91</v>
      </c>
      <c r="H3085" s="22">
        <v>44409</v>
      </c>
      <c r="I3085" s="23">
        <v>44423</v>
      </c>
      <c r="J3085">
        <f t="shared" si="288"/>
        <v>15</v>
      </c>
      <c r="K3085" s="2">
        <f t="shared" si="289"/>
        <v>44416</v>
      </c>
      <c r="L3085" s="9">
        <f t="shared" si="290"/>
        <v>15</v>
      </c>
      <c r="M3085" s="2">
        <f t="shared" si="291"/>
        <v>44416</v>
      </c>
      <c r="N3085" s="22">
        <v>44421</v>
      </c>
      <c r="O3085" s="22">
        <v>44501</v>
      </c>
      <c r="P3085" s="22">
        <v>44498.5</v>
      </c>
      <c r="Q3085">
        <f t="shared" si="292"/>
        <v>82.5</v>
      </c>
      <c r="R3085" s="33">
        <f t="shared" si="293"/>
        <v>6757.5749999999998</v>
      </c>
    </row>
    <row r="3086" spans="1:18" x14ac:dyDescent="0.35">
      <c r="A3086" t="s">
        <v>390</v>
      </c>
      <c r="B3086" s="29" t="s">
        <v>313</v>
      </c>
      <c r="C3086" s="22">
        <v>44421</v>
      </c>
      <c r="D3086" s="30" t="s">
        <v>110</v>
      </c>
      <c r="E3086" s="30" t="s">
        <v>111</v>
      </c>
      <c r="F3086" s="29" t="s">
        <v>266</v>
      </c>
      <c r="G3086" s="32">
        <v>18.989999999999998</v>
      </c>
      <c r="H3086" s="22">
        <v>44409</v>
      </c>
      <c r="I3086" s="23">
        <v>44423</v>
      </c>
      <c r="J3086">
        <f t="shared" si="288"/>
        <v>15</v>
      </c>
      <c r="K3086" s="2">
        <f t="shared" si="289"/>
        <v>44416</v>
      </c>
      <c r="L3086" s="9">
        <f t="shared" si="290"/>
        <v>15</v>
      </c>
      <c r="M3086" s="2">
        <f t="shared" si="291"/>
        <v>44416</v>
      </c>
      <c r="N3086" s="22">
        <v>44421</v>
      </c>
      <c r="O3086" s="22">
        <v>44501</v>
      </c>
      <c r="P3086" s="22">
        <v>44498.5</v>
      </c>
      <c r="Q3086">
        <f t="shared" si="292"/>
        <v>82.5</v>
      </c>
      <c r="R3086" s="33">
        <f t="shared" si="293"/>
        <v>1566.675</v>
      </c>
    </row>
    <row r="3087" spans="1:18" x14ac:dyDescent="0.35">
      <c r="A3087" t="s">
        <v>390</v>
      </c>
      <c r="B3087" s="29" t="s">
        <v>313</v>
      </c>
      <c r="C3087" s="22">
        <v>44421</v>
      </c>
      <c r="D3087" s="30" t="s">
        <v>347</v>
      </c>
      <c r="E3087" s="30" t="s">
        <v>348</v>
      </c>
      <c r="F3087" s="29" t="s">
        <v>316</v>
      </c>
      <c r="G3087" s="32">
        <v>11.3</v>
      </c>
      <c r="H3087" s="22">
        <v>44409</v>
      </c>
      <c r="I3087" s="23">
        <v>44423</v>
      </c>
      <c r="J3087">
        <f t="shared" si="288"/>
        <v>15</v>
      </c>
      <c r="K3087" s="2">
        <f t="shared" si="289"/>
        <v>44416</v>
      </c>
      <c r="L3087" s="9">
        <f t="shared" si="290"/>
        <v>15</v>
      </c>
      <c r="M3087" s="2">
        <f t="shared" si="291"/>
        <v>44416</v>
      </c>
      <c r="N3087" s="22">
        <v>44421</v>
      </c>
      <c r="O3087" s="22">
        <v>44501</v>
      </c>
      <c r="P3087" s="22">
        <v>44498.5</v>
      </c>
      <c r="Q3087">
        <f t="shared" si="292"/>
        <v>82.5</v>
      </c>
      <c r="R3087" s="33">
        <f t="shared" si="293"/>
        <v>932.25000000000011</v>
      </c>
    </row>
    <row r="3088" spans="1:18" x14ac:dyDescent="0.35">
      <c r="A3088" t="s">
        <v>390</v>
      </c>
      <c r="B3088" s="29" t="s">
        <v>313</v>
      </c>
      <c r="C3088" s="22">
        <v>44421</v>
      </c>
      <c r="D3088" s="30" t="s">
        <v>110</v>
      </c>
      <c r="E3088" s="30" t="s">
        <v>111</v>
      </c>
      <c r="F3088" s="29" t="s">
        <v>252</v>
      </c>
      <c r="G3088" s="32">
        <v>233.9</v>
      </c>
      <c r="H3088" s="22">
        <v>44409</v>
      </c>
      <c r="I3088" s="23">
        <v>44423</v>
      </c>
      <c r="J3088">
        <f t="shared" si="288"/>
        <v>15</v>
      </c>
      <c r="K3088" s="2">
        <f t="shared" si="289"/>
        <v>44416</v>
      </c>
      <c r="L3088" s="9">
        <f t="shared" si="290"/>
        <v>15</v>
      </c>
      <c r="M3088" s="2">
        <f t="shared" si="291"/>
        <v>44416</v>
      </c>
      <c r="N3088" s="22">
        <v>44421</v>
      </c>
      <c r="O3088" s="22">
        <v>44501</v>
      </c>
      <c r="P3088" s="22">
        <v>44498.5</v>
      </c>
      <c r="Q3088">
        <f t="shared" si="292"/>
        <v>82.5</v>
      </c>
      <c r="R3088" s="33">
        <f t="shared" si="293"/>
        <v>19296.75</v>
      </c>
    </row>
    <row r="3089" spans="1:18" x14ac:dyDescent="0.35">
      <c r="A3089" t="s">
        <v>390</v>
      </c>
      <c r="B3089" s="29" t="s">
        <v>313</v>
      </c>
      <c r="C3089" s="22">
        <v>44421</v>
      </c>
      <c r="D3089" s="30" t="s">
        <v>110</v>
      </c>
      <c r="E3089" s="30" t="s">
        <v>111</v>
      </c>
      <c r="F3089" s="29" t="s">
        <v>242</v>
      </c>
      <c r="G3089" s="32">
        <v>117.02000000000001</v>
      </c>
      <c r="H3089" s="22">
        <v>44409</v>
      </c>
      <c r="I3089" s="23">
        <v>44423</v>
      </c>
      <c r="J3089">
        <f t="shared" si="288"/>
        <v>15</v>
      </c>
      <c r="K3089" s="2">
        <f t="shared" si="289"/>
        <v>44416</v>
      </c>
      <c r="L3089" s="9">
        <f t="shared" si="290"/>
        <v>15</v>
      </c>
      <c r="M3089" s="2">
        <f t="shared" si="291"/>
        <v>44416</v>
      </c>
      <c r="N3089" s="22">
        <v>44421</v>
      </c>
      <c r="O3089" s="22">
        <v>44501</v>
      </c>
      <c r="P3089" s="22">
        <v>44498.5</v>
      </c>
      <c r="Q3089">
        <f t="shared" si="292"/>
        <v>82.5</v>
      </c>
      <c r="R3089" s="33">
        <f t="shared" si="293"/>
        <v>9654.1500000000015</v>
      </c>
    </row>
    <row r="3090" spans="1:18" x14ac:dyDescent="0.35">
      <c r="A3090" t="s">
        <v>390</v>
      </c>
      <c r="B3090" s="29" t="s">
        <v>313</v>
      </c>
      <c r="C3090" s="22">
        <v>44421</v>
      </c>
      <c r="D3090" s="30" t="s">
        <v>358</v>
      </c>
      <c r="E3090" s="30" t="s">
        <v>359</v>
      </c>
      <c r="F3090" s="29" t="s">
        <v>360</v>
      </c>
      <c r="G3090" s="32">
        <v>13.69</v>
      </c>
      <c r="H3090" s="22">
        <v>44409</v>
      </c>
      <c r="I3090" s="23">
        <v>44423</v>
      </c>
      <c r="J3090">
        <f t="shared" si="288"/>
        <v>15</v>
      </c>
      <c r="K3090" s="2">
        <f t="shared" si="289"/>
        <v>44416</v>
      </c>
      <c r="L3090" s="9">
        <f t="shared" si="290"/>
        <v>15</v>
      </c>
      <c r="M3090" s="2">
        <f t="shared" si="291"/>
        <v>44416</v>
      </c>
      <c r="N3090" s="22">
        <v>44421</v>
      </c>
      <c r="O3090" s="22">
        <v>44501</v>
      </c>
      <c r="P3090" s="22">
        <v>44498.5</v>
      </c>
      <c r="Q3090">
        <f t="shared" si="292"/>
        <v>82.5</v>
      </c>
      <c r="R3090" s="33">
        <f t="shared" si="293"/>
        <v>1129.425</v>
      </c>
    </row>
    <row r="3091" spans="1:18" x14ac:dyDescent="0.35">
      <c r="A3091" t="s">
        <v>390</v>
      </c>
      <c r="B3091" s="29" t="s">
        <v>313</v>
      </c>
      <c r="C3091" s="22">
        <v>44421</v>
      </c>
      <c r="D3091" s="30" t="s">
        <v>361</v>
      </c>
      <c r="E3091" s="30" t="s">
        <v>362</v>
      </c>
      <c r="F3091" s="29" t="s">
        <v>363</v>
      </c>
      <c r="G3091" s="32">
        <v>23.65</v>
      </c>
      <c r="H3091" s="22">
        <v>44409</v>
      </c>
      <c r="I3091" s="23">
        <v>44423</v>
      </c>
      <c r="J3091">
        <f t="shared" si="288"/>
        <v>15</v>
      </c>
      <c r="K3091" s="2">
        <f t="shared" si="289"/>
        <v>44416</v>
      </c>
      <c r="L3091" s="9">
        <f t="shared" si="290"/>
        <v>15</v>
      </c>
      <c r="M3091" s="2">
        <f t="shared" si="291"/>
        <v>44416</v>
      </c>
      <c r="N3091" s="22">
        <v>44421</v>
      </c>
      <c r="O3091" s="22">
        <v>44501</v>
      </c>
      <c r="P3091" s="22">
        <v>44498.5</v>
      </c>
      <c r="Q3091">
        <f t="shared" si="292"/>
        <v>82.5</v>
      </c>
      <c r="R3091" s="33">
        <f t="shared" si="293"/>
        <v>1951.1249999999998</v>
      </c>
    </row>
    <row r="3092" spans="1:18" x14ac:dyDescent="0.35">
      <c r="A3092" t="s">
        <v>390</v>
      </c>
      <c r="B3092" s="29" t="s">
        <v>313</v>
      </c>
      <c r="C3092" s="22">
        <v>44421</v>
      </c>
      <c r="D3092" s="30" t="s">
        <v>201</v>
      </c>
      <c r="E3092" s="30" t="s">
        <v>202</v>
      </c>
      <c r="F3092" s="29" t="s">
        <v>364</v>
      </c>
      <c r="G3092" s="32">
        <v>6.81</v>
      </c>
      <c r="H3092" s="22">
        <v>44409</v>
      </c>
      <c r="I3092" s="23">
        <v>44423</v>
      </c>
      <c r="J3092">
        <f t="shared" si="288"/>
        <v>15</v>
      </c>
      <c r="K3092" s="2">
        <f t="shared" si="289"/>
        <v>44416</v>
      </c>
      <c r="L3092" s="9">
        <f t="shared" si="290"/>
        <v>15</v>
      </c>
      <c r="M3092" s="2">
        <f t="shared" si="291"/>
        <v>44416</v>
      </c>
      <c r="N3092" s="22">
        <v>44421</v>
      </c>
      <c r="O3092" s="22">
        <v>44501</v>
      </c>
      <c r="P3092" s="22">
        <v>44498.5</v>
      </c>
      <c r="Q3092">
        <f t="shared" si="292"/>
        <v>82.5</v>
      </c>
      <c r="R3092" s="33">
        <f t="shared" si="293"/>
        <v>561.82499999999993</v>
      </c>
    </row>
    <row r="3093" spans="1:18" x14ac:dyDescent="0.35">
      <c r="A3093" t="s">
        <v>395</v>
      </c>
      <c r="B3093" s="29" t="s">
        <v>313</v>
      </c>
      <c r="C3093" s="22">
        <v>44439</v>
      </c>
      <c r="D3093" s="30" t="s">
        <v>90</v>
      </c>
      <c r="E3093" s="30" t="s">
        <v>91</v>
      </c>
      <c r="F3093" s="29" t="s">
        <v>89</v>
      </c>
      <c r="G3093" s="32">
        <v>1.41</v>
      </c>
      <c r="H3093" s="22">
        <v>44424</v>
      </c>
      <c r="I3093" s="23">
        <v>44439</v>
      </c>
      <c r="J3093">
        <f t="shared" si="288"/>
        <v>16</v>
      </c>
      <c r="K3093" s="2">
        <f t="shared" si="289"/>
        <v>44431.5</v>
      </c>
      <c r="L3093" s="9">
        <f t="shared" si="290"/>
        <v>16</v>
      </c>
      <c r="M3093" s="2">
        <f t="shared" si="291"/>
        <v>44431.5</v>
      </c>
      <c r="N3093" s="22">
        <v>44439</v>
      </c>
      <c r="O3093" s="22">
        <v>44440</v>
      </c>
      <c r="P3093" s="22">
        <v>44439.5</v>
      </c>
      <c r="Q3093">
        <f t="shared" si="292"/>
        <v>8</v>
      </c>
      <c r="R3093" s="33">
        <f t="shared" si="293"/>
        <v>11.28</v>
      </c>
    </row>
    <row r="3094" spans="1:18" x14ac:dyDescent="0.35">
      <c r="A3094" t="s">
        <v>395</v>
      </c>
      <c r="B3094" s="29" t="s">
        <v>313</v>
      </c>
      <c r="C3094" s="22">
        <v>44439</v>
      </c>
      <c r="D3094" s="30" t="s">
        <v>92</v>
      </c>
      <c r="E3094" s="30" t="s">
        <v>93</v>
      </c>
      <c r="F3094" s="29" t="s">
        <v>89</v>
      </c>
      <c r="G3094" s="32">
        <v>1.41</v>
      </c>
      <c r="H3094" s="22">
        <v>44424</v>
      </c>
      <c r="I3094" s="23">
        <v>44439</v>
      </c>
      <c r="J3094">
        <f t="shared" si="288"/>
        <v>16</v>
      </c>
      <c r="K3094" s="2">
        <f t="shared" si="289"/>
        <v>44431.5</v>
      </c>
      <c r="L3094" s="9">
        <f t="shared" si="290"/>
        <v>16</v>
      </c>
      <c r="M3094" s="2">
        <f t="shared" si="291"/>
        <v>44431.5</v>
      </c>
      <c r="N3094" s="22">
        <v>44439</v>
      </c>
      <c r="O3094" s="22">
        <v>44440</v>
      </c>
      <c r="P3094" s="22">
        <v>44439.5</v>
      </c>
      <c r="Q3094">
        <f t="shared" si="292"/>
        <v>8</v>
      </c>
      <c r="R3094" s="33">
        <f t="shared" si="293"/>
        <v>11.28</v>
      </c>
    </row>
    <row r="3095" spans="1:18" x14ac:dyDescent="0.35">
      <c r="A3095" t="s">
        <v>395</v>
      </c>
      <c r="B3095" s="29" t="s">
        <v>313</v>
      </c>
      <c r="C3095" s="22">
        <v>44439</v>
      </c>
      <c r="D3095" s="30" t="s">
        <v>87</v>
      </c>
      <c r="E3095" s="30" t="s">
        <v>88</v>
      </c>
      <c r="F3095" s="29" t="s">
        <v>89</v>
      </c>
      <c r="G3095" s="32">
        <v>344.40999999999997</v>
      </c>
      <c r="H3095" s="22">
        <v>44424</v>
      </c>
      <c r="I3095" s="23">
        <v>44439</v>
      </c>
      <c r="J3095">
        <f t="shared" si="288"/>
        <v>16</v>
      </c>
      <c r="K3095" s="2">
        <f t="shared" si="289"/>
        <v>44431.5</v>
      </c>
      <c r="L3095" s="9">
        <f t="shared" si="290"/>
        <v>16</v>
      </c>
      <c r="M3095" s="2">
        <f t="shared" si="291"/>
        <v>44431.5</v>
      </c>
      <c r="N3095" s="22">
        <v>44439</v>
      </c>
      <c r="O3095" s="22">
        <v>44440</v>
      </c>
      <c r="P3095" s="22">
        <v>44439.5</v>
      </c>
      <c r="Q3095">
        <f t="shared" si="292"/>
        <v>8</v>
      </c>
      <c r="R3095" s="33">
        <f t="shared" si="293"/>
        <v>2755.2799999999997</v>
      </c>
    </row>
    <row r="3096" spans="1:18" x14ac:dyDescent="0.35">
      <c r="A3096" t="s">
        <v>395</v>
      </c>
      <c r="B3096" s="29" t="s">
        <v>313</v>
      </c>
      <c r="C3096" s="22">
        <v>44439</v>
      </c>
      <c r="D3096" s="30" t="s">
        <v>90</v>
      </c>
      <c r="E3096" s="30" t="s">
        <v>91</v>
      </c>
      <c r="F3096" s="29" t="s">
        <v>89</v>
      </c>
      <c r="G3096" s="32">
        <v>33.760000000000005</v>
      </c>
      <c r="H3096" s="22">
        <v>44424</v>
      </c>
      <c r="I3096" s="23">
        <v>44439</v>
      </c>
      <c r="J3096">
        <f t="shared" si="288"/>
        <v>16</v>
      </c>
      <c r="K3096" s="2">
        <f t="shared" si="289"/>
        <v>44431.5</v>
      </c>
      <c r="L3096" s="9">
        <f t="shared" si="290"/>
        <v>16</v>
      </c>
      <c r="M3096" s="2">
        <f t="shared" si="291"/>
        <v>44431.5</v>
      </c>
      <c r="N3096" s="22">
        <v>44439</v>
      </c>
      <c r="O3096" s="22">
        <v>44440</v>
      </c>
      <c r="P3096" s="22">
        <v>44439.5</v>
      </c>
      <c r="Q3096">
        <f t="shared" si="292"/>
        <v>8</v>
      </c>
      <c r="R3096" s="33">
        <f t="shared" si="293"/>
        <v>270.08000000000004</v>
      </c>
    </row>
    <row r="3097" spans="1:18" x14ac:dyDescent="0.35">
      <c r="A3097" t="s">
        <v>395</v>
      </c>
      <c r="B3097" s="29" t="s">
        <v>313</v>
      </c>
      <c r="C3097" s="22">
        <v>44439</v>
      </c>
      <c r="D3097" s="30" t="s">
        <v>92</v>
      </c>
      <c r="E3097" s="30" t="s">
        <v>93</v>
      </c>
      <c r="F3097" s="29" t="s">
        <v>89</v>
      </c>
      <c r="G3097" s="32">
        <v>33.760000000000005</v>
      </c>
      <c r="H3097" s="22">
        <v>44424</v>
      </c>
      <c r="I3097" s="23">
        <v>44439</v>
      </c>
      <c r="J3097">
        <f t="shared" si="288"/>
        <v>16</v>
      </c>
      <c r="K3097" s="2">
        <f t="shared" si="289"/>
        <v>44431.5</v>
      </c>
      <c r="L3097" s="9">
        <f t="shared" si="290"/>
        <v>16</v>
      </c>
      <c r="M3097" s="2">
        <f t="shared" si="291"/>
        <v>44431.5</v>
      </c>
      <c r="N3097" s="22">
        <v>44439</v>
      </c>
      <c r="O3097" s="22">
        <v>44440</v>
      </c>
      <c r="P3097" s="22">
        <v>44439.5</v>
      </c>
      <c r="Q3097">
        <f t="shared" si="292"/>
        <v>8</v>
      </c>
      <c r="R3097" s="33">
        <f t="shared" si="293"/>
        <v>270.08000000000004</v>
      </c>
    </row>
    <row r="3098" spans="1:18" x14ac:dyDescent="0.35">
      <c r="A3098" t="s">
        <v>395</v>
      </c>
      <c r="B3098" s="29" t="s">
        <v>313</v>
      </c>
      <c r="C3098" s="22">
        <v>44439</v>
      </c>
      <c r="D3098" s="30" t="s">
        <v>99</v>
      </c>
      <c r="E3098" s="30" t="s">
        <v>100</v>
      </c>
      <c r="F3098" s="29" t="s">
        <v>109</v>
      </c>
      <c r="G3098" s="32">
        <v>40</v>
      </c>
      <c r="H3098" s="22">
        <v>44424</v>
      </c>
      <c r="I3098" s="23">
        <v>44439</v>
      </c>
      <c r="J3098">
        <f t="shared" si="288"/>
        <v>16</v>
      </c>
      <c r="K3098" s="2">
        <f t="shared" si="289"/>
        <v>44431.5</v>
      </c>
      <c r="L3098" s="9">
        <f t="shared" si="290"/>
        <v>16</v>
      </c>
      <c r="M3098" s="2">
        <f t="shared" si="291"/>
        <v>44431.5</v>
      </c>
      <c r="N3098" s="22">
        <v>44439</v>
      </c>
      <c r="O3098" s="22">
        <v>44442</v>
      </c>
      <c r="P3098" s="22">
        <v>44441.5</v>
      </c>
      <c r="Q3098">
        <f t="shared" si="292"/>
        <v>10</v>
      </c>
      <c r="R3098" s="33">
        <f t="shared" si="293"/>
        <v>400</v>
      </c>
    </row>
    <row r="3099" spans="1:18" x14ac:dyDescent="0.35">
      <c r="A3099" t="s">
        <v>395</v>
      </c>
      <c r="B3099" s="29" t="s">
        <v>313</v>
      </c>
      <c r="C3099" s="22">
        <v>44439</v>
      </c>
      <c r="D3099" s="30" t="s">
        <v>87</v>
      </c>
      <c r="E3099" s="30" t="s">
        <v>88</v>
      </c>
      <c r="F3099" s="29" t="s">
        <v>89</v>
      </c>
      <c r="G3099" s="32">
        <v>256.07</v>
      </c>
      <c r="H3099" s="22">
        <v>44424</v>
      </c>
      <c r="I3099" s="23">
        <v>44439</v>
      </c>
      <c r="J3099">
        <f t="shared" si="288"/>
        <v>16</v>
      </c>
      <c r="K3099" s="2">
        <f t="shared" si="289"/>
        <v>44431.5</v>
      </c>
      <c r="L3099" s="9">
        <f t="shared" si="290"/>
        <v>16</v>
      </c>
      <c r="M3099" s="2">
        <f t="shared" si="291"/>
        <v>44431.5</v>
      </c>
      <c r="N3099" s="22">
        <v>44439</v>
      </c>
      <c r="O3099" s="22">
        <v>44440</v>
      </c>
      <c r="P3099" s="22">
        <v>44439.5</v>
      </c>
      <c r="Q3099">
        <f t="shared" si="292"/>
        <v>8</v>
      </c>
      <c r="R3099" s="33">
        <f t="shared" si="293"/>
        <v>2048.56</v>
      </c>
    </row>
    <row r="3100" spans="1:18" x14ac:dyDescent="0.35">
      <c r="A3100" t="s">
        <v>395</v>
      </c>
      <c r="B3100" s="29" t="s">
        <v>313</v>
      </c>
      <c r="C3100" s="22">
        <v>44439</v>
      </c>
      <c r="D3100" s="30" t="s">
        <v>90</v>
      </c>
      <c r="E3100" s="30" t="s">
        <v>91</v>
      </c>
      <c r="F3100" s="29" t="s">
        <v>89</v>
      </c>
      <c r="G3100" s="32">
        <v>83.789999999999992</v>
      </c>
      <c r="H3100" s="22">
        <v>44424</v>
      </c>
      <c r="I3100" s="23">
        <v>44439</v>
      </c>
      <c r="J3100">
        <f t="shared" si="288"/>
        <v>16</v>
      </c>
      <c r="K3100" s="2">
        <f t="shared" si="289"/>
        <v>44431.5</v>
      </c>
      <c r="L3100" s="9">
        <f t="shared" si="290"/>
        <v>16</v>
      </c>
      <c r="M3100" s="2">
        <f t="shared" si="291"/>
        <v>44431.5</v>
      </c>
      <c r="N3100" s="22">
        <v>44439</v>
      </c>
      <c r="O3100" s="22">
        <v>44440</v>
      </c>
      <c r="P3100" s="22">
        <v>44439.5</v>
      </c>
      <c r="Q3100">
        <f t="shared" si="292"/>
        <v>8</v>
      </c>
      <c r="R3100" s="33">
        <f t="shared" si="293"/>
        <v>670.31999999999994</v>
      </c>
    </row>
    <row r="3101" spans="1:18" x14ac:dyDescent="0.35">
      <c r="A3101" t="s">
        <v>395</v>
      </c>
      <c r="B3101" s="29" t="s">
        <v>313</v>
      </c>
      <c r="C3101" s="22">
        <v>44439</v>
      </c>
      <c r="D3101" s="30" t="s">
        <v>92</v>
      </c>
      <c r="E3101" s="30" t="s">
        <v>93</v>
      </c>
      <c r="F3101" s="29" t="s">
        <v>89</v>
      </c>
      <c r="G3101" s="32">
        <v>83.789999999999992</v>
      </c>
      <c r="H3101" s="22">
        <v>44424</v>
      </c>
      <c r="I3101" s="23">
        <v>44439</v>
      </c>
      <c r="J3101">
        <f t="shared" si="288"/>
        <v>16</v>
      </c>
      <c r="K3101" s="2">
        <f t="shared" si="289"/>
        <v>44431.5</v>
      </c>
      <c r="L3101" s="9">
        <f t="shared" si="290"/>
        <v>16</v>
      </c>
      <c r="M3101" s="2">
        <f t="shared" si="291"/>
        <v>44431.5</v>
      </c>
      <c r="N3101" s="22">
        <v>44439</v>
      </c>
      <c r="O3101" s="22">
        <v>44440</v>
      </c>
      <c r="P3101" s="22">
        <v>44439.5</v>
      </c>
      <c r="Q3101">
        <f t="shared" si="292"/>
        <v>8</v>
      </c>
      <c r="R3101" s="33">
        <f t="shared" si="293"/>
        <v>670.31999999999994</v>
      </c>
    </row>
    <row r="3102" spans="1:18" x14ac:dyDescent="0.35">
      <c r="A3102" t="s">
        <v>395</v>
      </c>
      <c r="B3102" s="29" t="s">
        <v>313</v>
      </c>
      <c r="C3102" s="22">
        <v>44439</v>
      </c>
      <c r="D3102" s="30" t="s">
        <v>99</v>
      </c>
      <c r="E3102" s="30" t="s">
        <v>100</v>
      </c>
      <c r="F3102" s="29" t="s">
        <v>109</v>
      </c>
      <c r="G3102" s="32">
        <v>197</v>
      </c>
      <c r="H3102" s="22">
        <v>44424</v>
      </c>
      <c r="I3102" s="23">
        <v>44439</v>
      </c>
      <c r="J3102">
        <f t="shared" si="288"/>
        <v>16</v>
      </c>
      <c r="K3102" s="2">
        <f t="shared" si="289"/>
        <v>44431.5</v>
      </c>
      <c r="L3102" s="9">
        <f t="shared" si="290"/>
        <v>16</v>
      </c>
      <c r="M3102" s="2">
        <f t="shared" si="291"/>
        <v>44431.5</v>
      </c>
      <c r="N3102" s="22">
        <v>44439</v>
      </c>
      <c r="O3102" s="22">
        <v>44442</v>
      </c>
      <c r="P3102" s="22">
        <v>44441.5</v>
      </c>
      <c r="Q3102">
        <f t="shared" si="292"/>
        <v>10</v>
      </c>
      <c r="R3102" s="33">
        <f t="shared" si="293"/>
        <v>1970</v>
      </c>
    </row>
    <row r="3103" spans="1:18" x14ac:dyDescent="0.35">
      <c r="A3103" t="s">
        <v>395</v>
      </c>
      <c r="B3103" s="29" t="s">
        <v>313</v>
      </c>
      <c r="C3103" s="22">
        <v>44439</v>
      </c>
      <c r="D3103" s="30" t="s">
        <v>87</v>
      </c>
      <c r="E3103" s="30" t="s">
        <v>88</v>
      </c>
      <c r="F3103" s="29" t="s">
        <v>89</v>
      </c>
      <c r="G3103" s="32">
        <v>372.8</v>
      </c>
      <c r="H3103" s="22">
        <v>44424</v>
      </c>
      <c r="I3103" s="23">
        <v>44439</v>
      </c>
      <c r="J3103">
        <f t="shared" si="288"/>
        <v>16</v>
      </c>
      <c r="K3103" s="2">
        <f t="shared" si="289"/>
        <v>44431.5</v>
      </c>
      <c r="L3103" s="9">
        <f t="shared" si="290"/>
        <v>16</v>
      </c>
      <c r="M3103" s="2">
        <f t="shared" si="291"/>
        <v>44431.5</v>
      </c>
      <c r="N3103" s="22">
        <v>44439</v>
      </c>
      <c r="O3103" s="22">
        <v>44440</v>
      </c>
      <c r="P3103" s="22">
        <v>44439.5</v>
      </c>
      <c r="Q3103">
        <f t="shared" si="292"/>
        <v>8</v>
      </c>
      <c r="R3103" s="33">
        <f t="shared" si="293"/>
        <v>2982.4</v>
      </c>
    </row>
    <row r="3104" spans="1:18" x14ac:dyDescent="0.35">
      <c r="A3104" t="s">
        <v>395</v>
      </c>
      <c r="B3104" s="29" t="s">
        <v>313</v>
      </c>
      <c r="C3104" s="22">
        <v>44439</v>
      </c>
      <c r="D3104" s="30" t="s">
        <v>90</v>
      </c>
      <c r="E3104" s="30" t="s">
        <v>91</v>
      </c>
      <c r="F3104" s="29" t="s">
        <v>89</v>
      </c>
      <c r="G3104" s="32">
        <v>35.68</v>
      </c>
      <c r="H3104" s="22">
        <v>44424</v>
      </c>
      <c r="I3104" s="23">
        <v>44439</v>
      </c>
      <c r="J3104">
        <f t="shared" si="288"/>
        <v>16</v>
      </c>
      <c r="K3104" s="2">
        <f t="shared" si="289"/>
        <v>44431.5</v>
      </c>
      <c r="L3104" s="9">
        <f t="shared" si="290"/>
        <v>16</v>
      </c>
      <c r="M3104" s="2">
        <f t="shared" si="291"/>
        <v>44431.5</v>
      </c>
      <c r="N3104" s="22">
        <v>44439</v>
      </c>
      <c r="O3104" s="22">
        <v>44440</v>
      </c>
      <c r="P3104" s="22">
        <v>44439.5</v>
      </c>
      <c r="Q3104">
        <f t="shared" si="292"/>
        <v>8</v>
      </c>
      <c r="R3104" s="33">
        <f t="shared" si="293"/>
        <v>285.44</v>
      </c>
    </row>
    <row r="3105" spans="1:18" x14ac:dyDescent="0.35">
      <c r="A3105" t="s">
        <v>395</v>
      </c>
      <c r="B3105" s="29" t="s">
        <v>313</v>
      </c>
      <c r="C3105" s="22">
        <v>44439</v>
      </c>
      <c r="D3105" s="30" t="s">
        <v>92</v>
      </c>
      <c r="E3105" s="30" t="s">
        <v>93</v>
      </c>
      <c r="F3105" s="29" t="s">
        <v>89</v>
      </c>
      <c r="G3105" s="32">
        <v>35.68</v>
      </c>
      <c r="H3105" s="22">
        <v>44424</v>
      </c>
      <c r="I3105" s="23">
        <v>44439</v>
      </c>
      <c r="J3105">
        <f t="shared" si="288"/>
        <v>16</v>
      </c>
      <c r="K3105" s="2">
        <f t="shared" si="289"/>
        <v>44431.5</v>
      </c>
      <c r="L3105" s="9">
        <f t="shared" si="290"/>
        <v>16</v>
      </c>
      <c r="M3105" s="2">
        <f t="shared" si="291"/>
        <v>44431.5</v>
      </c>
      <c r="N3105" s="22">
        <v>44439</v>
      </c>
      <c r="O3105" s="22">
        <v>44440</v>
      </c>
      <c r="P3105" s="22">
        <v>44439.5</v>
      </c>
      <c r="Q3105">
        <f t="shared" si="292"/>
        <v>8</v>
      </c>
      <c r="R3105" s="33">
        <f t="shared" si="293"/>
        <v>285.44</v>
      </c>
    </row>
    <row r="3106" spans="1:18" x14ac:dyDescent="0.35">
      <c r="A3106" t="s">
        <v>395</v>
      </c>
      <c r="B3106" s="29" t="s">
        <v>313</v>
      </c>
      <c r="C3106" s="22">
        <v>44439</v>
      </c>
      <c r="D3106" s="30" t="s">
        <v>99</v>
      </c>
      <c r="E3106" s="30" t="s">
        <v>100</v>
      </c>
      <c r="F3106" s="29" t="s">
        <v>109</v>
      </c>
      <c r="G3106" s="32">
        <v>101</v>
      </c>
      <c r="H3106" s="22">
        <v>44424</v>
      </c>
      <c r="I3106" s="23">
        <v>44439</v>
      </c>
      <c r="J3106">
        <f t="shared" si="288"/>
        <v>16</v>
      </c>
      <c r="K3106" s="2">
        <f t="shared" si="289"/>
        <v>44431.5</v>
      </c>
      <c r="L3106" s="9">
        <f t="shared" si="290"/>
        <v>16</v>
      </c>
      <c r="M3106" s="2">
        <f t="shared" si="291"/>
        <v>44431.5</v>
      </c>
      <c r="N3106" s="22">
        <v>44439</v>
      </c>
      <c r="O3106" s="22">
        <v>44442</v>
      </c>
      <c r="P3106" s="22">
        <v>44441.5</v>
      </c>
      <c r="Q3106">
        <f t="shared" si="292"/>
        <v>10</v>
      </c>
      <c r="R3106" s="33">
        <f t="shared" si="293"/>
        <v>1010</v>
      </c>
    </row>
    <row r="3107" spans="1:18" x14ac:dyDescent="0.35">
      <c r="A3107" t="s">
        <v>395</v>
      </c>
      <c r="B3107" s="29" t="s">
        <v>313</v>
      </c>
      <c r="C3107" s="22">
        <v>44439</v>
      </c>
      <c r="D3107" s="30" t="s">
        <v>87</v>
      </c>
      <c r="E3107" s="30" t="s">
        <v>88</v>
      </c>
      <c r="F3107" s="29" t="s">
        <v>89</v>
      </c>
      <c r="G3107" s="32">
        <v>253.94</v>
      </c>
      <c r="H3107" s="22">
        <v>44424</v>
      </c>
      <c r="I3107" s="23">
        <v>44439</v>
      </c>
      <c r="J3107">
        <f t="shared" si="288"/>
        <v>16</v>
      </c>
      <c r="K3107" s="2">
        <f t="shared" si="289"/>
        <v>44431.5</v>
      </c>
      <c r="L3107" s="9">
        <f t="shared" si="290"/>
        <v>16</v>
      </c>
      <c r="M3107" s="2">
        <f t="shared" si="291"/>
        <v>44431.5</v>
      </c>
      <c r="N3107" s="22">
        <v>44439</v>
      </c>
      <c r="O3107" s="22">
        <v>44440</v>
      </c>
      <c r="P3107" s="22">
        <v>44439.5</v>
      </c>
      <c r="Q3107">
        <f t="shared" si="292"/>
        <v>8</v>
      </c>
      <c r="R3107" s="33">
        <f t="shared" si="293"/>
        <v>2031.52</v>
      </c>
    </row>
    <row r="3108" spans="1:18" x14ac:dyDescent="0.35">
      <c r="A3108" t="s">
        <v>395</v>
      </c>
      <c r="B3108" s="29" t="s">
        <v>313</v>
      </c>
      <c r="C3108" s="22">
        <v>44439</v>
      </c>
      <c r="D3108" s="30" t="s">
        <v>90</v>
      </c>
      <c r="E3108" s="30" t="s">
        <v>91</v>
      </c>
      <c r="F3108" s="29" t="s">
        <v>89</v>
      </c>
      <c r="G3108" s="32">
        <v>37.01</v>
      </c>
      <c r="H3108" s="22">
        <v>44424</v>
      </c>
      <c r="I3108" s="23">
        <v>44439</v>
      </c>
      <c r="J3108">
        <f t="shared" si="288"/>
        <v>16</v>
      </c>
      <c r="K3108" s="2">
        <f t="shared" si="289"/>
        <v>44431.5</v>
      </c>
      <c r="L3108" s="9">
        <f t="shared" si="290"/>
        <v>16</v>
      </c>
      <c r="M3108" s="2">
        <f t="shared" si="291"/>
        <v>44431.5</v>
      </c>
      <c r="N3108" s="22">
        <v>44439</v>
      </c>
      <c r="O3108" s="22">
        <v>44440</v>
      </c>
      <c r="P3108" s="22">
        <v>44439.5</v>
      </c>
      <c r="Q3108">
        <f t="shared" si="292"/>
        <v>8</v>
      </c>
      <c r="R3108" s="33">
        <f t="shared" si="293"/>
        <v>296.08</v>
      </c>
    </row>
    <row r="3109" spans="1:18" x14ac:dyDescent="0.35">
      <c r="A3109" t="s">
        <v>395</v>
      </c>
      <c r="B3109" s="29" t="s">
        <v>313</v>
      </c>
      <c r="C3109" s="22">
        <v>44439</v>
      </c>
      <c r="D3109" s="30" t="s">
        <v>92</v>
      </c>
      <c r="E3109" s="30" t="s">
        <v>93</v>
      </c>
      <c r="F3109" s="29" t="s">
        <v>89</v>
      </c>
      <c r="G3109" s="32">
        <v>37.01</v>
      </c>
      <c r="H3109" s="22">
        <v>44424</v>
      </c>
      <c r="I3109" s="23">
        <v>44439</v>
      </c>
      <c r="J3109">
        <f t="shared" si="288"/>
        <v>16</v>
      </c>
      <c r="K3109" s="2">
        <f t="shared" si="289"/>
        <v>44431.5</v>
      </c>
      <c r="L3109" s="9">
        <f t="shared" si="290"/>
        <v>16</v>
      </c>
      <c r="M3109" s="2">
        <f t="shared" si="291"/>
        <v>44431.5</v>
      </c>
      <c r="N3109" s="22">
        <v>44439</v>
      </c>
      <c r="O3109" s="22">
        <v>44440</v>
      </c>
      <c r="P3109" s="22">
        <v>44439.5</v>
      </c>
      <c r="Q3109">
        <f t="shared" si="292"/>
        <v>8</v>
      </c>
      <c r="R3109" s="33">
        <f t="shared" si="293"/>
        <v>296.08</v>
      </c>
    </row>
    <row r="3110" spans="1:18" x14ac:dyDescent="0.35">
      <c r="A3110" t="s">
        <v>395</v>
      </c>
      <c r="B3110" s="29" t="s">
        <v>313</v>
      </c>
      <c r="C3110" s="22">
        <v>44439</v>
      </c>
      <c r="D3110" s="30" t="s">
        <v>369</v>
      </c>
      <c r="E3110" s="30" t="s">
        <v>370</v>
      </c>
      <c r="F3110" s="29" t="s">
        <v>89</v>
      </c>
      <c r="G3110" s="32">
        <v>63.24</v>
      </c>
      <c r="H3110" s="22">
        <v>44424</v>
      </c>
      <c r="I3110" s="23">
        <v>44439</v>
      </c>
      <c r="J3110">
        <f t="shared" si="288"/>
        <v>16</v>
      </c>
      <c r="K3110" s="2">
        <f t="shared" si="289"/>
        <v>44431.5</v>
      </c>
      <c r="L3110" s="9">
        <f t="shared" si="290"/>
        <v>16</v>
      </c>
      <c r="M3110" s="2">
        <f t="shared" si="291"/>
        <v>44431.5</v>
      </c>
      <c r="N3110" s="22">
        <v>44439</v>
      </c>
      <c r="O3110" s="22">
        <v>44440</v>
      </c>
      <c r="P3110" s="22">
        <v>44439.5</v>
      </c>
      <c r="Q3110">
        <f t="shared" si="292"/>
        <v>8</v>
      </c>
      <c r="R3110" s="33">
        <f t="shared" si="293"/>
        <v>505.92</v>
      </c>
    </row>
    <row r="3111" spans="1:18" x14ac:dyDescent="0.35">
      <c r="A3111" t="s">
        <v>395</v>
      </c>
      <c r="B3111" s="29" t="s">
        <v>313</v>
      </c>
      <c r="C3111" s="22">
        <v>44439</v>
      </c>
      <c r="D3111" s="30" t="s">
        <v>87</v>
      </c>
      <c r="E3111" s="30" t="s">
        <v>88</v>
      </c>
      <c r="F3111" s="29" t="s">
        <v>89</v>
      </c>
      <c r="G3111" s="32">
        <v>2181</v>
      </c>
      <c r="H3111" s="22">
        <v>44424</v>
      </c>
      <c r="I3111" s="23">
        <v>44439</v>
      </c>
      <c r="J3111">
        <f t="shared" si="288"/>
        <v>16</v>
      </c>
      <c r="K3111" s="2">
        <f t="shared" si="289"/>
        <v>44431.5</v>
      </c>
      <c r="L3111" s="9">
        <f t="shared" si="290"/>
        <v>16</v>
      </c>
      <c r="M3111" s="2">
        <f t="shared" si="291"/>
        <v>44431.5</v>
      </c>
      <c r="N3111" s="22">
        <v>44439</v>
      </c>
      <c r="O3111" s="22">
        <v>44440</v>
      </c>
      <c r="P3111" s="22">
        <v>44439.5</v>
      </c>
      <c r="Q3111">
        <f t="shared" si="292"/>
        <v>8</v>
      </c>
      <c r="R3111" s="33">
        <f t="shared" si="293"/>
        <v>17448</v>
      </c>
    </row>
    <row r="3112" spans="1:18" x14ac:dyDescent="0.35">
      <c r="A3112" t="s">
        <v>395</v>
      </c>
      <c r="B3112" s="29" t="s">
        <v>313</v>
      </c>
      <c r="C3112" s="22">
        <v>44439</v>
      </c>
      <c r="D3112" s="30" t="s">
        <v>90</v>
      </c>
      <c r="E3112" s="30" t="s">
        <v>91</v>
      </c>
      <c r="F3112" s="29" t="s">
        <v>89</v>
      </c>
      <c r="G3112" s="32">
        <v>206.45</v>
      </c>
      <c r="H3112" s="22">
        <v>44424</v>
      </c>
      <c r="I3112" s="23">
        <v>44439</v>
      </c>
      <c r="J3112">
        <f t="shared" si="288"/>
        <v>16</v>
      </c>
      <c r="K3112" s="2">
        <f t="shared" si="289"/>
        <v>44431.5</v>
      </c>
      <c r="L3112" s="9">
        <f t="shared" si="290"/>
        <v>16</v>
      </c>
      <c r="M3112" s="2">
        <f t="shared" si="291"/>
        <v>44431.5</v>
      </c>
      <c r="N3112" s="22">
        <v>44439</v>
      </c>
      <c r="O3112" s="22">
        <v>44440</v>
      </c>
      <c r="P3112" s="22">
        <v>44439.5</v>
      </c>
      <c r="Q3112">
        <f t="shared" si="292"/>
        <v>8</v>
      </c>
      <c r="R3112" s="33">
        <f t="shared" si="293"/>
        <v>1651.6</v>
      </c>
    </row>
    <row r="3113" spans="1:18" x14ac:dyDescent="0.35">
      <c r="A3113" t="s">
        <v>395</v>
      </c>
      <c r="B3113" s="29" t="s">
        <v>313</v>
      </c>
      <c r="C3113" s="22">
        <v>44439</v>
      </c>
      <c r="D3113" s="30" t="s">
        <v>92</v>
      </c>
      <c r="E3113" s="30" t="s">
        <v>93</v>
      </c>
      <c r="F3113" s="29" t="s">
        <v>89</v>
      </c>
      <c r="G3113" s="32">
        <v>206.45</v>
      </c>
      <c r="H3113" s="22">
        <v>44424</v>
      </c>
      <c r="I3113" s="23">
        <v>44439</v>
      </c>
      <c r="J3113">
        <f t="shared" si="288"/>
        <v>16</v>
      </c>
      <c r="K3113" s="2">
        <f t="shared" si="289"/>
        <v>44431.5</v>
      </c>
      <c r="L3113" s="9">
        <f t="shared" si="290"/>
        <v>16</v>
      </c>
      <c r="M3113" s="2">
        <f t="shared" si="291"/>
        <v>44431.5</v>
      </c>
      <c r="N3113" s="22">
        <v>44439</v>
      </c>
      <c r="O3113" s="22">
        <v>44440</v>
      </c>
      <c r="P3113" s="22">
        <v>44439.5</v>
      </c>
      <c r="Q3113">
        <f t="shared" si="292"/>
        <v>8</v>
      </c>
      <c r="R3113" s="33">
        <f t="shared" si="293"/>
        <v>1651.6</v>
      </c>
    </row>
    <row r="3114" spans="1:18" x14ac:dyDescent="0.35">
      <c r="A3114" t="s">
        <v>395</v>
      </c>
      <c r="B3114" s="29" t="s">
        <v>313</v>
      </c>
      <c r="C3114" s="22">
        <v>44439</v>
      </c>
      <c r="D3114" s="30" t="s">
        <v>99</v>
      </c>
      <c r="E3114" s="30" t="s">
        <v>100</v>
      </c>
      <c r="F3114" s="29" t="s">
        <v>109</v>
      </c>
      <c r="G3114" s="32">
        <v>478</v>
      </c>
      <c r="H3114" s="22">
        <v>44424</v>
      </c>
      <c r="I3114" s="23">
        <v>44439</v>
      </c>
      <c r="J3114">
        <f t="shared" si="288"/>
        <v>16</v>
      </c>
      <c r="K3114" s="2">
        <f t="shared" si="289"/>
        <v>44431.5</v>
      </c>
      <c r="L3114" s="9">
        <f t="shared" si="290"/>
        <v>16</v>
      </c>
      <c r="M3114" s="2">
        <f t="shared" si="291"/>
        <v>44431.5</v>
      </c>
      <c r="N3114" s="22">
        <v>44439</v>
      </c>
      <c r="O3114" s="22">
        <v>44442</v>
      </c>
      <c r="P3114" s="22">
        <v>44441.5</v>
      </c>
      <c r="Q3114">
        <f t="shared" si="292"/>
        <v>10</v>
      </c>
      <c r="R3114" s="33">
        <f t="shared" si="293"/>
        <v>4780</v>
      </c>
    </row>
    <row r="3115" spans="1:18" x14ac:dyDescent="0.35">
      <c r="A3115" t="s">
        <v>395</v>
      </c>
      <c r="B3115" s="29" t="s">
        <v>313</v>
      </c>
      <c r="C3115" s="22">
        <v>44439</v>
      </c>
      <c r="D3115" s="30" t="s">
        <v>369</v>
      </c>
      <c r="E3115" s="30" t="s">
        <v>370</v>
      </c>
      <c r="F3115" s="29" t="s">
        <v>89</v>
      </c>
      <c r="G3115" s="32">
        <v>21029.91</v>
      </c>
      <c r="H3115" s="22">
        <v>44424</v>
      </c>
      <c r="I3115" s="23">
        <v>44439</v>
      </c>
      <c r="J3115">
        <f t="shared" si="288"/>
        <v>16</v>
      </c>
      <c r="K3115" s="2">
        <f t="shared" si="289"/>
        <v>44431.5</v>
      </c>
      <c r="L3115" s="9">
        <f t="shared" si="290"/>
        <v>16</v>
      </c>
      <c r="M3115" s="2">
        <f t="shared" si="291"/>
        <v>44431.5</v>
      </c>
      <c r="N3115" s="22">
        <v>44439</v>
      </c>
      <c r="O3115" s="22">
        <v>44440</v>
      </c>
      <c r="P3115" s="22">
        <v>44439.5</v>
      </c>
      <c r="Q3115">
        <f t="shared" si="292"/>
        <v>8</v>
      </c>
      <c r="R3115" s="33">
        <f t="shared" si="293"/>
        <v>168239.28</v>
      </c>
    </row>
    <row r="3116" spans="1:18" x14ac:dyDescent="0.35">
      <c r="A3116" t="s">
        <v>395</v>
      </c>
      <c r="B3116" s="29" t="s">
        <v>313</v>
      </c>
      <c r="C3116" s="22">
        <v>44439</v>
      </c>
      <c r="D3116" s="30" t="s">
        <v>87</v>
      </c>
      <c r="E3116" s="30" t="s">
        <v>88</v>
      </c>
      <c r="F3116" s="29" t="s">
        <v>89</v>
      </c>
      <c r="G3116" s="32">
        <v>3216381.7900000019</v>
      </c>
      <c r="H3116" s="22">
        <v>44424</v>
      </c>
      <c r="I3116" s="23">
        <v>44439</v>
      </c>
      <c r="J3116">
        <f t="shared" si="288"/>
        <v>16</v>
      </c>
      <c r="K3116" s="2">
        <f t="shared" si="289"/>
        <v>44431.5</v>
      </c>
      <c r="L3116" s="9">
        <f t="shared" si="290"/>
        <v>16</v>
      </c>
      <c r="M3116" s="2">
        <f t="shared" si="291"/>
        <v>44431.5</v>
      </c>
      <c r="N3116" s="22">
        <v>44439</v>
      </c>
      <c r="O3116" s="22">
        <v>44440</v>
      </c>
      <c r="P3116" s="22">
        <v>44439.5</v>
      </c>
      <c r="Q3116">
        <f t="shared" si="292"/>
        <v>8</v>
      </c>
      <c r="R3116" s="33">
        <f t="shared" si="293"/>
        <v>25731054.320000015</v>
      </c>
    </row>
    <row r="3117" spans="1:18" x14ac:dyDescent="0.35">
      <c r="A3117" t="s">
        <v>395</v>
      </c>
      <c r="B3117" s="29" t="s">
        <v>313</v>
      </c>
      <c r="C3117" s="22">
        <v>44439</v>
      </c>
      <c r="D3117" s="30" t="s">
        <v>90</v>
      </c>
      <c r="E3117" s="30" t="s">
        <v>91</v>
      </c>
      <c r="F3117" s="29" t="s">
        <v>89</v>
      </c>
      <c r="G3117" s="32">
        <v>381053.43000000087</v>
      </c>
      <c r="H3117" s="22">
        <v>44424</v>
      </c>
      <c r="I3117" s="23">
        <v>44439</v>
      </c>
      <c r="J3117">
        <f t="shared" si="288"/>
        <v>16</v>
      </c>
      <c r="K3117" s="2">
        <f t="shared" si="289"/>
        <v>44431.5</v>
      </c>
      <c r="L3117" s="9">
        <f t="shared" si="290"/>
        <v>16</v>
      </c>
      <c r="M3117" s="2">
        <f t="shared" si="291"/>
        <v>44431.5</v>
      </c>
      <c r="N3117" s="22">
        <v>44439</v>
      </c>
      <c r="O3117" s="22">
        <v>44440</v>
      </c>
      <c r="P3117" s="22">
        <v>44439.5</v>
      </c>
      <c r="Q3117">
        <f t="shared" si="292"/>
        <v>8</v>
      </c>
      <c r="R3117" s="33">
        <f t="shared" si="293"/>
        <v>3048427.4400000069</v>
      </c>
    </row>
    <row r="3118" spans="1:18" x14ac:dyDescent="0.35">
      <c r="A3118" t="s">
        <v>395</v>
      </c>
      <c r="B3118" s="29" t="s">
        <v>313</v>
      </c>
      <c r="C3118" s="22">
        <v>44439</v>
      </c>
      <c r="D3118" s="30" t="s">
        <v>92</v>
      </c>
      <c r="E3118" s="30" t="s">
        <v>93</v>
      </c>
      <c r="F3118" s="29" t="s">
        <v>89</v>
      </c>
      <c r="G3118" s="32">
        <v>381053.47000000085</v>
      </c>
      <c r="H3118" s="22">
        <v>44424</v>
      </c>
      <c r="I3118" s="23">
        <v>44439</v>
      </c>
      <c r="J3118">
        <f t="shared" si="288"/>
        <v>16</v>
      </c>
      <c r="K3118" s="2">
        <f t="shared" si="289"/>
        <v>44431.5</v>
      </c>
      <c r="L3118" s="9">
        <f t="shared" si="290"/>
        <v>16</v>
      </c>
      <c r="M3118" s="2">
        <f t="shared" si="291"/>
        <v>44431.5</v>
      </c>
      <c r="N3118" s="22">
        <v>44439</v>
      </c>
      <c r="O3118" s="22">
        <v>44440</v>
      </c>
      <c r="P3118" s="22">
        <v>44439.5</v>
      </c>
      <c r="Q3118">
        <f t="shared" si="292"/>
        <v>8</v>
      </c>
      <c r="R3118" s="33">
        <f t="shared" si="293"/>
        <v>3048427.7600000068</v>
      </c>
    </row>
    <row r="3119" spans="1:18" x14ac:dyDescent="0.35">
      <c r="A3119" t="s">
        <v>395</v>
      </c>
      <c r="B3119" s="29" t="s">
        <v>313</v>
      </c>
      <c r="C3119" s="22">
        <v>44439</v>
      </c>
      <c r="D3119" s="30" t="s">
        <v>99</v>
      </c>
      <c r="E3119" s="30" t="s">
        <v>100</v>
      </c>
      <c r="F3119" s="29" t="s">
        <v>109</v>
      </c>
      <c r="G3119" s="32">
        <v>716867</v>
      </c>
      <c r="H3119" s="22">
        <v>44424</v>
      </c>
      <c r="I3119" s="23">
        <v>44439</v>
      </c>
      <c r="J3119">
        <f t="shared" si="288"/>
        <v>16</v>
      </c>
      <c r="K3119" s="2">
        <f t="shared" si="289"/>
        <v>44431.5</v>
      </c>
      <c r="L3119" s="9">
        <f t="shared" si="290"/>
        <v>16</v>
      </c>
      <c r="M3119" s="2">
        <f t="shared" si="291"/>
        <v>44431.5</v>
      </c>
      <c r="N3119" s="22">
        <v>44439</v>
      </c>
      <c r="O3119" s="22">
        <v>44442</v>
      </c>
      <c r="P3119" s="22">
        <v>44441.5</v>
      </c>
      <c r="Q3119">
        <f t="shared" si="292"/>
        <v>10</v>
      </c>
      <c r="R3119" s="33">
        <f t="shared" si="293"/>
        <v>7168670</v>
      </c>
    </row>
    <row r="3120" spans="1:18" x14ac:dyDescent="0.35">
      <c r="A3120" t="s">
        <v>395</v>
      </c>
      <c r="B3120" s="29" t="s">
        <v>313</v>
      </c>
      <c r="C3120" s="22">
        <v>44439</v>
      </c>
      <c r="D3120" s="30" t="s">
        <v>94</v>
      </c>
      <c r="E3120" s="30" t="s">
        <v>95</v>
      </c>
      <c r="F3120" s="29" t="s">
        <v>89</v>
      </c>
      <c r="G3120" s="32">
        <v>6.02</v>
      </c>
      <c r="H3120" s="22">
        <v>44424</v>
      </c>
      <c r="I3120" s="23">
        <v>44439</v>
      </c>
      <c r="J3120">
        <f t="shared" si="288"/>
        <v>16</v>
      </c>
      <c r="K3120" s="2">
        <f t="shared" si="289"/>
        <v>44431.5</v>
      </c>
      <c r="L3120" s="9">
        <f t="shared" si="290"/>
        <v>16</v>
      </c>
      <c r="M3120" s="2">
        <f t="shared" si="291"/>
        <v>44431.5</v>
      </c>
      <c r="N3120" s="22">
        <v>44439</v>
      </c>
      <c r="O3120" s="22">
        <v>44440</v>
      </c>
      <c r="P3120" s="22">
        <v>44439.5</v>
      </c>
      <c r="Q3120">
        <f t="shared" si="292"/>
        <v>8</v>
      </c>
      <c r="R3120" s="33">
        <f t="shared" si="293"/>
        <v>48.16</v>
      </c>
    </row>
    <row r="3121" spans="1:18" x14ac:dyDescent="0.35">
      <c r="A3121" t="s">
        <v>395</v>
      </c>
      <c r="B3121" s="29" t="s">
        <v>313</v>
      </c>
      <c r="C3121" s="22">
        <v>44439</v>
      </c>
      <c r="D3121" s="30" t="s">
        <v>96</v>
      </c>
      <c r="E3121" s="30" t="s">
        <v>97</v>
      </c>
      <c r="F3121" s="29" t="s">
        <v>89</v>
      </c>
      <c r="G3121" s="32">
        <v>6.02</v>
      </c>
      <c r="H3121" s="22">
        <v>44424</v>
      </c>
      <c r="I3121" s="23">
        <v>44439</v>
      </c>
      <c r="J3121">
        <f t="shared" si="288"/>
        <v>16</v>
      </c>
      <c r="K3121" s="2">
        <f t="shared" si="289"/>
        <v>44431.5</v>
      </c>
      <c r="L3121" s="9">
        <f t="shared" si="290"/>
        <v>16</v>
      </c>
      <c r="M3121" s="2">
        <f t="shared" si="291"/>
        <v>44431.5</v>
      </c>
      <c r="N3121" s="22">
        <v>44439</v>
      </c>
      <c r="O3121" s="22">
        <v>44440</v>
      </c>
      <c r="P3121" s="22">
        <v>44439.5</v>
      </c>
      <c r="Q3121">
        <f t="shared" si="292"/>
        <v>8</v>
      </c>
      <c r="R3121" s="33">
        <f t="shared" si="293"/>
        <v>48.16</v>
      </c>
    </row>
    <row r="3122" spans="1:18" x14ac:dyDescent="0.35">
      <c r="A3122" t="s">
        <v>395</v>
      </c>
      <c r="B3122" s="29" t="s">
        <v>313</v>
      </c>
      <c r="C3122" s="22">
        <v>44439</v>
      </c>
      <c r="D3122" s="30" t="s">
        <v>94</v>
      </c>
      <c r="E3122" s="30" t="s">
        <v>95</v>
      </c>
      <c r="F3122" s="29" t="s">
        <v>89</v>
      </c>
      <c r="G3122" s="32">
        <v>144.37</v>
      </c>
      <c r="H3122" s="22">
        <v>44424</v>
      </c>
      <c r="I3122" s="23">
        <v>44439</v>
      </c>
      <c r="J3122">
        <f t="shared" si="288"/>
        <v>16</v>
      </c>
      <c r="K3122" s="2">
        <f t="shared" si="289"/>
        <v>44431.5</v>
      </c>
      <c r="L3122" s="9">
        <f t="shared" si="290"/>
        <v>16</v>
      </c>
      <c r="M3122" s="2">
        <f t="shared" si="291"/>
        <v>44431.5</v>
      </c>
      <c r="N3122" s="22">
        <v>44439</v>
      </c>
      <c r="O3122" s="22">
        <v>44440</v>
      </c>
      <c r="P3122" s="22">
        <v>44439.5</v>
      </c>
      <c r="Q3122">
        <f t="shared" si="292"/>
        <v>8</v>
      </c>
      <c r="R3122" s="33">
        <f t="shared" si="293"/>
        <v>1154.96</v>
      </c>
    </row>
    <row r="3123" spans="1:18" x14ac:dyDescent="0.35">
      <c r="A3123" t="s">
        <v>395</v>
      </c>
      <c r="B3123" s="29" t="s">
        <v>313</v>
      </c>
      <c r="C3123" s="22">
        <v>44439</v>
      </c>
      <c r="D3123" s="30" t="s">
        <v>96</v>
      </c>
      <c r="E3123" s="30" t="s">
        <v>97</v>
      </c>
      <c r="F3123" s="29" t="s">
        <v>89</v>
      </c>
      <c r="G3123" s="32">
        <v>144.37</v>
      </c>
      <c r="H3123" s="22">
        <v>44424</v>
      </c>
      <c r="I3123" s="23">
        <v>44439</v>
      </c>
      <c r="J3123">
        <f t="shared" si="288"/>
        <v>16</v>
      </c>
      <c r="K3123" s="2">
        <f t="shared" si="289"/>
        <v>44431.5</v>
      </c>
      <c r="L3123" s="9">
        <f t="shared" si="290"/>
        <v>16</v>
      </c>
      <c r="M3123" s="2">
        <f t="shared" si="291"/>
        <v>44431.5</v>
      </c>
      <c r="N3123" s="22">
        <v>44439</v>
      </c>
      <c r="O3123" s="22">
        <v>44440</v>
      </c>
      <c r="P3123" s="22">
        <v>44439.5</v>
      </c>
      <c r="Q3123">
        <f t="shared" si="292"/>
        <v>8</v>
      </c>
      <c r="R3123" s="33">
        <f t="shared" si="293"/>
        <v>1154.96</v>
      </c>
    </row>
    <row r="3124" spans="1:18" x14ac:dyDescent="0.35">
      <c r="A3124" t="s">
        <v>395</v>
      </c>
      <c r="B3124" s="29" t="s">
        <v>313</v>
      </c>
      <c r="C3124" s="22">
        <v>44439</v>
      </c>
      <c r="D3124" s="30" t="s">
        <v>94</v>
      </c>
      <c r="E3124" s="30" t="s">
        <v>95</v>
      </c>
      <c r="F3124" s="29" t="s">
        <v>89</v>
      </c>
      <c r="G3124" s="32">
        <v>182.08999999999997</v>
      </c>
      <c r="H3124" s="22">
        <v>44424</v>
      </c>
      <c r="I3124" s="23">
        <v>44439</v>
      </c>
      <c r="J3124">
        <f t="shared" si="288"/>
        <v>16</v>
      </c>
      <c r="K3124" s="2">
        <f t="shared" si="289"/>
        <v>44431.5</v>
      </c>
      <c r="L3124" s="9">
        <f t="shared" si="290"/>
        <v>16</v>
      </c>
      <c r="M3124" s="2">
        <f t="shared" si="291"/>
        <v>44431.5</v>
      </c>
      <c r="N3124" s="22">
        <v>44439</v>
      </c>
      <c r="O3124" s="22">
        <v>44440</v>
      </c>
      <c r="P3124" s="22">
        <v>44439.5</v>
      </c>
      <c r="Q3124">
        <f t="shared" si="292"/>
        <v>8</v>
      </c>
      <c r="R3124" s="33">
        <f t="shared" si="293"/>
        <v>1456.7199999999998</v>
      </c>
    </row>
    <row r="3125" spans="1:18" x14ac:dyDescent="0.35">
      <c r="A3125" t="s">
        <v>395</v>
      </c>
      <c r="B3125" s="29" t="s">
        <v>313</v>
      </c>
      <c r="C3125" s="22">
        <v>44439</v>
      </c>
      <c r="D3125" s="30" t="s">
        <v>96</v>
      </c>
      <c r="E3125" s="30" t="s">
        <v>97</v>
      </c>
      <c r="F3125" s="29" t="s">
        <v>89</v>
      </c>
      <c r="G3125" s="32">
        <v>182.08999999999997</v>
      </c>
      <c r="H3125" s="22">
        <v>44424</v>
      </c>
      <c r="I3125" s="23">
        <v>44439</v>
      </c>
      <c r="J3125">
        <f t="shared" si="288"/>
        <v>16</v>
      </c>
      <c r="K3125" s="2">
        <f t="shared" si="289"/>
        <v>44431.5</v>
      </c>
      <c r="L3125" s="9">
        <f t="shared" si="290"/>
        <v>16</v>
      </c>
      <c r="M3125" s="2">
        <f t="shared" si="291"/>
        <v>44431.5</v>
      </c>
      <c r="N3125" s="22">
        <v>44439</v>
      </c>
      <c r="O3125" s="22">
        <v>44440</v>
      </c>
      <c r="P3125" s="22">
        <v>44439.5</v>
      </c>
      <c r="Q3125">
        <f t="shared" si="292"/>
        <v>8</v>
      </c>
      <c r="R3125" s="33">
        <f t="shared" si="293"/>
        <v>1456.7199999999998</v>
      </c>
    </row>
    <row r="3126" spans="1:18" x14ac:dyDescent="0.35">
      <c r="A3126" t="s">
        <v>395</v>
      </c>
      <c r="B3126" s="29" t="s">
        <v>313</v>
      </c>
      <c r="C3126" s="22">
        <v>44439</v>
      </c>
      <c r="D3126" s="30" t="s">
        <v>94</v>
      </c>
      <c r="E3126" s="30" t="s">
        <v>95</v>
      </c>
      <c r="F3126" s="29" t="s">
        <v>89</v>
      </c>
      <c r="G3126" s="32">
        <v>152.54</v>
      </c>
      <c r="H3126" s="22">
        <v>44424</v>
      </c>
      <c r="I3126" s="23">
        <v>44439</v>
      </c>
      <c r="J3126">
        <f t="shared" si="288"/>
        <v>16</v>
      </c>
      <c r="K3126" s="2">
        <f t="shared" si="289"/>
        <v>44431.5</v>
      </c>
      <c r="L3126" s="9">
        <f t="shared" si="290"/>
        <v>16</v>
      </c>
      <c r="M3126" s="2">
        <f t="shared" si="291"/>
        <v>44431.5</v>
      </c>
      <c r="N3126" s="22">
        <v>44439</v>
      </c>
      <c r="O3126" s="22">
        <v>44440</v>
      </c>
      <c r="P3126" s="22">
        <v>44439.5</v>
      </c>
      <c r="Q3126">
        <f t="shared" si="292"/>
        <v>8</v>
      </c>
      <c r="R3126" s="33">
        <f t="shared" si="293"/>
        <v>1220.32</v>
      </c>
    </row>
    <row r="3127" spans="1:18" x14ac:dyDescent="0.35">
      <c r="A3127" t="s">
        <v>395</v>
      </c>
      <c r="B3127" s="29" t="s">
        <v>313</v>
      </c>
      <c r="C3127" s="22">
        <v>44439</v>
      </c>
      <c r="D3127" s="30" t="s">
        <v>96</v>
      </c>
      <c r="E3127" s="30" t="s">
        <v>97</v>
      </c>
      <c r="F3127" s="29" t="s">
        <v>89</v>
      </c>
      <c r="G3127" s="32">
        <v>152.54</v>
      </c>
      <c r="H3127" s="22">
        <v>44424</v>
      </c>
      <c r="I3127" s="23">
        <v>44439</v>
      </c>
      <c r="J3127">
        <f t="shared" si="288"/>
        <v>16</v>
      </c>
      <c r="K3127" s="2">
        <f t="shared" si="289"/>
        <v>44431.5</v>
      </c>
      <c r="L3127" s="9">
        <f t="shared" si="290"/>
        <v>16</v>
      </c>
      <c r="M3127" s="2">
        <f t="shared" si="291"/>
        <v>44431.5</v>
      </c>
      <c r="N3127" s="22">
        <v>44439</v>
      </c>
      <c r="O3127" s="22">
        <v>44440</v>
      </c>
      <c r="P3127" s="22">
        <v>44439.5</v>
      </c>
      <c r="Q3127">
        <f t="shared" si="292"/>
        <v>8</v>
      </c>
      <c r="R3127" s="33">
        <f t="shared" si="293"/>
        <v>1220.32</v>
      </c>
    </row>
    <row r="3128" spans="1:18" x14ac:dyDescent="0.35">
      <c r="A3128" t="s">
        <v>395</v>
      </c>
      <c r="B3128" s="29" t="s">
        <v>313</v>
      </c>
      <c r="C3128" s="22">
        <v>44439</v>
      </c>
      <c r="D3128" s="30" t="s">
        <v>94</v>
      </c>
      <c r="E3128" s="30" t="s">
        <v>95</v>
      </c>
      <c r="F3128" s="29" t="s">
        <v>89</v>
      </c>
      <c r="G3128" s="32">
        <v>158.27000000000001</v>
      </c>
      <c r="H3128" s="22">
        <v>44424</v>
      </c>
      <c r="I3128" s="23">
        <v>44439</v>
      </c>
      <c r="J3128">
        <f t="shared" si="288"/>
        <v>16</v>
      </c>
      <c r="K3128" s="2">
        <f t="shared" si="289"/>
        <v>44431.5</v>
      </c>
      <c r="L3128" s="9">
        <f t="shared" si="290"/>
        <v>16</v>
      </c>
      <c r="M3128" s="2">
        <f t="shared" si="291"/>
        <v>44431.5</v>
      </c>
      <c r="N3128" s="22">
        <v>44439</v>
      </c>
      <c r="O3128" s="22">
        <v>44440</v>
      </c>
      <c r="P3128" s="22">
        <v>44439.5</v>
      </c>
      <c r="Q3128">
        <f t="shared" si="292"/>
        <v>8</v>
      </c>
      <c r="R3128" s="33">
        <f t="shared" si="293"/>
        <v>1266.1600000000001</v>
      </c>
    </row>
    <row r="3129" spans="1:18" x14ac:dyDescent="0.35">
      <c r="A3129" t="s">
        <v>395</v>
      </c>
      <c r="B3129" s="29" t="s">
        <v>313</v>
      </c>
      <c r="C3129" s="22">
        <v>44439</v>
      </c>
      <c r="D3129" s="30" t="s">
        <v>96</v>
      </c>
      <c r="E3129" s="30" t="s">
        <v>97</v>
      </c>
      <c r="F3129" s="29" t="s">
        <v>89</v>
      </c>
      <c r="G3129" s="32">
        <v>158.27000000000001</v>
      </c>
      <c r="H3129" s="22">
        <v>44424</v>
      </c>
      <c r="I3129" s="23">
        <v>44439</v>
      </c>
      <c r="J3129">
        <f t="shared" ref="J3129:J3192" si="294">I3129-H3129+1</f>
        <v>16</v>
      </c>
      <c r="K3129" s="2">
        <f t="shared" ref="K3129:K3192" si="295">(H3129+I3129)/2</f>
        <v>44431.5</v>
      </c>
      <c r="L3129" s="9">
        <f t="shared" si="290"/>
        <v>16</v>
      </c>
      <c r="M3129" s="2">
        <f t="shared" si="291"/>
        <v>44431.5</v>
      </c>
      <c r="N3129" s="22">
        <v>44439</v>
      </c>
      <c r="O3129" s="22">
        <v>44440</v>
      </c>
      <c r="P3129" s="22">
        <v>44439.5</v>
      </c>
      <c r="Q3129">
        <f t="shared" si="292"/>
        <v>8</v>
      </c>
      <c r="R3129" s="33">
        <f t="shared" si="293"/>
        <v>1266.1600000000001</v>
      </c>
    </row>
    <row r="3130" spans="1:18" x14ac:dyDescent="0.35">
      <c r="A3130" t="s">
        <v>395</v>
      </c>
      <c r="B3130" s="29" t="s">
        <v>313</v>
      </c>
      <c r="C3130" s="22">
        <v>44439</v>
      </c>
      <c r="D3130" s="30" t="s">
        <v>94</v>
      </c>
      <c r="E3130" s="30" t="s">
        <v>95</v>
      </c>
      <c r="F3130" s="29" t="s">
        <v>89</v>
      </c>
      <c r="G3130" s="32">
        <v>447.15999999999997</v>
      </c>
      <c r="H3130" s="22">
        <v>44424</v>
      </c>
      <c r="I3130" s="23">
        <v>44439</v>
      </c>
      <c r="J3130">
        <f t="shared" si="294"/>
        <v>16</v>
      </c>
      <c r="K3130" s="2">
        <f t="shared" si="295"/>
        <v>44431.5</v>
      </c>
      <c r="L3130" s="9">
        <f t="shared" si="290"/>
        <v>16</v>
      </c>
      <c r="M3130" s="2">
        <f t="shared" si="291"/>
        <v>44431.5</v>
      </c>
      <c r="N3130" s="22">
        <v>44439</v>
      </c>
      <c r="O3130" s="22">
        <v>44440</v>
      </c>
      <c r="P3130" s="22">
        <v>44439.5</v>
      </c>
      <c r="Q3130">
        <f t="shared" si="292"/>
        <v>8</v>
      </c>
      <c r="R3130" s="33">
        <f t="shared" si="293"/>
        <v>3577.2799999999997</v>
      </c>
    </row>
    <row r="3131" spans="1:18" x14ac:dyDescent="0.35">
      <c r="A3131" t="s">
        <v>395</v>
      </c>
      <c r="B3131" s="29" t="s">
        <v>313</v>
      </c>
      <c r="C3131" s="22">
        <v>44439</v>
      </c>
      <c r="D3131" s="30" t="s">
        <v>96</v>
      </c>
      <c r="E3131" s="30" t="s">
        <v>97</v>
      </c>
      <c r="F3131" s="29" t="s">
        <v>89</v>
      </c>
      <c r="G3131" s="32">
        <v>447.15999999999997</v>
      </c>
      <c r="H3131" s="22">
        <v>44424</v>
      </c>
      <c r="I3131" s="23">
        <v>44439</v>
      </c>
      <c r="J3131">
        <f t="shared" si="294"/>
        <v>16</v>
      </c>
      <c r="K3131" s="2">
        <f t="shared" si="295"/>
        <v>44431.5</v>
      </c>
      <c r="L3131" s="9">
        <f t="shared" si="290"/>
        <v>16</v>
      </c>
      <c r="M3131" s="2">
        <f t="shared" si="291"/>
        <v>44431.5</v>
      </c>
      <c r="N3131" s="22">
        <v>44439</v>
      </c>
      <c r="O3131" s="22">
        <v>44440</v>
      </c>
      <c r="P3131" s="22">
        <v>44439.5</v>
      </c>
      <c r="Q3131">
        <f t="shared" si="292"/>
        <v>8</v>
      </c>
      <c r="R3131" s="33">
        <f t="shared" si="293"/>
        <v>3577.2799999999997</v>
      </c>
    </row>
    <row r="3132" spans="1:18" x14ac:dyDescent="0.35">
      <c r="A3132" t="s">
        <v>395</v>
      </c>
      <c r="B3132" s="29" t="s">
        <v>313</v>
      </c>
      <c r="C3132" s="22">
        <v>44439</v>
      </c>
      <c r="D3132" s="30" t="s">
        <v>99</v>
      </c>
      <c r="E3132" s="30" t="s">
        <v>100</v>
      </c>
      <c r="F3132" s="29" t="s">
        <v>102</v>
      </c>
      <c r="G3132" s="32">
        <v>164.82</v>
      </c>
      <c r="H3132" s="22">
        <v>44424</v>
      </c>
      <c r="I3132" s="23">
        <v>44439</v>
      </c>
      <c r="J3132">
        <f t="shared" si="294"/>
        <v>16</v>
      </c>
      <c r="K3132" s="2">
        <f t="shared" si="295"/>
        <v>44431.5</v>
      </c>
      <c r="L3132" s="9">
        <f t="shared" si="290"/>
        <v>16</v>
      </c>
      <c r="M3132" s="2">
        <f t="shared" si="291"/>
        <v>44431.5</v>
      </c>
      <c r="N3132" s="22">
        <v>44439</v>
      </c>
      <c r="O3132" s="22">
        <v>44440</v>
      </c>
      <c r="P3132" s="22">
        <v>44439.5</v>
      </c>
      <c r="Q3132">
        <f t="shared" si="292"/>
        <v>8</v>
      </c>
      <c r="R3132" s="33">
        <f t="shared" si="293"/>
        <v>1318.56</v>
      </c>
    </row>
    <row r="3133" spans="1:18" x14ac:dyDescent="0.35">
      <c r="A3133" t="s">
        <v>395</v>
      </c>
      <c r="B3133" s="29" t="s">
        <v>313</v>
      </c>
      <c r="C3133" s="22">
        <v>44439</v>
      </c>
      <c r="D3133" s="30" t="s">
        <v>99</v>
      </c>
      <c r="E3133" s="30" t="s">
        <v>100</v>
      </c>
      <c r="F3133" s="29" t="s">
        <v>315</v>
      </c>
      <c r="G3133" s="32">
        <v>249.51</v>
      </c>
      <c r="H3133" s="22">
        <v>44424</v>
      </c>
      <c r="I3133" s="23">
        <v>44439</v>
      </c>
      <c r="J3133">
        <f t="shared" si="294"/>
        <v>16</v>
      </c>
      <c r="K3133" s="2">
        <f t="shared" si="295"/>
        <v>44431.5</v>
      </c>
      <c r="L3133" s="9">
        <f t="shared" si="290"/>
        <v>16</v>
      </c>
      <c r="M3133" s="2">
        <f t="shared" si="291"/>
        <v>44431.5</v>
      </c>
      <c r="N3133" s="22">
        <v>44439</v>
      </c>
      <c r="O3133" s="22">
        <v>44440</v>
      </c>
      <c r="P3133" s="22">
        <v>44439.5</v>
      </c>
      <c r="Q3133">
        <f t="shared" si="292"/>
        <v>8</v>
      </c>
      <c r="R3133" s="33">
        <f t="shared" si="293"/>
        <v>1996.08</v>
      </c>
    </row>
    <row r="3134" spans="1:18" x14ac:dyDescent="0.35">
      <c r="A3134" t="s">
        <v>395</v>
      </c>
      <c r="B3134" s="29" t="s">
        <v>313</v>
      </c>
      <c r="C3134" s="22">
        <v>44439</v>
      </c>
      <c r="D3134" s="30" t="s">
        <v>99</v>
      </c>
      <c r="E3134" s="30" t="s">
        <v>100</v>
      </c>
      <c r="F3134" s="29" t="s">
        <v>103</v>
      </c>
      <c r="G3134" s="32">
        <v>10037.18</v>
      </c>
      <c r="H3134" s="22">
        <v>44424</v>
      </c>
      <c r="I3134" s="23">
        <v>44439</v>
      </c>
      <c r="J3134">
        <f t="shared" si="294"/>
        <v>16</v>
      </c>
      <c r="K3134" s="2">
        <f t="shared" si="295"/>
        <v>44431.5</v>
      </c>
      <c r="L3134" s="9">
        <f t="shared" si="290"/>
        <v>16</v>
      </c>
      <c r="M3134" s="2">
        <f t="shared" si="291"/>
        <v>44431.5</v>
      </c>
      <c r="N3134" s="22">
        <v>44439</v>
      </c>
      <c r="O3134" s="22">
        <v>44440</v>
      </c>
      <c r="P3134" s="22">
        <v>44439.5</v>
      </c>
      <c r="Q3134">
        <f t="shared" si="292"/>
        <v>8</v>
      </c>
      <c r="R3134" s="33">
        <f t="shared" si="293"/>
        <v>80297.440000000002</v>
      </c>
    </row>
    <row r="3135" spans="1:18" x14ac:dyDescent="0.35">
      <c r="A3135" t="s">
        <v>395</v>
      </c>
      <c r="B3135" s="29" t="s">
        <v>313</v>
      </c>
      <c r="C3135" s="22">
        <v>44439</v>
      </c>
      <c r="D3135" s="30" t="s">
        <v>104</v>
      </c>
      <c r="E3135" s="30" t="s">
        <v>105</v>
      </c>
      <c r="F3135" s="29" t="s">
        <v>106</v>
      </c>
      <c r="G3135" s="32">
        <v>1875.02</v>
      </c>
      <c r="H3135" s="22">
        <v>44424</v>
      </c>
      <c r="I3135" s="23">
        <v>44439</v>
      </c>
      <c r="J3135">
        <f t="shared" si="294"/>
        <v>16</v>
      </c>
      <c r="K3135" s="2">
        <f t="shared" si="295"/>
        <v>44431.5</v>
      </c>
      <c r="L3135" s="9">
        <f t="shared" si="290"/>
        <v>16</v>
      </c>
      <c r="M3135" s="2">
        <f t="shared" si="291"/>
        <v>44431.5</v>
      </c>
      <c r="N3135" s="22">
        <v>44439</v>
      </c>
      <c r="O3135" s="22">
        <v>44440</v>
      </c>
      <c r="P3135" s="22">
        <v>44439.5</v>
      </c>
      <c r="Q3135">
        <f t="shared" si="292"/>
        <v>8</v>
      </c>
      <c r="R3135" s="33">
        <f t="shared" si="293"/>
        <v>15000.16</v>
      </c>
    </row>
    <row r="3136" spans="1:18" x14ac:dyDescent="0.35">
      <c r="A3136" t="s">
        <v>395</v>
      </c>
      <c r="B3136" s="29" t="s">
        <v>313</v>
      </c>
      <c r="C3136" s="22">
        <v>44439</v>
      </c>
      <c r="D3136" s="30" t="s">
        <v>94</v>
      </c>
      <c r="E3136" s="30" t="s">
        <v>95</v>
      </c>
      <c r="F3136" s="29" t="s">
        <v>89</v>
      </c>
      <c r="G3136" s="32">
        <v>1425823.3200000026</v>
      </c>
      <c r="H3136" s="22">
        <v>44424</v>
      </c>
      <c r="I3136" s="23">
        <v>44439</v>
      </c>
      <c r="J3136">
        <f t="shared" si="294"/>
        <v>16</v>
      </c>
      <c r="K3136" s="2">
        <f t="shared" si="295"/>
        <v>44431.5</v>
      </c>
      <c r="L3136" s="9">
        <f t="shared" si="290"/>
        <v>16</v>
      </c>
      <c r="M3136" s="2">
        <f t="shared" si="291"/>
        <v>44431.5</v>
      </c>
      <c r="N3136" s="22">
        <v>44439</v>
      </c>
      <c r="O3136" s="22">
        <v>44440</v>
      </c>
      <c r="P3136" s="22">
        <v>44439.5</v>
      </c>
      <c r="Q3136">
        <f t="shared" si="292"/>
        <v>8</v>
      </c>
      <c r="R3136" s="33">
        <f t="shared" si="293"/>
        <v>11406586.560000021</v>
      </c>
    </row>
    <row r="3137" spans="1:18" x14ac:dyDescent="0.35">
      <c r="A3137" t="s">
        <v>395</v>
      </c>
      <c r="B3137" s="29" t="s">
        <v>313</v>
      </c>
      <c r="C3137" s="22">
        <v>44439</v>
      </c>
      <c r="D3137" s="30" t="s">
        <v>96</v>
      </c>
      <c r="E3137" s="30" t="s">
        <v>97</v>
      </c>
      <c r="F3137" s="29" t="s">
        <v>89</v>
      </c>
      <c r="G3137" s="32">
        <v>1425823.3000000026</v>
      </c>
      <c r="H3137" s="22">
        <v>44424</v>
      </c>
      <c r="I3137" s="23">
        <v>44439</v>
      </c>
      <c r="J3137">
        <f t="shared" si="294"/>
        <v>16</v>
      </c>
      <c r="K3137" s="2">
        <f t="shared" si="295"/>
        <v>44431.5</v>
      </c>
      <c r="L3137" s="9">
        <f t="shared" si="290"/>
        <v>16</v>
      </c>
      <c r="M3137" s="2">
        <f t="shared" si="291"/>
        <v>44431.5</v>
      </c>
      <c r="N3137" s="22">
        <v>44439</v>
      </c>
      <c r="O3137" s="22">
        <v>44440</v>
      </c>
      <c r="P3137" s="22">
        <v>44439.5</v>
      </c>
      <c r="Q3137">
        <f t="shared" si="292"/>
        <v>8</v>
      </c>
      <c r="R3137" s="33">
        <f t="shared" si="293"/>
        <v>11406586.400000021</v>
      </c>
    </row>
    <row r="3138" spans="1:18" x14ac:dyDescent="0.35">
      <c r="A3138" t="s">
        <v>395</v>
      </c>
      <c r="B3138" s="29" t="s">
        <v>313</v>
      </c>
      <c r="C3138" s="22">
        <v>44439</v>
      </c>
      <c r="D3138" s="30" t="s">
        <v>107</v>
      </c>
      <c r="E3138" s="30" t="s">
        <v>108</v>
      </c>
      <c r="F3138" s="29" t="s">
        <v>101</v>
      </c>
      <c r="G3138" s="32">
        <v>2317.92</v>
      </c>
      <c r="H3138" s="22">
        <v>44424</v>
      </c>
      <c r="I3138" s="23">
        <v>44439</v>
      </c>
      <c r="J3138">
        <f t="shared" si="294"/>
        <v>16</v>
      </c>
      <c r="K3138" s="2">
        <f t="shared" si="295"/>
        <v>44431.5</v>
      </c>
      <c r="L3138" s="9">
        <f t="shared" si="290"/>
        <v>16</v>
      </c>
      <c r="M3138" s="2">
        <f t="shared" si="291"/>
        <v>44431.5</v>
      </c>
      <c r="N3138" s="22">
        <v>44439</v>
      </c>
      <c r="O3138" s="22">
        <v>44440</v>
      </c>
      <c r="P3138" s="22">
        <v>44439.5</v>
      </c>
      <c r="Q3138">
        <f t="shared" si="292"/>
        <v>8</v>
      </c>
      <c r="R3138" s="33">
        <f t="shared" si="293"/>
        <v>18543.36</v>
      </c>
    </row>
    <row r="3139" spans="1:18" x14ac:dyDescent="0.35">
      <c r="A3139" t="s">
        <v>395</v>
      </c>
      <c r="B3139" s="29" t="s">
        <v>313</v>
      </c>
      <c r="C3139" s="22">
        <v>44439</v>
      </c>
      <c r="D3139" s="30" t="s">
        <v>99</v>
      </c>
      <c r="E3139" s="30" t="s">
        <v>100</v>
      </c>
      <c r="F3139" s="29" t="s">
        <v>101</v>
      </c>
      <c r="G3139" s="32">
        <v>58766.320000000007</v>
      </c>
      <c r="H3139" s="22">
        <v>44424</v>
      </c>
      <c r="I3139" s="23">
        <v>44439</v>
      </c>
      <c r="J3139">
        <f t="shared" si="294"/>
        <v>16</v>
      </c>
      <c r="K3139" s="2">
        <f t="shared" si="295"/>
        <v>44431.5</v>
      </c>
      <c r="L3139" s="9">
        <f t="shared" si="290"/>
        <v>16</v>
      </c>
      <c r="M3139" s="2">
        <f t="shared" si="291"/>
        <v>44431.5</v>
      </c>
      <c r="N3139" s="22">
        <v>44439</v>
      </c>
      <c r="O3139" s="22">
        <v>44440</v>
      </c>
      <c r="P3139" s="22">
        <v>44439.5</v>
      </c>
      <c r="Q3139">
        <f t="shared" si="292"/>
        <v>8</v>
      </c>
      <c r="R3139" s="33">
        <f t="shared" si="293"/>
        <v>470130.56000000006</v>
      </c>
    </row>
    <row r="3140" spans="1:18" x14ac:dyDescent="0.35">
      <c r="A3140" t="s">
        <v>395</v>
      </c>
      <c r="B3140" s="29" t="s">
        <v>313</v>
      </c>
      <c r="C3140" s="22">
        <v>44439</v>
      </c>
      <c r="D3140" s="30" t="s">
        <v>99</v>
      </c>
      <c r="E3140" s="30" t="s">
        <v>100</v>
      </c>
      <c r="F3140" s="29" t="s">
        <v>375</v>
      </c>
      <c r="G3140" s="32">
        <v>134</v>
      </c>
      <c r="H3140" s="22">
        <v>44424</v>
      </c>
      <c r="I3140" s="23">
        <v>44439</v>
      </c>
      <c r="J3140">
        <f t="shared" si="294"/>
        <v>16</v>
      </c>
      <c r="K3140" s="2">
        <f t="shared" si="295"/>
        <v>44431.5</v>
      </c>
      <c r="L3140" s="9">
        <f t="shared" si="290"/>
        <v>16</v>
      </c>
      <c r="M3140" s="2">
        <f t="shared" si="291"/>
        <v>44431.5</v>
      </c>
      <c r="N3140" s="22">
        <v>44439</v>
      </c>
      <c r="O3140" s="22">
        <v>44440</v>
      </c>
      <c r="P3140" s="22">
        <v>44439.5</v>
      </c>
      <c r="Q3140">
        <f t="shared" si="292"/>
        <v>8</v>
      </c>
      <c r="R3140" s="33">
        <f t="shared" si="293"/>
        <v>1072</v>
      </c>
    </row>
    <row r="3141" spans="1:18" x14ac:dyDescent="0.35">
      <c r="A3141" t="s">
        <v>395</v>
      </c>
      <c r="B3141" s="29" t="s">
        <v>313</v>
      </c>
      <c r="C3141" s="22">
        <v>44439</v>
      </c>
      <c r="D3141" s="30" t="s">
        <v>99</v>
      </c>
      <c r="E3141" s="30" t="s">
        <v>100</v>
      </c>
      <c r="F3141" s="29" t="s">
        <v>102</v>
      </c>
      <c r="G3141" s="32">
        <v>73859.600000000006</v>
      </c>
      <c r="H3141" s="22">
        <v>44424</v>
      </c>
      <c r="I3141" s="23">
        <v>44439</v>
      </c>
      <c r="J3141">
        <f t="shared" si="294"/>
        <v>16</v>
      </c>
      <c r="K3141" s="2">
        <f t="shared" si="295"/>
        <v>44431.5</v>
      </c>
      <c r="L3141" s="9">
        <f t="shared" si="290"/>
        <v>16</v>
      </c>
      <c r="M3141" s="2">
        <f t="shared" si="291"/>
        <v>44431.5</v>
      </c>
      <c r="N3141" s="22">
        <v>44439</v>
      </c>
      <c r="O3141" s="22">
        <v>44440</v>
      </c>
      <c r="P3141" s="22">
        <v>44439.5</v>
      </c>
      <c r="Q3141">
        <f t="shared" si="292"/>
        <v>8</v>
      </c>
      <c r="R3141" s="33">
        <f t="shared" si="293"/>
        <v>590876.80000000005</v>
      </c>
    </row>
    <row r="3142" spans="1:18" x14ac:dyDescent="0.35">
      <c r="A3142" t="s">
        <v>395</v>
      </c>
      <c r="B3142" s="29" t="s">
        <v>313</v>
      </c>
      <c r="C3142" s="22">
        <v>44439</v>
      </c>
      <c r="D3142" s="30" t="s">
        <v>114</v>
      </c>
      <c r="E3142" s="30" t="s">
        <v>115</v>
      </c>
      <c r="F3142" s="29" t="s">
        <v>113</v>
      </c>
      <c r="G3142" s="32">
        <v>37.56</v>
      </c>
      <c r="H3142" s="22">
        <v>44424</v>
      </c>
      <c r="I3142" s="23">
        <v>44439</v>
      </c>
      <c r="J3142">
        <f t="shared" si="294"/>
        <v>16</v>
      </c>
      <c r="K3142" s="2">
        <f t="shared" si="295"/>
        <v>44431.5</v>
      </c>
      <c r="L3142" s="9">
        <f t="shared" si="290"/>
        <v>16</v>
      </c>
      <c r="M3142" s="2">
        <f t="shared" si="291"/>
        <v>44431.5</v>
      </c>
      <c r="N3142" s="22">
        <v>44439</v>
      </c>
      <c r="O3142" s="22">
        <v>44442</v>
      </c>
      <c r="P3142" s="22">
        <v>44441.5</v>
      </c>
      <c r="Q3142">
        <f t="shared" si="292"/>
        <v>10</v>
      </c>
      <c r="R3142" s="33">
        <f t="shared" si="293"/>
        <v>375.6</v>
      </c>
    </row>
    <row r="3143" spans="1:18" x14ac:dyDescent="0.35">
      <c r="A3143" t="s">
        <v>395</v>
      </c>
      <c r="B3143" s="29" t="s">
        <v>313</v>
      </c>
      <c r="C3143" s="22">
        <v>44439</v>
      </c>
      <c r="D3143" s="30" t="s">
        <v>110</v>
      </c>
      <c r="E3143" s="30" t="s">
        <v>111</v>
      </c>
      <c r="F3143" s="29" t="s">
        <v>113</v>
      </c>
      <c r="G3143" s="32">
        <v>207.89</v>
      </c>
      <c r="H3143" s="22">
        <v>44424</v>
      </c>
      <c r="I3143" s="23">
        <v>44439</v>
      </c>
      <c r="J3143">
        <f t="shared" si="294"/>
        <v>16</v>
      </c>
      <c r="K3143" s="2">
        <f t="shared" si="295"/>
        <v>44431.5</v>
      </c>
      <c r="L3143" s="9">
        <f t="shared" si="290"/>
        <v>16</v>
      </c>
      <c r="M3143" s="2">
        <f t="shared" si="291"/>
        <v>44431.5</v>
      </c>
      <c r="N3143" s="22">
        <v>44439</v>
      </c>
      <c r="O3143" s="22">
        <v>44442</v>
      </c>
      <c r="P3143" s="22">
        <v>44441.5</v>
      </c>
      <c r="Q3143">
        <f t="shared" si="292"/>
        <v>10</v>
      </c>
      <c r="R3143" s="33">
        <f t="shared" si="293"/>
        <v>2078.8999999999996</v>
      </c>
    </row>
    <row r="3144" spans="1:18" x14ac:dyDescent="0.35">
      <c r="A3144" t="s">
        <v>395</v>
      </c>
      <c r="B3144" s="29" t="s">
        <v>313</v>
      </c>
      <c r="C3144" s="22">
        <v>44439</v>
      </c>
      <c r="D3144" s="30" t="s">
        <v>114</v>
      </c>
      <c r="E3144" s="30" t="s">
        <v>115</v>
      </c>
      <c r="F3144" s="29" t="s">
        <v>112</v>
      </c>
      <c r="G3144" s="32">
        <v>116.41</v>
      </c>
      <c r="H3144" s="22">
        <v>44424</v>
      </c>
      <c r="I3144" s="23">
        <v>44439</v>
      </c>
      <c r="J3144">
        <f t="shared" si="294"/>
        <v>16</v>
      </c>
      <c r="K3144" s="2">
        <f t="shared" si="295"/>
        <v>44431.5</v>
      </c>
      <c r="L3144" s="9">
        <f t="shared" si="290"/>
        <v>16</v>
      </c>
      <c r="M3144" s="2">
        <f t="shared" si="291"/>
        <v>44431.5</v>
      </c>
      <c r="N3144" s="22">
        <v>44439</v>
      </c>
      <c r="O3144" s="22">
        <v>44442</v>
      </c>
      <c r="P3144" s="22">
        <v>44441.5</v>
      </c>
      <c r="Q3144">
        <f t="shared" si="292"/>
        <v>10</v>
      </c>
      <c r="R3144" s="33">
        <f t="shared" si="293"/>
        <v>1164.0999999999999</v>
      </c>
    </row>
    <row r="3145" spans="1:18" x14ac:dyDescent="0.35">
      <c r="A3145" t="s">
        <v>395</v>
      </c>
      <c r="B3145" s="29" t="s">
        <v>313</v>
      </c>
      <c r="C3145" s="22">
        <v>44439</v>
      </c>
      <c r="D3145" s="30" t="s">
        <v>110</v>
      </c>
      <c r="E3145" s="30" t="s">
        <v>111</v>
      </c>
      <c r="F3145" s="29" t="s">
        <v>112</v>
      </c>
      <c r="G3145" s="32">
        <v>31044.129999999986</v>
      </c>
      <c r="H3145" s="22">
        <v>44424</v>
      </c>
      <c r="I3145" s="23">
        <v>44439</v>
      </c>
      <c r="J3145">
        <f t="shared" si="294"/>
        <v>16</v>
      </c>
      <c r="K3145" s="2">
        <f t="shared" si="295"/>
        <v>44431.5</v>
      </c>
      <c r="L3145" s="9">
        <f t="shared" si="290"/>
        <v>16</v>
      </c>
      <c r="M3145" s="2">
        <f t="shared" si="291"/>
        <v>44431.5</v>
      </c>
      <c r="N3145" s="22">
        <v>44439</v>
      </c>
      <c r="O3145" s="22">
        <v>44442</v>
      </c>
      <c r="P3145" s="22">
        <v>44441.5</v>
      </c>
      <c r="Q3145">
        <f t="shared" si="292"/>
        <v>10</v>
      </c>
      <c r="R3145" s="33">
        <f t="shared" si="293"/>
        <v>310441.29999999987</v>
      </c>
    </row>
    <row r="3146" spans="1:18" x14ac:dyDescent="0.35">
      <c r="A3146" t="s">
        <v>395</v>
      </c>
      <c r="B3146" s="29" t="s">
        <v>313</v>
      </c>
      <c r="C3146" s="22">
        <v>44439</v>
      </c>
      <c r="D3146" s="30" t="s">
        <v>110</v>
      </c>
      <c r="E3146" s="30" t="s">
        <v>111</v>
      </c>
      <c r="F3146" s="29" t="s">
        <v>116</v>
      </c>
      <c r="G3146" s="32">
        <v>475.06</v>
      </c>
      <c r="H3146" s="22">
        <v>44424</v>
      </c>
      <c r="I3146" s="23">
        <v>44439</v>
      </c>
      <c r="J3146">
        <f t="shared" si="294"/>
        <v>16</v>
      </c>
      <c r="K3146" s="2">
        <f t="shared" si="295"/>
        <v>44431.5</v>
      </c>
      <c r="L3146" s="9">
        <f t="shared" si="290"/>
        <v>16</v>
      </c>
      <c r="M3146" s="2">
        <f t="shared" si="291"/>
        <v>44431.5</v>
      </c>
      <c r="N3146" s="22">
        <v>44439</v>
      </c>
      <c r="O3146" s="22">
        <v>44442</v>
      </c>
      <c r="P3146" s="22">
        <v>44441.5</v>
      </c>
      <c r="Q3146">
        <f t="shared" si="292"/>
        <v>10</v>
      </c>
      <c r="R3146" s="33">
        <f t="shared" si="293"/>
        <v>4750.6000000000004</v>
      </c>
    </row>
    <row r="3147" spans="1:18" x14ac:dyDescent="0.35">
      <c r="A3147" t="s">
        <v>395</v>
      </c>
      <c r="B3147" s="29" t="s">
        <v>313</v>
      </c>
      <c r="C3147" s="22">
        <v>44439</v>
      </c>
      <c r="D3147" s="30" t="s">
        <v>114</v>
      </c>
      <c r="E3147" s="30" t="s">
        <v>115</v>
      </c>
      <c r="F3147" s="29" t="s">
        <v>118</v>
      </c>
      <c r="G3147" s="32">
        <v>68.5</v>
      </c>
      <c r="H3147" s="22">
        <v>44424</v>
      </c>
      <c r="I3147" s="23">
        <v>44439</v>
      </c>
      <c r="J3147">
        <f t="shared" si="294"/>
        <v>16</v>
      </c>
      <c r="K3147" s="2">
        <f t="shared" si="295"/>
        <v>44431.5</v>
      </c>
      <c r="L3147" s="9">
        <f t="shared" ref="L3147:L3210" si="296">I3147-H3147+1</f>
        <v>16</v>
      </c>
      <c r="M3147" s="2">
        <f t="shared" ref="M3147:M3210" si="297">(H3147+I3147)/2</f>
        <v>44431.5</v>
      </c>
      <c r="N3147" s="22">
        <v>44439</v>
      </c>
      <c r="O3147" s="22">
        <v>44442</v>
      </c>
      <c r="P3147" s="22">
        <v>44441.5</v>
      </c>
      <c r="Q3147">
        <f t="shared" ref="Q3147:Q3210" si="298">P3147-M3147</f>
        <v>10</v>
      </c>
      <c r="R3147" s="33">
        <f t="shared" ref="R3147:R3210" si="299">Q3147*G3147</f>
        <v>685</v>
      </c>
    </row>
    <row r="3148" spans="1:18" x14ac:dyDescent="0.35">
      <c r="A3148" t="s">
        <v>395</v>
      </c>
      <c r="B3148" s="29" t="s">
        <v>313</v>
      </c>
      <c r="C3148" s="22">
        <v>44439</v>
      </c>
      <c r="D3148" s="30" t="s">
        <v>114</v>
      </c>
      <c r="E3148" s="30" t="s">
        <v>115</v>
      </c>
      <c r="F3148" s="29" t="s">
        <v>119</v>
      </c>
      <c r="G3148" s="32">
        <v>56.85</v>
      </c>
      <c r="H3148" s="22">
        <v>44424</v>
      </c>
      <c r="I3148" s="23">
        <v>44439</v>
      </c>
      <c r="J3148">
        <f t="shared" si="294"/>
        <v>16</v>
      </c>
      <c r="K3148" s="2">
        <f t="shared" si="295"/>
        <v>44431.5</v>
      </c>
      <c r="L3148" s="9">
        <f t="shared" si="296"/>
        <v>16</v>
      </c>
      <c r="M3148" s="2">
        <f t="shared" si="297"/>
        <v>44431.5</v>
      </c>
      <c r="N3148" s="22">
        <v>44439</v>
      </c>
      <c r="O3148" s="22">
        <v>44442</v>
      </c>
      <c r="P3148" s="22">
        <v>44441.5</v>
      </c>
      <c r="Q3148">
        <f t="shared" si="298"/>
        <v>10</v>
      </c>
      <c r="R3148" s="33">
        <f t="shared" si="299"/>
        <v>568.5</v>
      </c>
    </row>
    <row r="3149" spans="1:18" x14ac:dyDescent="0.35">
      <c r="A3149" t="s">
        <v>395</v>
      </c>
      <c r="B3149" s="29" t="s">
        <v>313</v>
      </c>
      <c r="C3149" s="22">
        <v>44439</v>
      </c>
      <c r="D3149" s="30" t="s">
        <v>110</v>
      </c>
      <c r="E3149" s="30" t="s">
        <v>111</v>
      </c>
      <c r="F3149" s="29" t="s">
        <v>119</v>
      </c>
      <c r="G3149" s="32">
        <v>413.41999999999996</v>
      </c>
      <c r="H3149" s="22">
        <v>44424</v>
      </c>
      <c r="I3149" s="23">
        <v>44439</v>
      </c>
      <c r="J3149">
        <f t="shared" si="294"/>
        <v>16</v>
      </c>
      <c r="K3149" s="2">
        <f t="shared" si="295"/>
        <v>44431.5</v>
      </c>
      <c r="L3149" s="9">
        <f t="shared" si="296"/>
        <v>16</v>
      </c>
      <c r="M3149" s="2">
        <f t="shared" si="297"/>
        <v>44431.5</v>
      </c>
      <c r="N3149" s="22">
        <v>44439</v>
      </c>
      <c r="O3149" s="22">
        <v>44442</v>
      </c>
      <c r="P3149" s="22">
        <v>44441.5</v>
      </c>
      <c r="Q3149">
        <f t="shared" si="298"/>
        <v>10</v>
      </c>
      <c r="R3149" s="33">
        <f t="shared" si="299"/>
        <v>4134.2</v>
      </c>
    </row>
    <row r="3150" spans="1:18" x14ac:dyDescent="0.35">
      <c r="A3150" t="s">
        <v>395</v>
      </c>
      <c r="B3150" s="29" t="s">
        <v>313</v>
      </c>
      <c r="C3150" s="22">
        <v>44439</v>
      </c>
      <c r="D3150" s="30" t="s">
        <v>114</v>
      </c>
      <c r="E3150" s="30" t="s">
        <v>115</v>
      </c>
      <c r="F3150" s="29" t="s">
        <v>120</v>
      </c>
      <c r="G3150" s="32">
        <v>163.19</v>
      </c>
      <c r="H3150" s="22">
        <v>44424</v>
      </c>
      <c r="I3150" s="23">
        <v>44439</v>
      </c>
      <c r="J3150">
        <f t="shared" si="294"/>
        <v>16</v>
      </c>
      <c r="K3150" s="2">
        <f t="shared" si="295"/>
        <v>44431.5</v>
      </c>
      <c r="L3150" s="9">
        <f t="shared" si="296"/>
        <v>16</v>
      </c>
      <c r="M3150" s="2">
        <f t="shared" si="297"/>
        <v>44431.5</v>
      </c>
      <c r="N3150" s="22">
        <v>44439</v>
      </c>
      <c r="O3150" s="22">
        <v>44442</v>
      </c>
      <c r="P3150" s="22">
        <v>44441.5</v>
      </c>
      <c r="Q3150">
        <f t="shared" si="298"/>
        <v>10</v>
      </c>
      <c r="R3150" s="33">
        <f t="shared" si="299"/>
        <v>1631.9</v>
      </c>
    </row>
    <row r="3151" spans="1:18" x14ac:dyDescent="0.35">
      <c r="A3151" t="s">
        <v>395</v>
      </c>
      <c r="B3151" s="29" t="s">
        <v>313</v>
      </c>
      <c r="C3151" s="22">
        <v>44439</v>
      </c>
      <c r="D3151" s="30" t="s">
        <v>114</v>
      </c>
      <c r="E3151" s="30" t="s">
        <v>115</v>
      </c>
      <c r="F3151" s="29" t="s">
        <v>122</v>
      </c>
      <c r="G3151" s="32">
        <v>247.78000000000003</v>
      </c>
      <c r="H3151" s="22">
        <v>44424</v>
      </c>
      <c r="I3151" s="23">
        <v>44439</v>
      </c>
      <c r="J3151">
        <f t="shared" si="294"/>
        <v>16</v>
      </c>
      <c r="K3151" s="2">
        <f t="shared" si="295"/>
        <v>44431.5</v>
      </c>
      <c r="L3151" s="9">
        <f t="shared" si="296"/>
        <v>16</v>
      </c>
      <c r="M3151" s="2">
        <f t="shared" si="297"/>
        <v>44431.5</v>
      </c>
      <c r="N3151" s="22">
        <v>44439</v>
      </c>
      <c r="O3151" s="22">
        <v>44442</v>
      </c>
      <c r="P3151" s="22">
        <v>44441.5</v>
      </c>
      <c r="Q3151">
        <f t="shared" si="298"/>
        <v>10</v>
      </c>
      <c r="R3151" s="33">
        <f t="shared" si="299"/>
        <v>2477.8000000000002</v>
      </c>
    </row>
    <row r="3152" spans="1:18" x14ac:dyDescent="0.35">
      <c r="A3152" t="s">
        <v>395</v>
      </c>
      <c r="B3152" s="29" t="s">
        <v>313</v>
      </c>
      <c r="C3152" s="22">
        <v>44439</v>
      </c>
      <c r="D3152" s="30" t="s">
        <v>110</v>
      </c>
      <c r="E3152" s="30" t="s">
        <v>111</v>
      </c>
      <c r="F3152" s="29" t="s">
        <v>122</v>
      </c>
      <c r="G3152" s="32">
        <v>56.97</v>
      </c>
      <c r="H3152" s="22">
        <v>44424</v>
      </c>
      <c r="I3152" s="23">
        <v>44439</v>
      </c>
      <c r="J3152">
        <f t="shared" si="294"/>
        <v>16</v>
      </c>
      <c r="K3152" s="2">
        <f t="shared" si="295"/>
        <v>44431.5</v>
      </c>
      <c r="L3152" s="9">
        <f t="shared" si="296"/>
        <v>16</v>
      </c>
      <c r="M3152" s="2">
        <f t="shared" si="297"/>
        <v>44431.5</v>
      </c>
      <c r="N3152" s="22">
        <v>44439</v>
      </c>
      <c r="O3152" s="22">
        <v>44442</v>
      </c>
      <c r="P3152" s="22">
        <v>44441.5</v>
      </c>
      <c r="Q3152">
        <f t="shared" si="298"/>
        <v>10</v>
      </c>
      <c r="R3152" s="33">
        <f t="shared" si="299"/>
        <v>569.70000000000005</v>
      </c>
    </row>
    <row r="3153" spans="1:18" x14ac:dyDescent="0.35">
      <c r="A3153" t="s">
        <v>395</v>
      </c>
      <c r="B3153" s="29" t="s">
        <v>313</v>
      </c>
      <c r="C3153" s="22">
        <v>44439</v>
      </c>
      <c r="D3153" s="30" t="s">
        <v>114</v>
      </c>
      <c r="E3153" s="30" t="s">
        <v>115</v>
      </c>
      <c r="F3153" s="29" t="s">
        <v>123</v>
      </c>
      <c r="G3153" s="32">
        <v>44.51</v>
      </c>
      <c r="H3153" s="22">
        <v>44424</v>
      </c>
      <c r="I3153" s="23">
        <v>44439</v>
      </c>
      <c r="J3153">
        <f t="shared" si="294"/>
        <v>16</v>
      </c>
      <c r="K3153" s="2">
        <f t="shared" si="295"/>
        <v>44431.5</v>
      </c>
      <c r="L3153" s="9">
        <f t="shared" si="296"/>
        <v>16</v>
      </c>
      <c r="M3153" s="2">
        <f t="shared" si="297"/>
        <v>44431.5</v>
      </c>
      <c r="N3153" s="22">
        <v>44439</v>
      </c>
      <c r="O3153" s="22">
        <v>44442</v>
      </c>
      <c r="P3153" s="22">
        <v>44441.5</v>
      </c>
      <c r="Q3153">
        <f t="shared" si="298"/>
        <v>10</v>
      </c>
      <c r="R3153" s="33">
        <f t="shared" si="299"/>
        <v>445.09999999999997</v>
      </c>
    </row>
    <row r="3154" spans="1:18" x14ac:dyDescent="0.35">
      <c r="A3154" t="s">
        <v>395</v>
      </c>
      <c r="B3154" s="29" t="s">
        <v>313</v>
      </c>
      <c r="C3154" s="22">
        <v>44439</v>
      </c>
      <c r="D3154" s="30" t="s">
        <v>110</v>
      </c>
      <c r="E3154" s="30" t="s">
        <v>111</v>
      </c>
      <c r="F3154" s="29" t="s">
        <v>123</v>
      </c>
      <c r="G3154" s="32">
        <v>43.61</v>
      </c>
      <c r="H3154" s="22">
        <v>44424</v>
      </c>
      <c r="I3154" s="23">
        <v>44439</v>
      </c>
      <c r="J3154">
        <f t="shared" si="294"/>
        <v>16</v>
      </c>
      <c r="K3154" s="2">
        <f t="shared" si="295"/>
        <v>44431.5</v>
      </c>
      <c r="L3154" s="9">
        <f t="shared" si="296"/>
        <v>16</v>
      </c>
      <c r="M3154" s="2">
        <f t="shared" si="297"/>
        <v>44431.5</v>
      </c>
      <c r="N3154" s="22">
        <v>44439</v>
      </c>
      <c r="O3154" s="22">
        <v>44442</v>
      </c>
      <c r="P3154" s="22">
        <v>44441.5</v>
      </c>
      <c r="Q3154">
        <f t="shared" si="298"/>
        <v>10</v>
      </c>
      <c r="R3154" s="33">
        <f t="shared" si="299"/>
        <v>436.1</v>
      </c>
    </row>
    <row r="3155" spans="1:18" x14ac:dyDescent="0.35">
      <c r="A3155" t="s">
        <v>395</v>
      </c>
      <c r="B3155" s="29" t="s">
        <v>313</v>
      </c>
      <c r="C3155" s="22">
        <v>44439</v>
      </c>
      <c r="D3155" s="30" t="s">
        <v>99</v>
      </c>
      <c r="E3155" s="30" t="s">
        <v>100</v>
      </c>
      <c r="F3155" s="29" t="s">
        <v>319</v>
      </c>
      <c r="G3155" s="32">
        <v>1367.98</v>
      </c>
      <c r="H3155" s="22">
        <v>44424</v>
      </c>
      <c r="I3155" s="23">
        <v>44439</v>
      </c>
      <c r="J3155">
        <f t="shared" si="294"/>
        <v>16</v>
      </c>
      <c r="K3155" s="2">
        <f t="shared" si="295"/>
        <v>44431.5</v>
      </c>
      <c r="L3155" s="9">
        <f t="shared" si="296"/>
        <v>16</v>
      </c>
      <c r="M3155" s="2">
        <f t="shared" si="297"/>
        <v>44431.5</v>
      </c>
      <c r="N3155" s="22">
        <v>44439</v>
      </c>
      <c r="O3155" s="22">
        <v>44442</v>
      </c>
      <c r="P3155" s="22">
        <v>44441.5</v>
      </c>
      <c r="Q3155">
        <f t="shared" si="298"/>
        <v>10</v>
      </c>
      <c r="R3155" s="33">
        <f t="shared" si="299"/>
        <v>13679.8</v>
      </c>
    </row>
    <row r="3156" spans="1:18" x14ac:dyDescent="0.35">
      <c r="A3156" t="s">
        <v>395</v>
      </c>
      <c r="B3156" s="29" t="s">
        <v>313</v>
      </c>
      <c r="C3156" s="22">
        <v>44439</v>
      </c>
      <c r="D3156" s="30" t="s">
        <v>114</v>
      </c>
      <c r="E3156" s="30" t="s">
        <v>115</v>
      </c>
      <c r="F3156" s="29" t="s">
        <v>124</v>
      </c>
      <c r="G3156" s="32">
        <v>59.3</v>
      </c>
      <c r="H3156" s="22">
        <v>44424</v>
      </c>
      <c r="I3156" s="23">
        <v>44439</v>
      </c>
      <c r="J3156">
        <f t="shared" si="294"/>
        <v>16</v>
      </c>
      <c r="K3156" s="2">
        <f t="shared" si="295"/>
        <v>44431.5</v>
      </c>
      <c r="L3156" s="9">
        <f t="shared" si="296"/>
        <v>16</v>
      </c>
      <c r="M3156" s="2">
        <f t="shared" si="297"/>
        <v>44431.5</v>
      </c>
      <c r="N3156" s="22">
        <v>44439</v>
      </c>
      <c r="O3156" s="22">
        <v>44442</v>
      </c>
      <c r="P3156" s="22">
        <v>44441.5</v>
      </c>
      <c r="Q3156">
        <f t="shared" si="298"/>
        <v>10</v>
      </c>
      <c r="R3156" s="33">
        <f t="shared" si="299"/>
        <v>593</v>
      </c>
    </row>
    <row r="3157" spans="1:18" x14ac:dyDescent="0.35">
      <c r="A3157" t="s">
        <v>395</v>
      </c>
      <c r="B3157" s="29" t="s">
        <v>313</v>
      </c>
      <c r="C3157" s="22">
        <v>44439</v>
      </c>
      <c r="D3157" s="30" t="s">
        <v>110</v>
      </c>
      <c r="E3157" s="30" t="s">
        <v>111</v>
      </c>
      <c r="F3157" s="29" t="s">
        <v>124</v>
      </c>
      <c r="G3157" s="32">
        <v>39.5</v>
      </c>
      <c r="H3157" s="22">
        <v>44424</v>
      </c>
      <c r="I3157" s="23">
        <v>44439</v>
      </c>
      <c r="J3157">
        <f t="shared" si="294"/>
        <v>16</v>
      </c>
      <c r="K3157" s="2">
        <f t="shared" si="295"/>
        <v>44431.5</v>
      </c>
      <c r="L3157" s="9">
        <f t="shared" si="296"/>
        <v>16</v>
      </c>
      <c r="M3157" s="2">
        <f t="shared" si="297"/>
        <v>44431.5</v>
      </c>
      <c r="N3157" s="22">
        <v>44439</v>
      </c>
      <c r="O3157" s="22">
        <v>44442</v>
      </c>
      <c r="P3157" s="22">
        <v>44441.5</v>
      </c>
      <c r="Q3157">
        <f t="shared" si="298"/>
        <v>10</v>
      </c>
      <c r="R3157" s="33">
        <f t="shared" si="299"/>
        <v>395</v>
      </c>
    </row>
    <row r="3158" spans="1:18" x14ac:dyDescent="0.35">
      <c r="A3158" t="s">
        <v>395</v>
      </c>
      <c r="B3158" s="29" t="s">
        <v>313</v>
      </c>
      <c r="C3158" s="22">
        <v>44439</v>
      </c>
      <c r="D3158" s="30" t="s">
        <v>114</v>
      </c>
      <c r="E3158" s="30" t="s">
        <v>115</v>
      </c>
      <c r="F3158" s="29" t="s">
        <v>125</v>
      </c>
      <c r="G3158" s="32">
        <v>53.540000000000006</v>
      </c>
      <c r="H3158" s="22">
        <v>44424</v>
      </c>
      <c r="I3158" s="23">
        <v>44439</v>
      </c>
      <c r="J3158">
        <f t="shared" si="294"/>
        <v>16</v>
      </c>
      <c r="K3158" s="2">
        <f t="shared" si="295"/>
        <v>44431.5</v>
      </c>
      <c r="L3158" s="9">
        <f t="shared" si="296"/>
        <v>16</v>
      </c>
      <c r="M3158" s="2">
        <f t="shared" si="297"/>
        <v>44431.5</v>
      </c>
      <c r="N3158" s="22">
        <v>44439</v>
      </c>
      <c r="O3158" s="22">
        <v>44442</v>
      </c>
      <c r="P3158" s="22">
        <v>44441.5</v>
      </c>
      <c r="Q3158">
        <f t="shared" si="298"/>
        <v>10</v>
      </c>
      <c r="R3158" s="33">
        <f t="shared" si="299"/>
        <v>535.40000000000009</v>
      </c>
    </row>
    <row r="3159" spans="1:18" x14ac:dyDescent="0.35">
      <c r="A3159" t="s">
        <v>395</v>
      </c>
      <c r="B3159" s="29" t="s">
        <v>313</v>
      </c>
      <c r="C3159" s="22">
        <v>44439</v>
      </c>
      <c r="D3159" s="30" t="s">
        <v>110</v>
      </c>
      <c r="E3159" s="30" t="s">
        <v>111</v>
      </c>
      <c r="F3159" s="29" t="s">
        <v>125</v>
      </c>
      <c r="G3159" s="32">
        <v>98.18</v>
      </c>
      <c r="H3159" s="22">
        <v>44424</v>
      </c>
      <c r="I3159" s="23">
        <v>44439</v>
      </c>
      <c r="J3159">
        <f t="shared" si="294"/>
        <v>16</v>
      </c>
      <c r="K3159" s="2">
        <f t="shared" si="295"/>
        <v>44431.5</v>
      </c>
      <c r="L3159" s="9">
        <f t="shared" si="296"/>
        <v>16</v>
      </c>
      <c r="M3159" s="2">
        <f t="shared" si="297"/>
        <v>44431.5</v>
      </c>
      <c r="N3159" s="22">
        <v>44439</v>
      </c>
      <c r="O3159" s="22">
        <v>44442</v>
      </c>
      <c r="P3159" s="22">
        <v>44441.5</v>
      </c>
      <c r="Q3159">
        <f t="shared" si="298"/>
        <v>10</v>
      </c>
      <c r="R3159" s="33">
        <f t="shared" si="299"/>
        <v>981.80000000000007</v>
      </c>
    </row>
    <row r="3160" spans="1:18" x14ac:dyDescent="0.35">
      <c r="A3160" t="s">
        <v>395</v>
      </c>
      <c r="B3160" s="29" t="s">
        <v>313</v>
      </c>
      <c r="C3160" s="22">
        <v>44439</v>
      </c>
      <c r="D3160" s="30" t="s">
        <v>107</v>
      </c>
      <c r="E3160" s="30" t="s">
        <v>108</v>
      </c>
      <c r="F3160" s="29" t="s">
        <v>126</v>
      </c>
      <c r="G3160" s="32">
        <v>1010.01</v>
      </c>
      <c r="H3160" s="22">
        <v>44424</v>
      </c>
      <c r="I3160" s="23">
        <v>44439</v>
      </c>
      <c r="J3160">
        <f t="shared" si="294"/>
        <v>16</v>
      </c>
      <c r="K3160" s="2">
        <f t="shared" si="295"/>
        <v>44431.5</v>
      </c>
      <c r="L3160" s="9">
        <f t="shared" si="296"/>
        <v>16</v>
      </c>
      <c r="M3160" s="2">
        <f t="shared" si="297"/>
        <v>44431.5</v>
      </c>
      <c r="N3160" s="22">
        <v>44439</v>
      </c>
      <c r="O3160" s="22">
        <v>44442</v>
      </c>
      <c r="P3160" s="22">
        <v>44441.5</v>
      </c>
      <c r="Q3160">
        <f t="shared" si="298"/>
        <v>10</v>
      </c>
      <c r="R3160" s="33">
        <f t="shared" si="299"/>
        <v>10100.1</v>
      </c>
    </row>
    <row r="3161" spans="1:18" x14ac:dyDescent="0.35">
      <c r="A3161" t="s">
        <v>395</v>
      </c>
      <c r="B3161" s="29" t="s">
        <v>313</v>
      </c>
      <c r="C3161" s="22">
        <v>44439</v>
      </c>
      <c r="D3161" s="30" t="s">
        <v>99</v>
      </c>
      <c r="E3161" s="30" t="s">
        <v>100</v>
      </c>
      <c r="F3161" s="29" t="s">
        <v>126</v>
      </c>
      <c r="G3161" s="32">
        <v>793.04</v>
      </c>
      <c r="H3161" s="22">
        <v>44424</v>
      </c>
      <c r="I3161" s="23">
        <v>44439</v>
      </c>
      <c r="J3161">
        <f t="shared" si="294"/>
        <v>16</v>
      </c>
      <c r="K3161" s="2">
        <f t="shared" si="295"/>
        <v>44431.5</v>
      </c>
      <c r="L3161" s="9">
        <f t="shared" si="296"/>
        <v>16</v>
      </c>
      <c r="M3161" s="2">
        <f t="shared" si="297"/>
        <v>44431.5</v>
      </c>
      <c r="N3161" s="22">
        <v>44439</v>
      </c>
      <c r="O3161" s="22">
        <v>44442</v>
      </c>
      <c r="P3161" s="22">
        <v>44441.5</v>
      </c>
      <c r="Q3161">
        <f t="shared" si="298"/>
        <v>10</v>
      </c>
      <c r="R3161" s="33">
        <f t="shared" si="299"/>
        <v>7930.4</v>
      </c>
    </row>
    <row r="3162" spans="1:18" x14ac:dyDescent="0.35">
      <c r="A3162" t="s">
        <v>395</v>
      </c>
      <c r="B3162" s="29" t="s">
        <v>313</v>
      </c>
      <c r="C3162" s="22">
        <v>44439</v>
      </c>
      <c r="D3162" s="30" t="s">
        <v>114</v>
      </c>
      <c r="E3162" s="30" t="s">
        <v>115</v>
      </c>
      <c r="F3162" s="29" t="s">
        <v>127</v>
      </c>
      <c r="G3162" s="32">
        <v>73.31</v>
      </c>
      <c r="H3162" s="22">
        <v>44424</v>
      </c>
      <c r="I3162" s="23">
        <v>44439</v>
      </c>
      <c r="J3162">
        <f t="shared" si="294"/>
        <v>16</v>
      </c>
      <c r="K3162" s="2">
        <f t="shared" si="295"/>
        <v>44431.5</v>
      </c>
      <c r="L3162" s="9">
        <f t="shared" si="296"/>
        <v>16</v>
      </c>
      <c r="M3162" s="2">
        <f t="shared" si="297"/>
        <v>44431.5</v>
      </c>
      <c r="N3162" s="22">
        <v>44439</v>
      </c>
      <c r="O3162" s="22">
        <v>44442</v>
      </c>
      <c r="P3162" s="22">
        <v>44441.5</v>
      </c>
      <c r="Q3162">
        <f t="shared" si="298"/>
        <v>10</v>
      </c>
      <c r="R3162" s="33">
        <f t="shared" si="299"/>
        <v>733.1</v>
      </c>
    </row>
    <row r="3163" spans="1:18" x14ac:dyDescent="0.35">
      <c r="A3163" t="s">
        <v>395</v>
      </c>
      <c r="B3163" s="29" t="s">
        <v>313</v>
      </c>
      <c r="C3163" s="22">
        <v>44439</v>
      </c>
      <c r="D3163" s="30" t="s">
        <v>110</v>
      </c>
      <c r="E3163" s="30" t="s">
        <v>111</v>
      </c>
      <c r="F3163" s="29" t="s">
        <v>129</v>
      </c>
      <c r="G3163" s="32">
        <v>350.37</v>
      </c>
      <c r="H3163" s="22">
        <v>44424</v>
      </c>
      <c r="I3163" s="23">
        <v>44439</v>
      </c>
      <c r="J3163">
        <f t="shared" si="294"/>
        <v>16</v>
      </c>
      <c r="K3163" s="2">
        <f t="shared" si="295"/>
        <v>44431.5</v>
      </c>
      <c r="L3163" s="9">
        <f t="shared" si="296"/>
        <v>16</v>
      </c>
      <c r="M3163" s="2">
        <f t="shared" si="297"/>
        <v>44431.5</v>
      </c>
      <c r="N3163" s="22">
        <v>44439</v>
      </c>
      <c r="O3163" s="22">
        <v>44442</v>
      </c>
      <c r="P3163" s="22">
        <v>44441.5</v>
      </c>
      <c r="Q3163">
        <f t="shared" si="298"/>
        <v>10</v>
      </c>
      <c r="R3163" s="33">
        <f t="shared" si="299"/>
        <v>3503.7</v>
      </c>
    </row>
    <row r="3164" spans="1:18" x14ac:dyDescent="0.35">
      <c r="A3164" t="s">
        <v>395</v>
      </c>
      <c r="B3164" s="29" t="s">
        <v>313</v>
      </c>
      <c r="C3164" s="22">
        <v>44439</v>
      </c>
      <c r="D3164" s="30" t="s">
        <v>114</v>
      </c>
      <c r="E3164" s="30" t="s">
        <v>115</v>
      </c>
      <c r="F3164" s="29" t="s">
        <v>130</v>
      </c>
      <c r="G3164" s="32">
        <v>37.980000000000004</v>
      </c>
      <c r="H3164" s="22">
        <v>44424</v>
      </c>
      <c r="I3164" s="23">
        <v>44439</v>
      </c>
      <c r="J3164">
        <f t="shared" si="294"/>
        <v>16</v>
      </c>
      <c r="K3164" s="2">
        <f t="shared" si="295"/>
        <v>44431.5</v>
      </c>
      <c r="L3164" s="9">
        <f t="shared" si="296"/>
        <v>16</v>
      </c>
      <c r="M3164" s="2">
        <f t="shared" si="297"/>
        <v>44431.5</v>
      </c>
      <c r="N3164" s="22">
        <v>44439</v>
      </c>
      <c r="O3164" s="22">
        <v>44442</v>
      </c>
      <c r="P3164" s="22">
        <v>44441.5</v>
      </c>
      <c r="Q3164">
        <f t="shared" si="298"/>
        <v>10</v>
      </c>
      <c r="R3164" s="33">
        <f t="shared" si="299"/>
        <v>379.80000000000007</v>
      </c>
    </row>
    <row r="3165" spans="1:18" x14ac:dyDescent="0.35">
      <c r="A3165" t="s">
        <v>395</v>
      </c>
      <c r="B3165" s="29" t="s">
        <v>313</v>
      </c>
      <c r="C3165" s="22">
        <v>44439</v>
      </c>
      <c r="D3165" s="30" t="s">
        <v>110</v>
      </c>
      <c r="E3165" s="30" t="s">
        <v>111</v>
      </c>
      <c r="F3165" s="29" t="s">
        <v>130</v>
      </c>
      <c r="G3165" s="32">
        <v>19.23</v>
      </c>
      <c r="H3165" s="22">
        <v>44424</v>
      </c>
      <c r="I3165" s="23">
        <v>44439</v>
      </c>
      <c r="J3165">
        <f t="shared" si="294"/>
        <v>16</v>
      </c>
      <c r="K3165" s="2">
        <f t="shared" si="295"/>
        <v>44431.5</v>
      </c>
      <c r="L3165" s="9">
        <f t="shared" si="296"/>
        <v>16</v>
      </c>
      <c r="M3165" s="2">
        <f t="shared" si="297"/>
        <v>44431.5</v>
      </c>
      <c r="N3165" s="22">
        <v>44439</v>
      </c>
      <c r="O3165" s="22">
        <v>44442</v>
      </c>
      <c r="P3165" s="22">
        <v>44441.5</v>
      </c>
      <c r="Q3165">
        <f t="shared" si="298"/>
        <v>10</v>
      </c>
      <c r="R3165" s="33">
        <f t="shared" si="299"/>
        <v>192.3</v>
      </c>
    </row>
    <row r="3166" spans="1:18" x14ac:dyDescent="0.35">
      <c r="A3166" t="s">
        <v>395</v>
      </c>
      <c r="B3166" s="29" t="s">
        <v>313</v>
      </c>
      <c r="C3166" s="22">
        <v>44439</v>
      </c>
      <c r="D3166" s="30" t="s">
        <v>99</v>
      </c>
      <c r="E3166" s="30" t="s">
        <v>100</v>
      </c>
      <c r="F3166" s="29" t="s">
        <v>318</v>
      </c>
      <c r="G3166" s="32">
        <v>1282.81</v>
      </c>
      <c r="H3166" s="22">
        <v>44424</v>
      </c>
      <c r="I3166" s="23">
        <v>44439</v>
      </c>
      <c r="J3166">
        <f t="shared" si="294"/>
        <v>16</v>
      </c>
      <c r="K3166" s="2">
        <f t="shared" si="295"/>
        <v>44431.5</v>
      </c>
      <c r="L3166" s="9">
        <f t="shared" si="296"/>
        <v>16</v>
      </c>
      <c r="M3166" s="2">
        <f t="shared" si="297"/>
        <v>44431.5</v>
      </c>
      <c r="N3166" s="22">
        <v>44439</v>
      </c>
      <c r="O3166" s="22">
        <v>44442</v>
      </c>
      <c r="P3166" s="22">
        <v>44441.5</v>
      </c>
      <c r="Q3166">
        <f t="shared" si="298"/>
        <v>10</v>
      </c>
      <c r="R3166" s="33">
        <f t="shared" si="299"/>
        <v>12828.099999999999</v>
      </c>
    </row>
    <row r="3167" spans="1:18" x14ac:dyDescent="0.35">
      <c r="A3167" t="s">
        <v>395</v>
      </c>
      <c r="B3167" s="29" t="s">
        <v>313</v>
      </c>
      <c r="C3167" s="22">
        <v>44439</v>
      </c>
      <c r="D3167" s="30" t="s">
        <v>114</v>
      </c>
      <c r="E3167" s="30" t="s">
        <v>115</v>
      </c>
      <c r="F3167" s="29" t="s">
        <v>383</v>
      </c>
      <c r="G3167" s="32">
        <v>237.84</v>
      </c>
      <c r="H3167" s="22">
        <v>44424</v>
      </c>
      <c r="I3167" s="23">
        <v>44439</v>
      </c>
      <c r="J3167">
        <f t="shared" si="294"/>
        <v>16</v>
      </c>
      <c r="K3167" s="2">
        <f t="shared" si="295"/>
        <v>44431.5</v>
      </c>
      <c r="L3167" s="9">
        <f t="shared" si="296"/>
        <v>16</v>
      </c>
      <c r="M3167" s="2">
        <f t="shared" si="297"/>
        <v>44431.5</v>
      </c>
      <c r="N3167" s="22">
        <v>44439</v>
      </c>
      <c r="O3167" s="22">
        <v>44442</v>
      </c>
      <c r="P3167" s="22">
        <v>44441.5</v>
      </c>
      <c r="Q3167">
        <f t="shared" si="298"/>
        <v>10</v>
      </c>
      <c r="R3167" s="33">
        <f t="shared" si="299"/>
        <v>2378.4</v>
      </c>
    </row>
    <row r="3168" spans="1:18" x14ac:dyDescent="0.35">
      <c r="A3168" t="s">
        <v>395</v>
      </c>
      <c r="B3168" s="29" t="s">
        <v>313</v>
      </c>
      <c r="C3168" s="22">
        <v>44439</v>
      </c>
      <c r="D3168" s="30" t="s">
        <v>391</v>
      </c>
      <c r="E3168" s="30" t="s">
        <v>392</v>
      </c>
      <c r="F3168" s="29" t="s">
        <v>393</v>
      </c>
      <c r="G3168" s="32">
        <v>35.78</v>
      </c>
      <c r="H3168" s="22">
        <v>44424</v>
      </c>
      <c r="I3168" s="23">
        <v>44439</v>
      </c>
      <c r="J3168">
        <f t="shared" si="294"/>
        <v>16</v>
      </c>
      <c r="K3168" s="2">
        <f t="shared" si="295"/>
        <v>44431.5</v>
      </c>
      <c r="L3168" s="9">
        <f t="shared" si="296"/>
        <v>16</v>
      </c>
      <c r="M3168" s="2">
        <f t="shared" si="297"/>
        <v>44431.5</v>
      </c>
      <c r="N3168" s="22">
        <v>44439</v>
      </c>
      <c r="O3168" s="22">
        <v>44442</v>
      </c>
      <c r="P3168" s="22">
        <v>44441.5</v>
      </c>
      <c r="Q3168">
        <f t="shared" si="298"/>
        <v>10</v>
      </c>
      <c r="R3168" s="33">
        <f t="shared" si="299"/>
        <v>357.8</v>
      </c>
    </row>
    <row r="3169" spans="1:18" x14ac:dyDescent="0.35">
      <c r="A3169" t="s">
        <v>395</v>
      </c>
      <c r="B3169" s="29" t="s">
        <v>313</v>
      </c>
      <c r="C3169" s="22">
        <v>44439</v>
      </c>
      <c r="D3169" s="30" t="s">
        <v>107</v>
      </c>
      <c r="E3169" s="30" t="s">
        <v>108</v>
      </c>
      <c r="F3169" s="29" t="s">
        <v>109</v>
      </c>
      <c r="G3169" s="32">
        <v>25</v>
      </c>
      <c r="H3169" s="22">
        <v>44424</v>
      </c>
      <c r="I3169" s="23">
        <v>44439</v>
      </c>
      <c r="J3169">
        <f t="shared" si="294"/>
        <v>16</v>
      </c>
      <c r="K3169" s="2">
        <f t="shared" si="295"/>
        <v>44431.5</v>
      </c>
      <c r="L3169" s="9">
        <f t="shared" si="296"/>
        <v>16</v>
      </c>
      <c r="M3169" s="2">
        <f t="shared" si="297"/>
        <v>44431.5</v>
      </c>
      <c r="N3169" s="22">
        <v>44439</v>
      </c>
      <c r="O3169" s="22">
        <v>44442</v>
      </c>
      <c r="P3169" s="22">
        <v>44441.5</v>
      </c>
      <c r="Q3169">
        <f t="shared" si="298"/>
        <v>10</v>
      </c>
      <c r="R3169" s="33">
        <f t="shared" si="299"/>
        <v>250</v>
      </c>
    </row>
    <row r="3170" spans="1:18" x14ac:dyDescent="0.35">
      <c r="A3170" t="s">
        <v>395</v>
      </c>
      <c r="B3170" s="29" t="s">
        <v>313</v>
      </c>
      <c r="C3170" s="22">
        <v>44439</v>
      </c>
      <c r="D3170" s="30" t="s">
        <v>114</v>
      </c>
      <c r="E3170" s="30" t="s">
        <v>115</v>
      </c>
      <c r="F3170" s="29" t="s">
        <v>132</v>
      </c>
      <c r="G3170" s="32">
        <v>125.15</v>
      </c>
      <c r="H3170" s="22">
        <v>44424</v>
      </c>
      <c r="I3170" s="23">
        <v>44439</v>
      </c>
      <c r="J3170">
        <f t="shared" si="294"/>
        <v>16</v>
      </c>
      <c r="K3170" s="2">
        <f t="shared" si="295"/>
        <v>44431.5</v>
      </c>
      <c r="L3170" s="9">
        <f t="shared" si="296"/>
        <v>16</v>
      </c>
      <c r="M3170" s="2">
        <f t="shared" si="297"/>
        <v>44431.5</v>
      </c>
      <c r="N3170" s="22">
        <v>44439</v>
      </c>
      <c r="O3170" s="22">
        <v>44442</v>
      </c>
      <c r="P3170" s="22">
        <v>44441.5</v>
      </c>
      <c r="Q3170">
        <f t="shared" si="298"/>
        <v>10</v>
      </c>
      <c r="R3170" s="33">
        <f t="shared" si="299"/>
        <v>1251.5</v>
      </c>
    </row>
    <row r="3171" spans="1:18" x14ac:dyDescent="0.35">
      <c r="A3171" t="s">
        <v>395</v>
      </c>
      <c r="B3171" s="29" t="s">
        <v>313</v>
      </c>
      <c r="C3171" s="22">
        <v>44439</v>
      </c>
      <c r="D3171" s="30" t="s">
        <v>99</v>
      </c>
      <c r="E3171" s="30" t="s">
        <v>100</v>
      </c>
      <c r="F3171" s="29" t="s">
        <v>316</v>
      </c>
      <c r="G3171" s="32">
        <v>572.68000000000006</v>
      </c>
      <c r="H3171" s="22">
        <v>44424</v>
      </c>
      <c r="I3171" s="23">
        <v>44439</v>
      </c>
      <c r="J3171">
        <f t="shared" si="294"/>
        <v>16</v>
      </c>
      <c r="K3171" s="2">
        <f t="shared" si="295"/>
        <v>44431.5</v>
      </c>
      <c r="L3171" s="9">
        <f t="shared" si="296"/>
        <v>16</v>
      </c>
      <c r="M3171" s="2">
        <f t="shared" si="297"/>
        <v>44431.5</v>
      </c>
      <c r="N3171" s="22">
        <v>44439</v>
      </c>
      <c r="O3171" s="22">
        <v>44442</v>
      </c>
      <c r="P3171" s="22">
        <v>44441.5</v>
      </c>
      <c r="Q3171">
        <f t="shared" si="298"/>
        <v>10</v>
      </c>
      <c r="R3171" s="33">
        <f t="shared" si="299"/>
        <v>5726.8000000000011</v>
      </c>
    </row>
    <row r="3172" spans="1:18" x14ac:dyDescent="0.35">
      <c r="A3172" t="s">
        <v>395</v>
      </c>
      <c r="B3172" s="29" t="s">
        <v>313</v>
      </c>
      <c r="C3172" s="22">
        <v>44439</v>
      </c>
      <c r="D3172" s="30" t="s">
        <v>114</v>
      </c>
      <c r="E3172" s="30" t="s">
        <v>115</v>
      </c>
      <c r="F3172" s="29" t="s">
        <v>133</v>
      </c>
      <c r="G3172" s="32">
        <v>12.37</v>
      </c>
      <c r="H3172" s="22">
        <v>44424</v>
      </c>
      <c r="I3172" s="23">
        <v>44439</v>
      </c>
      <c r="J3172">
        <f t="shared" si="294"/>
        <v>16</v>
      </c>
      <c r="K3172" s="2">
        <f t="shared" si="295"/>
        <v>44431.5</v>
      </c>
      <c r="L3172" s="9">
        <f t="shared" si="296"/>
        <v>16</v>
      </c>
      <c r="M3172" s="2">
        <f t="shared" si="297"/>
        <v>44431.5</v>
      </c>
      <c r="N3172" s="22">
        <v>44439</v>
      </c>
      <c r="O3172" s="22">
        <v>44442</v>
      </c>
      <c r="P3172" s="22">
        <v>44441.5</v>
      </c>
      <c r="Q3172">
        <f t="shared" si="298"/>
        <v>10</v>
      </c>
      <c r="R3172" s="33">
        <f t="shared" si="299"/>
        <v>123.69999999999999</v>
      </c>
    </row>
    <row r="3173" spans="1:18" x14ac:dyDescent="0.35">
      <c r="A3173" t="s">
        <v>395</v>
      </c>
      <c r="B3173" s="29" t="s">
        <v>313</v>
      </c>
      <c r="C3173" s="22">
        <v>44439</v>
      </c>
      <c r="D3173" s="30" t="s">
        <v>110</v>
      </c>
      <c r="E3173" s="30" t="s">
        <v>111</v>
      </c>
      <c r="F3173" s="29" t="s">
        <v>134</v>
      </c>
      <c r="G3173" s="32">
        <v>67.099999999999994</v>
      </c>
      <c r="H3173" s="22">
        <v>44424</v>
      </c>
      <c r="I3173" s="23">
        <v>44439</v>
      </c>
      <c r="J3173">
        <f t="shared" si="294"/>
        <v>16</v>
      </c>
      <c r="K3173" s="2">
        <f t="shared" si="295"/>
        <v>44431.5</v>
      </c>
      <c r="L3173" s="9">
        <f t="shared" si="296"/>
        <v>16</v>
      </c>
      <c r="M3173" s="2">
        <f t="shared" si="297"/>
        <v>44431.5</v>
      </c>
      <c r="N3173" s="22">
        <v>44439</v>
      </c>
      <c r="O3173" s="22">
        <v>44442</v>
      </c>
      <c r="P3173" s="22">
        <v>44441.5</v>
      </c>
      <c r="Q3173">
        <f t="shared" si="298"/>
        <v>10</v>
      </c>
      <c r="R3173" s="33">
        <f t="shared" si="299"/>
        <v>671</v>
      </c>
    </row>
    <row r="3174" spans="1:18" x14ac:dyDescent="0.35">
      <c r="A3174" t="s">
        <v>395</v>
      </c>
      <c r="B3174" s="29" t="s">
        <v>313</v>
      </c>
      <c r="C3174" s="22">
        <v>44439</v>
      </c>
      <c r="D3174" s="30" t="s">
        <v>114</v>
      </c>
      <c r="E3174" s="30" t="s">
        <v>115</v>
      </c>
      <c r="F3174" s="29" t="s">
        <v>136</v>
      </c>
      <c r="G3174" s="32">
        <v>96.19</v>
      </c>
      <c r="H3174" s="22">
        <v>44424</v>
      </c>
      <c r="I3174" s="23">
        <v>44439</v>
      </c>
      <c r="J3174">
        <f t="shared" si="294"/>
        <v>16</v>
      </c>
      <c r="K3174" s="2">
        <f t="shared" si="295"/>
        <v>44431.5</v>
      </c>
      <c r="L3174" s="9">
        <f t="shared" si="296"/>
        <v>16</v>
      </c>
      <c r="M3174" s="2">
        <f t="shared" si="297"/>
        <v>44431.5</v>
      </c>
      <c r="N3174" s="22">
        <v>44439</v>
      </c>
      <c r="O3174" s="22">
        <v>44442</v>
      </c>
      <c r="P3174" s="22">
        <v>44441.5</v>
      </c>
      <c r="Q3174">
        <f t="shared" si="298"/>
        <v>10</v>
      </c>
      <c r="R3174" s="33">
        <f t="shared" si="299"/>
        <v>961.9</v>
      </c>
    </row>
    <row r="3175" spans="1:18" x14ac:dyDescent="0.35">
      <c r="A3175" t="s">
        <v>395</v>
      </c>
      <c r="B3175" s="29" t="s">
        <v>313</v>
      </c>
      <c r="C3175" s="22">
        <v>44439</v>
      </c>
      <c r="D3175" s="30" t="s">
        <v>110</v>
      </c>
      <c r="E3175" s="30" t="s">
        <v>111</v>
      </c>
      <c r="F3175" s="29" t="s">
        <v>136</v>
      </c>
      <c r="G3175" s="32">
        <v>85.13</v>
      </c>
      <c r="H3175" s="22">
        <v>44424</v>
      </c>
      <c r="I3175" s="23">
        <v>44439</v>
      </c>
      <c r="J3175">
        <f t="shared" si="294"/>
        <v>16</v>
      </c>
      <c r="K3175" s="2">
        <f t="shared" si="295"/>
        <v>44431.5</v>
      </c>
      <c r="L3175" s="9">
        <f t="shared" si="296"/>
        <v>16</v>
      </c>
      <c r="M3175" s="2">
        <f t="shared" si="297"/>
        <v>44431.5</v>
      </c>
      <c r="N3175" s="22">
        <v>44439</v>
      </c>
      <c r="O3175" s="22">
        <v>44442</v>
      </c>
      <c r="P3175" s="22">
        <v>44441.5</v>
      </c>
      <c r="Q3175">
        <f t="shared" si="298"/>
        <v>10</v>
      </c>
      <c r="R3175" s="33">
        <f t="shared" si="299"/>
        <v>851.3</v>
      </c>
    </row>
    <row r="3176" spans="1:18" x14ac:dyDescent="0.35">
      <c r="A3176" t="s">
        <v>395</v>
      </c>
      <c r="B3176" s="29" t="s">
        <v>313</v>
      </c>
      <c r="C3176" s="22">
        <v>44439</v>
      </c>
      <c r="D3176" s="30" t="s">
        <v>110</v>
      </c>
      <c r="E3176" s="30" t="s">
        <v>111</v>
      </c>
      <c r="F3176" s="29" t="s">
        <v>137</v>
      </c>
      <c r="G3176" s="32">
        <v>599.93000000000006</v>
      </c>
      <c r="H3176" s="22">
        <v>44424</v>
      </c>
      <c r="I3176" s="23">
        <v>44439</v>
      </c>
      <c r="J3176">
        <f t="shared" si="294"/>
        <v>16</v>
      </c>
      <c r="K3176" s="2">
        <f t="shared" si="295"/>
        <v>44431.5</v>
      </c>
      <c r="L3176" s="9">
        <f t="shared" si="296"/>
        <v>16</v>
      </c>
      <c r="M3176" s="2">
        <f t="shared" si="297"/>
        <v>44431.5</v>
      </c>
      <c r="N3176" s="22">
        <v>44439</v>
      </c>
      <c r="O3176" s="22">
        <v>44442</v>
      </c>
      <c r="P3176" s="22">
        <v>44441.5</v>
      </c>
      <c r="Q3176">
        <f t="shared" si="298"/>
        <v>10</v>
      </c>
      <c r="R3176" s="33">
        <f t="shared" si="299"/>
        <v>5999.3000000000011</v>
      </c>
    </row>
    <row r="3177" spans="1:18" x14ac:dyDescent="0.35">
      <c r="A3177" t="s">
        <v>395</v>
      </c>
      <c r="B3177" s="29" t="s">
        <v>313</v>
      </c>
      <c r="C3177" s="22">
        <v>44439</v>
      </c>
      <c r="D3177" s="30" t="s">
        <v>107</v>
      </c>
      <c r="E3177" s="30" t="s">
        <v>108</v>
      </c>
      <c r="F3177" s="29" t="s">
        <v>138</v>
      </c>
      <c r="G3177" s="32">
        <v>2616.38</v>
      </c>
      <c r="H3177" s="22">
        <v>44424</v>
      </c>
      <c r="I3177" s="23">
        <v>44439</v>
      </c>
      <c r="J3177">
        <f t="shared" si="294"/>
        <v>16</v>
      </c>
      <c r="K3177" s="2">
        <f t="shared" si="295"/>
        <v>44431.5</v>
      </c>
      <c r="L3177" s="9">
        <f t="shared" si="296"/>
        <v>16</v>
      </c>
      <c r="M3177" s="2">
        <f t="shared" si="297"/>
        <v>44431.5</v>
      </c>
      <c r="N3177" s="22">
        <v>44439</v>
      </c>
      <c r="O3177" s="22">
        <v>44442</v>
      </c>
      <c r="P3177" s="22">
        <v>44441.5</v>
      </c>
      <c r="Q3177">
        <f t="shared" si="298"/>
        <v>10</v>
      </c>
      <c r="R3177" s="33">
        <f t="shared" si="299"/>
        <v>26163.800000000003</v>
      </c>
    </row>
    <row r="3178" spans="1:18" x14ac:dyDescent="0.35">
      <c r="A3178" t="s">
        <v>395</v>
      </c>
      <c r="B3178" s="29" t="s">
        <v>313</v>
      </c>
      <c r="C3178" s="22">
        <v>44439</v>
      </c>
      <c r="D3178" s="30" t="s">
        <v>99</v>
      </c>
      <c r="E3178" s="30" t="s">
        <v>100</v>
      </c>
      <c r="F3178" s="29" t="s">
        <v>138</v>
      </c>
      <c r="G3178" s="32">
        <v>507.24</v>
      </c>
      <c r="H3178" s="22">
        <v>44424</v>
      </c>
      <c r="I3178" s="23">
        <v>44439</v>
      </c>
      <c r="J3178">
        <f t="shared" si="294"/>
        <v>16</v>
      </c>
      <c r="K3178" s="2">
        <f t="shared" si="295"/>
        <v>44431.5</v>
      </c>
      <c r="L3178" s="9">
        <f t="shared" si="296"/>
        <v>16</v>
      </c>
      <c r="M3178" s="2">
        <f t="shared" si="297"/>
        <v>44431.5</v>
      </c>
      <c r="N3178" s="22">
        <v>44439</v>
      </c>
      <c r="O3178" s="22">
        <v>44442</v>
      </c>
      <c r="P3178" s="22">
        <v>44441.5</v>
      </c>
      <c r="Q3178">
        <f t="shared" si="298"/>
        <v>10</v>
      </c>
      <c r="R3178" s="33">
        <f t="shared" si="299"/>
        <v>5072.3999999999996</v>
      </c>
    </row>
    <row r="3179" spans="1:18" x14ac:dyDescent="0.35">
      <c r="A3179" t="s">
        <v>395</v>
      </c>
      <c r="B3179" s="29" t="s">
        <v>313</v>
      </c>
      <c r="C3179" s="22">
        <v>44439</v>
      </c>
      <c r="D3179" s="30" t="s">
        <v>114</v>
      </c>
      <c r="E3179" s="30" t="s">
        <v>115</v>
      </c>
      <c r="F3179" s="29" t="s">
        <v>317</v>
      </c>
      <c r="G3179" s="32">
        <v>27.26</v>
      </c>
      <c r="H3179" s="22">
        <v>44424</v>
      </c>
      <c r="I3179" s="23">
        <v>44439</v>
      </c>
      <c r="J3179">
        <f t="shared" si="294"/>
        <v>16</v>
      </c>
      <c r="K3179" s="2">
        <f t="shared" si="295"/>
        <v>44431.5</v>
      </c>
      <c r="L3179" s="9">
        <f t="shared" si="296"/>
        <v>16</v>
      </c>
      <c r="M3179" s="2">
        <f t="shared" si="297"/>
        <v>44431.5</v>
      </c>
      <c r="N3179" s="22">
        <v>44439</v>
      </c>
      <c r="O3179" s="22">
        <v>44442</v>
      </c>
      <c r="P3179" s="22">
        <v>44441.5</v>
      </c>
      <c r="Q3179">
        <f t="shared" si="298"/>
        <v>10</v>
      </c>
      <c r="R3179" s="33">
        <f t="shared" si="299"/>
        <v>272.60000000000002</v>
      </c>
    </row>
    <row r="3180" spans="1:18" x14ac:dyDescent="0.35">
      <c r="A3180" t="s">
        <v>395</v>
      </c>
      <c r="B3180" s="29" t="s">
        <v>313</v>
      </c>
      <c r="C3180" s="22">
        <v>44439</v>
      </c>
      <c r="D3180" s="30" t="s">
        <v>114</v>
      </c>
      <c r="E3180" s="30" t="s">
        <v>115</v>
      </c>
      <c r="F3180" s="29" t="s">
        <v>141</v>
      </c>
      <c r="G3180" s="32">
        <v>248.66</v>
      </c>
      <c r="H3180" s="22">
        <v>44424</v>
      </c>
      <c r="I3180" s="23">
        <v>44439</v>
      </c>
      <c r="J3180">
        <f t="shared" si="294"/>
        <v>16</v>
      </c>
      <c r="K3180" s="2">
        <f t="shared" si="295"/>
        <v>44431.5</v>
      </c>
      <c r="L3180" s="9">
        <f t="shared" si="296"/>
        <v>16</v>
      </c>
      <c r="M3180" s="2">
        <f t="shared" si="297"/>
        <v>44431.5</v>
      </c>
      <c r="N3180" s="22">
        <v>44439</v>
      </c>
      <c r="O3180" s="22">
        <v>44442</v>
      </c>
      <c r="P3180" s="22">
        <v>44441.5</v>
      </c>
      <c r="Q3180">
        <f t="shared" si="298"/>
        <v>10</v>
      </c>
      <c r="R3180" s="33">
        <f t="shared" si="299"/>
        <v>2486.6</v>
      </c>
    </row>
    <row r="3181" spans="1:18" x14ac:dyDescent="0.35">
      <c r="A3181" t="s">
        <v>395</v>
      </c>
      <c r="B3181" s="29" t="s">
        <v>313</v>
      </c>
      <c r="C3181" s="22">
        <v>44439</v>
      </c>
      <c r="D3181" s="30" t="s">
        <v>110</v>
      </c>
      <c r="E3181" s="30" t="s">
        <v>111</v>
      </c>
      <c r="F3181" s="29" t="s">
        <v>141</v>
      </c>
      <c r="G3181" s="32">
        <v>13.9</v>
      </c>
      <c r="H3181" s="22">
        <v>44424</v>
      </c>
      <c r="I3181" s="23">
        <v>44439</v>
      </c>
      <c r="J3181">
        <f t="shared" si="294"/>
        <v>16</v>
      </c>
      <c r="K3181" s="2">
        <f t="shared" si="295"/>
        <v>44431.5</v>
      </c>
      <c r="L3181" s="9">
        <f t="shared" si="296"/>
        <v>16</v>
      </c>
      <c r="M3181" s="2">
        <f t="shared" si="297"/>
        <v>44431.5</v>
      </c>
      <c r="N3181" s="22">
        <v>44439</v>
      </c>
      <c r="O3181" s="22">
        <v>44442</v>
      </c>
      <c r="P3181" s="22">
        <v>44441.5</v>
      </c>
      <c r="Q3181">
        <f t="shared" si="298"/>
        <v>10</v>
      </c>
      <c r="R3181" s="33">
        <f t="shared" si="299"/>
        <v>139</v>
      </c>
    </row>
    <row r="3182" spans="1:18" x14ac:dyDescent="0.35">
      <c r="A3182" t="s">
        <v>395</v>
      </c>
      <c r="B3182" s="29" t="s">
        <v>313</v>
      </c>
      <c r="C3182" s="22">
        <v>44439</v>
      </c>
      <c r="D3182" s="30" t="s">
        <v>99</v>
      </c>
      <c r="E3182" s="30" t="s">
        <v>100</v>
      </c>
      <c r="F3182" s="29" t="s">
        <v>344</v>
      </c>
      <c r="G3182" s="32">
        <v>511.71</v>
      </c>
      <c r="H3182" s="22">
        <v>44424</v>
      </c>
      <c r="I3182" s="23">
        <v>44439</v>
      </c>
      <c r="J3182">
        <f t="shared" si="294"/>
        <v>16</v>
      </c>
      <c r="K3182" s="2">
        <f t="shared" si="295"/>
        <v>44431.5</v>
      </c>
      <c r="L3182" s="9">
        <f t="shared" si="296"/>
        <v>16</v>
      </c>
      <c r="M3182" s="2">
        <f t="shared" si="297"/>
        <v>44431.5</v>
      </c>
      <c r="N3182" s="22">
        <v>44439</v>
      </c>
      <c r="O3182" s="22">
        <v>44447</v>
      </c>
      <c r="P3182" s="22">
        <v>44446.5</v>
      </c>
      <c r="Q3182">
        <f t="shared" si="298"/>
        <v>15</v>
      </c>
      <c r="R3182" s="33">
        <f t="shared" si="299"/>
        <v>7675.65</v>
      </c>
    </row>
    <row r="3183" spans="1:18" x14ac:dyDescent="0.35">
      <c r="A3183" t="s">
        <v>395</v>
      </c>
      <c r="B3183" s="29" t="s">
        <v>313</v>
      </c>
      <c r="C3183" s="22">
        <v>44439</v>
      </c>
      <c r="D3183" s="30" t="s">
        <v>107</v>
      </c>
      <c r="E3183" s="30" t="s">
        <v>108</v>
      </c>
      <c r="F3183" s="29" t="s">
        <v>142</v>
      </c>
      <c r="G3183" s="32">
        <v>30553.550000000003</v>
      </c>
      <c r="H3183" s="22">
        <v>44424</v>
      </c>
      <c r="I3183" s="23">
        <v>44439</v>
      </c>
      <c r="J3183">
        <f t="shared" si="294"/>
        <v>16</v>
      </c>
      <c r="K3183" s="2">
        <f t="shared" si="295"/>
        <v>44431.5</v>
      </c>
      <c r="L3183" s="9">
        <f t="shared" si="296"/>
        <v>16</v>
      </c>
      <c r="M3183" s="2">
        <f t="shared" si="297"/>
        <v>44431.5</v>
      </c>
      <c r="N3183" s="22">
        <v>44439</v>
      </c>
      <c r="O3183" s="22">
        <v>44449</v>
      </c>
      <c r="P3183" s="22">
        <v>44448.5</v>
      </c>
      <c r="Q3183">
        <f t="shared" si="298"/>
        <v>17</v>
      </c>
      <c r="R3183" s="33">
        <f t="shared" si="299"/>
        <v>519410.35000000003</v>
      </c>
    </row>
    <row r="3184" spans="1:18" x14ac:dyDescent="0.35">
      <c r="A3184" t="s">
        <v>395</v>
      </c>
      <c r="B3184" s="29" t="s">
        <v>313</v>
      </c>
      <c r="C3184" s="22">
        <v>44439</v>
      </c>
      <c r="D3184" s="30" t="s">
        <v>99</v>
      </c>
      <c r="E3184" s="30" t="s">
        <v>100</v>
      </c>
      <c r="F3184" s="29" t="s">
        <v>142</v>
      </c>
      <c r="G3184" s="32">
        <v>19826.96</v>
      </c>
      <c r="H3184" s="22">
        <v>44424</v>
      </c>
      <c r="I3184" s="23">
        <v>44439</v>
      </c>
      <c r="J3184">
        <f t="shared" si="294"/>
        <v>16</v>
      </c>
      <c r="K3184" s="2">
        <f t="shared" si="295"/>
        <v>44431.5</v>
      </c>
      <c r="L3184" s="9">
        <f t="shared" si="296"/>
        <v>16</v>
      </c>
      <c r="M3184" s="2">
        <f t="shared" si="297"/>
        <v>44431.5</v>
      </c>
      <c r="N3184" s="22">
        <v>44439</v>
      </c>
      <c r="O3184" s="22">
        <v>44449</v>
      </c>
      <c r="P3184" s="22">
        <v>44448.5</v>
      </c>
      <c r="Q3184">
        <f t="shared" si="298"/>
        <v>17</v>
      </c>
      <c r="R3184" s="33">
        <f t="shared" si="299"/>
        <v>337058.32</v>
      </c>
    </row>
    <row r="3185" spans="1:18" x14ac:dyDescent="0.35">
      <c r="A3185" t="s">
        <v>395</v>
      </c>
      <c r="B3185" s="29" t="s">
        <v>313</v>
      </c>
      <c r="C3185" s="22">
        <v>44439</v>
      </c>
      <c r="D3185" s="30" t="s">
        <v>99</v>
      </c>
      <c r="E3185" s="30" t="s">
        <v>100</v>
      </c>
      <c r="F3185" s="29" t="s">
        <v>388</v>
      </c>
      <c r="G3185" s="32">
        <v>496</v>
      </c>
      <c r="H3185" s="22">
        <v>44424</v>
      </c>
      <c r="I3185" s="23">
        <v>44439</v>
      </c>
      <c r="J3185">
        <f t="shared" si="294"/>
        <v>16</v>
      </c>
      <c r="K3185" s="2">
        <f t="shared" si="295"/>
        <v>44431.5</v>
      </c>
      <c r="L3185" s="9">
        <f t="shared" si="296"/>
        <v>16</v>
      </c>
      <c r="M3185" s="2">
        <f t="shared" si="297"/>
        <v>44431.5</v>
      </c>
      <c r="N3185" s="22">
        <v>44439</v>
      </c>
      <c r="O3185" s="22">
        <v>44454</v>
      </c>
      <c r="P3185" s="22">
        <v>44453.5</v>
      </c>
      <c r="Q3185">
        <f t="shared" si="298"/>
        <v>22</v>
      </c>
      <c r="R3185" s="33">
        <f t="shared" si="299"/>
        <v>10912</v>
      </c>
    </row>
    <row r="3186" spans="1:18" x14ac:dyDescent="0.35">
      <c r="A3186" t="s">
        <v>395</v>
      </c>
      <c r="B3186" s="29" t="s">
        <v>313</v>
      </c>
      <c r="C3186" s="22">
        <v>44439</v>
      </c>
      <c r="D3186" s="30" t="s">
        <v>148</v>
      </c>
      <c r="E3186" s="30" t="s">
        <v>149</v>
      </c>
      <c r="F3186" s="29" t="s">
        <v>151</v>
      </c>
      <c r="G3186" s="32">
        <v>154.22</v>
      </c>
      <c r="H3186" s="22">
        <v>44424</v>
      </c>
      <c r="I3186" s="23">
        <v>44439</v>
      </c>
      <c r="J3186">
        <f t="shared" si="294"/>
        <v>16</v>
      </c>
      <c r="K3186" s="2">
        <f t="shared" si="295"/>
        <v>44431.5</v>
      </c>
      <c r="L3186" s="9">
        <f t="shared" si="296"/>
        <v>16</v>
      </c>
      <c r="M3186" s="2">
        <f t="shared" si="297"/>
        <v>44431.5</v>
      </c>
      <c r="N3186" s="22">
        <v>44439</v>
      </c>
      <c r="O3186" s="22">
        <v>44454</v>
      </c>
      <c r="P3186" s="22">
        <v>44453.5</v>
      </c>
      <c r="Q3186">
        <f t="shared" si="298"/>
        <v>22</v>
      </c>
      <c r="R3186" s="33">
        <f t="shared" si="299"/>
        <v>3392.84</v>
      </c>
    </row>
    <row r="3187" spans="1:18" x14ac:dyDescent="0.35">
      <c r="A3187" t="s">
        <v>395</v>
      </c>
      <c r="B3187" s="29" t="s">
        <v>313</v>
      </c>
      <c r="C3187" s="22">
        <v>44439</v>
      </c>
      <c r="D3187" s="30" t="s">
        <v>110</v>
      </c>
      <c r="E3187" s="30" t="s">
        <v>111</v>
      </c>
      <c r="F3187" s="29" t="s">
        <v>153</v>
      </c>
      <c r="G3187" s="32">
        <v>460.93999999999994</v>
      </c>
      <c r="H3187" s="22">
        <v>44424</v>
      </c>
      <c r="I3187" s="23">
        <v>44439</v>
      </c>
      <c r="J3187">
        <f t="shared" si="294"/>
        <v>16</v>
      </c>
      <c r="K3187" s="2">
        <f t="shared" si="295"/>
        <v>44431.5</v>
      </c>
      <c r="L3187" s="9">
        <f t="shared" si="296"/>
        <v>16</v>
      </c>
      <c r="M3187" s="2">
        <f t="shared" si="297"/>
        <v>44431.5</v>
      </c>
      <c r="N3187" s="22">
        <v>44439</v>
      </c>
      <c r="O3187" s="22">
        <v>44454</v>
      </c>
      <c r="P3187" s="22">
        <v>44453.5</v>
      </c>
      <c r="Q3187">
        <f t="shared" si="298"/>
        <v>22</v>
      </c>
      <c r="R3187" s="33">
        <f t="shared" si="299"/>
        <v>10140.679999999998</v>
      </c>
    </row>
    <row r="3188" spans="1:18" x14ac:dyDescent="0.35">
      <c r="A3188" t="s">
        <v>395</v>
      </c>
      <c r="B3188" s="29" t="s">
        <v>313</v>
      </c>
      <c r="C3188" s="22">
        <v>44439</v>
      </c>
      <c r="D3188" s="30" t="s">
        <v>148</v>
      </c>
      <c r="E3188" s="30" t="s">
        <v>149</v>
      </c>
      <c r="F3188" s="29" t="s">
        <v>298</v>
      </c>
      <c r="G3188" s="32">
        <v>29.67</v>
      </c>
      <c r="H3188" s="22">
        <v>44424</v>
      </c>
      <c r="I3188" s="23">
        <v>44439</v>
      </c>
      <c r="J3188">
        <f t="shared" si="294"/>
        <v>16</v>
      </c>
      <c r="K3188" s="2">
        <f t="shared" si="295"/>
        <v>44431.5</v>
      </c>
      <c r="L3188" s="9">
        <f t="shared" si="296"/>
        <v>16</v>
      </c>
      <c r="M3188" s="2">
        <f t="shared" si="297"/>
        <v>44431.5</v>
      </c>
      <c r="N3188" s="22">
        <v>44439</v>
      </c>
      <c r="O3188" s="22">
        <v>44454</v>
      </c>
      <c r="P3188" s="22">
        <v>44453.5</v>
      </c>
      <c r="Q3188">
        <f t="shared" si="298"/>
        <v>22</v>
      </c>
      <c r="R3188" s="33">
        <f t="shared" si="299"/>
        <v>652.74</v>
      </c>
    </row>
    <row r="3189" spans="1:18" x14ac:dyDescent="0.35">
      <c r="A3189" t="s">
        <v>395</v>
      </c>
      <c r="B3189" s="29" t="s">
        <v>313</v>
      </c>
      <c r="C3189" s="22">
        <v>44439</v>
      </c>
      <c r="D3189" s="30" t="s">
        <v>99</v>
      </c>
      <c r="E3189" s="30" t="s">
        <v>100</v>
      </c>
      <c r="F3189" s="29" t="s">
        <v>295</v>
      </c>
      <c r="G3189" s="32">
        <v>483.90999999999997</v>
      </c>
      <c r="H3189" s="22">
        <v>44424</v>
      </c>
      <c r="I3189" s="23">
        <v>44439</v>
      </c>
      <c r="J3189">
        <f t="shared" si="294"/>
        <v>16</v>
      </c>
      <c r="K3189" s="2">
        <f t="shared" si="295"/>
        <v>44431.5</v>
      </c>
      <c r="L3189" s="9">
        <f t="shared" si="296"/>
        <v>16</v>
      </c>
      <c r="M3189" s="2">
        <f t="shared" si="297"/>
        <v>44431.5</v>
      </c>
      <c r="N3189" s="22">
        <v>44439</v>
      </c>
      <c r="O3189" s="22">
        <v>44454</v>
      </c>
      <c r="P3189" s="22">
        <v>44453.5</v>
      </c>
      <c r="Q3189">
        <f t="shared" si="298"/>
        <v>22</v>
      </c>
      <c r="R3189" s="33">
        <f t="shared" si="299"/>
        <v>10646.019999999999</v>
      </c>
    </row>
    <row r="3190" spans="1:18" x14ac:dyDescent="0.35">
      <c r="A3190" t="s">
        <v>395</v>
      </c>
      <c r="B3190" s="29" t="s">
        <v>313</v>
      </c>
      <c r="C3190" s="22">
        <v>44439</v>
      </c>
      <c r="D3190" s="30" t="s">
        <v>148</v>
      </c>
      <c r="E3190" s="30" t="s">
        <v>149</v>
      </c>
      <c r="F3190" s="29" t="s">
        <v>155</v>
      </c>
      <c r="G3190" s="32">
        <v>17.48</v>
      </c>
      <c r="H3190" s="22">
        <v>44424</v>
      </c>
      <c r="I3190" s="23">
        <v>44439</v>
      </c>
      <c r="J3190">
        <f t="shared" si="294"/>
        <v>16</v>
      </c>
      <c r="K3190" s="2">
        <f t="shared" si="295"/>
        <v>44431.5</v>
      </c>
      <c r="L3190" s="9">
        <f t="shared" si="296"/>
        <v>16</v>
      </c>
      <c r="M3190" s="2">
        <f t="shared" si="297"/>
        <v>44431.5</v>
      </c>
      <c r="N3190" s="22">
        <v>44439</v>
      </c>
      <c r="O3190" s="22">
        <v>44454</v>
      </c>
      <c r="P3190" s="22">
        <v>44453.5</v>
      </c>
      <c r="Q3190">
        <f t="shared" si="298"/>
        <v>22</v>
      </c>
      <c r="R3190" s="33">
        <f t="shared" si="299"/>
        <v>384.56</v>
      </c>
    </row>
    <row r="3191" spans="1:18" x14ac:dyDescent="0.35">
      <c r="A3191" t="s">
        <v>395</v>
      </c>
      <c r="B3191" s="29" t="s">
        <v>313</v>
      </c>
      <c r="C3191" s="22">
        <v>44439</v>
      </c>
      <c r="D3191" s="30" t="s">
        <v>99</v>
      </c>
      <c r="E3191" s="30" t="s">
        <v>100</v>
      </c>
      <c r="F3191" s="29" t="s">
        <v>314</v>
      </c>
      <c r="G3191" s="32">
        <v>307.49</v>
      </c>
      <c r="H3191" s="22">
        <v>44424</v>
      </c>
      <c r="I3191" s="23">
        <v>44439</v>
      </c>
      <c r="J3191">
        <f t="shared" si="294"/>
        <v>16</v>
      </c>
      <c r="K3191" s="2">
        <f t="shared" si="295"/>
        <v>44431.5</v>
      </c>
      <c r="L3191" s="9">
        <f t="shared" si="296"/>
        <v>16</v>
      </c>
      <c r="M3191" s="2">
        <f t="shared" si="297"/>
        <v>44431.5</v>
      </c>
      <c r="N3191" s="22">
        <v>44439</v>
      </c>
      <c r="O3191" s="22">
        <v>44454</v>
      </c>
      <c r="P3191" s="22">
        <v>44453.5</v>
      </c>
      <c r="Q3191">
        <f t="shared" si="298"/>
        <v>22</v>
      </c>
      <c r="R3191" s="33">
        <f t="shared" si="299"/>
        <v>6764.7800000000007</v>
      </c>
    </row>
    <row r="3192" spans="1:18" x14ac:dyDescent="0.35">
      <c r="A3192" t="s">
        <v>395</v>
      </c>
      <c r="B3192" s="29" t="s">
        <v>313</v>
      </c>
      <c r="C3192" s="22">
        <v>44439</v>
      </c>
      <c r="D3192" s="30" t="s">
        <v>148</v>
      </c>
      <c r="E3192" s="30" t="s">
        <v>149</v>
      </c>
      <c r="F3192" s="29" t="s">
        <v>320</v>
      </c>
      <c r="G3192" s="32">
        <v>30.89</v>
      </c>
      <c r="H3192" s="22">
        <v>44424</v>
      </c>
      <c r="I3192" s="23">
        <v>44439</v>
      </c>
      <c r="J3192">
        <f t="shared" si="294"/>
        <v>16</v>
      </c>
      <c r="K3192" s="2">
        <f t="shared" si="295"/>
        <v>44431.5</v>
      </c>
      <c r="L3192" s="9">
        <f t="shared" si="296"/>
        <v>16</v>
      </c>
      <c r="M3192" s="2">
        <f t="shared" si="297"/>
        <v>44431.5</v>
      </c>
      <c r="N3192" s="22">
        <v>44439</v>
      </c>
      <c r="O3192" s="22">
        <v>44454</v>
      </c>
      <c r="P3192" s="22">
        <v>44453.5</v>
      </c>
      <c r="Q3192">
        <f t="shared" si="298"/>
        <v>22</v>
      </c>
      <c r="R3192" s="33">
        <f t="shared" si="299"/>
        <v>679.58</v>
      </c>
    </row>
    <row r="3193" spans="1:18" x14ac:dyDescent="0.35">
      <c r="A3193" t="s">
        <v>395</v>
      </c>
      <c r="B3193" s="29" t="s">
        <v>313</v>
      </c>
      <c r="C3193" s="22">
        <v>44439</v>
      </c>
      <c r="D3193" s="30" t="s">
        <v>148</v>
      </c>
      <c r="E3193" s="30" t="s">
        <v>149</v>
      </c>
      <c r="F3193" s="29" t="s">
        <v>156</v>
      </c>
      <c r="G3193" s="32">
        <v>109.1</v>
      </c>
      <c r="H3193" s="22">
        <v>44424</v>
      </c>
      <c r="I3193" s="23">
        <v>44439</v>
      </c>
      <c r="J3193">
        <f t="shared" ref="J3193:J3256" si="300">I3193-H3193+1</f>
        <v>16</v>
      </c>
      <c r="K3193" s="2">
        <f t="shared" ref="K3193:K3256" si="301">(H3193+I3193)/2</f>
        <v>44431.5</v>
      </c>
      <c r="L3193" s="9">
        <f t="shared" si="296"/>
        <v>16</v>
      </c>
      <c r="M3193" s="2">
        <f t="shared" si="297"/>
        <v>44431.5</v>
      </c>
      <c r="N3193" s="22">
        <v>44439</v>
      </c>
      <c r="O3193" s="22">
        <v>44454</v>
      </c>
      <c r="P3193" s="22">
        <v>44453.5</v>
      </c>
      <c r="Q3193">
        <f t="shared" si="298"/>
        <v>22</v>
      </c>
      <c r="R3193" s="33">
        <f t="shared" si="299"/>
        <v>2400.1999999999998</v>
      </c>
    </row>
    <row r="3194" spans="1:18" x14ac:dyDescent="0.35">
      <c r="A3194" t="s">
        <v>395</v>
      </c>
      <c r="B3194" s="29" t="s">
        <v>313</v>
      </c>
      <c r="C3194" s="22">
        <v>44439</v>
      </c>
      <c r="D3194" s="30" t="s">
        <v>148</v>
      </c>
      <c r="E3194" s="30" t="s">
        <v>149</v>
      </c>
      <c r="F3194" s="29" t="s">
        <v>157</v>
      </c>
      <c r="G3194" s="32">
        <v>373.12</v>
      </c>
      <c r="H3194" s="22">
        <v>44424</v>
      </c>
      <c r="I3194" s="23">
        <v>44439</v>
      </c>
      <c r="J3194">
        <f t="shared" si="300"/>
        <v>16</v>
      </c>
      <c r="K3194" s="2">
        <f t="shared" si="301"/>
        <v>44431.5</v>
      </c>
      <c r="L3194" s="9">
        <f t="shared" si="296"/>
        <v>16</v>
      </c>
      <c r="M3194" s="2">
        <f t="shared" si="297"/>
        <v>44431.5</v>
      </c>
      <c r="N3194" s="22">
        <v>44439</v>
      </c>
      <c r="O3194" s="22">
        <v>44454</v>
      </c>
      <c r="P3194" s="22">
        <v>44453.5</v>
      </c>
      <c r="Q3194">
        <f t="shared" si="298"/>
        <v>22</v>
      </c>
      <c r="R3194" s="33">
        <f t="shared" si="299"/>
        <v>8208.64</v>
      </c>
    </row>
    <row r="3195" spans="1:18" x14ac:dyDescent="0.35">
      <c r="A3195" t="s">
        <v>395</v>
      </c>
      <c r="B3195" s="29" t="s">
        <v>313</v>
      </c>
      <c r="C3195" s="22">
        <v>44439</v>
      </c>
      <c r="D3195" s="30" t="s">
        <v>148</v>
      </c>
      <c r="E3195" s="30" t="s">
        <v>149</v>
      </c>
      <c r="F3195" s="29" t="s">
        <v>158</v>
      </c>
      <c r="G3195" s="32">
        <v>387.68</v>
      </c>
      <c r="H3195" s="22">
        <v>44424</v>
      </c>
      <c r="I3195" s="23">
        <v>44439</v>
      </c>
      <c r="J3195">
        <f t="shared" si="300"/>
        <v>16</v>
      </c>
      <c r="K3195" s="2">
        <f t="shared" si="301"/>
        <v>44431.5</v>
      </c>
      <c r="L3195" s="9">
        <f t="shared" si="296"/>
        <v>16</v>
      </c>
      <c r="M3195" s="2">
        <f t="shared" si="297"/>
        <v>44431.5</v>
      </c>
      <c r="N3195" s="22">
        <v>44439</v>
      </c>
      <c r="O3195" s="22">
        <v>44454</v>
      </c>
      <c r="P3195" s="22">
        <v>44453.5</v>
      </c>
      <c r="Q3195">
        <f t="shared" si="298"/>
        <v>22</v>
      </c>
      <c r="R3195" s="33">
        <f t="shared" si="299"/>
        <v>8528.9600000000009</v>
      </c>
    </row>
    <row r="3196" spans="1:18" x14ac:dyDescent="0.35">
      <c r="A3196" t="s">
        <v>395</v>
      </c>
      <c r="B3196" s="29" t="s">
        <v>313</v>
      </c>
      <c r="C3196" s="22">
        <v>44439</v>
      </c>
      <c r="D3196" s="30" t="s">
        <v>148</v>
      </c>
      <c r="E3196" s="30" t="s">
        <v>149</v>
      </c>
      <c r="F3196" s="29" t="s">
        <v>159</v>
      </c>
      <c r="G3196" s="32">
        <v>49.24</v>
      </c>
      <c r="H3196" s="22">
        <v>44424</v>
      </c>
      <c r="I3196" s="23">
        <v>44439</v>
      </c>
      <c r="J3196">
        <f t="shared" si="300"/>
        <v>16</v>
      </c>
      <c r="K3196" s="2">
        <f t="shared" si="301"/>
        <v>44431.5</v>
      </c>
      <c r="L3196" s="9">
        <f t="shared" si="296"/>
        <v>16</v>
      </c>
      <c r="M3196" s="2">
        <f t="shared" si="297"/>
        <v>44431.5</v>
      </c>
      <c r="N3196" s="22">
        <v>44439</v>
      </c>
      <c r="O3196" s="22">
        <v>44454</v>
      </c>
      <c r="P3196" s="22">
        <v>44453.5</v>
      </c>
      <c r="Q3196">
        <f t="shared" si="298"/>
        <v>22</v>
      </c>
      <c r="R3196" s="33">
        <f t="shared" si="299"/>
        <v>1083.28</v>
      </c>
    </row>
    <row r="3197" spans="1:18" x14ac:dyDescent="0.35">
      <c r="A3197" t="s">
        <v>395</v>
      </c>
      <c r="B3197" s="29" t="s">
        <v>313</v>
      </c>
      <c r="C3197" s="22">
        <v>44439</v>
      </c>
      <c r="D3197" s="30" t="s">
        <v>148</v>
      </c>
      <c r="E3197" s="30" t="s">
        <v>149</v>
      </c>
      <c r="F3197" s="29" t="s">
        <v>321</v>
      </c>
      <c r="G3197" s="32">
        <v>218.55</v>
      </c>
      <c r="H3197" s="22">
        <v>44424</v>
      </c>
      <c r="I3197" s="23">
        <v>44439</v>
      </c>
      <c r="J3197">
        <f t="shared" si="300"/>
        <v>16</v>
      </c>
      <c r="K3197" s="2">
        <f t="shared" si="301"/>
        <v>44431.5</v>
      </c>
      <c r="L3197" s="9">
        <f t="shared" si="296"/>
        <v>16</v>
      </c>
      <c r="M3197" s="2">
        <f t="shared" si="297"/>
        <v>44431.5</v>
      </c>
      <c r="N3197" s="22">
        <v>44439</v>
      </c>
      <c r="O3197" s="22">
        <v>44454</v>
      </c>
      <c r="P3197" s="22">
        <v>44453.5</v>
      </c>
      <c r="Q3197">
        <f t="shared" si="298"/>
        <v>22</v>
      </c>
      <c r="R3197" s="33">
        <f t="shared" si="299"/>
        <v>4808.1000000000004</v>
      </c>
    </row>
    <row r="3198" spans="1:18" x14ac:dyDescent="0.35">
      <c r="A3198" t="s">
        <v>395</v>
      </c>
      <c r="B3198" s="29" t="s">
        <v>313</v>
      </c>
      <c r="C3198" s="22">
        <v>44439</v>
      </c>
      <c r="D3198" s="30" t="s">
        <v>148</v>
      </c>
      <c r="E3198" s="30" t="s">
        <v>149</v>
      </c>
      <c r="F3198" s="29" t="s">
        <v>394</v>
      </c>
      <c r="G3198" s="32">
        <v>40.31</v>
      </c>
      <c r="H3198" s="22">
        <v>44424</v>
      </c>
      <c r="I3198" s="23">
        <v>44439</v>
      </c>
      <c r="J3198">
        <f t="shared" si="300"/>
        <v>16</v>
      </c>
      <c r="K3198" s="2">
        <f t="shared" si="301"/>
        <v>44431.5</v>
      </c>
      <c r="L3198" s="9">
        <f t="shared" si="296"/>
        <v>16</v>
      </c>
      <c r="M3198" s="2">
        <f t="shared" si="297"/>
        <v>44431.5</v>
      </c>
      <c r="N3198" s="22">
        <v>44439</v>
      </c>
      <c r="O3198" s="22">
        <v>44454</v>
      </c>
      <c r="P3198" s="22">
        <v>44453.5</v>
      </c>
      <c r="Q3198">
        <f t="shared" si="298"/>
        <v>22</v>
      </c>
      <c r="R3198" s="33">
        <f t="shared" si="299"/>
        <v>886.82</v>
      </c>
    </row>
    <row r="3199" spans="1:18" x14ac:dyDescent="0.35">
      <c r="A3199" t="s">
        <v>395</v>
      </c>
      <c r="B3199" s="29" t="s">
        <v>313</v>
      </c>
      <c r="C3199" s="22">
        <v>44439</v>
      </c>
      <c r="D3199" s="30" t="s">
        <v>99</v>
      </c>
      <c r="E3199" s="30" t="s">
        <v>100</v>
      </c>
      <c r="F3199" s="29" t="s">
        <v>164</v>
      </c>
      <c r="G3199" s="32">
        <v>68.61</v>
      </c>
      <c r="H3199" s="22">
        <v>44424</v>
      </c>
      <c r="I3199" s="23">
        <v>44439</v>
      </c>
      <c r="J3199">
        <f t="shared" si="300"/>
        <v>16</v>
      </c>
      <c r="K3199" s="2">
        <f t="shared" si="301"/>
        <v>44431.5</v>
      </c>
      <c r="L3199" s="9">
        <f t="shared" si="296"/>
        <v>16</v>
      </c>
      <c r="M3199" s="2">
        <f t="shared" si="297"/>
        <v>44431.5</v>
      </c>
      <c r="N3199" s="22">
        <v>44439</v>
      </c>
      <c r="O3199" s="22">
        <v>44459</v>
      </c>
      <c r="P3199" s="22">
        <v>44456.5</v>
      </c>
      <c r="Q3199">
        <f t="shared" si="298"/>
        <v>25</v>
      </c>
      <c r="R3199" s="33">
        <f t="shared" si="299"/>
        <v>1715.25</v>
      </c>
    </row>
    <row r="3200" spans="1:18" x14ac:dyDescent="0.35">
      <c r="A3200" t="s">
        <v>395</v>
      </c>
      <c r="B3200" s="29" t="s">
        <v>313</v>
      </c>
      <c r="C3200" s="22">
        <v>44439</v>
      </c>
      <c r="D3200" s="30" t="s">
        <v>161</v>
      </c>
      <c r="E3200" s="30" t="s">
        <v>162</v>
      </c>
      <c r="F3200" s="29" t="s">
        <v>180</v>
      </c>
      <c r="G3200" s="32">
        <v>25.49</v>
      </c>
      <c r="H3200" s="22">
        <v>44424</v>
      </c>
      <c r="I3200" s="23">
        <v>44439</v>
      </c>
      <c r="J3200">
        <f t="shared" si="300"/>
        <v>16</v>
      </c>
      <c r="K3200" s="2">
        <f t="shared" si="301"/>
        <v>44431.5</v>
      </c>
      <c r="L3200" s="9">
        <f t="shared" si="296"/>
        <v>16</v>
      </c>
      <c r="M3200" s="2">
        <f t="shared" si="297"/>
        <v>44431.5</v>
      </c>
      <c r="N3200" s="22">
        <v>44439</v>
      </c>
      <c r="O3200" s="22">
        <v>44459</v>
      </c>
      <c r="P3200" s="22">
        <v>44456.5</v>
      </c>
      <c r="Q3200">
        <f t="shared" si="298"/>
        <v>25</v>
      </c>
      <c r="R3200" s="33">
        <f t="shared" si="299"/>
        <v>637.25</v>
      </c>
    </row>
    <row r="3201" spans="1:18" x14ac:dyDescent="0.35">
      <c r="A3201" t="s">
        <v>395</v>
      </c>
      <c r="B3201" s="29" t="s">
        <v>313</v>
      </c>
      <c r="C3201" s="22">
        <v>44439</v>
      </c>
      <c r="D3201" s="30" t="s">
        <v>161</v>
      </c>
      <c r="E3201" s="30" t="s">
        <v>162</v>
      </c>
      <c r="F3201" s="29" t="s">
        <v>165</v>
      </c>
      <c r="G3201" s="32">
        <v>408.41999999999996</v>
      </c>
      <c r="H3201" s="22">
        <v>44424</v>
      </c>
      <c r="I3201" s="23">
        <v>44439</v>
      </c>
      <c r="J3201">
        <f t="shared" si="300"/>
        <v>16</v>
      </c>
      <c r="K3201" s="2">
        <f t="shared" si="301"/>
        <v>44431.5</v>
      </c>
      <c r="L3201" s="9">
        <f t="shared" si="296"/>
        <v>16</v>
      </c>
      <c r="M3201" s="2">
        <f t="shared" si="297"/>
        <v>44431.5</v>
      </c>
      <c r="N3201" s="22">
        <v>44439</v>
      </c>
      <c r="O3201" s="22">
        <v>44459</v>
      </c>
      <c r="P3201" s="22">
        <v>44456.5</v>
      </c>
      <c r="Q3201">
        <f t="shared" si="298"/>
        <v>25</v>
      </c>
      <c r="R3201" s="33">
        <f t="shared" si="299"/>
        <v>10210.499999999998</v>
      </c>
    </row>
    <row r="3202" spans="1:18" x14ac:dyDescent="0.35">
      <c r="A3202" t="s">
        <v>395</v>
      </c>
      <c r="B3202" s="29" t="s">
        <v>313</v>
      </c>
      <c r="C3202" s="22">
        <v>44439</v>
      </c>
      <c r="D3202" s="30" t="s">
        <v>161</v>
      </c>
      <c r="E3202" s="30" t="s">
        <v>162</v>
      </c>
      <c r="F3202" s="29" t="s">
        <v>163</v>
      </c>
      <c r="G3202" s="32">
        <v>560.47</v>
      </c>
      <c r="H3202" s="22">
        <v>44424</v>
      </c>
      <c r="I3202" s="23">
        <v>44439</v>
      </c>
      <c r="J3202">
        <f t="shared" si="300"/>
        <v>16</v>
      </c>
      <c r="K3202" s="2">
        <f t="shared" si="301"/>
        <v>44431.5</v>
      </c>
      <c r="L3202" s="9">
        <f t="shared" si="296"/>
        <v>16</v>
      </c>
      <c r="M3202" s="2">
        <f t="shared" si="297"/>
        <v>44431.5</v>
      </c>
      <c r="N3202" s="22">
        <v>44439</v>
      </c>
      <c r="O3202" s="22">
        <v>44459</v>
      </c>
      <c r="P3202" s="22">
        <v>44456.5</v>
      </c>
      <c r="Q3202">
        <f t="shared" si="298"/>
        <v>25</v>
      </c>
      <c r="R3202" s="33">
        <f t="shared" si="299"/>
        <v>14011.75</v>
      </c>
    </row>
    <row r="3203" spans="1:18" x14ac:dyDescent="0.35">
      <c r="A3203" t="s">
        <v>395</v>
      </c>
      <c r="B3203" s="29" t="s">
        <v>313</v>
      </c>
      <c r="C3203" s="22">
        <v>44439</v>
      </c>
      <c r="D3203" s="30" t="s">
        <v>161</v>
      </c>
      <c r="E3203" s="30" t="s">
        <v>162</v>
      </c>
      <c r="F3203" s="29" t="s">
        <v>323</v>
      </c>
      <c r="G3203" s="32">
        <v>248.73000000000002</v>
      </c>
      <c r="H3203" s="22">
        <v>44424</v>
      </c>
      <c r="I3203" s="23">
        <v>44439</v>
      </c>
      <c r="J3203">
        <f t="shared" si="300"/>
        <v>16</v>
      </c>
      <c r="K3203" s="2">
        <f t="shared" si="301"/>
        <v>44431.5</v>
      </c>
      <c r="L3203" s="9">
        <f t="shared" si="296"/>
        <v>16</v>
      </c>
      <c r="M3203" s="2">
        <f t="shared" si="297"/>
        <v>44431.5</v>
      </c>
      <c r="N3203" s="22">
        <v>44439</v>
      </c>
      <c r="O3203" s="22">
        <v>44459</v>
      </c>
      <c r="P3203" s="22">
        <v>44456.5</v>
      </c>
      <c r="Q3203">
        <f t="shared" si="298"/>
        <v>25</v>
      </c>
      <c r="R3203" s="33">
        <f t="shared" si="299"/>
        <v>6218.25</v>
      </c>
    </row>
    <row r="3204" spans="1:18" x14ac:dyDescent="0.35">
      <c r="A3204" t="s">
        <v>395</v>
      </c>
      <c r="B3204" s="29" t="s">
        <v>313</v>
      </c>
      <c r="C3204" s="22">
        <v>44439</v>
      </c>
      <c r="D3204" s="30" t="s">
        <v>161</v>
      </c>
      <c r="E3204" s="30" t="s">
        <v>162</v>
      </c>
      <c r="F3204" s="29" t="s">
        <v>166</v>
      </c>
      <c r="G3204" s="32">
        <v>465.71000000000004</v>
      </c>
      <c r="H3204" s="22">
        <v>44424</v>
      </c>
      <c r="I3204" s="23">
        <v>44439</v>
      </c>
      <c r="J3204">
        <f t="shared" si="300"/>
        <v>16</v>
      </c>
      <c r="K3204" s="2">
        <f t="shared" si="301"/>
        <v>44431.5</v>
      </c>
      <c r="L3204" s="9">
        <f t="shared" si="296"/>
        <v>16</v>
      </c>
      <c r="M3204" s="2">
        <f t="shared" si="297"/>
        <v>44431.5</v>
      </c>
      <c r="N3204" s="22">
        <v>44439</v>
      </c>
      <c r="O3204" s="22">
        <v>44459</v>
      </c>
      <c r="P3204" s="22">
        <v>44456.5</v>
      </c>
      <c r="Q3204">
        <f t="shared" si="298"/>
        <v>25</v>
      </c>
      <c r="R3204" s="33">
        <f t="shared" si="299"/>
        <v>11642.75</v>
      </c>
    </row>
    <row r="3205" spans="1:18" x14ac:dyDescent="0.35">
      <c r="A3205" t="s">
        <v>395</v>
      </c>
      <c r="B3205" s="29" t="s">
        <v>313</v>
      </c>
      <c r="C3205" s="22">
        <v>44439</v>
      </c>
      <c r="D3205" s="30" t="s">
        <v>171</v>
      </c>
      <c r="E3205" s="30" t="s">
        <v>172</v>
      </c>
      <c r="F3205" s="29" t="s">
        <v>166</v>
      </c>
      <c r="G3205" s="32">
        <v>75.16</v>
      </c>
      <c r="H3205" s="22">
        <v>44424</v>
      </c>
      <c r="I3205" s="23">
        <v>44439</v>
      </c>
      <c r="J3205">
        <f t="shared" si="300"/>
        <v>16</v>
      </c>
      <c r="K3205" s="2">
        <f t="shared" si="301"/>
        <v>44431.5</v>
      </c>
      <c r="L3205" s="9">
        <f t="shared" si="296"/>
        <v>16</v>
      </c>
      <c r="M3205" s="2">
        <f t="shared" si="297"/>
        <v>44431.5</v>
      </c>
      <c r="N3205" s="22">
        <v>44439</v>
      </c>
      <c r="O3205" s="22">
        <v>44459</v>
      </c>
      <c r="P3205" s="22">
        <v>44456.5</v>
      </c>
      <c r="Q3205">
        <f t="shared" si="298"/>
        <v>25</v>
      </c>
      <c r="R3205" s="33">
        <f t="shared" si="299"/>
        <v>1879</v>
      </c>
    </row>
    <row r="3206" spans="1:18" x14ac:dyDescent="0.35">
      <c r="A3206" t="s">
        <v>395</v>
      </c>
      <c r="B3206" s="29" t="s">
        <v>313</v>
      </c>
      <c r="C3206" s="22">
        <v>44439</v>
      </c>
      <c r="D3206" s="30" t="s">
        <v>161</v>
      </c>
      <c r="E3206" s="30" t="s">
        <v>162</v>
      </c>
      <c r="F3206" s="29" t="s">
        <v>167</v>
      </c>
      <c r="G3206" s="32">
        <v>1083.1600000000001</v>
      </c>
      <c r="H3206" s="22">
        <v>44424</v>
      </c>
      <c r="I3206" s="23">
        <v>44439</v>
      </c>
      <c r="J3206">
        <f t="shared" si="300"/>
        <v>16</v>
      </c>
      <c r="K3206" s="2">
        <f t="shared" si="301"/>
        <v>44431.5</v>
      </c>
      <c r="L3206" s="9">
        <f t="shared" si="296"/>
        <v>16</v>
      </c>
      <c r="M3206" s="2">
        <f t="shared" si="297"/>
        <v>44431.5</v>
      </c>
      <c r="N3206" s="22">
        <v>44439</v>
      </c>
      <c r="O3206" s="22">
        <v>44459</v>
      </c>
      <c r="P3206" s="22">
        <v>44456.5</v>
      </c>
      <c r="Q3206">
        <f t="shared" si="298"/>
        <v>25</v>
      </c>
      <c r="R3206" s="33">
        <f t="shared" si="299"/>
        <v>27079.000000000004</v>
      </c>
    </row>
    <row r="3207" spans="1:18" x14ac:dyDescent="0.35">
      <c r="A3207" t="s">
        <v>395</v>
      </c>
      <c r="B3207" s="29" t="s">
        <v>313</v>
      </c>
      <c r="C3207" s="22">
        <v>44439</v>
      </c>
      <c r="D3207" s="30" t="s">
        <v>161</v>
      </c>
      <c r="E3207" s="30" t="s">
        <v>162</v>
      </c>
      <c r="F3207" s="29" t="s">
        <v>168</v>
      </c>
      <c r="G3207" s="32">
        <v>68.95</v>
      </c>
      <c r="H3207" s="22">
        <v>44424</v>
      </c>
      <c r="I3207" s="23">
        <v>44439</v>
      </c>
      <c r="J3207">
        <f t="shared" si="300"/>
        <v>16</v>
      </c>
      <c r="K3207" s="2">
        <f t="shared" si="301"/>
        <v>44431.5</v>
      </c>
      <c r="L3207" s="9">
        <f t="shared" si="296"/>
        <v>16</v>
      </c>
      <c r="M3207" s="2">
        <f t="shared" si="297"/>
        <v>44431.5</v>
      </c>
      <c r="N3207" s="22">
        <v>44439</v>
      </c>
      <c r="O3207" s="22">
        <v>44459</v>
      </c>
      <c r="P3207" s="22">
        <v>44456.5</v>
      </c>
      <c r="Q3207">
        <f t="shared" si="298"/>
        <v>25</v>
      </c>
      <c r="R3207" s="33">
        <f t="shared" si="299"/>
        <v>1723.75</v>
      </c>
    </row>
    <row r="3208" spans="1:18" x14ac:dyDescent="0.35">
      <c r="A3208" t="s">
        <v>395</v>
      </c>
      <c r="B3208" s="29" t="s">
        <v>313</v>
      </c>
      <c r="C3208" s="22">
        <v>44439</v>
      </c>
      <c r="D3208" s="30" t="s">
        <v>161</v>
      </c>
      <c r="E3208" s="30" t="s">
        <v>162</v>
      </c>
      <c r="F3208" s="29" t="s">
        <v>322</v>
      </c>
      <c r="G3208" s="32">
        <v>635.20000000000005</v>
      </c>
      <c r="H3208" s="22">
        <v>44424</v>
      </c>
      <c r="I3208" s="23">
        <v>44439</v>
      </c>
      <c r="J3208">
        <f t="shared" si="300"/>
        <v>16</v>
      </c>
      <c r="K3208" s="2">
        <f t="shared" si="301"/>
        <v>44431.5</v>
      </c>
      <c r="L3208" s="9">
        <f t="shared" si="296"/>
        <v>16</v>
      </c>
      <c r="M3208" s="2">
        <f t="shared" si="297"/>
        <v>44431.5</v>
      </c>
      <c r="N3208" s="22">
        <v>44439</v>
      </c>
      <c r="O3208" s="22">
        <v>44459</v>
      </c>
      <c r="P3208" s="22">
        <v>44456.5</v>
      </c>
      <c r="Q3208">
        <f t="shared" si="298"/>
        <v>25</v>
      </c>
      <c r="R3208" s="33">
        <f t="shared" si="299"/>
        <v>15880.000000000002</v>
      </c>
    </row>
    <row r="3209" spans="1:18" x14ac:dyDescent="0.35">
      <c r="A3209" t="s">
        <v>395</v>
      </c>
      <c r="B3209" s="29" t="s">
        <v>313</v>
      </c>
      <c r="C3209" s="22">
        <v>44439</v>
      </c>
      <c r="D3209" s="30" t="s">
        <v>161</v>
      </c>
      <c r="E3209" s="30" t="s">
        <v>162</v>
      </c>
      <c r="F3209" s="29" t="s">
        <v>195</v>
      </c>
      <c r="G3209" s="32">
        <v>1769.4700000000005</v>
      </c>
      <c r="H3209" s="22">
        <v>44424</v>
      </c>
      <c r="I3209" s="23">
        <v>44439</v>
      </c>
      <c r="J3209">
        <f t="shared" si="300"/>
        <v>16</v>
      </c>
      <c r="K3209" s="2">
        <f t="shared" si="301"/>
        <v>44431.5</v>
      </c>
      <c r="L3209" s="9">
        <f t="shared" si="296"/>
        <v>16</v>
      </c>
      <c r="M3209" s="2">
        <f t="shared" si="297"/>
        <v>44431.5</v>
      </c>
      <c r="N3209" s="22">
        <v>44439</v>
      </c>
      <c r="O3209" s="22">
        <v>44459</v>
      </c>
      <c r="P3209" s="22">
        <v>44456.5</v>
      </c>
      <c r="Q3209">
        <f t="shared" si="298"/>
        <v>25</v>
      </c>
      <c r="R3209" s="33">
        <f t="shared" si="299"/>
        <v>44236.750000000015</v>
      </c>
    </row>
    <row r="3210" spans="1:18" x14ac:dyDescent="0.35">
      <c r="A3210" t="s">
        <v>395</v>
      </c>
      <c r="B3210" s="29" t="s">
        <v>313</v>
      </c>
      <c r="C3210" s="22">
        <v>44439</v>
      </c>
      <c r="D3210" s="30" t="s">
        <v>161</v>
      </c>
      <c r="E3210" s="30" t="s">
        <v>162</v>
      </c>
      <c r="F3210" s="29" t="s">
        <v>324</v>
      </c>
      <c r="G3210" s="32">
        <v>274.59000000000003</v>
      </c>
      <c r="H3210" s="22">
        <v>44424</v>
      </c>
      <c r="I3210" s="23">
        <v>44439</v>
      </c>
      <c r="J3210">
        <f t="shared" si="300"/>
        <v>16</v>
      </c>
      <c r="K3210" s="2">
        <f t="shared" si="301"/>
        <v>44431.5</v>
      </c>
      <c r="L3210" s="9">
        <f t="shared" si="296"/>
        <v>16</v>
      </c>
      <c r="M3210" s="2">
        <f t="shared" si="297"/>
        <v>44431.5</v>
      </c>
      <c r="N3210" s="22">
        <v>44439</v>
      </c>
      <c r="O3210" s="22">
        <v>44459</v>
      </c>
      <c r="P3210" s="22">
        <v>44456.5</v>
      </c>
      <c r="Q3210">
        <f t="shared" si="298"/>
        <v>25</v>
      </c>
      <c r="R3210" s="33">
        <f t="shared" si="299"/>
        <v>6864.7500000000009</v>
      </c>
    </row>
    <row r="3211" spans="1:18" x14ac:dyDescent="0.35">
      <c r="A3211" t="s">
        <v>395</v>
      </c>
      <c r="B3211" s="29" t="s">
        <v>313</v>
      </c>
      <c r="C3211" s="22">
        <v>44439</v>
      </c>
      <c r="D3211" s="30" t="s">
        <v>99</v>
      </c>
      <c r="E3211" s="30" t="s">
        <v>100</v>
      </c>
      <c r="F3211" s="29" t="s">
        <v>216</v>
      </c>
      <c r="G3211" s="32">
        <v>4531.8099999999995</v>
      </c>
      <c r="H3211" s="22">
        <v>44424</v>
      </c>
      <c r="I3211" s="23">
        <v>44439</v>
      </c>
      <c r="J3211">
        <f t="shared" si="300"/>
        <v>16</v>
      </c>
      <c r="K3211" s="2">
        <f t="shared" si="301"/>
        <v>44431.5</v>
      </c>
      <c r="L3211" s="9">
        <f t="shared" ref="L3211:L3274" si="302">I3211-H3211+1</f>
        <v>16</v>
      </c>
      <c r="M3211" s="2">
        <f t="shared" ref="M3211:M3274" si="303">(H3211+I3211)/2</f>
        <v>44431.5</v>
      </c>
      <c r="N3211" s="22">
        <v>44439</v>
      </c>
      <c r="O3211" s="22">
        <v>44459</v>
      </c>
      <c r="P3211" s="22">
        <v>44456.5</v>
      </c>
      <c r="Q3211">
        <f t="shared" ref="Q3211:Q3274" si="304">P3211-M3211</f>
        <v>25</v>
      </c>
      <c r="R3211" s="33">
        <f t="shared" ref="R3211:R3274" si="305">Q3211*G3211</f>
        <v>113295.24999999999</v>
      </c>
    </row>
    <row r="3212" spans="1:18" x14ac:dyDescent="0.35">
      <c r="A3212" t="s">
        <v>395</v>
      </c>
      <c r="B3212" s="29" t="s">
        <v>313</v>
      </c>
      <c r="C3212" s="22">
        <v>44439</v>
      </c>
      <c r="D3212" s="30" t="s">
        <v>161</v>
      </c>
      <c r="E3212" s="30" t="s">
        <v>162</v>
      </c>
      <c r="F3212" s="29" t="s">
        <v>288</v>
      </c>
      <c r="G3212" s="32">
        <v>98.44</v>
      </c>
      <c r="H3212" s="22">
        <v>44424</v>
      </c>
      <c r="I3212" s="23">
        <v>44439</v>
      </c>
      <c r="J3212">
        <f t="shared" si="300"/>
        <v>16</v>
      </c>
      <c r="K3212" s="2">
        <f t="shared" si="301"/>
        <v>44431.5</v>
      </c>
      <c r="L3212" s="9">
        <f t="shared" si="302"/>
        <v>16</v>
      </c>
      <c r="M3212" s="2">
        <f t="shared" si="303"/>
        <v>44431.5</v>
      </c>
      <c r="N3212" s="22">
        <v>44439</v>
      </c>
      <c r="O3212" s="22">
        <v>44459</v>
      </c>
      <c r="P3212" s="22">
        <v>44456.5</v>
      </c>
      <c r="Q3212">
        <f t="shared" si="304"/>
        <v>25</v>
      </c>
      <c r="R3212" s="33">
        <f t="shared" si="305"/>
        <v>2461</v>
      </c>
    </row>
    <row r="3213" spans="1:18" x14ac:dyDescent="0.35">
      <c r="A3213" t="s">
        <v>395</v>
      </c>
      <c r="B3213" s="29" t="s">
        <v>313</v>
      </c>
      <c r="C3213" s="22">
        <v>44439</v>
      </c>
      <c r="D3213" s="30" t="s">
        <v>161</v>
      </c>
      <c r="E3213" s="30" t="s">
        <v>162</v>
      </c>
      <c r="F3213" s="29" t="s">
        <v>169</v>
      </c>
      <c r="G3213" s="32">
        <v>214.09</v>
      </c>
      <c r="H3213" s="22">
        <v>44424</v>
      </c>
      <c r="I3213" s="23">
        <v>44439</v>
      </c>
      <c r="J3213">
        <f t="shared" si="300"/>
        <v>16</v>
      </c>
      <c r="K3213" s="2">
        <f t="shared" si="301"/>
        <v>44431.5</v>
      </c>
      <c r="L3213" s="9">
        <f t="shared" si="302"/>
        <v>16</v>
      </c>
      <c r="M3213" s="2">
        <f t="shared" si="303"/>
        <v>44431.5</v>
      </c>
      <c r="N3213" s="22">
        <v>44439</v>
      </c>
      <c r="O3213" s="22">
        <v>44459</v>
      </c>
      <c r="P3213" s="22">
        <v>44456.5</v>
      </c>
      <c r="Q3213">
        <f t="shared" si="304"/>
        <v>25</v>
      </c>
      <c r="R3213" s="33">
        <f t="shared" si="305"/>
        <v>5352.25</v>
      </c>
    </row>
    <row r="3214" spans="1:18" x14ac:dyDescent="0.35">
      <c r="A3214" t="s">
        <v>395</v>
      </c>
      <c r="B3214" s="29" t="s">
        <v>313</v>
      </c>
      <c r="C3214" s="22">
        <v>44439</v>
      </c>
      <c r="D3214" s="30" t="s">
        <v>161</v>
      </c>
      <c r="E3214" s="30" t="s">
        <v>162</v>
      </c>
      <c r="F3214" s="29" t="s">
        <v>170</v>
      </c>
      <c r="G3214" s="32">
        <v>218.65</v>
      </c>
      <c r="H3214" s="22">
        <v>44424</v>
      </c>
      <c r="I3214" s="23">
        <v>44439</v>
      </c>
      <c r="J3214">
        <f t="shared" si="300"/>
        <v>16</v>
      </c>
      <c r="K3214" s="2">
        <f t="shared" si="301"/>
        <v>44431.5</v>
      </c>
      <c r="L3214" s="9">
        <f t="shared" si="302"/>
        <v>16</v>
      </c>
      <c r="M3214" s="2">
        <f t="shared" si="303"/>
        <v>44431.5</v>
      </c>
      <c r="N3214" s="22">
        <v>44439</v>
      </c>
      <c r="O3214" s="22">
        <v>44459</v>
      </c>
      <c r="P3214" s="22">
        <v>44456.5</v>
      </c>
      <c r="Q3214">
        <f t="shared" si="304"/>
        <v>25</v>
      </c>
      <c r="R3214" s="33">
        <f t="shared" si="305"/>
        <v>5466.25</v>
      </c>
    </row>
    <row r="3215" spans="1:18" x14ac:dyDescent="0.35">
      <c r="A3215" t="s">
        <v>395</v>
      </c>
      <c r="B3215" s="29" t="s">
        <v>313</v>
      </c>
      <c r="C3215" s="22">
        <v>44439</v>
      </c>
      <c r="D3215" s="30" t="s">
        <v>171</v>
      </c>
      <c r="E3215" s="30" t="s">
        <v>172</v>
      </c>
      <c r="F3215" s="29" t="s">
        <v>170</v>
      </c>
      <c r="G3215" s="32">
        <v>192.07999999999998</v>
      </c>
      <c r="H3215" s="22">
        <v>44424</v>
      </c>
      <c r="I3215" s="23">
        <v>44439</v>
      </c>
      <c r="J3215">
        <f t="shared" si="300"/>
        <v>16</v>
      </c>
      <c r="K3215" s="2">
        <f t="shared" si="301"/>
        <v>44431.5</v>
      </c>
      <c r="L3215" s="9">
        <f t="shared" si="302"/>
        <v>16</v>
      </c>
      <c r="M3215" s="2">
        <f t="shared" si="303"/>
        <v>44431.5</v>
      </c>
      <c r="N3215" s="22">
        <v>44439</v>
      </c>
      <c r="O3215" s="22">
        <v>44459</v>
      </c>
      <c r="P3215" s="22">
        <v>44456.5</v>
      </c>
      <c r="Q3215">
        <f t="shared" si="304"/>
        <v>25</v>
      </c>
      <c r="R3215" s="33">
        <f t="shared" si="305"/>
        <v>4802</v>
      </c>
    </row>
    <row r="3216" spans="1:18" x14ac:dyDescent="0.35">
      <c r="A3216" t="s">
        <v>395</v>
      </c>
      <c r="B3216" s="29" t="s">
        <v>313</v>
      </c>
      <c r="C3216" s="22">
        <v>44439</v>
      </c>
      <c r="D3216" s="30" t="s">
        <v>161</v>
      </c>
      <c r="E3216" s="30" t="s">
        <v>162</v>
      </c>
      <c r="F3216" s="29" t="s">
        <v>196</v>
      </c>
      <c r="G3216" s="32">
        <v>368.73</v>
      </c>
      <c r="H3216" s="22">
        <v>44424</v>
      </c>
      <c r="I3216" s="23">
        <v>44439</v>
      </c>
      <c r="J3216">
        <f t="shared" si="300"/>
        <v>16</v>
      </c>
      <c r="K3216" s="2">
        <f t="shared" si="301"/>
        <v>44431.5</v>
      </c>
      <c r="L3216" s="9">
        <f t="shared" si="302"/>
        <v>16</v>
      </c>
      <c r="M3216" s="2">
        <f t="shared" si="303"/>
        <v>44431.5</v>
      </c>
      <c r="N3216" s="22">
        <v>44439</v>
      </c>
      <c r="O3216" s="22">
        <v>44459</v>
      </c>
      <c r="P3216" s="22">
        <v>44456.5</v>
      </c>
      <c r="Q3216">
        <f t="shared" si="304"/>
        <v>25</v>
      </c>
      <c r="R3216" s="33">
        <f t="shared" si="305"/>
        <v>9218.25</v>
      </c>
    </row>
    <row r="3217" spans="1:18" x14ac:dyDescent="0.35">
      <c r="A3217" t="s">
        <v>395</v>
      </c>
      <c r="B3217" s="29" t="s">
        <v>313</v>
      </c>
      <c r="C3217" s="22">
        <v>44439</v>
      </c>
      <c r="D3217" s="30" t="s">
        <v>161</v>
      </c>
      <c r="E3217" s="30" t="s">
        <v>162</v>
      </c>
      <c r="F3217" s="29" t="s">
        <v>173</v>
      </c>
      <c r="G3217" s="32">
        <v>1803.71</v>
      </c>
      <c r="H3217" s="22">
        <v>44424</v>
      </c>
      <c r="I3217" s="23">
        <v>44439</v>
      </c>
      <c r="J3217">
        <f t="shared" si="300"/>
        <v>16</v>
      </c>
      <c r="K3217" s="2">
        <f t="shared" si="301"/>
        <v>44431.5</v>
      </c>
      <c r="L3217" s="9">
        <f t="shared" si="302"/>
        <v>16</v>
      </c>
      <c r="M3217" s="2">
        <f t="shared" si="303"/>
        <v>44431.5</v>
      </c>
      <c r="N3217" s="22">
        <v>44439</v>
      </c>
      <c r="O3217" s="22">
        <v>44459</v>
      </c>
      <c r="P3217" s="22">
        <v>44456.5</v>
      </c>
      <c r="Q3217">
        <f t="shared" si="304"/>
        <v>25</v>
      </c>
      <c r="R3217" s="33">
        <f t="shared" si="305"/>
        <v>45092.75</v>
      </c>
    </row>
    <row r="3218" spans="1:18" x14ac:dyDescent="0.35">
      <c r="A3218" t="s">
        <v>395</v>
      </c>
      <c r="B3218" s="29" t="s">
        <v>313</v>
      </c>
      <c r="C3218" s="22">
        <v>44439</v>
      </c>
      <c r="D3218" s="30" t="s">
        <v>171</v>
      </c>
      <c r="E3218" s="30" t="s">
        <v>172</v>
      </c>
      <c r="F3218" s="29" t="s">
        <v>173</v>
      </c>
      <c r="G3218" s="32">
        <v>959.84999999999991</v>
      </c>
      <c r="H3218" s="22">
        <v>44424</v>
      </c>
      <c r="I3218" s="23">
        <v>44439</v>
      </c>
      <c r="J3218">
        <f t="shared" si="300"/>
        <v>16</v>
      </c>
      <c r="K3218" s="2">
        <f t="shared" si="301"/>
        <v>44431.5</v>
      </c>
      <c r="L3218" s="9">
        <f t="shared" si="302"/>
        <v>16</v>
      </c>
      <c r="M3218" s="2">
        <f t="shared" si="303"/>
        <v>44431.5</v>
      </c>
      <c r="N3218" s="22">
        <v>44439</v>
      </c>
      <c r="O3218" s="22">
        <v>44459</v>
      </c>
      <c r="P3218" s="22">
        <v>44456.5</v>
      </c>
      <c r="Q3218">
        <f t="shared" si="304"/>
        <v>25</v>
      </c>
      <c r="R3218" s="33">
        <f t="shared" si="305"/>
        <v>23996.249999999996</v>
      </c>
    </row>
    <row r="3219" spans="1:18" x14ac:dyDescent="0.35">
      <c r="A3219" t="s">
        <v>395</v>
      </c>
      <c r="B3219" s="29" t="s">
        <v>313</v>
      </c>
      <c r="C3219" s="22">
        <v>44439</v>
      </c>
      <c r="D3219" s="30" t="s">
        <v>161</v>
      </c>
      <c r="E3219" s="30" t="s">
        <v>162</v>
      </c>
      <c r="F3219" s="29" t="s">
        <v>278</v>
      </c>
      <c r="G3219" s="32">
        <v>66.569999999999993</v>
      </c>
      <c r="H3219" s="22">
        <v>44424</v>
      </c>
      <c r="I3219" s="23">
        <v>44439</v>
      </c>
      <c r="J3219">
        <f t="shared" si="300"/>
        <v>16</v>
      </c>
      <c r="K3219" s="2">
        <f t="shared" si="301"/>
        <v>44431.5</v>
      </c>
      <c r="L3219" s="9">
        <f t="shared" si="302"/>
        <v>16</v>
      </c>
      <c r="M3219" s="2">
        <f t="shared" si="303"/>
        <v>44431.5</v>
      </c>
      <c r="N3219" s="22">
        <v>44439</v>
      </c>
      <c r="O3219" s="22">
        <v>44459</v>
      </c>
      <c r="P3219" s="22">
        <v>44456.5</v>
      </c>
      <c r="Q3219">
        <f t="shared" si="304"/>
        <v>25</v>
      </c>
      <c r="R3219" s="33">
        <f t="shared" si="305"/>
        <v>1664.2499999999998</v>
      </c>
    </row>
    <row r="3220" spans="1:18" x14ac:dyDescent="0.35">
      <c r="A3220" t="s">
        <v>395</v>
      </c>
      <c r="B3220" s="29" t="s">
        <v>313</v>
      </c>
      <c r="C3220" s="22">
        <v>44439</v>
      </c>
      <c r="D3220" s="30" t="s">
        <v>161</v>
      </c>
      <c r="E3220" s="30" t="s">
        <v>162</v>
      </c>
      <c r="F3220" s="29" t="s">
        <v>174</v>
      </c>
      <c r="G3220" s="32">
        <v>699.88999999999987</v>
      </c>
      <c r="H3220" s="22">
        <v>44424</v>
      </c>
      <c r="I3220" s="23">
        <v>44439</v>
      </c>
      <c r="J3220">
        <f t="shared" si="300"/>
        <v>16</v>
      </c>
      <c r="K3220" s="2">
        <f t="shared" si="301"/>
        <v>44431.5</v>
      </c>
      <c r="L3220" s="9">
        <f t="shared" si="302"/>
        <v>16</v>
      </c>
      <c r="M3220" s="2">
        <f t="shared" si="303"/>
        <v>44431.5</v>
      </c>
      <c r="N3220" s="22">
        <v>44439</v>
      </c>
      <c r="O3220" s="22">
        <v>44459</v>
      </c>
      <c r="P3220" s="22">
        <v>44456.5</v>
      </c>
      <c r="Q3220">
        <f t="shared" si="304"/>
        <v>25</v>
      </c>
      <c r="R3220" s="33">
        <f t="shared" si="305"/>
        <v>17497.249999999996</v>
      </c>
    </row>
    <row r="3221" spans="1:18" x14ac:dyDescent="0.35">
      <c r="A3221" t="s">
        <v>395</v>
      </c>
      <c r="B3221" s="29" t="s">
        <v>313</v>
      </c>
      <c r="C3221" s="22">
        <v>44439</v>
      </c>
      <c r="D3221" s="30" t="s">
        <v>161</v>
      </c>
      <c r="E3221" s="30" t="s">
        <v>162</v>
      </c>
      <c r="F3221" s="29" t="s">
        <v>175</v>
      </c>
      <c r="G3221" s="32">
        <v>1897.1899999999998</v>
      </c>
      <c r="H3221" s="22">
        <v>44424</v>
      </c>
      <c r="I3221" s="23">
        <v>44439</v>
      </c>
      <c r="J3221">
        <f t="shared" si="300"/>
        <v>16</v>
      </c>
      <c r="K3221" s="2">
        <f t="shared" si="301"/>
        <v>44431.5</v>
      </c>
      <c r="L3221" s="9">
        <f t="shared" si="302"/>
        <v>16</v>
      </c>
      <c r="M3221" s="2">
        <f t="shared" si="303"/>
        <v>44431.5</v>
      </c>
      <c r="N3221" s="22">
        <v>44439</v>
      </c>
      <c r="O3221" s="22">
        <v>44459</v>
      </c>
      <c r="P3221" s="22">
        <v>44456.5</v>
      </c>
      <c r="Q3221">
        <f t="shared" si="304"/>
        <v>25</v>
      </c>
      <c r="R3221" s="33">
        <f t="shared" si="305"/>
        <v>47429.749999999993</v>
      </c>
    </row>
    <row r="3222" spans="1:18" x14ac:dyDescent="0.35">
      <c r="A3222" t="s">
        <v>395</v>
      </c>
      <c r="B3222" s="29" t="s">
        <v>313</v>
      </c>
      <c r="C3222" s="22">
        <v>44439</v>
      </c>
      <c r="D3222" s="30" t="s">
        <v>161</v>
      </c>
      <c r="E3222" s="30" t="s">
        <v>162</v>
      </c>
      <c r="F3222" s="29" t="s">
        <v>197</v>
      </c>
      <c r="G3222" s="32">
        <v>251.05</v>
      </c>
      <c r="H3222" s="22">
        <v>44424</v>
      </c>
      <c r="I3222" s="23">
        <v>44439</v>
      </c>
      <c r="J3222">
        <f t="shared" si="300"/>
        <v>16</v>
      </c>
      <c r="K3222" s="2">
        <f t="shared" si="301"/>
        <v>44431.5</v>
      </c>
      <c r="L3222" s="9">
        <f t="shared" si="302"/>
        <v>16</v>
      </c>
      <c r="M3222" s="2">
        <f t="shared" si="303"/>
        <v>44431.5</v>
      </c>
      <c r="N3222" s="22">
        <v>44439</v>
      </c>
      <c r="O3222" s="22">
        <v>44459</v>
      </c>
      <c r="P3222" s="22">
        <v>44456.5</v>
      </c>
      <c r="Q3222">
        <f t="shared" si="304"/>
        <v>25</v>
      </c>
      <c r="R3222" s="33">
        <f t="shared" si="305"/>
        <v>6276.25</v>
      </c>
    </row>
    <row r="3223" spans="1:18" x14ac:dyDescent="0.35">
      <c r="A3223" t="s">
        <v>395</v>
      </c>
      <c r="B3223" s="29" t="s">
        <v>313</v>
      </c>
      <c r="C3223" s="22">
        <v>44439</v>
      </c>
      <c r="D3223" s="30" t="s">
        <v>161</v>
      </c>
      <c r="E3223" s="30" t="s">
        <v>162</v>
      </c>
      <c r="F3223" s="29" t="s">
        <v>325</v>
      </c>
      <c r="G3223" s="32">
        <v>77.55</v>
      </c>
      <c r="H3223" s="22">
        <v>44424</v>
      </c>
      <c r="I3223" s="23">
        <v>44439</v>
      </c>
      <c r="J3223">
        <f t="shared" si="300"/>
        <v>16</v>
      </c>
      <c r="K3223" s="2">
        <f t="shared" si="301"/>
        <v>44431.5</v>
      </c>
      <c r="L3223" s="9">
        <f t="shared" si="302"/>
        <v>16</v>
      </c>
      <c r="M3223" s="2">
        <f t="shared" si="303"/>
        <v>44431.5</v>
      </c>
      <c r="N3223" s="22">
        <v>44439</v>
      </c>
      <c r="O3223" s="22">
        <v>44459</v>
      </c>
      <c r="P3223" s="22">
        <v>44456.5</v>
      </c>
      <c r="Q3223">
        <f t="shared" si="304"/>
        <v>25</v>
      </c>
      <c r="R3223" s="33">
        <f t="shared" si="305"/>
        <v>1938.75</v>
      </c>
    </row>
    <row r="3224" spans="1:18" x14ac:dyDescent="0.35">
      <c r="A3224" t="s">
        <v>395</v>
      </c>
      <c r="B3224" s="29" t="s">
        <v>313</v>
      </c>
      <c r="C3224" s="22">
        <v>44439</v>
      </c>
      <c r="D3224" s="30" t="s">
        <v>161</v>
      </c>
      <c r="E3224" s="30" t="s">
        <v>162</v>
      </c>
      <c r="F3224" s="29" t="s">
        <v>176</v>
      </c>
      <c r="G3224" s="32">
        <v>9330.0499999999975</v>
      </c>
      <c r="H3224" s="22">
        <v>44424</v>
      </c>
      <c r="I3224" s="23">
        <v>44439</v>
      </c>
      <c r="J3224">
        <f t="shared" si="300"/>
        <v>16</v>
      </c>
      <c r="K3224" s="2">
        <f t="shared" si="301"/>
        <v>44431.5</v>
      </c>
      <c r="L3224" s="9">
        <f t="shared" si="302"/>
        <v>16</v>
      </c>
      <c r="M3224" s="2">
        <f t="shared" si="303"/>
        <v>44431.5</v>
      </c>
      <c r="N3224" s="22">
        <v>44439</v>
      </c>
      <c r="O3224" s="22">
        <v>44459</v>
      </c>
      <c r="P3224" s="22">
        <v>44456.5</v>
      </c>
      <c r="Q3224">
        <f t="shared" si="304"/>
        <v>25</v>
      </c>
      <c r="R3224" s="33">
        <f t="shared" si="305"/>
        <v>233251.24999999994</v>
      </c>
    </row>
    <row r="3225" spans="1:18" x14ac:dyDescent="0.35">
      <c r="A3225" t="s">
        <v>395</v>
      </c>
      <c r="B3225" s="29" t="s">
        <v>313</v>
      </c>
      <c r="C3225" s="22">
        <v>44439</v>
      </c>
      <c r="D3225" s="30" t="s">
        <v>171</v>
      </c>
      <c r="E3225" s="30" t="s">
        <v>172</v>
      </c>
      <c r="F3225" s="29" t="s">
        <v>176</v>
      </c>
      <c r="G3225" s="32">
        <v>721.76</v>
      </c>
      <c r="H3225" s="22">
        <v>44424</v>
      </c>
      <c r="I3225" s="23">
        <v>44439</v>
      </c>
      <c r="J3225">
        <f t="shared" si="300"/>
        <v>16</v>
      </c>
      <c r="K3225" s="2">
        <f t="shared" si="301"/>
        <v>44431.5</v>
      </c>
      <c r="L3225" s="9">
        <f t="shared" si="302"/>
        <v>16</v>
      </c>
      <c r="M3225" s="2">
        <f t="shared" si="303"/>
        <v>44431.5</v>
      </c>
      <c r="N3225" s="22">
        <v>44439</v>
      </c>
      <c r="O3225" s="22">
        <v>44459</v>
      </c>
      <c r="P3225" s="22">
        <v>44456.5</v>
      </c>
      <c r="Q3225">
        <f t="shared" si="304"/>
        <v>25</v>
      </c>
      <c r="R3225" s="33">
        <f t="shared" si="305"/>
        <v>18044</v>
      </c>
    </row>
    <row r="3226" spans="1:18" x14ac:dyDescent="0.35">
      <c r="A3226" t="s">
        <v>395</v>
      </c>
      <c r="B3226" s="29" t="s">
        <v>313</v>
      </c>
      <c r="C3226" s="22">
        <v>44439</v>
      </c>
      <c r="D3226" s="30" t="s">
        <v>161</v>
      </c>
      <c r="E3226" s="30" t="s">
        <v>162</v>
      </c>
      <c r="F3226" s="29" t="s">
        <v>326</v>
      </c>
      <c r="G3226" s="32">
        <v>113.39</v>
      </c>
      <c r="H3226" s="22">
        <v>44424</v>
      </c>
      <c r="I3226" s="23">
        <v>44439</v>
      </c>
      <c r="J3226">
        <f t="shared" si="300"/>
        <v>16</v>
      </c>
      <c r="K3226" s="2">
        <f t="shared" si="301"/>
        <v>44431.5</v>
      </c>
      <c r="L3226" s="9">
        <f t="shared" si="302"/>
        <v>16</v>
      </c>
      <c r="M3226" s="2">
        <f t="shared" si="303"/>
        <v>44431.5</v>
      </c>
      <c r="N3226" s="22">
        <v>44439</v>
      </c>
      <c r="O3226" s="22">
        <v>44459</v>
      </c>
      <c r="P3226" s="22">
        <v>44456.5</v>
      </c>
      <c r="Q3226">
        <f t="shared" si="304"/>
        <v>25</v>
      </c>
      <c r="R3226" s="33">
        <f t="shared" si="305"/>
        <v>2834.75</v>
      </c>
    </row>
    <row r="3227" spans="1:18" x14ac:dyDescent="0.35">
      <c r="A3227" t="s">
        <v>395</v>
      </c>
      <c r="B3227" s="29" t="s">
        <v>313</v>
      </c>
      <c r="C3227" s="22">
        <v>44439</v>
      </c>
      <c r="D3227" s="30" t="s">
        <v>161</v>
      </c>
      <c r="E3227" s="30" t="s">
        <v>162</v>
      </c>
      <c r="F3227" s="29" t="s">
        <v>177</v>
      </c>
      <c r="G3227" s="32">
        <v>124.57</v>
      </c>
      <c r="H3227" s="22">
        <v>44424</v>
      </c>
      <c r="I3227" s="23">
        <v>44439</v>
      </c>
      <c r="J3227">
        <f t="shared" si="300"/>
        <v>16</v>
      </c>
      <c r="K3227" s="2">
        <f t="shared" si="301"/>
        <v>44431.5</v>
      </c>
      <c r="L3227" s="9">
        <f t="shared" si="302"/>
        <v>16</v>
      </c>
      <c r="M3227" s="2">
        <f t="shared" si="303"/>
        <v>44431.5</v>
      </c>
      <c r="N3227" s="22">
        <v>44439</v>
      </c>
      <c r="O3227" s="22">
        <v>44459</v>
      </c>
      <c r="P3227" s="22">
        <v>44456.5</v>
      </c>
      <c r="Q3227">
        <f t="shared" si="304"/>
        <v>25</v>
      </c>
      <c r="R3227" s="33">
        <f t="shared" si="305"/>
        <v>3114.25</v>
      </c>
    </row>
    <row r="3228" spans="1:18" x14ac:dyDescent="0.35">
      <c r="A3228" t="s">
        <v>395</v>
      </c>
      <c r="B3228" s="29" t="s">
        <v>313</v>
      </c>
      <c r="C3228" s="22">
        <v>44439</v>
      </c>
      <c r="D3228" s="30" t="s">
        <v>107</v>
      </c>
      <c r="E3228" s="30" t="s">
        <v>108</v>
      </c>
      <c r="F3228" s="29" t="s">
        <v>164</v>
      </c>
      <c r="G3228" s="32">
        <v>5522.4199999999992</v>
      </c>
      <c r="H3228" s="22">
        <v>44424</v>
      </c>
      <c r="I3228" s="23">
        <v>44439</v>
      </c>
      <c r="J3228">
        <f t="shared" si="300"/>
        <v>16</v>
      </c>
      <c r="K3228" s="2">
        <f t="shared" si="301"/>
        <v>44431.5</v>
      </c>
      <c r="L3228" s="9">
        <f t="shared" si="302"/>
        <v>16</v>
      </c>
      <c r="M3228" s="2">
        <f t="shared" si="303"/>
        <v>44431.5</v>
      </c>
      <c r="N3228" s="22">
        <v>44439</v>
      </c>
      <c r="O3228" s="22">
        <v>44459</v>
      </c>
      <c r="P3228" s="22">
        <v>44456.5</v>
      </c>
      <c r="Q3228">
        <f t="shared" si="304"/>
        <v>25</v>
      </c>
      <c r="R3228" s="33">
        <f t="shared" si="305"/>
        <v>138060.49999999997</v>
      </c>
    </row>
    <row r="3229" spans="1:18" x14ac:dyDescent="0.35">
      <c r="A3229" t="s">
        <v>395</v>
      </c>
      <c r="B3229" s="29" t="s">
        <v>313</v>
      </c>
      <c r="C3229" s="22">
        <v>44439</v>
      </c>
      <c r="D3229" s="30" t="s">
        <v>99</v>
      </c>
      <c r="E3229" s="30" t="s">
        <v>100</v>
      </c>
      <c r="F3229" s="29" t="s">
        <v>164</v>
      </c>
      <c r="G3229" s="32">
        <v>87306.269999999975</v>
      </c>
      <c r="H3229" s="22">
        <v>44424</v>
      </c>
      <c r="I3229" s="23">
        <v>44439</v>
      </c>
      <c r="J3229">
        <f t="shared" si="300"/>
        <v>16</v>
      </c>
      <c r="K3229" s="2">
        <f t="shared" si="301"/>
        <v>44431.5</v>
      </c>
      <c r="L3229" s="9">
        <f t="shared" si="302"/>
        <v>16</v>
      </c>
      <c r="M3229" s="2">
        <f t="shared" si="303"/>
        <v>44431.5</v>
      </c>
      <c r="N3229" s="22">
        <v>44439</v>
      </c>
      <c r="O3229" s="22">
        <v>44459</v>
      </c>
      <c r="P3229" s="22">
        <v>44456.5</v>
      </c>
      <c r="Q3229">
        <f t="shared" si="304"/>
        <v>25</v>
      </c>
      <c r="R3229" s="33">
        <f t="shared" si="305"/>
        <v>2182656.7499999995</v>
      </c>
    </row>
    <row r="3230" spans="1:18" x14ac:dyDescent="0.35">
      <c r="A3230" t="s">
        <v>395</v>
      </c>
      <c r="B3230" s="29" t="s">
        <v>313</v>
      </c>
      <c r="C3230" s="22">
        <v>44439</v>
      </c>
      <c r="D3230" s="30" t="s">
        <v>161</v>
      </c>
      <c r="E3230" s="30" t="s">
        <v>162</v>
      </c>
      <c r="F3230" s="29" t="s">
        <v>178</v>
      </c>
      <c r="G3230" s="32">
        <v>242.12000000000003</v>
      </c>
      <c r="H3230" s="22">
        <v>44424</v>
      </c>
      <c r="I3230" s="23">
        <v>44439</v>
      </c>
      <c r="J3230">
        <f t="shared" si="300"/>
        <v>16</v>
      </c>
      <c r="K3230" s="2">
        <f t="shared" si="301"/>
        <v>44431.5</v>
      </c>
      <c r="L3230" s="9">
        <f t="shared" si="302"/>
        <v>16</v>
      </c>
      <c r="M3230" s="2">
        <f t="shared" si="303"/>
        <v>44431.5</v>
      </c>
      <c r="N3230" s="22">
        <v>44439</v>
      </c>
      <c r="O3230" s="22">
        <v>44459</v>
      </c>
      <c r="P3230" s="22">
        <v>44456.5</v>
      </c>
      <c r="Q3230">
        <f t="shared" si="304"/>
        <v>25</v>
      </c>
      <c r="R3230" s="33">
        <f t="shared" si="305"/>
        <v>6053.0000000000009</v>
      </c>
    </row>
    <row r="3231" spans="1:18" x14ac:dyDescent="0.35">
      <c r="A3231" t="s">
        <v>395</v>
      </c>
      <c r="B3231" s="29" t="s">
        <v>313</v>
      </c>
      <c r="C3231" s="22">
        <v>44439</v>
      </c>
      <c r="D3231" s="30" t="s">
        <v>161</v>
      </c>
      <c r="E3231" s="30" t="s">
        <v>162</v>
      </c>
      <c r="F3231" s="29" t="s">
        <v>327</v>
      </c>
      <c r="G3231" s="32">
        <v>56.3</v>
      </c>
      <c r="H3231" s="22">
        <v>44424</v>
      </c>
      <c r="I3231" s="23">
        <v>44439</v>
      </c>
      <c r="J3231">
        <f t="shared" si="300"/>
        <v>16</v>
      </c>
      <c r="K3231" s="2">
        <f t="shared" si="301"/>
        <v>44431.5</v>
      </c>
      <c r="L3231" s="9">
        <f t="shared" si="302"/>
        <v>16</v>
      </c>
      <c r="M3231" s="2">
        <f t="shared" si="303"/>
        <v>44431.5</v>
      </c>
      <c r="N3231" s="22">
        <v>44439</v>
      </c>
      <c r="O3231" s="22">
        <v>44459</v>
      </c>
      <c r="P3231" s="22">
        <v>44456.5</v>
      </c>
      <c r="Q3231">
        <f t="shared" si="304"/>
        <v>25</v>
      </c>
      <c r="R3231" s="33">
        <f t="shared" si="305"/>
        <v>1407.5</v>
      </c>
    </row>
    <row r="3232" spans="1:18" x14ac:dyDescent="0.35">
      <c r="A3232" t="s">
        <v>395</v>
      </c>
      <c r="B3232" s="29" t="s">
        <v>313</v>
      </c>
      <c r="C3232" s="22">
        <v>44439</v>
      </c>
      <c r="D3232" s="30" t="s">
        <v>161</v>
      </c>
      <c r="E3232" s="30" t="s">
        <v>162</v>
      </c>
      <c r="F3232" s="29" t="s">
        <v>328</v>
      </c>
      <c r="G3232" s="32">
        <v>124.7</v>
      </c>
      <c r="H3232" s="22">
        <v>44424</v>
      </c>
      <c r="I3232" s="23">
        <v>44439</v>
      </c>
      <c r="J3232">
        <f t="shared" si="300"/>
        <v>16</v>
      </c>
      <c r="K3232" s="2">
        <f t="shared" si="301"/>
        <v>44431.5</v>
      </c>
      <c r="L3232" s="9">
        <f t="shared" si="302"/>
        <v>16</v>
      </c>
      <c r="M3232" s="2">
        <f t="shared" si="303"/>
        <v>44431.5</v>
      </c>
      <c r="N3232" s="22">
        <v>44439</v>
      </c>
      <c r="O3232" s="22">
        <v>44459</v>
      </c>
      <c r="P3232" s="22">
        <v>44456.5</v>
      </c>
      <c r="Q3232">
        <f t="shared" si="304"/>
        <v>25</v>
      </c>
      <c r="R3232" s="33">
        <f t="shared" si="305"/>
        <v>3117.5</v>
      </c>
    </row>
    <row r="3233" spans="1:18" x14ac:dyDescent="0.35">
      <c r="A3233" t="s">
        <v>395</v>
      </c>
      <c r="B3233" s="29" t="s">
        <v>313</v>
      </c>
      <c r="C3233" s="22">
        <v>44439</v>
      </c>
      <c r="D3233" s="30" t="s">
        <v>161</v>
      </c>
      <c r="E3233" s="30" t="s">
        <v>162</v>
      </c>
      <c r="F3233" s="29" t="s">
        <v>179</v>
      </c>
      <c r="G3233" s="32">
        <v>1118.0399999999997</v>
      </c>
      <c r="H3233" s="22">
        <v>44424</v>
      </c>
      <c r="I3233" s="23">
        <v>44439</v>
      </c>
      <c r="J3233">
        <f t="shared" si="300"/>
        <v>16</v>
      </c>
      <c r="K3233" s="2">
        <f t="shared" si="301"/>
        <v>44431.5</v>
      </c>
      <c r="L3233" s="9">
        <f t="shared" si="302"/>
        <v>16</v>
      </c>
      <c r="M3233" s="2">
        <f t="shared" si="303"/>
        <v>44431.5</v>
      </c>
      <c r="N3233" s="22">
        <v>44439</v>
      </c>
      <c r="O3233" s="22">
        <v>44459</v>
      </c>
      <c r="P3233" s="22">
        <v>44456.5</v>
      </c>
      <c r="Q3233">
        <f t="shared" si="304"/>
        <v>25</v>
      </c>
      <c r="R3233" s="33">
        <f t="shared" si="305"/>
        <v>27950.999999999993</v>
      </c>
    </row>
    <row r="3234" spans="1:18" x14ac:dyDescent="0.35">
      <c r="A3234" t="s">
        <v>395</v>
      </c>
      <c r="B3234" s="29" t="s">
        <v>313</v>
      </c>
      <c r="C3234" s="22">
        <v>44439</v>
      </c>
      <c r="D3234" s="30" t="s">
        <v>161</v>
      </c>
      <c r="E3234" s="30" t="s">
        <v>162</v>
      </c>
      <c r="F3234" s="29" t="s">
        <v>180</v>
      </c>
      <c r="G3234" s="32">
        <v>1505.4000000000005</v>
      </c>
      <c r="H3234" s="22">
        <v>44424</v>
      </c>
      <c r="I3234" s="23">
        <v>44439</v>
      </c>
      <c r="J3234">
        <f t="shared" si="300"/>
        <v>16</v>
      </c>
      <c r="K3234" s="2">
        <f t="shared" si="301"/>
        <v>44431.5</v>
      </c>
      <c r="L3234" s="9">
        <f t="shared" si="302"/>
        <v>16</v>
      </c>
      <c r="M3234" s="2">
        <f t="shared" si="303"/>
        <v>44431.5</v>
      </c>
      <c r="N3234" s="22">
        <v>44439</v>
      </c>
      <c r="O3234" s="22">
        <v>44459</v>
      </c>
      <c r="P3234" s="22">
        <v>44456.5</v>
      </c>
      <c r="Q3234">
        <f t="shared" si="304"/>
        <v>25</v>
      </c>
      <c r="R3234" s="33">
        <f t="shared" si="305"/>
        <v>37635.000000000015</v>
      </c>
    </row>
    <row r="3235" spans="1:18" x14ac:dyDescent="0.35">
      <c r="A3235" t="s">
        <v>395</v>
      </c>
      <c r="B3235" s="29" t="s">
        <v>313</v>
      </c>
      <c r="C3235" s="22">
        <v>44439</v>
      </c>
      <c r="D3235" s="30" t="s">
        <v>171</v>
      </c>
      <c r="E3235" s="30" t="s">
        <v>172</v>
      </c>
      <c r="F3235" s="29" t="s">
        <v>180</v>
      </c>
      <c r="G3235" s="32">
        <v>236.35000000000002</v>
      </c>
      <c r="H3235" s="22">
        <v>44424</v>
      </c>
      <c r="I3235" s="23">
        <v>44439</v>
      </c>
      <c r="J3235">
        <f t="shared" si="300"/>
        <v>16</v>
      </c>
      <c r="K3235" s="2">
        <f t="shared" si="301"/>
        <v>44431.5</v>
      </c>
      <c r="L3235" s="9">
        <f t="shared" si="302"/>
        <v>16</v>
      </c>
      <c r="M3235" s="2">
        <f t="shared" si="303"/>
        <v>44431.5</v>
      </c>
      <c r="N3235" s="22">
        <v>44439</v>
      </c>
      <c r="O3235" s="22">
        <v>44459</v>
      </c>
      <c r="P3235" s="22">
        <v>44456.5</v>
      </c>
      <c r="Q3235">
        <f t="shared" si="304"/>
        <v>25</v>
      </c>
      <c r="R3235" s="33">
        <f t="shared" si="305"/>
        <v>5908.7500000000009</v>
      </c>
    </row>
    <row r="3236" spans="1:18" x14ac:dyDescent="0.35">
      <c r="A3236" t="s">
        <v>395</v>
      </c>
      <c r="B3236" s="29" t="s">
        <v>313</v>
      </c>
      <c r="C3236" s="22">
        <v>44439</v>
      </c>
      <c r="D3236" s="30" t="s">
        <v>161</v>
      </c>
      <c r="E3236" s="30" t="s">
        <v>162</v>
      </c>
      <c r="F3236" s="29" t="s">
        <v>181</v>
      </c>
      <c r="G3236" s="32">
        <v>168.73000000000002</v>
      </c>
      <c r="H3236" s="22">
        <v>44424</v>
      </c>
      <c r="I3236" s="23">
        <v>44439</v>
      </c>
      <c r="J3236">
        <f t="shared" si="300"/>
        <v>16</v>
      </c>
      <c r="K3236" s="2">
        <f t="shared" si="301"/>
        <v>44431.5</v>
      </c>
      <c r="L3236" s="9">
        <f t="shared" si="302"/>
        <v>16</v>
      </c>
      <c r="M3236" s="2">
        <f t="shared" si="303"/>
        <v>44431.5</v>
      </c>
      <c r="N3236" s="22">
        <v>44439</v>
      </c>
      <c r="O3236" s="22">
        <v>44459</v>
      </c>
      <c r="P3236" s="22">
        <v>44456.5</v>
      </c>
      <c r="Q3236">
        <f t="shared" si="304"/>
        <v>25</v>
      </c>
      <c r="R3236" s="33">
        <f t="shared" si="305"/>
        <v>4218.25</v>
      </c>
    </row>
    <row r="3237" spans="1:18" x14ac:dyDescent="0.35">
      <c r="A3237" t="s">
        <v>395</v>
      </c>
      <c r="B3237" s="29" t="s">
        <v>313</v>
      </c>
      <c r="C3237" s="22">
        <v>44439</v>
      </c>
      <c r="D3237" s="30" t="s">
        <v>161</v>
      </c>
      <c r="E3237" s="30" t="s">
        <v>162</v>
      </c>
      <c r="F3237" s="29" t="s">
        <v>182</v>
      </c>
      <c r="G3237" s="32">
        <v>320.12</v>
      </c>
      <c r="H3237" s="22">
        <v>44424</v>
      </c>
      <c r="I3237" s="23">
        <v>44439</v>
      </c>
      <c r="J3237">
        <f t="shared" si="300"/>
        <v>16</v>
      </c>
      <c r="K3237" s="2">
        <f t="shared" si="301"/>
        <v>44431.5</v>
      </c>
      <c r="L3237" s="9">
        <f t="shared" si="302"/>
        <v>16</v>
      </c>
      <c r="M3237" s="2">
        <f t="shared" si="303"/>
        <v>44431.5</v>
      </c>
      <c r="N3237" s="22">
        <v>44439</v>
      </c>
      <c r="O3237" s="22">
        <v>44459</v>
      </c>
      <c r="P3237" s="22">
        <v>44456.5</v>
      </c>
      <c r="Q3237">
        <f t="shared" si="304"/>
        <v>25</v>
      </c>
      <c r="R3237" s="33">
        <f t="shared" si="305"/>
        <v>8003</v>
      </c>
    </row>
    <row r="3238" spans="1:18" x14ac:dyDescent="0.35">
      <c r="A3238" t="s">
        <v>395</v>
      </c>
      <c r="B3238" s="29" t="s">
        <v>313</v>
      </c>
      <c r="C3238" s="22">
        <v>44439</v>
      </c>
      <c r="D3238" s="30" t="s">
        <v>161</v>
      </c>
      <c r="E3238" s="30" t="s">
        <v>162</v>
      </c>
      <c r="F3238" s="29" t="s">
        <v>183</v>
      </c>
      <c r="G3238" s="32">
        <v>4580.62</v>
      </c>
      <c r="H3238" s="22">
        <v>44424</v>
      </c>
      <c r="I3238" s="23">
        <v>44439</v>
      </c>
      <c r="J3238">
        <f t="shared" si="300"/>
        <v>16</v>
      </c>
      <c r="K3238" s="2">
        <f t="shared" si="301"/>
        <v>44431.5</v>
      </c>
      <c r="L3238" s="9">
        <f t="shared" si="302"/>
        <v>16</v>
      </c>
      <c r="M3238" s="2">
        <f t="shared" si="303"/>
        <v>44431.5</v>
      </c>
      <c r="N3238" s="22">
        <v>44439</v>
      </c>
      <c r="O3238" s="22">
        <v>44459</v>
      </c>
      <c r="P3238" s="22">
        <v>44456.5</v>
      </c>
      <c r="Q3238">
        <f t="shared" si="304"/>
        <v>25</v>
      </c>
      <c r="R3238" s="33">
        <f t="shared" si="305"/>
        <v>114515.5</v>
      </c>
    </row>
    <row r="3239" spans="1:18" x14ac:dyDescent="0.35">
      <c r="A3239" t="s">
        <v>395</v>
      </c>
      <c r="B3239" s="29" t="s">
        <v>313</v>
      </c>
      <c r="C3239" s="22">
        <v>44439</v>
      </c>
      <c r="D3239" s="30" t="s">
        <v>161</v>
      </c>
      <c r="E3239" s="30" t="s">
        <v>162</v>
      </c>
      <c r="F3239" s="29" t="s">
        <v>329</v>
      </c>
      <c r="G3239" s="32">
        <v>85.19</v>
      </c>
      <c r="H3239" s="22">
        <v>44424</v>
      </c>
      <c r="I3239" s="23">
        <v>44439</v>
      </c>
      <c r="J3239">
        <f t="shared" si="300"/>
        <v>16</v>
      </c>
      <c r="K3239" s="2">
        <f t="shared" si="301"/>
        <v>44431.5</v>
      </c>
      <c r="L3239" s="9">
        <f t="shared" si="302"/>
        <v>16</v>
      </c>
      <c r="M3239" s="2">
        <f t="shared" si="303"/>
        <v>44431.5</v>
      </c>
      <c r="N3239" s="22">
        <v>44439</v>
      </c>
      <c r="O3239" s="22">
        <v>44459</v>
      </c>
      <c r="P3239" s="22">
        <v>44456.5</v>
      </c>
      <c r="Q3239">
        <f t="shared" si="304"/>
        <v>25</v>
      </c>
      <c r="R3239" s="33">
        <f t="shared" si="305"/>
        <v>2129.75</v>
      </c>
    </row>
    <row r="3240" spans="1:18" x14ac:dyDescent="0.35">
      <c r="A3240" t="s">
        <v>395</v>
      </c>
      <c r="B3240" s="29" t="s">
        <v>313</v>
      </c>
      <c r="C3240" s="22">
        <v>44439</v>
      </c>
      <c r="D3240" s="30" t="s">
        <v>107</v>
      </c>
      <c r="E3240" s="30" t="s">
        <v>108</v>
      </c>
      <c r="F3240" s="29" t="s">
        <v>261</v>
      </c>
      <c r="G3240" s="32">
        <v>131.57</v>
      </c>
      <c r="H3240" s="22">
        <v>44424</v>
      </c>
      <c r="I3240" s="23">
        <v>44439</v>
      </c>
      <c r="J3240">
        <f t="shared" si="300"/>
        <v>16</v>
      </c>
      <c r="K3240" s="2">
        <f t="shared" si="301"/>
        <v>44431.5</v>
      </c>
      <c r="L3240" s="9">
        <f t="shared" si="302"/>
        <v>16</v>
      </c>
      <c r="M3240" s="2">
        <f t="shared" si="303"/>
        <v>44431.5</v>
      </c>
      <c r="N3240" s="22">
        <v>44439</v>
      </c>
      <c r="O3240" s="22">
        <v>44459</v>
      </c>
      <c r="P3240" s="22">
        <v>44456.5</v>
      </c>
      <c r="Q3240">
        <f t="shared" si="304"/>
        <v>25</v>
      </c>
      <c r="R3240" s="33">
        <f t="shared" si="305"/>
        <v>3289.25</v>
      </c>
    </row>
    <row r="3241" spans="1:18" x14ac:dyDescent="0.35">
      <c r="A3241" t="s">
        <v>395</v>
      </c>
      <c r="B3241" s="29" t="s">
        <v>313</v>
      </c>
      <c r="C3241" s="22">
        <v>44439</v>
      </c>
      <c r="D3241" s="30" t="s">
        <v>99</v>
      </c>
      <c r="E3241" s="30" t="s">
        <v>100</v>
      </c>
      <c r="F3241" s="29" t="s">
        <v>261</v>
      </c>
      <c r="G3241" s="32">
        <v>233.76</v>
      </c>
      <c r="H3241" s="22">
        <v>44424</v>
      </c>
      <c r="I3241" s="23">
        <v>44439</v>
      </c>
      <c r="J3241">
        <f t="shared" si="300"/>
        <v>16</v>
      </c>
      <c r="K3241" s="2">
        <f t="shared" si="301"/>
        <v>44431.5</v>
      </c>
      <c r="L3241" s="9">
        <f t="shared" si="302"/>
        <v>16</v>
      </c>
      <c r="M3241" s="2">
        <f t="shared" si="303"/>
        <v>44431.5</v>
      </c>
      <c r="N3241" s="22">
        <v>44439</v>
      </c>
      <c r="O3241" s="22">
        <v>44459</v>
      </c>
      <c r="P3241" s="22">
        <v>44456.5</v>
      </c>
      <c r="Q3241">
        <f t="shared" si="304"/>
        <v>25</v>
      </c>
      <c r="R3241" s="33">
        <f t="shared" si="305"/>
        <v>5844</v>
      </c>
    </row>
    <row r="3242" spans="1:18" x14ac:dyDescent="0.35">
      <c r="A3242" t="s">
        <v>395</v>
      </c>
      <c r="B3242" s="29" t="s">
        <v>313</v>
      </c>
      <c r="C3242" s="22">
        <v>44439</v>
      </c>
      <c r="D3242" s="30" t="s">
        <v>161</v>
      </c>
      <c r="E3242" s="30" t="s">
        <v>162</v>
      </c>
      <c r="F3242" s="29" t="s">
        <v>184</v>
      </c>
      <c r="G3242" s="32">
        <v>287.98</v>
      </c>
      <c r="H3242" s="22">
        <v>44424</v>
      </c>
      <c r="I3242" s="23">
        <v>44439</v>
      </c>
      <c r="J3242">
        <f t="shared" si="300"/>
        <v>16</v>
      </c>
      <c r="K3242" s="2">
        <f t="shared" si="301"/>
        <v>44431.5</v>
      </c>
      <c r="L3242" s="9">
        <f t="shared" si="302"/>
        <v>16</v>
      </c>
      <c r="M3242" s="2">
        <f t="shared" si="303"/>
        <v>44431.5</v>
      </c>
      <c r="N3242" s="22">
        <v>44439</v>
      </c>
      <c r="O3242" s="22">
        <v>44459</v>
      </c>
      <c r="P3242" s="22">
        <v>44456.5</v>
      </c>
      <c r="Q3242">
        <f t="shared" si="304"/>
        <v>25</v>
      </c>
      <c r="R3242" s="33">
        <f t="shared" si="305"/>
        <v>7199.5</v>
      </c>
    </row>
    <row r="3243" spans="1:18" x14ac:dyDescent="0.35">
      <c r="A3243" t="s">
        <v>395</v>
      </c>
      <c r="B3243" s="29" t="s">
        <v>313</v>
      </c>
      <c r="C3243" s="22">
        <v>44439</v>
      </c>
      <c r="D3243" s="30" t="s">
        <v>161</v>
      </c>
      <c r="E3243" s="30" t="s">
        <v>162</v>
      </c>
      <c r="F3243" s="29" t="s">
        <v>330</v>
      </c>
      <c r="G3243" s="32">
        <v>107.18</v>
      </c>
      <c r="H3243" s="22">
        <v>44424</v>
      </c>
      <c r="I3243" s="23">
        <v>44439</v>
      </c>
      <c r="J3243">
        <f t="shared" si="300"/>
        <v>16</v>
      </c>
      <c r="K3243" s="2">
        <f t="shared" si="301"/>
        <v>44431.5</v>
      </c>
      <c r="L3243" s="9">
        <f t="shared" si="302"/>
        <v>16</v>
      </c>
      <c r="M3243" s="2">
        <f t="shared" si="303"/>
        <v>44431.5</v>
      </c>
      <c r="N3243" s="22">
        <v>44439</v>
      </c>
      <c r="O3243" s="22">
        <v>44459</v>
      </c>
      <c r="P3243" s="22">
        <v>44456.5</v>
      </c>
      <c r="Q3243">
        <f t="shared" si="304"/>
        <v>25</v>
      </c>
      <c r="R3243" s="33">
        <f t="shared" si="305"/>
        <v>2679.5</v>
      </c>
    </row>
    <row r="3244" spans="1:18" x14ac:dyDescent="0.35">
      <c r="A3244" t="s">
        <v>395</v>
      </c>
      <c r="B3244" s="29" t="s">
        <v>313</v>
      </c>
      <c r="C3244" s="22">
        <v>44439</v>
      </c>
      <c r="D3244" s="30" t="s">
        <v>161</v>
      </c>
      <c r="E3244" s="30" t="s">
        <v>162</v>
      </c>
      <c r="F3244" s="29" t="s">
        <v>185</v>
      </c>
      <c r="G3244" s="32">
        <v>2862.2099999999996</v>
      </c>
      <c r="H3244" s="22">
        <v>44424</v>
      </c>
      <c r="I3244" s="23">
        <v>44439</v>
      </c>
      <c r="J3244">
        <f t="shared" si="300"/>
        <v>16</v>
      </c>
      <c r="K3244" s="2">
        <f t="shared" si="301"/>
        <v>44431.5</v>
      </c>
      <c r="L3244" s="9">
        <f t="shared" si="302"/>
        <v>16</v>
      </c>
      <c r="M3244" s="2">
        <f t="shared" si="303"/>
        <v>44431.5</v>
      </c>
      <c r="N3244" s="22">
        <v>44439</v>
      </c>
      <c r="O3244" s="22">
        <v>44459</v>
      </c>
      <c r="P3244" s="22">
        <v>44456.5</v>
      </c>
      <c r="Q3244">
        <f t="shared" si="304"/>
        <v>25</v>
      </c>
      <c r="R3244" s="33">
        <f t="shared" si="305"/>
        <v>71555.249999999985</v>
      </c>
    </row>
    <row r="3245" spans="1:18" x14ac:dyDescent="0.35">
      <c r="A3245" t="s">
        <v>395</v>
      </c>
      <c r="B3245" s="29" t="s">
        <v>313</v>
      </c>
      <c r="C3245" s="22">
        <v>44439</v>
      </c>
      <c r="D3245" s="30" t="s">
        <v>161</v>
      </c>
      <c r="E3245" s="30" t="s">
        <v>162</v>
      </c>
      <c r="F3245" s="29" t="s">
        <v>331</v>
      </c>
      <c r="G3245" s="32">
        <v>241.27</v>
      </c>
      <c r="H3245" s="22">
        <v>44424</v>
      </c>
      <c r="I3245" s="23">
        <v>44439</v>
      </c>
      <c r="J3245">
        <f t="shared" si="300"/>
        <v>16</v>
      </c>
      <c r="K3245" s="2">
        <f t="shared" si="301"/>
        <v>44431.5</v>
      </c>
      <c r="L3245" s="9">
        <f t="shared" si="302"/>
        <v>16</v>
      </c>
      <c r="M3245" s="2">
        <f t="shared" si="303"/>
        <v>44431.5</v>
      </c>
      <c r="N3245" s="22">
        <v>44439</v>
      </c>
      <c r="O3245" s="22">
        <v>44459</v>
      </c>
      <c r="P3245" s="22">
        <v>44456.5</v>
      </c>
      <c r="Q3245">
        <f t="shared" si="304"/>
        <v>25</v>
      </c>
      <c r="R3245" s="33">
        <f t="shared" si="305"/>
        <v>6031.75</v>
      </c>
    </row>
    <row r="3246" spans="1:18" x14ac:dyDescent="0.35">
      <c r="A3246" t="s">
        <v>395</v>
      </c>
      <c r="B3246" s="29" t="s">
        <v>313</v>
      </c>
      <c r="C3246" s="22">
        <v>44439</v>
      </c>
      <c r="D3246" s="30" t="s">
        <v>161</v>
      </c>
      <c r="E3246" s="30" t="s">
        <v>162</v>
      </c>
      <c r="F3246" s="29" t="s">
        <v>332</v>
      </c>
      <c r="G3246" s="32">
        <v>65.87</v>
      </c>
      <c r="H3246" s="22">
        <v>44424</v>
      </c>
      <c r="I3246" s="23">
        <v>44439</v>
      </c>
      <c r="J3246">
        <f t="shared" si="300"/>
        <v>16</v>
      </c>
      <c r="K3246" s="2">
        <f t="shared" si="301"/>
        <v>44431.5</v>
      </c>
      <c r="L3246" s="9">
        <f t="shared" si="302"/>
        <v>16</v>
      </c>
      <c r="M3246" s="2">
        <f t="shared" si="303"/>
        <v>44431.5</v>
      </c>
      <c r="N3246" s="22">
        <v>44439</v>
      </c>
      <c r="O3246" s="22">
        <v>44459</v>
      </c>
      <c r="P3246" s="22">
        <v>44456.5</v>
      </c>
      <c r="Q3246">
        <f t="shared" si="304"/>
        <v>25</v>
      </c>
      <c r="R3246" s="33">
        <f t="shared" si="305"/>
        <v>1646.75</v>
      </c>
    </row>
    <row r="3247" spans="1:18" x14ac:dyDescent="0.35">
      <c r="A3247" t="s">
        <v>395</v>
      </c>
      <c r="B3247" s="29" t="s">
        <v>313</v>
      </c>
      <c r="C3247" s="22">
        <v>44439</v>
      </c>
      <c r="D3247" s="30" t="s">
        <v>161</v>
      </c>
      <c r="E3247" s="30" t="s">
        <v>162</v>
      </c>
      <c r="F3247" s="29" t="s">
        <v>186</v>
      </c>
      <c r="G3247" s="32">
        <v>150.97</v>
      </c>
      <c r="H3247" s="22">
        <v>44424</v>
      </c>
      <c r="I3247" s="23">
        <v>44439</v>
      </c>
      <c r="J3247">
        <f t="shared" si="300"/>
        <v>16</v>
      </c>
      <c r="K3247" s="2">
        <f t="shared" si="301"/>
        <v>44431.5</v>
      </c>
      <c r="L3247" s="9">
        <f t="shared" si="302"/>
        <v>16</v>
      </c>
      <c r="M3247" s="2">
        <f t="shared" si="303"/>
        <v>44431.5</v>
      </c>
      <c r="N3247" s="22">
        <v>44439</v>
      </c>
      <c r="O3247" s="22">
        <v>44459</v>
      </c>
      <c r="P3247" s="22">
        <v>44456.5</v>
      </c>
      <c r="Q3247">
        <f t="shared" si="304"/>
        <v>25</v>
      </c>
      <c r="R3247" s="33">
        <f t="shared" si="305"/>
        <v>3774.25</v>
      </c>
    </row>
    <row r="3248" spans="1:18" x14ac:dyDescent="0.35">
      <c r="A3248" t="s">
        <v>395</v>
      </c>
      <c r="B3248" s="29" t="s">
        <v>313</v>
      </c>
      <c r="C3248" s="22">
        <v>44439</v>
      </c>
      <c r="D3248" s="30" t="s">
        <v>161</v>
      </c>
      <c r="E3248" s="30" t="s">
        <v>162</v>
      </c>
      <c r="F3248" s="29" t="s">
        <v>333</v>
      </c>
      <c r="G3248" s="32">
        <v>1492.71</v>
      </c>
      <c r="H3248" s="22">
        <v>44424</v>
      </c>
      <c r="I3248" s="23">
        <v>44439</v>
      </c>
      <c r="J3248">
        <f t="shared" si="300"/>
        <v>16</v>
      </c>
      <c r="K3248" s="2">
        <f t="shared" si="301"/>
        <v>44431.5</v>
      </c>
      <c r="L3248" s="9">
        <f t="shared" si="302"/>
        <v>16</v>
      </c>
      <c r="M3248" s="2">
        <f t="shared" si="303"/>
        <v>44431.5</v>
      </c>
      <c r="N3248" s="22">
        <v>44439</v>
      </c>
      <c r="O3248" s="22">
        <v>44459</v>
      </c>
      <c r="P3248" s="22">
        <v>44456.5</v>
      </c>
      <c r="Q3248">
        <f t="shared" si="304"/>
        <v>25</v>
      </c>
      <c r="R3248" s="33">
        <f t="shared" si="305"/>
        <v>37317.75</v>
      </c>
    </row>
    <row r="3249" spans="1:18" x14ac:dyDescent="0.35">
      <c r="A3249" t="s">
        <v>395</v>
      </c>
      <c r="B3249" s="29" t="s">
        <v>313</v>
      </c>
      <c r="C3249" s="22">
        <v>44439</v>
      </c>
      <c r="D3249" s="30" t="s">
        <v>161</v>
      </c>
      <c r="E3249" s="30" t="s">
        <v>162</v>
      </c>
      <c r="F3249" s="29" t="s">
        <v>334</v>
      </c>
      <c r="G3249" s="32">
        <v>306.13</v>
      </c>
      <c r="H3249" s="22">
        <v>44424</v>
      </c>
      <c r="I3249" s="23">
        <v>44439</v>
      </c>
      <c r="J3249">
        <f t="shared" si="300"/>
        <v>16</v>
      </c>
      <c r="K3249" s="2">
        <f t="shared" si="301"/>
        <v>44431.5</v>
      </c>
      <c r="L3249" s="9">
        <f t="shared" si="302"/>
        <v>16</v>
      </c>
      <c r="M3249" s="2">
        <f t="shared" si="303"/>
        <v>44431.5</v>
      </c>
      <c r="N3249" s="22">
        <v>44439</v>
      </c>
      <c r="O3249" s="22">
        <v>44459</v>
      </c>
      <c r="P3249" s="22">
        <v>44456.5</v>
      </c>
      <c r="Q3249">
        <f t="shared" si="304"/>
        <v>25</v>
      </c>
      <c r="R3249" s="33">
        <f t="shared" si="305"/>
        <v>7653.25</v>
      </c>
    </row>
    <row r="3250" spans="1:18" x14ac:dyDescent="0.35">
      <c r="A3250" t="s">
        <v>395</v>
      </c>
      <c r="B3250" s="29" t="s">
        <v>313</v>
      </c>
      <c r="C3250" s="22">
        <v>44439</v>
      </c>
      <c r="D3250" s="30" t="s">
        <v>161</v>
      </c>
      <c r="E3250" s="30" t="s">
        <v>162</v>
      </c>
      <c r="F3250" s="29" t="s">
        <v>335</v>
      </c>
      <c r="G3250" s="32">
        <v>226.88000000000002</v>
      </c>
      <c r="H3250" s="22">
        <v>44424</v>
      </c>
      <c r="I3250" s="23">
        <v>44439</v>
      </c>
      <c r="J3250">
        <f t="shared" si="300"/>
        <v>16</v>
      </c>
      <c r="K3250" s="2">
        <f t="shared" si="301"/>
        <v>44431.5</v>
      </c>
      <c r="L3250" s="9">
        <f t="shared" si="302"/>
        <v>16</v>
      </c>
      <c r="M3250" s="2">
        <f t="shared" si="303"/>
        <v>44431.5</v>
      </c>
      <c r="N3250" s="22">
        <v>44439</v>
      </c>
      <c r="O3250" s="22">
        <v>44459</v>
      </c>
      <c r="P3250" s="22">
        <v>44456.5</v>
      </c>
      <c r="Q3250">
        <f t="shared" si="304"/>
        <v>25</v>
      </c>
      <c r="R3250" s="33">
        <f t="shared" si="305"/>
        <v>5672.0000000000009</v>
      </c>
    </row>
    <row r="3251" spans="1:18" x14ac:dyDescent="0.35">
      <c r="A3251" t="s">
        <v>395</v>
      </c>
      <c r="B3251" s="29" t="s">
        <v>313</v>
      </c>
      <c r="C3251" s="22">
        <v>44439</v>
      </c>
      <c r="D3251" s="30" t="s">
        <v>161</v>
      </c>
      <c r="E3251" s="30" t="s">
        <v>162</v>
      </c>
      <c r="F3251" s="29" t="s">
        <v>187</v>
      </c>
      <c r="G3251" s="32">
        <v>1229.69</v>
      </c>
      <c r="H3251" s="22">
        <v>44424</v>
      </c>
      <c r="I3251" s="23">
        <v>44439</v>
      </c>
      <c r="J3251">
        <f t="shared" si="300"/>
        <v>16</v>
      </c>
      <c r="K3251" s="2">
        <f t="shared" si="301"/>
        <v>44431.5</v>
      </c>
      <c r="L3251" s="9">
        <f t="shared" si="302"/>
        <v>16</v>
      </c>
      <c r="M3251" s="2">
        <f t="shared" si="303"/>
        <v>44431.5</v>
      </c>
      <c r="N3251" s="22">
        <v>44439</v>
      </c>
      <c r="O3251" s="22">
        <v>44459</v>
      </c>
      <c r="P3251" s="22">
        <v>44456.5</v>
      </c>
      <c r="Q3251">
        <f t="shared" si="304"/>
        <v>25</v>
      </c>
      <c r="R3251" s="33">
        <f t="shared" si="305"/>
        <v>30742.25</v>
      </c>
    </row>
    <row r="3252" spans="1:18" x14ac:dyDescent="0.35">
      <c r="A3252" t="s">
        <v>395</v>
      </c>
      <c r="B3252" s="29" t="s">
        <v>313</v>
      </c>
      <c r="C3252" s="22">
        <v>44439</v>
      </c>
      <c r="D3252" s="30" t="s">
        <v>161</v>
      </c>
      <c r="E3252" s="30" t="s">
        <v>162</v>
      </c>
      <c r="F3252" s="29" t="s">
        <v>188</v>
      </c>
      <c r="G3252" s="32">
        <v>410.91</v>
      </c>
      <c r="H3252" s="22">
        <v>44424</v>
      </c>
      <c r="I3252" s="23">
        <v>44439</v>
      </c>
      <c r="J3252">
        <f t="shared" si="300"/>
        <v>16</v>
      </c>
      <c r="K3252" s="2">
        <f t="shared" si="301"/>
        <v>44431.5</v>
      </c>
      <c r="L3252" s="9">
        <f t="shared" si="302"/>
        <v>16</v>
      </c>
      <c r="M3252" s="2">
        <f t="shared" si="303"/>
        <v>44431.5</v>
      </c>
      <c r="N3252" s="22">
        <v>44439</v>
      </c>
      <c r="O3252" s="22">
        <v>44459</v>
      </c>
      <c r="P3252" s="22">
        <v>44456.5</v>
      </c>
      <c r="Q3252">
        <f t="shared" si="304"/>
        <v>25</v>
      </c>
      <c r="R3252" s="33">
        <f t="shared" si="305"/>
        <v>10272.75</v>
      </c>
    </row>
    <row r="3253" spans="1:18" x14ac:dyDescent="0.35">
      <c r="A3253" t="s">
        <v>395</v>
      </c>
      <c r="B3253" s="29" t="s">
        <v>313</v>
      </c>
      <c r="C3253" s="22">
        <v>44439</v>
      </c>
      <c r="D3253" s="30" t="s">
        <v>161</v>
      </c>
      <c r="E3253" s="30" t="s">
        <v>162</v>
      </c>
      <c r="F3253" s="29" t="s">
        <v>336</v>
      </c>
      <c r="G3253" s="32">
        <v>81.48</v>
      </c>
      <c r="H3253" s="22">
        <v>44424</v>
      </c>
      <c r="I3253" s="23">
        <v>44439</v>
      </c>
      <c r="J3253">
        <f t="shared" si="300"/>
        <v>16</v>
      </c>
      <c r="K3253" s="2">
        <f t="shared" si="301"/>
        <v>44431.5</v>
      </c>
      <c r="L3253" s="9">
        <f t="shared" si="302"/>
        <v>16</v>
      </c>
      <c r="M3253" s="2">
        <f t="shared" si="303"/>
        <v>44431.5</v>
      </c>
      <c r="N3253" s="22">
        <v>44439</v>
      </c>
      <c r="O3253" s="22">
        <v>44459</v>
      </c>
      <c r="P3253" s="22">
        <v>44456.5</v>
      </c>
      <c r="Q3253">
        <f t="shared" si="304"/>
        <v>25</v>
      </c>
      <c r="R3253" s="33">
        <f t="shared" si="305"/>
        <v>2037</v>
      </c>
    </row>
    <row r="3254" spans="1:18" x14ac:dyDescent="0.35">
      <c r="A3254" t="s">
        <v>395</v>
      </c>
      <c r="B3254" s="29" t="s">
        <v>313</v>
      </c>
      <c r="C3254" s="22">
        <v>44439</v>
      </c>
      <c r="D3254" s="30" t="s">
        <v>161</v>
      </c>
      <c r="E3254" s="30" t="s">
        <v>162</v>
      </c>
      <c r="F3254" s="29" t="s">
        <v>337</v>
      </c>
      <c r="G3254" s="32">
        <v>188.28</v>
      </c>
      <c r="H3254" s="22">
        <v>44424</v>
      </c>
      <c r="I3254" s="23">
        <v>44439</v>
      </c>
      <c r="J3254">
        <f t="shared" si="300"/>
        <v>16</v>
      </c>
      <c r="K3254" s="2">
        <f t="shared" si="301"/>
        <v>44431.5</v>
      </c>
      <c r="L3254" s="9">
        <f t="shared" si="302"/>
        <v>16</v>
      </c>
      <c r="M3254" s="2">
        <f t="shared" si="303"/>
        <v>44431.5</v>
      </c>
      <c r="N3254" s="22">
        <v>44439</v>
      </c>
      <c r="O3254" s="22">
        <v>44459</v>
      </c>
      <c r="P3254" s="22">
        <v>44456.5</v>
      </c>
      <c r="Q3254">
        <f t="shared" si="304"/>
        <v>25</v>
      </c>
      <c r="R3254" s="33">
        <f t="shared" si="305"/>
        <v>4707</v>
      </c>
    </row>
    <row r="3255" spans="1:18" x14ac:dyDescent="0.35">
      <c r="A3255" t="s">
        <v>395</v>
      </c>
      <c r="B3255" s="29" t="s">
        <v>313</v>
      </c>
      <c r="C3255" s="22">
        <v>44439</v>
      </c>
      <c r="D3255" s="30" t="s">
        <v>171</v>
      </c>
      <c r="E3255" s="30" t="s">
        <v>172</v>
      </c>
      <c r="F3255" s="29" t="s">
        <v>337</v>
      </c>
      <c r="G3255" s="32">
        <v>191.64999999999998</v>
      </c>
      <c r="H3255" s="22">
        <v>44424</v>
      </c>
      <c r="I3255" s="23">
        <v>44439</v>
      </c>
      <c r="J3255">
        <f t="shared" si="300"/>
        <v>16</v>
      </c>
      <c r="K3255" s="2">
        <f t="shared" si="301"/>
        <v>44431.5</v>
      </c>
      <c r="L3255" s="9">
        <f t="shared" si="302"/>
        <v>16</v>
      </c>
      <c r="M3255" s="2">
        <f t="shared" si="303"/>
        <v>44431.5</v>
      </c>
      <c r="N3255" s="22">
        <v>44439</v>
      </c>
      <c r="O3255" s="22">
        <v>44459</v>
      </c>
      <c r="P3255" s="22">
        <v>44456.5</v>
      </c>
      <c r="Q3255">
        <f t="shared" si="304"/>
        <v>25</v>
      </c>
      <c r="R3255" s="33">
        <f t="shared" si="305"/>
        <v>4791.2499999999991</v>
      </c>
    </row>
    <row r="3256" spans="1:18" x14ac:dyDescent="0.35">
      <c r="A3256" t="s">
        <v>395</v>
      </c>
      <c r="B3256" s="29" t="s">
        <v>313</v>
      </c>
      <c r="C3256" s="22">
        <v>44439</v>
      </c>
      <c r="D3256" s="30" t="s">
        <v>161</v>
      </c>
      <c r="E3256" s="30" t="s">
        <v>162</v>
      </c>
      <c r="F3256" s="29" t="s">
        <v>338</v>
      </c>
      <c r="G3256" s="32">
        <v>26.28</v>
      </c>
      <c r="H3256" s="22">
        <v>44424</v>
      </c>
      <c r="I3256" s="23">
        <v>44439</v>
      </c>
      <c r="J3256">
        <f t="shared" si="300"/>
        <v>16</v>
      </c>
      <c r="K3256" s="2">
        <f t="shared" si="301"/>
        <v>44431.5</v>
      </c>
      <c r="L3256" s="9">
        <f t="shared" si="302"/>
        <v>16</v>
      </c>
      <c r="M3256" s="2">
        <f t="shared" si="303"/>
        <v>44431.5</v>
      </c>
      <c r="N3256" s="22">
        <v>44439</v>
      </c>
      <c r="O3256" s="22">
        <v>44459</v>
      </c>
      <c r="P3256" s="22">
        <v>44456.5</v>
      </c>
      <c r="Q3256">
        <f t="shared" si="304"/>
        <v>25</v>
      </c>
      <c r="R3256" s="33">
        <f t="shared" si="305"/>
        <v>657</v>
      </c>
    </row>
    <row r="3257" spans="1:18" x14ac:dyDescent="0.35">
      <c r="A3257" t="s">
        <v>395</v>
      </c>
      <c r="B3257" s="29" t="s">
        <v>313</v>
      </c>
      <c r="C3257" s="22">
        <v>44439</v>
      </c>
      <c r="D3257" s="30" t="s">
        <v>161</v>
      </c>
      <c r="E3257" s="30" t="s">
        <v>162</v>
      </c>
      <c r="F3257" s="29" t="s">
        <v>385</v>
      </c>
      <c r="G3257" s="32">
        <v>61.1</v>
      </c>
      <c r="H3257" s="22">
        <v>44424</v>
      </c>
      <c r="I3257" s="23">
        <v>44439</v>
      </c>
      <c r="J3257">
        <f t="shared" ref="J3257:J3320" si="306">I3257-H3257+1</f>
        <v>16</v>
      </c>
      <c r="K3257" s="2">
        <f t="shared" ref="K3257:K3320" si="307">(H3257+I3257)/2</f>
        <v>44431.5</v>
      </c>
      <c r="L3257" s="9">
        <f t="shared" si="302"/>
        <v>16</v>
      </c>
      <c r="M3257" s="2">
        <f t="shared" si="303"/>
        <v>44431.5</v>
      </c>
      <c r="N3257" s="22">
        <v>44439</v>
      </c>
      <c r="O3257" s="22">
        <v>44459</v>
      </c>
      <c r="P3257" s="22">
        <v>44456.5</v>
      </c>
      <c r="Q3257">
        <f t="shared" si="304"/>
        <v>25</v>
      </c>
      <c r="R3257" s="33">
        <f t="shared" si="305"/>
        <v>1527.5</v>
      </c>
    </row>
    <row r="3258" spans="1:18" x14ac:dyDescent="0.35">
      <c r="A3258" t="s">
        <v>395</v>
      </c>
      <c r="B3258" s="29" t="s">
        <v>313</v>
      </c>
      <c r="C3258" s="22">
        <v>44439</v>
      </c>
      <c r="D3258" s="30" t="s">
        <v>161</v>
      </c>
      <c r="E3258" s="30" t="s">
        <v>162</v>
      </c>
      <c r="F3258" s="29" t="s">
        <v>189</v>
      </c>
      <c r="G3258" s="32">
        <v>1722.0700000000002</v>
      </c>
      <c r="H3258" s="22">
        <v>44424</v>
      </c>
      <c r="I3258" s="23">
        <v>44439</v>
      </c>
      <c r="J3258">
        <f t="shared" si="306"/>
        <v>16</v>
      </c>
      <c r="K3258" s="2">
        <f t="shared" si="307"/>
        <v>44431.5</v>
      </c>
      <c r="L3258" s="9">
        <f t="shared" si="302"/>
        <v>16</v>
      </c>
      <c r="M3258" s="2">
        <f t="shared" si="303"/>
        <v>44431.5</v>
      </c>
      <c r="N3258" s="22">
        <v>44439</v>
      </c>
      <c r="O3258" s="22">
        <v>44459</v>
      </c>
      <c r="P3258" s="22">
        <v>44456.5</v>
      </c>
      <c r="Q3258">
        <f t="shared" si="304"/>
        <v>25</v>
      </c>
      <c r="R3258" s="33">
        <f t="shared" si="305"/>
        <v>43051.750000000007</v>
      </c>
    </row>
    <row r="3259" spans="1:18" x14ac:dyDescent="0.35">
      <c r="A3259" t="s">
        <v>395</v>
      </c>
      <c r="B3259" s="29" t="s">
        <v>313</v>
      </c>
      <c r="C3259" s="22">
        <v>44439</v>
      </c>
      <c r="D3259" s="30" t="s">
        <v>171</v>
      </c>
      <c r="E3259" s="30" t="s">
        <v>172</v>
      </c>
      <c r="F3259" s="29" t="s">
        <v>189</v>
      </c>
      <c r="G3259" s="32">
        <v>54.88</v>
      </c>
      <c r="H3259" s="22">
        <v>44424</v>
      </c>
      <c r="I3259" s="23">
        <v>44439</v>
      </c>
      <c r="J3259">
        <f t="shared" si="306"/>
        <v>16</v>
      </c>
      <c r="K3259" s="2">
        <f t="shared" si="307"/>
        <v>44431.5</v>
      </c>
      <c r="L3259" s="9">
        <f t="shared" si="302"/>
        <v>16</v>
      </c>
      <c r="M3259" s="2">
        <f t="shared" si="303"/>
        <v>44431.5</v>
      </c>
      <c r="N3259" s="22">
        <v>44439</v>
      </c>
      <c r="O3259" s="22">
        <v>44459</v>
      </c>
      <c r="P3259" s="22">
        <v>44456.5</v>
      </c>
      <c r="Q3259">
        <f t="shared" si="304"/>
        <v>25</v>
      </c>
      <c r="R3259" s="33">
        <f t="shared" si="305"/>
        <v>1372</v>
      </c>
    </row>
    <row r="3260" spans="1:18" x14ac:dyDescent="0.35">
      <c r="A3260" t="s">
        <v>395</v>
      </c>
      <c r="B3260" s="29" t="s">
        <v>313</v>
      </c>
      <c r="C3260" s="22">
        <v>44439</v>
      </c>
      <c r="D3260" s="30" t="s">
        <v>161</v>
      </c>
      <c r="E3260" s="30" t="s">
        <v>162</v>
      </c>
      <c r="F3260" s="29" t="s">
        <v>198</v>
      </c>
      <c r="G3260" s="32">
        <v>140.85</v>
      </c>
      <c r="H3260" s="22">
        <v>44424</v>
      </c>
      <c r="I3260" s="23">
        <v>44439</v>
      </c>
      <c r="J3260">
        <f t="shared" si="306"/>
        <v>16</v>
      </c>
      <c r="K3260" s="2">
        <f t="shared" si="307"/>
        <v>44431.5</v>
      </c>
      <c r="L3260" s="9">
        <f t="shared" si="302"/>
        <v>16</v>
      </c>
      <c r="M3260" s="2">
        <f t="shared" si="303"/>
        <v>44431.5</v>
      </c>
      <c r="N3260" s="22">
        <v>44439</v>
      </c>
      <c r="O3260" s="22">
        <v>44459</v>
      </c>
      <c r="P3260" s="22">
        <v>44456.5</v>
      </c>
      <c r="Q3260">
        <f t="shared" si="304"/>
        <v>25</v>
      </c>
      <c r="R3260" s="33">
        <f t="shared" si="305"/>
        <v>3521.25</v>
      </c>
    </row>
    <row r="3261" spans="1:18" x14ac:dyDescent="0.35">
      <c r="A3261" t="s">
        <v>395</v>
      </c>
      <c r="B3261" s="29" t="s">
        <v>313</v>
      </c>
      <c r="C3261" s="22">
        <v>44439</v>
      </c>
      <c r="D3261" s="30" t="s">
        <v>161</v>
      </c>
      <c r="E3261" s="30" t="s">
        <v>162</v>
      </c>
      <c r="F3261" s="29" t="s">
        <v>190</v>
      </c>
      <c r="G3261" s="32">
        <v>286.33</v>
      </c>
      <c r="H3261" s="22">
        <v>44424</v>
      </c>
      <c r="I3261" s="23">
        <v>44439</v>
      </c>
      <c r="J3261">
        <f t="shared" si="306"/>
        <v>16</v>
      </c>
      <c r="K3261" s="2">
        <f t="shared" si="307"/>
        <v>44431.5</v>
      </c>
      <c r="L3261" s="9">
        <f t="shared" si="302"/>
        <v>16</v>
      </c>
      <c r="M3261" s="2">
        <f t="shared" si="303"/>
        <v>44431.5</v>
      </c>
      <c r="N3261" s="22">
        <v>44439</v>
      </c>
      <c r="O3261" s="22">
        <v>44459</v>
      </c>
      <c r="P3261" s="22">
        <v>44456.5</v>
      </c>
      <c r="Q3261">
        <f t="shared" si="304"/>
        <v>25</v>
      </c>
      <c r="R3261" s="33">
        <f t="shared" si="305"/>
        <v>7158.25</v>
      </c>
    </row>
    <row r="3262" spans="1:18" x14ac:dyDescent="0.35">
      <c r="A3262" t="s">
        <v>395</v>
      </c>
      <c r="B3262" s="29" t="s">
        <v>313</v>
      </c>
      <c r="C3262" s="22">
        <v>44439</v>
      </c>
      <c r="D3262" s="30" t="s">
        <v>161</v>
      </c>
      <c r="E3262" s="30" t="s">
        <v>162</v>
      </c>
      <c r="F3262" s="29" t="s">
        <v>339</v>
      </c>
      <c r="G3262" s="32">
        <v>90.59</v>
      </c>
      <c r="H3262" s="22">
        <v>44424</v>
      </c>
      <c r="I3262" s="23">
        <v>44439</v>
      </c>
      <c r="J3262">
        <f t="shared" si="306"/>
        <v>16</v>
      </c>
      <c r="K3262" s="2">
        <f t="shared" si="307"/>
        <v>44431.5</v>
      </c>
      <c r="L3262" s="9">
        <f t="shared" si="302"/>
        <v>16</v>
      </c>
      <c r="M3262" s="2">
        <f t="shared" si="303"/>
        <v>44431.5</v>
      </c>
      <c r="N3262" s="22">
        <v>44439</v>
      </c>
      <c r="O3262" s="22">
        <v>44459</v>
      </c>
      <c r="P3262" s="22">
        <v>44456.5</v>
      </c>
      <c r="Q3262">
        <f t="shared" si="304"/>
        <v>25</v>
      </c>
      <c r="R3262" s="33">
        <f t="shared" si="305"/>
        <v>2264.75</v>
      </c>
    </row>
    <row r="3263" spans="1:18" x14ac:dyDescent="0.35">
      <c r="A3263" t="s">
        <v>395</v>
      </c>
      <c r="B3263" s="29" t="s">
        <v>313</v>
      </c>
      <c r="C3263" s="22">
        <v>44439</v>
      </c>
      <c r="D3263" s="30" t="s">
        <v>161</v>
      </c>
      <c r="E3263" s="30" t="s">
        <v>162</v>
      </c>
      <c r="F3263" s="29" t="s">
        <v>191</v>
      </c>
      <c r="G3263" s="32">
        <v>926.86</v>
      </c>
      <c r="H3263" s="22">
        <v>44424</v>
      </c>
      <c r="I3263" s="23">
        <v>44439</v>
      </c>
      <c r="J3263">
        <f t="shared" si="306"/>
        <v>16</v>
      </c>
      <c r="K3263" s="2">
        <f t="shared" si="307"/>
        <v>44431.5</v>
      </c>
      <c r="L3263" s="9">
        <f t="shared" si="302"/>
        <v>16</v>
      </c>
      <c r="M3263" s="2">
        <f t="shared" si="303"/>
        <v>44431.5</v>
      </c>
      <c r="N3263" s="22">
        <v>44439</v>
      </c>
      <c r="O3263" s="22">
        <v>44459</v>
      </c>
      <c r="P3263" s="22">
        <v>44456.5</v>
      </c>
      <c r="Q3263">
        <f t="shared" si="304"/>
        <v>25</v>
      </c>
      <c r="R3263" s="33">
        <f t="shared" si="305"/>
        <v>23171.5</v>
      </c>
    </row>
    <row r="3264" spans="1:18" x14ac:dyDescent="0.35">
      <c r="A3264" t="s">
        <v>395</v>
      </c>
      <c r="B3264" s="29" t="s">
        <v>313</v>
      </c>
      <c r="C3264" s="22">
        <v>44439</v>
      </c>
      <c r="D3264" s="30" t="s">
        <v>161</v>
      </c>
      <c r="E3264" s="30" t="s">
        <v>162</v>
      </c>
      <c r="F3264" s="29" t="s">
        <v>192</v>
      </c>
      <c r="G3264" s="32">
        <v>901.53</v>
      </c>
      <c r="H3264" s="22">
        <v>44424</v>
      </c>
      <c r="I3264" s="23">
        <v>44439</v>
      </c>
      <c r="J3264">
        <f t="shared" si="306"/>
        <v>16</v>
      </c>
      <c r="K3264" s="2">
        <f t="shared" si="307"/>
        <v>44431.5</v>
      </c>
      <c r="L3264" s="9">
        <f t="shared" si="302"/>
        <v>16</v>
      </c>
      <c r="M3264" s="2">
        <f t="shared" si="303"/>
        <v>44431.5</v>
      </c>
      <c r="N3264" s="22">
        <v>44439</v>
      </c>
      <c r="O3264" s="22">
        <v>44459</v>
      </c>
      <c r="P3264" s="22">
        <v>44456.5</v>
      </c>
      <c r="Q3264">
        <f t="shared" si="304"/>
        <v>25</v>
      </c>
      <c r="R3264" s="33">
        <f t="shared" si="305"/>
        <v>22538.25</v>
      </c>
    </row>
    <row r="3265" spans="1:18" x14ac:dyDescent="0.35">
      <c r="A3265" t="s">
        <v>395</v>
      </c>
      <c r="B3265" s="29" t="s">
        <v>313</v>
      </c>
      <c r="C3265" s="22">
        <v>44439</v>
      </c>
      <c r="D3265" s="30" t="s">
        <v>171</v>
      </c>
      <c r="E3265" s="30" t="s">
        <v>172</v>
      </c>
      <c r="F3265" s="29" t="s">
        <v>192</v>
      </c>
      <c r="G3265" s="32">
        <v>177.75</v>
      </c>
      <c r="H3265" s="22">
        <v>44424</v>
      </c>
      <c r="I3265" s="23">
        <v>44439</v>
      </c>
      <c r="J3265">
        <f t="shared" si="306"/>
        <v>16</v>
      </c>
      <c r="K3265" s="2">
        <f t="shared" si="307"/>
        <v>44431.5</v>
      </c>
      <c r="L3265" s="9">
        <f t="shared" si="302"/>
        <v>16</v>
      </c>
      <c r="M3265" s="2">
        <f t="shared" si="303"/>
        <v>44431.5</v>
      </c>
      <c r="N3265" s="22">
        <v>44439</v>
      </c>
      <c r="O3265" s="22">
        <v>44459</v>
      </c>
      <c r="P3265" s="22">
        <v>44456.5</v>
      </c>
      <c r="Q3265">
        <f t="shared" si="304"/>
        <v>25</v>
      </c>
      <c r="R3265" s="33">
        <f t="shared" si="305"/>
        <v>4443.75</v>
      </c>
    </row>
    <row r="3266" spans="1:18" x14ac:dyDescent="0.35">
      <c r="A3266" t="s">
        <v>395</v>
      </c>
      <c r="B3266" s="29" t="s">
        <v>313</v>
      </c>
      <c r="C3266" s="22">
        <v>44439</v>
      </c>
      <c r="D3266" s="30" t="s">
        <v>161</v>
      </c>
      <c r="E3266" s="30" t="s">
        <v>162</v>
      </c>
      <c r="F3266" s="29" t="s">
        <v>193</v>
      </c>
      <c r="G3266" s="32">
        <v>2133.35</v>
      </c>
      <c r="H3266" s="22">
        <v>44424</v>
      </c>
      <c r="I3266" s="23">
        <v>44439</v>
      </c>
      <c r="J3266">
        <f t="shared" si="306"/>
        <v>16</v>
      </c>
      <c r="K3266" s="2">
        <f t="shared" si="307"/>
        <v>44431.5</v>
      </c>
      <c r="L3266" s="9">
        <f t="shared" si="302"/>
        <v>16</v>
      </c>
      <c r="M3266" s="2">
        <f t="shared" si="303"/>
        <v>44431.5</v>
      </c>
      <c r="N3266" s="22">
        <v>44439</v>
      </c>
      <c r="O3266" s="22">
        <v>44459</v>
      </c>
      <c r="P3266" s="22">
        <v>44456.5</v>
      </c>
      <c r="Q3266">
        <f t="shared" si="304"/>
        <v>25</v>
      </c>
      <c r="R3266" s="33">
        <f t="shared" si="305"/>
        <v>53333.75</v>
      </c>
    </row>
    <row r="3267" spans="1:18" x14ac:dyDescent="0.35">
      <c r="A3267" t="s">
        <v>395</v>
      </c>
      <c r="B3267" s="29" t="s">
        <v>313</v>
      </c>
      <c r="C3267" s="22">
        <v>44439</v>
      </c>
      <c r="D3267" s="30" t="s">
        <v>161</v>
      </c>
      <c r="E3267" s="30" t="s">
        <v>162</v>
      </c>
      <c r="F3267" s="29" t="s">
        <v>340</v>
      </c>
      <c r="G3267" s="32">
        <v>195.32</v>
      </c>
      <c r="H3267" s="22">
        <v>44424</v>
      </c>
      <c r="I3267" s="23">
        <v>44439</v>
      </c>
      <c r="J3267">
        <f t="shared" si="306"/>
        <v>16</v>
      </c>
      <c r="K3267" s="2">
        <f t="shared" si="307"/>
        <v>44431.5</v>
      </c>
      <c r="L3267" s="9">
        <f t="shared" si="302"/>
        <v>16</v>
      </c>
      <c r="M3267" s="2">
        <f t="shared" si="303"/>
        <v>44431.5</v>
      </c>
      <c r="N3267" s="22">
        <v>44439</v>
      </c>
      <c r="O3267" s="22">
        <v>44459</v>
      </c>
      <c r="P3267" s="22">
        <v>44456.5</v>
      </c>
      <c r="Q3267">
        <f t="shared" si="304"/>
        <v>25</v>
      </c>
      <c r="R3267" s="33">
        <f t="shared" si="305"/>
        <v>4883</v>
      </c>
    </row>
    <row r="3268" spans="1:18" x14ac:dyDescent="0.35">
      <c r="A3268" t="s">
        <v>395</v>
      </c>
      <c r="B3268" s="29" t="s">
        <v>313</v>
      </c>
      <c r="C3268" s="22">
        <v>44439</v>
      </c>
      <c r="D3268" s="30" t="s">
        <v>161</v>
      </c>
      <c r="E3268" s="30" t="s">
        <v>162</v>
      </c>
      <c r="F3268" s="29" t="s">
        <v>342</v>
      </c>
      <c r="G3268" s="32">
        <v>47.56</v>
      </c>
      <c r="H3268" s="22">
        <v>44424</v>
      </c>
      <c r="I3268" s="23">
        <v>44439</v>
      </c>
      <c r="J3268">
        <f t="shared" si="306"/>
        <v>16</v>
      </c>
      <c r="K3268" s="2">
        <f t="shared" si="307"/>
        <v>44431.5</v>
      </c>
      <c r="L3268" s="9">
        <f t="shared" si="302"/>
        <v>16</v>
      </c>
      <c r="M3268" s="2">
        <f t="shared" si="303"/>
        <v>44431.5</v>
      </c>
      <c r="N3268" s="22">
        <v>44439</v>
      </c>
      <c r="O3268" s="22">
        <v>44459</v>
      </c>
      <c r="P3268" s="22">
        <v>44456.5</v>
      </c>
      <c r="Q3268">
        <f t="shared" si="304"/>
        <v>25</v>
      </c>
      <c r="R3268" s="33">
        <f t="shared" si="305"/>
        <v>1189</v>
      </c>
    </row>
    <row r="3269" spans="1:18" x14ac:dyDescent="0.35">
      <c r="A3269" t="s">
        <v>395</v>
      </c>
      <c r="B3269" s="29" t="s">
        <v>313</v>
      </c>
      <c r="C3269" s="22">
        <v>44439</v>
      </c>
      <c r="D3269" s="30" t="s">
        <v>114</v>
      </c>
      <c r="E3269" s="30" t="s">
        <v>115</v>
      </c>
      <c r="F3269" s="29" t="s">
        <v>343</v>
      </c>
      <c r="G3269" s="32">
        <v>110.33</v>
      </c>
      <c r="H3269" s="22">
        <v>44424</v>
      </c>
      <c r="I3269" s="23">
        <v>44439</v>
      </c>
      <c r="J3269">
        <f t="shared" si="306"/>
        <v>16</v>
      </c>
      <c r="K3269" s="2">
        <f t="shared" si="307"/>
        <v>44431.5</v>
      </c>
      <c r="L3269" s="9">
        <f t="shared" si="302"/>
        <v>16</v>
      </c>
      <c r="M3269" s="2">
        <f t="shared" si="303"/>
        <v>44431.5</v>
      </c>
      <c r="N3269" s="22">
        <v>44439</v>
      </c>
      <c r="O3269" s="22">
        <v>44469</v>
      </c>
      <c r="P3269" s="22">
        <v>44468.5</v>
      </c>
      <c r="Q3269">
        <f t="shared" si="304"/>
        <v>37</v>
      </c>
      <c r="R3269" s="33">
        <f t="shared" si="305"/>
        <v>4082.21</v>
      </c>
    </row>
    <row r="3270" spans="1:18" x14ac:dyDescent="0.35">
      <c r="A3270" t="s">
        <v>395</v>
      </c>
      <c r="B3270" s="29" t="s">
        <v>313</v>
      </c>
      <c r="C3270" s="22">
        <v>44439</v>
      </c>
      <c r="D3270" s="30" t="s">
        <v>110</v>
      </c>
      <c r="E3270" s="30" t="s">
        <v>111</v>
      </c>
      <c r="F3270" s="29" t="s">
        <v>367</v>
      </c>
      <c r="G3270" s="32">
        <v>117.58</v>
      </c>
      <c r="H3270" s="22">
        <v>44424</v>
      </c>
      <c r="I3270" s="23">
        <v>44439</v>
      </c>
      <c r="J3270">
        <f t="shared" si="306"/>
        <v>16</v>
      </c>
      <c r="K3270" s="2">
        <f t="shared" si="307"/>
        <v>44431.5</v>
      </c>
      <c r="L3270" s="9">
        <f t="shared" si="302"/>
        <v>16</v>
      </c>
      <c r="M3270" s="2">
        <f t="shared" si="303"/>
        <v>44431.5</v>
      </c>
      <c r="N3270" s="22">
        <v>44439</v>
      </c>
      <c r="O3270" s="22">
        <v>44469</v>
      </c>
      <c r="P3270" s="22">
        <v>44468.5</v>
      </c>
      <c r="Q3270">
        <f t="shared" si="304"/>
        <v>37</v>
      </c>
      <c r="R3270" s="33">
        <f t="shared" si="305"/>
        <v>4350.46</v>
      </c>
    </row>
    <row r="3271" spans="1:18" x14ac:dyDescent="0.35">
      <c r="A3271" t="s">
        <v>395</v>
      </c>
      <c r="B3271" s="29" t="s">
        <v>313</v>
      </c>
      <c r="C3271" s="22">
        <v>44439</v>
      </c>
      <c r="D3271" s="30" t="s">
        <v>99</v>
      </c>
      <c r="E3271" s="30" t="s">
        <v>100</v>
      </c>
      <c r="F3271" s="29" t="s">
        <v>387</v>
      </c>
      <c r="G3271" s="32">
        <v>110</v>
      </c>
      <c r="H3271" s="22">
        <v>44424</v>
      </c>
      <c r="I3271" s="23">
        <v>44439</v>
      </c>
      <c r="J3271">
        <f t="shared" si="306"/>
        <v>16</v>
      </c>
      <c r="K3271" s="2">
        <f t="shared" si="307"/>
        <v>44431.5</v>
      </c>
      <c r="L3271" s="9">
        <f t="shared" si="302"/>
        <v>16</v>
      </c>
      <c r="M3271" s="2">
        <f t="shared" si="303"/>
        <v>44431.5</v>
      </c>
      <c r="N3271" s="22">
        <v>44439</v>
      </c>
      <c r="O3271" s="22">
        <v>44476</v>
      </c>
      <c r="P3271" s="22">
        <v>44475.5</v>
      </c>
      <c r="Q3271">
        <f t="shared" si="304"/>
        <v>44</v>
      </c>
      <c r="R3271" s="33">
        <f t="shared" si="305"/>
        <v>4840</v>
      </c>
    </row>
    <row r="3272" spans="1:18" x14ac:dyDescent="0.35">
      <c r="A3272" t="s">
        <v>395</v>
      </c>
      <c r="B3272" s="29" t="s">
        <v>313</v>
      </c>
      <c r="C3272" s="22">
        <v>44439</v>
      </c>
      <c r="D3272" s="30" t="s">
        <v>114</v>
      </c>
      <c r="E3272" s="30" t="s">
        <v>115</v>
      </c>
      <c r="F3272" s="29" t="s">
        <v>204</v>
      </c>
      <c r="G3272" s="32">
        <v>31.79</v>
      </c>
      <c r="H3272" s="22">
        <v>44424</v>
      </c>
      <c r="I3272" s="23">
        <v>44439</v>
      </c>
      <c r="J3272">
        <f t="shared" si="306"/>
        <v>16</v>
      </c>
      <c r="K3272" s="2">
        <f t="shared" si="307"/>
        <v>44431.5</v>
      </c>
      <c r="L3272" s="9">
        <f t="shared" si="302"/>
        <v>16</v>
      </c>
      <c r="M3272" s="2">
        <f t="shared" si="303"/>
        <v>44431.5</v>
      </c>
      <c r="N3272" s="22">
        <v>44439</v>
      </c>
      <c r="O3272" s="22">
        <v>44498</v>
      </c>
      <c r="P3272" s="22">
        <v>44497.5</v>
      </c>
      <c r="Q3272">
        <f t="shared" si="304"/>
        <v>66</v>
      </c>
      <c r="R3272" s="33">
        <f t="shared" si="305"/>
        <v>2098.14</v>
      </c>
    </row>
    <row r="3273" spans="1:18" x14ac:dyDescent="0.35">
      <c r="A3273" t="s">
        <v>395</v>
      </c>
      <c r="B3273" s="29" t="s">
        <v>313</v>
      </c>
      <c r="C3273" s="22">
        <v>44439</v>
      </c>
      <c r="D3273" s="30" t="s">
        <v>110</v>
      </c>
      <c r="E3273" s="30" t="s">
        <v>111</v>
      </c>
      <c r="F3273" s="29" t="s">
        <v>204</v>
      </c>
      <c r="G3273" s="32">
        <v>77.64</v>
      </c>
      <c r="H3273" s="22">
        <v>44424</v>
      </c>
      <c r="I3273" s="23">
        <v>44439</v>
      </c>
      <c r="J3273">
        <f t="shared" si="306"/>
        <v>16</v>
      </c>
      <c r="K3273" s="2">
        <f t="shared" si="307"/>
        <v>44431.5</v>
      </c>
      <c r="L3273" s="9">
        <f t="shared" si="302"/>
        <v>16</v>
      </c>
      <c r="M3273" s="2">
        <f t="shared" si="303"/>
        <v>44431.5</v>
      </c>
      <c r="N3273" s="22">
        <v>44439</v>
      </c>
      <c r="O3273" s="22">
        <v>44498</v>
      </c>
      <c r="P3273" s="22">
        <v>44497.5</v>
      </c>
      <c r="Q3273">
        <f t="shared" si="304"/>
        <v>66</v>
      </c>
      <c r="R3273" s="33">
        <f t="shared" si="305"/>
        <v>5124.24</v>
      </c>
    </row>
    <row r="3274" spans="1:18" x14ac:dyDescent="0.35">
      <c r="A3274" t="s">
        <v>395</v>
      </c>
      <c r="B3274" s="29" t="s">
        <v>313</v>
      </c>
      <c r="C3274" s="22">
        <v>44439</v>
      </c>
      <c r="D3274" s="30" t="s">
        <v>110</v>
      </c>
      <c r="E3274" s="30" t="s">
        <v>111</v>
      </c>
      <c r="F3274" s="29" t="s">
        <v>144</v>
      </c>
      <c r="G3274" s="32">
        <v>186.59</v>
      </c>
      <c r="H3274" s="22">
        <v>44424</v>
      </c>
      <c r="I3274" s="23">
        <v>44439</v>
      </c>
      <c r="J3274">
        <f t="shared" si="306"/>
        <v>16</v>
      </c>
      <c r="K3274" s="2">
        <f t="shared" si="307"/>
        <v>44431.5</v>
      </c>
      <c r="L3274" s="9">
        <f t="shared" si="302"/>
        <v>16</v>
      </c>
      <c r="M3274" s="2">
        <f t="shared" si="303"/>
        <v>44431.5</v>
      </c>
      <c r="N3274" s="22">
        <v>44439</v>
      </c>
      <c r="O3274" s="22">
        <v>44498</v>
      </c>
      <c r="P3274" s="22">
        <v>44497.5</v>
      </c>
      <c r="Q3274">
        <f t="shared" si="304"/>
        <v>66</v>
      </c>
      <c r="R3274" s="33">
        <f t="shared" si="305"/>
        <v>12314.94</v>
      </c>
    </row>
    <row r="3275" spans="1:18" x14ac:dyDescent="0.35">
      <c r="A3275" t="s">
        <v>395</v>
      </c>
      <c r="B3275" s="29" t="s">
        <v>313</v>
      </c>
      <c r="C3275" s="22">
        <v>44439</v>
      </c>
      <c r="D3275" s="30" t="s">
        <v>217</v>
      </c>
      <c r="E3275" s="30" t="s">
        <v>218</v>
      </c>
      <c r="F3275" s="29" t="s">
        <v>219</v>
      </c>
      <c r="G3275" s="32">
        <v>665.42</v>
      </c>
      <c r="H3275" s="22">
        <v>44424</v>
      </c>
      <c r="I3275" s="23">
        <v>44439</v>
      </c>
      <c r="J3275">
        <f t="shared" si="306"/>
        <v>16</v>
      </c>
      <c r="K3275" s="2">
        <f t="shared" si="307"/>
        <v>44431.5</v>
      </c>
      <c r="L3275" s="9">
        <f t="shared" ref="L3275:L3338" si="308">I3275-H3275+1</f>
        <v>16</v>
      </c>
      <c r="M3275" s="2">
        <f t="shared" ref="M3275:M3338" si="309">(H3275+I3275)/2</f>
        <v>44431.5</v>
      </c>
      <c r="N3275" s="22">
        <v>44439</v>
      </c>
      <c r="O3275" s="22">
        <v>44498</v>
      </c>
      <c r="P3275" s="22">
        <v>44497.5</v>
      </c>
      <c r="Q3275">
        <f t="shared" ref="Q3275:Q3338" si="310">P3275-M3275</f>
        <v>66</v>
      </c>
      <c r="R3275" s="33">
        <f t="shared" ref="R3275:R3338" si="311">Q3275*G3275</f>
        <v>43917.719999999994</v>
      </c>
    </row>
    <row r="3276" spans="1:18" x14ac:dyDescent="0.35">
      <c r="A3276" t="s">
        <v>395</v>
      </c>
      <c r="B3276" s="29" t="s">
        <v>313</v>
      </c>
      <c r="C3276" s="22">
        <v>44439</v>
      </c>
      <c r="D3276" s="30" t="s">
        <v>201</v>
      </c>
      <c r="E3276" s="30" t="s">
        <v>202</v>
      </c>
      <c r="F3276" s="29" t="s">
        <v>319</v>
      </c>
      <c r="G3276" s="32">
        <v>16.489999999999998</v>
      </c>
      <c r="H3276" s="22">
        <v>44424</v>
      </c>
      <c r="I3276" s="23">
        <v>44439</v>
      </c>
      <c r="J3276">
        <f t="shared" si="306"/>
        <v>16</v>
      </c>
      <c r="K3276" s="2">
        <f t="shared" si="307"/>
        <v>44431.5</v>
      </c>
      <c r="L3276" s="9">
        <f t="shared" si="308"/>
        <v>16</v>
      </c>
      <c r="M3276" s="2">
        <f t="shared" si="309"/>
        <v>44431.5</v>
      </c>
      <c r="N3276" s="22">
        <v>44439</v>
      </c>
      <c r="O3276" s="22">
        <v>44498</v>
      </c>
      <c r="P3276" s="22">
        <v>44497.5</v>
      </c>
      <c r="Q3276">
        <f t="shared" si="310"/>
        <v>66</v>
      </c>
      <c r="R3276" s="33">
        <f t="shared" si="311"/>
        <v>1088.3399999999999</v>
      </c>
    </row>
    <row r="3277" spans="1:18" x14ac:dyDescent="0.35">
      <c r="A3277" t="s">
        <v>395</v>
      </c>
      <c r="B3277" s="29" t="s">
        <v>313</v>
      </c>
      <c r="C3277" s="22">
        <v>44439</v>
      </c>
      <c r="D3277" s="30" t="s">
        <v>201</v>
      </c>
      <c r="E3277" s="30" t="s">
        <v>202</v>
      </c>
      <c r="F3277" s="29" t="s">
        <v>164</v>
      </c>
      <c r="G3277" s="32">
        <v>112.88</v>
      </c>
      <c r="H3277" s="22">
        <v>44424</v>
      </c>
      <c r="I3277" s="23">
        <v>44439</v>
      </c>
      <c r="J3277">
        <f t="shared" si="306"/>
        <v>16</v>
      </c>
      <c r="K3277" s="2">
        <f t="shared" si="307"/>
        <v>44431.5</v>
      </c>
      <c r="L3277" s="9">
        <f t="shared" si="308"/>
        <v>16</v>
      </c>
      <c r="M3277" s="2">
        <f t="shared" si="309"/>
        <v>44431.5</v>
      </c>
      <c r="N3277" s="22">
        <v>44439</v>
      </c>
      <c r="O3277" s="22">
        <v>44498</v>
      </c>
      <c r="P3277" s="22">
        <v>44497.5</v>
      </c>
      <c r="Q3277">
        <f t="shared" si="310"/>
        <v>66</v>
      </c>
      <c r="R3277" s="33">
        <f t="shared" si="311"/>
        <v>7450.08</v>
      </c>
    </row>
    <row r="3278" spans="1:18" x14ac:dyDescent="0.35">
      <c r="A3278" t="s">
        <v>395</v>
      </c>
      <c r="B3278" s="29" t="s">
        <v>313</v>
      </c>
      <c r="C3278" s="22">
        <v>44439</v>
      </c>
      <c r="D3278" s="30" t="s">
        <v>114</v>
      </c>
      <c r="E3278" s="30" t="s">
        <v>115</v>
      </c>
      <c r="F3278" s="29" t="s">
        <v>232</v>
      </c>
      <c r="G3278" s="32">
        <v>35.349999999999994</v>
      </c>
      <c r="H3278" s="22">
        <v>44424</v>
      </c>
      <c r="I3278" s="23">
        <v>44439</v>
      </c>
      <c r="J3278">
        <f t="shared" si="306"/>
        <v>16</v>
      </c>
      <c r="K3278" s="2">
        <f t="shared" si="307"/>
        <v>44431.5</v>
      </c>
      <c r="L3278" s="9">
        <f t="shared" si="308"/>
        <v>16</v>
      </c>
      <c r="M3278" s="2">
        <f t="shared" si="309"/>
        <v>44431.5</v>
      </c>
      <c r="N3278" s="22">
        <v>44439</v>
      </c>
      <c r="O3278" s="22">
        <v>44498</v>
      </c>
      <c r="P3278" s="22">
        <v>44497.5</v>
      </c>
      <c r="Q3278">
        <f t="shared" si="310"/>
        <v>66</v>
      </c>
      <c r="R3278" s="33">
        <f t="shared" si="311"/>
        <v>2333.0999999999995</v>
      </c>
    </row>
    <row r="3279" spans="1:18" x14ac:dyDescent="0.35">
      <c r="A3279" t="s">
        <v>395</v>
      </c>
      <c r="B3279" s="29" t="s">
        <v>313</v>
      </c>
      <c r="C3279" s="22">
        <v>44439</v>
      </c>
      <c r="D3279" s="30" t="s">
        <v>110</v>
      </c>
      <c r="E3279" s="30" t="s">
        <v>111</v>
      </c>
      <c r="F3279" s="29" t="s">
        <v>145</v>
      </c>
      <c r="G3279" s="32">
        <v>44.54</v>
      </c>
      <c r="H3279" s="22">
        <v>44424</v>
      </c>
      <c r="I3279" s="23">
        <v>44439</v>
      </c>
      <c r="J3279">
        <f t="shared" si="306"/>
        <v>16</v>
      </c>
      <c r="K3279" s="2">
        <f t="shared" si="307"/>
        <v>44431.5</v>
      </c>
      <c r="L3279" s="9">
        <f t="shared" si="308"/>
        <v>16</v>
      </c>
      <c r="M3279" s="2">
        <f t="shared" si="309"/>
        <v>44431.5</v>
      </c>
      <c r="N3279" s="22">
        <v>44439</v>
      </c>
      <c r="O3279" s="22">
        <v>44498</v>
      </c>
      <c r="P3279" s="22">
        <v>44497.5</v>
      </c>
      <c r="Q3279">
        <f t="shared" si="310"/>
        <v>66</v>
      </c>
      <c r="R3279" s="33">
        <f t="shared" si="311"/>
        <v>2939.64</v>
      </c>
    </row>
    <row r="3280" spans="1:18" x14ac:dyDescent="0.35">
      <c r="A3280" t="s">
        <v>395</v>
      </c>
      <c r="B3280" s="29" t="s">
        <v>313</v>
      </c>
      <c r="C3280" s="22">
        <v>44439</v>
      </c>
      <c r="D3280" s="30" t="s">
        <v>114</v>
      </c>
      <c r="E3280" s="30" t="s">
        <v>115</v>
      </c>
      <c r="F3280" s="29" t="s">
        <v>146</v>
      </c>
      <c r="G3280" s="32">
        <v>19.600000000000001</v>
      </c>
      <c r="H3280" s="22">
        <v>44424</v>
      </c>
      <c r="I3280" s="23">
        <v>44439</v>
      </c>
      <c r="J3280">
        <f t="shared" si="306"/>
        <v>16</v>
      </c>
      <c r="K3280" s="2">
        <f t="shared" si="307"/>
        <v>44431.5</v>
      </c>
      <c r="L3280" s="9">
        <f t="shared" si="308"/>
        <v>16</v>
      </c>
      <c r="M3280" s="2">
        <f t="shared" si="309"/>
        <v>44431.5</v>
      </c>
      <c r="N3280" s="22">
        <v>44439</v>
      </c>
      <c r="O3280" s="22">
        <v>44498</v>
      </c>
      <c r="P3280" s="22">
        <v>44497.5</v>
      </c>
      <c r="Q3280">
        <f t="shared" si="310"/>
        <v>66</v>
      </c>
      <c r="R3280" s="33">
        <f t="shared" si="311"/>
        <v>1293.6000000000001</v>
      </c>
    </row>
    <row r="3281" spans="1:18" x14ac:dyDescent="0.35">
      <c r="A3281" t="s">
        <v>395</v>
      </c>
      <c r="B3281" s="29" t="s">
        <v>313</v>
      </c>
      <c r="C3281" s="22">
        <v>44439</v>
      </c>
      <c r="D3281" s="30" t="s">
        <v>114</v>
      </c>
      <c r="E3281" s="30" t="s">
        <v>115</v>
      </c>
      <c r="F3281" s="29" t="s">
        <v>234</v>
      </c>
      <c r="G3281" s="32">
        <v>34.81</v>
      </c>
      <c r="H3281" s="22">
        <v>44424</v>
      </c>
      <c r="I3281" s="23">
        <v>44439</v>
      </c>
      <c r="J3281">
        <f t="shared" si="306"/>
        <v>16</v>
      </c>
      <c r="K3281" s="2">
        <f t="shared" si="307"/>
        <v>44431.5</v>
      </c>
      <c r="L3281" s="9">
        <f t="shared" si="308"/>
        <v>16</v>
      </c>
      <c r="M3281" s="2">
        <f t="shared" si="309"/>
        <v>44431.5</v>
      </c>
      <c r="N3281" s="22">
        <v>44439</v>
      </c>
      <c r="O3281" s="22">
        <v>44498</v>
      </c>
      <c r="P3281" s="22">
        <v>44497.5</v>
      </c>
      <c r="Q3281">
        <f t="shared" si="310"/>
        <v>66</v>
      </c>
      <c r="R3281" s="33">
        <f t="shared" si="311"/>
        <v>2297.46</v>
      </c>
    </row>
    <row r="3282" spans="1:18" x14ac:dyDescent="0.35">
      <c r="A3282" t="s">
        <v>395</v>
      </c>
      <c r="B3282" s="29" t="s">
        <v>313</v>
      </c>
      <c r="C3282" s="22">
        <v>44439</v>
      </c>
      <c r="D3282" s="30" t="s">
        <v>110</v>
      </c>
      <c r="E3282" s="30" t="s">
        <v>111</v>
      </c>
      <c r="F3282" s="29" t="s">
        <v>234</v>
      </c>
      <c r="G3282" s="32">
        <v>35.46</v>
      </c>
      <c r="H3282" s="22">
        <v>44424</v>
      </c>
      <c r="I3282" s="23">
        <v>44439</v>
      </c>
      <c r="J3282">
        <f t="shared" si="306"/>
        <v>16</v>
      </c>
      <c r="K3282" s="2">
        <f t="shared" si="307"/>
        <v>44431.5</v>
      </c>
      <c r="L3282" s="9">
        <f t="shared" si="308"/>
        <v>16</v>
      </c>
      <c r="M3282" s="2">
        <f t="shared" si="309"/>
        <v>44431.5</v>
      </c>
      <c r="N3282" s="22">
        <v>44439</v>
      </c>
      <c r="O3282" s="22">
        <v>44498</v>
      </c>
      <c r="P3282" s="22">
        <v>44497.5</v>
      </c>
      <c r="Q3282">
        <f t="shared" si="310"/>
        <v>66</v>
      </c>
      <c r="R3282" s="33">
        <f t="shared" si="311"/>
        <v>2340.36</v>
      </c>
    </row>
    <row r="3283" spans="1:18" x14ac:dyDescent="0.35">
      <c r="A3283" t="s">
        <v>395</v>
      </c>
      <c r="B3283" s="29" t="s">
        <v>313</v>
      </c>
      <c r="C3283" s="22">
        <v>44439</v>
      </c>
      <c r="D3283" s="30" t="s">
        <v>349</v>
      </c>
      <c r="E3283" s="30" t="s">
        <v>350</v>
      </c>
      <c r="F3283" s="29" t="s">
        <v>351</v>
      </c>
      <c r="G3283" s="32">
        <v>46.129999999999995</v>
      </c>
      <c r="H3283" s="22">
        <v>44424</v>
      </c>
      <c r="I3283" s="23">
        <v>44439</v>
      </c>
      <c r="J3283">
        <f t="shared" si="306"/>
        <v>16</v>
      </c>
      <c r="K3283" s="2">
        <f t="shared" si="307"/>
        <v>44431.5</v>
      </c>
      <c r="L3283" s="9">
        <f t="shared" si="308"/>
        <v>16</v>
      </c>
      <c r="M3283" s="2">
        <f t="shared" si="309"/>
        <v>44431.5</v>
      </c>
      <c r="N3283" s="22">
        <v>44439</v>
      </c>
      <c r="O3283" s="22">
        <v>44498</v>
      </c>
      <c r="P3283" s="22">
        <v>44497.5</v>
      </c>
      <c r="Q3283">
        <f t="shared" si="310"/>
        <v>66</v>
      </c>
      <c r="R3283" s="33">
        <f t="shared" si="311"/>
        <v>3044.58</v>
      </c>
    </row>
    <row r="3284" spans="1:18" x14ac:dyDescent="0.35">
      <c r="A3284" t="s">
        <v>395</v>
      </c>
      <c r="B3284" s="29" t="s">
        <v>313</v>
      </c>
      <c r="C3284" s="22">
        <v>44439</v>
      </c>
      <c r="D3284" s="30" t="s">
        <v>201</v>
      </c>
      <c r="E3284" s="30" t="s">
        <v>202</v>
      </c>
      <c r="F3284" s="29" t="s">
        <v>109</v>
      </c>
      <c r="G3284" s="32">
        <v>496.80000000000013</v>
      </c>
      <c r="H3284" s="22">
        <v>44424</v>
      </c>
      <c r="I3284" s="23">
        <v>44439</v>
      </c>
      <c r="J3284">
        <f t="shared" si="306"/>
        <v>16</v>
      </c>
      <c r="K3284" s="2">
        <f t="shared" si="307"/>
        <v>44431.5</v>
      </c>
      <c r="L3284" s="9">
        <f t="shared" si="308"/>
        <v>16</v>
      </c>
      <c r="M3284" s="2">
        <f t="shared" si="309"/>
        <v>44431.5</v>
      </c>
      <c r="N3284" s="22">
        <v>44439</v>
      </c>
      <c r="O3284" s="22">
        <v>44498</v>
      </c>
      <c r="P3284" s="22">
        <v>44497.5</v>
      </c>
      <c r="Q3284">
        <f t="shared" si="310"/>
        <v>66</v>
      </c>
      <c r="R3284" s="33">
        <f t="shared" si="311"/>
        <v>32788.80000000001</v>
      </c>
    </row>
    <row r="3285" spans="1:18" x14ac:dyDescent="0.35">
      <c r="A3285" t="s">
        <v>395</v>
      </c>
      <c r="B3285" s="29" t="s">
        <v>313</v>
      </c>
      <c r="C3285" s="22">
        <v>44439</v>
      </c>
      <c r="D3285" s="30" t="s">
        <v>114</v>
      </c>
      <c r="E3285" s="30" t="s">
        <v>115</v>
      </c>
      <c r="F3285" s="29" t="s">
        <v>247</v>
      </c>
      <c r="G3285" s="32">
        <v>70.39</v>
      </c>
      <c r="H3285" s="22">
        <v>44424</v>
      </c>
      <c r="I3285" s="23">
        <v>44439</v>
      </c>
      <c r="J3285">
        <f t="shared" si="306"/>
        <v>16</v>
      </c>
      <c r="K3285" s="2">
        <f t="shared" si="307"/>
        <v>44431.5</v>
      </c>
      <c r="L3285" s="9">
        <f t="shared" si="308"/>
        <v>16</v>
      </c>
      <c r="M3285" s="2">
        <f t="shared" si="309"/>
        <v>44431.5</v>
      </c>
      <c r="N3285" s="22">
        <v>44439</v>
      </c>
      <c r="O3285" s="22">
        <v>44498</v>
      </c>
      <c r="P3285" s="22">
        <v>44497.5</v>
      </c>
      <c r="Q3285">
        <f t="shared" si="310"/>
        <v>66</v>
      </c>
      <c r="R3285" s="33">
        <f t="shared" si="311"/>
        <v>4645.74</v>
      </c>
    </row>
    <row r="3286" spans="1:18" x14ac:dyDescent="0.35">
      <c r="A3286" t="s">
        <v>395</v>
      </c>
      <c r="B3286" s="29" t="s">
        <v>313</v>
      </c>
      <c r="C3286" s="22">
        <v>44439</v>
      </c>
      <c r="D3286" s="30" t="s">
        <v>114</v>
      </c>
      <c r="E3286" s="30" t="s">
        <v>115</v>
      </c>
      <c r="F3286" s="29" t="s">
        <v>248</v>
      </c>
      <c r="G3286" s="32">
        <v>15.61</v>
      </c>
      <c r="H3286" s="22">
        <v>44424</v>
      </c>
      <c r="I3286" s="23">
        <v>44439</v>
      </c>
      <c r="J3286">
        <f t="shared" si="306"/>
        <v>16</v>
      </c>
      <c r="K3286" s="2">
        <f t="shared" si="307"/>
        <v>44431.5</v>
      </c>
      <c r="L3286" s="9">
        <f t="shared" si="308"/>
        <v>16</v>
      </c>
      <c r="M3286" s="2">
        <f t="shared" si="309"/>
        <v>44431.5</v>
      </c>
      <c r="N3286" s="22">
        <v>44439</v>
      </c>
      <c r="O3286" s="22">
        <v>44498</v>
      </c>
      <c r="P3286" s="22">
        <v>44497.5</v>
      </c>
      <c r="Q3286">
        <f t="shared" si="310"/>
        <v>66</v>
      </c>
      <c r="R3286" s="33">
        <f t="shared" si="311"/>
        <v>1030.26</v>
      </c>
    </row>
    <row r="3287" spans="1:18" x14ac:dyDescent="0.35">
      <c r="A3287" t="s">
        <v>395</v>
      </c>
      <c r="B3287" s="29" t="s">
        <v>313</v>
      </c>
      <c r="C3287" s="22">
        <v>44439</v>
      </c>
      <c r="D3287" s="30" t="s">
        <v>201</v>
      </c>
      <c r="E3287" s="30" t="s">
        <v>202</v>
      </c>
      <c r="F3287" s="29" t="s">
        <v>102</v>
      </c>
      <c r="G3287" s="32">
        <v>17.41</v>
      </c>
      <c r="H3287" s="22">
        <v>44424</v>
      </c>
      <c r="I3287" s="23">
        <v>44439</v>
      </c>
      <c r="J3287">
        <f t="shared" si="306"/>
        <v>16</v>
      </c>
      <c r="K3287" s="2">
        <f t="shared" si="307"/>
        <v>44431.5</v>
      </c>
      <c r="L3287" s="9">
        <f t="shared" si="308"/>
        <v>16</v>
      </c>
      <c r="M3287" s="2">
        <f t="shared" si="309"/>
        <v>44431.5</v>
      </c>
      <c r="N3287" s="22">
        <v>44439</v>
      </c>
      <c r="O3287" s="22">
        <v>44498</v>
      </c>
      <c r="P3287" s="22">
        <v>44497.5</v>
      </c>
      <c r="Q3287">
        <f t="shared" si="310"/>
        <v>66</v>
      </c>
      <c r="R3287" s="33">
        <f t="shared" si="311"/>
        <v>1149.06</v>
      </c>
    </row>
    <row r="3288" spans="1:18" x14ac:dyDescent="0.35">
      <c r="A3288" t="s">
        <v>395</v>
      </c>
      <c r="B3288" s="29" t="s">
        <v>313</v>
      </c>
      <c r="C3288" s="22">
        <v>44439</v>
      </c>
      <c r="D3288" s="30" t="s">
        <v>114</v>
      </c>
      <c r="E3288" s="30" t="s">
        <v>115</v>
      </c>
      <c r="F3288" s="29" t="s">
        <v>239</v>
      </c>
      <c r="G3288" s="32">
        <v>24.98</v>
      </c>
      <c r="H3288" s="22">
        <v>44424</v>
      </c>
      <c r="I3288" s="23">
        <v>44439</v>
      </c>
      <c r="J3288">
        <f t="shared" si="306"/>
        <v>16</v>
      </c>
      <c r="K3288" s="2">
        <f t="shared" si="307"/>
        <v>44431.5</v>
      </c>
      <c r="L3288" s="9">
        <f t="shared" si="308"/>
        <v>16</v>
      </c>
      <c r="M3288" s="2">
        <f t="shared" si="309"/>
        <v>44431.5</v>
      </c>
      <c r="N3288" s="22">
        <v>44439</v>
      </c>
      <c r="O3288" s="22">
        <v>44498</v>
      </c>
      <c r="P3288" s="22">
        <v>44497.5</v>
      </c>
      <c r="Q3288">
        <f t="shared" si="310"/>
        <v>66</v>
      </c>
      <c r="R3288" s="33">
        <f t="shared" si="311"/>
        <v>1648.68</v>
      </c>
    </row>
    <row r="3289" spans="1:18" x14ac:dyDescent="0.35">
      <c r="A3289" t="s">
        <v>395</v>
      </c>
      <c r="B3289" s="29" t="s">
        <v>313</v>
      </c>
      <c r="C3289" s="22">
        <v>44439</v>
      </c>
      <c r="D3289" s="30" t="s">
        <v>110</v>
      </c>
      <c r="E3289" s="30" t="s">
        <v>111</v>
      </c>
      <c r="F3289" s="29" t="s">
        <v>239</v>
      </c>
      <c r="G3289" s="32">
        <v>41.31</v>
      </c>
      <c r="H3289" s="22">
        <v>44424</v>
      </c>
      <c r="I3289" s="23">
        <v>44439</v>
      </c>
      <c r="J3289">
        <f t="shared" si="306"/>
        <v>16</v>
      </c>
      <c r="K3289" s="2">
        <f t="shared" si="307"/>
        <v>44431.5</v>
      </c>
      <c r="L3289" s="9">
        <f t="shared" si="308"/>
        <v>16</v>
      </c>
      <c r="M3289" s="2">
        <f t="shared" si="309"/>
        <v>44431.5</v>
      </c>
      <c r="N3289" s="22">
        <v>44439</v>
      </c>
      <c r="O3289" s="22">
        <v>44498</v>
      </c>
      <c r="P3289" s="22">
        <v>44497.5</v>
      </c>
      <c r="Q3289">
        <f t="shared" si="310"/>
        <v>66</v>
      </c>
      <c r="R3289" s="33">
        <f t="shared" si="311"/>
        <v>2726.46</v>
      </c>
    </row>
    <row r="3290" spans="1:18" x14ac:dyDescent="0.35">
      <c r="A3290" t="s">
        <v>395</v>
      </c>
      <c r="B3290" s="29" t="s">
        <v>313</v>
      </c>
      <c r="C3290" s="22">
        <v>44439</v>
      </c>
      <c r="D3290" s="30" t="s">
        <v>110</v>
      </c>
      <c r="E3290" s="30" t="s">
        <v>111</v>
      </c>
      <c r="F3290" s="29" t="s">
        <v>147</v>
      </c>
      <c r="G3290" s="32">
        <v>0.67</v>
      </c>
      <c r="H3290" s="22">
        <v>44424</v>
      </c>
      <c r="I3290" s="23">
        <v>44439</v>
      </c>
      <c r="J3290">
        <f t="shared" si="306"/>
        <v>16</v>
      </c>
      <c r="K3290" s="2">
        <f t="shared" si="307"/>
        <v>44431.5</v>
      </c>
      <c r="L3290" s="9">
        <f t="shared" si="308"/>
        <v>16</v>
      </c>
      <c r="M3290" s="2">
        <f t="shared" si="309"/>
        <v>44431.5</v>
      </c>
      <c r="N3290" s="22">
        <v>44439</v>
      </c>
      <c r="O3290" s="22">
        <v>44498</v>
      </c>
      <c r="P3290" s="22">
        <v>44497.5</v>
      </c>
      <c r="Q3290">
        <f t="shared" si="310"/>
        <v>66</v>
      </c>
      <c r="R3290" s="33">
        <f t="shared" si="311"/>
        <v>44.220000000000006</v>
      </c>
    </row>
    <row r="3291" spans="1:18" x14ac:dyDescent="0.35">
      <c r="A3291" t="s">
        <v>395</v>
      </c>
      <c r="B3291" s="29" t="s">
        <v>313</v>
      </c>
      <c r="C3291" s="22">
        <v>44439</v>
      </c>
      <c r="D3291" s="30" t="s">
        <v>110</v>
      </c>
      <c r="E3291" s="30" t="s">
        <v>111</v>
      </c>
      <c r="F3291" s="29" t="s">
        <v>250</v>
      </c>
      <c r="G3291" s="32">
        <v>56.51</v>
      </c>
      <c r="H3291" s="22">
        <v>44424</v>
      </c>
      <c r="I3291" s="23">
        <v>44439</v>
      </c>
      <c r="J3291">
        <f t="shared" si="306"/>
        <v>16</v>
      </c>
      <c r="K3291" s="2">
        <f t="shared" si="307"/>
        <v>44431.5</v>
      </c>
      <c r="L3291" s="9">
        <f t="shared" si="308"/>
        <v>16</v>
      </c>
      <c r="M3291" s="2">
        <f t="shared" si="309"/>
        <v>44431.5</v>
      </c>
      <c r="N3291" s="22">
        <v>44439</v>
      </c>
      <c r="O3291" s="22">
        <v>44501</v>
      </c>
      <c r="P3291" s="22">
        <v>44498.5</v>
      </c>
      <c r="Q3291">
        <f t="shared" si="310"/>
        <v>67</v>
      </c>
      <c r="R3291" s="33">
        <f t="shared" si="311"/>
        <v>3786.17</v>
      </c>
    </row>
    <row r="3292" spans="1:18" x14ac:dyDescent="0.35">
      <c r="A3292" t="s">
        <v>395</v>
      </c>
      <c r="B3292" s="29" t="s">
        <v>313</v>
      </c>
      <c r="C3292" s="22">
        <v>44439</v>
      </c>
      <c r="D3292" s="30" t="s">
        <v>148</v>
      </c>
      <c r="E3292" s="30" t="s">
        <v>149</v>
      </c>
      <c r="F3292" s="29" t="s">
        <v>205</v>
      </c>
      <c r="G3292" s="32">
        <v>373.25999999999993</v>
      </c>
      <c r="H3292" s="22">
        <v>44424</v>
      </c>
      <c r="I3292" s="23">
        <v>44439</v>
      </c>
      <c r="J3292">
        <f t="shared" si="306"/>
        <v>16</v>
      </c>
      <c r="K3292" s="2">
        <f t="shared" si="307"/>
        <v>44431.5</v>
      </c>
      <c r="L3292" s="9">
        <f t="shared" si="308"/>
        <v>16</v>
      </c>
      <c r="M3292" s="2">
        <f t="shared" si="309"/>
        <v>44431.5</v>
      </c>
      <c r="N3292" s="22">
        <v>44439</v>
      </c>
      <c r="O3292" s="22">
        <v>44501</v>
      </c>
      <c r="P3292" s="22">
        <v>44498.5</v>
      </c>
      <c r="Q3292">
        <f t="shared" si="310"/>
        <v>67</v>
      </c>
      <c r="R3292" s="33">
        <f t="shared" si="311"/>
        <v>25008.419999999995</v>
      </c>
    </row>
    <row r="3293" spans="1:18" x14ac:dyDescent="0.35">
      <c r="A3293" t="s">
        <v>395</v>
      </c>
      <c r="B3293" s="29" t="s">
        <v>313</v>
      </c>
      <c r="C3293" s="22">
        <v>44439</v>
      </c>
      <c r="D3293" s="30" t="s">
        <v>171</v>
      </c>
      <c r="E3293" s="30" t="s">
        <v>172</v>
      </c>
      <c r="F3293" s="29" t="s">
        <v>206</v>
      </c>
      <c r="G3293" s="32">
        <v>731.62999999999988</v>
      </c>
      <c r="H3293" s="22">
        <v>44424</v>
      </c>
      <c r="I3293" s="23">
        <v>44439</v>
      </c>
      <c r="J3293">
        <f t="shared" si="306"/>
        <v>16</v>
      </c>
      <c r="K3293" s="2">
        <f t="shared" si="307"/>
        <v>44431.5</v>
      </c>
      <c r="L3293" s="9">
        <f t="shared" si="308"/>
        <v>16</v>
      </c>
      <c r="M3293" s="2">
        <f t="shared" si="309"/>
        <v>44431.5</v>
      </c>
      <c r="N3293" s="22">
        <v>44439</v>
      </c>
      <c r="O3293" s="22">
        <v>44501</v>
      </c>
      <c r="P3293" s="22">
        <v>44498.5</v>
      </c>
      <c r="Q3293">
        <f t="shared" si="310"/>
        <v>67</v>
      </c>
      <c r="R3293" s="33">
        <f t="shared" si="311"/>
        <v>49019.209999999992</v>
      </c>
    </row>
    <row r="3294" spans="1:18" x14ac:dyDescent="0.35">
      <c r="A3294" t="s">
        <v>395</v>
      </c>
      <c r="B3294" s="29" t="s">
        <v>313</v>
      </c>
      <c r="C3294" s="22">
        <v>44439</v>
      </c>
      <c r="D3294" s="30" t="s">
        <v>207</v>
      </c>
      <c r="E3294" s="30" t="s">
        <v>208</v>
      </c>
      <c r="F3294" s="29" t="s">
        <v>209</v>
      </c>
      <c r="G3294" s="32">
        <v>49.750000000000014</v>
      </c>
      <c r="H3294" s="22">
        <v>44424</v>
      </c>
      <c r="I3294" s="23">
        <v>44439</v>
      </c>
      <c r="J3294">
        <f t="shared" si="306"/>
        <v>16</v>
      </c>
      <c r="K3294" s="2">
        <f t="shared" si="307"/>
        <v>44431.5</v>
      </c>
      <c r="L3294" s="9">
        <f t="shared" si="308"/>
        <v>16</v>
      </c>
      <c r="M3294" s="2">
        <f t="shared" si="309"/>
        <v>44431.5</v>
      </c>
      <c r="N3294" s="22">
        <v>44439</v>
      </c>
      <c r="O3294" s="22">
        <v>44501</v>
      </c>
      <c r="P3294" s="22">
        <v>44498.5</v>
      </c>
      <c r="Q3294">
        <f t="shared" si="310"/>
        <v>67</v>
      </c>
      <c r="R3294" s="33">
        <f t="shared" si="311"/>
        <v>3333.2500000000009</v>
      </c>
    </row>
    <row r="3295" spans="1:18" x14ac:dyDescent="0.35">
      <c r="A3295" t="s">
        <v>395</v>
      </c>
      <c r="B3295" s="29" t="s">
        <v>313</v>
      </c>
      <c r="C3295" s="22">
        <v>44439</v>
      </c>
      <c r="D3295" s="30" t="s">
        <v>171</v>
      </c>
      <c r="E3295" s="30" t="s">
        <v>172</v>
      </c>
      <c r="F3295" s="29" t="s">
        <v>210</v>
      </c>
      <c r="G3295" s="32">
        <v>522.71</v>
      </c>
      <c r="H3295" s="22">
        <v>44424</v>
      </c>
      <c r="I3295" s="23">
        <v>44439</v>
      </c>
      <c r="J3295">
        <f t="shared" si="306"/>
        <v>16</v>
      </c>
      <c r="K3295" s="2">
        <f t="shared" si="307"/>
        <v>44431.5</v>
      </c>
      <c r="L3295" s="9">
        <f t="shared" si="308"/>
        <v>16</v>
      </c>
      <c r="M3295" s="2">
        <f t="shared" si="309"/>
        <v>44431.5</v>
      </c>
      <c r="N3295" s="22">
        <v>44439</v>
      </c>
      <c r="O3295" s="22">
        <v>44501</v>
      </c>
      <c r="P3295" s="22">
        <v>44498.5</v>
      </c>
      <c r="Q3295">
        <f t="shared" si="310"/>
        <v>67</v>
      </c>
      <c r="R3295" s="33">
        <f t="shared" si="311"/>
        <v>35021.57</v>
      </c>
    </row>
    <row r="3296" spans="1:18" x14ac:dyDescent="0.35">
      <c r="A3296" t="s">
        <v>395</v>
      </c>
      <c r="B3296" s="29" t="s">
        <v>313</v>
      </c>
      <c r="C3296" s="22">
        <v>44439</v>
      </c>
      <c r="D3296" s="30" t="s">
        <v>110</v>
      </c>
      <c r="E3296" s="30" t="s">
        <v>111</v>
      </c>
      <c r="F3296" s="29" t="s">
        <v>214</v>
      </c>
      <c r="G3296" s="32">
        <v>165.5</v>
      </c>
      <c r="H3296" s="22">
        <v>44424</v>
      </c>
      <c r="I3296" s="23">
        <v>44439</v>
      </c>
      <c r="J3296">
        <f t="shared" si="306"/>
        <v>16</v>
      </c>
      <c r="K3296" s="2">
        <f t="shared" si="307"/>
        <v>44431.5</v>
      </c>
      <c r="L3296" s="9">
        <f t="shared" si="308"/>
        <v>16</v>
      </c>
      <c r="M3296" s="2">
        <f t="shared" si="309"/>
        <v>44431.5</v>
      </c>
      <c r="N3296" s="22">
        <v>44439</v>
      </c>
      <c r="O3296" s="22">
        <v>44501</v>
      </c>
      <c r="P3296" s="22">
        <v>44498.5</v>
      </c>
      <c r="Q3296">
        <f t="shared" si="310"/>
        <v>67</v>
      </c>
      <c r="R3296" s="33">
        <f t="shared" si="311"/>
        <v>11088.5</v>
      </c>
    </row>
    <row r="3297" spans="1:18" x14ac:dyDescent="0.35">
      <c r="A3297" t="s">
        <v>395</v>
      </c>
      <c r="B3297" s="29" t="s">
        <v>313</v>
      </c>
      <c r="C3297" s="22">
        <v>44439</v>
      </c>
      <c r="D3297" s="30" t="s">
        <v>110</v>
      </c>
      <c r="E3297" s="30" t="s">
        <v>111</v>
      </c>
      <c r="F3297" s="29" t="s">
        <v>221</v>
      </c>
      <c r="G3297" s="32">
        <v>205.39999999999998</v>
      </c>
      <c r="H3297" s="22">
        <v>44424</v>
      </c>
      <c r="I3297" s="23">
        <v>44439</v>
      </c>
      <c r="J3297">
        <f t="shared" si="306"/>
        <v>16</v>
      </c>
      <c r="K3297" s="2">
        <f t="shared" si="307"/>
        <v>44431.5</v>
      </c>
      <c r="L3297" s="9">
        <f t="shared" si="308"/>
        <v>16</v>
      </c>
      <c r="M3297" s="2">
        <f t="shared" si="309"/>
        <v>44431.5</v>
      </c>
      <c r="N3297" s="22">
        <v>44439</v>
      </c>
      <c r="O3297" s="22">
        <v>44501</v>
      </c>
      <c r="P3297" s="22">
        <v>44498.5</v>
      </c>
      <c r="Q3297">
        <f t="shared" si="310"/>
        <v>67</v>
      </c>
      <c r="R3297" s="33">
        <f t="shared" si="311"/>
        <v>13761.8</v>
      </c>
    </row>
    <row r="3298" spans="1:18" x14ac:dyDescent="0.35">
      <c r="A3298" t="s">
        <v>395</v>
      </c>
      <c r="B3298" s="29" t="s">
        <v>313</v>
      </c>
      <c r="C3298" s="22">
        <v>44439</v>
      </c>
      <c r="D3298" s="30" t="s">
        <v>199</v>
      </c>
      <c r="E3298" s="30" t="s">
        <v>200</v>
      </c>
      <c r="F3298" s="29" t="s">
        <v>89</v>
      </c>
      <c r="G3298" s="32">
        <v>1132.6000000000001</v>
      </c>
      <c r="H3298" s="22">
        <v>44424</v>
      </c>
      <c r="I3298" s="23">
        <v>44439</v>
      </c>
      <c r="J3298">
        <f t="shared" si="306"/>
        <v>16</v>
      </c>
      <c r="K3298" s="2">
        <f t="shared" si="307"/>
        <v>44431.5</v>
      </c>
      <c r="L3298" s="9">
        <f t="shared" si="308"/>
        <v>16</v>
      </c>
      <c r="M3298" s="2">
        <f t="shared" si="309"/>
        <v>44431.5</v>
      </c>
      <c r="N3298" s="22">
        <v>44439</v>
      </c>
      <c r="O3298" s="22">
        <v>44501</v>
      </c>
      <c r="P3298" s="22">
        <v>44498.5</v>
      </c>
      <c r="Q3298">
        <f t="shared" si="310"/>
        <v>67</v>
      </c>
      <c r="R3298" s="33">
        <f t="shared" si="311"/>
        <v>75884.200000000012</v>
      </c>
    </row>
    <row r="3299" spans="1:18" x14ac:dyDescent="0.35">
      <c r="A3299" t="s">
        <v>395</v>
      </c>
      <c r="B3299" s="29" t="s">
        <v>313</v>
      </c>
      <c r="C3299" s="22">
        <v>44439</v>
      </c>
      <c r="D3299" s="30" t="s">
        <v>110</v>
      </c>
      <c r="E3299" s="30" t="s">
        <v>111</v>
      </c>
      <c r="F3299" s="29" t="s">
        <v>223</v>
      </c>
      <c r="G3299" s="32">
        <v>220.7</v>
      </c>
      <c r="H3299" s="22">
        <v>44424</v>
      </c>
      <c r="I3299" s="23">
        <v>44439</v>
      </c>
      <c r="J3299">
        <f t="shared" si="306"/>
        <v>16</v>
      </c>
      <c r="K3299" s="2">
        <f t="shared" si="307"/>
        <v>44431.5</v>
      </c>
      <c r="L3299" s="9">
        <f t="shared" si="308"/>
        <v>16</v>
      </c>
      <c r="M3299" s="2">
        <f t="shared" si="309"/>
        <v>44431.5</v>
      </c>
      <c r="N3299" s="22">
        <v>44439</v>
      </c>
      <c r="O3299" s="22">
        <v>44501</v>
      </c>
      <c r="P3299" s="22">
        <v>44498.5</v>
      </c>
      <c r="Q3299">
        <f t="shared" si="310"/>
        <v>67</v>
      </c>
      <c r="R3299" s="33">
        <f t="shared" si="311"/>
        <v>14786.9</v>
      </c>
    </row>
    <row r="3300" spans="1:18" x14ac:dyDescent="0.35">
      <c r="A3300" t="s">
        <v>395</v>
      </c>
      <c r="B3300" s="29" t="s">
        <v>313</v>
      </c>
      <c r="C3300" s="22">
        <v>44439</v>
      </c>
      <c r="D3300" s="30" t="s">
        <v>201</v>
      </c>
      <c r="E3300" s="30" t="s">
        <v>202</v>
      </c>
      <c r="F3300" s="29" t="s">
        <v>203</v>
      </c>
      <c r="G3300" s="32">
        <v>23.689999999999998</v>
      </c>
      <c r="H3300" s="22">
        <v>44424</v>
      </c>
      <c r="I3300" s="23">
        <v>44439</v>
      </c>
      <c r="J3300">
        <f t="shared" si="306"/>
        <v>16</v>
      </c>
      <c r="K3300" s="2">
        <f t="shared" si="307"/>
        <v>44431.5</v>
      </c>
      <c r="L3300" s="9">
        <f t="shared" si="308"/>
        <v>16</v>
      </c>
      <c r="M3300" s="2">
        <f t="shared" si="309"/>
        <v>44431.5</v>
      </c>
      <c r="N3300" s="22">
        <v>44439</v>
      </c>
      <c r="O3300" s="22">
        <v>44501</v>
      </c>
      <c r="P3300" s="22">
        <v>44498.5</v>
      </c>
      <c r="Q3300">
        <f t="shared" si="310"/>
        <v>67</v>
      </c>
      <c r="R3300" s="33">
        <f t="shared" si="311"/>
        <v>1587.2299999999998</v>
      </c>
    </row>
    <row r="3301" spans="1:18" x14ac:dyDescent="0.35">
      <c r="A3301" t="s">
        <v>395</v>
      </c>
      <c r="B3301" s="29" t="s">
        <v>313</v>
      </c>
      <c r="C3301" s="22">
        <v>44439</v>
      </c>
      <c r="D3301" s="30" t="s">
        <v>110</v>
      </c>
      <c r="E3301" s="30" t="s">
        <v>111</v>
      </c>
      <c r="F3301" s="29" t="s">
        <v>224</v>
      </c>
      <c r="G3301" s="32">
        <v>104.37</v>
      </c>
      <c r="H3301" s="22">
        <v>44424</v>
      </c>
      <c r="I3301" s="23">
        <v>44439</v>
      </c>
      <c r="J3301">
        <f t="shared" si="306"/>
        <v>16</v>
      </c>
      <c r="K3301" s="2">
        <f t="shared" si="307"/>
        <v>44431.5</v>
      </c>
      <c r="L3301" s="9">
        <f t="shared" si="308"/>
        <v>16</v>
      </c>
      <c r="M3301" s="2">
        <f t="shared" si="309"/>
        <v>44431.5</v>
      </c>
      <c r="N3301" s="22">
        <v>44439</v>
      </c>
      <c r="O3301" s="22">
        <v>44501</v>
      </c>
      <c r="P3301" s="22">
        <v>44498.5</v>
      </c>
      <c r="Q3301">
        <f t="shared" si="310"/>
        <v>67</v>
      </c>
      <c r="R3301" s="33">
        <f t="shared" si="311"/>
        <v>6992.79</v>
      </c>
    </row>
    <row r="3302" spans="1:18" x14ac:dyDescent="0.35">
      <c r="A3302" t="s">
        <v>395</v>
      </c>
      <c r="B3302" s="29" t="s">
        <v>313</v>
      </c>
      <c r="C3302" s="22">
        <v>44439</v>
      </c>
      <c r="D3302" s="30" t="s">
        <v>110</v>
      </c>
      <c r="E3302" s="30" t="s">
        <v>111</v>
      </c>
      <c r="F3302" s="29" t="s">
        <v>226</v>
      </c>
      <c r="G3302" s="32">
        <v>116.5</v>
      </c>
      <c r="H3302" s="22">
        <v>44424</v>
      </c>
      <c r="I3302" s="23">
        <v>44439</v>
      </c>
      <c r="J3302">
        <f t="shared" si="306"/>
        <v>16</v>
      </c>
      <c r="K3302" s="2">
        <f t="shared" si="307"/>
        <v>44431.5</v>
      </c>
      <c r="L3302" s="9">
        <f t="shared" si="308"/>
        <v>16</v>
      </c>
      <c r="M3302" s="2">
        <f t="shared" si="309"/>
        <v>44431.5</v>
      </c>
      <c r="N3302" s="22">
        <v>44439</v>
      </c>
      <c r="O3302" s="22">
        <v>44501</v>
      </c>
      <c r="P3302" s="22">
        <v>44498.5</v>
      </c>
      <c r="Q3302">
        <f t="shared" si="310"/>
        <v>67</v>
      </c>
      <c r="R3302" s="33">
        <f t="shared" si="311"/>
        <v>7805.5</v>
      </c>
    </row>
    <row r="3303" spans="1:18" x14ac:dyDescent="0.35">
      <c r="A3303" t="s">
        <v>395</v>
      </c>
      <c r="B3303" s="29" t="s">
        <v>313</v>
      </c>
      <c r="C3303" s="22">
        <v>44439</v>
      </c>
      <c r="D3303" s="30" t="s">
        <v>99</v>
      </c>
      <c r="E3303" s="30" t="s">
        <v>100</v>
      </c>
      <c r="F3303" s="29" t="s">
        <v>382</v>
      </c>
      <c r="G3303" s="32">
        <v>474.62</v>
      </c>
      <c r="H3303" s="22">
        <v>44424</v>
      </c>
      <c r="I3303" s="23">
        <v>44439</v>
      </c>
      <c r="J3303">
        <f t="shared" si="306"/>
        <v>16</v>
      </c>
      <c r="K3303" s="2">
        <f t="shared" si="307"/>
        <v>44431.5</v>
      </c>
      <c r="L3303" s="9">
        <f t="shared" si="308"/>
        <v>16</v>
      </c>
      <c r="M3303" s="2">
        <f t="shared" si="309"/>
        <v>44431.5</v>
      </c>
      <c r="N3303" s="22">
        <v>44439</v>
      </c>
      <c r="O3303" s="22">
        <v>44501</v>
      </c>
      <c r="P3303" s="22">
        <v>44498.5</v>
      </c>
      <c r="Q3303">
        <f t="shared" si="310"/>
        <v>67</v>
      </c>
      <c r="R3303" s="33">
        <f t="shared" si="311"/>
        <v>31799.54</v>
      </c>
    </row>
    <row r="3304" spans="1:18" x14ac:dyDescent="0.35">
      <c r="A3304" t="s">
        <v>395</v>
      </c>
      <c r="B3304" s="29" t="s">
        <v>313</v>
      </c>
      <c r="C3304" s="22">
        <v>44439</v>
      </c>
      <c r="D3304" s="30" t="s">
        <v>345</v>
      </c>
      <c r="E3304" s="30" t="s">
        <v>346</v>
      </c>
      <c r="F3304" s="29" t="s">
        <v>343</v>
      </c>
      <c r="G3304" s="32">
        <v>2.17</v>
      </c>
      <c r="H3304" s="22">
        <v>44424</v>
      </c>
      <c r="I3304" s="23">
        <v>44439</v>
      </c>
      <c r="J3304">
        <f t="shared" si="306"/>
        <v>16</v>
      </c>
      <c r="K3304" s="2">
        <f t="shared" si="307"/>
        <v>44431.5</v>
      </c>
      <c r="L3304" s="9">
        <f t="shared" si="308"/>
        <v>16</v>
      </c>
      <c r="M3304" s="2">
        <f t="shared" si="309"/>
        <v>44431.5</v>
      </c>
      <c r="N3304" s="22">
        <v>44439</v>
      </c>
      <c r="O3304" s="22">
        <v>44501</v>
      </c>
      <c r="P3304" s="22">
        <v>44498.5</v>
      </c>
      <c r="Q3304">
        <f t="shared" si="310"/>
        <v>67</v>
      </c>
      <c r="R3304" s="33">
        <f t="shared" si="311"/>
        <v>145.38999999999999</v>
      </c>
    </row>
    <row r="3305" spans="1:18" x14ac:dyDescent="0.35">
      <c r="A3305" t="s">
        <v>395</v>
      </c>
      <c r="B3305" s="29" t="s">
        <v>313</v>
      </c>
      <c r="C3305" s="22">
        <v>44439</v>
      </c>
      <c r="D3305" s="30" t="s">
        <v>110</v>
      </c>
      <c r="E3305" s="30" t="s">
        <v>111</v>
      </c>
      <c r="F3305" s="29" t="s">
        <v>230</v>
      </c>
      <c r="G3305" s="32">
        <v>121.44</v>
      </c>
      <c r="H3305" s="22">
        <v>44424</v>
      </c>
      <c r="I3305" s="23">
        <v>44439</v>
      </c>
      <c r="J3305">
        <f t="shared" si="306"/>
        <v>16</v>
      </c>
      <c r="K3305" s="2">
        <f t="shared" si="307"/>
        <v>44431.5</v>
      </c>
      <c r="L3305" s="9">
        <f t="shared" si="308"/>
        <v>16</v>
      </c>
      <c r="M3305" s="2">
        <f t="shared" si="309"/>
        <v>44431.5</v>
      </c>
      <c r="N3305" s="22">
        <v>44439</v>
      </c>
      <c r="O3305" s="22">
        <v>44501</v>
      </c>
      <c r="P3305" s="22">
        <v>44498.5</v>
      </c>
      <c r="Q3305">
        <f t="shared" si="310"/>
        <v>67</v>
      </c>
      <c r="R3305" s="33">
        <f t="shared" si="311"/>
        <v>8136.48</v>
      </c>
    </row>
    <row r="3306" spans="1:18" x14ac:dyDescent="0.35">
      <c r="A3306" t="s">
        <v>395</v>
      </c>
      <c r="B3306" s="29" t="s">
        <v>313</v>
      </c>
      <c r="C3306" s="22">
        <v>44439</v>
      </c>
      <c r="D3306" s="30" t="s">
        <v>171</v>
      </c>
      <c r="E3306" s="30" t="s">
        <v>172</v>
      </c>
      <c r="F3306" s="29" t="s">
        <v>231</v>
      </c>
      <c r="G3306" s="32">
        <v>478.37999999999994</v>
      </c>
      <c r="H3306" s="22">
        <v>44424</v>
      </c>
      <c r="I3306" s="23">
        <v>44439</v>
      </c>
      <c r="J3306">
        <f t="shared" si="306"/>
        <v>16</v>
      </c>
      <c r="K3306" s="2">
        <f t="shared" si="307"/>
        <v>44431.5</v>
      </c>
      <c r="L3306" s="9">
        <f t="shared" si="308"/>
        <v>16</v>
      </c>
      <c r="M3306" s="2">
        <f t="shared" si="309"/>
        <v>44431.5</v>
      </c>
      <c r="N3306" s="22">
        <v>44439</v>
      </c>
      <c r="O3306" s="22">
        <v>44501</v>
      </c>
      <c r="P3306" s="22">
        <v>44498.5</v>
      </c>
      <c r="Q3306">
        <f t="shared" si="310"/>
        <v>67</v>
      </c>
      <c r="R3306" s="33">
        <f t="shared" si="311"/>
        <v>32051.459999999995</v>
      </c>
    </row>
    <row r="3307" spans="1:18" x14ac:dyDescent="0.35">
      <c r="A3307" t="s">
        <v>395</v>
      </c>
      <c r="B3307" s="29" t="s">
        <v>313</v>
      </c>
      <c r="C3307" s="22">
        <v>44439</v>
      </c>
      <c r="D3307" s="30" t="s">
        <v>345</v>
      </c>
      <c r="E3307" s="30" t="s">
        <v>346</v>
      </c>
      <c r="F3307" s="29" t="s">
        <v>367</v>
      </c>
      <c r="G3307" s="32">
        <v>2.17</v>
      </c>
      <c r="H3307" s="22">
        <v>44424</v>
      </c>
      <c r="I3307" s="23">
        <v>44439</v>
      </c>
      <c r="J3307">
        <f t="shared" si="306"/>
        <v>16</v>
      </c>
      <c r="K3307" s="2">
        <f t="shared" si="307"/>
        <v>44431.5</v>
      </c>
      <c r="L3307" s="9">
        <f t="shared" si="308"/>
        <v>16</v>
      </c>
      <c r="M3307" s="2">
        <f t="shared" si="309"/>
        <v>44431.5</v>
      </c>
      <c r="N3307" s="22">
        <v>44439</v>
      </c>
      <c r="O3307" s="22">
        <v>44501</v>
      </c>
      <c r="P3307" s="22">
        <v>44498.5</v>
      </c>
      <c r="Q3307">
        <f t="shared" si="310"/>
        <v>67</v>
      </c>
      <c r="R3307" s="33">
        <f t="shared" si="311"/>
        <v>145.38999999999999</v>
      </c>
    </row>
    <row r="3308" spans="1:18" x14ac:dyDescent="0.35">
      <c r="A3308" t="s">
        <v>395</v>
      </c>
      <c r="B3308" s="29" t="s">
        <v>313</v>
      </c>
      <c r="C3308" s="22">
        <v>44439</v>
      </c>
      <c r="D3308" s="30" t="s">
        <v>110</v>
      </c>
      <c r="E3308" s="30" t="s">
        <v>111</v>
      </c>
      <c r="F3308" s="29" t="s">
        <v>236</v>
      </c>
      <c r="G3308" s="32">
        <v>100.28</v>
      </c>
      <c r="H3308" s="22">
        <v>44424</v>
      </c>
      <c r="I3308" s="23">
        <v>44439</v>
      </c>
      <c r="J3308">
        <f t="shared" si="306"/>
        <v>16</v>
      </c>
      <c r="K3308" s="2">
        <f t="shared" si="307"/>
        <v>44431.5</v>
      </c>
      <c r="L3308" s="9">
        <f t="shared" si="308"/>
        <v>16</v>
      </c>
      <c r="M3308" s="2">
        <f t="shared" si="309"/>
        <v>44431.5</v>
      </c>
      <c r="N3308" s="22">
        <v>44439</v>
      </c>
      <c r="O3308" s="22">
        <v>44501</v>
      </c>
      <c r="P3308" s="22">
        <v>44498.5</v>
      </c>
      <c r="Q3308">
        <f t="shared" si="310"/>
        <v>67</v>
      </c>
      <c r="R3308" s="33">
        <f t="shared" si="311"/>
        <v>6718.76</v>
      </c>
    </row>
    <row r="3309" spans="1:18" x14ac:dyDescent="0.35">
      <c r="A3309" t="s">
        <v>395</v>
      </c>
      <c r="B3309" s="29" t="s">
        <v>313</v>
      </c>
      <c r="C3309" s="22">
        <v>44439</v>
      </c>
      <c r="D3309" s="30" t="s">
        <v>201</v>
      </c>
      <c r="E3309" s="30" t="s">
        <v>202</v>
      </c>
      <c r="F3309" s="29" t="s">
        <v>101</v>
      </c>
      <c r="G3309" s="32">
        <v>115.85</v>
      </c>
      <c r="H3309" s="22">
        <v>44424</v>
      </c>
      <c r="I3309" s="23">
        <v>44439</v>
      </c>
      <c r="J3309">
        <f t="shared" si="306"/>
        <v>16</v>
      </c>
      <c r="K3309" s="2">
        <f t="shared" si="307"/>
        <v>44431.5</v>
      </c>
      <c r="L3309" s="9">
        <f t="shared" si="308"/>
        <v>16</v>
      </c>
      <c r="M3309" s="2">
        <f t="shared" si="309"/>
        <v>44431.5</v>
      </c>
      <c r="N3309" s="22">
        <v>44439</v>
      </c>
      <c r="O3309" s="22">
        <v>44501</v>
      </c>
      <c r="P3309" s="22">
        <v>44498.5</v>
      </c>
      <c r="Q3309">
        <f t="shared" si="310"/>
        <v>67</v>
      </c>
      <c r="R3309" s="33">
        <f t="shared" si="311"/>
        <v>7761.95</v>
      </c>
    </row>
    <row r="3310" spans="1:18" x14ac:dyDescent="0.35">
      <c r="A3310" t="s">
        <v>395</v>
      </c>
      <c r="B3310" s="29" t="s">
        <v>313</v>
      </c>
      <c r="C3310" s="22">
        <v>44439</v>
      </c>
      <c r="D3310" s="30" t="s">
        <v>110</v>
      </c>
      <c r="E3310" s="30" t="s">
        <v>111</v>
      </c>
      <c r="F3310" s="29" t="s">
        <v>266</v>
      </c>
      <c r="G3310" s="32">
        <v>31.3</v>
      </c>
      <c r="H3310" s="22">
        <v>44424</v>
      </c>
      <c r="I3310" s="23">
        <v>44439</v>
      </c>
      <c r="J3310">
        <f t="shared" si="306"/>
        <v>16</v>
      </c>
      <c r="K3310" s="2">
        <f t="shared" si="307"/>
        <v>44431.5</v>
      </c>
      <c r="L3310" s="9">
        <f t="shared" si="308"/>
        <v>16</v>
      </c>
      <c r="M3310" s="2">
        <f t="shared" si="309"/>
        <v>44431.5</v>
      </c>
      <c r="N3310" s="22">
        <v>44439</v>
      </c>
      <c r="O3310" s="22">
        <v>44501</v>
      </c>
      <c r="P3310" s="22">
        <v>44498.5</v>
      </c>
      <c r="Q3310">
        <f t="shared" si="310"/>
        <v>67</v>
      </c>
      <c r="R3310" s="33">
        <f t="shared" si="311"/>
        <v>2097.1</v>
      </c>
    </row>
    <row r="3311" spans="1:18" x14ac:dyDescent="0.35">
      <c r="A3311" t="s">
        <v>395</v>
      </c>
      <c r="B3311" s="29" t="s">
        <v>313</v>
      </c>
      <c r="C3311" s="22">
        <v>44439</v>
      </c>
      <c r="D3311" s="30" t="s">
        <v>347</v>
      </c>
      <c r="E3311" s="30" t="s">
        <v>348</v>
      </c>
      <c r="F3311" s="29" t="s">
        <v>316</v>
      </c>
      <c r="G3311" s="32">
        <v>11.309999999999999</v>
      </c>
      <c r="H3311" s="22">
        <v>44424</v>
      </c>
      <c r="I3311" s="23">
        <v>44439</v>
      </c>
      <c r="J3311">
        <f t="shared" si="306"/>
        <v>16</v>
      </c>
      <c r="K3311" s="2">
        <f t="shared" si="307"/>
        <v>44431.5</v>
      </c>
      <c r="L3311" s="9">
        <f t="shared" si="308"/>
        <v>16</v>
      </c>
      <c r="M3311" s="2">
        <f t="shared" si="309"/>
        <v>44431.5</v>
      </c>
      <c r="N3311" s="22">
        <v>44439</v>
      </c>
      <c r="O3311" s="22">
        <v>44501</v>
      </c>
      <c r="P3311" s="22">
        <v>44498.5</v>
      </c>
      <c r="Q3311">
        <f t="shared" si="310"/>
        <v>67</v>
      </c>
      <c r="R3311" s="33">
        <f t="shared" si="311"/>
        <v>757.76999999999987</v>
      </c>
    </row>
    <row r="3312" spans="1:18" x14ac:dyDescent="0.35">
      <c r="A3312" t="s">
        <v>395</v>
      </c>
      <c r="B3312" s="29" t="s">
        <v>313</v>
      </c>
      <c r="C3312" s="22">
        <v>44439</v>
      </c>
      <c r="D3312" s="30" t="s">
        <v>110</v>
      </c>
      <c r="E3312" s="30" t="s">
        <v>111</v>
      </c>
      <c r="F3312" s="29" t="s">
        <v>252</v>
      </c>
      <c r="G3312" s="32">
        <v>177.71</v>
      </c>
      <c r="H3312" s="22">
        <v>44424</v>
      </c>
      <c r="I3312" s="23">
        <v>44439</v>
      </c>
      <c r="J3312">
        <f t="shared" si="306"/>
        <v>16</v>
      </c>
      <c r="K3312" s="2">
        <f t="shared" si="307"/>
        <v>44431.5</v>
      </c>
      <c r="L3312" s="9">
        <f t="shared" si="308"/>
        <v>16</v>
      </c>
      <c r="M3312" s="2">
        <f t="shared" si="309"/>
        <v>44431.5</v>
      </c>
      <c r="N3312" s="22">
        <v>44439</v>
      </c>
      <c r="O3312" s="22">
        <v>44501</v>
      </c>
      <c r="P3312" s="22">
        <v>44498.5</v>
      </c>
      <c r="Q3312">
        <f t="shared" si="310"/>
        <v>67</v>
      </c>
      <c r="R3312" s="33">
        <f t="shared" si="311"/>
        <v>11906.57</v>
      </c>
    </row>
    <row r="3313" spans="1:18" x14ac:dyDescent="0.35">
      <c r="A3313" t="s">
        <v>395</v>
      </c>
      <c r="B3313" s="29" t="s">
        <v>313</v>
      </c>
      <c r="C3313" s="22">
        <v>44439</v>
      </c>
      <c r="D3313" s="30" t="s">
        <v>110</v>
      </c>
      <c r="E3313" s="30" t="s">
        <v>111</v>
      </c>
      <c r="F3313" s="29" t="s">
        <v>242</v>
      </c>
      <c r="G3313" s="32">
        <v>127.96000000000001</v>
      </c>
      <c r="H3313" s="22">
        <v>44424</v>
      </c>
      <c r="I3313" s="23">
        <v>44439</v>
      </c>
      <c r="J3313">
        <f t="shared" si="306"/>
        <v>16</v>
      </c>
      <c r="K3313" s="2">
        <f t="shared" si="307"/>
        <v>44431.5</v>
      </c>
      <c r="L3313" s="9">
        <f t="shared" si="308"/>
        <v>16</v>
      </c>
      <c r="M3313" s="2">
        <f t="shared" si="309"/>
        <v>44431.5</v>
      </c>
      <c r="N3313" s="22">
        <v>44439</v>
      </c>
      <c r="O3313" s="22">
        <v>44501</v>
      </c>
      <c r="P3313" s="22">
        <v>44498.5</v>
      </c>
      <c r="Q3313">
        <f t="shared" si="310"/>
        <v>67</v>
      </c>
      <c r="R3313" s="33">
        <f t="shared" si="311"/>
        <v>8573.32</v>
      </c>
    </row>
    <row r="3314" spans="1:18" x14ac:dyDescent="0.35">
      <c r="A3314" t="s">
        <v>395</v>
      </c>
      <c r="B3314" s="29" t="s">
        <v>313</v>
      </c>
      <c r="C3314" s="22">
        <v>44439</v>
      </c>
      <c r="D3314" s="30" t="s">
        <v>358</v>
      </c>
      <c r="E3314" s="30" t="s">
        <v>359</v>
      </c>
      <c r="F3314" s="29" t="s">
        <v>360</v>
      </c>
      <c r="G3314" s="32">
        <v>13.69</v>
      </c>
      <c r="H3314" s="22">
        <v>44424</v>
      </c>
      <c r="I3314" s="23">
        <v>44439</v>
      </c>
      <c r="J3314">
        <f t="shared" si="306"/>
        <v>16</v>
      </c>
      <c r="K3314" s="2">
        <f t="shared" si="307"/>
        <v>44431.5</v>
      </c>
      <c r="L3314" s="9">
        <f t="shared" si="308"/>
        <v>16</v>
      </c>
      <c r="M3314" s="2">
        <f t="shared" si="309"/>
        <v>44431.5</v>
      </c>
      <c r="N3314" s="22">
        <v>44439</v>
      </c>
      <c r="O3314" s="22">
        <v>44501</v>
      </c>
      <c r="P3314" s="22">
        <v>44498.5</v>
      </c>
      <c r="Q3314">
        <f t="shared" si="310"/>
        <v>67</v>
      </c>
      <c r="R3314" s="33">
        <f t="shared" si="311"/>
        <v>917.23</v>
      </c>
    </row>
    <row r="3315" spans="1:18" x14ac:dyDescent="0.35">
      <c r="A3315" t="s">
        <v>395</v>
      </c>
      <c r="B3315" s="29" t="s">
        <v>313</v>
      </c>
      <c r="C3315" s="22">
        <v>44439</v>
      </c>
      <c r="D3315" s="30" t="s">
        <v>361</v>
      </c>
      <c r="E3315" s="30" t="s">
        <v>362</v>
      </c>
      <c r="F3315" s="29" t="s">
        <v>363</v>
      </c>
      <c r="G3315" s="32">
        <v>23.65</v>
      </c>
      <c r="H3315" s="22">
        <v>44424</v>
      </c>
      <c r="I3315" s="23">
        <v>44439</v>
      </c>
      <c r="J3315">
        <f t="shared" si="306"/>
        <v>16</v>
      </c>
      <c r="K3315" s="2">
        <f t="shared" si="307"/>
        <v>44431.5</v>
      </c>
      <c r="L3315" s="9">
        <f t="shared" si="308"/>
        <v>16</v>
      </c>
      <c r="M3315" s="2">
        <f t="shared" si="309"/>
        <v>44431.5</v>
      </c>
      <c r="N3315" s="22">
        <v>44439</v>
      </c>
      <c r="O3315" s="22">
        <v>44501</v>
      </c>
      <c r="P3315" s="22">
        <v>44498.5</v>
      </c>
      <c r="Q3315">
        <f t="shared" si="310"/>
        <v>67</v>
      </c>
      <c r="R3315" s="33">
        <f t="shared" si="311"/>
        <v>1584.55</v>
      </c>
    </row>
    <row r="3316" spans="1:18" x14ac:dyDescent="0.35">
      <c r="A3316" t="s">
        <v>395</v>
      </c>
      <c r="B3316" s="29" t="s">
        <v>313</v>
      </c>
      <c r="C3316" s="22">
        <v>44439</v>
      </c>
      <c r="D3316" s="30" t="s">
        <v>201</v>
      </c>
      <c r="E3316" s="30" t="s">
        <v>202</v>
      </c>
      <c r="F3316" s="29" t="s">
        <v>364</v>
      </c>
      <c r="G3316" s="32">
        <v>6.82</v>
      </c>
      <c r="H3316" s="22">
        <v>44424</v>
      </c>
      <c r="I3316" s="23">
        <v>44439</v>
      </c>
      <c r="J3316">
        <f t="shared" si="306"/>
        <v>16</v>
      </c>
      <c r="K3316" s="2">
        <f t="shared" si="307"/>
        <v>44431.5</v>
      </c>
      <c r="L3316" s="9">
        <f t="shared" si="308"/>
        <v>16</v>
      </c>
      <c r="M3316" s="2">
        <f t="shared" si="309"/>
        <v>44431.5</v>
      </c>
      <c r="N3316" s="22">
        <v>44439</v>
      </c>
      <c r="O3316" s="22">
        <v>44501</v>
      </c>
      <c r="P3316" s="22">
        <v>44498.5</v>
      </c>
      <c r="Q3316">
        <f t="shared" si="310"/>
        <v>67</v>
      </c>
      <c r="R3316" s="33">
        <f t="shared" si="311"/>
        <v>456.94</v>
      </c>
    </row>
    <row r="3317" spans="1:18" x14ac:dyDescent="0.35">
      <c r="A3317" t="s">
        <v>396</v>
      </c>
      <c r="B3317" s="29" t="s">
        <v>313</v>
      </c>
      <c r="C3317" s="22">
        <v>44454</v>
      </c>
      <c r="D3317" s="30" t="s">
        <v>90</v>
      </c>
      <c r="E3317" s="30" t="s">
        <v>91</v>
      </c>
      <c r="F3317" s="29" t="s">
        <v>89</v>
      </c>
      <c r="G3317" s="32">
        <v>14.48</v>
      </c>
      <c r="H3317" s="22">
        <v>44440</v>
      </c>
      <c r="I3317" s="23">
        <v>44454</v>
      </c>
      <c r="J3317">
        <f t="shared" si="306"/>
        <v>15</v>
      </c>
      <c r="K3317" s="2">
        <f t="shared" si="307"/>
        <v>44447</v>
      </c>
      <c r="L3317" s="9">
        <f t="shared" si="308"/>
        <v>15</v>
      </c>
      <c r="M3317" s="2">
        <f t="shared" si="309"/>
        <v>44447</v>
      </c>
      <c r="N3317" s="22">
        <v>44454</v>
      </c>
      <c r="O3317" s="22">
        <v>44455</v>
      </c>
      <c r="P3317" s="22">
        <v>44454.5</v>
      </c>
      <c r="Q3317">
        <f t="shared" si="310"/>
        <v>7.5</v>
      </c>
      <c r="R3317" s="33">
        <f t="shared" si="311"/>
        <v>108.60000000000001</v>
      </c>
    </row>
    <row r="3318" spans="1:18" x14ac:dyDescent="0.35">
      <c r="A3318" t="s">
        <v>396</v>
      </c>
      <c r="B3318" s="29" t="s">
        <v>313</v>
      </c>
      <c r="C3318" s="22">
        <v>44454</v>
      </c>
      <c r="D3318" s="30" t="s">
        <v>92</v>
      </c>
      <c r="E3318" s="30" t="s">
        <v>93</v>
      </c>
      <c r="F3318" s="29" t="s">
        <v>89</v>
      </c>
      <c r="G3318" s="32">
        <v>14.48</v>
      </c>
      <c r="H3318" s="22">
        <v>44440</v>
      </c>
      <c r="I3318" s="23">
        <v>44454</v>
      </c>
      <c r="J3318">
        <f t="shared" si="306"/>
        <v>15</v>
      </c>
      <c r="K3318" s="2">
        <f t="shared" si="307"/>
        <v>44447</v>
      </c>
      <c r="L3318" s="9">
        <f t="shared" si="308"/>
        <v>15</v>
      </c>
      <c r="M3318" s="2">
        <f t="shared" si="309"/>
        <v>44447</v>
      </c>
      <c r="N3318" s="22">
        <v>44454</v>
      </c>
      <c r="O3318" s="22">
        <v>44455</v>
      </c>
      <c r="P3318" s="22">
        <v>44454.5</v>
      </c>
      <c r="Q3318">
        <f t="shared" si="310"/>
        <v>7.5</v>
      </c>
      <c r="R3318" s="33">
        <f t="shared" si="311"/>
        <v>108.60000000000001</v>
      </c>
    </row>
    <row r="3319" spans="1:18" x14ac:dyDescent="0.35">
      <c r="A3319" t="s">
        <v>396</v>
      </c>
      <c r="B3319" s="29" t="s">
        <v>313</v>
      </c>
      <c r="C3319" s="22">
        <v>44454</v>
      </c>
      <c r="D3319" s="30" t="s">
        <v>99</v>
      </c>
      <c r="E3319" s="30" t="s">
        <v>100</v>
      </c>
      <c r="F3319" s="29" t="s">
        <v>109</v>
      </c>
      <c r="G3319" s="32">
        <v>9</v>
      </c>
      <c r="H3319" s="22">
        <v>44440</v>
      </c>
      <c r="I3319" s="23">
        <v>44454</v>
      </c>
      <c r="J3319">
        <f t="shared" si="306"/>
        <v>15</v>
      </c>
      <c r="K3319" s="2">
        <f t="shared" si="307"/>
        <v>44447</v>
      </c>
      <c r="L3319" s="9">
        <f t="shared" si="308"/>
        <v>15</v>
      </c>
      <c r="M3319" s="2">
        <f t="shared" si="309"/>
        <v>44447</v>
      </c>
      <c r="N3319" s="22">
        <v>44454</v>
      </c>
      <c r="O3319" s="22">
        <v>44461</v>
      </c>
      <c r="P3319" s="22">
        <v>44460.5</v>
      </c>
      <c r="Q3319">
        <f t="shared" si="310"/>
        <v>13.5</v>
      </c>
      <c r="R3319" s="33">
        <f t="shared" si="311"/>
        <v>121.5</v>
      </c>
    </row>
    <row r="3320" spans="1:18" x14ac:dyDescent="0.35">
      <c r="A3320" t="s">
        <v>396</v>
      </c>
      <c r="B3320" s="29" t="s">
        <v>313</v>
      </c>
      <c r="C3320" s="22">
        <v>44454</v>
      </c>
      <c r="D3320" s="30" t="s">
        <v>87</v>
      </c>
      <c r="E3320" s="30" t="s">
        <v>88</v>
      </c>
      <c r="F3320" s="29" t="s">
        <v>89</v>
      </c>
      <c r="G3320" s="32">
        <v>137.66999999999999</v>
      </c>
      <c r="H3320" s="22">
        <v>44440</v>
      </c>
      <c r="I3320" s="23">
        <v>44454</v>
      </c>
      <c r="J3320">
        <f t="shared" si="306"/>
        <v>15</v>
      </c>
      <c r="K3320" s="2">
        <f t="shared" si="307"/>
        <v>44447</v>
      </c>
      <c r="L3320" s="9">
        <f t="shared" si="308"/>
        <v>15</v>
      </c>
      <c r="M3320" s="2">
        <f t="shared" si="309"/>
        <v>44447</v>
      </c>
      <c r="N3320" s="22">
        <v>44454</v>
      </c>
      <c r="O3320" s="22">
        <v>44455</v>
      </c>
      <c r="P3320" s="22">
        <v>44454.5</v>
      </c>
      <c r="Q3320">
        <f t="shared" si="310"/>
        <v>7.5</v>
      </c>
      <c r="R3320" s="33">
        <f t="shared" si="311"/>
        <v>1032.5249999999999</v>
      </c>
    </row>
    <row r="3321" spans="1:18" x14ac:dyDescent="0.35">
      <c r="A3321" t="s">
        <v>396</v>
      </c>
      <c r="B3321" s="29" t="s">
        <v>313</v>
      </c>
      <c r="C3321" s="22">
        <v>44454</v>
      </c>
      <c r="D3321" s="30" t="s">
        <v>90</v>
      </c>
      <c r="E3321" s="30" t="s">
        <v>91</v>
      </c>
      <c r="F3321" s="29" t="s">
        <v>89</v>
      </c>
      <c r="G3321" s="32">
        <v>23.95</v>
      </c>
      <c r="H3321" s="22">
        <v>44440</v>
      </c>
      <c r="I3321" s="23">
        <v>44454</v>
      </c>
      <c r="J3321">
        <f t="shared" ref="J3321:J3383" si="312">I3321-H3321+1</f>
        <v>15</v>
      </c>
      <c r="K3321" s="2">
        <f t="shared" ref="K3321:K3383" si="313">(H3321+I3321)/2</f>
        <v>44447</v>
      </c>
      <c r="L3321" s="9">
        <f t="shared" si="308"/>
        <v>15</v>
      </c>
      <c r="M3321" s="2">
        <f t="shared" si="309"/>
        <v>44447</v>
      </c>
      <c r="N3321" s="22">
        <v>44454</v>
      </c>
      <c r="O3321" s="22">
        <v>44455</v>
      </c>
      <c r="P3321" s="22">
        <v>44454.5</v>
      </c>
      <c r="Q3321">
        <f t="shared" si="310"/>
        <v>7.5</v>
      </c>
      <c r="R3321" s="33">
        <f t="shared" si="311"/>
        <v>179.625</v>
      </c>
    </row>
    <row r="3322" spans="1:18" x14ac:dyDescent="0.35">
      <c r="A3322" t="s">
        <v>396</v>
      </c>
      <c r="B3322" s="29" t="s">
        <v>313</v>
      </c>
      <c r="C3322" s="22">
        <v>44454</v>
      </c>
      <c r="D3322" s="30" t="s">
        <v>92</v>
      </c>
      <c r="E3322" s="30" t="s">
        <v>93</v>
      </c>
      <c r="F3322" s="29" t="s">
        <v>89</v>
      </c>
      <c r="G3322" s="32">
        <v>23.95</v>
      </c>
      <c r="H3322" s="22">
        <v>44440</v>
      </c>
      <c r="I3322" s="23">
        <v>44454</v>
      </c>
      <c r="J3322">
        <f t="shared" si="312"/>
        <v>15</v>
      </c>
      <c r="K3322" s="2">
        <f t="shared" si="313"/>
        <v>44447</v>
      </c>
      <c r="L3322" s="9">
        <f t="shared" si="308"/>
        <v>15</v>
      </c>
      <c r="M3322" s="2">
        <f t="shared" si="309"/>
        <v>44447</v>
      </c>
      <c r="N3322" s="22">
        <v>44454</v>
      </c>
      <c r="O3322" s="22">
        <v>44455</v>
      </c>
      <c r="P3322" s="22">
        <v>44454.5</v>
      </c>
      <c r="Q3322">
        <f t="shared" si="310"/>
        <v>7.5</v>
      </c>
      <c r="R3322" s="33">
        <f t="shared" si="311"/>
        <v>179.625</v>
      </c>
    </row>
    <row r="3323" spans="1:18" x14ac:dyDescent="0.35">
      <c r="A3323" t="s">
        <v>396</v>
      </c>
      <c r="B3323" s="29" t="s">
        <v>313</v>
      </c>
      <c r="C3323" s="22">
        <v>44454</v>
      </c>
      <c r="D3323" s="30" t="s">
        <v>90</v>
      </c>
      <c r="E3323" s="30" t="s">
        <v>91</v>
      </c>
      <c r="F3323" s="29" t="s">
        <v>89</v>
      </c>
      <c r="G3323" s="32">
        <v>17.11</v>
      </c>
      <c r="H3323" s="22">
        <v>44440</v>
      </c>
      <c r="I3323" s="23">
        <v>44454</v>
      </c>
      <c r="J3323">
        <f t="shared" si="312"/>
        <v>15</v>
      </c>
      <c r="K3323" s="2">
        <f t="shared" si="313"/>
        <v>44447</v>
      </c>
      <c r="L3323" s="9">
        <f t="shared" si="308"/>
        <v>15</v>
      </c>
      <c r="M3323" s="2">
        <f t="shared" si="309"/>
        <v>44447</v>
      </c>
      <c r="N3323" s="22">
        <v>44454</v>
      </c>
      <c r="O3323" s="22">
        <v>44455</v>
      </c>
      <c r="P3323" s="22">
        <v>44454.5</v>
      </c>
      <c r="Q3323">
        <f t="shared" si="310"/>
        <v>7.5</v>
      </c>
      <c r="R3323" s="33">
        <f t="shared" si="311"/>
        <v>128.32499999999999</v>
      </c>
    </row>
    <row r="3324" spans="1:18" x14ac:dyDescent="0.35">
      <c r="A3324" t="s">
        <v>396</v>
      </c>
      <c r="B3324" s="29" t="s">
        <v>313</v>
      </c>
      <c r="C3324" s="22">
        <v>44454</v>
      </c>
      <c r="D3324" s="30" t="s">
        <v>92</v>
      </c>
      <c r="E3324" s="30" t="s">
        <v>93</v>
      </c>
      <c r="F3324" s="29" t="s">
        <v>89</v>
      </c>
      <c r="G3324" s="32">
        <v>17.11</v>
      </c>
      <c r="H3324" s="22">
        <v>44440</v>
      </c>
      <c r="I3324" s="23">
        <v>44454</v>
      </c>
      <c r="J3324">
        <f t="shared" si="312"/>
        <v>15</v>
      </c>
      <c r="K3324" s="2">
        <f t="shared" si="313"/>
        <v>44447</v>
      </c>
      <c r="L3324" s="9">
        <f t="shared" si="308"/>
        <v>15</v>
      </c>
      <c r="M3324" s="2">
        <f t="shared" si="309"/>
        <v>44447</v>
      </c>
      <c r="N3324" s="22">
        <v>44454</v>
      </c>
      <c r="O3324" s="22">
        <v>44455</v>
      </c>
      <c r="P3324" s="22">
        <v>44454.5</v>
      </c>
      <c r="Q3324">
        <f t="shared" si="310"/>
        <v>7.5</v>
      </c>
      <c r="R3324" s="33">
        <f t="shared" si="311"/>
        <v>128.32499999999999</v>
      </c>
    </row>
    <row r="3325" spans="1:18" x14ac:dyDescent="0.35">
      <c r="A3325" t="s">
        <v>396</v>
      </c>
      <c r="B3325" s="29" t="s">
        <v>313</v>
      </c>
      <c r="C3325" s="22">
        <v>44454</v>
      </c>
      <c r="D3325" s="30" t="s">
        <v>87</v>
      </c>
      <c r="E3325" s="30" t="s">
        <v>88</v>
      </c>
      <c r="F3325" s="29" t="s">
        <v>89</v>
      </c>
      <c r="G3325" s="32">
        <v>1979.04</v>
      </c>
      <c r="H3325" s="22">
        <v>44440</v>
      </c>
      <c r="I3325" s="23">
        <v>44454</v>
      </c>
      <c r="J3325">
        <f t="shared" si="312"/>
        <v>15</v>
      </c>
      <c r="K3325" s="2">
        <f t="shared" si="313"/>
        <v>44447</v>
      </c>
      <c r="L3325" s="9">
        <f t="shared" si="308"/>
        <v>15</v>
      </c>
      <c r="M3325" s="2">
        <f t="shared" si="309"/>
        <v>44447</v>
      </c>
      <c r="N3325" s="22">
        <v>44454</v>
      </c>
      <c r="O3325" s="22">
        <v>44455</v>
      </c>
      <c r="P3325" s="22">
        <v>44454.5</v>
      </c>
      <c r="Q3325">
        <f t="shared" si="310"/>
        <v>7.5</v>
      </c>
      <c r="R3325" s="33">
        <f t="shared" si="311"/>
        <v>14842.8</v>
      </c>
    </row>
    <row r="3326" spans="1:18" x14ac:dyDescent="0.35">
      <c r="A3326" t="s">
        <v>396</v>
      </c>
      <c r="B3326" s="29" t="s">
        <v>313</v>
      </c>
      <c r="C3326" s="22">
        <v>44454</v>
      </c>
      <c r="D3326" s="30" t="s">
        <v>90</v>
      </c>
      <c r="E3326" s="30" t="s">
        <v>91</v>
      </c>
      <c r="F3326" s="29" t="s">
        <v>89</v>
      </c>
      <c r="G3326" s="32">
        <v>295.01</v>
      </c>
      <c r="H3326" s="22">
        <v>44440</v>
      </c>
      <c r="I3326" s="23">
        <v>44454</v>
      </c>
      <c r="J3326">
        <f t="shared" si="312"/>
        <v>15</v>
      </c>
      <c r="K3326" s="2">
        <f t="shared" si="313"/>
        <v>44447</v>
      </c>
      <c r="L3326" s="9">
        <f t="shared" si="308"/>
        <v>15</v>
      </c>
      <c r="M3326" s="2">
        <f t="shared" si="309"/>
        <v>44447</v>
      </c>
      <c r="N3326" s="22">
        <v>44454</v>
      </c>
      <c r="O3326" s="22">
        <v>44455</v>
      </c>
      <c r="P3326" s="22">
        <v>44454.5</v>
      </c>
      <c r="Q3326">
        <f t="shared" si="310"/>
        <v>7.5</v>
      </c>
      <c r="R3326" s="33">
        <f t="shared" si="311"/>
        <v>2212.5749999999998</v>
      </c>
    </row>
    <row r="3327" spans="1:18" x14ac:dyDescent="0.35">
      <c r="A3327" t="s">
        <v>396</v>
      </c>
      <c r="B3327" s="29" t="s">
        <v>313</v>
      </c>
      <c r="C3327" s="22">
        <v>44454</v>
      </c>
      <c r="D3327" s="30" t="s">
        <v>92</v>
      </c>
      <c r="E3327" s="30" t="s">
        <v>93</v>
      </c>
      <c r="F3327" s="29" t="s">
        <v>89</v>
      </c>
      <c r="G3327" s="32">
        <v>295.01</v>
      </c>
      <c r="H3327" s="22">
        <v>44440</v>
      </c>
      <c r="I3327" s="23">
        <v>44454</v>
      </c>
      <c r="J3327">
        <f t="shared" si="312"/>
        <v>15</v>
      </c>
      <c r="K3327" s="2">
        <f t="shared" si="313"/>
        <v>44447</v>
      </c>
      <c r="L3327" s="9">
        <f t="shared" si="308"/>
        <v>15</v>
      </c>
      <c r="M3327" s="2">
        <f t="shared" si="309"/>
        <v>44447</v>
      </c>
      <c r="N3327" s="22">
        <v>44454</v>
      </c>
      <c r="O3327" s="22">
        <v>44455</v>
      </c>
      <c r="P3327" s="22">
        <v>44454.5</v>
      </c>
      <c r="Q3327">
        <f t="shared" si="310"/>
        <v>7.5</v>
      </c>
      <c r="R3327" s="33">
        <f t="shared" si="311"/>
        <v>2212.5749999999998</v>
      </c>
    </row>
    <row r="3328" spans="1:18" x14ac:dyDescent="0.35">
      <c r="A3328" t="s">
        <v>396</v>
      </c>
      <c r="B3328" s="29" t="s">
        <v>313</v>
      </c>
      <c r="C3328" s="22">
        <v>44454</v>
      </c>
      <c r="D3328" s="30" t="s">
        <v>99</v>
      </c>
      <c r="E3328" s="30" t="s">
        <v>100</v>
      </c>
      <c r="F3328" s="29" t="s">
        <v>109</v>
      </c>
      <c r="G3328" s="32">
        <v>846</v>
      </c>
      <c r="H3328" s="22">
        <v>44440</v>
      </c>
      <c r="I3328" s="23">
        <v>44454</v>
      </c>
      <c r="J3328">
        <f t="shared" si="312"/>
        <v>15</v>
      </c>
      <c r="K3328" s="2">
        <f t="shared" si="313"/>
        <v>44447</v>
      </c>
      <c r="L3328" s="9">
        <f t="shared" si="308"/>
        <v>15</v>
      </c>
      <c r="M3328" s="2">
        <f t="shared" si="309"/>
        <v>44447</v>
      </c>
      <c r="N3328" s="22">
        <v>44454</v>
      </c>
      <c r="O3328" s="22">
        <v>44461</v>
      </c>
      <c r="P3328" s="22">
        <v>44460.5</v>
      </c>
      <c r="Q3328">
        <f t="shared" si="310"/>
        <v>13.5</v>
      </c>
      <c r="R3328" s="33">
        <f t="shared" si="311"/>
        <v>11421</v>
      </c>
    </row>
    <row r="3329" spans="1:18" x14ac:dyDescent="0.35">
      <c r="A3329" t="s">
        <v>396</v>
      </c>
      <c r="B3329" s="29" t="s">
        <v>313</v>
      </c>
      <c r="C3329" s="22">
        <v>44454</v>
      </c>
      <c r="D3329" s="30" t="s">
        <v>369</v>
      </c>
      <c r="E3329" s="30" t="s">
        <v>370</v>
      </c>
      <c r="F3329" s="29" t="s">
        <v>89</v>
      </c>
      <c r="G3329" s="32">
        <v>22634.180000000004</v>
      </c>
      <c r="H3329" s="22">
        <v>44440</v>
      </c>
      <c r="I3329" s="23">
        <v>44454</v>
      </c>
      <c r="J3329">
        <f t="shared" si="312"/>
        <v>15</v>
      </c>
      <c r="K3329" s="2">
        <f t="shared" si="313"/>
        <v>44447</v>
      </c>
      <c r="L3329" s="9">
        <f t="shared" si="308"/>
        <v>15</v>
      </c>
      <c r="M3329" s="2">
        <f t="shared" si="309"/>
        <v>44447</v>
      </c>
      <c r="N3329" s="22">
        <v>44454</v>
      </c>
      <c r="O3329" s="22">
        <v>44455</v>
      </c>
      <c r="P3329" s="22">
        <v>44454.5</v>
      </c>
      <c r="Q3329">
        <f t="shared" si="310"/>
        <v>7.5</v>
      </c>
      <c r="R3329" s="33">
        <f t="shared" si="311"/>
        <v>169756.35000000003</v>
      </c>
    </row>
    <row r="3330" spans="1:18" x14ac:dyDescent="0.35">
      <c r="A3330" t="s">
        <v>396</v>
      </c>
      <c r="B3330" s="29" t="s">
        <v>313</v>
      </c>
      <c r="C3330" s="22">
        <v>44454</v>
      </c>
      <c r="D3330" s="30" t="s">
        <v>87</v>
      </c>
      <c r="E3330" s="30" t="s">
        <v>88</v>
      </c>
      <c r="F3330" s="29" t="s">
        <v>89</v>
      </c>
      <c r="G3330" s="32">
        <v>3204715.9300000058</v>
      </c>
      <c r="H3330" s="22">
        <v>44440</v>
      </c>
      <c r="I3330" s="23">
        <v>44454</v>
      </c>
      <c r="J3330">
        <f t="shared" si="312"/>
        <v>15</v>
      </c>
      <c r="K3330" s="2">
        <f t="shared" si="313"/>
        <v>44447</v>
      </c>
      <c r="L3330" s="9">
        <f t="shared" si="308"/>
        <v>15</v>
      </c>
      <c r="M3330" s="2">
        <f t="shared" si="309"/>
        <v>44447</v>
      </c>
      <c r="N3330" s="22">
        <v>44454</v>
      </c>
      <c r="O3330" s="22">
        <v>44455</v>
      </c>
      <c r="P3330" s="22">
        <v>44454.5</v>
      </c>
      <c r="Q3330">
        <f t="shared" si="310"/>
        <v>7.5</v>
      </c>
      <c r="R3330" s="33">
        <f t="shared" si="311"/>
        <v>24035369.475000042</v>
      </c>
    </row>
    <row r="3331" spans="1:18" x14ac:dyDescent="0.35">
      <c r="A3331" t="s">
        <v>396</v>
      </c>
      <c r="B3331" s="29" t="s">
        <v>313</v>
      </c>
      <c r="C3331" s="22">
        <v>44454</v>
      </c>
      <c r="D3331" s="30" t="s">
        <v>90</v>
      </c>
      <c r="E3331" s="30" t="s">
        <v>91</v>
      </c>
      <c r="F3331" s="29" t="s">
        <v>89</v>
      </c>
      <c r="G3331" s="32">
        <v>379754.89000000031</v>
      </c>
      <c r="H3331" s="22">
        <v>44440</v>
      </c>
      <c r="I3331" s="23">
        <v>44454</v>
      </c>
      <c r="J3331">
        <f t="shared" si="312"/>
        <v>15</v>
      </c>
      <c r="K3331" s="2">
        <f t="shared" si="313"/>
        <v>44447</v>
      </c>
      <c r="L3331" s="9">
        <f t="shared" si="308"/>
        <v>15</v>
      </c>
      <c r="M3331" s="2">
        <f t="shared" si="309"/>
        <v>44447</v>
      </c>
      <c r="N3331" s="22">
        <v>44454</v>
      </c>
      <c r="O3331" s="22">
        <v>44455</v>
      </c>
      <c r="P3331" s="22">
        <v>44454.5</v>
      </c>
      <c r="Q3331">
        <f t="shared" si="310"/>
        <v>7.5</v>
      </c>
      <c r="R3331" s="33">
        <f t="shared" si="311"/>
        <v>2848161.6750000021</v>
      </c>
    </row>
    <row r="3332" spans="1:18" x14ac:dyDescent="0.35">
      <c r="A3332" t="s">
        <v>396</v>
      </c>
      <c r="B3332" s="29" t="s">
        <v>313</v>
      </c>
      <c r="C3332" s="22">
        <v>44454</v>
      </c>
      <c r="D3332" s="30" t="s">
        <v>92</v>
      </c>
      <c r="E3332" s="30" t="s">
        <v>93</v>
      </c>
      <c r="F3332" s="29" t="s">
        <v>89</v>
      </c>
      <c r="G3332" s="32">
        <v>379754.88000000035</v>
      </c>
      <c r="H3332" s="22">
        <v>44440</v>
      </c>
      <c r="I3332" s="23">
        <v>44454</v>
      </c>
      <c r="J3332">
        <f t="shared" si="312"/>
        <v>15</v>
      </c>
      <c r="K3332" s="2">
        <f t="shared" si="313"/>
        <v>44447</v>
      </c>
      <c r="L3332" s="9">
        <f t="shared" si="308"/>
        <v>15</v>
      </c>
      <c r="M3332" s="2">
        <f t="shared" si="309"/>
        <v>44447</v>
      </c>
      <c r="N3332" s="22">
        <v>44454</v>
      </c>
      <c r="O3332" s="22">
        <v>44455</v>
      </c>
      <c r="P3332" s="22">
        <v>44454.5</v>
      </c>
      <c r="Q3332">
        <f t="shared" si="310"/>
        <v>7.5</v>
      </c>
      <c r="R3332" s="33">
        <f t="shared" si="311"/>
        <v>2848161.6000000024</v>
      </c>
    </row>
    <row r="3333" spans="1:18" x14ac:dyDescent="0.35">
      <c r="A3333" t="s">
        <v>396</v>
      </c>
      <c r="B3333" s="29" t="s">
        <v>313</v>
      </c>
      <c r="C3333" s="22">
        <v>44454</v>
      </c>
      <c r="D3333" s="30" t="s">
        <v>99</v>
      </c>
      <c r="E3333" s="30" t="s">
        <v>100</v>
      </c>
      <c r="F3333" s="29" t="s">
        <v>109</v>
      </c>
      <c r="G3333" s="32">
        <v>716278</v>
      </c>
      <c r="H3333" s="22">
        <v>44440</v>
      </c>
      <c r="I3333" s="23">
        <v>44454</v>
      </c>
      <c r="J3333">
        <f t="shared" si="312"/>
        <v>15</v>
      </c>
      <c r="K3333" s="2">
        <f t="shared" si="313"/>
        <v>44447</v>
      </c>
      <c r="L3333" s="9">
        <f t="shared" si="308"/>
        <v>15</v>
      </c>
      <c r="M3333" s="2">
        <f t="shared" si="309"/>
        <v>44447</v>
      </c>
      <c r="N3333" s="22">
        <v>44454</v>
      </c>
      <c r="O3333" s="22">
        <v>44461</v>
      </c>
      <c r="P3333" s="22">
        <v>44460.5</v>
      </c>
      <c r="Q3333">
        <f t="shared" si="310"/>
        <v>13.5</v>
      </c>
      <c r="R3333" s="33">
        <f t="shared" si="311"/>
        <v>9669753</v>
      </c>
    </row>
    <row r="3334" spans="1:18" x14ac:dyDescent="0.35">
      <c r="A3334" t="s">
        <v>396</v>
      </c>
      <c r="B3334" s="29" t="s">
        <v>313</v>
      </c>
      <c r="C3334" s="22">
        <v>44454</v>
      </c>
      <c r="D3334" s="30" t="s">
        <v>94</v>
      </c>
      <c r="E3334" s="30" t="s">
        <v>95</v>
      </c>
      <c r="F3334" s="29" t="s">
        <v>89</v>
      </c>
      <c r="G3334" s="32">
        <v>61.91</v>
      </c>
      <c r="H3334" s="22">
        <v>44440</v>
      </c>
      <c r="I3334" s="23">
        <v>44454</v>
      </c>
      <c r="J3334">
        <f t="shared" si="312"/>
        <v>15</v>
      </c>
      <c r="K3334" s="2">
        <f t="shared" si="313"/>
        <v>44447</v>
      </c>
      <c r="L3334" s="9">
        <f t="shared" si="308"/>
        <v>15</v>
      </c>
      <c r="M3334" s="2">
        <f t="shared" si="309"/>
        <v>44447</v>
      </c>
      <c r="N3334" s="22">
        <v>44454</v>
      </c>
      <c r="O3334" s="22">
        <v>44455</v>
      </c>
      <c r="P3334" s="22">
        <v>44454.5</v>
      </c>
      <c r="Q3334">
        <f t="shared" si="310"/>
        <v>7.5</v>
      </c>
      <c r="R3334" s="33">
        <f t="shared" si="311"/>
        <v>464.32499999999999</v>
      </c>
    </row>
    <row r="3335" spans="1:18" x14ac:dyDescent="0.35">
      <c r="A3335" t="s">
        <v>396</v>
      </c>
      <c r="B3335" s="29" t="s">
        <v>313</v>
      </c>
      <c r="C3335" s="22">
        <v>44454</v>
      </c>
      <c r="D3335" s="30" t="s">
        <v>96</v>
      </c>
      <c r="E3335" s="30" t="s">
        <v>97</v>
      </c>
      <c r="F3335" s="29" t="s">
        <v>89</v>
      </c>
      <c r="G3335" s="32">
        <v>61.91</v>
      </c>
      <c r="H3335" s="22">
        <v>44440</v>
      </c>
      <c r="I3335" s="23">
        <v>44454</v>
      </c>
      <c r="J3335">
        <f t="shared" si="312"/>
        <v>15</v>
      </c>
      <c r="K3335" s="2">
        <f t="shared" si="313"/>
        <v>44447</v>
      </c>
      <c r="L3335" s="9">
        <f t="shared" si="308"/>
        <v>15</v>
      </c>
      <c r="M3335" s="2">
        <f t="shared" si="309"/>
        <v>44447</v>
      </c>
      <c r="N3335" s="22">
        <v>44454</v>
      </c>
      <c r="O3335" s="22">
        <v>44455</v>
      </c>
      <c r="P3335" s="22">
        <v>44454.5</v>
      </c>
      <c r="Q3335">
        <f t="shared" si="310"/>
        <v>7.5</v>
      </c>
      <c r="R3335" s="33">
        <f t="shared" si="311"/>
        <v>464.32499999999999</v>
      </c>
    </row>
    <row r="3336" spans="1:18" x14ac:dyDescent="0.35">
      <c r="A3336" t="s">
        <v>396</v>
      </c>
      <c r="B3336" s="29" t="s">
        <v>313</v>
      </c>
      <c r="C3336" s="22">
        <v>44454</v>
      </c>
      <c r="D3336" s="30" t="s">
        <v>94</v>
      </c>
      <c r="E3336" s="30" t="s">
        <v>95</v>
      </c>
      <c r="F3336" s="29" t="s">
        <v>89</v>
      </c>
      <c r="G3336" s="32">
        <v>102.38</v>
      </c>
      <c r="H3336" s="22">
        <v>44440</v>
      </c>
      <c r="I3336" s="23">
        <v>44454</v>
      </c>
      <c r="J3336">
        <f t="shared" si="312"/>
        <v>15</v>
      </c>
      <c r="K3336" s="2">
        <f t="shared" si="313"/>
        <v>44447</v>
      </c>
      <c r="L3336" s="9">
        <f t="shared" si="308"/>
        <v>15</v>
      </c>
      <c r="M3336" s="2">
        <f t="shared" si="309"/>
        <v>44447</v>
      </c>
      <c r="N3336" s="22">
        <v>44454</v>
      </c>
      <c r="O3336" s="22">
        <v>44455</v>
      </c>
      <c r="P3336" s="22">
        <v>44454.5</v>
      </c>
      <c r="Q3336">
        <f t="shared" si="310"/>
        <v>7.5</v>
      </c>
      <c r="R3336" s="33">
        <f t="shared" si="311"/>
        <v>767.84999999999991</v>
      </c>
    </row>
    <row r="3337" spans="1:18" x14ac:dyDescent="0.35">
      <c r="A3337" t="s">
        <v>396</v>
      </c>
      <c r="B3337" s="29" t="s">
        <v>313</v>
      </c>
      <c r="C3337" s="22">
        <v>44454</v>
      </c>
      <c r="D3337" s="30" t="s">
        <v>96</v>
      </c>
      <c r="E3337" s="30" t="s">
        <v>97</v>
      </c>
      <c r="F3337" s="29" t="s">
        <v>89</v>
      </c>
      <c r="G3337" s="32">
        <v>102.38</v>
      </c>
      <c r="H3337" s="22">
        <v>44440</v>
      </c>
      <c r="I3337" s="23">
        <v>44454</v>
      </c>
      <c r="J3337">
        <f t="shared" si="312"/>
        <v>15</v>
      </c>
      <c r="K3337" s="2">
        <f t="shared" si="313"/>
        <v>44447</v>
      </c>
      <c r="L3337" s="9">
        <f t="shared" si="308"/>
        <v>15</v>
      </c>
      <c r="M3337" s="2">
        <f t="shared" si="309"/>
        <v>44447</v>
      </c>
      <c r="N3337" s="22">
        <v>44454</v>
      </c>
      <c r="O3337" s="22">
        <v>44455</v>
      </c>
      <c r="P3337" s="22">
        <v>44454.5</v>
      </c>
      <c r="Q3337">
        <f t="shared" si="310"/>
        <v>7.5</v>
      </c>
      <c r="R3337" s="33">
        <f t="shared" si="311"/>
        <v>767.84999999999991</v>
      </c>
    </row>
    <row r="3338" spans="1:18" x14ac:dyDescent="0.35">
      <c r="A3338" t="s">
        <v>396</v>
      </c>
      <c r="B3338" s="29" t="s">
        <v>313</v>
      </c>
      <c r="C3338" s="22">
        <v>44454</v>
      </c>
      <c r="D3338" s="30" t="s">
        <v>94</v>
      </c>
      <c r="E3338" s="30" t="s">
        <v>95</v>
      </c>
      <c r="F3338" s="29" t="s">
        <v>89</v>
      </c>
      <c r="G3338" s="32">
        <v>73.14</v>
      </c>
      <c r="H3338" s="22">
        <v>44440</v>
      </c>
      <c r="I3338" s="23">
        <v>44454</v>
      </c>
      <c r="J3338">
        <f t="shared" si="312"/>
        <v>15</v>
      </c>
      <c r="K3338" s="2">
        <f t="shared" si="313"/>
        <v>44447</v>
      </c>
      <c r="L3338" s="9">
        <f t="shared" si="308"/>
        <v>15</v>
      </c>
      <c r="M3338" s="2">
        <f t="shared" si="309"/>
        <v>44447</v>
      </c>
      <c r="N3338" s="22">
        <v>44454</v>
      </c>
      <c r="O3338" s="22">
        <v>44455</v>
      </c>
      <c r="P3338" s="22">
        <v>44454.5</v>
      </c>
      <c r="Q3338">
        <f t="shared" si="310"/>
        <v>7.5</v>
      </c>
      <c r="R3338" s="33">
        <f t="shared" si="311"/>
        <v>548.54999999999995</v>
      </c>
    </row>
    <row r="3339" spans="1:18" x14ac:dyDescent="0.35">
      <c r="A3339" t="s">
        <v>396</v>
      </c>
      <c r="B3339" s="29" t="s">
        <v>313</v>
      </c>
      <c r="C3339" s="22">
        <v>44454</v>
      </c>
      <c r="D3339" s="30" t="s">
        <v>96</v>
      </c>
      <c r="E3339" s="30" t="s">
        <v>97</v>
      </c>
      <c r="F3339" s="29" t="s">
        <v>89</v>
      </c>
      <c r="G3339" s="32">
        <v>73.14</v>
      </c>
      <c r="H3339" s="22">
        <v>44440</v>
      </c>
      <c r="I3339" s="23">
        <v>44454</v>
      </c>
      <c r="J3339">
        <f t="shared" si="312"/>
        <v>15</v>
      </c>
      <c r="K3339" s="2">
        <f t="shared" si="313"/>
        <v>44447</v>
      </c>
      <c r="L3339" s="9">
        <f t="shared" ref="L3339:L3402" si="314">I3339-H3339+1</f>
        <v>15</v>
      </c>
      <c r="M3339" s="2">
        <f t="shared" ref="M3339:M3402" si="315">(H3339+I3339)/2</f>
        <v>44447</v>
      </c>
      <c r="N3339" s="22">
        <v>44454</v>
      </c>
      <c r="O3339" s="22">
        <v>44455</v>
      </c>
      <c r="P3339" s="22">
        <v>44454.5</v>
      </c>
      <c r="Q3339">
        <f t="shared" ref="Q3339:Q3402" si="316">P3339-M3339</f>
        <v>7.5</v>
      </c>
      <c r="R3339" s="33">
        <f t="shared" ref="R3339:R3402" si="317">Q3339*G3339</f>
        <v>548.54999999999995</v>
      </c>
    </row>
    <row r="3340" spans="1:18" x14ac:dyDescent="0.35">
      <c r="A3340" t="s">
        <v>396</v>
      </c>
      <c r="B3340" s="29" t="s">
        <v>313</v>
      </c>
      <c r="C3340" s="22">
        <v>44454</v>
      </c>
      <c r="D3340" s="30" t="s">
        <v>99</v>
      </c>
      <c r="E3340" s="30" t="s">
        <v>100</v>
      </c>
      <c r="F3340" s="29" t="s">
        <v>102</v>
      </c>
      <c r="G3340" s="32">
        <v>23.66</v>
      </c>
      <c r="H3340" s="22">
        <v>44440</v>
      </c>
      <c r="I3340" s="23">
        <v>44454</v>
      </c>
      <c r="J3340">
        <f t="shared" si="312"/>
        <v>15</v>
      </c>
      <c r="K3340" s="2">
        <f t="shared" si="313"/>
        <v>44447</v>
      </c>
      <c r="L3340" s="9">
        <f t="shared" si="314"/>
        <v>15</v>
      </c>
      <c r="M3340" s="2">
        <f t="shared" si="315"/>
        <v>44447</v>
      </c>
      <c r="N3340" s="22">
        <v>44454</v>
      </c>
      <c r="O3340" s="22">
        <v>44455</v>
      </c>
      <c r="P3340" s="22">
        <v>44454.5</v>
      </c>
      <c r="Q3340">
        <f t="shared" si="316"/>
        <v>7.5</v>
      </c>
      <c r="R3340" s="33">
        <f t="shared" si="317"/>
        <v>177.45</v>
      </c>
    </row>
    <row r="3341" spans="1:18" x14ac:dyDescent="0.35">
      <c r="A3341" t="s">
        <v>396</v>
      </c>
      <c r="B3341" s="29" t="s">
        <v>313</v>
      </c>
      <c r="C3341" s="22">
        <v>44454</v>
      </c>
      <c r="D3341" s="30" t="s">
        <v>94</v>
      </c>
      <c r="E3341" s="30" t="s">
        <v>95</v>
      </c>
      <c r="F3341" s="29" t="s">
        <v>89</v>
      </c>
      <c r="G3341" s="32">
        <v>1261.3800000000001</v>
      </c>
      <c r="H3341" s="22">
        <v>44440</v>
      </c>
      <c r="I3341" s="23">
        <v>44454</v>
      </c>
      <c r="J3341">
        <f t="shared" si="312"/>
        <v>15</v>
      </c>
      <c r="K3341" s="2">
        <f t="shared" si="313"/>
        <v>44447</v>
      </c>
      <c r="L3341" s="9">
        <f t="shared" si="314"/>
        <v>15</v>
      </c>
      <c r="M3341" s="2">
        <f t="shared" si="315"/>
        <v>44447</v>
      </c>
      <c r="N3341" s="22">
        <v>44454</v>
      </c>
      <c r="O3341" s="22">
        <v>44455</v>
      </c>
      <c r="P3341" s="22">
        <v>44454.5</v>
      </c>
      <c r="Q3341">
        <f t="shared" si="316"/>
        <v>7.5</v>
      </c>
      <c r="R3341" s="33">
        <f t="shared" si="317"/>
        <v>9460.35</v>
      </c>
    </row>
    <row r="3342" spans="1:18" x14ac:dyDescent="0.35">
      <c r="A3342" t="s">
        <v>396</v>
      </c>
      <c r="B3342" s="29" t="s">
        <v>313</v>
      </c>
      <c r="C3342" s="22">
        <v>44454</v>
      </c>
      <c r="D3342" s="30" t="s">
        <v>96</v>
      </c>
      <c r="E3342" s="30" t="s">
        <v>97</v>
      </c>
      <c r="F3342" s="29" t="s">
        <v>89</v>
      </c>
      <c r="G3342" s="32">
        <v>1261.3800000000001</v>
      </c>
      <c r="H3342" s="22">
        <v>44440</v>
      </c>
      <c r="I3342" s="23">
        <v>44454</v>
      </c>
      <c r="J3342">
        <f t="shared" si="312"/>
        <v>15</v>
      </c>
      <c r="K3342" s="2">
        <f t="shared" si="313"/>
        <v>44447</v>
      </c>
      <c r="L3342" s="9">
        <f t="shared" si="314"/>
        <v>15</v>
      </c>
      <c r="M3342" s="2">
        <f t="shared" si="315"/>
        <v>44447</v>
      </c>
      <c r="N3342" s="22">
        <v>44454</v>
      </c>
      <c r="O3342" s="22">
        <v>44455</v>
      </c>
      <c r="P3342" s="22">
        <v>44454.5</v>
      </c>
      <c r="Q3342">
        <f t="shared" si="316"/>
        <v>7.5</v>
      </c>
      <c r="R3342" s="33">
        <f t="shared" si="317"/>
        <v>9460.35</v>
      </c>
    </row>
    <row r="3343" spans="1:18" x14ac:dyDescent="0.35">
      <c r="A3343" t="s">
        <v>396</v>
      </c>
      <c r="B3343" s="29" t="s">
        <v>313</v>
      </c>
      <c r="C3343" s="22">
        <v>44454</v>
      </c>
      <c r="D3343" s="30" t="s">
        <v>99</v>
      </c>
      <c r="E3343" s="30" t="s">
        <v>100</v>
      </c>
      <c r="F3343" s="29" t="s">
        <v>315</v>
      </c>
      <c r="G3343" s="32">
        <v>302.45999999999998</v>
      </c>
      <c r="H3343" s="22">
        <v>44440</v>
      </c>
      <c r="I3343" s="23">
        <v>44454</v>
      </c>
      <c r="J3343">
        <f t="shared" si="312"/>
        <v>15</v>
      </c>
      <c r="K3343" s="2">
        <f t="shared" si="313"/>
        <v>44447</v>
      </c>
      <c r="L3343" s="9">
        <f t="shared" si="314"/>
        <v>15</v>
      </c>
      <c r="M3343" s="2">
        <f t="shared" si="315"/>
        <v>44447</v>
      </c>
      <c r="N3343" s="22">
        <v>44454</v>
      </c>
      <c r="O3343" s="22">
        <v>44455</v>
      </c>
      <c r="P3343" s="22">
        <v>44454.5</v>
      </c>
      <c r="Q3343">
        <f t="shared" si="316"/>
        <v>7.5</v>
      </c>
      <c r="R3343" s="33">
        <f t="shared" si="317"/>
        <v>2268.4499999999998</v>
      </c>
    </row>
    <row r="3344" spans="1:18" x14ac:dyDescent="0.35">
      <c r="A3344" t="s">
        <v>396</v>
      </c>
      <c r="B3344" s="29" t="s">
        <v>313</v>
      </c>
      <c r="C3344" s="22">
        <v>44454</v>
      </c>
      <c r="D3344" s="30" t="s">
        <v>99</v>
      </c>
      <c r="E3344" s="30" t="s">
        <v>100</v>
      </c>
      <c r="F3344" s="29" t="s">
        <v>103</v>
      </c>
      <c r="G3344" s="32">
        <v>8735.6500000000015</v>
      </c>
      <c r="H3344" s="22">
        <v>44440</v>
      </c>
      <c r="I3344" s="23">
        <v>44454</v>
      </c>
      <c r="J3344">
        <f t="shared" si="312"/>
        <v>15</v>
      </c>
      <c r="K3344" s="2">
        <f t="shared" si="313"/>
        <v>44447</v>
      </c>
      <c r="L3344" s="9">
        <f t="shared" si="314"/>
        <v>15</v>
      </c>
      <c r="M3344" s="2">
        <f t="shared" si="315"/>
        <v>44447</v>
      </c>
      <c r="N3344" s="22">
        <v>44454</v>
      </c>
      <c r="O3344" s="22">
        <v>44455</v>
      </c>
      <c r="P3344" s="22">
        <v>44454.5</v>
      </c>
      <c r="Q3344">
        <f t="shared" si="316"/>
        <v>7.5</v>
      </c>
      <c r="R3344" s="33">
        <f t="shared" si="317"/>
        <v>65517.375000000015</v>
      </c>
    </row>
    <row r="3345" spans="1:18" x14ac:dyDescent="0.35">
      <c r="A3345" t="s">
        <v>396</v>
      </c>
      <c r="B3345" s="29" t="s">
        <v>313</v>
      </c>
      <c r="C3345" s="22">
        <v>44454</v>
      </c>
      <c r="D3345" s="30" t="s">
        <v>104</v>
      </c>
      <c r="E3345" s="30" t="s">
        <v>105</v>
      </c>
      <c r="F3345" s="29" t="s">
        <v>106</v>
      </c>
      <c r="G3345" s="32">
        <v>1510.2199999999996</v>
      </c>
      <c r="H3345" s="22">
        <v>44440</v>
      </c>
      <c r="I3345" s="23">
        <v>44454</v>
      </c>
      <c r="J3345">
        <f t="shared" si="312"/>
        <v>15</v>
      </c>
      <c r="K3345" s="2">
        <f t="shared" si="313"/>
        <v>44447</v>
      </c>
      <c r="L3345" s="9">
        <f t="shared" si="314"/>
        <v>15</v>
      </c>
      <c r="M3345" s="2">
        <f t="shared" si="315"/>
        <v>44447</v>
      </c>
      <c r="N3345" s="22">
        <v>44454</v>
      </c>
      <c r="O3345" s="22">
        <v>44455</v>
      </c>
      <c r="P3345" s="22">
        <v>44454.5</v>
      </c>
      <c r="Q3345">
        <f t="shared" si="316"/>
        <v>7.5</v>
      </c>
      <c r="R3345" s="33">
        <f t="shared" si="317"/>
        <v>11326.649999999996</v>
      </c>
    </row>
    <row r="3346" spans="1:18" x14ac:dyDescent="0.35">
      <c r="A3346" t="s">
        <v>396</v>
      </c>
      <c r="B3346" s="29" t="s">
        <v>313</v>
      </c>
      <c r="C3346" s="22">
        <v>44454</v>
      </c>
      <c r="D3346" s="30" t="s">
        <v>94</v>
      </c>
      <c r="E3346" s="30" t="s">
        <v>95</v>
      </c>
      <c r="F3346" s="29" t="s">
        <v>89</v>
      </c>
      <c r="G3346" s="32">
        <v>1402207.7100000028</v>
      </c>
      <c r="H3346" s="22">
        <v>44440</v>
      </c>
      <c r="I3346" s="23">
        <v>44454</v>
      </c>
      <c r="J3346">
        <f t="shared" si="312"/>
        <v>15</v>
      </c>
      <c r="K3346" s="2">
        <f t="shared" si="313"/>
        <v>44447</v>
      </c>
      <c r="L3346" s="9">
        <f t="shared" si="314"/>
        <v>15</v>
      </c>
      <c r="M3346" s="2">
        <f t="shared" si="315"/>
        <v>44447</v>
      </c>
      <c r="N3346" s="22">
        <v>44454</v>
      </c>
      <c r="O3346" s="22">
        <v>44455</v>
      </c>
      <c r="P3346" s="22">
        <v>44454.5</v>
      </c>
      <c r="Q3346">
        <f t="shared" si="316"/>
        <v>7.5</v>
      </c>
      <c r="R3346" s="33">
        <f t="shared" si="317"/>
        <v>10516557.825000022</v>
      </c>
    </row>
    <row r="3347" spans="1:18" x14ac:dyDescent="0.35">
      <c r="A3347" t="s">
        <v>396</v>
      </c>
      <c r="B3347" s="29" t="s">
        <v>313</v>
      </c>
      <c r="C3347" s="22">
        <v>44454</v>
      </c>
      <c r="D3347" s="30" t="s">
        <v>96</v>
      </c>
      <c r="E3347" s="30" t="s">
        <v>97</v>
      </c>
      <c r="F3347" s="29" t="s">
        <v>89</v>
      </c>
      <c r="G3347" s="32">
        <v>1402207.7100000028</v>
      </c>
      <c r="H3347" s="22">
        <v>44440</v>
      </c>
      <c r="I3347" s="23">
        <v>44454</v>
      </c>
      <c r="J3347">
        <f t="shared" si="312"/>
        <v>15</v>
      </c>
      <c r="K3347" s="2">
        <f t="shared" si="313"/>
        <v>44447</v>
      </c>
      <c r="L3347" s="9">
        <f t="shared" si="314"/>
        <v>15</v>
      </c>
      <c r="M3347" s="2">
        <f t="shared" si="315"/>
        <v>44447</v>
      </c>
      <c r="N3347" s="22">
        <v>44454</v>
      </c>
      <c r="O3347" s="22">
        <v>44455</v>
      </c>
      <c r="P3347" s="22">
        <v>44454.5</v>
      </c>
      <c r="Q3347">
        <f t="shared" si="316"/>
        <v>7.5</v>
      </c>
      <c r="R3347" s="33">
        <f t="shared" si="317"/>
        <v>10516557.825000022</v>
      </c>
    </row>
    <row r="3348" spans="1:18" x14ac:dyDescent="0.35">
      <c r="A3348" t="s">
        <v>396</v>
      </c>
      <c r="B3348" s="29" t="s">
        <v>313</v>
      </c>
      <c r="C3348" s="22">
        <v>44454</v>
      </c>
      <c r="D3348" s="30" t="s">
        <v>107</v>
      </c>
      <c r="E3348" s="30" t="s">
        <v>108</v>
      </c>
      <c r="F3348" s="29" t="s">
        <v>101</v>
      </c>
      <c r="G3348" s="32">
        <v>2251.8100000000004</v>
      </c>
      <c r="H3348" s="22">
        <v>44440</v>
      </c>
      <c r="I3348" s="23">
        <v>44454</v>
      </c>
      <c r="J3348">
        <f t="shared" si="312"/>
        <v>15</v>
      </c>
      <c r="K3348" s="2">
        <f t="shared" si="313"/>
        <v>44447</v>
      </c>
      <c r="L3348" s="9">
        <f t="shared" si="314"/>
        <v>15</v>
      </c>
      <c r="M3348" s="2">
        <f t="shared" si="315"/>
        <v>44447</v>
      </c>
      <c r="N3348" s="22">
        <v>44454</v>
      </c>
      <c r="O3348" s="22">
        <v>44455</v>
      </c>
      <c r="P3348" s="22">
        <v>44454.5</v>
      </c>
      <c r="Q3348">
        <f t="shared" si="316"/>
        <v>7.5</v>
      </c>
      <c r="R3348" s="33">
        <f t="shared" si="317"/>
        <v>16888.575000000004</v>
      </c>
    </row>
    <row r="3349" spans="1:18" x14ac:dyDescent="0.35">
      <c r="A3349" t="s">
        <v>396</v>
      </c>
      <c r="B3349" s="29" t="s">
        <v>313</v>
      </c>
      <c r="C3349" s="22">
        <v>44454</v>
      </c>
      <c r="D3349" s="30" t="s">
        <v>99</v>
      </c>
      <c r="E3349" s="30" t="s">
        <v>100</v>
      </c>
      <c r="F3349" s="29" t="s">
        <v>101</v>
      </c>
      <c r="G3349" s="32">
        <v>56904.539999999994</v>
      </c>
      <c r="H3349" s="22">
        <v>44440</v>
      </c>
      <c r="I3349" s="23">
        <v>44454</v>
      </c>
      <c r="J3349">
        <f t="shared" si="312"/>
        <v>15</v>
      </c>
      <c r="K3349" s="2">
        <f t="shared" si="313"/>
        <v>44447</v>
      </c>
      <c r="L3349" s="9">
        <f t="shared" si="314"/>
        <v>15</v>
      </c>
      <c r="M3349" s="2">
        <f t="shared" si="315"/>
        <v>44447</v>
      </c>
      <c r="N3349" s="22">
        <v>44454</v>
      </c>
      <c r="O3349" s="22">
        <v>44455</v>
      </c>
      <c r="P3349" s="22">
        <v>44454.5</v>
      </c>
      <c r="Q3349">
        <f t="shared" si="316"/>
        <v>7.5</v>
      </c>
      <c r="R3349" s="33">
        <f t="shared" si="317"/>
        <v>426784.04999999993</v>
      </c>
    </row>
    <row r="3350" spans="1:18" x14ac:dyDescent="0.35">
      <c r="A3350" t="s">
        <v>396</v>
      </c>
      <c r="B3350" s="29" t="s">
        <v>313</v>
      </c>
      <c r="C3350" s="22">
        <v>44454</v>
      </c>
      <c r="D3350" s="30" t="s">
        <v>99</v>
      </c>
      <c r="E3350" s="30" t="s">
        <v>100</v>
      </c>
      <c r="F3350" s="29" t="s">
        <v>375</v>
      </c>
      <c r="G3350" s="32">
        <v>125</v>
      </c>
      <c r="H3350" s="22">
        <v>44440</v>
      </c>
      <c r="I3350" s="23">
        <v>44454</v>
      </c>
      <c r="J3350">
        <f t="shared" si="312"/>
        <v>15</v>
      </c>
      <c r="K3350" s="2">
        <f t="shared" si="313"/>
        <v>44447</v>
      </c>
      <c r="L3350" s="9">
        <f t="shared" si="314"/>
        <v>15</v>
      </c>
      <c r="M3350" s="2">
        <f t="shared" si="315"/>
        <v>44447</v>
      </c>
      <c r="N3350" s="22">
        <v>44454</v>
      </c>
      <c r="O3350" s="22">
        <v>44455</v>
      </c>
      <c r="P3350" s="22">
        <v>44454.5</v>
      </c>
      <c r="Q3350">
        <f t="shared" si="316"/>
        <v>7.5</v>
      </c>
      <c r="R3350" s="33">
        <f t="shared" si="317"/>
        <v>937.5</v>
      </c>
    </row>
    <row r="3351" spans="1:18" x14ac:dyDescent="0.35">
      <c r="A3351" t="s">
        <v>396</v>
      </c>
      <c r="B3351" s="29" t="s">
        <v>313</v>
      </c>
      <c r="C3351" s="22">
        <v>44454</v>
      </c>
      <c r="D3351" s="30" t="s">
        <v>99</v>
      </c>
      <c r="E3351" s="30" t="s">
        <v>100</v>
      </c>
      <c r="F3351" s="29" t="s">
        <v>102</v>
      </c>
      <c r="G3351" s="32">
        <v>76617.86</v>
      </c>
      <c r="H3351" s="22">
        <v>44440</v>
      </c>
      <c r="I3351" s="23">
        <v>44454</v>
      </c>
      <c r="J3351">
        <f t="shared" si="312"/>
        <v>15</v>
      </c>
      <c r="K3351" s="2">
        <f t="shared" si="313"/>
        <v>44447</v>
      </c>
      <c r="L3351" s="9">
        <f t="shared" si="314"/>
        <v>15</v>
      </c>
      <c r="M3351" s="2">
        <f t="shared" si="315"/>
        <v>44447</v>
      </c>
      <c r="N3351" s="22">
        <v>44454</v>
      </c>
      <c r="O3351" s="22">
        <v>44455</v>
      </c>
      <c r="P3351" s="22">
        <v>44454.5</v>
      </c>
      <c r="Q3351">
        <f t="shared" si="316"/>
        <v>7.5</v>
      </c>
      <c r="R3351" s="33">
        <f t="shared" si="317"/>
        <v>574633.94999999995</v>
      </c>
    </row>
    <row r="3352" spans="1:18" x14ac:dyDescent="0.35">
      <c r="A3352" t="s">
        <v>396</v>
      </c>
      <c r="B3352" s="29" t="s">
        <v>313</v>
      </c>
      <c r="C3352" s="22">
        <v>44454</v>
      </c>
      <c r="D3352" s="30" t="s">
        <v>114</v>
      </c>
      <c r="E3352" s="30" t="s">
        <v>115</v>
      </c>
      <c r="F3352" s="29" t="s">
        <v>113</v>
      </c>
      <c r="G3352" s="32">
        <v>47.459999999999994</v>
      </c>
      <c r="H3352" s="22">
        <v>44440</v>
      </c>
      <c r="I3352" s="23">
        <v>44454</v>
      </c>
      <c r="J3352">
        <f t="shared" si="312"/>
        <v>15</v>
      </c>
      <c r="K3352" s="2">
        <f t="shared" si="313"/>
        <v>44447</v>
      </c>
      <c r="L3352" s="9">
        <f t="shared" si="314"/>
        <v>15</v>
      </c>
      <c r="M3352" s="2">
        <f t="shared" si="315"/>
        <v>44447</v>
      </c>
      <c r="N3352" s="22">
        <v>44454</v>
      </c>
      <c r="O3352" s="22">
        <v>44459</v>
      </c>
      <c r="P3352" s="22">
        <v>44456.5</v>
      </c>
      <c r="Q3352">
        <f t="shared" si="316"/>
        <v>9.5</v>
      </c>
      <c r="R3352" s="33">
        <f t="shared" si="317"/>
        <v>450.86999999999995</v>
      </c>
    </row>
    <row r="3353" spans="1:18" x14ac:dyDescent="0.35">
      <c r="A3353" t="s">
        <v>396</v>
      </c>
      <c r="B3353" s="29" t="s">
        <v>313</v>
      </c>
      <c r="C3353" s="22">
        <v>44454</v>
      </c>
      <c r="D3353" s="30" t="s">
        <v>110</v>
      </c>
      <c r="E3353" s="30" t="s">
        <v>111</v>
      </c>
      <c r="F3353" s="29" t="s">
        <v>113</v>
      </c>
      <c r="G3353" s="32">
        <v>232</v>
      </c>
      <c r="H3353" s="22">
        <v>44440</v>
      </c>
      <c r="I3353" s="23">
        <v>44454</v>
      </c>
      <c r="J3353">
        <f t="shared" si="312"/>
        <v>15</v>
      </c>
      <c r="K3353" s="2">
        <f t="shared" si="313"/>
        <v>44447</v>
      </c>
      <c r="L3353" s="9">
        <f t="shared" si="314"/>
        <v>15</v>
      </c>
      <c r="M3353" s="2">
        <f t="shared" si="315"/>
        <v>44447</v>
      </c>
      <c r="N3353" s="22">
        <v>44454</v>
      </c>
      <c r="O3353" s="22">
        <v>44459</v>
      </c>
      <c r="P3353" s="22">
        <v>44456.5</v>
      </c>
      <c r="Q3353">
        <f t="shared" si="316"/>
        <v>9.5</v>
      </c>
      <c r="R3353" s="33">
        <f t="shared" si="317"/>
        <v>2204</v>
      </c>
    </row>
    <row r="3354" spans="1:18" x14ac:dyDescent="0.35">
      <c r="A3354" t="s">
        <v>396</v>
      </c>
      <c r="B3354" s="29" t="s">
        <v>313</v>
      </c>
      <c r="C3354" s="22">
        <v>44454</v>
      </c>
      <c r="D3354" s="30" t="s">
        <v>114</v>
      </c>
      <c r="E3354" s="30" t="s">
        <v>115</v>
      </c>
      <c r="F3354" s="29" t="s">
        <v>112</v>
      </c>
      <c r="G3354" s="32">
        <v>90.75</v>
      </c>
      <c r="H3354" s="22">
        <v>44440</v>
      </c>
      <c r="I3354" s="23">
        <v>44454</v>
      </c>
      <c r="J3354">
        <f t="shared" si="312"/>
        <v>15</v>
      </c>
      <c r="K3354" s="2">
        <f t="shared" si="313"/>
        <v>44447</v>
      </c>
      <c r="L3354" s="9">
        <f t="shared" si="314"/>
        <v>15</v>
      </c>
      <c r="M3354" s="2">
        <f t="shared" si="315"/>
        <v>44447</v>
      </c>
      <c r="N3354" s="22">
        <v>44454</v>
      </c>
      <c r="O3354" s="22">
        <v>44459</v>
      </c>
      <c r="P3354" s="22">
        <v>44456.5</v>
      </c>
      <c r="Q3354">
        <f t="shared" si="316"/>
        <v>9.5</v>
      </c>
      <c r="R3354" s="33">
        <f t="shared" si="317"/>
        <v>862.125</v>
      </c>
    </row>
    <row r="3355" spans="1:18" x14ac:dyDescent="0.35">
      <c r="A3355" t="s">
        <v>396</v>
      </c>
      <c r="B3355" s="29" t="s">
        <v>313</v>
      </c>
      <c r="C3355" s="22">
        <v>44454</v>
      </c>
      <c r="D3355" s="30" t="s">
        <v>110</v>
      </c>
      <c r="E3355" s="30" t="s">
        <v>111</v>
      </c>
      <c r="F3355" s="29" t="s">
        <v>112</v>
      </c>
      <c r="G3355" s="32">
        <v>28585.839999999975</v>
      </c>
      <c r="H3355" s="22">
        <v>44440</v>
      </c>
      <c r="I3355" s="23">
        <v>44454</v>
      </c>
      <c r="J3355">
        <f t="shared" si="312"/>
        <v>15</v>
      </c>
      <c r="K3355" s="2">
        <f t="shared" si="313"/>
        <v>44447</v>
      </c>
      <c r="L3355" s="9">
        <f t="shared" si="314"/>
        <v>15</v>
      </c>
      <c r="M3355" s="2">
        <f t="shared" si="315"/>
        <v>44447</v>
      </c>
      <c r="N3355" s="22">
        <v>44454</v>
      </c>
      <c r="O3355" s="22">
        <v>44459</v>
      </c>
      <c r="P3355" s="22">
        <v>44456.5</v>
      </c>
      <c r="Q3355">
        <f t="shared" si="316"/>
        <v>9.5</v>
      </c>
      <c r="R3355" s="33">
        <f t="shared" si="317"/>
        <v>271565.47999999975</v>
      </c>
    </row>
    <row r="3356" spans="1:18" x14ac:dyDescent="0.35">
      <c r="A3356" t="s">
        <v>396</v>
      </c>
      <c r="B3356" s="29" t="s">
        <v>313</v>
      </c>
      <c r="C3356" s="22">
        <v>44454</v>
      </c>
      <c r="D3356" s="30" t="s">
        <v>110</v>
      </c>
      <c r="E3356" s="30" t="s">
        <v>111</v>
      </c>
      <c r="F3356" s="29" t="s">
        <v>116</v>
      </c>
      <c r="G3356" s="32">
        <v>475.06</v>
      </c>
      <c r="H3356" s="22">
        <v>44440</v>
      </c>
      <c r="I3356" s="23">
        <v>44454</v>
      </c>
      <c r="J3356">
        <f t="shared" si="312"/>
        <v>15</v>
      </c>
      <c r="K3356" s="2">
        <f t="shared" si="313"/>
        <v>44447</v>
      </c>
      <c r="L3356" s="9">
        <f t="shared" si="314"/>
        <v>15</v>
      </c>
      <c r="M3356" s="2">
        <f t="shared" si="315"/>
        <v>44447</v>
      </c>
      <c r="N3356" s="22">
        <v>44454</v>
      </c>
      <c r="O3356" s="22">
        <v>44459</v>
      </c>
      <c r="P3356" s="22">
        <v>44456.5</v>
      </c>
      <c r="Q3356">
        <f t="shared" si="316"/>
        <v>9.5</v>
      </c>
      <c r="R3356" s="33">
        <f t="shared" si="317"/>
        <v>4513.07</v>
      </c>
    </row>
    <row r="3357" spans="1:18" x14ac:dyDescent="0.35">
      <c r="A3357" t="s">
        <v>396</v>
      </c>
      <c r="B3357" s="29" t="s">
        <v>313</v>
      </c>
      <c r="C3357" s="22">
        <v>44454</v>
      </c>
      <c r="D3357" s="30" t="s">
        <v>114</v>
      </c>
      <c r="E3357" s="30" t="s">
        <v>115</v>
      </c>
      <c r="F3357" s="29" t="s">
        <v>118</v>
      </c>
      <c r="G3357" s="32">
        <v>68.5</v>
      </c>
      <c r="H3357" s="22">
        <v>44440</v>
      </c>
      <c r="I3357" s="23">
        <v>44454</v>
      </c>
      <c r="J3357">
        <f t="shared" si="312"/>
        <v>15</v>
      </c>
      <c r="K3357" s="2">
        <f t="shared" si="313"/>
        <v>44447</v>
      </c>
      <c r="L3357" s="9">
        <f t="shared" si="314"/>
        <v>15</v>
      </c>
      <c r="M3357" s="2">
        <f t="shared" si="315"/>
        <v>44447</v>
      </c>
      <c r="N3357" s="22">
        <v>44454</v>
      </c>
      <c r="O3357" s="22">
        <v>44459</v>
      </c>
      <c r="P3357" s="22">
        <v>44456.5</v>
      </c>
      <c r="Q3357">
        <f t="shared" si="316"/>
        <v>9.5</v>
      </c>
      <c r="R3357" s="33">
        <f t="shared" si="317"/>
        <v>650.75</v>
      </c>
    </row>
    <row r="3358" spans="1:18" x14ac:dyDescent="0.35">
      <c r="A3358" t="s">
        <v>396</v>
      </c>
      <c r="B3358" s="29" t="s">
        <v>313</v>
      </c>
      <c r="C3358" s="22">
        <v>44454</v>
      </c>
      <c r="D3358" s="30" t="s">
        <v>114</v>
      </c>
      <c r="E3358" s="30" t="s">
        <v>115</v>
      </c>
      <c r="F3358" s="29" t="s">
        <v>119</v>
      </c>
      <c r="G3358" s="32">
        <v>56.23</v>
      </c>
      <c r="H3358" s="22">
        <v>44440</v>
      </c>
      <c r="I3358" s="23">
        <v>44454</v>
      </c>
      <c r="J3358">
        <f t="shared" si="312"/>
        <v>15</v>
      </c>
      <c r="K3358" s="2">
        <f t="shared" si="313"/>
        <v>44447</v>
      </c>
      <c r="L3358" s="9">
        <f t="shared" si="314"/>
        <v>15</v>
      </c>
      <c r="M3358" s="2">
        <f t="shared" si="315"/>
        <v>44447</v>
      </c>
      <c r="N3358" s="22">
        <v>44454</v>
      </c>
      <c r="O3358" s="22">
        <v>44459</v>
      </c>
      <c r="P3358" s="22">
        <v>44456.5</v>
      </c>
      <c r="Q3358">
        <f t="shared" si="316"/>
        <v>9.5</v>
      </c>
      <c r="R3358" s="33">
        <f t="shared" si="317"/>
        <v>534.18499999999995</v>
      </c>
    </row>
    <row r="3359" spans="1:18" x14ac:dyDescent="0.35">
      <c r="A3359" t="s">
        <v>396</v>
      </c>
      <c r="B3359" s="29" t="s">
        <v>313</v>
      </c>
      <c r="C3359" s="22">
        <v>44454</v>
      </c>
      <c r="D3359" s="30" t="s">
        <v>110</v>
      </c>
      <c r="E3359" s="30" t="s">
        <v>111</v>
      </c>
      <c r="F3359" s="29" t="s">
        <v>119</v>
      </c>
      <c r="G3359" s="32">
        <v>390.32</v>
      </c>
      <c r="H3359" s="22">
        <v>44440</v>
      </c>
      <c r="I3359" s="23">
        <v>44454</v>
      </c>
      <c r="J3359">
        <f t="shared" si="312"/>
        <v>15</v>
      </c>
      <c r="K3359" s="2">
        <f t="shared" si="313"/>
        <v>44447</v>
      </c>
      <c r="L3359" s="9">
        <f t="shared" si="314"/>
        <v>15</v>
      </c>
      <c r="M3359" s="2">
        <f t="shared" si="315"/>
        <v>44447</v>
      </c>
      <c r="N3359" s="22">
        <v>44454</v>
      </c>
      <c r="O3359" s="22">
        <v>44459</v>
      </c>
      <c r="P3359" s="22">
        <v>44456.5</v>
      </c>
      <c r="Q3359">
        <f t="shared" si="316"/>
        <v>9.5</v>
      </c>
      <c r="R3359" s="33">
        <f t="shared" si="317"/>
        <v>3708.04</v>
      </c>
    </row>
    <row r="3360" spans="1:18" x14ac:dyDescent="0.35">
      <c r="A3360" t="s">
        <v>396</v>
      </c>
      <c r="B3360" s="29" t="s">
        <v>313</v>
      </c>
      <c r="C3360" s="22">
        <v>44454</v>
      </c>
      <c r="D3360" s="30" t="s">
        <v>114</v>
      </c>
      <c r="E3360" s="30" t="s">
        <v>115</v>
      </c>
      <c r="F3360" s="29" t="s">
        <v>120</v>
      </c>
      <c r="G3360" s="32">
        <v>160.44</v>
      </c>
      <c r="H3360" s="22">
        <v>44440</v>
      </c>
      <c r="I3360" s="23">
        <v>44454</v>
      </c>
      <c r="J3360">
        <f t="shared" si="312"/>
        <v>15</v>
      </c>
      <c r="K3360" s="2">
        <f t="shared" si="313"/>
        <v>44447</v>
      </c>
      <c r="L3360" s="9">
        <f t="shared" si="314"/>
        <v>15</v>
      </c>
      <c r="M3360" s="2">
        <f t="shared" si="315"/>
        <v>44447</v>
      </c>
      <c r="N3360" s="22">
        <v>44454</v>
      </c>
      <c r="O3360" s="22">
        <v>44459</v>
      </c>
      <c r="P3360" s="22">
        <v>44456.5</v>
      </c>
      <c r="Q3360">
        <f t="shared" si="316"/>
        <v>9.5</v>
      </c>
      <c r="R3360" s="33">
        <f t="shared" si="317"/>
        <v>1524.18</v>
      </c>
    </row>
    <row r="3361" spans="1:18" x14ac:dyDescent="0.35">
      <c r="A3361" t="s">
        <v>396</v>
      </c>
      <c r="B3361" s="29" t="s">
        <v>313</v>
      </c>
      <c r="C3361" s="22">
        <v>44454</v>
      </c>
      <c r="D3361" s="30" t="s">
        <v>114</v>
      </c>
      <c r="E3361" s="30" t="s">
        <v>115</v>
      </c>
      <c r="F3361" s="29" t="s">
        <v>122</v>
      </c>
      <c r="G3361" s="32">
        <v>247.74</v>
      </c>
      <c r="H3361" s="22">
        <v>44440</v>
      </c>
      <c r="I3361" s="23">
        <v>44454</v>
      </c>
      <c r="J3361">
        <f t="shared" si="312"/>
        <v>15</v>
      </c>
      <c r="K3361" s="2">
        <f t="shared" si="313"/>
        <v>44447</v>
      </c>
      <c r="L3361" s="9">
        <f t="shared" si="314"/>
        <v>15</v>
      </c>
      <c r="M3361" s="2">
        <f t="shared" si="315"/>
        <v>44447</v>
      </c>
      <c r="N3361" s="22">
        <v>44454</v>
      </c>
      <c r="O3361" s="22">
        <v>44459</v>
      </c>
      <c r="P3361" s="22">
        <v>44456.5</v>
      </c>
      <c r="Q3361">
        <f t="shared" si="316"/>
        <v>9.5</v>
      </c>
      <c r="R3361" s="33">
        <f t="shared" si="317"/>
        <v>2353.5300000000002</v>
      </c>
    </row>
    <row r="3362" spans="1:18" x14ac:dyDescent="0.35">
      <c r="A3362" t="s">
        <v>396</v>
      </c>
      <c r="B3362" s="29" t="s">
        <v>313</v>
      </c>
      <c r="C3362" s="22">
        <v>44454</v>
      </c>
      <c r="D3362" s="30" t="s">
        <v>114</v>
      </c>
      <c r="E3362" s="30" t="s">
        <v>115</v>
      </c>
      <c r="F3362" s="29" t="s">
        <v>123</v>
      </c>
      <c r="G3362" s="32">
        <v>84.06</v>
      </c>
      <c r="H3362" s="22">
        <v>44440</v>
      </c>
      <c r="I3362" s="23">
        <v>44454</v>
      </c>
      <c r="J3362">
        <f t="shared" si="312"/>
        <v>15</v>
      </c>
      <c r="K3362" s="2">
        <f t="shared" si="313"/>
        <v>44447</v>
      </c>
      <c r="L3362" s="9">
        <f t="shared" si="314"/>
        <v>15</v>
      </c>
      <c r="M3362" s="2">
        <f t="shared" si="315"/>
        <v>44447</v>
      </c>
      <c r="N3362" s="22">
        <v>44454</v>
      </c>
      <c r="O3362" s="22">
        <v>44459</v>
      </c>
      <c r="P3362" s="22">
        <v>44456.5</v>
      </c>
      <c r="Q3362">
        <f t="shared" si="316"/>
        <v>9.5</v>
      </c>
      <c r="R3362" s="33">
        <f t="shared" si="317"/>
        <v>798.57</v>
      </c>
    </row>
    <row r="3363" spans="1:18" x14ac:dyDescent="0.35">
      <c r="A3363" t="s">
        <v>396</v>
      </c>
      <c r="B3363" s="29" t="s">
        <v>313</v>
      </c>
      <c r="C3363" s="22">
        <v>44454</v>
      </c>
      <c r="D3363" s="30" t="s">
        <v>110</v>
      </c>
      <c r="E3363" s="30" t="s">
        <v>111</v>
      </c>
      <c r="F3363" s="29" t="s">
        <v>123</v>
      </c>
      <c r="G3363" s="32">
        <v>43.61</v>
      </c>
      <c r="H3363" s="22">
        <v>44440</v>
      </c>
      <c r="I3363" s="23">
        <v>44454</v>
      </c>
      <c r="J3363">
        <f t="shared" si="312"/>
        <v>15</v>
      </c>
      <c r="K3363" s="2">
        <f t="shared" si="313"/>
        <v>44447</v>
      </c>
      <c r="L3363" s="9">
        <f t="shared" si="314"/>
        <v>15</v>
      </c>
      <c r="M3363" s="2">
        <f t="shared" si="315"/>
        <v>44447</v>
      </c>
      <c r="N3363" s="22">
        <v>44454</v>
      </c>
      <c r="O3363" s="22">
        <v>44459</v>
      </c>
      <c r="P3363" s="22">
        <v>44456.5</v>
      </c>
      <c r="Q3363">
        <f t="shared" si="316"/>
        <v>9.5</v>
      </c>
      <c r="R3363" s="33">
        <f t="shared" si="317"/>
        <v>414.29500000000002</v>
      </c>
    </row>
    <row r="3364" spans="1:18" x14ac:dyDescent="0.35">
      <c r="A3364" t="s">
        <v>396</v>
      </c>
      <c r="B3364" s="29" t="s">
        <v>313</v>
      </c>
      <c r="C3364" s="22">
        <v>44454</v>
      </c>
      <c r="D3364" s="30" t="s">
        <v>114</v>
      </c>
      <c r="E3364" s="30" t="s">
        <v>115</v>
      </c>
      <c r="F3364" s="29" t="s">
        <v>124</v>
      </c>
      <c r="G3364" s="32">
        <v>59.3</v>
      </c>
      <c r="H3364" s="22">
        <v>44440</v>
      </c>
      <c r="I3364" s="23">
        <v>44454</v>
      </c>
      <c r="J3364">
        <f t="shared" si="312"/>
        <v>15</v>
      </c>
      <c r="K3364" s="2">
        <f t="shared" si="313"/>
        <v>44447</v>
      </c>
      <c r="L3364" s="9">
        <f t="shared" si="314"/>
        <v>15</v>
      </c>
      <c r="M3364" s="2">
        <f t="shared" si="315"/>
        <v>44447</v>
      </c>
      <c r="N3364" s="22">
        <v>44454</v>
      </c>
      <c r="O3364" s="22">
        <v>44459</v>
      </c>
      <c r="P3364" s="22">
        <v>44456.5</v>
      </c>
      <c r="Q3364">
        <f t="shared" si="316"/>
        <v>9.5</v>
      </c>
      <c r="R3364" s="33">
        <f t="shared" si="317"/>
        <v>563.35</v>
      </c>
    </row>
    <row r="3365" spans="1:18" x14ac:dyDescent="0.35">
      <c r="A3365" t="s">
        <v>396</v>
      </c>
      <c r="B3365" s="29" t="s">
        <v>313</v>
      </c>
      <c r="C3365" s="22">
        <v>44454</v>
      </c>
      <c r="D3365" s="30" t="s">
        <v>110</v>
      </c>
      <c r="E3365" s="30" t="s">
        <v>111</v>
      </c>
      <c r="F3365" s="29" t="s">
        <v>124</v>
      </c>
      <c r="G3365" s="32">
        <v>39.5</v>
      </c>
      <c r="H3365" s="22">
        <v>44440</v>
      </c>
      <c r="I3365" s="23">
        <v>44454</v>
      </c>
      <c r="J3365">
        <f t="shared" si="312"/>
        <v>15</v>
      </c>
      <c r="K3365" s="2">
        <f t="shared" si="313"/>
        <v>44447</v>
      </c>
      <c r="L3365" s="9">
        <f t="shared" si="314"/>
        <v>15</v>
      </c>
      <c r="M3365" s="2">
        <f t="shared" si="315"/>
        <v>44447</v>
      </c>
      <c r="N3365" s="22">
        <v>44454</v>
      </c>
      <c r="O3365" s="22">
        <v>44459</v>
      </c>
      <c r="P3365" s="22">
        <v>44456.5</v>
      </c>
      <c r="Q3365">
        <f t="shared" si="316"/>
        <v>9.5</v>
      </c>
      <c r="R3365" s="33">
        <f t="shared" si="317"/>
        <v>375.25</v>
      </c>
    </row>
    <row r="3366" spans="1:18" x14ac:dyDescent="0.35">
      <c r="A3366" t="s">
        <v>396</v>
      </c>
      <c r="B3366" s="29" t="s">
        <v>313</v>
      </c>
      <c r="C3366" s="22">
        <v>44454</v>
      </c>
      <c r="D3366" s="30" t="s">
        <v>114</v>
      </c>
      <c r="E3366" s="30" t="s">
        <v>115</v>
      </c>
      <c r="F3366" s="29" t="s">
        <v>125</v>
      </c>
      <c r="G3366" s="32">
        <v>53.02</v>
      </c>
      <c r="H3366" s="22">
        <v>44440</v>
      </c>
      <c r="I3366" s="23">
        <v>44454</v>
      </c>
      <c r="J3366">
        <f t="shared" si="312"/>
        <v>15</v>
      </c>
      <c r="K3366" s="2">
        <f t="shared" si="313"/>
        <v>44447</v>
      </c>
      <c r="L3366" s="9">
        <f t="shared" si="314"/>
        <v>15</v>
      </c>
      <c r="M3366" s="2">
        <f t="shared" si="315"/>
        <v>44447</v>
      </c>
      <c r="N3366" s="22">
        <v>44454</v>
      </c>
      <c r="O3366" s="22">
        <v>44459</v>
      </c>
      <c r="P3366" s="22">
        <v>44456.5</v>
      </c>
      <c r="Q3366">
        <f t="shared" si="316"/>
        <v>9.5</v>
      </c>
      <c r="R3366" s="33">
        <f t="shared" si="317"/>
        <v>503.69000000000005</v>
      </c>
    </row>
    <row r="3367" spans="1:18" x14ac:dyDescent="0.35">
      <c r="A3367" t="s">
        <v>396</v>
      </c>
      <c r="B3367" s="29" t="s">
        <v>313</v>
      </c>
      <c r="C3367" s="22">
        <v>44454</v>
      </c>
      <c r="D3367" s="30" t="s">
        <v>110</v>
      </c>
      <c r="E3367" s="30" t="s">
        <v>111</v>
      </c>
      <c r="F3367" s="29" t="s">
        <v>125</v>
      </c>
      <c r="G3367" s="32">
        <v>90.7</v>
      </c>
      <c r="H3367" s="22">
        <v>44440</v>
      </c>
      <c r="I3367" s="23">
        <v>44454</v>
      </c>
      <c r="J3367">
        <f t="shared" si="312"/>
        <v>15</v>
      </c>
      <c r="K3367" s="2">
        <f t="shared" si="313"/>
        <v>44447</v>
      </c>
      <c r="L3367" s="9">
        <f t="shared" si="314"/>
        <v>15</v>
      </c>
      <c r="M3367" s="2">
        <f t="shared" si="315"/>
        <v>44447</v>
      </c>
      <c r="N3367" s="22">
        <v>44454</v>
      </c>
      <c r="O3367" s="22">
        <v>44459</v>
      </c>
      <c r="P3367" s="22">
        <v>44456.5</v>
      </c>
      <c r="Q3367">
        <f t="shared" si="316"/>
        <v>9.5</v>
      </c>
      <c r="R3367" s="33">
        <f t="shared" si="317"/>
        <v>861.65</v>
      </c>
    </row>
    <row r="3368" spans="1:18" x14ac:dyDescent="0.35">
      <c r="A3368" t="s">
        <v>396</v>
      </c>
      <c r="B3368" s="29" t="s">
        <v>313</v>
      </c>
      <c r="C3368" s="22">
        <v>44454</v>
      </c>
      <c r="D3368" s="30" t="s">
        <v>107</v>
      </c>
      <c r="E3368" s="30" t="s">
        <v>108</v>
      </c>
      <c r="F3368" s="29" t="s">
        <v>126</v>
      </c>
      <c r="G3368" s="32">
        <v>1017.02</v>
      </c>
      <c r="H3368" s="22">
        <v>44440</v>
      </c>
      <c r="I3368" s="23">
        <v>44454</v>
      </c>
      <c r="J3368">
        <f t="shared" si="312"/>
        <v>15</v>
      </c>
      <c r="K3368" s="2">
        <f t="shared" si="313"/>
        <v>44447</v>
      </c>
      <c r="L3368" s="9">
        <f t="shared" si="314"/>
        <v>15</v>
      </c>
      <c r="M3368" s="2">
        <f t="shared" si="315"/>
        <v>44447</v>
      </c>
      <c r="N3368" s="22">
        <v>44454</v>
      </c>
      <c r="O3368" s="22">
        <v>44459</v>
      </c>
      <c r="P3368" s="22">
        <v>44456.5</v>
      </c>
      <c r="Q3368">
        <f t="shared" si="316"/>
        <v>9.5</v>
      </c>
      <c r="R3368" s="33">
        <f t="shared" si="317"/>
        <v>9661.69</v>
      </c>
    </row>
    <row r="3369" spans="1:18" x14ac:dyDescent="0.35">
      <c r="A3369" t="s">
        <v>396</v>
      </c>
      <c r="B3369" s="29" t="s">
        <v>313</v>
      </c>
      <c r="C3369" s="22">
        <v>44454</v>
      </c>
      <c r="D3369" s="30" t="s">
        <v>99</v>
      </c>
      <c r="E3369" s="30" t="s">
        <v>100</v>
      </c>
      <c r="F3369" s="29" t="s">
        <v>126</v>
      </c>
      <c r="G3369" s="32">
        <v>793.04</v>
      </c>
      <c r="H3369" s="22">
        <v>44440</v>
      </c>
      <c r="I3369" s="23">
        <v>44454</v>
      </c>
      <c r="J3369">
        <f t="shared" si="312"/>
        <v>15</v>
      </c>
      <c r="K3369" s="2">
        <f t="shared" si="313"/>
        <v>44447</v>
      </c>
      <c r="L3369" s="9">
        <f t="shared" si="314"/>
        <v>15</v>
      </c>
      <c r="M3369" s="2">
        <f t="shared" si="315"/>
        <v>44447</v>
      </c>
      <c r="N3369" s="22">
        <v>44454</v>
      </c>
      <c r="O3369" s="22">
        <v>44459</v>
      </c>
      <c r="P3369" s="22">
        <v>44456.5</v>
      </c>
      <c r="Q3369">
        <f t="shared" si="316"/>
        <v>9.5</v>
      </c>
      <c r="R3369" s="33">
        <f t="shared" si="317"/>
        <v>7533.8799999999992</v>
      </c>
    </row>
    <row r="3370" spans="1:18" x14ac:dyDescent="0.35">
      <c r="A3370" t="s">
        <v>396</v>
      </c>
      <c r="B3370" s="29" t="s">
        <v>313</v>
      </c>
      <c r="C3370" s="22">
        <v>44454</v>
      </c>
      <c r="D3370" s="30" t="s">
        <v>114</v>
      </c>
      <c r="E3370" s="30" t="s">
        <v>115</v>
      </c>
      <c r="F3370" s="29" t="s">
        <v>127</v>
      </c>
      <c r="G3370" s="32">
        <v>73.31</v>
      </c>
      <c r="H3370" s="22">
        <v>44440</v>
      </c>
      <c r="I3370" s="23">
        <v>44454</v>
      </c>
      <c r="J3370">
        <f t="shared" si="312"/>
        <v>15</v>
      </c>
      <c r="K3370" s="2">
        <f t="shared" si="313"/>
        <v>44447</v>
      </c>
      <c r="L3370" s="9">
        <f t="shared" si="314"/>
        <v>15</v>
      </c>
      <c r="M3370" s="2">
        <f t="shared" si="315"/>
        <v>44447</v>
      </c>
      <c r="N3370" s="22">
        <v>44454</v>
      </c>
      <c r="O3370" s="22">
        <v>44459</v>
      </c>
      <c r="P3370" s="22">
        <v>44456.5</v>
      </c>
      <c r="Q3370">
        <f t="shared" si="316"/>
        <v>9.5</v>
      </c>
      <c r="R3370" s="33">
        <f t="shared" si="317"/>
        <v>696.44500000000005</v>
      </c>
    </row>
    <row r="3371" spans="1:18" x14ac:dyDescent="0.35">
      <c r="A3371" t="s">
        <v>396</v>
      </c>
      <c r="B3371" s="29" t="s">
        <v>313</v>
      </c>
      <c r="C3371" s="22">
        <v>44454</v>
      </c>
      <c r="D3371" s="30" t="s">
        <v>110</v>
      </c>
      <c r="E3371" s="30" t="s">
        <v>111</v>
      </c>
      <c r="F3371" s="29" t="s">
        <v>129</v>
      </c>
      <c r="G3371" s="32">
        <v>333.75</v>
      </c>
      <c r="H3371" s="22">
        <v>44440</v>
      </c>
      <c r="I3371" s="23">
        <v>44454</v>
      </c>
      <c r="J3371">
        <f t="shared" si="312"/>
        <v>15</v>
      </c>
      <c r="K3371" s="2">
        <f t="shared" si="313"/>
        <v>44447</v>
      </c>
      <c r="L3371" s="9">
        <f t="shared" si="314"/>
        <v>15</v>
      </c>
      <c r="M3371" s="2">
        <f t="shared" si="315"/>
        <v>44447</v>
      </c>
      <c r="N3371" s="22">
        <v>44454</v>
      </c>
      <c r="O3371" s="22">
        <v>44459</v>
      </c>
      <c r="P3371" s="22">
        <v>44456.5</v>
      </c>
      <c r="Q3371">
        <f t="shared" si="316"/>
        <v>9.5</v>
      </c>
      <c r="R3371" s="33">
        <f t="shared" si="317"/>
        <v>3170.625</v>
      </c>
    </row>
    <row r="3372" spans="1:18" x14ac:dyDescent="0.35">
      <c r="A3372" t="s">
        <v>396</v>
      </c>
      <c r="B3372" s="29" t="s">
        <v>313</v>
      </c>
      <c r="C3372" s="22">
        <v>44454</v>
      </c>
      <c r="D3372" s="30" t="s">
        <v>114</v>
      </c>
      <c r="E3372" s="30" t="s">
        <v>115</v>
      </c>
      <c r="F3372" s="29" t="s">
        <v>130</v>
      </c>
      <c r="G3372" s="32">
        <v>21.95</v>
      </c>
      <c r="H3372" s="22">
        <v>44440</v>
      </c>
      <c r="I3372" s="23">
        <v>44454</v>
      </c>
      <c r="J3372">
        <f t="shared" si="312"/>
        <v>15</v>
      </c>
      <c r="K3372" s="2">
        <f t="shared" si="313"/>
        <v>44447</v>
      </c>
      <c r="L3372" s="9">
        <f t="shared" si="314"/>
        <v>15</v>
      </c>
      <c r="M3372" s="2">
        <f t="shared" si="315"/>
        <v>44447</v>
      </c>
      <c r="N3372" s="22">
        <v>44454</v>
      </c>
      <c r="O3372" s="22">
        <v>44459</v>
      </c>
      <c r="P3372" s="22">
        <v>44456.5</v>
      </c>
      <c r="Q3372">
        <f t="shared" si="316"/>
        <v>9.5</v>
      </c>
      <c r="R3372" s="33">
        <f t="shared" si="317"/>
        <v>208.52500000000001</v>
      </c>
    </row>
    <row r="3373" spans="1:18" x14ac:dyDescent="0.35">
      <c r="A3373" t="s">
        <v>396</v>
      </c>
      <c r="B3373" s="29" t="s">
        <v>313</v>
      </c>
      <c r="C3373" s="22">
        <v>44454</v>
      </c>
      <c r="D3373" s="30" t="s">
        <v>110</v>
      </c>
      <c r="E3373" s="30" t="s">
        <v>111</v>
      </c>
      <c r="F3373" s="29" t="s">
        <v>130</v>
      </c>
      <c r="G3373" s="32">
        <v>99.37</v>
      </c>
      <c r="H3373" s="22">
        <v>44440</v>
      </c>
      <c r="I3373" s="23">
        <v>44454</v>
      </c>
      <c r="J3373">
        <f t="shared" si="312"/>
        <v>15</v>
      </c>
      <c r="K3373" s="2">
        <f t="shared" si="313"/>
        <v>44447</v>
      </c>
      <c r="L3373" s="9">
        <f t="shared" si="314"/>
        <v>15</v>
      </c>
      <c r="M3373" s="2">
        <f t="shared" si="315"/>
        <v>44447</v>
      </c>
      <c r="N3373" s="22">
        <v>44454</v>
      </c>
      <c r="O3373" s="22">
        <v>44459</v>
      </c>
      <c r="P3373" s="22">
        <v>44456.5</v>
      </c>
      <c r="Q3373">
        <f t="shared" si="316"/>
        <v>9.5</v>
      </c>
      <c r="R3373" s="33">
        <f t="shared" si="317"/>
        <v>944.0150000000001</v>
      </c>
    </row>
    <row r="3374" spans="1:18" x14ac:dyDescent="0.35">
      <c r="A3374" t="s">
        <v>396</v>
      </c>
      <c r="B3374" s="29" t="s">
        <v>313</v>
      </c>
      <c r="C3374" s="22">
        <v>44454</v>
      </c>
      <c r="D3374" s="30" t="s">
        <v>99</v>
      </c>
      <c r="E3374" s="30" t="s">
        <v>100</v>
      </c>
      <c r="F3374" s="29" t="s">
        <v>318</v>
      </c>
      <c r="G3374" s="32">
        <v>1282.81</v>
      </c>
      <c r="H3374" s="22">
        <v>44440</v>
      </c>
      <c r="I3374" s="23">
        <v>44454</v>
      </c>
      <c r="J3374">
        <f t="shared" si="312"/>
        <v>15</v>
      </c>
      <c r="K3374" s="2">
        <f t="shared" si="313"/>
        <v>44447</v>
      </c>
      <c r="L3374" s="9">
        <f t="shared" si="314"/>
        <v>15</v>
      </c>
      <c r="M3374" s="2">
        <f t="shared" si="315"/>
        <v>44447</v>
      </c>
      <c r="N3374" s="22">
        <v>44454</v>
      </c>
      <c r="O3374" s="22">
        <v>44459</v>
      </c>
      <c r="P3374" s="22">
        <v>44456.5</v>
      </c>
      <c r="Q3374">
        <f t="shared" si="316"/>
        <v>9.5</v>
      </c>
      <c r="R3374" s="33">
        <f t="shared" si="317"/>
        <v>12186.695</v>
      </c>
    </row>
    <row r="3375" spans="1:18" x14ac:dyDescent="0.35">
      <c r="A3375" t="s">
        <v>396</v>
      </c>
      <c r="B3375" s="29" t="s">
        <v>313</v>
      </c>
      <c r="C3375" s="22">
        <v>44454</v>
      </c>
      <c r="D3375" s="30" t="s">
        <v>114</v>
      </c>
      <c r="E3375" s="30" t="s">
        <v>115</v>
      </c>
      <c r="F3375" s="29" t="s">
        <v>383</v>
      </c>
      <c r="G3375" s="32">
        <v>237.84</v>
      </c>
      <c r="H3375" s="22">
        <v>44440</v>
      </c>
      <c r="I3375" s="23">
        <v>44454</v>
      </c>
      <c r="J3375">
        <f t="shared" si="312"/>
        <v>15</v>
      </c>
      <c r="K3375" s="2">
        <f t="shared" si="313"/>
        <v>44447</v>
      </c>
      <c r="L3375" s="9">
        <f t="shared" si="314"/>
        <v>15</v>
      </c>
      <c r="M3375" s="2">
        <f t="shared" si="315"/>
        <v>44447</v>
      </c>
      <c r="N3375" s="22">
        <v>44454</v>
      </c>
      <c r="O3375" s="22">
        <v>44459</v>
      </c>
      <c r="P3375" s="22">
        <v>44456.5</v>
      </c>
      <c r="Q3375">
        <f t="shared" si="316"/>
        <v>9.5</v>
      </c>
      <c r="R3375" s="33">
        <f t="shared" si="317"/>
        <v>2259.48</v>
      </c>
    </row>
    <row r="3376" spans="1:18" x14ac:dyDescent="0.35">
      <c r="A3376" t="s">
        <v>396</v>
      </c>
      <c r="B3376" s="29" t="s">
        <v>313</v>
      </c>
      <c r="C3376" s="22">
        <v>44454</v>
      </c>
      <c r="D3376" s="30" t="s">
        <v>391</v>
      </c>
      <c r="E3376" s="30" t="s">
        <v>392</v>
      </c>
      <c r="F3376" s="29" t="s">
        <v>393</v>
      </c>
      <c r="G3376" s="32">
        <v>35.76</v>
      </c>
      <c r="H3376" s="22">
        <v>44440</v>
      </c>
      <c r="I3376" s="23">
        <v>44454</v>
      </c>
      <c r="J3376">
        <f t="shared" si="312"/>
        <v>15</v>
      </c>
      <c r="K3376" s="2">
        <f t="shared" si="313"/>
        <v>44447</v>
      </c>
      <c r="L3376" s="9">
        <f t="shared" si="314"/>
        <v>15</v>
      </c>
      <c r="M3376" s="2">
        <f t="shared" si="315"/>
        <v>44447</v>
      </c>
      <c r="N3376" s="22">
        <v>44454</v>
      </c>
      <c r="O3376" s="22">
        <v>44459</v>
      </c>
      <c r="P3376" s="22">
        <v>44456.5</v>
      </c>
      <c r="Q3376">
        <f t="shared" si="316"/>
        <v>9.5</v>
      </c>
      <c r="R3376" s="33">
        <f t="shared" si="317"/>
        <v>339.71999999999997</v>
      </c>
    </row>
    <row r="3377" spans="1:18" x14ac:dyDescent="0.35">
      <c r="A3377" t="s">
        <v>396</v>
      </c>
      <c r="B3377" s="29" t="s">
        <v>313</v>
      </c>
      <c r="C3377" s="22">
        <v>44454</v>
      </c>
      <c r="D3377" s="30" t="s">
        <v>114</v>
      </c>
      <c r="E3377" s="30" t="s">
        <v>115</v>
      </c>
      <c r="F3377" s="29" t="s">
        <v>132</v>
      </c>
      <c r="G3377" s="32">
        <v>127.05</v>
      </c>
      <c r="H3377" s="22">
        <v>44440</v>
      </c>
      <c r="I3377" s="23">
        <v>44454</v>
      </c>
      <c r="J3377">
        <f t="shared" si="312"/>
        <v>15</v>
      </c>
      <c r="K3377" s="2">
        <f t="shared" si="313"/>
        <v>44447</v>
      </c>
      <c r="L3377" s="9">
        <f t="shared" si="314"/>
        <v>15</v>
      </c>
      <c r="M3377" s="2">
        <f t="shared" si="315"/>
        <v>44447</v>
      </c>
      <c r="N3377" s="22">
        <v>44454</v>
      </c>
      <c r="O3377" s="22">
        <v>44459</v>
      </c>
      <c r="P3377" s="22">
        <v>44456.5</v>
      </c>
      <c r="Q3377">
        <f t="shared" si="316"/>
        <v>9.5</v>
      </c>
      <c r="R3377" s="33">
        <f t="shared" si="317"/>
        <v>1206.9749999999999</v>
      </c>
    </row>
    <row r="3378" spans="1:18" x14ac:dyDescent="0.35">
      <c r="A3378" t="s">
        <v>396</v>
      </c>
      <c r="B3378" s="29" t="s">
        <v>313</v>
      </c>
      <c r="C3378" s="22">
        <v>44454</v>
      </c>
      <c r="D3378" s="30" t="s">
        <v>99</v>
      </c>
      <c r="E3378" s="30" t="s">
        <v>100</v>
      </c>
      <c r="F3378" s="29" t="s">
        <v>316</v>
      </c>
      <c r="G3378" s="32">
        <v>676.7600000000001</v>
      </c>
      <c r="H3378" s="22">
        <v>44440</v>
      </c>
      <c r="I3378" s="23">
        <v>44454</v>
      </c>
      <c r="J3378">
        <f t="shared" si="312"/>
        <v>15</v>
      </c>
      <c r="K3378" s="2">
        <f t="shared" si="313"/>
        <v>44447</v>
      </c>
      <c r="L3378" s="9">
        <f t="shared" si="314"/>
        <v>15</v>
      </c>
      <c r="M3378" s="2">
        <f t="shared" si="315"/>
        <v>44447</v>
      </c>
      <c r="N3378" s="22">
        <v>44454</v>
      </c>
      <c r="O3378" s="22">
        <v>44459</v>
      </c>
      <c r="P3378" s="22">
        <v>44456.5</v>
      </c>
      <c r="Q3378">
        <f t="shared" si="316"/>
        <v>9.5</v>
      </c>
      <c r="R3378" s="33">
        <f t="shared" si="317"/>
        <v>6429.2200000000012</v>
      </c>
    </row>
    <row r="3379" spans="1:18" x14ac:dyDescent="0.35">
      <c r="A3379" t="s">
        <v>396</v>
      </c>
      <c r="B3379" s="29" t="s">
        <v>313</v>
      </c>
      <c r="C3379" s="22">
        <v>44454</v>
      </c>
      <c r="D3379" s="30" t="s">
        <v>114</v>
      </c>
      <c r="E3379" s="30" t="s">
        <v>115</v>
      </c>
      <c r="F3379" s="29" t="s">
        <v>133</v>
      </c>
      <c r="G3379" s="32">
        <v>12.37</v>
      </c>
      <c r="H3379" s="22">
        <v>44440</v>
      </c>
      <c r="I3379" s="23">
        <v>44454</v>
      </c>
      <c r="J3379">
        <f t="shared" si="312"/>
        <v>15</v>
      </c>
      <c r="K3379" s="2">
        <f t="shared" si="313"/>
        <v>44447</v>
      </c>
      <c r="L3379" s="9">
        <f t="shared" si="314"/>
        <v>15</v>
      </c>
      <c r="M3379" s="2">
        <f t="shared" si="315"/>
        <v>44447</v>
      </c>
      <c r="N3379" s="22">
        <v>44454</v>
      </c>
      <c r="O3379" s="22">
        <v>44459</v>
      </c>
      <c r="P3379" s="22">
        <v>44456.5</v>
      </c>
      <c r="Q3379">
        <f t="shared" si="316"/>
        <v>9.5</v>
      </c>
      <c r="R3379" s="33">
        <f t="shared" si="317"/>
        <v>117.51499999999999</v>
      </c>
    </row>
    <row r="3380" spans="1:18" x14ac:dyDescent="0.35">
      <c r="A3380" t="s">
        <v>396</v>
      </c>
      <c r="B3380" s="29" t="s">
        <v>313</v>
      </c>
      <c r="C3380" s="22">
        <v>44454</v>
      </c>
      <c r="D3380" s="30" t="s">
        <v>110</v>
      </c>
      <c r="E3380" s="30" t="s">
        <v>111</v>
      </c>
      <c r="F3380" s="29" t="s">
        <v>134</v>
      </c>
      <c r="G3380" s="32">
        <v>137.45999999999998</v>
      </c>
      <c r="H3380" s="22">
        <v>44440</v>
      </c>
      <c r="I3380" s="23">
        <v>44454</v>
      </c>
      <c r="J3380">
        <f t="shared" si="312"/>
        <v>15</v>
      </c>
      <c r="K3380" s="2">
        <f t="shared" si="313"/>
        <v>44447</v>
      </c>
      <c r="L3380" s="9">
        <f t="shared" si="314"/>
        <v>15</v>
      </c>
      <c r="M3380" s="2">
        <f t="shared" si="315"/>
        <v>44447</v>
      </c>
      <c r="N3380" s="22">
        <v>44454</v>
      </c>
      <c r="O3380" s="22">
        <v>44459</v>
      </c>
      <c r="P3380" s="22">
        <v>44456.5</v>
      </c>
      <c r="Q3380">
        <f t="shared" si="316"/>
        <v>9.5</v>
      </c>
      <c r="R3380" s="33">
        <f t="shared" si="317"/>
        <v>1305.8699999999999</v>
      </c>
    </row>
    <row r="3381" spans="1:18" x14ac:dyDescent="0.35">
      <c r="A3381" t="s">
        <v>396</v>
      </c>
      <c r="B3381" s="29" t="s">
        <v>313</v>
      </c>
      <c r="C3381" s="22">
        <v>44454</v>
      </c>
      <c r="D3381" s="30" t="s">
        <v>114</v>
      </c>
      <c r="E3381" s="30" t="s">
        <v>115</v>
      </c>
      <c r="F3381" s="29" t="s">
        <v>136</v>
      </c>
      <c r="G3381" s="32">
        <v>92.98</v>
      </c>
      <c r="H3381" s="22">
        <v>44440</v>
      </c>
      <c r="I3381" s="23">
        <v>44454</v>
      </c>
      <c r="J3381">
        <f t="shared" si="312"/>
        <v>15</v>
      </c>
      <c r="K3381" s="2">
        <f t="shared" si="313"/>
        <v>44447</v>
      </c>
      <c r="L3381" s="9">
        <f t="shared" si="314"/>
        <v>15</v>
      </c>
      <c r="M3381" s="2">
        <f t="shared" si="315"/>
        <v>44447</v>
      </c>
      <c r="N3381" s="22">
        <v>44454</v>
      </c>
      <c r="O3381" s="22">
        <v>44459</v>
      </c>
      <c r="P3381" s="22">
        <v>44456.5</v>
      </c>
      <c r="Q3381">
        <f t="shared" si="316"/>
        <v>9.5</v>
      </c>
      <c r="R3381" s="33">
        <f t="shared" si="317"/>
        <v>883.31000000000006</v>
      </c>
    </row>
    <row r="3382" spans="1:18" x14ac:dyDescent="0.35">
      <c r="A3382" t="s">
        <v>396</v>
      </c>
      <c r="B3382" s="29" t="s">
        <v>313</v>
      </c>
      <c r="C3382" s="22">
        <v>44454</v>
      </c>
      <c r="D3382" s="30" t="s">
        <v>110</v>
      </c>
      <c r="E3382" s="30" t="s">
        <v>111</v>
      </c>
      <c r="F3382" s="29" t="s">
        <v>136</v>
      </c>
      <c r="G3382" s="32">
        <v>117.28</v>
      </c>
      <c r="H3382" s="22">
        <v>44440</v>
      </c>
      <c r="I3382" s="23">
        <v>44454</v>
      </c>
      <c r="J3382">
        <f t="shared" si="312"/>
        <v>15</v>
      </c>
      <c r="K3382" s="2">
        <f t="shared" si="313"/>
        <v>44447</v>
      </c>
      <c r="L3382" s="9">
        <f t="shared" si="314"/>
        <v>15</v>
      </c>
      <c r="M3382" s="2">
        <f t="shared" si="315"/>
        <v>44447</v>
      </c>
      <c r="N3382" s="22">
        <v>44454</v>
      </c>
      <c r="O3382" s="22">
        <v>44459</v>
      </c>
      <c r="P3382" s="22">
        <v>44456.5</v>
      </c>
      <c r="Q3382">
        <f t="shared" si="316"/>
        <v>9.5</v>
      </c>
      <c r="R3382" s="33">
        <f t="shared" si="317"/>
        <v>1114.1600000000001</v>
      </c>
    </row>
    <row r="3383" spans="1:18" x14ac:dyDescent="0.35">
      <c r="A3383" t="s">
        <v>396</v>
      </c>
      <c r="B3383" s="29" t="s">
        <v>313</v>
      </c>
      <c r="C3383" s="22">
        <v>44454</v>
      </c>
      <c r="D3383" s="30" t="s">
        <v>110</v>
      </c>
      <c r="E3383" s="30" t="s">
        <v>111</v>
      </c>
      <c r="F3383" s="29" t="s">
        <v>137</v>
      </c>
      <c r="G3383" s="32">
        <v>523</v>
      </c>
      <c r="H3383" s="22">
        <v>44440</v>
      </c>
      <c r="I3383" s="23">
        <v>44454</v>
      </c>
      <c r="J3383">
        <f t="shared" si="312"/>
        <v>15</v>
      </c>
      <c r="K3383" s="2">
        <f t="shared" si="313"/>
        <v>44447</v>
      </c>
      <c r="L3383" s="9">
        <f t="shared" si="314"/>
        <v>15</v>
      </c>
      <c r="M3383" s="2">
        <f t="shared" si="315"/>
        <v>44447</v>
      </c>
      <c r="N3383" s="22">
        <v>44454</v>
      </c>
      <c r="O3383" s="22">
        <v>44459</v>
      </c>
      <c r="P3383" s="22">
        <v>44456.5</v>
      </c>
      <c r="Q3383">
        <f t="shared" si="316"/>
        <v>9.5</v>
      </c>
      <c r="R3383" s="33">
        <f t="shared" si="317"/>
        <v>4968.5</v>
      </c>
    </row>
    <row r="3384" spans="1:18" x14ac:dyDescent="0.35">
      <c r="A3384" t="s">
        <v>396</v>
      </c>
      <c r="B3384" s="29" t="s">
        <v>313</v>
      </c>
      <c r="C3384" s="22">
        <v>44454</v>
      </c>
      <c r="D3384" s="30" t="s">
        <v>114</v>
      </c>
      <c r="E3384" s="30" t="s">
        <v>115</v>
      </c>
      <c r="F3384" s="29" t="s">
        <v>317</v>
      </c>
      <c r="G3384" s="32">
        <v>27.26</v>
      </c>
      <c r="H3384" s="22">
        <v>44440</v>
      </c>
      <c r="I3384" s="23">
        <v>44454</v>
      </c>
      <c r="J3384">
        <f t="shared" ref="J3384:J3447" si="318">I3384-H3384+1</f>
        <v>15</v>
      </c>
      <c r="K3384" s="2">
        <f t="shared" ref="K3384:K3447" si="319">(H3384+I3384)/2</f>
        <v>44447</v>
      </c>
      <c r="L3384" s="9">
        <f t="shared" si="314"/>
        <v>15</v>
      </c>
      <c r="M3384" s="2">
        <f t="shared" si="315"/>
        <v>44447</v>
      </c>
      <c r="N3384" s="22">
        <v>44454</v>
      </c>
      <c r="O3384" s="22">
        <v>44459</v>
      </c>
      <c r="P3384" s="22">
        <v>44456.5</v>
      </c>
      <c r="Q3384">
        <f t="shared" si="316"/>
        <v>9.5</v>
      </c>
      <c r="R3384" s="33">
        <f t="shared" si="317"/>
        <v>258.97000000000003</v>
      </c>
    </row>
    <row r="3385" spans="1:18" x14ac:dyDescent="0.35">
      <c r="A3385" t="s">
        <v>396</v>
      </c>
      <c r="B3385" s="29" t="s">
        <v>313</v>
      </c>
      <c r="C3385" s="22">
        <v>44454</v>
      </c>
      <c r="D3385" s="30" t="s">
        <v>114</v>
      </c>
      <c r="E3385" s="30" t="s">
        <v>115</v>
      </c>
      <c r="F3385" s="29" t="s">
        <v>141</v>
      </c>
      <c r="G3385" s="32">
        <v>264.37</v>
      </c>
      <c r="H3385" s="22">
        <v>44440</v>
      </c>
      <c r="I3385" s="23">
        <v>44454</v>
      </c>
      <c r="J3385">
        <f t="shared" si="318"/>
        <v>15</v>
      </c>
      <c r="K3385" s="2">
        <f t="shared" si="319"/>
        <v>44447</v>
      </c>
      <c r="L3385" s="9">
        <f t="shared" si="314"/>
        <v>15</v>
      </c>
      <c r="M3385" s="2">
        <f t="shared" si="315"/>
        <v>44447</v>
      </c>
      <c r="N3385" s="22">
        <v>44454</v>
      </c>
      <c r="O3385" s="22">
        <v>44459</v>
      </c>
      <c r="P3385" s="22">
        <v>44456.5</v>
      </c>
      <c r="Q3385">
        <f t="shared" si="316"/>
        <v>9.5</v>
      </c>
      <c r="R3385" s="33">
        <f t="shared" si="317"/>
        <v>2511.5149999999999</v>
      </c>
    </row>
    <row r="3386" spans="1:18" x14ac:dyDescent="0.35">
      <c r="A3386" t="s">
        <v>396</v>
      </c>
      <c r="B3386" s="29" t="s">
        <v>313</v>
      </c>
      <c r="C3386" s="22">
        <v>44454</v>
      </c>
      <c r="D3386" s="30" t="s">
        <v>110</v>
      </c>
      <c r="E3386" s="30" t="s">
        <v>111</v>
      </c>
      <c r="F3386" s="29" t="s">
        <v>141</v>
      </c>
      <c r="G3386" s="32">
        <v>27.26</v>
      </c>
      <c r="H3386" s="22">
        <v>44440</v>
      </c>
      <c r="I3386" s="23">
        <v>44454</v>
      </c>
      <c r="J3386">
        <f t="shared" si="318"/>
        <v>15</v>
      </c>
      <c r="K3386" s="2">
        <f t="shared" si="319"/>
        <v>44447</v>
      </c>
      <c r="L3386" s="9">
        <f t="shared" si="314"/>
        <v>15</v>
      </c>
      <c r="M3386" s="2">
        <f t="shared" si="315"/>
        <v>44447</v>
      </c>
      <c r="N3386" s="22">
        <v>44454</v>
      </c>
      <c r="O3386" s="22">
        <v>44459</v>
      </c>
      <c r="P3386" s="22">
        <v>44456.5</v>
      </c>
      <c r="Q3386">
        <f t="shared" si="316"/>
        <v>9.5</v>
      </c>
      <c r="R3386" s="33">
        <f t="shared" si="317"/>
        <v>258.97000000000003</v>
      </c>
    </row>
    <row r="3387" spans="1:18" x14ac:dyDescent="0.35">
      <c r="A3387" t="s">
        <v>396</v>
      </c>
      <c r="B3387" s="29" t="s">
        <v>313</v>
      </c>
      <c r="C3387" s="22">
        <v>44454</v>
      </c>
      <c r="D3387" s="30" t="s">
        <v>99</v>
      </c>
      <c r="E3387" s="30" t="s">
        <v>100</v>
      </c>
      <c r="F3387" s="29" t="s">
        <v>319</v>
      </c>
      <c r="G3387" s="32">
        <v>1092.95</v>
      </c>
      <c r="H3387" s="22">
        <v>44440</v>
      </c>
      <c r="I3387" s="23">
        <v>44454</v>
      </c>
      <c r="J3387">
        <f t="shared" si="318"/>
        <v>15</v>
      </c>
      <c r="K3387" s="2">
        <f t="shared" si="319"/>
        <v>44447</v>
      </c>
      <c r="L3387" s="9">
        <f t="shared" si="314"/>
        <v>15</v>
      </c>
      <c r="M3387" s="2">
        <f t="shared" si="315"/>
        <v>44447</v>
      </c>
      <c r="N3387" s="22">
        <v>44454</v>
      </c>
      <c r="O3387" s="22">
        <v>44461</v>
      </c>
      <c r="P3387" s="22">
        <v>44460.5</v>
      </c>
      <c r="Q3387">
        <f t="shared" si="316"/>
        <v>13.5</v>
      </c>
      <c r="R3387" s="33">
        <f t="shared" si="317"/>
        <v>14754.825000000001</v>
      </c>
    </row>
    <row r="3388" spans="1:18" x14ac:dyDescent="0.35">
      <c r="A3388" t="s">
        <v>396</v>
      </c>
      <c r="B3388" s="29" t="s">
        <v>313</v>
      </c>
      <c r="C3388" s="22">
        <v>44454</v>
      </c>
      <c r="D3388" s="30" t="s">
        <v>99</v>
      </c>
      <c r="E3388" s="30" t="s">
        <v>100</v>
      </c>
      <c r="F3388" s="29" t="s">
        <v>344</v>
      </c>
      <c r="G3388" s="32">
        <v>511.71</v>
      </c>
      <c r="H3388" s="22">
        <v>44440</v>
      </c>
      <c r="I3388" s="23">
        <v>44454</v>
      </c>
      <c r="J3388">
        <f t="shared" si="318"/>
        <v>15</v>
      </c>
      <c r="K3388" s="2">
        <f t="shared" si="319"/>
        <v>44447</v>
      </c>
      <c r="L3388" s="9">
        <f t="shared" si="314"/>
        <v>15</v>
      </c>
      <c r="M3388" s="2">
        <f t="shared" si="315"/>
        <v>44447</v>
      </c>
      <c r="N3388" s="22">
        <v>44454</v>
      </c>
      <c r="O3388" s="22">
        <v>44461</v>
      </c>
      <c r="P3388" s="22">
        <v>44460.5</v>
      </c>
      <c r="Q3388">
        <f t="shared" si="316"/>
        <v>13.5</v>
      </c>
      <c r="R3388" s="33">
        <f t="shared" si="317"/>
        <v>6908.085</v>
      </c>
    </row>
    <row r="3389" spans="1:18" x14ac:dyDescent="0.35">
      <c r="A3389" t="s">
        <v>396</v>
      </c>
      <c r="B3389" s="29" t="s">
        <v>313</v>
      </c>
      <c r="C3389" s="22">
        <v>44454</v>
      </c>
      <c r="D3389" s="30" t="s">
        <v>107</v>
      </c>
      <c r="E3389" s="30" t="s">
        <v>108</v>
      </c>
      <c r="F3389" s="29" t="s">
        <v>138</v>
      </c>
      <c r="G3389" s="32">
        <v>2624.92</v>
      </c>
      <c r="H3389" s="22">
        <v>44440</v>
      </c>
      <c r="I3389" s="23">
        <v>44454</v>
      </c>
      <c r="J3389">
        <f t="shared" si="318"/>
        <v>15</v>
      </c>
      <c r="K3389" s="2">
        <f t="shared" si="319"/>
        <v>44447</v>
      </c>
      <c r="L3389" s="9">
        <f t="shared" si="314"/>
        <v>15</v>
      </c>
      <c r="M3389" s="2">
        <f t="shared" si="315"/>
        <v>44447</v>
      </c>
      <c r="N3389" s="22">
        <v>44454</v>
      </c>
      <c r="O3389" s="22">
        <v>44461</v>
      </c>
      <c r="P3389" s="22">
        <v>44460.5</v>
      </c>
      <c r="Q3389">
        <f t="shared" si="316"/>
        <v>13.5</v>
      </c>
      <c r="R3389" s="33">
        <f t="shared" si="317"/>
        <v>35436.42</v>
      </c>
    </row>
    <row r="3390" spans="1:18" x14ac:dyDescent="0.35">
      <c r="A3390" t="s">
        <v>396</v>
      </c>
      <c r="B3390" s="29" t="s">
        <v>313</v>
      </c>
      <c r="C3390" s="22">
        <v>44454</v>
      </c>
      <c r="D3390" s="30" t="s">
        <v>99</v>
      </c>
      <c r="E3390" s="30" t="s">
        <v>100</v>
      </c>
      <c r="F3390" s="29" t="s">
        <v>138</v>
      </c>
      <c r="G3390" s="32">
        <v>504.50000000000006</v>
      </c>
      <c r="H3390" s="22">
        <v>44440</v>
      </c>
      <c r="I3390" s="23">
        <v>44454</v>
      </c>
      <c r="J3390">
        <f t="shared" si="318"/>
        <v>15</v>
      </c>
      <c r="K3390" s="2">
        <f t="shared" si="319"/>
        <v>44447</v>
      </c>
      <c r="L3390" s="9">
        <f t="shared" si="314"/>
        <v>15</v>
      </c>
      <c r="M3390" s="2">
        <f t="shared" si="315"/>
        <v>44447</v>
      </c>
      <c r="N3390" s="22">
        <v>44454</v>
      </c>
      <c r="O3390" s="22">
        <v>44461</v>
      </c>
      <c r="P3390" s="22">
        <v>44460.5</v>
      </c>
      <c r="Q3390">
        <f t="shared" si="316"/>
        <v>13.5</v>
      </c>
      <c r="R3390" s="33">
        <f t="shared" si="317"/>
        <v>6810.7500000000009</v>
      </c>
    </row>
    <row r="3391" spans="1:18" x14ac:dyDescent="0.35">
      <c r="A3391" t="s">
        <v>396</v>
      </c>
      <c r="B3391" s="29" t="s">
        <v>313</v>
      </c>
      <c r="C3391" s="22">
        <v>44454</v>
      </c>
      <c r="D3391" s="30" t="s">
        <v>107</v>
      </c>
      <c r="E3391" s="30" t="s">
        <v>108</v>
      </c>
      <c r="F3391" s="29" t="s">
        <v>142</v>
      </c>
      <c r="G3391" s="32">
        <v>29356.260000000013</v>
      </c>
      <c r="H3391" s="22">
        <v>44440</v>
      </c>
      <c r="I3391" s="23">
        <v>44454</v>
      </c>
      <c r="J3391">
        <f t="shared" si="318"/>
        <v>15</v>
      </c>
      <c r="K3391" s="2">
        <f t="shared" si="319"/>
        <v>44447</v>
      </c>
      <c r="L3391" s="9">
        <f t="shared" si="314"/>
        <v>15</v>
      </c>
      <c r="M3391" s="2">
        <f t="shared" si="315"/>
        <v>44447</v>
      </c>
      <c r="N3391" s="22">
        <v>44454</v>
      </c>
      <c r="O3391" s="22">
        <v>44466</v>
      </c>
      <c r="P3391" s="22">
        <v>44463.5</v>
      </c>
      <c r="Q3391">
        <f t="shared" si="316"/>
        <v>16.5</v>
      </c>
      <c r="R3391" s="33">
        <f t="shared" si="317"/>
        <v>484378.29000000021</v>
      </c>
    </row>
    <row r="3392" spans="1:18" x14ac:dyDescent="0.35">
      <c r="A3392" t="s">
        <v>396</v>
      </c>
      <c r="B3392" s="29" t="s">
        <v>313</v>
      </c>
      <c r="C3392" s="22">
        <v>44454</v>
      </c>
      <c r="D3392" s="30" t="s">
        <v>99</v>
      </c>
      <c r="E3392" s="30" t="s">
        <v>100</v>
      </c>
      <c r="F3392" s="29" t="s">
        <v>142</v>
      </c>
      <c r="G3392" s="32">
        <v>20478.449999999993</v>
      </c>
      <c r="H3392" s="22">
        <v>44440</v>
      </c>
      <c r="I3392" s="23">
        <v>44454</v>
      </c>
      <c r="J3392">
        <f t="shared" si="318"/>
        <v>15</v>
      </c>
      <c r="K3392" s="2">
        <f t="shared" si="319"/>
        <v>44447</v>
      </c>
      <c r="L3392" s="9">
        <f t="shared" si="314"/>
        <v>15</v>
      </c>
      <c r="M3392" s="2">
        <f t="shared" si="315"/>
        <v>44447</v>
      </c>
      <c r="N3392" s="22">
        <v>44454</v>
      </c>
      <c r="O3392" s="22">
        <v>44466</v>
      </c>
      <c r="P3392" s="22">
        <v>44463.5</v>
      </c>
      <c r="Q3392">
        <f t="shared" si="316"/>
        <v>16.5</v>
      </c>
      <c r="R3392" s="33">
        <f t="shared" si="317"/>
        <v>337894.42499999987</v>
      </c>
    </row>
    <row r="3393" spans="1:18" x14ac:dyDescent="0.35">
      <c r="A3393" t="s">
        <v>396</v>
      </c>
      <c r="B3393" s="29" t="s">
        <v>313</v>
      </c>
      <c r="C3393" s="22">
        <v>44454</v>
      </c>
      <c r="D3393" s="30" t="s">
        <v>99</v>
      </c>
      <c r="E3393" s="30" t="s">
        <v>100</v>
      </c>
      <c r="F3393" s="29" t="s">
        <v>387</v>
      </c>
      <c r="G3393" s="32">
        <v>110</v>
      </c>
      <c r="H3393" s="22">
        <v>44440</v>
      </c>
      <c r="I3393" s="23">
        <v>44454</v>
      </c>
      <c r="J3393">
        <f t="shared" si="318"/>
        <v>15</v>
      </c>
      <c r="K3393" s="2">
        <f t="shared" si="319"/>
        <v>44447</v>
      </c>
      <c r="L3393" s="9">
        <f t="shared" si="314"/>
        <v>15</v>
      </c>
      <c r="M3393" s="2">
        <f t="shared" si="315"/>
        <v>44447</v>
      </c>
      <c r="N3393" s="22">
        <v>44454</v>
      </c>
      <c r="O3393" s="22">
        <v>44476</v>
      </c>
      <c r="P3393" s="22">
        <v>44475.5</v>
      </c>
      <c r="Q3393">
        <f t="shared" si="316"/>
        <v>28.5</v>
      </c>
      <c r="R3393" s="33">
        <f t="shared" si="317"/>
        <v>3135</v>
      </c>
    </row>
    <row r="3394" spans="1:18" x14ac:dyDescent="0.35">
      <c r="A3394" t="s">
        <v>396</v>
      </c>
      <c r="B3394" s="29" t="s">
        <v>313</v>
      </c>
      <c r="C3394" s="22">
        <v>44454</v>
      </c>
      <c r="D3394" s="30" t="s">
        <v>148</v>
      </c>
      <c r="E3394" s="30" t="s">
        <v>149</v>
      </c>
      <c r="F3394" s="29" t="s">
        <v>151</v>
      </c>
      <c r="G3394" s="32">
        <v>152.95000000000002</v>
      </c>
      <c r="H3394" s="22">
        <v>44440</v>
      </c>
      <c r="I3394" s="23">
        <v>44454</v>
      </c>
      <c r="J3394">
        <f t="shared" si="318"/>
        <v>15</v>
      </c>
      <c r="K3394" s="2">
        <f t="shared" si="319"/>
        <v>44447</v>
      </c>
      <c r="L3394" s="9">
        <f t="shared" si="314"/>
        <v>15</v>
      </c>
      <c r="M3394" s="2">
        <f t="shared" si="315"/>
        <v>44447</v>
      </c>
      <c r="N3394" s="22">
        <v>44454</v>
      </c>
      <c r="O3394" s="22">
        <v>44484</v>
      </c>
      <c r="P3394" s="22">
        <v>44483.5</v>
      </c>
      <c r="Q3394">
        <f t="shared" si="316"/>
        <v>36.5</v>
      </c>
      <c r="R3394" s="33">
        <f t="shared" si="317"/>
        <v>5582.6750000000002</v>
      </c>
    </row>
    <row r="3395" spans="1:18" x14ac:dyDescent="0.35">
      <c r="A3395" t="s">
        <v>396</v>
      </c>
      <c r="B3395" s="29" t="s">
        <v>313</v>
      </c>
      <c r="C3395" s="22">
        <v>44454</v>
      </c>
      <c r="D3395" s="30" t="s">
        <v>110</v>
      </c>
      <c r="E3395" s="30" t="s">
        <v>111</v>
      </c>
      <c r="F3395" s="29" t="s">
        <v>153</v>
      </c>
      <c r="G3395" s="32">
        <v>491.9</v>
      </c>
      <c r="H3395" s="22">
        <v>44440</v>
      </c>
      <c r="I3395" s="23">
        <v>44454</v>
      </c>
      <c r="J3395">
        <f t="shared" si="318"/>
        <v>15</v>
      </c>
      <c r="K3395" s="2">
        <f t="shared" si="319"/>
        <v>44447</v>
      </c>
      <c r="L3395" s="9">
        <f t="shared" si="314"/>
        <v>15</v>
      </c>
      <c r="M3395" s="2">
        <f t="shared" si="315"/>
        <v>44447</v>
      </c>
      <c r="N3395" s="22">
        <v>44454</v>
      </c>
      <c r="O3395" s="22">
        <v>44484</v>
      </c>
      <c r="P3395" s="22">
        <v>44483.5</v>
      </c>
      <c r="Q3395">
        <f t="shared" si="316"/>
        <v>36.5</v>
      </c>
      <c r="R3395" s="33">
        <f t="shared" si="317"/>
        <v>17954.349999999999</v>
      </c>
    </row>
    <row r="3396" spans="1:18" x14ac:dyDescent="0.35">
      <c r="A3396" t="s">
        <v>396</v>
      </c>
      <c r="B3396" s="29" t="s">
        <v>313</v>
      </c>
      <c r="C3396" s="22">
        <v>44454</v>
      </c>
      <c r="D3396" s="30" t="s">
        <v>148</v>
      </c>
      <c r="E3396" s="30" t="s">
        <v>149</v>
      </c>
      <c r="F3396" s="29" t="s">
        <v>298</v>
      </c>
      <c r="G3396" s="32">
        <v>30</v>
      </c>
      <c r="H3396" s="22">
        <v>44440</v>
      </c>
      <c r="I3396" s="23">
        <v>44454</v>
      </c>
      <c r="J3396">
        <f t="shared" si="318"/>
        <v>15</v>
      </c>
      <c r="K3396" s="2">
        <f t="shared" si="319"/>
        <v>44447</v>
      </c>
      <c r="L3396" s="9">
        <f t="shared" si="314"/>
        <v>15</v>
      </c>
      <c r="M3396" s="2">
        <f t="shared" si="315"/>
        <v>44447</v>
      </c>
      <c r="N3396" s="22">
        <v>44454</v>
      </c>
      <c r="O3396" s="22">
        <v>44484</v>
      </c>
      <c r="P3396" s="22">
        <v>44483.5</v>
      </c>
      <c r="Q3396">
        <f t="shared" si="316"/>
        <v>36.5</v>
      </c>
      <c r="R3396" s="33">
        <f t="shared" si="317"/>
        <v>1095</v>
      </c>
    </row>
    <row r="3397" spans="1:18" x14ac:dyDescent="0.35">
      <c r="A3397" t="s">
        <v>396</v>
      </c>
      <c r="B3397" s="29" t="s">
        <v>313</v>
      </c>
      <c r="C3397" s="22">
        <v>44454</v>
      </c>
      <c r="D3397" s="30" t="s">
        <v>99</v>
      </c>
      <c r="E3397" s="30" t="s">
        <v>100</v>
      </c>
      <c r="F3397" s="29" t="s">
        <v>295</v>
      </c>
      <c r="G3397" s="32">
        <v>483.90999999999997</v>
      </c>
      <c r="H3397" s="22">
        <v>44440</v>
      </c>
      <c r="I3397" s="23">
        <v>44454</v>
      </c>
      <c r="J3397">
        <f t="shared" si="318"/>
        <v>15</v>
      </c>
      <c r="K3397" s="2">
        <f t="shared" si="319"/>
        <v>44447</v>
      </c>
      <c r="L3397" s="9">
        <f t="shared" si="314"/>
        <v>15</v>
      </c>
      <c r="M3397" s="2">
        <f t="shared" si="315"/>
        <v>44447</v>
      </c>
      <c r="N3397" s="22">
        <v>44454</v>
      </c>
      <c r="O3397" s="22">
        <v>44484</v>
      </c>
      <c r="P3397" s="22">
        <v>44483.5</v>
      </c>
      <c r="Q3397">
        <f t="shared" si="316"/>
        <v>36.5</v>
      </c>
      <c r="R3397" s="33">
        <f t="shared" si="317"/>
        <v>17662.715</v>
      </c>
    </row>
    <row r="3398" spans="1:18" x14ac:dyDescent="0.35">
      <c r="A3398" t="s">
        <v>396</v>
      </c>
      <c r="B3398" s="29" t="s">
        <v>313</v>
      </c>
      <c r="C3398" s="22">
        <v>44454</v>
      </c>
      <c r="D3398" s="30" t="s">
        <v>148</v>
      </c>
      <c r="E3398" s="30" t="s">
        <v>149</v>
      </c>
      <c r="F3398" s="29" t="s">
        <v>155</v>
      </c>
      <c r="G3398" s="32">
        <v>17.48</v>
      </c>
      <c r="H3398" s="22">
        <v>44440</v>
      </c>
      <c r="I3398" s="23">
        <v>44454</v>
      </c>
      <c r="J3398">
        <f t="shared" si="318"/>
        <v>15</v>
      </c>
      <c r="K3398" s="2">
        <f t="shared" si="319"/>
        <v>44447</v>
      </c>
      <c r="L3398" s="9">
        <f t="shared" si="314"/>
        <v>15</v>
      </c>
      <c r="M3398" s="2">
        <f t="shared" si="315"/>
        <v>44447</v>
      </c>
      <c r="N3398" s="22">
        <v>44454</v>
      </c>
      <c r="O3398" s="22">
        <v>44484</v>
      </c>
      <c r="P3398" s="22">
        <v>44483.5</v>
      </c>
      <c r="Q3398">
        <f t="shared" si="316"/>
        <v>36.5</v>
      </c>
      <c r="R3398" s="33">
        <f t="shared" si="317"/>
        <v>638.02</v>
      </c>
    </row>
    <row r="3399" spans="1:18" x14ac:dyDescent="0.35">
      <c r="A3399" t="s">
        <v>396</v>
      </c>
      <c r="B3399" s="29" t="s">
        <v>313</v>
      </c>
      <c r="C3399" s="22">
        <v>44454</v>
      </c>
      <c r="D3399" s="30" t="s">
        <v>148</v>
      </c>
      <c r="E3399" s="30" t="s">
        <v>149</v>
      </c>
      <c r="F3399" s="29" t="s">
        <v>320</v>
      </c>
      <c r="G3399" s="32">
        <v>30.89</v>
      </c>
      <c r="H3399" s="22">
        <v>44440</v>
      </c>
      <c r="I3399" s="23">
        <v>44454</v>
      </c>
      <c r="J3399">
        <f t="shared" si="318"/>
        <v>15</v>
      </c>
      <c r="K3399" s="2">
        <f t="shared" si="319"/>
        <v>44447</v>
      </c>
      <c r="L3399" s="9">
        <f t="shared" si="314"/>
        <v>15</v>
      </c>
      <c r="M3399" s="2">
        <f t="shared" si="315"/>
        <v>44447</v>
      </c>
      <c r="N3399" s="22">
        <v>44454</v>
      </c>
      <c r="O3399" s="22">
        <v>44484</v>
      </c>
      <c r="P3399" s="22">
        <v>44483.5</v>
      </c>
      <c r="Q3399">
        <f t="shared" si="316"/>
        <v>36.5</v>
      </c>
      <c r="R3399" s="33">
        <f t="shared" si="317"/>
        <v>1127.4850000000001</v>
      </c>
    </row>
    <row r="3400" spans="1:18" x14ac:dyDescent="0.35">
      <c r="A3400" t="s">
        <v>396</v>
      </c>
      <c r="B3400" s="29" t="s">
        <v>313</v>
      </c>
      <c r="C3400" s="22">
        <v>44454</v>
      </c>
      <c r="D3400" s="30" t="s">
        <v>148</v>
      </c>
      <c r="E3400" s="30" t="s">
        <v>149</v>
      </c>
      <c r="F3400" s="29" t="s">
        <v>156</v>
      </c>
      <c r="G3400" s="32">
        <v>109.1</v>
      </c>
      <c r="H3400" s="22">
        <v>44440</v>
      </c>
      <c r="I3400" s="23">
        <v>44454</v>
      </c>
      <c r="J3400">
        <f t="shared" si="318"/>
        <v>15</v>
      </c>
      <c r="K3400" s="2">
        <f t="shared" si="319"/>
        <v>44447</v>
      </c>
      <c r="L3400" s="9">
        <f t="shared" si="314"/>
        <v>15</v>
      </c>
      <c r="M3400" s="2">
        <f t="shared" si="315"/>
        <v>44447</v>
      </c>
      <c r="N3400" s="22">
        <v>44454</v>
      </c>
      <c r="O3400" s="22">
        <v>44484</v>
      </c>
      <c r="P3400" s="22">
        <v>44483.5</v>
      </c>
      <c r="Q3400">
        <f t="shared" si="316"/>
        <v>36.5</v>
      </c>
      <c r="R3400" s="33">
        <f t="shared" si="317"/>
        <v>3982.1499999999996</v>
      </c>
    </row>
    <row r="3401" spans="1:18" x14ac:dyDescent="0.35">
      <c r="A3401" t="s">
        <v>396</v>
      </c>
      <c r="B3401" s="29" t="s">
        <v>313</v>
      </c>
      <c r="C3401" s="22">
        <v>44454</v>
      </c>
      <c r="D3401" s="30" t="s">
        <v>148</v>
      </c>
      <c r="E3401" s="30" t="s">
        <v>149</v>
      </c>
      <c r="F3401" s="29" t="s">
        <v>157</v>
      </c>
      <c r="G3401" s="32">
        <v>374.82</v>
      </c>
      <c r="H3401" s="22">
        <v>44440</v>
      </c>
      <c r="I3401" s="23">
        <v>44454</v>
      </c>
      <c r="J3401">
        <f t="shared" si="318"/>
        <v>15</v>
      </c>
      <c r="K3401" s="2">
        <f t="shared" si="319"/>
        <v>44447</v>
      </c>
      <c r="L3401" s="9">
        <f t="shared" si="314"/>
        <v>15</v>
      </c>
      <c r="M3401" s="2">
        <f t="shared" si="315"/>
        <v>44447</v>
      </c>
      <c r="N3401" s="22">
        <v>44454</v>
      </c>
      <c r="O3401" s="22">
        <v>44484</v>
      </c>
      <c r="P3401" s="22">
        <v>44483.5</v>
      </c>
      <c r="Q3401">
        <f t="shared" si="316"/>
        <v>36.5</v>
      </c>
      <c r="R3401" s="33">
        <f t="shared" si="317"/>
        <v>13680.93</v>
      </c>
    </row>
    <row r="3402" spans="1:18" x14ac:dyDescent="0.35">
      <c r="A3402" t="s">
        <v>396</v>
      </c>
      <c r="B3402" s="29" t="s">
        <v>313</v>
      </c>
      <c r="C3402" s="22">
        <v>44454</v>
      </c>
      <c r="D3402" s="30" t="s">
        <v>148</v>
      </c>
      <c r="E3402" s="30" t="s">
        <v>149</v>
      </c>
      <c r="F3402" s="29" t="s">
        <v>158</v>
      </c>
      <c r="G3402" s="32">
        <v>386.14000000000004</v>
      </c>
      <c r="H3402" s="22">
        <v>44440</v>
      </c>
      <c r="I3402" s="23">
        <v>44454</v>
      </c>
      <c r="J3402">
        <f t="shared" si="318"/>
        <v>15</v>
      </c>
      <c r="K3402" s="2">
        <f t="shared" si="319"/>
        <v>44447</v>
      </c>
      <c r="L3402" s="9">
        <f t="shared" si="314"/>
        <v>15</v>
      </c>
      <c r="M3402" s="2">
        <f t="shared" si="315"/>
        <v>44447</v>
      </c>
      <c r="N3402" s="22">
        <v>44454</v>
      </c>
      <c r="O3402" s="22">
        <v>44484</v>
      </c>
      <c r="P3402" s="22">
        <v>44483.5</v>
      </c>
      <c r="Q3402">
        <f t="shared" si="316"/>
        <v>36.5</v>
      </c>
      <c r="R3402" s="33">
        <f t="shared" si="317"/>
        <v>14094.110000000002</v>
      </c>
    </row>
    <row r="3403" spans="1:18" x14ac:dyDescent="0.35">
      <c r="A3403" t="s">
        <v>396</v>
      </c>
      <c r="B3403" s="29" t="s">
        <v>313</v>
      </c>
      <c r="C3403" s="22">
        <v>44454</v>
      </c>
      <c r="D3403" s="30" t="s">
        <v>148</v>
      </c>
      <c r="E3403" s="30" t="s">
        <v>149</v>
      </c>
      <c r="F3403" s="29" t="s">
        <v>159</v>
      </c>
      <c r="G3403" s="32">
        <v>49.24</v>
      </c>
      <c r="H3403" s="22">
        <v>44440</v>
      </c>
      <c r="I3403" s="23">
        <v>44454</v>
      </c>
      <c r="J3403">
        <f t="shared" si="318"/>
        <v>15</v>
      </c>
      <c r="K3403" s="2">
        <f t="shared" si="319"/>
        <v>44447</v>
      </c>
      <c r="L3403" s="9">
        <f t="shared" ref="L3403:L3466" si="320">I3403-H3403+1</f>
        <v>15</v>
      </c>
      <c r="M3403" s="2">
        <f t="shared" ref="M3403:M3466" si="321">(H3403+I3403)/2</f>
        <v>44447</v>
      </c>
      <c r="N3403" s="22">
        <v>44454</v>
      </c>
      <c r="O3403" s="22">
        <v>44484</v>
      </c>
      <c r="P3403" s="22">
        <v>44483.5</v>
      </c>
      <c r="Q3403">
        <f t="shared" ref="Q3403:Q3466" si="322">P3403-M3403</f>
        <v>36.5</v>
      </c>
      <c r="R3403" s="33">
        <f t="shared" ref="R3403:R3466" si="323">Q3403*G3403</f>
        <v>1797.26</v>
      </c>
    </row>
    <row r="3404" spans="1:18" x14ac:dyDescent="0.35">
      <c r="A3404" t="s">
        <v>396</v>
      </c>
      <c r="B3404" s="29" t="s">
        <v>313</v>
      </c>
      <c r="C3404" s="22">
        <v>44454</v>
      </c>
      <c r="D3404" s="30" t="s">
        <v>148</v>
      </c>
      <c r="E3404" s="30" t="s">
        <v>149</v>
      </c>
      <c r="F3404" s="29" t="s">
        <v>321</v>
      </c>
      <c r="G3404" s="32">
        <v>251.62</v>
      </c>
      <c r="H3404" s="22">
        <v>44440</v>
      </c>
      <c r="I3404" s="23">
        <v>44454</v>
      </c>
      <c r="J3404">
        <f t="shared" si="318"/>
        <v>15</v>
      </c>
      <c r="K3404" s="2">
        <f t="shared" si="319"/>
        <v>44447</v>
      </c>
      <c r="L3404" s="9">
        <f t="shared" si="320"/>
        <v>15</v>
      </c>
      <c r="M3404" s="2">
        <f t="shared" si="321"/>
        <v>44447</v>
      </c>
      <c r="N3404" s="22">
        <v>44454</v>
      </c>
      <c r="O3404" s="22">
        <v>44484</v>
      </c>
      <c r="P3404" s="22">
        <v>44483.5</v>
      </c>
      <c r="Q3404">
        <f t="shared" si="322"/>
        <v>36.5</v>
      </c>
      <c r="R3404" s="33">
        <f t="shared" si="323"/>
        <v>9184.130000000001</v>
      </c>
    </row>
    <row r="3405" spans="1:18" x14ac:dyDescent="0.35">
      <c r="A3405" t="s">
        <v>396</v>
      </c>
      <c r="B3405" s="29" t="s">
        <v>313</v>
      </c>
      <c r="C3405" s="22">
        <v>44454</v>
      </c>
      <c r="D3405" s="30" t="s">
        <v>148</v>
      </c>
      <c r="E3405" s="30" t="s">
        <v>149</v>
      </c>
      <c r="F3405" s="29" t="s">
        <v>394</v>
      </c>
      <c r="G3405" s="32">
        <v>40.31</v>
      </c>
      <c r="H3405" s="22">
        <v>44440</v>
      </c>
      <c r="I3405" s="23">
        <v>44454</v>
      </c>
      <c r="J3405">
        <f t="shared" si="318"/>
        <v>15</v>
      </c>
      <c r="K3405" s="2">
        <f t="shared" si="319"/>
        <v>44447</v>
      </c>
      <c r="L3405" s="9">
        <f t="shared" si="320"/>
        <v>15</v>
      </c>
      <c r="M3405" s="2">
        <f t="shared" si="321"/>
        <v>44447</v>
      </c>
      <c r="N3405" s="22">
        <v>44454</v>
      </c>
      <c r="O3405" s="22">
        <v>44484</v>
      </c>
      <c r="P3405" s="22">
        <v>44483.5</v>
      </c>
      <c r="Q3405">
        <f t="shared" si="322"/>
        <v>36.5</v>
      </c>
      <c r="R3405" s="33">
        <f t="shared" si="323"/>
        <v>1471.3150000000001</v>
      </c>
    </row>
    <row r="3406" spans="1:18" x14ac:dyDescent="0.35">
      <c r="A3406" t="s">
        <v>396</v>
      </c>
      <c r="B3406" s="29" t="s">
        <v>313</v>
      </c>
      <c r="C3406" s="22">
        <v>44454</v>
      </c>
      <c r="D3406" s="30" t="s">
        <v>161</v>
      </c>
      <c r="E3406" s="30" t="s">
        <v>162</v>
      </c>
      <c r="F3406" s="29" t="s">
        <v>173</v>
      </c>
      <c r="G3406" s="32">
        <v>14.86</v>
      </c>
      <c r="H3406" s="22">
        <v>44440</v>
      </c>
      <c r="I3406" s="23">
        <v>44454</v>
      </c>
      <c r="J3406">
        <f t="shared" si="318"/>
        <v>15</v>
      </c>
      <c r="K3406" s="2">
        <f t="shared" si="319"/>
        <v>44447</v>
      </c>
      <c r="L3406" s="9">
        <f t="shared" si="320"/>
        <v>15</v>
      </c>
      <c r="M3406" s="2">
        <f t="shared" si="321"/>
        <v>44447</v>
      </c>
      <c r="N3406" s="22">
        <v>44454</v>
      </c>
      <c r="O3406" s="22">
        <v>44489</v>
      </c>
      <c r="P3406" s="22">
        <v>44488.5</v>
      </c>
      <c r="Q3406">
        <f t="shared" si="322"/>
        <v>41.5</v>
      </c>
      <c r="R3406" s="33">
        <f t="shared" si="323"/>
        <v>616.68999999999994</v>
      </c>
    </row>
    <row r="3407" spans="1:18" x14ac:dyDescent="0.35">
      <c r="A3407" t="s">
        <v>396</v>
      </c>
      <c r="B3407" s="29" t="s">
        <v>313</v>
      </c>
      <c r="C3407" s="22">
        <v>44454</v>
      </c>
      <c r="D3407" s="30" t="s">
        <v>99</v>
      </c>
      <c r="E3407" s="30" t="s">
        <v>100</v>
      </c>
      <c r="F3407" s="29" t="s">
        <v>164</v>
      </c>
      <c r="G3407" s="32">
        <v>53.34</v>
      </c>
      <c r="H3407" s="22">
        <v>44440</v>
      </c>
      <c r="I3407" s="23">
        <v>44454</v>
      </c>
      <c r="J3407">
        <f t="shared" si="318"/>
        <v>15</v>
      </c>
      <c r="K3407" s="2">
        <f t="shared" si="319"/>
        <v>44447</v>
      </c>
      <c r="L3407" s="9">
        <f t="shared" si="320"/>
        <v>15</v>
      </c>
      <c r="M3407" s="2">
        <f t="shared" si="321"/>
        <v>44447</v>
      </c>
      <c r="N3407" s="22">
        <v>44454</v>
      </c>
      <c r="O3407" s="22">
        <v>44489</v>
      </c>
      <c r="P3407" s="22">
        <v>44488.5</v>
      </c>
      <c r="Q3407">
        <f t="shared" si="322"/>
        <v>41.5</v>
      </c>
      <c r="R3407" s="33">
        <f t="shared" si="323"/>
        <v>2213.61</v>
      </c>
    </row>
    <row r="3408" spans="1:18" x14ac:dyDescent="0.35">
      <c r="A3408" t="s">
        <v>396</v>
      </c>
      <c r="B3408" s="29" t="s">
        <v>313</v>
      </c>
      <c r="C3408" s="22">
        <v>44454</v>
      </c>
      <c r="D3408" s="30" t="s">
        <v>161</v>
      </c>
      <c r="E3408" s="30" t="s">
        <v>162</v>
      </c>
      <c r="F3408" s="29" t="s">
        <v>165</v>
      </c>
      <c r="G3408" s="32">
        <v>408.41999999999996</v>
      </c>
      <c r="H3408" s="22">
        <v>44440</v>
      </c>
      <c r="I3408" s="23">
        <v>44454</v>
      </c>
      <c r="J3408">
        <f t="shared" si="318"/>
        <v>15</v>
      </c>
      <c r="K3408" s="2">
        <f t="shared" si="319"/>
        <v>44447</v>
      </c>
      <c r="L3408" s="9">
        <f t="shared" si="320"/>
        <v>15</v>
      </c>
      <c r="M3408" s="2">
        <f t="shared" si="321"/>
        <v>44447</v>
      </c>
      <c r="N3408" s="22">
        <v>44454</v>
      </c>
      <c r="O3408" s="22">
        <v>44489</v>
      </c>
      <c r="P3408" s="22">
        <v>44488.5</v>
      </c>
      <c r="Q3408">
        <f t="shared" si="322"/>
        <v>41.5</v>
      </c>
      <c r="R3408" s="33">
        <f t="shared" si="323"/>
        <v>16949.429999999997</v>
      </c>
    </row>
    <row r="3409" spans="1:18" x14ac:dyDescent="0.35">
      <c r="A3409" t="s">
        <v>396</v>
      </c>
      <c r="B3409" s="29" t="s">
        <v>313</v>
      </c>
      <c r="C3409" s="22">
        <v>44454</v>
      </c>
      <c r="D3409" s="30" t="s">
        <v>161</v>
      </c>
      <c r="E3409" s="30" t="s">
        <v>162</v>
      </c>
      <c r="F3409" s="29" t="s">
        <v>163</v>
      </c>
      <c r="G3409" s="32">
        <v>555.85</v>
      </c>
      <c r="H3409" s="22">
        <v>44440</v>
      </c>
      <c r="I3409" s="23">
        <v>44454</v>
      </c>
      <c r="J3409">
        <f t="shared" si="318"/>
        <v>15</v>
      </c>
      <c r="K3409" s="2">
        <f t="shared" si="319"/>
        <v>44447</v>
      </c>
      <c r="L3409" s="9">
        <f t="shared" si="320"/>
        <v>15</v>
      </c>
      <c r="M3409" s="2">
        <f t="shared" si="321"/>
        <v>44447</v>
      </c>
      <c r="N3409" s="22">
        <v>44454</v>
      </c>
      <c r="O3409" s="22">
        <v>44489</v>
      </c>
      <c r="P3409" s="22">
        <v>44488.5</v>
      </c>
      <c r="Q3409">
        <f t="shared" si="322"/>
        <v>41.5</v>
      </c>
      <c r="R3409" s="33">
        <f t="shared" si="323"/>
        <v>23067.775000000001</v>
      </c>
    </row>
    <row r="3410" spans="1:18" x14ac:dyDescent="0.35">
      <c r="A3410" t="s">
        <v>396</v>
      </c>
      <c r="B3410" s="29" t="s">
        <v>313</v>
      </c>
      <c r="C3410" s="22">
        <v>44454</v>
      </c>
      <c r="D3410" s="30" t="s">
        <v>161</v>
      </c>
      <c r="E3410" s="30" t="s">
        <v>162</v>
      </c>
      <c r="F3410" s="29" t="s">
        <v>323</v>
      </c>
      <c r="G3410" s="32">
        <v>248.73000000000002</v>
      </c>
      <c r="H3410" s="22">
        <v>44440</v>
      </c>
      <c r="I3410" s="23">
        <v>44454</v>
      </c>
      <c r="J3410">
        <f t="shared" si="318"/>
        <v>15</v>
      </c>
      <c r="K3410" s="2">
        <f t="shared" si="319"/>
        <v>44447</v>
      </c>
      <c r="L3410" s="9">
        <f t="shared" si="320"/>
        <v>15</v>
      </c>
      <c r="M3410" s="2">
        <f t="shared" si="321"/>
        <v>44447</v>
      </c>
      <c r="N3410" s="22">
        <v>44454</v>
      </c>
      <c r="O3410" s="22">
        <v>44489</v>
      </c>
      <c r="P3410" s="22">
        <v>44488.5</v>
      </c>
      <c r="Q3410">
        <f t="shared" si="322"/>
        <v>41.5</v>
      </c>
      <c r="R3410" s="33">
        <f t="shared" si="323"/>
        <v>10322.295</v>
      </c>
    </row>
    <row r="3411" spans="1:18" x14ac:dyDescent="0.35">
      <c r="A3411" t="s">
        <v>396</v>
      </c>
      <c r="B3411" s="29" t="s">
        <v>313</v>
      </c>
      <c r="C3411" s="22">
        <v>44454</v>
      </c>
      <c r="D3411" s="30" t="s">
        <v>161</v>
      </c>
      <c r="E3411" s="30" t="s">
        <v>162</v>
      </c>
      <c r="F3411" s="29" t="s">
        <v>166</v>
      </c>
      <c r="G3411" s="32">
        <v>465.71000000000004</v>
      </c>
      <c r="H3411" s="22">
        <v>44440</v>
      </c>
      <c r="I3411" s="23">
        <v>44454</v>
      </c>
      <c r="J3411">
        <f t="shared" si="318"/>
        <v>15</v>
      </c>
      <c r="K3411" s="2">
        <f t="shared" si="319"/>
        <v>44447</v>
      </c>
      <c r="L3411" s="9">
        <f t="shared" si="320"/>
        <v>15</v>
      </c>
      <c r="M3411" s="2">
        <f t="shared" si="321"/>
        <v>44447</v>
      </c>
      <c r="N3411" s="22">
        <v>44454</v>
      </c>
      <c r="O3411" s="22">
        <v>44489</v>
      </c>
      <c r="P3411" s="22">
        <v>44488.5</v>
      </c>
      <c r="Q3411">
        <f t="shared" si="322"/>
        <v>41.5</v>
      </c>
      <c r="R3411" s="33">
        <f t="shared" si="323"/>
        <v>19326.965</v>
      </c>
    </row>
    <row r="3412" spans="1:18" x14ac:dyDescent="0.35">
      <c r="A3412" t="s">
        <v>396</v>
      </c>
      <c r="B3412" s="29" t="s">
        <v>313</v>
      </c>
      <c r="C3412" s="22">
        <v>44454</v>
      </c>
      <c r="D3412" s="30" t="s">
        <v>171</v>
      </c>
      <c r="E3412" s="30" t="s">
        <v>172</v>
      </c>
      <c r="F3412" s="29" t="s">
        <v>166</v>
      </c>
      <c r="G3412" s="32">
        <v>75.16</v>
      </c>
      <c r="H3412" s="22">
        <v>44440</v>
      </c>
      <c r="I3412" s="23">
        <v>44454</v>
      </c>
      <c r="J3412">
        <f t="shared" si="318"/>
        <v>15</v>
      </c>
      <c r="K3412" s="2">
        <f t="shared" si="319"/>
        <v>44447</v>
      </c>
      <c r="L3412" s="9">
        <f t="shared" si="320"/>
        <v>15</v>
      </c>
      <c r="M3412" s="2">
        <f t="shared" si="321"/>
        <v>44447</v>
      </c>
      <c r="N3412" s="22">
        <v>44454</v>
      </c>
      <c r="O3412" s="22">
        <v>44489</v>
      </c>
      <c r="P3412" s="22">
        <v>44488.5</v>
      </c>
      <c r="Q3412">
        <f t="shared" si="322"/>
        <v>41.5</v>
      </c>
      <c r="R3412" s="33">
        <f t="shared" si="323"/>
        <v>3119.14</v>
      </c>
    </row>
    <row r="3413" spans="1:18" x14ac:dyDescent="0.35">
      <c r="A3413" t="s">
        <v>396</v>
      </c>
      <c r="B3413" s="29" t="s">
        <v>313</v>
      </c>
      <c r="C3413" s="22">
        <v>44454</v>
      </c>
      <c r="D3413" s="30" t="s">
        <v>161</v>
      </c>
      <c r="E3413" s="30" t="s">
        <v>162</v>
      </c>
      <c r="F3413" s="29" t="s">
        <v>167</v>
      </c>
      <c r="G3413" s="32">
        <v>1091.95</v>
      </c>
      <c r="H3413" s="22">
        <v>44440</v>
      </c>
      <c r="I3413" s="23">
        <v>44454</v>
      </c>
      <c r="J3413">
        <f t="shared" si="318"/>
        <v>15</v>
      </c>
      <c r="K3413" s="2">
        <f t="shared" si="319"/>
        <v>44447</v>
      </c>
      <c r="L3413" s="9">
        <f t="shared" si="320"/>
        <v>15</v>
      </c>
      <c r="M3413" s="2">
        <f t="shared" si="321"/>
        <v>44447</v>
      </c>
      <c r="N3413" s="22">
        <v>44454</v>
      </c>
      <c r="O3413" s="22">
        <v>44489</v>
      </c>
      <c r="P3413" s="22">
        <v>44488.5</v>
      </c>
      <c r="Q3413">
        <f t="shared" si="322"/>
        <v>41.5</v>
      </c>
      <c r="R3413" s="33">
        <f t="shared" si="323"/>
        <v>45315.925000000003</v>
      </c>
    </row>
    <row r="3414" spans="1:18" x14ac:dyDescent="0.35">
      <c r="A3414" t="s">
        <v>396</v>
      </c>
      <c r="B3414" s="29" t="s">
        <v>313</v>
      </c>
      <c r="C3414" s="22">
        <v>44454</v>
      </c>
      <c r="D3414" s="30" t="s">
        <v>161</v>
      </c>
      <c r="E3414" s="30" t="s">
        <v>162</v>
      </c>
      <c r="F3414" s="29" t="s">
        <v>168</v>
      </c>
      <c r="G3414" s="32">
        <v>68.95</v>
      </c>
      <c r="H3414" s="22">
        <v>44440</v>
      </c>
      <c r="I3414" s="23">
        <v>44454</v>
      </c>
      <c r="J3414">
        <f t="shared" si="318"/>
        <v>15</v>
      </c>
      <c r="K3414" s="2">
        <f t="shared" si="319"/>
        <v>44447</v>
      </c>
      <c r="L3414" s="9">
        <f t="shared" si="320"/>
        <v>15</v>
      </c>
      <c r="M3414" s="2">
        <f t="shared" si="321"/>
        <v>44447</v>
      </c>
      <c r="N3414" s="22">
        <v>44454</v>
      </c>
      <c r="O3414" s="22">
        <v>44489</v>
      </c>
      <c r="P3414" s="22">
        <v>44488.5</v>
      </c>
      <c r="Q3414">
        <f t="shared" si="322"/>
        <v>41.5</v>
      </c>
      <c r="R3414" s="33">
        <f t="shared" si="323"/>
        <v>2861.4250000000002</v>
      </c>
    </row>
    <row r="3415" spans="1:18" x14ac:dyDescent="0.35">
      <c r="A3415" t="s">
        <v>396</v>
      </c>
      <c r="B3415" s="29" t="s">
        <v>313</v>
      </c>
      <c r="C3415" s="22">
        <v>44454</v>
      </c>
      <c r="D3415" s="30" t="s">
        <v>161</v>
      </c>
      <c r="E3415" s="30" t="s">
        <v>162</v>
      </c>
      <c r="F3415" s="29" t="s">
        <v>322</v>
      </c>
      <c r="G3415" s="32">
        <v>510.81</v>
      </c>
      <c r="H3415" s="22">
        <v>44440</v>
      </c>
      <c r="I3415" s="23">
        <v>44454</v>
      </c>
      <c r="J3415">
        <f t="shared" si="318"/>
        <v>15</v>
      </c>
      <c r="K3415" s="2">
        <f t="shared" si="319"/>
        <v>44447</v>
      </c>
      <c r="L3415" s="9">
        <f t="shared" si="320"/>
        <v>15</v>
      </c>
      <c r="M3415" s="2">
        <f t="shared" si="321"/>
        <v>44447</v>
      </c>
      <c r="N3415" s="22">
        <v>44454</v>
      </c>
      <c r="O3415" s="22">
        <v>44489</v>
      </c>
      <c r="P3415" s="22">
        <v>44488.5</v>
      </c>
      <c r="Q3415">
        <f t="shared" si="322"/>
        <v>41.5</v>
      </c>
      <c r="R3415" s="33">
        <f t="shared" si="323"/>
        <v>21198.615000000002</v>
      </c>
    </row>
    <row r="3416" spans="1:18" x14ac:dyDescent="0.35">
      <c r="A3416" t="s">
        <v>396</v>
      </c>
      <c r="B3416" s="29" t="s">
        <v>313</v>
      </c>
      <c r="C3416" s="22">
        <v>44454</v>
      </c>
      <c r="D3416" s="30" t="s">
        <v>161</v>
      </c>
      <c r="E3416" s="30" t="s">
        <v>162</v>
      </c>
      <c r="F3416" s="29" t="s">
        <v>195</v>
      </c>
      <c r="G3416" s="32">
        <v>1744.64</v>
      </c>
      <c r="H3416" s="22">
        <v>44440</v>
      </c>
      <c r="I3416" s="23">
        <v>44454</v>
      </c>
      <c r="J3416">
        <f t="shared" si="318"/>
        <v>15</v>
      </c>
      <c r="K3416" s="2">
        <f t="shared" si="319"/>
        <v>44447</v>
      </c>
      <c r="L3416" s="9">
        <f t="shared" si="320"/>
        <v>15</v>
      </c>
      <c r="M3416" s="2">
        <f t="shared" si="321"/>
        <v>44447</v>
      </c>
      <c r="N3416" s="22">
        <v>44454</v>
      </c>
      <c r="O3416" s="22">
        <v>44489</v>
      </c>
      <c r="P3416" s="22">
        <v>44488.5</v>
      </c>
      <c r="Q3416">
        <f t="shared" si="322"/>
        <v>41.5</v>
      </c>
      <c r="R3416" s="33">
        <f t="shared" si="323"/>
        <v>72402.559999999998</v>
      </c>
    </row>
    <row r="3417" spans="1:18" x14ac:dyDescent="0.35">
      <c r="A3417" t="s">
        <v>396</v>
      </c>
      <c r="B3417" s="29" t="s">
        <v>313</v>
      </c>
      <c r="C3417" s="22">
        <v>44454</v>
      </c>
      <c r="D3417" s="30" t="s">
        <v>161</v>
      </c>
      <c r="E3417" s="30" t="s">
        <v>162</v>
      </c>
      <c r="F3417" s="29" t="s">
        <v>324</v>
      </c>
      <c r="G3417" s="32">
        <v>274.59000000000003</v>
      </c>
      <c r="H3417" s="22">
        <v>44440</v>
      </c>
      <c r="I3417" s="23">
        <v>44454</v>
      </c>
      <c r="J3417">
        <f t="shared" si="318"/>
        <v>15</v>
      </c>
      <c r="K3417" s="2">
        <f t="shared" si="319"/>
        <v>44447</v>
      </c>
      <c r="L3417" s="9">
        <f t="shared" si="320"/>
        <v>15</v>
      </c>
      <c r="M3417" s="2">
        <f t="shared" si="321"/>
        <v>44447</v>
      </c>
      <c r="N3417" s="22">
        <v>44454</v>
      </c>
      <c r="O3417" s="22">
        <v>44489</v>
      </c>
      <c r="P3417" s="22">
        <v>44488.5</v>
      </c>
      <c r="Q3417">
        <f t="shared" si="322"/>
        <v>41.5</v>
      </c>
      <c r="R3417" s="33">
        <f t="shared" si="323"/>
        <v>11395.485000000001</v>
      </c>
    </row>
    <row r="3418" spans="1:18" x14ac:dyDescent="0.35">
      <c r="A3418" t="s">
        <v>396</v>
      </c>
      <c r="B3418" s="29" t="s">
        <v>313</v>
      </c>
      <c r="C3418" s="22">
        <v>44454</v>
      </c>
      <c r="D3418" s="30" t="s">
        <v>99</v>
      </c>
      <c r="E3418" s="30" t="s">
        <v>100</v>
      </c>
      <c r="F3418" s="29" t="s">
        <v>216</v>
      </c>
      <c r="G3418" s="32">
        <v>4531.8099999999995</v>
      </c>
      <c r="H3418" s="22">
        <v>44440</v>
      </c>
      <c r="I3418" s="23">
        <v>44454</v>
      </c>
      <c r="J3418">
        <f t="shared" si="318"/>
        <v>15</v>
      </c>
      <c r="K3418" s="2">
        <f t="shared" si="319"/>
        <v>44447</v>
      </c>
      <c r="L3418" s="9">
        <f t="shared" si="320"/>
        <v>15</v>
      </c>
      <c r="M3418" s="2">
        <f t="shared" si="321"/>
        <v>44447</v>
      </c>
      <c r="N3418" s="22">
        <v>44454</v>
      </c>
      <c r="O3418" s="22">
        <v>44489</v>
      </c>
      <c r="P3418" s="22">
        <v>44488.5</v>
      </c>
      <c r="Q3418">
        <f t="shared" si="322"/>
        <v>41.5</v>
      </c>
      <c r="R3418" s="33">
        <f t="shared" si="323"/>
        <v>188070.11499999999</v>
      </c>
    </row>
    <row r="3419" spans="1:18" x14ac:dyDescent="0.35">
      <c r="A3419" t="s">
        <v>396</v>
      </c>
      <c r="B3419" s="29" t="s">
        <v>313</v>
      </c>
      <c r="C3419" s="22">
        <v>44454</v>
      </c>
      <c r="D3419" s="30" t="s">
        <v>161</v>
      </c>
      <c r="E3419" s="30" t="s">
        <v>162</v>
      </c>
      <c r="F3419" s="29" t="s">
        <v>288</v>
      </c>
      <c r="G3419" s="32">
        <v>132.51999999999998</v>
      </c>
      <c r="H3419" s="22">
        <v>44440</v>
      </c>
      <c r="I3419" s="23">
        <v>44454</v>
      </c>
      <c r="J3419">
        <f t="shared" si="318"/>
        <v>15</v>
      </c>
      <c r="K3419" s="2">
        <f t="shared" si="319"/>
        <v>44447</v>
      </c>
      <c r="L3419" s="9">
        <f t="shared" si="320"/>
        <v>15</v>
      </c>
      <c r="M3419" s="2">
        <f t="shared" si="321"/>
        <v>44447</v>
      </c>
      <c r="N3419" s="22">
        <v>44454</v>
      </c>
      <c r="O3419" s="22">
        <v>44489</v>
      </c>
      <c r="P3419" s="22">
        <v>44488.5</v>
      </c>
      <c r="Q3419">
        <f t="shared" si="322"/>
        <v>41.5</v>
      </c>
      <c r="R3419" s="33">
        <f t="shared" si="323"/>
        <v>5499.579999999999</v>
      </c>
    </row>
    <row r="3420" spans="1:18" x14ac:dyDescent="0.35">
      <c r="A3420" t="s">
        <v>396</v>
      </c>
      <c r="B3420" s="29" t="s">
        <v>313</v>
      </c>
      <c r="C3420" s="22">
        <v>44454</v>
      </c>
      <c r="D3420" s="30" t="s">
        <v>161</v>
      </c>
      <c r="E3420" s="30" t="s">
        <v>162</v>
      </c>
      <c r="F3420" s="29" t="s">
        <v>169</v>
      </c>
      <c r="G3420" s="32">
        <v>214.09</v>
      </c>
      <c r="H3420" s="22">
        <v>44440</v>
      </c>
      <c r="I3420" s="23">
        <v>44454</v>
      </c>
      <c r="J3420">
        <f t="shared" si="318"/>
        <v>15</v>
      </c>
      <c r="K3420" s="2">
        <f t="shared" si="319"/>
        <v>44447</v>
      </c>
      <c r="L3420" s="9">
        <f t="shared" si="320"/>
        <v>15</v>
      </c>
      <c r="M3420" s="2">
        <f t="shared" si="321"/>
        <v>44447</v>
      </c>
      <c r="N3420" s="22">
        <v>44454</v>
      </c>
      <c r="O3420" s="22">
        <v>44489</v>
      </c>
      <c r="P3420" s="22">
        <v>44488.5</v>
      </c>
      <c r="Q3420">
        <f t="shared" si="322"/>
        <v>41.5</v>
      </c>
      <c r="R3420" s="33">
        <f t="shared" si="323"/>
        <v>8884.7350000000006</v>
      </c>
    </row>
    <row r="3421" spans="1:18" x14ac:dyDescent="0.35">
      <c r="A3421" t="s">
        <v>396</v>
      </c>
      <c r="B3421" s="29" t="s">
        <v>313</v>
      </c>
      <c r="C3421" s="22">
        <v>44454</v>
      </c>
      <c r="D3421" s="30" t="s">
        <v>161</v>
      </c>
      <c r="E3421" s="30" t="s">
        <v>162</v>
      </c>
      <c r="F3421" s="29" t="s">
        <v>170</v>
      </c>
      <c r="G3421" s="32">
        <v>218.65</v>
      </c>
      <c r="H3421" s="22">
        <v>44440</v>
      </c>
      <c r="I3421" s="23">
        <v>44454</v>
      </c>
      <c r="J3421">
        <f t="shared" si="318"/>
        <v>15</v>
      </c>
      <c r="K3421" s="2">
        <f t="shared" si="319"/>
        <v>44447</v>
      </c>
      <c r="L3421" s="9">
        <f t="shared" si="320"/>
        <v>15</v>
      </c>
      <c r="M3421" s="2">
        <f t="shared" si="321"/>
        <v>44447</v>
      </c>
      <c r="N3421" s="22">
        <v>44454</v>
      </c>
      <c r="O3421" s="22">
        <v>44489</v>
      </c>
      <c r="P3421" s="22">
        <v>44488.5</v>
      </c>
      <c r="Q3421">
        <f t="shared" si="322"/>
        <v>41.5</v>
      </c>
      <c r="R3421" s="33">
        <f t="shared" si="323"/>
        <v>9073.9750000000004</v>
      </c>
    </row>
    <row r="3422" spans="1:18" x14ac:dyDescent="0.35">
      <c r="A3422" t="s">
        <v>396</v>
      </c>
      <c r="B3422" s="29" t="s">
        <v>313</v>
      </c>
      <c r="C3422" s="22">
        <v>44454</v>
      </c>
      <c r="D3422" s="30" t="s">
        <v>171</v>
      </c>
      <c r="E3422" s="30" t="s">
        <v>172</v>
      </c>
      <c r="F3422" s="29" t="s">
        <v>170</v>
      </c>
      <c r="G3422" s="32">
        <v>192.07999999999998</v>
      </c>
      <c r="H3422" s="22">
        <v>44440</v>
      </c>
      <c r="I3422" s="23">
        <v>44454</v>
      </c>
      <c r="J3422">
        <f t="shared" si="318"/>
        <v>15</v>
      </c>
      <c r="K3422" s="2">
        <f t="shared" si="319"/>
        <v>44447</v>
      </c>
      <c r="L3422" s="9">
        <f t="shared" si="320"/>
        <v>15</v>
      </c>
      <c r="M3422" s="2">
        <f t="shared" si="321"/>
        <v>44447</v>
      </c>
      <c r="N3422" s="22">
        <v>44454</v>
      </c>
      <c r="O3422" s="22">
        <v>44489</v>
      </c>
      <c r="P3422" s="22">
        <v>44488.5</v>
      </c>
      <c r="Q3422">
        <f t="shared" si="322"/>
        <v>41.5</v>
      </c>
      <c r="R3422" s="33">
        <f t="shared" si="323"/>
        <v>7971.32</v>
      </c>
    </row>
    <row r="3423" spans="1:18" x14ac:dyDescent="0.35">
      <c r="A3423" t="s">
        <v>396</v>
      </c>
      <c r="B3423" s="29" t="s">
        <v>313</v>
      </c>
      <c r="C3423" s="22">
        <v>44454</v>
      </c>
      <c r="D3423" s="30" t="s">
        <v>161</v>
      </c>
      <c r="E3423" s="30" t="s">
        <v>162</v>
      </c>
      <c r="F3423" s="29" t="s">
        <v>196</v>
      </c>
      <c r="G3423" s="32">
        <v>361.68</v>
      </c>
      <c r="H3423" s="22">
        <v>44440</v>
      </c>
      <c r="I3423" s="23">
        <v>44454</v>
      </c>
      <c r="J3423">
        <f t="shared" si="318"/>
        <v>15</v>
      </c>
      <c r="K3423" s="2">
        <f t="shared" si="319"/>
        <v>44447</v>
      </c>
      <c r="L3423" s="9">
        <f t="shared" si="320"/>
        <v>15</v>
      </c>
      <c r="M3423" s="2">
        <f t="shared" si="321"/>
        <v>44447</v>
      </c>
      <c r="N3423" s="22">
        <v>44454</v>
      </c>
      <c r="O3423" s="22">
        <v>44489</v>
      </c>
      <c r="P3423" s="22">
        <v>44488.5</v>
      </c>
      <c r="Q3423">
        <f t="shared" si="322"/>
        <v>41.5</v>
      </c>
      <c r="R3423" s="33">
        <f t="shared" si="323"/>
        <v>15009.720000000001</v>
      </c>
    </row>
    <row r="3424" spans="1:18" x14ac:dyDescent="0.35">
      <c r="A3424" t="s">
        <v>396</v>
      </c>
      <c r="B3424" s="29" t="s">
        <v>313</v>
      </c>
      <c r="C3424" s="22">
        <v>44454</v>
      </c>
      <c r="D3424" s="30" t="s">
        <v>161</v>
      </c>
      <c r="E3424" s="30" t="s">
        <v>162</v>
      </c>
      <c r="F3424" s="29" t="s">
        <v>173</v>
      </c>
      <c r="G3424" s="32">
        <v>1719.04</v>
      </c>
      <c r="H3424" s="22">
        <v>44440</v>
      </c>
      <c r="I3424" s="23">
        <v>44454</v>
      </c>
      <c r="J3424">
        <f t="shared" si="318"/>
        <v>15</v>
      </c>
      <c r="K3424" s="2">
        <f t="shared" si="319"/>
        <v>44447</v>
      </c>
      <c r="L3424" s="9">
        <f t="shared" si="320"/>
        <v>15</v>
      </c>
      <c r="M3424" s="2">
        <f t="shared" si="321"/>
        <v>44447</v>
      </c>
      <c r="N3424" s="22">
        <v>44454</v>
      </c>
      <c r="O3424" s="22">
        <v>44489</v>
      </c>
      <c r="P3424" s="22">
        <v>44488.5</v>
      </c>
      <c r="Q3424">
        <f t="shared" si="322"/>
        <v>41.5</v>
      </c>
      <c r="R3424" s="33">
        <f t="shared" si="323"/>
        <v>71340.160000000003</v>
      </c>
    </row>
    <row r="3425" spans="1:18" x14ac:dyDescent="0.35">
      <c r="A3425" t="s">
        <v>396</v>
      </c>
      <c r="B3425" s="29" t="s">
        <v>313</v>
      </c>
      <c r="C3425" s="22">
        <v>44454</v>
      </c>
      <c r="D3425" s="30" t="s">
        <v>171</v>
      </c>
      <c r="E3425" s="30" t="s">
        <v>172</v>
      </c>
      <c r="F3425" s="29" t="s">
        <v>173</v>
      </c>
      <c r="G3425" s="32">
        <v>964.06999999999982</v>
      </c>
      <c r="H3425" s="22">
        <v>44440</v>
      </c>
      <c r="I3425" s="23">
        <v>44454</v>
      </c>
      <c r="J3425">
        <f t="shared" si="318"/>
        <v>15</v>
      </c>
      <c r="K3425" s="2">
        <f t="shared" si="319"/>
        <v>44447</v>
      </c>
      <c r="L3425" s="9">
        <f t="shared" si="320"/>
        <v>15</v>
      </c>
      <c r="M3425" s="2">
        <f t="shared" si="321"/>
        <v>44447</v>
      </c>
      <c r="N3425" s="22">
        <v>44454</v>
      </c>
      <c r="O3425" s="22">
        <v>44489</v>
      </c>
      <c r="P3425" s="22">
        <v>44488.5</v>
      </c>
      <c r="Q3425">
        <f t="shared" si="322"/>
        <v>41.5</v>
      </c>
      <c r="R3425" s="33">
        <f t="shared" si="323"/>
        <v>40008.904999999992</v>
      </c>
    </row>
    <row r="3426" spans="1:18" x14ac:dyDescent="0.35">
      <c r="A3426" t="s">
        <v>396</v>
      </c>
      <c r="B3426" s="29" t="s">
        <v>313</v>
      </c>
      <c r="C3426" s="22">
        <v>44454</v>
      </c>
      <c r="D3426" s="30" t="s">
        <v>161</v>
      </c>
      <c r="E3426" s="30" t="s">
        <v>162</v>
      </c>
      <c r="F3426" s="29" t="s">
        <v>278</v>
      </c>
      <c r="G3426" s="32">
        <v>58.67</v>
      </c>
      <c r="H3426" s="22">
        <v>44440</v>
      </c>
      <c r="I3426" s="23">
        <v>44454</v>
      </c>
      <c r="J3426">
        <f t="shared" si="318"/>
        <v>15</v>
      </c>
      <c r="K3426" s="2">
        <f t="shared" si="319"/>
        <v>44447</v>
      </c>
      <c r="L3426" s="9">
        <f t="shared" si="320"/>
        <v>15</v>
      </c>
      <c r="M3426" s="2">
        <f t="shared" si="321"/>
        <v>44447</v>
      </c>
      <c r="N3426" s="22">
        <v>44454</v>
      </c>
      <c r="O3426" s="22">
        <v>44489</v>
      </c>
      <c r="P3426" s="22">
        <v>44488.5</v>
      </c>
      <c r="Q3426">
        <f t="shared" si="322"/>
        <v>41.5</v>
      </c>
      <c r="R3426" s="33">
        <f t="shared" si="323"/>
        <v>2434.8050000000003</v>
      </c>
    </row>
    <row r="3427" spans="1:18" x14ac:dyDescent="0.35">
      <c r="A3427" t="s">
        <v>396</v>
      </c>
      <c r="B3427" s="29" t="s">
        <v>313</v>
      </c>
      <c r="C3427" s="22">
        <v>44454</v>
      </c>
      <c r="D3427" s="30" t="s">
        <v>161</v>
      </c>
      <c r="E3427" s="30" t="s">
        <v>162</v>
      </c>
      <c r="F3427" s="29" t="s">
        <v>174</v>
      </c>
      <c r="G3427" s="32">
        <v>449.68999999999994</v>
      </c>
      <c r="H3427" s="22">
        <v>44440</v>
      </c>
      <c r="I3427" s="23">
        <v>44454</v>
      </c>
      <c r="J3427">
        <f t="shared" si="318"/>
        <v>15</v>
      </c>
      <c r="K3427" s="2">
        <f t="shared" si="319"/>
        <v>44447</v>
      </c>
      <c r="L3427" s="9">
        <f t="shared" si="320"/>
        <v>15</v>
      </c>
      <c r="M3427" s="2">
        <f t="shared" si="321"/>
        <v>44447</v>
      </c>
      <c r="N3427" s="22">
        <v>44454</v>
      </c>
      <c r="O3427" s="22">
        <v>44489</v>
      </c>
      <c r="P3427" s="22">
        <v>44488.5</v>
      </c>
      <c r="Q3427">
        <f t="shared" si="322"/>
        <v>41.5</v>
      </c>
      <c r="R3427" s="33">
        <f t="shared" si="323"/>
        <v>18662.134999999998</v>
      </c>
    </row>
    <row r="3428" spans="1:18" x14ac:dyDescent="0.35">
      <c r="A3428" t="s">
        <v>396</v>
      </c>
      <c r="B3428" s="29" t="s">
        <v>313</v>
      </c>
      <c r="C3428" s="22">
        <v>44454</v>
      </c>
      <c r="D3428" s="30" t="s">
        <v>161</v>
      </c>
      <c r="E3428" s="30" t="s">
        <v>162</v>
      </c>
      <c r="F3428" s="29" t="s">
        <v>175</v>
      </c>
      <c r="G3428" s="32">
        <v>1950.6899999999998</v>
      </c>
      <c r="H3428" s="22">
        <v>44440</v>
      </c>
      <c r="I3428" s="23">
        <v>44454</v>
      </c>
      <c r="J3428">
        <f t="shared" si="318"/>
        <v>15</v>
      </c>
      <c r="K3428" s="2">
        <f t="shared" si="319"/>
        <v>44447</v>
      </c>
      <c r="L3428" s="9">
        <f t="shared" si="320"/>
        <v>15</v>
      </c>
      <c r="M3428" s="2">
        <f t="shared" si="321"/>
        <v>44447</v>
      </c>
      <c r="N3428" s="22">
        <v>44454</v>
      </c>
      <c r="O3428" s="22">
        <v>44489</v>
      </c>
      <c r="P3428" s="22">
        <v>44488.5</v>
      </c>
      <c r="Q3428">
        <f t="shared" si="322"/>
        <v>41.5</v>
      </c>
      <c r="R3428" s="33">
        <f t="shared" si="323"/>
        <v>80953.634999999995</v>
      </c>
    </row>
    <row r="3429" spans="1:18" x14ac:dyDescent="0.35">
      <c r="A3429" t="s">
        <v>396</v>
      </c>
      <c r="B3429" s="29" t="s">
        <v>313</v>
      </c>
      <c r="C3429" s="22">
        <v>44454</v>
      </c>
      <c r="D3429" s="30" t="s">
        <v>161</v>
      </c>
      <c r="E3429" s="30" t="s">
        <v>162</v>
      </c>
      <c r="F3429" s="29" t="s">
        <v>197</v>
      </c>
      <c r="G3429" s="32">
        <v>251.05</v>
      </c>
      <c r="H3429" s="22">
        <v>44440</v>
      </c>
      <c r="I3429" s="23">
        <v>44454</v>
      </c>
      <c r="J3429">
        <f t="shared" si="318"/>
        <v>15</v>
      </c>
      <c r="K3429" s="2">
        <f t="shared" si="319"/>
        <v>44447</v>
      </c>
      <c r="L3429" s="9">
        <f t="shared" si="320"/>
        <v>15</v>
      </c>
      <c r="M3429" s="2">
        <f t="shared" si="321"/>
        <v>44447</v>
      </c>
      <c r="N3429" s="22">
        <v>44454</v>
      </c>
      <c r="O3429" s="22">
        <v>44489</v>
      </c>
      <c r="P3429" s="22">
        <v>44488.5</v>
      </c>
      <c r="Q3429">
        <f t="shared" si="322"/>
        <v>41.5</v>
      </c>
      <c r="R3429" s="33">
        <f t="shared" si="323"/>
        <v>10418.575000000001</v>
      </c>
    </row>
    <row r="3430" spans="1:18" x14ac:dyDescent="0.35">
      <c r="A3430" t="s">
        <v>396</v>
      </c>
      <c r="B3430" s="29" t="s">
        <v>313</v>
      </c>
      <c r="C3430" s="22">
        <v>44454</v>
      </c>
      <c r="D3430" s="30" t="s">
        <v>161</v>
      </c>
      <c r="E3430" s="30" t="s">
        <v>162</v>
      </c>
      <c r="F3430" s="29" t="s">
        <v>325</v>
      </c>
      <c r="G3430" s="32">
        <v>74</v>
      </c>
      <c r="H3430" s="22">
        <v>44440</v>
      </c>
      <c r="I3430" s="23">
        <v>44454</v>
      </c>
      <c r="J3430">
        <f t="shared" si="318"/>
        <v>15</v>
      </c>
      <c r="K3430" s="2">
        <f t="shared" si="319"/>
        <v>44447</v>
      </c>
      <c r="L3430" s="9">
        <f t="shared" si="320"/>
        <v>15</v>
      </c>
      <c r="M3430" s="2">
        <f t="shared" si="321"/>
        <v>44447</v>
      </c>
      <c r="N3430" s="22">
        <v>44454</v>
      </c>
      <c r="O3430" s="22">
        <v>44489</v>
      </c>
      <c r="P3430" s="22">
        <v>44488.5</v>
      </c>
      <c r="Q3430">
        <f t="shared" si="322"/>
        <v>41.5</v>
      </c>
      <c r="R3430" s="33">
        <f t="shared" si="323"/>
        <v>3071</v>
      </c>
    </row>
    <row r="3431" spans="1:18" x14ac:dyDescent="0.35">
      <c r="A3431" t="s">
        <v>396</v>
      </c>
      <c r="B3431" s="29" t="s">
        <v>313</v>
      </c>
      <c r="C3431" s="22">
        <v>44454</v>
      </c>
      <c r="D3431" s="30" t="s">
        <v>161</v>
      </c>
      <c r="E3431" s="30" t="s">
        <v>162</v>
      </c>
      <c r="F3431" s="29" t="s">
        <v>176</v>
      </c>
      <c r="G3431" s="32">
        <v>9378.43</v>
      </c>
      <c r="H3431" s="22">
        <v>44440</v>
      </c>
      <c r="I3431" s="23">
        <v>44454</v>
      </c>
      <c r="J3431">
        <f t="shared" si="318"/>
        <v>15</v>
      </c>
      <c r="K3431" s="2">
        <f t="shared" si="319"/>
        <v>44447</v>
      </c>
      <c r="L3431" s="9">
        <f t="shared" si="320"/>
        <v>15</v>
      </c>
      <c r="M3431" s="2">
        <f t="shared" si="321"/>
        <v>44447</v>
      </c>
      <c r="N3431" s="22">
        <v>44454</v>
      </c>
      <c r="O3431" s="22">
        <v>44489</v>
      </c>
      <c r="P3431" s="22">
        <v>44488.5</v>
      </c>
      <c r="Q3431">
        <f t="shared" si="322"/>
        <v>41.5</v>
      </c>
      <c r="R3431" s="33">
        <f t="shared" si="323"/>
        <v>389204.84500000003</v>
      </c>
    </row>
    <row r="3432" spans="1:18" x14ac:dyDescent="0.35">
      <c r="A3432" t="s">
        <v>396</v>
      </c>
      <c r="B3432" s="29" t="s">
        <v>313</v>
      </c>
      <c r="C3432" s="22">
        <v>44454</v>
      </c>
      <c r="D3432" s="30" t="s">
        <v>171</v>
      </c>
      <c r="E3432" s="30" t="s">
        <v>172</v>
      </c>
      <c r="F3432" s="29" t="s">
        <v>176</v>
      </c>
      <c r="G3432" s="32">
        <v>712.68</v>
      </c>
      <c r="H3432" s="22">
        <v>44440</v>
      </c>
      <c r="I3432" s="23">
        <v>44454</v>
      </c>
      <c r="J3432">
        <f t="shared" si="318"/>
        <v>15</v>
      </c>
      <c r="K3432" s="2">
        <f t="shared" si="319"/>
        <v>44447</v>
      </c>
      <c r="L3432" s="9">
        <f t="shared" si="320"/>
        <v>15</v>
      </c>
      <c r="M3432" s="2">
        <f t="shared" si="321"/>
        <v>44447</v>
      </c>
      <c r="N3432" s="22">
        <v>44454</v>
      </c>
      <c r="O3432" s="22">
        <v>44489</v>
      </c>
      <c r="P3432" s="22">
        <v>44488.5</v>
      </c>
      <c r="Q3432">
        <f t="shared" si="322"/>
        <v>41.5</v>
      </c>
      <c r="R3432" s="33">
        <f t="shared" si="323"/>
        <v>29576.219999999998</v>
      </c>
    </row>
    <row r="3433" spans="1:18" x14ac:dyDescent="0.35">
      <c r="A3433" t="s">
        <v>396</v>
      </c>
      <c r="B3433" s="29" t="s">
        <v>313</v>
      </c>
      <c r="C3433" s="22">
        <v>44454</v>
      </c>
      <c r="D3433" s="30" t="s">
        <v>161</v>
      </c>
      <c r="E3433" s="30" t="s">
        <v>162</v>
      </c>
      <c r="F3433" s="29" t="s">
        <v>326</v>
      </c>
      <c r="G3433" s="32">
        <v>113.39</v>
      </c>
      <c r="H3433" s="22">
        <v>44440</v>
      </c>
      <c r="I3433" s="23">
        <v>44454</v>
      </c>
      <c r="J3433">
        <f t="shared" si="318"/>
        <v>15</v>
      </c>
      <c r="K3433" s="2">
        <f t="shared" si="319"/>
        <v>44447</v>
      </c>
      <c r="L3433" s="9">
        <f t="shared" si="320"/>
        <v>15</v>
      </c>
      <c r="M3433" s="2">
        <f t="shared" si="321"/>
        <v>44447</v>
      </c>
      <c r="N3433" s="22">
        <v>44454</v>
      </c>
      <c r="O3433" s="22">
        <v>44489</v>
      </c>
      <c r="P3433" s="22">
        <v>44488.5</v>
      </c>
      <c r="Q3433">
        <f t="shared" si="322"/>
        <v>41.5</v>
      </c>
      <c r="R3433" s="33">
        <f t="shared" si="323"/>
        <v>4705.6850000000004</v>
      </c>
    </row>
    <row r="3434" spans="1:18" x14ac:dyDescent="0.35">
      <c r="A3434" t="s">
        <v>396</v>
      </c>
      <c r="B3434" s="29" t="s">
        <v>313</v>
      </c>
      <c r="C3434" s="22">
        <v>44454</v>
      </c>
      <c r="D3434" s="30" t="s">
        <v>161</v>
      </c>
      <c r="E3434" s="30" t="s">
        <v>162</v>
      </c>
      <c r="F3434" s="29" t="s">
        <v>177</v>
      </c>
      <c r="G3434" s="32">
        <v>124.57</v>
      </c>
      <c r="H3434" s="22">
        <v>44440</v>
      </c>
      <c r="I3434" s="23">
        <v>44454</v>
      </c>
      <c r="J3434">
        <f t="shared" si="318"/>
        <v>15</v>
      </c>
      <c r="K3434" s="2">
        <f t="shared" si="319"/>
        <v>44447</v>
      </c>
      <c r="L3434" s="9">
        <f t="shared" si="320"/>
        <v>15</v>
      </c>
      <c r="M3434" s="2">
        <f t="shared" si="321"/>
        <v>44447</v>
      </c>
      <c r="N3434" s="22">
        <v>44454</v>
      </c>
      <c r="O3434" s="22">
        <v>44489</v>
      </c>
      <c r="P3434" s="22">
        <v>44488.5</v>
      </c>
      <c r="Q3434">
        <f t="shared" si="322"/>
        <v>41.5</v>
      </c>
      <c r="R3434" s="33">
        <f t="shared" si="323"/>
        <v>5169.6549999999997</v>
      </c>
    </row>
    <row r="3435" spans="1:18" x14ac:dyDescent="0.35">
      <c r="A3435" t="s">
        <v>396</v>
      </c>
      <c r="B3435" s="29" t="s">
        <v>313</v>
      </c>
      <c r="C3435" s="22">
        <v>44454</v>
      </c>
      <c r="D3435" s="30" t="s">
        <v>107</v>
      </c>
      <c r="E3435" s="30" t="s">
        <v>108</v>
      </c>
      <c r="F3435" s="29" t="s">
        <v>164</v>
      </c>
      <c r="G3435" s="32">
        <v>5447.1099999999988</v>
      </c>
      <c r="H3435" s="22">
        <v>44440</v>
      </c>
      <c r="I3435" s="23">
        <v>44454</v>
      </c>
      <c r="J3435">
        <f t="shared" si="318"/>
        <v>15</v>
      </c>
      <c r="K3435" s="2">
        <f t="shared" si="319"/>
        <v>44447</v>
      </c>
      <c r="L3435" s="9">
        <f t="shared" si="320"/>
        <v>15</v>
      </c>
      <c r="M3435" s="2">
        <f t="shared" si="321"/>
        <v>44447</v>
      </c>
      <c r="N3435" s="22">
        <v>44454</v>
      </c>
      <c r="O3435" s="22">
        <v>44489</v>
      </c>
      <c r="P3435" s="22">
        <v>44488.5</v>
      </c>
      <c r="Q3435">
        <f t="shared" si="322"/>
        <v>41.5</v>
      </c>
      <c r="R3435" s="33">
        <f t="shared" si="323"/>
        <v>226055.06499999994</v>
      </c>
    </row>
    <row r="3436" spans="1:18" x14ac:dyDescent="0.35">
      <c r="A3436" t="s">
        <v>396</v>
      </c>
      <c r="B3436" s="29" t="s">
        <v>313</v>
      </c>
      <c r="C3436" s="22">
        <v>44454</v>
      </c>
      <c r="D3436" s="30" t="s">
        <v>99</v>
      </c>
      <c r="E3436" s="30" t="s">
        <v>100</v>
      </c>
      <c r="F3436" s="29" t="s">
        <v>164</v>
      </c>
      <c r="G3436" s="32">
        <v>86614.360000000015</v>
      </c>
      <c r="H3436" s="22">
        <v>44440</v>
      </c>
      <c r="I3436" s="23">
        <v>44454</v>
      </c>
      <c r="J3436">
        <f t="shared" si="318"/>
        <v>15</v>
      </c>
      <c r="K3436" s="2">
        <f t="shared" si="319"/>
        <v>44447</v>
      </c>
      <c r="L3436" s="9">
        <f t="shared" si="320"/>
        <v>15</v>
      </c>
      <c r="M3436" s="2">
        <f t="shared" si="321"/>
        <v>44447</v>
      </c>
      <c r="N3436" s="22">
        <v>44454</v>
      </c>
      <c r="O3436" s="22">
        <v>44489</v>
      </c>
      <c r="P3436" s="22">
        <v>44488.5</v>
      </c>
      <c r="Q3436">
        <f t="shared" si="322"/>
        <v>41.5</v>
      </c>
      <c r="R3436" s="33">
        <f t="shared" si="323"/>
        <v>3594495.9400000004</v>
      </c>
    </row>
    <row r="3437" spans="1:18" x14ac:dyDescent="0.35">
      <c r="A3437" t="s">
        <v>396</v>
      </c>
      <c r="B3437" s="29" t="s">
        <v>313</v>
      </c>
      <c r="C3437" s="22">
        <v>44454</v>
      </c>
      <c r="D3437" s="30" t="s">
        <v>161</v>
      </c>
      <c r="E3437" s="30" t="s">
        <v>162</v>
      </c>
      <c r="F3437" s="29" t="s">
        <v>178</v>
      </c>
      <c r="G3437" s="32">
        <v>242.12000000000003</v>
      </c>
      <c r="H3437" s="22">
        <v>44440</v>
      </c>
      <c r="I3437" s="23">
        <v>44454</v>
      </c>
      <c r="J3437">
        <f t="shared" si="318"/>
        <v>15</v>
      </c>
      <c r="K3437" s="2">
        <f t="shared" si="319"/>
        <v>44447</v>
      </c>
      <c r="L3437" s="9">
        <f t="shared" si="320"/>
        <v>15</v>
      </c>
      <c r="M3437" s="2">
        <f t="shared" si="321"/>
        <v>44447</v>
      </c>
      <c r="N3437" s="22">
        <v>44454</v>
      </c>
      <c r="O3437" s="22">
        <v>44489</v>
      </c>
      <c r="P3437" s="22">
        <v>44488.5</v>
      </c>
      <c r="Q3437">
        <f t="shared" si="322"/>
        <v>41.5</v>
      </c>
      <c r="R3437" s="33">
        <f t="shared" si="323"/>
        <v>10047.980000000001</v>
      </c>
    </row>
    <row r="3438" spans="1:18" x14ac:dyDescent="0.35">
      <c r="A3438" t="s">
        <v>396</v>
      </c>
      <c r="B3438" s="29" t="s">
        <v>313</v>
      </c>
      <c r="C3438" s="22">
        <v>44454</v>
      </c>
      <c r="D3438" s="30" t="s">
        <v>161</v>
      </c>
      <c r="E3438" s="30" t="s">
        <v>162</v>
      </c>
      <c r="F3438" s="29" t="s">
        <v>327</v>
      </c>
      <c r="G3438" s="32">
        <v>71.02</v>
      </c>
      <c r="H3438" s="22">
        <v>44440</v>
      </c>
      <c r="I3438" s="23">
        <v>44454</v>
      </c>
      <c r="J3438">
        <f t="shared" si="318"/>
        <v>15</v>
      </c>
      <c r="K3438" s="2">
        <f t="shared" si="319"/>
        <v>44447</v>
      </c>
      <c r="L3438" s="9">
        <f t="shared" si="320"/>
        <v>15</v>
      </c>
      <c r="M3438" s="2">
        <f t="shared" si="321"/>
        <v>44447</v>
      </c>
      <c r="N3438" s="22">
        <v>44454</v>
      </c>
      <c r="O3438" s="22">
        <v>44489</v>
      </c>
      <c r="P3438" s="22">
        <v>44488.5</v>
      </c>
      <c r="Q3438">
        <f t="shared" si="322"/>
        <v>41.5</v>
      </c>
      <c r="R3438" s="33">
        <f t="shared" si="323"/>
        <v>2947.33</v>
      </c>
    </row>
    <row r="3439" spans="1:18" x14ac:dyDescent="0.35">
      <c r="A3439" t="s">
        <v>396</v>
      </c>
      <c r="B3439" s="29" t="s">
        <v>313</v>
      </c>
      <c r="C3439" s="22">
        <v>44454</v>
      </c>
      <c r="D3439" s="30" t="s">
        <v>161</v>
      </c>
      <c r="E3439" s="30" t="s">
        <v>162</v>
      </c>
      <c r="F3439" s="29" t="s">
        <v>328</v>
      </c>
      <c r="G3439" s="32">
        <v>124.7</v>
      </c>
      <c r="H3439" s="22">
        <v>44440</v>
      </c>
      <c r="I3439" s="23">
        <v>44454</v>
      </c>
      <c r="J3439">
        <f t="shared" si="318"/>
        <v>15</v>
      </c>
      <c r="K3439" s="2">
        <f t="shared" si="319"/>
        <v>44447</v>
      </c>
      <c r="L3439" s="9">
        <f t="shared" si="320"/>
        <v>15</v>
      </c>
      <c r="M3439" s="2">
        <f t="shared" si="321"/>
        <v>44447</v>
      </c>
      <c r="N3439" s="22">
        <v>44454</v>
      </c>
      <c r="O3439" s="22">
        <v>44489</v>
      </c>
      <c r="P3439" s="22">
        <v>44488.5</v>
      </c>
      <c r="Q3439">
        <f t="shared" si="322"/>
        <v>41.5</v>
      </c>
      <c r="R3439" s="33">
        <f t="shared" si="323"/>
        <v>5175.05</v>
      </c>
    </row>
    <row r="3440" spans="1:18" x14ac:dyDescent="0.35">
      <c r="A3440" t="s">
        <v>396</v>
      </c>
      <c r="B3440" s="29" t="s">
        <v>313</v>
      </c>
      <c r="C3440" s="22">
        <v>44454</v>
      </c>
      <c r="D3440" s="30" t="s">
        <v>161</v>
      </c>
      <c r="E3440" s="30" t="s">
        <v>162</v>
      </c>
      <c r="F3440" s="29" t="s">
        <v>179</v>
      </c>
      <c r="G3440" s="32">
        <v>1057.4599999999998</v>
      </c>
      <c r="H3440" s="22">
        <v>44440</v>
      </c>
      <c r="I3440" s="23">
        <v>44454</v>
      </c>
      <c r="J3440">
        <f t="shared" si="318"/>
        <v>15</v>
      </c>
      <c r="K3440" s="2">
        <f t="shared" si="319"/>
        <v>44447</v>
      </c>
      <c r="L3440" s="9">
        <f t="shared" si="320"/>
        <v>15</v>
      </c>
      <c r="M3440" s="2">
        <f t="shared" si="321"/>
        <v>44447</v>
      </c>
      <c r="N3440" s="22">
        <v>44454</v>
      </c>
      <c r="O3440" s="22">
        <v>44489</v>
      </c>
      <c r="P3440" s="22">
        <v>44488.5</v>
      </c>
      <c r="Q3440">
        <f t="shared" si="322"/>
        <v>41.5</v>
      </c>
      <c r="R3440" s="33">
        <f t="shared" si="323"/>
        <v>43884.589999999989</v>
      </c>
    </row>
    <row r="3441" spans="1:18" x14ac:dyDescent="0.35">
      <c r="A3441" t="s">
        <v>396</v>
      </c>
      <c r="B3441" s="29" t="s">
        <v>313</v>
      </c>
      <c r="C3441" s="22">
        <v>44454</v>
      </c>
      <c r="D3441" s="30" t="s">
        <v>161</v>
      </c>
      <c r="E3441" s="30" t="s">
        <v>162</v>
      </c>
      <c r="F3441" s="29" t="s">
        <v>180</v>
      </c>
      <c r="G3441" s="32">
        <v>1426.93</v>
      </c>
      <c r="H3441" s="22">
        <v>44440</v>
      </c>
      <c r="I3441" s="23">
        <v>44454</v>
      </c>
      <c r="J3441">
        <f t="shared" si="318"/>
        <v>15</v>
      </c>
      <c r="K3441" s="2">
        <f t="shared" si="319"/>
        <v>44447</v>
      </c>
      <c r="L3441" s="9">
        <f t="shared" si="320"/>
        <v>15</v>
      </c>
      <c r="M3441" s="2">
        <f t="shared" si="321"/>
        <v>44447</v>
      </c>
      <c r="N3441" s="22">
        <v>44454</v>
      </c>
      <c r="O3441" s="22">
        <v>44489</v>
      </c>
      <c r="P3441" s="22">
        <v>44488.5</v>
      </c>
      <c r="Q3441">
        <f t="shared" si="322"/>
        <v>41.5</v>
      </c>
      <c r="R3441" s="33">
        <f t="shared" si="323"/>
        <v>59217.595000000001</v>
      </c>
    </row>
    <row r="3442" spans="1:18" x14ac:dyDescent="0.35">
      <c r="A3442" t="s">
        <v>396</v>
      </c>
      <c r="B3442" s="29" t="s">
        <v>313</v>
      </c>
      <c r="C3442" s="22">
        <v>44454</v>
      </c>
      <c r="D3442" s="30" t="s">
        <v>171</v>
      </c>
      <c r="E3442" s="30" t="s">
        <v>172</v>
      </c>
      <c r="F3442" s="29" t="s">
        <v>180</v>
      </c>
      <c r="G3442" s="32">
        <v>236.35000000000002</v>
      </c>
      <c r="H3442" s="22">
        <v>44440</v>
      </c>
      <c r="I3442" s="23">
        <v>44454</v>
      </c>
      <c r="J3442">
        <f t="shared" si="318"/>
        <v>15</v>
      </c>
      <c r="K3442" s="2">
        <f t="shared" si="319"/>
        <v>44447</v>
      </c>
      <c r="L3442" s="9">
        <f t="shared" si="320"/>
        <v>15</v>
      </c>
      <c r="M3442" s="2">
        <f t="shared" si="321"/>
        <v>44447</v>
      </c>
      <c r="N3442" s="22">
        <v>44454</v>
      </c>
      <c r="O3442" s="22">
        <v>44489</v>
      </c>
      <c r="P3442" s="22">
        <v>44488.5</v>
      </c>
      <c r="Q3442">
        <f t="shared" si="322"/>
        <v>41.5</v>
      </c>
      <c r="R3442" s="33">
        <f t="shared" si="323"/>
        <v>9808.5250000000015</v>
      </c>
    </row>
    <row r="3443" spans="1:18" x14ac:dyDescent="0.35">
      <c r="A3443" t="s">
        <v>396</v>
      </c>
      <c r="B3443" s="29" t="s">
        <v>313</v>
      </c>
      <c r="C3443" s="22">
        <v>44454</v>
      </c>
      <c r="D3443" s="30" t="s">
        <v>161</v>
      </c>
      <c r="E3443" s="30" t="s">
        <v>162</v>
      </c>
      <c r="F3443" s="29" t="s">
        <v>181</v>
      </c>
      <c r="G3443" s="32">
        <v>161.26999999999998</v>
      </c>
      <c r="H3443" s="22">
        <v>44440</v>
      </c>
      <c r="I3443" s="23">
        <v>44454</v>
      </c>
      <c r="J3443">
        <f t="shared" si="318"/>
        <v>15</v>
      </c>
      <c r="K3443" s="2">
        <f t="shared" si="319"/>
        <v>44447</v>
      </c>
      <c r="L3443" s="9">
        <f t="shared" si="320"/>
        <v>15</v>
      </c>
      <c r="M3443" s="2">
        <f t="shared" si="321"/>
        <v>44447</v>
      </c>
      <c r="N3443" s="22">
        <v>44454</v>
      </c>
      <c r="O3443" s="22">
        <v>44489</v>
      </c>
      <c r="P3443" s="22">
        <v>44488.5</v>
      </c>
      <c r="Q3443">
        <f t="shared" si="322"/>
        <v>41.5</v>
      </c>
      <c r="R3443" s="33">
        <f t="shared" si="323"/>
        <v>6692.704999999999</v>
      </c>
    </row>
    <row r="3444" spans="1:18" x14ac:dyDescent="0.35">
      <c r="A3444" t="s">
        <v>396</v>
      </c>
      <c r="B3444" s="29" t="s">
        <v>313</v>
      </c>
      <c r="C3444" s="22">
        <v>44454</v>
      </c>
      <c r="D3444" s="30" t="s">
        <v>161</v>
      </c>
      <c r="E3444" s="30" t="s">
        <v>162</v>
      </c>
      <c r="F3444" s="29" t="s">
        <v>182</v>
      </c>
      <c r="G3444" s="32">
        <v>320.12</v>
      </c>
      <c r="H3444" s="22">
        <v>44440</v>
      </c>
      <c r="I3444" s="23">
        <v>44454</v>
      </c>
      <c r="J3444">
        <f t="shared" si="318"/>
        <v>15</v>
      </c>
      <c r="K3444" s="2">
        <f t="shared" si="319"/>
        <v>44447</v>
      </c>
      <c r="L3444" s="9">
        <f t="shared" si="320"/>
        <v>15</v>
      </c>
      <c r="M3444" s="2">
        <f t="shared" si="321"/>
        <v>44447</v>
      </c>
      <c r="N3444" s="22">
        <v>44454</v>
      </c>
      <c r="O3444" s="22">
        <v>44489</v>
      </c>
      <c r="P3444" s="22">
        <v>44488.5</v>
      </c>
      <c r="Q3444">
        <f t="shared" si="322"/>
        <v>41.5</v>
      </c>
      <c r="R3444" s="33">
        <f t="shared" si="323"/>
        <v>13284.98</v>
      </c>
    </row>
    <row r="3445" spans="1:18" x14ac:dyDescent="0.35">
      <c r="A3445" t="s">
        <v>396</v>
      </c>
      <c r="B3445" s="29" t="s">
        <v>313</v>
      </c>
      <c r="C3445" s="22">
        <v>44454</v>
      </c>
      <c r="D3445" s="30" t="s">
        <v>161</v>
      </c>
      <c r="E3445" s="30" t="s">
        <v>162</v>
      </c>
      <c r="F3445" s="29" t="s">
        <v>183</v>
      </c>
      <c r="G3445" s="32">
        <v>4595.1599999999989</v>
      </c>
      <c r="H3445" s="22">
        <v>44440</v>
      </c>
      <c r="I3445" s="23">
        <v>44454</v>
      </c>
      <c r="J3445">
        <f t="shared" si="318"/>
        <v>15</v>
      </c>
      <c r="K3445" s="2">
        <f t="shared" si="319"/>
        <v>44447</v>
      </c>
      <c r="L3445" s="9">
        <f t="shared" si="320"/>
        <v>15</v>
      </c>
      <c r="M3445" s="2">
        <f t="shared" si="321"/>
        <v>44447</v>
      </c>
      <c r="N3445" s="22">
        <v>44454</v>
      </c>
      <c r="O3445" s="22">
        <v>44489</v>
      </c>
      <c r="P3445" s="22">
        <v>44488.5</v>
      </c>
      <c r="Q3445">
        <f t="shared" si="322"/>
        <v>41.5</v>
      </c>
      <c r="R3445" s="33">
        <f t="shared" si="323"/>
        <v>190699.13999999996</v>
      </c>
    </row>
    <row r="3446" spans="1:18" x14ac:dyDescent="0.35">
      <c r="A3446" t="s">
        <v>396</v>
      </c>
      <c r="B3446" s="29" t="s">
        <v>313</v>
      </c>
      <c r="C3446" s="22">
        <v>44454</v>
      </c>
      <c r="D3446" s="30" t="s">
        <v>161</v>
      </c>
      <c r="E3446" s="30" t="s">
        <v>162</v>
      </c>
      <c r="F3446" s="29" t="s">
        <v>329</v>
      </c>
      <c r="G3446" s="32">
        <v>85.19</v>
      </c>
      <c r="H3446" s="22">
        <v>44440</v>
      </c>
      <c r="I3446" s="23">
        <v>44454</v>
      </c>
      <c r="J3446">
        <f t="shared" si="318"/>
        <v>15</v>
      </c>
      <c r="K3446" s="2">
        <f t="shared" si="319"/>
        <v>44447</v>
      </c>
      <c r="L3446" s="9">
        <f t="shared" si="320"/>
        <v>15</v>
      </c>
      <c r="M3446" s="2">
        <f t="shared" si="321"/>
        <v>44447</v>
      </c>
      <c r="N3446" s="22">
        <v>44454</v>
      </c>
      <c r="O3446" s="22">
        <v>44489</v>
      </c>
      <c r="P3446" s="22">
        <v>44488.5</v>
      </c>
      <c r="Q3446">
        <f t="shared" si="322"/>
        <v>41.5</v>
      </c>
      <c r="R3446" s="33">
        <f t="shared" si="323"/>
        <v>3535.3849999999998</v>
      </c>
    </row>
    <row r="3447" spans="1:18" x14ac:dyDescent="0.35">
      <c r="A3447" t="s">
        <v>396</v>
      </c>
      <c r="B3447" s="29" t="s">
        <v>313</v>
      </c>
      <c r="C3447" s="22">
        <v>44454</v>
      </c>
      <c r="D3447" s="30" t="s">
        <v>107</v>
      </c>
      <c r="E3447" s="30" t="s">
        <v>108</v>
      </c>
      <c r="F3447" s="29" t="s">
        <v>261</v>
      </c>
      <c r="G3447" s="32">
        <v>128.38</v>
      </c>
      <c r="H3447" s="22">
        <v>44440</v>
      </c>
      <c r="I3447" s="23">
        <v>44454</v>
      </c>
      <c r="J3447">
        <f t="shared" si="318"/>
        <v>15</v>
      </c>
      <c r="K3447" s="2">
        <f t="shared" si="319"/>
        <v>44447</v>
      </c>
      <c r="L3447" s="9">
        <f t="shared" si="320"/>
        <v>15</v>
      </c>
      <c r="M3447" s="2">
        <f t="shared" si="321"/>
        <v>44447</v>
      </c>
      <c r="N3447" s="22">
        <v>44454</v>
      </c>
      <c r="O3447" s="22">
        <v>44489</v>
      </c>
      <c r="P3447" s="22">
        <v>44488.5</v>
      </c>
      <c r="Q3447">
        <f t="shared" si="322"/>
        <v>41.5</v>
      </c>
      <c r="R3447" s="33">
        <f t="shared" si="323"/>
        <v>5327.7699999999995</v>
      </c>
    </row>
    <row r="3448" spans="1:18" x14ac:dyDescent="0.35">
      <c r="A3448" t="s">
        <v>396</v>
      </c>
      <c r="B3448" s="29" t="s">
        <v>313</v>
      </c>
      <c r="C3448" s="22">
        <v>44454</v>
      </c>
      <c r="D3448" s="30" t="s">
        <v>99</v>
      </c>
      <c r="E3448" s="30" t="s">
        <v>100</v>
      </c>
      <c r="F3448" s="29" t="s">
        <v>261</v>
      </c>
      <c r="G3448" s="32">
        <v>233.76</v>
      </c>
      <c r="H3448" s="22">
        <v>44440</v>
      </c>
      <c r="I3448" s="23">
        <v>44454</v>
      </c>
      <c r="J3448">
        <f t="shared" ref="J3448:J3511" si="324">I3448-H3448+1</f>
        <v>15</v>
      </c>
      <c r="K3448" s="2">
        <f t="shared" ref="K3448:K3511" si="325">(H3448+I3448)/2</f>
        <v>44447</v>
      </c>
      <c r="L3448" s="9">
        <f t="shared" si="320"/>
        <v>15</v>
      </c>
      <c r="M3448" s="2">
        <f t="shared" si="321"/>
        <v>44447</v>
      </c>
      <c r="N3448" s="22">
        <v>44454</v>
      </c>
      <c r="O3448" s="22">
        <v>44489</v>
      </c>
      <c r="P3448" s="22">
        <v>44488.5</v>
      </c>
      <c r="Q3448">
        <f t="shared" si="322"/>
        <v>41.5</v>
      </c>
      <c r="R3448" s="33">
        <f t="shared" si="323"/>
        <v>9701.0399999999991</v>
      </c>
    </row>
    <row r="3449" spans="1:18" x14ac:dyDescent="0.35">
      <c r="A3449" t="s">
        <v>396</v>
      </c>
      <c r="B3449" s="29" t="s">
        <v>313</v>
      </c>
      <c r="C3449" s="22">
        <v>44454</v>
      </c>
      <c r="D3449" s="30" t="s">
        <v>161</v>
      </c>
      <c r="E3449" s="30" t="s">
        <v>162</v>
      </c>
      <c r="F3449" s="29" t="s">
        <v>184</v>
      </c>
      <c r="G3449" s="32">
        <v>287.98</v>
      </c>
      <c r="H3449" s="22">
        <v>44440</v>
      </c>
      <c r="I3449" s="23">
        <v>44454</v>
      </c>
      <c r="J3449">
        <f t="shared" si="324"/>
        <v>15</v>
      </c>
      <c r="K3449" s="2">
        <f t="shared" si="325"/>
        <v>44447</v>
      </c>
      <c r="L3449" s="9">
        <f t="shared" si="320"/>
        <v>15</v>
      </c>
      <c r="M3449" s="2">
        <f t="shared" si="321"/>
        <v>44447</v>
      </c>
      <c r="N3449" s="22">
        <v>44454</v>
      </c>
      <c r="O3449" s="22">
        <v>44489</v>
      </c>
      <c r="P3449" s="22">
        <v>44488.5</v>
      </c>
      <c r="Q3449">
        <f t="shared" si="322"/>
        <v>41.5</v>
      </c>
      <c r="R3449" s="33">
        <f t="shared" si="323"/>
        <v>11951.17</v>
      </c>
    </row>
    <row r="3450" spans="1:18" x14ac:dyDescent="0.35">
      <c r="A3450" t="s">
        <v>396</v>
      </c>
      <c r="B3450" s="29" t="s">
        <v>313</v>
      </c>
      <c r="C3450" s="22">
        <v>44454</v>
      </c>
      <c r="D3450" s="30" t="s">
        <v>161</v>
      </c>
      <c r="E3450" s="30" t="s">
        <v>162</v>
      </c>
      <c r="F3450" s="29" t="s">
        <v>330</v>
      </c>
      <c r="G3450" s="32">
        <v>107.18</v>
      </c>
      <c r="H3450" s="22">
        <v>44440</v>
      </c>
      <c r="I3450" s="23">
        <v>44454</v>
      </c>
      <c r="J3450">
        <f t="shared" si="324"/>
        <v>15</v>
      </c>
      <c r="K3450" s="2">
        <f t="shared" si="325"/>
        <v>44447</v>
      </c>
      <c r="L3450" s="9">
        <f t="shared" si="320"/>
        <v>15</v>
      </c>
      <c r="M3450" s="2">
        <f t="shared" si="321"/>
        <v>44447</v>
      </c>
      <c r="N3450" s="22">
        <v>44454</v>
      </c>
      <c r="O3450" s="22">
        <v>44489</v>
      </c>
      <c r="P3450" s="22">
        <v>44488.5</v>
      </c>
      <c r="Q3450">
        <f t="shared" si="322"/>
        <v>41.5</v>
      </c>
      <c r="R3450" s="33">
        <f t="shared" si="323"/>
        <v>4447.97</v>
      </c>
    </row>
    <row r="3451" spans="1:18" x14ac:dyDescent="0.35">
      <c r="A3451" t="s">
        <v>396</v>
      </c>
      <c r="B3451" s="29" t="s">
        <v>313</v>
      </c>
      <c r="C3451" s="22">
        <v>44454</v>
      </c>
      <c r="D3451" s="30" t="s">
        <v>161</v>
      </c>
      <c r="E3451" s="30" t="s">
        <v>162</v>
      </c>
      <c r="F3451" s="29" t="s">
        <v>185</v>
      </c>
      <c r="G3451" s="32">
        <v>2862.0699999999997</v>
      </c>
      <c r="H3451" s="22">
        <v>44440</v>
      </c>
      <c r="I3451" s="23">
        <v>44454</v>
      </c>
      <c r="J3451">
        <f t="shared" si="324"/>
        <v>15</v>
      </c>
      <c r="K3451" s="2">
        <f t="shared" si="325"/>
        <v>44447</v>
      </c>
      <c r="L3451" s="9">
        <f t="shared" si="320"/>
        <v>15</v>
      </c>
      <c r="M3451" s="2">
        <f t="shared" si="321"/>
        <v>44447</v>
      </c>
      <c r="N3451" s="22">
        <v>44454</v>
      </c>
      <c r="O3451" s="22">
        <v>44489</v>
      </c>
      <c r="P3451" s="22">
        <v>44488.5</v>
      </c>
      <c r="Q3451">
        <f t="shared" si="322"/>
        <v>41.5</v>
      </c>
      <c r="R3451" s="33">
        <f t="shared" si="323"/>
        <v>118775.90499999998</v>
      </c>
    </row>
    <row r="3452" spans="1:18" x14ac:dyDescent="0.35">
      <c r="A3452" t="s">
        <v>396</v>
      </c>
      <c r="B3452" s="29" t="s">
        <v>313</v>
      </c>
      <c r="C3452" s="22">
        <v>44454</v>
      </c>
      <c r="D3452" s="30" t="s">
        <v>161</v>
      </c>
      <c r="E3452" s="30" t="s">
        <v>162</v>
      </c>
      <c r="F3452" s="29" t="s">
        <v>331</v>
      </c>
      <c r="G3452" s="32">
        <v>241.27</v>
      </c>
      <c r="H3452" s="22">
        <v>44440</v>
      </c>
      <c r="I3452" s="23">
        <v>44454</v>
      </c>
      <c r="J3452">
        <f t="shared" si="324"/>
        <v>15</v>
      </c>
      <c r="K3452" s="2">
        <f t="shared" si="325"/>
        <v>44447</v>
      </c>
      <c r="L3452" s="9">
        <f t="shared" si="320"/>
        <v>15</v>
      </c>
      <c r="M3452" s="2">
        <f t="shared" si="321"/>
        <v>44447</v>
      </c>
      <c r="N3452" s="22">
        <v>44454</v>
      </c>
      <c r="O3452" s="22">
        <v>44489</v>
      </c>
      <c r="P3452" s="22">
        <v>44488.5</v>
      </c>
      <c r="Q3452">
        <f t="shared" si="322"/>
        <v>41.5</v>
      </c>
      <c r="R3452" s="33">
        <f t="shared" si="323"/>
        <v>10012.705</v>
      </c>
    </row>
    <row r="3453" spans="1:18" x14ac:dyDescent="0.35">
      <c r="A3453" t="s">
        <v>396</v>
      </c>
      <c r="B3453" s="29" t="s">
        <v>313</v>
      </c>
      <c r="C3453" s="22">
        <v>44454</v>
      </c>
      <c r="D3453" s="30" t="s">
        <v>161</v>
      </c>
      <c r="E3453" s="30" t="s">
        <v>162</v>
      </c>
      <c r="F3453" s="29" t="s">
        <v>332</v>
      </c>
      <c r="G3453" s="32">
        <v>65.87</v>
      </c>
      <c r="H3453" s="22">
        <v>44440</v>
      </c>
      <c r="I3453" s="23">
        <v>44454</v>
      </c>
      <c r="J3453">
        <f t="shared" si="324"/>
        <v>15</v>
      </c>
      <c r="K3453" s="2">
        <f t="shared" si="325"/>
        <v>44447</v>
      </c>
      <c r="L3453" s="9">
        <f t="shared" si="320"/>
        <v>15</v>
      </c>
      <c r="M3453" s="2">
        <f t="shared" si="321"/>
        <v>44447</v>
      </c>
      <c r="N3453" s="22">
        <v>44454</v>
      </c>
      <c r="O3453" s="22">
        <v>44489</v>
      </c>
      <c r="P3453" s="22">
        <v>44488.5</v>
      </c>
      <c r="Q3453">
        <f t="shared" si="322"/>
        <v>41.5</v>
      </c>
      <c r="R3453" s="33">
        <f t="shared" si="323"/>
        <v>2733.605</v>
      </c>
    </row>
    <row r="3454" spans="1:18" x14ac:dyDescent="0.35">
      <c r="A3454" t="s">
        <v>396</v>
      </c>
      <c r="B3454" s="29" t="s">
        <v>313</v>
      </c>
      <c r="C3454" s="22">
        <v>44454</v>
      </c>
      <c r="D3454" s="30" t="s">
        <v>161</v>
      </c>
      <c r="E3454" s="30" t="s">
        <v>162</v>
      </c>
      <c r="F3454" s="29" t="s">
        <v>186</v>
      </c>
      <c r="G3454" s="32">
        <v>142.63999999999999</v>
      </c>
      <c r="H3454" s="22">
        <v>44440</v>
      </c>
      <c r="I3454" s="23">
        <v>44454</v>
      </c>
      <c r="J3454">
        <f t="shared" si="324"/>
        <v>15</v>
      </c>
      <c r="K3454" s="2">
        <f t="shared" si="325"/>
        <v>44447</v>
      </c>
      <c r="L3454" s="9">
        <f t="shared" si="320"/>
        <v>15</v>
      </c>
      <c r="M3454" s="2">
        <f t="shared" si="321"/>
        <v>44447</v>
      </c>
      <c r="N3454" s="22">
        <v>44454</v>
      </c>
      <c r="O3454" s="22">
        <v>44489</v>
      </c>
      <c r="P3454" s="22">
        <v>44488.5</v>
      </c>
      <c r="Q3454">
        <f t="shared" si="322"/>
        <v>41.5</v>
      </c>
      <c r="R3454" s="33">
        <f t="shared" si="323"/>
        <v>5919.5599999999995</v>
      </c>
    </row>
    <row r="3455" spans="1:18" x14ac:dyDescent="0.35">
      <c r="A3455" t="s">
        <v>396</v>
      </c>
      <c r="B3455" s="29" t="s">
        <v>313</v>
      </c>
      <c r="C3455" s="22">
        <v>44454</v>
      </c>
      <c r="D3455" s="30" t="s">
        <v>161</v>
      </c>
      <c r="E3455" s="30" t="s">
        <v>162</v>
      </c>
      <c r="F3455" s="29" t="s">
        <v>333</v>
      </c>
      <c r="G3455" s="32">
        <v>1432.28</v>
      </c>
      <c r="H3455" s="22">
        <v>44440</v>
      </c>
      <c r="I3455" s="23">
        <v>44454</v>
      </c>
      <c r="J3455">
        <f t="shared" si="324"/>
        <v>15</v>
      </c>
      <c r="K3455" s="2">
        <f t="shared" si="325"/>
        <v>44447</v>
      </c>
      <c r="L3455" s="9">
        <f t="shared" si="320"/>
        <v>15</v>
      </c>
      <c r="M3455" s="2">
        <f t="shared" si="321"/>
        <v>44447</v>
      </c>
      <c r="N3455" s="22">
        <v>44454</v>
      </c>
      <c r="O3455" s="22">
        <v>44489</v>
      </c>
      <c r="P3455" s="22">
        <v>44488.5</v>
      </c>
      <c r="Q3455">
        <f t="shared" si="322"/>
        <v>41.5</v>
      </c>
      <c r="R3455" s="33">
        <f t="shared" si="323"/>
        <v>59439.619999999995</v>
      </c>
    </row>
    <row r="3456" spans="1:18" x14ac:dyDescent="0.35">
      <c r="A3456" t="s">
        <v>396</v>
      </c>
      <c r="B3456" s="29" t="s">
        <v>313</v>
      </c>
      <c r="C3456" s="22">
        <v>44454</v>
      </c>
      <c r="D3456" s="30" t="s">
        <v>161</v>
      </c>
      <c r="E3456" s="30" t="s">
        <v>162</v>
      </c>
      <c r="F3456" s="29" t="s">
        <v>334</v>
      </c>
      <c r="G3456" s="32">
        <v>292.03000000000003</v>
      </c>
      <c r="H3456" s="22">
        <v>44440</v>
      </c>
      <c r="I3456" s="23">
        <v>44454</v>
      </c>
      <c r="J3456">
        <f t="shared" si="324"/>
        <v>15</v>
      </c>
      <c r="K3456" s="2">
        <f t="shared" si="325"/>
        <v>44447</v>
      </c>
      <c r="L3456" s="9">
        <f t="shared" si="320"/>
        <v>15</v>
      </c>
      <c r="M3456" s="2">
        <f t="shared" si="321"/>
        <v>44447</v>
      </c>
      <c r="N3456" s="22">
        <v>44454</v>
      </c>
      <c r="O3456" s="22">
        <v>44489</v>
      </c>
      <c r="P3456" s="22">
        <v>44488.5</v>
      </c>
      <c r="Q3456">
        <f t="shared" si="322"/>
        <v>41.5</v>
      </c>
      <c r="R3456" s="33">
        <f t="shared" si="323"/>
        <v>12119.245000000001</v>
      </c>
    </row>
    <row r="3457" spans="1:18" x14ac:dyDescent="0.35">
      <c r="A3457" t="s">
        <v>396</v>
      </c>
      <c r="B3457" s="29" t="s">
        <v>313</v>
      </c>
      <c r="C3457" s="22">
        <v>44454</v>
      </c>
      <c r="D3457" s="30" t="s">
        <v>161</v>
      </c>
      <c r="E3457" s="30" t="s">
        <v>162</v>
      </c>
      <c r="F3457" s="29" t="s">
        <v>335</v>
      </c>
      <c r="G3457" s="32">
        <v>216.01000000000002</v>
      </c>
      <c r="H3457" s="22">
        <v>44440</v>
      </c>
      <c r="I3457" s="23">
        <v>44454</v>
      </c>
      <c r="J3457">
        <f t="shared" si="324"/>
        <v>15</v>
      </c>
      <c r="K3457" s="2">
        <f t="shared" si="325"/>
        <v>44447</v>
      </c>
      <c r="L3457" s="9">
        <f t="shared" si="320"/>
        <v>15</v>
      </c>
      <c r="M3457" s="2">
        <f t="shared" si="321"/>
        <v>44447</v>
      </c>
      <c r="N3457" s="22">
        <v>44454</v>
      </c>
      <c r="O3457" s="22">
        <v>44489</v>
      </c>
      <c r="P3457" s="22">
        <v>44488.5</v>
      </c>
      <c r="Q3457">
        <f t="shared" si="322"/>
        <v>41.5</v>
      </c>
      <c r="R3457" s="33">
        <f t="shared" si="323"/>
        <v>8964.4150000000009</v>
      </c>
    </row>
    <row r="3458" spans="1:18" x14ac:dyDescent="0.35">
      <c r="A3458" t="s">
        <v>396</v>
      </c>
      <c r="B3458" s="29" t="s">
        <v>313</v>
      </c>
      <c r="C3458" s="22">
        <v>44454</v>
      </c>
      <c r="D3458" s="30" t="s">
        <v>161</v>
      </c>
      <c r="E3458" s="30" t="s">
        <v>162</v>
      </c>
      <c r="F3458" s="29" t="s">
        <v>187</v>
      </c>
      <c r="G3458" s="32">
        <v>1221.4900000000002</v>
      </c>
      <c r="H3458" s="22">
        <v>44440</v>
      </c>
      <c r="I3458" s="23">
        <v>44454</v>
      </c>
      <c r="J3458">
        <f t="shared" si="324"/>
        <v>15</v>
      </c>
      <c r="K3458" s="2">
        <f t="shared" si="325"/>
        <v>44447</v>
      </c>
      <c r="L3458" s="9">
        <f t="shared" si="320"/>
        <v>15</v>
      </c>
      <c r="M3458" s="2">
        <f t="shared" si="321"/>
        <v>44447</v>
      </c>
      <c r="N3458" s="22">
        <v>44454</v>
      </c>
      <c r="O3458" s="22">
        <v>44489</v>
      </c>
      <c r="P3458" s="22">
        <v>44488.5</v>
      </c>
      <c r="Q3458">
        <f t="shared" si="322"/>
        <v>41.5</v>
      </c>
      <c r="R3458" s="33">
        <f t="shared" si="323"/>
        <v>50691.835000000006</v>
      </c>
    </row>
    <row r="3459" spans="1:18" x14ac:dyDescent="0.35">
      <c r="A3459" t="s">
        <v>396</v>
      </c>
      <c r="B3459" s="29" t="s">
        <v>313</v>
      </c>
      <c r="C3459" s="22">
        <v>44454</v>
      </c>
      <c r="D3459" s="30" t="s">
        <v>161</v>
      </c>
      <c r="E3459" s="30" t="s">
        <v>162</v>
      </c>
      <c r="F3459" s="29" t="s">
        <v>188</v>
      </c>
      <c r="G3459" s="32">
        <v>410.37</v>
      </c>
      <c r="H3459" s="22">
        <v>44440</v>
      </c>
      <c r="I3459" s="23">
        <v>44454</v>
      </c>
      <c r="J3459">
        <f t="shared" si="324"/>
        <v>15</v>
      </c>
      <c r="K3459" s="2">
        <f t="shared" si="325"/>
        <v>44447</v>
      </c>
      <c r="L3459" s="9">
        <f t="shared" si="320"/>
        <v>15</v>
      </c>
      <c r="M3459" s="2">
        <f t="shared" si="321"/>
        <v>44447</v>
      </c>
      <c r="N3459" s="22">
        <v>44454</v>
      </c>
      <c r="O3459" s="22">
        <v>44489</v>
      </c>
      <c r="P3459" s="22">
        <v>44488.5</v>
      </c>
      <c r="Q3459">
        <f t="shared" si="322"/>
        <v>41.5</v>
      </c>
      <c r="R3459" s="33">
        <f t="shared" si="323"/>
        <v>17030.355</v>
      </c>
    </row>
    <row r="3460" spans="1:18" x14ac:dyDescent="0.35">
      <c r="A3460" t="s">
        <v>396</v>
      </c>
      <c r="B3460" s="29" t="s">
        <v>313</v>
      </c>
      <c r="C3460" s="22">
        <v>44454</v>
      </c>
      <c r="D3460" s="30" t="s">
        <v>161</v>
      </c>
      <c r="E3460" s="30" t="s">
        <v>162</v>
      </c>
      <c r="F3460" s="29" t="s">
        <v>336</v>
      </c>
      <c r="G3460" s="32">
        <v>81.48</v>
      </c>
      <c r="H3460" s="22">
        <v>44440</v>
      </c>
      <c r="I3460" s="23">
        <v>44454</v>
      </c>
      <c r="J3460">
        <f t="shared" si="324"/>
        <v>15</v>
      </c>
      <c r="K3460" s="2">
        <f t="shared" si="325"/>
        <v>44447</v>
      </c>
      <c r="L3460" s="9">
        <f t="shared" si="320"/>
        <v>15</v>
      </c>
      <c r="M3460" s="2">
        <f t="shared" si="321"/>
        <v>44447</v>
      </c>
      <c r="N3460" s="22">
        <v>44454</v>
      </c>
      <c r="O3460" s="22">
        <v>44489</v>
      </c>
      <c r="P3460" s="22">
        <v>44488.5</v>
      </c>
      <c r="Q3460">
        <f t="shared" si="322"/>
        <v>41.5</v>
      </c>
      <c r="R3460" s="33">
        <f t="shared" si="323"/>
        <v>3381.42</v>
      </c>
    </row>
    <row r="3461" spans="1:18" x14ac:dyDescent="0.35">
      <c r="A3461" t="s">
        <v>396</v>
      </c>
      <c r="B3461" s="29" t="s">
        <v>313</v>
      </c>
      <c r="C3461" s="22">
        <v>44454</v>
      </c>
      <c r="D3461" s="30" t="s">
        <v>161</v>
      </c>
      <c r="E3461" s="30" t="s">
        <v>162</v>
      </c>
      <c r="F3461" s="29" t="s">
        <v>337</v>
      </c>
      <c r="G3461" s="32">
        <v>188.28</v>
      </c>
      <c r="H3461" s="22">
        <v>44440</v>
      </c>
      <c r="I3461" s="23">
        <v>44454</v>
      </c>
      <c r="J3461">
        <f t="shared" si="324"/>
        <v>15</v>
      </c>
      <c r="K3461" s="2">
        <f t="shared" si="325"/>
        <v>44447</v>
      </c>
      <c r="L3461" s="9">
        <f t="shared" si="320"/>
        <v>15</v>
      </c>
      <c r="M3461" s="2">
        <f t="shared" si="321"/>
        <v>44447</v>
      </c>
      <c r="N3461" s="22">
        <v>44454</v>
      </c>
      <c r="O3461" s="22">
        <v>44489</v>
      </c>
      <c r="P3461" s="22">
        <v>44488.5</v>
      </c>
      <c r="Q3461">
        <f t="shared" si="322"/>
        <v>41.5</v>
      </c>
      <c r="R3461" s="33">
        <f t="shared" si="323"/>
        <v>7813.62</v>
      </c>
    </row>
    <row r="3462" spans="1:18" x14ac:dyDescent="0.35">
      <c r="A3462" t="s">
        <v>396</v>
      </c>
      <c r="B3462" s="29" t="s">
        <v>313</v>
      </c>
      <c r="C3462" s="22">
        <v>44454</v>
      </c>
      <c r="D3462" s="30" t="s">
        <v>171</v>
      </c>
      <c r="E3462" s="30" t="s">
        <v>172</v>
      </c>
      <c r="F3462" s="29" t="s">
        <v>337</v>
      </c>
      <c r="G3462" s="32">
        <v>191.64999999999998</v>
      </c>
      <c r="H3462" s="22">
        <v>44440</v>
      </c>
      <c r="I3462" s="23">
        <v>44454</v>
      </c>
      <c r="J3462">
        <f t="shared" si="324"/>
        <v>15</v>
      </c>
      <c r="K3462" s="2">
        <f t="shared" si="325"/>
        <v>44447</v>
      </c>
      <c r="L3462" s="9">
        <f t="shared" si="320"/>
        <v>15</v>
      </c>
      <c r="M3462" s="2">
        <f t="shared" si="321"/>
        <v>44447</v>
      </c>
      <c r="N3462" s="22">
        <v>44454</v>
      </c>
      <c r="O3462" s="22">
        <v>44489</v>
      </c>
      <c r="P3462" s="22">
        <v>44488.5</v>
      </c>
      <c r="Q3462">
        <f t="shared" si="322"/>
        <v>41.5</v>
      </c>
      <c r="R3462" s="33">
        <f t="shared" si="323"/>
        <v>7953.4749999999995</v>
      </c>
    </row>
    <row r="3463" spans="1:18" x14ac:dyDescent="0.35">
      <c r="A3463" t="s">
        <v>396</v>
      </c>
      <c r="B3463" s="29" t="s">
        <v>313</v>
      </c>
      <c r="C3463" s="22">
        <v>44454</v>
      </c>
      <c r="D3463" s="30" t="s">
        <v>161</v>
      </c>
      <c r="E3463" s="30" t="s">
        <v>162</v>
      </c>
      <c r="F3463" s="29" t="s">
        <v>338</v>
      </c>
      <c r="G3463" s="32">
        <v>26.28</v>
      </c>
      <c r="H3463" s="22">
        <v>44440</v>
      </c>
      <c r="I3463" s="23">
        <v>44454</v>
      </c>
      <c r="J3463">
        <f t="shared" si="324"/>
        <v>15</v>
      </c>
      <c r="K3463" s="2">
        <f t="shared" si="325"/>
        <v>44447</v>
      </c>
      <c r="L3463" s="9">
        <f t="shared" si="320"/>
        <v>15</v>
      </c>
      <c r="M3463" s="2">
        <f t="shared" si="321"/>
        <v>44447</v>
      </c>
      <c r="N3463" s="22">
        <v>44454</v>
      </c>
      <c r="O3463" s="22">
        <v>44489</v>
      </c>
      <c r="P3463" s="22">
        <v>44488.5</v>
      </c>
      <c r="Q3463">
        <f t="shared" si="322"/>
        <v>41.5</v>
      </c>
      <c r="R3463" s="33">
        <f t="shared" si="323"/>
        <v>1090.6200000000001</v>
      </c>
    </row>
    <row r="3464" spans="1:18" x14ac:dyDescent="0.35">
      <c r="A3464" t="s">
        <v>396</v>
      </c>
      <c r="B3464" s="29" t="s">
        <v>313</v>
      </c>
      <c r="C3464" s="22">
        <v>44454</v>
      </c>
      <c r="D3464" s="30" t="s">
        <v>161</v>
      </c>
      <c r="E3464" s="30" t="s">
        <v>162</v>
      </c>
      <c r="F3464" s="29" t="s">
        <v>385</v>
      </c>
      <c r="G3464" s="32">
        <v>61.1</v>
      </c>
      <c r="H3464" s="22">
        <v>44440</v>
      </c>
      <c r="I3464" s="23">
        <v>44454</v>
      </c>
      <c r="J3464">
        <f t="shared" si="324"/>
        <v>15</v>
      </c>
      <c r="K3464" s="2">
        <f t="shared" si="325"/>
        <v>44447</v>
      </c>
      <c r="L3464" s="9">
        <f t="shared" si="320"/>
        <v>15</v>
      </c>
      <c r="M3464" s="2">
        <f t="shared" si="321"/>
        <v>44447</v>
      </c>
      <c r="N3464" s="22">
        <v>44454</v>
      </c>
      <c r="O3464" s="22">
        <v>44489</v>
      </c>
      <c r="P3464" s="22">
        <v>44488.5</v>
      </c>
      <c r="Q3464">
        <f t="shared" si="322"/>
        <v>41.5</v>
      </c>
      <c r="R3464" s="33">
        <f t="shared" si="323"/>
        <v>2535.65</v>
      </c>
    </row>
    <row r="3465" spans="1:18" x14ac:dyDescent="0.35">
      <c r="A3465" t="s">
        <v>396</v>
      </c>
      <c r="B3465" s="29" t="s">
        <v>313</v>
      </c>
      <c r="C3465" s="22">
        <v>44454</v>
      </c>
      <c r="D3465" s="30" t="s">
        <v>161</v>
      </c>
      <c r="E3465" s="30" t="s">
        <v>162</v>
      </c>
      <c r="F3465" s="29" t="s">
        <v>189</v>
      </c>
      <c r="G3465" s="32">
        <v>1675.9199999999998</v>
      </c>
      <c r="H3465" s="22">
        <v>44440</v>
      </c>
      <c r="I3465" s="23">
        <v>44454</v>
      </c>
      <c r="J3465">
        <f t="shared" si="324"/>
        <v>15</v>
      </c>
      <c r="K3465" s="2">
        <f t="shared" si="325"/>
        <v>44447</v>
      </c>
      <c r="L3465" s="9">
        <f t="shared" si="320"/>
        <v>15</v>
      </c>
      <c r="M3465" s="2">
        <f t="shared" si="321"/>
        <v>44447</v>
      </c>
      <c r="N3465" s="22">
        <v>44454</v>
      </c>
      <c r="O3465" s="22">
        <v>44489</v>
      </c>
      <c r="P3465" s="22">
        <v>44488.5</v>
      </c>
      <c r="Q3465">
        <f t="shared" si="322"/>
        <v>41.5</v>
      </c>
      <c r="R3465" s="33">
        <f t="shared" si="323"/>
        <v>69550.679999999993</v>
      </c>
    </row>
    <row r="3466" spans="1:18" x14ac:dyDescent="0.35">
      <c r="A3466" t="s">
        <v>396</v>
      </c>
      <c r="B3466" s="29" t="s">
        <v>313</v>
      </c>
      <c r="C3466" s="22">
        <v>44454</v>
      </c>
      <c r="D3466" s="30" t="s">
        <v>171</v>
      </c>
      <c r="E3466" s="30" t="s">
        <v>172</v>
      </c>
      <c r="F3466" s="29" t="s">
        <v>189</v>
      </c>
      <c r="G3466" s="32">
        <v>54.88</v>
      </c>
      <c r="H3466" s="22">
        <v>44440</v>
      </c>
      <c r="I3466" s="23">
        <v>44454</v>
      </c>
      <c r="J3466">
        <f t="shared" si="324"/>
        <v>15</v>
      </c>
      <c r="K3466" s="2">
        <f t="shared" si="325"/>
        <v>44447</v>
      </c>
      <c r="L3466" s="9">
        <f t="shared" si="320"/>
        <v>15</v>
      </c>
      <c r="M3466" s="2">
        <f t="shared" si="321"/>
        <v>44447</v>
      </c>
      <c r="N3466" s="22">
        <v>44454</v>
      </c>
      <c r="O3466" s="22">
        <v>44489</v>
      </c>
      <c r="P3466" s="22">
        <v>44488.5</v>
      </c>
      <c r="Q3466">
        <f t="shared" si="322"/>
        <v>41.5</v>
      </c>
      <c r="R3466" s="33">
        <f t="shared" si="323"/>
        <v>2277.52</v>
      </c>
    </row>
    <row r="3467" spans="1:18" x14ac:dyDescent="0.35">
      <c r="A3467" t="s">
        <v>396</v>
      </c>
      <c r="B3467" s="29" t="s">
        <v>313</v>
      </c>
      <c r="C3467" s="22">
        <v>44454</v>
      </c>
      <c r="D3467" s="30" t="s">
        <v>161</v>
      </c>
      <c r="E3467" s="30" t="s">
        <v>162</v>
      </c>
      <c r="F3467" s="29" t="s">
        <v>198</v>
      </c>
      <c r="G3467" s="32">
        <v>140.85</v>
      </c>
      <c r="H3467" s="22">
        <v>44440</v>
      </c>
      <c r="I3467" s="23">
        <v>44454</v>
      </c>
      <c r="J3467">
        <f t="shared" si="324"/>
        <v>15</v>
      </c>
      <c r="K3467" s="2">
        <f t="shared" si="325"/>
        <v>44447</v>
      </c>
      <c r="L3467" s="9">
        <f t="shared" ref="L3467:L3530" si="326">I3467-H3467+1</f>
        <v>15</v>
      </c>
      <c r="M3467" s="2">
        <f t="shared" ref="M3467:M3530" si="327">(H3467+I3467)/2</f>
        <v>44447</v>
      </c>
      <c r="N3467" s="22">
        <v>44454</v>
      </c>
      <c r="O3467" s="22">
        <v>44489</v>
      </c>
      <c r="P3467" s="22">
        <v>44488.5</v>
      </c>
      <c r="Q3467">
        <f t="shared" ref="Q3467:Q3530" si="328">P3467-M3467</f>
        <v>41.5</v>
      </c>
      <c r="R3467" s="33">
        <f t="shared" ref="R3467:R3530" si="329">Q3467*G3467</f>
        <v>5845.2749999999996</v>
      </c>
    </row>
    <row r="3468" spans="1:18" x14ac:dyDescent="0.35">
      <c r="A3468" t="s">
        <v>396</v>
      </c>
      <c r="B3468" s="29" t="s">
        <v>313</v>
      </c>
      <c r="C3468" s="22">
        <v>44454</v>
      </c>
      <c r="D3468" s="30" t="s">
        <v>161</v>
      </c>
      <c r="E3468" s="30" t="s">
        <v>162</v>
      </c>
      <c r="F3468" s="29" t="s">
        <v>190</v>
      </c>
      <c r="G3468" s="32">
        <v>352.73</v>
      </c>
      <c r="H3468" s="22">
        <v>44440</v>
      </c>
      <c r="I3468" s="23">
        <v>44454</v>
      </c>
      <c r="J3468">
        <f t="shared" si="324"/>
        <v>15</v>
      </c>
      <c r="K3468" s="2">
        <f t="shared" si="325"/>
        <v>44447</v>
      </c>
      <c r="L3468" s="9">
        <f t="shared" si="326"/>
        <v>15</v>
      </c>
      <c r="M3468" s="2">
        <f t="shared" si="327"/>
        <v>44447</v>
      </c>
      <c r="N3468" s="22">
        <v>44454</v>
      </c>
      <c r="O3468" s="22">
        <v>44489</v>
      </c>
      <c r="P3468" s="22">
        <v>44488.5</v>
      </c>
      <c r="Q3468">
        <f t="shared" si="328"/>
        <v>41.5</v>
      </c>
      <c r="R3468" s="33">
        <f t="shared" si="329"/>
        <v>14638.295</v>
      </c>
    </row>
    <row r="3469" spans="1:18" x14ac:dyDescent="0.35">
      <c r="A3469" t="s">
        <v>396</v>
      </c>
      <c r="B3469" s="29" t="s">
        <v>313</v>
      </c>
      <c r="C3469" s="22">
        <v>44454</v>
      </c>
      <c r="D3469" s="30" t="s">
        <v>161</v>
      </c>
      <c r="E3469" s="30" t="s">
        <v>162</v>
      </c>
      <c r="F3469" s="29" t="s">
        <v>339</v>
      </c>
      <c r="G3469" s="32">
        <v>90.59</v>
      </c>
      <c r="H3469" s="22">
        <v>44440</v>
      </c>
      <c r="I3469" s="23">
        <v>44454</v>
      </c>
      <c r="J3469">
        <f t="shared" si="324"/>
        <v>15</v>
      </c>
      <c r="K3469" s="2">
        <f t="shared" si="325"/>
        <v>44447</v>
      </c>
      <c r="L3469" s="9">
        <f t="shared" si="326"/>
        <v>15</v>
      </c>
      <c r="M3469" s="2">
        <f t="shared" si="327"/>
        <v>44447</v>
      </c>
      <c r="N3469" s="22">
        <v>44454</v>
      </c>
      <c r="O3469" s="22">
        <v>44489</v>
      </c>
      <c r="P3469" s="22">
        <v>44488.5</v>
      </c>
      <c r="Q3469">
        <f t="shared" si="328"/>
        <v>41.5</v>
      </c>
      <c r="R3469" s="33">
        <f t="shared" si="329"/>
        <v>3759.4850000000001</v>
      </c>
    </row>
    <row r="3470" spans="1:18" x14ac:dyDescent="0.35">
      <c r="A3470" t="s">
        <v>396</v>
      </c>
      <c r="B3470" s="29" t="s">
        <v>313</v>
      </c>
      <c r="C3470" s="22">
        <v>44454</v>
      </c>
      <c r="D3470" s="30" t="s">
        <v>161</v>
      </c>
      <c r="E3470" s="30" t="s">
        <v>162</v>
      </c>
      <c r="F3470" s="29" t="s">
        <v>191</v>
      </c>
      <c r="G3470" s="32">
        <v>927.25000000000011</v>
      </c>
      <c r="H3470" s="22">
        <v>44440</v>
      </c>
      <c r="I3470" s="23">
        <v>44454</v>
      </c>
      <c r="J3470">
        <f t="shared" si="324"/>
        <v>15</v>
      </c>
      <c r="K3470" s="2">
        <f t="shared" si="325"/>
        <v>44447</v>
      </c>
      <c r="L3470" s="9">
        <f t="shared" si="326"/>
        <v>15</v>
      </c>
      <c r="M3470" s="2">
        <f t="shared" si="327"/>
        <v>44447</v>
      </c>
      <c r="N3470" s="22">
        <v>44454</v>
      </c>
      <c r="O3470" s="22">
        <v>44489</v>
      </c>
      <c r="P3470" s="22">
        <v>44488.5</v>
      </c>
      <c r="Q3470">
        <f t="shared" si="328"/>
        <v>41.5</v>
      </c>
      <c r="R3470" s="33">
        <f t="shared" si="329"/>
        <v>38480.875000000007</v>
      </c>
    </row>
    <row r="3471" spans="1:18" x14ac:dyDescent="0.35">
      <c r="A3471" t="s">
        <v>396</v>
      </c>
      <c r="B3471" s="29" t="s">
        <v>313</v>
      </c>
      <c r="C3471" s="22">
        <v>44454</v>
      </c>
      <c r="D3471" s="30" t="s">
        <v>161</v>
      </c>
      <c r="E3471" s="30" t="s">
        <v>162</v>
      </c>
      <c r="F3471" s="29" t="s">
        <v>192</v>
      </c>
      <c r="G3471" s="32">
        <v>847.15</v>
      </c>
      <c r="H3471" s="22">
        <v>44440</v>
      </c>
      <c r="I3471" s="23">
        <v>44454</v>
      </c>
      <c r="J3471">
        <f t="shared" si="324"/>
        <v>15</v>
      </c>
      <c r="K3471" s="2">
        <f t="shared" si="325"/>
        <v>44447</v>
      </c>
      <c r="L3471" s="9">
        <f t="shared" si="326"/>
        <v>15</v>
      </c>
      <c r="M3471" s="2">
        <f t="shared" si="327"/>
        <v>44447</v>
      </c>
      <c r="N3471" s="22">
        <v>44454</v>
      </c>
      <c r="O3471" s="22">
        <v>44489</v>
      </c>
      <c r="P3471" s="22">
        <v>44488.5</v>
      </c>
      <c r="Q3471">
        <f t="shared" si="328"/>
        <v>41.5</v>
      </c>
      <c r="R3471" s="33">
        <f t="shared" si="329"/>
        <v>35156.724999999999</v>
      </c>
    </row>
    <row r="3472" spans="1:18" x14ac:dyDescent="0.35">
      <c r="A3472" t="s">
        <v>396</v>
      </c>
      <c r="B3472" s="29" t="s">
        <v>313</v>
      </c>
      <c r="C3472" s="22">
        <v>44454</v>
      </c>
      <c r="D3472" s="30" t="s">
        <v>171</v>
      </c>
      <c r="E3472" s="30" t="s">
        <v>172</v>
      </c>
      <c r="F3472" s="29" t="s">
        <v>192</v>
      </c>
      <c r="G3472" s="32">
        <v>175.87</v>
      </c>
      <c r="H3472" s="22">
        <v>44440</v>
      </c>
      <c r="I3472" s="23">
        <v>44454</v>
      </c>
      <c r="J3472">
        <f t="shared" si="324"/>
        <v>15</v>
      </c>
      <c r="K3472" s="2">
        <f t="shared" si="325"/>
        <v>44447</v>
      </c>
      <c r="L3472" s="9">
        <f t="shared" si="326"/>
        <v>15</v>
      </c>
      <c r="M3472" s="2">
        <f t="shared" si="327"/>
        <v>44447</v>
      </c>
      <c r="N3472" s="22">
        <v>44454</v>
      </c>
      <c r="O3472" s="22">
        <v>44489</v>
      </c>
      <c r="P3472" s="22">
        <v>44488.5</v>
      </c>
      <c r="Q3472">
        <f t="shared" si="328"/>
        <v>41.5</v>
      </c>
      <c r="R3472" s="33">
        <f t="shared" si="329"/>
        <v>7298.6050000000005</v>
      </c>
    </row>
    <row r="3473" spans="1:18" x14ac:dyDescent="0.35">
      <c r="A3473" t="s">
        <v>396</v>
      </c>
      <c r="B3473" s="29" t="s">
        <v>313</v>
      </c>
      <c r="C3473" s="22">
        <v>44454</v>
      </c>
      <c r="D3473" s="30" t="s">
        <v>161</v>
      </c>
      <c r="E3473" s="30" t="s">
        <v>162</v>
      </c>
      <c r="F3473" s="29" t="s">
        <v>193</v>
      </c>
      <c r="G3473" s="32">
        <v>2200.3399999999997</v>
      </c>
      <c r="H3473" s="22">
        <v>44440</v>
      </c>
      <c r="I3473" s="23">
        <v>44454</v>
      </c>
      <c r="J3473">
        <f t="shared" si="324"/>
        <v>15</v>
      </c>
      <c r="K3473" s="2">
        <f t="shared" si="325"/>
        <v>44447</v>
      </c>
      <c r="L3473" s="9">
        <f t="shared" si="326"/>
        <v>15</v>
      </c>
      <c r="M3473" s="2">
        <f t="shared" si="327"/>
        <v>44447</v>
      </c>
      <c r="N3473" s="22">
        <v>44454</v>
      </c>
      <c r="O3473" s="22">
        <v>44489</v>
      </c>
      <c r="P3473" s="22">
        <v>44488.5</v>
      </c>
      <c r="Q3473">
        <f t="shared" si="328"/>
        <v>41.5</v>
      </c>
      <c r="R3473" s="33">
        <f t="shared" si="329"/>
        <v>91314.109999999986</v>
      </c>
    </row>
    <row r="3474" spans="1:18" x14ac:dyDescent="0.35">
      <c r="A3474" t="s">
        <v>396</v>
      </c>
      <c r="B3474" s="29" t="s">
        <v>313</v>
      </c>
      <c r="C3474" s="22">
        <v>44454</v>
      </c>
      <c r="D3474" s="30" t="s">
        <v>161</v>
      </c>
      <c r="E3474" s="30" t="s">
        <v>162</v>
      </c>
      <c r="F3474" s="29" t="s">
        <v>340</v>
      </c>
      <c r="G3474" s="32">
        <v>188.70000000000002</v>
      </c>
      <c r="H3474" s="22">
        <v>44440</v>
      </c>
      <c r="I3474" s="23">
        <v>44454</v>
      </c>
      <c r="J3474">
        <f t="shared" si="324"/>
        <v>15</v>
      </c>
      <c r="K3474" s="2">
        <f t="shared" si="325"/>
        <v>44447</v>
      </c>
      <c r="L3474" s="9">
        <f t="shared" si="326"/>
        <v>15</v>
      </c>
      <c r="M3474" s="2">
        <f t="shared" si="327"/>
        <v>44447</v>
      </c>
      <c r="N3474" s="22">
        <v>44454</v>
      </c>
      <c r="O3474" s="22">
        <v>44489</v>
      </c>
      <c r="P3474" s="22">
        <v>44488.5</v>
      </c>
      <c r="Q3474">
        <f t="shared" si="328"/>
        <v>41.5</v>
      </c>
      <c r="R3474" s="33">
        <f t="shared" si="329"/>
        <v>7831.0500000000011</v>
      </c>
    </row>
    <row r="3475" spans="1:18" x14ac:dyDescent="0.35">
      <c r="A3475" t="s">
        <v>396</v>
      </c>
      <c r="B3475" s="29" t="s">
        <v>313</v>
      </c>
      <c r="C3475" s="22">
        <v>44454</v>
      </c>
      <c r="D3475" s="30" t="s">
        <v>161</v>
      </c>
      <c r="E3475" s="30" t="s">
        <v>162</v>
      </c>
      <c r="F3475" s="29" t="s">
        <v>342</v>
      </c>
      <c r="G3475" s="32">
        <v>47.56</v>
      </c>
      <c r="H3475" s="22">
        <v>44440</v>
      </c>
      <c r="I3475" s="23">
        <v>44454</v>
      </c>
      <c r="J3475">
        <f t="shared" si="324"/>
        <v>15</v>
      </c>
      <c r="K3475" s="2">
        <f t="shared" si="325"/>
        <v>44447</v>
      </c>
      <c r="L3475" s="9">
        <f t="shared" si="326"/>
        <v>15</v>
      </c>
      <c r="M3475" s="2">
        <f t="shared" si="327"/>
        <v>44447</v>
      </c>
      <c r="N3475" s="22">
        <v>44454</v>
      </c>
      <c r="O3475" s="22">
        <v>44489</v>
      </c>
      <c r="P3475" s="22">
        <v>44488.5</v>
      </c>
      <c r="Q3475">
        <f t="shared" si="328"/>
        <v>41.5</v>
      </c>
      <c r="R3475" s="33">
        <f t="shared" si="329"/>
        <v>1973.74</v>
      </c>
    </row>
    <row r="3476" spans="1:18" x14ac:dyDescent="0.35">
      <c r="A3476" t="s">
        <v>396</v>
      </c>
      <c r="B3476" s="29" t="s">
        <v>313</v>
      </c>
      <c r="C3476" s="22">
        <v>44454</v>
      </c>
      <c r="D3476" s="30" t="s">
        <v>114</v>
      </c>
      <c r="E3476" s="30" t="s">
        <v>115</v>
      </c>
      <c r="F3476" s="29" t="s">
        <v>204</v>
      </c>
      <c r="G3476" s="32">
        <v>34.020000000000003</v>
      </c>
      <c r="H3476" s="22">
        <v>44440</v>
      </c>
      <c r="I3476" s="23">
        <v>44454</v>
      </c>
      <c r="J3476">
        <f t="shared" si="324"/>
        <v>15</v>
      </c>
      <c r="K3476" s="2">
        <f t="shared" si="325"/>
        <v>44447</v>
      </c>
      <c r="L3476" s="9">
        <f t="shared" si="326"/>
        <v>15</v>
      </c>
      <c r="M3476" s="2">
        <f t="shared" si="327"/>
        <v>44447</v>
      </c>
      <c r="N3476" s="22">
        <v>44454</v>
      </c>
      <c r="O3476" s="22">
        <v>44498</v>
      </c>
      <c r="P3476" s="22">
        <v>44497.5</v>
      </c>
      <c r="Q3476">
        <f t="shared" si="328"/>
        <v>50.5</v>
      </c>
      <c r="R3476" s="33">
        <f t="shared" si="329"/>
        <v>1718.0100000000002</v>
      </c>
    </row>
    <row r="3477" spans="1:18" x14ac:dyDescent="0.35">
      <c r="A3477" t="s">
        <v>396</v>
      </c>
      <c r="B3477" s="29" t="s">
        <v>313</v>
      </c>
      <c r="C3477" s="22">
        <v>44454</v>
      </c>
      <c r="D3477" s="30" t="s">
        <v>110</v>
      </c>
      <c r="E3477" s="30" t="s">
        <v>111</v>
      </c>
      <c r="F3477" s="29" t="s">
        <v>204</v>
      </c>
      <c r="G3477" s="32">
        <v>97.05</v>
      </c>
      <c r="H3477" s="22">
        <v>44440</v>
      </c>
      <c r="I3477" s="23">
        <v>44454</v>
      </c>
      <c r="J3477">
        <f t="shared" si="324"/>
        <v>15</v>
      </c>
      <c r="K3477" s="2">
        <f t="shared" si="325"/>
        <v>44447</v>
      </c>
      <c r="L3477" s="9">
        <f t="shared" si="326"/>
        <v>15</v>
      </c>
      <c r="M3477" s="2">
        <f t="shared" si="327"/>
        <v>44447</v>
      </c>
      <c r="N3477" s="22">
        <v>44454</v>
      </c>
      <c r="O3477" s="22">
        <v>44498</v>
      </c>
      <c r="P3477" s="22">
        <v>44497.5</v>
      </c>
      <c r="Q3477">
        <f t="shared" si="328"/>
        <v>50.5</v>
      </c>
      <c r="R3477" s="33">
        <f t="shared" si="329"/>
        <v>4901.0249999999996</v>
      </c>
    </row>
    <row r="3478" spans="1:18" x14ac:dyDescent="0.35">
      <c r="A3478" t="s">
        <v>396</v>
      </c>
      <c r="B3478" s="29" t="s">
        <v>313</v>
      </c>
      <c r="C3478" s="22">
        <v>44454</v>
      </c>
      <c r="D3478" s="30" t="s">
        <v>110</v>
      </c>
      <c r="E3478" s="30" t="s">
        <v>111</v>
      </c>
      <c r="F3478" s="29" t="s">
        <v>143</v>
      </c>
      <c r="G3478" s="32">
        <v>73.62</v>
      </c>
      <c r="H3478" s="22">
        <v>44440</v>
      </c>
      <c r="I3478" s="23">
        <v>44454</v>
      </c>
      <c r="J3478">
        <f t="shared" si="324"/>
        <v>15</v>
      </c>
      <c r="K3478" s="2">
        <f t="shared" si="325"/>
        <v>44447</v>
      </c>
      <c r="L3478" s="9">
        <f t="shared" si="326"/>
        <v>15</v>
      </c>
      <c r="M3478" s="2">
        <f t="shared" si="327"/>
        <v>44447</v>
      </c>
      <c r="N3478" s="22">
        <v>44454</v>
      </c>
      <c r="O3478" s="22">
        <v>44498</v>
      </c>
      <c r="P3478" s="22">
        <v>44497.5</v>
      </c>
      <c r="Q3478">
        <f t="shared" si="328"/>
        <v>50.5</v>
      </c>
      <c r="R3478" s="33">
        <f t="shared" si="329"/>
        <v>3717.8100000000004</v>
      </c>
    </row>
    <row r="3479" spans="1:18" x14ac:dyDescent="0.35">
      <c r="A3479" t="s">
        <v>396</v>
      </c>
      <c r="B3479" s="29" t="s">
        <v>313</v>
      </c>
      <c r="C3479" s="22">
        <v>44454</v>
      </c>
      <c r="D3479" s="30" t="s">
        <v>110</v>
      </c>
      <c r="E3479" s="30" t="s">
        <v>111</v>
      </c>
      <c r="F3479" s="29" t="s">
        <v>144</v>
      </c>
      <c r="G3479" s="32">
        <v>186.59</v>
      </c>
      <c r="H3479" s="22">
        <v>44440</v>
      </c>
      <c r="I3479" s="23">
        <v>44454</v>
      </c>
      <c r="J3479">
        <f t="shared" si="324"/>
        <v>15</v>
      </c>
      <c r="K3479" s="2">
        <f t="shared" si="325"/>
        <v>44447</v>
      </c>
      <c r="L3479" s="9">
        <f t="shared" si="326"/>
        <v>15</v>
      </c>
      <c r="M3479" s="2">
        <f t="shared" si="327"/>
        <v>44447</v>
      </c>
      <c r="N3479" s="22">
        <v>44454</v>
      </c>
      <c r="O3479" s="22">
        <v>44498</v>
      </c>
      <c r="P3479" s="22">
        <v>44497.5</v>
      </c>
      <c r="Q3479">
        <f t="shared" si="328"/>
        <v>50.5</v>
      </c>
      <c r="R3479" s="33">
        <f t="shared" si="329"/>
        <v>9422.7950000000001</v>
      </c>
    </row>
    <row r="3480" spans="1:18" x14ac:dyDescent="0.35">
      <c r="A3480" t="s">
        <v>396</v>
      </c>
      <c r="B3480" s="29" t="s">
        <v>313</v>
      </c>
      <c r="C3480" s="22">
        <v>44454</v>
      </c>
      <c r="D3480" s="30" t="s">
        <v>217</v>
      </c>
      <c r="E3480" s="30" t="s">
        <v>218</v>
      </c>
      <c r="F3480" s="29" t="s">
        <v>219</v>
      </c>
      <c r="G3480" s="32">
        <v>665.41</v>
      </c>
      <c r="H3480" s="22">
        <v>44440</v>
      </c>
      <c r="I3480" s="23">
        <v>44454</v>
      </c>
      <c r="J3480">
        <f t="shared" si="324"/>
        <v>15</v>
      </c>
      <c r="K3480" s="2">
        <f t="shared" si="325"/>
        <v>44447</v>
      </c>
      <c r="L3480" s="9">
        <f t="shared" si="326"/>
        <v>15</v>
      </c>
      <c r="M3480" s="2">
        <f t="shared" si="327"/>
        <v>44447</v>
      </c>
      <c r="N3480" s="22">
        <v>44454</v>
      </c>
      <c r="O3480" s="22">
        <v>44498</v>
      </c>
      <c r="P3480" s="22">
        <v>44497.5</v>
      </c>
      <c r="Q3480">
        <f t="shared" si="328"/>
        <v>50.5</v>
      </c>
      <c r="R3480" s="33">
        <f t="shared" si="329"/>
        <v>33603.205000000002</v>
      </c>
    </row>
    <row r="3481" spans="1:18" x14ac:dyDescent="0.35">
      <c r="A3481" t="s">
        <v>396</v>
      </c>
      <c r="B3481" s="29" t="s">
        <v>313</v>
      </c>
      <c r="C3481" s="22">
        <v>44454</v>
      </c>
      <c r="D3481" s="30" t="s">
        <v>201</v>
      </c>
      <c r="E3481" s="30" t="s">
        <v>202</v>
      </c>
      <c r="F3481" s="29" t="s">
        <v>164</v>
      </c>
      <c r="G3481" s="32">
        <v>172.71</v>
      </c>
      <c r="H3481" s="22">
        <v>44440</v>
      </c>
      <c r="I3481" s="23">
        <v>44454</v>
      </c>
      <c r="J3481">
        <f t="shared" si="324"/>
        <v>15</v>
      </c>
      <c r="K3481" s="2">
        <f t="shared" si="325"/>
        <v>44447</v>
      </c>
      <c r="L3481" s="9">
        <f t="shared" si="326"/>
        <v>15</v>
      </c>
      <c r="M3481" s="2">
        <f t="shared" si="327"/>
        <v>44447</v>
      </c>
      <c r="N3481" s="22">
        <v>44454</v>
      </c>
      <c r="O3481" s="22">
        <v>44498</v>
      </c>
      <c r="P3481" s="22">
        <v>44497.5</v>
      </c>
      <c r="Q3481">
        <f t="shared" si="328"/>
        <v>50.5</v>
      </c>
      <c r="R3481" s="33">
        <f t="shared" si="329"/>
        <v>8721.8549999999996</v>
      </c>
    </row>
    <row r="3482" spans="1:18" x14ac:dyDescent="0.35">
      <c r="A3482" t="s">
        <v>396</v>
      </c>
      <c r="B3482" s="29" t="s">
        <v>313</v>
      </c>
      <c r="C3482" s="22">
        <v>44454</v>
      </c>
      <c r="D3482" s="30" t="s">
        <v>114</v>
      </c>
      <c r="E3482" s="30" t="s">
        <v>115</v>
      </c>
      <c r="F3482" s="29" t="s">
        <v>232</v>
      </c>
      <c r="G3482" s="32">
        <v>35.349999999999994</v>
      </c>
      <c r="H3482" s="22">
        <v>44440</v>
      </c>
      <c r="I3482" s="23">
        <v>44454</v>
      </c>
      <c r="J3482">
        <f t="shared" si="324"/>
        <v>15</v>
      </c>
      <c r="K3482" s="2">
        <f t="shared" si="325"/>
        <v>44447</v>
      </c>
      <c r="L3482" s="9">
        <f t="shared" si="326"/>
        <v>15</v>
      </c>
      <c r="M3482" s="2">
        <f t="shared" si="327"/>
        <v>44447</v>
      </c>
      <c r="N3482" s="22">
        <v>44454</v>
      </c>
      <c r="O3482" s="22">
        <v>44498</v>
      </c>
      <c r="P3482" s="22">
        <v>44497.5</v>
      </c>
      <c r="Q3482">
        <f t="shared" si="328"/>
        <v>50.5</v>
      </c>
      <c r="R3482" s="33">
        <f t="shared" si="329"/>
        <v>1785.1749999999997</v>
      </c>
    </row>
    <row r="3483" spans="1:18" x14ac:dyDescent="0.35">
      <c r="A3483" t="s">
        <v>396</v>
      </c>
      <c r="B3483" s="29" t="s">
        <v>313</v>
      </c>
      <c r="C3483" s="22">
        <v>44454</v>
      </c>
      <c r="D3483" s="30" t="s">
        <v>110</v>
      </c>
      <c r="E3483" s="30" t="s">
        <v>111</v>
      </c>
      <c r="F3483" s="29" t="s">
        <v>145</v>
      </c>
      <c r="G3483" s="32">
        <v>44.54</v>
      </c>
      <c r="H3483" s="22">
        <v>44440</v>
      </c>
      <c r="I3483" s="23">
        <v>44454</v>
      </c>
      <c r="J3483">
        <f t="shared" si="324"/>
        <v>15</v>
      </c>
      <c r="K3483" s="2">
        <f t="shared" si="325"/>
        <v>44447</v>
      </c>
      <c r="L3483" s="9">
        <f t="shared" si="326"/>
        <v>15</v>
      </c>
      <c r="M3483" s="2">
        <f t="shared" si="327"/>
        <v>44447</v>
      </c>
      <c r="N3483" s="22">
        <v>44454</v>
      </c>
      <c r="O3483" s="22">
        <v>44498</v>
      </c>
      <c r="P3483" s="22">
        <v>44497.5</v>
      </c>
      <c r="Q3483">
        <f t="shared" si="328"/>
        <v>50.5</v>
      </c>
      <c r="R3483" s="33">
        <f t="shared" si="329"/>
        <v>2249.27</v>
      </c>
    </row>
    <row r="3484" spans="1:18" x14ac:dyDescent="0.35">
      <c r="A3484" t="s">
        <v>396</v>
      </c>
      <c r="B3484" s="29" t="s">
        <v>313</v>
      </c>
      <c r="C3484" s="22">
        <v>44454</v>
      </c>
      <c r="D3484" s="30" t="s">
        <v>114</v>
      </c>
      <c r="E3484" s="30" t="s">
        <v>115</v>
      </c>
      <c r="F3484" s="29" t="s">
        <v>146</v>
      </c>
      <c r="G3484" s="32">
        <v>19.600000000000001</v>
      </c>
      <c r="H3484" s="22">
        <v>44440</v>
      </c>
      <c r="I3484" s="23">
        <v>44454</v>
      </c>
      <c r="J3484">
        <f t="shared" si="324"/>
        <v>15</v>
      </c>
      <c r="K3484" s="2">
        <f t="shared" si="325"/>
        <v>44447</v>
      </c>
      <c r="L3484" s="9">
        <f t="shared" si="326"/>
        <v>15</v>
      </c>
      <c r="M3484" s="2">
        <f t="shared" si="327"/>
        <v>44447</v>
      </c>
      <c r="N3484" s="22">
        <v>44454</v>
      </c>
      <c r="O3484" s="22">
        <v>44498</v>
      </c>
      <c r="P3484" s="22">
        <v>44497.5</v>
      </c>
      <c r="Q3484">
        <f t="shared" si="328"/>
        <v>50.5</v>
      </c>
      <c r="R3484" s="33">
        <f t="shared" si="329"/>
        <v>989.80000000000007</v>
      </c>
    </row>
    <row r="3485" spans="1:18" x14ac:dyDescent="0.35">
      <c r="A3485" t="s">
        <v>396</v>
      </c>
      <c r="B3485" s="29" t="s">
        <v>313</v>
      </c>
      <c r="C3485" s="22">
        <v>44454</v>
      </c>
      <c r="D3485" s="30" t="s">
        <v>114</v>
      </c>
      <c r="E3485" s="30" t="s">
        <v>115</v>
      </c>
      <c r="F3485" s="29" t="s">
        <v>234</v>
      </c>
      <c r="G3485" s="32">
        <v>34.81</v>
      </c>
      <c r="H3485" s="22">
        <v>44440</v>
      </c>
      <c r="I3485" s="23">
        <v>44454</v>
      </c>
      <c r="J3485">
        <f t="shared" si="324"/>
        <v>15</v>
      </c>
      <c r="K3485" s="2">
        <f t="shared" si="325"/>
        <v>44447</v>
      </c>
      <c r="L3485" s="9">
        <f t="shared" si="326"/>
        <v>15</v>
      </c>
      <c r="M3485" s="2">
        <f t="shared" si="327"/>
        <v>44447</v>
      </c>
      <c r="N3485" s="22">
        <v>44454</v>
      </c>
      <c r="O3485" s="22">
        <v>44498</v>
      </c>
      <c r="P3485" s="22">
        <v>44497.5</v>
      </c>
      <c r="Q3485">
        <f t="shared" si="328"/>
        <v>50.5</v>
      </c>
      <c r="R3485" s="33">
        <f t="shared" si="329"/>
        <v>1757.9050000000002</v>
      </c>
    </row>
    <row r="3486" spans="1:18" x14ac:dyDescent="0.35">
      <c r="A3486" t="s">
        <v>396</v>
      </c>
      <c r="B3486" s="29" t="s">
        <v>313</v>
      </c>
      <c r="C3486" s="22">
        <v>44454</v>
      </c>
      <c r="D3486" s="30" t="s">
        <v>110</v>
      </c>
      <c r="E3486" s="30" t="s">
        <v>111</v>
      </c>
      <c r="F3486" s="29" t="s">
        <v>234</v>
      </c>
      <c r="G3486" s="32">
        <v>128.5</v>
      </c>
      <c r="H3486" s="22">
        <v>44440</v>
      </c>
      <c r="I3486" s="23">
        <v>44454</v>
      </c>
      <c r="J3486">
        <f t="shared" si="324"/>
        <v>15</v>
      </c>
      <c r="K3486" s="2">
        <f t="shared" si="325"/>
        <v>44447</v>
      </c>
      <c r="L3486" s="9">
        <f t="shared" si="326"/>
        <v>15</v>
      </c>
      <c r="M3486" s="2">
        <f t="shared" si="327"/>
        <v>44447</v>
      </c>
      <c r="N3486" s="22">
        <v>44454</v>
      </c>
      <c r="O3486" s="22">
        <v>44498</v>
      </c>
      <c r="P3486" s="22">
        <v>44497.5</v>
      </c>
      <c r="Q3486">
        <f t="shared" si="328"/>
        <v>50.5</v>
      </c>
      <c r="R3486" s="33">
        <f t="shared" si="329"/>
        <v>6489.25</v>
      </c>
    </row>
    <row r="3487" spans="1:18" x14ac:dyDescent="0.35">
      <c r="A3487" t="s">
        <v>396</v>
      </c>
      <c r="B3487" s="29" t="s">
        <v>313</v>
      </c>
      <c r="C3487" s="22">
        <v>44454</v>
      </c>
      <c r="D3487" s="30" t="s">
        <v>349</v>
      </c>
      <c r="E3487" s="30" t="s">
        <v>350</v>
      </c>
      <c r="F3487" s="29" t="s">
        <v>351</v>
      </c>
      <c r="G3487" s="32">
        <v>46.129999999999995</v>
      </c>
      <c r="H3487" s="22">
        <v>44440</v>
      </c>
      <c r="I3487" s="23">
        <v>44454</v>
      </c>
      <c r="J3487">
        <f t="shared" si="324"/>
        <v>15</v>
      </c>
      <c r="K3487" s="2">
        <f t="shared" si="325"/>
        <v>44447</v>
      </c>
      <c r="L3487" s="9">
        <f t="shared" si="326"/>
        <v>15</v>
      </c>
      <c r="M3487" s="2">
        <f t="shared" si="327"/>
        <v>44447</v>
      </c>
      <c r="N3487" s="22">
        <v>44454</v>
      </c>
      <c r="O3487" s="22">
        <v>44498</v>
      </c>
      <c r="P3487" s="22">
        <v>44497.5</v>
      </c>
      <c r="Q3487">
        <f t="shared" si="328"/>
        <v>50.5</v>
      </c>
      <c r="R3487" s="33">
        <f t="shared" si="329"/>
        <v>2329.5649999999996</v>
      </c>
    </row>
    <row r="3488" spans="1:18" x14ac:dyDescent="0.35">
      <c r="A3488" t="s">
        <v>396</v>
      </c>
      <c r="B3488" s="29" t="s">
        <v>313</v>
      </c>
      <c r="C3488" s="22">
        <v>44454</v>
      </c>
      <c r="D3488" s="30" t="s">
        <v>201</v>
      </c>
      <c r="E3488" s="30" t="s">
        <v>202</v>
      </c>
      <c r="F3488" s="29" t="s">
        <v>109</v>
      </c>
      <c r="G3488" s="32">
        <v>490.43000000000006</v>
      </c>
      <c r="H3488" s="22">
        <v>44440</v>
      </c>
      <c r="I3488" s="23">
        <v>44454</v>
      </c>
      <c r="J3488">
        <f t="shared" si="324"/>
        <v>15</v>
      </c>
      <c r="K3488" s="2">
        <f t="shared" si="325"/>
        <v>44447</v>
      </c>
      <c r="L3488" s="9">
        <f t="shared" si="326"/>
        <v>15</v>
      </c>
      <c r="M3488" s="2">
        <f t="shared" si="327"/>
        <v>44447</v>
      </c>
      <c r="N3488" s="22">
        <v>44454</v>
      </c>
      <c r="O3488" s="22">
        <v>44498</v>
      </c>
      <c r="P3488" s="22">
        <v>44497.5</v>
      </c>
      <c r="Q3488">
        <f t="shared" si="328"/>
        <v>50.5</v>
      </c>
      <c r="R3488" s="33">
        <f t="shared" si="329"/>
        <v>24766.715000000004</v>
      </c>
    </row>
    <row r="3489" spans="1:18" x14ac:dyDescent="0.35">
      <c r="A3489" t="s">
        <v>396</v>
      </c>
      <c r="B3489" s="29" t="s">
        <v>313</v>
      </c>
      <c r="C3489" s="22">
        <v>44454</v>
      </c>
      <c r="D3489" s="30" t="s">
        <v>114</v>
      </c>
      <c r="E3489" s="30" t="s">
        <v>115</v>
      </c>
      <c r="F3489" s="29" t="s">
        <v>247</v>
      </c>
      <c r="G3489" s="32">
        <v>70.39</v>
      </c>
      <c r="H3489" s="22">
        <v>44440</v>
      </c>
      <c r="I3489" s="23">
        <v>44454</v>
      </c>
      <c r="J3489">
        <f t="shared" si="324"/>
        <v>15</v>
      </c>
      <c r="K3489" s="2">
        <f t="shared" si="325"/>
        <v>44447</v>
      </c>
      <c r="L3489" s="9">
        <f t="shared" si="326"/>
        <v>15</v>
      </c>
      <c r="M3489" s="2">
        <f t="shared" si="327"/>
        <v>44447</v>
      </c>
      <c r="N3489" s="22">
        <v>44454</v>
      </c>
      <c r="O3489" s="22">
        <v>44498</v>
      </c>
      <c r="P3489" s="22">
        <v>44497.5</v>
      </c>
      <c r="Q3489">
        <f t="shared" si="328"/>
        <v>50.5</v>
      </c>
      <c r="R3489" s="33">
        <f t="shared" si="329"/>
        <v>3554.6950000000002</v>
      </c>
    </row>
    <row r="3490" spans="1:18" x14ac:dyDescent="0.35">
      <c r="A3490" t="s">
        <v>396</v>
      </c>
      <c r="B3490" s="29" t="s">
        <v>313</v>
      </c>
      <c r="C3490" s="22">
        <v>44454</v>
      </c>
      <c r="D3490" s="30" t="s">
        <v>114</v>
      </c>
      <c r="E3490" s="30" t="s">
        <v>115</v>
      </c>
      <c r="F3490" s="29" t="s">
        <v>248</v>
      </c>
      <c r="G3490" s="32">
        <v>15.61</v>
      </c>
      <c r="H3490" s="22">
        <v>44440</v>
      </c>
      <c r="I3490" s="23">
        <v>44454</v>
      </c>
      <c r="J3490">
        <f t="shared" si="324"/>
        <v>15</v>
      </c>
      <c r="K3490" s="2">
        <f t="shared" si="325"/>
        <v>44447</v>
      </c>
      <c r="L3490" s="9">
        <f t="shared" si="326"/>
        <v>15</v>
      </c>
      <c r="M3490" s="2">
        <f t="shared" si="327"/>
        <v>44447</v>
      </c>
      <c r="N3490" s="22">
        <v>44454</v>
      </c>
      <c r="O3490" s="22">
        <v>44498</v>
      </c>
      <c r="P3490" s="22">
        <v>44497.5</v>
      </c>
      <c r="Q3490">
        <f t="shared" si="328"/>
        <v>50.5</v>
      </c>
      <c r="R3490" s="33">
        <f t="shared" si="329"/>
        <v>788.30499999999995</v>
      </c>
    </row>
    <row r="3491" spans="1:18" x14ac:dyDescent="0.35">
      <c r="A3491" t="s">
        <v>396</v>
      </c>
      <c r="B3491" s="29" t="s">
        <v>313</v>
      </c>
      <c r="C3491" s="22">
        <v>44454</v>
      </c>
      <c r="D3491" s="30" t="s">
        <v>201</v>
      </c>
      <c r="E3491" s="30" t="s">
        <v>202</v>
      </c>
      <c r="F3491" s="29" t="s">
        <v>102</v>
      </c>
      <c r="G3491" s="32">
        <v>15.8</v>
      </c>
      <c r="H3491" s="22">
        <v>44440</v>
      </c>
      <c r="I3491" s="23">
        <v>44454</v>
      </c>
      <c r="J3491">
        <f t="shared" si="324"/>
        <v>15</v>
      </c>
      <c r="K3491" s="2">
        <f t="shared" si="325"/>
        <v>44447</v>
      </c>
      <c r="L3491" s="9">
        <f t="shared" si="326"/>
        <v>15</v>
      </c>
      <c r="M3491" s="2">
        <f t="shared" si="327"/>
        <v>44447</v>
      </c>
      <c r="N3491" s="22">
        <v>44454</v>
      </c>
      <c r="O3491" s="22">
        <v>44498</v>
      </c>
      <c r="P3491" s="22">
        <v>44497.5</v>
      </c>
      <c r="Q3491">
        <f t="shared" si="328"/>
        <v>50.5</v>
      </c>
      <c r="R3491" s="33">
        <f t="shared" si="329"/>
        <v>797.90000000000009</v>
      </c>
    </row>
    <row r="3492" spans="1:18" x14ac:dyDescent="0.35">
      <c r="A3492" t="s">
        <v>396</v>
      </c>
      <c r="B3492" s="29" t="s">
        <v>313</v>
      </c>
      <c r="C3492" s="22">
        <v>44454</v>
      </c>
      <c r="D3492" s="30" t="s">
        <v>114</v>
      </c>
      <c r="E3492" s="30" t="s">
        <v>115</v>
      </c>
      <c r="F3492" s="29" t="s">
        <v>239</v>
      </c>
      <c r="G3492" s="32">
        <v>24.98</v>
      </c>
      <c r="H3492" s="22">
        <v>44440</v>
      </c>
      <c r="I3492" s="23">
        <v>44454</v>
      </c>
      <c r="J3492">
        <f t="shared" si="324"/>
        <v>15</v>
      </c>
      <c r="K3492" s="2">
        <f t="shared" si="325"/>
        <v>44447</v>
      </c>
      <c r="L3492" s="9">
        <f t="shared" si="326"/>
        <v>15</v>
      </c>
      <c r="M3492" s="2">
        <f t="shared" si="327"/>
        <v>44447</v>
      </c>
      <c r="N3492" s="22">
        <v>44454</v>
      </c>
      <c r="O3492" s="22">
        <v>44498</v>
      </c>
      <c r="P3492" s="22">
        <v>44497.5</v>
      </c>
      <c r="Q3492">
        <f t="shared" si="328"/>
        <v>50.5</v>
      </c>
      <c r="R3492" s="33">
        <f t="shared" si="329"/>
        <v>1261.49</v>
      </c>
    </row>
    <row r="3493" spans="1:18" x14ac:dyDescent="0.35">
      <c r="A3493" t="s">
        <v>396</v>
      </c>
      <c r="B3493" s="29" t="s">
        <v>313</v>
      </c>
      <c r="C3493" s="22">
        <v>44454</v>
      </c>
      <c r="D3493" s="30" t="s">
        <v>110</v>
      </c>
      <c r="E3493" s="30" t="s">
        <v>111</v>
      </c>
      <c r="F3493" s="29" t="s">
        <v>239</v>
      </c>
      <c r="G3493" s="32">
        <v>41.31</v>
      </c>
      <c r="H3493" s="22">
        <v>44440</v>
      </c>
      <c r="I3493" s="23">
        <v>44454</v>
      </c>
      <c r="J3493">
        <f t="shared" si="324"/>
        <v>15</v>
      </c>
      <c r="K3493" s="2">
        <f t="shared" si="325"/>
        <v>44447</v>
      </c>
      <c r="L3493" s="9">
        <f t="shared" si="326"/>
        <v>15</v>
      </c>
      <c r="M3493" s="2">
        <f t="shared" si="327"/>
        <v>44447</v>
      </c>
      <c r="N3493" s="22">
        <v>44454</v>
      </c>
      <c r="O3493" s="22">
        <v>44498</v>
      </c>
      <c r="P3493" s="22">
        <v>44497.5</v>
      </c>
      <c r="Q3493">
        <f t="shared" si="328"/>
        <v>50.5</v>
      </c>
      <c r="R3493" s="33">
        <f t="shared" si="329"/>
        <v>2086.1550000000002</v>
      </c>
    </row>
    <row r="3494" spans="1:18" x14ac:dyDescent="0.35">
      <c r="A3494" t="s">
        <v>396</v>
      </c>
      <c r="B3494" s="29" t="s">
        <v>313</v>
      </c>
      <c r="C3494" s="22">
        <v>44454</v>
      </c>
      <c r="D3494" s="30" t="s">
        <v>110</v>
      </c>
      <c r="E3494" s="30" t="s">
        <v>111</v>
      </c>
      <c r="F3494" s="29" t="s">
        <v>147</v>
      </c>
      <c r="G3494" s="32">
        <v>2.0099999999999998</v>
      </c>
      <c r="H3494" s="22">
        <v>44440</v>
      </c>
      <c r="I3494" s="23">
        <v>44454</v>
      </c>
      <c r="J3494">
        <f t="shared" si="324"/>
        <v>15</v>
      </c>
      <c r="K3494" s="2">
        <f t="shared" si="325"/>
        <v>44447</v>
      </c>
      <c r="L3494" s="9">
        <f t="shared" si="326"/>
        <v>15</v>
      </c>
      <c r="M3494" s="2">
        <f t="shared" si="327"/>
        <v>44447</v>
      </c>
      <c r="N3494" s="22">
        <v>44454</v>
      </c>
      <c r="O3494" s="22">
        <v>44498</v>
      </c>
      <c r="P3494" s="22">
        <v>44497.5</v>
      </c>
      <c r="Q3494">
        <f t="shared" si="328"/>
        <v>50.5</v>
      </c>
      <c r="R3494" s="33">
        <f t="shared" si="329"/>
        <v>101.505</v>
      </c>
    </row>
    <row r="3495" spans="1:18" x14ac:dyDescent="0.35">
      <c r="A3495" t="s">
        <v>396</v>
      </c>
      <c r="B3495" s="29" t="s">
        <v>313</v>
      </c>
      <c r="C3495" s="22">
        <v>44454</v>
      </c>
      <c r="D3495" s="30" t="s">
        <v>99</v>
      </c>
      <c r="E3495" s="30" t="s">
        <v>100</v>
      </c>
      <c r="F3495" s="29" t="s">
        <v>388</v>
      </c>
      <c r="G3495" s="32">
        <v>496</v>
      </c>
      <c r="H3495" s="22">
        <v>44440</v>
      </c>
      <c r="I3495" s="23">
        <v>44454</v>
      </c>
      <c r="J3495">
        <f t="shared" si="324"/>
        <v>15</v>
      </c>
      <c r="K3495" s="2">
        <f t="shared" si="325"/>
        <v>44447</v>
      </c>
      <c r="L3495" s="9">
        <f t="shared" si="326"/>
        <v>15</v>
      </c>
      <c r="M3495" s="2">
        <f t="shared" si="327"/>
        <v>44447</v>
      </c>
      <c r="N3495" s="22">
        <v>44454</v>
      </c>
      <c r="O3495" s="22">
        <v>44501</v>
      </c>
      <c r="P3495" s="22">
        <v>44498.5</v>
      </c>
      <c r="Q3495">
        <f t="shared" si="328"/>
        <v>51.5</v>
      </c>
      <c r="R3495" s="33">
        <f t="shared" si="329"/>
        <v>25544</v>
      </c>
    </row>
    <row r="3496" spans="1:18" x14ac:dyDescent="0.35">
      <c r="A3496" t="s">
        <v>396</v>
      </c>
      <c r="B3496" s="29" t="s">
        <v>313</v>
      </c>
      <c r="C3496" s="22">
        <v>44454</v>
      </c>
      <c r="D3496" s="30" t="s">
        <v>110</v>
      </c>
      <c r="E3496" s="30" t="s">
        <v>111</v>
      </c>
      <c r="F3496" s="29" t="s">
        <v>250</v>
      </c>
      <c r="G3496" s="32">
        <v>56.51</v>
      </c>
      <c r="H3496" s="22">
        <v>44440</v>
      </c>
      <c r="I3496" s="23">
        <v>44454</v>
      </c>
      <c r="J3496">
        <f t="shared" si="324"/>
        <v>15</v>
      </c>
      <c r="K3496" s="2">
        <f t="shared" si="325"/>
        <v>44447</v>
      </c>
      <c r="L3496" s="9">
        <f t="shared" si="326"/>
        <v>15</v>
      </c>
      <c r="M3496" s="2">
        <f t="shared" si="327"/>
        <v>44447</v>
      </c>
      <c r="N3496" s="22">
        <v>44454</v>
      </c>
      <c r="O3496" s="22">
        <v>44501</v>
      </c>
      <c r="P3496" s="22">
        <v>44498.5</v>
      </c>
      <c r="Q3496">
        <f t="shared" si="328"/>
        <v>51.5</v>
      </c>
      <c r="R3496" s="33">
        <f t="shared" si="329"/>
        <v>2910.2649999999999</v>
      </c>
    </row>
    <row r="3497" spans="1:18" x14ac:dyDescent="0.35">
      <c r="A3497" t="s">
        <v>396</v>
      </c>
      <c r="B3497" s="29" t="s">
        <v>313</v>
      </c>
      <c r="C3497" s="22">
        <v>44454</v>
      </c>
      <c r="D3497" s="30" t="s">
        <v>201</v>
      </c>
      <c r="E3497" s="30" t="s">
        <v>202</v>
      </c>
      <c r="F3497" s="29" t="s">
        <v>315</v>
      </c>
      <c r="G3497" s="32">
        <v>220</v>
      </c>
      <c r="H3497" s="22">
        <v>44440</v>
      </c>
      <c r="I3497" s="23">
        <v>44454</v>
      </c>
      <c r="J3497">
        <f t="shared" si="324"/>
        <v>15</v>
      </c>
      <c r="K3497" s="2">
        <f t="shared" si="325"/>
        <v>44447</v>
      </c>
      <c r="L3497" s="9">
        <f t="shared" si="326"/>
        <v>15</v>
      </c>
      <c r="M3497" s="2">
        <f t="shared" si="327"/>
        <v>44447</v>
      </c>
      <c r="N3497" s="22">
        <v>44454</v>
      </c>
      <c r="O3497" s="22">
        <v>44501</v>
      </c>
      <c r="P3497" s="22">
        <v>44498.5</v>
      </c>
      <c r="Q3497">
        <f t="shared" si="328"/>
        <v>51.5</v>
      </c>
      <c r="R3497" s="33">
        <f t="shared" si="329"/>
        <v>11330</v>
      </c>
    </row>
    <row r="3498" spans="1:18" x14ac:dyDescent="0.35">
      <c r="A3498" t="s">
        <v>396</v>
      </c>
      <c r="B3498" s="29" t="s">
        <v>313</v>
      </c>
      <c r="C3498" s="22">
        <v>44454</v>
      </c>
      <c r="D3498" s="30" t="s">
        <v>148</v>
      </c>
      <c r="E3498" s="30" t="s">
        <v>149</v>
      </c>
      <c r="F3498" s="29" t="s">
        <v>205</v>
      </c>
      <c r="G3498" s="32">
        <v>358.49</v>
      </c>
      <c r="H3498" s="22">
        <v>44440</v>
      </c>
      <c r="I3498" s="23">
        <v>44454</v>
      </c>
      <c r="J3498">
        <f t="shared" si="324"/>
        <v>15</v>
      </c>
      <c r="K3498" s="2">
        <f t="shared" si="325"/>
        <v>44447</v>
      </c>
      <c r="L3498" s="9">
        <f t="shared" si="326"/>
        <v>15</v>
      </c>
      <c r="M3498" s="2">
        <f t="shared" si="327"/>
        <v>44447</v>
      </c>
      <c r="N3498" s="22">
        <v>44454</v>
      </c>
      <c r="O3498" s="22">
        <v>44501</v>
      </c>
      <c r="P3498" s="22">
        <v>44498.5</v>
      </c>
      <c r="Q3498">
        <f t="shared" si="328"/>
        <v>51.5</v>
      </c>
      <c r="R3498" s="33">
        <f t="shared" si="329"/>
        <v>18462.235000000001</v>
      </c>
    </row>
    <row r="3499" spans="1:18" x14ac:dyDescent="0.35">
      <c r="A3499" t="s">
        <v>396</v>
      </c>
      <c r="B3499" s="29" t="s">
        <v>313</v>
      </c>
      <c r="C3499" s="22">
        <v>44454</v>
      </c>
      <c r="D3499" s="30" t="s">
        <v>171</v>
      </c>
      <c r="E3499" s="30" t="s">
        <v>172</v>
      </c>
      <c r="F3499" s="29" t="s">
        <v>206</v>
      </c>
      <c r="G3499" s="32">
        <v>654.91</v>
      </c>
      <c r="H3499" s="22">
        <v>44440</v>
      </c>
      <c r="I3499" s="23">
        <v>44454</v>
      </c>
      <c r="J3499">
        <f t="shared" si="324"/>
        <v>15</v>
      </c>
      <c r="K3499" s="2">
        <f t="shared" si="325"/>
        <v>44447</v>
      </c>
      <c r="L3499" s="9">
        <f t="shared" si="326"/>
        <v>15</v>
      </c>
      <c r="M3499" s="2">
        <f t="shared" si="327"/>
        <v>44447</v>
      </c>
      <c r="N3499" s="22">
        <v>44454</v>
      </c>
      <c r="O3499" s="22">
        <v>44501</v>
      </c>
      <c r="P3499" s="22">
        <v>44498.5</v>
      </c>
      <c r="Q3499">
        <f t="shared" si="328"/>
        <v>51.5</v>
      </c>
      <c r="R3499" s="33">
        <f t="shared" si="329"/>
        <v>33727.864999999998</v>
      </c>
    </row>
    <row r="3500" spans="1:18" x14ac:dyDescent="0.35">
      <c r="A3500" t="s">
        <v>396</v>
      </c>
      <c r="B3500" s="29" t="s">
        <v>313</v>
      </c>
      <c r="C3500" s="22">
        <v>44454</v>
      </c>
      <c r="D3500" s="30" t="s">
        <v>207</v>
      </c>
      <c r="E3500" s="30" t="s">
        <v>208</v>
      </c>
      <c r="F3500" s="29" t="s">
        <v>209</v>
      </c>
      <c r="G3500" s="32">
        <v>37.93</v>
      </c>
      <c r="H3500" s="22">
        <v>44440</v>
      </c>
      <c r="I3500" s="23">
        <v>44454</v>
      </c>
      <c r="J3500">
        <f t="shared" si="324"/>
        <v>15</v>
      </c>
      <c r="K3500" s="2">
        <f t="shared" si="325"/>
        <v>44447</v>
      </c>
      <c r="L3500" s="9">
        <f t="shared" si="326"/>
        <v>15</v>
      </c>
      <c r="M3500" s="2">
        <f t="shared" si="327"/>
        <v>44447</v>
      </c>
      <c r="N3500" s="22">
        <v>44454</v>
      </c>
      <c r="O3500" s="22">
        <v>44501</v>
      </c>
      <c r="P3500" s="22">
        <v>44498.5</v>
      </c>
      <c r="Q3500">
        <f t="shared" si="328"/>
        <v>51.5</v>
      </c>
      <c r="R3500" s="33">
        <f t="shared" si="329"/>
        <v>1953.395</v>
      </c>
    </row>
    <row r="3501" spans="1:18" x14ac:dyDescent="0.35">
      <c r="A3501" t="s">
        <v>396</v>
      </c>
      <c r="B3501" s="29" t="s">
        <v>313</v>
      </c>
      <c r="C3501" s="22">
        <v>44454</v>
      </c>
      <c r="D3501" s="30" t="s">
        <v>171</v>
      </c>
      <c r="E3501" s="30" t="s">
        <v>172</v>
      </c>
      <c r="F3501" s="29" t="s">
        <v>210</v>
      </c>
      <c r="G3501" s="32">
        <v>611.49</v>
      </c>
      <c r="H3501" s="22">
        <v>44440</v>
      </c>
      <c r="I3501" s="23">
        <v>44454</v>
      </c>
      <c r="J3501">
        <f t="shared" si="324"/>
        <v>15</v>
      </c>
      <c r="K3501" s="2">
        <f t="shared" si="325"/>
        <v>44447</v>
      </c>
      <c r="L3501" s="9">
        <f t="shared" si="326"/>
        <v>15</v>
      </c>
      <c r="M3501" s="2">
        <f t="shared" si="327"/>
        <v>44447</v>
      </c>
      <c r="N3501" s="22">
        <v>44454</v>
      </c>
      <c r="O3501" s="22">
        <v>44501</v>
      </c>
      <c r="P3501" s="22">
        <v>44498.5</v>
      </c>
      <c r="Q3501">
        <f t="shared" si="328"/>
        <v>51.5</v>
      </c>
      <c r="R3501" s="33">
        <f t="shared" si="329"/>
        <v>31491.735000000001</v>
      </c>
    </row>
    <row r="3502" spans="1:18" x14ac:dyDescent="0.35">
      <c r="A3502" t="s">
        <v>396</v>
      </c>
      <c r="B3502" s="29" t="s">
        <v>313</v>
      </c>
      <c r="C3502" s="22">
        <v>44454</v>
      </c>
      <c r="D3502" s="30" t="s">
        <v>110</v>
      </c>
      <c r="E3502" s="30" t="s">
        <v>111</v>
      </c>
      <c r="F3502" s="29" t="s">
        <v>214</v>
      </c>
      <c r="G3502" s="32">
        <v>156.96</v>
      </c>
      <c r="H3502" s="22">
        <v>44440</v>
      </c>
      <c r="I3502" s="23">
        <v>44454</v>
      </c>
      <c r="J3502">
        <f t="shared" si="324"/>
        <v>15</v>
      </c>
      <c r="K3502" s="2">
        <f t="shared" si="325"/>
        <v>44447</v>
      </c>
      <c r="L3502" s="9">
        <f t="shared" si="326"/>
        <v>15</v>
      </c>
      <c r="M3502" s="2">
        <f t="shared" si="327"/>
        <v>44447</v>
      </c>
      <c r="N3502" s="22">
        <v>44454</v>
      </c>
      <c r="O3502" s="22">
        <v>44501</v>
      </c>
      <c r="P3502" s="22">
        <v>44498.5</v>
      </c>
      <c r="Q3502">
        <f t="shared" si="328"/>
        <v>51.5</v>
      </c>
      <c r="R3502" s="33">
        <f t="shared" si="329"/>
        <v>8083.4400000000005</v>
      </c>
    </row>
    <row r="3503" spans="1:18" x14ac:dyDescent="0.35">
      <c r="A3503" t="s">
        <v>396</v>
      </c>
      <c r="B3503" s="29" t="s">
        <v>313</v>
      </c>
      <c r="C3503" s="22">
        <v>44454</v>
      </c>
      <c r="D3503" s="30" t="s">
        <v>110</v>
      </c>
      <c r="E3503" s="30" t="s">
        <v>111</v>
      </c>
      <c r="F3503" s="29" t="s">
        <v>221</v>
      </c>
      <c r="G3503" s="32">
        <v>222.63000000000002</v>
      </c>
      <c r="H3503" s="22">
        <v>44440</v>
      </c>
      <c r="I3503" s="23">
        <v>44454</v>
      </c>
      <c r="J3503">
        <f t="shared" si="324"/>
        <v>15</v>
      </c>
      <c r="K3503" s="2">
        <f t="shared" si="325"/>
        <v>44447</v>
      </c>
      <c r="L3503" s="9">
        <f t="shared" si="326"/>
        <v>15</v>
      </c>
      <c r="M3503" s="2">
        <f t="shared" si="327"/>
        <v>44447</v>
      </c>
      <c r="N3503" s="22">
        <v>44454</v>
      </c>
      <c r="O3503" s="22">
        <v>44501</v>
      </c>
      <c r="P3503" s="22">
        <v>44498.5</v>
      </c>
      <c r="Q3503">
        <f t="shared" si="328"/>
        <v>51.5</v>
      </c>
      <c r="R3503" s="33">
        <f t="shared" si="329"/>
        <v>11465.445000000002</v>
      </c>
    </row>
    <row r="3504" spans="1:18" x14ac:dyDescent="0.35">
      <c r="A3504" t="s">
        <v>396</v>
      </c>
      <c r="B3504" s="29" t="s">
        <v>313</v>
      </c>
      <c r="C3504" s="22">
        <v>44454</v>
      </c>
      <c r="D3504" s="30" t="s">
        <v>199</v>
      </c>
      <c r="E3504" s="30" t="s">
        <v>200</v>
      </c>
      <c r="F3504" s="29" t="s">
        <v>89</v>
      </c>
      <c r="G3504" s="32">
        <v>1091.8</v>
      </c>
      <c r="H3504" s="22">
        <v>44440</v>
      </c>
      <c r="I3504" s="23">
        <v>44454</v>
      </c>
      <c r="J3504">
        <f t="shared" si="324"/>
        <v>15</v>
      </c>
      <c r="K3504" s="2">
        <f t="shared" si="325"/>
        <v>44447</v>
      </c>
      <c r="L3504" s="9">
        <f t="shared" si="326"/>
        <v>15</v>
      </c>
      <c r="M3504" s="2">
        <f t="shared" si="327"/>
        <v>44447</v>
      </c>
      <c r="N3504" s="22">
        <v>44454</v>
      </c>
      <c r="O3504" s="22">
        <v>44501</v>
      </c>
      <c r="P3504" s="22">
        <v>44498.5</v>
      </c>
      <c r="Q3504">
        <f t="shared" si="328"/>
        <v>51.5</v>
      </c>
      <c r="R3504" s="33">
        <f t="shared" si="329"/>
        <v>56227.7</v>
      </c>
    </row>
    <row r="3505" spans="1:18" x14ac:dyDescent="0.35">
      <c r="A3505" t="s">
        <v>396</v>
      </c>
      <c r="B3505" s="29" t="s">
        <v>313</v>
      </c>
      <c r="C3505" s="22">
        <v>44454</v>
      </c>
      <c r="D3505" s="30" t="s">
        <v>110</v>
      </c>
      <c r="E3505" s="30" t="s">
        <v>111</v>
      </c>
      <c r="F3505" s="29" t="s">
        <v>223</v>
      </c>
      <c r="G3505" s="32">
        <v>200.13</v>
      </c>
      <c r="H3505" s="22">
        <v>44440</v>
      </c>
      <c r="I3505" s="23">
        <v>44454</v>
      </c>
      <c r="J3505">
        <f t="shared" si="324"/>
        <v>15</v>
      </c>
      <c r="K3505" s="2">
        <f t="shared" si="325"/>
        <v>44447</v>
      </c>
      <c r="L3505" s="9">
        <f t="shared" si="326"/>
        <v>15</v>
      </c>
      <c r="M3505" s="2">
        <f t="shared" si="327"/>
        <v>44447</v>
      </c>
      <c r="N3505" s="22">
        <v>44454</v>
      </c>
      <c r="O3505" s="22">
        <v>44501</v>
      </c>
      <c r="P3505" s="22">
        <v>44498.5</v>
      </c>
      <c r="Q3505">
        <f t="shared" si="328"/>
        <v>51.5</v>
      </c>
      <c r="R3505" s="33">
        <f t="shared" si="329"/>
        <v>10306.695</v>
      </c>
    </row>
    <row r="3506" spans="1:18" x14ac:dyDescent="0.35">
      <c r="A3506" t="s">
        <v>396</v>
      </c>
      <c r="B3506" s="29" t="s">
        <v>313</v>
      </c>
      <c r="C3506" s="22">
        <v>44454</v>
      </c>
      <c r="D3506" s="30" t="s">
        <v>201</v>
      </c>
      <c r="E3506" s="30" t="s">
        <v>202</v>
      </c>
      <c r="F3506" s="29" t="s">
        <v>203</v>
      </c>
      <c r="G3506" s="32">
        <v>15.190000000000001</v>
      </c>
      <c r="H3506" s="22">
        <v>44440</v>
      </c>
      <c r="I3506" s="23">
        <v>44454</v>
      </c>
      <c r="J3506">
        <f t="shared" si="324"/>
        <v>15</v>
      </c>
      <c r="K3506" s="2">
        <f t="shared" si="325"/>
        <v>44447</v>
      </c>
      <c r="L3506" s="9">
        <f t="shared" si="326"/>
        <v>15</v>
      </c>
      <c r="M3506" s="2">
        <f t="shared" si="327"/>
        <v>44447</v>
      </c>
      <c r="N3506" s="22">
        <v>44454</v>
      </c>
      <c r="O3506" s="22">
        <v>44501</v>
      </c>
      <c r="P3506" s="22">
        <v>44498.5</v>
      </c>
      <c r="Q3506">
        <f t="shared" si="328"/>
        <v>51.5</v>
      </c>
      <c r="R3506" s="33">
        <f t="shared" si="329"/>
        <v>782.28500000000008</v>
      </c>
    </row>
    <row r="3507" spans="1:18" x14ac:dyDescent="0.35">
      <c r="A3507" t="s">
        <v>396</v>
      </c>
      <c r="B3507" s="29" t="s">
        <v>313</v>
      </c>
      <c r="C3507" s="22">
        <v>44454</v>
      </c>
      <c r="D3507" s="30" t="s">
        <v>110</v>
      </c>
      <c r="E3507" s="30" t="s">
        <v>111</v>
      </c>
      <c r="F3507" s="29" t="s">
        <v>224</v>
      </c>
      <c r="G3507" s="32">
        <v>132.1</v>
      </c>
      <c r="H3507" s="22">
        <v>44440</v>
      </c>
      <c r="I3507" s="23">
        <v>44454</v>
      </c>
      <c r="J3507">
        <f t="shared" si="324"/>
        <v>15</v>
      </c>
      <c r="K3507" s="2">
        <f t="shared" si="325"/>
        <v>44447</v>
      </c>
      <c r="L3507" s="9">
        <f t="shared" si="326"/>
        <v>15</v>
      </c>
      <c r="M3507" s="2">
        <f t="shared" si="327"/>
        <v>44447</v>
      </c>
      <c r="N3507" s="22">
        <v>44454</v>
      </c>
      <c r="O3507" s="22">
        <v>44501</v>
      </c>
      <c r="P3507" s="22">
        <v>44498.5</v>
      </c>
      <c r="Q3507">
        <f t="shared" si="328"/>
        <v>51.5</v>
      </c>
      <c r="R3507" s="33">
        <f t="shared" si="329"/>
        <v>6803.15</v>
      </c>
    </row>
    <row r="3508" spans="1:18" x14ac:dyDescent="0.35">
      <c r="A3508" t="s">
        <v>396</v>
      </c>
      <c r="B3508" s="29" t="s">
        <v>313</v>
      </c>
      <c r="C3508" s="22">
        <v>44454</v>
      </c>
      <c r="D3508" s="30" t="s">
        <v>110</v>
      </c>
      <c r="E3508" s="30" t="s">
        <v>111</v>
      </c>
      <c r="F3508" s="29" t="s">
        <v>226</v>
      </c>
      <c r="G3508" s="32">
        <v>81.289999999999992</v>
      </c>
      <c r="H3508" s="22">
        <v>44440</v>
      </c>
      <c r="I3508" s="23">
        <v>44454</v>
      </c>
      <c r="J3508">
        <f t="shared" si="324"/>
        <v>15</v>
      </c>
      <c r="K3508" s="2">
        <f t="shared" si="325"/>
        <v>44447</v>
      </c>
      <c r="L3508" s="9">
        <f t="shared" si="326"/>
        <v>15</v>
      </c>
      <c r="M3508" s="2">
        <f t="shared" si="327"/>
        <v>44447</v>
      </c>
      <c r="N3508" s="22">
        <v>44454</v>
      </c>
      <c r="O3508" s="22">
        <v>44501</v>
      </c>
      <c r="P3508" s="22">
        <v>44498.5</v>
      </c>
      <c r="Q3508">
        <f t="shared" si="328"/>
        <v>51.5</v>
      </c>
      <c r="R3508" s="33">
        <f t="shared" si="329"/>
        <v>4186.4349999999995</v>
      </c>
    </row>
    <row r="3509" spans="1:18" x14ac:dyDescent="0.35">
      <c r="A3509" t="s">
        <v>396</v>
      </c>
      <c r="B3509" s="29" t="s">
        <v>313</v>
      </c>
      <c r="C3509" s="22">
        <v>44454</v>
      </c>
      <c r="D3509" s="30" t="s">
        <v>99</v>
      </c>
      <c r="E3509" s="30" t="s">
        <v>100</v>
      </c>
      <c r="F3509" s="29" t="s">
        <v>382</v>
      </c>
      <c r="G3509" s="32">
        <v>472.46000000000004</v>
      </c>
      <c r="H3509" s="22">
        <v>44440</v>
      </c>
      <c r="I3509" s="23">
        <v>44454</v>
      </c>
      <c r="J3509">
        <f t="shared" si="324"/>
        <v>15</v>
      </c>
      <c r="K3509" s="2">
        <f t="shared" si="325"/>
        <v>44447</v>
      </c>
      <c r="L3509" s="9">
        <f t="shared" si="326"/>
        <v>15</v>
      </c>
      <c r="M3509" s="2">
        <f t="shared" si="327"/>
        <v>44447</v>
      </c>
      <c r="N3509" s="22">
        <v>44454</v>
      </c>
      <c r="O3509" s="22">
        <v>44501</v>
      </c>
      <c r="P3509" s="22">
        <v>44498.5</v>
      </c>
      <c r="Q3509">
        <f t="shared" si="328"/>
        <v>51.5</v>
      </c>
      <c r="R3509" s="33">
        <f t="shared" si="329"/>
        <v>24331.690000000002</v>
      </c>
    </row>
    <row r="3510" spans="1:18" x14ac:dyDescent="0.35">
      <c r="A3510" t="s">
        <v>396</v>
      </c>
      <c r="B3510" s="29" t="s">
        <v>313</v>
      </c>
      <c r="C3510" s="22">
        <v>44454</v>
      </c>
      <c r="D3510" s="30" t="s">
        <v>110</v>
      </c>
      <c r="E3510" s="30" t="s">
        <v>111</v>
      </c>
      <c r="F3510" s="29" t="s">
        <v>343</v>
      </c>
      <c r="G3510" s="32">
        <v>110.33</v>
      </c>
      <c r="H3510" s="22">
        <v>44440</v>
      </c>
      <c r="I3510" s="23">
        <v>44454</v>
      </c>
      <c r="J3510">
        <f t="shared" si="324"/>
        <v>15</v>
      </c>
      <c r="K3510" s="2">
        <f t="shared" si="325"/>
        <v>44447</v>
      </c>
      <c r="L3510" s="9">
        <f t="shared" si="326"/>
        <v>15</v>
      </c>
      <c r="M3510" s="2">
        <f t="shared" si="327"/>
        <v>44447</v>
      </c>
      <c r="N3510" s="22">
        <v>44454</v>
      </c>
      <c r="O3510" s="22">
        <v>44501</v>
      </c>
      <c r="P3510" s="22">
        <v>44498.5</v>
      </c>
      <c r="Q3510">
        <f t="shared" si="328"/>
        <v>51.5</v>
      </c>
      <c r="R3510" s="33">
        <f t="shared" si="329"/>
        <v>5681.9949999999999</v>
      </c>
    </row>
    <row r="3511" spans="1:18" x14ac:dyDescent="0.35">
      <c r="A3511" t="s">
        <v>396</v>
      </c>
      <c r="B3511" s="29" t="s">
        <v>313</v>
      </c>
      <c r="C3511" s="22">
        <v>44454</v>
      </c>
      <c r="D3511" s="30" t="s">
        <v>345</v>
      </c>
      <c r="E3511" s="30" t="s">
        <v>346</v>
      </c>
      <c r="F3511" s="29" t="s">
        <v>343</v>
      </c>
      <c r="G3511" s="32">
        <v>2.17</v>
      </c>
      <c r="H3511" s="22">
        <v>44440</v>
      </c>
      <c r="I3511" s="23">
        <v>44454</v>
      </c>
      <c r="J3511">
        <f t="shared" si="324"/>
        <v>15</v>
      </c>
      <c r="K3511" s="2">
        <f t="shared" si="325"/>
        <v>44447</v>
      </c>
      <c r="L3511" s="9">
        <f t="shared" si="326"/>
        <v>15</v>
      </c>
      <c r="M3511" s="2">
        <f t="shared" si="327"/>
        <v>44447</v>
      </c>
      <c r="N3511" s="22">
        <v>44454</v>
      </c>
      <c r="O3511" s="22">
        <v>44501</v>
      </c>
      <c r="P3511" s="22">
        <v>44498.5</v>
      </c>
      <c r="Q3511">
        <f t="shared" si="328"/>
        <v>51.5</v>
      </c>
      <c r="R3511" s="33">
        <f t="shared" si="329"/>
        <v>111.755</v>
      </c>
    </row>
    <row r="3512" spans="1:18" x14ac:dyDescent="0.35">
      <c r="A3512" t="s">
        <v>396</v>
      </c>
      <c r="B3512" s="29" t="s">
        <v>313</v>
      </c>
      <c r="C3512" s="22">
        <v>44454</v>
      </c>
      <c r="D3512" s="30" t="s">
        <v>110</v>
      </c>
      <c r="E3512" s="30" t="s">
        <v>111</v>
      </c>
      <c r="F3512" s="29" t="s">
        <v>230</v>
      </c>
      <c r="G3512" s="32">
        <v>106.42</v>
      </c>
      <c r="H3512" s="22">
        <v>44440</v>
      </c>
      <c r="I3512" s="23">
        <v>44454</v>
      </c>
      <c r="J3512">
        <f t="shared" ref="J3512:J3574" si="330">I3512-H3512+1</f>
        <v>15</v>
      </c>
      <c r="K3512" s="2">
        <f t="shared" ref="K3512:K3574" si="331">(H3512+I3512)/2</f>
        <v>44447</v>
      </c>
      <c r="L3512" s="9">
        <f t="shared" si="326"/>
        <v>15</v>
      </c>
      <c r="M3512" s="2">
        <f t="shared" si="327"/>
        <v>44447</v>
      </c>
      <c r="N3512" s="22">
        <v>44454</v>
      </c>
      <c r="O3512" s="22">
        <v>44501</v>
      </c>
      <c r="P3512" s="22">
        <v>44498.5</v>
      </c>
      <c r="Q3512">
        <f t="shared" si="328"/>
        <v>51.5</v>
      </c>
      <c r="R3512" s="33">
        <f t="shared" si="329"/>
        <v>5480.63</v>
      </c>
    </row>
    <row r="3513" spans="1:18" x14ac:dyDescent="0.35">
      <c r="A3513" t="s">
        <v>396</v>
      </c>
      <c r="B3513" s="29" t="s">
        <v>313</v>
      </c>
      <c r="C3513" s="22">
        <v>44454</v>
      </c>
      <c r="D3513" s="30" t="s">
        <v>171</v>
      </c>
      <c r="E3513" s="30" t="s">
        <v>172</v>
      </c>
      <c r="F3513" s="29" t="s">
        <v>231</v>
      </c>
      <c r="G3513" s="32">
        <v>506.74000000000012</v>
      </c>
      <c r="H3513" s="22">
        <v>44440</v>
      </c>
      <c r="I3513" s="23">
        <v>44454</v>
      </c>
      <c r="J3513">
        <f t="shared" si="330"/>
        <v>15</v>
      </c>
      <c r="K3513" s="2">
        <f t="shared" si="331"/>
        <v>44447</v>
      </c>
      <c r="L3513" s="9">
        <f t="shared" si="326"/>
        <v>15</v>
      </c>
      <c r="M3513" s="2">
        <f t="shared" si="327"/>
        <v>44447</v>
      </c>
      <c r="N3513" s="22">
        <v>44454</v>
      </c>
      <c r="O3513" s="22">
        <v>44501</v>
      </c>
      <c r="P3513" s="22">
        <v>44498.5</v>
      </c>
      <c r="Q3513">
        <f t="shared" si="328"/>
        <v>51.5</v>
      </c>
      <c r="R3513" s="33">
        <f t="shared" si="329"/>
        <v>26097.110000000008</v>
      </c>
    </row>
    <row r="3514" spans="1:18" x14ac:dyDescent="0.35">
      <c r="A3514" t="s">
        <v>396</v>
      </c>
      <c r="B3514" s="29" t="s">
        <v>313</v>
      </c>
      <c r="C3514" s="22">
        <v>44454</v>
      </c>
      <c r="D3514" s="30" t="s">
        <v>110</v>
      </c>
      <c r="E3514" s="30" t="s">
        <v>111</v>
      </c>
      <c r="F3514" s="29" t="s">
        <v>367</v>
      </c>
      <c r="G3514" s="32">
        <v>117.58</v>
      </c>
      <c r="H3514" s="22">
        <v>44440</v>
      </c>
      <c r="I3514" s="23">
        <v>44454</v>
      </c>
      <c r="J3514">
        <f t="shared" si="330"/>
        <v>15</v>
      </c>
      <c r="K3514" s="2">
        <f t="shared" si="331"/>
        <v>44447</v>
      </c>
      <c r="L3514" s="9">
        <f t="shared" si="326"/>
        <v>15</v>
      </c>
      <c r="M3514" s="2">
        <f t="shared" si="327"/>
        <v>44447</v>
      </c>
      <c r="N3514" s="22">
        <v>44454</v>
      </c>
      <c r="O3514" s="22">
        <v>44501</v>
      </c>
      <c r="P3514" s="22">
        <v>44498.5</v>
      </c>
      <c r="Q3514">
        <f t="shared" si="328"/>
        <v>51.5</v>
      </c>
      <c r="R3514" s="33">
        <f t="shared" si="329"/>
        <v>6055.37</v>
      </c>
    </row>
    <row r="3515" spans="1:18" x14ac:dyDescent="0.35">
      <c r="A3515" t="s">
        <v>396</v>
      </c>
      <c r="B3515" s="29" t="s">
        <v>313</v>
      </c>
      <c r="C3515" s="22">
        <v>44454</v>
      </c>
      <c r="D3515" s="30" t="s">
        <v>345</v>
      </c>
      <c r="E3515" s="30" t="s">
        <v>346</v>
      </c>
      <c r="F3515" s="29" t="s">
        <v>367</v>
      </c>
      <c r="G3515" s="32">
        <v>2.17</v>
      </c>
      <c r="H3515" s="22">
        <v>44440</v>
      </c>
      <c r="I3515" s="23">
        <v>44454</v>
      </c>
      <c r="J3515">
        <f t="shared" si="330"/>
        <v>15</v>
      </c>
      <c r="K3515" s="2">
        <f t="shared" si="331"/>
        <v>44447</v>
      </c>
      <c r="L3515" s="9">
        <f t="shared" si="326"/>
        <v>15</v>
      </c>
      <c r="M3515" s="2">
        <f t="shared" si="327"/>
        <v>44447</v>
      </c>
      <c r="N3515" s="22">
        <v>44454</v>
      </c>
      <c r="O3515" s="22">
        <v>44501</v>
      </c>
      <c r="P3515" s="22">
        <v>44498.5</v>
      </c>
      <c r="Q3515">
        <f t="shared" si="328"/>
        <v>51.5</v>
      </c>
      <c r="R3515" s="33">
        <f t="shared" si="329"/>
        <v>111.755</v>
      </c>
    </row>
    <row r="3516" spans="1:18" x14ac:dyDescent="0.35">
      <c r="A3516" t="s">
        <v>396</v>
      </c>
      <c r="B3516" s="29" t="s">
        <v>313</v>
      </c>
      <c r="C3516" s="22">
        <v>44454</v>
      </c>
      <c r="D3516" s="30" t="s">
        <v>201</v>
      </c>
      <c r="E3516" s="30" t="s">
        <v>202</v>
      </c>
      <c r="F3516" s="29" t="s">
        <v>314</v>
      </c>
      <c r="G3516" s="32">
        <v>690</v>
      </c>
      <c r="H3516" s="22">
        <v>44440</v>
      </c>
      <c r="I3516" s="23">
        <v>44454</v>
      </c>
      <c r="J3516">
        <f t="shared" si="330"/>
        <v>15</v>
      </c>
      <c r="K3516" s="2">
        <f t="shared" si="331"/>
        <v>44447</v>
      </c>
      <c r="L3516" s="9">
        <f t="shared" si="326"/>
        <v>15</v>
      </c>
      <c r="M3516" s="2">
        <f t="shared" si="327"/>
        <v>44447</v>
      </c>
      <c r="N3516" s="22">
        <v>44454</v>
      </c>
      <c r="O3516" s="22">
        <v>44501</v>
      </c>
      <c r="P3516" s="22">
        <v>44498.5</v>
      </c>
      <c r="Q3516">
        <f t="shared" si="328"/>
        <v>51.5</v>
      </c>
      <c r="R3516" s="33">
        <f t="shared" si="329"/>
        <v>35535</v>
      </c>
    </row>
    <row r="3517" spans="1:18" x14ac:dyDescent="0.35">
      <c r="A3517" t="s">
        <v>396</v>
      </c>
      <c r="B3517" s="29" t="s">
        <v>313</v>
      </c>
      <c r="C3517" s="22">
        <v>44454</v>
      </c>
      <c r="D3517" s="30" t="s">
        <v>99</v>
      </c>
      <c r="E3517" s="30" t="s">
        <v>100</v>
      </c>
      <c r="F3517" s="29" t="s">
        <v>314</v>
      </c>
      <c r="G3517" s="32">
        <v>322.83999999999997</v>
      </c>
      <c r="H3517" s="22">
        <v>44440</v>
      </c>
      <c r="I3517" s="23">
        <v>44454</v>
      </c>
      <c r="J3517">
        <f t="shared" si="330"/>
        <v>15</v>
      </c>
      <c r="K3517" s="2">
        <f t="shared" si="331"/>
        <v>44447</v>
      </c>
      <c r="L3517" s="9">
        <f t="shared" si="326"/>
        <v>15</v>
      </c>
      <c r="M3517" s="2">
        <f t="shared" si="327"/>
        <v>44447</v>
      </c>
      <c r="N3517" s="22">
        <v>44454</v>
      </c>
      <c r="O3517" s="22">
        <v>44501</v>
      </c>
      <c r="P3517" s="22">
        <v>44498.5</v>
      </c>
      <c r="Q3517">
        <f t="shared" si="328"/>
        <v>51.5</v>
      </c>
      <c r="R3517" s="33">
        <f t="shared" si="329"/>
        <v>16626.259999999998</v>
      </c>
    </row>
    <row r="3518" spans="1:18" x14ac:dyDescent="0.35">
      <c r="A3518" t="s">
        <v>396</v>
      </c>
      <c r="B3518" s="29" t="s">
        <v>313</v>
      </c>
      <c r="C3518" s="22">
        <v>44454</v>
      </c>
      <c r="D3518" s="30" t="s">
        <v>110</v>
      </c>
      <c r="E3518" s="30" t="s">
        <v>111</v>
      </c>
      <c r="F3518" s="29" t="s">
        <v>236</v>
      </c>
      <c r="G3518" s="32">
        <v>107.31</v>
      </c>
      <c r="H3518" s="22">
        <v>44440</v>
      </c>
      <c r="I3518" s="23">
        <v>44454</v>
      </c>
      <c r="J3518">
        <f t="shared" si="330"/>
        <v>15</v>
      </c>
      <c r="K3518" s="2">
        <f t="shared" si="331"/>
        <v>44447</v>
      </c>
      <c r="L3518" s="9">
        <f t="shared" si="326"/>
        <v>15</v>
      </c>
      <c r="M3518" s="2">
        <f t="shared" si="327"/>
        <v>44447</v>
      </c>
      <c r="N3518" s="22">
        <v>44454</v>
      </c>
      <c r="O3518" s="22">
        <v>44501</v>
      </c>
      <c r="P3518" s="22">
        <v>44498.5</v>
      </c>
      <c r="Q3518">
        <f t="shared" si="328"/>
        <v>51.5</v>
      </c>
      <c r="R3518" s="33">
        <f t="shared" si="329"/>
        <v>5526.4650000000001</v>
      </c>
    </row>
    <row r="3519" spans="1:18" x14ac:dyDescent="0.35">
      <c r="A3519" t="s">
        <v>396</v>
      </c>
      <c r="B3519" s="31" t="s">
        <v>313</v>
      </c>
      <c r="C3519" s="22">
        <v>44454</v>
      </c>
      <c r="D3519" s="30" t="s">
        <v>201</v>
      </c>
      <c r="E3519" s="30" t="s">
        <v>202</v>
      </c>
      <c r="F3519" s="29" t="s">
        <v>101</v>
      </c>
      <c r="G3519" s="32">
        <v>82.56</v>
      </c>
      <c r="H3519" s="22">
        <v>44440</v>
      </c>
      <c r="I3519" s="23">
        <v>44454</v>
      </c>
      <c r="J3519">
        <f t="shared" si="330"/>
        <v>15</v>
      </c>
      <c r="K3519" s="2">
        <f t="shared" si="331"/>
        <v>44447</v>
      </c>
      <c r="L3519" s="9">
        <f t="shared" si="326"/>
        <v>15</v>
      </c>
      <c r="M3519" s="2">
        <f t="shared" si="327"/>
        <v>44447</v>
      </c>
      <c r="N3519" s="22">
        <v>44454</v>
      </c>
      <c r="O3519" s="22">
        <v>44501</v>
      </c>
      <c r="P3519" s="22">
        <v>44498.5</v>
      </c>
      <c r="Q3519">
        <f t="shared" si="328"/>
        <v>51.5</v>
      </c>
      <c r="R3519" s="33">
        <f t="shared" si="329"/>
        <v>4251.84</v>
      </c>
    </row>
    <row r="3520" spans="1:18" x14ac:dyDescent="0.35">
      <c r="A3520" t="s">
        <v>396</v>
      </c>
      <c r="B3520" s="29" t="s">
        <v>313</v>
      </c>
      <c r="C3520" s="22">
        <v>44454</v>
      </c>
      <c r="D3520" s="30" t="s">
        <v>110</v>
      </c>
      <c r="E3520" s="30" t="s">
        <v>111</v>
      </c>
      <c r="F3520" s="29" t="s">
        <v>266</v>
      </c>
      <c r="G3520" s="32">
        <v>28.22</v>
      </c>
      <c r="H3520" s="22">
        <v>44440</v>
      </c>
      <c r="I3520" s="23">
        <v>44454</v>
      </c>
      <c r="J3520">
        <f t="shared" si="330"/>
        <v>15</v>
      </c>
      <c r="K3520" s="2">
        <f t="shared" si="331"/>
        <v>44447</v>
      </c>
      <c r="L3520" s="9">
        <f t="shared" si="326"/>
        <v>15</v>
      </c>
      <c r="M3520" s="2">
        <f t="shared" si="327"/>
        <v>44447</v>
      </c>
      <c r="N3520" s="22">
        <v>44454</v>
      </c>
      <c r="O3520" s="22">
        <v>44501</v>
      </c>
      <c r="P3520" s="22">
        <v>44498.5</v>
      </c>
      <c r="Q3520">
        <f t="shared" si="328"/>
        <v>51.5</v>
      </c>
      <c r="R3520" s="33">
        <f t="shared" si="329"/>
        <v>1453.33</v>
      </c>
    </row>
    <row r="3521" spans="1:18" x14ac:dyDescent="0.35">
      <c r="A3521" t="s">
        <v>396</v>
      </c>
      <c r="B3521" s="29" t="s">
        <v>313</v>
      </c>
      <c r="C3521" s="22">
        <v>44454</v>
      </c>
      <c r="D3521" s="30" t="s">
        <v>347</v>
      </c>
      <c r="E3521" s="30" t="s">
        <v>348</v>
      </c>
      <c r="F3521" s="29" t="s">
        <v>316</v>
      </c>
      <c r="G3521" s="32">
        <v>13.600000000000001</v>
      </c>
      <c r="H3521" s="22">
        <v>44440</v>
      </c>
      <c r="I3521" s="23">
        <v>44454</v>
      </c>
      <c r="J3521">
        <f t="shared" si="330"/>
        <v>15</v>
      </c>
      <c r="K3521" s="2">
        <f t="shared" si="331"/>
        <v>44447</v>
      </c>
      <c r="L3521" s="9">
        <f t="shared" si="326"/>
        <v>15</v>
      </c>
      <c r="M3521" s="2">
        <f t="shared" si="327"/>
        <v>44447</v>
      </c>
      <c r="N3521" s="22">
        <v>44454</v>
      </c>
      <c r="O3521" s="22">
        <v>44501</v>
      </c>
      <c r="P3521" s="22">
        <v>44498.5</v>
      </c>
      <c r="Q3521">
        <f t="shared" si="328"/>
        <v>51.5</v>
      </c>
      <c r="R3521" s="33">
        <f t="shared" si="329"/>
        <v>700.40000000000009</v>
      </c>
    </row>
    <row r="3522" spans="1:18" x14ac:dyDescent="0.35">
      <c r="A3522" t="s">
        <v>396</v>
      </c>
      <c r="B3522" s="29" t="s">
        <v>313</v>
      </c>
      <c r="C3522" s="22">
        <v>44454</v>
      </c>
      <c r="D3522" s="30" t="s">
        <v>110</v>
      </c>
      <c r="E3522" s="30" t="s">
        <v>111</v>
      </c>
      <c r="F3522" s="29" t="s">
        <v>251</v>
      </c>
      <c r="G3522" s="32">
        <v>31.3</v>
      </c>
      <c r="H3522" s="22">
        <v>44440</v>
      </c>
      <c r="I3522" s="23">
        <v>44454</v>
      </c>
      <c r="J3522">
        <f t="shared" si="330"/>
        <v>15</v>
      </c>
      <c r="K3522" s="2">
        <f t="shared" si="331"/>
        <v>44447</v>
      </c>
      <c r="L3522" s="9">
        <f t="shared" si="326"/>
        <v>15</v>
      </c>
      <c r="M3522" s="2">
        <f t="shared" si="327"/>
        <v>44447</v>
      </c>
      <c r="N3522" s="22">
        <v>44454</v>
      </c>
      <c r="O3522" s="22">
        <v>44501</v>
      </c>
      <c r="P3522" s="22">
        <v>44498.5</v>
      </c>
      <c r="Q3522">
        <f t="shared" si="328"/>
        <v>51.5</v>
      </c>
      <c r="R3522" s="33">
        <f t="shared" si="329"/>
        <v>1611.95</v>
      </c>
    </row>
    <row r="3523" spans="1:18" x14ac:dyDescent="0.35">
      <c r="A3523" t="s">
        <v>396</v>
      </c>
      <c r="B3523" s="29" t="s">
        <v>313</v>
      </c>
      <c r="C3523" s="22">
        <v>44454</v>
      </c>
      <c r="D3523" s="30" t="s">
        <v>110</v>
      </c>
      <c r="E3523" s="30" t="s">
        <v>111</v>
      </c>
      <c r="F3523" s="29" t="s">
        <v>252</v>
      </c>
      <c r="G3523" s="32">
        <v>220.02</v>
      </c>
      <c r="H3523" s="22">
        <v>44440</v>
      </c>
      <c r="I3523" s="23">
        <v>44454</v>
      </c>
      <c r="J3523">
        <f t="shared" si="330"/>
        <v>15</v>
      </c>
      <c r="K3523" s="2">
        <f t="shared" si="331"/>
        <v>44447</v>
      </c>
      <c r="L3523" s="9">
        <f t="shared" si="326"/>
        <v>15</v>
      </c>
      <c r="M3523" s="2">
        <f t="shared" si="327"/>
        <v>44447</v>
      </c>
      <c r="N3523" s="22">
        <v>44454</v>
      </c>
      <c r="O3523" s="22">
        <v>44501</v>
      </c>
      <c r="P3523" s="22">
        <v>44498.5</v>
      </c>
      <c r="Q3523">
        <f t="shared" si="328"/>
        <v>51.5</v>
      </c>
      <c r="R3523" s="33">
        <f t="shared" si="329"/>
        <v>11331.03</v>
      </c>
    </row>
    <row r="3524" spans="1:18" x14ac:dyDescent="0.35">
      <c r="A3524" t="s">
        <v>396</v>
      </c>
      <c r="B3524" s="29" t="s">
        <v>313</v>
      </c>
      <c r="C3524" s="22">
        <v>44454</v>
      </c>
      <c r="D3524" s="30" t="s">
        <v>345</v>
      </c>
      <c r="E3524" s="30" t="s">
        <v>346</v>
      </c>
      <c r="F3524" s="29" t="s">
        <v>397</v>
      </c>
      <c r="G3524" s="32">
        <v>2.17</v>
      </c>
      <c r="H3524" s="22">
        <v>44440</v>
      </c>
      <c r="I3524" s="23">
        <v>44454</v>
      </c>
      <c r="J3524">
        <f t="shared" si="330"/>
        <v>15</v>
      </c>
      <c r="K3524" s="2">
        <f t="shared" si="331"/>
        <v>44447</v>
      </c>
      <c r="L3524" s="9">
        <f t="shared" si="326"/>
        <v>15</v>
      </c>
      <c r="M3524" s="2">
        <f t="shared" si="327"/>
        <v>44447</v>
      </c>
      <c r="N3524" s="22">
        <v>44454</v>
      </c>
      <c r="O3524" s="22">
        <v>44501</v>
      </c>
      <c r="P3524" s="22">
        <v>44498.5</v>
      </c>
      <c r="Q3524">
        <f t="shared" si="328"/>
        <v>51.5</v>
      </c>
      <c r="R3524" s="33">
        <f t="shared" si="329"/>
        <v>111.755</v>
      </c>
    </row>
    <row r="3525" spans="1:18" x14ac:dyDescent="0.35">
      <c r="A3525" t="s">
        <v>396</v>
      </c>
      <c r="B3525" s="29" t="s">
        <v>313</v>
      </c>
      <c r="C3525" s="22">
        <v>44454</v>
      </c>
      <c r="D3525" s="30" t="s">
        <v>110</v>
      </c>
      <c r="E3525" s="30" t="s">
        <v>111</v>
      </c>
      <c r="F3525" s="29" t="s">
        <v>242</v>
      </c>
      <c r="G3525" s="32">
        <v>127.96000000000001</v>
      </c>
      <c r="H3525" s="22">
        <v>44440</v>
      </c>
      <c r="I3525" s="23">
        <v>44454</v>
      </c>
      <c r="J3525">
        <f t="shared" si="330"/>
        <v>15</v>
      </c>
      <c r="K3525" s="2">
        <f t="shared" si="331"/>
        <v>44447</v>
      </c>
      <c r="L3525" s="9">
        <f t="shared" si="326"/>
        <v>15</v>
      </c>
      <c r="M3525" s="2">
        <f t="shared" si="327"/>
        <v>44447</v>
      </c>
      <c r="N3525" s="22">
        <v>44454</v>
      </c>
      <c r="O3525" s="22">
        <v>44501</v>
      </c>
      <c r="P3525" s="22">
        <v>44498.5</v>
      </c>
      <c r="Q3525">
        <f t="shared" si="328"/>
        <v>51.5</v>
      </c>
      <c r="R3525" s="33">
        <f t="shared" si="329"/>
        <v>6589.9400000000005</v>
      </c>
    </row>
    <row r="3526" spans="1:18" x14ac:dyDescent="0.35">
      <c r="A3526" t="s">
        <v>396</v>
      </c>
      <c r="B3526" s="29" t="s">
        <v>313</v>
      </c>
      <c r="C3526" s="22">
        <v>44454</v>
      </c>
      <c r="D3526" s="30" t="s">
        <v>358</v>
      </c>
      <c r="E3526" s="30" t="s">
        <v>359</v>
      </c>
      <c r="F3526" s="29" t="s">
        <v>360</v>
      </c>
      <c r="G3526" s="32">
        <v>13.69</v>
      </c>
      <c r="H3526" s="22">
        <v>44440</v>
      </c>
      <c r="I3526" s="23">
        <v>44454</v>
      </c>
      <c r="J3526">
        <f t="shared" si="330"/>
        <v>15</v>
      </c>
      <c r="K3526" s="2">
        <f t="shared" si="331"/>
        <v>44447</v>
      </c>
      <c r="L3526" s="9">
        <f t="shared" si="326"/>
        <v>15</v>
      </c>
      <c r="M3526" s="2">
        <f t="shared" si="327"/>
        <v>44447</v>
      </c>
      <c r="N3526" s="22">
        <v>44454</v>
      </c>
      <c r="O3526" s="22">
        <v>44501</v>
      </c>
      <c r="P3526" s="22">
        <v>44498.5</v>
      </c>
      <c r="Q3526">
        <f t="shared" si="328"/>
        <v>51.5</v>
      </c>
      <c r="R3526" s="33">
        <f t="shared" si="329"/>
        <v>705.03499999999997</v>
      </c>
    </row>
    <row r="3527" spans="1:18" x14ac:dyDescent="0.35">
      <c r="A3527" t="s">
        <v>396</v>
      </c>
      <c r="B3527" s="29" t="s">
        <v>313</v>
      </c>
      <c r="C3527" s="22">
        <v>44454</v>
      </c>
      <c r="D3527" s="30" t="s">
        <v>361</v>
      </c>
      <c r="E3527" s="30" t="s">
        <v>362</v>
      </c>
      <c r="F3527" s="29" t="s">
        <v>363</v>
      </c>
      <c r="G3527" s="32">
        <v>23.65</v>
      </c>
      <c r="H3527" s="22">
        <v>44440</v>
      </c>
      <c r="I3527" s="23">
        <v>44454</v>
      </c>
      <c r="J3527">
        <f t="shared" si="330"/>
        <v>15</v>
      </c>
      <c r="K3527" s="2">
        <f t="shared" si="331"/>
        <v>44447</v>
      </c>
      <c r="L3527" s="9">
        <f t="shared" si="326"/>
        <v>15</v>
      </c>
      <c r="M3527" s="2">
        <f t="shared" si="327"/>
        <v>44447</v>
      </c>
      <c r="N3527" s="22">
        <v>44454</v>
      </c>
      <c r="O3527" s="22">
        <v>44501</v>
      </c>
      <c r="P3527" s="22">
        <v>44498.5</v>
      </c>
      <c r="Q3527">
        <f t="shared" si="328"/>
        <v>51.5</v>
      </c>
      <c r="R3527" s="33">
        <f t="shared" si="329"/>
        <v>1217.9749999999999</v>
      </c>
    </row>
    <row r="3528" spans="1:18" x14ac:dyDescent="0.35">
      <c r="A3528" t="s">
        <v>396</v>
      </c>
      <c r="B3528" s="29" t="s">
        <v>313</v>
      </c>
      <c r="C3528" s="22">
        <v>44454</v>
      </c>
      <c r="D3528" s="30" t="s">
        <v>201</v>
      </c>
      <c r="E3528" s="30" t="s">
        <v>202</v>
      </c>
      <c r="F3528" s="29" t="s">
        <v>364</v>
      </c>
      <c r="G3528" s="32">
        <v>6.81</v>
      </c>
      <c r="H3528" s="22">
        <v>44440</v>
      </c>
      <c r="I3528" s="23">
        <v>44454</v>
      </c>
      <c r="J3528">
        <f t="shared" si="330"/>
        <v>15</v>
      </c>
      <c r="K3528" s="2">
        <f t="shared" si="331"/>
        <v>44447</v>
      </c>
      <c r="L3528" s="9">
        <f t="shared" si="326"/>
        <v>15</v>
      </c>
      <c r="M3528" s="2">
        <f t="shared" si="327"/>
        <v>44447</v>
      </c>
      <c r="N3528" s="22">
        <v>44454</v>
      </c>
      <c r="O3528" s="22">
        <v>44501</v>
      </c>
      <c r="P3528" s="22">
        <v>44498.5</v>
      </c>
      <c r="Q3528">
        <f t="shared" si="328"/>
        <v>51.5</v>
      </c>
      <c r="R3528" s="33">
        <f t="shared" si="329"/>
        <v>350.71499999999997</v>
      </c>
    </row>
    <row r="3529" spans="1:18" x14ac:dyDescent="0.35">
      <c r="A3529" t="s">
        <v>398</v>
      </c>
      <c r="B3529" s="29" t="s">
        <v>313</v>
      </c>
      <c r="C3529" s="22">
        <v>44469</v>
      </c>
      <c r="D3529" s="30" t="s">
        <v>87</v>
      </c>
      <c r="E3529" s="30" t="s">
        <v>88</v>
      </c>
      <c r="F3529" s="29" t="s">
        <v>89</v>
      </c>
      <c r="G3529" s="32">
        <v>96.93</v>
      </c>
      <c r="H3529" s="22">
        <v>44455</v>
      </c>
      <c r="I3529" s="23">
        <v>44469</v>
      </c>
      <c r="J3529">
        <f t="shared" si="330"/>
        <v>15</v>
      </c>
      <c r="K3529" s="2">
        <f t="shared" si="331"/>
        <v>44462</v>
      </c>
      <c r="L3529" s="9">
        <f t="shared" si="326"/>
        <v>15</v>
      </c>
      <c r="M3529" s="2">
        <f t="shared" si="327"/>
        <v>44462</v>
      </c>
      <c r="N3529" s="22">
        <v>44469</v>
      </c>
      <c r="O3529" s="22">
        <v>44470</v>
      </c>
      <c r="P3529" s="22">
        <v>44469.5</v>
      </c>
      <c r="Q3529">
        <f t="shared" si="328"/>
        <v>7.5</v>
      </c>
      <c r="R3529" s="33">
        <f t="shared" si="329"/>
        <v>726.97500000000002</v>
      </c>
    </row>
    <row r="3530" spans="1:18" x14ac:dyDescent="0.35">
      <c r="A3530" t="s">
        <v>398</v>
      </c>
      <c r="B3530" s="29" t="s">
        <v>313</v>
      </c>
      <c r="C3530" s="22">
        <v>44469</v>
      </c>
      <c r="D3530" s="30" t="s">
        <v>90</v>
      </c>
      <c r="E3530" s="30" t="s">
        <v>91</v>
      </c>
      <c r="F3530" s="29" t="s">
        <v>89</v>
      </c>
      <c r="G3530" s="32">
        <v>39.9</v>
      </c>
      <c r="H3530" s="22">
        <v>44455</v>
      </c>
      <c r="I3530" s="23">
        <v>44469</v>
      </c>
      <c r="J3530">
        <f t="shared" si="330"/>
        <v>15</v>
      </c>
      <c r="K3530" s="2">
        <f t="shared" si="331"/>
        <v>44462</v>
      </c>
      <c r="L3530" s="9">
        <f t="shared" si="326"/>
        <v>15</v>
      </c>
      <c r="M3530" s="2">
        <f t="shared" si="327"/>
        <v>44462</v>
      </c>
      <c r="N3530" s="22">
        <v>44469</v>
      </c>
      <c r="O3530" s="22">
        <v>44470</v>
      </c>
      <c r="P3530" s="22">
        <v>44469.5</v>
      </c>
      <c r="Q3530">
        <f t="shared" si="328"/>
        <v>7.5</v>
      </c>
      <c r="R3530" s="33">
        <f t="shared" si="329"/>
        <v>299.25</v>
      </c>
    </row>
    <row r="3531" spans="1:18" x14ac:dyDescent="0.35">
      <c r="A3531" t="s">
        <v>398</v>
      </c>
      <c r="B3531" s="29" t="s">
        <v>313</v>
      </c>
      <c r="C3531" s="22">
        <v>44469</v>
      </c>
      <c r="D3531" s="30" t="s">
        <v>92</v>
      </c>
      <c r="E3531" s="30" t="s">
        <v>93</v>
      </c>
      <c r="F3531" s="29" t="s">
        <v>89</v>
      </c>
      <c r="G3531" s="32">
        <v>39.9</v>
      </c>
      <c r="H3531" s="22">
        <v>44455</v>
      </c>
      <c r="I3531" s="23">
        <v>44469</v>
      </c>
      <c r="J3531">
        <f t="shared" si="330"/>
        <v>15</v>
      </c>
      <c r="K3531" s="2">
        <f t="shared" si="331"/>
        <v>44462</v>
      </c>
      <c r="L3531" s="9">
        <f t="shared" ref="L3531:L3594" si="332">I3531-H3531+1</f>
        <v>15</v>
      </c>
      <c r="M3531" s="2">
        <f t="shared" ref="M3531:M3594" si="333">(H3531+I3531)/2</f>
        <v>44462</v>
      </c>
      <c r="N3531" s="22">
        <v>44469</v>
      </c>
      <c r="O3531" s="22">
        <v>44470</v>
      </c>
      <c r="P3531" s="22">
        <v>44469.5</v>
      </c>
      <c r="Q3531">
        <f t="shared" ref="Q3531:Q3594" si="334">P3531-M3531</f>
        <v>7.5</v>
      </c>
      <c r="R3531" s="33">
        <f t="shared" ref="R3531:R3594" si="335">Q3531*G3531</f>
        <v>299.25</v>
      </c>
    </row>
    <row r="3532" spans="1:18" x14ac:dyDescent="0.35">
      <c r="A3532" t="s">
        <v>398</v>
      </c>
      <c r="B3532" s="29" t="s">
        <v>313</v>
      </c>
      <c r="C3532" s="22">
        <v>44469</v>
      </c>
      <c r="D3532" s="30" t="s">
        <v>99</v>
      </c>
      <c r="E3532" s="30" t="s">
        <v>100</v>
      </c>
      <c r="F3532" s="29" t="s">
        <v>109</v>
      </c>
      <c r="G3532" s="32">
        <v>1</v>
      </c>
      <c r="H3532" s="22">
        <v>44455</v>
      </c>
      <c r="I3532" s="23">
        <v>44469</v>
      </c>
      <c r="J3532">
        <f t="shared" si="330"/>
        <v>15</v>
      </c>
      <c r="K3532" s="2">
        <f t="shared" si="331"/>
        <v>44462</v>
      </c>
      <c r="L3532" s="9">
        <f t="shared" si="332"/>
        <v>15</v>
      </c>
      <c r="M3532" s="2">
        <f t="shared" si="333"/>
        <v>44462</v>
      </c>
      <c r="N3532" s="22">
        <v>44469</v>
      </c>
      <c r="O3532" s="22">
        <v>44475</v>
      </c>
      <c r="P3532" s="22">
        <v>44474.5</v>
      </c>
      <c r="Q3532">
        <f t="shared" si="334"/>
        <v>12.5</v>
      </c>
      <c r="R3532" s="33">
        <f t="shared" si="335"/>
        <v>12.5</v>
      </c>
    </row>
    <row r="3533" spans="1:18" x14ac:dyDescent="0.35">
      <c r="A3533" t="s">
        <v>398</v>
      </c>
      <c r="B3533" s="29" t="s">
        <v>313</v>
      </c>
      <c r="C3533" s="22">
        <v>44469</v>
      </c>
      <c r="D3533" s="30" t="s">
        <v>87</v>
      </c>
      <c r="E3533" s="30" t="s">
        <v>88</v>
      </c>
      <c r="F3533" s="29" t="s">
        <v>89</v>
      </c>
      <c r="G3533" s="32">
        <v>142.52000000000001</v>
      </c>
      <c r="H3533" s="22">
        <v>44455</v>
      </c>
      <c r="I3533" s="23">
        <v>44469</v>
      </c>
      <c r="J3533">
        <f t="shared" si="330"/>
        <v>15</v>
      </c>
      <c r="K3533" s="2">
        <f t="shared" si="331"/>
        <v>44462</v>
      </c>
      <c r="L3533" s="9">
        <f t="shared" si="332"/>
        <v>15</v>
      </c>
      <c r="M3533" s="2">
        <f t="shared" si="333"/>
        <v>44462</v>
      </c>
      <c r="N3533" s="22">
        <v>44469</v>
      </c>
      <c r="O3533" s="22">
        <v>44470</v>
      </c>
      <c r="P3533" s="22">
        <v>44469.5</v>
      </c>
      <c r="Q3533">
        <f t="shared" si="334"/>
        <v>7.5</v>
      </c>
      <c r="R3533" s="33">
        <f t="shared" si="335"/>
        <v>1068.9000000000001</v>
      </c>
    </row>
    <row r="3534" spans="1:18" x14ac:dyDescent="0.35">
      <c r="A3534" t="s">
        <v>398</v>
      </c>
      <c r="B3534" s="29" t="s">
        <v>313</v>
      </c>
      <c r="C3534" s="22">
        <v>44469</v>
      </c>
      <c r="D3534" s="30" t="s">
        <v>90</v>
      </c>
      <c r="E3534" s="30" t="s">
        <v>91</v>
      </c>
      <c r="F3534" s="29" t="s">
        <v>89</v>
      </c>
      <c r="G3534" s="32">
        <v>20.61</v>
      </c>
      <c r="H3534" s="22">
        <v>44455</v>
      </c>
      <c r="I3534" s="23">
        <v>44469</v>
      </c>
      <c r="J3534">
        <f t="shared" si="330"/>
        <v>15</v>
      </c>
      <c r="K3534" s="2">
        <f t="shared" si="331"/>
        <v>44462</v>
      </c>
      <c r="L3534" s="9">
        <f t="shared" si="332"/>
        <v>15</v>
      </c>
      <c r="M3534" s="2">
        <f t="shared" si="333"/>
        <v>44462</v>
      </c>
      <c r="N3534" s="22">
        <v>44469</v>
      </c>
      <c r="O3534" s="22">
        <v>44470</v>
      </c>
      <c r="P3534" s="22">
        <v>44469.5</v>
      </c>
      <c r="Q3534">
        <f t="shared" si="334"/>
        <v>7.5</v>
      </c>
      <c r="R3534" s="33">
        <f t="shared" si="335"/>
        <v>154.57499999999999</v>
      </c>
    </row>
    <row r="3535" spans="1:18" x14ac:dyDescent="0.35">
      <c r="A3535" t="s">
        <v>398</v>
      </c>
      <c r="B3535" s="29" t="s">
        <v>313</v>
      </c>
      <c r="C3535" s="22">
        <v>44469</v>
      </c>
      <c r="D3535" s="30" t="s">
        <v>92</v>
      </c>
      <c r="E3535" s="30" t="s">
        <v>93</v>
      </c>
      <c r="F3535" s="29" t="s">
        <v>89</v>
      </c>
      <c r="G3535" s="32">
        <v>20.61</v>
      </c>
      <c r="H3535" s="22">
        <v>44455</v>
      </c>
      <c r="I3535" s="23">
        <v>44469</v>
      </c>
      <c r="J3535">
        <f t="shared" si="330"/>
        <v>15</v>
      </c>
      <c r="K3535" s="2">
        <f t="shared" si="331"/>
        <v>44462</v>
      </c>
      <c r="L3535" s="9">
        <f t="shared" si="332"/>
        <v>15</v>
      </c>
      <c r="M3535" s="2">
        <f t="shared" si="333"/>
        <v>44462</v>
      </c>
      <c r="N3535" s="22">
        <v>44469</v>
      </c>
      <c r="O3535" s="22">
        <v>44470</v>
      </c>
      <c r="P3535" s="22">
        <v>44469.5</v>
      </c>
      <c r="Q3535">
        <f t="shared" si="334"/>
        <v>7.5</v>
      </c>
      <c r="R3535" s="33">
        <f t="shared" si="335"/>
        <v>154.57499999999999</v>
      </c>
    </row>
    <row r="3536" spans="1:18" x14ac:dyDescent="0.35">
      <c r="A3536" t="s">
        <v>398</v>
      </c>
      <c r="B3536" s="29" t="s">
        <v>313</v>
      </c>
      <c r="C3536" s="22">
        <v>44469</v>
      </c>
      <c r="D3536" s="30" t="s">
        <v>99</v>
      </c>
      <c r="E3536" s="30" t="s">
        <v>100</v>
      </c>
      <c r="F3536" s="29" t="s">
        <v>109</v>
      </c>
      <c r="G3536" s="32">
        <v>52</v>
      </c>
      <c r="H3536" s="22">
        <v>44455</v>
      </c>
      <c r="I3536" s="23">
        <v>44469</v>
      </c>
      <c r="J3536">
        <f t="shared" si="330"/>
        <v>15</v>
      </c>
      <c r="K3536" s="2">
        <f t="shared" si="331"/>
        <v>44462</v>
      </c>
      <c r="L3536" s="9">
        <f t="shared" si="332"/>
        <v>15</v>
      </c>
      <c r="M3536" s="2">
        <f t="shared" si="333"/>
        <v>44462</v>
      </c>
      <c r="N3536" s="22">
        <v>44469</v>
      </c>
      <c r="O3536" s="22">
        <v>44475</v>
      </c>
      <c r="P3536" s="22">
        <v>44474.5</v>
      </c>
      <c r="Q3536">
        <f t="shared" si="334"/>
        <v>12.5</v>
      </c>
      <c r="R3536" s="33">
        <f t="shared" si="335"/>
        <v>650</v>
      </c>
    </row>
    <row r="3537" spans="1:18" x14ac:dyDescent="0.35">
      <c r="A3537" t="s">
        <v>398</v>
      </c>
      <c r="B3537" s="29" t="s">
        <v>313</v>
      </c>
      <c r="C3537" s="22">
        <v>44469</v>
      </c>
      <c r="D3537" s="30" t="s">
        <v>87</v>
      </c>
      <c r="E3537" s="30" t="s">
        <v>88</v>
      </c>
      <c r="F3537" s="29" t="s">
        <v>89</v>
      </c>
      <c r="G3537" s="32">
        <v>337.18</v>
      </c>
      <c r="H3537" s="22">
        <v>44455</v>
      </c>
      <c r="I3537" s="23">
        <v>44469</v>
      </c>
      <c r="J3537">
        <f t="shared" si="330"/>
        <v>15</v>
      </c>
      <c r="K3537" s="2">
        <f t="shared" si="331"/>
        <v>44462</v>
      </c>
      <c r="L3537" s="9">
        <f t="shared" si="332"/>
        <v>15</v>
      </c>
      <c r="M3537" s="2">
        <f t="shared" si="333"/>
        <v>44462</v>
      </c>
      <c r="N3537" s="22">
        <v>44469</v>
      </c>
      <c r="O3537" s="22">
        <v>44470</v>
      </c>
      <c r="P3537" s="22">
        <v>44469.5</v>
      </c>
      <c r="Q3537">
        <f t="shared" si="334"/>
        <v>7.5</v>
      </c>
      <c r="R3537" s="33">
        <f t="shared" si="335"/>
        <v>2528.85</v>
      </c>
    </row>
    <row r="3538" spans="1:18" x14ac:dyDescent="0.35">
      <c r="A3538" t="s">
        <v>398</v>
      </c>
      <c r="B3538" s="29" t="s">
        <v>313</v>
      </c>
      <c r="C3538" s="22">
        <v>44469</v>
      </c>
      <c r="D3538" s="30" t="s">
        <v>90</v>
      </c>
      <c r="E3538" s="30" t="s">
        <v>91</v>
      </c>
      <c r="F3538" s="29" t="s">
        <v>89</v>
      </c>
      <c r="G3538" s="32">
        <v>36.29</v>
      </c>
      <c r="H3538" s="22">
        <v>44455</v>
      </c>
      <c r="I3538" s="23">
        <v>44469</v>
      </c>
      <c r="J3538">
        <f t="shared" si="330"/>
        <v>15</v>
      </c>
      <c r="K3538" s="2">
        <f t="shared" si="331"/>
        <v>44462</v>
      </c>
      <c r="L3538" s="9">
        <f t="shared" si="332"/>
        <v>15</v>
      </c>
      <c r="M3538" s="2">
        <f t="shared" si="333"/>
        <v>44462</v>
      </c>
      <c r="N3538" s="22">
        <v>44469</v>
      </c>
      <c r="O3538" s="22">
        <v>44470</v>
      </c>
      <c r="P3538" s="22">
        <v>44469.5</v>
      </c>
      <c r="Q3538">
        <f t="shared" si="334"/>
        <v>7.5</v>
      </c>
      <c r="R3538" s="33">
        <f t="shared" si="335"/>
        <v>272.17500000000001</v>
      </c>
    </row>
    <row r="3539" spans="1:18" x14ac:dyDescent="0.35">
      <c r="A3539" t="s">
        <v>398</v>
      </c>
      <c r="B3539" s="29" t="s">
        <v>313</v>
      </c>
      <c r="C3539" s="22">
        <v>44469</v>
      </c>
      <c r="D3539" s="30" t="s">
        <v>92</v>
      </c>
      <c r="E3539" s="30" t="s">
        <v>93</v>
      </c>
      <c r="F3539" s="29" t="s">
        <v>89</v>
      </c>
      <c r="G3539" s="32">
        <v>36.29</v>
      </c>
      <c r="H3539" s="22">
        <v>44455</v>
      </c>
      <c r="I3539" s="23">
        <v>44469</v>
      </c>
      <c r="J3539">
        <f t="shared" si="330"/>
        <v>15</v>
      </c>
      <c r="K3539" s="2">
        <f t="shared" si="331"/>
        <v>44462</v>
      </c>
      <c r="L3539" s="9">
        <f t="shared" si="332"/>
        <v>15</v>
      </c>
      <c r="M3539" s="2">
        <f t="shared" si="333"/>
        <v>44462</v>
      </c>
      <c r="N3539" s="22">
        <v>44469</v>
      </c>
      <c r="O3539" s="22">
        <v>44470</v>
      </c>
      <c r="P3539" s="22">
        <v>44469.5</v>
      </c>
      <c r="Q3539">
        <f t="shared" si="334"/>
        <v>7.5</v>
      </c>
      <c r="R3539" s="33">
        <f t="shared" si="335"/>
        <v>272.17500000000001</v>
      </c>
    </row>
    <row r="3540" spans="1:18" x14ac:dyDescent="0.35">
      <c r="A3540" t="s">
        <v>398</v>
      </c>
      <c r="B3540" s="29" t="s">
        <v>313</v>
      </c>
      <c r="C3540" s="22">
        <v>44469</v>
      </c>
      <c r="D3540" s="30" t="s">
        <v>99</v>
      </c>
      <c r="E3540" s="30" t="s">
        <v>100</v>
      </c>
      <c r="F3540" s="29" t="s">
        <v>109</v>
      </c>
      <c r="G3540" s="32">
        <v>110</v>
      </c>
      <c r="H3540" s="22">
        <v>44455</v>
      </c>
      <c r="I3540" s="23">
        <v>44469</v>
      </c>
      <c r="J3540">
        <f t="shared" si="330"/>
        <v>15</v>
      </c>
      <c r="K3540" s="2">
        <f t="shared" si="331"/>
        <v>44462</v>
      </c>
      <c r="L3540" s="9">
        <f t="shared" si="332"/>
        <v>15</v>
      </c>
      <c r="M3540" s="2">
        <f t="shared" si="333"/>
        <v>44462</v>
      </c>
      <c r="N3540" s="22">
        <v>44469</v>
      </c>
      <c r="O3540" s="22">
        <v>44475</v>
      </c>
      <c r="P3540" s="22">
        <v>44474.5</v>
      </c>
      <c r="Q3540">
        <f t="shared" si="334"/>
        <v>12.5</v>
      </c>
      <c r="R3540" s="33">
        <f t="shared" si="335"/>
        <v>1375</v>
      </c>
    </row>
    <row r="3541" spans="1:18" x14ac:dyDescent="0.35">
      <c r="A3541" t="s">
        <v>398</v>
      </c>
      <c r="B3541" s="29" t="s">
        <v>313</v>
      </c>
      <c r="C3541" s="22">
        <v>44469</v>
      </c>
      <c r="D3541" s="30" t="s">
        <v>87</v>
      </c>
      <c r="E3541" s="30" t="s">
        <v>88</v>
      </c>
      <c r="F3541" s="29" t="s">
        <v>89</v>
      </c>
      <c r="G3541" s="32">
        <v>251.02</v>
      </c>
      <c r="H3541" s="22">
        <v>44455</v>
      </c>
      <c r="I3541" s="23">
        <v>44469</v>
      </c>
      <c r="J3541">
        <f t="shared" si="330"/>
        <v>15</v>
      </c>
      <c r="K3541" s="2">
        <f t="shared" si="331"/>
        <v>44462</v>
      </c>
      <c r="L3541" s="9">
        <f t="shared" si="332"/>
        <v>15</v>
      </c>
      <c r="M3541" s="2">
        <f t="shared" si="333"/>
        <v>44462</v>
      </c>
      <c r="N3541" s="22">
        <v>44469</v>
      </c>
      <c r="O3541" s="22">
        <v>44470</v>
      </c>
      <c r="P3541" s="22">
        <v>44469.5</v>
      </c>
      <c r="Q3541">
        <f t="shared" si="334"/>
        <v>7.5</v>
      </c>
      <c r="R3541" s="33">
        <f t="shared" si="335"/>
        <v>1882.65</v>
      </c>
    </row>
    <row r="3542" spans="1:18" x14ac:dyDescent="0.35">
      <c r="A3542" t="s">
        <v>398</v>
      </c>
      <c r="B3542" s="29" t="s">
        <v>313</v>
      </c>
      <c r="C3542" s="22">
        <v>44469</v>
      </c>
      <c r="D3542" s="30" t="s">
        <v>90</v>
      </c>
      <c r="E3542" s="30" t="s">
        <v>91</v>
      </c>
      <c r="F3542" s="29" t="s">
        <v>89</v>
      </c>
      <c r="G3542" s="32">
        <v>35.76</v>
      </c>
      <c r="H3542" s="22">
        <v>44455</v>
      </c>
      <c r="I3542" s="23">
        <v>44469</v>
      </c>
      <c r="J3542">
        <f t="shared" si="330"/>
        <v>15</v>
      </c>
      <c r="K3542" s="2">
        <f t="shared" si="331"/>
        <v>44462</v>
      </c>
      <c r="L3542" s="9">
        <f t="shared" si="332"/>
        <v>15</v>
      </c>
      <c r="M3542" s="2">
        <f t="shared" si="333"/>
        <v>44462</v>
      </c>
      <c r="N3542" s="22">
        <v>44469</v>
      </c>
      <c r="O3542" s="22">
        <v>44470</v>
      </c>
      <c r="P3542" s="22">
        <v>44469.5</v>
      </c>
      <c r="Q3542">
        <f t="shared" si="334"/>
        <v>7.5</v>
      </c>
      <c r="R3542" s="33">
        <f t="shared" si="335"/>
        <v>268.2</v>
      </c>
    </row>
    <row r="3543" spans="1:18" x14ac:dyDescent="0.35">
      <c r="A3543" t="s">
        <v>398</v>
      </c>
      <c r="B3543" s="29" t="s">
        <v>313</v>
      </c>
      <c r="C3543" s="22">
        <v>44469</v>
      </c>
      <c r="D3543" s="30" t="s">
        <v>92</v>
      </c>
      <c r="E3543" s="30" t="s">
        <v>93</v>
      </c>
      <c r="F3543" s="29" t="s">
        <v>89</v>
      </c>
      <c r="G3543" s="32">
        <v>35.76</v>
      </c>
      <c r="H3543" s="22">
        <v>44455</v>
      </c>
      <c r="I3543" s="23">
        <v>44469</v>
      </c>
      <c r="J3543">
        <f t="shared" si="330"/>
        <v>15</v>
      </c>
      <c r="K3543" s="2">
        <f t="shared" si="331"/>
        <v>44462</v>
      </c>
      <c r="L3543" s="9">
        <f t="shared" si="332"/>
        <v>15</v>
      </c>
      <c r="M3543" s="2">
        <f t="shared" si="333"/>
        <v>44462</v>
      </c>
      <c r="N3543" s="22">
        <v>44469</v>
      </c>
      <c r="O3543" s="22">
        <v>44470</v>
      </c>
      <c r="P3543" s="22">
        <v>44469.5</v>
      </c>
      <c r="Q3543">
        <f t="shared" si="334"/>
        <v>7.5</v>
      </c>
      <c r="R3543" s="33">
        <f t="shared" si="335"/>
        <v>268.2</v>
      </c>
    </row>
    <row r="3544" spans="1:18" x14ac:dyDescent="0.35">
      <c r="A3544" t="s">
        <v>398</v>
      </c>
      <c r="B3544" s="29" t="s">
        <v>313</v>
      </c>
      <c r="C3544" s="22">
        <v>44469</v>
      </c>
      <c r="D3544" s="30" t="s">
        <v>87</v>
      </c>
      <c r="E3544" s="30" t="s">
        <v>88</v>
      </c>
      <c r="F3544" s="29" t="s">
        <v>89</v>
      </c>
      <c r="G3544" s="32">
        <v>233.86</v>
      </c>
      <c r="H3544" s="22">
        <v>44455</v>
      </c>
      <c r="I3544" s="23">
        <v>44469</v>
      </c>
      <c r="J3544">
        <f t="shared" si="330"/>
        <v>15</v>
      </c>
      <c r="K3544" s="2">
        <f t="shared" si="331"/>
        <v>44462</v>
      </c>
      <c r="L3544" s="9">
        <f t="shared" si="332"/>
        <v>15</v>
      </c>
      <c r="M3544" s="2">
        <f t="shared" si="333"/>
        <v>44462</v>
      </c>
      <c r="N3544" s="22">
        <v>44469</v>
      </c>
      <c r="O3544" s="22">
        <v>44470</v>
      </c>
      <c r="P3544" s="22">
        <v>44469.5</v>
      </c>
      <c r="Q3544">
        <f t="shared" si="334"/>
        <v>7.5</v>
      </c>
      <c r="R3544" s="33">
        <f t="shared" si="335"/>
        <v>1753.95</v>
      </c>
    </row>
    <row r="3545" spans="1:18" x14ac:dyDescent="0.35">
      <c r="A3545" t="s">
        <v>398</v>
      </c>
      <c r="B3545" s="29" t="s">
        <v>313</v>
      </c>
      <c r="C3545" s="22">
        <v>44469</v>
      </c>
      <c r="D3545" s="30" t="s">
        <v>90</v>
      </c>
      <c r="E3545" s="30" t="s">
        <v>91</v>
      </c>
      <c r="F3545" s="29" t="s">
        <v>89</v>
      </c>
      <c r="G3545" s="32">
        <v>48.89</v>
      </c>
      <c r="H3545" s="22">
        <v>44455</v>
      </c>
      <c r="I3545" s="23">
        <v>44469</v>
      </c>
      <c r="J3545">
        <f t="shared" si="330"/>
        <v>15</v>
      </c>
      <c r="K3545" s="2">
        <f t="shared" si="331"/>
        <v>44462</v>
      </c>
      <c r="L3545" s="9">
        <f t="shared" si="332"/>
        <v>15</v>
      </c>
      <c r="M3545" s="2">
        <f t="shared" si="333"/>
        <v>44462</v>
      </c>
      <c r="N3545" s="22">
        <v>44469</v>
      </c>
      <c r="O3545" s="22">
        <v>44470</v>
      </c>
      <c r="P3545" s="22">
        <v>44469.5</v>
      </c>
      <c r="Q3545">
        <f t="shared" si="334"/>
        <v>7.5</v>
      </c>
      <c r="R3545" s="33">
        <f t="shared" si="335"/>
        <v>366.67500000000001</v>
      </c>
    </row>
    <row r="3546" spans="1:18" x14ac:dyDescent="0.35">
      <c r="A3546" t="s">
        <v>398</v>
      </c>
      <c r="B3546" s="29" t="s">
        <v>313</v>
      </c>
      <c r="C3546" s="22">
        <v>44469</v>
      </c>
      <c r="D3546" s="30" t="s">
        <v>92</v>
      </c>
      <c r="E3546" s="30" t="s">
        <v>93</v>
      </c>
      <c r="F3546" s="29" t="s">
        <v>89</v>
      </c>
      <c r="G3546" s="32">
        <v>48.89</v>
      </c>
      <c r="H3546" s="22">
        <v>44455</v>
      </c>
      <c r="I3546" s="23">
        <v>44469</v>
      </c>
      <c r="J3546">
        <f t="shared" si="330"/>
        <v>15</v>
      </c>
      <c r="K3546" s="2">
        <f t="shared" si="331"/>
        <v>44462</v>
      </c>
      <c r="L3546" s="9">
        <f t="shared" si="332"/>
        <v>15</v>
      </c>
      <c r="M3546" s="2">
        <f t="shared" si="333"/>
        <v>44462</v>
      </c>
      <c r="N3546" s="22">
        <v>44469</v>
      </c>
      <c r="O3546" s="22">
        <v>44470</v>
      </c>
      <c r="P3546" s="22">
        <v>44469.5</v>
      </c>
      <c r="Q3546">
        <f t="shared" si="334"/>
        <v>7.5</v>
      </c>
      <c r="R3546" s="33">
        <f t="shared" si="335"/>
        <v>366.67500000000001</v>
      </c>
    </row>
    <row r="3547" spans="1:18" x14ac:dyDescent="0.35">
      <c r="A3547" t="s">
        <v>398</v>
      </c>
      <c r="B3547" s="29" t="s">
        <v>313</v>
      </c>
      <c r="C3547" s="22">
        <v>44469</v>
      </c>
      <c r="D3547" s="30" t="s">
        <v>87</v>
      </c>
      <c r="E3547" s="30" t="s">
        <v>88</v>
      </c>
      <c r="F3547" s="29" t="s">
        <v>89</v>
      </c>
      <c r="G3547" s="32">
        <v>574.14</v>
      </c>
      <c r="H3547" s="22">
        <v>44455</v>
      </c>
      <c r="I3547" s="23">
        <v>44469</v>
      </c>
      <c r="J3547">
        <f t="shared" si="330"/>
        <v>15</v>
      </c>
      <c r="K3547" s="2">
        <f t="shared" si="331"/>
        <v>44462</v>
      </c>
      <c r="L3547" s="9">
        <f t="shared" si="332"/>
        <v>15</v>
      </c>
      <c r="M3547" s="2">
        <f t="shared" si="333"/>
        <v>44462</v>
      </c>
      <c r="N3547" s="22">
        <v>44469</v>
      </c>
      <c r="O3547" s="22">
        <v>44470</v>
      </c>
      <c r="P3547" s="22">
        <v>44469.5</v>
      </c>
      <c r="Q3547">
        <f t="shared" si="334"/>
        <v>7.5</v>
      </c>
      <c r="R3547" s="33">
        <f t="shared" si="335"/>
        <v>4306.05</v>
      </c>
    </row>
    <row r="3548" spans="1:18" x14ac:dyDescent="0.35">
      <c r="A3548" t="s">
        <v>398</v>
      </c>
      <c r="B3548" s="29" t="s">
        <v>313</v>
      </c>
      <c r="C3548" s="22">
        <v>44469</v>
      </c>
      <c r="D3548" s="30" t="s">
        <v>90</v>
      </c>
      <c r="E3548" s="30" t="s">
        <v>91</v>
      </c>
      <c r="F3548" s="29" t="s">
        <v>89</v>
      </c>
      <c r="G3548" s="32">
        <v>86.52</v>
      </c>
      <c r="H3548" s="22">
        <v>44455</v>
      </c>
      <c r="I3548" s="23">
        <v>44469</v>
      </c>
      <c r="J3548">
        <f t="shared" si="330"/>
        <v>15</v>
      </c>
      <c r="K3548" s="2">
        <f t="shared" si="331"/>
        <v>44462</v>
      </c>
      <c r="L3548" s="9">
        <f t="shared" si="332"/>
        <v>15</v>
      </c>
      <c r="M3548" s="2">
        <f t="shared" si="333"/>
        <v>44462</v>
      </c>
      <c r="N3548" s="22">
        <v>44469</v>
      </c>
      <c r="O3548" s="22">
        <v>44470</v>
      </c>
      <c r="P3548" s="22">
        <v>44469.5</v>
      </c>
      <c r="Q3548">
        <f t="shared" si="334"/>
        <v>7.5</v>
      </c>
      <c r="R3548" s="33">
        <f t="shared" si="335"/>
        <v>648.9</v>
      </c>
    </row>
    <row r="3549" spans="1:18" x14ac:dyDescent="0.35">
      <c r="A3549" t="s">
        <v>398</v>
      </c>
      <c r="B3549" s="29" t="s">
        <v>313</v>
      </c>
      <c r="C3549" s="22">
        <v>44469</v>
      </c>
      <c r="D3549" s="30" t="s">
        <v>92</v>
      </c>
      <c r="E3549" s="30" t="s">
        <v>93</v>
      </c>
      <c r="F3549" s="29" t="s">
        <v>89</v>
      </c>
      <c r="G3549" s="32">
        <v>86.52</v>
      </c>
      <c r="H3549" s="22">
        <v>44455</v>
      </c>
      <c r="I3549" s="23">
        <v>44469</v>
      </c>
      <c r="J3549">
        <f t="shared" si="330"/>
        <v>15</v>
      </c>
      <c r="K3549" s="2">
        <f t="shared" si="331"/>
        <v>44462</v>
      </c>
      <c r="L3549" s="9">
        <f t="shared" si="332"/>
        <v>15</v>
      </c>
      <c r="M3549" s="2">
        <f t="shared" si="333"/>
        <v>44462</v>
      </c>
      <c r="N3549" s="22">
        <v>44469</v>
      </c>
      <c r="O3549" s="22">
        <v>44470</v>
      </c>
      <c r="P3549" s="22">
        <v>44469.5</v>
      </c>
      <c r="Q3549">
        <f t="shared" si="334"/>
        <v>7.5</v>
      </c>
      <c r="R3549" s="33">
        <f t="shared" si="335"/>
        <v>648.9</v>
      </c>
    </row>
    <row r="3550" spans="1:18" x14ac:dyDescent="0.35">
      <c r="A3550" t="s">
        <v>398</v>
      </c>
      <c r="B3550" s="29" t="s">
        <v>313</v>
      </c>
      <c r="C3550" s="22">
        <v>44469</v>
      </c>
      <c r="D3550" s="30" t="s">
        <v>99</v>
      </c>
      <c r="E3550" s="30" t="s">
        <v>100</v>
      </c>
      <c r="F3550" s="29" t="s">
        <v>109</v>
      </c>
      <c r="G3550" s="32">
        <v>250</v>
      </c>
      <c r="H3550" s="22">
        <v>44455</v>
      </c>
      <c r="I3550" s="23">
        <v>44469</v>
      </c>
      <c r="J3550">
        <f t="shared" si="330"/>
        <v>15</v>
      </c>
      <c r="K3550" s="2">
        <f t="shared" si="331"/>
        <v>44462</v>
      </c>
      <c r="L3550" s="9">
        <f t="shared" si="332"/>
        <v>15</v>
      </c>
      <c r="M3550" s="2">
        <f t="shared" si="333"/>
        <v>44462</v>
      </c>
      <c r="N3550" s="22">
        <v>44469</v>
      </c>
      <c r="O3550" s="22">
        <v>44475</v>
      </c>
      <c r="P3550" s="22">
        <v>44474.5</v>
      </c>
      <c r="Q3550">
        <f t="shared" si="334"/>
        <v>12.5</v>
      </c>
      <c r="R3550" s="33">
        <f t="shared" si="335"/>
        <v>3125</v>
      </c>
    </row>
    <row r="3551" spans="1:18" x14ac:dyDescent="0.35">
      <c r="A3551" t="s">
        <v>398</v>
      </c>
      <c r="B3551" s="29" t="s">
        <v>313</v>
      </c>
      <c r="C3551" s="22">
        <v>44469</v>
      </c>
      <c r="D3551" s="30" t="s">
        <v>369</v>
      </c>
      <c r="E3551" s="30" t="s">
        <v>370</v>
      </c>
      <c r="F3551" s="29" t="s">
        <v>89</v>
      </c>
      <c r="G3551" s="32">
        <v>27905.499999999993</v>
      </c>
      <c r="H3551" s="22">
        <v>44455</v>
      </c>
      <c r="I3551" s="23">
        <v>44469</v>
      </c>
      <c r="J3551">
        <f t="shared" si="330"/>
        <v>15</v>
      </c>
      <c r="K3551" s="2">
        <f t="shared" si="331"/>
        <v>44462</v>
      </c>
      <c r="L3551" s="9">
        <f t="shared" si="332"/>
        <v>15</v>
      </c>
      <c r="M3551" s="2">
        <f t="shared" si="333"/>
        <v>44462</v>
      </c>
      <c r="N3551" s="22">
        <v>44469</v>
      </c>
      <c r="O3551" s="22">
        <v>44470</v>
      </c>
      <c r="P3551" s="22">
        <v>44469.5</v>
      </c>
      <c r="Q3551">
        <f t="shared" si="334"/>
        <v>7.5</v>
      </c>
      <c r="R3551" s="33">
        <f t="shared" si="335"/>
        <v>209291.24999999994</v>
      </c>
    </row>
    <row r="3552" spans="1:18" x14ac:dyDescent="0.35">
      <c r="A3552" t="s">
        <v>398</v>
      </c>
      <c r="B3552" s="29" t="s">
        <v>313</v>
      </c>
      <c r="C3552" s="22">
        <v>44469</v>
      </c>
      <c r="D3552" s="30" t="s">
        <v>87</v>
      </c>
      <c r="E3552" s="30" t="s">
        <v>88</v>
      </c>
      <c r="F3552" s="29" t="s">
        <v>89</v>
      </c>
      <c r="G3552" s="32">
        <v>3387974.0700000003</v>
      </c>
      <c r="H3552" s="22">
        <v>44455</v>
      </c>
      <c r="I3552" s="23">
        <v>44469</v>
      </c>
      <c r="J3552">
        <f t="shared" si="330"/>
        <v>15</v>
      </c>
      <c r="K3552" s="2">
        <f t="shared" si="331"/>
        <v>44462</v>
      </c>
      <c r="L3552" s="9">
        <f t="shared" si="332"/>
        <v>15</v>
      </c>
      <c r="M3552" s="2">
        <f t="shared" si="333"/>
        <v>44462</v>
      </c>
      <c r="N3552" s="22">
        <v>44469</v>
      </c>
      <c r="O3552" s="22">
        <v>44470</v>
      </c>
      <c r="P3552" s="22">
        <v>44469.5</v>
      </c>
      <c r="Q3552">
        <f t="shared" si="334"/>
        <v>7.5</v>
      </c>
      <c r="R3552" s="33">
        <f t="shared" si="335"/>
        <v>25409805.525000002</v>
      </c>
    </row>
    <row r="3553" spans="1:18" x14ac:dyDescent="0.35">
      <c r="A3553" t="s">
        <v>398</v>
      </c>
      <c r="B3553" s="29" t="s">
        <v>313</v>
      </c>
      <c r="C3553" s="22">
        <v>44469</v>
      </c>
      <c r="D3553" s="30" t="s">
        <v>90</v>
      </c>
      <c r="E3553" s="30" t="s">
        <v>91</v>
      </c>
      <c r="F3553" s="29" t="s">
        <v>89</v>
      </c>
      <c r="G3553" s="32">
        <v>390522.3700000004</v>
      </c>
      <c r="H3553" s="22">
        <v>44455</v>
      </c>
      <c r="I3553" s="23">
        <v>44469</v>
      </c>
      <c r="J3553">
        <f t="shared" si="330"/>
        <v>15</v>
      </c>
      <c r="K3553" s="2">
        <f t="shared" si="331"/>
        <v>44462</v>
      </c>
      <c r="L3553" s="9">
        <f t="shared" si="332"/>
        <v>15</v>
      </c>
      <c r="M3553" s="2">
        <f t="shared" si="333"/>
        <v>44462</v>
      </c>
      <c r="N3553" s="22">
        <v>44469</v>
      </c>
      <c r="O3553" s="22">
        <v>44470</v>
      </c>
      <c r="P3553" s="22">
        <v>44469.5</v>
      </c>
      <c r="Q3553">
        <f t="shared" si="334"/>
        <v>7.5</v>
      </c>
      <c r="R3553" s="33">
        <f t="shared" si="335"/>
        <v>2928917.7750000032</v>
      </c>
    </row>
    <row r="3554" spans="1:18" x14ac:dyDescent="0.35">
      <c r="A3554" t="s">
        <v>398</v>
      </c>
      <c r="B3554" s="29" t="s">
        <v>313</v>
      </c>
      <c r="C3554" s="22">
        <v>44469</v>
      </c>
      <c r="D3554" s="30" t="s">
        <v>92</v>
      </c>
      <c r="E3554" s="30" t="s">
        <v>93</v>
      </c>
      <c r="F3554" s="29" t="s">
        <v>89</v>
      </c>
      <c r="G3554" s="32">
        <v>390522.32000000036</v>
      </c>
      <c r="H3554" s="22">
        <v>44455</v>
      </c>
      <c r="I3554" s="23">
        <v>44469</v>
      </c>
      <c r="J3554">
        <f t="shared" si="330"/>
        <v>15</v>
      </c>
      <c r="K3554" s="2">
        <f t="shared" si="331"/>
        <v>44462</v>
      </c>
      <c r="L3554" s="9">
        <f t="shared" si="332"/>
        <v>15</v>
      </c>
      <c r="M3554" s="2">
        <f t="shared" si="333"/>
        <v>44462</v>
      </c>
      <c r="N3554" s="22">
        <v>44469</v>
      </c>
      <c r="O3554" s="22">
        <v>44470</v>
      </c>
      <c r="P3554" s="22">
        <v>44469.5</v>
      </c>
      <c r="Q3554">
        <f t="shared" si="334"/>
        <v>7.5</v>
      </c>
      <c r="R3554" s="33">
        <f t="shared" si="335"/>
        <v>2928917.4000000027</v>
      </c>
    </row>
    <row r="3555" spans="1:18" x14ac:dyDescent="0.35">
      <c r="A3555" t="s">
        <v>398</v>
      </c>
      <c r="B3555" s="29" t="s">
        <v>313</v>
      </c>
      <c r="C3555" s="22">
        <v>44469</v>
      </c>
      <c r="D3555" s="30" t="s">
        <v>99</v>
      </c>
      <c r="E3555" s="30" t="s">
        <v>100</v>
      </c>
      <c r="F3555" s="29" t="s">
        <v>109</v>
      </c>
      <c r="G3555" s="32">
        <v>743892</v>
      </c>
      <c r="H3555" s="22">
        <v>44455</v>
      </c>
      <c r="I3555" s="23">
        <v>44469</v>
      </c>
      <c r="J3555">
        <f t="shared" si="330"/>
        <v>15</v>
      </c>
      <c r="K3555" s="2">
        <f t="shared" si="331"/>
        <v>44462</v>
      </c>
      <c r="L3555" s="9">
        <f t="shared" si="332"/>
        <v>15</v>
      </c>
      <c r="M3555" s="2">
        <f t="shared" si="333"/>
        <v>44462</v>
      </c>
      <c r="N3555" s="22">
        <v>44469</v>
      </c>
      <c r="O3555" s="22">
        <v>44475</v>
      </c>
      <c r="P3555" s="22">
        <v>44474.5</v>
      </c>
      <c r="Q3555">
        <f t="shared" si="334"/>
        <v>12.5</v>
      </c>
      <c r="R3555" s="33">
        <f t="shared" si="335"/>
        <v>9298650</v>
      </c>
    </row>
    <row r="3556" spans="1:18" x14ac:dyDescent="0.35">
      <c r="A3556" t="s">
        <v>398</v>
      </c>
      <c r="B3556" s="29" t="s">
        <v>313</v>
      </c>
      <c r="C3556" s="22">
        <v>44469</v>
      </c>
      <c r="D3556" s="30" t="s">
        <v>99</v>
      </c>
      <c r="E3556" s="30" t="s">
        <v>100</v>
      </c>
      <c r="F3556" s="29" t="s">
        <v>103</v>
      </c>
      <c r="G3556" s="32">
        <v>1.55</v>
      </c>
      <c r="H3556" s="22">
        <v>44455</v>
      </c>
      <c r="I3556" s="23">
        <v>44469</v>
      </c>
      <c r="J3556">
        <f t="shared" si="330"/>
        <v>15</v>
      </c>
      <c r="K3556" s="2">
        <f t="shared" si="331"/>
        <v>44462</v>
      </c>
      <c r="L3556" s="9">
        <f t="shared" si="332"/>
        <v>15</v>
      </c>
      <c r="M3556" s="2">
        <f t="shared" si="333"/>
        <v>44462</v>
      </c>
      <c r="N3556" s="22">
        <v>44469</v>
      </c>
      <c r="O3556" s="22">
        <v>44470</v>
      </c>
      <c r="P3556" s="22">
        <v>44469.5</v>
      </c>
      <c r="Q3556">
        <f t="shared" si="334"/>
        <v>7.5</v>
      </c>
      <c r="R3556" s="33">
        <f t="shared" si="335"/>
        <v>11.625</v>
      </c>
    </row>
    <row r="3557" spans="1:18" x14ac:dyDescent="0.35">
      <c r="A3557" t="s">
        <v>398</v>
      </c>
      <c r="B3557" s="29" t="s">
        <v>313</v>
      </c>
      <c r="C3557" s="22">
        <v>44469</v>
      </c>
      <c r="D3557" s="30" t="s">
        <v>104</v>
      </c>
      <c r="E3557" s="30" t="s">
        <v>105</v>
      </c>
      <c r="F3557" s="29" t="s">
        <v>106</v>
      </c>
      <c r="G3557" s="32">
        <v>8.4499999999999993</v>
      </c>
      <c r="H3557" s="22">
        <v>44455</v>
      </c>
      <c r="I3557" s="23">
        <v>44469</v>
      </c>
      <c r="J3557">
        <f t="shared" si="330"/>
        <v>15</v>
      </c>
      <c r="K3557" s="2">
        <f t="shared" si="331"/>
        <v>44462</v>
      </c>
      <c r="L3557" s="9">
        <f t="shared" si="332"/>
        <v>15</v>
      </c>
      <c r="M3557" s="2">
        <f t="shared" si="333"/>
        <v>44462</v>
      </c>
      <c r="N3557" s="22">
        <v>44469</v>
      </c>
      <c r="O3557" s="22">
        <v>44470</v>
      </c>
      <c r="P3557" s="22">
        <v>44469.5</v>
      </c>
      <c r="Q3557">
        <f t="shared" si="334"/>
        <v>7.5</v>
      </c>
      <c r="R3557" s="33">
        <f t="shared" si="335"/>
        <v>63.374999999999993</v>
      </c>
    </row>
    <row r="3558" spans="1:18" x14ac:dyDescent="0.35">
      <c r="A3558" t="s">
        <v>398</v>
      </c>
      <c r="B3558" s="29" t="s">
        <v>313</v>
      </c>
      <c r="C3558" s="22">
        <v>44469</v>
      </c>
      <c r="D3558" s="30" t="s">
        <v>94</v>
      </c>
      <c r="E3558" s="30" t="s">
        <v>95</v>
      </c>
      <c r="F3558" s="29" t="s">
        <v>89</v>
      </c>
      <c r="G3558" s="32">
        <v>170.56</v>
      </c>
      <c r="H3558" s="22">
        <v>44455</v>
      </c>
      <c r="I3558" s="23">
        <v>44469</v>
      </c>
      <c r="J3558">
        <f t="shared" si="330"/>
        <v>15</v>
      </c>
      <c r="K3558" s="2">
        <f t="shared" si="331"/>
        <v>44462</v>
      </c>
      <c r="L3558" s="9">
        <f t="shared" si="332"/>
        <v>15</v>
      </c>
      <c r="M3558" s="2">
        <f t="shared" si="333"/>
        <v>44462</v>
      </c>
      <c r="N3558" s="22">
        <v>44469</v>
      </c>
      <c r="O3558" s="22">
        <v>44470</v>
      </c>
      <c r="P3558" s="22">
        <v>44469.5</v>
      </c>
      <c r="Q3558">
        <f t="shared" si="334"/>
        <v>7.5</v>
      </c>
      <c r="R3558" s="33">
        <f t="shared" si="335"/>
        <v>1279.2</v>
      </c>
    </row>
    <row r="3559" spans="1:18" x14ac:dyDescent="0.35">
      <c r="A3559" t="s">
        <v>398</v>
      </c>
      <c r="B3559" s="29" t="s">
        <v>313</v>
      </c>
      <c r="C3559" s="22">
        <v>44469</v>
      </c>
      <c r="D3559" s="30" t="s">
        <v>96</v>
      </c>
      <c r="E3559" s="30" t="s">
        <v>97</v>
      </c>
      <c r="F3559" s="29" t="s">
        <v>89</v>
      </c>
      <c r="G3559" s="32">
        <v>170.56</v>
      </c>
      <c r="H3559" s="22">
        <v>44455</v>
      </c>
      <c r="I3559" s="23">
        <v>44469</v>
      </c>
      <c r="J3559">
        <f t="shared" si="330"/>
        <v>15</v>
      </c>
      <c r="K3559" s="2">
        <f t="shared" si="331"/>
        <v>44462</v>
      </c>
      <c r="L3559" s="9">
        <f t="shared" si="332"/>
        <v>15</v>
      </c>
      <c r="M3559" s="2">
        <f t="shared" si="333"/>
        <v>44462</v>
      </c>
      <c r="N3559" s="22">
        <v>44469</v>
      </c>
      <c r="O3559" s="22">
        <v>44470</v>
      </c>
      <c r="P3559" s="22">
        <v>44469.5</v>
      </c>
      <c r="Q3559">
        <f t="shared" si="334"/>
        <v>7.5</v>
      </c>
      <c r="R3559" s="33">
        <f t="shared" si="335"/>
        <v>1279.2</v>
      </c>
    </row>
    <row r="3560" spans="1:18" x14ac:dyDescent="0.35">
      <c r="A3560" t="s">
        <v>398</v>
      </c>
      <c r="B3560" s="29" t="s">
        <v>313</v>
      </c>
      <c r="C3560" s="22">
        <v>44469</v>
      </c>
      <c r="D3560" s="30" t="s">
        <v>94</v>
      </c>
      <c r="E3560" s="30" t="s">
        <v>95</v>
      </c>
      <c r="F3560" s="29" t="s">
        <v>89</v>
      </c>
      <c r="G3560" s="32">
        <v>88.12</v>
      </c>
      <c r="H3560" s="22">
        <v>44455</v>
      </c>
      <c r="I3560" s="23">
        <v>44469</v>
      </c>
      <c r="J3560">
        <f t="shared" si="330"/>
        <v>15</v>
      </c>
      <c r="K3560" s="2">
        <f t="shared" si="331"/>
        <v>44462</v>
      </c>
      <c r="L3560" s="9">
        <f t="shared" si="332"/>
        <v>15</v>
      </c>
      <c r="M3560" s="2">
        <f t="shared" si="333"/>
        <v>44462</v>
      </c>
      <c r="N3560" s="22">
        <v>44469</v>
      </c>
      <c r="O3560" s="22">
        <v>44470</v>
      </c>
      <c r="P3560" s="22">
        <v>44469.5</v>
      </c>
      <c r="Q3560">
        <f t="shared" si="334"/>
        <v>7.5</v>
      </c>
      <c r="R3560" s="33">
        <f t="shared" si="335"/>
        <v>660.90000000000009</v>
      </c>
    </row>
    <row r="3561" spans="1:18" x14ac:dyDescent="0.35">
      <c r="A3561" t="s">
        <v>398</v>
      </c>
      <c r="B3561" s="29" t="s">
        <v>313</v>
      </c>
      <c r="C3561" s="22">
        <v>44469</v>
      </c>
      <c r="D3561" s="30" t="s">
        <v>96</v>
      </c>
      <c r="E3561" s="30" t="s">
        <v>97</v>
      </c>
      <c r="F3561" s="29" t="s">
        <v>89</v>
      </c>
      <c r="G3561" s="32">
        <v>88.12</v>
      </c>
      <c r="H3561" s="22">
        <v>44455</v>
      </c>
      <c r="I3561" s="23">
        <v>44469</v>
      </c>
      <c r="J3561">
        <f t="shared" si="330"/>
        <v>15</v>
      </c>
      <c r="K3561" s="2">
        <f t="shared" si="331"/>
        <v>44462</v>
      </c>
      <c r="L3561" s="9">
        <f t="shared" si="332"/>
        <v>15</v>
      </c>
      <c r="M3561" s="2">
        <f t="shared" si="333"/>
        <v>44462</v>
      </c>
      <c r="N3561" s="22">
        <v>44469</v>
      </c>
      <c r="O3561" s="22">
        <v>44470</v>
      </c>
      <c r="P3561" s="22">
        <v>44469.5</v>
      </c>
      <c r="Q3561">
        <f t="shared" si="334"/>
        <v>7.5</v>
      </c>
      <c r="R3561" s="33">
        <f t="shared" si="335"/>
        <v>660.90000000000009</v>
      </c>
    </row>
    <row r="3562" spans="1:18" x14ac:dyDescent="0.35">
      <c r="A3562" t="s">
        <v>398</v>
      </c>
      <c r="B3562" s="29" t="s">
        <v>313</v>
      </c>
      <c r="C3562" s="22">
        <v>44469</v>
      </c>
      <c r="D3562" s="30" t="s">
        <v>94</v>
      </c>
      <c r="E3562" s="30" t="s">
        <v>95</v>
      </c>
      <c r="F3562" s="29" t="s">
        <v>89</v>
      </c>
      <c r="G3562" s="32">
        <v>155.15</v>
      </c>
      <c r="H3562" s="22">
        <v>44455</v>
      </c>
      <c r="I3562" s="23">
        <v>44469</v>
      </c>
      <c r="J3562">
        <f t="shared" si="330"/>
        <v>15</v>
      </c>
      <c r="K3562" s="2">
        <f t="shared" si="331"/>
        <v>44462</v>
      </c>
      <c r="L3562" s="9">
        <f t="shared" si="332"/>
        <v>15</v>
      </c>
      <c r="M3562" s="2">
        <f t="shared" si="333"/>
        <v>44462</v>
      </c>
      <c r="N3562" s="22">
        <v>44469</v>
      </c>
      <c r="O3562" s="22">
        <v>44470</v>
      </c>
      <c r="P3562" s="22">
        <v>44469.5</v>
      </c>
      <c r="Q3562">
        <f t="shared" si="334"/>
        <v>7.5</v>
      </c>
      <c r="R3562" s="33">
        <f t="shared" si="335"/>
        <v>1163.625</v>
      </c>
    </row>
    <row r="3563" spans="1:18" x14ac:dyDescent="0.35">
      <c r="A3563" t="s">
        <v>398</v>
      </c>
      <c r="B3563" s="29" t="s">
        <v>313</v>
      </c>
      <c r="C3563" s="22">
        <v>44469</v>
      </c>
      <c r="D3563" s="30" t="s">
        <v>96</v>
      </c>
      <c r="E3563" s="30" t="s">
        <v>97</v>
      </c>
      <c r="F3563" s="29" t="s">
        <v>89</v>
      </c>
      <c r="G3563" s="32">
        <v>155.15</v>
      </c>
      <c r="H3563" s="22">
        <v>44455</v>
      </c>
      <c r="I3563" s="23">
        <v>44469</v>
      </c>
      <c r="J3563">
        <f t="shared" si="330"/>
        <v>15</v>
      </c>
      <c r="K3563" s="2">
        <f t="shared" si="331"/>
        <v>44462</v>
      </c>
      <c r="L3563" s="9">
        <f t="shared" si="332"/>
        <v>15</v>
      </c>
      <c r="M3563" s="2">
        <f t="shared" si="333"/>
        <v>44462</v>
      </c>
      <c r="N3563" s="22">
        <v>44469</v>
      </c>
      <c r="O3563" s="22">
        <v>44470</v>
      </c>
      <c r="P3563" s="22">
        <v>44469.5</v>
      </c>
      <c r="Q3563">
        <f t="shared" si="334"/>
        <v>7.5</v>
      </c>
      <c r="R3563" s="33">
        <f t="shared" si="335"/>
        <v>1163.625</v>
      </c>
    </row>
    <row r="3564" spans="1:18" x14ac:dyDescent="0.35">
      <c r="A3564" t="s">
        <v>398</v>
      </c>
      <c r="B3564" s="29" t="s">
        <v>313</v>
      </c>
      <c r="C3564" s="22">
        <v>44469</v>
      </c>
      <c r="D3564" s="30" t="s">
        <v>94</v>
      </c>
      <c r="E3564" s="30" t="s">
        <v>95</v>
      </c>
      <c r="F3564" s="29" t="s">
        <v>89</v>
      </c>
      <c r="G3564" s="32">
        <v>152.9</v>
      </c>
      <c r="H3564" s="22">
        <v>44455</v>
      </c>
      <c r="I3564" s="23">
        <v>44469</v>
      </c>
      <c r="J3564">
        <f t="shared" si="330"/>
        <v>15</v>
      </c>
      <c r="K3564" s="2">
        <f t="shared" si="331"/>
        <v>44462</v>
      </c>
      <c r="L3564" s="9">
        <f t="shared" si="332"/>
        <v>15</v>
      </c>
      <c r="M3564" s="2">
        <f t="shared" si="333"/>
        <v>44462</v>
      </c>
      <c r="N3564" s="22">
        <v>44469</v>
      </c>
      <c r="O3564" s="22">
        <v>44470</v>
      </c>
      <c r="P3564" s="22">
        <v>44469.5</v>
      </c>
      <c r="Q3564">
        <f t="shared" si="334"/>
        <v>7.5</v>
      </c>
      <c r="R3564" s="33">
        <f t="shared" si="335"/>
        <v>1146.75</v>
      </c>
    </row>
    <row r="3565" spans="1:18" x14ac:dyDescent="0.35">
      <c r="A3565" t="s">
        <v>398</v>
      </c>
      <c r="B3565" s="29" t="s">
        <v>313</v>
      </c>
      <c r="C3565" s="22">
        <v>44469</v>
      </c>
      <c r="D3565" s="30" t="s">
        <v>96</v>
      </c>
      <c r="E3565" s="30" t="s">
        <v>97</v>
      </c>
      <c r="F3565" s="29" t="s">
        <v>89</v>
      </c>
      <c r="G3565" s="32">
        <v>152.9</v>
      </c>
      <c r="H3565" s="22">
        <v>44455</v>
      </c>
      <c r="I3565" s="23">
        <v>44469</v>
      </c>
      <c r="J3565">
        <f t="shared" si="330"/>
        <v>15</v>
      </c>
      <c r="K3565" s="2">
        <f t="shared" si="331"/>
        <v>44462</v>
      </c>
      <c r="L3565" s="9">
        <f t="shared" si="332"/>
        <v>15</v>
      </c>
      <c r="M3565" s="2">
        <f t="shared" si="333"/>
        <v>44462</v>
      </c>
      <c r="N3565" s="22">
        <v>44469</v>
      </c>
      <c r="O3565" s="22">
        <v>44470</v>
      </c>
      <c r="P3565" s="22">
        <v>44469.5</v>
      </c>
      <c r="Q3565">
        <f t="shared" si="334"/>
        <v>7.5</v>
      </c>
      <c r="R3565" s="33">
        <f t="shared" si="335"/>
        <v>1146.75</v>
      </c>
    </row>
    <row r="3566" spans="1:18" x14ac:dyDescent="0.35">
      <c r="A3566" t="s">
        <v>398</v>
      </c>
      <c r="B3566" s="29" t="s">
        <v>313</v>
      </c>
      <c r="C3566" s="22">
        <v>44469</v>
      </c>
      <c r="D3566" s="30" t="s">
        <v>99</v>
      </c>
      <c r="E3566" s="30" t="s">
        <v>100</v>
      </c>
      <c r="F3566" s="29" t="s">
        <v>101</v>
      </c>
      <c r="G3566" s="32">
        <v>67.78</v>
      </c>
      <c r="H3566" s="22">
        <v>44455</v>
      </c>
      <c r="I3566" s="23">
        <v>44469</v>
      </c>
      <c r="J3566">
        <f t="shared" si="330"/>
        <v>15</v>
      </c>
      <c r="K3566" s="2">
        <f t="shared" si="331"/>
        <v>44462</v>
      </c>
      <c r="L3566" s="9">
        <f t="shared" si="332"/>
        <v>15</v>
      </c>
      <c r="M3566" s="2">
        <f t="shared" si="333"/>
        <v>44462</v>
      </c>
      <c r="N3566" s="22">
        <v>44469</v>
      </c>
      <c r="O3566" s="22">
        <v>44470</v>
      </c>
      <c r="P3566" s="22">
        <v>44469.5</v>
      </c>
      <c r="Q3566">
        <f t="shared" si="334"/>
        <v>7.5</v>
      </c>
      <c r="R3566" s="33">
        <f t="shared" si="335"/>
        <v>508.35</v>
      </c>
    </row>
    <row r="3567" spans="1:18" x14ac:dyDescent="0.35">
      <c r="A3567" t="s">
        <v>398</v>
      </c>
      <c r="B3567" s="29" t="s">
        <v>313</v>
      </c>
      <c r="C3567" s="22">
        <v>44469</v>
      </c>
      <c r="D3567" s="30" t="s">
        <v>94</v>
      </c>
      <c r="E3567" s="30" t="s">
        <v>95</v>
      </c>
      <c r="F3567" s="29" t="s">
        <v>89</v>
      </c>
      <c r="G3567" s="32">
        <v>209.05</v>
      </c>
      <c r="H3567" s="22">
        <v>44455</v>
      </c>
      <c r="I3567" s="23">
        <v>44469</v>
      </c>
      <c r="J3567">
        <f t="shared" si="330"/>
        <v>15</v>
      </c>
      <c r="K3567" s="2">
        <f t="shared" si="331"/>
        <v>44462</v>
      </c>
      <c r="L3567" s="9">
        <f t="shared" si="332"/>
        <v>15</v>
      </c>
      <c r="M3567" s="2">
        <f t="shared" si="333"/>
        <v>44462</v>
      </c>
      <c r="N3567" s="22">
        <v>44469</v>
      </c>
      <c r="O3567" s="22">
        <v>44470</v>
      </c>
      <c r="P3567" s="22">
        <v>44469.5</v>
      </c>
      <c r="Q3567">
        <f t="shared" si="334"/>
        <v>7.5</v>
      </c>
      <c r="R3567" s="33">
        <f t="shared" si="335"/>
        <v>1567.875</v>
      </c>
    </row>
    <row r="3568" spans="1:18" x14ac:dyDescent="0.35">
      <c r="A3568" t="s">
        <v>398</v>
      </c>
      <c r="B3568" s="29" t="s">
        <v>313</v>
      </c>
      <c r="C3568" s="22">
        <v>44469</v>
      </c>
      <c r="D3568" s="30" t="s">
        <v>96</v>
      </c>
      <c r="E3568" s="30" t="s">
        <v>97</v>
      </c>
      <c r="F3568" s="29" t="s">
        <v>89</v>
      </c>
      <c r="G3568" s="32">
        <v>209.05</v>
      </c>
      <c r="H3568" s="22">
        <v>44455</v>
      </c>
      <c r="I3568" s="23">
        <v>44469</v>
      </c>
      <c r="J3568">
        <f t="shared" si="330"/>
        <v>15</v>
      </c>
      <c r="K3568" s="2">
        <f t="shared" si="331"/>
        <v>44462</v>
      </c>
      <c r="L3568" s="9">
        <f t="shared" si="332"/>
        <v>15</v>
      </c>
      <c r="M3568" s="2">
        <f t="shared" si="333"/>
        <v>44462</v>
      </c>
      <c r="N3568" s="22">
        <v>44469</v>
      </c>
      <c r="O3568" s="22">
        <v>44470</v>
      </c>
      <c r="P3568" s="22">
        <v>44469.5</v>
      </c>
      <c r="Q3568">
        <f t="shared" si="334"/>
        <v>7.5</v>
      </c>
      <c r="R3568" s="33">
        <f t="shared" si="335"/>
        <v>1567.875</v>
      </c>
    </row>
    <row r="3569" spans="1:18" x14ac:dyDescent="0.35">
      <c r="A3569" t="s">
        <v>398</v>
      </c>
      <c r="B3569" s="29" t="s">
        <v>313</v>
      </c>
      <c r="C3569" s="22">
        <v>44469</v>
      </c>
      <c r="D3569" s="30" t="s">
        <v>99</v>
      </c>
      <c r="E3569" s="30" t="s">
        <v>100</v>
      </c>
      <c r="F3569" s="29" t="s">
        <v>102</v>
      </c>
      <c r="G3569" s="32">
        <v>157.72999999999999</v>
      </c>
      <c r="H3569" s="22">
        <v>44455</v>
      </c>
      <c r="I3569" s="23">
        <v>44469</v>
      </c>
      <c r="J3569">
        <f t="shared" si="330"/>
        <v>15</v>
      </c>
      <c r="K3569" s="2">
        <f t="shared" si="331"/>
        <v>44462</v>
      </c>
      <c r="L3569" s="9">
        <f t="shared" si="332"/>
        <v>15</v>
      </c>
      <c r="M3569" s="2">
        <f t="shared" si="333"/>
        <v>44462</v>
      </c>
      <c r="N3569" s="22">
        <v>44469</v>
      </c>
      <c r="O3569" s="22">
        <v>44470</v>
      </c>
      <c r="P3569" s="22">
        <v>44469.5</v>
      </c>
      <c r="Q3569">
        <f t="shared" si="334"/>
        <v>7.5</v>
      </c>
      <c r="R3569" s="33">
        <f t="shared" si="335"/>
        <v>1182.9749999999999</v>
      </c>
    </row>
    <row r="3570" spans="1:18" x14ac:dyDescent="0.35">
      <c r="A3570" t="s">
        <v>398</v>
      </c>
      <c r="B3570" s="29" t="s">
        <v>313</v>
      </c>
      <c r="C3570" s="22">
        <v>44469</v>
      </c>
      <c r="D3570" s="30" t="s">
        <v>94</v>
      </c>
      <c r="E3570" s="30" t="s">
        <v>95</v>
      </c>
      <c r="F3570" s="29" t="s">
        <v>89</v>
      </c>
      <c r="G3570" s="32">
        <v>369.95</v>
      </c>
      <c r="H3570" s="22">
        <v>44455</v>
      </c>
      <c r="I3570" s="23">
        <v>44469</v>
      </c>
      <c r="J3570">
        <f t="shared" si="330"/>
        <v>15</v>
      </c>
      <c r="K3570" s="2">
        <f t="shared" si="331"/>
        <v>44462</v>
      </c>
      <c r="L3570" s="9">
        <f t="shared" si="332"/>
        <v>15</v>
      </c>
      <c r="M3570" s="2">
        <f t="shared" si="333"/>
        <v>44462</v>
      </c>
      <c r="N3570" s="22">
        <v>44469</v>
      </c>
      <c r="O3570" s="22">
        <v>44470</v>
      </c>
      <c r="P3570" s="22">
        <v>44469.5</v>
      </c>
      <c r="Q3570">
        <f t="shared" si="334"/>
        <v>7.5</v>
      </c>
      <c r="R3570" s="33">
        <f t="shared" si="335"/>
        <v>2774.625</v>
      </c>
    </row>
    <row r="3571" spans="1:18" x14ac:dyDescent="0.35">
      <c r="A3571" t="s">
        <v>398</v>
      </c>
      <c r="B3571" s="29" t="s">
        <v>313</v>
      </c>
      <c r="C3571" s="22">
        <v>44469</v>
      </c>
      <c r="D3571" s="30" t="s">
        <v>96</v>
      </c>
      <c r="E3571" s="30" t="s">
        <v>97</v>
      </c>
      <c r="F3571" s="29" t="s">
        <v>89</v>
      </c>
      <c r="G3571" s="32">
        <v>369.95</v>
      </c>
      <c r="H3571" s="22">
        <v>44455</v>
      </c>
      <c r="I3571" s="23">
        <v>44469</v>
      </c>
      <c r="J3571">
        <f t="shared" si="330"/>
        <v>15</v>
      </c>
      <c r="K3571" s="2">
        <f t="shared" si="331"/>
        <v>44462</v>
      </c>
      <c r="L3571" s="9">
        <f t="shared" si="332"/>
        <v>15</v>
      </c>
      <c r="M3571" s="2">
        <f t="shared" si="333"/>
        <v>44462</v>
      </c>
      <c r="N3571" s="22">
        <v>44469</v>
      </c>
      <c r="O3571" s="22">
        <v>44470</v>
      </c>
      <c r="P3571" s="22">
        <v>44469.5</v>
      </c>
      <c r="Q3571">
        <f t="shared" si="334"/>
        <v>7.5</v>
      </c>
      <c r="R3571" s="33">
        <f t="shared" si="335"/>
        <v>2774.625</v>
      </c>
    </row>
    <row r="3572" spans="1:18" x14ac:dyDescent="0.35">
      <c r="A3572" t="s">
        <v>398</v>
      </c>
      <c r="B3572" s="29" t="s">
        <v>313</v>
      </c>
      <c r="C3572" s="22">
        <v>44469</v>
      </c>
      <c r="D3572" s="30" t="s">
        <v>99</v>
      </c>
      <c r="E3572" s="30" t="s">
        <v>100</v>
      </c>
      <c r="F3572" s="29" t="s">
        <v>315</v>
      </c>
      <c r="G3572" s="32">
        <v>356.61</v>
      </c>
      <c r="H3572" s="22">
        <v>44455</v>
      </c>
      <c r="I3572" s="23">
        <v>44469</v>
      </c>
      <c r="J3572">
        <f t="shared" si="330"/>
        <v>15</v>
      </c>
      <c r="K3572" s="2">
        <f t="shared" si="331"/>
        <v>44462</v>
      </c>
      <c r="L3572" s="9">
        <f t="shared" si="332"/>
        <v>15</v>
      </c>
      <c r="M3572" s="2">
        <f t="shared" si="333"/>
        <v>44462</v>
      </c>
      <c r="N3572" s="22">
        <v>44469</v>
      </c>
      <c r="O3572" s="22">
        <v>44470</v>
      </c>
      <c r="P3572" s="22">
        <v>44469.5</v>
      </c>
      <c r="Q3572">
        <f t="shared" si="334"/>
        <v>7.5</v>
      </c>
      <c r="R3572" s="33">
        <f t="shared" si="335"/>
        <v>2674.5750000000003</v>
      </c>
    </row>
    <row r="3573" spans="1:18" x14ac:dyDescent="0.35">
      <c r="A3573" t="s">
        <v>398</v>
      </c>
      <c r="B3573" s="29" t="s">
        <v>313</v>
      </c>
      <c r="C3573" s="22">
        <v>44469</v>
      </c>
      <c r="D3573" s="30" t="s">
        <v>99</v>
      </c>
      <c r="E3573" s="30" t="s">
        <v>100</v>
      </c>
      <c r="F3573" s="29" t="s">
        <v>103</v>
      </c>
      <c r="G3573" s="32">
        <v>8587.4499999999989</v>
      </c>
      <c r="H3573" s="22">
        <v>44455</v>
      </c>
      <c r="I3573" s="23">
        <v>44469</v>
      </c>
      <c r="J3573">
        <f t="shared" si="330"/>
        <v>15</v>
      </c>
      <c r="K3573" s="2">
        <f t="shared" si="331"/>
        <v>44462</v>
      </c>
      <c r="L3573" s="9">
        <f t="shared" si="332"/>
        <v>15</v>
      </c>
      <c r="M3573" s="2">
        <f t="shared" si="333"/>
        <v>44462</v>
      </c>
      <c r="N3573" s="22">
        <v>44469</v>
      </c>
      <c r="O3573" s="22">
        <v>44470</v>
      </c>
      <c r="P3573" s="22">
        <v>44469.5</v>
      </c>
      <c r="Q3573">
        <f t="shared" si="334"/>
        <v>7.5</v>
      </c>
      <c r="R3573" s="33">
        <f t="shared" si="335"/>
        <v>64405.874999999993</v>
      </c>
    </row>
    <row r="3574" spans="1:18" x14ac:dyDescent="0.35">
      <c r="A3574" t="s">
        <v>398</v>
      </c>
      <c r="B3574" s="29" t="s">
        <v>313</v>
      </c>
      <c r="C3574" s="22">
        <v>44469</v>
      </c>
      <c r="D3574" s="30" t="s">
        <v>104</v>
      </c>
      <c r="E3574" s="30" t="s">
        <v>105</v>
      </c>
      <c r="F3574" s="29" t="s">
        <v>106</v>
      </c>
      <c r="G3574" s="32">
        <v>1440.5</v>
      </c>
      <c r="H3574" s="22">
        <v>44455</v>
      </c>
      <c r="I3574" s="23">
        <v>44469</v>
      </c>
      <c r="J3574">
        <f t="shared" si="330"/>
        <v>15</v>
      </c>
      <c r="K3574" s="2">
        <f t="shared" si="331"/>
        <v>44462</v>
      </c>
      <c r="L3574" s="9">
        <f t="shared" si="332"/>
        <v>15</v>
      </c>
      <c r="M3574" s="2">
        <f t="shared" si="333"/>
        <v>44462</v>
      </c>
      <c r="N3574" s="22">
        <v>44469</v>
      </c>
      <c r="O3574" s="22">
        <v>44470</v>
      </c>
      <c r="P3574" s="22">
        <v>44469.5</v>
      </c>
      <c r="Q3574">
        <f t="shared" si="334"/>
        <v>7.5</v>
      </c>
      <c r="R3574" s="33">
        <f t="shared" si="335"/>
        <v>10803.75</v>
      </c>
    </row>
    <row r="3575" spans="1:18" x14ac:dyDescent="0.35">
      <c r="A3575" t="s">
        <v>398</v>
      </c>
      <c r="B3575" s="29" t="s">
        <v>313</v>
      </c>
      <c r="C3575" s="22">
        <v>44469</v>
      </c>
      <c r="D3575" s="30" t="s">
        <v>94</v>
      </c>
      <c r="E3575" s="30" t="s">
        <v>95</v>
      </c>
      <c r="F3575" s="29" t="s">
        <v>89</v>
      </c>
      <c r="G3575" s="32">
        <v>1397371.2800000019</v>
      </c>
      <c r="H3575" s="22">
        <v>44455</v>
      </c>
      <c r="I3575" s="23">
        <v>44469</v>
      </c>
      <c r="J3575">
        <f t="shared" ref="J3575:J3638" si="336">I3575-H3575+1</f>
        <v>15</v>
      </c>
      <c r="K3575" s="2">
        <f t="shared" ref="K3575:K3638" si="337">(H3575+I3575)/2</f>
        <v>44462</v>
      </c>
      <c r="L3575" s="9">
        <f t="shared" si="332"/>
        <v>15</v>
      </c>
      <c r="M3575" s="2">
        <f t="shared" si="333"/>
        <v>44462</v>
      </c>
      <c r="N3575" s="22">
        <v>44469</v>
      </c>
      <c r="O3575" s="22">
        <v>44470</v>
      </c>
      <c r="P3575" s="22">
        <v>44469.5</v>
      </c>
      <c r="Q3575">
        <f t="shared" si="334"/>
        <v>7.5</v>
      </c>
      <c r="R3575" s="33">
        <f t="shared" si="335"/>
        <v>10480284.600000015</v>
      </c>
    </row>
    <row r="3576" spans="1:18" x14ac:dyDescent="0.35">
      <c r="A3576" t="s">
        <v>398</v>
      </c>
      <c r="B3576" s="29" t="s">
        <v>313</v>
      </c>
      <c r="C3576" s="22">
        <v>44469</v>
      </c>
      <c r="D3576" s="30" t="s">
        <v>96</v>
      </c>
      <c r="E3576" s="30" t="s">
        <v>97</v>
      </c>
      <c r="F3576" s="29" t="s">
        <v>89</v>
      </c>
      <c r="G3576" s="32">
        <v>1397371.2500000021</v>
      </c>
      <c r="H3576" s="22">
        <v>44455</v>
      </c>
      <c r="I3576" s="23">
        <v>44469</v>
      </c>
      <c r="J3576">
        <f t="shared" si="336"/>
        <v>15</v>
      </c>
      <c r="K3576" s="2">
        <f t="shared" si="337"/>
        <v>44462</v>
      </c>
      <c r="L3576" s="9">
        <f t="shared" si="332"/>
        <v>15</v>
      </c>
      <c r="M3576" s="2">
        <f t="shared" si="333"/>
        <v>44462</v>
      </c>
      <c r="N3576" s="22">
        <v>44469</v>
      </c>
      <c r="O3576" s="22">
        <v>44470</v>
      </c>
      <c r="P3576" s="22">
        <v>44469.5</v>
      </c>
      <c r="Q3576">
        <f t="shared" si="334"/>
        <v>7.5</v>
      </c>
      <c r="R3576" s="33">
        <f t="shared" si="335"/>
        <v>10480284.375000015</v>
      </c>
    </row>
    <row r="3577" spans="1:18" x14ac:dyDescent="0.35">
      <c r="A3577" t="s">
        <v>398</v>
      </c>
      <c r="B3577" s="29" t="s">
        <v>313</v>
      </c>
      <c r="C3577" s="22">
        <v>44469</v>
      </c>
      <c r="D3577" s="30" t="s">
        <v>107</v>
      </c>
      <c r="E3577" s="30" t="s">
        <v>108</v>
      </c>
      <c r="F3577" s="29" t="s">
        <v>101</v>
      </c>
      <c r="G3577" s="32">
        <v>2355.2400000000002</v>
      </c>
      <c r="H3577" s="22">
        <v>44455</v>
      </c>
      <c r="I3577" s="23">
        <v>44469</v>
      </c>
      <c r="J3577">
        <f t="shared" si="336"/>
        <v>15</v>
      </c>
      <c r="K3577" s="2">
        <f t="shared" si="337"/>
        <v>44462</v>
      </c>
      <c r="L3577" s="9">
        <f t="shared" si="332"/>
        <v>15</v>
      </c>
      <c r="M3577" s="2">
        <f t="shared" si="333"/>
        <v>44462</v>
      </c>
      <c r="N3577" s="22">
        <v>44469</v>
      </c>
      <c r="O3577" s="22">
        <v>44470</v>
      </c>
      <c r="P3577" s="22">
        <v>44469.5</v>
      </c>
      <c r="Q3577">
        <f t="shared" si="334"/>
        <v>7.5</v>
      </c>
      <c r="R3577" s="33">
        <f t="shared" si="335"/>
        <v>17664.300000000003</v>
      </c>
    </row>
    <row r="3578" spans="1:18" x14ac:dyDescent="0.35">
      <c r="A3578" t="s">
        <v>398</v>
      </c>
      <c r="B3578" s="29" t="s">
        <v>313</v>
      </c>
      <c r="C3578" s="22">
        <v>44469</v>
      </c>
      <c r="D3578" s="30" t="s">
        <v>99</v>
      </c>
      <c r="E3578" s="30" t="s">
        <v>100</v>
      </c>
      <c r="F3578" s="29" t="s">
        <v>101</v>
      </c>
      <c r="G3578" s="32">
        <v>57961.3</v>
      </c>
      <c r="H3578" s="22">
        <v>44455</v>
      </c>
      <c r="I3578" s="23">
        <v>44469</v>
      </c>
      <c r="J3578">
        <f t="shared" si="336"/>
        <v>15</v>
      </c>
      <c r="K3578" s="2">
        <f t="shared" si="337"/>
        <v>44462</v>
      </c>
      <c r="L3578" s="9">
        <f t="shared" si="332"/>
        <v>15</v>
      </c>
      <c r="M3578" s="2">
        <f t="shared" si="333"/>
        <v>44462</v>
      </c>
      <c r="N3578" s="22">
        <v>44469</v>
      </c>
      <c r="O3578" s="22">
        <v>44470</v>
      </c>
      <c r="P3578" s="22">
        <v>44469.5</v>
      </c>
      <c r="Q3578">
        <f t="shared" si="334"/>
        <v>7.5</v>
      </c>
      <c r="R3578" s="33">
        <f t="shared" si="335"/>
        <v>434709.75</v>
      </c>
    </row>
    <row r="3579" spans="1:18" x14ac:dyDescent="0.35">
      <c r="A3579" t="s">
        <v>398</v>
      </c>
      <c r="B3579" s="29" t="s">
        <v>313</v>
      </c>
      <c r="C3579" s="22">
        <v>44469</v>
      </c>
      <c r="D3579" s="30" t="s">
        <v>99</v>
      </c>
      <c r="E3579" s="30" t="s">
        <v>100</v>
      </c>
      <c r="F3579" s="29" t="s">
        <v>375</v>
      </c>
      <c r="G3579" s="32">
        <v>134</v>
      </c>
      <c r="H3579" s="22">
        <v>44455</v>
      </c>
      <c r="I3579" s="23">
        <v>44469</v>
      </c>
      <c r="J3579">
        <f t="shared" si="336"/>
        <v>15</v>
      </c>
      <c r="K3579" s="2">
        <f t="shared" si="337"/>
        <v>44462</v>
      </c>
      <c r="L3579" s="9">
        <f t="shared" si="332"/>
        <v>15</v>
      </c>
      <c r="M3579" s="2">
        <f t="shared" si="333"/>
        <v>44462</v>
      </c>
      <c r="N3579" s="22">
        <v>44469</v>
      </c>
      <c r="O3579" s="22">
        <v>44470</v>
      </c>
      <c r="P3579" s="22">
        <v>44469.5</v>
      </c>
      <c r="Q3579">
        <f t="shared" si="334"/>
        <v>7.5</v>
      </c>
      <c r="R3579" s="33">
        <f t="shared" si="335"/>
        <v>1005</v>
      </c>
    </row>
    <row r="3580" spans="1:18" x14ac:dyDescent="0.35">
      <c r="A3580" t="s">
        <v>398</v>
      </c>
      <c r="B3580" s="29" t="s">
        <v>313</v>
      </c>
      <c r="C3580" s="22">
        <v>44469</v>
      </c>
      <c r="D3580" s="30" t="s">
        <v>99</v>
      </c>
      <c r="E3580" s="30" t="s">
        <v>100</v>
      </c>
      <c r="F3580" s="29" t="s">
        <v>102</v>
      </c>
      <c r="G3580" s="32">
        <v>73387.490000000005</v>
      </c>
      <c r="H3580" s="22">
        <v>44455</v>
      </c>
      <c r="I3580" s="23">
        <v>44469</v>
      </c>
      <c r="J3580">
        <f t="shared" si="336"/>
        <v>15</v>
      </c>
      <c r="K3580" s="2">
        <f t="shared" si="337"/>
        <v>44462</v>
      </c>
      <c r="L3580" s="9">
        <f t="shared" si="332"/>
        <v>15</v>
      </c>
      <c r="M3580" s="2">
        <f t="shared" si="333"/>
        <v>44462</v>
      </c>
      <c r="N3580" s="22">
        <v>44469</v>
      </c>
      <c r="O3580" s="22">
        <v>44470</v>
      </c>
      <c r="P3580" s="22">
        <v>44469.5</v>
      </c>
      <c r="Q3580">
        <f t="shared" si="334"/>
        <v>7.5</v>
      </c>
      <c r="R3580" s="33">
        <f t="shared" si="335"/>
        <v>550406.17500000005</v>
      </c>
    </row>
    <row r="3581" spans="1:18" x14ac:dyDescent="0.35">
      <c r="A3581" t="s">
        <v>398</v>
      </c>
      <c r="B3581" s="29" t="s">
        <v>313</v>
      </c>
      <c r="C3581" s="22">
        <v>44469</v>
      </c>
      <c r="D3581" s="30" t="s">
        <v>110</v>
      </c>
      <c r="E3581" s="30" t="s">
        <v>111</v>
      </c>
      <c r="F3581" s="29" t="s">
        <v>112</v>
      </c>
      <c r="G3581" s="32">
        <v>44.39</v>
      </c>
      <c r="H3581" s="22">
        <v>44455</v>
      </c>
      <c r="I3581" s="23">
        <v>44469</v>
      </c>
      <c r="J3581">
        <f t="shared" si="336"/>
        <v>15</v>
      </c>
      <c r="K3581" s="2">
        <f t="shared" si="337"/>
        <v>44462</v>
      </c>
      <c r="L3581" s="9">
        <f t="shared" si="332"/>
        <v>15</v>
      </c>
      <c r="M3581" s="2">
        <f t="shared" si="333"/>
        <v>44462</v>
      </c>
      <c r="N3581" s="22">
        <v>44469</v>
      </c>
      <c r="O3581" s="22">
        <v>44474</v>
      </c>
      <c r="P3581" s="22">
        <v>44473.5</v>
      </c>
      <c r="Q3581">
        <f t="shared" si="334"/>
        <v>11.5</v>
      </c>
      <c r="R3581" s="33">
        <f t="shared" si="335"/>
        <v>510.48500000000001</v>
      </c>
    </row>
    <row r="3582" spans="1:18" x14ac:dyDescent="0.35">
      <c r="A3582" t="s">
        <v>398</v>
      </c>
      <c r="B3582" s="29" t="s">
        <v>313</v>
      </c>
      <c r="C3582" s="22">
        <v>44469</v>
      </c>
      <c r="D3582" s="30" t="s">
        <v>110</v>
      </c>
      <c r="E3582" s="30" t="s">
        <v>111</v>
      </c>
      <c r="F3582" s="29" t="s">
        <v>264</v>
      </c>
      <c r="G3582" s="32">
        <v>1.97</v>
      </c>
      <c r="H3582" s="22">
        <v>44455</v>
      </c>
      <c r="I3582" s="23">
        <v>44469</v>
      </c>
      <c r="J3582">
        <f t="shared" si="336"/>
        <v>15</v>
      </c>
      <c r="K3582" s="2">
        <f t="shared" si="337"/>
        <v>44462</v>
      </c>
      <c r="L3582" s="9">
        <f t="shared" si="332"/>
        <v>15</v>
      </c>
      <c r="M3582" s="2">
        <f t="shared" si="333"/>
        <v>44462</v>
      </c>
      <c r="N3582" s="22">
        <v>44469</v>
      </c>
      <c r="O3582" s="22">
        <v>44474</v>
      </c>
      <c r="P3582" s="22">
        <v>44473.5</v>
      </c>
      <c r="Q3582">
        <f t="shared" si="334"/>
        <v>11.5</v>
      </c>
      <c r="R3582" s="33">
        <f t="shared" si="335"/>
        <v>22.655000000000001</v>
      </c>
    </row>
    <row r="3583" spans="1:18" x14ac:dyDescent="0.35">
      <c r="A3583" t="s">
        <v>398</v>
      </c>
      <c r="B3583" s="29" t="s">
        <v>313</v>
      </c>
      <c r="C3583" s="22">
        <v>44469</v>
      </c>
      <c r="D3583" s="30" t="s">
        <v>114</v>
      </c>
      <c r="E3583" s="30" t="s">
        <v>115</v>
      </c>
      <c r="F3583" s="29" t="s">
        <v>113</v>
      </c>
      <c r="G3583" s="32">
        <v>37.21</v>
      </c>
      <c r="H3583" s="22">
        <v>44455</v>
      </c>
      <c r="I3583" s="23">
        <v>44469</v>
      </c>
      <c r="J3583">
        <f t="shared" si="336"/>
        <v>15</v>
      </c>
      <c r="K3583" s="2">
        <f t="shared" si="337"/>
        <v>44462</v>
      </c>
      <c r="L3583" s="9">
        <f t="shared" si="332"/>
        <v>15</v>
      </c>
      <c r="M3583" s="2">
        <f t="shared" si="333"/>
        <v>44462</v>
      </c>
      <c r="N3583" s="22">
        <v>44469</v>
      </c>
      <c r="O3583" s="22">
        <v>44474</v>
      </c>
      <c r="P3583" s="22">
        <v>44473.5</v>
      </c>
      <c r="Q3583">
        <f t="shared" si="334"/>
        <v>11.5</v>
      </c>
      <c r="R3583" s="33">
        <f t="shared" si="335"/>
        <v>427.91500000000002</v>
      </c>
    </row>
    <row r="3584" spans="1:18" x14ac:dyDescent="0.35">
      <c r="A3584" t="s">
        <v>398</v>
      </c>
      <c r="B3584" s="29" t="s">
        <v>313</v>
      </c>
      <c r="C3584" s="22">
        <v>44469</v>
      </c>
      <c r="D3584" s="30" t="s">
        <v>110</v>
      </c>
      <c r="E3584" s="30" t="s">
        <v>111</v>
      </c>
      <c r="F3584" s="29" t="s">
        <v>113</v>
      </c>
      <c r="G3584" s="32">
        <v>248.97</v>
      </c>
      <c r="H3584" s="22">
        <v>44455</v>
      </c>
      <c r="I3584" s="23">
        <v>44469</v>
      </c>
      <c r="J3584">
        <f t="shared" si="336"/>
        <v>15</v>
      </c>
      <c r="K3584" s="2">
        <f t="shared" si="337"/>
        <v>44462</v>
      </c>
      <c r="L3584" s="9">
        <f t="shared" si="332"/>
        <v>15</v>
      </c>
      <c r="M3584" s="2">
        <f t="shared" si="333"/>
        <v>44462</v>
      </c>
      <c r="N3584" s="22">
        <v>44469</v>
      </c>
      <c r="O3584" s="22">
        <v>44474</v>
      </c>
      <c r="P3584" s="22">
        <v>44473.5</v>
      </c>
      <c r="Q3584">
        <f t="shared" si="334"/>
        <v>11.5</v>
      </c>
      <c r="R3584" s="33">
        <f t="shared" si="335"/>
        <v>2863.1550000000002</v>
      </c>
    </row>
    <row r="3585" spans="1:18" x14ac:dyDescent="0.35">
      <c r="A3585" t="s">
        <v>398</v>
      </c>
      <c r="B3585" s="29" t="s">
        <v>313</v>
      </c>
      <c r="C3585" s="22">
        <v>44469</v>
      </c>
      <c r="D3585" s="30" t="s">
        <v>114</v>
      </c>
      <c r="E3585" s="30" t="s">
        <v>115</v>
      </c>
      <c r="F3585" s="29" t="s">
        <v>112</v>
      </c>
      <c r="G3585" s="32">
        <v>96.87</v>
      </c>
      <c r="H3585" s="22">
        <v>44455</v>
      </c>
      <c r="I3585" s="23">
        <v>44469</v>
      </c>
      <c r="J3585">
        <f t="shared" si="336"/>
        <v>15</v>
      </c>
      <c r="K3585" s="2">
        <f t="shared" si="337"/>
        <v>44462</v>
      </c>
      <c r="L3585" s="9">
        <f t="shared" si="332"/>
        <v>15</v>
      </c>
      <c r="M3585" s="2">
        <f t="shared" si="333"/>
        <v>44462</v>
      </c>
      <c r="N3585" s="22">
        <v>44469</v>
      </c>
      <c r="O3585" s="22">
        <v>44474</v>
      </c>
      <c r="P3585" s="22">
        <v>44473.5</v>
      </c>
      <c r="Q3585">
        <f t="shared" si="334"/>
        <v>11.5</v>
      </c>
      <c r="R3585" s="33">
        <f t="shared" si="335"/>
        <v>1114.0050000000001</v>
      </c>
    </row>
    <row r="3586" spans="1:18" x14ac:dyDescent="0.35">
      <c r="A3586" t="s">
        <v>398</v>
      </c>
      <c r="B3586" s="29" t="s">
        <v>313</v>
      </c>
      <c r="C3586" s="22">
        <v>44469</v>
      </c>
      <c r="D3586" s="30" t="s">
        <v>110</v>
      </c>
      <c r="E3586" s="30" t="s">
        <v>111</v>
      </c>
      <c r="F3586" s="29" t="s">
        <v>112</v>
      </c>
      <c r="G3586" s="32">
        <v>29663.309999999983</v>
      </c>
      <c r="H3586" s="22">
        <v>44455</v>
      </c>
      <c r="I3586" s="23">
        <v>44469</v>
      </c>
      <c r="J3586">
        <f t="shared" si="336"/>
        <v>15</v>
      </c>
      <c r="K3586" s="2">
        <f t="shared" si="337"/>
        <v>44462</v>
      </c>
      <c r="L3586" s="9">
        <f t="shared" si="332"/>
        <v>15</v>
      </c>
      <c r="M3586" s="2">
        <f t="shared" si="333"/>
        <v>44462</v>
      </c>
      <c r="N3586" s="22">
        <v>44469</v>
      </c>
      <c r="O3586" s="22">
        <v>44474</v>
      </c>
      <c r="P3586" s="22">
        <v>44473.5</v>
      </c>
      <c r="Q3586">
        <f t="shared" si="334"/>
        <v>11.5</v>
      </c>
      <c r="R3586" s="33">
        <f t="shared" si="335"/>
        <v>341128.06499999983</v>
      </c>
    </row>
    <row r="3587" spans="1:18" x14ac:dyDescent="0.35">
      <c r="A3587" t="s">
        <v>398</v>
      </c>
      <c r="B3587" s="29" t="s">
        <v>313</v>
      </c>
      <c r="C3587" s="22">
        <v>44469</v>
      </c>
      <c r="D3587" s="30" t="s">
        <v>110</v>
      </c>
      <c r="E3587" s="30" t="s">
        <v>111</v>
      </c>
      <c r="F3587" s="29" t="s">
        <v>116</v>
      </c>
      <c r="G3587" s="32">
        <v>503.16</v>
      </c>
      <c r="H3587" s="22">
        <v>44455</v>
      </c>
      <c r="I3587" s="23">
        <v>44469</v>
      </c>
      <c r="J3587">
        <f t="shared" si="336"/>
        <v>15</v>
      </c>
      <c r="K3587" s="2">
        <f t="shared" si="337"/>
        <v>44462</v>
      </c>
      <c r="L3587" s="9">
        <f t="shared" si="332"/>
        <v>15</v>
      </c>
      <c r="M3587" s="2">
        <f t="shared" si="333"/>
        <v>44462</v>
      </c>
      <c r="N3587" s="22">
        <v>44469</v>
      </c>
      <c r="O3587" s="22">
        <v>44474</v>
      </c>
      <c r="P3587" s="22">
        <v>44473.5</v>
      </c>
      <c r="Q3587">
        <f t="shared" si="334"/>
        <v>11.5</v>
      </c>
      <c r="R3587" s="33">
        <f t="shared" si="335"/>
        <v>5786.34</v>
      </c>
    </row>
    <row r="3588" spans="1:18" x14ac:dyDescent="0.35">
      <c r="A3588" t="s">
        <v>398</v>
      </c>
      <c r="B3588" s="29" t="s">
        <v>313</v>
      </c>
      <c r="C3588" s="22">
        <v>44469</v>
      </c>
      <c r="D3588" s="30" t="s">
        <v>114</v>
      </c>
      <c r="E3588" s="30" t="s">
        <v>115</v>
      </c>
      <c r="F3588" s="29" t="s">
        <v>118</v>
      </c>
      <c r="G3588" s="32">
        <v>68.5</v>
      </c>
      <c r="H3588" s="22">
        <v>44455</v>
      </c>
      <c r="I3588" s="23">
        <v>44469</v>
      </c>
      <c r="J3588">
        <f t="shared" si="336"/>
        <v>15</v>
      </c>
      <c r="K3588" s="2">
        <f t="shared" si="337"/>
        <v>44462</v>
      </c>
      <c r="L3588" s="9">
        <f t="shared" si="332"/>
        <v>15</v>
      </c>
      <c r="M3588" s="2">
        <f t="shared" si="333"/>
        <v>44462</v>
      </c>
      <c r="N3588" s="22">
        <v>44469</v>
      </c>
      <c r="O3588" s="22">
        <v>44474</v>
      </c>
      <c r="P3588" s="22">
        <v>44473.5</v>
      </c>
      <c r="Q3588">
        <f t="shared" si="334"/>
        <v>11.5</v>
      </c>
      <c r="R3588" s="33">
        <f t="shared" si="335"/>
        <v>787.75</v>
      </c>
    </row>
    <row r="3589" spans="1:18" x14ac:dyDescent="0.35">
      <c r="A3589" t="s">
        <v>398</v>
      </c>
      <c r="B3589" s="29" t="s">
        <v>313</v>
      </c>
      <c r="C3589" s="22">
        <v>44469</v>
      </c>
      <c r="D3589" s="30" t="s">
        <v>114</v>
      </c>
      <c r="E3589" s="30" t="s">
        <v>115</v>
      </c>
      <c r="F3589" s="29" t="s">
        <v>119</v>
      </c>
      <c r="G3589" s="32">
        <v>56.23</v>
      </c>
      <c r="H3589" s="22">
        <v>44455</v>
      </c>
      <c r="I3589" s="23">
        <v>44469</v>
      </c>
      <c r="J3589">
        <f t="shared" si="336"/>
        <v>15</v>
      </c>
      <c r="K3589" s="2">
        <f t="shared" si="337"/>
        <v>44462</v>
      </c>
      <c r="L3589" s="9">
        <f t="shared" si="332"/>
        <v>15</v>
      </c>
      <c r="M3589" s="2">
        <f t="shared" si="333"/>
        <v>44462</v>
      </c>
      <c r="N3589" s="22">
        <v>44469</v>
      </c>
      <c r="O3589" s="22">
        <v>44474</v>
      </c>
      <c r="P3589" s="22">
        <v>44473.5</v>
      </c>
      <c r="Q3589">
        <f t="shared" si="334"/>
        <v>11.5</v>
      </c>
      <c r="R3589" s="33">
        <f t="shared" si="335"/>
        <v>646.64499999999998</v>
      </c>
    </row>
    <row r="3590" spans="1:18" x14ac:dyDescent="0.35">
      <c r="A3590" t="s">
        <v>398</v>
      </c>
      <c r="B3590" s="29" t="s">
        <v>313</v>
      </c>
      <c r="C3590" s="22">
        <v>44469</v>
      </c>
      <c r="D3590" s="30" t="s">
        <v>110</v>
      </c>
      <c r="E3590" s="30" t="s">
        <v>111</v>
      </c>
      <c r="F3590" s="29" t="s">
        <v>119</v>
      </c>
      <c r="G3590" s="32">
        <v>391.33</v>
      </c>
      <c r="H3590" s="22">
        <v>44455</v>
      </c>
      <c r="I3590" s="23">
        <v>44469</v>
      </c>
      <c r="J3590">
        <f t="shared" si="336"/>
        <v>15</v>
      </c>
      <c r="K3590" s="2">
        <f t="shared" si="337"/>
        <v>44462</v>
      </c>
      <c r="L3590" s="9">
        <f t="shared" si="332"/>
        <v>15</v>
      </c>
      <c r="M3590" s="2">
        <f t="shared" si="333"/>
        <v>44462</v>
      </c>
      <c r="N3590" s="22">
        <v>44469</v>
      </c>
      <c r="O3590" s="22">
        <v>44474</v>
      </c>
      <c r="P3590" s="22">
        <v>44473.5</v>
      </c>
      <c r="Q3590">
        <f t="shared" si="334"/>
        <v>11.5</v>
      </c>
      <c r="R3590" s="33">
        <f t="shared" si="335"/>
        <v>4500.2950000000001</v>
      </c>
    </row>
    <row r="3591" spans="1:18" x14ac:dyDescent="0.35">
      <c r="A3591" t="s">
        <v>398</v>
      </c>
      <c r="B3591" s="29" t="s">
        <v>313</v>
      </c>
      <c r="C3591" s="22">
        <v>44469</v>
      </c>
      <c r="D3591" s="30" t="s">
        <v>114</v>
      </c>
      <c r="E3591" s="30" t="s">
        <v>115</v>
      </c>
      <c r="F3591" s="29" t="s">
        <v>120</v>
      </c>
      <c r="G3591" s="32">
        <v>174.01999999999998</v>
      </c>
      <c r="H3591" s="22">
        <v>44455</v>
      </c>
      <c r="I3591" s="23">
        <v>44469</v>
      </c>
      <c r="J3591">
        <f t="shared" si="336"/>
        <v>15</v>
      </c>
      <c r="K3591" s="2">
        <f t="shared" si="337"/>
        <v>44462</v>
      </c>
      <c r="L3591" s="9">
        <f t="shared" si="332"/>
        <v>15</v>
      </c>
      <c r="M3591" s="2">
        <f t="shared" si="333"/>
        <v>44462</v>
      </c>
      <c r="N3591" s="22">
        <v>44469</v>
      </c>
      <c r="O3591" s="22">
        <v>44474</v>
      </c>
      <c r="P3591" s="22">
        <v>44473.5</v>
      </c>
      <c r="Q3591">
        <f t="shared" si="334"/>
        <v>11.5</v>
      </c>
      <c r="R3591" s="33">
        <f t="shared" si="335"/>
        <v>2001.2299999999998</v>
      </c>
    </row>
    <row r="3592" spans="1:18" x14ac:dyDescent="0.35">
      <c r="A3592" t="s">
        <v>398</v>
      </c>
      <c r="B3592" s="29" t="s">
        <v>313</v>
      </c>
      <c r="C3592" s="22">
        <v>44469</v>
      </c>
      <c r="D3592" s="30" t="s">
        <v>114</v>
      </c>
      <c r="E3592" s="30" t="s">
        <v>115</v>
      </c>
      <c r="F3592" s="29" t="s">
        <v>122</v>
      </c>
      <c r="G3592" s="32">
        <v>248.26999999999998</v>
      </c>
      <c r="H3592" s="22">
        <v>44455</v>
      </c>
      <c r="I3592" s="23">
        <v>44469</v>
      </c>
      <c r="J3592">
        <f t="shared" si="336"/>
        <v>15</v>
      </c>
      <c r="K3592" s="2">
        <f t="shared" si="337"/>
        <v>44462</v>
      </c>
      <c r="L3592" s="9">
        <f t="shared" si="332"/>
        <v>15</v>
      </c>
      <c r="M3592" s="2">
        <f t="shared" si="333"/>
        <v>44462</v>
      </c>
      <c r="N3592" s="22">
        <v>44469</v>
      </c>
      <c r="O3592" s="22">
        <v>44474</v>
      </c>
      <c r="P3592" s="22">
        <v>44473.5</v>
      </c>
      <c r="Q3592">
        <f t="shared" si="334"/>
        <v>11.5</v>
      </c>
      <c r="R3592" s="33">
        <f t="shared" si="335"/>
        <v>2855.1049999999996</v>
      </c>
    </row>
    <row r="3593" spans="1:18" x14ac:dyDescent="0.35">
      <c r="A3593" t="s">
        <v>398</v>
      </c>
      <c r="B3593" s="29" t="s">
        <v>313</v>
      </c>
      <c r="C3593" s="22">
        <v>44469</v>
      </c>
      <c r="D3593" s="30" t="s">
        <v>114</v>
      </c>
      <c r="E3593" s="30" t="s">
        <v>115</v>
      </c>
      <c r="F3593" s="29" t="s">
        <v>123</v>
      </c>
      <c r="G3593" s="32">
        <v>66.259999999999991</v>
      </c>
      <c r="H3593" s="22">
        <v>44455</v>
      </c>
      <c r="I3593" s="23">
        <v>44469</v>
      </c>
      <c r="J3593">
        <f t="shared" si="336"/>
        <v>15</v>
      </c>
      <c r="K3593" s="2">
        <f t="shared" si="337"/>
        <v>44462</v>
      </c>
      <c r="L3593" s="9">
        <f t="shared" si="332"/>
        <v>15</v>
      </c>
      <c r="M3593" s="2">
        <f t="shared" si="333"/>
        <v>44462</v>
      </c>
      <c r="N3593" s="22">
        <v>44469</v>
      </c>
      <c r="O3593" s="22">
        <v>44474</v>
      </c>
      <c r="P3593" s="22">
        <v>44473.5</v>
      </c>
      <c r="Q3593">
        <f t="shared" si="334"/>
        <v>11.5</v>
      </c>
      <c r="R3593" s="33">
        <f t="shared" si="335"/>
        <v>761.9899999999999</v>
      </c>
    </row>
    <row r="3594" spans="1:18" x14ac:dyDescent="0.35">
      <c r="A3594" t="s">
        <v>398</v>
      </c>
      <c r="B3594" s="29" t="s">
        <v>313</v>
      </c>
      <c r="C3594" s="22">
        <v>44469</v>
      </c>
      <c r="D3594" s="30" t="s">
        <v>110</v>
      </c>
      <c r="E3594" s="30" t="s">
        <v>111</v>
      </c>
      <c r="F3594" s="29" t="s">
        <v>123</v>
      </c>
      <c r="G3594" s="32">
        <v>38.19</v>
      </c>
      <c r="H3594" s="22">
        <v>44455</v>
      </c>
      <c r="I3594" s="23">
        <v>44469</v>
      </c>
      <c r="J3594">
        <f t="shared" si="336"/>
        <v>15</v>
      </c>
      <c r="K3594" s="2">
        <f t="shared" si="337"/>
        <v>44462</v>
      </c>
      <c r="L3594" s="9">
        <f t="shared" si="332"/>
        <v>15</v>
      </c>
      <c r="M3594" s="2">
        <f t="shared" si="333"/>
        <v>44462</v>
      </c>
      <c r="N3594" s="22">
        <v>44469</v>
      </c>
      <c r="O3594" s="22">
        <v>44474</v>
      </c>
      <c r="P3594" s="22">
        <v>44473.5</v>
      </c>
      <c r="Q3594">
        <f t="shared" si="334"/>
        <v>11.5</v>
      </c>
      <c r="R3594" s="33">
        <f t="shared" si="335"/>
        <v>439.18499999999995</v>
      </c>
    </row>
    <row r="3595" spans="1:18" x14ac:dyDescent="0.35">
      <c r="A3595" t="s">
        <v>398</v>
      </c>
      <c r="B3595" s="29" t="s">
        <v>313</v>
      </c>
      <c r="C3595" s="22">
        <v>44469</v>
      </c>
      <c r="D3595" s="30" t="s">
        <v>114</v>
      </c>
      <c r="E3595" s="30" t="s">
        <v>115</v>
      </c>
      <c r="F3595" s="29" t="s">
        <v>124</v>
      </c>
      <c r="G3595" s="32">
        <v>53.96</v>
      </c>
      <c r="H3595" s="22">
        <v>44455</v>
      </c>
      <c r="I3595" s="23">
        <v>44469</v>
      </c>
      <c r="J3595">
        <f t="shared" si="336"/>
        <v>15</v>
      </c>
      <c r="K3595" s="2">
        <f t="shared" si="337"/>
        <v>44462</v>
      </c>
      <c r="L3595" s="9">
        <f t="shared" ref="L3595:L3658" si="338">I3595-H3595+1</f>
        <v>15</v>
      </c>
      <c r="M3595" s="2">
        <f t="shared" ref="M3595:M3658" si="339">(H3595+I3595)/2</f>
        <v>44462</v>
      </c>
      <c r="N3595" s="22">
        <v>44469</v>
      </c>
      <c r="O3595" s="22">
        <v>44474</v>
      </c>
      <c r="P3595" s="22">
        <v>44473.5</v>
      </c>
      <c r="Q3595">
        <f t="shared" ref="Q3595:Q3658" si="340">P3595-M3595</f>
        <v>11.5</v>
      </c>
      <c r="R3595" s="33">
        <f t="shared" ref="R3595:R3658" si="341">Q3595*G3595</f>
        <v>620.54</v>
      </c>
    </row>
    <row r="3596" spans="1:18" x14ac:dyDescent="0.35">
      <c r="A3596" t="s">
        <v>398</v>
      </c>
      <c r="B3596" s="29" t="s">
        <v>313</v>
      </c>
      <c r="C3596" s="22">
        <v>44469</v>
      </c>
      <c r="D3596" s="30" t="s">
        <v>110</v>
      </c>
      <c r="E3596" s="30" t="s">
        <v>111</v>
      </c>
      <c r="F3596" s="29" t="s">
        <v>124</v>
      </c>
      <c r="G3596" s="32">
        <v>39.5</v>
      </c>
      <c r="H3596" s="22">
        <v>44455</v>
      </c>
      <c r="I3596" s="23">
        <v>44469</v>
      </c>
      <c r="J3596">
        <f t="shared" si="336"/>
        <v>15</v>
      </c>
      <c r="K3596" s="2">
        <f t="shared" si="337"/>
        <v>44462</v>
      </c>
      <c r="L3596" s="9">
        <f t="shared" si="338"/>
        <v>15</v>
      </c>
      <c r="M3596" s="2">
        <f t="shared" si="339"/>
        <v>44462</v>
      </c>
      <c r="N3596" s="22">
        <v>44469</v>
      </c>
      <c r="O3596" s="22">
        <v>44474</v>
      </c>
      <c r="P3596" s="22">
        <v>44473.5</v>
      </c>
      <c r="Q3596">
        <f t="shared" si="340"/>
        <v>11.5</v>
      </c>
      <c r="R3596" s="33">
        <f t="shared" si="341"/>
        <v>454.25</v>
      </c>
    </row>
    <row r="3597" spans="1:18" x14ac:dyDescent="0.35">
      <c r="A3597" t="s">
        <v>398</v>
      </c>
      <c r="B3597" s="29" t="s">
        <v>313</v>
      </c>
      <c r="C3597" s="22">
        <v>44469</v>
      </c>
      <c r="D3597" s="30" t="s">
        <v>114</v>
      </c>
      <c r="E3597" s="30" t="s">
        <v>115</v>
      </c>
      <c r="F3597" s="29" t="s">
        <v>125</v>
      </c>
      <c r="G3597" s="32">
        <v>40.6</v>
      </c>
      <c r="H3597" s="22">
        <v>44455</v>
      </c>
      <c r="I3597" s="23">
        <v>44469</v>
      </c>
      <c r="J3597">
        <f t="shared" si="336"/>
        <v>15</v>
      </c>
      <c r="K3597" s="2">
        <f t="shared" si="337"/>
        <v>44462</v>
      </c>
      <c r="L3597" s="9">
        <f t="shared" si="338"/>
        <v>15</v>
      </c>
      <c r="M3597" s="2">
        <f t="shared" si="339"/>
        <v>44462</v>
      </c>
      <c r="N3597" s="22">
        <v>44469</v>
      </c>
      <c r="O3597" s="22">
        <v>44474</v>
      </c>
      <c r="P3597" s="22">
        <v>44473.5</v>
      </c>
      <c r="Q3597">
        <f t="shared" si="340"/>
        <v>11.5</v>
      </c>
      <c r="R3597" s="33">
        <f t="shared" si="341"/>
        <v>466.90000000000003</v>
      </c>
    </row>
    <row r="3598" spans="1:18" x14ac:dyDescent="0.35">
      <c r="A3598" t="s">
        <v>398</v>
      </c>
      <c r="B3598" s="29" t="s">
        <v>313</v>
      </c>
      <c r="C3598" s="22">
        <v>44469</v>
      </c>
      <c r="D3598" s="30" t="s">
        <v>110</v>
      </c>
      <c r="E3598" s="30" t="s">
        <v>111</v>
      </c>
      <c r="F3598" s="29" t="s">
        <v>125</v>
      </c>
      <c r="G3598" s="32">
        <v>117.89</v>
      </c>
      <c r="H3598" s="22">
        <v>44455</v>
      </c>
      <c r="I3598" s="23">
        <v>44469</v>
      </c>
      <c r="J3598">
        <f t="shared" si="336"/>
        <v>15</v>
      </c>
      <c r="K3598" s="2">
        <f t="shared" si="337"/>
        <v>44462</v>
      </c>
      <c r="L3598" s="9">
        <f t="shared" si="338"/>
        <v>15</v>
      </c>
      <c r="M3598" s="2">
        <f t="shared" si="339"/>
        <v>44462</v>
      </c>
      <c r="N3598" s="22">
        <v>44469</v>
      </c>
      <c r="O3598" s="22">
        <v>44474</v>
      </c>
      <c r="P3598" s="22">
        <v>44473.5</v>
      </c>
      <c r="Q3598">
        <f t="shared" si="340"/>
        <v>11.5</v>
      </c>
      <c r="R3598" s="33">
        <f t="shared" si="341"/>
        <v>1355.7349999999999</v>
      </c>
    </row>
    <row r="3599" spans="1:18" x14ac:dyDescent="0.35">
      <c r="A3599" t="s">
        <v>398</v>
      </c>
      <c r="B3599" s="29" t="s">
        <v>313</v>
      </c>
      <c r="C3599" s="22">
        <v>44469</v>
      </c>
      <c r="D3599" s="30" t="s">
        <v>107</v>
      </c>
      <c r="E3599" s="30" t="s">
        <v>108</v>
      </c>
      <c r="F3599" s="29" t="s">
        <v>126</v>
      </c>
      <c r="G3599" s="32">
        <v>1124.23</v>
      </c>
      <c r="H3599" s="22">
        <v>44455</v>
      </c>
      <c r="I3599" s="23">
        <v>44469</v>
      </c>
      <c r="J3599">
        <f t="shared" si="336"/>
        <v>15</v>
      </c>
      <c r="K3599" s="2">
        <f t="shared" si="337"/>
        <v>44462</v>
      </c>
      <c r="L3599" s="9">
        <f t="shared" si="338"/>
        <v>15</v>
      </c>
      <c r="M3599" s="2">
        <f t="shared" si="339"/>
        <v>44462</v>
      </c>
      <c r="N3599" s="22">
        <v>44469</v>
      </c>
      <c r="O3599" s="22">
        <v>44474</v>
      </c>
      <c r="P3599" s="22">
        <v>44473.5</v>
      </c>
      <c r="Q3599">
        <f t="shared" si="340"/>
        <v>11.5</v>
      </c>
      <c r="R3599" s="33">
        <f t="shared" si="341"/>
        <v>12928.645</v>
      </c>
    </row>
    <row r="3600" spans="1:18" x14ac:dyDescent="0.35">
      <c r="A3600" t="s">
        <v>398</v>
      </c>
      <c r="B3600" s="29" t="s">
        <v>313</v>
      </c>
      <c r="C3600" s="22">
        <v>44469</v>
      </c>
      <c r="D3600" s="30" t="s">
        <v>99</v>
      </c>
      <c r="E3600" s="30" t="s">
        <v>100</v>
      </c>
      <c r="F3600" s="29" t="s">
        <v>126</v>
      </c>
      <c r="G3600" s="32">
        <v>793.04</v>
      </c>
      <c r="H3600" s="22">
        <v>44455</v>
      </c>
      <c r="I3600" s="23">
        <v>44469</v>
      </c>
      <c r="J3600">
        <f t="shared" si="336"/>
        <v>15</v>
      </c>
      <c r="K3600" s="2">
        <f t="shared" si="337"/>
        <v>44462</v>
      </c>
      <c r="L3600" s="9">
        <f t="shared" si="338"/>
        <v>15</v>
      </c>
      <c r="M3600" s="2">
        <f t="shared" si="339"/>
        <v>44462</v>
      </c>
      <c r="N3600" s="22">
        <v>44469</v>
      </c>
      <c r="O3600" s="22">
        <v>44474</v>
      </c>
      <c r="P3600" s="22">
        <v>44473.5</v>
      </c>
      <c r="Q3600">
        <f t="shared" si="340"/>
        <v>11.5</v>
      </c>
      <c r="R3600" s="33">
        <f t="shared" si="341"/>
        <v>9119.9599999999991</v>
      </c>
    </row>
    <row r="3601" spans="1:18" x14ac:dyDescent="0.35">
      <c r="A3601" t="s">
        <v>398</v>
      </c>
      <c r="B3601" s="29" t="s">
        <v>313</v>
      </c>
      <c r="C3601" s="22">
        <v>44469</v>
      </c>
      <c r="D3601" s="30" t="s">
        <v>114</v>
      </c>
      <c r="E3601" s="30" t="s">
        <v>115</v>
      </c>
      <c r="F3601" s="29" t="s">
        <v>127</v>
      </c>
      <c r="G3601" s="32">
        <v>73.31</v>
      </c>
      <c r="H3601" s="22">
        <v>44455</v>
      </c>
      <c r="I3601" s="23">
        <v>44469</v>
      </c>
      <c r="J3601">
        <f t="shared" si="336"/>
        <v>15</v>
      </c>
      <c r="K3601" s="2">
        <f t="shared" si="337"/>
        <v>44462</v>
      </c>
      <c r="L3601" s="9">
        <f t="shared" si="338"/>
        <v>15</v>
      </c>
      <c r="M3601" s="2">
        <f t="shared" si="339"/>
        <v>44462</v>
      </c>
      <c r="N3601" s="22">
        <v>44469</v>
      </c>
      <c r="O3601" s="22">
        <v>44474</v>
      </c>
      <c r="P3601" s="22">
        <v>44473.5</v>
      </c>
      <c r="Q3601">
        <f t="shared" si="340"/>
        <v>11.5</v>
      </c>
      <c r="R3601" s="33">
        <f t="shared" si="341"/>
        <v>843.06500000000005</v>
      </c>
    </row>
    <row r="3602" spans="1:18" x14ac:dyDescent="0.35">
      <c r="A3602" t="s">
        <v>398</v>
      </c>
      <c r="B3602" s="29" t="s">
        <v>313</v>
      </c>
      <c r="C3602" s="22">
        <v>44469</v>
      </c>
      <c r="D3602" s="30" t="s">
        <v>110</v>
      </c>
      <c r="E3602" s="30" t="s">
        <v>111</v>
      </c>
      <c r="F3602" s="29" t="s">
        <v>127</v>
      </c>
      <c r="G3602" s="32">
        <v>63.74</v>
      </c>
      <c r="H3602" s="22">
        <v>44455</v>
      </c>
      <c r="I3602" s="23">
        <v>44469</v>
      </c>
      <c r="J3602">
        <f t="shared" si="336"/>
        <v>15</v>
      </c>
      <c r="K3602" s="2">
        <f t="shared" si="337"/>
        <v>44462</v>
      </c>
      <c r="L3602" s="9">
        <f t="shared" si="338"/>
        <v>15</v>
      </c>
      <c r="M3602" s="2">
        <f t="shared" si="339"/>
        <v>44462</v>
      </c>
      <c r="N3602" s="22">
        <v>44469</v>
      </c>
      <c r="O3602" s="22">
        <v>44474</v>
      </c>
      <c r="P3602" s="22">
        <v>44473.5</v>
      </c>
      <c r="Q3602">
        <f t="shared" si="340"/>
        <v>11.5</v>
      </c>
      <c r="R3602" s="33">
        <f t="shared" si="341"/>
        <v>733.01</v>
      </c>
    </row>
    <row r="3603" spans="1:18" x14ac:dyDescent="0.35">
      <c r="A3603" t="s">
        <v>398</v>
      </c>
      <c r="B3603" s="29" t="s">
        <v>313</v>
      </c>
      <c r="C3603" s="22">
        <v>44469</v>
      </c>
      <c r="D3603" s="30" t="s">
        <v>110</v>
      </c>
      <c r="E3603" s="30" t="s">
        <v>111</v>
      </c>
      <c r="F3603" s="29" t="s">
        <v>129</v>
      </c>
      <c r="G3603" s="32">
        <v>321.09000000000003</v>
      </c>
      <c r="H3603" s="22">
        <v>44455</v>
      </c>
      <c r="I3603" s="23">
        <v>44469</v>
      </c>
      <c r="J3603">
        <f t="shared" si="336"/>
        <v>15</v>
      </c>
      <c r="K3603" s="2">
        <f t="shared" si="337"/>
        <v>44462</v>
      </c>
      <c r="L3603" s="9">
        <f t="shared" si="338"/>
        <v>15</v>
      </c>
      <c r="M3603" s="2">
        <f t="shared" si="339"/>
        <v>44462</v>
      </c>
      <c r="N3603" s="22">
        <v>44469</v>
      </c>
      <c r="O3603" s="22">
        <v>44474</v>
      </c>
      <c r="P3603" s="22">
        <v>44473.5</v>
      </c>
      <c r="Q3603">
        <f t="shared" si="340"/>
        <v>11.5</v>
      </c>
      <c r="R3603" s="33">
        <f t="shared" si="341"/>
        <v>3692.5350000000003</v>
      </c>
    </row>
    <row r="3604" spans="1:18" x14ac:dyDescent="0.35">
      <c r="A3604" t="s">
        <v>398</v>
      </c>
      <c r="B3604" s="29" t="s">
        <v>313</v>
      </c>
      <c r="C3604" s="22">
        <v>44469</v>
      </c>
      <c r="D3604" s="30" t="s">
        <v>114</v>
      </c>
      <c r="E3604" s="30" t="s">
        <v>115</v>
      </c>
      <c r="F3604" s="29" t="s">
        <v>130</v>
      </c>
      <c r="G3604" s="32">
        <v>23.91</v>
      </c>
      <c r="H3604" s="22">
        <v>44455</v>
      </c>
      <c r="I3604" s="23">
        <v>44469</v>
      </c>
      <c r="J3604">
        <f t="shared" si="336"/>
        <v>15</v>
      </c>
      <c r="K3604" s="2">
        <f t="shared" si="337"/>
        <v>44462</v>
      </c>
      <c r="L3604" s="9">
        <f t="shared" si="338"/>
        <v>15</v>
      </c>
      <c r="M3604" s="2">
        <f t="shared" si="339"/>
        <v>44462</v>
      </c>
      <c r="N3604" s="22">
        <v>44469</v>
      </c>
      <c r="O3604" s="22">
        <v>44474</v>
      </c>
      <c r="P3604" s="22">
        <v>44473.5</v>
      </c>
      <c r="Q3604">
        <f t="shared" si="340"/>
        <v>11.5</v>
      </c>
      <c r="R3604" s="33">
        <f t="shared" si="341"/>
        <v>274.96499999999997</v>
      </c>
    </row>
    <row r="3605" spans="1:18" x14ac:dyDescent="0.35">
      <c r="A3605" t="s">
        <v>398</v>
      </c>
      <c r="B3605" s="29" t="s">
        <v>313</v>
      </c>
      <c r="C3605" s="22">
        <v>44469</v>
      </c>
      <c r="D3605" s="30" t="s">
        <v>110</v>
      </c>
      <c r="E3605" s="30" t="s">
        <v>111</v>
      </c>
      <c r="F3605" s="29" t="s">
        <v>130</v>
      </c>
      <c r="G3605" s="32">
        <v>89.509999999999991</v>
      </c>
      <c r="H3605" s="22">
        <v>44455</v>
      </c>
      <c r="I3605" s="23">
        <v>44469</v>
      </c>
      <c r="J3605">
        <f t="shared" si="336"/>
        <v>15</v>
      </c>
      <c r="K3605" s="2">
        <f t="shared" si="337"/>
        <v>44462</v>
      </c>
      <c r="L3605" s="9">
        <f t="shared" si="338"/>
        <v>15</v>
      </c>
      <c r="M3605" s="2">
        <f t="shared" si="339"/>
        <v>44462</v>
      </c>
      <c r="N3605" s="22">
        <v>44469</v>
      </c>
      <c r="O3605" s="22">
        <v>44474</v>
      </c>
      <c r="P3605" s="22">
        <v>44473.5</v>
      </c>
      <c r="Q3605">
        <f t="shared" si="340"/>
        <v>11.5</v>
      </c>
      <c r="R3605" s="33">
        <f t="shared" si="341"/>
        <v>1029.3649999999998</v>
      </c>
    </row>
    <row r="3606" spans="1:18" x14ac:dyDescent="0.35">
      <c r="A3606" t="s">
        <v>398</v>
      </c>
      <c r="B3606" s="29" t="s">
        <v>313</v>
      </c>
      <c r="C3606" s="22">
        <v>44469</v>
      </c>
      <c r="D3606" s="30" t="s">
        <v>107</v>
      </c>
      <c r="E3606" s="30" t="s">
        <v>108</v>
      </c>
      <c r="F3606" s="29" t="s">
        <v>318</v>
      </c>
      <c r="G3606" s="32">
        <v>18.510000000000002</v>
      </c>
      <c r="H3606" s="22">
        <v>44455</v>
      </c>
      <c r="I3606" s="23">
        <v>44469</v>
      </c>
      <c r="J3606">
        <f t="shared" si="336"/>
        <v>15</v>
      </c>
      <c r="K3606" s="2">
        <f t="shared" si="337"/>
        <v>44462</v>
      </c>
      <c r="L3606" s="9">
        <f t="shared" si="338"/>
        <v>15</v>
      </c>
      <c r="M3606" s="2">
        <f t="shared" si="339"/>
        <v>44462</v>
      </c>
      <c r="N3606" s="22">
        <v>44469</v>
      </c>
      <c r="O3606" s="22">
        <v>44474</v>
      </c>
      <c r="P3606" s="22">
        <v>44473.5</v>
      </c>
      <c r="Q3606">
        <f t="shared" si="340"/>
        <v>11.5</v>
      </c>
      <c r="R3606" s="33">
        <f t="shared" si="341"/>
        <v>212.86500000000001</v>
      </c>
    </row>
    <row r="3607" spans="1:18" x14ac:dyDescent="0.35">
      <c r="A3607" t="s">
        <v>398</v>
      </c>
      <c r="B3607" s="29" t="s">
        <v>313</v>
      </c>
      <c r="C3607" s="22">
        <v>44469</v>
      </c>
      <c r="D3607" s="30" t="s">
        <v>99</v>
      </c>
      <c r="E3607" s="30" t="s">
        <v>100</v>
      </c>
      <c r="F3607" s="29" t="s">
        <v>318</v>
      </c>
      <c r="G3607" s="32">
        <v>1282.81</v>
      </c>
      <c r="H3607" s="22">
        <v>44455</v>
      </c>
      <c r="I3607" s="23">
        <v>44469</v>
      </c>
      <c r="J3607">
        <f t="shared" si="336"/>
        <v>15</v>
      </c>
      <c r="K3607" s="2">
        <f t="shared" si="337"/>
        <v>44462</v>
      </c>
      <c r="L3607" s="9">
        <f t="shared" si="338"/>
        <v>15</v>
      </c>
      <c r="M3607" s="2">
        <f t="shared" si="339"/>
        <v>44462</v>
      </c>
      <c r="N3607" s="22">
        <v>44469</v>
      </c>
      <c r="O3607" s="22">
        <v>44474</v>
      </c>
      <c r="P3607" s="22">
        <v>44473.5</v>
      </c>
      <c r="Q3607">
        <f t="shared" si="340"/>
        <v>11.5</v>
      </c>
      <c r="R3607" s="33">
        <f t="shared" si="341"/>
        <v>14752.314999999999</v>
      </c>
    </row>
    <row r="3608" spans="1:18" x14ac:dyDescent="0.35">
      <c r="A3608" t="s">
        <v>398</v>
      </c>
      <c r="B3608" s="29" t="s">
        <v>313</v>
      </c>
      <c r="C3608" s="22">
        <v>44469</v>
      </c>
      <c r="D3608" s="30" t="s">
        <v>114</v>
      </c>
      <c r="E3608" s="30" t="s">
        <v>115</v>
      </c>
      <c r="F3608" s="29" t="s">
        <v>383</v>
      </c>
      <c r="G3608" s="32">
        <v>369.48</v>
      </c>
      <c r="H3608" s="22">
        <v>44455</v>
      </c>
      <c r="I3608" s="23">
        <v>44469</v>
      </c>
      <c r="J3608">
        <f t="shared" si="336"/>
        <v>15</v>
      </c>
      <c r="K3608" s="2">
        <f t="shared" si="337"/>
        <v>44462</v>
      </c>
      <c r="L3608" s="9">
        <f t="shared" si="338"/>
        <v>15</v>
      </c>
      <c r="M3608" s="2">
        <f t="shared" si="339"/>
        <v>44462</v>
      </c>
      <c r="N3608" s="22">
        <v>44469</v>
      </c>
      <c r="O3608" s="22">
        <v>44474</v>
      </c>
      <c r="P3608" s="22">
        <v>44473.5</v>
      </c>
      <c r="Q3608">
        <f t="shared" si="340"/>
        <v>11.5</v>
      </c>
      <c r="R3608" s="33">
        <f t="shared" si="341"/>
        <v>4249.0200000000004</v>
      </c>
    </row>
    <row r="3609" spans="1:18" x14ac:dyDescent="0.35">
      <c r="A3609" t="s">
        <v>398</v>
      </c>
      <c r="B3609" s="29" t="s">
        <v>313</v>
      </c>
      <c r="C3609" s="22">
        <v>44469</v>
      </c>
      <c r="D3609" s="30" t="s">
        <v>391</v>
      </c>
      <c r="E3609" s="30" t="s">
        <v>392</v>
      </c>
      <c r="F3609" s="29" t="s">
        <v>393</v>
      </c>
      <c r="G3609" s="32">
        <v>35.769999999999996</v>
      </c>
      <c r="H3609" s="22">
        <v>44455</v>
      </c>
      <c r="I3609" s="23">
        <v>44469</v>
      </c>
      <c r="J3609">
        <f t="shared" si="336"/>
        <v>15</v>
      </c>
      <c r="K3609" s="2">
        <f t="shared" si="337"/>
        <v>44462</v>
      </c>
      <c r="L3609" s="9">
        <f t="shared" si="338"/>
        <v>15</v>
      </c>
      <c r="M3609" s="2">
        <f t="shared" si="339"/>
        <v>44462</v>
      </c>
      <c r="N3609" s="22">
        <v>44469</v>
      </c>
      <c r="O3609" s="22">
        <v>44474</v>
      </c>
      <c r="P3609" s="22">
        <v>44473.5</v>
      </c>
      <c r="Q3609">
        <f t="shared" si="340"/>
        <v>11.5</v>
      </c>
      <c r="R3609" s="33">
        <f t="shared" si="341"/>
        <v>411.35499999999996</v>
      </c>
    </row>
    <row r="3610" spans="1:18" x14ac:dyDescent="0.35">
      <c r="A3610" t="s">
        <v>398</v>
      </c>
      <c r="B3610" s="29" t="s">
        <v>313</v>
      </c>
      <c r="C3610" s="22">
        <v>44469</v>
      </c>
      <c r="D3610" s="30" t="s">
        <v>114</v>
      </c>
      <c r="E3610" s="30" t="s">
        <v>115</v>
      </c>
      <c r="F3610" s="29" t="s">
        <v>132</v>
      </c>
      <c r="G3610" s="32">
        <v>125.15</v>
      </c>
      <c r="H3610" s="22">
        <v>44455</v>
      </c>
      <c r="I3610" s="23">
        <v>44469</v>
      </c>
      <c r="J3610">
        <f t="shared" si="336"/>
        <v>15</v>
      </c>
      <c r="K3610" s="2">
        <f t="shared" si="337"/>
        <v>44462</v>
      </c>
      <c r="L3610" s="9">
        <f t="shared" si="338"/>
        <v>15</v>
      </c>
      <c r="M3610" s="2">
        <f t="shared" si="339"/>
        <v>44462</v>
      </c>
      <c r="N3610" s="22">
        <v>44469</v>
      </c>
      <c r="O3610" s="22">
        <v>44474</v>
      </c>
      <c r="P3610" s="22">
        <v>44473.5</v>
      </c>
      <c r="Q3610">
        <f t="shared" si="340"/>
        <v>11.5</v>
      </c>
      <c r="R3610" s="33">
        <f t="shared" si="341"/>
        <v>1439.2250000000001</v>
      </c>
    </row>
    <row r="3611" spans="1:18" x14ac:dyDescent="0.35">
      <c r="A3611" t="s">
        <v>398</v>
      </c>
      <c r="B3611" s="29" t="s">
        <v>313</v>
      </c>
      <c r="C3611" s="22">
        <v>44469</v>
      </c>
      <c r="D3611" s="30" t="s">
        <v>99</v>
      </c>
      <c r="E3611" s="30" t="s">
        <v>100</v>
      </c>
      <c r="F3611" s="29" t="s">
        <v>316</v>
      </c>
      <c r="G3611" s="32">
        <v>722.39</v>
      </c>
      <c r="H3611" s="22">
        <v>44455</v>
      </c>
      <c r="I3611" s="23">
        <v>44469</v>
      </c>
      <c r="J3611">
        <f t="shared" si="336"/>
        <v>15</v>
      </c>
      <c r="K3611" s="2">
        <f t="shared" si="337"/>
        <v>44462</v>
      </c>
      <c r="L3611" s="9">
        <f t="shared" si="338"/>
        <v>15</v>
      </c>
      <c r="M3611" s="2">
        <f t="shared" si="339"/>
        <v>44462</v>
      </c>
      <c r="N3611" s="22">
        <v>44469</v>
      </c>
      <c r="O3611" s="22">
        <v>44474</v>
      </c>
      <c r="P3611" s="22">
        <v>44473.5</v>
      </c>
      <c r="Q3611">
        <f t="shared" si="340"/>
        <v>11.5</v>
      </c>
      <c r="R3611" s="33">
        <f t="shared" si="341"/>
        <v>8307.4850000000006</v>
      </c>
    </row>
    <row r="3612" spans="1:18" x14ac:dyDescent="0.35">
      <c r="A3612" t="s">
        <v>398</v>
      </c>
      <c r="B3612" s="29" t="s">
        <v>313</v>
      </c>
      <c r="C3612" s="22">
        <v>44469</v>
      </c>
      <c r="D3612" s="30" t="s">
        <v>114</v>
      </c>
      <c r="E3612" s="30" t="s">
        <v>115</v>
      </c>
      <c r="F3612" s="29" t="s">
        <v>133</v>
      </c>
      <c r="G3612" s="32">
        <v>12.37</v>
      </c>
      <c r="H3612" s="22">
        <v>44455</v>
      </c>
      <c r="I3612" s="23">
        <v>44469</v>
      </c>
      <c r="J3612">
        <f t="shared" si="336"/>
        <v>15</v>
      </c>
      <c r="K3612" s="2">
        <f t="shared" si="337"/>
        <v>44462</v>
      </c>
      <c r="L3612" s="9">
        <f t="shared" si="338"/>
        <v>15</v>
      </c>
      <c r="M3612" s="2">
        <f t="shared" si="339"/>
        <v>44462</v>
      </c>
      <c r="N3612" s="22">
        <v>44469</v>
      </c>
      <c r="O3612" s="22">
        <v>44474</v>
      </c>
      <c r="P3612" s="22">
        <v>44473.5</v>
      </c>
      <c r="Q3612">
        <f t="shared" si="340"/>
        <v>11.5</v>
      </c>
      <c r="R3612" s="33">
        <f t="shared" si="341"/>
        <v>142.255</v>
      </c>
    </row>
    <row r="3613" spans="1:18" x14ac:dyDescent="0.35">
      <c r="A3613" t="s">
        <v>398</v>
      </c>
      <c r="B3613" s="29" t="s">
        <v>313</v>
      </c>
      <c r="C3613" s="22">
        <v>44469</v>
      </c>
      <c r="D3613" s="30" t="s">
        <v>110</v>
      </c>
      <c r="E3613" s="30" t="s">
        <v>111</v>
      </c>
      <c r="F3613" s="29" t="s">
        <v>134</v>
      </c>
      <c r="G3613" s="32">
        <v>120.86</v>
      </c>
      <c r="H3613" s="22">
        <v>44455</v>
      </c>
      <c r="I3613" s="23">
        <v>44469</v>
      </c>
      <c r="J3613">
        <f t="shared" si="336"/>
        <v>15</v>
      </c>
      <c r="K3613" s="2">
        <f t="shared" si="337"/>
        <v>44462</v>
      </c>
      <c r="L3613" s="9">
        <f t="shared" si="338"/>
        <v>15</v>
      </c>
      <c r="M3613" s="2">
        <f t="shared" si="339"/>
        <v>44462</v>
      </c>
      <c r="N3613" s="22">
        <v>44469</v>
      </c>
      <c r="O3613" s="22">
        <v>44474</v>
      </c>
      <c r="P3613" s="22">
        <v>44473.5</v>
      </c>
      <c r="Q3613">
        <f t="shared" si="340"/>
        <v>11.5</v>
      </c>
      <c r="R3613" s="33">
        <f t="shared" si="341"/>
        <v>1389.89</v>
      </c>
    </row>
    <row r="3614" spans="1:18" x14ac:dyDescent="0.35">
      <c r="A3614" t="s">
        <v>398</v>
      </c>
      <c r="B3614" s="29" t="s">
        <v>313</v>
      </c>
      <c r="C3614" s="22">
        <v>44469</v>
      </c>
      <c r="D3614" s="30" t="s">
        <v>114</v>
      </c>
      <c r="E3614" s="30" t="s">
        <v>115</v>
      </c>
      <c r="F3614" s="29" t="s">
        <v>136</v>
      </c>
      <c r="G3614" s="32">
        <v>106.26</v>
      </c>
      <c r="H3614" s="22">
        <v>44455</v>
      </c>
      <c r="I3614" s="23">
        <v>44469</v>
      </c>
      <c r="J3614">
        <f t="shared" si="336"/>
        <v>15</v>
      </c>
      <c r="K3614" s="2">
        <f t="shared" si="337"/>
        <v>44462</v>
      </c>
      <c r="L3614" s="9">
        <f t="shared" si="338"/>
        <v>15</v>
      </c>
      <c r="M3614" s="2">
        <f t="shared" si="339"/>
        <v>44462</v>
      </c>
      <c r="N3614" s="22">
        <v>44469</v>
      </c>
      <c r="O3614" s="22">
        <v>44474</v>
      </c>
      <c r="P3614" s="22">
        <v>44473.5</v>
      </c>
      <c r="Q3614">
        <f t="shared" si="340"/>
        <v>11.5</v>
      </c>
      <c r="R3614" s="33">
        <f t="shared" si="341"/>
        <v>1221.99</v>
      </c>
    </row>
    <row r="3615" spans="1:18" x14ac:dyDescent="0.35">
      <c r="A3615" t="s">
        <v>398</v>
      </c>
      <c r="B3615" s="29" t="s">
        <v>313</v>
      </c>
      <c r="C3615" s="22">
        <v>44469</v>
      </c>
      <c r="D3615" s="30" t="s">
        <v>110</v>
      </c>
      <c r="E3615" s="30" t="s">
        <v>111</v>
      </c>
      <c r="F3615" s="29" t="s">
        <v>136</v>
      </c>
      <c r="G3615" s="32">
        <v>117.28</v>
      </c>
      <c r="H3615" s="22">
        <v>44455</v>
      </c>
      <c r="I3615" s="23">
        <v>44469</v>
      </c>
      <c r="J3615">
        <f t="shared" si="336"/>
        <v>15</v>
      </c>
      <c r="K3615" s="2">
        <f t="shared" si="337"/>
        <v>44462</v>
      </c>
      <c r="L3615" s="9">
        <f t="shared" si="338"/>
        <v>15</v>
      </c>
      <c r="M3615" s="2">
        <f t="shared" si="339"/>
        <v>44462</v>
      </c>
      <c r="N3615" s="22">
        <v>44469</v>
      </c>
      <c r="O3615" s="22">
        <v>44474</v>
      </c>
      <c r="P3615" s="22">
        <v>44473.5</v>
      </c>
      <c r="Q3615">
        <f t="shared" si="340"/>
        <v>11.5</v>
      </c>
      <c r="R3615" s="33">
        <f t="shared" si="341"/>
        <v>1348.72</v>
      </c>
    </row>
    <row r="3616" spans="1:18" x14ac:dyDescent="0.35">
      <c r="A3616" t="s">
        <v>398</v>
      </c>
      <c r="B3616" s="29" t="s">
        <v>313</v>
      </c>
      <c r="C3616" s="22">
        <v>44469</v>
      </c>
      <c r="D3616" s="30" t="s">
        <v>110</v>
      </c>
      <c r="E3616" s="30" t="s">
        <v>111</v>
      </c>
      <c r="F3616" s="29" t="s">
        <v>137</v>
      </c>
      <c r="G3616" s="32">
        <v>514.95000000000005</v>
      </c>
      <c r="H3616" s="22">
        <v>44455</v>
      </c>
      <c r="I3616" s="23">
        <v>44469</v>
      </c>
      <c r="J3616">
        <f t="shared" si="336"/>
        <v>15</v>
      </c>
      <c r="K3616" s="2">
        <f t="shared" si="337"/>
        <v>44462</v>
      </c>
      <c r="L3616" s="9">
        <f t="shared" si="338"/>
        <v>15</v>
      </c>
      <c r="M3616" s="2">
        <f t="shared" si="339"/>
        <v>44462</v>
      </c>
      <c r="N3616" s="22">
        <v>44469</v>
      </c>
      <c r="O3616" s="22">
        <v>44474</v>
      </c>
      <c r="P3616" s="22">
        <v>44473.5</v>
      </c>
      <c r="Q3616">
        <f t="shared" si="340"/>
        <v>11.5</v>
      </c>
      <c r="R3616" s="33">
        <f t="shared" si="341"/>
        <v>5921.9250000000002</v>
      </c>
    </row>
    <row r="3617" spans="1:18" x14ac:dyDescent="0.35">
      <c r="A3617" t="s">
        <v>398</v>
      </c>
      <c r="B3617" s="29" t="s">
        <v>313</v>
      </c>
      <c r="C3617" s="22">
        <v>44469</v>
      </c>
      <c r="D3617" s="30" t="s">
        <v>107</v>
      </c>
      <c r="E3617" s="30" t="s">
        <v>108</v>
      </c>
      <c r="F3617" s="29" t="s">
        <v>138</v>
      </c>
      <c r="G3617" s="32">
        <v>7244.3899999999994</v>
      </c>
      <c r="H3617" s="22">
        <v>44455</v>
      </c>
      <c r="I3617" s="23">
        <v>44469</v>
      </c>
      <c r="J3617">
        <f t="shared" si="336"/>
        <v>15</v>
      </c>
      <c r="K3617" s="2">
        <f t="shared" si="337"/>
        <v>44462</v>
      </c>
      <c r="L3617" s="9">
        <f t="shared" si="338"/>
        <v>15</v>
      </c>
      <c r="M3617" s="2">
        <f t="shared" si="339"/>
        <v>44462</v>
      </c>
      <c r="N3617" s="22">
        <v>44469</v>
      </c>
      <c r="O3617" s="22">
        <v>44474</v>
      </c>
      <c r="P3617" s="22">
        <v>44473.5</v>
      </c>
      <c r="Q3617">
        <f t="shared" si="340"/>
        <v>11.5</v>
      </c>
      <c r="R3617" s="33">
        <f t="shared" si="341"/>
        <v>83310.484999999986</v>
      </c>
    </row>
    <row r="3618" spans="1:18" x14ac:dyDescent="0.35">
      <c r="A3618" t="s">
        <v>398</v>
      </c>
      <c r="B3618" s="29" t="s">
        <v>313</v>
      </c>
      <c r="C3618" s="22">
        <v>44469</v>
      </c>
      <c r="D3618" s="30" t="s">
        <v>99</v>
      </c>
      <c r="E3618" s="30" t="s">
        <v>100</v>
      </c>
      <c r="F3618" s="29" t="s">
        <v>138</v>
      </c>
      <c r="G3618" s="32">
        <v>490.8</v>
      </c>
      <c r="H3618" s="22">
        <v>44455</v>
      </c>
      <c r="I3618" s="23">
        <v>44469</v>
      </c>
      <c r="J3618">
        <f t="shared" si="336"/>
        <v>15</v>
      </c>
      <c r="K3618" s="2">
        <f t="shared" si="337"/>
        <v>44462</v>
      </c>
      <c r="L3618" s="9">
        <f t="shared" si="338"/>
        <v>15</v>
      </c>
      <c r="M3618" s="2">
        <f t="shared" si="339"/>
        <v>44462</v>
      </c>
      <c r="N3618" s="22">
        <v>44469</v>
      </c>
      <c r="O3618" s="22">
        <v>44474</v>
      </c>
      <c r="P3618" s="22">
        <v>44473.5</v>
      </c>
      <c r="Q3618">
        <f t="shared" si="340"/>
        <v>11.5</v>
      </c>
      <c r="R3618" s="33">
        <f t="shared" si="341"/>
        <v>5644.2</v>
      </c>
    </row>
    <row r="3619" spans="1:18" x14ac:dyDescent="0.35">
      <c r="A3619" t="s">
        <v>398</v>
      </c>
      <c r="B3619" s="29" t="s">
        <v>313</v>
      </c>
      <c r="C3619" s="22">
        <v>44469</v>
      </c>
      <c r="D3619" s="30" t="s">
        <v>114</v>
      </c>
      <c r="E3619" s="30" t="s">
        <v>115</v>
      </c>
      <c r="F3619" s="29" t="s">
        <v>317</v>
      </c>
      <c r="G3619" s="32">
        <v>27.26</v>
      </c>
      <c r="H3619" s="22">
        <v>44455</v>
      </c>
      <c r="I3619" s="23">
        <v>44469</v>
      </c>
      <c r="J3619">
        <f t="shared" si="336"/>
        <v>15</v>
      </c>
      <c r="K3619" s="2">
        <f t="shared" si="337"/>
        <v>44462</v>
      </c>
      <c r="L3619" s="9">
        <f t="shared" si="338"/>
        <v>15</v>
      </c>
      <c r="M3619" s="2">
        <f t="shared" si="339"/>
        <v>44462</v>
      </c>
      <c r="N3619" s="22">
        <v>44469</v>
      </c>
      <c r="O3619" s="22">
        <v>44474</v>
      </c>
      <c r="P3619" s="22">
        <v>44473.5</v>
      </c>
      <c r="Q3619">
        <f t="shared" si="340"/>
        <v>11.5</v>
      </c>
      <c r="R3619" s="33">
        <f t="shared" si="341"/>
        <v>313.49</v>
      </c>
    </row>
    <row r="3620" spans="1:18" x14ac:dyDescent="0.35">
      <c r="A3620" t="s">
        <v>398</v>
      </c>
      <c r="B3620" s="29" t="s">
        <v>313</v>
      </c>
      <c r="C3620" s="22">
        <v>44469</v>
      </c>
      <c r="D3620" s="30" t="s">
        <v>114</v>
      </c>
      <c r="E3620" s="30" t="s">
        <v>115</v>
      </c>
      <c r="F3620" s="29" t="s">
        <v>141</v>
      </c>
      <c r="G3620" s="32">
        <v>257.32</v>
      </c>
      <c r="H3620" s="22">
        <v>44455</v>
      </c>
      <c r="I3620" s="23">
        <v>44469</v>
      </c>
      <c r="J3620">
        <f t="shared" si="336"/>
        <v>15</v>
      </c>
      <c r="K3620" s="2">
        <f t="shared" si="337"/>
        <v>44462</v>
      </c>
      <c r="L3620" s="9">
        <f t="shared" si="338"/>
        <v>15</v>
      </c>
      <c r="M3620" s="2">
        <f t="shared" si="339"/>
        <v>44462</v>
      </c>
      <c r="N3620" s="22">
        <v>44469</v>
      </c>
      <c r="O3620" s="22">
        <v>44474</v>
      </c>
      <c r="P3620" s="22">
        <v>44473.5</v>
      </c>
      <c r="Q3620">
        <f t="shared" si="340"/>
        <v>11.5</v>
      </c>
      <c r="R3620" s="33">
        <f t="shared" si="341"/>
        <v>2959.18</v>
      </c>
    </row>
    <row r="3621" spans="1:18" x14ac:dyDescent="0.35">
      <c r="A3621" t="s">
        <v>398</v>
      </c>
      <c r="B3621" s="29" t="s">
        <v>313</v>
      </c>
      <c r="C3621" s="22">
        <v>44469</v>
      </c>
      <c r="D3621" s="30" t="s">
        <v>110</v>
      </c>
      <c r="E3621" s="30" t="s">
        <v>111</v>
      </c>
      <c r="F3621" s="29" t="s">
        <v>141</v>
      </c>
      <c r="G3621" s="32">
        <v>30.44</v>
      </c>
      <c r="H3621" s="22">
        <v>44455</v>
      </c>
      <c r="I3621" s="23">
        <v>44469</v>
      </c>
      <c r="J3621">
        <f t="shared" si="336"/>
        <v>15</v>
      </c>
      <c r="K3621" s="2">
        <f t="shared" si="337"/>
        <v>44462</v>
      </c>
      <c r="L3621" s="9">
        <f t="shared" si="338"/>
        <v>15</v>
      </c>
      <c r="M3621" s="2">
        <f t="shared" si="339"/>
        <v>44462</v>
      </c>
      <c r="N3621" s="22">
        <v>44469</v>
      </c>
      <c r="O3621" s="22">
        <v>44474</v>
      </c>
      <c r="P3621" s="22">
        <v>44473.5</v>
      </c>
      <c r="Q3621">
        <f t="shared" si="340"/>
        <v>11.5</v>
      </c>
      <c r="R3621" s="33">
        <f t="shared" si="341"/>
        <v>350.06</v>
      </c>
    </row>
    <row r="3622" spans="1:18" x14ac:dyDescent="0.35">
      <c r="A3622" t="s">
        <v>398</v>
      </c>
      <c r="B3622" s="29" t="s">
        <v>313</v>
      </c>
      <c r="C3622" s="22">
        <v>44469</v>
      </c>
      <c r="D3622" s="30" t="s">
        <v>99</v>
      </c>
      <c r="E3622" s="30" t="s">
        <v>100</v>
      </c>
      <c r="F3622" s="29" t="s">
        <v>319</v>
      </c>
      <c r="G3622" s="32">
        <v>1092.95</v>
      </c>
      <c r="H3622" s="22">
        <v>44455</v>
      </c>
      <c r="I3622" s="23">
        <v>44469</v>
      </c>
      <c r="J3622">
        <f t="shared" si="336"/>
        <v>15</v>
      </c>
      <c r="K3622" s="2">
        <f t="shared" si="337"/>
        <v>44462</v>
      </c>
      <c r="L3622" s="9">
        <f t="shared" si="338"/>
        <v>15</v>
      </c>
      <c r="M3622" s="2">
        <f t="shared" si="339"/>
        <v>44462</v>
      </c>
      <c r="N3622" s="22">
        <v>44469</v>
      </c>
      <c r="O3622" s="22">
        <v>44475</v>
      </c>
      <c r="P3622" s="22">
        <v>44474.5</v>
      </c>
      <c r="Q3622">
        <f t="shared" si="340"/>
        <v>12.5</v>
      </c>
      <c r="R3622" s="33">
        <f t="shared" si="341"/>
        <v>13661.875</v>
      </c>
    </row>
    <row r="3623" spans="1:18" x14ac:dyDescent="0.35">
      <c r="A3623" t="s">
        <v>398</v>
      </c>
      <c r="B3623" s="29" t="s">
        <v>313</v>
      </c>
      <c r="C3623" s="22">
        <v>44469</v>
      </c>
      <c r="D3623" s="30" t="s">
        <v>99</v>
      </c>
      <c r="E3623" s="30" t="s">
        <v>100</v>
      </c>
      <c r="F3623" s="29" t="s">
        <v>344</v>
      </c>
      <c r="G3623" s="32">
        <v>346.6</v>
      </c>
      <c r="H3623" s="22">
        <v>44455</v>
      </c>
      <c r="I3623" s="23">
        <v>44469</v>
      </c>
      <c r="J3623">
        <f t="shared" si="336"/>
        <v>15</v>
      </c>
      <c r="K3623" s="2">
        <f t="shared" si="337"/>
        <v>44462</v>
      </c>
      <c r="L3623" s="9">
        <f t="shared" si="338"/>
        <v>15</v>
      </c>
      <c r="M3623" s="2">
        <f t="shared" si="339"/>
        <v>44462</v>
      </c>
      <c r="N3623" s="22">
        <v>44469</v>
      </c>
      <c r="O3623" s="22">
        <v>44475</v>
      </c>
      <c r="P3623" s="22">
        <v>44474.5</v>
      </c>
      <c r="Q3623">
        <f t="shared" si="340"/>
        <v>12.5</v>
      </c>
      <c r="R3623" s="33">
        <f t="shared" si="341"/>
        <v>4332.5</v>
      </c>
    </row>
    <row r="3624" spans="1:18" x14ac:dyDescent="0.35">
      <c r="A3624" t="s">
        <v>398</v>
      </c>
      <c r="B3624" s="29" t="s">
        <v>313</v>
      </c>
      <c r="C3624" s="22">
        <v>44469</v>
      </c>
      <c r="D3624" s="30" t="s">
        <v>107</v>
      </c>
      <c r="E3624" s="30" t="s">
        <v>108</v>
      </c>
      <c r="F3624" s="29" t="s">
        <v>109</v>
      </c>
      <c r="G3624" s="32">
        <v>25</v>
      </c>
      <c r="H3624" s="22">
        <v>44455</v>
      </c>
      <c r="I3624" s="23">
        <v>44469</v>
      </c>
      <c r="J3624">
        <f t="shared" si="336"/>
        <v>15</v>
      </c>
      <c r="K3624" s="2">
        <f t="shared" si="337"/>
        <v>44462</v>
      </c>
      <c r="L3624" s="9">
        <f t="shared" si="338"/>
        <v>15</v>
      </c>
      <c r="M3624" s="2">
        <f t="shared" si="339"/>
        <v>44462</v>
      </c>
      <c r="N3624" s="22">
        <v>44469</v>
      </c>
      <c r="O3624" s="22">
        <v>44475</v>
      </c>
      <c r="P3624" s="22">
        <v>44474.5</v>
      </c>
      <c r="Q3624">
        <f t="shared" si="340"/>
        <v>12.5</v>
      </c>
      <c r="R3624" s="33">
        <f t="shared" si="341"/>
        <v>312.5</v>
      </c>
    </row>
    <row r="3625" spans="1:18" x14ac:dyDescent="0.35">
      <c r="A3625" t="s">
        <v>398</v>
      </c>
      <c r="B3625" s="29" t="s">
        <v>313</v>
      </c>
      <c r="C3625" s="22">
        <v>44469</v>
      </c>
      <c r="D3625" s="30" t="s">
        <v>99</v>
      </c>
      <c r="E3625" s="30" t="s">
        <v>100</v>
      </c>
      <c r="F3625" s="29" t="s">
        <v>387</v>
      </c>
      <c r="G3625" s="32">
        <v>110</v>
      </c>
      <c r="H3625" s="22">
        <v>44455</v>
      </c>
      <c r="I3625" s="23">
        <v>44469</v>
      </c>
      <c r="J3625">
        <f t="shared" si="336"/>
        <v>15</v>
      </c>
      <c r="K3625" s="2">
        <f t="shared" si="337"/>
        <v>44462</v>
      </c>
      <c r="L3625" s="9">
        <f t="shared" si="338"/>
        <v>15</v>
      </c>
      <c r="M3625" s="2">
        <f t="shared" si="339"/>
        <v>44462</v>
      </c>
      <c r="N3625" s="22">
        <v>44469</v>
      </c>
      <c r="O3625" s="22">
        <v>44476</v>
      </c>
      <c r="P3625" s="22">
        <v>44475.5</v>
      </c>
      <c r="Q3625">
        <f t="shared" si="340"/>
        <v>13.5</v>
      </c>
      <c r="R3625" s="33">
        <f t="shared" si="341"/>
        <v>1485</v>
      </c>
    </row>
    <row r="3626" spans="1:18" x14ac:dyDescent="0.35">
      <c r="A3626" t="s">
        <v>398</v>
      </c>
      <c r="B3626" s="29" t="s">
        <v>313</v>
      </c>
      <c r="C3626" s="22">
        <v>44469</v>
      </c>
      <c r="D3626" s="30" t="s">
        <v>107</v>
      </c>
      <c r="E3626" s="30" t="s">
        <v>108</v>
      </c>
      <c r="F3626" s="29" t="s">
        <v>142</v>
      </c>
      <c r="G3626" s="32">
        <v>31201.840000000018</v>
      </c>
      <c r="H3626" s="22">
        <v>44455</v>
      </c>
      <c r="I3626" s="23">
        <v>44469</v>
      </c>
      <c r="J3626">
        <f t="shared" si="336"/>
        <v>15</v>
      </c>
      <c r="K3626" s="2">
        <f t="shared" si="337"/>
        <v>44462</v>
      </c>
      <c r="L3626" s="9">
        <f t="shared" si="338"/>
        <v>15</v>
      </c>
      <c r="M3626" s="2">
        <f t="shared" si="339"/>
        <v>44462</v>
      </c>
      <c r="N3626" s="22">
        <v>44469</v>
      </c>
      <c r="O3626" s="22">
        <v>44481</v>
      </c>
      <c r="P3626" s="22">
        <v>44477.5</v>
      </c>
      <c r="Q3626">
        <f t="shared" si="340"/>
        <v>15.5</v>
      </c>
      <c r="R3626" s="33">
        <f t="shared" si="341"/>
        <v>483628.52000000031</v>
      </c>
    </row>
    <row r="3627" spans="1:18" x14ac:dyDescent="0.35">
      <c r="A3627" t="s">
        <v>398</v>
      </c>
      <c r="B3627" s="29" t="s">
        <v>313</v>
      </c>
      <c r="C3627" s="22">
        <v>44469</v>
      </c>
      <c r="D3627" s="30" t="s">
        <v>99</v>
      </c>
      <c r="E3627" s="30" t="s">
        <v>100</v>
      </c>
      <c r="F3627" s="29" t="s">
        <v>142</v>
      </c>
      <c r="G3627" s="32">
        <v>20439.949999999997</v>
      </c>
      <c r="H3627" s="22">
        <v>44455</v>
      </c>
      <c r="I3627" s="23">
        <v>44469</v>
      </c>
      <c r="J3627">
        <f t="shared" si="336"/>
        <v>15</v>
      </c>
      <c r="K3627" s="2">
        <f t="shared" si="337"/>
        <v>44462</v>
      </c>
      <c r="L3627" s="9">
        <f t="shared" si="338"/>
        <v>15</v>
      </c>
      <c r="M3627" s="2">
        <f t="shared" si="339"/>
        <v>44462</v>
      </c>
      <c r="N3627" s="22">
        <v>44469</v>
      </c>
      <c r="O3627" s="22">
        <v>44481</v>
      </c>
      <c r="P3627" s="22">
        <v>44477.5</v>
      </c>
      <c r="Q3627">
        <f t="shared" si="340"/>
        <v>15.5</v>
      </c>
      <c r="R3627" s="33">
        <f t="shared" si="341"/>
        <v>316819.22499999998</v>
      </c>
    </row>
    <row r="3628" spans="1:18" x14ac:dyDescent="0.35">
      <c r="A3628" t="s">
        <v>398</v>
      </c>
      <c r="B3628" s="29" t="s">
        <v>313</v>
      </c>
      <c r="C3628" s="22">
        <v>44469</v>
      </c>
      <c r="D3628" s="30" t="s">
        <v>148</v>
      </c>
      <c r="E3628" s="30" t="s">
        <v>149</v>
      </c>
      <c r="F3628" s="29" t="s">
        <v>151</v>
      </c>
      <c r="G3628" s="32">
        <v>153.25</v>
      </c>
      <c r="H3628" s="22">
        <v>44455</v>
      </c>
      <c r="I3628" s="23">
        <v>44469</v>
      </c>
      <c r="J3628">
        <f t="shared" si="336"/>
        <v>15</v>
      </c>
      <c r="K3628" s="2">
        <f t="shared" si="337"/>
        <v>44462</v>
      </c>
      <c r="L3628" s="9">
        <f t="shared" si="338"/>
        <v>15</v>
      </c>
      <c r="M3628" s="2">
        <f t="shared" si="339"/>
        <v>44462</v>
      </c>
      <c r="N3628" s="22">
        <v>44469</v>
      </c>
      <c r="O3628" s="22">
        <v>44484</v>
      </c>
      <c r="P3628" s="22">
        <v>44483.5</v>
      </c>
      <c r="Q3628">
        <f t="shared" si="340"/>
        <v>21.5</v>
      </c>
      <c r="R3628" s="33">
        <f t="shared" si="341"/>
        <v>3294.875</v>
      </c>
    </row>
    <row r="3629" spans="1:18" x14ac:dyDescent="0.35">
      <c r="A3629" t="s">
        <v>398</v>
      </c>
      <c r="B3629" s="29" t="s">
        <v>313</v>
      </c>
      <c r="C3629" s="22">
        <v>44469</v>
      </c>
      <c r="D3629" s="30" t="s">
        <v>110</v>
      </c>
      <c r="E3629" s="30" t="s">
        <v>111</v>
      </c>
      <c r="F3629" s="29" t="s">
        <v>153</v>
      </c>
      <c r="G3629" s="32">
        <v>469.58</v>
      </c>
      <c r="H3629" s="22">
        <v>44455</v>
      </c>
      <c r="I3629" s="23">
        <v>44469</v>
      </c>
      <c r="J3629">
        <f t="shared" si="336"/>
        <v>15</v>
      </c>
      <c r="K3629" s="2">
        <f t="shared" si="337"/>
        <v>44462</v>
      </c>
      <c r="L3629" s="9">
        <f t="shared" si="338"/>
        <v>15</v>
      </c>
      <c r="M3629" s="2">
        <f t="shared" si="339"/>
        <v>44462</v>
      </c>
      <c r="N3629" s="22">
        <v>44469</v>
      </c>
      <c r="O3629" s="22">
        <v>44484</v>
      </c>
      <c r="P3629" s="22">
        <v>44483.5</v>
      </c>
      <c r="Q3629">
        <f t="shared" si="340"/>
        <v>21.5</v>
      </c>
      <c r="R3629" s="33">
        <f t="shared" si="341"/>
        <v>10095.969999999999</v>
      </c>
    </row>
    <row r="3630" spans="1:18" x14ac:dyDescent="0.35">
      <c r="A3630" t="s">
        <v>398</v>
      </c>
      <c r="B3630" s="29" t="s">
        <v>313</v>
      </c>
      <c r="C3630" s="22">
        <v>44469</v>
      </c>
      <c r="D3630" s="30" t="s">
        <v>148</v>
      </c>
      <c r="E3630" s="30" t="s">
        <v>149</v>
      </c>
      <c r="F3630" s="29" t="s">
        <v>298</v>
      </c>
      <c r="G3630" s="32">
        <v>28.68</v>
      </c>
      <c r="H3630" s="22">
        <v>44455</v>
      </c>
      <c r="I3630" s="23">
        <v>44469</v>
      </c>
      <c r="J3630">
        <f t="shared" si="336"/>
        <v>15</v>
      </c>
      <c r="K3630" s="2">
        <f t="shared" si="337"/>
        <v>44462</v>
      </c>
      <c r="L3630" s="9">
        <f t="shared" si="338"/>
        <v>15</v>
      </c>
      <c r="M3630" s="2">
        <f t="shared" si="339"/>
        <v>44462</v>
      </c>
      <c r="N3630" s="22">
        <v>44469</v>
      </c>
      <c r="O3630" s="22">
        <v>44484</v>
      </c>
      <c r="P3630" s="22">
        <v>44483.5</v>
      </c>
      <c r="Q3630">
        <f t="shared" si="340"/>
        <v>21.5</v>
      </c>
      <c r="R3630" s="33">
        <f t="shared" si="341"/>
        <v>616.62</v>
      </c>
    </row>
    <row r="3631" spans="1:18" x14ac:dyDescent="0.35">
      <c r="A3631" t="s">
        <v>398</v>
      </c>
      <c r="B3631" s="29" t="s">
        <v>313</v>
      </c>
      <c r="C3631" s="22">
        <v>44469</v>
      </c>
      <c r="D3631" s="30" t="s">
        <v>99</v>
      </c>
      <c r="E3631" s="30" t="s">
        <v>100</v>
      </c>
      <c r="F3631" s="29" t="s">
        <v>295</v>
      </c>
      <c r="G3631" s="32">
        <v>483.90999999999997</v>
      </c>
      <c r="H3631" s="22">
        <v>44455</v>
      </c>
      <c r="I3631" s="23">
        <v>44469</v>
      </c>
      <c r="J3631">
        <f t="shared" si="336"/>
        <v>15</v>
      </c>
      <c r="K3631" s="2">
        <f t="shared" si="337"/>
        <v>44462</v>
      </c>
      <c r="L3631" s="9">
        <f t="shared" si="338"/>
        <v>15</v>
      </c>
      <c r="M3631" s="2">
        <f t="shared" si="339"/>
        <v>44462</v>
      </c>
      <c r="N3631" s="22">
        <v>44469</v>
      </c>
      <c r="O3631" s="22">
        <v>44484</v>
      </c>
      <c r="P3631" s="22">
        <v>44483.5</v>
      </c>
      <c r="Q3631">
        <f t="shared" si="340"/>
        <v>21.5</v>
      </c>
      <c r="R3631" s="33">
        <f t="shared" si="341"/>
        <v>10404.064999999999</v>
      </c>
    </row>
    <row r="3632" spans="1:18" x14ac:dyDescent="0.35">
      <c r="A3632" t="s">
        <v>398</v>
      </c>
      <c r="B3632" s="29" t="s">
        <v>313</v>
      </c>
      <c r="C3632" s="22">
        <v>44469</v>
      </c>
      <c r="D3632" s="30" t="s">
        <v>148</v>
      </c>
      <c r="E3632" s="30" t="s">
        <v>149</v>
      </c>
      <c r="F3632" s="29" t="s">
        <v>155</v>
      </c>
      <c r="G3632" s="32">
        <v>17.48</v>
      </c>
      <c r="H3632" s="22">
        <v>44455</v>
      </c>
      <c r="I3632" s="23">
        <v>44469</v>
      </c>
      <c r="J3632">
        <f t="shared" si="336"/>
        <v>15</v>
      </c>
      <c r="K3632" s="2">
        <f t="shared" si="337"/>
        <v>44462</v>
      </c>
      <c r="L3632" s="9">
        <f t="shared" si="338"/>
        <v>15</v>
      </c>
      <c r="M3632" s="2">
        <f t="shared" si="339"/>
        <v>44462</v>
      </c>
      <c r="N3632" s="22">
        <v>44469</v>
      </c>
      <c r="O3632" s="22">
        <v>44484</v>
      </c>
      <c r="P3632" s="22">
        <v>44483.5</v>
      </c>
      <c r="Q3632">
        <f t="shared" si="340"/>
        <v>21.5</v>
      </c>
      <c r="R3632" s="33">
        <f t="shared" si="341"/>
        <v>375.82</v>
      </c>
    </row>
    <row r="3633" spans="1:18" x14ac:dyDescent="0.35">
      <c r="A3633" t="s">
        <v>398</v>
      </c>
      <c r="B3633" s="29" t="s">
        <v>313</v>
      </c>
      <c r="C3633" s="22">
        <v>44469</v>
      </c>
      <c r="D3633" s="30" t="s">
        <v>148</v>
      </c>
      <c r="E3633" s="30" t="s">
        <v>149</v>
      </c>
      <c r="F3633" s="29" t="s">
        <v>320</v>
      </c>
      <c r="G3633" s="32">
        <v>30.89</v>
      </c>
      <c r="H3633" s="22">
        <v>44455</v>
      </c>
      <c r="I3633" s="23">
        <v>44469</v>
      </c>
      <c r="J3633">
        <f t="shared" si="336"/>
        <v>15</v>
      </c>
      <c r="K3633" s="2">
        <f t="shared" si="337"/>
        <v>44462</v>
      </c>
      <c r="L3633" s="9">
        <f t="shared" si="338"/>
        <v>15</v>
      </c>
      <c r="M3633" s="2">
        <f t="shared" si="339"/>
        <v>44462</v>
      </c>
      <c r="N3633" s="22">
        <v>44469</v>
      </c>
      <c r="O3633" s="22">
        <v>44484</v>
      </c>
      <c r="P3633" s="22">
        <v>44483.5</v>
      </c>
      <c r="Q3633">
        <f t="shared" si="340"/>
        <v>21.5</v>
      </c>
      <c r="R3633" s="33">
        <f t="shared" si="341"/>
        <v>664.13499999999999</v>
      </c>
    </row>
    <row r="3634" spans="1:18" x14ac:dyDescent="0.35">
      <c r="A3634" t="s">
        <v>398</v>
      </c>
      <c r="B3634" s="29" t="s">
        <v>313</v>
      </c>
      <c r="C3634" s="22">
        <v>44469</v>
      </c>
      <c r="D3634" s="30" t="s">
        <v>148</v>
      </c>
      <c r="E3634" s="30" t="s">
        <v>149</v>
      </c>
      <c r="F3634" s="29" t="s">
        <v>156</v>
      </c>
      <c r="G3634" s="32">
        <v>115.34</v>
      </c>
      <c r="H3634" s="22">
        <v>44455</v>
      </c>
      <c r="I3634" s="23">
        <v>44469</v>
      </c>
      <c r="J3634">
        <f t="shared" si="336"/>
        <v>15</v>
      </c>
      <c r="K3634" s="2">
        <f t="shared" si="337"/>
        <v>44462</v>
      </c>
      <c r="L3634" s="9">
        <f t="shared" si="338"/>
        <v>15</v>
      </c>
      <c r="M3634" s="2">
        <f t="shared" si="339"/>
        <v>44462</v>
      </c>
      <c r="N3634" s="22">
        <v>44469</v>
      </c>
      <c r="O3634" s="22">
        <v>44484</v>
      </c>
      <c r="P3634" s="22">
        <v>44483.5</v>
      </c>
      <c r="Q3634">
        <f t="shared" si="340"/>
        <v>21.5</v>
      </c>
      <c r="R3634" s="33">
        <f t="shared" si="341"/>
        <v>2479.81</v>
      </c>
    </row>
    <row r="3635" spans="1:18" x14ac:dyDescent="0.35">
      <c r="A3635" t="s">
        <v>398</v>
      </c>
      <c r="B3635" s="29" t="s">
        <v>313</v>
      </c>
      <c r="C3635" s="22">
        <v>44469</v>
      </c>
      <c r="D3635" s="30" t="s">
        <v>148</v>
      </c>
      <c r="E3635" s="30" t="s">
        <v>149</v>
      </c>
      <c r="F3635" s="29" t="s">
        <v>157</v>
      </c>
      <c r="G3635" s="32">
        <v>373.12</v>
      </c>
      <c r="H3635" s="22">
        <v>44455</v>
      </c>
      <c r="I3635" s="23">
        <v>44469</v>
      </c>
      <c r="J3635">
        <f t="shared" si="336"/>
        <v>15</v>
      </c>
      <c r="K3635" s="2">
        <f t="shared" si="337"/>
        <v>44462</v>
      </c>
      <c r="L3635" s="9">
        <f t="shared" si="338"/>
        <v>15</v>
      </c>
      <c r="M3635" s="2">
        <f t="shared" si="339"/>
        <v>44462</v>
      </c>
      <c r="N3635" s="22">
        <v>44469</v>
      </c>
      <c r="O3635" s="22">
        <v>44484</v>
      </c>
      <c r="P3635" s="22">
        <v>44483.5</v>
      </c>
      <c r="Q3635">
        <f t="shared" si="340"/>
        <v>21.5</v>
      </c>
      <c r="R3635" s="33">
        <f t="shared" si="341"/>
        <v>8022.08</v>
      </c>
    </row>
    <row r="3636" spans="1:18" x14ac:dyDescent="0.35">
      <c r="A3636" t="s">
        <v>398</v>
      </c>
      <c r="B3636" s="29" t="s">
        <v>313</v>
      </c>
      <c r="C3636" s="22">
        <v>44469</v>
      </c>
      <c r="D3636" s="30" t="s">
        <v>148</v>
      </c>
      <c r="E3636" s="30" t="s">
        <v>149</v>
      </c>
      <c r="F3636" s="29" t="s">
        <v>158</v>
      </c>
      <c r="G3636" s="32">
        <v>389.30000000000007</v>
      </c>
      <c r="H3636" s="22">
        <v>44455</v>
      </c>
      <c r="I3636" s="23">
        <v>44469</v>
      </c>
      <c r="J3636">
        <f t="shared" si="336"/>
        <v>15</v>
      </c>
      <c r="K3636" s="2">
        <f t="shared" si="337"/>
        <v>44462</v>
      </c>
      <c r="L3636" s="9">
        <f t="shared" si="338"/>
        <v>15</v>
      </c>
      <c r="M3636" s="2">
        <f t="shared" si="339"/>
        <v>44462</v>
      </c>
      <c r="N3636" s="22">
        <v>44469</v>
      </c>
      <c r="O3636" s="22">
        <v>44484</v>
      </c>
      <c r="P3636" s="22">
        <v>44483.5</v>
      </c>
      <c r="Q3636">
        <f t="shared" si="340"/>
        <v>21.5</v>
      </c>
      <c r="R3636" s="33">
        <f t="shared" si="341"/>
        <v>8369.9500000000007</v>
      </c>
    </row>
    <row r="3637" spans="1:18" x14ac:dyDescent="0.35">
      <c r="A3637" t="s">
        <v>398</v>
      </c>
      <c r="B3637" s="29" t="s">
        <v>313</v>
      </c>
      <c r="C3637" s="22">
        <v>44469</v>
      </c>
      <c r="D3637" s="30" t="s">
        <v>148</v>
      </c>
      <c r="E3637" s="30" t="s">
        <v>149</v>
      </c>
      <c r="F3637" s="29" t="s">
        <v>159</v>
      </c>
      <c r="G3637" s="32">
        <v>49.24</v>
      </c>
      <c r="H3637" s="22">
        <v>44455</v>
      </c>
      <c r="I3637" s="23">
        <v>44469</v>
      </c>
      <c r="J3637">
        <f t="shared" si="336"/>
        <v>15</v>
      </c>
      <c r="K3637" s="2">
        <f t="shared" si="337"/>
        <v>44462</v>
      </c>
      <c r="L3637" s="9">
        <f t="shared" si="338"/>
        <v>15</v>
      </c>
      <c r="M3637" s="2">
        <f t="shared" si="339"/>
        <v>44462</v>
      </c>
      <c r="N3637" s="22">
        <v>44469</v>
      </c>
      <c r="O3637" s="22">
        <v>44484</v>
      </c>
      <c r="P3637" s="22">
        <v>44483.5</v>
      </c>
      <c r="Q3637">
        <f t="shared" si="340"/>
        <v>21.5</v>
      </c>
      <c r="R3637" s="33">
        <f t="shared" si="341"/>
        <v>1058.6600000000001</v>
      </c>
    </row>
    <row r="3638" spans="1:18" x14ac:dyDescent="0.35">
      <c r="A3638" t="s">
        <v>398</v>
      </c>
      <c r="B3638" s="29" t="s">
        <v>313</v>
      </c>
      <c r="C3638" s="22">
        <v>44469</v>
      </c>
      <c r="D3638" s="30" t="s">
        <v>148</v>
      </c>
      <c r="E3638" s="30" t="s">
        <v>149</v>
      </c>
      <c r="F3638" s="29" t="s">
        <v>321</v>
      </c>
      <c r="G3638" s="32">
        <v>236.95999999999998</v>
      </c>
      <c r="H3638" s="22">
        <v>44455</v>
      </c>
      <c r="I3638" s="23">
        <v>44469</v>
      </c>
      <c r="J3638">
        <f t="shared" si="336"/>
        <v>15</v>
      </c>
      <c r="K3638" s="2">
        <f t="shared" si="337"/>
        <v>44462</v>
      </c>
      <c r="L3638" s="9">
        <f t="shared" si="338"/>
        <v>15</v>
      </c>
      <c r="M3638" s="2">
        <f t="shared" si="339"/>
        <v>44462</v>
      </c>
      <c r="N3638" s="22">
        <v>44469</v>
      </c>
      <c r="O3638" s="22">
        <v>44484</v>
      </c>
      <c r="P3638" s="22">
        <v>44483.5</v>
      </c>
      <c r="Q3638">
        <f t="shared" si="340"/>
        <v>21.5</v>
      </c>
      <c r="R3638" s="33">
        <f t="shared" si="341"/>
        <v>5094.6399999999994</v>
      </c>
    </row>
    <row r="3639" spans="1:18" x14ac:dyDescent="0.35">
      <c r="A3639" t="s">
        <v>398</v>
      </c>
      <c r="B3639" s="29" t="s">
        <v>313</v>
      </c>
      <c r="C3639" s="22">
        <v>44469</v>
      </c>
      <c r="D3639" s="30" t="s">
        <v>148</v>
      </c>
      <c r="E3639" s="30" t="s">
        <v>149</v>
      </c>
      <c r="F3639" s="29" t="s">
        <v>394</v>
      </c>
      <c r="G3639" s="32">
        <v>40.31</v>
      </c>
      <c r="H3639" s="22">
        <v>44455</v>
      </c>
      <c r="I3639" s="23">
        <v>44469</v>
      </c>
      <c r="J3639">
        <f t="shared" ref="J3639:J3702" si="342">I3639-H3639+1</f>
        <v>15</v>
      </c>
      <c r="K3639" s="2">
        <f t="shared" ref="K3639:K3702" si="343">(H3639+I3639)/2</f>
        <v>44462</v>
      </c>
      <c r="L3639" s="9">
        <f t="shared" si="338"/>
        <v>15</v>
      </c>
      <c r="M3639" s="2">
        <f t="shared" si="339"/>
        <v>44462</v>
      </c>
      <c r="N3639" s="22">
        <v>44469</v>
      </c>
      <c r="O3639" s="22">
        <v>44484</v>
      </c>
      <c r="P3639" s="22">
        <v>44483.5</v>
      </c>
      <c r="Q3639">
        <f t="shared" si="340"/>
        <v>21.5</v>
      </c>
      <c r="R3639" s="33">
        <f t="shared" si="341"/>
        <v>866.66500000000008</v>
      </c>
    </row>
    <row r="3640" spans="1:18" x14ac:dyDescent="0.35">
      <c r="A3640" t="s">
        <v>398</v>
      </c>
      <c r="B3640" s="29" t="s">
        <v>313</v>
      </c>
      <c r="C3640" s="22">
        <v>44469</v>
      </c>
      <c r="D3640" s="30" t="s">
        <v>99</v>
      </c>
      <c r="E3640" s="30" t="s">
        <v>100</v>
      </c>
      <c r="F3640" s="29" t="s">
        <v>164</v>
      </c>
      <c r="G3640" s="32">
        <v>17.420000000000002</v>
      </c>
      <c r="H3640" s="22">
        <v>44455</v>
      </c>
      <c r="I3640" s="23">
        <v>44469</v>
      </c>
      <c r="J3640">
        <f t="shared" si="342"/>
        <v>15</v>
      </c>
      <c r="K3640" s="2">
        <f t="shared" si="343"/>
        <v>44462</v>
      </c>
      <c r="L3640" s="9">
        <f t="shared" si="338"/>
        <v>15</v>
      </c>
      <c r="M3640" s="2">
        <f t="shared" si="339"/>
        <v>44462</v>
      </c>
      <c r="N3640" s="22">
        <v>44469</v>
      </c>
      <c r="O3640" s="22">
        <v>44489</v>
      </c>
      <c r="P3640" s="22">
        <v>44488.5</v>
      </c>
      <c r="Q3640">
        <f t="shared" si="340"/>
        <v>26.5</v>
      </c>
      <c r="R3640" s="33">
        <f t="shared" si="341"/>
        <v>461.63000000000005</v>
      </c>
    </row>
    <row r="3641" spans="1:18" x14ac:dyDescent="0.35">
      <c r="A3641" t="s">
        <v>398</v>
      </c>
      <c r="B3641" s="29" t="s">
        <v>313</v>
      </c>
      <c r="C3641" s="22">
        <v>44469</v>
      </c>
      <c r="D3641" s="30" t="s">
        <v>161</v>
      </c>
      <c r="E3641" s="30" t="s">
        <v>162</v>
      </c>
      <c r="F3641" s="29" t="s">
        <v>180</v>
      </c>
      <c r="G3641" s="32">
        <v>6.47</v>
      </c>
      <c r="H3641" s="22">
        <v>44455</v>
      </c>
      <c r="I3641" s="23">
        <v>44469</v>
      </c>
      <c r="J3641">
        <f t="shared" si="342"/>
        <v>15</v>
      </c>
      <c r="K3641" s="2">
        <f t="shared" si="343"/>
        <v>44462</v>
      </c>
      <c r="L3641" s="9">
        <f t="shared" si="338"/>
        <v>15</v>
      </c>
      <c r="M3641" s="2">
        <f t="shared" si="339"/>
        <v>44462</v>
      </c>
      <c r="N3641" s="22">
        <v>44469</v>
      </c>
      <c r="O3641" s="22">
        <v>44489</v>
      </c>
      <c r="P3641" s="22">
        <v>44488.5</v>
      </c>
      <c r="Q3641">
        <f t="shared" si="340"/>
        <v>26.5</v>
      </c>
      <c r="R3641" s="33">
        <f t="shared" si="341"/>
        <v>171.45499999999998</v>
      </c>
    </row>
    <row r="3642" spans="1:18" x14ac:dyDescent="0.35">
      <c r="A3642" t="s">
        <v>398</v>
      </c>
      <c r="B3642" s="29" t="s">
        <v>313</v>
      </c>
      <c r="C3642" s="22">
        <v>44469</v>
      </c>
      <c r="D3642" s="30" t="s">
        <v>161</v>
      </c>
      <c r="E3642" s="30" t="s">
        <v>162</v>
      </c>
      <c r="F3642" s="29" t="s">
        <v>165</v>
      </c>
      <c r="G3642" s="32">
        <v>434.40999999999997</v>
      </c>
      <c r="H3642" s="22">
        <v>44455</v>
      </c>
      <c r="I3642" s="23">
        <v>44469</v>
      </c>
      <c r="J3642">
        <f t="shared" si="342"/>
        <v>15</v>
      </c>
      <c r="K3642" s="2">
        <f t="shared" si="343"/>
        <v>44462</v>
      </c>
      <c r="L3642" s="9">
        <f t="shared" si="338"/>
        <v>15</v>
      </c>
      <c r="M3642" s="2">
        <f t="shared" si="339"/>
        <v>44462</v>
      </c>
      <c r="N3642" s="22">
        <v>44469</v>
      </c>
      <c r="O3642" s="22">
        <v>44489</v>
      </c>
      <c r="P3642" s="22">
        <v>44488.5</v>
      </c>
      <c r="Q3642">
        <f t="shared" si="340"/>
        <v>26.5</v>
      </c>
      <c r="R3642" s="33">
        <f t="shared" si="341"/>
        <v>11511.865</v>
      </c>
    </row>
    <row r="3643" spans="1:18" x14ac:dyDescent="0.35">
      <c r="A3643" t="s">
        <v>398</v>
      </c>
      <c r="B3643" s="29" t="s">
        <v>313</v>
      </c>
      <c r="C3643" s="22">
        <v>44469</v>
      </c>
      <c r="D3643" s="30" t="s">
        <v>161</v>
      </c>
      <c r="E3643" s="30" t="s">
        <v>162</v>
      </c>
      <c r="F3643" s="29" t="s">
        <v>163</v>
      </c>
      <c r="G3643" s="32">
        <v>583.25</v>
      </c>
      <c r="H3643" s="22">
        <v>44455</v>
      </c>
      <c r="I3643" s="23">
        <v>44469</v>
      </c>
      <c r="J3643">
        <f t="shared" si="342"/>
        <v>15</v>
      </c>
      <c r="K3643" s="2">
        <f t="shared" si="343"/>
        <v>44462</v>
      </c>
      <c r="L3643" s="9">
        <f t="shared" si="338"/>
        <v>15</v>
      </c>
      <c r="M3643" s="2">
        <f t="shared" si="339"/>
        <v>44462</v>
      </c>
      <c r="N3643" s="22">
        <v>44469</v>
      </c>
      <c r="O3643" s="22">
        <v>44489</v>
      </c>
      <c r="P3643" s="22">
        <v>44488.5</v>
      </c>
      <c r="Q3643">
        <f t="shared" si="340"/>
        <v>26.5</v>
      </c>
      <c r="R3643" s="33">
        <f t="shared" si="341"/>
        <v>15456.125</v>
      </c>
    </row>
    <row r="3644" spans="1:18" x14ac:dyDescent="0.35">
      <c r="A3644" t="s">
        <v>398</v>
      </c>
      <c r="B3644" s="29" t="s">
        <v>313</v>
      </c>
      <c r="C3644" s="22">
        <v>44469</v>
      </c>
      <c r="D3644" s="30" t="s">
        <v>161</v>
      </c>
      <c r="E3644" s="30" t="s">
        <v>162</v>
      </c>
      <c r="F3644" s="29" t="s">
        <v>323</v>
      </c>
      <c r="G3644" s="32">
        <v>248.73000000000002</v>
      </c>
      <c r="H3644" s="22">
        <v>44455</v>
      </c>
      <c r="I3644" s="23">
        <v>44469</v>
      </c>
      <c r="J3644">
        <f t="shared" si="342"/>
        <v>15</v>
      </c>
      <c r="K3644" s="2">
        <f t="shared" si="343"/>
        <v>44462</v>
      </c>
      <c r="L3644" s="9">
        <f t="shared" si="338"/>
        <v>15</v>
      </c>
      <c r="M3644" s="2">
        <f t="shared" si="339"/>
        <v>44462</v>
      </c>
      <c r="N3644" s="22">
        <v>44469</v>
      </c>
      <c r="O3644" s="22">
        <v>44489</v>
      </c>
      <c r="P3644" s="22">
        <v>44488.5</v>
      </c>
      <c r="Q3644">
        <f t="shared" si="340"/>
        <v>26.5</v>
      </c>
      <c r="R3644" s="33">
        <f t="shared" si="341"/>
        <v>6591.3450000000003</v>
      </c>
    </row>
    <row r="3645" spans="1:18" x14ac:dyDescent="0.35">
      <c r="A3645" t="s">
        <v>398</v>
      </c>
      <c r="B3645" s="29" t="s">
        <v>313</v>
      </c>
      <c r="C3645" s="22">
        <v>44469</v>
      </c>
      <c r="D3645" s="30" t="s">
        <v>161</v>
      </c>
      <c r="E3645" s="30" t="s">
        <v>162</v>
      </c>
      <c r="F3645" s="29" t="s">
        <v>166</v>
      </c>
      <c r="G3645" s="32">
        <v>481.7</v>
      </c>
      <c r="H3645" s="22">
        <v>44455</v>
      </c>
      <c r="I3645" s="23">
        <v>44469</v>
      </c>
      <c r="J3645">
        <f t="shared" si="342"/>
        <v>15</v>
      </c>
      <c r="K3645" s="2">
        <f t="shared" si="343"/>
        <v>44462</v>
      </c>
      <c r="L3645" s="9">
        <f t="shared" si="338"/>
        <v>15</v>
      </c>
      <c r="M3645" s="2">
        <f t="shared" si="339"/>
        <v>44462</v>
      </c>
      <c r="N3645" s="22">
        <v>44469</v>
      </c>
      <c r="O3645" s="22">
        <v>44489</v>
      </c>
      <c r="P3645" s="22">
        <v>44488.5</v>
      </c>
      <c r="Q3645">
        <f t="shared" si="340"/>
        <v>26.5</v>
      </c>
      <c r="R3645" s="33">
        <f t="shared" si="341"/>
        <v>12765.05</v>
      </c>
    </row>
    <row r="3646" spans="1:18" x14ac:dyDescent="0.35">
      <c r="A3646" t="s">
        <v>398</v>
      </c>
      <c r="B3646" s="29" t="s">
        <v>313</v>
      </c>
      <c r="C3646" s="22">
        <v>44469</v>
      </c>
      <c r="D3646" s="30" t="s">
        <v>171</v>
      </c>
      <c r="E3646" s="30" t="s">
        <v>172</v>
      </c>
      <c r="F3646" s="29" t="s">
        <v>166</v>
      </c>
      <c r="G3646" s="32">
        <v>75.16</v>
      </c>
      <c r="H3646" s="22">
        <v>44455</v>
      </c>
      <c r="I3646" s="23">
        <v>44469</v>
      </c>
      <c r="J3646">
        <f t="shared" si="342"/>
        <v>15</v>
      </c>
      <c r="K3646" s="2">
        <f t="shared" si="343"/>
        <v>44462</v>
      </c>
      <c r="L3646" s="9">
        <f t="shared" si="338"/>
        <v>15</v>
      </c>
      <c r="M3646" s="2">
        <f t="shared" si="339"/>
        <v>44462</v>
      </c>
      <c r="N3646" s="22">
        <v>44469</v>
      </c>
      <c r="O3646" s="22">
        <v>44489</v>
      </c>
      <c r="P3646" s="22">
        <v>44488.5</v>
      </c>
      <c r="Q3646">
        <f t="shared" si="340"/>
        <v>26.5</v>
      </c>
      <c r="R3646" s="33">
        <f t="shared" si="341"/>
        <v>1991.74</v>
      </c>
    </row>
    <row r="3647" spans="1:18" x14ac:dyDescent="0.35">
      <c r="A3647" t="s">
        <v>398</v>
      </c>
      <c r="B3647" s="29" t="s">
        <v>313</v>
      </c>
      <c r="C3647" s="22">
        <v>44469</v>
      </c>
      <c r="D3647" s="30" t="s">
        <v>161</v>
      </c>
      <c r="E3647" s="30" t="s">
        <v>162</v>
      </c>
      <c r="F3647" s="29" t="s">
        <v>167</v>
      </c>
      <c r="G3647" s="32">
        <v>1095.8999999999999</v>
      </c>
      <c r="H3647" s="22">
        <v>44455</v>
      </c>
      <c r="I3647" s="23">
        <v>44469</v>
      </c>
      <c r="J3647">
        <f t="shared" si="342"/>
        <v>15</v>
      </c>
      <c r="K3647" s="2">
        <f t="shared" si="343"/>
        <v>44462</v>
      </c>
      <c r="L3647" s="9">
        <f t="shared" si="338"/>
        <v>15</v>
      </c>
      <c r="M3647" s="2">
        <f t="shared" si="339"/>
        <v>44462</v>
      </c>
      <c r="N3647" s="22">
        <v>44469</v>
      </c>
      <c r="O3647" s="22">
        <v>44489</v>
      </c>
      <c r="P3647" s="22">
        <v>44488.5</v>
      </c>
      <c r="Q3647">
        <f t="shared" si="340"/>
        <v>26.5</v>
      </c>
      <c r="R3647" s="33">
        <f t="shared" si="341"/>
        <v>29041.349999999995</v>
      </c>
    </row>
    <row r="3648" spans="1:18" x14ac:dyDescent="0.35">
      <c r="A3648" t="s">
        <v>398</v>
      </c>
      <c r="B3648" s="29" t="s">
        <v>313</v>
      </c>
      <c r="C3648" s="22">
        <v>44469</v>
      </c>
      <c r="D3648" s="30" t="s">
        <v>161</v>
      </c>
      <c r="E3648" s="30" t="s">
        <v>162</v>
      </c>
      <c r="F3648" s="29" t="s">
        <v>168</v>
      </c>
      <c r="G3648" s="32">
        <v>68.95</v>
      </c>
      <c r="H3648" s="22">
        <v>44455</v>
      </c>
      <c r="I3648" s="23">
        <v>44469</v>
      </c>
      <c r="J3648">
        <f t="shared" si="342"/>
        <v>15</v>
      </c>
      <c r="K3648" s="2">
        <f t="shared" si="343"/>
        <v>44462</v>
      </c>
      <c r="L3648" s="9">
        <f t="shared" si="338"/>
        <v>15</v>
      </c>
      <c r="M3648" s="2">
        <f t="shared" si="339"/>
        <v>44462</v>
      </c>
      <c r="N3648" s="22">
        <v>44469</v>
      </c>
      <c r="O3648" s="22">
        <v>44489</v>
      </c>
      <c r="P3648" s="22">
        <v>44488.5</v>
      </c>
      <c r="Q3648">
        <f t="shared" si="340"/>
        <v>26.5</v>
      </c>
      <c r="R3648" s="33">
        <f t="shared" si="341"/>
        <v>1827.1750000000002</v>
      </c>
    </row>
    <row r="3649" spans="1:18" x14ac:dyDescent="0.35">
      <c r="A3649" t="s">
        <v>398</v>
      </c>
      <c r="B3649" s="29" t="s">
        <v>313</v>
      </c>
      <c r="C3649" s="22">
        <v>44469</v>
      </c>
      <c r="D3649" s="30" t="s">
        <v>161</v>
      </c>
      <c r="E3649" s="30" t="s">
        <v>162</v>
      </c>
      <c r="F3649" s="29" t="s">
        <v>322</v>
      </c>
      <c r="G3649" s="32">
        <v>491.54</v>
      </c>
      <c r="H3649" s="22">
        <v>44455</v>
      </c>
      <c r="I3649" s="23">
        <v>44469</v>
      </c>
      <c r="J3649">
        <f t="shared" si="342"/>
        <v>15</v>
      </c>
      <c r="K3649" s="2">
        <f t="shared" si="343"/>
        <v>44462</v>
      </c>
      <c r="L3649" s="9">
        <f t="shared" si="338"/>
        <v>15</v>
      </c>
      <c r="M3649" s="2">
        <f t="shared" si="339"/>
        <v>44462</v>
      </c>
      <c r="N3649" s="22">
        <v>44469</v>
      </c>
      <c r="O3649" s="22">
        <v>44489</v>
      </c>
      <c r="P3649" s="22">
        <v>44488.5</v>
      </c>
      <c r="Q3649">
        <f t="shared" si="340"/>
        <v>26.5</v>
      </c>
      <c r="R3649" s="33">
        <f t="shared" si="341"/>
        <v>13025.810000000001</v>
      </c>
    </row>
    <row r="3650" spans="1:18" x14ac:dyDescent="0.35">
      <c r="A3650" t="s">
        <v>398</v>
      </c>
      <c r="B3650" s="29" t="s">
        <v>313</v>
      </c>
      <c r="C3650" s="22">
        <v>44469</v>
      </c>
      <c r="D3650" s="30" t="s">
        <v>161</v>
      </c>
      <c r="E3650" s="30" t="s">
        <v>162</v>
      </c>
      <c r="F3650" s="29" t="s">
        <v>195</v>
      </c>
      <c r="G3650" s="32">
        <v>1786.5600000000002</v>
      </c>
      <c r="H3650" s="22">
        <v>44455</v>
      </c>
      <c r="I3650" s="23">
        <v>44469</v>
      </c>
      <c r="J3650">
        <f t="shared" si="342"/>
        <v>15</v>
      </c>
      <c r="K3650" s="2">
        <f t="shared" si="343"/>
        <v>44462</v>
      </c>
      <c r="L3650" s="9">
        <f t="shared" si="338"/>
        <v>15</v>
      </c>
      <c r="M3650" s="2">
        <f t="shared" si="339"/>
        <v>44462</v>
      </c>
      <c r="N3650" s="22">
        <v>44469</v>
      </c>
      <c r="O3650" s="22">
        <v>44489</v>
      </c>
      <c r="P3650" s="22">
        <v>44488.5</v>
      </c>
      <c r="Q3650">
        <f t="shared" si="340"/>
        <v>26.5</v>
      </c>
      <c r="R3650" s="33">
        <f t="shared" si="341"/>
        <v>47343.840000000004</v>
      </c>
    </row>
    <row r="3651" spans="1:18" x14ac:dyDescent="0.35">
      <c r="A3651" t="s">
        <v>398</v>
      </c>
      <c r="B3651" s="29" t="s">
        <v>313</v>
      </c>
      <c r="C3651" s="22">
        <v>44469</v>
      </c>
      <c r="D3651" s="30" t="s">
        <v>161</v>
      </c>
      <c r="E3651" s="30" t="s">
        <v>162</v>
      </c>
      <c r="F3651" s="29" t="s">
        <v>324</v>
      </c>
      <c r="G3651" s="32">
        <v>274.59000000000003</v>
      </c>
      <c r="H3651" s="22">
        <v>44455</v>
      </c>
      <c r="I3651" s="23">
        <v>44469</v>
      </c>
      <c r="J3651">
        <f t="shared" si="342"/>
        <v>15</v>
      </c>
      <c r="K3651" s="2">
        <f t="shared" si="343"/>
        <v>44462</v>
      </c>
      <c r="L3651" s="9">
        <f t="shared" si="338"/>
        <v>15</v>
      </c>
      <c r="M3651" s="2">
        <f t="shared" si="339"/>
        <v>44462</v>
      </c>
      <c r="N3651" s="22">
        <v>44469</v>
      </c>
      <c r="O3651" s="22">
        <v>44489</v>
      </c>
      <c r="P3651" s="22">
        <v>44488.5</v>
      </c>
      <c r="Q3651">
        <f t="shared" si="340"/>
        <v>26.5</v>
      </c>
      <c r="R3651" s="33">
        <f t="shared" si="341"/>
        <v>7276.6350000000011</v>
      </c>
    </row>
    <row r="3652" spans="1:18" x14ac:dyDescent="0.35">
      <c r="A3652" t="s">
        <v>398</v>
      </c>
      <c r="B3652" s="29" t="s">
        <v>313</v>
      </c>
      <c r="C3652" s="22">
        <v>44469</v>
      </c>
      <c r="D3652" s="30" t="s">
        <v>99</v>
      </c>
      <c r="E3652" s="30" t="s">
        <v>100</v>
      </c>
      <c r="F3652" s="29" t="s">
        <v>216</v>
      </c>
      <c r="G3652" s="32">
        <v>5125.7999999999993</v>
      </c>
      <c r="H3652" s="22">
        <v>44455</v>
      </c>
      <c r="I3652" s="23">
        <v>44469</v>
      </c>
      <c r="J3652">
        <f t="shared" si="342"/>
        <v>15</v>
      </c>
      <c r="K3652" s="2">
        <f t="shared" si="343"/>
        <v>44462</v>
      </c>
      <c r="L3652" s="9">
        <f t="shared" si="338"/>
        <v>15</v>
      </c>
      <c r="M3652" s="2">
        <f t="shared" si="339"/>
        <v>44462</v>
      </c>
      <c r="N3652" s="22">
        <v>44469</v>
      </c>
      <c r="O3652" s="22">
        <v>44489</v>
      </c>
      <c r="P3652" s="22">
        <v>44488.5</v>
      </c>
      <c r="Q3652">
        <f t="shared" si="340"/>
        <v>26.5</v>
      </c>
      <c r="R3652" s="33">
        <f t="shared" si="341"/>
        <v>135833.69999999998</v>
      </c>
    </row>
    <row r="3653" spans="1:18" x14ac:dyDescent="0.35">
      <c r="A3653" t="s">
        <v>398</v>
      </c>
      <c r="B3653" s="29" t="s">
        <v>313</v>
      </c>
      <c r="C3653" s="22">
        <v>44469</v>
      </c>
      <c r="D3653" s="30" t="s">
        <v>161</v>
      </c>
      <c r="E3653" s="30" t="s">
        <v>162</v>
      </c>
      <c r="F3653" s="29" t="s">
        <v>288</v>
      </c>
      <c r="G3653" s="32">
        <v>132.37</v>
      </c>
      <c r="H3653" s="22">
        <v>44455</v>
      </c>
      <c r="I3653" s="23">
        <v>44469</v>
      </c>
      <c r="J3653">
        <f t="shared" si="342"/>
        <v>15</v>
      </c>
      <c r="K3653" s="2">
        <f t="shared" si="343"/>
        <v>44462</v>
      </c>
      <c r="L3653" s="9">
        <f t="shared" si="338"/>
        <v>15</v>
      </c>
      <c r="M3653" s="2">
        <f t="shared" si="339"/>
        <v>44462</v>
      </c>
      <c r="N3653" s="22">
        <v>44469</v>
      </c>
      <c r="O3653" s="22">
        <v>44489</v>
      </c>
      <c r="P3653" s="22">
        <v>44488.5</v>
      </c>
      <c r="Q3653">
        <f t="shared" si="340"/>
        <v>26.5</v>
      </c>
      <c r="R3653" s="33">
        <f t="shared" si="341"/>
        <v>3507.8050000000003</v>
      </c>
    </row>
    <row r="3654" spans="1:18" x14ac:dyDescent="0.35">
      <c r="A3654" t="s">
        <v>398</v>
      </c>
      <c r="B3654" s="29" t="s">
        <v>313</v>
      </c>
      <c r="C3654" s="22">
        <v>44469</v>
      </c>
      <c r="D3654" s="30" t="s">
        <v>161</v>
      </c>
      <c r="E3654" s="30" t="s">
        <v>162</v>
      </c>
      <c r="F3654" s="29" t="s">
        <v>169</v>
      </c>
      <c r="G3654" s="32">
        <v>218.44</v>
      </c>
      <c r="H3654" s="22">
        <v>44455</v>
      </c>
      <c r="I3654" s="23">
        <v>44469</v>
      </c>
      <c r="J3654">
        <f t="shared" si="342"/>
        <v>15</v>
      </c>
      <c r="K3654" s="2">
        <f t="shared" si="343"/>
        <v>44462</v>
      </c>
      <c r="L3654" s="9">
        <f t="shared" si="338"/>
        <v>15</v>
      </c>
      <c r="M3654" s="2">
        <f t="shared" si="339"/>
        <v>44462</v>
      </c>
      <c r="N3654" s="22">
        <v>44469</v>
      </c>
      <c r="O3654" s="22">
        <v>44489</v>
      </c>
      <c r="P3654" s="22">
        <v>44488.5</v>
      </c>
      <c r="Q3654">
        <f t="shared" si="340"/>
        <v>26.5</v>
      </c>
      <c r="R3654" s="33">
        <f t="shared" si="341"/>
        <v>5788.66</v>
      </c>
    </row>
    <row r="3655" spans="1:18" x14ac:dyDescent="0.35">
      <c r="A3655" t="s">
        <v>398</v>
      </c>
      <c r="B3655" s="29" t="s">
        <v>313</v>
      </c>
      <c r="C3655" s="22">
        <v>44469</v>
      </c>
      <c r="D3655" s="30" t="s">
        <v>161</v>
      </c>
      <c r="E3655" s="30" t="s">
        <v>162</v>
      </c>
      <c r="F3655" s="29" t="s">
        <v>170</v>
      </c>
      <c r="G3655" s="32">
        <v>221.55</v>
      </c>
      <c r="H3655" s="22">
        <v>44455</v>
      </c>
      <c r="I3655" s="23">
        <v>44469</v>
      </c>
      <c r="J3655">
        <f t="shared" si="342"/>
        <v>15</v>
      </c>
      <c r="K3655" s="2">
        <f t="shared" si="343"/>
        <v>44462</v>
      </c>
      <c r="L3655" s="9">
        <f t="shared" si="338"/>
        <v>15</v>
      </c>
      <c r="M3655" s="2">
        <f t="shared" si="339"/>
        <v>44462</v>
      </c>
      <c r="N3655" s="22">
        <v>44469</v>
      </c>
      <c r="O3655" s="22">
        <v>44489</v>
      </c>
      <c r="P3655" s="22">
        <v>44488.5</v>
      </c>
      <c r="Q3655">
        <f t="shared" si="340"/>
        <v>26.5</v>
      </c>
      <c r="R3655" s="33">
        <f t="shared" si="341"/>
        <v>5871.0750000000007</v>
      </c>
    </row>
    <row r="3656" spans="1:18" x14ac:dyDescent="0.35">
      <c r="A3656" t="s">
        <v>398</v>
      </c>
      <c r="B3656" s="29" t="s">
        <v>313</v>
      </c>
      <c r="C3656" s="22">
        <v>44469</v>
      </c>
      <c r="D3656" s="30" t="s">
        <v>171</v>
      </c>
      <c r="E3656" s="30" t="s">
        <v>172</v>
      </c>
      <c r="F3656" s="29" t="s">
        <v>170</v>
      </c>
      <c r="G3656" s="32">
        <v>192.07999999999998</v>
      </c>
      <c r="H3656" s="22">
        <v>44455</v>
      </c>
      <c r="I3656" s="23">
        <v>44469</v>
      </c>
      <c r="J3656">
        <f t="shared" si="342"/>
        <v>15</v>
      </c>
      <c r="K3656" s="2">
        <f t="shared" si="343"/>
        <v>44462</v>
      </c>
      <c r="L3656" s="9">
        <f t="shared" si="338"/>
        <v>15</v>
      </c>
      <c r="M3656" s="2">
        <f t="shared" si="339"/>
        <v>44462</v>
      </c>
      <c r="N3656" s="22">
        <v>44469</v>
      </c>
      <c r="O3656" s="22">
        <v>44489</v>
      </c>
      <c r="P3656" s="22">
        <v>44488.5</v>
      </c>
      <c r="Q3656">
        <f t="shared" si="340"/>
        <v>26.5</v>
      </c>
      <c r="R3656" s="33">
        <f t="shared" si="341"/>
        <v>5090.12</v>
      </c>
    </row>
    <row r="3657" spans="1:18" x14ac:dyDescent="0.35">
      <c r="A3657" t="s">
        <v>398</v>
      </c>
      <c r="B3657" s="29" t="s">
        <v>313</v>
      </c>
      <c r="C3657" s="22">
        <v>44469</v>
      </c>
      <c r="D3657" s="30" t="s">
        <v>161</v>
      </c>
      <c r="E3657" s="30" t="s">
        <v>162</v>
      </c>
      <c r="F3657" s="29" t="s">
        <v>196</v>
      </c>
      <c r="G3657" s="32">
        <v>361.68</v>
      </c>
      <c r="H3657" s="22">
        <v>44455</v>
      </c>
      <c r="I3657" s="23">
        <v>44469</v>
      </c>
      <c r="J3657">
        <f t="shared" si="342"/>
        <v>15</v>
      </c>
      <c r="K3657" s="2">
        <f t="shared" si="343"/>
        <v>44462</v>
      </c>
      <c r="L3657" s="9">
        <f t="shared" si="338"/>
        <v>15</v>
      </c>
      <c r="M3657" s="2">
        <f t="shared" si="339"/>
        <v>44462</v>
      </c>
      <c r="N3657" s="22">
        <v>44469</v>
      </c>
      <c r="O3657" s="22">
        <v>44489</v>
      </c>
      <c r="P3657" s="22">
        <v>44488.5</v>
      </c>
      <c r="Q3657">
        <f t="shared" si="340"/>
        <v>26.5</v>
      </c>
      <c r="R3657" s="33">
        <f t="shared" si="341"/>
        <v>9584.52</v>
      </c>
    </row>
    <row r="3658" spans="1:18" x14ac:dyDescent="0.35">
      <c r="A3658" t="s">
        <v>398</v>
      </c>
      <c r="B3658" s="29" t="s">
        <v>313</v>
      </c>
      <c r="C3658" s="22">
        <v>44469</v>
      </c>
      <c r="D3658" s="30" t="s">
        <v>161</v>
      </c>
      <c r="E3658" s="30" t="s">
        <v>162</v>
      </c>
      <c r="F3658" s="29" t="s">
        <v>173</v>
      </c>
      <c r="G3658" s="32">
        <v>1762.8500000000001</v>
      </c>
      <c r="H3658" s="22">
        <v>44455</v>
      </c>
      <c r="I3658" s="23">
        <v>44469</v>
      </c>
      <c r="J3658">
        <f t="shared" si="342"/>
        <v>15</v>
      </c>
      <c r="K3658" s="2">
        <f t="shared" si="343"/>
        <v>44462</v>
      </c>
      <c r="L3658" s="9">
        <f t="shared" si="338"/>
        <v>15</v>
      </c>
      <c r="M3658" s="2">
        <f t="shared" si="339"/>
        <v>44462</v>
      </c>
      <c r="N3658" s="22">
        <v>44469</v>
      </c>
      <c r="O3658" s="22">
        <v>44489</v>
      </c>
      <c r="P3658" s="22">
        <v>44488.5</v>
      </c>
      <c r="Q3658">
        <f t="shared" si="340"/>
        <v>26.5</v>
      </c>
      <c r="R3658" s="33">
        <f t="shared" si="341"/>
        <v>46715.525000000001</v>
      </c>
    </row>
    <row r="3659" spans="1:18" x14ac:dyDescent="0.35">
      <c r="A3659" t="s">
        <v>398</v>
      </c>
      <c r="B3659" s="29" t="s">
        <v>313</v>
      </c>
      <c r="C3659" s="22">
        <v>44469</v>
      </c>
      <c r="D3659" s="30" t="s">
        <v>171</v>
      </c>
      <c r="E3659" s="30" t="s">
        <v>172</v>
      </c>
      <c r="F3659" s="29" t="s">
        <v>173</v>
      </c>
      <c r="G3659" s="32">
        <v>1077.05</v>
      </c>
      <c r="H3659" s="22">
        <v>44455</v>
      </c>
      <c r="I3659" s="23">
        <v>44469</v>
      </c>
      <c r="J3659">
        <f t="shared" si="342"/>
        <v>15</v>
      </c>
      <c r="K3659" s="2">
        <f t="shared" si="343"/>
        <v>44462</v>
      </c>
      <c r="L3659" s="9">
        <f t="shared" ref="L3659:L3722" si="344">I3659-H3659+1</f>
        <v>15</v>
      </c>
      <c r="M3659" s="2">
        <f t="shared" ref="M3659:M3722" si="345">(H3659+I3659)/2</f>
        <v>44462</v>
      </c>
      <c r="N3659" s="22">
        <v>44469</v>
      </c>
      <c r="O3659" s="22">
        <v>44489</v>
      </c>
      <c r="P3659" s="22">
        <v>44488.5</v>
      </c>
      <c r="Q3659">
        <f t="shared" ref="Q3659:Q3722" si="346">P3659-M3659</f>
        <v>26.5</v>
      </c>
      <c r="R3659" s="33">
        <f t="shared" ref="R3659:R3722" si="347">Q3659*G3659</f>
        <v>28541.824999999997</v>
      </c>
    </row>
    <row r="3660" spans="1:18" x14ac:dyDescent="0.35">
      <c r="A3660" t="s">
        <v>398</v>
      </c>
      <c r="B3660" s="29" t="s">
        <v>313</v>
      </c>
      <c r="C3660" s="22">
        <v>44469</v>
      </c>
      <c r="D3660" s="30" t="s">
        <v>161</v>
      </c>
      <c r="E3660" s="30" t="s">
        <v>162</v>
      </c>
      <c r="F3660" s="29" t="s">
        <v>278</v>
      </c>
      <c r="G3660" s="32">
        <v>58.67</v>
      </c>
      <c r="H3660" s="22">
        <v>44455</v>
      </c>
      <c r="I3660" s="23">
        <v>44469</v>
      </c>
      <c r="J3660">
        <f t="shared" si="342"/>
        <v>15</v>
      </c>
      <c r="K3660" s="2">
        <f t="shared" si="343"/>
        <v>44462</v>
      </c>
      <c r="L3660" s="9">
        <f t="shared" si="344"/>
        <v>15</v>
      </c>
      <c r="M3660" s="2">
        <f t="shared" si="345"/>
        <v>44462</v>
      </c>
      <c r="N3660" s="22">
        <v>44469</v>
      </c>
      <c r="O3660" s="22">
        <v>44489</v>
      </c>
      <c r="P3660" s="22">
        <v>44488.5</v>
      </c>
      <c r="Q3660">
        <f t="shared" si="346"/>
        <v>26.5</v>
      </c>
      <c r="R3660" s="33">
        <f t="shared" si="347"/>
        <v>1554.7550000000001</v>
      </c>
    </row>
    <row r="3661" spans="1:18" x14ac:dyDescent="0.35">
      <c r="A3661" t="s">
        <v>398</v>
      </c>
      <c r="B3661" s="29" t="s">
        <v>313</v>
      </c>
      <c r="C3661" s="22">
        <v>44469</v>
      </c>
      <c r="D3661" s="30" t="s">
        <v>161</v>
      </c>
      <c r="E3661" s="30" t="s">
        <v>162</v>
      </c>
      <c r="F3661" s="29" t="s">
        <v>174</v>
      </c>
      <c r="G3661" s="32">
        <v>458.2</v>
      </c>
      <c r="H3661" s="22">
        <v>44455</v>
      </c>
      <c r="I3661" s="23">
        <v>44469</v>
      </c>
      <c r="J3661">
        <f t="shared" si="342"/>
        <v>15</v>
      </c>
      <c r="K3661" s="2">
        <f t="shared" si="343"/>
        <v>44462</v>
      </c>
      <c r="L3661" s="9">
        <f t="shared" si="344"/>
        <v>15</v>
      </c>
      <c r="M3661" s="2">
        <f t="shared" si="345"/>
        <v>44462</v>
      </c>
      <c r="N3661" s="22">
        <v>44469</v>
      </c>
      <c r="O3661" s="22">
        <v>44489</v>
      </c>
      <c r="P3661" s="22">
        <v>44488.5</v>
      </c>
      <c r="Q3661">
        <f t="shared" si="346"/>
        <v>26.5</v>
      </c>
      <c r="R3661" s="33">
        <f t="shared" si="347"/>
        <v>12142.3</v>
      </c>
    </row>
    <row r="3662" spans="1:18" x14ac:dyDescent="0.35">
      <c r="A3662" t="s">
        <v>398</v>
      </c>
      <c r="B3662" s="29" t="s">
        <v>313</v>
      </c>
      <c r="C3662" s="22">
        <v>44469</v>
      </c>
      <c r="D3662" s="30" t="s">
        <v>161</v>
      </c>
      <c r="E3662" s="30" t="s">
        <v>162</v>
      </c>
      <c r="F3662" s="29" t="s">
        <v>175</v>
      </c>
      <c r="G3662" s="32">
        <v>2004.1399999999999</v>
      </c>
      <c r="H3662" s="22">
        <v>44455</v>
      </c>
      <c r="I3662" s="23">
        <v>44469</v>
      </c>
      <c r="J3662">
        <f t="shared" si="342"/>
        <v>15</v>
      </c>
      <c r="K3662" s="2">
        <f t="shared" si="343"/>
        <v>44462</v>
      </c>
      <c r="L3662" s="9">
        <f t="shared" si="344"/>
        <v>15</v>
      </c>
      <c r="M3662" s="2">
        <f t="shared" si="345"/>
        <v>44462</v>
      </c>
      <c r="N3662" s="22">
        <v>44469</v>
      </c>
      <c r="O3662" s="22">
        <v>44489</v>
      </c>
      <c r="P3662" s="22">
        <v>44488.5</v>
      </c>
      <c r="Q3662">
        <f t="shared" si="346"/>
        <v>26.5</v>
      </c>
      <c r="R3662" s="33">
        <f t="shared" si="347"/>
        <v>53109.71</v>
      </c>
    </row>
    <row r="3663" spans="1:18" x14ac:dyDescent="0.35">
      <c r="A3663" t="s">
        <v>398</v>
      </c>
      <c r="B3663" s="29" t="s">
        <v>313</v>
      </c>
      <c r="C3663" s="22">
        <v>44469</v>
      </c>
      <c r="D3663" s="30" t="s">
        <v>161</v>
      </c>
      <c r="E3663" s="30" t="s">
        <v>162</v>
      </c>
      <c r="F3663" s="29" t="s">
        <v>197</v>
      </c>
      <c r="G3663" s="32">
        <v>251.05</v>
      </c>
      <c r="H3663" s="22">
        <v>44455</v>
      </c>
      <c r="I3663" s="23">
        <v>44469</v>
      </c>
      <c r="J3663">
        <f t="shared" si="342"/>
        <v>15</v>
      </c>
      <c r="K3663" s="2">
        <f t="shared" si="343"/>
        <v>44462</v>
      </c>
      <c r="L3663" s="9">
        <f t="shared" si="344"/>
        <v>15</v>
      </c>
      <c r="M3663" s="2">
        <f t="shared" si="345"/>
        <v>44462</v>
      </c>
      <c r="N3663" s="22">
        <v>44469</v>
      </c>
      <c r="O3663" s="22">
        <v>44489</v>
      </c>
      <c r="P3663" s="22">
        <v>44488.5</v>
      </c>
      <c r="Q3663">
        <f t="shared" si="346"/>
        <v>26.5</v>
      </c>
      <c r="R3663" s="33">
        <f t="shared" si="347"/>
        <v>6652.8250000000007</v>
      </c>
    </row>
    <row r="3664" spans="1:18" x14ac:dyDescent="0.35">
      <c r="A3664" t="s">
        <v>398</v>
      </c>
      <c r="B3664" s="29" t="s">
        <v>313</v>
      </c>
      <c r="C3664" s="22">
        <v>44469</v>
      </c>
      <c r="D3664" s="30" t="s">
        <v>161</v>
      </c>
      <c r="E3664" s="30" t="s">
        <v>162</v>
      </c>
      <c r="F3664" s="29" t="s">
        <v>325</v>
      </c>
      <c r="G3664" s="32">
        <v>85.25</v>
      </c>
      <c r="H3664" s="22">
        <v>44455</v>
      </c>
      <c r="I3664" s="23">
        <v>44469</v>
      </c>
      <c r="J3664">
        <f t="shared" si="342"/>
        <v>15</v>
      </c>
      <c r="K3664" s="2">
        <f t="shared" si="343"/>
        <v>44462</v>
      </c>
      <c r="L3664" s="9">
        <f t="shared" si="344"/>
        <v>15</v>
      </c>
      <c r="M3664" s="2">
        <f t="shared" si="345"/>
        <v>44462</v>
      </c>
      <c r="N3664" s="22">
        <v>44469</v>
      </c>
      <c r="O3664" s="22">
        <v>44489</v>
      </c>
      <c r="P3664" s="22">
        <v>44488.5</v>
      </c>
      <c r="Q3664">
        <f t="shared" si="346"/>
        <v>26.5</v>
      </c>
      <c r="R3664" s="33">
        <f t="shared" si="347"/>
        <v>2259.125</v>
      </c>
    </row>
    <row r="3665" spans="1:18" x14ac:dyDescent="0.35">
      <c r="A3665" t="s">
        <v>398</v>
      </c>
      <c r="B3665" s="29" t="s">
        <v>313</v>
      </c>
      <c r="C3665" s="22">
        <v>44469</v>
      </c>
      <c r="D3665" s="30" t="s">
        <v>161</v>
      </c>
      <c r="E3665" s="30" t="s">
        <v>162</v>
      </c>
      <c r="F3665" s="29" t="s">
        <v>176</v>
      </c>
      <c r="G3665" s="32">
        <v>9521.3499999999985</v>
      </c>
      <c r="H3665" s="22">
        <v>44455</v>
      </c>
      <c r="I3665" s="23">
        <v>44469</v>
      </c>
      <c r="J3665">
        <f t="shared" si="342"/>
        <v>15</v>
      </c>
      <c r="K3665" s="2">
        <f t="shared" si="343"/>
        <v>44462</v>
      </c>
      <c r="L3665" s="9">
        <f t="shared" si="344"/>
        <v>15</v>
      </c>
      <c r="M3665" s="2">
        <f t="shared" si="345"/>
        <v>44462</v>
      </c>
      <c r="N3665" s="22">
        <v>44469</v>
      </c>
      <c r="O3665" s="22">
        <v>44489</v>
      </c>
      <c r="P3665" s="22">
        <v>44488.5</v>
      </c>
      <c r="Q3665">
        <f t="shared" si="346"/>
        <v>26.5</v>
      </c>
      <c r="R3665" s="33">
        <f t="shared" si="347"/>
        <v>252315.77499999997</v>
      </c>
    </row>
    <row r="3666" spans="1:18" x14ac:dyDescent="0.35">
      <c r="A3666" t="s">
        <v>398</v>
      </c>
      <c r="B3666" s="29" t="s">
        <v>313</v>
      </c>
      <c r="C3666" s="22">
        <v>44469</v>
      </c>
      <c r="D3666" s="30" t="s">
        <v>171</v>
      </c>
      <c r="E3666" s="30" t="s">
        <v>172</v>
      </c>
      <c r="F3666" s="29" t="s">
        <v>176</v>
      </c>
      <c r="G3666" s="32">
        <v>776.2199999999998</v>
      </c>
      <c r="H3666" s="22">
        <v>44455</v>
      </c>
      <c r="I3666" s="23">
        <v>44469</v>
      </c>
      <c r="J3666">
        <f t="shared" si="342"/>
        <v>15</v>
      </c>
      <c r="K3666" s="2">
        <f t="shared" si="343"/>
        <v>44462</v>
      </c>
      <c r="L3666" s="9">
        <f t="shared" si="344"/>
        <v>15</v>
      </c>
      <c r="M3666" s="2">
        <f t="shared" si="345"/>
        <v>44462</v>
      </c>
      <c r="N3666" s="22">
        <v>44469</v>
      </c>
      <c r="O3666" s="22">
        <v>44489</v>
      </c>
      <c r="P3666" s="22">
        <v>44488.5</v>
      </c>
      <c r="Q3666">
        <f t="shared" si="346"/>
        <v>26.5</v>
      </c>
      <c r="R3666" s="33">
        <f t="shared" si="347"/>
        <v>20569.829999999994</v>
      </c>
    </row>
    <row r="3667" spans="1:18" x14ac:dyDescent="0.35">
      <c r="A3667" t="s">
        <v>398</v>
      </c>
      <c r="B3667" s="29" t="s">
        <v>313</v>
      </c>
      <c r="C3667" s="22">
        <v>44469</v>
      </c>
      <c r="D3667" s="30" t="s">
        <v>161</v>
      </c>
      <c r="E3667" s="30" t="s">
        <v>162</v>
      </c>
      <c r="F3667" s="29" t="s">
        <v>326</v>
      </c>
      <c r="G3667" s="32">
        <v>113.39</v>
      </c>
      <c r="H3667" s="22">
        <v>44455</v>
      </c>
      <c r="I3667" s="23">
        <v>44469</v>
      </c>
      <c r="J3667">
        <f t="shared" si="342"/>
        <v>15</v>
      </c>
      <c r="K3667" s="2">
        <f t="shared" si="343"/>
        <v>44462</v>
      </c>
      <c r="L3667" s="9">
        <f t="shared" si="344"/>
        <v>15</v>
      </c>
      <c r="M3667" s="2">
        <f t="shared" si="345"/>
        <v>44462</v>
      </c>
      <c r="N3667" s="22">
        <v>44469</v>
      </c>
      <c r="O3667" s="22">
        <v>44489</v>
      </c>
      <c r="P3667" s="22">
        <v>44488.5</v>
      </c>
      <c r="Q3667">
        <f t="shared" si="346"/>
        <v>26.5</v>
      </c>
      <c r="R3667" s="33">
        <f t="shared" si="347"/>
        <v>3004.835</v>
      </c>
    </row>
    <row r="3668" spans="1:18" x14ac:dyDescent="0.35">
      <c r="A3668" t="s">
        <v>398</v>
      </c>
      <c r="B3668" s="29" t="s">
        <v>313</v>
      </c>
      <c r="C3668" s="22">
        <v>44469</v>
      </c>
      <c r="D3668" s="30" t="s">
        <v>161</v>
      </c>
      <c r="E3668" s="30" t="s">
        <v>162</v>
      </c>
      <c r="F3668" s="29" t="s">
        <v>177</v>
      </c>
      <c r="G3668" s="32">
        <v>124.57</v>
      </c>
      <c r="H3668" s="22">
        <v>44455</v>
      </c>
      <c r="I3668" s="23">
        <v>44469</v>
      </c>
      <c r="J3668">
        <f t="shared" si="342"/>
        <v>15</v>
      </c>
      <c r="K3668" s="2">
        <f t="shared" si="343"/>
        <v>44462</v>
      </c>
      <c r="L3668" s="9">
        <f t="shared" si="344"/>
        <v>15</v>
      </c>
      <c r="M3668" s="2">
        <f t="shared" si="345"/>
        <v>44462</v>
      </c>
      <c r="N3668" s="22">
        <v>44469</v>
      </c>
      <c r="O3668" s="22">
        <v>44489</v>
      </c>
      <c r="P3668" s="22">
        <v>44488.5</v>
      </c>
      <c r="Q3668">
        <f t="shared" si="346"/>
        <v>26.5</v>
      </c>
      <c r="R3668" s="33">
        <f t="shared" si="347"/>
        <v>3301.105</v>
      </c>
    </row>
    <row r="3669" spans="1:18" x14ac:dyDescent="0.35">
      <c r="A3669" t="s">
        <v>398</v>
      </c>
      <c r="B3669" s="29" t="s">
        <v>313</v>
      </c>
      <c r="C3669" s="22">
        <v>44469</v>
      </c>
      <c r="D3669" s="30" t="s">
        <v>107</v>
      </c>
      <c r="E3669" s="30" t="s">
        <v>108</v>
      </c>
      <c r="F3669" s="29" t="s">
        <v>164</v>
      </c>
      <c r="G3669" s="32">
        <v>5820.4599999999991</v>
      </c>
      <c r="H3669" s="22">
        <v>44455</v>
      </c>
      <c r="I3669" s="23">
        <v>44469</v>
      </c>
      <c r="J3669">
        <f t="shared" si="342"/>
        <v>15</v>
      </c>
      <c r="K3669" s="2">
        <f t="shared" si="343"/>
        <v>44462</v>
      </c>
      <c r="L3669" s="9">
        <f t="shared" si="344"/>
        <v>15</v>
      </c>
      <c r="M3669" s="2">
        <f t="shared" si="345"/>
        <v>44462</v>
      </c>
      <c r="N3669" s="22">
        <v>44469</v>
      </c>
      <c r="O3669" s="22">
        <v>44489</v>
      </c>
      <c r="P3669" s="22">
        <v>44488.5</v>
      </c>
      <c r="Q3669">
        <f t="shared" si="346"/>
        <v>26.5</v>
      </c>
      <c r="R3669" s="33">
        <f t="shared" si="347"/>
        <v>154242.18999999997</v>
      </c>
    </row>
    <row r="3670" spans="1:18" x14ac:dyDescent="0.35">
      <c r="A3670" t="s">
        <v>398</v>
      </c>
      <c r="B3670" s="29" t="s">
        <v>313</v>
      </c>
      <c r="C3670" s="22">
        <v>44469</v>
      </c>
      <c r="D3670" s="30" t="s">
        <v>99</v>
      </c>
      <c r="E3670" s="30" t="s">
        <v>100</v>
      </c>
      <c r="F3670" s="29" t="s">
        <v>164</v>
      </c>
      <c r="G3670" s="32">
        <v>88823.26</v>
      </c>
      <c r="H3670" s="22">
        <v>44455</v>
      </c>
      <c r="I3670" s="23">
        <v>44469</v>
      </c>
      <c r="J3670">
        <f t="shared" si="342"/>
        <v>15</v>
      </c>
      <c r="K3670" s="2">
        <f t="shared" si="343"/>
        <v>44462</v>
      </c>
      <c r="L3670" s="9">
        <f t="shared" si="344"/>
        <v>15</v>
      </c>
      <c r="M3670" s="2">
        <f t="shared" si="345"/>
        <v>44462</v>
      </c>
      <c r="N3670" s="22">
        <v>44469</v>
      </c>
      <c r="O3670" s="22">
        <v>44489</v>
      </c>
      <c r="P3670" s="22">
        <v>44488.5</v>
      </c>
      <c r="Q3670">
        <f t="shared" si="346"/>
        <v>26.5</v>
      </c>
      <c r="R3670" s="33">
        <f t="shared" si="347"/>
        <v>2353816.3899999997</v>
      </c>
    </row>
    <row r="3671" spans="1:18" x14ac:dyDescent="0.35">
      <c r="A3671" t="s">
        <v>398</v>
      </c>
      <c r="B3671" s="29" t="s">
        <v>313</v>
      </c>
      <c r="C3671" s="22">
        <v>44469</v>
      </c>
      <c r="D3671" s="30" t="s">
        <v>161</v>
      </c>
      <c r="E3671" s="30" t="s">
        <v>162</v>
      </c>
      <c r="F3671" s="29" t="s">
        <v>178</v>
      </c>
      <c r="G3671" s="32">
        <v>242.12000000000003</v>
      </c>
      <c r="H3671" s="22">
        <v>44455</v>
      </c>
      <c r="I3671" s="23">
        <v>44469</v>
      </c>
      <c r="J3671">
        <f t="shared" si="342"/>
        <v>15</v>
      </c>
      <c r="K3671" s="2">
        <f t="shared" si="343"/>
        <v>44462</v>
      </c>
      <c r="L3671" s="9">
        <f t="shared" si="344"/>
        <v>15</v>
      </c>
      <c r="M3671" s="2">
        <f t="shared" si="345"/>
        <v>44462</v>
      </c>
      <c r="N3671" s="22">
        <v>44469</v>
      </c>
      <c r="O3671" s="22">
        <v>44489</v>
      </c>
      <c r="P3671" s="22">
        <v>44488.5</v>
      </c>
      <c r="Q3671">
        <f t="shared" si="346"/>
        <v>26.5</v>
      </c>
      <c r="R3671" s="33">
        <f t="shared" si="347"/>
        <v>6416.1800000000012</v>
      </c>
    </row>
    <row r="3672" spans="1:18" x14ac:dyDescent="0.35">
      <c r="A3672" t="s">
        <v>398</v>
      </c>
      <c r="B3672" s="29" t="s">
        <v>313</v>
      </c>
      <c r="C3672" s="22">
        <v>44469</v>
      </c>
      <c r="D3672" s="30" t="s">
        <v>161</v>
      </c>
      <c r="E3672" s="30" t="s">
        <v>162</v>
      </c>
      <c r="F3672" s="29" t="s">
        <v>327</v>
      </c>
      <c r="G3672" s="32">
        <v>56.3</v>
      </c>
      <c r="H3672" s="22">
        <v>44455</v>
      </c>
      <c r="I3672" s="23">
        <v>44469</v>
      </c>
      <c r="J3672">
        <f t="shared" si="342"/>
        <v>15</v>
      </c>
      <c r="K3672" s="2">
        <f t="shared" si="343"/>
        <v>44462</v>
      </c>
      <c r="L3672" s="9">
        <f t="shared" si="344"/>
        <v>15</v>
      </c>
      <c r="M3672" s="2">
        <f t="shared" si="345"/>
        <v>44462</v>
      </c>
      <c r="N3672" s="22">
        <v>44469</v>
      </c>
      <c r="O3672" s="22">
        <v>44489</v>
      </c>
      <c r="P3672" s="22">
        <v>44488.5</v>
      </c>
      <c r="Q3672">
        <f t="shared" si="346"/>
        <v>26.5</v>
      </c>
      <c r="R3672" s="33">
        <f t="shared" si="347"/>
        <v>1491.9499999999998</v>
      </c>
    </row>
    <row r="3673" spans="1:18" x14ac:dyDescent="0.35">
      <c r="A3673" t="s">
        <v>398</v>
      </c>
      <c r="B3673" s="29" t="s">
        <v>313</v>
      </c>
      <c r="C3673" s="22">
        <v>44469</v>
      </c>
      <c r="D3673" s="30" t="s">
        <v>161</v>
      </c>
      <c r="E3673" s="30" t="s">
        <v>162</v>
      </c>
      <c r="F3673" s="29" t="s">
        <v>328</v>
      </c>
      <c r="G3673" s="32">
        <v>124.7</v>
      </c>
      <c r="H3673" s="22">
        <v>44455</v>
      </c>
      <c r="I3673" s="23">
        <v>44469</v>
      </c>
      <c r="J3673">
        <f t="shared" si="342"/>
        <v>15</v>
      </c>
      <c r="K3673" s="2">
        <f t="shared" si="343"/>
        <v>44462</v>
      </c>
      <c r="L3673" s="9">
        <f t="shared" si="344"/>
        <v>15</v>
      </c>
      <c r="M3673" s="2">
        <f t="shared" si="345"/>
        <v>44462</v>
      </c>
      <c r="N3673" s="22">
        <v>44469</v>
      </c>
      <c r="O3673" s="22">
        <v>44489</v>
      </c>
      <c r="P3673" s="22">
        <v>44488.5</v>
      </c>
      <c r="Q3673">
        <f t="shared" si="346"/>
        <v>26.5</v>
      </c>
      <c r="R3673" s="33">
        <f t="shared" si="347"/>
        <v>3304.55</v>
      </c>
    </row>
    <row r="3674" spans="1:18" x14ac:dyDescent="0.35">
      <c r="A3674" t="s">
        <v>398</v>
      </c>
      <c r="B3674" s="29" t="s">
        <v>313</v>
      </c>
      <c r="C3674" s="22">
        <v>44469</v>
      </c>
      <c r="D3674" s="30" t="s">
        <v>161</v>
      </c>
      <c r="E3674" s="30" t="s">
        <v>162</v>
      </c>
      <c r="F3674" s="29" t="s">
        <v>179</v>
      </c>
      <c r="G3674" s="32">
        <v>1071.5599999999997</v>
      </c>
      <c r="H3674" s="22">
        <v>44455</v>
      </c>
      <c r="I3674" s="23">
        <v>44469</v>
      </c>
      <c r="J3674">
        <f t="shared" si="342"/>
        <v>15</v>
      </c>
      <c r="K3674" s="2">
        <f t="shared" si="343"/>
        <v>44462</v>
      </c>
      <c r="L3674" s="9">
        <f t="shared" si="344"/>
        <v>15</v>
      </c>
      <c r="M3674" s="2">
        <f t="shared" si="345"/>
        <v>44462</v>
      </c>
      <c r="N3674" s="22">
        <v>44469</v>
      </c>
      <c r="O3674" s="22">
        <v>44489</v>
      </c>
      <c r="P3674" s="22">
        <v>44488.5</v>
      </c>
      <c r="Q3674">
        <f t="shared" si="346"/>
        <v>26.5</v>
      </c>
      <c r="R3674" s="33">
        <f t="shared" si="347"/>
        <v>28396.339999999993</v>
      </c>
    </row>
    <row r="3675" spans="1:18" x14ac:dyDescent="0.35">
      <c r="A3675" t="s">
        <v>398</v>
      </c>
      <c r="B3675" s="29" t="s">
        <v>313</v>
      </c>
      <c r="C3675" s="22">
        <v>44469</v>
      </c>
      <c r="D3675" s="30" t="s">
        <v>161</v>
      </c>
      <c r="E3675" s="30" t="s">
        <v>162</v>
      </c>
      <c r="F3675" s="29" t="s">
        <v>180</v>
      </c>
      <c r="G3675" s="32">
        <v>1399.9700000000003</v>
      </c>
      <c r="H3675" s="22">
        <v>44455</v>
      </c>
      <c r="I3675" s="23">
        <v>44469</v>
      </c>
      <c r="J3675">
        <f t="shared" si="342"/>
        <v>15</v>
      </c>
      <c r="K3675" s="2">
        <f t="shared" si="343"/>
        <v>44462</v>
      </c>
      <c r="L3675" s="9">
        <f t="shared" si="344"/>
        <v>15</v>
      </c>
      <c r="M3675" s="2">
        <f t="shared" si="345"/>
        <v>44462</v>
      </c>
      <c r="N3675" s="22">
        <v>44469</v>
      </c>
      <c r="O3675" s="22">
        <v>44489</v>
      </c>
      <c r="P3675" s="22">
        <v>44488.5</v>
      </c>
      <c r="Q3675">
        <f t="shared" si="346"/>
        <v>26.5</v>
      </c>
      <c r="R3675" s="33">
        <f t="shared" si="347"/>
        <v>37099.205000000009</v>
      </c>
    </row>
    <row r="3676" spans="1:18" x14ac:dyDescent="0.35">
      <c r="A3676" t="s">
        <v>398</v>
      </c>
      <c r="B3676" s="29" t="s">
        <v>313</v>
      </c>
      <c r="C3676" s="22">
        <v>44469</v>
      </c>
      <c r="D3676" s="30" t="s">
        <v>171</v>
      </c>
      <c r="E3676" s="30" t="s">
        <v>172</v>
      </c>
      <c r="F3676" s="29" t="s">
        <v>180</v>
      </c>
      <c r="G3676" s="32">
        <v>252.52999999999997</v>
      </c>
      <c r="H3676" s="22">
        <v>44455</v>
      </c>
      <c r="I3676" s="23">
        <v>44469</v>
      </c>
      <c r="J3676">
        <f t="shared" si="342"/>
        <v>15</v>
      </c>
      <c r="K3676" s="2">
        <f t="shared" si="343"/>
        <v>44462</v>
      </c>
      <c r="L3676" s="9">
        <f t="shared" si="344"/>
        <v>15</v>
      </c>
      <c r="M3676" s="2">
        <f t="shared" si="345"/>
        <v>44462</v>
      </c>
      <c r="N3676" s="22">
        <v>44469</v>
      </c>
      <c r="O3676" s="22">
        <v>44489</v>
      </c>
      <c r="P3676" s="22">
        <v>44488.5</v>
      </c>
      <c r="Q3676">
        <f t="shared" si="346"/>
        <v>26.5</v>
      </c>
      <c r="R3676" s="33">
        <f t="shared" si="347"/>
        <v>6692.0449999999992</v>
      </c>
    </row>
    <row r="3677" spans="1:18" x14ac:dyDescent="0.35">
      <c r="A3677" t="s">
        <v>398</v>
      </c>
      <c r="B3677" s="29" t="s">
        <v>313</v>
      </c>
      <c r="C3677" s="22">
        <v>44469</v>
      </c>
      <c r="D3677" s="30" t="s">
        <v>161</v>
      </c>
      <c r="E3677" s="30" t="s">
        <v>162</v>
      </c>
      <c r="F3677" s="29" t="s">
        <v>181</v>
      </c>
      <c r="G3677" s="32">
        <v>164.51</v>
      </c>
      <c r="H3677" s="22">
        <v>44455</v>
      </c>
      <c r="I3677" s="23">
        <v>44469</v>
      </c>
      <c r="J3677">
        <f t="shared" si="342"/>
        <v>15</v>
      </c>
      <c r="K3677" s="2">
        <f t="shared" si="343"/>
        <v>44462</v>
      </c>
      <c r="L3677" s="9">
        <f t="shared" si="344"/>
        <v>15</v>
      </c>
      <c r="M3677" s="2">
        <f t="shared" si="345"/>
        <v>44462</v>
      </c>
      <c r="N3677" s="22">
        <v>44469</v>
      </c>
      <c r="O3677" s="22">
        <v>44489</v>
      </c>
      <c r="P3677" s="22">
        <v>44488.5</v>
      </c>
      <c r="Q3677">
        <f t="shared" si="346"/>
        <v>26.5</v>
      </c>
      <c r="R3677" s="33">
        <f t="shared" si="347"/>
        <v>4359.5149999999994</v>
      </c>
    </row>
    <row r="3678" spans="1:18" x14ac:dyDescent="0.35">
      <c r="A3678" t="s">
        <v>398</v>
      </c>
      <c r="B3678" s="29" t="s">
        <v>313</v>
      </c>
      <c r="C3678" s="22">
        <v>44469</v>
      </c>
      <c r="D3678" s="30" t="s">
        <v>161</v>
      </c>
      <c r="E3678" s="30" t="s">
        <v>162</v>
      </c>
      <c r="F3678" s="29" t="s">
        <v>182</v>
      </c>
      <c r="G3678" s="32">
        <v>320.12</v>
      </c>
      <c r="H3678" s="22">
        <v>44455</v>
      </c>
      <c r="I3678" s="23">
        <v>44469</v>
      </c>
      <c r="J3678">
        <f t="shared" si="342"/>
        <v>15</v>
      </c>
      <c r="K3678" s="2">
        <f t="shared" si="343"/>
        <v>44462</v>
      </c>
      <c r="L3678" s="9">
        <f t="shared" si="344"/>
        <v>15</v>
      </c>
      <c r="M3678" s="2">
        <f t="shared" si="345"/>
        <v>44462</v>
      </c>
      <c r="N3678" s="22">
        <v>44469</v>
      </c>
      <c r="O3678" s="22">
        <v>44489</v>
      </c>
      <c r="P3678" s="22">
        <v>44488.5</v>
      </c>
      <c r="Q3678">
        <f t="shared" si="346"/>
        <v>26.5</v>
      </c>
      <c r="R3678" s="33">
        <f t="shared" si="347"/>
        <v>8483.18</v>
      </c>
    </row>
    <row r="3679" spans="1:18" x14ac:dyDescent="0.35">
      <c r="A3679" t="s">
        <v>398</v>
      </c>
      <c r="B3679" s="29" t="s">
        <v>313</v>
      </c>
      <c r="C3679" s="22">
        <v>44469</v>
      </c>
      <c r="D3679" s="30" t="s">
        <v>161</v>
      </c>
      <c r="E3679" s="30" t="s">
        <v>162</v>
      </c>
      <c r="F3679" s="29" t="s">
        <v>183</v>
      </c>
      <c r="G3679" s="32">
        <v>4812.1499999999996</v>
      </c>
      <c r="H3679" s="22">
        <v>44455</v>
      </c>
      <c r="I3679" s="23">
        <v>44469</v>
      </c>
      <c r="J3679">
        <f t="shared" si="342"/>
        <v>15</v>
      </c>
      <c r="K3679" s="2">
        <f t="shared" si="343"/>
        <v>44462</v>
      </c>
      <c r="L3679" s="9">
        <f t="shared" si="344"/>
        <v>15</v>
      </c>
      <c r="M3679" s="2">
        <f t="shared" si="345"/>
        <v>44462</v>
      </c>
      <c r="N3679" s="22">
        <v>44469</v>
      </c>
      <c r="O3679" s="22">
        <v>44489</v>
      </c>
      <c r="P3679" s="22">
        <v>44488.5</v>
      </c>
      <c r="Q3679">
        <f t="shared" si="346"/>
        <v>26.5</v>
      </c>
      <c r="R3679" s="33">
        <f t="shared" si="347"/>
        <v>127521.97499999999</v>
      </c>
    </row>
    <row r="3680" spans="1:18" x14ac:dyDescent="0.35">
      <c r="A3680" t="s">
        <v>398</v>
      </c>
      <c r="B3680" s="29" t="s">
        <v>313</v>
      </c>
      <c r="C3680" s="22">
        <v>44469</v>
      </c>
      <c r="D3680" s="30" t="s">
        <v>161</v>
      </c>
      <c r="E3680" s="30" t="s">
        <v>162</v>
      </c>
      <c r="F3680" s="29" t="s">
        <v>329</v>
      </c>
      <c r="G3680" s="32">
        <v>87.33</v>
      </c>
      <c r="H3680" s="22">
        <v>44455</v>
      </c>
      <c r="I3680" s="23">
        <v>44469</v>
      </c>
      <c r="J3680">
        <f t="shared" si="342"/>
        <v>15</v>
      </c>
      <c r="K3680" s="2">
        <f t="shared" si="343"/>
        <v>44462</v>
      </c>
      <c r="L3680" s="9">
        <f t="shared" si="344"/>
        <v>15</v>
      </c>
      <c r="M3680" s="2">
        <f t="shared" si="345"/>
        <v>44462</v>
      </c>
      <c r="N3680" s="22">
        <v>44469</v>
      </c>
      <c r="O3680" s="22">
        <v>44489</v>
      </c>
      <c r="P3680" s="22">
        <v>44488.5</v>
      </c>
      <c r="Q3680">
        <f t="shared" si="346"/>
        <v>26.5</v>
      </c>
      <c r="R3680" s="33">
        <f t="shared" si="347"/>
        <v>2314.2449999999999</v>
      </c>
    </row>
    <row r="3681" spans="1:18" x14ac:dyDescent="0.35">
      <c r="A3681" t="s">
        <v>398</v>
      </c>
      <c r="B3681" s="29" t="s">
        <v>313</v>
      </c>
      <c r="C3681" s="22">
        <v>44469</v>
      </c>
      <c r="D3681" s="30" t="s">
        <v>107</v>
      </c>
      <c r="E3681" s="30" t="s">
        <v>108</v>
      </c>
      <c r="F3681" s="29" t="s">
        <v>261</v>
      </c>
      <c r="G3681" s="32">
        <v>128.38</v>
      </c>
      <c r="H3681" s="22">
        <v>44455</v>
      </c>
      <c r="I3681" s="23">
        <v>44469</v>
      </c>
      <c r="J3681">
        <f t="shared" si="342"/>
        <v>15</v>
      </c>
      <c r="K3681" s="2">
        <f t="shared" si="343"/>
        <v>44462</v>
      </c>
      <c r="L3681" s="9">
        <f t="shared" si="344"/>
        <v>15</v>
      </c>
      <c r="M3681" s="2">
        <f t="shared" si="345"/>
        <v>44462</v>
      </c>
      <c r="N3681" s="22">
        <v>44469</v>
      </c>
      <c r="O3681" s="22">
        <v>44489</v>
      </c>
      <c r="P3681" s="22">
        <v>44488.5</v>
      </c>
      <c r="Q3681">
        <f t="shared" si="346"/>
        <v>26.5</v>
      </c>
      <c r="R3681" s="33">
        <f t="shared" si="347"/>
        <v>3402.0699999999997</v>
      </c>
    </row>
    <row r="3682" spans="1:18" x14ac:dyDescent="0.35">
      <c r="A3682" t="s">
        <v>398</v>
      </c>
      <c r="B3682" s="29" t="s">
        <v>313</v>
      </c>
      <c r="C3682" s="22">
        <v>44469</v>
      </c>
      <c r="D3682" s="30" t="s">
        <v>99</v>
      </c>
      <c r="E3682" s="30" t="s">
        <v>100</v>
      </c>
      <c r="F3682" s="29" t="s">
        <v>261</v>
      </c>
      <c r="G3682" s="32">
        <v>233.76</v>
      </c>
      <c r="H3682" s="22">
        <v>44455</v>
      </c>
      <c r="I3682" s="23">
        <v>44469</v>
      </c>
      <c r="J3682">
        <f t="shared" si="342"/>
        <v>15</v>
      </c>
      <c r="K3682" s="2">
        <f t="shared" si="343"/>
        <v>44462</v>
      </c>
      <c r="L3682" s="9">
        <f t="shared" si="344"/>
        <v>15</v>
      </c>
      <c r="M3682" s="2">
        <f t="shared" si="345"/>
        <v>44462</v>
      </c>
      <c r="N3682" s="22">
        <v>44469</v>
      </c>
      <c r="O3682" s="22">
        <v>44489</v>
      </c>
      <c r="P3682" s="22">
        <v>44488.5</v>
      </c>
      <c r="Q3682">
        <f t="shared" si="346"/>
        <v>26.5</v>
      </c>
      <c r="R3682" s="33">
        <f t="shared" si="347"/>
        <v>6194.6399999999994</v>
      </c>
    </row>
    <row r="3683" spans="1:18" x14ac:dyDescent="0.35">
      <c r="A3683" t="s">
        <v>398</v>
      </c>
      <c r="B3683" s="29" t="s">
        <v>313</v>
      </c>
      <c r="C3683" s="22">
        <v>44469</v>
      </c>
      <c r="D3683" s="30" t="s">
        <v>161</v>
      </c>
      <c r="E3683" s="30" t="s">
        <v>162</v>
      </c>
      <c r="F3683" s="29" t="s">
        <v>184</v>
      </c>
      <c r="G3683" s="32">
        <v>287.98</v>
      </c>
      <c r="H3683" s="22">
        <v>44455</v>
      </c>
      <c r="I3683" s="23">
        <v>44469</v>
      </c>
      <c r="J3683">
        <f t="shared" si="342"/>
        <v>15</v>
      </c>
      <c r="K3683" s="2">
        <f t="shared" si="343"/>
        <v>44462</v>
      </c>
      <c r="L3683" s="9">
        <f t="shared" si="344"/>
        <v>15</v>
      </c>
      <c r="M3683" s="2">
        <f t="shared" si="345"/>
        <v>44462</v>
      </c>
      <c r="N3683" s="22">
        <v>44469</v>
      </c>
      <c r="O3683" s="22">
        <v>44489</v>
      </c>
      <c r="P3683" s="22">
        <v>44488.5</v>
      </c>
      <c r="Q3683">
        <f t="shared" si="346"/>
        <v>26.5</v>
      </c>
      <c r="R3683" s="33">
        <f t="shared" si="347"/>
        <v>7631.47</v>
      </c>
    </row>
    <row r="3684" spans="1:18" x14ac:dyDescent="0.35">
      <c r="A3684" t="s">
        <v>398</v>
      </c>
      <c r="B3684" s="29" t="s">
        <v>313</v>
      </c>
      <c r="C3684" s="22">
        <v>44469</v>
      </c>
      <c r="D3684" s="30" t="s">
        <v>161</v>
      </c>
      <c r="E3684" s="30" t="s">
        <v>162</v>
      </c>
      <c r="F3684" s="29" t="s">
        <v>330</v>
      </c>
      <c r="G3684" s="32">
        <v>107.18</v>
      </c>
      <c r="H3684" s="22">
        <v>44455</v>
      </c>
      <c r="I3684" s="23">
        <v>44469</v>
      </c>
      <c r="J3684">
        <f t="shared" si="342"/>
        <v>15</v>
      </c>
      <c r="K3684" s="2">
        <f t="shared" si="343"/>
        <v>44462</v>
      </c>
      <c r="L3684" s="9">
        <f t="shared" si="344"/>
        <v>15</v>
      </c>
      <c r="M3684" s="2">
        <f t="shared" si="345"/>
        <v>44462</v>
      </c>
      <c r="N3684" s="22">
        <v>44469</v>
      </c>
      <c r="O3684" s="22">
        <v>44489</v>
      </c>
      <c r="P3684" s="22">
        <v>44488.5</v>
      </c>
      <c r="Q3684">
        <f t="shared" si="346"/>
        <v>26.5</v>
      </c>
      <c r="R3684" s="33">
        <f t="shared" si="347"/>
        <v>2840.27</v>
      </c>
    </row>
    <row r="3685" spans="1:18" x14ac:dyDescent="0.35">
      <c r="A3685" t="s">
        <v>398</v>
      </c>
      <c r="B3685" s="29" t="s">
        <v>313</v>
      </c>
      <c r="C3685" s="22">
        <v>44469</v>
      </c>
      <c r="D3685" s="30" t="s">
        <v>161</v>
      </c>
      <c r="E3685" s="30" t="s">
        <v>162</v>
      </c>
      <c r="F3685" s="29" t="s">
        <v>185</v>
      </c>
      <c r="G3685" s="32">
        <v>2865.0499999999997</v>
      </c>
      <c r="H3685" s="22">
        <v>44455</v>
      </c>
      <c r="I3685" s="23">
        <v>44469</v>
      </c>
      <c r="J3685">
        <f t="shared" si="342"/>
        <v>15</v>
      </c>
      <c r="K3685" s="2">
        <f t="shared" si="343"/>
        <v>44462</v>
      </c>
      <c r="L3685" s="9">
        <f t="shared" si="344"/>
        <v>15</v>
      </c>
      <c r="M3685" s="2">
        <f t="shared" si="345"/>
        <v>44462</v>
      </c>
      <c r="N3685" s="22">
        <v>44469</v>
      </c>
      <c r="O3685" s="22">
        <v>44489</v>
      </c>
      <c r="P3685" s="22">
        <v>44488.5</v>
      </c>
      <c r="Q3685">
        <f t="shared" si="346"/>
        <v>26.5</v>
      </c>
      <c r="R3685" s="33">
        <f t="shared" si="347"/>
        <v>75923.824999999997</v>
      </c>
    </row>
    <row r="3686" spans="1:18" x14ac:dyDescent="0.35">
      <c r="A3686" t="s">
        <v>398</v>
      </c>
      <c r="B3686" s="29" t="s">
        <v>313</v>
      </c>
      <c r="C3686" s="22">
        <v>44469</v>
      </c>
      <c r="D3686" s="30" t="s">
        <v>161</v>
      </c>
      <c r="E3686" s="30" t="s">
        <v>162</v>
      </c>
      <c r="F3686" s="29" t="s">
        <v>331</v>
      </c>
      <c r="G3686" s="32">
        <v>246.35000000000002</v>
      </c>
      <c r="H3686" s="22">
        <v>44455</v>
      </c>
      <c r="I3686" s="23">
        <v>44469</v>
      </c>
      <c r="J3686">
        <f t="shared" si="342"/>
        <v>15</v>
      </c>
      <c r="K3686" s="2">
        <f t="shared" si="343"/>
        <v>44462</v>
      </c>
      <c r="L3686" s="9">
        <f t="shared" si="344"/>
        <v>15</v>
      </c>
      <c r="M3686" s="2">
        <f t="shared" si="345"/>
        <v>44462</v>
      </c>
      <c r="N3686" s="22">
        <v>44469</v>
      </c>
      <c r="O3686" s="22">
        <v>44489</v>
      </c>
      <c r="P3686" s="22">
        <v>44488.5</v>
      </c>
      <c r="Q3686">
        <f t="shared" si="346"/>
        <v>26.5</v>
      </c>
      <c r="R3686" s="33">
        <f t="shared" si="347"/>
        <v>6528.2750000000005</v>
      </c>
    </row>
    <row r="3687" spans="1:18" x14ac:dyDescent="0.35">
      <c r="A3687" t="s">
        <v>398</v>
      </c>
      <c r="B3687" s="29" t="s">
        <v>313</v>
      </c>
      <c r="C3687" s="22">
        <v>44469</v>
      </c>
      <c r="D3687" s="30" t="s">
        <v>161</v>
      </c>
      <c r="E3687" s="30" t="s">
        <v>162</v>
      </c>
      <c r="F3687" s="29" t="s">
        <v>332</v>
      </c>
      <c r="G3687" s="32">
        <v>65.87</v>
      </c>
      <c r="H3687" s="22">
        <v>44455</v>
      </c>
      <c r="I3687" s="23">
        <v>44469</v>
      </c>
      <c r="J3687">
        <f t="shared" si="342"/>
        <v>15</v>
      </c>
      <c r="K3687" s="2">
        <f t="shared" si="343"/>
        <v>44462</v>
      </c>
      <c r="L3687" s="9">
        <f t="shared" si="344"/>
        <v>15</v>
      </c>
      <c r="M3687" s="2">
        <f t="shared" si="345"/>
        <v>44462</v>
      </c>
      <c r="N3687" s="22">
        <v>44469</v>
      </c>
      <c r="O3687" s="22">
        <v>44489</v>
      </c>
      <c r="P3687" s="22">
        <v>44488.5</v>
      </c>
      <c r="Q3687">
        <f t="shared" si="346"/>
        <v>26.5</v>
      </c>
      <c r="R3687" s="33">
        <f t="shared" si="347"/>
        <v>1745.5550000000001</v>
      </c>
    </row>
    <row r="3688" spans="1:18" x14ac:dyDescent="0.35">
      <c r="A3688" t="s">
        <v>398</v>
      </c>
      <c r="B3688" s="29" t="s">
        <v>313</v>
      </c>
      <c r="C3688" s="22">
        <v>44469</v>
      </c>
      <c r="D3688" s="30" t="s">
        <v>161</v>
      </c>
      <c r="E3688" s="30" t="s">
        <v>162</v>
      </c>
      <c r="F3688" s="29" t="s">
        <v>186</v>
      </c>
      <c r="G3688" s="32">
        <v>138.36000000000001</v>
      </c>
      <c r="H3688" s="22">
        <v>44455</v>
      </c>
      <c r="I3688" s="23">
        <v>44469</v>
      </c>
      <c r="J3688">
        <f t="shared" si="342"/>
        <v>15</v>
      </c>
      <c r="K3688" s="2">
        <f t="shared" si="343"/>
        <v>44462</v>
      </c>
      <c r="L3688" s="9">
        <f t="shared" si="344"/>
        <v>15</v>
      </c>
      <c r="M3688" s="2">
        <f t="shared" si="345"/>
        <v>44462</v>
      </c>
      <c r="N3688" s="22">
        <v>44469</v>
      </c>
      <c r="O3688" s="22">
        <v>44489</v>
      </c>
      <c r="P3688" s="22">
        <v>44488.5</v>
      </c>
      <c r="Q3688">
        <f t="shared" si="346"/>
        <v>26.5</v>
      </c>
      <c r="R3688" s="33">
        <f t="shared" si="347"/>
        <v>3666.5400000000004</v>
      </c>
    </row>
    <row r="3689" spans="1:18" x14ac:dyDescent="0.35">
      <c r="A3689" t="s">
        <v>398</v>
      </c>
      <c r="B3689" s="29" t="s">
        <v>313</v>
      </c>
      <c r="C3689" s="22">
        <v>44469</v>
      </c>
      <c r="D3689" s="30" t="s">
        <v>161</v>
      </c>
      <c r="E3689" s="30" t="s">
        <v>162</v>
      </c>
      <c r="F3689" s="29" t="s">
        <v>333</v>
      </c>
      <c r="G3689" s="32">
        <v>1512.4099999999999</v>
      </c>
      <c r="H3689" s="22">
        <v>44455</v>
      </c>
      <c r="I3689" s="23">
        <v>44469</v>
      </c>
      <c r="J3689">
        <f t="shared" si="342"/>
        <v>15</v>
      </c>
      <c r="K3689" s="2">
        <f t="shared" si="343"/>
        <v>44462</v>
      </c>
      <c r="L3689" s="9">
        <f t="shared" si="344"/>
        <v>15</v>
      </c>
      <c r="M3689" s="2">
        <f t="shared" si="345"/>
        <v>44462</v>
      </c>
      <c r="N3689" s="22">
        <v>44469</v>
      </c>
      <c r="O3689" s="22">
        <v>44489</v>
      </c>
      <c r="P3689" s="22">
        <v>44488.5</v>
      </c>
      <c r="Q3689">
        <f t="shared" si="346"/>
        <v>26.5</v>
      </c>
      <c r="R3689" s="33">
        <f t="shared" si="347"/>
        <v>40078.864999999998</v>
      </c>
    </row>
    <row r="3690" spans="1:18" x14ac:dyDescent="0.35">
      <c r="A3690" t="s">
        <v>398</v>
      </c>
      <c r="B3690" s="29" t="s">
        <v>313</v>
      </c>
      <c r="C3690" s="22">
        <v>44469</v>
      </c>
      <c r="D3690" s="30" t="s">
        <v>161</v>
      </c>
      <c r="E3690" s="30" t="s">
        <v>162</v>
      </c>
      <c r="F3690" s="29" t="s">
        <v>334</v>
      </c>
      <c r="G3690" s="32">
        <v>333.06</v>
      </c>
      <c r="H3690" s="22">
        <v>44455</v>
      </c>
      <c r="I3690" s="23">
        <v>44469</v>
      </c>
      <c r="J3690">
        <f t="shared" si="342"/>
        <v>15</v>
      </c>
      <c r="K3690" s="2">
        <f t="shared" si="343"/>
        <v>44462</v>
      </c>
      <c r="L3690" s="9">
        <f t="shared" si="344"/>
        <v>15</v>
      </c>
      <c r="M3690" s="2">
        <f t="shared" si="345"/>
        <v>44462</v>
      </c>
      <c r="N3690" s="22">
        <v>44469</v>
      </c>
      <c r="O3690" s="22">
        <v>44489</v>
      </c>
      <c r="P3690" s="22">
        <v>44488.5</v>
      </c>
      <c r="Q3690">
        <f t="shared" si="346"/>
        <v>26.5</v>
      </c>
      <c r="R3690" s="33">
        <f t="shared" si="347"/>
        <v>8826.09</v>
      </c>
    </row>
    <row r="3691" spans="1:18" x14ac:dyDescent="0.35">
      <c r="A3691" t="s">
        <v>398</v>
      </c>
      <c r="B3691" s="29" t="s">
        <v>313</v>
      </c>
      <c r="C3691" s="22">
        <v>44469</v>
      </c>
      <c r="D3691" s="30" t="s">
        <v>161</v>
      </c>
      <c r="E3691" s="30" t="s">
        <v>162</v>
      </c>
      <c r="F3691" s="29" t="s">
        <v>335</v>
      </c>
      <c r="G3691" s="32">
        <v>238.79000000000002</v>
      </c>
      <c r="H3691" s="22">
        <v>44455</v>
      </c>
      <c r="I3691" s="23">
        <v>44469</v>
      </c>
      <c r="J3691">
        <f t="shared" si="342"/>
        <v>15</v>
      </c>
      <c r="K3691" s="2">
        <f t="shared" si="343"/>
        <v>44462</v>
      </c>
      <c r="L3691" s="9">
        <f t="shared" si="344"/>
        <v>15</v>
      </c>
      <c r="M3691" s="2">
        <f t="shared" si="345"/>
        <v>44462</v>
      </c>
      <c r="N3691" s="22">
        <v>44469</v>
      </c>
      <c r="O3691" s="22">
        <v>44489</v>
      </c>
      <c r="P3691" s="22">
        <v>44488.5</v>
      </c>
      <c r="Q3691">
        <f t="shared" si="346"/>
        <v>26.5</v>
      </c>
      <c r="R3691" s="33">
        <f t="shared" si="347"/>
        <v>6327.9350000000004</v>
      </c>
    </row>
    <row r="3692" spans="1:18" x14ac:dyDescent="0.35">
      <c r="A3692" t="s">
        <v>398</v>
      </c>
      <c r="B3692" s="29" t="s">
        <v>313</v>
      </c>
      <c r="C3692" s="22">
        <v>44469</v>
      </c>
      <c r="D3692" s="30" t="s">
        <v>161</v>
      </c>
      <c r="E3692" s="30" t="s">
        <v>162</v>
      </c>
      <c r="F3692" s="29" t="s">
        <v>187</v>
      </c>
      <c r="G3692" s="32">
        <v>1208.4699999999998</v>
      </c>
      <c r="H3692" s="22">
        <v>44455</v>
      </c>
      <c r="I3692" s="23">
        <v>44469</v>
      </c>
      <c r="J3692">
        <f t="shared" si="342"/>
        <v>15</v>
      </c>
      <c r="K3692" s="2">
        <f t="shared" si="343"/>
        <v>44462</v>
      </c>
      <c r="L3692" s="9">
        <f t="shared" si="344"/>
        <v>15</v>
      </c>
      <c r="M3692" s="2">
        <f t="shared" si="345"/>
        <v>44462</v>
      </c>
      <c r="N3692" s="22">
        <v>44469</v>
      </c>
      <c r="O3692" s="22">
        <v>44489</v>
      </c>
      <c r="P3692" s="22">
        <v>44488.5</v>
      </c>
      <c r="Q3692">
        <f t="shared" si="346"/>
        <v>26.5</v>
      </c>
      <c r="R3692" s="33">
        <f t="shared" si="347"/>
        <v>32024.454999999994</v>
      </c>
    </row>
    <row r="3693" spans="1:18" x14ac:dyDescent="0.35">
      <c r="A3693" t="s">
        <v>398</v>
      </c>
      <c r="B3693" s="29" t="s">
        <v>313</v>
      </c>
      <c r="C3693" s="22">
        <v>44469</v>
      </c>
      <c r="D3693" s="30" t="s">
        <v>161</v>
      </c>
      <c r="E3693" s="30" t="s">
        <v>162</v>
      </c>
      <c r="F3693" s="29" t="s">
        <v>188</v>
      </c>
      <c r="G3693" s="32">
        <v>418.2</v>
      </c>
      <c r="H3693" s="22">
        <v>44455</v>
      </c>
      <c r="I3693" s="23">
        <v>44469</v>
      </c>
      <c r="J3693">
        <f t="shared" si="342"/>
        <v>15</v>
      </c>
      <c r="K3693" s="2">
        <f t="shared" si="343"/>
        <v>44462</v>
      </c>
      <c r="L3693" s="9">
        <f t="shared" si="344"/>
        <v>15</v>
      </c>
      <c r="M3693" s="2">
        <f t="shared" si="345"/>
        <v>44462</v>
      </c>
      <c r="N3693" s="22">
        <v>44469</v>
      </c>
      <c r="O3693" s="22">
        <v>44489</v>
      </c>
      <c r="P3693" s="22">
        <v>44488.5</v>
      </c>
      <c r="Q3693">
        <f t="shared" si="346"/>
        <v>26.5</v>
      </c>
      <c r="R3693" s="33">
        <f t="shared" si="347"/>
        <v>11082.3</v>
      </c>
    </row>
    <row r="3694" spans="1:18" x14ac:dyDescent="0.35">
      <c r="A3694" t="s">
        <v>398</v>
      </c>
      <c r="B3694" s="29" t="s">
        <v>313</v>
      </c>
      <c r="C3694" s="22">
        <v>44469</v>
      </c>
      <c r="D3694" s="30" t="s">
        <v>161</v>
      </c>
      <c r="E3694" s="30" t="s">
        <v>162</v>
      </c>
      <c r="F3694" s="29" t="s">
        <v>336</v>
      </c>
      <c r="G3694" s="32">
        <v>81.48</v>
      </c>
      <c r="H3694" s="22">
        <v>44455</v>
      </c>
      <c r="I3694" s="23">
        <v>44469</v>
      </c>
      <c r="J3694">
        <f t="shared" si="342"/>
        <v>15</v>
      </c>
      <c r="K3694" s="2">
        <f t="shared" si="343"/>
        <v>44462</v>
      </c>
      <c r="L3694" s="9">
        <f t="shared" si="344"/>
        <v>15</v>
      </c>
      <c r="M3694" s="2">
        <f t="shared" si="345"/>
        <v>44462</v>
      </c>
      <c r="N3694" s="22">
        <v>44469</v>
      </c>
      <c r="O3694" s="22">
        <v>44489</v>
      </c>
      <c r="P3694" s="22">
        <v>44488.5</v>
      </c>
      <c r="Q3694">
        <f t="shared" si="346"/>
        <v>26.5</v>
      </c>
      <c r="R3694" s="33">
        <f t="shared" si="347"/>
        <v>2159.2200000000003</v>
      </c>
    </row>
    <row r="3695" spans="1:18" x14ac:dyDescent="0.35">
      <c r="A3695" t="s">
        <v>398</v>
      </c>
      <c r="B3695" s="29" t="s">
        <v>313</v>
      </c>
      <c r="C3695" s="22">
        <v>44469</v>
      </c>
      <c r="D3695" s="30" t="s">
        <v>161</v>
      </c>
      <c r="E3695" s="30" t="s">
        <v>162</v>
      </c>
      <c r="F3695" s="29" t="s">
        <v>337</v>
      </c>
      <c r="G3695" s="32">
        <v>188.28</v>
      </c>
      <c r="H3695" s="22">
        <v>44455</v>
      </c>
      <c r="I3695" s="23">
        <v>44469</v>
      </c>
      <c r="J3695">
        <f t="shared" si="342"/>
        <v>15</v>
      </c>
      <c r="K3695" s="2">
        <f t="shared" si="343"/>
        <v>44462</v>
      </c>
      <c r="L3695" s="9">
        <f t="shared" si="344"/>
        <v>15</v>
      </c>
      <c r="M3695" s="2">
        <f t="shared" si="345"/>
        <v>44462</v>
      </c>
      <c r="N3695" s="22">
        <v>44469</v>
      </c>
      <c r="O3695" s="22">
        <v>44489</v>
      </c>
      <c r="P3695" s="22">
        <v>44488.5</v>
      </c>
      <c r="Q3695">
        <f t="shared" si="346"/>
        <v>26.5</v>
      </c>
      <c r="R3695" s="33">
        <f t="shared" si="347"/>
        <v>4989.42</v>
      </c>
    </row>
    <row r="3696" spans="1:18" x14ac:dyDescent="0.35">
      <c r="A3696" t="s">
        <v>398</v>
      </c>
      <c r="B3696" s="29" t="s">
        <v>313</v>
      </c>
      <c r="C3696" s="22">
        <v>44469</v>
      </c>
      <c r="D3696" s="30" t="s">
        <v>171</v>
      </c>
      <c r="E3696" s="30" t="s">
        <v>172</v>
      </c>
      <c r="F3696" s="29" t="s">
        <v>337</v>
      </c>
      <c r="G3696" s="32">
        <v>191.64999999999998</v>
      </c>
      <c r="H3696" s="22">
        <v>44455</v>
      </c>
      <c r="I3696" s="23">
        <v>44469</v>
      </c>
      <c r="J3696">
        <f t="shared" si="342"/>
        <v>15</v>
      </c>
      <c r="K3696" s="2">
        <f t="shared" si="343"/>
        <v>44462</v>
      </c>
      <c r="L3696" s="9">
        <f t="shared" si="344"/>
        <v>15</v>
      </c>
      <c r="M3696" s="2">
        <f t="shared" si="345"/>
        <v>44462</v>
      </c>
      <c r="N3696" s="22">
        <v>44469</v>
      </c>
      <c r="O3696" s="22">
        <v>44489</v>
      </c>
      <c r="P3696" s="22">
        <v>44488.5</v>
      </c>
      <c r="Q3696">
        <f t="shared" si="346"/>
        <v>26.5</v>
      </c>
      <c r="R3696" s="33">
        <f t="shared" si="347"/>
        <v>5078.7249999999995</v>
      </c>
    </row>
    <row r="3697" spans="1:18" x14ac:dyDescent="0.35">
      <c r="A3697" t="s">
        <v>398</v>
      </c>
      <c r="B3697" s="29" t="s">
        <v>313</v>
      </c>
      <c r="C3697" s="22">
        <v>44469</v>
      </c>
      <c r="D3697" s="30" t="s">
        <v>161</v>
      </c>
      <c r="E3697" s="30" t="s">
        <v>162</v>
      </c>
      <c r="F3697" s="29" t="s">
        <v>338</v>
      </c>
      <c r="G3697" s="32">
        <v>27.46</v>
      </c>
      <c r="H3697" s="22">
        <v>44455</v>
      </c>
      <c r="I3697" s="23">
        <v>44469</v>
      </c>
      <c r="J3697">
        <f t="shared" si="342"/>
        <v>15</v>
      </c>
      <c r="K3697" s="2">
        <f t="shared" si="343"/>
        <v>44462</v>
      </c>
      <c r="L3697" s="9">
        <f t="shared" si="344"/>
        <v>15</v>
      </c>
      <c r="M3697" s="2">
        <f t="shared" si="345"/>
        <v>44462</v>
      </c>
      <c r="N3697" s="22">
        <v>44469</v>
      </c>
      <c r="O3697" s="22">
        <v>44489</v>
      </c>
      <c r="P3697" s="22">
        <v>44488.5</v>
      </c>
      <c r="Q3697">
        <f t="shared" si="346"/>
        <v>26.5</v>
      </c>
      <c r="R3697" s="33">
        <f t="shared" si="347"/>
        <v>727.69</v>
      </c>
    </row>
    <row r="3698" spans="1:18" x14ac:dyDescent="0.35">
      <c r="A3698" t="s">
        <v>398</v>
      </c>
      <c r="B3698" s="29" t="s">
        <v>313</v>
      </c>
      <c r="C3698" s="22">
        <v>44469</v>
      </c>
      <c r="D3698" s="30" t="s">
        <v>161</v>
      </c>
      <c r="E3698" s="30" t="s">
        <v>162</v>
      </c>
      <c r="F3698" s="29" t="s">
        <v>385</v>
      </c>
      <c r="G3698" s="32">
        <v>61.1</v>
      </c>
      <c r="H3698" s="22">
        <v>44455</v>
      </c>
      <c r="I3698" s="23">
        <v>44469</v>
      </c>
      <c r="J3698">
        <f t="shared" si="342"/>
        <v>15</v>
      </c>
      <c r="K3698" s="2">
        <f t="shared" si="343"/>
        <v>44462</v>
      </c>
      <c r="L3698" s="9">
        <f t="shared" si="344"/>
        <v>15</v>
      </c>
      <c r="M3698" s="2">
        <f t="shared" si="345"/>
        <v>44462</v>
      </c>
      <c r="N3698" s="22">
        <v>44469</v>
      </c>
      <c r="O3698" s="22">
        <v>44489</v>
      </c>
      <c r="P3698" s="22">
        <v>44488.5</v>
      </c>
      <c r="Q3698">
        <f t="shared" si="346"/>
        <v>26.5</v>
      </c>
      <c r="R3698" s="33">
        <f t="shared" si="347"/>
        <v>1619.15</v>
      </c>
    </row>
    <row r="3699" spans="1:18" x14ac:dyDescent="0.35">
      <c r="A3699" t="s">
        <v>398</v>
      </c>
      <c r="B3699" s="29" t="s">
        <v>313</v>
      </c>
      <c r="C3699" s="22">
        <v>44469</v>
      </c>
      <c r="D3699" s="30" t="s">
        <v>161</v>
      </c>
      <c r="E3699" s="30" t="s">
        <v>162</v>
      </c>
      <c r="F3699" s="29" t="s">
        <v>189</v>
      </c>
      <c r="G3699" s="32">
        <v>1770.3299999999995</v>
      </c>
      <c r="H3699" s="22">
        <v>44455</v>
      </c>
      <c r="I3699" s="23">
        <v>44469</v>
      </c>
      <c r="J3699">
        <f t="shared" si="342"/>
        <v>15</v>
      </c>
      <c r="K3699" s="2">
        <f t="shared" si="343"/>
        <v>44462</v>
      </c>
      <c r="L3699" s="9">
        <f t="shared" si="344"/>
        <v>15</v>
      </c>
      <c r="M3699" s="2">
        <f t="shared" si="345"/>
        <v>44462</v>
      </c>
      <c r="N3699" s="22">
        <v>44469</v>
      </c>
      <c r="O3699" s="22">
        <v>44489</v>
      </c>
      <c r="P3699" s="22">
        <v>44488.5</v>
      </c>
      <c r="Q3699">
        <f t="shared" si="346"/>
        <v>26.5</v>
      </c>
      <c r="R3699" s="33">
        <f t="shared" si="347"/>
        <v>46913.744999999988</v>
      </c>
    </row>
    <row r="3700" spans="1:18" x14ac:dyDescent="0.35">
      <c r="A3700" t="s">
        <v>398</v>
      </c>
      <c r="B3700" s="29" t="s">
        <v>313</v>
      </c>
      <c r="C3700" s="22">
        <v>44469</v>
      </c>
      <c r="D3700" s="30" t="s">
        <v>171</v>
      </c>
      <c r="E3700" s="30" t="s">
        <v>172</v>
      </c>
      <c r="F3700" s="29" t="s">
        <v>189</v>
      </c>
      <c r="G3700" s="32">
        <v>54.88</v>
      </c>
      <c r="H3700" s="22">
        <v>44455</v>
      </c>
      <c r="I3700" s="23">
        <v>44469</v>
      </c>
      <c r="J3700">
        <f t="shared" si="342"/>
        <v>15</v>
      </c>
      <c r="K3700" s="2">
        <f t="shared" si="343"/>
        <v>44462</v>
      </c>
      <c r="L3700" s="9">
        <f t="shared" si="344"/>
        <v>15</v>
      </c>
      <c r="M3700" s="2">
        <f t="shared" si="345"/>
        <v>44462</v>
      </c>
      <c r="N3700" s="22">
        <v>44469</v>
      </c>
      <c r="O3700" s="22">
        <v>44489</v>
      </c>
      <c r="P3700" s="22">
        <v>44488.5</v>
      </c>
      <c r="Q3700">
        <f t="shared" si="346"/>
        <v>26.5</v>
      </c>
      <c r="R3700" s="33">
        <f t="shared" si="347"/>
        <v>1454.3200000000002</v>
      </c>
    </row>
    <row r="3701" spans="1:18" x14ac:dyDescent="0.35">
      <c r="A3701" t="s">
        <v>398</v>
      </c>
      <c r="B3701" s="29" t="s">
        <v>313</v>
      </c>
      <c r="C3701" s="22">
        <v>44469</v>
      </c>
      <c r="D3701" s="30" t="s">
        <v>161</v>
      </c>
      <c r="E3701" s="30" t="s">
        <v>162</v>
      </c>
      <c r="F3701" s="29" t="s">
        <v>198</v>
      </c>
      <c r="G3701" s="32">
        <v>155.68</v>
      </c>
      <c r="H3701" s="22">
        <v>44455</v>
      </c>
      <c r="I3701" s="23">
        <v>44469</v>
      </c>
      <c r="J3701">
        <f t="shared" si="342"/>
        <v>15</v>
      </c>
      <c r="K3701" s="2">
        <f t="shared" si="343"/>
        <v>44462</v>
      </c>
      <c r="L3701" s="9">
        <f t="shared" si="344"/>
        <v>15</v>
      </c>
      <c r="M3701" s="2">
        <f t="shared" si="345"/>
        <v>44462</v>
      </c>
      <c r="N3701" s="22">
        <v>44469</v>
      </c>
      <c r="O3701" s="22">
        <v>44489</v>
      </c>
      <c r="P3701" s="22">
        <v>44488.5</v>
      </c>
      <c r="Q3701">
        <f t="shared" si="346"/>
        <v>26.5</v>
      </c>
      <c r="R3701" s="33">
        <f t="shared" si="347"/>
        <v>4125.5200000000004</v>
      </c>
    </row>
    <row r="3702" spans="1:18" x14ac:dyDescent="0.35">
      <c r="A3702" t="s">
        <v>398</v>
      </c>
      <c r="B3702" s="29" t="s">
        <v>313</v>
      </c>
      <c r="C3702" s="22">
        <v>44469</v>
      </c>
      <c r="D3702" s="30" t="s">
        <v>161</v>
      </c>
      <c r="E3702" s="30" t="s">
        <v>162</v>
      </c>
      <c r="F3702" s="29" t="s">
        <v>190</v>
      </c>
      <c r="G3702" s="32">
        <v>357.8</v>
      </c>
      <c r="H3702" s="22">
        <v>44455</v>
      </c>
      <c r="I3702" s="23">
        <v>44469</v>
      </c>
      <c r="J3702">
        <f t="shared" si="342"/>
        <v>15</v>
      </c>
      <c r="K3702" s="2">
        <f t="shared" si="343"/>
        <v>44462</v>
      </c>
      <c r="L3702" s="9">
        <f t="shared" si="344"/>
        <v>15</v>
      </c>
      <c r="M3702" s="2">
        <f t="shared" si="345"/>
        <v>44462</v>
      </c>
      <c r="N3702" s="22">
        <v>44469</v>
      </c>
      <c r="O3702" s="22">
        <v>44489</v>
      </c>
      <c r="P3702" s="22">
        <v>44488.5</v>
      </c>
      <c r="Q3702">
        <f t="shared" si="346"/>
        <v>26.5</v>
      </c>
      <c r="R3702" s="33">
        <f t="shared" si="347"/>
        <v>9481.7000000000007</v>
      </c>
    </row>
    <row r="3703" spans="1:18" x14ac:dyDescent="0.35">
      <c r="A3703" t="s">
        <v>398</v>
      </c>
      <c r="B3703" s="29" t="s">
        <v>313</v>
      </c>
      <c r="C3703" s="22">
        <v>44469</v>
      </c>
      <c r="D3703" s="30" t="s">
        <v>161</v>
      </c>
      <c r="E3703" s="30" t="s">
        <v>162</v>
      </c>
      <c r="F3703" s="29" t="s">
        <v>339</v>
      </c>
      <c r="G3703" s="32">
        <v>90.59</v>
      </c>
      <c r="H3703" s="22">
        <v>44455</v>
      </c>
      <c r="I3703" s="23">
        <v>44469</v>
      </c>
      <c r="J3703">
        <f t="shared" ref="J3703:J3766" si="348">I3703-H3703+1</f>
        <v>15</v>
      </c>
      <c r="K3703" s="2">
        <f t="shared" ref="K3703:K3766" si="349">(H3703+I3703)/2</f>
        <v>44462</v>
      </c>
      <c r="L3703" s="9">
        <f t="shared" si="344"/>
        <v>15</v>
      </c>
      <c r="M3703" s="2">
        <f t="shared" si="345"/>
        <v>44462</v>
      </c>
      <c r="N3703" s="22">
        <v>44469</v>
      </c>
      <c r="O3703" s="22">
        <v>44489</v>
      </c>
      <c r="P3703" s="22">
        <v>44488.5</v>
      </c>
      <c r="Q3703">
        <f t="shared" si="346"/>
        <v>26.5</v>
      </c>
      <c r="R3703" s="33">
        <f t="shared" si="347"/>
        <v>2400.6350000000002</v>
      </c>
    </row>
    <row r="3704" spans="1:18" x14ac:dyDescent="0.35">
      <c r="A3704" t="s">
        <v>398</v>
      </c>
      <c r="B3704" s="29" t="s">
        <v>313</v>
      </c>
      <c r="C3704" s="22">
        <v>44469</v>
      </c>
      <c r="D3704" s="30" t="s">
        <v>161</v>
      </c>
      <c r="E3704" s="30" t="s">
        <v>162</v>
      </c>
      <c r="F3704" s="29" t="s">
        <v>191</v>
      </c>
      <c r="G3704" s="32">
        <v>925.01</v>
      </c>
      <c r="H3704" s="22">
        <v>44455</v>
      </c>
      <c r="I3704" s="23">
        <v>44469</v>
      </c>
      <c r="J3704">
        <f t="shared" si="348"/>
        <v>15</v>
      </c>
      <c r="K3704" s="2">
        <f t="shared" si="349"/>
        <v>44462</v>
      </c>
      <c r="L3704" s="9">
        <f t="shared" si="344"/>
        <v>15</v>
      </c>
      <c r="M3704" s="2">
        <f t="shared" si="345"/>
        <v>44462</v>
      </c>
      <c r="N3704" s="22">
        <v>44469</v>
      </c>
      <c r="O3704" s="22">
        <v>44489</v>
      </c>
      <c r="P3704" s="22">
        <v>44488.5</v>
      </c>
      <c r="Q3704">
        <f t="shared" si="346"/>
        <v>26.5</v>
      </c>
      <c r="R3704" s="33">
        <f t="shared" si="347"/>
        <v>24512.764999999999</v>
      </c>
    </row>
    <row r="3705" spans="1:18" x14ac:dyDescent="0.35">
      <c r="A3705" t="s">
        <v>398</v>
      </c>
      <c r="B3705" s="29" t="s">
        <v>313</v>
      </c>
      <c r="C3705" s="22">
        <v>44469</v>
      </c>
      <c r="D3705" s="30" t="s">
        <v>161</v>
      </c>
      <c r="E3705" s="30" t="s">
        <v>162</v>
      </c>
      <c r="F3705" s="29" t="s">
        <v>192</v>
      </c>
      <c r="G3705" s="32">
        <v>868.57999999999981</v>
      </c>
      <c r="H3705" s="22">
        <v>44455</v>
      </c>
      <c r="I3705" s="23">
        <v>44469</v>
      </c>
      <c r="J3705">
        <f t="shared" si="348"/>
        <v>15</v>
      </c>
      <c r="K3705" s="2">
        <f t="shared" si="349"/>
        <v>44462</v>
      </c>
      <c r="L3705" s="9">
        <f t="shared" si="344"/>
        <v>15</v>
      </c>
      <c r="M3705" s="2">
        <f t="shared" si="345"/>
        <v>44462</v>
      </c>
      <c r="N3705" s="22">
        <v>44469</v>
      </c>
      <c r="O3705" s="22">
        <v>44489</v>
      </c>
      <c r="P3705" s="22">
        <v>44488.5</v>
      </c>
      <c r="Q3705">
        <f t="shared" si="346"/>
        <v>26.5</v>
      </c>
      <c r="R3705" s="33">
        <f t="shared" si="347"/>
        <v>23017.369999999995</v>
      </c>
    </row>
    <row r="3706" spans="1:18" x14ac:dyDescent="0.35">
      <c r="A3706" t="s">
        <v>398</v>
      </c>
      <c r="B3706" s="29" t="s">
        <v>313</v>
      </c>
      <c r="C3706" s="22">
        <v>44469</v>
      </c>
      <c r="D3706" s="30" t="s">
        <v>171</v>
      </c>
      <c r="E3706" s="30" t="s">
        <v>172</v>
      </c>
      <c r="F3706" s="29" t="s">
        <v>192</v>
      </c>
      <c r="G3706" s="32">
        <v>221.25</v>
      </c>
      <c r="H3706" s="22">
        <v>44455</v>
      </c>
      <c r="I3706" s="23">
        <v>44469</v>
      </c>
      <c r="J3706">
        <f t="shared" si="348"/>
        <v>15</v>
      </c>
      <c r="K3706" s="2">
        <f t="shared" si="349"/>
        <v>44462</v>
      </c>
      <c r="L3706" s="9">
        <f t="shared" si="344"/>
        <v>15</v>
      </c>
      <c r="M3706" s="2">
        <f t="shared" si="345"/>
        <v>44462</v>
      </c>
      <c r="N3706" s="22">
        <v>44469</v>
      </c>
      <c r="O3706" s="22">
        <v>44489</v>
      </c>
      <c r="P3706" s="22">
        <v>44488.5</v>
      </c>
      <c r="Q3706">
        <f t="shared" si="346"/>
        <v>26.5</v>
      </c>
      <c r="R3706" s="33">
        <f t="shared" si="347"/>
        <v>5863.125</v>
      </c>
    </row>
    <row r="3707" spans="1:18" x14ac:dyDescent="0.35">
      <c r="A3707" t="s">
        <v>398</v>
      </c>
      <c r="B3707" s="29" t="s">
        <v>313</v>
      </c>
      <c r="C3707" s="22">
        <v>44469</v>
      </c>
      <c r="D3707" s="30" t="s">
        <v>161</v>
      </c>
      <c r="E3707" s="30" t="s">
        <v>162</v>
      </c>
      <c r="F3707" s="29" t="s">
        <v>193</v>
      </c>
      <c r="G3707" s="32">
        <v>2265.4199999999996</v>
      </c>
      <c r="H3707" s="22">
        <v>44455</v>
      </c>
      <c r="I3707" s="23">
        <v>44469</v>
      </c>
      <c r="J3707">
        <f t="shared" si="348"/>
        <v>15</v>
      </c>
      <c r="K3707" s="2">
        <f t="shared" si="349"/>
        <v>44462</v>
      </c>
      <c r="L3707" s="9">
        <f t="shared" si="344"/>
        <v>15</v>
      </c>
      <c r="M3707" s="2">
        <f t="shared" si="345"/>
        <v>44462</v>
      </c>
      <c r="N3707" s="22">
        <v>44469</v>
      </c>
      <c r="O3707" s="22">
        <v>44489</v>
      </c>
      <c r="P3707" s="22">
        <v>44488.5</v>
      </c>
      <c r="Q3707">
        <f t="shared" si="346"/>
        <v>26.5</v>
      </c>
      <c r="R3707" s="33">
        <f t="shared" si="347"/>
        <v>60033.62999999999</v>
      </c>
    </row>
    <row r="3708" spans="1:18" x14ac:dyDescent="0.35">
      <c r="A3708" t="s">
        <v>398</v>
      </c>
      <c r="B3708" s="29" t="s">
        <v>313</v>
      </c>
      <c r="C3708" s="22">
        <v>44469</v>
      </c>
      <c r="D3708" s="30" t="s">
        <v>161</v>
      </c>
      <c r="E3708" s="30" t="s">
        <v>162</v>
      </c>
      <c r="F3708" s="29" t="s">
        <v>340</v>
      </c>
      <c r="G3708" s="32">
        <v>213.62</v>
      </c>
      <c r="H3708" s="22">
        <v>44455</v>
      </c>
      <c r="I3708" s="23">
        <v>44469</v>
      </c>
      <c r="J3708">
        <f t="shared" si="348"/>
        <v>15</v>
      </c>
      <c r="K3708" s="2">
        <f t="shared" si="349"/>
        <v>44462</v>
      </c>
      <c r="L3708" s="9">
        <f t="shared" si="344"/>
        <v>15</v>
      </c>
      <c r="M3708" s="2">
        <f t="shared" si="345"/>
        <v>44462</v>
      </c>
      <c r="N3708" s="22">
        <v>44469</v>
      </c>
      <c r="O3708" s="22">
        <v>44489</v>
      </c>
      <c r="P3708" s="22">
        <v>44488.5</v>
      </c>
      <c r="Q3708">
        <f t="shared" si="346"/>
        <v>26.5</v>
      </c>
      <c r="R3708" s="33">
        <f t="shared" si="347"/>
        <v>5660.93</v>
      </c>
    </row>
    <row r="3709" spans="1:18" x14ac:dyDescent="0.35">
      <c r="A3709" t="s">
        <v>398</v>
      </c>
      <c r="B3709" s="29" t="s">
        <v>313</v>
      </c>
      <c r="C3709" s="22">
        <v>44469</v>
      </c>
      <c r="D3709" s="30" t="s">
        <v>161</v>
      </c>
      <c r="E3709" s="30" t="s">
        <v>162</v>
      </c>
      <c r="F3709" s="29" t="s">
        <v>342</v>
      </c>
      <c r="G3709" s="32">
        <v>47.56</v>
      </c>
      <c r="H3709" s="22">
        <v>44455</v>
      </c>
      <c r="I3709" s="23">
        <v>44469</v>
      </c>
      <c r="J3709">
        <f t="shared" si="348"/>
        <v>15</v>
      </c>
      <c r="K3709" s="2">
        <f t="shared" si="349"/>
        <v>44462</v>
      </c>
      <c r="L3709" s="9">
        <f t="shared" si="344"/>
        <v>15</v>
      </c>
      <c r="M3709" s="2">
        <f t="shared" si="345"/>
        <v>44462</v>
      </c>
      <c r="N3709" s="22">
        <v>44469</v>
      </c>
      <c r="O3709" s="22">
        <v>44489</v>
      </c>
      <c r="P3709" s="22">
        <v>44488.5</v>
      </c>
      <c r="Q3709">
        <f t="shared" si="346"/>
        <v>26.5</v>
      </c>
      <c r="R3709" s="33">
        <f t="shared" si="347"/>
        <v>1260.3400000000001</v>
      </c>
    </row>
    <row r="3710" spans="1:18" x14ac:dyDescent="0.35">
      <c r="A3710" t="s">
        <v>398</v>
      </c>
      <c r="B3710" s="29" t="s">
        <v>313</v>
      </c>
      <c r="C3710" s="22">
        <v>44469</v>
      </c>
      <c r="D3710" s="30" t="s">
        <v>114</v>
      </c>
      <c r="E3710" s="30" t="s">
        <v>115</v>
      </c>
      <c r="F3710" s="29" t="s">
        <v>204</v>
      </c>
      <c r="G3710" s="32">
        <v>35.11</v>
      </c>
      <c r="H3710" s="22">
        <v>44455</v>
      </c>
      <c r="I3710" s="23">
        <v>44469</v>
      </c>
      <c r="J3710">
        <f t="shared" si="348"/>
        <v>15</v>
      </c>
      <c r="K3710" s="2">
        <f t="shared" si="349"/>
        <v>44462</v>
      </c>
      <c r="L3710" s="9">
        <f t="shared" si="344"/>
        <v>15</v>
      </c>
      <c r="M3710" s="2">
        <f t="shared" si="345"/>
        <v>44462</v>
      </c>
      <c r="N3710" s="22">
        <v>44469</v>
      </c>
      <c r="O3710" s="22">
        <v>44498</v>
      </c>
      <c r="P3710" s="22">
        <v>44497.5</v>
      </c>
      <c r="Q3710">
        <f t="shared" si="346"/>
        <v>35.5</v>
      </c>
      <c r="R3710" s="33">
        <f t="shared" si="347"/>
        <v>1246.405</v>
      </c>
    </row>
    <row r="3711" spans="1:18" x14ac:dyDescent="0.35">
      <c r="A3711" t="s">
        <v>398</v>
      </c>
      <c r="B3711" s="29" t="s">
        <v>313</v>
      </c>
      <c r="C3711" s="22">
        <v>44469</v>
      </c>
      <c r="D3711" s="30" t="s">
        <v>110</v>
      </c>
      <c r="E3711" s="30" t="s">
        <v>111</v>
      </c>
      <c r="F3711" s="29" t="s">
        <v>204</v>
      </c>
      <c r="G3711" s="32">
        <v>88.32</v>
      </c>
      <c r="H3711" s="22">
        <v>44455</v>
      </c>
      <c r="I3711" s="23">
        <v>44469</v>
      </c>
      <c r="J3711">
        <f t="shared" si="348"/>
        <v>15</v>
      </c>
      <c r="K3711" s="2">
        <f t="shared" si="349"/>
        <v>44462</v>
      </c>
      <c r="L3711" s="9">
        <f t="shared" si="344"/>
        <v>15</v>
      </c>
      <c r="M3711" s="2">
        <f t="shared" si="345"/>
        <v>44462</v>
      </c>
      <c r="N3711" s="22">
        <v>44469</v>
      </c>
      <c r="O3711" s="22">
        <v>44498</v>
      </c>
      <c r="P3711" s="22">
        <v>44497.5</v>
      </c>
      <c r="Q3711">
        <f t="shared" si="346"/>
        <v>35.5</v>
      </c>
      <c r="R3711" s="33">
        <f t="shared" si="347"/>
        <v>3135.3599999999997</v>
      </c>
    </row>
    <row r="3712" spans="1:18" x14ac:dyDescent="0.35">
      <c r="A3712" t="s">
        <v>398</v>
      </c>
      <c r="B3712" s="29" t="s">
        <v>313</v>
      </c>
      <c r="C3712" s="22">
        <v>44469</v>
      </c>
      <c r="D3712" s="30" t="s">
        <v>110</v>
      </c>
      <c r="E3712" s="30" t="s">
        <v>111</v>
      </c>
      <c r="F3712" s="29" t="s">
        <v>143</v>
      </c>
      <c r="G3712" s="32">
        <v>96.16</v>
      </c>
      <c r="H3712" s="22">
        <v>44455</v>
      </c>
      <c r="I3712" s="23">
        <v>44469</v>
      </c>
      <c r="J3712">
        <f t="shared" si="348"/>
        <v>15</v>
      </c>
      <c r="K3712" s="2">
        <f t="shared" si="349"/>
        <v>44462</v>
      </c>
      <c r="L3712" s="9">
        <f t="shared" si="344"/>
        <v>15</v>
      </c>
      <c r="M3712" s="2">
        <f t="shared" si="345"/>
        <v>44462</v>
      </c>
      <c r="N3712" s="22">
        <v>44469</v>
      </c>
      <c r="O3712" s="22">
        <v>44498</v>
      </c>
      <c r="P3712" s="22">
        <v>44497.5</v>
      </c>
      <c r="Q3712">
        <f t="shared" si="346"/>
        <v>35.5</v>
      </c>
      <c r="R3712" s="33">
        <f t="shared" si="347"/>
        <v>3413.68</v>
      </c>
    </row>
    <row r="3713" spans="1:18" x14ac:dyDescent="0.35">
      <c r="A3713" t="s">
        <v>398</v>
      </c>
      <c r="B3713" s="29" t="s">
        <v>313</v>
      </c>
      <c r="C3713" s="22">
        <v>44469</v>
      </c>
      <c r="D3713" s="30" t="s">
        <v>114</v>
      </c>
      <c r="E3713" s="30" t="s">
        <v>115</v>
      </c>
      <c r="F3713" s="29" t="s">
        <v>144</v>
      </c>
      <c r="G3713" s="32">
        <v>16.420000000000002</v>
      </c>
      <c r="H3713" s="22">
        <v>44455</v>
      </c>
      <c r="I3713" s="23">
        <v>44469</v>
      </c>
      <c r="J3713">
        <f t="shared" si="348"/>
        <v>15</v>
      </c>
      <c r="K3713" s="2">
        <f t="shared" si="349"/>
        <v>44462</v>
      </c>
      <c r="L3713" s="9">
        <f t="shared" si="344"/>
        <v>15</v>
      </c>
      <c r="M3713" s="2">
        <f t="shared" si="345"/>
        <v>44462</v>
      </c>
      <c r="N3713" s="22">
        <v>44469</v>
      </c>
      <c r="O3713" s="22">
        <v>44498</v>
      </c>
      <c r="P3713" s="22">
        <v>44497.5</v>
      </c>
      <c r="Q3713">
        <f t="shared" si="346"/>
        <v>35.5</v>
      </c>
      <c r="R3713" s="33">
        <f t="shared" si="347"/>
        <v>582.91000000000008</v>
      </c>
    </row>
    <row r="3714" spans="1:18" x14ac:dyDescent="0.35">
      <c r="A3714" t="s">
        <v>398</v>
      </c>
      <c r="B3714" s="29" t="s">
        <v>313</v>
      </c>
      <c r="C3714" s="22">
        <v>44469</v>
      </c>
      <c r="D3714" s="30" t="s">
        <v>110</v>
      </c>
      <c r="E3714" s="30" t="s">
        <v>111</v>
      </c>
      <c r="F3714" s="29" t="s">
        <v>144</v>
      </c>
      <c r="G3714" s="32">
        <v>170.18</v>
      </c>
      <c r="H3714" s="22">
        <v>44455</v>
      </c>
      <c r="I3714" s="23">
        <v>44469</v>
      </c>
      <c r="J3714">
        <f t="shared" si="348"/>
        <v>15</v>
      </c>
      <c r="K3714" s="2">
        <f t="shared" si="349"/>
        <v>44462</v>
      </c>
      <c r="L3714" s="9">
        <f t="shared" si="344"/>
        <v>15</v>
      </c>
      <c r="M3714" s="2">
        <f t="shared" si="345"/>
        <v>44462</v>
      </c>
      <c r="N3714" s="22">
        <v>44469</v>
      </c>
      <c r="O3714" s="22">
        <v>44498</v>
      </c>
      <c r="P3714" s="22">
        <v>44497.5</v>
      </c>
      <c r="Q3714">
        <f t="shared" si="346"/>
        <v>35.5</v>
      </c>
      <c r="R3714" s="33">
        <f t="shared" si="347"/>
        <v>6041.39</v>
      </c>
    </row>
    <row r="3715" spans="1:18" x14ac:dyDescent="0.35">
      <c r="A3715" t="s">
        <v>398</v>
      </c>
      <c r="B3715" s="29" t="s">
        <v>313</v>
      </c>
      <c r="C3715" s="22">
        <v>44469</v>
      </c>
      <c r="D3715" s="30" t="s">
        <v>217</v>
      </c>
      <c r="E3715" s="30" t="s">
        <v>218</v>
      </c>
      <c r="F3715" s="29" t="s">
        <v>219</v>
      </c>
      <c r="G3715" s="32">
        <v>1213.2000000000003</v>
      </c>
      <c r="H3715" s="22">
        <v>44455</v>
      </c>
      <c r="I3715" s="23">
        <v>44469</v>
      </c>
      <c r="J3715">
        <f t="shared" si="348"/>
        <v>15</v>
      </c>
      <c r="K3715" s="2">
        <f t="shared" si="349"/>
        <v>44462</v>
      </c>
      <c r="L3715" s="9">
        <f t="shared" si="344"/>
        <v>15</v>
      </c>
      <c r="M3715" s="2">
        <f t="shared" si="345"/>
        <v>44462</v>
      </c>
      <c r="N3715" s="22">
        <v>44469</v>
      </c>
      <c r="O3715" s="22">
        <v>44498</v>
      </c>
      <c r="P3715" s="22">
        <v>44497.5</v>
      </c>
      <c r="Q3715">
        <f t="shared" si="346"/>
        <v>35.5</v>
      </c>
      <c r="R3715" s="33">
        <f t="shared" si="347"/>
        <v>43068.600000000013</v>
      </c>
    </row>
    <row r="3716" spans="1:18" x14ac:dyDescent="0.35">
      <c r="A3716" t="s">
        <v>398</v>
      </c>
      <c r="B3716" s="29" t="s">
        <v>313</v>
      </c>
      <c r="C3716" s="22">
        <v>44469</v>
      </c>
      <c r="D3716" s="30" t="s">
        <v>201</v>
      </c>
      <c r="E3716" s="30" t="s">
        <v>202</v>
      </c>
      <c r="F3716" s="29" t="s">
        <v>164</v>
      </c>
      <c r="G3716" s="32">
        <v>198.98000000000002</v>
      </c>
      <c r="H3716" s="22">
        <v>44455</v>
      </c>
      <c r="I3716" s="23">
        <v>44469</v>
      </c>
      <c r="J3716">
        <f t="shared" si="348"/>
        <v>15</v>
      </c>
      <c r="K3716" s="2">
        <f t="shared" si="349"/>
        <v>44462</v>
      </c>
      <c r="L3716" s="9">
        <f t="shared" si="344"/>
        <v>15</v>
      </c>
      <c r="M3716" s="2">
        <f t="shared" si="345"/>
        <v>44462</v>
      </c>
      <c r="N3716" s="22">
        <v>44469</v>
      </c>
      <c r="O3716" s="22">
        <v>44498</v>
      </c>
      <c r="P3716" s="22">
        <v>44497.5</v>
      </c>
      <c r="Q3716">
        <f t="shared" si="346"/>
        <v>35.5</v>
      </c>
      <c r="R3716" s="33">
        <f t="shared" si="347"/>
        <v>7063.7900000000009</v>
      </c>
    </row>
    <row r="3717" spans="1:18" x14ac:dyDescent="0.35">
      <c r="A3717" t="s">
        <v>398</v>
      </c>
      <c r="B3717" s="29" t="s">
        <v>313</v>
      </c>
      <c r="C3717" s="22">
        <v>44469</v>
      </c>
      <c r="D3717" s="30" t="s">
        <v>114</v>
      </c>
      <c r="E3717" s="30" t="s">
        <v>115</v>
      </c>
      <c r="F3717" s="29" t="s">
        <v>232</v>
      </c>
      <c r="G3717" s="32">
        <v>35.349999999999994</v>
      </c>
      <c r="H3717" s="22">
        <v>44455</v>
      </c>
      <c r="I3717" s="23">
        <v>44469</v>
      </c>
      <c r="J3717">
        <f t="shared" si="348"/>
        <v>15</v>
      </c>
      <c r="K3717" s="2">
        <f t="shared" si="349"/>
        <v>44462</v>
      </c>
      <c r="L3717" s="9">
        <f t="shared" si="344"/>
        <v>15</v>
      </c>
      <c r="M3717" s="2">
        <f t="shared" si="345"/>
        <v>44462</v>
      </c>
      <c r="N3717" s="22">
        <v>44469</v>
      </c>
      <c r="O3717" s="22">
        <v>44498</v>
      </c>
      <c r="P3717" s="22">
        <v>44497.5</v>
      </c>
      <c r="Q3717">
        <f t="shared" si="346"/>
        <v>35.5</v>
      </c>
      <c r="R3717" s="33">
        <f t="shared" si="347"/>
        <v>1254.9249999999997</v>
      </c>
    </row>
    <row r="3718" spans="1:18" x14ac:dyDescent="0.35">
      <c r="A3718" t="s">
        <v>398</v>
      </c>
      <c r="B3718" s="29" t="s">
        <v>313</v>
      </c>
      <c r="C3718" s="22">
        <v>44469</v>
      </c>
      <c r="D3718" s="30" t="s">
        <v>114</v>
      </c>
      <c r="E3718" s="30" t="s">
        <v>115</v>
      </c>
      <c r="F3718" s="29" t="s">
        <v>145</v>
      </c>
      <c r="G3718" s="32">
        <v>28.22</v>
      </c>
      <c r="H3718" s="22">
        <v>44455</v>
      </c>
      <c r="I3718" s="23">
        <v>44469</v>
      </c>
      <c r="J3718">
        <f t="shared" si="348"/>
        <v>15</v>
      </c>
      <c r="K3718" s="2">
        <f t="shared" si="349"/>
        <v>44462</v>
      </c>
      <c r="L3718" s="9">
        <f t="shared" si="344"/>
        <v>15</v>
      </c>
      <c r="M3718" s="2">
        <f t="shared" si="345"/>
        <v>44462</v>
      </c>
      <c r="N3718" s="22">
        <v>44469</v>
      </c>
      <c r="O3718" s="22">
        <v>44498</v>
      </c>
      <c r="P3718" s="22">
        <v>44497.5</v>
      </c>
      <c r="Q3718">
        <f t="shared" si="346"/>
        <v>35.5</v>
      </c>
      <c r="R3718" s="33">
        <f t="shared" si="347"/>
        <v>1001.81</v>
      </c>
    </row>
    <row r="3719" spans="1:18" x14ac:dyDescent="0.35">
      <c r="A3719" t="s">
        <v>398</v>
      </c>
      <c r="B3719" s="29" t="s">
        <v>313</v>
      </c>
      <c r="C3719" s="22">
        <v>44469</v>
      </c>
      <c r="D3719" s="30" t="s">
        <v>110</v>
      </c>
      <c r="E3719" s="30" t="s">
        <v>111</v>
      </c>
      <c r="F3719" s="29" t="s">
        <v>145</v>
      </c>
      <c r="G3719" s="32">
        <v>44.54</v>
      </c>
      <c r="H3719" s="22">
        <v>44455</v>
      </c>
      <c r="I3719" s="23">
        <v>44469</v>
      </c>
      <c r="J3719">
        <f t="shared" si="348"/>
        <v>15</v>
      </c>
      <c r="K3719" s="2">
        <f t="shared" si="349"/>
        <v>44462</v>
      </c>
      <c r="L3719" s="9">
        <f t="shared" si="344"/>
        <v>15</v>
      </c>
      <c r="M3719" s="2">
        <f t="shared" si="345"/>
        <v>44462</v>
      </c>
      <c r="N3719" s="22">
        <v>44469</v>
      </c>
      <c r="O3719" s="22">
        <v>44498</v>
      </c>
      <c r="P3719" s="22">
        <v>44497.5</v>
      </c>
      <c r="Q3719">
        <f t="shared" si="346"/>
        <v>35.5</v>
      </c>
      <c r="R3719" s="33">
        <f t="shared" si="347"/>
        <v>1581.17</v>
      </c>
    </row>
    <row r="3720" spans="1:18" x14ac:dyDescent="0.35">
      <c r="A3720" t="s">
        <v>398</v>
      </c>
      <c r="B3720" s="29" t="s">
        <v>313</v>
      </c>
      <c r="C3720" s="22">
        <v>44469</v>
      </c>
      <c r="D3720" s="30" t="s">
        <v>114</v>
      </c>
      <c r="E3720" s="30" t="s">
        <v>115</v>
      </c>
      <c r="F3720" s="29" t="s">
        <v>146</v>
      </c>
      <c r="G3720" s="32">
        <v>19.600000000000001</v>
      </c>
      <c r="H3720" s="22">
        <v>44455</v>
      </c>
      <c r="I3720" s="23">
        <v>44469</v>
      </c>
      <c r="J3720">
        <f t="shared" si="348"/>
        <v>15</v>
      </c>
      <c r="K3720" s="2">
        <f t="shared" si="349"/>
        <v>44462</v>
      </c>
      <c r="L3720" s="9">
        <f t="shared" si="344"/>
        <v>15</v>
      </c>
      <c r="M3720" s="2">
        <f t="shared" si="345"/>
        <v>44462</v>
      </c>
      <c r="N3720" s="22">
        <v>44469</v>
      </c>
      <c r="O3720" s="22">
        <v>44498</v>
      </c>
      <c r="P3720" s="22">
        <v>44497.5</v>
      </c>
      <c r="Q3720">
        <f t="shared" si="346"/>
        <v>35.5</v>
      </c>
      <c r="R3720" s="33">
        <f t="shared" si="347"/>
        <v>695.80000000000007</v>
      </c>
    </row>
    <row r="3721" spans="1:18" x14ac:dyDescent="0.35">
      <c r="A3721" t="s">
        <v>398</v>
      </c>
      <c r="B3721" s="29" t="s">
        <v>313</v>
      </c>
      <c r="C3721" s="22">
        <v>44469</v>
      </c>
      <c r="D3721" s="30" t="s">
        <v>114</v>
      </c>
      <c r="E3721" s="30" t="s">
        <v>115</v>
      </c>
      <c r="F3721" s="29" t="s">
        <v>234</v>
      </c>
      <c r="G3721" s="32">
        <v>36.549999999999997</v>
      </c>
      <c r="H3721" s="22">
        <v>44455</v>
      </c>
      <c r="I3721" s="23">
        <v>44469</v>
      </c>
      <c r="J3721">
        <f t="shared" si="348"/>
        <v>15</v>
      </c>
      <c r="K3721" s="2">
        <f t="shared" si="349"/>
        <v>44462</v>
      </c>
      <c r="L3721" s="9">
        <f t="shared" si="344"/>
        <v>15</v>
      </c>
      <c r="M3721" s="2">
        <f t="shared" si="345"/>
        <v>44462</v>
      </c>
      <c r="N3721" s="22">
        <v>44469</v>
      </c>
      <c r="O3721" s="22">
        <v>44498</v>
      </c>
      <c r="P3721" s="22">
        <v>44497.5</v>
      </c>
      <c r="Q3721">
        <f t="shared" si="346"/>
        <v>35.5</v>
      </c>
      <c r="R3721" s="33">
        <f t="shared" si="347"/>
        <v>1297.5249999999999</v>
      </c>
    </row>
    <row r="3722" spans="1:18" x14ac:dyDescent="0.35">
      <c r="A3722" t="s">
        <v>398</v>
      </c>
      <c r="B3722" s="29" t="s">
        <v>313</v>
      </c>
      <c r="C3722" s="22">
        <v>44469</v>
      </c>
      <c r="D3722" s="30" t="s">
        <v>110</v>
      </c>
      <c r="E3722" s="30" t="s">
        <v>111</v>
      </c>
      <c r="F3722" s="29" t="s">
        <v>234</v>
      </c>
      <c r="G3722" s="32">
        <v>125.55</v>
      </c>
      <c r="H3722" s="22">
        <v>44455</v>
      </c>
      <c r="I3722" s="23">
        <v>44469</v>
      </c>
      <c r="J3722">
        <f t="shared" si="348"/>
        <v>15</v>
      </c>
      <c r="K3722" s="2">
        <f t="shared" si="349"/>
        <v>44462</v>
      </c>
      <c r="L3722" s="9">
        <f t="shared" si="344"/>
        <v>15</v>
      </c>
      <c r="M3722" s="2">
        <f t="shared" si="345"/>
        <v>44462</v>
      </c>
      <c r="N3722" s="22">
        <v>44469</v>
      </c>
      <c r="O3722" s="22">
        <v>44498</v>
      </c>
      <c r="P3722" s="22">
        <v>44497.5</v>
      </c>
      <c r="Q3722">
        <f t="shared" si="346"/>
        <v>35.5</v>
      </c>
      <c r="R3722" s="33">
        <f t="shared" si="347"/>
        <v>4457.0249999999996</v>
      </c>
    </row>
    <row r="3723" spans="1:18" x14ac:dyDescent="0.35">
      <c r="A3723" t="s">
        <v>398</v>
      </c>
      <c r="B3723" s="29" t="s">
        <v>313</v>
      </c>
      <c r="C3723" s="22">
        <v>44469</v>
      </c>
      <c r="D3723" s="30" t="s">
        <v>349</v>
      </c>
      <c r="E3723" s="30" t="s">
        <v>350</v>
      </c>
      <c r="F3723" s="29" t="s">
        <v>351</v>
      </c>
      <c r="G3723" s="32">
        <v>37.959999999999994</v>
      </c>
      <c r="H3723" s="22">
        <v>44455</v>
      </c>
      <c r="I3723" s="23">
        <v>44469</v>
      </c>
      <c r="J3723">
        <f t="shared" si="348"/>
        <v>15</v>
      </c>
      <c r="K3723" s="2">
        <f t="shared" si="349"/>
        <v>44462</v>
      </c>
      <c r="L3723" s="9">
        <f t="shared" ref="L3723:L3786" si="350">I3723-H3723+1</f>
        <v>15</v>
      </c>
      <c r="M3723" s="2">
        <f t="shared" ref="M3723:M3786" si="351">(H3723+I3723)/2</f>
        <v>44462</v>
      </c>
      <c r="N3723" s="22">
        <v>44469</v>
      </c>
      <c r="O3723" s="22">
        <v>44498</v>
      </c>
      <c r="P3723" s="22">
        <v>44497.5</v>
      </c>
      <c r="Q3723">
        <f t="shared" ref="Q3723:Q3786" si="352">P3723-M3723</f>
        <v>35.5</v>
      </c>
      <c r="R3723" s="33">
        <f t="shared" ref="R3723:R3786" si="353">Q3723*G3723</f>
        <v>1347.5799999999997</v>
      </c>
    </row>
    <row r="3724" spans="1:18" x14ac:dyDescent="0.35">
      <c r="A3724" t="s">
        <v>398</v>
      </c>
      <c r="B3724" s="29" t="s">
        <v>313</v>
      </c>
      <c r="C3724" s="22">
        <v>44469</v>
      </c>
      <c r="D3724" s="30" t="s">
        <v>201</v>
      </c>
      <c r="E3724" s="30" t="s">
        <v>202</v>
      </c>
      <c r="F3724" s="29" t="s">
        <v>109</v>
      </c>
      <c r="G3724" s="32">
        <v>529.84</v>
      </c>
      <c r="H3724" s="22">
        <v>44455</v>
      </c>
      <c r="I3724" s="23">
        <v>44469</v>
      </c>
      <c r="J3724">
        <f t="shared" si="348"/>
        <v>15</v>
      </c>
      <c r="K3724" s="2">
        <f t="shared" si="349"/>
        <v>44462</v>
      </c>
      <c r="L3724" s="9">
        <f t="shared" si="350"/>
        <v>15</v>
      </c>
      <c r="M3724" s="2">
        <f t="shared" si="351"/>
        <v>44462</v>
      </c>
      <c r="N3724" s="22">
        <v>44469</v>
      </c>
      <c r="O3724" s="22">
        <v>44498</v>
      </c>
      <c r="P3724" s="22">
        <v>44497.5</v>
      </c>
      <c r="Q3724">
        <f t="shared" si="352"/>
        <v>35.5</v>
      </c>
      <c r="R3724" s="33">
        <f t="shared" si="353"/>
        <v>18809.32</v>
      </c>
    </row>
    <row r="3725" spans="1:18" x14ac:dyDescent="0.35">
      <c r="A3725" t="s">
        <v>398</v>
      </c>
      <c r="B3725" s="29" t="s">
        <v>313</v>
      </c>
      <c r="C3725" s="22">
        <v>44469</v>
      </c>
      <c r="D3725" s="30" t="s">
        <v>114</v>
      </c>
      <c r="E3725" s="30" t="s">
        <v>115</v>
      </c>
      <c r="F3725" s="29" t="s">
        <v>247</v>
      </c>
      <c r="G3725" s="32">
        <v>75.53</v>
      </c>
      <c r="H3725" s="22">
        <v>44455</v>
      </c>
      <c r="I3725" s="23">
        <v>44469</v>
      </c>
      <c r="J3725">
        <f t="shared" si="348"/>
        <v>15</v>
      </c>
      <c r="K3725" s="2">
        <f t="shared" si="349"/>
        <v>44462</v>
      </c>
      <c r="L3725" s="9">
        <f t="shared" si="350"/>
        <v>15</v>
      </c>
      <c r="M3725" s="2">
        <f t="shared" si="351"/>
        <v>44462</v>
      </c>
      <c r="N3725" s="22">
        <v>44469</v>
      </c>
      <c r="O3725" s="22">
        <v>44498</v>
      </c>
      <c r="P3725" s="22">
        <v>44497.5</v>
      </c>
      <c r="Q3725">
        <f t="shared" si="352"/>
        <v>35.5</v>
      </c>
      <c r="R3725" s="33">
        <f t="shared" si="353"/>
        <v>2681.3150000000001</v>
      </c>
    </row>
    <row r="3726" spans="1:18" x14ac:dyDescent="0.35">
      <c r="A3726" t="s">
        <v>398</v>
      </c>
      <c r="B3726" s="29" t="s">
        <v>313</v>
      </c>
      <c r="C3726" s="22">
        <v>44469</v>
      </c>
      <c r="D3726" s="30" t="s">
        <v>114</v>
      </c>
      <c r="E3726" s="30" t="s">
        <v>115</v>
      </c>
      <c r="F3726" s="29" t="s">
        <v>248</v>
      </c>
      <c r="G3726" s="32">
        <v>15.61</v>
      </c>
      <c r="H3726" s="22">
        <v>44455</v>
      </c>
      <c r="I3726" s="23">
        <v>44469</v>
      </c>
      <c r="J3726">
        <f t="shared" si="348"/>
        <v>15</v>
      </c>
      <c r="K3726" s="2">
        <f t="shared" si="349"/>
        <v>44462</v>
      </c>
      <c r="L3726" s="9">
        <f t="shared" si="350"/>
        <v>15</v>
      </c>
      <c r="M3726" s="2">
        <f t="shared" si="351"/>
        <v>44462</v>
      </c>
      <c r="N3726" s="22">
        <v>44469</v>
      </c>
      <c r="O3726" s="22">
        <v>44498</v>
      </c>
      <c r="P3726" s="22">
        <v>44497.5</v>
      </c>
      <c r="Q3726">
        <f t="shared" si="352"/>
        <v>35.5</v>
      </c>
      <c r="R3726" s="33">
        <f t="shared" si="353"/>
        <v>554.15499999999997</v>
      </c>
    </row>
    <row r="3727" spans="1:18" x14ac:dyDescent="0.35">
      <c r="A3727" t="s">
        <v>398</v>
      </c>
      <c r="B3727" s="29" t="s">
        <v>313</v>
      </c>
      <c r="C3727" s="22">
        <v>44469</v>
      </c>
      <c r="D3727" s="30" t="s">
        <v>201</v>
      </c>
      <c r="E3727" s="30" t="s">
        <v>202</v>
      </c>
      <c r="F3727" s="29" t="s">
        <v>102</v>
      </c>
      <c r="G3727" s="32">
        <v>21.74</v>
      </c>
      <c r="H3727" s="22">
        <v>44455</v>
      </c>
      <c r="I3727" s="23">
        <v>44469</v>
      </c>
      <c r="J3727">
        <f t="shared" si="348"/>
        <v>15</v>
      </c>
      <c r="K3727" s="2">
        <f t="shared" si="349"/>
        <v>44462</v>
      </c>
      <c r="L3727" s="9">
        <f t="shared" si="350"/>
        <v>15</v>
      </c>
      <c r="M3727" s="2">
        <f t="shared" si="351"/>
        <v>44462</v>
      </c>
      <c r="N3727" s="22">
        <v>44469</v>
      </c>
      <c r="O3727" s="22">
        <v>44498</v>
      </c>
      <c r="P3727" s="22">
        <v>44497.5</v>
      </c>
      <c r="Q3727">
        <f t="shared" si="352"/>
        <v>35.5</v>
      </c>
      <c r="R3727" s="33">
        <f t="shared" si="353"/>
        <v>771.77</v>
      </c>
    </row>
    <row r="3728" spans="1:18" x14ac:dyDescent="0.35">
      <c r="A3728" t="s">
        <v>398</v>
      </c>
      <c r="B3728" s="29" t="s">
        <v>313</v>
      </c>
      <c r="C3728" s="22">
        <v>44469</v>
      </c>
      <c r="D3728" s="30" t="s">
        <v>114</v>
      </c>
      <c r="E3728" s="30" t="s">
        <v>115</v>
      </c>
      <c r="F3728" s="29" t="s">
        <v>239</v>
      </c>
      <c r="G3728" s="32">
        <v>10.61</v>
      </c>
      <c r="H3728" s="22">
        <v>44455</v>
      </c>
      <c r="I3728" s="23">
        <v>44469</v>
      </c>
      <c r="J3728">
        <f t="shared" si="348"/>
        <v>15</v>
      </c>
      <c r="K3728" s="2">
        <f t="shared" si="349"/>
        <v>44462</v>
      </c>
      <c r="L3728" s="9">
        <f t="shared" si="350"/>
        <v>15</v>
      </c>
      <c r="M3728" s="2">
        <f t="shared" si="351"/>
        <v>44462</v>
      </c>
      <c r="N3728" s="22">
        <v>44469</v>
      </c>
      <c r="O3728" s="22">
        <v>44498</v>
      </c>
      <c r="P3728" s="22">
        <v>44497.5</v>
      </c>
      <c r="Q3728">
        <f t="shared" si="352"/>
        <v>35.5</v>
      </c>
      <c r="R3728" s="33">
        <f t="shared" si="353"/>
        <v>376.65499999999997</v>
      </c>
    </row>
    <row r="3729" spans="1:18" x14ac:dyDescent="0.35">
      <c r="A3729" t="s">
        <v>398</v>
      </c>
      <c r="B3729" s="29" t="s">
        <v>313</v>
      </c>
      <c r="C3729" s="22">
        <v>44469</v>
      </c>
      <c r="D3729" s="30" t="s">
        <v>110</v>
      </c>
      <c r="E3729" s="30" t="s">
        <v>111</v>
      </c>
      <c r="F3729" s="29" t="s">
        <v>239</v>
      </c>
      <c r="G3729" s="32">
        <v>70.069999999999993</v>
      </c>
      <c r="H3729" s="22">
        <v>44455</v>
      </c>
      <c r="I3729" s="23">
        <v>44469</v>
      </c>
      <c r="J3729">
        <f t="shared" si="348"/>
        <v>15</v>
      </c>
      <c r="K3729" s="2">
        <f t="shared" si="349"/>
        <v>44462</v>
      </c>
      <c r="L3729" s="9">
        <f t="shared" si="350"/>
        <v>15</v>
      </c>
      <c r="M3729" s="2">
        <f t="shared" si="351"/>
        <v>44462</v>
      </c>
      <c r="N3729" s="22">
        <v>44469</v>
      </c>
      <c r="O3729" s="22">
        <v>44498</v>
      </c>
      <c r="P3729" s="22">
        <v>44497.5</v>
      </c>
      <c r="Q3729">
        <f t="shared" si="352"/>
        <v>35.5</v>
      </c>
      <c r="R3729" s="33">
        <f t="shared" si="353"/>
        <v>2487.4849999999997</v>
      </c>
    </row>
    <row r="3730" spans="1:18" x14ac:dyDescent="0.35">
      <c r="A3730" t="s">
        <v>398</v>
      </c>
      <c r="B3730" s="29" t="s">
        <v>313</v>
      </c>
      <c r="C3730" s="22">
        <v>44469</v>
      </c>
      <c r="D3730" s="30" t="s">
        <v>99</v>
      </c>
      <c r="E3730" s="30" t="s">
        <v>100</v>
      </c>
      <c r="F3730" s="29" t="s">
        <v>388</v>
      </c>
      <c r="G3730" s="32">
        <v>545</v>
      </c>
      <c r="H3730" s="22">
        <v>44455</v>
      </c>
      <c r="I3730" s="23">
        <v>44469</v>
      </c>
      <c r="J3730">
        <f t="shared" si="348"/>
        <v>15</v>
      </c>
      <c r="K3730" s="2">
        <f t="shared" si="349"/>
        <v>44462</v>
      </c>
      <c r="L3730" s="9">
        <f t="shared" si="350"/>
        <v>15</v>
      </c>
      <c r="M3730" s="2">
        <f t="shared" si="351"/>
        <v>44462</v>
      </c>
      <c r="N3730" s="22">
        <v>44469</v>
      </c>
      <c r="O3730" s="22">
        <v>44501</v>
      </c>
      <c r="P3730" s="22">
        <v>44498.5</v>
      </c>
      <c r="Q3730">
        <f t="shared" si="352"/>
        <v>36.5</v>
      </c>
      <c r="R3730" s="33">
        <f t="shared" si="353"/>
        <v>19892.5</v>
      </c>
    </row>
    <row r="3731" spans="1:18" x14ac:dyDescent="0.35">
      <c r="A3731" t="s">
        <v>398</v>
      </c>
      <c r="B3731" s="29" t="s">
        <v>313</v>
      </c>
      <c r="C3731" s="22">
        <v>44469</v>
      </c>
      <c r="D3731" s="30" t="s">
        <v>110</v>
      </c>
      <c r="E3731" s="30" t="s">
        <v>111</v>
      </c>
      <c r="F3731" s="29" t="s">
        <v>250</v>
      </c>
      <c r="G3731" s="32">
        <v>50.86</v>
      </c>
      <c r="H3731" s="22">
        <v>44455</v>
      </c>
      <c r="I3731" s="23">
        <v>44469</v>
      </c>
      <c r="J3731">
        <f t="shared" si="348"/>
        <v>15</v>
      </c>
      <c r="K3731" s="2">
        <f t="shared" si="349"/>
        <v>44462</v>
      </c>
      <c r="L3731" s="9">
        <f t="shared" si="350"/>
        <v>15</v>
      </c>
      <c r="M3731" s="2">
        <f t="shared" si="351"/>
        <v>44462</v>
      </c>
      <c r="N3731" s="22">
        <v>44469</v>
      </c>
      <c r="O3731" s="22">
        <v>44501</v>
      </c>
      <c r="P3731" s="22">
        <v>44498.5</v>
      </c>
      <c r="Q3731">
        <f t="shared" si="352"/>
        <v>36.5</v>
      </c>
      <c r="R3731" s="33">
        <f t="shared" si="353"/>
        <v>1856.3899999999999</v>
      </c>
    </row>
    <row r="3732" spans="1:18" x14ac:dyDescent="0.35">
      <c r="A3732" t="s">
        <v>398</v>
      </c>
      <c r="B3732" s="29" t="s">
        <v>313</v>
      </c>
      <c r="C3732" s="22">
        <v>44469</v>
      </c>
      <c r="D3732" s="30" t="s">
        <v>110</v>
      </c>
      <c r="E3732" s="30" t="s">
        <v>111</v>
      </c>
      <c r="F3732" s="29" t="s">
        <v>399</v>
      </c>
      <c r="G3732" s="32">
        <v>24.85</v>
      </c>
      <c r="H3732" s="22">
        <v>44455</v>
      </c>
      <c r="I3732" s="23">
        <v>44469</v>
      </c>
      <c r="J3732">
        <f t="shared" si="348"/>
        <v>15</v>
      </c>
      <c r="K3732" s="2">
        <f t="shared" si="349"/>
        <v>44462</v>
      </c>
      <c r="L3732" s="9">
        <f t="shared" si="350"/>
        <v>15</v>
      </c>
      <c r="M3732" s="2">
        <f t="shared" si="351"/>
        <v>44462</v>
      </c>
      <c r="N3732" s="22">
        <v>44469</v>
      </c>
      <c r="O3732" s="22">
        <v>44501</v>
      </c>
      <c r="P3732" s="22">
        <v>44498.5</v>
      </c>
      <c r="Q3732">
        <f t="shared" si="352"/>
        <v>36.5</v>
      </c>
      <c r="R3732" s="33">
        <f t="shared" si="353"/>
        <v>907.02500000000009</v>
      </c>
    </row>
    <row r="3733" spans="1:18" x14ac:dyDescent="0.35">
      <c r="A3733" t="s">
        <v>398</v>
      </c>
      <c r="B3733" s="29" t="s">
        <v>313</v>
      </c>
      <c r="C3733" s="22">
        <v>44469</v>
      </c>
      <c r="D3733" s="30" t="s">
        <v>148</v>
      </c>
      <c r="E3733" s="30" t="s">
        <v>149</v>
      </c>
      <c r="F3733" s="29" t="s">
        <v>205</v>
      </c>
      <c r="G3733" s="32">
        <v>417.12</v>
      </c>
      <c r="H3733" s="22">
        <v>44455</v>
      </c>
      <c r="I3733" s="23">
        <v>44469</v>
      </c>
      <c r="J3733">
        <f t="shared" si="348"/>
        <v>15</v>
      </c>
      <c r="K3733" s="2">
        <f t="shared" si="349"/>
        <v>44462</v>
      </c>
      <c r="L3733" s="9">
        <f t="shared" si="350"/>
        <v>15</v>
      </c>
      <c r="M3733" s="2">
        <f t="shared" si="351"/>
        <v>44462</v>
      </c>
      <c r="N3733" s="22">
        <v>44469</v>
      </c>
      <c r="O3733" s="22">
        <v>44501</v>
      </c>
      <c r="P3733" s="22">
        <v>44498.5</v>
      </c>
      <c r="Q3733">
        <f t="shared" si="352"/>
        <v>36.5</v>
      </c>
      <c r="R3733" s="33">
        <f t="shared" si="353"/>
        <v>15224.880000000001</v>
      </c>
    </row>
    <row r="3734" spans="1:18" x14ac:dyDescent="0.35">
      <c r="A3734" t="s">
        <v>398</v>
      </c>
      <c r="B3734" s="29" t="s">
        <v>313</v>
      </c>
      <c r="C3734" s="22">
        <v>44469</v>
      </c>
      <c r="D3734" s="30" t="s">
        <v>171</v>
      </c>
      <c r="E3734" s="30" t="s">
        <v>172</v>
      </c>
      <c r="F3734" s="29" t="s">
        <v>206</v>
      </c>
      <c r="G3734" s="32">
        <v>601.25999999999988</v>
      </c>
      <c r="H3734" s="22">
        <v>44455</v>
      </c>
      <c r="I3734" s="23">
        <v>44469</v>
      </c>
      <c r="J3734">
        <f t="shared" si="348"/>
        <v>15</v>
      </c>
      <c r="K3734" s="2">
        <f t="shared" si="349"/>
        <v>44462</v>
      </c>
      <c r="L3734" s="9">
        <f t="shared" si="350"/>
        <v>15</v>
      </c>
      <c r="M3734" s="2">
        <f t="shared" si="351"/>
        <v>44462</v>
      </c>
      <c r="N3734" s="22">
        <v>44469</v>
      </c>
      <c r="O3734" s="22">
        <v>44501</v>
      </c>
      <c r="P3734" s="22">
        <v>44498.5</v>
      </c>
      <c r="Q3734">
        <f t="shared" si="352"/>
        <v>36.5</v>
      </c>
      <c r="R3734" s="33">
        <f t="shared" si="353"/>
        <v>21945.989999999994</v>
      </c>
    </row>
    <row r="3735" spans="1:18" x14ac:dyDescent="0.35">
      <c r="A3735" t="s">
        <v>398</v>
      </c>
      <c r="B3735" s="29" t="s">
        <v>313</v>
      </c>
      <c r="C3735" s="22">
        <v>44469</v>
      </c>
      <c r="D3735" s="30" t="s">
        <v>207</v>
      </c>
      <c r="E3735" s="30" t="s">
        <v>208</v>
      </c>
      <c r="F3735" s="29" t="s">
        <v>209</v>
      </c>
      <c r="G3735" s="32">
        <v>34</v>
      </c>
      <c r="H3735" s="22">
        <v>44455</v>
      </c>
      <c r="I3735" s="23">
        <v>44469</v>
      </c>
      <c r="J3735">
        <f t="shared" si="348"/>
        <v>15</v>
      </c>
      <c r="K3735" s="2">
        <f t="shared" si="349"/>
        <v>44462</v>
      </c>
      <c r="L3735" s="9">
        <f t="shared" si="350"/>
        <v>15</v>
      </c>
      <c r="M3735" s="2">
        <f t="shared" si="351"/>
        <v>44462</v>
      </c>
      <c r="N3735" s="22">
        <v>44469</v>
      </c>
      <c r="O3735" s="22">
        <v>44501</v>
      </c>
      <c r="P3735" s="22">
        <v>44498.5</v>
      </c>
      <c r="Q3735">
        <f t="shared" si="352"/>
        <v>36.5</v>
      </c>
      <c r="R3735" s="33">
        <f t="shared" si="353"/>
        <v>1241</v>
      </c>
    </row>
    <row r="3736" spans="1:18" x14ac:dyDescent="0.35">
      <c r="A3736" t="s">
        <v>398</v>
      </c>
      <c r="B3736" s="29" t="s">
        <v>313</v>
      </c>
      <c r="C3736" s="22">
        <v>44469</v>
      </c>
      <c r="D3736" s="30" t="s">
        <v>171</v>
      </c>
      <c r="E3736" s="30" t="s">
        <v>172</v>
      </c>
      <c r="F3736" s="29" t="s">
        <v>400</v>
      </c>
      <c r="G3736" s="32">
        <v>12.42</v>
      </c>
      <c r="H3736" s="22">
        <v>44455</v>
      </c>
      <c r="I3736" s="23">
        <v>44469</v>
      </c>
      <c r="J3736">
        <f t="shared" si="348"/>
        <v>15</v>
      </c>
      <c r="K3736" s="2">
        <f t="shared" si="349"/>
        <v>44462</v>
      </c>
      <c r="L3736" s="9">
        <f t="shared" si="350"/>
        <v>15</v>
      </c>
      <c r="M3736" s="2">
        <f t="shared" si="351"/>
        <v>44462</v>
      </c>
      <c r="N3736" s="22">
        <v>44469</v>
      </c>
      <c r="O3736" s="22">
        <v>44501</v>
      </c>
      <c r="P3736" s="22">
        <v>44498.5</v>
      </c>
      <c r="Q3736">
        <f t="shared" si="352"/>
        <v>36.5</v>
      </c>
      <c r="R3736" s="33">
        <f t="shared" si="353"/>
        <v>453.33</v>
      </c>
    </row>
    <row r="3737" spans="1:18" x14ac:dyDescent="0.35">
      <c r="A3737" t="s">
        <v>398</v>
      </c>
      <c r="B3737" s="29" t="s">
        <v>313</v>
      </c>
      <c r="C3737" s="22">
        <v>44469</v>
      </c>
      <c r="D3737" s="30" t="s">
        <v>171</v>
      </c>
      <c r="E3737" s="30" t="s">
        <v>172</v>
      </c>
      <c r="F3737" s="29" t="s">
        <v>210</v>
      </c>
      <c r="G3737" s="32">
        <v>561.32000000000005</v>
      </c>
      <c r="H3737" s="22">
        <v>44455</v>
      </c>
      <c r="I3737" s="23">
        <v>44469</v>
      </c>
      <c r="J3737">
        <f t="shared" si="348"/>
        <v>15</v>
      </c>
      <c r="K3737" s="2">
        <f t="shared" si="349"/>
        <v>44462</v>
      </c>
      <c r="L3737" s="9">
        <f t="shared" si="350"/>
        <v>15</v>
      </c>
      <c r="M3737" s="2">
        <f t="shared" si="351"/>
        <v>44462</v>
      </c>
      <c r="N3737" s="22">
        <v>44469</v>
      </c>
      <c r="O3737" s="22">
        <v>44501</v>
      </c>
      <c r="P3737" s="22">
        <v>44498.5</v>
      </c>
      <c r="Q3737">
        <f t="shared" si="352"/>
        <v>36.5</v>
      </c>
      <c r="R3737" s="33">
        <f t="shared" si="353"/>
        <v>20488.18</v>
      </c>
    </row>
    <row r="3738" spans="1:18" x14ac:dyDescent="0.35">
      <c r="A3738" t="s">
        <v>398</v>
      </c>
      <c r="B3738" s="29" t="s">
        <v>313</v>
      </c>
      <c r="C3738" s="22">
        <v>44469</v>
      </c>
      <c r="D3738" s="30" t="s">
        <v>110</v>
      </c>
      <c r="E3738" s="30" t="s">
        <v>111</v>
      </c>
      <c r="F3738" s="29" t="s">
        <v>214</v>
      </c>
      <c r="G3738" s="32">
        <v>147.59</v>
      </c>
      <c r="H3738" s="22">
        <v>44455</v>
      </c>
      <c r="I3738" s="23">
        <v>44469</v>
      </c>
      <c r="J3738">
        <f t="shared" si="348"/>
        <v>15</v>
      </c>
      <c r="K3738" s="2">
        <f t="shared" si="349"/>
        <v>44462</v>
      </c>
      <c r="L3738" s="9">
        <f t="shared" si="350"/>
        <v>15</v>
      </c>
      <c r="M3738" s="2">
        <f t="shared" si="351"/>
        <v>44462</v>
      </c>
      <c r="N3738" s="22">
        <v>44469</v>
      </c>
      <c r="O3738" s="22">
        <v>44501</v>
      </c>
      <c r="P3738" s="22">
        <v>44498.5</v>
      </c>
      <c r="Q3738">
        <f t="shared" si="352"/>
        <v>36.5</v>
      </c>
      <c r="R3738" s="33">
        <f t="shared" si="353"/>
        <v>5387.0349999999999</v>
      </c>
    </row>
    <row r="3739" spans="1:18" x14ac:dyDescent="0.35">
      <c r="A3739" t="s">
        <v>398</v>
      </c>
      <c r="B3739" s="29" t="s">
        <v>313</v>
      </c>
      <c r="C3739" s="22">
        <v>44469</v>
      </c>
      <c r="D3739" s="30" t="s">
        <v>110</v>
      </c>
      <c r="E3739" s="30" t="s">
        <v>111</v>
      </c>
      <c r="F3739" s="29" t="s">
        <v>221</v>
      </c>
      <c r="G3739" s="32">
        <v>209.58</v>
      </c>
      <c r="H3739" s="22">
        <v>44455</v>
      </c>
      <c r="I3739" s="23">
        <v>44469</v>
      </c>
      <c r="J3739">
        <f t="shared" si="348"/>
        <v>15</v>
      </c>
      <c r="K3739" s="2">
        <f t="shared" si="349"/>
        <v>44462</v>
      </c>
      <c r="L3739" s="9">
        <f t="shared" si="350"/>
        <v>15</v>
      </c>
      <c r="M3739" s="2">
        <f t="shared" si="351"/>
        <v>44462</v>
      </c>
      <c r="N3739" s="22">
        <v>44469</v>
      </c>
      <c r="O3739" s="22">
        <v>44501</v>
      </c>
      <c r="P3739" s="22">
        <v>44498.5</v>
      </c>
      <c r="Q3739">
        <f t="shared" si="352"/>
        <v>36.5</v>
      </c>
      <c r="R3739" s="33">
        <f t="shared" si="353"/>
        <v>7649.67</v>
      </c>
    </row>
    <row r="3740" spans="1:18" x14ac:dyDescent="0.35">
      <c r="A3740" t="s">
        <v>398</v>
      </c>
      <c r="B3740" s="29" t="s">
        <v>313</v>
      </c>
      <c r="C3740" s="22">
        <v>44469</v>
      </c>
      <c r="D3740" s="30" t="s">
        <v>199</v>
      </c>
      <c r="E3740" s="30" t="s">
        <v>200</v>
      </c>
      <c r="F3740" s="29" t="s">
        <v>89</v>
      </c>
      <c r="G3740" s="32">
        <v>1031.0900000000001</v>
      </c>
      <c r="H3740" s="22">
        <v>44455</v>
      </c>
      <c r="I3740" s="23">
        <v>44469</v>
      </c>
      <c r="J3740">
        <f t="shared" si="348"/>
        <v>15</v>
      </c>
      <c r="K3740" s="2">
        <f t="shared" si="349"/>
        <v>44462</v>
      </c>
      <c r="L3740" s="9">
        <f t="shared" si="350"/>
        <v>15</v>
      </c>
      <c r="M3740" s="2">
        <f t="shared" si="351"/>
        <v>44462</v>
      </c>
      <c r="N3740" s="22">
        <v>44469</v>
      </c>
      <c r="O3740" s="22">
        <v>44501</v>
      </c>
      <c r="P3740" s="22">
        <v>44498.5</v>
      </c>
      <c r="Q3740">
        <f t="shared" si="352"/>
        <v>36.5</v>
      </c>
      <c r="R3740" s="33">
        <f t="shared" si="353"/>
        <v>37634.785000000003</v>
      </c>
    </row>
    <row r="3741" spans="1:18" x14ac:dyDescent="0.35">
      <c r="A3741" t="s">
        <v>398</v>
      </c>
      <c r="B3741" s="29" t="s">
        <v>313</v>
      </c>
      <c r="C3741" s="22">
        <v>44469</v>
      </c>
      <c r="D3741" s="30" t="s">
        <v>110</v>
      </c>
      <c r="E3741" s="30" t="s">
        <v>111</v>
      </c>
      <c r="F3741" s="29" t="s">
        <v>223</v>
      </c>
      <c r="G3741" s="32">
        <v>232.02</v>
      </c>
      <c r="H3741" s="22">
        <v>44455</v>
      </c>
      <c r="I3741" s="23">
        <v>44469</v>
      </c>
      <c r="J3741">
        <f t="shared" si="348"/>
        <v>15</v>
      </c>
      <c r="K3741" s="2">
        <f t="shared" si="349"/>
        <v>44462</v>
      </c>
      <c r="L3741" s="9">
        <f t="shared" si="350"/>
        <v>15</v>
      </c>
      <c r="M3741" s="2">
        <f t="shared" si="351"/>
        <v>44462</v>
      </c>
      <c r="N3741" s="22">
        <v>44469</v>
      </c>
      <c r="O3741" s="22">
        <v>44501</v>
      </c>
      <c r="P3741" s="22">
        <v>44498.5</v>
      </c>
      <c r="Q3741">
        <f t="shared" si="352"/>
        <v>36.5</v>
      </c>
      <c r="R3741" s="33">
        <f t="shared" si="353"/>
        <v>8468.73</v>
      </c>
    </row>
    <row r="3742" spans="1:18" x14ac:dyDescent="0.35">
      <c r="A3742" t="s">
        <v>398</v>
      </c>
      <c r="B3742" s="29" t="s">
        <v>313</v>
      </c>
      <c r="C3742" s="22">
        <v>44469</v>
      </c>
      <c r="D3742" s="30" t="s">
        <v>201</v>
      </c>
      <c r="E3742" s="30" t="s">
        <v>202</v>
      </c>
      <c r="F3742" s="29" t="s">
        <v>203</v>
      </c>
      <c r="G3742" s="32">
        <v>7.9700000000000006</v>
      </c>
      <c r="H3742" s="22">
        <v>44455</v>
      </c>
      <c r="I3742" s="23">
        <v>44469</v>
      </c>
      <c r="J3742">
        <f t="shared" si="348"/>
        <v>15</v>
      </c>
      <c r="K3742" s="2">
        <f t="shared" si="349"/>
        <v>44462</v>
      </c>
      <c r="L3742" s="9">
        <f t="shared" si="350"/>
        <v>15</v>
      </c>
      <c r="M3742" s="2">
        <f t="shared" si="351"/>
        <v>44462</v>
      </c>
      <c r="N3742" s="22">
        <v>44469</v>
      </c>
      <c r="O3742" s="22">
        <v>44501</v>
      </c>
      <c r="P3742" s="22">
        <v>44498.5</v>
      </c>
      <c r="Q3742">
        <f t="shared" si="352"/>
        <v>36.5</v>
      </c>
      <c r="R3742" s="33">
        <f t="shared" si="353"/>
        <v>290.90500000000003</v>
      </c>
    </row>
    <row r="3743" spans="1:18" x14ac:dyDescent="0.35">
      <c r="A3743" t="s">
        <v>398</v>
      </c>
      <c r="B3743" s="29" t="s">
        <v>313</v>
      </c>
      <c r="C3743" s="22">
        <v>44469</v>
      </c>
      <c r="D3743" s="30" t="s">
        <v>110</v>
      </c>
      <c r="E3743" s="30" t="s">
        <v>111</v>
      </c>
      <c r="F3743" s="29" t="s">
        <v>224</v>
      </c>
      <c r="G3743" s="32">
        <v>111.09</v>
      </c>
      <c r="H3743" s="22">
        <v>44455</v>
      </c>
      <c r="I3743" s="23">
        <v>44469</v>
      </c>
      <c r="J3743">
        <f t="shared" si="348"/>
        <v>15</v>
      </c>
      <c r="K3743" s="2">
        <f t="shared" si="349"/>
        <v>44462</v>
      </c>
      <c r="L3743" s="9">
        <f t="shared" si="350"/>
        <v>15</v>
      </c>
      <c r="M3743" s="2">
        <f t="shared" si="351"/>
        <v>44462</v>
      </c>
      <c r="N3743" s="22">
        <v>44469</v>
      </c>
      <c r="O3743" s="22">
        <v>44501</v>
      </c>
      <c r="P3743" s="22">
        <v>44498.5</v>
      </c>
      <c r="Q3743">
        <f t="shared" si="352"/>
        <v>36.5</v>
      </c>
      <c r="R3743" s="33">
        <f t="shared" si="353"/>
        <v>4054.7850000000003</v>
      </c>
    </row>
    <row r="3744" spans="1:18" x14ac:dyDescent="0.35">
      <c r="A3744" t="s">
        <v>398</v>
      </c>
      <c r="B3744" s="29" t="s">
        <v>313</v>
      </c>
      <c r="C3744" s="22">
        <v>44469</v>
      </c>
      <c r="D3744" s="30" t="s">
        <v>110</v>
      </c>
      <c r="E3744" s="30" t="s">
        <v>111</v>
      </c>
      <c r="F3744" s="29" t="s">
        <v>225</v>
      </c>
      <c r="G3744" s="32">
        <v>3.87</v>
      </c>
      <c r="H3744" s="22">
        <v>44455</v>
      </c>
      <c r="I3744" s="23">
        <v>44469</v>
      </c>
      <c r="J3744">
        <f t="shared" si="348"/>
        <v>15</v>
      </c>
      <c r="K3744" s="2">
        <f t="shared" si="349"/>
        <v>44462</v>
      </c>
      <c r="L3744" s="9">
        <f t="shared" si="350"/>
        <v>15</v>
      </c>
      <c r="M3744" s="2">
        <f t="shared" si="351"/>
        <v>44462</v>
      </c>
      <c r="N3744" s="22">
        <v>44469</v>
      </c>
      <c r="O3744" s="22">
        <v>44501</v>
      </c>
      <c r="P3744" s="22">
        <v>44498.5</v>
      </c>
      <c r="Q3744">
        <f t="shared" si="352"/>
        <v>36.5</v>
      </c>
      <c r="R3744" s="33">
        <f t="shared" si="353"/>
        <v>141.255</v>
      </c>
    </row>
    <row r="3745" spans="1:18" x14ac:dyDescent="0.35">
      <c r="A3745" t="s">
        <v>398</v>
      </c>
      <c r="B3745" s="29" t="s">
        <v>313</v>
      </c>
      <c r="C3745" s="22">
        <v>44469</v>
      </c>
      <c r="D3745" s="30" t="s">
        <v>110</v>
      </c>
      <c r="E3745" s="30" t="s">
        <v>111</v>
      </c>
      <c r="F3745" s="29" t="s">
        <v>226</v>
      </c>
      <c r="G3745" s="32">
        <v>71.89</v>
      </c>
      <c r="H3745" s="22">
        <v>44455</v>
      </c>
      <c r="I3745" s="23">
        <v>44469</v>
      </c>
      <c r="J3745">
        <f t="shared" si="348"/>
        <v>15</v>
      </c>
      <c r="K3745" s="2">
        <f t="shared" si="349"/>
        <v>44462</v>
      </c>
      <c r="L3745" s="9">
        <f t="shared" si="350"/>
        <v>15</v>
      </c>
      <c r="M3745" s="2">
        <f t="shared" si="351"/>
        <v>44462</v>
      </c>
      <c r="N3745" s="22">
        <v>44469</v>
      </c>
      <c r="O3745" s="22">
        <v>44501</v>
      </c>
      <c r="P3745" s="22">
        <v>44498.5</v>
      </c>
      <c r="Q3745">
        <f t="shared" si="352"/>
        <v>36.5</v>
      </c>
      <c r="R3745" s="33">
        <f t="shared" si="353"/>
        <v>2623.9850000000001</v>
      </c>
    </row>
    <row r="3746" spans="1:18" x14ac:dyDescent="0.35">
      <c r="A3746" t="s">
        <v>398</v>
      </c>
      <c r="B3746" s="29" t="s">
        <v>313</v>
      </c>
      <c r="C3746" s="22">
        <v>44469</v>
      </c>
      <c r="D3746" s="30" t="s">
        <v>99</v>
      </c>
      <c r="E3746" s="30" t="s">
        <v>100</v>
      </c>
      <c r="F3746" s="29" t="s">
        <v>382</v>
      </c>
      <c r="G3746" s="32">
        <v>515.70000000000005</v>
      </c>
      <c r="H3746" s="22">
        <v>44455</v>
      </c>
      <c r="I3746" s="23">
        <v>44469</v>
      </c>
      <c r="J3746">
        <f t="shared" si="348"/>
        <v>15</v>
      </c>
      <c r="K3746" s="2">
        <f t="shared" si="349"/>
        <v>44462</v>
      </c>
      <c r="L3746" s="9">
        <f t="shared" si="350"/>
        <v>15</v>
      </c>
      <c r="M3746" s="2">
        <f t="shared" si="351"/>
        <v>44462</v>
      </c>
      <c r="N3746" s="22">
        <v>44469</v>
      </c>
      <c r="O3746" s="22">
        <v>44501</v>
      </c>
      <c r="P3746" s="22">
        <v>44498.5</v>
      </c>
      <c r="Q3746">
        <f t="shared" si="352"/>
        <v>36.5</v>
      </c>
      <c r="R3746" s="33">
        <f t="shared" si="353"/>
        <v>18823.050000000003</v>
      </c>
    </row>
    <row r="3747" spans="1:18" x14ac:dyDescent="0.35">
      <c r="A3747" t="s">
        <v>398</v>
      </c>
      <c r="B3747" s="29" t="s">
        <v>313</v>
      </c>
      <c r="C3747" s="22">
        <v>44469</v>
      </c>
      <c r="D3747" s="30" t="s">
        <v>110</v>
      </c>
      <c r="E3747" s="30" t="s">
        <v>111</v>
      </c>
      <c r="F3747" s="29" t="s">
        <v>343</v>
      </c>
      <c r="G3747" s="32">
        <v>110.33</v>
      </c>
      <c r="H3747" s="22">
        <v>44455</v>
      </c>
      <c r="I3747" s="23">
        <v>44469</v>
      </c>
      <c r="J3747">
        <f t="shared" si="348"/>
        <v>15</v>
      </c>
      <c r="K3747" s="2">
        <f t="shared" si="349"/>
        <v>44462</v>
      </c>
      <c r="L3747" s="9">
        <f t="shared" si="350"/>
        <v>15</v>
      </c>
      <c r="M3747" s="2">
        <f t="shared" si="351"/>
        <v>44462</v>
      </c>
      <c r="N3747" s="22">
        <v>44469</v>
      </c>
      <c r="O3747" s="22">
        <v>44501</v>
      </c>
      <c r="P3747" s="22">
        <v>44498.5</v>
      </c>
      <c r="Q3747">
        <f t="shared" si="352"/>
        <v>36.5</v>
      </c>
      <c r="R3747" s="33">
        <f t="shared" si="353"/>
        <v>4027.0450000000001</v>
      </c>
    </row>
    <row r="3748" spans="1:18" x14ac:dyDescent="0.35">
      <c r="A3748" t="s">
        <v>398</v>
      </c>
      <c r="B3748" s="29" t="s">
        <v>313</v>
      </c>
      <c r="C3748" s="22">
        <v>44469</v>
      </c>
      <c r="D3748" s="30" t="s">
        <v>345</v>
      </c>
      <c r="E3748" s="30" t="s">
        <v>346</v>
      </c>
      <c r="F3748" s="29" t="s">
        <v>343</v>
      </c>
      <c r="G3748" s="32">
        <v>2.17</v>
      </c>
      <c r="H3748" s="22">
        <v>44455</v>
      </c>
      <c r="I3748" s="23">
        <v>44469</v>
      </c>
      <c r="J3748">
        <f t="shared" si="348"/>
        <v>15</v>
      </c>
      <c r="K3748" s="2">
        <f t="shared" si="349"/>
        <v>44462</v>
      </c>
      <c r="L3748" s="9">
        <f t="shared" si="350"/>
        <v>15</v>
      </c>
      <c r="M3748" s="2">
        <f t="shared" si="351"/>
        <v>44462</v>
      </c>
      <c r="N3748" s="22">
        <v>44469</v>
      </c>
      <c r="O3748" s="22">
        <v>44501</v>
      </c>
      <c r="P3748" s="22">
        <v>44498.5</v>
      </c>
      <c r="Q3748">
        <f t="shared" si="352"/>
        <v>36.5</v>
      </c>
      <c r="R3748" s="33">
        <f t="shared" si="353"/>
        <v>79.204999999999998</v>
      </c>
    </row>
    <row r="3749" spans="1:18" x14ac:dyDescent="0.35">
      <c r="A3749" t="s">
        <v>398</v>
      </c>
      <c r="B3749" s="29" t="s">
        <v>313</v>
      </c>
      <c r="C3749" s="22">
        <v>44469</v>
      </c>
      <c r="D3749" s="30" t="s">
        <v>110</v>
      </c>
      <c r="E3749" s="30" t="s">
        <v>111</v>
      </c>
      <c r="F3749" s="29" t="s">
        <v>230</v>
      </c>
      <c r="G3749" s="32">
        <v>103.64</v>
      </c>
      <c r="H3749" s="22">
        <v>44455</v>
      </c>
      <c r="I3749" s="23">
        <v>44469</v>
      </c>
      <c r="J3749">
        <f t="shared" si="348"/>
        <v>15</v>
      </c>
      <c r="K3749" s="2">
        <f t="shared" si="349"/>
        <v>44462</v>
      </c>
      <c r="L3749" s="9">
        <f t="shared" si="350"/>
        <v>15</v>
      </c>
      <c r="M3749" s="2">
        <f t="shared" si="351"/>
        <v>44462</v>
      </c>
      <c r="N3749" s="22">
        <v>44469</v>
      </c>
      <c r="O3749" s="22">
        <v>44501</v>
      </c>
      <c r="P3749" s="22">
        <v>44498.5</v>
      </c>
      <c r="Q3749">
        <f t="shared" si="352"/>
        <v>36.5</v>
      </c>
      <c r="R3749" s="33">
        <f t="shared" si="353"/>
        <v>3782.86</v>
      </c>
    </row>
    <row r="3750" spans="1:18" x14ac:dyDescent="0.35">
      <c r="A3750" t="s">
        <v>398</v>
      </c>
      <c r="B3750" s="29" t="s">
        <v>313</v>
      </c>
      <c r="C3750" s="22">
        <v>44469</v>
      </c>
      <c r="D3750" s="30" t="s">
        <v>171</v>
      </c>
      <c r="E3750" s="30" t="s">
        <v>172</v>
      </c>
      <c r="F3750" s="29" t="s">
        <v>231</v>
      </c>
      <c r="G3750" s="32">
        <v>423.10000000000008</v>
      </c>
      <c r="H3750" s="22">
        <v>44455</v>
      </c>
      <c r="I3750" s="23">
        <v>44469</v>
      </c>
      <c r="J3750">
        <f t="shared" si="348"/>
        <v>15</v>
      </c>
      <c r="K3750" s="2">
        <f t="shared" si="349"/>
        <v>44462</v>
      </c>
      <c r="L3750" s="9">
        <f t="shared" si="350"/>
        <v>15</v>
      </c>
      <c r="M3750" s="2">
        <f t="shared" si="351"/>
        <v>44462</v>
      </c>
      <c r="N3750" s="22">
        <v>44469</v>
      </c>
      <c r="O3750" s="22">
        <v>44501</v>
      </c>
      <c r="P3750" s="22">
        <v>44498.5</v>
      </c>
      <c r="Q3750">
        <f t="shared" si="352"/>
        <v>36.5</v>
      </c>
      <c r="R3750" s="33">
        <f t="shared" si="353"/>
        <v>15443.150000000003</v>
      </c>
    </row>
    <row r="3751" spans="1:18" x14ac:dyDescent="0.35">
      <c r="A3751" t="s">
        <v>398</v>
      </c>
      <c r="B3751" s="29" t="s">
        <v>313</v>
      </c>
      <c r="C3751" s="22">
        <v>44469</v>
      </c>
      <c r="D3751" s="30" t="s">
        <v>201</v>
      </c>
      <c r="E3751" s="30" t="s">
        <v>202</v>
      </c>
      <c r="F3751" s="29" t="s">
        <v>142</v>
      </c>
      <c r="G3751" s="32">
        <v>3.9</v>
      </c>
      <c r="H3751" s="22">
        <v>44455</v>
      </c>
      <c r="I3751" s="23">
        <v>44469</v>
      </c>
      <c r="J3751">
        <f t="shared" si="348"/>
        <v>15</v>
      </c>
      <c r="K3751" s="2">
        <f t="shared" si="349"/>
        <v>44462</v>
      </c>
      <c r="L3751" s="9">
        <f t="shared" si="350"/>
        <v>15</v>
      </c>
      <c r="M3751" s="2">
        <f t="shared" si="351"/>
        <v>44462</v>
      </c>
      <c r="N3751" s="22">
        <v>44469</v>
      </c>
      <c r="O3751" s="22">
        <v>44501</v>
      </c>
      <c r="P3751" s="22">
        <v>44498.5</v>
      </c>
      <c r="Q3751">
        <f t="shared" si="352"/>
        <v>36.5</v>
      </c>
      <c r="R3751" s="33">
        <f t="shared" si="353"/>
        <v>142.35</v>
      </c>
    </row>
    <row r="3752" spans="1:18" x14ac:dyDescent="0.35">
      <c r="A3752" t="s">
        <v>398</v>
      </c>
      <c r="B3752" s="29" t="s">
        <v>313</v>
      </c>
      <c r="C3752" s="22">
        <v>44469</v>
      </c>
      <c r="D3752" s="30" t="s">
        <v>110</v>
      </c>
      <c r="E3752" s="30" t="s">
        <v>111</v>
      </c>
      <c r="F3752" s="29" t="s">
        <v>367</v>
      </c>
      <c r="G3752" s="32">
        <v>132.44999999999999</v>
      </c>
      <c r="H3752" s="22">
        <v>44455</v>
      </c>
      <c r="I3752" s="23">
        <v>44469</v>
      </c>
      <c r="J3752">
        <f t="shared" si="348"/>
        <v>15</v>
      </c>
      <c r="K3752" s="2">
        <f t="shared" si="349"/>
        <v>44462</v>
      </c>
      <c r="L3752" s="9">
        <f t="shared" si="350"/>
        <v>15</v>
      </c>
      <c r="M3752" s="2">
        <f t="shared" si="351"/>
        <v>44462</v>
      </c>
      <c r="N3752" s="22">
        <v>44469</v>
      </c>
      <c r="O3752" s="22">
        <v>44501</v>
      </c>
      <c r="P3752" s="22">
        <v>44498.5</v>
      </c>
      <c r="Q3752">
        <f t="shared" si="352"/>
        <v>36.5</v>
      </c>
      <c r="R3752" s="33">
        <f t="shared" si="353"/>
        <v>4834.4249999999993</v>
      </c>
    </row>
    <row r="3753" spans="1:18" x14ac:dyDescent="0.35">
      <c r="A3753" t="s">
        <v>398</v>
      </c>
      <c r="B3753" s="29" t="s">
        <v>313</v>
      </c>
      <c r="C3753" s="22">
        <v>44469</v>
      </c>
      <c r="D3753" s="30" t="s">
        <v>345</v>
      </c>
      <c r="E3753" s="30" t="s">
        <v>346</v>
      </c>
      <c r="F3753" s="29" t="s">
        <v>367</v>
      </c>
      <c r="G3753" s="32">
        <v>2.17</v>
      </c>
      <c r="H3753" s="22">
        <v>44455</v>
      </c>
      <c r="I3753" s="23">
        <v>44469</v>
      </c>
      <c r="J3753">
        <f t="shared" si="348"/>
        <v>15</v>
      </c>
      <c r="K3753" s="2">
        <f t="shared" si="349"/>
        <v>44462</v>
      </c>
      <c r="L3753" s="9">
        <f t="shared" si="350"/>
        <v>15</v>
      </c>
      <c r="M3753" s="2">
        <f t="shared" si="351"/>
        <v>44462</v>
      </c>
      <c r="N3753" s="22">
        <v>44469</v>
      </c>
      <c r="O3753" s="22">
        <v>44501</v>
      </c>
      <c r="P3753" s="22">
        <v>44498.5</v>
      </c>
      <c r="Q3753">
        <f t="shared" si="352"/>
        <v>36.5</v>
      </c>
      <c r="R3753" s="33">
        <f t="shared" si="353"/>
        <v>79.204999999999998</v>
      </c>
    </row>
    <row r="3754" spans="1:18" x14ac:dyDescent="0.35">
      <c r="A3754" t="s">
        <v>398</v>
      </c>
      <c r="B3754" s="29" t="s">
        <v>313</v>
      </c>
      <c r="C3754" s="22">
        <v>44469</v>
      </c>
      <c r="D3754" s="30" t="s">
        <v>201</v>
      </c>
      <c r="E3754" s="30" t="s">
        <v>202</v>
      </c>
      <c r="F3754" s="29" t="s">
        <v>314</v>
      </c>
      <c r="G3754" s="32">
        <v>292.27999999999997</v>
      </c>
      <c r="H3754" s="22">
        <v>44455</v>
      </c>
      <c r="I3754" s="23">
        <v>44469</v>
      </c>
      <c r="J3754">
        <f t="shared" si="348"/>
        <v>15</v>
      </c>
      <c r="K3754" s="2">
        <f t="shared" si="349"/>
        <v>44462</v>
      </c>
      <c r="L3754" s="9">
        <f t="shared" si="350"/>
        <v>15</v>
      </c>
      <c r="M3754" s="2">
        <f t="shared" si="351"/>
        <v>44462</v>
      </c>
      <c r="N3754" s="22">
        <v>44469</v>
      </c>
      <c r="O3754" s="22">
        <v>44501</v>
      </c>
      <c r="P3754" s="22">
        <v>44498.5</v>
      </c>
      <c r="Q3754">
        <f t="shared" si="352"/>
        <v>36.5</v>
      </c>
      <c r="R3754" s="33">
        <f t="shared" si="353"/>
        <v>10668.22</v>
      </c>
    </row>
    <row r="3755" spans="1:18" x14ac:dyDescent="0.35">
      <c r="A3755" t="s">
        <v>398</v>
      </c>
      <c r="B3755" s="29" t="s">
        <v>313</v>
      </c>
      <c r="C3755" s="22">
        <v>44469</v>
      </c>
      <c r="D3755" s="30" t="s">
        <v>107</v>
      </c>
      <c r="E3755" s="30" t="s">
        <v>108</v>
      </c>
      <c r="F3755" s="29" t="s">
        <v>314</v>
      </c>
      <c r="G3755" s="32">
        <v>11.42</v>
      </c>
      <c r="H3755" s="22">
        <v>44455</v>
      </c>
      <c r="I3755" s="23">
        <v>44469</v>
      </c>
      <c r="J3755">
        <f t="shared" si="348"/>
        <v>15</v>
      </c>
      <c r="K3755" s="2">
        <f t="shared" si="349"/>
        <v>44462</v>
      </c>
      <c r="L3755" s="9">
        <f t="shared" si="350"/>
        <v>15</v>
      </c>
      <c r="M3755" s="2">
        <f t="shared" si="351"/>
        <v>44462</v>
      </c>
      <c r="N3755" s="22">
        <v>44469</v>
      </c>
      <c r="O3755" s="22">
        <v>44501</v>
      </c>
      <c r="P3755" s="22">
        <v>44498.5</v>
      </c>
      <c r="Q3755">
        <f t="shared" si="352"/>
        <v>36.5</v>
      </c>
      <c r="R3755" s="33">
        <f t="shared" si="353"/>
        <v>416.83</v>
      </c>
    </row>
    <row r="3756" spans="1:18" x14ac:dyDescent="0.35">
      <c r="A3756" t="s">
        <v>398</v>
      </c>
      <c r="B3756" s="29" t="s">
        <v>313</v>
      </c>
      <c r="C3756" s="22">
        <v>44469</v>
      </c>
      <c r="D3756" s="30" t="s">
        <v>99</v>
      </c>
      <c r="E3756" s="30" t="s">
        <v>100</v>
      </c>
      <c r="F3756" s="29" t="s">
        <v>314</v>
      </c>
      <c r="G3756" s="32">
        <v>321.83</v>
      </c>
      <c r="H3756" s="22">
        <v>44455</v>
      </c>
      <c r="I3756" s="23">
        <v>44469</v>
      </c>
      <c r="J3756">
        <f t="shared" si="348"/>
        <v>15</v>
      </c>
      <c r="K3756" s="2">
        <f t="shared" si="349"/>
        <v>44462</v>
      </c>
      <c r="L3756" s="9">
        <f t="shared" si="350"/>
        <v>15</v>
      </c>
      <c r="M3756" s="2">
        <f t="shared" si="351"/>
        <v>44462</v>
      </c>
      <c r="N3756" s="22">
        <v>44469</v>
      </c>
      <c r="O3756" s="22">
        <v>44501</v>
      </c>
      <c r="P3756" s="22">
        <v>44498.5</v>
      </c>
      <c r="Q3756">
        <f t="shared" si="352"/>
        <v>36.5</v>
      </c>
      <c r="R3756" s="33">
        <f t="shared" si="353"/>
        <v>11746.795</v>
      </c>
    </row>
    <row r="3757" spans="1:18" x14ac:dyDescent="0.35">
      <c r="A3757" t="s">
        <v>398</v>
      </c>
      <c r="B3757" s="29" t="s">
        <v>313</v>
      </c>
      <c r="C3757" s="22">
        <v>44469</v>
      </c>
      <c r="D3757" s="30" t="s">
        <v>110</v>
      </c>
      <c r="E3757" s="30" t="s">
        <v>111</v>
      </c>
      <c r="F3757" s="29" t="s">
        <v>236</v>
      </c>
      <c r="G3757" s="32">
        <v>96.57</v>
      </c>
      <c r="H3757" s="22">
        <v>44455</v>
      </c>
      <c r="I3757" s="23">
        <v>44469</v>
      </c>
      <c r="J3757">
        <f t="shared" si="348"/>
        <v>15</v>
      </c>
      <c r="K3757" s="2">
        <f t="shared" si="349"/>
        <v>44462</v>
      </c>
      <c r="L3757" s="9">
        <f t="shared" si="350"/>
        <v>15</v>
      </c>
      <c r="M3757" s="2">
        <f t="shared" si="351"/>
        <v>44462</v>
      </c>
      <c r="N3757" s="22">
        <v>44469</v>
      </c>
      <c r="O3757" s="22">
        <v>44501</v>
      </c>
      <c r="P3757" s="22">
        <v>44498.5</v>
      </c>
      <c r="Q3757">
        <f t="shared" si="352"/>
        <v>36.5</v>
      </c>
      <c r="R3757" s="33">
        <f t="shared" si="353"/>
        <v>3524.8049999999998</v>
      </c>
    </row>
    <row r="3758" spans="1:18" x14ac:dyDescent="0.35">
      <c r="A3758" t="s">
        <v>398</v>
      </c>
      <c r="B3758" s="29" t="s">
        <v>313</v>
      </c>
      <c r="C3758" s="22">
        <v>44469</v>
      </c>
      <c r="D3758" s="30" t="s">
        <v>201</v>
      </c>
      <c r="E3758" s="30" t="s">
        <v>202</v>
      </c>
      <c r="F3758" s="29" t="s">
        <v>101</v>
      </c>
      <c r="G3758" s="32">
        <v>11.51</v>
      </c>
      <c r="H3758" s="22">
        <v>44455</v>
      </c>
      <c r="I3758" s="23">
        <v>44469</v>
      </c>
      <c r="J3758">
        <f t="shared" si="348"/>
        <v>15</v>
      </c>
      <c r="K3758" s="2">
        <f t="shared" si="349"/>
        <v>44462</v>
      </c>
      <c r="L3758" s="9">
        <f t="shared" si="350"/>
        <v>15</v>
      </c>
      <c r="M3758" s="2">
        <f t="shared" si="351"/>
        <v>44462</v>
      </c>
      <c r="N3758" s="22">
        <v>44469</v>
      </c>
      <c r="O3758" s="22">
        <v>44501</v>
      </c>
      <c r="P3758" s="22">
        <v>44498.5</v>
      </c>
      <c r="Q3758">
        <f t="shared" si="352"/>
        <v>36.5</v>
      </c>
      <c r="R3758" s="33">
        <f t="shared" si="353"/>
        <v>420.11500000000001</v>
      </c>
    </row>
    <row r="3759" spans="1:18" x14ac:dyDescent="0.35">
      <c r="A3759" t="s">
        <v>398</v>
      </c>
      <c r="B3759" s="29" t="s">
        <v>313</v>
      </c>
      <c r="C3759" s="22">
        <v>44469</v>
      </c>
      <c r="D3759" s="30" t="s">
        <v>110</v>
      </c>
      <c r="E3759" s="30" t="s">
        <v>111</v>
      </c>
      <c r="F3759" s="29" t="s">
        <v>266</v>
      </c>
      <c r="G3759" s="32">
        <v>31.76</v>
      </c>
      <c r="H3759" s="22">
        <v>44455</v>
      </c>
      <c r="I3759" s="23">
        <v>44469</v>
      </c>
      <c r="J3759">
        <f t="shared" si="348"/>
        <v>15</v>
      </c>
      <c r="K3759" s="2">
        <f t="shared" si="349"/>
        <v>44462</v>
      </c>
      <c r="L3759" s="9">
        <f t="shared" si="350"/>
        <v>15</v>
      </c>
      <c r="M3759" s="2">
        <f t="shared" si="351"/>
        <v>44462</v>
      </c>
      <c r="N3759" s="22">
        <v>44469</v>
      </c>
      <c r="O3759" s="22">
        <v>44501</v>
      </c>
      <c r="P3759" s="22">
        <v>44498.5</v>
      </c>
      <c r="Q3759">
        <f t="shared" si="352"/>
        <v>36.5</v>
      </c>
      <c r="R3759" s="33">
        <f t="shared" si="353"/>
        <v>1159.24</v>
      </c>
    </row>
    <row r="3760" spans="1:18" x14ac:dyDescent="0.35">
      <c r="A3760" t="s">
        <v>398</v>
      </c>
      <c r="B3760" s="29" t="s">
        <v>313</v>
      </c>
      <c r="C3760" s="22">
        <v>44469</v>
      </c>
      <c r="D3760" s="30" t="s">
        <v>347</v>
      </c>
      <c r="E3760" s="30" t="s">
        <v>348</v>
      </c>
      <c r="F3760" s="29" t="s">
        <v>316</v>
      </c>
      <c r="G3760" s="32">
        <v>14.5</v>
      </c>
      <c r="H3760" s="22">
        <v>44455</v>
      </c>
      <c r="I3760" s="23">
        <v>44469</v>
      </c>
      <c r="J3760">
        <f t="shared" si="348"/>
        <v>15</v>
      </c>
      <c r="K3760" s="2">
        <f t="shared" si="349"/>
        <v>44462</v>
      </c>
      <c r="L3760" s="9">
        <f t="shared" si="350"/>
        <v>15</v>
      </c>
      <c r="M3760" s="2">
        <f t="shared" si="351"/>
        <v>44462</v>
      </c>
      <c r="N3760" s="22">
        <v>44469</v>
      </c>
      <c r="O3760" s="22">
        <v>44501</v>
      </c>
      <c r="P3760" s="22">
        <v>44498.5</v>
      </c>
      <c r="Q3760">
        <f t="shared" si="352"/>
        <v>36.5</v>
      </c>
      <c r="R3760" s="33">
        <f t="shared" si="353"/>
        <v>529.25</v>
      </c>
    </row>
    <row r="3761" spans="1:18" x14ac:dyDescent="0.35">
      <c r="A3761" t="s">
        <v>398</v>
      </c>
      <c r="B3761" s="29" t="s">
        <v>313</v>
      </c>
      <c r="C3761" s="22">
        <v>44469</v>
      </c>
      <c r="D3761" s="30" t="s">
        <v>110</v>
      </c>
      <c r="E3761" s="30" t="s">
        <v>111</v>
      </c>
      <c r="F3761" s="29" t="s">
        <v>251</v>
      </c>
      <c r="G3761" s="32">
        <v>60.7</v>
      </c>
      <c r="H3761" s="22">
        <v>44455</v>
      </c>
      <c r="I3761" s="23">
        <v>44469</v>
      </c>
      <c r="J3761">
        <f t="shared" si="348"/>
        <v>15</v>
      </c>
      <c r="K3761" s="2">
        <f t="shared" si="349"/>
        <v>44462</v>
      </c>
      <c r="L3761" s="9">
        <f t="shared" si="350"/>
        <v>15</v>
      </c>
      <c r="M3761" s="2">
        <f t="shared" si="351"/>
        <v>44462</v>
      </c>
      <c r="N3761" s="22">
        <v>44469</v>
      </c>
      <c r="O3761" s="22">
        <v>44501</v>
      </c>
      <c r="P3761" s="22">
        <v>44498.5</v>
      </c>
      <c r="Q3761">
        <f t="shared" si="352"/>
        <v>36.5</v>
      </c>
      <c r="R3761" s="33">
        <f t="shared" si="353"/>
        <v>2215.5500000000002</v>
      </c>
    </row>
    <row r="3762" spans="1:18" x14ac:dyDescent="0.35">
      <c r="A3762" t="s">
        <v>398</v>
      </c>
      <c r="B3762" s="29" t="s">
        <v>313</v>
      </c>
      <c r="C3762" s="22">
        <v>44469</v>
      </c>
      <c r="D3762" s="30" t="s">
        <v>110</v>
      </c>
      <c r="E3762" s="30" t="s">
        <v>111</v>
      </c>
      <c r="F3762" s="29" t="s">
        <v>252</v>
      </c>
      <c r="G3762" s="32">
        <v>180.46</v>
      </c>
      <c r="H3762" s="22">
        <v>44455</v>
      </c>
      <c r="I3762" s="23">
        <v>44469</v>
      </c>
      <c r="J3762">
        <f t="shared" si="348"/>
        <v>15</v>
      </c>
      <c r="K3762" s="2">
        <f t="shared" si="349"/>
        <v>44462</v>
      </c>
      <c r="L3762" s="9">
        <f t="shared" si="350"/>
        <v>15</v>
      </c>
      <c r="M3762" s="2">
        <f t="shared" si="351"/>
        <v>44462</v>
      </c>
      <c r="N3762" s="22">
        <v>44469</v>
      </c>
      <c r="O3762" s="22">
        <v>44501</v>
      </c>
      <c r="P3762" s="22">
        <v>44498.5</v>
      </c>
      <c r="Q3762">
        <f t="shared" si="352"/>
        <v>36.5</v>
      </c>
      <c r="R3762" s="33">
        <f t="shared" si="353"/>
        <v>6586.79</v>
      </c>
    </row>
    <row r="3763" spans="1:18" x14ac:dyDescent="0.35">
      <c r="A3763" t="s">
        <v>398</v>
      </c>
      <c r="B3763" s="29" t="s">
        <v>313</v>
      </c>
      <c r="C3763" s="22">
        <v>44469</v>
      </c>
      <c r="D3763" s="30" t="s">
        <v>345</v>
      </c>
      <c r="E3763" s="30" t="s">
        <v>346</v>
      </c>
      <c r="F3763" s="29" t="s">
        <v>397</v>
      </c>
      <c r="G3763" s="32">
        <v>2.17</v>
      </c>
      <c r="H3763" s="22">
        <v>44455</v>
      </c>
      <c r="I3763" s="23">
        <v>44469</v>
      </c>
      <c r="J3763">
        <f t="shared" si="348"/>
        <v>15</v>
      </c>
      <c r="K3763" s="2">
        <f t="shared" si="349"/>
        <v>44462</v>
      </c>
      <c r="L3763" s="9">
        <f t="shared" si="350"/>
        <v>15</v>
      </c>
      <c r="M3763" s="2">
        <f t="shared" si="351"/>
        <v>44462</v>
      </c>
      <c r="N3763" s="22">
        <v>44469</v>
      </c>
      <c r="O3763" s="22">
        <v>44501</v>
      </c>
      <c r="P3763" s="22">
        <v>44498.5</v>
      </c>
      <c r="Q3763">
        <f t="shared" si="352"/>
        <v>36.5</v>
      </c>
      <c r="R3763" s="33">
        <f t="shared" si="353"/>
        <v>79.204999999999998</v>
      </c>
    </row>
    <row r="3764" spans="1:18" x14ac:dyDescent="0.35">
      <c r="A3764" t="s">
        <v>398</v>
      </c>
      <c r="B3764" s="29" t="s">
        <v>313</v>
      </c>
      <c r="C3764" s="22">
        <v>44469</v>
      </c>
      <c r="D3764" s="30" t="s">
        <v>110</v>
      </c>
      <c r="E3764" s="30" t="s">
        <v>111</v>
      </c>
      <c r="F3764" s="29" t="s">
        <v>242</v>
      </c>
      <c r="G3764" s="32">
        <v>102</v>
      </c>
      <c r="H3764" s="22">
        <v>44455</v>
      </c>
      <c r="I3764" s="23">
        <v>44469</v>
      </c>
      <c r="J3764">
        <f t="shared" si="348"/>
        <v>15</v>
      </c>
      <c r="K3764" s="2">
        <f t="shared" si="349"/>
        <v>44462</v>
      </c>
      <c r="L3764" s="9">
        <f t="shared" si="350"/>
        <v>15</v>
      </c>
      <c r="M3764" s="2">
        <f t="shared" si="351"/>
        <v>44462</v>
      </c>
      <c r="N3764" s="22">
        <v>44469</v>
      </c>
      <c r="O3764" s="22">
        <v>44501</v>
      </c>
      <c r="P3764" s="22">
        <v>44498.5</v>
      </c>
      <c r="Q3764">
        <f t="shared" si="352"/>
        <v>36.5</v>
      </c>
      <c r="R3764" s="33">
        <f t="shared" si="353"/>
        <v>3723</v>
      </c>
    </row>
    <row r="3765" spans="1:18" x14ac:dyDescent="0.35">
      <c r="A3765" t="s">
        <v>398</v>
      </c>
      <c r="B3765" s="29" t="s">
        <v>313</v>
      </c>
      <c r="C3765" s="22">
        <v>44469</v>
      </c>
      <c r="D3765" s="30" t="s">
        <v>358</v>
      </c>
      <c r="E3765" s="30" t="s">
        <v>359</v>
      </c>
      <c r="F3765" s="29" t="s">
        <v>360</v>
      </c>
      <c r="G3765" s="32">
        <v>13.69</v>
      </c>
      <c r="H3765" s="22">
        <v>44455</v>
      </c>
      <c r="I3765" s="23">
        <v>44469</v>
      </c>
      <c r="J3765">
        <f t="shared" si="348"/>
        <v>15</v>
      </c>
      <c r="K3765" s="2">
        <f t="shared" si="349"/>
        <v>44462</v>
      </c>
      <c r="L3765" s="9">
        <f t="shared" si="350"/>
        <v>15</v>
      </c>
      <c r="M3765" s="2">
        <f t="shared" si="351"/>
        <v>44462</v>
      </c>
      <c r="N3765" s="22">
        <v>44469</v>
      </c>
      <c r="O3765" s="22">
        <v>44501</v>
      </c>
      <c r="P3765" s="22">
        <v>44498.5</v>
      </c>
      <c r="Q3765">
        <f t="shared" si="352"/>
        <v>36.5</v>
      </c>
      <c r="R3765" s="33">
        <f t="shared" si="353"/>
        <v>499.685</v>
      </c>
    </row>
    <row r="3766" spans="1:18" x14ac:dyDescent="0.35">
      <c r="A3766" t="s">
        <v>398</v>
      </c>
      <c r="B3766" s="29" t="s">
        <v>313</v>
      </c>
      <c r="C3766" s="22">
        <v>44469</v>
      </c>
      <c r="D3766" s="30" t="s">
        <v>361</v>
      </c>
      <c r="E3766" s="30" t="s">
        <v>362</v>
      </c>
      <c r="F3766" s="29" t="s">
        <v>363</v>
      </c>
      <c r="G3766" s="32">
        <v>23.65</v>
      </c>
      <c r="H3766" s="22">
        <v>44455</v>
      </c>
      <c r="I3766" s="23">
        <v>44469</v>
      </c>
      <c r="J3766">
        <f t="shared" si="348"/>
        <v>15</v>
      </c>
      <c r="K3766" s="2">
        <f t="shared" si="349"/>
        <v>44462</v>
      </c>
      <c r="L3766" s="9">
        <f t="shared" si="350"/>
        <v>15</v>
      </c>
      <c r="M3766" s="2">
        <f t="shared" si="351"/>
        <v>44462</v>
      </c>
      <c r="N3766" s="22">
        <v>44469</v>
      </c>
      <c r="O3766" s="22">
        <v>44501</v>
      </c>
      <c r="P3766" s="22">
        <v>44498.5</v>
      </c>
      <c r="Q3766">
        <f t="shared" si="352"/>
        <v>36.5</v>
      </c>
      <c r="R3766" s="33">
        <f t="shared" si="353"/>
        <v>863.22499999999991</v>
      </c>
    </row>
    <row r="3767" spans="1:18" x14ac:dyDescent="0.35">
      <c r="A3767" t="s">
        <v>398</v>
      </c>
      <c r="B3767" s="29" t="s">
        <v>313</v>
      </c>
      <c r="C3767" s="22">
        <v>44469</v>
      </c>
      <c r="D3767" s="30" t="s">
        <v>201</v>
      </c>
      <c r="E3767" s="30" t="s">
        <v>202</v>
      </c>
      <c r="F3767" s="29" t="s">
        <v>364</v>
      </c>
      <c r="G3767" s="32">
        <v>6.81</v>
      </c>
      <c r="H3767" s="22">
        <v>44455</v>
      </c>
      <c r="I3767" s="23">
        <v>44469</v>
      </c>
      <c r="J3767">
        <f t="shared" ref="J3767:J3828" si="354">I3767-H3767+1</f>
        <v>15</v>
      </c>
      <c r="K3767" s="2">
        <f t="shared" ref="K3767:K3828" si="355">(H3767+I3767)/2</f>
        <v>44462</v>
      </c>
      <c r="L3767" s="9">
        <f t="shared" si="350"/>
        <v>15</v>
      </c>
      <c r="M3767" s="2">
        <f t="shared" si="351"/>
        <v>44462</v>
      </c>
      <c r="N3767" s="22">
        <v>44469</v>
      </c>
      <c r="O3767" s="22">
        <v>44501</v>
      </c>
      <c r="P3767" s="22">
        <v>44498.5</v>
      </c>
      <c r="Q3767">
        <f t="shared" si="352"/>
        <v>36.5</v>
      </c>
      <c r="R3767" s="33">
        <f t="shared" si="353"/>
        <v>248.565</v>
      </c>
    </row>
    <row r="3768" spans="1:18" x14ac:dyDescent="0.35">
      <c r="A3768" t="s">
        <v>401</v>
      </c>
      <c r="B3768" s="21" t="s">
        <v>313</v>
      </c>
      <c r="C3768" s="22">
        <v>44484</v>
      </c>
      <c r="D3768" t="s">
        <v>87</v>
      </c>
      <c r="E3768" t="s">
        <v>88</v>
      </c>
      <c r="F3768" s="21" t="s">
        <v>89</v>
      </c>
      <c r="G3768" s="32">
        <v>437.52</v>
      </c>
      <c r="H3768" s="22">
        <v>44470</v>
      </c>
      <c r="I3768" s="23">
        <v>44484</v>
      </c>
      <c r="J3768">
        <f t="shared" si="354"/>
        <v>15</v>
      </c>
      <c r="K3768" s="2">
        <f t="shared" si="355"/>
        <v>44477</v>
      </c>
      <c r="L3768" s="9">
        <f t="shared" si="350"/>
        <v>15</v>
      </c>
      <c r="M3768" s="2">
        <f t="shared" si="351"/>
        <v>44477</v>
      </c>
      <c r="N3768" s="22">
        <v>44484</v>
      </c>
      <c r="O3768" s="22">
        <v>44487</v>
      </c>
      <c r="P3768" s="22">
        <v>44484.5</v>
      </c>
      <c r="Q3768">
        <f t="shared" si="352"/>
        <v>7.5</v>
      </c>
      <c r="R3768" s="33">
        <f t="shared" si="353"/>
        <v>3281.3999999999996</v>
      </c>
    </row>
    <row r="3769" spans="1:18" x14ac:dyDescent="0.35">
      <c r="A3769" t="s">
        <v>401</v>
      </c>
      <c r="B3769" s="21" t="s">
        <v>313</v>
      </c>
      <c r="C3769" s="22">
        <v>44484</v>
      </c>
      <c r="D3769" t="s">
        <v>90</v>
      </c>
      <c r="E3769" t="s">
        <v>91</v>
      </c>
      <c r="F3769" s="21" t="s">
        <v>89</v>
      </c>
      <c r="G3769" s="32">
        <v>21.16</v>
      </c>
      <c r="H3769" s="22">
        <v>44470</v>
      </c>
      <c r="I3769" s="23">
        <v>44484</v>
      </c>
      <c r="J3769">
        <f t="shared" si="354"/>
        <v>15</v>
      </c>
      <c r="K3769" s="2">
        <f t="shared" si="355"/>
        <v>44477</v>
      </c>
      <c r="L3769" s="9">
        <f t="shared" si="350"/>
        <v>15</v>
      </c>
      <c r="M3769" s="2">
        <f t="shared" si="351"/>
        <v>44477</v>
      </c>
      <c r="N3769" s="22">
        <v>44484</v>
      </c>
      <c r="O3769" s="22">
        <v>44487</v>
      </c>
      <c r="P3769" s="22">
        <v>44484.5</v>
      </c>
      <c r="Q3769">
        <f t="shared" si="352"/>
        <v>7.5</v>
      </c>
      <c r="R3769" s="33">
        <f t="shared" si="353"/>
        <v>158.69999999999999</v>
      </c>
    </row>
    <row r="3770" spans="1:18" x14ac:dyDescent="0.35">
      <c r="A3770" t="s">
        <v>401</v>
      </c>
      <c r="B3770" s="21" t="s">
        <v>313</v>
      </c>
      <c r="C3770" s="22">
        <v>44484</v>
      </c>
      <c r="D3770" t="s">
        <v>92</v>
      </c>
      <c r="E3770" t="s">
        <v>93</v>
      </c>
      <c r="F3770" s="21" t="s">
        <v>89</v>
      </c>
      <c r="G3770" s="32">
        <v>21.16</v>
      </c>
      <c r="H3770" s="22">
        <v>44470</v>
      </c>
      <c r="I3770" s="23">
        <v>44484</v>
      </c>
      <c r="J3770">
        <f t="shared" si="354"/>
        <v>15</v>
      </c>
      <c r="K3770" s="2">
        <f t="shared" si="355"/>
        <v>44477</v>
      </c>
      <c r="L3770" s="9">
        <f t="shared" si="350"/>
        <v>15</v>
      </c>
      <c r="M3770" s="2">
        <f t="shared" si="351"/>
        <v>44477</v>
      </c>
      <c r="N3770" s="22">
        <v>44484</v>
      </c>
      <c r="O3770" s="22">
        <v>44487</v>
      </c>
      <c r="P3770" s="22">
        <v>44484.5</v>
      </c>
      <c r="Q3770">
        <f t="shared" si="352"/>
        <v>7.5</v>
      </c>
      <c r="R3770" s="33">
        <f t="shared" si="353"/>
        <v>158.69999999999999</v>
      </c>
    </row>
    <row r="3771" spans="1:18" x14ac:dyDescent="0.35">
      <c r="A3771" t="s">
        <v>401</v>
      </c>
      <c r="B3771" s="21" t="s">
        <v>313</v>
      </c>
      <c r="C3771" s="22">
        <v>44484</v>
      </c>
      <c r="D3771" t="s">
        <v>90</v>
      </c>
      <c r="E3771" t="s">
        <v>91</v>
      </c>
      <c r="F3771" s="21" t="s">
        <v>89</v>
      </c>
      <c r="G3771" s="32">
        <v>2.97</v>
      </c>
      <c r="H3771" s="22">
        <v>44470</v>
      </c>
      <c r="I3771" s="23">
        <v>44484</v>
      </c>
      <c r="J3771">
        <f t="shared" si="354"/>
        <v>15</v>
      </c>
      <c r="K3771" s="2">
        <f t="shared" si="355"/>
        <v>44477</v>
      </c>
      <c r="L3771" s="9">
        <f t="shared" si="350"/>
        <v>15</v>
      </c>
      <c r="M3771" s="2">
        <f t="shared" si="351"/>
        <v>44477</v>
      </c>
      <c r="N3771" s="22">
        <v>44484</v>
      </c>
      <c r="O3771" s="22">
        <v>44487</v>
      </c>
      <c r="P3771" s="22">
        <v>44484.5</v>
      </c>
      <c r="Q3771">
        <f t="shared" si="352"/>
        <v>7.5</v>
      </c>
      <c r="R3771" s="33">
        <f t="shared" si="353"/>
        <v>22.275000000000002</v>
      </c>
    </row>
    <row r="3772" spans="1:18" x14ac:dyDescent="0.35">
      <c r="A3772" t="s">
        <v>401</v>
      </c>
      <c r="B3772" s="21" t="s">
        <v>313</v>
      </c>
      <c r="C3772" s="22">
        <v>44484</v>
      </c>
      <c r="D3772" t="s">
        <v>92</v>
      </c>
      <c r="E3772" t="s">
        <v>93</v>
      </c>
      <c r="F3772" s="21" t="s">
        <v>89</v>
      </c>
      <c r="G3772" s="32">
        <v>2.97</v>
      </c>
      <c r="H3772" s="22">
        <v>44470</v>
      </c>
      <c r="I3772" s="23">
        <v>44484</v>
      </c>
      <c r="J3772">
        <f t="shared" si="354"/>
        <v>15</v>
      </c>
      <c r="K3772" s="2">
        <f t="shared" si="355"/>
        <v>44477</v>
      </c>
      <c r="L3772" s="9">
        <f t="shared" si="350"/>
        <v>15</v>
      </c>
      <c r="M3772" s="2">
        <f t="shared" si="351"/>
        <v>44477</v>
      </c>
      <c r="N3772" s="22">
        <v>44484</v>
      </c>
      <c r="O3772" s="22">
        <v>44487</v>
      </c>
      <c r="P3772" s="22">
        <v>44484.5</v>
      </c>
      <c r="Q3772">
        <f t="shared" si="352"/>
        <v>7.5</v>
      </c>
      <c r="R3772" s="33">
        <f t="shared" si="353"/>
        <v>22.275000000000002</v>
      </c>
    </row>
    <row r="3773" spans="1:18" x14ac:dyDescent="0.35">
      <c r="A3773" t="s">
        <v>401</v>
      </c>
      <c r="B3773" s="21" t="s">
        <v>313</v>
      </c>
      <c r="C3773" s="22">
        <v>44484</v>
      </c>
      <c r="D3773" t="s">
        <v>87</v>
      </c>
      <c r="E3773" t="s">
        <v>88</v>
      </c>
      <c r="F3773" s="21" t="s">
        <v>89</v>
      </c>
      <c r="G3773" s="32">
        <v>186.3</v>
      </c>
      <c r="H3773" s="22">
        <v>44470</v>
      </c>
      <c r="I3773" s="23">
        <v>44484</v>
      </c>
      <c r="J3773">
        <f t="shared" si="354"/>
        <v>15</v>
      </c>
      <c r="K3773" s="2">
        <f t="shared" si="355"/>
        <v>44477</v>
      </c>
      <c r="L3773" s="9">
        <f t="shared" si="350"/>
        <v>15</v>
      </c>
      <c r="M3773" s="2">
        <f t="shared" si="351"/>
        <v>44477</v>
      </c>
      <c r="N3773" s="22">
        <v>44484</v>
      </c>
      <c r="O3773" s="22">
        <v>44487</v>
      </c>
      <c r="P3773" s="22">
        <v>44484.5</v>
      </c>
      <c r="Q3773">
        <f t="shared" si="352"/>
        <v>7.5</v>
      </c>
      <c r="R3773" s="33">
        <f t="shared" si="353"/>
        <v>1397.25</v>
      </c>
    </row>
    <row r="3774" spans="1:18" x14ac:dyDescent="0.35">
      <c r="A3774" t="s">
        <v>401</v>
      </c>
      <c r="B3774" s="21" t="s">
        <v>313</v>
      </c>
      <c r="C3774" s="22">
        <v>44484</v>
      </c>
      <c r="D3774" t="s">
        <v>90</v>
      </c>
      <c r="E3774" t="s">
        <v>91</v>
      </c>
      <c r="F3774" s="21" t="s">
        <v>89</v>
      </c>
      <c r="G3774" s="32">
        <v>34.22</v>
      </c>
      <c r="H3774" s="22">
        <v>44470</v>
      </c>
      <c r="I3774" s="23">
        <v>44484</v>
      </c>
      <c r="J3774">
        <f t="shared" si="354"/>
        <v>15</v>
      </c>
      <c r="K3774" s="2">
        <f t="shared" si="355"/>
        <v>44477</v>
      </c>
      <c r="L3774" s="9">
        <f t="shared" si="350"/>
        <v>15</v>
      </c>
      <c r="M3774" s="2">
        <f t="shared" si="351"/>
        <v>44477</v>
      </c>
      <c r="N3774" s="22">
        <v>44484</v>
      </c>
      <c r="O3774" s="22">
        <v>44487</v>
      </c>
      <c r="P3774" s="22">
        <v>44484.5</v>
      </c>
      <c r="Q3774">
        <f t="shared" si="352"/>
        <v>7.5</v>
      </c>
      <c r="R3774" s="33">
        <f t="shared" si="353"/>
        <v>256.64999999999998</v>
      </c>
    </row>
    <row r="3775" spans="1:18" x14ac:dyDescent="0.35">
      <c r="A3775" t="s">
        <v>401</v>
      </c>
      <c r="B3775" s="21" t="s">
        <v>313</v>
      </c>
      <c r="C3775" s="22">
        <v>44484</v>
      </c>
      <c r="D3775" t="s">
        <v>92</v>
      </c>
      <c r="E3775" t="s">
        <v>93</v>
      </c>
      <c r="F3775" s="21" t="s">
        <v>89</v>
      </c>
      <c r="G3775" s="32">
        <v>34.22</v>
      </c>
      <c r="H3775" s="22">
        <v>44470</v>
      </c>
      <c r="I3775" s="23">
        <v>44484</v>
      </c>
      <c r="J3775">
        <f t="shared" si="354"/>
        <v>15</v>
      </c>
      <c r="K3775" s="2">
        <f t="shared" si="355"/>
        <v>44477</v>
      </c>
      <c r="L3775" s="9">
        <f t="shared" si="350"/>
        <v>15</v>
      </c>
      <c r="M3775" s="2">
        <f t="shared" si="351"/>
        <v>44477</v>
      </c>
      <c r="N3775" s="22">
        <v>44484</v>
      </c>
      <c r="O3775" s="22">
        <v>44487</v>
      </c>
      <c r="P3775" s="22">
        <v>44484.5</v>
      </c>
      <c r="Q3775">
        <f t="shared" si="352"/>
        <v>7.5</v>
      </c>
      <c r="R3775" s="33">
        <f t="shared" si="353"/>
        <v>256.64999999999998</v>
      </c>
    </row>
    <row r="3776" spans="1:18" x14ac:dyDescent="0.35">
      <c r="A3776" t="s">
        <v>401</v>
      </c>
      <c r="B3776" s="21" t="s">
        <v>313</v>
      </c>
      <c r="C3776" s="22">
        <v>44484</v>
      </c>
      <c r="D3776" t="s">
        <v>99</v>
      </c>
      <c r="E3776" t="s">
        <v>100</v>
      </c>
      <c r="F3776" s="21" t="s">
        <v>109</v>
      </c>
      <c r="G3776" s="32">
        <v>94</v>
      </c>
      <c r="H3776" s="22">
        <v>44470</v>
      </c>
      <c r="I3776" s="23">
        <v>44484</v>
      </c>
      <c r="J3776">
        <f t="shared" si="354"/>
        <v>15</v>
      </c>
      <c r="K3776" s="2">
        <f t="shared" si="355"/>
        <v>44477</v>
      </c>
      <c r="L3776" s="9">
        <f t="shared" si="350"/>
        <v>15</v>
      </c>
      <c r="M3776" s="2">
        <f t="shared" si="351"/>
        <v>44477</v>
      </c>
      <c r="N3776" s="22">
        <v>44484</v>
      </c>
      <c r="O3776" s="22">
        <v>44489</v>
      </c>
      <c r="P3776" s="22">
        <v>44488.5</v>
      </c>
      <c r="Q3776">
        <f t="shared" si="352"/>
        <v>11.5</v>
      </c>
      <c r="R3776" s="33">
        <f t="shared" si="353"/>
        <v>1081</v>
      </c>
    </row>
    <row r="3777" spans="1:18" x14ac:dyDescent="0.35">
      <c r="A3777" t="s">
        <v>401</v>
      </c>
      <c r="B3777" s="21" t="s">
        <v>313</v>
      </c>
      <c r="C3777" s="22">
        <v>44484</v>
      </c>
      <c r="D3777" t="s">
        <v>87</v>
      </c>
      <c r="E3777" t="s">
        <v>88</v>
      </c>
      <c r="F3777" s="21" t="s">
        <v>89</v>
      </c>
      <c r="G3777" s="32">
        <v>281.52</v>
      </c>
      <c r="H3777" s="22">
        <v>44470</v>
      </c>
      <c r="I3777" s="23">
        <v>44484</v>
      </c>
      <c r="J3777">
        <f t="shared" si="354"/>
        <v>15</v>
      </c>
      <c r="K3777" s="2">
        <f t="shared" si="355"/>
        <v>44477</v>
      </c>
      <c r="L3777" s="9">
        <f t="shared" si="350"/>
        <v>15</v>
      </c>
      <c r="M3777" s="2">
        <f t="shared" si="351"/>
        <v>44477</v>
      </c>
      <c r="N3777" s="22">
        <v>44484</v>
      </c>
      <c r="O3777" s="22">
        <v>44487</v>
      </c>
      <c r="P3777" s="22">
        <v>44484.5</v>
      </c>
      <c r="Q3777">
        <f t="shared" si="352"/>
        <v>7.5</v>
      </c>
      <c r="R3777" s="33">
        <f t="shared" si="353"/>
        <v>2111.3999999999996</v>
      </c>
    </row>
    <row r="3778" spans="1:18" x14ac:dyDescent="0.35">
      <c r="A3778" t="s">
        <v>401</v>
      </c>
      <c r="B3778" s="21" t="s">
        <v>313</v>
      </c>
      <c r="C3778" s="22">
        <v>44484</v>
      </c>
      <c r="D3778" t="s">
        <v>90</v>
      </c>
      <c r="E3778" t="s">
        <v>91</v>
      </c>
      <c r="F3778" s="21" t="s">
        <v>89</v>
      </c>
      <c r="G3778" s="32">
        <v>54.67</v>
      </c>
      <c r="H3778" s="22">
        <v>44470</v>
      </c>
      <c r="I3778" s="23">
        <v>44484</v>
      </c>
      <c r="J3778">
        <f t="shared" si="354"/>
        <v>15</v>
      </c>
      <c r="K3778" s="2">
        <f t="shared" si="355"/>
        <v>44477</v>
      </c>
      <c r="L3778" s="9">
        <f t="shared" si="350"/>
        <v>15</v>
      </c>
      <c r="M3778" s="2">
        <f t="shared" si="351"/>
        <v>44477</v>
      </c>
      <c r="N3778" s="22">
        <v>44484</v>
      </c>
      <c r="O3778" s="22">
        <v>44487</v>
      </c>
      <c r="P3778" s="22">
        <v>44484.5</v>
      </c>
      <c r="Q3778">
        <f t="shared" si="352"/>
        <v>7.5</v>
      </c>
      <c r="R3778" s="33">
        <f t="shared" si="353"/>
        <v>410.02500000000003</v>
      </c>
    </row>
    <row r="3779" spans="1:18" x14ac:dyDescent="0.35">
      <c r="A3779" t="s">
        <v>401</v>
      </c>
      <c r="B3779" s="21" t="s">
        <v>313</v>
      </c>
      <c r="C3779" s="22">
        <v>44484</v>
      </c>
      <c r="D3779" t="s">
        <v>92</v>
      </c>
      <c r="E3779" t="s">
        <v>93</v>
      </c>
      <c r="F3779" s="21" t="s">
        <v>89</v>
      </c>
      <c r="G3779" s="32">
        <v>54.67</v>
      </c>
      <c r="H3779" s="22">
        <v>44470</v>
      </c>
      <c r="I3779" s="23">
        <v>44484</v>
      </c>
      <c r="J3779">
        <f t="shared" si="354"/>
        <v>15</v>
      </c>
      <c r="K3779" s="2">
        <f t="shared" si="355"/>
        <v>44477</v>
      </c>
      <c r="L3779" s="9">
        <f t="shared" si="350"/>
        <v>15</v>
      </c>
      <c r="M3779" s="2">
        <f t="shared" si="351"/>
        <v>44477</v>
      </c>
      <c r="N3779" s="22">
        <v>44484</v>
      </c>
      <c r="O3779" s="22">
        <v>44487</v>
      </c>
      <c r="P3779" s="22">
        <v>44484.5</v>
      </c>
      <c r="Q3779">
        <f t="shared" si="352"/>
        <v>7.5</v>
      </c>
      <c r="R3779" s="33">
        <f t="shared" si="353"/>
        <v>410.02500000000003</v>
      </c>
    </row>
    <row r="3780" spans="1:18" x14ac:dyDescent="0.35">
      <c r="A3780" t="s">
        <v>401</v>
      </c>
      <c r="B3780" s="21" t="s">
        <v>313</v>
      </c>
      <c r="C3780" s="22">
        <v>44484</v>
      </c>
      <c r="D3780" t="s">
        <v>99</v>
      </c>
      <c r="E3780" t="s">
        <v>100</v>
      </c>
      <c r="F3780" s="21" t="s">
        <v>109</v>
      </c>
      <c r="G3780" s="32">
        <v>165</v>
      </c>
      <c r="H3780" s="22">
        <v>44470</v>
      </c>
      <c r="I3780" s="23">
        <v>44484</v>
      </c>
      <c r="J3780">
        <f t="shared" si="354"/>
        <v>15</v>
      </c>
      <c r="K3780" s="2">
        <f t="shared" si="355"/>
        <v>44477</v>
      </c>
      <c r="L3780" s="9">
        <f t="shared" si="350"/>
        <v>15</v>
      </c>
      <c r="M3780" s="2">
        <f t="shared" si="351"/>
        <v>44477</v>
      </c>
      <c r="N3780" s="22">
        <v>44484</v>
      </c>
      <c r="O3780" s="22">
        <v>44489</v>
      </c>
      <c r="P3780" s="22">
        <v>44488.5</v>
      </c>
      <c r="Q3780">
        <f t="shared" si="352"/>
        <v>11.5</v>
      </c>
      <c r="R3780" s="33">
        <f t="shared" si="353"/>
        <v>1897.5</v>
      </c>
    </row>
    <row r="3781" spans="1:18" x14ac:dyDescent="0.35">
      <c r="A3781" t="s">
        <v>401</v>
      </c>
      <c r="B3781" s="21" t="s">
        <v>313</v>
      </c>
      <c r="C3781" s="22">
        <v>44484</v>
      </c>
      <c r="D3781" t="s">
        <v>87</v>
      </c>
      <c r="E3781" t="s">
        <v>88</v>
      </c>
      <c r="F3781" s="21" t="s">
        <v>89</v>
      </c>
      <c r="G3781" s="32">
        <v>240.58</v>
      </c>
      <c r="H3781" s="22">
        <v>44470</v>
      </c>
      <c r="I3781" s="23">
        <v>44484</v>
      </c>
      <c r="J3781">
        <f t="shared" si="354"/>
        <v>15</v>
      </c>
      <c r="K3781" s="2">
        <f t="shared" si="355"/>
        <v>44477</v>
      </c>
      <c r="L3781" s="9">
        <f t="shared" si="350"/>
        <v>15</v>
      </c>
      <c r="M3781" s="2">
        <f t="shared" si="351"/>
        <v>44477</v>
      </c>
      <c r="N3781" s="22">
        <v>44484</v>
      </c>
      <c r="O3781" s="22">
        <v>44487</v>
      </c>
      <c r="P3781" s="22">
        <v>44484.5</v>
      </c>
      <c r="Q3781">
        <f t="shared" si="352"/>
        <v>7.5</v>
      </c>
      <c r="R3781" s="33">
        <f t="shared" si="353"/>
        <v>1804.3500000000001</v>
      </c>
    </row>
    <row r="3782" spans="1:18" x14ac:dyDescent="0.35">
      <c r="A3782" t="s">
        <v>401</v>
      </c>
      <c r="B3782" s="21" t="s">
        <v>313</v>
      </c>
      <c r="C3782" s="22">
        <v>44484</v>
      </c>
      <c r="D3782" t="s">
        <v>90</v>
      </c>
      <c r="E3782" t="s">
        <v>91</v>
      </c>
      <c r="F3782" s="21" t="s">
        <v>89</v>
      </c>
      <c r="G3782" s="32">
        <v>37.4</v>
      </c>
      <c r="H3782" s="22">
        <v>44470</v>
      </c>
      <c r="I3782" s="23">
        <v>44484</v>
      </c>
      <c r="J3782">
        <f t="shared" si="354"/>
        <v>15</v>
      </c>
      <c r="K3782" s="2">
        <f t="shared" si="355"/>
        <v>44477</v>
      </c>
      <c r="L3782" s="9">
        <f t="shared" si="350"/>
        <v>15</v>
      </c>
      <c r="M3782" s="2">
        <f t="shared" si="351"/>
        <v>44477</v>
      </c>
      <c r="N3782" s="22">
        <v>44484</v>
      </c>
      <c r="O3782" s="22">
        <v>44487</v>
      </c>
      <c r="P3782" s="22">
        <v>44484.5</v>
      </c>
      <c r="Q3782">
        <f t="shared" si="352"/>
        <v>7.5</v>
      </c>
      <c r="R3782" s="33">
        <f t="shared" si="353"/>
        <v>280.5</v>
      </c>
    </row>
    <row r="3783" spans="1:18" x14ac:dyDescent="0.35">
      <c r="A3783" t="s">
        <v>401</v>
      </c>
      <c r="B3783" s="21" t="s">
        <v>313</v>
      </c>
      <c r="C3783" s="22">
        <v>44484</v>
      </c>
      <c r="D3783" t="s">
        <v>92</v>
      </c>
      <c r="E3783" t="s">
        <v>93</v>
      </c>
      <c r="F3783" s="21" t="s">
        <v>89</v>
      </c>
      <c r="G3783" s="32">
        <v>37.4</v>
      </c>
      <c r="H3783" s="22">
        <v>44470</v>
      </c>
      <c r="I3783" s="23">
        <v>44484</v>
      </c>
      <c r="J3783">
        <f t="shared" si="354"/>
        <v>15</v>
      </c>
      <c r="K3783" s="2">
        <f t="shared" si="355"/>
        <v>44477</v>
      </c>
      <c r="L3783" s="9">
        <f t="shared" si="350"/>
        <v>15</v>
      </c>
      <c r="M3783" s="2">
        <f t="shared" si="351"/>
        <v>44477</v>
      </c>
      <c r="N3783" s="22">
        <v>44484</v>
      </c>
      <c r="O3783" s="22">
        <v>44487</v>
      </c>
      <c r="P3783" s="22">
        <v>44484.5</v>
      </c>
      <c r="Q3783">
        <f t="shared" si="352"/>
        <v>7.5</v>
      </c>
      <c r="R3783" s="33">
        <f t="shared" si="353"/>
        <v>280.5</v>
      </c>
    </row>
    <row r="3784" spans="1:18" x14ac:dyDescent="0.35">
      <c r="A3784" t="s">
        <v>401</v>
      </c>
      <c r="B3784" s="21" t="s">
        <v>313</v>
      </c>
      <c r="C3784" s="22">
        <v>44484</v>
      </c>
      <c r="D3784" t="s">
        <v>369</v>
      </c>
      <c r="E3784" t="s">
        <v>370</v>
      </c>
      <c r="F3784" s="21" t="s">
        <v>89</v>
      </c>
      <c r="G3784" s="32">
        <v>29055.299999999988</v>
      </c>
      <c r="H3784" s="22">
        <v>44470</v>
      </c>
      <c r="I3784" s="23">
        <v>44484</v>
      </c>
      <c r="J3784">
        <f t="shared" si="354"/>
        <v>15</v>
      </c>
      <c r="K3784" s="2">
        <f t="shared" si="355"/>
        <v>44477</v>
      </c>
      <c r="L3784" s="9">
        <f t="shared" si="350"/>
        <v>15</v>
      </c>
      <c r="M3784" s="2">
        <f t="shared" si="351"/>
        <v>44477</v>
      </c>
      <c r="N3784" s="22">
        <v>44484</v>
      </c>
      <c r="O3784" s="22">
        <v>44487</v>
      </c>
      <c r="P3784" s="22">
        <v>44484.5</v>
      </c>
      <c r="Q3784">
        <f t="shared" si="352"/>
        <v>7.5</v>
      </c>
      <c r="R3784" s="33">
        <f t="shared" si="353"/>
        <v>217914.74999999991</v>
      </c>
    </row>
    <row r="3785" spans="1:18" x14ac:dyDescent="0.35">
      <c r="A3785" t="s">
        <v>401</v>
      </c>
      <c r="B3785" s="21" t="s">
        <v>313</v>
      </c>
      <c r="C3785" s="22">
        <v>44484</v>
      </c>
      <c r="D3785" t="s">
        <v>87</v>
      </c>
      <c r="E3785" t="s">
        <v>88</v>
      </c>
      <c r="F3785" s="21" t="s">
        <v>89</v>
      </c>
      <c r="G3785" s="32">
        <v>3368764.6500000004</v>
      </c>
      <c r="H3785" s="22">
        <v>44470</v>
      </c>
      <c r="I3785" s="23">
        <v>44484</v>
      </c>
      <c r="J3785">
        <f t="shared" si="354"/>
        <v>15</v>
      </c>
      <c r="K3785" s="2">
        <f t="shared" si="355"/>
        <v>44477</v>
      </c>
      <c r="L3785" s="9">
        <f t="shared" si="350"/>
        <v>15</v>
      </c>
      <c r="M3785" s="2">
        <f t="shared" si="351"/>
        <v>44477</v>
      </c>
      <c r="N3785" s="22">
        <v>44484</v>
      </c>
      <c r="O3785" s="22">
        <v>44487</v>
      </c>
      <c r="P3785" s="22">
        <v>44484.5</v>
      </c>
      <c r="Q3785">
        <f t="shared" si="352"/>
        <v>7.5</v>
      </c>
      <c r="R3785" s="33">
        <f t="shared" si="353"/>
        <v>25265734.875000004</v>
      </c>
    </row>
    <row r="3786" spans="1:18" x14ac:dyDescent="0.35">
      <c r="A3786" t="s">
        <v>401</v>
      </c>
      <c r="B3786" s="21" t="s">
        <v>313</v>
      </c>
      <c r="C3786" s="22">
        <v>44484</v>
      </c>
      <c r="D3786" t="s">
        <v>90</v>
      </c>
      <c r="E3786" t="s">
        <v>91</v>
      </c>
      <c r="F3786" s="21" t="s">
        <v>89</v>
      </c>
      <c r="G3786" s="32">
        <v>389768.61000000034</v>
      </c>
      <c r="H3786" s="22">
        <v>44470</v>
      </c>
      <c r="I3786" s="23">
        <v>44484</v>
      </c>
      <c r="J3786">
        <f t="shared" si="354"/>
        <v>15</v>
      </c>
      <c r="K3786" s="2">
        <f t="shared" si="355"/>
        <v>44477</v>
      </c>
      <c r="L3786" s="9">
        <f t="shared" si="350"/>
        <v>15</v>
      </c>
      <c r="M3786" s="2">
        <f t="shared" si="351"/>
        <v>44477</v>
      </c>
      <c r="N3786" s="22">
        <v>44484</v>
      </c>
      <c r="O3786" s="22">
        <v>44487</v>
      </c>
      <c r="P3786" s="22">
        <v>44484.5</v>
      </c>
      <c r="Q3786">
        <f t="shared" si="352"/>
        <v>7.5</v>
      </c>
      <c r="R3786" s="33">
        <f t="shared" si="353"/>
        <v>2923264.5750000025</v>
      </c>
    </row>
    <row r="3787" spans="1:18" x14ac:dyDescent="0.35">
      <c r="A3787" t="s">
        <v>401</v>
      </c>
      <c r="B3787" s="21" t="s">
        <v>313</v>
      </c>
      <c r="C3787" s="22">
        <v>44484</v>
      </c>
      <c r="D3787" t="s">
        <v>92</v>
      </c>
      <c r="E3787" t="s">
        <v>93</v>
      </c>
      <c r="F3787" s="21" t="s">
        <v>89</v>
      </c>
      <c r="G3787" s="32">
        <v>389768.61000000028</v>
      </c>
      <c r="H3787" s="22">
        <v>44470</v>
      </c>
      <c r="I3787" s="23">
        <v>44484</v>
      </c>
      <c r="J3787">
        <f t="shared" si="354"/>
        <v>15</v>
      </c>
      <c r="K3787" s="2">
        <f t="shared" si="355"/>
        <v>44477</v>
      </c>
      <c r="L3787" s="9">
        <f t="shared" ref="L3787:L3850" si="356">I3787-H3787+1</f>
        <v>15</v>
      </c>
      <c r="M3787" s="2">
        <f t="shared" ref="M3787:M3850" si="357">(H3787+I3787)/2</f>
        <v>44477</v>
      </c>
      <c r="N3787" s="22">
        <v>44484</v>
      </c>
      <c r="O3787" s="22">
        <v>44487</v>
      </c>
      <c r="P3787" s="22">
        <v>44484.5</v>
      </c>
      <c r="Q3787">
        <f t="shared" ref="Q3787:Q3850" si="358">P3787-M3787</f>
        <v>7.5</v>
      </c>
      <c r="R3787" s="33">
        <f t="shared" ref="R3787:R3850" si="359">Q3787*G3787</f>
        <v>2923264.575000002</v>
      </c>
    </row>
    <row r="3788" spans="1:18" x14ac:dyDescent="0.35">
      <c r="A3788" t="s">
        <v>401</v>
      </c>
      <c r="B3788" s="21" t="s">
        <v>313</v>
      </c>
      <c r="C3788" s="22">
        <v>44484</v>
      </c>
      <c r="D3788" t="s">
        <v>99</v>
      </c>
      <c r="E3788" t="s">
        <v>100</v>
      </c>
      <c r="F3788" s="21" t="s">
        <v>109</v>
      </c>
      <c r="G3788" s="32">
        <v>736868</v>
      </c>
      <c r="H3788" s="22">
        <v>44470</v>
      </c>
      <c r="I3788" s="23">
        <v>44484</v>
      </c>
      <c r="J3788">
        <f t="shared" si="354"/>
        <v>15</v>
      </c>
      <c r="K3788" s="2">
        <f t="shared" si="355"/>
        <v>44477</v>
      </c>
      <c r="L3788" s="9">
        <f t="shared" si="356"/>
        <v>15</v>
      </c>
      <c r="M3788" s="2">
        <f t="shared" si="357"/>
        <v>44477</v>
      </c>
      <c r="N3788" s="22">
        <v>44484</v>
      </c>
      <c r="O3788" s="22">
        <v>44489</v>
      </c>
      <c r="P3788" s="22">
        <v>44488.5</v>
      </c>
      <c r="Q3788">
        <f t="shared" si="358"/>
        <v>11.5</v>
      </c>
      <c r="R3788" s="33">
        <f t="shared" si="359"/>
        <v>8473982</v>
      </c>
    </row>
    <row r="3789" spans="1:18" s="36" customFormat="1" x14ac:dyDescent="0.35">
      <c r="A3789" s="36" t="s">
        <v>401</v>
      </c>
      <c r="B3789" s="37" t="s">
        <v>313</v>
      </c>
      <c r="C3789" s="38">
        <v>44484</v>
      </c>
      <c r="D3789" s="36" t="s">
        <v>99</v>
      </c>
      <c r="E3789" s="36" t="s">
        <v>100</v>
      </c>
      <c r="F3789" s="37" t="s">
        <v>382</v>
      </c>
      <c r="G3789" s="39">
        <v>472.46000000000004</v>
      </c>
      <c r="H3789" s="38">
        <v>44470</v>
      </c>
      <c r="I3789" s="40">
        <v>44484</v>
      </c>
      <c r="J3789">
        <f t="shared" si="354"/>
        <v>15</v>
      </c>
      <c r="K3789" s="2">
        <f t="shared" si="355"/>
        <v>44477</v>
      </c>
      <c r="L3789" s="41">
        <f t="shared" si="356"/>
        <v>15</v>
      </c>
      <c r="M3789" s="42">
        <f t="shared" si="357"/>
        <v>44477</v>
      </c>
      <c r="N3789" s="38">
        <v>44484</v>
      </c>
      <c r="O3789" s="38">
        <v>44592</v>
      </c>
      <c r="P3789" s="38">
        <v>44589.5</v>
      </c>
      <c r="Q3789" s="36">
        <f t="shared" si="358"/>
        <v>112.5</v>
      </c>
      <c r="R3789" s="177">
        <f t="shared" si="359"/>
        <v>53151.750000000007</v>
      </c>
    </row>
    <row r="3790" spans="1:18" x14ac:dyDescent="0.35">
      <c r="A3790" t="s">
        <v>401</v>
      </c>
      <c r="B3790" s="21" t="s">
        <v>313</v>
      </c>
      <c r="C3790" s="22">
        <v>44484</v>
      </c>
      <c r="D3790" t="s">
        <v>114</v>
      </c>
      <c r="E3790" t="s">
        <v>115</v>
      </c>
      <c r="F3790" s="21" t="s">
        <v>248</v>
      </c>
      <c r="G3790" s="32">
        <v>15.61</v>
      </c>
      <c r="H3790" s="22">
        <v>44470</v>
      </c>
      <c r="I3790" s="23">
        <v>44484</v>
      </c>
      <c r="J3790">
        <f t="shared" si="354"/>
        <v>15</v>
      </c>
      <c r="K3790" s="2">
        <f t="shared" si="355"/>
        <v>44477</v>
      </c>
      <c r="L3790" s="9">
        <f t="shared" si="356"/>
        <v>15</v>
      </c>
      <c r="M3790" s="2">
        <f t="shared" si="357"/>
        <v>44477</v>
      </c>
      <c r="N3790" s="22">
        <v>44484</v>
      </c>
      <c r="O3790" s="22">
        <v>44592</v>
      </c>
      <c r="P3790" s="22">
        <v>44589.5</v>
      </c>
      <c r="Q3790">
        <f t="shared" si="358"/>
        <v>112.5</v>
      </c>
      <c r="R3790" s="33">
        <f t="shared" si="359"/>
        <v>1756.125</v>
      </c>
    </row>
    <row r="3791" spans="1:18" x14ac:dyDescent="0.35">
      <c r="A3791" t="s">
        <v>401</v>
      </c>
      <c r="B3791" s="21" t="s">
        <v>313</v>
      </c>
      <c r="C3791" s="22">
        <v>44484</v>
      </c>
      <c r="D3791" t="s">
        <v>94</v>
      </c>
      <c r="E3791" t="s">
        <v>95</v>
      </c>
      <c r="F3791" s="21" t="s">
        <v>89</v>
      </c>
      <c r="G3791" s="32">
        <v>90.5</v>
      </c>
      <c r="H3791" s="22">
        <v>44470</v>
      </c>
      <c r="I3791" s="23">
        <v>44484</v>
      </c>
      <c r="J3791">
        <f t="shared" si="354"/>
        <v>15</v>
      </c>
      <c r="K3791" s="2">
        <f t="shared" si="355"/>
        <v>44477</v>
      </c>
      <c r="L3791" s="9">
        <f t="shared" si="356"/>
        <v>15</v>
      </c>
      <c r="M3791" s="2">
        <f t="shared" si="357"/>
        <v>44477</v>
      </c>
      <c r="N3791" s="22">
        <v>44484</v>
      </c>
      <c r="O3791" s="22">
        <v>44487</v>
      </c>
      <c r="P3791" s="22">
        <v>44484.5</v>
      </c>
      <c r="Q3791">
        <f t="shared" si="358"/>
        <v>7.5</v>
      </c>
      <c r="R3791" s="33">
        <f t="shared" si="359"/>
        <v>678.75</v>
      </c>
    </row>
    <row r="3792" spans="1:18" x14ac:dyDescent="0.35">
      <c r="A3792" t="s">
        <v>401</v>
      </c>
      <c r="B3792" s="21" t="s">
        <v>313</v>
      </c>
      <c r="C3792" s="22">
        <v>44484</v>
      </c>
      <c r="D3792" t="s">
        <v>96</v>
      </c>
      <c r="E3792" t="s">
        <v>97</v>
      </c>
      <c r="F3792" s="21" t="s">
        <v>89</v>
      </c>
      <c r="G3792" s="32">
        <v>90.5</v>
      </c>
      <c r="H3792" s="22">
        <v>44470</v>
      </c>
      <c r="I3792" s="23">
        <v>44484</v>
      </c>
      <c r="J3792">
        <f t="shared" si="354"/>
        <v>15</v>
      </c>
      <c r="K3792" s="2">
        <f t="shared" si="355"/>
        <v>44477</v>
      </c>
      <c r="L3792" s="9">
        <f t="shared" si="356"/>
        <v>15</v>
      </c>
      <c r="M3792" s="2">
        <f t="shared" si="357"/>
        <v>44477</v>
      </c>
      <c r="N3792" s="22">
        <v>44484</v>
      </c>
      <c r="O3792" s="22">
        <v>44487</v>
      </c>
      <c r="P3792" s="22">
        <v>44484.5</v>
      </c>
      <c r="Q3792">
        <f t="shared" si="358"/>
        <v>7.5</v>
      </c>
      <c r="R3792" s="33">
        <f t="shared" si="359"/>
        <v>678.75</v>
      </c>
    </row>
    <row r="3793" spans="1:18" x14ac:dyDescent="0.35">
      <c r="A3793" t="s">
        <v>401</v>
      </c>
      <c r="B3793" s="21" t="s">
        <v>313</v>
      </c>
      <c r="C3793" s="22">
        <v>44484</v>
      </c>
      <c r="D3793" t="s">
        <v>94</v>
      </c>
      <c r="E3793" t="s">
        <v>95</v>
      </c>
      <c r="F3793" s="21" t="s">
        <v>89</v>
      </c>
      <c r="G3793" s="32">
        <v>12.72</v>
      </c>
      <c r="H3793" s="22">
        <v>44470</v>
      </c>
      <c r="I3793" s="23">
        <v>44484</v>
      </c>
      <c r="J3793">
        <f t="shared" si="354"/>
        <v>15</v>
      </c>
      <c r="K3793" s="2">
        <f t="shared" si="355"/>
        <v>44477</v>
      </c>
      <c r="L3793" s="9">
        <f t="shared" si="356"/>
        <v>15</v>
      </c>
      <c r="M3793" s="2">
        <f t="shared" si="357"/>
        <v>44477</v>
      </c>
      <c r="N3793" s="22">
        <v>44484</v>
      </c>
      <c r="O3793" s="22">
        <v>44487</v>
      </c>
      <c r="P3793" s="22">
        <v>44484.5</v>
      </c>
      <c r="Q3793">
        <f t="shared" si="358"/>
        <v>7.5</v>
      </c>
      <c r="R3793" s="33">
        <f t="shared" si="359"/>
        <v>95.4</v>
      </c>
    </row>
    <row r="3794" spans="1:18" x14ac:dyDescent="0.35">
      <c r="A3794" t="s">
        <v>401</v>
      </c>
      <c r="B3794" s="21" t="s">
        <v>313</v>
      </c>
      <c r="C3794" s="22">
        <v>44484</v>
      </c>
      <c r="D3794" t="s">
        <v>96</v>
      </c>
      <c r="E3794" t="s">
        <v>97</v>
      </c>
      <c r="F3794" s="21" t="s">
        <v>89</v>
      </c>
      <c r="G3794" s="32">
        <v>12.72</v>
      </c>
      <c r="H3794" s="22">
        <v>44470</v>
      </c>
      <c r="I3794" s="23">
        <v>44484</v>
      </c>
      <c r="J3794">
        <f t="shared" si="354"/>
        <v>15</v>
      </c>
      <c r="K3794" s="2">
        <f t="shared" si="355"/>
        <v>44477</v>
      </c>
      <c r="L3794" s="9">
        <f t="shared" si="356"/>
        <v>15</v>
      </c>
      <c r="M3794" s="2">
        <f t="shared" si="357"/>
        <v>44477</v>
      </c>
      <c r="N3794" s="22">
        <v>44484</v>
      </c>
      <c r="O3794" s="22">
        <v>44487</v>
      </c>
      <c r="P3794" s="22">
        <v>44484.5</v>
      </c>
      <c r="Q3794">
        <f t="shared" si="358"/>
        <v>7.5</v>
      </c>
      <c r="R3794" s="33">
        <f t="shared" si="359"/>
        <v>95.4</v>
      </c>
    </row>
    <row r="3795" spans="1:18" x14ac:dyDescent="0.35">
      <c r="A3795" t="s">
        <v>401</v>
      </c>
      <c r="B3795" s="21" t="s">
        <v>313</v>
      </c>
      <c r="C3795" s="22">
        <v>44484</v>
      </c>
      <c r="D3795" t="s">
        <v>94</v>
      </c>
      <c r="E3795" t="s">
        <v>95</v>
      </c>
      <c r="F3795" s="21" t="s">
        <v>89</v>
      </c>
      <c r="G3795" s="32">
        <v>146.32</v>
      </c>
      <c r="H3795" s="22">
        <v>44470</v>
      </c>
      <c r="I3795" s="23">
        <v>44484</v>
      </c>
      <c r="J3795">
        <f t="shared" si="354"/>
        <v>15</v>
      </c>
      <c r="K3795" s="2">
        <f t="shared" si="355"/>
        <v>44477</v>
      </c>
      <c r="L3795" s="9">
        <f t="shared" si="356"/>
        <v>15</v>
      </c>
      <c r="M3795" s="2">
        <f t="shared" si="357"/>
        <v>44477</v>
      </c>
      <c r="N3795" s="22">
        <v>44484</v>
      </c>
      <c r="O3795" s="22">
        <v>44487</v>
      </c>
      <c r="P3795" s="22">
        <v>44484.5</v>
      </c>
      <c r="Q3795">
        <f t="shared" si="358"/>
        <v>7.5</v>
      </c>
      <c r="R3795" s="33">
        <f t="shared" si="359"/>
        <v>1097.3999999999999</v>
      </c>
    </row>
    <row r="3796" spans="1:18" x14ac:dyDescent="0.35">
      <c r="A3796" t="s">
        <v>401</v>
      </c>
      <c r="B3796" s="21" t="s">
        <v>313</v>
      </c>
      <c r="C3796" s="22">
        <v>44484</v>
      </c>
      <c r="D3796" t="s">
        <v>96</v>
      </c>
      <c r="E3796" t="s">
        <v>97</v>
      </c>
      <c r="F3796" s="21" t="s">
        <v>89</v>
      </c>
      <c r="G3796" s="32">
        <v>146.32</v>
      </c>
      <c r="H3796" s="22">
        <v>44470</v>
      </c>
      <c r="I3796" s="23">
        <v>44484</v>
      </c>
      <c r="J3796">
        <f t="shared" si="354"/>
        <v>15</v>
      </c>
      <c r="K3796" s="2">
        <f t="shared" si="355"/>
        <v>44477</v>
      </c>
      <c r="L3796" s="9">
        <f t="shared" si="356"/>
        <v>15</v>
      </c>
      <c r="M3796" s="2">
        <f t="shared" si="357"/>
        <v>44477</v>
      </c>
      <c r="N3796" s="22">
        <v>44484</v>
      </c>
      <c r="O3796" s="22">
        <v>44487</v>
      </c>
      <c r="P3796" s="22">
        <v>44484.5</v>
      </c>
      <c r="Q3796">
        <f t="shared" si="358"/>
        <v>7.5</v>
      </c>
      <c r="R3796" s="33">
        <f t="shared" si="359"/>
        <v>1097.3999999999999</v>
      </c>
    </row>
    <row r="3797" spans="1:18" x14ac:dyDescent="0.35">
      <c r="A3797" t="s">
        <v>401</v>
      </c>
      <c r="B3797" s="21" t="s">
        <v>313</v>
      </c>
      <c r="C3797" s="22">
        <v>44484</v>
      </c>
      <c r="D3797" t="s">
        <v>94</v>
      </c>
      <c r="E3797" t="s">
        <v>95</v>
      </c>
      <c r="F3797" s="21" t="s">
        <v>89</v>
      </c>
      <c r="G3797" s="32">
        <v>233.75</v>
      </c>
      <c r="H3797" s="22">
        <v>44470</v>
      </c>
      <c r="I3797" s="23">
        <v>44484</v>
      </c>
      <c r="J3797">
        <f t="shared" si="354"/>
        <v>15</v>
      </c>
      <c r="K3797" s="2">
        <f t="shared" si="355"/>
        <v>44477</v>
      </c>
      <c r="L3797" s="9">
        <f t="shared" si="356"/>
        <v>15</v>
      </c>
      <c r="M3797" s="2">
        <f t="shared" si="357"/>
        <v>44477</v>
      </c>
      <c r="N3797" s="22">
        <v>44484</v>
      </c>
      <c r="O3797" s="22">
        <v>44487</v>
      </c>
      <c r="P3797" s="22">
        <v>44484.5</v>
      </c>
      <c r="Q3797">
        <f t="shared" si="358"/>
        <v>7.5</v>
      </c>
      <c r="R3797" s="33">
        <f t="shared" si="359"/>
        <v>1753.125</v>
      </c>
    </row>
    <row r="3798" spans="1:18" x14ac:dyDescent="0.35">
      <c r="A3798" t="s">
        <v>401</v>
      </c>
      <c r="B3798" s="21" t="s">
        <v>313</v>
      </c>
      <c r="C3798" s="22">
        <v>44484</v>
      </c>
      <c r="D3798" t="s">
        <v>96</v>
      </c>
      <c r="E3798" t="s">
        <v>97</v>
      </c>
      <c r="F3798" s="21" t="s">
        <v>89</v>
      </c>
      <c r="G3798" s="32">
        <v>233.75</v>
      </c>
      <c r="H3798" s="22">
        <v>44470</v>
      </c>
      <c r="I3798" s="23">
        <v>44484</v>
      </c>
      <c r="J3798">
        <f t="shared" si="354"/>
        <v>15</v>
      </c>
      <c r="K3798" s="2">
        <f t="shared" si="355"/>
        <v>44477</v>
      </c>
      <c r="L3798" s="9">
        <f t="shared" si="356"/>
        <v>15</v>
      </c>
      <c r="M3798" s="2">
        <f t="shared" si="357"/>
        <v>44477</v>
      </c>
      <c r="N3798" s="22">
        <v>44484</v>
      </c>
      <c r="O3798" s="22">
        <v>44487</v>
      </c>
      <c r="P3798" s="22">
        <v>44484.5</v>
      </c>
      <c r="Q3798">
        <f t="shared" si="358"/>
        <v>7.5</v>
      </c>
      <c r="R3798" s="33">
        <f t="shared" si="359"/>
        <v>1753.125</v>
      </c>
    </row>
    <row r="3799" spans="1:18" x14ac:dyDescent="0.35">
      <c r="A3799" t="s">
        <v>401</v>
      </c>
      <c r="B3799" s="21" t="s">
        <v>313</v>
      </c>
      <c r="C3799" s="22">
        <v>44484</v>
      </c>
      <c r="D3799" t="s">
        <v>94</v>
      </c>
      <c r="E3799" t="s">
        <v>95</v>
      </c>
      <c r="F3799" s="21" t="s">
        <v>89</v>
      </c>
      <c r="G3799" s="32">
        <v>159.91999999999999</v>
      </c>
      <c r="H3799" s="22">
        <v>44470</v>
      </c>
      <c r="I3799" s="23">
        <v>44484</v>
      </c>
      <c r="J3799">
        <f t="shared" si="354"/>
        <v>15</v>
      </c>
      <c r="K3799" s="2">
        <f t="shared" si="355"/>
        <v>44477</v>
      </c>
      <c r="L3799" s="9">
        <f t="shared" si="356"/>
        <v>15</v>
      </c>
      <c r="M3799" s="2">
        <f t="shared" si="357"/>
        <v>44477</v>
      </c>
      <c r="N3799" s="22">
        <v>44484</v>
      </c>
      <c r="O3799" s="22">
        <v>44487</v>
      </c>
      <c r="P3799" s="22">
        <v>44484.5</v>
      </c>
      <c r="Q3799">
        <f t="shared" si="358"/>
        <v>7.5</v>
      </c>
      <c r="R3799" s="33">
        <f t="shared" si="359"/>
        <v>1199.3999999999999</v>
      </c>
    </row>
    <row r="3800" spans="1:18" x14ac:dyDescent="0.35">
      <c r="A3800" t="s">
        <v>401</v>
      </c>
      <c r="B3800" s="21" t="s">
        <v>313</v>
      </c>
      <c r="C3800" s="22">
        <v>44484</v>
      </c>
      <c r="D3800" t="s">
        <v>96</v>
      </c>
      <c r="E3800" t="s">
        <v>97</v>
      </c>
      <c r="F3800" s="21" t="s">
        <v>89</v>
      </c>
      <c r="G3800" s="32">
        <v>159.91999999999999</v>
      </c>
      <c r="H3800" s="22">
        <v>44470</v>
      </c>
      <c r="I3800" s="23">
        <v>44484</v>
      </c>
      <c r="J3800">
        <f t="shared" si="354"/>
        <v>15</v>
      </c>
      <c r="K3800" s="2">
        <f t="shared" si="355"/>
        <v>44477</v>
      </c>
      <c r="L3800" s="9">
        <f t="shared" si="356"/>
        <v>15</v>
      </c>
      <c r="M3800" s="2">
        <f t="shared" si="357"/>
        <v>44477</v>
      </c>
      <c r="N3800" s="22">
        <v>44484</v>
      </c>
      <c r="O3800" s="22">
        <v>44487</v>
      </c>
      <c r="P3800" s="22">
        <v>44484.5</v>
      </c>
      <c r="Q3800">
        <f t="shared" si="358"/>
        <v>7.5</v>
      </c>
      <c r="R3800" s="33">
        <f t="shared" si="359"/>
        <v>1199.3999999999999</v>
      </c>
    </row>
    <row r="3801" spans="1:18" x14ac:dyDescent="0.35">
      <c r="A3801" t="s">
        <v>401</v>
      </c>
      <c r="B3801" s="21" t="s">
        <v>313</v>
      </c>
      <c r="C3801" s="22">
        <v>44484</v>
      </c>
      <c r="D3801" t="s">
        <v>99</v>
      </c>
      <c r="E3801" t="s">
        <v>100</v>
      </c>
      <c r="F3801" s="21" t="s">
        <v>315</v>
      </c>
      <c r="G3801" s="32">
        <v>230.79999999999998</v>
      </c>
      <c r="H3801" s="22">
        <v>44470</v>
      </c>
      <c r="I3801" s="23">
        <v>44484</v>
      </c>
      <c r="J3801">
        <f t="shared" si="354"/>
        <v>15</v>
      </c>
      <c r="K3801" s="2">
        <f t="shared" si="355"/>
        <v>44477</v>
      </c>
      <c r="L3801" s="9">
        <f t="shared" si="356"/>
        <v>15</v>
      </c>
      <c r="M3801" s="2">
        <f t="shared" si="357"/>
        <v>44477</v>
      </c>
      <c r="N3801" s="22">
        <v>44484</v>
      </c>
      <c r="O3801" s="22">
        <v>44487</v>
      </c>
      <c r="P3801" s="22">
        <v>44484.5</v>
      </c>
      <c r="Q3801">
        <f t="shared" si="358"/>
        <v>7.5</v>
      </c>
      <c r="R3801" s="33">
        <f t="shared" si="359"/>
        <v>1730.9999999999998</v>
      </c>
    </row>
    <row r="3802" spans="1:18" x14ac:dyDescent="0.35">
      <c r="A3802" t="s">
        <v>401</v>
      </c>
      <c r="B3802" s="21" t="s">
        <v>313</v>
      </c>
      <c r="C3802" s="22">
        <v>44484</v>
      </c>
      <c r="D3802" t="s">
        <v>99</v>
      </c>
      <c r="E3802" t="s">
        <v>100</v>
      </c>
      <c r="F3802" s="21" t="s">
        <v>103</v>
      </c>
      <c r="G3802" s="32">
        <v>8448.31</v>
      </c>
      <c r="H3802" s="22">
        <v>44470</v>
      </c>
      <c r="I3802" s="23">
        <v>44484</v>
      </c>
      <c r="J3802">
        <f t="shared" si="354"/>
        <v>15</v>
      </c>
      <c r="K3802" s="2">
        <f t="shared" si="355"/>
        <v>44477</v>
      </c>
      <c r="L3802" s="9">
        <f t="shared" si="356"/>
        <v>15</v>
      </c>
      <c r="M3802" s="2">
        <f t="shared" si="357"/>
        <v>44477</v>
      </c>
      <c r="N3802" s="22">
        <v>44484</v>
      </c>
      <c r="O3802" s="22">
        <v>44487</v>
      </c>
      <c r="P3802" s="22">
        <v>44484.5</v>
      </c>
      <c r="Q3802">
        <f t="shared" si="358"/>
        <v>7.5</v>
      </c>
      <c r="R3802" s="33">
        <f t="shared" si="359"/>
        <v>63362.324999999997</v>
      </c>
    </row>
    <row r="3803" spans="1:18" x14ac:dyDescent="0.35">
      <c r="A3803" t="s">
        <v>401</v>
      </c>
      <c r="B3803" s="21" t="s">
        <v>313</v>
      </c>
      <c r="C3803" s="22">
        <v>44484</v>
      </c>
      <c r="D3803" t="s">
        <v>104</v>
      </c>
      <c r="E3803" t="s">
        <v>105</v>
      </c>
      <c r="F3803" s="21" t="s">
        <v>106</v>
      </c>
      <c r="G3803" s="32">
        <v>1407.0899999999995</v>
      </c>
      <c r="H3803" s="22">
        <v>44470</v>
      </c>
      <c r="I3803" s="23">
        <v>44484</v>
      </c>
      <c r="J3803">
        <f t="shared" si="354"/>
        <v>15</v>
      </c>
      <c r="K3803" s="2">
        <f t="shared" si="355"/>
        <v>44477</v>
      </c>
      <c r="L3803" s="9">
        <f t="shared" si="356"/>
        <v>15</v>
      </c>
      <c r="M3803" s="2">
        <f t="shared" si="357"/>
        <v>44477</v>
      </c>
      <c r="N3803" s="22">
        <v>44484</v>
      </c>
      <c r="O3803" s="22">
        <v>44487</v>
      </c>
      <c r="P3803" s="22">
        <v>44484.5</v>
      </c>
      <c r="Q3803">
        <f t="shared" si="358"/>
        <v>7.5</v>
      </c>
      <c r="R3803" s="33">
        <f t="shared" si="359"/>
        <v>10553.174999999996</v>
      </c>
    </row>
    <row r="3804" spans="1:18" x14ac:dyDescent="0.35">
      <c r="A3804" t="s">
        <v>401</v>
      </c>
      <c r="B3804" s="21" t="s">
        <v>313</v>
      </c>
      <c r="C3804" s="22">
        <v>44484</v>
      </c>
      <c r="D3804" t="s">
        <v>94</v>
      </c>
      <c r="E3804" t="s">
        <v>95</v>
      </c>
      <c r="F3804" s="21" t="s">
        <v>89</v>
      </c>
      <c r="G3804" s="32">
        <v>1370892.3900000029</v>
      </c>
      <c r="H3804" s="22">
        <v>44470</v>
      </c>
      <c r="I3804" s="23">
        <v>44484</v>
      </c>
      <c r="J3804">
        <f t="shared" si="354"/>
        <v>15</v>
      </c>
      <c r="K3804" s="2">
        <f t="shared" si="355"/>
        <v>44477</v>
      </c>
      <c r="L3804" s="9">
        <f t="shared" si="356"/>
        <v>15</v>
      </c>
      <c r="M3804" s="2">
        <f t="shared" si="357"/>
        <v>44477</v>
      </c>
      <c r="N3804" s="22">
        <v>44484</v>
      </c>
      <c r="O3804" s="22">
        <v>44487</v>
      </c>
      <c r="P3804" s="22">
        <v>44484.5</v>
      </c>
      <c r="Q3804">
        <f t="shared" si="358"/>
        <v>7.5</v>
      </c>
      <c r="R3804" s="33">
        <f t="shared" si="359"/>
        <v>10281692.925000021</v>
      </c>
    </row>
    <row r="3805" spans="1:18" x14ac:dyDescent="0.35">
      <c r="A3805" t="s">
        <v>401</v>
      </c>
      <c r="B3805" s="21" t="s">
        <v>313</v>
      </c>
      <c r="C3805" s="22">
        <v>44484</v>
      </c>
      <c r="D3805" t="s">
        <v>96</v>
      </c>
      <c r="E3805" t="s">
        <v>97</v>
      </c>
      <c r="F3805" s="21" t="s">
        <v>89</v>
      </c>
      <c r="G3805" s="32">
        <v>1370892.3900000029</v>
      </c>
      <c r="H3805" s="22">
        <v>44470</v>
      </c>
      <c r="I3805" s="23">
        <v>44484</v>
      </c>
      <c r="J3805">
        <f t="shared" si="354"/>
        <v>15</v>
      </c>
      <c r="K3805" s="2">
        <f t="shared" si="355"/>
        <v>44477</v>
      </c>
      <c r="L3805" s="9">
        <f t="shared" si="356"/>
        <v>15</v>
      </c>
      <c r="M3805" s="2">
        <f t="shared" si="357"/>
        <v>44477</v>
      </c>
      <c r="N3805" s="22">
        <v>44484</v>
      </c>
      <c r="O3805" s="22">
        <v>44487</v>
      </c>
      <c r="P3805" s="22">
        <v>44484.5</v>
      </c>
      <c r="Q3805">
        <f t="shared" si="358"/>
        <v>7.5</v>
      </c>
      <c r="R3805" s="33">
        <f t="shared" si="359"/>
        <v>10281692.925000021</v>
      </c>
    </row>
    <row r="3806" spans="1:18" x14ac:dyDescent="0.35">
      <c r="A3806" t="s">
        <v>401</v>
      </c>
      <c r="B3806" s="21" t="s">
        <v>313</v>
      </c>
      <c r="C3806" s="22">
        <v>44484</v>
      </c>
      <c r="D3806" t="s">
        <v>107</v>
      </c>
      <c r="E3806" t="s">
        <v>108</v>
      </c>
      <c r="F3806" s="21" t="s">
        <v>101</v>
      </c>
      <c r="G3806" s="32">
        <v>2314.35</v>
      </c>
      <c r="H3806" s="22">
        <v>44470</v>
      </c>
      <c r="I3806" s="23">
        <v>44484</v>
      </c>
      <c r="J3806">
        <f t="shared" si="354"/>
        <v>15</v>
      </c>
      <c r="K3806" s="2">
        <f t="shared" si="355"/>
        <v>44477</v>
      </c>
      <c r="L3806" s="9">
        <f t="shared" si="356"/>
        <v>15</v>
      </c>
      <c r="M3806" s="2">
        <f t="shared" si="357"/>
        <v>44477</v>
      </c>
      <c r="N3806" s="22">
        <v>44484</v>
      </c>
      <c r="O3806" s="22">
        <v>44487</v>
      </c>
      <c r="P3806" s="22">
        <v>44484.5</v>
      </c>
      <c r="Q3806">
        <f t="shared" si="358"/>
        <v>7.5</v>
      </c>
      <c r="R3806" s="33">
        <f t="shared" si="359"/>
        <v>17357.625</v>
      </c>
    </row>
    <row r="3807" spans="1:18" x14ac:dyDescent="0.35">
      <c r="A3807" t="s">
        <v>401</v>
      </c>
      <c r="B3807" s="21" t="s">
        <v>313</v>
      </c>
      <c r="C3807" s="22">
        <v>44484</v>
      </c>
      <c r="D3807" t="s">
        <v>99</v>
      </c>
      <c r="E3807" t="s">
        <v>100</v>
      </c>
      <c r="F3807" s="21" t="s">
        <v>101</v>
      </c>
      <c r="G3807" s="32">
        <v>67337.019999999946</v>
      </c>
      <c r="H3807" s="22">
        <v>44470</v>
      </c>
      <c r="I3807" s="23">
        <v>44484</v>
      </c>
      <c r="J3807">
        <f t="shared" si="354"/>
        <v>15</v>
      </c>
      <c r="K3807" s="2">
        <f t="shared" si="355"/>
        <v>44477</v>
      </c>
      <c r="L3807" s="9">
        <f t="shared" si="356"/>
        <v>15</v>
      </c>
      <c r="M3807" s="2">
        <f t="shared" si="357"/>
        <v>44477</v>
      </c>
      <c r="N3807" s="22">
        <v>44484</v>
      </c>
      <c r="O3807" s="22">
        <v>44487</v>
      </c>
      <c r="P3807" s="22">
        <v>44484.5</v>
      </c>
      <c r="Q3807">
        <f t="shared" si="358"/>
        <v>7.5</v>
      </c>
      <c r="R3807" s="33">
        <f t="shared" si="359"/>
        <v>505027.64999999962</v>
      </c>
    </row>
    <row r="3808" spans="1:18" x14ac:dyDescent="0.35">
      <c r="A3808" t="s">
        <v>401</v>
      </c>
      <c r="B3808" s="21" t="s">
        <v>313</v>
      </c>
      <c r="C3808" s="22">
        <v>44484</v>
      </c>
      <c r="D3808" t="s">
        <v>99</v>
      </c>
      <c r="E3808" t="s">
        <v>100</v>
      </c>
      <c r="F3808" s="21" t="s">
        <v>375</v>
      </c>
      <c r="G3808" s="32">
        <v>125</v>
      </c>
      <c r="H3808" s="22">
        <v>44470</v>
      </c>
      <c r="I3808" s="23">
        <v>44484</v>
      </c>
      <c r="J3808">
        <f t="shared" si="354"/>
        <v>15</v>
      </c>
      <c r="K3808" s="2">
        <f t="shared" si="355"/>
        <v>44477</v>
      </c>
      <c r="L3808" s="9">
        <f t="shared" si="356"/>
        <v>15</v>
      </c>
      <c r="M3808" s="2">
        <f t="shared" si="357"/>
        <v>44477</v>
      </c>
      <c r="N3808" s="22">
        <v>44484</v>
      </c>
      <c r="O3808" s="22">
        <v>44487</v>
      </c>
      <c r="P3808" s="22">
        <v>44484.5</v>
      </c>
      <c r="Q3808">
        <f t="shared" si="358"/>
        <v>7.5</v>
      </c>
      <c r="R3808" s="33">
        <f t="shared" si="359"/>
        <v>937.5</v>
      </c>
    </row>
    <row r="3809" spans="1:18" x14ac:dyDescent="0.35">
      <c r="A3809" t="s">
        <v>401</v>
      </c>
      <c r="B3809" s="21" t="s">
        <v>313</v>
      </c>
      <c r="C3809" s="22">
        <v>44484</v>
      </c>
      <c r="D3809" t="s">
        <v>99</v>
      </c>
      <c r="E3809" t="s">
        <v>100</v>
      </c>
      <c r="F3809" s="21" t="s">
        <v>102</v>
      </c>
      <c r="G3809" s="32">
        <v>78015.640000000014</v>
      </c>
      <c r="H3809" s="22">
        <v>44470</v>
      </c>
      <c r="I3809" s="23">
        <v>44484</v>
      </c>
      <c r="J3809">
        <f t="shared" si="354"/>
        <v>15</v>
      </c>
      <c r="K3809" s="2">
        <f t="shared" si="355"/>
        <v>44477</v>
      </c>
      <c r="L3809" s="9">
        <f t="shared" si="356"/>
        <v>15</v>
      </c>
      <c r="M3809" s="2">
        <f t="shared" si="357"/>
        <v>44477</v>
      </c>
      <c r="N3809" s="22">
        <v>44484</v>
      </c>
      <c r="O3809" s="22">
        <v>44487</v>
      </c>
      <c r="P3809" s="22">
        <v>44484.5</v>
      </c>
      <c r="Q3809">
        <f t="shared" si="358"/>
        <v>7.5</v>
      </c>
      <c r="R3809" s="33">
        <f t="shared" si="359"/>
        <v>585117.30000000005</v>
      </c>
    </row>
    <row r="3810" spans="1:18" x14ac:dyDescent="0.35">
      <c r="A3810" t="s">
        <v>401</v>
      </c>
      <c r="B3810" s="21" t="s">
        <v>313</v>
      </c>
      <c r="C3810" s="22">
        <v>44484</v>
      </c>
      <c r="D3810" t="s">
        <v>110</v>
      </c>
      <c r="E3810" t="s">
        <v>111</v>
      </c>
      <c r="F3810" s="21" t="s">
        <v>112</v>
      </c>
      <c r="G3810" s="32">
        <v>1.36</v>
      </c>
      <c r="H3810" s="22">
        <v>44470</v>
      </c>
      <c r="I3810" s="23">
        <v>44484</v>
      </c>
      <c r="J3810">
        <f t="shared" si="354"/>
        <v>15</v>
      </c>
      <c r="K3810" s="2">
        <f t="shared" si="355"/>
        <v>44477</v>
      </c>
      <c r="L3810" s="9">
        <f t="shared" si="356"/>
        <v>15</v>
      </c>
      <c r="M3810" s="2">
        <f t="shared" si="357"/>
        <v>44477</v>
      </c>
      <c r="N3810" s="22">
        <v>44484</v>
      </c>
      <c r="O3810" s="22">
        <v>44489</v>
      </c>
      <c r="P3810" s="22">
        <v>44488.5</v>
      </c>
      <c r="Q3810">
        <f t="shared" si="358"/>
        <v>11.5</v>
      </c>
      <c r="R3810" s="33">
        <f t="shared" si="359"/>
        <v>15.64</v>
      </c>
    </row>
    <row r="3811" spans="1:18" x14ac:dyDescent="0.35">
      <c r="A3811" t="s">
        <v>401</v>
      </c>
      <c r="B3811" s="21" t="s">
        <v>313</v>
      </c>
      <c r="C3811" s="22">
        <v>44484</v>
      </c>
      <c r="D3811" t="s">
        <v>114</v>
      </c>
      <c r="E3811" t="s">
        <v>115</v>
      </c>
      <c r="F3811" s="21" t="s">
        <v>113</v>
      </c>
      <c r="G3811" s="32">
        <v>54.92</v>
      </c>
      <c r="H3811" s="22">
        <v>44470</v>
      </c>
      <c r="I3811" s="23">
        <v>44484</v>
      </c>
      <c r="J3811">
        <f t="shared" si="354"/>
        <v>15</v>
      </c>
      <c r="K3811" s="2">
        <f t="shared" si="355"/>
        <v>44477</v>
      </c>
      <c r="L3811" s="9">
        <f t="shared" si="356"/>
        <v>15</v>
      </c>
      <c r="M3811" s="2">
        <f t="shared" si="357"/>
        <v>44477</v>
      </c>
      <c r="N3811" s="22">
        <v>44484</v>
      </c>
      <c r="O3811" s="22">
        <v>44489</v>
      </c>
      <c r="P3811" s="22">
        <v>44488.5</v>
      </c>
      <c r="Q3811">
        <f t="shared" si="358"/>
        <v>11.5</v>
      </c>
      <c r="R3811" s="33">
        <f t="shared" si="359"/>
        <v>631.58000000000004</v>
      </c>
    </row>
    <row r="3812" spans="1:18" x14ac:dyDescent="0.35">
      <c r="A3812" t="s">
        <v>401</v>
      </c>
      <c r="B3812" s="21" t="s">
        <v>313</v>
      </c>
      <c r="C3812" s="22">
        <v>44484</v>
      </c>
      <c r="D3812" t="s">
        <v>110</v>
      </c>
      <c r="E3812" t="s">
        <v>111</v>
      </c>
      <c r="F3812" s="21" t="s">
        <v>113</v>
      </c>
      <c r="G3812" s="32">
        <v>187.13</v>
      </c>
      <c r="H3812" s="22">
        <v>44470</v>
      </c>
      <c r="I3812" s="23">
        <v>44484</v>
      </c>
      <c r="J3812">
        <f t="shared" si="354"/>
        <v>15</v>
      </c>
      <c r="K3812" s="2">
        <f t="shared" si="355"/>
        <v>44477</v>
      </c>
      <c r="L3812" s="9">
        <f t="shared" si="356"/>
        <v>15</v>
      </c>
      <c r="M3812" s="2">
        <f t="shared" si="357"/>
        <v>44477</v>
      </c>
      <c r="N3812" s="22">
        <v>44484</v>
      </c>
      <c r="O3812" s="22">
        <v>44489</v>
      </c>
      <c r="P3812" s="22">
        <v>44488.5</v>
      </c>
      <c r="Q3812">
        <f t="shared" si="358"/>
        <v>11.5</v>
      </c>
      <c r="R3812" s="33">
        <f t="shared" si="359"/>
        <v>2151.9949999999999</v>
      </c>
    </row>
    <row r="3813" spans="1:18" x14ac:dyDescent="0.35">
      <c r="A3813" t="s">
        <v>401</v>
      </c>
      <c r="B3813" s="21" t="s">
        <v>313</v>
      </c>
      <c r="C3813" s="22">
        <v>44484</v>
      </c>
      <c r="D3813" t="s">
        <v>114</v>
      </c>
      <c r="E3813" t="s">
        <v>115</v>
      </c>
      <c r="F3813" s="21" t="s">
        <v>112</v>
      </c>
      <c r="G3813" s="32">
        <v>80.28</v>
      </c>
      <c r="H3813" s="22">
        <v>44470</v>
      </c>
      <c r="I3813" s="23">
        <v>44484</v>
      </c>
      <c r="J3813">
        <f t="shared" si="354"/>
        <v>15</v>
      </c>
      <c r="K3813" s="2">
        <f t="shared" si="355"/>
        <v>44477</v>
      </c>
      <c r="L3813" s="9">
        <f t="shared" si="356"/>
        <v>15</v>
      </c>
      <c r="M3813" s="2">
        <f t="shared" si="357"/>
        <v>44477</v>
      </c>
      <c r="N3813" s="22">
        <v>44484</v>
      </c>
      <c r="O3813" s="22">
        <v>44489</v>
      </c>
      <c r="P3813" s="22">
        <v>44488.5</v>
      </c>
      <c r="Q3813">
        <f t="shared" si="358"/>
        <v>11.5</v>
      </c>
      <c r="R3813" s="33">
        <f t="shared" si="359"/>
        <v>923.22</v>
      </c>
    </row>
    <row r="3814" spans="1:18" x14ac:dyDescent="0.35">
      <c r="A3814" t="s">
        <v>401</v>
      </c>
      <c r="B3814" s="21" t="s">
        <v>313</v>
      </c>
      <c r="C3814" s="22">
        <v>44484</v>
      </c>
      <c r="D3814" t="s">
        <v>110</v>
      </c>
      <c r="E3814" t="s">
        <v>111</v>
      </c>
      <c r="F3814" s="21" t="s">
        <v>112</v>
      </c>
      <c r="G3814" s="32">
        <v>33195.83999999996</v>
      </c>
      <c r="H3814" s="22">
        <v>44470</v>
      </c>
      <c r="I3814" s="23">
        <v>44484</v>
      </c>
      <c r="J3814">
        <f t="shared" si="354"/>
        <v>15</v>
      </c>
      <c r="K3814" s="2">
        <f t="shared" si="355"/>
        <v>44477</v>
      </c>
      <c r="L3814" s="9">
        <f t="shared" si="356"/>
        <v>15</v>
      </c>
      <c r="M3814" s="2">
        <f t="shared" si="357"/>
        <v>44477</v>
      </c>
      <c r="N3814" s="22">
        <v>44484</v>
      </c>
      <c r="O3814" s="22">
        <v>44489</v>
      </c>
      <c r="P3814" s="22">
        <v>44488.5</v>
      </c>
      <c r="Q3814">
        <f t="shared" si="358"/>
        <v>11.5</v>
      </c>
      <c r="R3814" s="33">
        <f t="shared" si="359"/>
        <v>381752.15999999957</v>
      </c>
    </row>
    <row r="3815" spans="1:18" x14ac:dyDescent="0.35">
      <c r="A3815" t="s">
        <v>401</v>
      </c>
      <c r="B3815" s="21" t="s">
        <v>313</v>
      </c>
      <c r="C3815" s="22">
        <v>44484</v>
      </c>
      <c r="D3815" t="s">
        <v>110</v>
      </c>
      <c r="E3815" t="s">
        <v>111</v>
      </c>
      <c r="F3815" s="21" t="s">
        <v>116</v>
      </c>
      <c r="G3815" s="32">
        <v>475.06</v>
      </c>
      <c r="H3815" s="22">
        <v>44470</v>
      </c>
      <c r="I3815" s="23">
        <v>44484</v>
      </c>
      <c r="J3815">
        <f t="shared" si="354"/>
        <v>15</v>
      </c>
      <c r="K3815" s="2">
        <f t="shared" si="355"/>
        <v>44477</v>
      </c>
      <c r="L3815" s="9">
        <f t="shared" si="356"/>
        <v>15</v>
      </c>
      <c r="M3815" s="2">
        <f t="shared" si="357"/>
        <v>44477</v>
      </c>
      <c r="N3815" s="22">
        <v>44484</v>
      </c>
      <c r="O3815" s="22">
        <v>44489</v>
      </c>
      <c r="P3815" s="22">
        <v>44488.5</v>
      </c>
      <c r="Q3815">
        <f t="shared" si="358"/>
        <v>11.5</v>
      </c>
      <c r="R3815" s="33">
        <f t="shared" si="359"/>
        <v>5463.19</v>
      </c>
    </row>
    <row r="3816" spans="1:18" x14ac:dyDescent="0.35">
      <c r="A3816" t="s">
        <v>401</v>
      </c>
      <c r="B3816" s="21" t="s">
        <v>313</v>
      </c>
      <c r="C3816" s="22">
        <v>44484</v>
      </c>
      <c r="D3816" t="s">
        <v>114</v>
      </c>
      <c r="E3816" t="s">
        <v>115</v>
      </c>
      <c r="F3816" s="21" t="s">
        <v>118</v>
      </c>
      <c r="G3816" s="32">
        <v>68.5</v>
      </c>
      <c r="H3816" s="22">
        <v>44470</v>
      </c>
      <c r="I3816" s="23">
        <v>44484</v>
      </c>
      <c r="J3816">
        <f t="shared" si="354"/>
        <v>15</v>
      </c>
      <c r="K3816" s="2">
        <f t="shared" si="355"/>
        <v>44477</v>
      </c>
      <c r="L3816" s="9">
        <f t="shared" si="356"/>
        <v>15</v>
      </c>
      <c r="M3816" s="2">
        <f t="shared" si="357"/>
        <v>44477</v>
      </c>
      <c r="N3816" s="22">
        <v>44484</v>
      </c>
      <c r="O3816" s="22">
        <v>44489</v>
      </c>
      <c r="P3816" s="22">
        <v>44488.5</v>
      </c>
      <c r="Q3816">
        <f t="shared" si="358"/>
        <v>11.5</v>
      </c>
      <c r="R3816" s="33">
        <f t="shared" si="359"/>
        <v>787.75</v>
      </c>
    </row>
    <row r="3817" spans="1:18" x14ac:dyDescent="0.35">
      <c r="A3817" t="s">
        <v>401</v>
      </c>
      <c r="B3817" s="21" t="s">
        <v>313</v>
      </c>
      <c r="C3817" s="22">
        <v>44484</v>
      </c>
      <c r="D3817" t="s">
        <v>114</v>
      </c>
      <c r="E3817" t="s">
        <v>115</v>
      </c>
      <c r="F3817" s="21" t="s">
        <v>119</v>
      </c>
      <c r="G3817" s="32">
        <v>56.23</v>
      </c>
      <c r="H3817" s="22">
        <v>44470</v>
      </c>
      <c r="I3817" s="23">
        <v>44484</v>
      </c>
      <c r="J3817">
        <f t="shared" si="354"/>
        <v>15</v>
      </c>
      <c r="K3817" s="2">
        <f t="shared" si="355"/>
        <v>44477</v>
      </c>
      <c r="L3817" s="9">
        <f t="shared" si="356"/>
        <v>15</v>
      </c>
      <c r="M3817" s="2">
        <f t="shared" si="357"/>
        <v>44477</v>
      </c>
      <c r="N3817" s="22">
        <v>44484</v>
      </c>
      <c r="O3817" s="22">
        <v>44489</v>
      </c>
      <c r="P3817" s="22">
        <v>44488.5</v>
      </c>
      <c r="Q3817">
        <f t="shared" si="358"/>
        <v>11.5</v>
      </c>
      <c r="R3817" s="33">
        <f t="shared" si="359"/>
        <v>646.64499999999998</v>
      </c>
    </row>
    <row r="3818" spans="1:18" x14ac:dyDescent="0.35">
      <c r="A3818" t="s">
        <v>401</v>
      </c>
      <c r="B3818" s="21" t="s">
        <v>313</v>
      </c>
      <c r="C3818" s="22">
        <v>44484</v>
      </c>
      <c r="D3818" t="s">
        <v>110</v>
      </c>
      <c r="E3818" t="s">
        <v>111</v>
      </c>
      <c r="F3818" s="21" t="s">
        <v>119</v>
      </c>
      <c r="G3818" s="32">
        <v>373.09000000000003</v>
      </c>
      <c r="H3818" s="22">
        <v>44470</v>
      </c>
      <c r="I3818" s="23">
        <v>44484</v>
      </c>
      <c r="J3818">
        <f t="shared" si="354"/>
        <v>15</v>
      </c>
      <c r="K3818" s="2">
        <f t="shared" si="355"/>
        <v>44477</v>
      </c>
      <c r="L3818" s="9">
        <f t="shared" si="356"/>
        <v>15</v>
      </c>
      <c r="M3818" s="2">
        <f t="shared" si="357"/>
        <v>44477</v>
      </c>
      <c r="N3818" s="22">
        <v>44484</v>
      </c>
      <c r="O3818" s="22">
        <v>44489</v>
      </c>
      <c r="P3818" s="22">
        <v>44488.5</v>
      </c>
      <c r="Q3818">
        <f t="shared" si="358"/>
        <v>11.5</v>
      </c>
      <c r="R3818" s="33">
        <f t="shared" si="359"/>
        <v>4290.5350000000008</v>
      </c>
    </row>
    <row r="3819" spans="1:18" x14ac:dyDescent="0.35">
      <c r="A3819" t="s">
        <v>401</v>
      </c>
      <c r="B3819" s="21" t="s">
        <v>313</v>
      </c>
      <c r="C3819" s="22">
        <v>44484</v>
      </c>
      <c r="D3819" t="s">
        <v>114</v>
      </c>
      <c r="E3819" t="s">
        <v>115</v>
      </c>
      <c r="F3819" s="21" t="s">
        <v>120</v>
      </c>
      <c r="G3819" s="32">
        <v>170.67000000000002</v>
      </c>
      <c r="H3819" s="22">
        <v>44470</v>
      </c>
      <c r="I3819" s="23">
        <v>44484</v>
      </c>
      <c r="J3819">
        <f t="shared" si="354"/>
        <v>15</v>
      </c>
      <c r="K3819" s="2">
        <f t="shared" si="355"/>
        <v>44477</v>
      </c>
      <c r="L3819" s="9">
        <f t="shared" si="356"/>
        <v>15</v>
      </c>
      <c r="M3819" s="2">
        <f t="shared" si="357"/>
        <v>44477</v>
      </c>
      <c r="N3819" s="22">
        <v>44484</v>
      </c>
      <c r="O3819" s="22">
        <v>44489</v>
      </c>
      <c r="P3819" s="22">
        <v>44488.5</v>
      </c>
      <c r="Q3819">
        <f t="shared" si="358"/>
        <v>11.5</v>
      </c>
      <c r="R3819" s="33">
        <f t="shared" si="359"/>
        <v>1962.7050000000002</v>
      </c>
    </row>
    <row r="3820" spans="1:18" x14ac:dyDescent="0.35">
      <c r="A3820" t="s">
        <v>401</v>
      </c>
      <c r="B3820" s="21" t="s">
        <v>313</v>
      </c>
      <c r="C3820" s="22">
        <v>44484</v>
      </c>
      <c r="D3820" t="s">
        <v>114</v>
      </c>
      <c r="E3820" t="s">
        <v>115</v>
      </c>
      <c r="F3820" s="21" t="s">
        <v>122</v>
      </c>
      <c r="G3820" s="32">
        <v>248.23000000000002</v>
      </c>
      <c r="H3820" s="22">
        <v>44470</v>
      </c>
      <c r="I3820" s="23">
        <v>44484</v>
      </c>
      <c r="J3820">
        <f t="shared" si="354"/>
        <v>15</v>
      </c>
      <c r="K3820" s="2">
        <f t="shared" si="355"/>
        <v>44477</v>
      </c>
      <c r="L3820" s="9">
        <f t="shared" si="356"/>
        <v>15</v>
      </c>
      <c r="M3820" s="2">
        <f t="shared" si="357"/>
        <v>44477</v>
      </c>
      <c r="N3820" s="22">
        <v>44484</v>
      </c>
      <c r="O3820" s="22">
        <v>44489</v>
      </c>
      <c r="P3820" s="22">
        <v>44488.5</v>
      </c>
      <c r="Q3820">
        <f t="shared" si="358"/>
        <v>11.5</v>
      </c>
      <c r="R3820" s="33">
        <f t="shared" si="359"/>
        <v>2854.6450000000004</v>
      </c>
    </row>
    <row r="3821" spans="1:18" x14ac:dyDescent="0.35">
      <c r="A3821" t="s">
        <v>401</v>
      </c>
      <c r="B3821" s="21" t="s">
        <v>313</v>
      </c>
      <c r="C3821" s="22">
        <v>44484</v>
      </c>
      <c r="D3821" t="s">
        <v>114</v>
      </c>
      <c r="E3821" t="s">
        <v>115</v>
      </c>
      <c r="F3821" s="21" t="s">
        <v>123</v>
      </c>
      <c r="G3821" s="32">
        <v>80.5</v>
      </c>
      <c r="H3821" s="22">
        <v>44470</v>
      </c>
      <c r="I3821" s="23">
        <v>44484</v>
      </c>
      <c r="J3821">
        <f t="shared" si="354"/>
        <v>15</v>
      </c>
      <c r="K3821" s="2">
        <f t="shared" si="355"/>
        <v>44477</v>
      </c>
      <c r="L3821" s="9">
        <f t="shared" si="356"/>
        <v>15</v>
      </c>
      <c r="M3821" s="2">
        <f t="shared" si="357"/>
        <v>44477</v>
      </c>
      <c r="N3821" s="22">
        <v>44484</v>
      </c>
      <c r="O3821" s="22">
        <v>44489</v>
      </c>
      <c r="P3821" s="22">
        <v>44488.5</v>
      </c>
      <c r="Q3821">
        <f t="shared" si="358"/>
        <v>11.5</v>
      </c>
      <c r="R3821" s="33">
        <f t="shared" si="359"/>
        <v>925.75</v>
      </c>
    </row>
    <row r="3822" spans="1:18" x14ac:dyDescent="0.35">
      <c r="A3822" t="s">
        <v>401</v>
      </c>
      <c r="B3822" s="21" t="s">
        <v>313</v>
      </c>
      <c r="C3822" s="22">
        <v>44484</v>
      </c>
      <c r="D3822" t="s">
        <v>110</v>
      </c>
      <c r="E3822" t="s">
        <v>111</v>
      </c>
      <c r="F3822" s="21" t="s">
        <v>123</v>
      </c>
      <c r="G3822" s="32">
        <v>39.83</v>
      </c>
      <c r="H3822" s="22">
        <v>44470</v>
      </c>
      <c r="I3822" s="23">
        <v>44484</v>
      </c>
      <c r="J3822">
        <f t="shared" si="354"/>
        <v>15</v>
      </c>
      <c r="K3822" s="2">
        <f t="shared" si="355"/>
        <v>44477</v>
      </c>
      <c r="L3822" s="9">
        <f t="shared" si="356"/>
        <v>15</v>
      </c>
      <c r="M3822" s="2">
        <f t="shared" si="357"/>
        <v>44477</v>
      </c>
      <c r="N3822" s="22">
        <v>44484</v>
      </c>
      <c r="O3822" s="22">
        <v>44489</v>
      </c>
      <c r="P3822" s="22">
        <v>44488.5</v>
      </c>
      <c r="Q3822">
        <f t="shared" si="358"/>
        <v>11.5</v>
      </c>
      <c r="R3822" s="33">
        <f t="shared" si="359"/>
        <v>458.04499999999996</v>
      </c>
    </row>
    <row r="3823" spans="1:18" x14ac:dyDescent="0.35">
      <c r="A3823" t="s">
        <v>401</v>
      </c>
      <c r="B3823" s="21" t="s">
        <v>313</v>
      </c>
      <c r="C3823" s="22">
        <v>44484</v>
      </c>
      <c r="D3823" t="s">
        <v>99</v>
      </c>
      <c r="E3823" t="s">
        <v>100</v>
      </c>
      <c r="F3823" s="21" t="s">
        <v>319</v>
      </c>
      <c r="G3823" s="32">
        <v>1092.95</v>
      </c>
      <c r="H3823" s="22">
        <v>44470</v>
      </c>
      <c r="I3823" s="23">
        <v>44484</v>
      </c>
      <c r="J3823">
        <f t="shared" si="354"/>
        <v>15</v>
      </c>
      <c r="K3823" s="2">
        <f t="shared" si="355"/>
        <v>44477</v>
      </c>
      <c r="L3823" s="9">
        <f t="shared" si="356"/>
        <v>15</v>
      </c>
      <c r="M3823" s="2">
        <f t="shared" si="357"/>
        <v>44477</v>
      </c>
      <c r="N3823" s="22">
        <v>44484</v>
      </c>
      <c r="O3823" s="22">
        <v>44489</v>
      </c>
      <c r="P3823" s="22">
        <v>44488.5</v>
      </c>
      <c r="Q3823">
        <f t="shared" si="358"/>
        <v>11.5</v>
      </c>
      <c r="R3823" s="33">
        <f t="shared" si="359"/>
        <v>12568.925000000001</v>
      </c>
    </row>
    <row r="3824" spans="1:18" x14ac:dyDescent="0.35">
      <c r="A3824" t="s">
        <v>401</v>
      </c>
      <c r="B3824" s="21" t="s">
        <v>313</v>
      </c>
      <c r="C3824" s="22">
        <v>44484</v>
      </c>
      <c r="D3824" t="s">
        <v>114</v>
      </c>
      <c r="E3824" t="s">
        <v>115</v>
      </c>
      <c r="F3824" s="21" t="s">
        <v>124</v>
      </c>
      <c r="G3824" s="32">
        <v>59.3</v>
      </c>
      <c r="H3824" s="22">
        <v>44470</v>
      </c>
      <c r="I3824" s="23">
        <v>44484</v>
      </c>
      <c r="J3824">
        <f t="shared" si="354"/>
        <v>15</v>
      </c>
      <c r="K3824" s="2">
        <f t="shared" si="355"/>
        <v>44477</v>
      </c>
      <c r="L3824" s="9">
        <f t="shared" si="356"/>
        <v>15</v>
      </c>
      <c r="M3824" s="2">
        <f t="shared" si="357"/>
        <v>44477</v>
      </c>
      <c r="N3824" s="22">
        <v>44484</v>
      </c>
      <c r="O3824" s="22">
        <v>44489</v>
      </c>
      <c r="P3824" s="22">
        <v>44488.5</v>
      </c>
      <c r="Q3824">
        <f t="shared" si="358"/>
        <v>11.5</v>
      </c>
      <c r="R3824" s="33">
        <f t="shared" si="359"/>
        <v>681.94999999999993</v>
      </c>
    </row>
    <row r="3825" spans="1:18" x14ac:dyDescent="0.35">
      <c r="A3825" t="s">
        <v>401</v>
      </c>
      <c r="B3825" s="21" t="s">
        <v>313</v>
      </c>
      <c r="C3825" s="22">
        <v>44484</v>
      </c>
      <c r="D3825" t="s">
        <v>110</v>
      </c>
      <c r="E3825" t="s">
        <v>111</v>
      </c>
      <c r="F3825" s="21" t="s">
        <v>124</v>
      </c>
      <c r="G3825" s="32">
        <v>39.5</v>
      </c>
      <c r="H3825" s="22">
        <v>44470</v>
      </c>
      <c r="I3825" s="23">
        <v>44484</v>
      </c>
      <c r="J3825">
        <f t="shared" si="354"/>
        <v>15</v>
      </c>
      <c r="K3825" s="2">
        <f t="shared" si="355"/>
        <v>44477</v>
      </c>
      <c r="L3825" s="9">
        <f t="shared" si="356"/>
        <v>15</v>
      </c>
      <c r="M3825" s="2">
        <f t="shared" si="357"/>
        <v>44477</v>
      </c>
      <c r="N3825" s="22">
        <v>44484</v>
      </c>
      <c r="O3825" s="22">
        <v>44489</v>
      </c>
      <c r="P3825" s="22">
        <v>44488.5</v>
      </c>
      <c r="Q3825">
        <f t="shared" si="358"/>
        <v>11.5</v>
      </c>
      <c r="R3825" s="33">
        <f t="shared" si="359"/>
        <v>454.25</v>
      </c>
    </row>
    <row r="3826" spans="1:18" x14ac:dyDescent="0.35">
      <c r="A3826" t="s">
        <v>401</v>
      </c>
      <c r="B3826" s="21" t="s">
        <v>313</v>
      </c>
      <c r="C3826" s="22">
        <v>44484</v>
      </c>
      <c r="D3826" t="s">
        <v>114</v>
      </c>
      <c r="E3826" t="s">
        <v>115</v>
      </c>
      <c r="F3826" s="21" t="s">
        <v>125</v>
      </c>
      <c r="G3826" s="32">
        <v>53.02</v>
      </c>
      <c r="H3826" s="22">
        <v>44470</v>
      </c>
      <c r="I3826" s="23">
        <v>44484</v>
      </c>
      <c r="J3826">
        <f t="shared" si="354"/>
        <v>15</v>
      </c>
      <c r="K3826" s="2">
        <f t="shared" si="355"/>
        <v>44477</v>
      </c>
      <c r="L3826" s="9">
        <f t="shared" si="356"/>
        <v>15</v>
      </c>
      <c r="M3826" s="2">
        <f t="shared" si="357"/>
        <v>44477</v>
      </c>
      <c r="N3826" s="22">
        <v>44484</v>
      </c>
      <c r="O3826" s="22">
        <v>44489</v>
      </c>
      <c r="P3826" s="22">
        <v>44488.5</v>
      </c>
      <c r="Q3826">
        <f t="shared" si="358"/>
        <v>11.5</v>
      </c>
      <c r="R3826" s="33">
        <f t="shared" si="359"/>
        <v>609.73</v>
      </c>
    </row>
    <row r="3827" spans="1:18" x14ac:dyDescent="0.35">
      <c r="A3827" t="s">
        <v>401</v>
      </c>
      <c r="B3827" s="21" t="s">
        <v>313</v>
      </c>
      <c r="C3827" s="22">
        <v>44484</v>
      </c>
      <c r="D3827" t="s">
        <v>110</v>
      </c>
      <c r="E3827" t="s">
        <v>111</v>
      </c>
      <c r="F3827" s="21" t="s">
        <v>125</v>
      </c>
      <c r="G3827" s="32">
        <v>90.7</v>
      </c>
      <c r="H3827" s="22">
        <v>44470</v>
      </c>
      <c r="I3827" s="23">
        <v>44484</v>
      </c>
      <c r="J3827">
        <f t="shared" si="354"/>
        <v>15</v>
      </c>
      <c r="K3827" s="2">
        <f t="shared" si="355"/>
        <v>44477</v>
      </c>
      <c r="L3827" s="9">
        <f t="shared" si="356"/>
        <v>15</v>
      </c>
      <c r="M3827" s="2">
        <f t="shared" si="357"/>
        <v>44477</v>
      </c>
      <c r="N3827" s="22">
        <v>44484</v>
      </c>
      <c r="O3827" s="22">
        <v>44489</v>
      </c>
      <c r="P3827" s="22">
        <v>44488.5</v>
      </c>
      <c r="Q3827">
        <f t="shared" si="358"/>
        <v>11.5</v>
      </c>
      <c r="R3827" s="33">
        <f t="shared" si="359"/>
        <v>1043.05</v>
      </c>
    </row>
    <row r="3828" spans="1:18" x14ac:dyDescent="0.35">
      <c r="A3828" t="s">
        <v>401</v>
      </c>
      <c r="B3828" s="21" t="s">
        <v>313</v>
      </c>
      <c r="C3828" s="22">
        <v>44484</v>
      </c>
      <c r="D3828" t="s">
        <v>107</v>
      </c>
      <c r="E3828" t="s">
        <v>108</v>
      </c>
      <c r="F3828" s="21" t="s">
        <v>126</v>
      </c>
      <c r="G3828" s="32">
        <v>1017.02</v>
      </c>
      <c r="H3828" s="22">
        <v>44470</v>
      </c>
      <c r="I3828" s="23">
        <v>44484</v>
      </c>
      <c r="J3828">
        <f t="shared" si="354"/>
        <v>15</v>
      </c>
      <c r="K3828" s="2">
        <f t="shared" si="355"/>
        <v>44477</v>
      </c>
      <c r="L3828" s="9">
        <f t="shared" si="356"/>
        <v>15</v>
      </c>
      <c r="M3828" s="2">
        <f t="shared" si="357"/>
        <v>44477</v>
      </c>
      <c r="N3828" s="22">
        <v>44484</v>
      </c>
      <c r="O3828" s="22">
        <v>44489</v>
      </c>
      <c r="P3828" s="22">
        <v>44488.5</v>
      </c>
      <c r="Q3828">
        <f t="shared" si="358"/>
        <v>11.5</v>
      </c>
      <c r="R3828" s="33">
        <f t="shared" si="359"/>
        <v>11695.73</v>
      </c>
    </row>
    <row r="3829" spans="1:18" x14ac:dyDescent="0.35">
      <c r="A3829" t="s">
        <v>401</v>
      </c>
      <c r="B3829" s="21" t="s">
        <v>313</v>
      </c>
      <c r="C3829" s="22">
        <v>44484</v>
      </c>
      <c r="D3829" t="s">
        <v>99</v>
      </c>
      <c r="E3829" t="s">
        <v>100</v>
      </c>
      <c r="F3829" s="21" t="s">
        <v>126</v>
      </c>
      <c r="G3829" s="32">
        <v>574.95000000000005</v>
      </c>
      <c r="H3829" s="22">
        <v>44470</v>
      </c>
      <c r="I3829" s="23">
        <v>44484</v>
      </c>
      <c r="J3829">
        <f t="shared" ref="J3829:J3892" si="360">I3829-H3829+1</f>
        <v>15</v>
      </c>
      <c r="K3829" s="2">
        <f t="shared" ref="K3829:K3892" si="361">(H3829+I3829)/2</f>
        <v>44477</v>
      </c>
      <c r="L3829" s="9">
        <f t="shared" si="356"/>
        <v>15</v>
      </c>
      <c r="M3829" s="2">
        <f t="shared" si="357"/>
        <v>44477</v>
      </c>
      <c r="N3829" s="22">
        <v>44484</v>
      </c>
      <c r="O3829" s="22">
        <v>44489</v>
      </c>
      <c r="P3829" s="22">
        <v>44488.5</v>
      </c>
      <c r="Q3829">
        <f t="shared" si="358"/>
        <v>11.5</v>
      </c>
      <c r="R3829" s="33">
        <f t="shared" si="359"/>
        <v>6611.9250000000002</v>
      </c>
    </row>
    <row r="3830" spans="1:18" x14ac:dyDescent="0.35">
      <c r="A3830" t="s">
        <v>401</v>
      </c>
      <c r="B3830" s="21" t="s">
        <v>313</v>
      </c>
      <c r="C3830" s="22">
        <v>44484</v>
      </c>
      <c r="D3830" t="s">
        <v>114</v>
      </c>
      <c r="E3830" t="s">
        <v>115</v>
      </c>
      <c r="F3830" s="21" t="s">
        <v>127</v>
      </c>
      <c r="G3830" s="32">
        <v>73.31</v>
      </c>
      <c r="H3830" s="22">
        <v>44470</v>
      </c>
      <c r="I3830" s="23">
        <v>44484</v>
      </c>
      <c r="J3830">
        <f t="shared" si="360"/>
        <v>15</v>
      </c>
      <c r="K3830" s="2">
        <f t="shared" si="361"/>
        <v>44477</v>
      </c>
      <c r="L3830" s="9">
        <f t="shared" si="356"/>
        <v>15</v>
      </c>
      <c r="M3830" s="2">
        <f t="shared" si="357"/>
        <v>44477</v>
      </c>
      <c r="N3830" s="22">
        <v>44484</v>
      </c>
      <c r="O3830" s="22">
        <v>44489</v>
      </c>
      <c r="P3830" s="22">
        <v>44488.5</v>
      </c>
      <c r="Q3830">
        <f t="shared" si="358"/>
        <v>11.5</v>
      </c>
      <c r="R3830" s="33">
        <f t="shared" si="359"/>
        <v>843.06500000000005</v>
      </c>
    </row>
    <row r="3831" spans="1:18" x14ac:dyDescent="0.35">
      <c r="A3831" t="s">
        <v>401</v>
      </c>
      <c r="B3831" s="21" t="s">
        <v>313</v>
      </c>
      <c r="C3831" s="22">
        <v>44484</v>
      </c>
      <c r="D3831" t="s">
        <v>110</v>
      </c>
      <c r="E3831" t="s">
        <v>111</v>
      </c>
      <c r="F3831" s="21" t="s">
        <v>127</v>
      </c>
      <c r="G3831" s="32">
        <v>70.05</v>
      </c>
      <c r="H3831" s="22">
        <v>44470</v>
      </c>
      <c r="I3831" s="23">
        <v>44484</v>
      </c>
      <c r="J3831">
        <f t="shared" si="360"/>
        <v>15</v>
      </c>
      <c r="K3831" s="2">
        <f t="shared" si="361"/>
        <v>44477</v>
      </c>
      <c r="L3831" s="9">
        <f t="shared" si="356"/>
        <v>15</v>
      </c>
      <c r="M3831" s="2">
        <f t="shared" si="357"/>
        <v>44477</v>
      </c>
      <c r="N3831" s="22">
        <v>44484</v>
      </c>
      <c r="O3831" s="22">
        <v>44489</v>
      </c>
      <c r="P3831" s="22">
        <v>44488.5</v>
      </c>
      <c r="Q3831">
        <f t="shared" si="358"/>
        <v>11.5</v>
      </c>
      <c r="R3831" s="33">
        <f t="shared" si="359"/>
        <v>805.57499999999993</v>
      </c>
    </row>
    <row r="3832" spans="1:18" x14ac:dyDescent="0.35">
      <c r="A3832" t="s">
        <v>401</v>
      </c>
      <c r="B3832" s="21" t="s">
        <v>313</v>
      </c>
      <c r="C3832" s="22">
        <v>44484</v>
      </c>
      <c r="D3832" t="s">
        <v>110</v>
      </c>
      <c r="E3832" t="s">
        <v>111</v>
      </c>
      <c r="F3832" s="21" t="s">
        <v>129</v>
      </c>
      <c r="G3832" s="32">
        <v>321.09000000000003</v>
      </c>
      <c r="H3832" s="22">
        <v>44470</v>
      </c>
      <c r="I3832" s="23">
        <v>44484</v>
      </c>
      <c r="J3832">
        <f t="shared" si="360"/>
        <v>15</v>
      </c>
      <c r="K3832" s="2">
        <f t="shared" si="361"/>
        <v>44477</v>
      </c>
      <c r="L3832" s="9">
        <f t="shared" si="356"/>
        <v>15</v>
      </c>
      <c r="M3832" s="2">
        <f t="shared" si="357"/>
        <v>44477</v>
      </c>
      <c r="N3832" s="22">
        <v>44484</v>
      </c>
      <c r="O3832" s="22">
        <v>44489</v>
      </c>
      <c r="P3832" s="22">
        <v>44488.5</v>
      </c>
      <c r="Q3832">
        <f t="shared" si="358"/>
        <v>11.5</v>
      </c>
      <c r="R3832" s="33">
        <f t="shared" si="359"/>
        <v>3692.5350000000003</v>
      </c>
    </row>
    <row r="3833" spans="1:18" x14ac:dyDescent="0.35">
      <c r="A3833" t="s">
        <v>401</v>
      </c>
      <c r="B3833" s="21" t="s">
        <v>313</v>
      </c>
      <c r="C3833" s="22">
        <v>44484</v>
      </c>
      <c r="D3833" t="s">
        <v>114</v>
      </c>
      <c r="E3833" t="s">
        <v>115</v>
      </c>
      <c r="F3833" s="21" t="s">
        <v>130</v>
      </c>
      <c r="G3833" s="32">
        <v>24.080000000000002</v>
      </c>
      <c r="H3833" s="22">
        <v>44470</v>
      </c>
      <c r="I3833" s="23">
        <v>44484</v>
      </c>
      <c r="J3833">
        <f t="shared" si="360"/>
        <v>15</v>
      </c>
      <c r="K3833" s="2">
        <f t="shared" si="361"/>
        <v>44477</v>
      </c>
      <c r="L3833" s="9">
        <f t="shared" si="356"/>
        <v>15</v>
      </c>
      <c r="M3833" s="2">
        <f t="shared" si="357"/>
        <v>44477</v>
      </c>
      <c r="N3833" s="22">
        <v>44484</v>
      </c>
      <c r="O3833" s="22">
        <v>44489</v>
      </c>
      <c r="P3833" s="22">
        <v>44488.5</v>
      </c>
      <c r="Q3833">
        <f t="shared" si="358"/>
        <v>11.5</v>
      </c>
      <c r="R3833" s="33">
        <f t="shared" si="359"/>
        <v>276.92</v>
      </c>
    </row>
    <row r="3834" spans="1:18" x14ac:dyDescent="0.35">
      <c r="A3834" t="s">
        <v>401</v>
      </c>
      <c r="B3834" s="21" t="s">
        <v>313</v>
      </c>
      <c r="C3834" s="22">
        <v>44484</v>
      </c>
      <c r="D3834" t="s">
        <v>110</v>
      </c>
      <c r="E3834" t="s">
        <v>111</v>
      </c>
      <c r="F3834" s="21" t="s">
        <v>130</v>
      </c>
      <c r="G3834" s="32">
        <v>88.7</v>
      </c>
      <c r="H3834" s="22">
        <v>44470</v>
      </c>
      <c r="I3834" s="23">
        <v>44484</v>
      </c>
      <c r="J3834">
        <f t="shared" si="360"/>
        <v>15</v>
      </c>
      <c r="K3834" s="2">
        <f t="shared" si="361"/>
        <v>44477</v>
      </c>
      <c r="L3834" s="9">
        <f t="shared" si="356"/>
        <v>15</v>
      </c>
      <c r="M3834" s="2">
        <f t="shared" si="357"/>
        <v>44477</v>
      </c>
      <c r="N3834" s="22">
        <v>44484</v>
      </c>
      <c r="O3834" s="22">
        <v>44489</v>
      </c>
      <c r="P3834" s="22">
        <v>44488.5</v>
      </c>
      <c r="Q3834">
        <f t="shared" si="358"/>
        <v>11.5</v>
      </c>
      <c r="R3834" s="33">
        <f t="shared" si="359"/>
        <v>1020.0500000000001</v>
      </c>
    </row>
    <row r="3835" spans="1:18" x14ac:dyDescent="0.35">
      <c r="A3835" t="s">
        <v>401</v>
      </c>
      <c r="B3835" s="21" t="s">
        <v>313</v>
      </c>
      <c r="C3835" s="22">
        <v>44484</v>
      </c>
      <c r="D3835" t="s">
        <v>99</v>
      </c>
      <c r="E3835" t="s">
        <v>100</v>
      </c>
      <c r="F3835" s="21" t="s">
        <v>344</v>
      </c>
      <c r="G3835" s="32">
        <v>346.6</v>
      </c>
      <c r="H3835" s="22">
        <v>44470</v>
      </c>
      <c r="I3835" s="23">
        <v>44484</v>
      </c>
      <c r="J3835">
        <f t="shared" si="360"/>
        <v>15</v>
      </c>
      <c r="K3835" s="2">
        <f t="shared" si="361"/>
        <v>44477</v>
      </c>
      <c r="L3835" s="9">
        <f t="shared" si="356"/>
        <v>15</v>
      </c>
      <c r="M3835" s="2">
        <f t="shared" si="357"/>
        <v>44477</v>
      </c>
      <c r="N3835" s="22">
        <v>44484</v>
      </c>
      <c r="O3835" s="22">
        <v>44489</v>
      </c>
      <c r="P3835" s="22">
        <v>44488.5</v>
      </c>
      <c r="Q3835">
        <f t="shared" si="358"/>
        <v>11.5</v>
      </c>
      <c r="R3835" s="33">
        <f t="shared" si="359"/>
        <v>3985.9</v>
      </c>
    </row>
    <row r="3836" spans="1:18" x14ac:dyDescent="0.35">
      <c r="A3836" t="s">
        <v>401</v>
      </c>
      <c r="B3836" s="21" t="s">
        <v>313</v>
      </c>
      <c r="C3836" s="22">
        <v>44484</v>
      </c>
      <c r="D3836" t="s">
        <v>107</v>
      </c>
      <c r="E3836" t="s">
        <v>108</v>
      </c>
      <c r="F3836" s="21" t="s">
        <v>318</v>
      </c>
      <c r="G3836" s="32">
        <v>26.61</v>
      </c>
      <c r="H3836" s="22">
        <v>44470</v>
      </c>
      <c r="I3836" s="23">
        <v>44484</v>
      </c>
      <c r="J3836">
        <f t="shared" si="360"/>
        <v>15</v>
      </c>
      <c r="K3836" s="2">
        <f t="shared" si="361"/>
        <v>44477</v>
      </c>
      <c r="L3836" s="9">
        <f t="shared" si="356"/>
        <v>15</v>
      </c>
      <c r="M3836" s="2">
        <f t="shared" si="357"/>
        <v>44477</v>
      </c>
      <c r="N3836" s="22">
        <v>44484</v>
      </c>
      <c r="O3836" s="22">
        <v>44489</v>
      </c>
      <c r="P3836" s="22">
        <v>44488.5</v>
      </c>
      <c r="Q3836">
        <f t="shared" si="358"/>
        <v>11.5</v>
      </c>
      <c r="R3836" s="33">
        <f t="shared" si="359"/>
        <v>306.01499999999999</v>
      </c>
    </row>
    <row r="3837" spans="1:18" x14ac:dyDescent="0.35">
      <c r="A3837" t="s">
        <v>401</v>
      </c>
      <c r="B3837" s="21" t="s">
        <v>313</v>
      </c>
      <c r="C3837" s="22">
        <v>44484</v>
      </c>
      <c r="D3837" t="s">
        <v>99</v>
      </c>
      <c r="E3837" t="s">
        <v>100</v>
      </c>
      <c r="F3837" s="21" t="s">
        <v>318</v>
      </c>
      <c r="G3837" s="32">
        <v>1282.81</v>
      </c>
      <c r="H3837" s="22">
        <v>44470</v>
      </c>
      <c r="I3837" s="23">
        <v>44484</v>
      </c>
      <c r="J3837">
        <f t="shared" si="360"/>
        <v>15</v>
      </c>
      <c r="K3837" s="2">
        <f t="shared" si="361"/>
        <v>44477</v>
      </c>
      <c r="L3837" s="9">
        <f t="shared" si="356"/>
        <v>15</v>
      </c>
      <c r="M3837" s="2">
        <f t="shared" si="357"/>
        <v>44477</v>
      </c>
      <c r="N3837" s="22">
        <v>44484</v>
      </c>
      <c r="O3837" s="22">
        <v>44489</v>
      </c>
      <c r="P3837" s="22">
        <v>44488.5</v>
      </c>
      <c r="Q3837">
        <f t="shared" si="358"/>
        <v>11.5</v>
      </c>
      <c r="R3837" s="33">
        <f t="shared" si="359"/>
        <v>14752.314999999999</v>
      </c>
    </row>
    <row r="3838" spans="1:18" x14ac:dyDescent="0.35">
      <c r="A3838" t="s">
        <v>401</v>
      </c>
      <c r="B3838" s="21" t="s">
        <v>313</v>
      </c>
      <c r="C3838" s="22">
        <v>44484</v>
      </c>
      <c r="D3838" t="s">
        <v>114</v>
      </c>
      <c r="E3838" t="s">
        <v>115</v>
      </c>
      <c r="F3838" s="21" t="s">
        <v>383</v>
      </c>
      <c r="G3838" s="32">
        <v>403.40999999999997</v>
      </c>
      <c r="H3838" s="22">
        <v>44470</v>
      </c>
      <c r="I3838" s="23">
        <v>44484</v>
      </c>
      <c r="J3838">
        <f t="shared" si="360"/>
        <v>15</v>
      </c>
      <c r="K3838" s="2">
        <f t="shared" si="361"/>
        <v>44477</v>
      </c>
      <c r="L3838" s="9">
        <f t="shared" si="356"/>
        <v>15</v>
      </c>
      <c r="M3838" s="2">
        <f t="shared" si="357"/>
        <v>44477</v>
      </c>
      <c r="N3838" s="22">
        <v>44484</v>
      </c>
      <c r="O3838" s="22">
        <v>44489</v>
      </c>
      <c r="P3838" s="22">
        <v>44488.5</v>
      </c>
      <c r="Q3838">
        <f t="shared" si="358"/>
        <v>11.5</v>
      </c>
      <c r="R3838" s="33">
        <f t="shared" si="359"/>
        <v>4639.2149999999992</v>
      </c>
    </row>
    <row r="3839" spans="1:18" x14ac:dyDescent="0.35">
      <c r="A3839" t="s">
        <v>401</v>
      </c>
      <c r="B3839" s="21" t="s">
        <v>313</v>
      </c>
      <c r="C3839" s="22">
        <v>44484</v>
      </c>
      <c r="D3839" t="s">
        <v>391</v>
      </c>
      <c r="E3839" t="s">
        <v>392</v>
      </c>
      <c r="F3839" s="21" t="s">
        <v>393</v>
      </c>
      <c r="G3839" s="32">
        <v>35.78</v>
      </c>
      <c r="H3839" s="22">
        <v>44470</v>
      </c>
      <c r="I3839" s="23">
        <v>44484</v>
      </c>
      <c r="J3839">
        <f t="shared" si="360"/>
        <v>15</v>
      </c>
      <c r="K3839" s="2">
        <f t="shared" si="361"/>
        <v>44477</v>
      </c>
      <c r="L3839" s="9">
        <f t="shared" si="356"/>
        <v>15</v>
      </c>
      <c r="M3839" s="2">
        <f t="shared" si="357"/>
        <v>44477</v>
      </c>
      <c r="N3839" s="22">
        <v>44484</v>
      </c>
      <c r="O3839" s="22">
        <v>44489</v>
      </c>
      <c r="P3839" s="22">
        <v>44488.5</v>
      </c>
      <c r="Q3839">
        <f t="shared" si="358"/>
        <v>11.5</v>
      </c>
      <c r="R3839" s="33">
        <f t="shared" si="359"/>
        <v>411.47</v>
      </c>
    </row>
    <row r="3840" spans="1:18" x14ac:dyDescent="0.35">
      <c r="A3840" t="s">
        <v>401</v>
      </c>
      <c r="B3840" s="21" t="s">
        <v>313</v>
      </c>
      <c r="C3840" s="22">
        <v>44484</v>
      </c>
      <c r="D3840" t="s">
        <v>107</v>
      </c>
      <c r="E3840" t="s">
        <v>108</v>
      </c>
      <c r="F3840" s="21" t="s">
        <v>109</v>
      </c>
      <c r="G3840" s="32">
        <v>25</v>
      </c>
      <c r="H3840" s="22">
        <v>44470</v>
      </c>
      <c r="I3840" s="23">
        <v>44484</v>
      </c>
      <c r="J3840">
        <f t="shared" si="360"/>
        <v>15</v>
      </c>
      <c r="K3840" s="2">
        <f t="shared" si="361"/>
        <v>44477</v>
      </c>
      <c r="L3840" s="9">
        <f t="shared" si="356"/>
        <v>15</v>
      </c>
      <c r="M3840" s="2">
        <f t="shared" si="357"/>
        <v>44477</v>
      </c>
      <c r="N3840" s="22">
        <v>44484</v>
      </c>
      <c r="O3840" s="22">
        <v>44489</v>
      </c>
      <c r="P3840" s="22">
        <v>44488.5</v>
      </c>
      <c r="Q3840">
        <f t="shared" si="358"/>
        <v>11.5</v>
      </c>
      <c r="R3840" s="33">
        <f t="shared" si="359"/>
        <v>287.5</v>
      </c>
    </row>
    <row r="3841" spans="1:18" x14ac:dyDescent="0.35">
      <c r="A3841" t="s">
        <v>401</v>
      </c>
      <c r="B3841" s="21" t="s">
        <v>313</v>
      </c>
      <c r="C3841" s="22">
        <v>44484</v>
      </c>
      <c r="D3841" t="s">
        <v>114</v>
      </c>
      <c r="E3841" t="s">
        <v>115</v>
      </c>
      <c r="F3841" s="21" t="s">
        <v>132</v>
      </c>
      <c r="G3841" s="32">
        <v>127.5</v>
      </c>
      <c r="H3841" s="22">
        <v>44470</v>
      </c>
      <c r="I3841" s="23">
        <v>44484</v>
      </c>
      <c r="J3841">
        <f t="shared" si="360"/>
        <v>15</v>
      </c>
      <c r="K3841" s="2">
        <f t="shared" si="361"/>
        <v>44477</v>
      </c>
      <c r="L3841" s="9">
        <f t="shared" si="356"/>
        <v>15</v>
      </c>
      <c r="M3841" s="2">
        <f t="shared" si="357"/>
        <v>44477</v>
      </c>
      <c r="N3841" s="22">
        <v>44484</v>
      </c>
      <c r="O3841" s="22">
        <v>44489</v>
      </c>
      <c r="P3841" s="22">
        <v>44488.5</v>
      </c>
      <c r="Q3841">
        <f t="shared" si="358"/>
        <v>11.5</v>
      </c>
      <c r="R3841" s="33">
        <f t="shared" si="359"/>
        <v>1466.25</v>
      </c>
    </row>
    <row r="3842" spans="1:18" x14ac:dyDescent="0.35">
      <c r="A3842" t="s">
        <v>401</v>
      </c>
      <c r="B3842" s="21" t="s">
        <v>313</v>
      </c>
      <c r="C3842" s="22">
        <v>44484</v>
      </c>
      <c r="D3842" t="s">
        <v>99</v>
      </c>
      <c r="E3842" t="s">
        <v>100</v>
      </c>
      <c r="F3842" s="21" t="s">
        <v>316</v>
      </c>
      <c r="G3842" s="32">
        <v>676.7600000000001</v>
      </c>
      <c r="H3842" s="22">
        <v>44470</v>
      </c>
      <c r="I3842" s="23">
        <v>44484</v>
      </c>
      <c r="J3842">
        <f t="shared" si="360"/>
        <v>15</v>
      </c>
      <c r="K3842" s="2">
        <f t="shared" si="361"/>
        <v>44477</v>
      </c>
      <c r="L3842" s="9">
        <f t="shared" si="356"/>
        <v>15</v>
      </c>
      <c r="M3842" s="2">
        <f t="shared" si="357"/>
        <v>44477</v>
      </c>
      <c r="N3842" s="22">
        <v>44484</v>
      </c>
      <c r="O3842" s="22">
        <v>44489</v>
      </c>
      <c r="P3842" s="22">
        <v>44488.5</v>
      </c>
      <c r="Q3842">
        <f t="shared" si="358"/>
        <v>11.5</v>
      </c>
      <c r="R3842" s="33">
        <f t="shared" si="359"/>
        <v>7782.7400000000016</v>
      </c>
    </row>
    <row r="3843" spans="1:18" x14ac:dyDescent="0.35">
      <c r="A3843" t="s">
        <v>401</v>
      </c>
      <c r="B3843" s="21" t="s">
        <v>313</v>
      </c>
      <c r="C3843" s="22">
        <v>44484</v>
      </c>
      <c r="D3843" t="s">
        <v>114</v>
      </c>
      <c r="E3843" t="s">
        <v>115</v>
      </c>
      <c r="F3843" s="21" t="s">
        <v>133</v>
      </c>
      <c r="G3843" s="32">
        <v>12.37</v>
      </c>
      <c r="H3843" s="22">
        <v>44470</v>
      </c>
      <c r="I3843" s="23">
        <v>44484</v>
      </c>
      <c r="J3843">
        <f t="shared" si="360"/>
        <v>15</v>
      </c>
      <c r="K3843" s="2">
        <f t="shared" si="361"/>
        <v>44477</v>
      </c>
      <c r="L3843" s="9">
        <f t="shared" si="356"/>
        <v>15</v>
      </c>
      <c r="M3843" s="2">
        <f t="shared" si="357"/>
        <v>44477</v>
      </c>
      <c r="N3843" s="22">
        <v>44484</v>
      </c>
      <c r="O3843" s="22">
        <v>44489</v>
      </c>
      <c r="P3843" s="22">
        <v>44488.5</v>
      </c>
      <c r="Q3843">
        <f t="shared" si="358"/>
        <v>11.5</v>
      </c>
      <c r="R3843" s="33">
        <f t="shared" si="359"/>
        <v>142.255</v>
      </c>
    </row>
    <row r="3844" spans="1:18" x14ac:dyDescent="0.35">
      <c r="A3844" t="s">
        <v>401</v>
      </c>
      <c r="B3844" s="21" t="s">
        <v>313</v>
      </c>
      <c r="C3844" s="22">
        <v>44484</v>
      </c>
      <c r="D3844" t="s">
        <v>110</v>
      </c>
      <c r="E3844" t="s">
        <v>111</v>
      </c>
      <c r="F3844" s="21" t="s">
        <v>134</v>
      </c>
      <c r="G3844" s="32">
        <v>115.23</v>
      </c>
      <c r="H3844" s="22">
        <v>44470</v>
      </c>
      <c r="I3844" s="23">
        <v>44484</v>
      </c>
      <c r="J3844">
        <f t="shared" si="360"/>
        <v>15</v>
      </c>
      <c r="K3844" s="2">
        <f t="shared" si="361"/>
        <v>44477</v>
      </c>
      <c r="L3844" s="9">
        <f t="shared" si="356"/>
        <v>15</v>
      </c>
      <c r="M3844" s="2">
        <f t="shared" si="357"/>
        <v>44477</v>
      </c>
      <c r="N3844" s="22">
        <v>44484</v>
      </c>
      <c r="O3844" s="22">
        <v>44489</v>
      </c>
      <c r="P3844" s="22">
        <v>44488.5</v>
      </c>
      <c r="Q3844">
        <f t="shared" si="358"/>
        <v>11.5</v>
      </c>
      <c r="R3844" s="33">
        <f t="shared" si="359"/>
        <v>1325.145</v>
      </c>
    </row>
    <row r="3845" spans="1:18" x14ac:dyDescent="0.35">
      <c r="A3845" t="s">
        <v>401</v>
      </c>
      <c r="B3845" s="21" t="s">
        <v>313</v>
      </c>
      <c r="C3845" s="22">
        <v>44484</v>
      </c>
      <c r="D3845" t="s">
        <v>114</v>
      </c>
      <c r="E3845" t="s">
        <v>115</v>
      </c>
      <c r="F3845" s="21" t="s">
        <v>136</v>
      </c>
      <c r="G3845" s="32">
        <v>93.32</v>
      </c>
      <c r="H3845" s="22">
        <v>44470</v>
      </c>
      <c r="I3845" s="23">
        <v>44484</v>
      </c>
      <c r="J3845">
        <f t="shared" si="360"/>
        <v>15</v>
      </c>
      <c r="K3845" s="2">
        <f t="shared" si="361"/>
        <v>44477</v>
      </c>
      <c r="L3845" s="9">
        <f t="shared" si="356"/>
        <v>15</v>
      </c>
      <c r="M3845" s="2">
        <f t="shared" si="357"/>
        <v>44477</v>
      </c>
      <c r="N3845" s="22">
        <v>44484</v>
      </c>
      <c r="O3845" s="22">
        <v>44489</v>
      </c>
      <c r="P3845" s="22">
        <v>44488.5</v>
      </c>
      <c r="Q3845">
        <f t="shared" si="358"/>
        <v>11.5</v>
      </c>
      <c r="R3845" s="33">
        <f t="shared" si="359"/>
        <v>1073.1799999999998</v>
      </c>
    </row>
    <row r="3846" spans="1:18" x14ac:dyDescent="0.35">
      <c r="A3846" t="s">
        <v>401</v>
      </c>
      <c r="B3846" s="21" t="s">
        <v>313</v>
      </c>
      <c r="C3846" s="22">
        <v>44484</v>
      </c>
      <c r="D3846" t="s">
        <v>110</v>
      </c>
      <c r="E3846" t="s">
        <v>111</v>
      </c>
      <c r="F3846" s="21" t="s">
        <v>136</v>
      </c>
      <c r="G3846" s="32">
        <v>113.8</v>
      </c>
      <c r="H3846" s="22">
        <v>44470</v>
      </c>
      <c r="I3846" s="23">
        <v>44484</v>
      </c>
      <c r="J3846">
        <f t="shared" si="360"/>
        <v>15</v>
      </c>
      <c r="K3846" s="2">
        <f t="shared" si="361"/>
        <v>44477</v>
      </c>
      <c r="L3846" s="9">
        <f t="shared" si="356"/>
        <v>15</v>
      </c>
      <c r="M3846" s="2">
        <f t="shared" si="357"/>
        <v>44477</v>
      </c>
      <c r="N3846" s="22">
        <v>44484</v>
      </c>
      <c r="O3846" s="22">
        <v>44489</v>
      </c>
      <c r="P3846" s="22">
        <v>44488.5</v>
      </c>
      <c r="Q3846">
        <f t="shared" si="358"/>
        <v>11.5</v>
      </c>
      <c r="R3846" s="33">
        <f t="shared" si="359"/>
        <v>1308.7</v>
      </c>
    </row>
    <row r="3847" spans="1:18" x14ac:dyDescent="0.35">
      <c r="A3847" t="s">
        <v>401</v>
      </c>
      <c r="B3847" s="21" t="s">
        <v>313</v>
      </c>
      <c r="C3847" s="22">
        <v>44484</v>
      </c>
      <c r="D3847" t="s">
        <v>110</v>
      </c>
      <c r="E3847" t="s">
        <v>111</v>
      </c>
      <c r="F3847" s="21" t="s">
        <v>137</v>
      </c>
      <c r="G3847" s="32">
        <v>529.13</v>
      </c>
      <c r="H3847" s="22">
        <v>44470</v>
      </c>
      <c r="I3847" s="23">
        <v>44484</v>
      </c>
      <c r="J3847">
        <f t="shared" si="360"/>
        <v>15</v>
      </c>
      <c r="K3847" s="2">
        <f t="shared" si="361"/>
        <v>44477</v>
      </c>
      <c r="L3847" s="9">
        <f t="shared" si="356"/>
        <v>15</v>
      </c>
      <c r="M3847" s="2">
        <f t="shared" si="357"/>
        <v>44477</v>
      </c>
      <c r="N3847" s="22">
        <v>44484</v>
      </c>
      <c r="O3847" s="22">
        <v>44489</v>
      </c>
      <c r="P3847" s="22">
        <v>44488.5</v>
      </c>
      <c r="Q3847">
        <f t="shared" si="358"/>
        <v>11.5</v>
      </c>
      <c r="R3847" s="33">
        <f t="shared" si="359"/>
        <v>6084.9949999999999</v>
      </c>
    </row>
    <row r="3848" spans="1:18" x14ac:dyDescent="0.35">
      <c r="A3848" t="s">
        <v>401</v>
      </c>
      <c r="B3848" s="21" t="s">
        <v>313</v>
      </c>
      <c r="C3848" s="22">
        <v>44484</v>
      </c>
      <c r="D3848" t="s">
        <v>107</v>
      </c>
      <c r="E3848" t="s">
        <v>108</v>
      </c>
      <c r="F3848" s="21" t="s">
        <v>138</v>
      </c>
      <c r="G3848" s="32">
        <v>2619.4499999999998</v>
      </c>
      <c r="H3848" s="22">
        <v>44470</v>
      </c>
      <c r="I3848" s="23">
        <v>44484</v>
      </c>
      <c r="J3848">
        <f t="shared" si="360"/>
        <v>15</v>
      </c>
      <c r="K3848" s="2">
        <f t="shared" si="361"/>
        <v>44477</v>
      </c>
      <c r="L3848" s="9">
        <f t="shared" si="356"/>
        <v>15</v>
      </c>
      <c r="M3848" s="2">
        <f t="shared" si="357"/>
        <v>44477</v>
      </c>
      <c r="N3848" s="22">
        <v>44484</v>
      </c>
      <c r="O3848" s="22">
        <v>44489</v>
      </c>
      <c r="P3848" s="22">
        <v>44488.5</v>
      </c>
      <c r="Q3848">
        <f t="shared" si="358"/>
        <v>11.5</v>
      </c>
      <c r="R3848" s="33">
        <f t="shared" si="359"/>
        <v>30123.674999999999</v>
      </c>
    </row>
    <row r="3849" spans="1:18" x14ac:dyDescent="0.35">
      <c r="A3849" t="s">
        <v>401</v>
      </c>
      <c r="B3849" s="21" t="s">
        <v>313</v>
      </c>
      <c r="C3849" s="22">
        <v>44484</v>
      </c>
      <c r="D3849" t="s">
        <v>99</v>
      </c>
      <c r="E3849" t="s">
        <v>100</v>
      </c>
      <c r="F3849" s="21" t="s">
        <v>138</v>
      </c>
      <c r="G3849" s="32">
        <v>507.19</v>
      </c>
      <c r="H3849" s="22">
        <v>44470</v>
      </c>
      <c r="I3849" s="23">
        <v>44484</v>
      </c>
      <c r="J3849">
        <f t="shared" si="360"/>
        <v>15</v>
      </c>
      <c r="K3849" s="2">
        <f t="shared" si="361"/>
        <v>44477</v>
      </c>
      <c r="L3849" s="9">
        <f t="shared" si="356"/>
        <v>15</v>
      </c>
      <c r="M3849" s="2">
        <f t="shared" si="357"/>
        <v>44477</v>
      </c>
      <c r="N3849" s="22">
        <v>44484</v>
      </c>
      <c r="O3849" s="22">
        <v>44489</v>
      </c>
      <c r="P3849" s="22">
        <v>44488.5</v>
      </c>
      <c r="Q3849">
        <f t="shared" si="358"/>
        <v>11.5</v>
      </c>
      <c r="R3849" s="33">
        <f t="shared" si="359"/>
        <v>5832.6850000000004</v>
      </c>
    </row>
    <row r="3850" spans="1:18" x14ac:dyDescent="0.35">
      <c r="A3850" t="s">
        <v>401</v>
      </c>
      <c r="B3850" s="21" t="s">
        <v>313</v>
      </c>
      <c r="C3850" s="22">
        <v>44484</v>
      </c>
      <c r="D3850" t="s">
        <v>114</v>
      </c>
      <c r="E3850" t="s">
        <v>115</v>
      </c>
      <c r="F3850" s="21" t="s">
        <v>317</v>
      </c>
      <c r="G3850" s="32">
        <v>27.05</v>
      </c>
      <c r="H3850" s="22">
        <v>44470</v>
      </c>
      <c r="I3850" s="23">
        <v>44484</v>
      </c>
      <c r="J3850">
        <f t="shared" si="360"/>
        <v>15</v>
      </c>
      <c r="K3850" s="2">
        <f t="shared" si="361"/>
        <v>44477</v>
      </c>
      <c r="L3850" s="9">
        <f t="shared" si="356"/>
        <v>15</v>
      </c>
      <c r="M3850" s="2">
        <f t="shared" si="357"/>
        <v>44477</v>
      </c>
      <c r="N3850" s="22">
        <v>44484</v>
      </c>
      <c r="O3850" s="22">
        <v>44489</v>
      </c>
      <c r="P3850" s="22">
        <v>44488.5</v>
      </c>
      <c r="Q3850">
        <f t="shared" si="358"/>
        <v>11.5</v>
      </c>
      <c r="R3850" s="33">
        <f t="shared" si="359"/>
        <v>311.07499999999999</v>
      </c>
    </row>
    <row r="3851" spans="1:18" x14ac:dyDescent="0.35">
      <c r="A3851" t="s">
        <v>401</v>
      </c>
      <c r="B3851" s="21" t="s">
        <v>313</v>
      </c>
      <c r="C3851" s="22">
        <v>44484</v>
      </c>
      <c r="D3851" t="s">
        <v>114</v>
      </c>
      <c r="E3851" t="s">
        <v>115</v>
      </c>
      <c r="F3851" s="21" t="s">
        <v>141</v>
      </c>
      <c r="G3851" s="32">
        <v>230.61999999999998</v>
      </c>
      <c r="H3851" s="22">
        <v>44470</v>
      </c>
      <c r="I3851" s="23">
        <v>44484</v>
      </c>
      <c r="J3851">
        <f t="shared" si="360"/>
        <v>15</v>
      </c>
      <c r="K3851" s="2">
        <f t="shared" si="361"/>
        <v>44477</v>
      </c>
      <c r="L3851" s="9">
        <f t="shared" ref="L3851:L3914" si="362">I3851-H3851+1</f>
        <v>15</v>
      </c>
      <c r="M3851" s="2">
        <f t="shared" ref="M3851:M3914" si="363">(H3851+I3851)/2</f>
        <v>44477</v>
      </c>
      <c r="N3851" s="22">
        <v>44484</v>
      </c>
      <c r="O3851" s="22">
        <v>44489</v>
      </c>
      <c r="P3851" s="22">
        <v>44488.5</v>
      </c>
      <c r="Q3851">
        <f t="shared" ref="Q3851:Q3914" si="364">P3851-M3851</f>
        <v>11.5</v>
      </c>
      <c r="R3851" s="33">
        <f t="shared" ref="R3851:R3914" si="365">Q3851*G3851</f>
        <v>2652.1299999999997</v>
      </c>
    </row>
    <row r="3852" spans="1:18" x14ac:dyDescent="0.35">
      <c r="A3852" t="s">
        <v>401</v>
      </c>
      <c r="B3852" s="21" t="s">
        <v>313</v>
      </c>
      <c r="C3852" s="22">
        <v>44484</v>
      </c>
      <c r="D3852" t="s">
        <v>110</v>
      </c>
      <c r="E3852" t="s">
        <v>111</v>
      </c>
      <c r="F3852" s="21" t="s">
        <v>141</v>
      </c>
      <c r="G3852" s="32">
        <v>30.44</v>
      </c>
      <c r="H3852" s="22">
        <v>44470</v>
      </c>
      <c r="I3852" s="23">
        <v>44484</v>
      </c>
      <c r="J3852">
        <f t="shared" si="360"/>
        <v>15</v>
      </c>
      <c r="K3852" s="2">
        <f t="shared" si="361"/>
        <v>44477</v>
      </c>
      <c r="L3852" s="9">
        <f t="shared" si="362"/>
        <v>15</v>
      </c>
      <c r="M3852" s="2">
        <f t="shared" si="363"/>
        <v>44477</v>
      </c>
      <c r="N3852" s="22">
        <v>44484</v>
      </c>
      <c r="O3852" s="22">
        <v>44489</v>
      </c>
      <c r="P3852" s="22">
        <v>44487.5</v>
      </c>
      <c r="Q3852">
        <f t="shared" si="364"/>
        <v>10.5</v>
      </c>
      <c r="R3852" s="33">
        <f t="shared" si="365"/>
        <v>319.62</v>
      </c>
    </row>
    <row r="3853" spans="1:18" x14ac:dyDescent="0.35">
      <c r="A3853" t="s">
        <v>401</v>
      </c>
      <c r="B3853" s="21" t="s">
        <v>313</v>
      </c>
      <c r="C3853" s="22">
        <v>44484</v>
      </c>
      <c r="D3853" t="s">
        <v>107</v>
      </c>
      <c r="E3853" t="s">
        <v>108</v>
      </c>
      <c r="F3853" s="21" t="s">
        <v>142</v>
      </c>
      <c r="G3853" s="32">
        <v>30284.600000000002</v>
      </c>
      <c r="H3853" s="22">
        <v>44470</v>
      </c>
      <c r="I3853" s="23">
        <v>44484</v>
      </c>
      <c r="J3853">
        <f t="shared" si="360"/>
        <v>15</v>
      </c>
      <c r="K3853" s="2">
        <f t="shared" si="361"/>
        <v>44477</v>
      </c>
      <c r="L3853" s="9">
        <f t="shared" si="362"/>
        <v>15</v>
      </c>
      <c r="M3853" s="2">
        <f t="shared" si="363"/>
        <v>44477</v>
      </c>
      <c r="N3853" s="22">
        <v>44484</v>
      </c>
      <c r="O3853" s="22">
        <v>44494</v>
      </c>
      <c r="P3853" s="22">
        <v>44491.5</v>
      </c>
      <c r="Q3853">
        <f t="shared" si="364"/>
        <v>14.5</v>
      </c>
      <c r="R3853" s="33">
        <f t="shared" si="365"/>
        <v>439126.7</v>
      </c>
    </row>
    <row r="3854" spans="1:18" x14ac:dyDescent="0.35">
      <c r="A3854" t="s">
        <v>401</v>
      </c>
      <c r="B3854" s="21" t="s">
        <v>313</v>
      </c>
      <c r="C3854" s="22">
        <v>44484</v>
      </c>
      <c r="D3854" t="s">
        <v>99</v>
      </c>
      <c r="E3854" t="s">
        <v>100</v>
      </c>
      <c r="F3854" s="21" t="s">
        <v>142</v>
      </c>
      <c r="G3854" s="32">
        <v>20070.960000000003</v>
      </c>
      <c r="H3854" s="22">
        <v>44470</v>
      </c>
      <c r="I3854" s="23">
        <v>44484</v>
      </c>
      <c r="J3854">
        <f t="shared" si="360"/>
        <v>15</v>
      </c>
      <c r="K3854" s="2">
        <f t="shared" si="361"/>
        <v>44477</v>
      </c>
      <c r="L3854" s="9">
        <f t="shared" si="362"/>
        <v>15</v>
      </c>
      <c r="M3854" s="2">
        <f t="shared" si="363"/>
        <v>44477</v>
      </c>
      <c r="N3854" s="22">
        <v>44484</v>
      </c>
      <c r="O3854" s="22">
        <v>44494</v>
      </c>
      <c r="P3854" s="22">
        <v>44491.5</v>
      </c>
      <c r="Q3854">
        <f t="shared" si="364"/>
        <v>14.5</v>
      </c>
      <c r="R3854" s="33">
        <f t="shared" si="365"/>
        <v>291028.92000000004</v>
      </c>
    </row>
    <row r="3855" spans="1:18" x14ac:dyDescent="0.35">
      <c r="A3855" t="s">
        <v>401</v>
      </c>
      <c r="B3855" s="21" t="s">
        <v>313</v>
      </c>
      <c r="C3855" s="22">
        <v>44484</v>
      </c>
      <c r="D3855" t="s">
        <v>99</v>
      </c>
      <c r="E3855" t="s">
        <v>100</v>
      </c>
      <c r="F3855" s="21" t="s">
        <v>388</v>
      </c>
      <c r="G3855" s="32">
        <v>492</v>
      </c>
      <c r="H3855" s="22">
        <v>44470</v>
      </c>
      <c r="I3855" s="23">
        <v>44484</v>
      </c>
      <c r="J3855">
        <f t="shared" si="360"/>
        <v>15</v>
      </c>
      <c r="K3855" s="2">
        <f t="shared" si="361"/>
        <v>44477</v>
      </c>
      <c r="L3855" s="9">
        <f t="shared" si="362"/>
        <v>15</v>
      </c>
      <c r="M3855" s="2">
        <f t="shared" si="363"/>
        <v>44477</v>
      </c>
      <c r="N3855" s="22">
        <v>44484</v>
      </c>
      <c r="O3855" s="22">
        <v>44515</v>
      </c>
      <c r="P3855" s="22">
        <v>44512.5</v>
      </c>
      <c r="Q3855">
        <f t="shared" si="364"/>
        <v>35.5</v>
      </c>
      <c r="R3855" s="33">
        <f t="shared" si="365"/>
        <v>17466</v>
      </c>
    </row>
    <row r="3856" spans="1:18" x14ac:dyDescent="0.35">
      <c r="A3856" t="s">
        <v>401</v>
      </c>
      <c r="B3856" s="21" t="s">
        <v>313</v>
      </c>
      <c r="C3856" s="22">
        <v>44484</v>
      </c>
      <c r="D3856" t="s">
        <v>148</v>
      </c>
      <c r="E3856" t="s">
        <v>149</v>
      </c>
      <c r="F3856" s="21" t="s">
        <v>151</v>
      </c>
      <c r="G3856" s="32">
        <v>152.95000000000002</v>
      </c>
      <c r="H3856" s="22">
        <v>44470</v>
      </c>
      <c r="I3856" s="23">
        <v>44484</v>
      </c>
      <c r="J3856">
        <f t="shared" si="360"/>
        <v>15</v>
      </c>
      <c r="K3856" s="2">
        <f t="shared" si="361"/>
        <v>44477</v>
      </c>
      <c r="L3856" s="9">
        <f t="shared" si="362"/>
        <v>15</v>
      </c>
      <c r="M3856" s="2">
        <f t="shared" si="363"/>
        <v>44477</v>
      </c>
      <c r="N3856" s="22">
        <v>44484</v>
      </c>
      <c r="O3856" s="22">
        <v>44515</v>
      </c>
      <c r="P3856" s="22">
        <v>44512.5</v>
      </c>
      <c r="Q3856">
        <f t="shared" si="364"/>
        <v>35.5</v>
      </c>
      <c r="R3856" s="33">
        <f t="shared" si="365"/>
        <v>5429.7250000000004</v>
      </c>
    </row>
    <row r="3857" spans="1:18" x14ac:dyDescent="0.35">
      <c r="A3857" t="s">
        <v>401</v>
      </c>
      <c r="B3857" s="21" t="s">
        <v>313</v>
      </c>
      <c r="C3857" s="22">
        <v>44484</v>
      </c>
      <c r="D3857" t="s">
        <v>110</v>
      </c>
      <c r="E3857" t="s">
        <v>111</v>
      </c>
      <c r="F3857" s="21" t="s">
        <v>153</v>
      </c>
      <c r="G3857" s="32">
        <v>352.15999999999997</v>
      </c>
      <c r="H3857" s="22">
        <v>44470</v>
      </c>
      <c r="I3857" s="23">
        <v>44484</v>
      </c>
      <c r="J3857">
        <f t="shared" si="360"/>
        <v>15</v>
      </c>
      <c r="K3857" s="2">
        <f t="shared" si="361"/>
        <v>44477</v>
      </c>
      <c r="L3857" s="9">
        <f t="shared" si="362"/>
        <v>15</v>
      </c>
      <c r="M3857" s="2">
        <f t="shared" si="363"/>
        <v>44477</v>
      </c>
      <c r="N3857" s="22">
        <v>44484</v>
      </c>
      <c r="O3857" s="22">
        <v>44515</v>
      </c>
      <c r="P3857" s="22">
        <v>44512.5</v>
      </c>
      <c r="Q3857">
        <f t="shared" si="364"/>
        <v>35.5</v>
      </c>
      <c r="R3857" s="33">
        <f t="shared" si="365"/>
        <v>12501.679999999998</v>
      </c>
    </row>
    <row r="3858" spans="1:18" x14ac:dyDescent="0.35">
      <c r="A3858" t="s">
        <v>401</v>
      </c>
      <c r="B3858" s="21" t="s">
        <v>313</v>
      </c>
      <c r="C3858" s="22">
        <v>44484</v>
      </c>
      <c r="D3858" t="s">
        <v>148</v>
      </c>
      <c r="E3858" t="s">
        <v>149</v>
      </c>
      <c r="F3858" s="21" t="s">
        <v>298</v>
      </c>
      <c r="G3858" s="32">
        <v>30.99</v>
      </c>
      <c r="H3858" s="22">
        <v>44470</v>
      </c>
      <c r="I3858" s="23">
        <v>44484</v>
      </c>
      <c r="J3858">
        <f t="shared" si="360"/>
        <v>15</v>
      </c>
      <c r="K3858" s="2">
        <f t="shared" si="361"/>
        <v>44477</v>
      </c>
      <c r="L3858" s="9">
        <f t="shared" si="362"/>
        <v>15</v>
      </c>
      <c r="M3858" s="2">
        <f t="shared" si="363"/>
        <v>44477</v>
      </c>
      <c r="N3858" s="22">
        <v>44484</v>
      </c>
      <c r="O3858" s="22">
        <v>44515</v>
      </c>
      <c r="P3858" s="22">
        <v>44512.5</v>
      </c>
      <c r="Q3858">
        <f t="shared" si="364"/>
        <v>35.5</v>
      </c>
      <c r="R3858" s="33">
        <f t="shared" si="365"/>
        <v>1100.145</v>
      </c>
    </row>
    <row r="3859" spans="1:18" x14ac:dyDescent="0.35">
      <c r="A3859" t="s">
        <v>401</v>
      </c>
      <c r="B3859" s="21" t="s">
        <v>313</v>
      </c>
      <c r="C3859" s="22">
        <v>44484</v>
      </c>
      <c r="D3859" t="s">
        <v>99</v>
      </c>
      <c r="E3859" t="s">
        <v>100</v>
      </c>
      <c r="F3859" s="21" t="s">
        <v>295</v>
      </c>
      <c r="G3859" s="32">
        <v>483.90999999999997</v>
      </c>
      <c r="H3859" s="22">
        <v>44470</v>
      </c>
      <c r="I3859" s="23">
        <v>44484</v>
      </c>
      <c r="J3859">
        <f t="shared" si="360"/>
        <v>15</v>
      </c>
      <c r="K3859" s="2">
        <f t="shared" si="361"/>
        <v>44477</v>
      </c>
      <c r="L3859" s="9">
        <f t="shared" si="362"/>
        <v>15</v>
      </c>
      <c r="M3859" s="2">
        <f t="shared" si="363"/>
        <v>44477</v>
      </c>
      <c r="N3859" s="22">
        <v>44484</v>
      </c>
      <c r="O3859" s="22">
        <v>44515</v>
      </c>
      <c r="P3859" s="22">
        <v>44512.5</v>
      </c>
      <c r="Q3859">
        <f t="shared" si="364"/>
        <v>35.5</v>
      </c>
      <c r="R3859" s="33">
        <f t="shared" si="365"/>
        <v>17178.805</v>
      </c>
    </row>
    <row r="3860" spans="1:18" x14ac:dyDescent="0.35">
      <c r="A3860" t="s">
        <v>401</v>
      </c>
      <c r="B3860" s="21" t="s">
        <v>313</v>
      </c>
      <c r="C3860" s="22">
        <v>44484</v>
      </c>
      <c r="D3860" t="s">
        <v>148</v>
      </c>
      <c r="E3860" t="s">
        <v>149</v>
      </c>
      <c r="F3860" s="21" t="s">
        <v>155</v>
      </c>
      <c r="G3860" s="32">
        <v>17.48</v>
      </c>
      <c r="H3860" s="22">
        <v>44470</v>
      </c>
      <c r="I3860" s="23">
        <v>44484</v>
      </c>
      <c r="J3860">
        <f t="shared" si="360"/>
        <v>15</v>
      </c>
      <c r="K3860" s="2">
        <f t="shared" si="361"/>
        <v>44477</v>
      </c>
      <c r="L3860" s="9">
        <f t="shared" si="362"/>
        <v>15</v>
      </c>
      <c r="M3860" s="2">
        <f t="shared" si="363"/>
        <v>44477</v>
      </c>
      <c r="N3860" s="22">
        <v>44484</v>
      </c>
      <c r="O3860" s="22">
        <v>44515</v>
      </c>
      <c r="P3860" s="22">
        <v>44512.5</v>
      </c>
      <c r="Q3860">
        <f t="shared" si="364"/>
        <v>35.5</v>
      </c>
      <c r="R3860" s="33">
        <f t="shared" si="365"/>
        <v>620.54</v>
      </c>
    </row>
    <row r="3861" spans="1:18" x14ac:dyDescent="0.35">
      <c r="A3861" t="s">
        <v>401</v>
      </c>
      <c r="B3861" s="21" t="s">
        <v>313</v>
      </c>
      <c r="C3861" s="22">
        <v>44484</v>
      </c>
      <c r="D3861" t="s">
        <v>99</v>
      </c>
      <c r="E3861" t="s">
        <v>100</v>
      </c>
      <c r="F3861" s="21" t="s">
        <v>314</v>
      </c>
      <c r="G3861" s="32">
        <v>494.25</v>
      </c>
      <c r="H3861" s="22">
        <v>44470</v>
      </c>
      <c r="I3861" s="23">
        <v>44484</v>
      </c>
      <c r="J3861">
        <f t="shared" si="360"/>
        <v>15</v>
      </c>
      <c r="K3861" s="2">
        <f t="shared" si="361"/>
        <v>44477</v>
      </c>
      <c r="L3861" s="9">
        <f t="shared" si="362"/>
        <v>15</v>
      </c>
      <c r="M3861" s="2">
        <f t="shared" si="363"/>
        <v>44477</v>
      </c>
      <c r="N3861" s="22">
        <v>44484</v>
      </c>
      <c r="O3861" s="22">
        <v>44515</v>
      </c>
      <c r="P3861" s="22">
        <v>44512.5</v>
      </c>
      <c r="Q3861">
        <f t="shared" si="364"/>
        <v>35.5</v>
      </c>
      <c r="R3861" s="33">
        <f t="shared" si="365"/>
        <v>17545.875</v>
      </c>
    </row>
    <row r="3862" spans="1:18" x14ac:dyDescent="0.35">
      <c r="A3862" t="s">
        <v>401</v>
      </c>
      <c r="B3862" s="21" t="s">
        <v>313</v>
      </c>
      <c r="C3862" s="22">
        <v>44484</v>
      </c>
      <c r="D3862" t="s">
        <v>148</v>
      </c>
      <c r="E3862" t="s">
        <v>149</v>
      </c>
      <c r="F3862" s="21" t="s">
        <v>320</v>
      </c>
      <c r="G3862" s="32">
        <v>30.89</v>
      </c>
      <c r="H3862" s="22">
        <v>44470</v>
      </c>
      <c r="I3862" s="23">
        <v>44484</v>
      </c>
      <c r="J3862">
        <f t="shared" si="360"/>
        <v>15</v>
      </c>
      <c r="K3862" s="2">
        <f t="shared" si="361"/>
        <v>44477</v>
      </c>
      <c r="L3862" s="9">
        <f t="shared" si="362"/>
        <v>15</v>
      </c>
      <c r="M3862" s="2">
        <f t="shared" si="363"/>
        <v>44477</v>
      </c>
      <c r="N3862" s="22">
        <v>44484</v>
      </c>
      <c r="O3862" s="22">
        <v>44515</v>
      </c>
      <c r="P3862" s="22">
        <v>44512.5</v>
      </c>
      <c r="Q3862">
        <f t="shared" si="364"/>
        <v>35.5</v>
      </c>
      <c r="R3862" s="33">
        <f t="shared" si="365"/>
        <v>1096.595</v>
      </c>
    </row>
    <row r="3863" spans="1:18" x14ac:dyDescent="0.35">
      <c r="A3863" t="s">
        <v>401</v>
      </c>
      <c r="B3863" s="21" t="s">
        <v>313</v>
      </c>
      <c r="C3863" s="22">
        <v>44484</v>
      </c>
      <c r="D3863" t="s">
        <v>148</v>
      </c>
      <c r="E3863" t="s">
        <v>149</v>
      </c>
      <c r="F3863" s="21" t="s">
        <v>156</v>
      </c>
      <c r="G3863" s="32">
        <v>116.46000000000001</v>
      </c>
      <c r="H3863" s="22">
        <v>44470</v>
      </c>
      <c r="I3863" s="23">
        <v>44484</v>
      </c>
      <c r="J3863">
        <f t="shared" si="360"/>
        <v>15</v>
      </c>
      <c r="K3863" s="2">
        <f t="shared" si="361"/>
        <v>44477</v>
      </c>
      <c r="L3863" s="9">
        <f t="shared" si="362"/>
        <v>15</v>
      </c>
      <c r="M3863" s="2">
        <f t="shared" si="363"/>
        <v>44477</v>
      </c>
      <c r="N3863" s="22">
        <v>44484</v>
      </c>
      <c r="O3863" s="22">
        <v>44515</v>
      </c>
      <c r="P3863" s="22">
        <v>44512.5</v>
      </c>
      <c r="Q3863">
        <f t="shared" si="364"/>
        <v>35.5</v>
      </c>
      <c r="R3863" s="33">
        <f t="shared" si="365"/>
        <v>4134.33</v>
      </c>
    </row>
    <row r="3864" spans="1:18" x14ac:dyDescent="0.35">
      <c r="A3864" t="s">
        <v>401</v>
      </c>
      <c r="B3864" s="21" t="s">
        <v>313</v>
      </c>
      <c r="C3864" s="22">
        <v>44484</v>
      </c>
      <c r="D3864" t="s">
        <v>148</v>
      </c>
      <c r="E3864" t="s">
        <v>149</v>
      </c>
      <c r="F3864" s="21" t="s">
        <v>157</v>
      </c>
      <c r="G3864" s="32">
        <v>372.18</v>
      </c>
      <c r="H3864" s="22">
        <v>44470</v>
      </c>
      <c r="I3864" s="23">
        <v>44484</v>
      </c>
      <c r="J3864">
        <f t="shared" si="360"/>
        <v>15</v>
      </c>
      <c r="K3864" s="2">
        <f t="shared" si="361"/>
        <v>44477</v>
      </c>
      <c r="L3864" s="9">
        <f t="shared" si="362"/>
        <v>15</v>
      </c>
      <c r="M3864" s="2">
        <f t="shared" si="363"/>
        <v>44477</v>
      </c>
      <c r="N3864" s="22">
        <v>44484</v>
      </c>
      <c r="O3864" s="22">
        <v>44515</v>
      </c>
      <c r="P3864" s="22">
        <v>44512.5</v>
      </c>
      <c r="Q3864">
        <f t="shared" si="364"/>
        <v>35.5</v>
      </c>
      <c r="R3864" s="33">
        <f t="shared" si="365"/>
        <v>13212.39</v>
      </c>
    </row>
    <row r="3865" spans="1:18" x14ac:dyDescent="0.35">
      <c r="A3865" t="s">
        <v>401</v>
      </c>
      <c r="B3865" s="21" t="s">
        <v>313</v>
      </c>
      <c r="C3865" s="22">
        <v>44484</v>
      </c>
      <c r="D3865" t="s">
        <v>148</v>
      </c>
      <c r="E3865" t="s">
        <v>149</v>
      </c>
      <c r="F3865" s="21" t="s">
        <v>158</v>
      </c>
      <c r="G3865" s="32">
        <v>387.62</v>
      </c>
      <c r="H3865" s="22">
        <v>44470</v>
      </c>
      <c r="I3865" s="23">
        <v>44484</v>
      </c>
      <c r="J3865">
        <f t="shared" si="360"/>
        <v>15</v>
      </c>
      <c r="K3865" s="2">
        <f t="shared" si="361"/>
        <v>44477</v>
      </c>
      <c r="L3865" s="9">
        <f t="shared" si="362"/>
        <v>15</v>
      </c>
      <c r="M3865" s="2">
        <f t="shared" si="363"/>
        <v>44477</v>
      </c>
      <c r="N3865" s="22">
        <v>44484</v>
      </c>
      <c r="O3865" s="22">
        <v>44515</v>
      </c>
      <c r="P3865" s="22">
        <v>44512.5</v>
      </c>
      <c r="Q3865">
        <f t="shared" si="364"/>
        <v>35.5</v>
      </c>
      <c r="R3865" s="33">
        <f t="shared" si="365"/>
        <v>13760.51</v>
      </c>
    </row>
    <row r="3866" spans="1:18" x14ac:dyDescent="0.35">
      <c r="A3866" t="s">
        <v>401</v>
      </c>
      <c r="B3866" s="21" t="s">
        <v>313</v>
      </c>
      <c r="C3866" s="22">
        <v>44484</v>
      </c>
      <c r="D3866" t="s">
        <v>148</v>
      </c>
      <c r="E3866" t="s">
        <v>149</v>
      </c>
      <c r="F3866" s="21" t="s">
        <v>159</v>
      </c>
      <c r="G3866" s="32">
        <v>49.24</v>
      </c>
      <c r="H3866" s="22">
        <v>44470</v>
      </c>
      <c r="I3866" s="23">
        <v>44484</v>
      </c>
      <c r="J3866">
        <f t="shared" si="360"/>
        <v>15</v>
      </c>
      <c r="K3866" s="2">
        <f t="shared" si="361"/>
        <v>44477</v>
      </c>
      <c r="L3866" s="9">
        <f t="shared" si="362"/>
        <v>15</v>
      </c>
      <c r="M3866" s="2">
        <f t="shared" si="363"/>
        <v>44477</v>
      </c>
      <c r="N3866" s="22">
        <v>44484</v>
      </c>
      <c r="O3866" s="22">
        <v>44515</v>
      </c>
      <c r="P3866" s="22">
        <v>44512.5</v>
      </c>
      <c r="Q3866">
        <f t="shared" si="364"/>
        <v>35.5</v>
      </c>
      <c r="R3866" s="33">
        <f t="shared" si="365"/>
        <v>1748.02</v>
      </c>
    </row>
    <row r="3867" spans="1:18" x14ac:dyDescent="0.35">
      <c r="A3867" t="s">
        <v>401</v>
      </c>
      <c r="B3867" s="21" t="s">
        <v>313</v>
      </c>
      <c r="C3867" s="22">
        <v>44484</v>
      </c>
      <c r="D3867" t="s">
        <v>148</v>
      </c>
      <c r="E3867" t="s">
        <v>149</v>
      </c>
      <c r="F3867" s="21" t="s">
        <v>321</v>
      </c>
      <c r="G3867" s="32">
        <v>217.62</v>
      </c>
      <c r="H3867" s="22">
        <v>44470</v>
      </c>
      <c r="I3867" s="23">
        <v>44484</v>
      </c>
      <c r="J3867">
        <f t="shared" si="360"/>
        <v>15</v>
      </c>
      <c r="K3867" s="2">
        <f t="shared" si="361"/>
        <v>44477</v>
      </c>
      <c r="L3867" s="9">
        <f t="shared" si="362"/>
        <v>15</v>
      </c>
      <c r="M3867" s="2">
        <f t="shared" si="363"/>
        <v>44477</v>
      </c>
      <c r="N3867" s="22">
        <v>44484</v>
      </c>
      <c r="O3867" s="22">
        <v>44515</v>
      </c>
      <c r="P3867" s="22">
        <v>44512.5</v>
      </c>
      <c r="Q3867">
        <f t="shared" si="364"/>
        <v>35.5</v>
      </c>
      <c r="R3867" s="33">
        <f t="shared" si="365"/>
        <v>7725.51</v>
      </c>
    </row>
    <row r="3868" spans="1:18" x14ac:dyDescent="0.35">
      <c r="A3868" t="s">
        <v>401</v>
      </c>
      <c r="B3868" s="21" t="s">
        <v>313</v>
      </c>
      <c r="C3868" s="22">
        <v>44484</v>
      </c>
      <c r="D3868" t="s">
        <v>148</v>
      </c>
      <c r="E3868" t="s">
        <v>149</v>
      </c>
      <c r="F3868" s="21" t="s">
        <v>394</v>
      </c>
      <c r="G3868" s="32">
        <v>40.31</v>
      </c>
      <c r="H3868" s="22">
        <v>44470</v>
      </c>
      <c r="I3868" s="23">
        <v>44484</v>
      </c>
      <c r="J3868">
        <f t="shared" si="360"/>
        <v>15</v>
      </c>
      <c r="K3868" s="2">
        <f t="shared" si="361"/>
        <v>44477</v>
      </c>
      <c r="L3868" s="9">
        <f t="shared" si="362"/>
        <v>15</v>
      </c>
      <c r="M3868" s="2">
        <f t="shared" si="363"/>
        <v>44477</v>
      </c>
      <c r="N3868" s="22">
        <v>44484</v>
      </c>
      <c r="O3868" s="22">
        <v>44515</v>
      </c>
      <c r="P3868" s="22">
        <v>44512.5</v>
      </c>
      <c r="Q3868">
        <f t="shared" si="364"/>
        <v>35.5</v>
      </c>
      <c r="R3868" s="33">
        <f t="shared" si="365"/>
        <v>1431.0050000000001</v>
      </c>
    </row>
    <row r="3869" spans="1:18" x14ac:dyDescent="0.35">
      <c r="A3869" t="s">
        <v>401</v>
      </c>
      <c r="B3869" s="21" t="s">
        <v>313</v>
      </c>
      <c r="C3869" s="22">
        <v>44484</v>
      </c>
      <c r="D3869" t="s">
        <v>107</v>
      </c>
      <c r="E3869" t="s">
        <v>108</v>
      </c>
      <c r="F3869" s="21" t="s">
        <v>261</v>
      </c>
      <c r="G3869" s="32">
        <v>128.38</v>
      </c>
      <c r="H3869" s="22">
        <v>44470</v>
      </c>
      <c r="I3869" s="23">
        <v>44484</v>
      </c>
      <c r="J3869">
        <f t="shared" si="360"/>
        <v>15</v>
      </c>
      <c r="K3869" s="2">
        <f t="shared" si="361"/>
        <v>44477</v>
      </c>
      <c r="L3869" s="9">
        <f t="shared" si="362"/>
        <v>15</v>
      </c>
      <c r="M3869" s="2">
        <f t="shared" si="363"/>
        <v>44477</v>
      </c>
      <c r="N3869" s="22">
        <v>44484</v>
      </c>
      <c r="O3869" s="22">
        <v>44519</v>
      </c>
      <c r="P3869" s="22">
        <v>44518.5</v>
      </c>
      <c r="Q3869">
        <f t="shared" si="364"/>
        <v>41.5</v>
      </c>
      <c r="R3869" s="33">
        <f t="shared" si="365"/>
        <v>5327.7699999999995</v>
      </c>
    </row>
    <row r="3870" spans="1:18" x14ac:dyDescent="0.35">
      <c r="A3870" t="s">
        <v>401</v>
      </c>
      <c r="B3870" s="21" t="s">
        <v>313</v>
      </c>
      <c r="C3870" s="22">
        <v>44484</v>
      </c>
      <c r="D3870" t="s">
        <v>99</v>
      </c>
      <c r="E3870" t="s">
        <v>100</v>
      </c>
      <c r="F3870" s="21" t="s">
        <v>261</v>
      </c>
      <c r="G3870" s="32">
        <v>233.76</v>
      </c>
      <c r="H3870" s="22">
        <v>44470</v>
      </c>
      <c r="I3870" s="23">
        <v>44484</v>
      </c>
      <c r="J3870">
        <f t="shared" si="360"/>
        <v>15</v>
      </c>
      <c r="K3870" s="2">
        <f t="shared" si="361"/>
        <v>44477</v>
      </c>
      <c r="L3870" s="9">
        <f t="shared" si="362"/>
        <v>15</v>
      </c>
      <c r="M3870" s="2">
        <f t="shared" si="363"/>
        <v>44477</v>
      </c>
      <c r="N3870" s="22">
        <v>44484</v>
      </c>
      <c r="O3870" s="22">
        <v>44519</v>
      </c>
      <c r="P3870" s="22">
        <v>44518.5</v>
      </c>
      <c r="Q3870">
        <f t="shared" si="364"/>
        <v>41.5</v>
      </c>
      <c r="R3870" s="33">
        <f t="shared" si="365"/>
        <v>9701.0399999999991</v>
      </c>
    </row>
    <row r="3871" spans="1:18" x14ac:dyDescent="0.35">
      <c r="A3871" t="s">
        <v>401</v>
      </c>
      <c r="B3871" s="21" t="s">
        <v>313</v>
      </c>
      <c r="C3871" s="22">
        <v>44484</v>
      </c>
      <c r="D3871" t="s">
        <v>99</v>
      </c>
      <c r="E3871" t="s">
        <v>100</v>
      </c>
      <c r="F3871" s="21" t="s">
        <v>216</v>
      </c>
      <c r="G3871" s="32">
        <v>10.66</v>
      </c>
      <c r="H3871" s="22">
        <v>44470</v>
      </c>
      <c r="I3871" s="23">
        <v>44484</v>
      </c>
      <c r="J3871">
        <f t="shared" si="360"/>
        <v>15</v>
      </c>
      <c r="K3871" s="2">
        <f t="shared" si="361"/>
        <v>44477</v>
      </c>
      <c r="L3871" s="9">
        <f t="shared" si="362"/>
        <v>15</v>
      </c>
      <c r="M3871" s="2">
        <f t="shared" si="363"/>
        <v>44477</v>
      </c>
      <c r="N3871" s="22">
        <v>44484</v>
      </c>
      <c r="O3871" s="22">
        <v>44522</v>
      </c>
      <c r="P3871" s="22">
        <v>44521.5</v>
      </c>
      <c r="Q3871">
        <f t="shared" si="364"/>
        <v>44.5</v>
      </c>
      <c r="R3871" s="33">
        <f t="shared" si="365"/>
        <v>474.37</v>
      </c>
    </row>
    <row r="3872" spans="1:18" x14ac:dyDescent="0.35">
      <c r="A3872" t="s">
        <v>401</v>
      </c>
      <c r="B3872" s="21" t="s">
        <v>313</v>
      </c>
      <c r="C3872" s="22">
        <v>44484</v>
      </c>
      <c r="D3872" t="s">
        <v>161</v>
      </c>
      <c r="E3872" t="s">
        <v>162</v>
      </c>
      <c r="F3872" s="21" t="s">
        <v>173</v>
      </c>
      <c r="G3872" s="32">
        <v>1.85</v>
      </c>
      <c r="H3872" s="22">
        <v>44470</v>
      </c>
      <c r="I3872" s="23">
        <v>44484</v>
      </c>
      <c r="J3872">
        <f t="shared" si="360"/>
        <v>15</v>
      </c>
      <c r="K3872" s="2">
        <f t="shared" si="361"/>
        <v>44477</v>
      </c>
      <c r="L3872" s="9">
        <f t="shared" si="362"/>
        <v>15</v>
      </c>
      <c r="M3872" s="2">
        <f t="shared" si="363"/>
        <v>44477</v>
      </c>
      <c r="N3872" s="22">
        <v>44484</v>
      </c>
      <c r="O3872" s="22">
        <v>44522</v>
      </c>
      <c r="P3872" s="22">
        <v>44521.5</v>
      </c>
      <c r="Q3872">
        <f t="shared" si="364"/>
        <v>44.5</v>
      </c>
      <c r="R3872" s="33">
        <f t="shared" si="365"/>
        <v>82.325000000000003</v>
      </c>
    </row>
    <row r="3873" spans="1:18" x14ac:dyDescent="0.35">
      <c r="A3873" t="s">
        <v>401</v>
      </c>
      <c r="B3873" s="21" t="s">
        <v>313</v>
      </c>
      <c r="C3873" s="22">
        <v>44484</v>
      </c>
      <c r="D3873" t="s">
        <v>99</v>
      </c>
      <c r="E3873" t="s">
        <v>100</v>
      </c>
      <c r="F3873" s="21" t="s">
        <v>164</v>
      </c>
      <c r="G3873" s="32">
        <v>6.63</v>
      </c>
      <c r="H3873" s="22">
        <v>44470</v>
      </c>
      <c r="I3873" s="23">
        <v>44484</v>
      </c>
      <c r="J3873">
        <f t="shared" si="360"/>
        <v>15</v>
      </c>
      <c r="K3873" s="2">
        <f t="shared" si="361"/>
        <v>44477</v>
      </c>
      <c r="L3873" s="9">
        <f t="shared" si="362"/>
        <v>15</v>
      </c>
      <c r="M3873" s="2">
        <f t="shared" si="363"/>
        <v>44477</v>
      </c>
      <c r="N3873" s="22">
        <v>44484</v>
      </c>
      <c r="O3873" s="22">
        <v>44522</v>
      </c>
      <c r="P3873" s="22">
        <v>44521.5</v>
      </c>
      <c r="Q3873">
        <f t="shared" si="364"/>
        <v>44.5</v>
      </c>
      <c r="R3873" s="33">
        <f t="shared" si="365"/>
        <v>295.03499999999997</v>
      </c>
    </row>
    <row r="3874" spans="1:18" x14ac:dyDescent="0.35">
      <c r="A3874" t="s">
        <v>401</v>
      </c>
      <c r="B3874" s="21" t="s">
        <v>313</v>
      </c>
      <c r="C3874" s="22">
        <v>44484</v>
      </c>
      <c r="D3874" t="s">
        <v>99</v>
      </c>
      <c r="E3874" t="s">
        <v>100</v>
      </c>
      <c r="F3874" s="21" t="s">
        <v>164</v>
      </c>
      <c r="G3874" s="32">
        <v>78.22</v>
      </c>
      <c r="H3874" s="22">
        <v>44470</v>
      </c>
      <c r="I3874" s="23">
        <v>44484</v>
      </c>
      <c r="J3874">
        <f t="shared" si="360"/>
        <v>15</v>
      </c>
      <c r="K3874" s="2">
        <f t="shared" si="361"/>
        <v>44477</v>
      </c>
      <c r="L3874" s="9">
        <f t="shared" si="362"/>
        <v>15</v>
      </c>
      <c r="M3874" s="2">
        <f t="shared" si="363"/>
        <v>44477</v>
      </c>
      <c r="N3874" s="22">
        <v>44484</v>
      </c>
      <c r="O3874" s="22">
        <v>44522</v>
      </c>
      <c r="P3874" s="22">
        <v>44521.5</v>
      </c>
      <c r="Q3874">
        <f t="shared" si="364"/>
        <v>44.5</v>
      </c>
      <c r="R3874" s="33">
        <f t="shared" si="365"/>
        <v>3480.79</v>
      </c>
    </row>
    <row r="3875" spans="1:18" x14ac:dyDescent="0.35">
      <c r="A3875" t="s">
        <v>401</v>
      </c>
      <c r="B3875" s="21" t="s">
        <v>313</v>
      </c>
      <c r="C3875" s="22">
        <v>44484</v>
      </c>
      <c r="D3875" t="s">
        <v>161</v>
      </c>
      <c r="E3875" t="s">
        <v>162</v>
      </c>
      <c r="F3875" s="21" t="s">
        <v>183</v>
      </c>
      <c r="G3875" s="32">
        <v>48.92</v>
      </c>
      <c r="H3875" s="22">
        <v>44470</v>
      </c>
      <c r="I3875" s="23">
        <v>44484</v>
      </c>
      <c r="J3875">
        <f t="shared" si="360"/>
        <v>15</v>
      </c>
      <c r="K3875" s="2">
        <f t="shared" si="361"/>
        <v>44477</v>
      </c>
      <c r="L3875" s="9">
        <f t="shared" si="362"/>
        <v>15</v>
      </c>
      <c r="M3875" s="2">
        <f t="shared" si="363"/>
        <v>44477</v>
      </c>
      <c r="N3875" s="22">
        <v>44484</v>
      </c>
      <c r="O3875" s="22">
        <v>44522</v>
      </c>
      <c r="P3875" s="22">
        <v>44521.5</v>
      </c>
      <c r="Q3875">
        <f t="shared" si="364"/>
        <v>44.5</v>
      </c>
      <c r="R3875" s="33">
        <f t="shared" si="365"/>
        <v>2176.94</v>
      </c>
    </row>
    <row r="3876" spans="1:18" x14ac:dyDescent="0.35">
      <c r="A3876" t="s">
        <v>401</v>
      </c>
      <c r="B3876" s="21" t="s">
        <v>313</v>
      </c>
      <c r="C3876" s="22">
        <v>44484</v>
      </c>
      <c r="D3876" t="s">
        <v>161</v>
      </c>
      <c r="E3876" t="s">
        <v>162</v>
      </c>
      <c r="F3876" s="21" t="s">
        <v>165</v>
      </c>
      <c r="G3876" s="32">
        <v>427.85</v>
      </c>
      <c r="H3876" s="22">
        <v>44470</v>
      </c>
      <c r="I3876" s="23">
        <v>44484</v>
      </c>
      <c r="J3876">
        <f t="shared" si="360"/>
        <v>15</v>
      </c>
      <c r="K3876" s="2">
        <f t="shared" si="361"/>
        <v>44477</v>
      </c>
      <c r="L3876" s="9">
        <f t="shared" si="362"/>
        <v>15</v>
      </c>
      <c r="M3876" s="2">
        <f t="shared" si="363"/>
        <v>44477</v>
      </c>
      <c r="N3876" s="22">
        <v>44484</v>
      </c>
      <c r="O3876" s="22">
        <v>44522</v>
      </c>
      <c r="P3876" s="22">
        <v>44521.5</v>
      </c>
      <c r="Q3876">
        <f t="shared" si="364"/>
        <v>44.5</v>
      </c>
      <c r="R3876" s="33">
        <f t="shared" si="365"/>
        <v>19039.325000000001</v>
      </c>
    </row>
    <row r="3877" spans="1:18" x14ac:dyDescent="0.35">
      <c r="A3877" t="s">
        <v>401</v>
      </c>
      <c r="B3877" s="21" t="s">
        <v>313</v>
      </c>
      <c r="C3877" s="22">
        <v>44484</v>
      </c>
      <c r="D3877" t="s">
        <v>161</v>
      </c>
      <c r="E3877" t="s">
        <v>162</v>
      </c>
      <c r="F3877" s="21" t="s">
        <v>163</v>
      </c>
      <c r="G3877" s="32">
        <v>570.37</v>
      </c>
      <c r="H3877" s="22">
        <v>44470</v>
      </c>
      <c r="I3877" s="23">
        <v>44484</v>
      </c>
      <c r="J3877">
        <f t="shared" si="360"/>
        <v>15</v>
      </c>
      <c r="K3877" s="2">
        <f t="shared" si="361"/>
        <v>44477</v>
      </c>
      <c r="L3877" s="9">
        <f t="shared" si="362"/>
        <v>15</v>
      </c>
      <c r="M3877" s="2">
        <f t="shared" si="363"/>
        <v>44477</v>
      </c>
      <c r="N3877" s="22">
        <v>44484</v>
      </c>
      <c r="O3877" s="22">
        <v>44522</v>
      </c>
      <c r="P3877" s="22">
        <v>44521.5</v>
      </c>
      <c r="Q3877">
        <f t="shared" si="364"/>
        <v>44.5</v>
      </c>
      <c r="R3877" s="33">
        <f t="shared" si="365"/>
        <v>25381.465</v>
      </c>
    </row>
    <row r="3878" spans="1:18" x14ac:dyDescent="0.35">
      <c r="A3878" t="s">
        <v>401</v>
      </c>
      <c r="B3878" s="21" t="s">
        <v>313</v>
      </c>
      <c r="C3878" s="22">
        <v>44484</v>
      </c>
      <c r="D3878" t="s">
        <v>161</v>
      </c>
      <c r="E3878" t="s">
        <v>162</v>
      </c>
      <c r="F3878" s="21" t="s">
        <v>323</v>
      </c>
      <c r="G3878" s="32">
        <v>248.73000000000002</v>
      </c>
      <c r="H3878" s="22">
        <v>44470</v>
      </c>
      <c r="I3878" s="23">
        <v>44484</v>
      </c>
      <c r="J3878">
        <f t="shared" si="360"/>
        <v>15</v>
      </c>
      <c r="K3878" s="2">
        <f t="shared" si="361"/>
        <v>44477</v>
      </c>
      <c r="L3878" s="9">
        <f t="shared" si="362"/>
        <v>15</v>
      </c>
      <c r="M3878" s="2">
        <f t="shared" si="363"/>
        <v>44477</v>
      </c>
      <c r="N3878" s="22">
        <v>44484</v>
      </c>
      <c r="O3878" s="22">
        <v>44522</v>
      </c>
      <c r="P3878" s="22">
        <v>44521.5</v>
      </c>
      <c r="Q3878">
        <f t="shared" si="364"/>
        <v>44.5</v>
      </c>
      <c r="R3878" s="33">
        <f t="shared" si="365"/>
        <v>11068.485000000001</v>
      </c>
    </row>
    <row r="3879" spans="1:18" x14ac:dyDescent="0.35">
      <c r="A3879" t="s">
        <v>401</v>
      </c>
      <c r="B3879" s="21" t="s">
        <v>313</v>
      </c>
      <c r="C3879" s="22">
        <v>44484</v>
      </c>
      <c r="D3879" t="s">
        <v>161</v>
      </c>
      <c r="E3879" t="s">
        <v>162</v>
      </c>
      <c r="F3879" s="21" t="s">
        <v>166</v>
      </c>
      <c r="G3879" s="32">
        <v>467.69</v>
      </c>
      <c r="H3879" s="22">
        <v>44470</v>
      </c>
      <c r="I3879" s="23">
        <v>44484</v>
      </c>
      <c r="J3879">
        <f t="shared" si="360"/>
        <v>15</v>
      </c>
      <c r="K3879" s="2">
        <f t="shared" si="361"/>
        <v>44477</v>
      </c>
      <c r="L3879" s="9">
        <f t="shared" si="362"/>
        <v>15</v>
      </c>
      <c r="M3879" s="2">
        <f t="shared" si="363"/>
        <v>44477</v>
      </c>
      <c r="N3879" s="22">
        <v>44484</v>
      </c>
      <c r="O3879" s="22">
        <v>44522</v>
      </c>
      <c r="P3879" s="22">
        <v>44521.5</v>
      </c>
      <c r="Q3879">
        <f t="shared" si="364"/>
        <v>44.5</v>
      </c>
      <c r="R3879" s="33">
        <f t="shared" si="365"/>
        <v>20812.204999999998</v>
      </c>
    </row>
    <row r="3880" spans="1:18" x14ac:dyDescent="0.35">
      <c r="A3880" t="s">
        <v>401</v>
      </c>
      <c r="B3880" s="21" t="s">
        <v>313</v>
      </c>
      <c r="C3880" s="22">
        <v>44484</v>
      </c>
      <c r="D3880" t="s">
        <v>171</v>
      </c>
      <c r="E3880" t="s">
        <v>172</v>
      </c>
      <c r="F3880" s="21" t="s">
        <v>166</v>
      </c>
      <c r="G3880" s="32">
        <v>75.16</v>
      </c>
      <c r="H3880" s="22">
        <v>44470</v>
      </c>
      <c r="I3880" s="23">
        <v>44484</v>
      </c>
      <c r="J3880">
        <f t="shared" si="360"/>
        <v>15</v>
      </c>
      <c r="K3880" s="2">
        <f t="shared" si="361"/>
        <v>44477</v>
      </c>
      <c r="L3880" s="9">
        <f t="shared" si="362"/>
        <v>15</v>
      </c>
      <c r="M3880" s="2">
        <f t="shared" si="363"/>
        <v>44477</v>
      </c>
      <c r="N3880" s="22">
        <v>44484</v>
      </c>
      <c r="O3880" s="22">
        <v>44522</v>
      </c>
      <c r="P3880" s="22">
        <v>44521.5</v>
      </c>
      <c r="Q3880">
        <f t="shared" si="364"/>
        <v>44.5</v>
      </c>
      <c r="R3880" s="33">
        <f t="shared" si="365"/>
        <v>3344.62</v>
      </c>
    </row>
    <row r="3881" spans="1:18" x14ac:dyDescent="0.35">
      <c r="A3881" t="s">
        <v>401</v>
      </c>
      <c r="B3881" s="21" t="s">
        <v>313</v>
      </c>
      <c r="C3881" s="22">
        <v>44484</v>
      </c>
      <c r="D3881" t="s">
        <v>161</v>
      </c>
      <c r="E3881" t="s">
        <v>162</v>
      </c>
      <c r="F3881" s="21" t="s">
        <v>167</v>
      </c>
      <c r="G3881" s="32">
        <v>1080.0999999999999</v>
      </c>
      <c r="H3881" s="22">
        <v>44470</v>
      </c>
      <c r="I3881" s="23">
        <v>44484</v>
      </c>
      <c r="J3881">
        <f t="shared" si="360"/>
        <v>15</v>
      </c>
      <c r="K3881" s="2">
        <f t="shared" si="361"/>
        <v>44477</v>
      </c>
      <c r="L3881" s="9">
        <f t="shared" si="362"/>
        <v>15</v>
      </c>
      <c r="M3881" s="2">
        <f t="shared" si="363"/>
        <v>44477</v>
      </c>
      <c r="N3881" s="22">
        <v>44484</v>
      </c>
      <c r="O3881" s="22">
        <v>44522</v>
      </c>
      <c r="P3881" s="22">
        <v>44521.5</v>
      </c>
      <c r="Q3881">
        <f t="shared" si="364"/>
        <v>44.5</v>
      </c>
      <c r="R3881" s="33">
        <f t="shared" si="365"/>
        <v>48064.45</v>
      </c>
    </row>
    <row r="3882" spans="1:18" x14ac:dyDescent="0.35">
      <c r="A3882" t="s">
        <v>401</v>
      </c>
      <c r="B3882" s="21" t="s">
        <v>313</v>
      </c>
      <c r="C3882" s="22">
        <v>44484</v>
      </c>
      <c r="D3882" t="s">
        <v>161</v>
      </c>
      <c r="E3882" t="s">
        <v>162</v>
      </c>
      <c r="F3882" s="21" t="s">
        <v>168</v>
      </c>
      <c r="G3882" s="32">
        <v>68.95</v>
      </c>
      <c r="H3882" s="22">
        <v>44470</v>
      </c>
      <c r="I3882" s="23">
        <v>44484</v>
      </c>
      <c r="J3882">
        <f t="shared" si="360"/>
        <v>15</v>
      </c>
      <c r="K3882" s="2">
        <f t="shared" si="361"/>
        <v>44477</v>
      </c>
      <c r="L3882" s="9">
        <f t="shared" si="362"/>
        <v>15</v>
      </c>
      <c r="M3882" s="2">
        <f t="shared" si="363"/>
        <v>44477</v>
      </c>
      <c r="N3882" s="22">
        <v>44484</v>
      </c>
      <c r="O3882" s="22">
        <v>44522</v>
      </c>
      <c r="P3882" s="22">
        <v>44521.5</v>
      </c>
      <c r="Q3882">
        <f t="shared" si="364"/>
        <v>44.5</v>
      </c>
      <c r="R3882" s="33">
        <f t="shared" si="365"/>
        <v>3068.2750000000001</v>
      </c>
    </row>
    <row r="3883" spans="1:18" x14ac:dyDescent="0.35">
      <c r="A3883" t="s">
        <v>401</v>
      </c>
      <c r="B3883" s="21" t="s">
        <v>313</v>
      </c>
      <c r="C3883" s="22">
        <v>44484</v>
      </c>
      <c r="D3883" t="s">
        <v>161</v>
      </c>
      <c r="E3883" t="s">
        <v>162</v>
      </c>
      <c r="F3883" s="21" t="s">
        <v>322</v>
      </c>
      <c r="G3883" s="32">
        <v>485.80999999999995</v>
      </c>
      <c r="H3883" s="22">
        <v>44470</v>
      </c>
      <c r="I3883" s="23">
        <v>44484</v>
      </c>
      <c r="J3883">
        <f t="shared" si="360"/>
        <v>15</v>
      </c>
      <c r="K3883" s="2">
        <f t="shared" si="361"/>
        <v>44477</v>
      </c>
      <c r="L3883" s="9">
        <f t="shared" si="362"/>
        <v>15</v>
      </c>
      <c r="M3883" s="2">
        <f t="shared" si="363"/>
        <v>44477</v>
      </c>
      <c r="N3883" s="22">
        <v>44484</v>
      </c>
      <c r="O3883" s="22">
        <v>44522</v>
      </c>
      <c r="P3883" s="22">
        <v>44521.5</v>
      </c>
      <c r="Q3883">
        <f t="shared" si="364"/>
        <v>44.5</v>
      </c>
      <c r="R3883" s="33">
        <f t="shared" si="365"/>
        <v>21618.544999999998</v>
      </c>
    </row>
    <row r="3884" spans="1:18" x14ac:dyDescent="0.35">
      <c r="A3884" t="s">
        <v>401</v>
      </c>
      <c r="B3884" s="21" t="s">
        <v>313</v>
      </c>
      <c r="C3884" s="22">
        <v>44484</v>
      </c>
      <c r="D3884" t="s">
        <v>161</v>
      </c>
      <c r="E3884" t="s">
        <v>162</v>
      </c>
      <c r="F3884" s="21" t="s">
        <v>195</v>
      </c>
      <c r="G3884" s="32">
        <v>1778.8000000000002</v>
      </c>
      <c r="H3884" s="22">
        <v>44470</v>
      </c>
      <c r="I3884" s="23">
        <v>44484</v>
      </c>
      <c r="J3884">
        <f t="shared" si="360"/>
        <v>15</v>
      </c>
      <c r="K3884" s="2">
        <f t="shared" si="361"/>
        <v>44477</v>
      </c>
      <c r="L3884" s="9">
        <f t="shared" si="362"/>
        <v>15</v>
      </c>
      <c r="M3884" s="2">
        <f t="shared" si="363"/>
        <v>44477</v>
      </c>
      <c r="N3884" s="22">
        <v>44484</v>
      </c>
      <c r="O3884" s="22">
        <v>44522</v>
      </c>
      <c r="P3884" s="22">
        <v>44521.5</v>
      </c>
      <c r="Q3884">
        <f t="shared" si="364"/>
        <v>44.5</v>
      </c>
      <c r="R3884" s="33">
        <f t="shared" si="365"/>
        <v>79156.600000000006</v>
      </c>
    </row>
    <row r="3885" spans="1:18" x14ac:dyDescent="0.35">
      <c r="A3885" t="s">
        <v>401</v>
      </c>
      <c r="B3885" s="21" t="s">
        <v>313</v>
      </c>
      <c r="C3885" s="22">
        <v>44484</v>
      </c>
      <c r="D3885" t="s">
        <v>161</v>
      </c>
      <c r="E3885" t="s">
        <v>162</v>
      </c>
      <c r="F3885" s="21" t="s">
        <v>324</v>
      </c>
      <c r="G3885" s="32">
        <v>274.59000000000003</v>
      </c>
      <c r="H3885" s="22">
        <v>44470</v>
      </c>
      <c r="I3885" s="23">
        <v>44484</v>
      </c>
      <c r="J3885">
        <f t="shared" si="360"/>
        <v>15</v>
      </c>
      <c r="K3885" s="2">
        <f t="shared" si="361"/>
        <v>44477</v>
      </c>
      <c r="L3885" s="9">
        <f t="shared" si="362"/>
        <v>15</v>
      </c>
      <c r="M3885" s="2">
        <f t="shared" si="363"/>
        <v>44477</v>
      </c>
      <c r="N3885" s="22">
        <v>44484</v>
      </c>
      <c r="O3885" s="22">
        <v>44522</v>
      </c>
      <c r="P3885" s="22">
        <v>44521.5</v>
      </c>
      <c r="Q3885">
        <f t="shared" si="364"/>
        <v>44.5</v>
      </c>
      <c r="R3885" s="33">
        <f t="shared" si="365"/>
        <v>12219.255000000001</v>
      </c>
    </row>
    <row r="3886" spans="1:18" x14ac:dyDescent="0.35">
      <c r="A3886" t="s">
        <v>401</v>
      </c>
      <c r="B3886" s="21" t="s">
        <v>313</v>
      </c>
      <c r="C3886" s="22">
        <v>44484</v>
      </c>
      <c r="D3886" t="s">
        <v>99</v>
      </c>
      <c r="E3886" t="s">
        <v>100</v>
      </c>
      <c r="F3886" s="21" t="s">
        <v>216</v>
      </c>
      <c r="G3886" s="32">
        <v>3908.3399999999997</v>
      </c>
      <c r="H3886" s="22">
        <v>44470</v>
      </c>
      <c r="I3886" s="23">
        <v>44484</v>
      </c>
      <c r="J3886">
        <f t="shared" si="360"/>
        <v>15</v>
      </c>
      <c r="K3886" s="2">
        <f t="shared" si="361"/>
        <v>44477</v>
      </c>
      <c r="L3886" s="9">
        <f t="shared" si="362"/>
        <v>15</v>
      </c>
      <c r="M3886" s="2">
        <f t="shared" si="363"/>
        <v>44477</v>
      </c>
      <c r="N3886" s="22">
        <v>44484</v>
      </c>
      <c r="O3886" s="22">
        <v>44522</v>
      </c>
      <c r="P3886" s="22">
        <v>44521.5</v>
      </c>
      <c r="Q3886">
        <f t="shared" si="364"/>
        <v>44.5</v>
      </c>
      <c r="R3886" s="33">
        <f t="shared" si="365"/>
        <v>173921.12999999998</v>
      </c>
    </row>
    <row r="3887" spans="1:18" x14ac:dyDescent="0.35">
      <c r="A3887" t="s">
        <v>401</v>
      </c>
      <c r="B3887" s="21" t="s">
        <v>313</v>
      </c>
      <c r="C3887" s="22">
        <v>44484</v>
      </c>
      <c r="D3887" t="s">
        <v>161</v>
      </c>
      <c r="E3887" t="s">
        <v>162</v>
      </c>
      <c r="F3887" s="21" t="s">
        <v>288</v>
      </c>
      <c r="G3887" s="32">
        <v>130.99</v>
      </c>
      <c r="H3887" s="22">
        <v>44470</v>
      </c>
      <c r="I3887" s="23">
        <v>44484</v>
      </c>
      <c r="J3887">
        <f t="shared" si="360"/>
        <v>15</v>
      </c>
      <c r="K3887" s="2">
        <f t="shared" si="361"/>
        <v>44477</v>
      </c>
      <c r="L3887" s="9">
        <f t="shared" si="362"/>
        <v>15</v>
      </c>
      <c r="M3887" s="2">
        <f t="shared" si="363"/>
        <v>44477</v>
      </c>
      <c r="N3887" s="22">
        <v>44484</v>
      </c>
      <c r="O3887" s="22">
        <v>44522</v>
      </c>
      <c r="P3887" s="22">
        <v>44521.5</v>
      </c>
      <c r="Q3887">
        <f t="shared" si="364"/>
        <v>44.5</v>
      </c>
      <c r="R3887" s="33">
        <f t="shared" si="365"/>
        <v>5829.0550000000003</v>
      </c>
    </row>
    <row r="3888" spans="1:18" x14ac:dyDescent="0.35">
      <c r="A3888" t="s">
        <v>401</v>
      </c>
      <c r="B3888" s="21" t="s">
        <v>313</v>
      </c>
      <c r="C3888" s="22">
        <v>44484</v>
      </c>
      <c r="D3888" t="s">
        <v>161</v>
      </c>
      <c r="E3888" t="s">
        <v>162</v>
      </c>
      <c r="F3888" s="21" t="s">
        <v>169</v>
      </c>
      <c r="G3888" s="32">
        <v>221.29</v>
      </c>
      <c r="H3888" s="22">
        <v>44470</v>
      </c>
      <c r="I3888" s="23">
        <v>44484</v>
      </c>
      <c r="J3888">
        <f t="shared" si="360"/>
        <v>15</v>
      </c>
      <c r="K3888" s="2">
        <f t="shared" si="361"/>
        <v>44477</v>
      </c>
      <c r="L3888" s="9">
        <f t="shared" si="362"/>
        <v>15</v>
      </c>
      <c r="M3888" s="2">
        <f t="shared" si="363"/>
        <v>44477</v>
      </c>
      <c r="N3888" s="22">
        <v>44484</v>
      </c>
      <c r="O3888" s="22">
        <v>44522</v>
      </c>
      <c r="P3888" s="22">
        <v>44521.5</v>
      </c>
      <c r="Q3888">
        <f t="shared" si="364"/>
        <v>44.5</v>
      </c>
      <c r="R3888" s="33">
        <f t="shared" si="365"/>
        <v>9847.4049999999988</v>
      </c>
    </row>
    <row r="3889" spans="1:18" x14ac:dyDescent="0.35">
      <c r="A3889" t="s">
        <v>401</v>
      </c>
      <c r="B3889" s="21" t="s">
        <v>313</v>
      </c>
      <c r="C3889" s="22">
        <v>44484</v>
      </c>
      <c r="D3889" t="s">
        <v>161</v>
      </c>
      <c r="E3889" t="s">
        <v>162</v>
      </c>
      <c r="F3889" s="21" t="s">
        <v>170</v>
      </c>
      <c r="G3889" s="32">
        <v>221.92000000000002</v>
      </c>
      <c r="H3889" s="22">
        <v>44470</v>
      </c>
      <c r="I3889" s="23">
        <v>44484</v>
      </c>
      <c r="J3889">
        <f t="shared" si="360"/>
        <v>15</v>
      </c>
      <c r="K3889" s="2">
        <f t="shared" si="361"/>
        <v>44477</v>
      </c>
      <c r="L3889" s="9">
        <f t="shared" si="362"/>
        <v>15</v>
      </c>
      <c r="M3889" s="2">
        <f t="shared" si="363"/>
        <v>44477</v>
      </c>
      <c r="N3889" s="22">
        <v>44484</v>
      </c>
      <c r="O3889" s="22">
        <v>44522</v>
      </c>
      <c r="P3889" s="22">
        <v>44521.5</v>
      </c>
      <c r="Q3889">
        <f t="shared" si="364"/>
        <v>44.5</v>
      </c>
      <c r="R3889" s="33">
        <f t="shared" si="365"/>
        <v>9875.44</v>
      </c>
    </row>
    <row r="3890" spans="1:18" x14ac:dyDescent="0.35">
      <c r="A3890" t="s">
        <v>401</v>
      </c>
      <c r="B3890" s="21" t="s">
        <v>313</v>
      </c>
      <c r="C3890" s="22">
        <v>44484</v>
      </c>
      <c r="D3890" t="s">
        <v>171</v>
      </c>
      <c r="E3890" t="s">
        <v>172</v>
      </c>
      <c r="F3890" s="21" t="s">
        <v>170</v>
      </c>
      <c r="G3890" s="32">
        <v>130.51</v>
      </c>
      <c r="H3890" s="22">
        <v>44470</v>
      </c>
      <c r="I3890" s="23">
        <v>44484</v>
      </c>
      <c r="J3890">
        <f t="shared" si="360"/>
        <v>15</v>
      </c>
      <c r="K3890" s="2">
        <f t="shared" si="361"/>
        <v>44477</v>
      </c>
      <c r="L3890" s="9">
        <f t="shared" si="362"/>
        <v>15</v>
      </c>
      <c r="M3890" s="2">
        <f t="shared" si="363"/>
        <v>44477</v>
      </c>
      <c r="N3890" s="22">
        <v>44484</v>
      </c>
      <c r="O3890" s="22">
        <v>44522</v>
      </c>
      <c r="P3890" s="22">
        <v>44521.5</v>
      </c>
      <c r="Q3890">
        <f t="shared" si="364"/>
        <v>44.5</v>
      </c>
      <c r="R3890" s="33">
        <f t="shared" si="365"/>
        <v>5807.6949999999997</v>
      </c>
    </row>
    <row r="3891" spans="1:18" x14ac:dyDescent="0.35">
      <c r="A3891" t="s">
        <v>401</v>
      </c>
      <c r="B3891" s="21" t="s">
        <v>313</v>
      </c>
      <c r="C3891" s="22">
        <v>44484</v>
      </c>
      <c r="D3891" t="s">
        <v>161</v>
      </c>
      <c r="E3891" t="s">
        <v>162</v>
      </c>
      <c r="F3891" s="21" t="s">
        <v>196</v>
      </c>
      <c r="G3891" s="32">
        <v>360.93</v>
      </c>
      <c r="H3891" s="22">
        <v>44470</v>
      </c>
      <c r="I3891" s="23">
        <v>44484</v>
      </c>
      <c r="J3891">
        <f t="shared" si="360"/>
        <v>15</v>
      </c>
      <c r="K3891" s="2">
        <f t="shared" si="361"/>
        <v>44477</v>
      </c>
      <c r="L3891" s="9">
        <f t="shared" si="362"/>
        <v>15</v>
      </c>
      <c r="M3891" s="2">
        <f t="shared" si="363"/>
        <v>44477</v>
      </c>
      <c r="N3891" s="22">
        <v>44484</v>
      </c>
      <c r="O3891" s="22">
        <v>44522</v>
      </c>
      <c r="P3891" s="22">
        <v>44521.5</v>
      </c>
      <c r="Q3891">
        <f t="shared" si="364"/>
        <v>44.5</v>
      </c>
      <c r="R3891" s="33">
        <f t="shared" si="365"/>
        <v>16061.385</v>
      </c>
    </row>
    <row r="3892" spans="1:18" x14ac:dyDescent="0.35">
      <c r="A3892" t="s">
        <v>401</v>
      </c>
      <c r="B3892" s="21" t="s">
        <v>313</v>
      </c>
      <c r="C3892" s="22">
        <v>44484</v>
      </c>
      <c r="D3892" t="s">
        <v>161</v>
      </c>
      <c r="E3892" t="s">
        <v>162</v>
      </c>
      <c r="F3892" s="21" t="s">
        <v>173</v>
      </c>
      <c r="G3892" s="32">
        <v>1872.6799999999998</v>
      </c>
      <c r="H3892" s="22">
        <v>44470</v>
      </c>
      <c r="I3892" s="23">
        <v>44484</v>
      </c>
      <c r="J3892">
        <f t="shared" si="360"/>
        <v>15</v>
      </c>
      <c r="K3892" s="2">
        <f t="shared" si="361"/>
        <v>44477</v>
      </c>
      <c r="L3892" s="9">
        <f t="shared" si="362"/>
        <v>15</v>
      </c>
      <c r="M3892" s="2">
        <f t="shared" si="363"/>
        <v>44477</v>
      </c>
      <c r="N3892" s="22">
        <v>44484</v>
      </c>
      <c r="O3892" s="22">
        <v>44522</v>
      </c>
      <c r="P3892" s="22">
        <v>44521.5</v>
      </c>
      <c r="Q3892">
        <f t="shared" si="364"/>
        <v>44.5</v>
      </c>
      <c r="R3892" s="33">
        <f t="shared" si="365"/>
        <v>83334.259999999995</v>
      </c>
    </row>
    <row r="3893" spans="1:18" x14ac:dyDescent="0.35">
      <c r="A3893" t="s">
        <v>401</v>
      </c>
      <c r="B3893" s="21" t="s">
        <v>313</v>
      </c>
      <c r="C3893" s="22">
        <v>44484</v>
      </c>
      <c r="D3893" t="s">
        <v>171</v>
      </c>
      <c r="E3893" t="s">
        <v>172</v>
      </c>
      <c r="F3893" s="21" t="s">
        <v>173</v>
      </c>
      <c r="G3893" s="32">
        <v>949.78000000000009</v>
      </c>
      <c r="H3893" s="22">
        <v>44470</v>
      </c>
      <c r="I3893" s="23">
        <v>44484</v>
      </c>
      <c r="J3893">
        <f t="shared" ref="J3893:J3956" si="366">I3893-H3893+1</f>
        <v>15</v>
      </c>
      <c r="K3893" s="2">
        <f t="shared" ref="K3893:K3956" si="367">(H3893+I3893)/2</f>
        <v>44477</v>
      </c>
      <c r="L3893" s="9">
        <f t="shared" si="362"/>
        <v>15</v>
      </c>
      <c r="M3893" s="2">
        <f t="shared" si="363"/>
        <v>44477</v>
      </c>
      <c r="N3893" s="22">
        <v>44484</v>
      </c>
      <c r="O3893" s="22">
        <v>44522</v>
      </c>
      <c r="P3893" s="22">
        <v>44521.5</v>
      </c>
      <c r="Q3893">
        <f t="shared" si="364"/>
        <v>44.5</v>
      </c>
      <c r="R3893" s="33">
        <f t="shared" si="365"/>
        <v>42265.210000000006</v>
      </c>
    </row>
    <row r="3894" spans="1:18" x14ac:dyDescent="0.35">
      <c r="A3894" t="s">
        <v>401</v>
      </c>
      <c r="B3894" s="21" t="s">
        <v>313</v>
      </c>
      <c r="C3894" s="22">
        <v>44484</v>
      </c>
      <c r="D3894" t="s">
        <v>161</v>
      </c>
      <c r="E3894" t="s">
        <v>162</v>
      </c>
      <c r="F3894" s="21" t="s">
        <v>278</v>
      </c>
      <c r="G3894" s="32">
        <v>58.67</v>
      </c>
      <c r="H3894" s="22">
        <v>44470</v>
      </c>
      <c r="I3894" s="23">
        <v>44484</v>
      </c>
      <c r="J3894">
        <f t="shared" si="366"/>
        <v>15</v>
      </c>
      <c r="K3894" s="2">
        <f t="shared" si="367"/>
        <v>44477</v>
      </c>
      <c r="L3894" s="9">
        <f t="shared" si="362"/>
        <v>15</v>
      </c>
      <c r="M3894" s="2">
        <f t="shared" si="363"/>
        <v>44477</v>
      </c>
      <c r="N3894" s="22">
        <v>44484</v>
      </c>
      <c r="O3894" s="22">
        <v>44522</v>
      </c>
      <c r="P3894" s="22">
        <v>44521.5</v>
      </c>
      <c r="Q3894">
        <f t="shared" si="364"/>
        <v>44.5</v>
      </c>
      <c r="R3894" s="33">
        <f t="shared" si="365"/>
        <v>2610.8150000000001</v>
      </c>
    </row>
    <row r="3895" spans="1:18" x14ac:dyDescent="0.35">
      <c r="A3895" t="s">
        <v>401</v>
      </c>
      <c r="B3895" s="21" t="s">
        <v>313</v>
      </c>
      <c r="C3895" s="22">
        <v>44484</v>
      </c>
      <c r="D3895" t="s">
        <v>161</v>
      </c>
      <c r="E3895" t="s">
        <v>162</v>
      </c>
      <c r="F3895" s="21" t="s">
        <v>174</v>
      </c>
      <c r="G3895" s="32">
        <v>409.47999999999996</v>
      </c>
      <c r="H3895" s="22">
        <v>44470</v>
      </c>
      <c r="I3895" s="23">
        <v>44484</v>
      </c>
      <c r="J3895">
        <f t="shared" si="366"/>
        <v>15</v>
      </c>
      <c r="K3895" s="2">
        <f t="shared" si="367"/>
        <v>44477</v>
      </c>
      <c r="L3895" s="9">
        <f t="shared" si="362"/>
        <v>15</v>
      </c>
      <c r="M3895" s="2">
        <f t="shared" si="363"/>
        <v>44477</v>
      </c>
      <c r="N3895" s="22">
        <v>44484</v>
      </c>
      <c r="O3895" s="22">
        <v>44522</v>
      </c>
      <c r="P3895" s="22">
        <v>44521.5</v>
      </c>
      <c r="Q3895">
        <f t="shared" si="364"/>
        <v>44.5</v>
      </c>
      <c r="R3895" s="33">
        <f t="shared" si="365"/>
        <v>18221.859999999997</v>
      </c>
    </row>
    <row r="3896" spans="1:18" x14ac:dyDescent="0.35">
      <c r="A3896" t="s">
        <v>401</v>
      </c>
      <c r="B3896" s="21" t="s">
        <v>313</v>
      </c>
      <c r="C3896" s="22">
        <v>44484</v>
      </c>
      <c r="D3896" t="s">
        <v>161</v>
      </c>
      <c r="E3896" t="s">
        <v>162</v>
      </c>
      <c r="F3896" s="21" t="s">
        <v>175</v>
      </c>
      <c r="G3896" s="32">
        <v>1965.8200000000002</v>
      </c>
      <c r="H3896" s="22">
        <v>44470</v>
      </c>
      <c r="I3896" s="23">
        <v>44484</v>
      </c>
      <c r="J3896">
        <f t="shared" si="366"/>
        <v>15</v>
      </c>
      <c r="K3896" s="2">
        <f t="shared" si="367"/>
        <v>44477</v>
      </c>
      <c r="L3896" s="9">
        <f t="shared" si="362"/>
        <v>15</v>
      </c>
      <c r="M3896" s="2">
        <f t="shared" si="363"/>
        <v>44477</v>
      </c>
      <c r="N3896" s="22">
        <v>44484</v>
      </c>
      <c r="O3896" s="22">
        <v>44522</v>
      </c>
      <c r="P3896" s="22">
        <v>44521.5</v>
      </c>
      <c r="Q3896">
        <f t="shared" si="364"/>
        <v>44.5</v>
      </c>
      <c r="R3896" s="33">
        <f t="shared" si="365"/>
        <v>87478.99</v>
      </c>
    </row>
    <row r="3897" spans="1:18" x14ac:dyDescent="0.35">
      <c r="A3897" t="s">
        <v>401</v>
      </c>
      <c r="B3897" s="21" t="s">
        <v>313</v>
      </c>
      <c r="C3897" s="22">
        <v>44484</v>
      </c>
      <c r="D3897" t="s">
        <v>161</v>
      </c>
      <c r="E3897" t="s">
        <v>162</v>
      </c>
      <c r="F3897" s="21" t="s">
        <v>197</v>
      </c>
      <c r="G3897" s="32">
        <v>330.09</v>
      </c>
      <c r="H3897" s="22">
        <v>44470</v>
      </c>
      <c r="I3897" s="23">
        <v>44484</v>
      </c>
      <c r="J3897">
        <f t="shared" si="366"/>
        <v>15</v>
      </c>
      <c r="K3897" s="2">
        <f t="shared" si="367"/>
        <v>44477</v>
      </c>
      <c r="L3897" s="9">
        <f t="shared" si="362"/>
        <v>15</v>
      </c>
      <c r="M3897" s="2">
        <f t="shared" si="363"/>
        <v>44477</v>
      </c>
      <c r="N3897" s="22">
        <v>44484</v>
      </c>
      <c r="O3897" s="22">
        <v>44522</v>
      </c>
      <c r="P3897" s="22">
        <v>44521.5</v>
      </c>
      <c r="Q3897">
        <f t="shared" si="364"/>
        <v>44.5</v>
      </c>
      <c r="R3897" s="33">
        <f t="shared" si="365"/>
        <v>14689.004999999999</v>
      </c>
    </row>
    <row r="3898" spans="1:18" x14ac:dyDescent="0.35">
      <c r="A3898" t="s">
        <v>401</v>
      </c>
      <c r="B3898" s="21" t="s">
        <v>313</v>
      </c>
      <c r="C3898" s="22">
        <v>44484</v>
      </c>
      <c r="D3898" t="s">
        <v>161</v>
      </c>
      <c r="E3898" t="s">
        <v>162</v>
      </c>
      <c r="F3898" s="21" t="s">
        <v>325</v>
      </c>
      <c r="G3898" s="32">
        <v>75.2</v>
      </c>
      <c r="H3898" s="22">
        <v>44470</v>
      </c>
      <c r="I3898" s="23">
        <v>44484</v>
      </c>
      <c r="J3898">
        <f t="shared" si="366"/>
        <v>15</v>
      </c>
      <c r="K3898" s="2">
        <f t="shared" si="367"/>
        <v>44477</v>
      </c>
      <c r="L3898" s="9">
        <f t="shared" si="362"/>
        <v>15</v>
      </c>
      <c r="M3898" s="2">
        <f t="shared" si="363"/>
        <v>44477</v>
      </c>
      <c r="N3898" s="22">
        <v>44484</v>
      </c>
      <c r="O3898" s="22">
        <v>44522</v>
      </c>
      <c r="P3898" s="22">
        <v>44521.5</v>
      </c>
      <c r="Q3898">
        <f t="shared" si="364"/>
        <v>44.5</v>
      </c>
      <c r="R3898" s="33">
        <f t="shared" si="365"/>
        <v>3346.4</v>
      </c>
    </row>
    <row r="3899" spans="1:18" x14ac:dyDescent="0.35">
      <c r="A3899" t="s">
        <v>401</v>
      </c>
      <c r="B3899" s="21" t="s">
        <v>313</v>
      </c>
      <c r="C3899" s="22">
        <v>44484</v>
      </c>
      <c r="D3899" t="s">
        <v>161</v>
      </c>
      <c r="E3899" t="s">
        <v>162</v>
      </c>
      <c r="F3899" s="21" t="s">
        <v>176</v>
      </c>
      <c r="G3899" s="32">
        <v>9528.6099999999969</v>
      </c>
      <c r="H3899" s="22">
        <v>44470</v>
      </c>
      <c r="I3899" s="23">
        <v>44484</v>
      </c>
      <c r="J3899">
        <f t="shared" si="366"/>
        <v>15</v>
      </c>
      <c r="K3899" s="2">
        <f t="shared" si="367"/>
        <v>44477</v>
      </c>
      <c r="L3899" s="9">
        <f t="shared" si="362"/>
        <v>15</v>
      </c>
      <c r="M3899" s="2">
        <f t="shared" si="363"/>
        <v>44477</v>
      </c>
      <c r="N3899" s="22">
        <v>44484</v>
      </c>
      <c r="O3899" s="22">
        <v>44522</v>
      </c>
      <c r="P3899" s="22">
        <v>44521.5</v>
      </c>
      <c r="Q3899">
        <f t="shared" si="364"/>
        <v>44.5</v>
      </c>
      <c r="R3899" s="33">
        <f t="shared" si="365"/>
        <v>424023.14499999984</v>
      </c>
    </row>
    <row r="3900" spans="1:18" x14ac:dyDescent="0.35">
      <c r="A3900" t="s">
        <v>401</v>
      </c>
      <c r="B3900" s="21" t="s">
        <v>313</v>
      </c>
      <c r="C3900" s="22">
        <v>44484</v>
      </c>
      <c r="D3900" t="s">
        <v>171</v>
      </c>
      <c r="E3900" t="s">
        <v>172</v>
      </c>
      <c r="F3900" s="21" t="s">
        <v>176</v>
      </c>
      <c r="G3900" s="32">
        <v>700.22999999999979</v>
      </c>
      <c r="H3900" s="22">
        <v>44470</v>
      </c>
      <c r="I3900" s="23">
        <v>44484</v>
      </c>
      <c r="J3900">
        <f t="shared" si="366"/>
        <v>15</v>
      </c>
      <c r="K3900" s="2">
        <f t="shared" si="367"/>
        <v>44477</v>
      </c>
      <c r="L3900" s="9">
        <f t="shared" si="362"/>
        <v>15</v>
      </c>
      <c r="M3900" s="2">
        <f t="shared" si="363"/>
        <v>44477</v>
      </c>
      <c r="N3900" s="22">
        <v>44484</v>
      </c>
      <c r="O3900" s="22">
        <v>44522</v>
      </c>
      <c r="P3900" s="22">
        <v>44521.5</v>
      </c>
      <c r="Q3900">
        <f t="shared" si="364"/>
        <v>44.5</v>
      </c>
      <c r="R3900" s="33">
        <f t="shared" si="365"/>
        <v>31160.23499999999</v>
      </c>
    </row>
    <row r="3901" spans="1:18" x14ac:dyDescent="0.35">
      <c r="A3901" t="s">
        <v>401</v>
      </c>
      <c r="B3901" s="21" t="s">
        <v>313</v>
      </c>
      <c r="C3901" s="22">
        <v>44484</v>
      </c>
      <c r="D3901" t="s">
        <v>161</v>
      </c>
      <c r="E3901" t="s">
        <v>162</v>
      </c>
      <c r="F3901" s="21" t="s">
        <v>326</v>
      </c>
      <c r="G3901" s="32">
        <v>113.39</v>
      </c>
      <c r="H3901" s="22">
        <v>44470</v>
      </c>
      <c r="I3901" s="23">
        <v>44484</v>
      </c>
      <c r="J3901">
        <f t="shared" si="366"/>
        <v>15</v>
      </c>
      <c r="K3901" s="2">
        <f t="shared" si="367"/>
        <v>44477</v>
      </c>
      <c r="L3901" s="9">
        <f t="shared" si="362"/>
        <v>15</v>
      </c>
      <c r="M3901" s="2">
        <f t="shared" si="363"/>
        <v>44477</v>
      </c>
      <c r="N3901" s="22">
        <v>44484</v>
      </c>
      <c r="O3901" s="22">
        <v>44522</v>
      </c>
      <c r="P3901" s="22">
        <v>44521.5</v>
      </c>
      <c r="Q3901">
        <f t="shared" si="364"/>
        <v>44.5</v>
      </c>
      <c r="R3901" s="33">
        <f t="shared" si="365"/>
        <v>5045.8550000000005</v>
      </c>
    </row>
    <row r="3902" spans="1:18" x14ac:dyDescent="0.35">
      <c r="A3902" t="s">
        <v>401</v>
      </c>
      <c r="B3902" s="21" t="s">
        <v>313</v>
      </c>
      <c r="C3902" s="22">
        <v>44484</v>
      </c>
      <c r="D3902" t="s">
        <v>161</v>
      </c>
      <c r="E3902" t="s">
        <v>162</v>
      </c>
      <c r="F3902" s="21" t="s">
        <v>177</v>
      </c>
      <c r="G3902" s="32">
        <v>124.57</v>
      </c>
      <c r="H3902" s="22">
        <v>44470</v>
      </c>
      <c r="I3902" s="23">
        <v>44484</v>
      </c>
      <c r="J3902">
        <f t="shared" si="366"/>
        <v>15</v>
      </c>
      <c r="K3902" s="2">
        <f t="shared" si="367"/>
        <v>44477</v>
      </c>
      <c r="L3902" s="9">
        <f t="shared" si="362"/>
        <v>15</v>
      </c>
      <c r="M3902" s="2">
        <f t="shared" si="363"/>
        <v>44477</v>
      </c>
      <c r="N3902" s="22">
        <v>44484</v>
      </c>
      <c r="O3902" s="22">
        <v>44522</v>
      </c>
      <c r="P3902" s="22">
        <v>44521.5</v>
      </c>
      <c r="Q3902">
        <f t="shared" si="364"/>
        <v>44.5</v>
      </c>
      <c r="R3902" s="33">
        <f t="shared" si="365"/>
        <v>5543.3649999999998</v>
      </c>
    </row>
    <row r="3903" spans="1:18" x14ac:dyDescent="0.35">
      <c r="A3903" t="s">
        <v>401</v>
      </c>
      <c r="B3903" s="21" t="s">
        <v>313</v>
      </c>
      <c r="C3903" s="22">
        <v>44484</v>
      </c>
      <c r="D3903" t="s">
        <v>107</v>
      </c>
      <c r="E3903" t="s">
        <v>108</v>
      </c>
      <c r="F3903" s="21" t="s">
        <v>164</v>
      </c>
      <c r="G3903" s="32">
        <v>5620.66</v>
      </c>
      <c r="H3903" s="22">
        <v>44470</v>
      </c>
      <c r="I3903" s="23">
        <v>44484</v>
      </c>
      <c r="J3903">
        <f t="shared" si="366"/>
        <v>15</v>
      </c>
      <c r="K3903" s="2">
        <f t="shared" si="367"/>
        <v>44477</v>
      </c>
      <c r="L3903" s="9">
        <f t="shared" si="362"/>
        <v>15</v>
      </c>
      <c r="M3903" s="2">
        <f t="shared" si="363"/>
        <v>44477</v>
      </c>
      <c r="N3903" s="22">
        <v>44484</v>
      </c>
      <c r="O3903" s="22">
        <v>44522</v>
      </c>
      <c r="P3903" s="22">
        <v>44521.5</v>
      </c>
      <c r="Q3903">
        <f t="shared" si="364"/>
        <v>44.5</v>
      </c>
      <c r="R3903" s="33">
        <f t="shared" si="365"/>
        <v>250119.37</v>
      </c>
    </row>
    <row r="3904" spans="1:18" x14ac:dyDescent="0.35">
      <c r="A3904" t="s">
        <v>401</v>
      </c>
      <c r="B3904" s="21" t="s">
        <v>313</v>
      </c>
      <c r="C3904" s="22">
        <v>44484</v>
      </c>
      <c r="D3904" t="s">
        <v>99</v>
      </c>
      <c r="E3904" t="s">
        <v>100</v>
      </c>
      <c r="F3904" s="21" t="s">
        <v>164</v>
      </c>
      <c r="G3904" s="32">
        <v>87719.050000000032</v>
      </c>
      <c r="H3904" s="22">
        <v>44470</v>
      </c>
      <c r="I3904" s="23">
        <v>44484</v>
      </c>
      <c r="J3904">
        <f t="shared" si="366"/>
        <v>15</v>
      </c>
      <c r="K3904" s="2">
        <f t="shared" si="367"/>
        <v>44477</v>
      </c>
      <c r="L3904" s="9">
        <f t="shared" si="362"/>
        <v>15</v>
      </c>
      <c r="M3904" s="2">
        <f t="shared" si="363"/>
        <v>44477</v>
      </c>
      <c r="N3904" s="22">
        <v>44484</v>
      </c>
      <c r="O3904" s="22">
        <v>44522</v>
      </c>
      <c r="P3904" s="22">
        <v>44521.5</v>
      </c>
      <c r="Q3904">
        <f t="shared" si="364"/>
        <v>44.5</v>
      </c>
      <c r="R3904" s="33">
        <f t="shared" si="365"/>
        <v>3903497.7250000015</v>
      </c>
    </row>
    <row r="3905" spans="1:18" x14ac:dyDescent="0.35">
      <c r="A3905" t="s">
        <v>401</v>
      </c>
      <c r="B3905" s="21" t="s">
        <v>313</v>
      </c>
      <c r="C3905" s="22">
        <v>44484</v>
      </c>
      <c r="D3905" t="s">
        <v>161</v>
      </c>
      <c r="E3905" t="s">
        <v>162</v>
      </c>
      <c r="F3905" s="21" t="s">
        <v>178</v>
      </c>
      <c r="G3905" s="32">
        <v>242.12000000000003</v>
      </c>
      <c r="H3905" s="22">
        <v>44470</v>
      </c>
      <c r="I3905" s="23">
        <v>44484</v>
      </c>
      <c r="J3905">
        <f t="shared" si="366"/>
        <v>15</v>
      </c>
      <c r="K3905" s="2">
        <f t="shared" si="367"/>
        <v>44477</v>
      </c>
      <c r="L3905" s="9">
        <f t="shared" si="362"/>
        <v>15</v>
      </c>
      <c r="M3905" s="2">
        <f t="shared" si="363"/>
        <v>44477</v>
      </c>
      <c r="N3905" s="22">
        <v>44484</v>
      </c>
      <c r="O3905" s="22">
        <v>44522</v>
      </c>
      <c r="P3905" s="22">
        <v>44521.5</v>
      </c>
      <c r="Q3905">
        <f t="shared" si="364"/>
        <v>44.5</v>
      </c>
      <c r="R3905" s="33">
        <f t="shared" si="365"/>
        <v>10774.340000000002</v>
      </c>
    </row>
    <row r="3906" spans="1:18" x14ac:dyDescent="0.35">
      <c r="A3906" t="s">
        <v>401</v>
      </c>
      <c r="B3906" s="21" t="s">
        <v>313</v>
      </c>
      <c r="C3906" s="22">
        <v>44484</v>
      </c>
      <c r="D3906" t="s">
        <v>161</v>
      </c>
      <c r="E3906" t="s">
        <v>162</v>
      </c>
      <c r="F3906" s="21" t="s">
        <v>327</v>
      </c>
      <c r="G3906" s="32">
        <v>56.3</v>
      </c>
      <c r="H3906" s="22">
        <v>44470</v>
      </c>
      <c r="I3906" s="23">
        <v>44484</v>
      </c>
      <c r="J3906">
        <f t="shared" si="366"/>
        <v>15</v>
      </c>
      <c r="K3906" s="2">
        <f t="shared" si="367"/>
        <v>44477</v>
      </c>
      <c r="L3906" s="9">
        <f t="shared" si="362"/>
        <v>15</v>
      </c>
      <c r="M3906" s="2">
        <f t="shared" si="363"/>
        <v>44477</v>
      </c>
      <c r="N3906" s="22">
        <v>44484</v>
      </c>
      <c r="O3906" s="22">
        <v>44522</v>
      </c>
      <c r="P3906" s="22">
        <v>44521.5</v>
      </c>
      <c r="Q3906">
        <f t="shared" si="364"/>
        <v>44.5</v>
      </c>
      <c r="R3906" s="33">
        <f t="shared" si="365"/>
        <v>2505.35</v>
      </c>
    </row>
    <row r="3907" spans="1:18" x14ac:dyDescent="0.35">
      <c r="A3907" t="s">
        <v>401</v>
      </c>
      <c r="B3907" s="21" t="s">
        <v>313</v>
      </c>
      <c r="C3907" s="22">
        <v>44484</v>
      </c>
      <c r="D3907" t="s">
        <v>161</v>
      </c>
      <c r="E3907" t="s">
        <v>162</v>
      </c>
      <c r="F3907" s="21" t="s">
        <v>328</v>
      </c>
      <c r="G3907" s="32">
        <v>124.7</v>
      </c>
      <c r="H3907" s="22">
        <v>44470</v>
      </c>
      <c r="I3907" s="23">
        <v>44484</v>
      </c>
      <c r="J3907">
        <f t="shared" si="366"/>
        <v>15</v>
      </c>
      <c r="K3907" s="2">
        <f t="shared" si="367"/>
        <v>44477</v>
      </c>
      <c r="L3907" s="9">
        <f t="shared" si="362"/>
        <v>15</v>
      </c>
      <c r="M3907" s="2">
        <f t="shared" si="363"/>
        <v>44477</v>
      </c>
      <c r="N3907" s="22">
        <v>44484</v>
      </c>
      <c r="O3907" s="22">
        <v>44522</v>
      </c>
      <c r="P3907" s="22">
        <v>44521.5</v>
      </c>
      <c r="Q3907">
        <f t="shared" si="364"/>
        <v>44.5</v>
      </c>
      <c r="R3907" s="33">
        <f t="shared" si="365"/>
        <v>5549.1500000000005</v>
      </c>
    </row>
    <row r="3908" spans="1:18" x14ac:dyDescent="0.35">
      <c r="A3908" t="s">
        <v>401</v>
      </c>
      <c r="B3908" s="21" t="s">
        <v>313</v>
      </c>
      <c r="C3908" s="22">
        <v>44484</v>
      </c>
      <c r="D3908" t="s">
        <v>161</v>
      </c>
      <c r="E3908" t="s">
        <v>162</v>
      </c>
      <c r="F3908" s="21" t="s">
        <v>179</v>
      </c>
      <c r="G3908" s="32">
        <v>1078.5799999999997</v>
      </c>
      <c r="H3908" s="22">
        <v>44470</v>
      </c>
      <c r="I3908" s="23">
        <v>44484</v>
      </c>
      <c r="J3908">
        <f t="shared" si="366"/>
        <v>15</v>
      </c>
      <c r="K3908" s="2">
        <f t="shared" si="367"/>
        <v>44477</v>
      </c>
      <c r="L3908" s="9">
        <f t="shared" si="362"/>
        <v>15</v>
      </c>
      <c r="M3908" s="2">
        <f t="shared" si="363"/>
        <v>44477</v>
      </c>
      <c r="N3908" s="22">
        <v>44484</v>
      </c>
      <c r="O3908" s="22">
        <v>44522</v>
      </c>
      <c r="P3908" s="22">
        <v>44521.5</v>
      </c>
      <c r="Q3908">
        <f t="shared" si="364"/>
        <v>44.5</v>
      </c>
      <c r="R3908" s="33">
        <f t="shared" si="365"/>
        <v>47996.809999999983</v>
      </c>
    </row>
    <row r="3909" spans="1:18" x14ac:dyDescent="0.35">
      <c r="A3909" t="s">
        <v>401</v>
      </c>
      <c r="B3909" s="21" t="s">
        <v>313</v>
      </c>
      <c r="C3909" s="22">
        <v>44484</v>
      </c>
      <c r="D3909" t="s">
        <v>161</v>
      </c>
      <c r="E3909" t="s">
        <v>162</v>
      </c>
      <c r="F3909" s="21" t="s">
        <v>180</v>
      </c>
      <c r="G3909" s="32">
        <v>1363.2900000000002</v>
      </c>
      <c r="H3909" s="22">
        <v>44470</v>
      </c>
      <c r="I3909" s="23">
        <v>44484</v>
      </c>
      <c r="J3909">
        <f t="shared" si="366"/>
        <v>15</v>
      </c>
      <c r="K3909" s="2">
        <f t="shared" si="367"/>
        <v>44477</v>
      </c>
      <c r="L3909" s="9">
        <f t="shared" si="362"/>
        <v>15</v>
      </c>
      <c r="M3909" s="2">
        <f t="shared" si="363"/>
        <v>44477</v>
      </c>
      <c r="N3909" s="22">
        <v>44484</v>
      </c>
      <c r="O3909" s="22">
        <v>44522</v>
      </c>
      <c r="P3909" s="22">
        <v>44521.5</v>
      </c>
      <c r="Q3909">
        <f t="shared" si="364"/>
        <v>44.5</v>
      </c>
      <c r="R3909" s="33">
        <f t="shared" si="365"/>
        <v>60666.405000000006</v>
      </c>
    </row>
    <row r="3910" spans="1:18" x14ac:dyDescent="0.35">
      <c r="A3910" t="s">
        <v>401</v>
      </c>
      <c r="B3910" s="21" t="s">
        <v>313</v>
      </c>
      <c r="C3910" s="22">
        <v>44484</v>
      </c>
      <c r="D3910" t="s">
        <v>171</v>
      </c>
      <c r="E3910" t="s">
        <v>172</v>
      </c>
      <c r="F3910" s="21" t="s">
        <v>180</v>
      </c>
      <c r="G3910" s="32">
        <v>236.35000000000002</v>
      </c>
      <c r="H3910" s="22">
        <v>44470</v>
      </c>
      <c r="I3910" s="23">
        <v>44484</v>
      </c>
      <c r="J3910">
        <f t="shared" si="366"/>
        <v>15</v>
      </c>
      <c r="K3910" s="2">
        <f t="shared" si="367"/>
        <v>44477</v>
      </c>
      <c r="L3910" s="9">
        <f t="shared" si="362"/>
        <v>15</v>
      </c>
      <c r="M3910" s="2">
        <f t="shared" si="363"/>
        <v>44477</v>
      </c>
      <c r="N3910" s="22">
        <v>44484</v>
      </c>
      <c r="O3910" s="22">
        <v>44522</v>
      </c>
      <c r="P3910" s="22">
        <v>44521.5</v>
      </c>
      <c r="Q3910">
        <f t="shared" si="364"/>
        <v>44.5</v>
      </c>
      <c r="R3910" s="33">
        <f t="shared" si="365"/>
        <v>10517.575000000001</v>
      </c>
    </row>
    <row r="3911" spans="1:18" x14ac:dyDescent="0.35">
      <c r="A3911" t="s">
        <v>401</v>
      </c>
      <c r="B3911" s="21" t="s">
        <v>313</v>
      </c>
      <c r="C3911" s="22">
        <v>44484</v>
      </c>
      <c r="D3911" t="s">
        <v>161</v>
      </c>
      <c r="E3911" t="s">
        <v>162</v>
      </c>
      <c r="F3911" s="21" t="s">
        <v>181</v>
      </c>
      <c r="G3911" s="32">
        <v>164.51</v>
      </c>
      <c r="H3911" s="22">
        <v>44470</v>
      </c>
      <c r="I3911" s="23">
        <v>44484</v>
      </c>
      <c r="J3911">
        <f t="shared" si="366"/>
        <v>15</v>
      </c>
      <c r="K3911" s="2">
        <f t="shared" si="367"/>
        <v>44477</v>
      </c>
      <c r="L3911" s="9">
        <f t="shared" si="362"/>
        <v>15</v>
      </c>
      <c r="M3911" s="2">
        <f t="shared" si="363"/>
        <v>44477</v>
      </c>
      <c r="N3911" s="22">
        <v>44484</v>
      </c>
      <c r="O3911" s="22">
        <v>44522</v>
      </c>
      <c r="P3911" s="22">
        <v>44521.5</v>
      </c>
      <c r="Q3911">
        <f t="shared" si="364"/>
        <v>44.5</v>
      </c>
      <c r="R3911" s="33">
        <f t="shared" si="365"/>
        <v>7320.6949999999997</v>
      </c>
    </row>
    <row r="3912" spans="1:18" x14ac:dyDescent="0.35">
      <c r="A3912" t="s">
        <v>401</v>
      </c>
      <c r="B3912" s="21" t="s">
        <v>313</v>
      </c>
      <c r="C3912" s="22">
        <v>44484</v>
      </c>
      <c r="D3912" t="s">
        <v>161</v>
      </c>
      <c r="E3912" t="s">
        <v>162</v>
      </c>
      <c r="F3912" s="21" t="s">
        <v>182</v>
      </c>
      <c r="G3912" s="32">
        <v>320.12</v>
      </c>
      <c r="H3912" s="22">
        <v>44470</v>
      </c>
      <c r="I3912" s="23">
        <v>44484</v>
      </c>
      <c r="J3912">
        <f t="shared" si="366"/>
        <v>15</v>
      </c>
      <c r="K3912" s="2">
        <f t="shared" si="367"/>
        <v>44477</v>
      </c>
      <c r="L3912" s="9">
        <f t="shared" si="362"/>
        <v>15</v>
      </c>
      <c r="M3912" s="2">
        <f t="shared" si="363"/>
        <v>44477</v>
      </c>
      <c r="N3912" s="22">
        <v>44484</v>
      </c>
      <c r="O3912" s="22">
        <v>44522</v>
      </c>
      <c r="P3912" s="22">
        <v>44521.5</v>
      </c>
      <c r="Q3912">
        <f t="shared" si="364"/>
        <v>44.5</v>
      </c>
      <c r="R3912" s="33">
        <f t="shared" si="365"/>
        <v>14245.34</v>
      </c>
    </row>
    <row r="3913" spans="1:18" x14ac:dyDescent="0.35">
      <c r="A3913" t="s">
        <v>401</v>
      </c>
      <c r="B3913" s="21" t="s">
        <v>313</v>
      </c>
      <c r="C3913" s="22">
        <v>44484</v>
      </c>
      <c r="D3913" t="s">
        <v>161</v>
      </c>
      <c r="E3913" t="s">
        <v>162</v>
      </c>
      <c r="F3913" s="21" t="s">
        <v>183</v>
      </c>
      <c r="G3913" s="32">
        <v>4683.38</v>
      </c>
      <c r="H3913" s="22">
        <v>44470</v>
      </c>
      <c r="I3913" s="23">
        <v>44484</v>
      </c>
      <c r="J3913">
        <f t="shared" si="366"/>
        <v>15</v>
      </c>
      <c r="K3913" s="2">
        <f t="shared" si="367"/>
        <v>44477</v>
      </c>
      <c r="L3913" s="9">
        <f t="shared" si="362"/>
        <v>15</v>
      </c>
      <c r="M3913" s="2">
        <f t="shared" si="363"/>
        <v>44477</v>
      </c>
      <c r="N3913" s="22">
        <v>44484</v>
      </c>
      <c r="O3913" s="22">
        <v>44522</v>
      </c>
      <c r="P3913" s="22">
        <v>44521.5</v>
      </c>
      <c r="Q3913">
        <f t="shared" si="364"/>
        <v>44.5</v>
      </c>
      <c r="R3913" s="33">
        <f t="shared" si="365"/>
        <v>208410.41</v>
      </c>
    </row>
    <row r="3914" spans="1:18" x14ac:dyDescent="0.35">
      <c r="A3914" t="s">
        <v>401</v>
      </c>
      <c r="B3914" s="21" t="s">
        <v>313</v>
      </c>
      <c r="C3914" s="22">
        <v>44484</v>
      </c>
      <c r="D3914" t="s">
        <v>161</v>
      </c>
      <c r="E3914" t="s">
        <v>162</v>
      </c>
      <c r="F3914" s="21" t="s">
        <v>329</v>
      </c>
      <c r="G3914" s="32">
        <v>87.33</v>
      </c>
      <c r="H3914" s="22">
        <v>44470</v>
      </c>
      <c r="I3914" s="23">
        <v>44484</v>
      </c>
      <c r="J3914">
        <f t="shared" si="366"/>
        <v>15</v>
      </c>
      <c r="K3914" s="2">
        <f t="shared" si="367"/>
        <v>44477</v>
      </c>
      <c r="L3914" s="9">
        <f t="shared" si="362"/>
        <v>15</v>
      </c>
      <c r="M3914" s="2">
        <f t="shared" si="363"/>
        <v>44477</v>
      </c>
      <c r="N3914" s="22">
        <v>44484</v>
      </c>
      <c r="O3914" s="22">
        <v>44522</v>
      </c>
      <c r="P3914" s="22">
        <v>44521.5</v>
      </c>
      <c r="Q3914">
        <f t="shared" si="364"/>
        <v>44.5</v>
      </c>
      <c r="R3914" s="33">
        <f t="shared" si="365"/>
        <v>3886.1849999999999</v>
      </c>
    </row>
    <row r="3915" spans="1:18" x14ac:dyDescent="0.35">
      <c r="A3915" t="s">
        <v>401</v>
      </c>
      <c r="B3915" s="21" t="s">
        <v>313</v>
      </c>
      <c r="C3915" s="22">
        <v>44484</v>
      </c>
      <c r="D3915" t="s">
        <v>161</v>
      </c>
      <c r="E3915" t="s">
        <v>162</v>
      </c>
      <c r="F3915" s="21" t="s">
        <v>184</v>
      </c>
      <c r="G3915" s="32">
        <v>287.98</v>
      </c>
      <c r="H3915" s="22">
        <v>44470</v>
      </c>
      <c r="I3915" s="23">
        <v>44484</v>
      </c>
      <c r="J3915">
        <f t="shared" si="366"/>
        <v>15</v>
      </c>
      <c r="K3915" s="2">
        <f t="shared" si="367"/>
        <v>44477</v>
      </c>
      <c r="L3915" s="9">
        <f t="shared" ref="L3915:L3978" si="368">I3915-H3915+1</f>
        <v>15</v>
      </c>
      <c r="M3915" s="2">
        <f t="shared" ref="M3915:M3978" si="369">(H3915+I3915)/2</f>
        <v>44477</v>
      </c>
      <c r="N3915" s="22">
        <v>44484</v>
      </c>
      <c r="O3915" s="22">
        <v>44522</v>
      </c>
      <c r="P3915" s="22">
        <v>44521.5</v>
      </c>
      <c r="Q3915">
        <f t="shared" ref="Q3915:Q3978" si="370">P3915-M3915</f>
        <v>44.5</v>
      </c>
      <c r="R3915" s="33">
        <f t="shared" ref="R3915:R3978" si="371">Q3915*G3915</f>
        <v>12815.11</v>
      </c>
    </row>
    <row r="3916" spans="1:18" x14ac:dyDescent="0.35">
      <c r="A3916" t="s">
        <v>401</v>
      </c>
      <c r="B3916" s="21" t="s">
        <v>313</v>
      </c>
      <c r="C3916" s="22">
        <v>44484</v>
      </c>
      <c r="D3916" t="s">
        <v>161</v>
      </c>
      <c r="E3916" t="s">
        <v>162</v>
      </c>
      <c r="F3916" s="21" t="s">
        <v>185</v>
      </c>
      <c r="G3916" s="32">
        <v>3041.6199999999994</v>
      </c>
      <c r="H3916" s="22">
        <v>44470</v>
      </c>
      <c r="I3916" s="23">
        <v>44484</v>
      </c>
      <c r="J3916">
        <f t="shared" si="366"/>
        <v>15</v>
      </c>
      <c r="K3916" s="2">
        <f t="shared" si="367"/>
        <v>44477</v>
      </c>
      <c r="L3916" s="9">
        <f t="shared" si="368"/>
        <v>15</v>
      </c>
      <c r="M3916" s="2">
        <f t="shared" si="369"/>
        <v>44477</v>
      </c>
      <c r="N3916" s="22">
        <v>44484</v>
      </c>
      <c r="O3916" s="22">
        <v>44522</v>
      </c>
      <c r="P3916" s="22">
        <v>44521.5</v>
      </c>
      <c r="Q3916">
        <f t="shared" si="370"/>
        <v>44.5</v>
      </c>
      <c r="R3916" s="33">
        <f t="shared" si="371"/>
        <v>135352.08999999997</v>
      </c>
    </row>
    <row r="3917" spans="1:18" x14ac:dyDescent="0.35">
      <c r="A3917" t="s">
        <v>401</v>
      </c>
      <c r="B3917" s="21" t="s">
        <v>313</v>
      </c>
      <c r="C3917" s="22">
        <v>44484</v>
      </c>
      <c r="D3917" t="s">
        <v>161</v>
      </c>
      <c r="E3917" t="s">
        <v>162</v>
      </c>
      <c r="F3917" s="21" t="s">
        <v>331</v>
      </c>
      <c r="G3917" s="32">
        <v>271.76</v>
      </c>
      <c r="H3917" s="22">
        <v>44470</v>
      </c>
      <c r="I3917" s="23">
        <v>44484</v>
      </c>
      <c r="J3917">
        <f t="shared" si="366"/>
        <v>15</v>
      </c>
      <c r="K3917" s="2">
        <f t="shared" si="367"/>
        <v>44477</v>
      </c>
      <c r="L3917" s="9">
        <f t="shared" si="368"/>
        <v>15</v>
      </c>
      <c r="M3917" s="2">
        <f t="shared" si="369"/>
        <v>44477</v>
      </c>
      <c r="N3917" s="22">
        <v>44484</v>
      </c>
      <c r="O3917" s="22">
        <v>44522</v>
      </c>
      <c r="P3917" s="22">
        <v>44521.5</v>
      </c>
      <c r="Q3917">
        <f t="shared" si="370"/>
        <v>44.5</v>
      </c>
      <c r="R3917" s="33">
        <f t="shared" si="371"/>
        <v>12093.32</v>
      </c>
    </row>
    <row r="3918" spans="1:18" x14ac:dyDescent="0.35">
      <c r="A3918" t="s">
        <v>401</v>
      </c>
      <c r="B3918" s="21" t="s">
        <v>313</v>
      </c>
      <c r="C3918" s="22">
        <v>44484</v>
      </c>
      <c r="D3918" t="s">
        <v>161</v>
      </c>
      <c r="E3918" t="s">
        <v>162</v>
      </c>
      <c r="F3918" s="21" t="s">
        <v>332</v>
      </c>
      <c r="G3918" s="32">
        <v>65.87</v>
      </c>
      <c r="H3918" s="22">
        <v>44470</v>
      </c>
      <c r="I3918" s="23">
        <v>44484</v>
      </c>
      <c r="J3918">
        <f t="shared" si="366"/>
        <v>15</v>
      </c>
      <c r="K3918" s="2">
        <f t="shared" si="367"/>
        <v>44477</v>
      </c>
      <c r="L3918" s="9">
        <f t="shared" si="368"/>
        <v>15</v>
      </c>
      <c r="M3918" s="2">
        <f t="shared" si="369"/>
        <v>44477</v>
      </c>
      <c r="N3918" s="22">
        <v>44484</v>
      </c>
      <c r="O3918" s="22">
        <v>44522</v>
      </c>
      <c r="P3918" s="22">
        <v>44521.5</v>
      </c>
      <c r="Q3918">
        <f t="shared" si="370"/>
        <v>44.5</v>
      </c>
      <c r="R3918" s="33">
        <f t="shared" si="371"/>
        <v>2931.2150000000001</v>
      </c>
    </row>
    <row r="3919" spans="1:18" x14ac:dyDescent="0.35">
      <c r="A3919" t="s">
        <v>401</v>
      </c>
      <c r="B3919" s="21" t="s">
        <v>313</v>
      </c>
      <c r="C3919" s="22">
        <v>44484</v>
      </c>
      <c r="D3919" t="s">
        <v>161</v>
      </c>
      <c r="E3919" t="s">
        <v>162</v>
      </c>
      <c r="F3919" s="21" t="s">
        <v>186</v>
      </c>
      <c r="G3919" s="32">
        <v>216.01999999999998</v>
      </c>
      <c r="H3919" s="22">
        <v>44470</v>
      </c>
      <c r="I3919" s="23">
        <v>44484</v>
      </c>
      <c r="J3919">
        <f t="shared" si="366"/>
        <v>15</v>
      </c>
      <c r="K3919" s="2">
        <f t="shared" si="367"/>
        <v>44477</v>
      </c>
      <c r="L3919" s="9">
        <f t="shared" si="368"/>
        <v>15</v>
      </c>
      <c r="M3919" s="2">
        <f t="shared" si="369"/>
        <v>44477</v>
      </c>
      <c r="N3919" s="22">
        <v>44484</v>
      </c>
      <c r="O3919" s="22">
        <v>44522</v>
      </c>
      <c r="P3919" s="22">
        <v>44521.5</v>
      </c>
      <c r="Q3919">
        <f t="shared" si="370"/>
        <v>44.5</v>
      </c>
      <c r="R3919" s="33">
        <f t="shared" si="371"/>
        <v>9612.89</v>
      </c>
    </row>
    <row r="3920" spans="1:18" x14ac:dyDescent="0.35">
      <c r="A3920" t="s">
        <v>401</v>
      </c>
      <c r="B3920" s="21" t="s">
        <v>313</v>
      </c>
      <c r="C3920" s="22">
        <v>44484</v>
      </c>
      <c r="D3920" t="s">
        <v>161</v>
      </c>
      <c r="E3920" t="s">
        <v>162</v>
      </c>
      <c r="F3920" s="21" t="s">
        <v>333</v>
      </c>
      <c r="G3920" s="32">
        <v>1491.6999999999998</v>
      </c>
      <c r="H3920" s="22">
        <v>44470</v>
      </c>
      <c r="I3920" s="23">
        <v>44484</v>
      </c>
      <c r="J3920">
        <f t="shared" si="366"/>
        <v>15</v>
      </c>
      <c r="K3920" s="2">
        <f t="shared" si="367"/>
        <v>44477</v>
      </c>
      <c r="L3920" s="9">
        <f t="shared" si="368"/>
        <v>15</v>
      </c>
      <c r="M3920" s="2">
        <f t="shared" si="369"/>
        <v>44477</v>
      </c>
      <c r="N3920" s="22">
        <v>44484</v>
      </c>
      <c r="O3920" s="22">
        <v>44522</v>
      </c>
      <c r="P3920" s="22">
        <v>44521.5</v>
      </c>
      <c r="Q3920">
        <f t="shared" si="370"/>
        <v>44.5</v>
      </c>
      <c r="R3920" s="33">
        <f t="shared" si="371"/>
        <v>66380.649999999994</v>
      </c>
    </row>
    <row r="3921" spans="1:18" x14ac:dyDescent="0.35">
      <c r="A3921" t="s">
        <v>401</v>
      </c>
      <c r="B3921" s="21" t="s">
        <v>313</v>
      </c>
      <c r="C3921" s="22">
        <v>44484</v>
      </c>
      <c r="D3921" t="s">
        <v>161</v>
      </c>
      <c r="E3921" t="s">
        <v>162</v>
      </c>
      <c r="F3921" s="21" t="s">
        <v>334</v>
      </c>
      <c r="G3921" s="32">
        <v>286.44</v>
      </c>
      <c r="H3921" s="22">
        <v>44470</v>
      </c>
      <c r="I3921" s="23">
        <v>44484</v>
      </c>
      <c r="J3921">
        <f t="shared" si="366"/>
        <v>15</v>
      </c>
      <c r="K3921" s="2">
        <f t="shared" si="367"/>
        <v>44477</v>
      </c>
      <c r="L3921" s="9">
        <f t="shared" si="368"/>
        <v>15</v>
      </c>
      <c r="M3921" s="2">
        <f t="shared" si="369"/>
        <v>44477</v>
      </c>
      <c r="N3921" s="22">
        <v>44484</v>
      </c>
      <c r="O3921" s="22">
        <v>44522</v>
      </c>
      <c r="P3921" s="22">
        <v>44521.5</v>
      </c>
      <c r="Q3921">
        <f t="shared" si="370"/>
        <v>44.5</v>
      </c>
      <c r="R3921" s="33">
        <f t="shared" si="371"/>
        <v>12746.58</v>
      </c>
    </row>
    <row r="3922" spans="1:18" x14ac:dyDescent="0.35">
      <c r="A3922" t="s">
        <v>401</v>
      </c>
      <c r="B3922" s="21" t="s">
        <v>313</v>
      </c>
      <c r="C3922" s="22">
        <v>44484</v>
      </c>
      <c r="D3922" t="s">
        <v>161</v>
      </c>
      <c r="E3922" t="s">
        <v>162</v>
      </c>
      <c r="F3922" s="21" t="s">
        <v>335</v>
      </c>
      <c r="G3922" s="32">
        <v>216.01000000000002</v>
      </c>
      <c r="H3922" s="22">
        <v>44470</v>
      </c>
      <c r="I3922" s="23">
        <v>44484</v>
      </c>
      <c r="J3922">
        <f t="shared" si="366"/>
        <v>15</v>
      </c>
      <c r="K3922" s="2">
        <f t="shared" si="367"/>
        <v>44477</v>
      </c>
      <c r="L3922" s="9">
        <f t="shared" si="368"/>
        <v>15</v>
      </c>
      <c r="M3922" s="2">
        <f t="shared" si="369"/>
        <v>44477</v>
      </c>
      <c r="N3922" s="22">
        <v>44484</v>
      </c>
      <c r="O3922" s="22">
        <v>44522</v>
      </c>
      <c r="P3922" s="22">
        <v>44521.5</v>
      </c>
      <c r="Q3922">
        <f t="shared" si="370"/>
        <v>44.5</v>
      </c>
      <c r="R3922" s="33">
        <f t="shared" si="371"/>
        <v>9612.4450000000015</v>
      </c>
    </row>
    <row r="3923" spans="1:18" x14ac:dyDescent="0.35">
      <c r="A3923" t="s">
        <v>401</v>
      </c>
      <c r="B3923" s="21" t="s">
        <v>313</v>
      </c>
      <c r="C3923" s="22">
        <v>44484</v>
      </c>
      <c r="D3923" t="s">
        <v>161</v>
      </c>
      <c r="E3923" t="s">
        <v>162</v>
      </c>
      <c r="F3923" s="21" t="s">
        <v>187</v>
      </c>
      <c r="G3923" s="32">
        <v>1218.5299999999997</v>
      </c>
      <c r="H3923" s="22">
        <v>44470</v>
      </c>
      <c r="I3923" s="23">
        <v>44484</v>
      </c>
      <c r="J3923">
        <f t="shared" si="366"/>
        <v>15</v>
      </c>
      <c r="K3923" s="2">
        <f t="shared" si="367"/>
        <v>44477</v>
      </c>
      <c r="L3923" s="9">
        <f t="shared" si="368"/>
        <v>15</v>
      </c>
      <c r="M3923" s="2">
        <f t="shared" si="369"/>
        <v>44477</v>
      </c>
      <c r="N3923" s="22">
        <v>44484</v>
      </c>
      <c r="O3923" s="22">
        <v>44522</v>
      </c>
      <c r="P3923" s="22">
        <v>44521.5</v>
      </c>
      <c r="Q3923">
        <f t="shared" si="370"/>
        <v>44.5</v>
      </c>
      <c r="R3923" s="33">
        <f t="shared" si="371"/>
        <v>54224.584999999992</v>
      </c>
    </row>
    <row r="3924" spans="1:18" x14ac:dyDescent="0.35">
      <c r="A3924" t="s">
        <v>401</v>
      </c>
      <c r="B3924" s="21" t="s">
        <v>313</v>
      </c>
      <c r="C3924" s="22">
        <v>44484</v>
      </c>
      <c r="D3924" t="s">
        <v>161</v>
      </c>
      <c r="E3924" t="s">
        <v>162</v>
      </c>
      <c r="F3924" s="21" t="s">
        <v>188</v>
      </c>
      <c r="G3924" s="32">
        <v>413.56</v>
      </c>
      <c r="H3924" s="22">
        <v>44470</v>
      </c>
      <c r="I3924" s="23">
        <v>44484</v>
      </c>
      <c r="J3924">
        <f t="shared" si="366"/>
        <v>15</v>
      </c>
      <c r="K3924" s="2">
        <f t="shared" si="367"/>
        <v>44477</v>
      </c>
      <c r="L3924" s="9">
        <f t="shared" si="368"/>
        <v>15</v>
      </c>
      <c r="M3924" s="2">
        <f t="shared" si="369"/>
        <v>44477</v>
      </c>
      <c r="N3924" s="22">
        <v>44484</v>
      </c>
      <c r="O3924" s="22">
        <v>44522</v>
      </c>
      <c r="P3924" s="22">
        <v>44521.5</v>
      </c>
      <c r="Q3924">
        <f t="shared" si="370"/>
        <v>44.5</v>
      </c>
      <c r="R3924" s="33">
        <f t="shared" si="371"/>
        <v>18403.420000000002</v>
      </c>
    </row>
    <row r="3925" spans="1:18" x14ac:dyDescent="0.35">
      <c r="A3925" t="s">
        <v>401</v>
      </c>
      <c r="B3925" s="21" t="s">
        <v>313</v>
      </c>
      <c r="C3925" s="22">
        <v>44484</v>
      </c>
      <c r="D3925" t="s">
        <v>161</v>
      </c>
      <c r="E3925" t="s">
        <v>162</v>
      </c>
      <c r="F3925" s="21" t="s">
        <v>336</v>
      </c>
      <c r="G3925" s="32">
        <v>81.48</v>
      </c>
      <c r="H3925" s="22">
        <v>44470</v>
      </c>
      <c r="I3925" s="23">
        <v>44484</v>
      </c>
      <c r="J3925">
        <f t="shared" si="366"/>
        <v>15</v>
      </c>
      <c r="K3925" s="2">
        <f t="shared" si="367"/>
        <v>44477</v>
      </c>
      <c r="L3925" s="9">
        <f t="shared" si="368"/>
        <v>15</v>
      </c>
      <c r="M3925" s="2">
        <f t="shared" si="369"/>
        <v>44477</v>
      </c>
      <c r="N3925" s="22">
        <v>44484</v>
      </c>
      <c r="O3925" s="22">
        <v>44522</v>
      </c>
      <c r="P3925" s="22">
        <v>44521.5</v>
      </c>
      <c r="Q3925">
        <f t="shared" si="370"/>
        <v>44.5</v>
      </c>
      <c r="R3925" s="33">
        <f t="shared" si="371"/>
        <v>3625.86</v>
      </c>
    </row>
    <row r="3926" spans="1:18" x14ac:dyDescent="0.35">
      <c r="A3926" t="s">
        <v>401</v>
      </c>
      <c r="B3926" s="21" t="s">
        <v>313</v>
      </c>
      <c r="C3926" s="22">
        <v>44484</v>
      </c>
      <c r="D3926" t="s">
        <v>161</v>
      </c>
      <c r="E3926" t="s">
        <v>162</v>
      </c>
      <c r="F3926" s="21" t="s">
        <v>337</v>
      </c>
      <c r="G3926" s="32">
        <v>188.28</v>
      </c>
      <c r="H3926" s="22">
        <v>44470</v>
      </c>
      <c r="I3926" s="23">
        <v>44484</v>
      </c>
      <c r="J3926">
        <f t="shared" si="366"/>
        <v>15</v>
      </c>
      <c r="K3926" s="2">
        <f t="shared" si="367"/>
        <v>44477</v>
      </c>
      <c r="L3926" s="9">
        <f t="shared" si="368"/>
        <v>15</v>
      </c>
      <c r="M3926" s="2">
        <f t="shared" si="369"/>
        <v>44477</v>
      </c>
      <c r="N3926" s="22">
        <v>44484</v>
      </c>
      <c r="O3926" s="22">
        <v>44522</v>
      </c>
      <c r="P3926" s="22">
        <v>44521.5</v>
      </c>
      <c r="Q3926">
        <f t="shared" si="370"/>
        <v>44.5</v>
      </c>
      <c r="R3926" s="33">
        <f t="shared" si="371"/>
        <v>8378.4600000000009</v>
      </c>
    </row>
    <row r="3927" spans="1:18" x14ac:dyDescent="0.35">
      <c r="A3927" t="s">
        <v>401</v>
      </c>
      <c r="B3927" s="21" t="s">
        <v>313</v>
      </c>
      <c r="C3927" s="22">
        <v>44484</v>
      </c>
      <c r="D3927" t="s">
        <v>171</v>
      </c>
      <c r="E3927" t="s">
        <v>172</v>
      </c>
      <c r="F3927" s="21" t="s">
        <v>337</v>
      </c>
      <c r="G3927" s="32">
        <v>191.64999999999998</v>
      </c>
      <c r="H3927" s="22">
        <v>44470</v>
      </c>
      <c r="I3927" s="23">
        <v>44484</v>
      </c>
      <c r="J3927">
        <f t="shared" si="366"/>
        <v>15</v>
      </c>
      <c r="K3927" s="2">
        <f t="shared" si="367"/>
        <v>44477</v>
      </c>
      <c r="L3927" s="9">
        <f t="shared" si="368"/>
        <v>15</v>
      </c>
      <c r="M3927" s="2">
        <f t="shared" si="369"/>
        <v>44477</v>
      </c>
      <c r="N3927" s="22">
        <v>44484</v>
      </c>
      <c r="O3927" s="22">
        <v>44522</v>
      </c>
      <c r="P3927" s="22">
        <v>44521.5</v>
      </c>
      <c r="Q3927">
        <f t="shared" si="370"/>
        <v>44.5</v>
      </c>
      <c r="R3927" s="33">
        <f t="shared" si="371"/>
        <v>8528.4249999999993</v>
      </c>
    </row>
    <row r="3928" spans="1:18" x14ac:dyDescent="0.35">
      <c r="A3928" t="s">
        <v>401</v>
      </c>
      <c r="B3928" s="21" t="s">
        <v>313</v>
      </c>
      <c r="C3928" s="22">
        <v>44484</v>
      </c>
      <c r="D3928" t="s">
        <v>161</v>
      </c>
      <c r="E3928" t="s">
        <v>162</v>
      </c>
      <c r="F3928" s="21" t="s">
        <v>338</v>
      </c>
      <c r="G3928" s="32">
        <v>27.46</v>
      </c>
      <c r="H3928" s="22">
        <v>44470</v>
      </c>
      <c r="I3928" s="23">
        <v>44484</v>
      </c>
      <c r="J3928">
        <f t="shared" si="366"/>
        <v>15</v>
      </c>
      <c r="K3928" s="2">
        <f t="shared" si="367"/>
        <v>44477</v>
      </c>
      <c r="L3928" s="9">
        <f t="shared" si="368"/>
        <v>15</v>
      </c>
      <c r="M3928" s="2">
        <f t="shared" si="369"/>
        <v>44477</v>
      </c>
      <c r="N3928" s="22">
        <v>44484</v>
      </c>
      <c r="O3928" s="22">
        <v>44522</v>
      </c>
      <c r="P3928" s="22">
        <v>44521.5</v>
      </c>
      <c r="Q3928">
        <f t="shared" si="370"/>
        <v>44.5</v>
      </c>
      <c r="R3928" s="33">
        <f t="shared" si="371"/>
        <v>1221.97</v>
      </c>
    </row>
    <row r="3929" spans="1:18" x14ac:dyDescent="0.35">
      <c r="A3929" t="s">
        <v>401</v>
      </c>
      <c r="B3929" s="21" t="s">
        <v>313</v>
      </c>
      <c r="C3929" s="22">
        <v>44484</v>
      </c>
      <c r="D3929" t="s">
        <v>161</v>
      </c>
      <c r="E3929" t="s">
        <v>162</v>
      </c>
      <c r="F3929" s="21" t="s">
        <v>385</v>
      </c>
      <c r="G3929" s="32">
        <v>61.1</v>
      </c>
      <c r="H3929" s="22">
        <v>44470</v>
      </c>
      <c r="I3929" s="23">
        <v>44484</v>
      </c>
      <c r="J3929">
        <f t="shared" si="366"/>
        <v>15</v>
      </c>
      <c r="K3929" s="2">
        <f t="shared" si="367"/>
        <v>44477</v>
      </c>
      <c r="L3929" s="9">
        <f t="shared" si="368"/>
        <v>15</v>
      </c>
      <c r="M3929" s="2">
        <f t="shared" si="369"/>
        <v>44477</v>
      </c>
      <c r="N3929" s="22">
        <v>44484</v>
      </c>
      <c r="O3929" s="22">
        <v>44522</v>
      </c>
      <c r="P3929" s="22">
        <v>44521.5</v>
      </c>
      <c r="Q3929">
        <f t="shared" si="370"/>
        <v>44.5</v>
      </c>
      <c r="R3929" s="33">
        <f t="shared" si="371"/>
        <v>2718.9500000000003</v>
      </c>
    </row>
    <row r="3930" spans="1:18" x14ac:dyDescent="0.35">
      <c r="A3930" t="s">
        <v>401</v>
      </c>
      <c r="B3930" s="21" t="s">
        <v>313</v>
      </c>
      <c r="C3930" s="22">
        <v>44484</v>
      </c>
      <c r="D3930" t="s">
        <v>161</v>
      </c>
      <c r="E3930" t="s">
        <v>162</v>
      </c>
      <c r="F3930" s="21" t="s">
        <v>189</v>
      </c>
      <c r="G3930" s="32">
        <v>1728.66</v>
      </c>
      <c r="H3930" s="22">
        <v>44470</v>
      </c>
      <c r="I3930" s="23">
        <v>44484</v>
      </c>
      <c r="J3930">
        <f t="shared" si="366"/>
        <v>15</v>
      </c>
      <c r="K3930" s="2">
        <f t="shared" si="367"/>
        <v>44477</v>
      </c>
      <c r="L3930" s="9">
        <f t="shared" si="368"/>
        <v>15</v>
      </c>
      <c r="M3930" s="2">
        <f t="shared" si="369"/>
        <v>44477</v>
      </c>
      <c r="N3930" s="22">
        <v>44484</v>
      </c>
      <c r="O3930" s="22">
        <v>44522</v>
      </c>
      <c r="P3930" s="22">
        <v>44521.5</v>
      </c>
      <c r="Q3930">
        <f t="shared" si="370"/>
        <v>44.5</v>
      </c>
      <c r="R3930" s="33">
        <f t="shared" si="371"/>
        <v>76925.37000000001</v>
      </c>
    </row>
    <row r="3931" spans="1:18" x14ac:dyDescent="0.35">
      <c r="A3931" t="s">
        <v>401</v>
      </c>
      <c r="B3931" s="21" t="s">
        <v>313</v>
      </c>
      <c r="C3931" s="22">
        <v>44484</v>
      </c>
      <c r="D3931" t="s">
        <v>171</v>
      </c>
      <c r="E3931" t="s">
        <v>172</v>
      </c>
      <c r="F3931" s="21" t="s">
        <v>189</v>
      </c>
      <c r="G3931" s="32">
        <v>54.88</v>
      </c>
      <c r="H3931" s="22">
        <v>44470</v>
      </c>
      <c r="I3931" s="23">
        <v>44484</v>
      </c>
      <c r="J3931">
        <f t="shared" si="366"/>
        <v>15</v>
      </c>
      <c r="K3931" s="2">
        <f t="shared" si="367"/>
        <v>44477</v>
      </c>
      <c r="L3931" s="9">
        <f t="shared" si="368"/>
        <v>15</v>
      </c>
      <c r="M3931" s="2">
        <f t="shared" si="369"/>
        <v>44477</v>
      </c>
      <c r="N3931" s="22">
        <v>44484</v>
      </c>
      <c r="O3931" s="22">
        <v>44522</v>
      </c>
      <c r="P3931" s="22">
        <v>44521.5</v>
      </c>
      <c r="Q3931">
        <f t="shared" si="370"/>
        <v>44.5</v>
      </c>
      <c r="R3931" s="33">
        <f t="shared" si="371"/>
        <v>2442.1600000000003</v>
      </c>
    </row>
    <row r="3932" spans="1:18" x14ac:dyDescent="0.35">
      <c r="A3932" t="s">
        <v>401</v>
      </c>
      <c r="B3932" s="21" t="s">
        <v>313</v>
      </c>
      <c r="C3932" s="22">
        <v>44484</v>
      </c>
      <c r="D3932" t="s">
        <v>161</v>
      </c>
      <c r="E3932" t="s">
        <v>162</v>
      </c>
      <c r="F3932" s="21" t="s">
        <v>198</v>
      </c>
      <c r="G3932" s="32">
        <v>152.6</v>
      </c>
      <c r="H3932" s="22">
        <v>44470</v>
      </c>
      <c r="I3932" s="23">
        <v>44484</v>
      </c>
      <c r="J3932">
        <f t="shared" si="366"/>
        <v>15</v>
      </c>
      <c r="K3932" s="2">
        <f t="shared" si="367"/>
        <v>44477</v>
      </c>
      <c r="L3932" s="9">
        <f t="shared" si="368"/>
        <v>15</v>
      </c>
      <c r="M3932" s="2">
        <f t="shared" si="369"/>
        <v>44477</v>
      </c>
      <c r="N3932" s="22">
        <v>44484</v>
      </c>
      <c r="O3932" s="22">
        <v>44522</v>
      </c>
      <c r="P3932" s="22">
        <v>44521.5</v>
      </c>
      <c r="Q3932">
        <f t="shared" si="370"/>
        <v>44.5</v>
      </c>
      <c r="R3932" s="33">
        <f t="shared" si="371"/>
        <v>6790.7</v>
      </c>
    </row>
    <row r="3933" spans="1:18" x14ac:dyDescent="0.35">
      <c r="A3933" t="s">
        <v>401</v>
      </c>
      <c r="B3933" s="21" t="s">
        <v>313</v>
      </c>
      <c r="C3933" s="22">
        <v>44484</v>
      </c>
      <c r="D3933" t="s">
        <v>161</v>
      </c>
      <c r="E3933" t="s">
        <v>162</v>
      </c>
      <c r="F3933" s="21" t="s">
        <v>190</v>
      </c>
      <c r="G3933" s="32">
        <v>358.43</v>
      </c>
      <c r="H3933" s="22">
        <v>44470</v>
      </c>
      <c r="I3933" s="23">
        <v>44484</v>
      </c>
      <c r="J3933">
        <f t="shared" si="366"/>
        <v>15</v>
      </c>
      <c r="K3933" s="2">
        <f t="shared" si="367"/>
        <v>44477</v>
      </c>
      <c r="L3933" s="9">
        <f t="shared" si="368"/>
        <v>15</v>
      </c>
      <c r="M3933" s="2">
        <f t="shared" si="369"/>
        <v>44477</v>
      </c>
      <c r="N3933" s="22">
        <v>44484</v>
      </c>
      <c r="O3933" s="22">
        <v>44522</v>
      </c>
      <c r="P3933" s="22">
        <v>44521.5</v>
      </c>
      <c r="Q3933">
        <f t="shared" si="370"/>
        <v>44.5</v>
      </c>
      <c r="R3933" s="33">
        <f t="shared" si="371"/>
        <v>15950.135</v>
      </c>
    </row>
    <row r="3934" spans="1:18" x14ac:dyDescent="0.35">
      <c r="A3934" t="s">
        <v>401</v>
      </c>
      <c r="B3934" s="21" t="s">
        <v>313</v>
      </c>
      <c r="C3934" s="22">
        <v>44484</v>
      </c>
      <c r="D3934" t="s">
        <v>161</v>
      </c>
      <c r="E3934" t="s">
        <v>162</v>
      </c>
      <c r="F3934" s="21" t="s">
        <v>339</v>
      </c>
      <c r="G3934" s="32">
        <v>90.59</v>
      </c>
      <c r="H3934" s="22">
        <v>44470</v>
      </c>
      <c r="I3934" s="23">
        <v>44484</v>
      </c>
      <c r="J3934">
        <f t="shared" si="366"/>
        <v>15</v>
      </c>
      <c r="K3934" s="2">
        <f t="shared" si="367"/>
        <v>44477</v>
      </c>
      <c r="L3934" s="9">
        <f t="shared" si="368"/>
        <v>15</v>
      </c>
      <c r="M3934" s="2">
        <f t="shared" si="369"/>
        <v>44477</v>
      </c>
      <c r="N3934" s="22">
        <v>44484</v>
      </c>
      <c r="O3934" s="22">
        <v>44522</v>
      </c>
      <c r="P3934" s="22">
        <v>44521.5</v>
      </c>
      <c r="Q3934">
        <f t="shared" si="370"/>
        <v>44.5</v>
      </c>
      <c r="R3934" s="33">
        <f t="shared" si="371"/>
        <v>4031.2550000000001</v>
      </c>
    </row>
    <row r="3935" spans="1:18" x14ac:dyDescent="0.35">
      <c r="A3935" t="s">
        <v>401</v>
      </c>
      <c r="B3935" s="21" t="s">
        <v>313</v>
      </c>
      <c r="C3935" s="22">
        <v>44484</v>
      </c>
      <c r="D3935" t="s">
        <v>161</v>
      </c>
      <c r="E3935" t="s">
        <v>162</v>
      </c>
      <c r="F3935" s="21" t="s">
        <v>191</v>
      </c>
      <c r="G3935" s="32">
        <v>918.80000000000007</v>
      </c>
      <c r="H3935" s="22">
        <v>44470</v>
      </c>
      <c r="I3935" s="23">
        <v>44484</v>
      </c>
      <c r="J3935">
        <f t="shared" si="366"/>
        <v>15</v>
      </c>
      <c r="K3935" s="2">
        <f t="shared" si="367"/>
        <v>44477</v>
      </c>
      <c r="L3935" s="9">
        <f t="shared" si="368"/>
        <v>15</v>
      </c>
      <c r="M3935" s="2">
        <f t="shared" si="369"/>
        <v>44477</v>
      </c>
      <c r="N3935" s="22">
        <v>44484</v>
      </c>
      <c r="O3935" s="22">
        <v>44522</v>
      </c>
      <c r="P3935" s="22">
        <v>44521.5</v>
      </c>
      <c r="Q3935">
        <f t="shared" si="370"/>
        <v>44.5</v>
      </c>
      <c r="R3935" s="33">
        <f t="shared" si="371"/>
        <v>40886.600000000006</v>
      </c>
    </row>
    <row r="3936" spans="1:18" x14ac:dyDescent="0.35">
      <c r="A3936" t="s">
        <v>401</v>
      </c>
      <c r="B3936" s="21" t="s">
        <v>313</v>
      </c>
      <c r="C3936" s="22">
        <v>44484</v>
      </c>
      <c r="D3936" t="s">
        <v>161</v>
      </c>
      <c r="E3936" t="s">
        <v>162</v>
      </c>
      <c r="F3936" s="21" t="s">
        <v>192</v>
      </c>
      <c r="G3936" s="32">
        <v>860.18</v>
      </c>
      <c r="H3936" s="22">
        <v>44470</v>
      </c>
      <c r="I3936" s="23">
        <v>44484</v>
      </c>
      <c r="J3936">
        <f t="shared" si="366"/>
        <v>15</v>
      </c>
      <c r="K3936" s="2">
        <f t="shared" si="367"/>
        <v>44477</v>
      </c>
      <c r="L3936" s="9">
        <f t="shared" si="368"/>
        <v>15</v>
      </c>
      <c r="M3936" s="2">
        <f t="shared" si="369"/>
        <v>44477</v>
      </c>
      <c r="N3936" s="22">
        <v>44484</v>
      </c>
      <c r="O3936" s="22">
        <v>44522</v>
      </c>
      <c r="P3936" s="22">
        <v>44521.5</v>
      </c>
      <c r="Q3936">
        <f t="shared" si="370"/>
        <v>44.5</v>
      </c>
      <c r="R3936" s="33">
        <f t="shared" si="371"/>
        <v>38278.009999999995</v>
      </c>
    </row>
    <row r="3937" spans="1:18" x14ac:dyDescent="0.35">
      <c r="A3937" t="s">
        <v>401</v>
      </c>
      <c r="B3937" s="21" t="s">
        <v>313</v>
      </c>
      <c r="C3937" s="22">
        <v>44484</v>
      </c>
      <c r="D3937" t="s">
        <v>171</v>
      </c>
      <c r="E3937" t="s">
        <v>172</v>
      </c>
      <c r="F3937" s="21" t="s">
        <v>192</v>
      </c>
      <c r="G3937" s="32">
        <v>210.39</v>
      </c>
      <c r="H3937" s="22">
        <v>44470</v>
      </c>
      <c r="I3937" s="23">
        <v>44484</v>
      </c>
      <c r="J3937">
        <f t="shared" si="366"/>
        <v>15</v>
      </c>
      <c r="K3937" s="2">
        <f t="shared" si="367"/>
        <v>44477</v>
      </c>
      <c r="L3937" s="9">
        <f t="shared" si="368"/>
        <v>15</v>
      </c>
      <c r="M3937" s="2">
        <f t="shared" si="369"/>
        <v>44477</v>
      </c>
      <c r="N3937" s="22">
        <v>44484</v>
      </c>
      <c r="O3937" s="22">
        <v>44522</v>
      </c>
      <c r="P3937" s="22">
        <v>44521.5</v>
      </c>
      <c r="Q3937">
        <f t="shared" si="370"/>
        <v>44.5</v>
      </c>
      <c r="R3937" s="33">
        <f t="shared" si="371"/>
        <v>9362.3549999999996</v>
      </c>
    </row>
    <row r="3938" spans="1:18" x14ac:dyDescent="0.35">
      <c r="A3938" t="s">
        <v>401</v>
      </c>
      <c r="B3938" s="21" t="s">
        <v>313</v>
      </c>
      <c r="C3938" s="22">
        <v>44484</v>
      </c>
      <c r="D3938" t="s">
        <v>161</v>
      </c>
      <c r="E3938" t="s">
        <v>162</v>
      </c>
      <c r="F3938" s="21" t="s">
        <v>193</v>
      </c>
      <c r="G3938" s="32">
        <v>2231.54</v>
      </c>
      <c r="H3938" s="22">
        <v>44470</v>
      </c>
      <c r="I3938" s="23">
        <v>44484</v>
      </c>
      <c r="J3938">
        <f t="shared" si="366"/>
        <v>15</v>
      </c>
      <c r="K3938" s="2">
        <f t="shared" si="367"/>
        <v>44477</v>
      </c>
      <c r="L3938" s="9">
        <f t="shared" si="368"/>
        <v>15</v>
      </c>
      <c r="M3938" s="2">
        <f t="shared" si="369"/>
        <v>44477</v>
      </c>
      <c r="N3938" s="22">
        <v>44484</v>
      </c>
      <c r="O3938" s="22">
        <v>44522</v>
      </c>
      <c r="P3938" s="22">
        <v>44521.5</v>
      </c>
      <c r="Q3938">
        <f t="shared" si="370"/>
        <v>44.5</v>
      </c>
      <c r="R3938" s="33">
        <f t="shared" si="371"/>
        <v>99303.53</v>
      </c>
    </row>
    <row r="3939" spans="1:18" x14ac:dyDescent="0.35">
      <c r="A3939" t="s">
        <v>401</v>
      </c>
      <c r="B3939" s="21" t="s">
        <v>313</v>
      </c>
      <c r="C3939" s="22">
        <v>44484</v>
      </c>
      <c r="D3939" t="s">
        <v>161</v>
      </c>
      <c r="E3939" t="s">
        <v>162</v>
      </c>
      <c r="F3939" s="21" t="s">
        <v>340</v>
      </c>
      <c r="G3939" s="32">
        <v>384.48</v>
      </c>
      <c r="H3939" s="22">
        <v>44470</v>
      </c>
      <c r="I3939" s="23">
        <v>44484</v>
      </c>
      <c r="J3939">
        <f t="shared" si="366"/>
        <v>15</v>
      </c>
      <c r="K3939" s="2">
        <f t="shared" si="367"/>
        <v>44477</v>
      </c>
      <c r="L3939" s="9">
        <f t="shared" si="368"/>
        <v>15</v>
      </c>
      <c r="M3939" s="2">
        <f t="shared" si="369"/>
        <v>44477</v>
      </c>
      <c r="N3939" s="22">
        <v>44484</v>
      </c>
      <c r="O3939" s="22">
        <v>44522</v>
      </c>
      <c r="P3939" s="22">
        <v>44521.5</v>
      </c>
      <c r="Q3939">
        <f t="shared" si="370"/>
        <v>44.5</v>
      </c>
      <c r="R3939" s="33">
        <f t="shared" si="371"/>
        <v>17109.36</v>
      </c>
    </row>
    <row r="3940" spans="1:18" x14ac:dyDescent="0.35">
      <c r="A3940" t="s">
        <v>401</v>
      </c>
      <c r="B3940" s="21" t="s">
        <v>313</v>
      </c>
      <c r="C3940" s="22">
        <v>44484</v>
      </c>
      <c r="D3940" t="s">
        <v>161</v>
      </c>
      <c r="E3940" t="s">
        <v>162</v>
      </c>
      <c r="F3940" s="21" t="s">
        <v>342</v>
      </c>
      <c r="G3940" s="32">
        <v>77.86</v>
      </c>
      <c r="H3940" s="22">
        <v>44470</v>
      </c>
      <c r="I3940" s="23">
        <v>44484</v>
      </c>
      <c r="J3940">
        <f t="shared" si="366"/>
        <v>15</v>
      </c>
      <c r="K3940" s="2">
        <f t="shared" si="367"/>
        <v>44477</v>
      </c>
      <c r="L3940" s="9">
        <f t="shared" si="368"/>
        <v>15</v>
      </c>
      <c r="M3940" s="2">
        <f t="shared" si="369"/>
        <v>44477</v>
      </c>
      <c r="N3940" s="22">
        <v>44484</v>
      </c>
      <c r="O3940" s="22">
        <v>44522</v>
      </c>
      <c r="P3940" s="22">
        <v>44521.5</v>
      </c>
      <c r="Q3940">
        <f t="shared" si="370"/>
        <v>44.5</v>
      </c>
      <c r="R3940" s="33">
        <f t="shared" si="371"/>
        <v>3464.77</v>
      </c>
    </row>
    <row r="3941" spans="1:18" x14ac:dyDescent="0.35">
      <c r="A3941" t="s">
        <v>401</v>
      </c>
      <c r="B3941" s="21" t="s">
        <v>313</v>
      </c>
      <c r="C3941" s="22">
        <v>44484</v>
      </c>
      <c r="D3941" t="s">
        <v>99</v>
      </c>
      <c r="E3941" t="s">
        <v>100</v>
      </c>
      <c r="F3941" s="21" t="s">
        <v>387</v>
      </c>
      <c r="G3941" s="32">
        <v>110</v>
      </c>
      <c r="H3941" s="22">
        <v>44470</v>
      </c>
      <c r="I3941" s="23">
        <v>44484</v>
      </c>
      <c r="J3941">
        <f t="shared" si="366"/>
        <v>15</v>
      </c>
      <c r="K3941" s="2">
        <f t="shared" si="367"/>
        <v>44477</v>
      </c>
      <c r="L3941" s="9">
        <f t="shared" si="368"/>
        <v>15</v>
      </c>
      <c r="M3941" s="2">
        <f t="shared" si="369"/>
        <v>44477</v>
      </c>
      <c r="N3941" s="22">
        <v>44484</v>
      </c>
      <c r="O3941" s="22">
        <v>44524</v>
      </c>
      <c r="P3941" s="22">
        <v>44523.5</v>
      </c>
      <c r="Q3941">
        <f t="shared" si="370"/>
        <v>46.5</v>
      </c>
      <c r="R3941" s="33">
        <f t="shared" si="371"/>
        <v>5115</v>
      </c>
    </row>
    <row r="3942" spans="1:18" x14ac:dyDescent="0.35">
      <c r="A3942" t="s">
        <v>401</v>
      </c>
      <c r="B3942" s="21" t="s">
        <v>313</v>
      </c>
      <c r="C3942" s="22">
        <v>44484</v>
      </c>
      <c r="D3942" t="s">
        <v>110</v>
      </c>
      <c r="E3942" t="s">
        <v>111</v>
      </c>
      <c r="F3942" s="21" t="s">
        <v>343</v>
      </c>
      <c r="G3942" s="32">
        <v>110.33</v>
      </c>
      <c r="H3942" s="22">
        <v>44470</v>
      </c>
      <c r="I3942" s="23">
        <v>44484</v>
      </c>
      <c r="J3942">
        <f t="shared" si="366"/>
        <v>15</v>
      </c>
      <c r="K3942" s="2">
        <f t="shared" si="367"/>
        <v>44477</v>
      </c>
      <c r="L3942" s="9">
        <f t="shared" si="368"/>
        <v>15</v>
      </c>
      <c r="M3942" s="2">
        <f t="shared" si="369"/>
        <v>44477</v>
      </c>
      <c r="N3942" s="22">
        <v>44484</v>
      </c>
      <c r="O3942" s="22">
        <v>44530</v>
      </c>
      <c r="P3942" s="22">
        <v>44529.5</v>
      </c>
      <c r="Q3942">
        <f t="shared" si="370"/>
        <v>52.5</v>
      </c>
      <c r="R3942" s="33">
        <f t="shared" si="371"/>
        <v>5792.3249999999998</v>
      </c>
    </row>
    <row r="3943" spans="1:18" x14ac:dyDescent="0.35">
      <c r="A3943" t="s">
        <v>401</v>
      </c>
      <c r="B3943" s="21" t="s">
        <v>313</v>
      </c>
      <c r="C3943" s="22">
        <v>44484</v>
      </c>
      <c r="D3943" t="s">
        <v>110</v>
      </c>
      <c r="E3943" t="s">
        <v>111</v>
      </c>
      <c r="F3943" s="21" t="s">
        <v>367</v>
      </c>
      <c r="G3943" s="32">
        <v>117.58</v>
      </c>
      <c r="H3943" s="22">
        <v>44470</v>
      </c>
      <c r="I3943" s="23">
        <v>44484</v>
      </c>
      <c r="J3943">
        <f t="shared" si="366"/>
        <v>15</v>
      </c>
      <c r="K3943" s="2">
        <f t="shared" si="367"/>
        <v>44477</v>
      </c>
      <c r="L3943" s="9">
        <f t="shared" si="368"/>
        <v>15</v>
      </c>
      <c r="M3943" s="2">
        <f t="shared" si="369"/>
        <v>44477</v>
      </c>
      <c r="N3943" s="22">
        <v>44484</v>
      </c>
      <c r="O3943" s="22">
        <v>44530</v>
      </c>
      <c r="P3943" s="22">
        <v>44529.5</v>
      </c>
      <c r="Q3943">
        <f t="shared" si="370"/>
        <v>52.5</v>
      </c>
      <c r="R3943" s="33">
        <f t="shared" si="371"/>
        <v>6172.95</v>
      </c>
    </row>
    <row r="3944" spans="1:18" x14ac:dyDescent="0.35">
      <c r="A3944" t="s">
        <v>401</v>
      </c>
      <c r="B3944" s="21" t="s">
        <v>313</v>
      </c>
      <c r="C3944" s="22">
        <v>44484</v>
      </c>
      <c r="D3944" t="s">
        <v>349</v>
      </c>
      <c r="E3944" t="s">
        <v>350</v>
      </c>
      <c r="F3944" s="21" t="s">
        <v>351</v>
      </c>
      <c r="G3944" s="32">
        <v>37.959999999999994</v>
      </c>
      <c r="H3944" s="22">
        <v>44470</v>
      </c>
      <c r="I3944" s="23">
        <v>44484</v>
      </c>
      <c r="J3944">
        <f t="shared" si="366"/>
        <v>15</v>
      </c>
      <c r="K3944" s="2">
        <f t="shared" si="367"/>
        <v>44477</v>
      </c>
      <c r="L3944" s="9">
        <f t="shared" si="368"/>
        <v>15</v>
      </c>
      <c r="M3944" s="2">
        <f t="shared" si="369"/>
        <v>44477</v>
      </c>
      <c r="N3944" s="22">
        <v>44484</v>
      </c>
      <c r="O3944" s="22">
        <v>44589</v>
      </c>
      <c r="P3944" s="22">
        <v>44588.5</v>
      </c>
      <c r="Q3944">
        <f t="shared" si="370"/>
        <v>111.5</v>
      </c>
      <c r="R3944" s="33">
        <f t="shared" si="371"/>
        <v>4232.5399999999991</v>
      </c>
    </row>
    <row r="3945" spans="1:18" x14ac:dyDescent="0.35">
      <c r="A3945" t="s">
        <v>401</v>
      </c>
      <c r="B3945" s="21" t="s">
        <v>313</v>
      </c>
      <c r="C3945" s="22">
        <v>44484</v>
      </c>
      <c r="D3945" t="s">
        <v>217</v>
      </c>
      <c r="E3945" t="s">
        <v>218</v>
      </c>
      <c r="F3945" s="21" t="s">
        <v>219</v>
      </c>
      <c r="G3945" s="32">
        <v>3.47</v>
      </c>
      <c r="H3945" s="22">
        <v>44470</v>
      </c>
      <c r="I3945" s="23">
        <v>44484</v>
      </c>
      <c r="J3945">
        <f t="shared" si="366"/>
        <v>15</v>
      </c>
      <c r="K3945" s="2">
        <f t="shared" si="367"/>
        <v>44477</v>
      </c>
      <c r="L3945" s="9">
        <f t="shared" si="368"/>
        <v>15</v>
      </c>
      <c r="M3945" s="2">
        <f t="shared" si="369"/>
        <v>44477</v>
      </c>
      <c r="N3945" s="22">
        <v>44484</v>
      </c>
      <c r="O3945" s="22">
        <v>44592</v>
      </c>
      <c r="P3945" s="22">
        <v>44589.5</v>
      </c>
      <c r="Q3945">
        <f t="shared" si="370"/>
        <v>112.5</v>
      </c>
      <c r="R3945" s="33">
        <f t="shared" si="371"/>
        <v>390.375</v>
      </c>
    </row>
    <row r="3946" spans="1:18" x14ac:dyDescent="0.35">
      <c r="A3946" t="s">
        <v>401</v>
      </c>
      <c r="B3946" s="21" t="s">
        <v>313</v>
      </c>
      <c r="C3946" s="22">
        <v>44484</v>
      </c>
      <c r="D3946" t="s">
        <v>199</v>
      </c>
      <c r="E3946" t="s">
        <v>200</v>
      </c>
      <c r="F3946" s="21" t="s">
        <v>89</v>
      </c>
      <c r="G3946" s="32">
        <v>1.1499999999999999</v>
      </c>
      <c r="H3946" s="22">
        <v>44470</v>
      </c>
      <c r="I3946" s="23">
        <v>44484</v>
      </c>
      <c r="J3946">
        <f t="shared" si="366"/>
        <v>15</v>
      </c>
      <c r="K3946" s="2">
        <f t="shared" si="367"/>
        <v>44477</v>
      </c>
      <c r="L3946" s="9">
        <f t="shared" si="368"/>
        <v>15</v>
      </c>
      <c r="M3946" s="2">
        <f t="shared" si="369"/>
        <v>44477</v>
      </c>
      <c r="N3946" s="22">
        <v>44484</v>
      </c>
      <c r="O3946" s="22">
        <v>44592</v>
      </c>
      <c r="P3946" s="22">
        <v>44589.5</v>
      </c>
      <c r="Q3946">
        <f t="shared" si="370"/>
        <v>112.5</v>
      </c>
      <c r="R3946" s="33">
        <f t="shared" si="371"/>
        <v>129.375</v>
      </c>
    </row>
    <row r="3947" spans="1:18" x14ac:dyDescent="0.35">
      <c r="A3947" t="s">
        <v>401</v>
      </c>
      <c r="B3947" s="21" t="s">
        <v>313</v>
      </c>
      <c r="C3947" s="22">
        <v>44484</v>
      </c>
      <c r="D3947" t="s">
        <v>201</v>
      </c>
      <c r="E3947" t="s">
        <v>202</v>
      </c>
      <c r="F3947" s="21" t="s">
        <v>164</v>
      </c>
      <c r="G3947" s="32">
        <v>0.96</v>
      </c>
      <c r="H3947" s="22">
        <v>44470</v>
      </c>
      <c r="I3947" s="23">
        <v>44484</v>
      </c>
      <c r="J3947">
        <f t="shared" si="366"/>
        <v>15</v>
      </c>
      <c r="K3947" s="2">
        <f t="shared" si="367"/>
        <v>44477</v>
      </c>
      <c r="L3947" s="9">
        <f t="shared" si="368"/>
        <v>15</v>
      </c>
      <c r="M3947" s="2">
        <f t="shared" si="369"/>
        <v>44477</v>
      </c>
      <c r="N3947" s="22">
        <v>44484</v>
      </c>
      <c r="O3947" s="22">
        <v>44592</v>
      </c>
      <c r="P3947" s="22">
        <v>44589.5</v>
      </c>
      <c r="Q3947">
        <f t="shared" si="370"/>
        <v>112.5</v>
      </c>
      <c r="R3947" s="33">
        <f t="shared" si="371"/>
        <v>108</v>
      </c>
    </row>
    <row r="3948" spans="1:18" x14ac:dyDescent="0.35">
      <c r="A3948" t="s">
        <v>401</v>
      </c>
      <c r="B3948" s="21" t="s">
        <v>313</v>
      </c>
      <c r="C3948" s="22">
        <v>44484</v>
      </c>
      <c r="D3948" t="s">
        <v>110</v>
      </c>
      <c r="E3948" t="s">
        <v>111</v>
      </c>
      <c r="F3948" s="21" t="s">
        <v>250</v>
      </c>
      <c r="G3948" s="32">
        <v>56.51</v>
      </c>
      <c r="H3948" s="22">
        <v>44470</v>
      </c>
      <c r="I3948" s="23">
        <v>44484</v>
      </c>
      <c r="J3948">
        <f t="shared" si="366"/>
        <v>15</v>
      </c>
      <c r="K3948" s="2">
        <f t="shared" si="367"/>
        <v>44477</v>
      </c>
      <c r="L3948" s="9">
        <f t="shared" si="368"/>
        <v>15</v>
      </c>
      <c r="M3948" s="2">
        <f t="shared" si="369"/>
        <v>44477</v>
      </c>
      <c r="N3948" s="22">
        <v>44484</v>
      </c>
      <c r="O3948" s="22">
        <v>44592</v>
      </c>
      <c r="P3948" s="22">
        <v>44589.5</v>
      </c>
      <c r="Q3948">
        <f t="shared" si="370"/>
        <v>112.5</v>
      </c>
      <c r="R3948" s="33">
        <f t="shared" si="371"/>
        <v>6357.375</v>
      </c>
    </row>
    <row r="3949" spans="1:18" x14ac:dyDescent="0.35">
      <c r="A3949" t="s">
        <v>401</v>
      </c>
      <c r="B3949" s="21" t="s">
        <v>313</v>
      </c>
      <c r="C3949" s="22">
        <v>44484</v>
      </c>
      <c r="D3949" t="s">
        <v>114</v>
      </c>
      <c r="E3949" t="s">
        <v>115</v>
      </c>
      <c r="F3949" s="21" t="s">
        <v>204</v>
      </c>
      <c r="G3949" s="32">
        <v>631.64</v>
      </c>
      <c r="H3949" s="22">
        <v>44470</v>
      </c>
      <c r="I3949" s="23">
        <v>44484</v>
      </c>
      <c r="J3949">
        <f t="shared" si="366"/>
        <v>15</v>
      </c>
      <c r="K3949" s="2">
        <f t="shared" si="367"/>
        <v>44477</v>
      </c>
      <c r="L3949" s="9">
        <f t="shared" si="368"/>
        <v>15</v>
      </c>
      <c r="M3949" s="2">
        <f t="shared" si="369"/>
        <v>44477</v>
      </c>
      <c r="N3949" s="22">
        <v>44484</v>
      </c>
      <c r="O3949" s="22">
        <v>44592</v>
      </c>
      <c r="P3949" s="22">
        <v>44589.5</v>
      </c>
      <c r="Q3949">
        <f t="shared" si="370"/>
        <v>112.5</v>
      </c>
      <c r="R3949" s="33">
        <f t="shared" si="371"/>
        <v>71059.5</v>
      </c>
    </row>
    <row r="3950" spans="1:18" x14ac:dyDescent="0.35">
      <c r="A3950" t="s">
        <v>401</v>
      </c>
      <c r="B3950" s="21" t="s">
        <v>313</v>
      </c>
      <c r="C3950" s="22">
        <v>44484</v>
      </c>
      <c r="D3950" t="s">
        <v>110</v>
      </c>
      <c r="E3950" t="s">
        <v>111</v>
      </c>
      <c r="F3950" s="21" t="s">
        <v>204</v>
      </c>
      <c r="G3950" s="32">
        <v>97.05</v>
      </c>
      <c r="H3950" s="22">
        <v>44470</v>
      </c>
      <c r="I3950" s="23">
        <v>44484</v>
      </c>
      <c r="J3950">
        <f t="shared" si="366"/>
        <v>15</v>
      </c>
      <c r="K3950" s="2">
        <f t="shared" si="367"/>
        <v>44477</v>
      </c>
      <c r="L3950" s="9">
        <f t="shared" si="368"/>
        <v>15</v>
      </c>
      <c r="M3950" s="2">
        <f t="shared" si="369"/>
        <v>44477</v>
      </c>
      <c r="N3950" s="22">
        <v>44484</v>
      </c>
      <c r="O3950" s="22">
        <v>44592</v>
      </c>
      <c r="P3950" s="22">
        <v>44589.5</v>
      </c>
      <c r="Q3950">
        <f t="shared" si="370"/>
        <v>112.5</v>
      </c>
      <c r="R3950" s="33">
        <f t="shared" si="371"/>
        <v>10918.125</v>
      </c>
    </row>
    <row r="3951" spans="1:18" x14ac:dyDescent="0.35">
      <c r="A3951" t="s">
        <v>401</v>
      </c>
      <c r="B3951" s="21" t="s">
        <v>313</v>
      </c>
      <c r="C3951" s="22">
        <v>44484</v>
      </c>
      <c r="D3951" t="s">
        <v>110</v>
      </c>
      <c r="E3951" t="s">
        <v>111</v>
      </c>
      <c r="F3951" s="21" t="s">
        <v>143</v>
      </c>
      <c r="G3951" s="32">
        <v>105.85</v>
      </c>
      <c r="H3951" s="22">
        <v>44470</v>
      </c>
      <c r="I3951" s="23">
        <v>44484</v>
      </c>
      <c r="J3951">
        <f t="shared" si="366"/>
        <v>15</v>
      </c>
      <c r="K3951" s="2">
        <f t="shared" si="367"/>
        <v>44477</v>
      </c>
      <c r="L3951" s="9">
        <f t="shared" si="368"/>
        <v>15</v>
      </c>
      <c r="M3951" s="2">
        <f t="shared" si="369"/>
        <v>44477</v>
      </c>
      <c r="N3951" s="22">
        <v>44484</v>
      </c>
      <c r="O3951" s="22">
        <v>44592</v>
      </c>
      <c r="P3951" s="22">
        <v>44589.5</v>
      </c>
      <c r="Q3951">
        <f t="shared" si="370"/>
        <v>112.5</v>
      </c>
      <c r="R3951" s="33">
        <f t="shared" si="371"/>
        <v>11908.125</v>
      </c>
    </row>
    <row r="3952" spans="1:18" x14ac:dyDescent="0.35">
      <c r="A3952" t="s">
        <v>401</v>
      </c>
      <c r="B3952" s="21" t="s">
        <v>313</v>
      </c>
      <c r="C3952" s="22">
        <v>44484</v>
      </c>
      <c r="D3952" t="s">
        <v>148</v>
      </c>
      <c r="E3952" t="s">
        <v>149</v>
      </c>
      <c r="F3952" s="21" t="s">
        <v>205</v>
      </c>
      <c r="G3952" s="32">
        <v>375.71000000000004</v>
      </c>
      <c r="H3952" s="22">
        <v>44470</v>
      </c>
      <c r="I3952" s="23">
        <v>44484</v>
      </c>
      <c r="J3952">
        <f t="shared" si="366"/>
        <v>15</v>
      </c>
      <c r="K3952" s="2">
        <f t="shared" si="367"/>
        <v>44477</v>
      </c>
      <c r="L3952" s="9">
        <f t="shared" si="368"/>
        <v>15</v>
      </c>
      <c r="M3952" s="2">
        <f t="shared" si="369"/>
        <v>44477</v>
      </c>
      <c r="N3952" s="22">
        <v>44484</v>
      </c>
      <c r="O3952" s="22">
        <v>44592</v>
      </c>
      <c r="P3952" s="22">
        <v>44589.5</v>
      </c>
      <c r="Q3952">
        <f t="shared" si="370"/>
        <v>112.5</v>
      </c>
      <c r="R3952" s="33">
        <f t="shared" si="371"/>
        <v>42267.375000000007</v>
      </c>
    </row>
    <row r="3953" spans="1:18" x14ac:dyDescent="0.35">
      <c r="A3953" t="s">
        <v>401</v>
      </c>
      <c r="B3953" s="21" t="s">
        <v>313</v>
      </c>
      <c r="C3953" s="22">
        <v>44484</v>
      </c>
      <c r="D3953" t="s">
        <v>171</v>
      </c>
      <c r="E3953" t="s">
        <v>172</v>
      </c>
      <c r="F3953" s="21" t="s">
        <v>206</v>
      </c>
      <c r="G3953" s="32">
        <v>532.33000000000004</v>
      </c>
      <c r="H3953" s="22">
        <v>44470</v>
      </c>
      <c r="I3953" s="23">
        <v>44484</v>
      </c>
      <c r="J3953">
        <f t="shared" si="366"/>
        <v>15</v>
      </c>
      <c r="K3953" s="2">
        <f t="shared" si="367"/>
        <v>44477</v>
      </c>
      <c r="L3953" s="9">
        <f t="shared" si="368"/>
        <v>15</v>
      </c>
      <c r="M3953" s="2">
        <f t="shared" si="369"/>
        <v>44477</v>
      </c>
      <c r="N3953" s="22">
        <v>44484</v>
      </c>
      <c r="O3953" s="22">
        <v>44592</v>
      </c>
      <c r="P3953" s="22">
        <v>44589.5</v>
      </c>
      <c r="Q3953">
        <f t="shared" si="370"/>
        <v>112.5</v>
      </c>
      <c r="R3953" s="33">
        <f t="shared" si="371"/>
        <v>59887.125000000007</v>
      </c>
    </row>
    <row r="3954" spans="1:18" x14ac:dyDescent="0.35">
      <c r="A3954" t="s">
        <v>401</v>
      </c>
      <c r="B3954" s="21" t="s">
        <v>313</v>
      </c>
      <c r="C3954" s="22">
        <v>44484</v>
      </c>
      <c r="D3954" t="s">
        <v>207</v>
      </c>
      <c r="E3954" t="s">
        <v>208</v>
      </c>
      <c r="F3954" s="21" t="s">
        <v>209</v>
      </c>
      <c r="G3954" s="32">
        <v>20.46</v>
      </c>
      <c r="H3954" s="22">
        <v>44470</v>
      </c>
      <c r="I3954" s="23">
        <v>44484</v>
      </c>
      <c r="J3954">
        <f t="shared" si="366"/>
        <v>15</v>
      </c>
      <c r="K3954" s="2">
        <f t="shared" si="367"/>
        <v>44477</v>
      </c>
      <c r="L3954" s="9">
        <f t="shared" si="368"/>
        <v>15</v>
      </c>
      <c r="M3954" s="2">
        <f t="shared" si="369"/>
        <v>44477</v>
      </c>
      <c r="N3954" s="22">
        <v>44484</v>
      </c>
      <c r="O3954" s="22">
        <v>44592</v>
      </c>
      <c r="P3954" s="22">
        <v>44589.5</v>
      </c>
      <c r="Q3954">
        <f t="shared" si="370"/>
        <v>112.5</v>
      </c>
      <c r="R3954" s="33">
        <f t="shared" si="371"/>
        <v>2301.75</v>
      </c>
    </row>
    <row r="3955" spans="1:18" x14ac:dyDescent="0.35">
      <c r="A3955" t="s">
        <v>401</v>
      </c>
      <c r="B3955" s="21" t="s">
        <v>313</v>
      </c>
      <c r="C3955" s="22">
        <v>44484</v>
      </c>
      <c r="D3955" t="s">
        <v>171</v>
      </c>
      <c r="E3955" t="s">
        <v>172</v>
      </c>
      <c r="F3955" s="21" t="s">
        <v>210</v>
      </c>
      <c r="G3955" s="32">
        <v>510.30999999999995</v>
      </c>
      <c r="H3955" s="22">
        <v>44470</v>
      </c>
      <c r="I3955" s="23">
        <v>44484</v>
      </c>
      <c r="J3955">
        <f t="shared" si="366"/>
        <v>15</v>
      </c>
      <c r="K3955" s="2">
        <f t="shared" si="367"/>
        <v>44477</v>
      </c>
      <c r="L3955" s="9">
        <f t="shared" si="368"/>
        <v>15</v>
      </c>
      <c r="M3955" s="2">
        <f t="shared" si="369"/>
        <v>44477</v>
      </c>
      <c r="N3955" s="22">
        <v>44484</v>
      </c>
      <c r="O3955" s="22">
        <v>44592</v>
      </c>
      <c r="P3955" s="22">
        <v>44589.5</v>
      </c>
      <c r="Q3955">
        <f t="shared" si="370"/>
        <v>112.5</v>
      </c>
      <c r="R3955" s="33">
        <f t="shared" si="371"/>
        <v>57409.874999999993</v>
      </c>
    </row>
    <row r="3956" spans="1:18" x14ac:dyDescent="0.35">
      <c r="A3956" t="s">
        <v>401</v>
      </c>
      <c r="B3956" s="21" t="s">
        <v>313</v>
      </c>
      <c r="C3956" s="22">
        <v>44484</v>
      </c>
      <c r="D3956" t="s">
        <v>114</v>
      </c>
      <c r="E3956" t="s">
        <v>115</v>
      </c>
      <c r="F3956" s="21" t="s">
        <v>144</v>
      </c>
      <c r="G3956" s="32">
        <v>3.65</v>
      </c>
      <c r="H3956" s="22">
        <v>44470</v>
      </c>
      <c r="I3956" s="23">
        <v>44484</v>
      </c>
      <c r="J3956">
        <f t="shared" si="366"/>
        <v>15</v>
      </c>
      <c r="K3956" s="2">
        <f t="shared" si="367"/>
        <v>44477</v>
      </c>
      <c r="L3956" s="9">
        <f t="shared" si="368"/>
        <v>15</v>
      </c>
      <c r="M3956" s="2">
        <f t="shared" si="369"/>
        <v>44477</v>
      </c>
      <c r="N3956" s="22">
        <v>44484</v>
      </c>
      <c r="O3956" s="22">
        <v>44592</v>
      </c>
      <c r="P3956" s="22">
        <v>44589.5</v>
      </c>
      <c r="Q3956">
        <f t="shared" si="370"/>
        <v>112.5</v>
      </c>
      <c r="R3956" s="33">
        <f t="shared" si="371"/>
        <v>410.625</v>
      </c>
    </row>
    <row r="3957" spans="1:18" x14ac:dyDescent="0.35">
      <c r="A3957" t="s">
        <v>401</v>
      </c>
      <c r="B3957" s="21" t="s">
        <v>313</v>
      </c>
      <c r="C3957" s="22">
        <v>44484</v>
      </c>
      <c r="D3957" t="s">
        <v>110</v>
      </c>
      <c r="E3957" t="s">
        <v>111</v>
      </c>
      <c r="F3957" s="21" t="s">
        <v>144</v>
      </c>
      <c r="G3957" s="32">
        <v>182.95</v>
      </c>
      <c r="H3957" s="22">
        <v>44470</v>
      </c>
      <c r="I3957" s="23">
        <v>44484</v>
      </c>
      <c r="J3957">
        <f t="shared" ref="J3957:J4019" si="372">I3957-H3957+1</f>
        <v>15</v>
      </c>
      <c r="K3957" s="2">
        <f t="shared" ref="K3957:K4019" si="373">(H3957+I3957)/2</f>
        <v>44477</v>
      </c>
      <c r="L3957" s="9">
        <f t="shared" si="368"/>
        <v>15</v>
      </c>
      <c r="M3957" s="2">
        <f t="shared" si="369"/>
        <v>44477</v>
      </c>
      <c r="N3957" s="22">
        <v>44484</v>
      </c>
      <c r="O3957" s="22">
        <v>44592</v>
      </c>
      <c r="P3957" s="22">
        <v>44589.5</v>
      </c>
      <c r="Q3957">
        <f t="shared" si="370"/>
        <v>112.5</v>
      </c>
      <c r="R3957" s="33">
        <f t="shared" si="371"/>
        <v>20581.875</v>
      </c>
    </row>
    <row r="3958" spans="1:18" x14ac:dyDescent="0.35">
      <c r="A3958" t="s">
        <v>401</v>
      </c>
      <c r="B3958" s="21" t="s">
        <v>313</v>
      </c>
      <c r="C3958" s="22">
        <v>44484</v>
      </c>
      <c r="D3958" t="s">
        <v>110</v>
      </c>
      <c r="E3958" t="s">
        <v>111</v>
      </c>
      <c r="F3958" s="21" t="s">
        <v>214</v>
      </c>
      <c r="G3958" s="32">
        <v>168.91</v>
      </c>
      <c r="H3958" s="22">
        <v>44470</v>
      </c>
      <c r="I3958" s="23">
        <v>44484</v>
      </c>
      <c r="J3958">
        <f t="shared" si="372"/>
        <v>15</v>
      </c>
      <c r="K3958" s="2">
        <f t="shared" si="373"/>
        <v>44477</v>
      </c>
      <c r="L3958" s="9">
        <f t="shared" si="368"/>
        <v>15</v>
      </c>
      <c r="M3958" s="2">
        <f t="shared" si="369"/>
        <v>44477</v>
      </c>
      <c r="N3958" s="22">
        <v>44484</v>
      </c>
      <c r="O3958" s="22">
        <v>44592</v>
      </c>
      <c r="P3958" s="22">
        <v>44589.5</v>
      </c>
      <c r="Q3958">
        <f t="shared" si="370"/>
        <v>112.5</v>
      </c>
      <c r="R3958" s="33">
        <f t="shared" si="371"/>
        <v>19002.375</v>
      </c>
    </row>
    <row r="3959" spans="1:18" x14ac:dyDescent="0.35">
      <c r="A3959" t="s">
        <v>401</v>
      </c>
      <c r="B3959" s="21" t="s">
        <v>313</v>
      </c>
      <c r="C3959" s="22">
        <v>44484</v>
      </c>
      <c r="D3959" t="s">
        <v>217</v>
      </c>
      <c r="E3959" t="s">
        <v>218</v>
      </c>
      <c r="F3959" s="21" t="s">
        <v>219</v>
      </c>
      <c r="G3959" s="32">
        <v>607.66999999999996</v>
      </c>
      <c r="H3959" s="22">
        <v>44470</v>
      </c>
      <c r="I3959" s="23">
        <v>44484</v>
      </c>
      <c r="J3959">
        <f t="shared" si="372"/>
        <v>15</v>
      </c>
      <c r="K3959" s="2">
        <f t="shared" si="373"/>
        <v>44477</v>
      </c>
      <c r="L3959" s="9">
        <f t="shared" si="368"/>
        <v>15</v>
      </c>
      <c r="M3959" s="2">
        <f t="shared" si="369"/>
        <v>44477</v>
      </c>
      <c r="N3959" s="22">
        <v>44484</v>
      </c>
      <c r="O3959" s="22">
        <v>44592</v>
      </c>
      <c r="P3959" s="22">
        <v>44589.5</v>
      </c>
      <c r="Q3959">
        <f t="shared" si="370"/>
        <v>112.5</v>
      </c>
      <c r="R3959" s="33">
        <f t="shared" si="371"/>
        <v>68362.875</v>
      </c>
    </row>
    <row r="3960" spans="1:18" x14ac:dyDescent="0.35">
      <c r="A3960" t="s">
        <v>401</v>
      </c>
      <c r="B3960" s="21" t="s">
        <v>313</v>
      </c>
      <c r="C3960" s="22">
        <v>44484</v>
      </c>
      <c r="D3960" t="s">
        <v>110</v>
      </c>
      <c r="E3960" t="s">
        <v>111</v>
      </c>
      <c r="F3960" s="21" t="s">
        <v>221</v>
      </c>
      <c r="G3960" s="32">
        <v>297.83999999999997</v>
      </c>
      <c r="H3960" s="22">
        <v>44470</v>
      </c>
      <c r="I3960" s="23">
        <v>44484</v>
      </c>
      <c r="J3960">
        <f t="shared" si="372"/>
        <v>15</v>
      </c>
      <c r="K3960" s="2">
        <f t="shared" si="373"/>
        <v>44477</v>
      </c>
      <c r="L3960" s="9">
        <f t="shared" si="368"/>
        <v>15</v>
      </c>
      <c r="M3960" s="2">
        <f t="shared" si="369"/>
        <v>44477</v>
      </c>
      <c r="N3960" s="22">
        <v>44484</v>
      </c>
      <c r="O3960" s="22">
        <v>44592</v>
      </c>
      <c r="P3960" s="22">
        <v>44589.5</v>
      </c>
      <c r="Q3960">
        <f t="shared" si="370"/>
        <v>112.5</v>
      </c>
      <c r="R3960" s="33">
        <f t="shared" si="371"/>
        <v>33507</v>
      </c>
    </row>
    <row r="3961" spans="1:18" x14ac:dyDescent="0.35">
      <c r="A3961" t="s">
        <v>401</v>
      </c>
      <c r="B3961" s="21" t="s">
        <v>313</v>
      </c>
      <c r="C3961" s="22">
        <v>44484</v>
      </c>
      <c r="D3961" t="s">
        <v>199</v>
      </c>
      <c r="E3961" t="s">
        <v>200</v>
      </c>
      <c r="F3961" s="21" t="s">
        <v>89</v>
      </c>
      <c r="G3961" s="32">
        <v>1147.0999999999997</v>
      </c>
      <c r="H3961" s="22">
        <v>44470</v>
      </c>
      <c r="I3961" s="23">
        <v>44484</v>
      </c>
      <c r="J3961">
        <f t="shared" si="372"/>
        <v>15</v>
      </c>
      <c r="K3961" s="2">
        <f t="shared" si="373"/>
        <v>44477</v>
      </c>
      <c r="L3961" s="9">
        <f t="shared" si="368"/>
        <v>15</v>
      </c>
      <c r="M3961" s="2">
        <f t="shared" si="369"/>
        <v>44477</v>
      </c>
      <c r="N3961" s="22">
        <v>44484</v>
      </c>
      <c r="O3961" s="22">
        <v>44592</v>
      </c>
      <c r="P3961" s="22">
        <v>44589.5</v>
      </c>
      <c r="Q3961">
        <f t="shared" si="370"/>
        <v>112.5</v>
      </c>
      <c r="R3961" s="33">
        <f t="shared" si="371"/>
        <v>129048.74999999997</v>
      </c>
    </row>
    <row r="3962" spans="1:18" x14ac:dyDescent="0.35">
      <c r="A3962" t="s">
        <v>401</v>
      </c>
      <c r="B3962" s="21" t="s">
        <v>313</v>
      </c>
      <c r="C3962" s="22">
        <v>44484</v>
      </c>
      <c r="D3962" t="s">
        <v>110</v>
      </c>
      <c r="E3962" t="s">
        <v>111</v>
      </c>
      <c r="F3962" s="21" t="s">
        <v>223</v>
      </c>
      <c r="G3962" s="32">
        <v>249.25</v>
      </c>
      <c r="H3962" s="22">
        <v>44470</v>
      </c>
      <c r="I3962" s="23">
        <v>44484</v>
      </c>
      <c r="J3962">
        <f t="shared" si="372"/>
        <v>15</v>
      </c>
      <c r="K3962" s="2">
        <f t="shared" si="373"/>
        <v>44477</v>
      </c>
      <c r="L3962" s="9">
        <f t="shared" si="368"/>
        <v>15</v>
      </c>
      <c r="M3962" s="2">
        <f t="shared" si="369"/>
        <v>44477</v>
      </c>
      <c r="N3962" s="22">
        <v>44484</v>
      </c>
      <c r="O3962" s="22">
        <v>44592</v>
      </c>
      <c r="P3962" s="22">
        <v>44589.5</v>
      </c>
      <c r="Q3962">
        <f t="shared" si="370"/>
        <v>112.5</v>
      </c>
      <c r="R3962" s="33">
        <f t="shared" si="371"/>
        <v>28040.625</v>
      </c>
    </row>
    <row r="3963" spans="1:18" x14ac:dyDescent="0.35">
      <c r="A3963" t="s">
        <v>401</v>
      </c>
      <c r="B3963" s="21" t="s">
        <v>313</v>
      </c>
      <c r="C3963" s="22">
        <v>44484</v>
      </c>
      <c r="D3963" t="s">
        <v>201</v>
      </c>
      <c r="E3963" t="s">
        <v>202</v>
      </c>
      <c r="F3963" s="21" t="s">
        <v>203</v>
      </c>
      <c r="G3963" s="32">
        <v>9.27</v>
      </c>
      <c r="H3963" s="22">
        <v>44470</v>
      </c>
      <c r="I3963" s="23">
        <v>44484</v>
      </c>
      <c r="J3963">
        <f t="shared" si="372"/>
        <v>15</v>
      </c>
      <c r="K3963" s="2">
        <f t="shared" si="373"/>
        <v>44477</v>
      </c>
      <c r="L3963" s="9">
        <f t="shared" si="368"/>
        <v>15</v>
      </c>
      <c r="M3963" s="2">
        <f t="shared" si="369"/>
        <v>44477</v>
      </c>
      <c r="N3963" s="22">
        <v>44484</v>
      </c>
      <c r="O3963" s="22">
        <v>44592</v>
      </c>
      <c r="P3963" s="22">
        <v>44589.5</v>
      </c>
      <c r="Q3963">
        <f t="shared" si="370"/>
        <v>112.5</v>
      </c>
      <c r="R3963" s="33">
        <f t="shared" si="371"/>
        <v>1042.875</v>
      </c>
    </row>
    <row r="3964" spans="1:18" x14ac:dyDescent="0.35">
      <c r="A3964" t="s">
        <v>401</v>
      </c>
      <c r="B3964" s="21" t="s">
        <v>313</v>
      </c>
      <c r="C3964" s="22">
        <v>44484</v>
      </c>
      <c r="D3964" t="s">
        <v>110</v>
      </c>
      <c r="E3964" t="s">
        <v>111</v>
      </c>
      <c r="F3964" s="21" t="s">
        <v>224</v>
      </c>
      <c r="G3964" s="32">
        <v>123.36000000000001</v>
      </c>
      <c r="H3964" s="22">
        <v>44470</v>
      </c>
      <c r="I3964" s="23">
        <v>44484</v>
      </c>
      <c r="J3964">
        <f t="shared" si="372"/>
        <v>15</v>
      </c>
      <c r="K3964" s="2">
        <f t="shared" si="373"/>
        <v>44477</v>
      </c>
      <c r="L3964" s="9">
        <f t="shared" si="368"/>
        <v>15</v>
      </c>
      <c r="M3964" s="2">
        <f t="shared" si="369"/>
        <v>44477</v>
      </c>
      <c r="N3964" s="22">
        <v>44484</v>
      </c>
      <c r="O3964" s="22">
        <v>44592</v>
      </c>
      <c r="P3964" s="22">
        <v>44589.5</v>
      </c>
      <c r="Q3964">
        <f t="shared" si="370"/>
        <v>112.5</v>
      </c>
      <c r="R3964" s="33">
        <f t="shared" si="371"/>
        <v>13878.000000000002</v>
      </c>
    </row>
    <row r="3965" spans="1:18" x14ac:dyDescent="0.35">
      <c r="A3965" t="s">
        <v>401</v>
      </c>
      <c r="B3965" s="21" t="s">
        <v>313</v>
      </c>
      <c r="C3965" s="22">
        <v>44484</v>
      </c>
      <c r="D3965" t="s">
        <v>110</v>
      </c>
      <c r="E3965" t="s">
        <v>111</v>
      </c>
      <c r="F3965" s="21" t="s">
        <v>226</v>
      </c>
      <c r="G3965" s="32">
        <v>86.86</v>
      </c>
      <c r="H3965" s="22">
        <v>44470</v>
      </c>
      <c r="I3965" s="23">
        <v>44484</v>
      </c>
      <c r="J3965">
        <f t="shared" si="372"/>
        <v>15</v>
      </c>
      <c r="K3965" s="2">
        <f t="shared" si="373"/>
        <v>44477</v>
      </c>
      <c r="L3965" s="9">
        <f t="shared" si="368"/>
        <v>15</v>
      </c>
      <c r="M3965" s="2">
        <f t="shared" si="369"/>
        <v>44477</v>
      </c>
      <c r="N3965" s="22">
        <v>44484</v>
      </c>
      <c r="O3965" s="22">
        <v>44592</v>
      </c>
      <c r="P3965" s="22">
        <v>44589.5</v>
      </c>
      <c r="Q3965">
        <f t="shared" si="370"/>
        <v>112.5</v>
      </c>
      <c r="R3965" s="33">
        <f t="shared" si="371"/>
        <v>9771.75</v>
      </c>
    </row>
    <row r="3966" spans="1:18" x14ac:dyDescent="0.35">
      <c r="A3966" t="s">
        <v>401</v>
      </c>
      <c r="B3966" s="21" t="s">
        <v>313</v>
      </c>
      <c r="C3966" s="22">
        <v>44484</v>
      </c>
      <c r="D3966" t="s">
        <v>345</v>
      </c>
      <c r="E3966" t="s">
        <v>346</v>
      </c>
      <c r="F3966" s="21" t="s">
        <v>343</v>
      </c>
      <c r="G3966" s="32">
        <v>2.17</v>
      </c>
      <c r="H3966" s="22">
        <v>44470</v>
      </c>
      <c r="I3966" s="23">
        <v>44484</v>
      </c>
      <c r="J3966">
        <f t="shared" si="372"/>
        <v>15</v>
      </c>
      <c r="K3966" s="2">
        <f t="shared" si="373"/>
        <v>44477</v>
      </c>
      <c r="L3966" s="9">
        <f t="shared" si="368"/>
        <v>15</v>
      </c>
      <c r="M3966" s="2">
        <f t="shared" si="369"/>
        <v>44477</v>
      </c>
      <c r="N3966" s="22">
        <v>44484</v>
      </c>
      <c r="O3966" s="22">
        <v>44592</v>
      </c>
      <c r="P3966" s="22">
        <v>44589.5</v>
      </c>
      <c r="Q3966">
        <f t="shared" si="370"/>
        <v>112.5</v>
      </c>
      <c r="R3966" s="33">
        <f t="shared" si="371"/>
        <v>244.125</v>
      </c>
    </row>
    <row r="3967" spans="1:18" x14ac:dyDescent="0.35">
      <c r="A3967" t="s">
        <v>401</v>
      </c>
      <c r="B3967" s="21" t="s">
        <v>313</v>
      </c>
      <c r="C3967" s="22">
        <v>44484</v>
      </c>
      <c r="D3967" t="s">
        <v>110</v>
      </c>
      <c r="E3967" t="s">
        <v>111</v>
      </c>
      <c r="F3967" s="21" t="s">
        <v>229</v>
      </c>
      <c r="G3967" s="32">
        <v>37.29</v>
      </c>
      <c r="H3967" s="22">
        <v>44470</v>
      </c>
      <c r="I3967" s="23">
        <v>44484</v>
      </c>
      <c r="J3967">
        <f t="shared" si="372"/>
        <v>15</v>
      </c>
      <c r="K3967" s="2">
        <f t="shared" si="373"/>
        <v>44477</v>
      </c>
      <c r="L3967" s="9">
        <f t="shared" si="368"/>
        <v>15</v>
      </c>
      <c r="M3967" s="2">
        <f t="shared" si="369"/>
        <v>44477</v>
      </c>
      <c r="N3967" s="22">
        <v>44484</v>
      </c>
      <c r="O3967" s="22">
        <v>44592</v>
      </c>
      <c r="P3967" s="22">
        <v>44589.5</v>
      </c>
      <c r="Q3967">
        <f t="shared" si="370"/>
        <v>112.5</v>
      </c>
      <c r="R3967" s="33">
        <f t="shared" si="371"/>
        <v>4195.125</v>
      </c>
    </row>
    <row r="3968" spans="1:18" x14ac:dyDescent="0.35">
      <c r="A3968" t="s">
        <v>401</v>
      </c>
      <c r="B3968" s="21" t="s">
        <v>313</v>
      </c>
      <c r="C3968" s="22">
        <v>44484</v>
      </c>
      <c r="D3968" t="s">
        <v>110</v>
      </c>
      <c r="E3968" t="s">
        <v>111</v>
      </c>
      <c r="F3968" s="21" t="s">
        <v>230</v>
      </c>
      <c r="G3968" s="32">
        <v>106.97999999999999</v>
      </c>
      <c r="H3968" s="22">
        <v>44470</v>
      </c>
      <c r="I3968" s="23">
        <v>44484</v>
      </c>
      <c r="J3968">
        <f t="shared" si="372"/>
        <v>15</v>
      </c>
      <c r="K3968" s="2">
        <f t="shared" si="373"/>
        <v>44477</v>
      </c>
      <c r="L3968" s="9">
        <f t="shared" si="368"/>
        <v>15</v>
      </c>
      <c r="M3968" s="2">
        <f t="shared" si="369"/>
        <v>44477</v>
      </c>
      <c r="N3968" s="22">
        <v>44484</v>
      </c>
      <c r="O3968" s="22">
        <v>44592</v>
      </c>
      <c r="P3968" s="22">
        <v>44589.5</v>
      </c>
      <c r="Q3968">
        <f t="shared" si="370"/>
        <v>112.5</v>
      </c>
      <c r="R3968" s="33">
        <f t="shared" si="371"/>
        <v>12035.249999999998</v>
      </c>
    </row>
    <row r="3969" spans="1:18" x14ac:dyDescent="0.35">
      <c r="A3969" t="s">
        <v>401</v>
      </c>
      <c r="B3969" s="21" t="s">
        <v>313</v>
      </c>
      <c r="C3969" s="22">
        <v>44484</v>
      </c>
      <c r="D3969" t="s">
        <v>201</v>
      </c>
      <c r="E3969" t="s">
        <v>202</v>
      </c>
      <c r="F3969" s="21" t="s">
        <v>164</v>
      </c>
      <c r="G3969" s="32">
        <v>224.35999999999999</v>
      </c>
      <c r="H3969" s="22">
        <v>44470</v>
      </c>
      <c r="I3969" s="23">
        <v>44484</v>
      </c>
      <c r="J3969">
        <f t="shared" si="372"/>
        <v>15</v>
      </c>
      <c r="K3969" s="2">
        <f t="shared" si="373"/>
        <v>44477</v>
      </c>
      <c r="L3969" s="9">
        <f t="shared" si="368"/>
        <v>15</v>
      </c>
      <c r="M3969" s="2">
        <f t="shared" si="369"/>
        <v>44477</v>
      </c>
      <c r="N3969" s="22">
        <v>44484</v>
      </c>
      <c r="O3969" s="22">
        <v>44592</v>
      </c>
      <c r="P3969" s="22">
        <v>44589.5</v>
      </c>
      <c r="Q3969">
        <f t="shared" si="370"/>
        <v>112.5</v>
      </c>
      <c r="R3969" s="33">
        <f t="shared" si="371"/>
        <v>25240.5</v>
      </c>
    </row>
    <row r="3970" spans="1:18" x14ac:dyDescent="0.35">
      <c r="A3970" t="s">
        <v>401</v>
      </c>
      <c r="B3970" s="21" t="s">
        <v>313</v>
      </c>
      <c r="C3970" s="22">
        <v>44484</v>
      </c>
      <c r="D3970" t="s">
        <v>171</v>
      </c>
      <c r="E3970" t="s">
        <v>172</v>
      </c>
      <c r="F3970" s="21" t="s">
        <v>231</v>
      </c>
      <c r="G3970" s="32">
        <v>412.30999999999995</v>
      </c>
      <c r="H3970" s="22">
        <v>44470</v>
      </c>
      <c r="I3970" s="23">
        <v>44484</v>
      </c>
      <c r="J3970">
        <f t="shared" si="372"/>
        <v>15</v>
      </c>
      <c r="K3970" s="2">
        <f t="shared" si="373"/>
        <v>44477</v>
      </c>
      <c r="L3970" s="9">
        <f t="shared" si="368"/>
        <v>15</v>
      </c>
      <c r="M3970" s="2">
        <f t="shared" si="369"/>
        <v>44477</v>
      </c>
      <c r="N3970" s="22">
        <v>44484</v>
      </c>
      <c r="O3970" s="22">
        <v>44592</v>
      </c>
      <c r="P3970" s="22">
        <v>44589.5</v>
      </c>
      <c r="Q3970">
        <f t="shared" si="370"/>
        <v>112.5</v>
      </c>
      <c r="R3970" s="33">
        <f t="shared" si="371"/>
        <v>46384.874999999993</v>
      </c>
    </row>
    <row r="3971" spans="1:18" x14ac:dyDescent="0.35">
      <c r="A3971" t="s">
        <v>401</v>
      </c>
      <c r="B3971" s="21" t="s">
        <v>313</v>
      </c>
      <c r="C3971" s="22">
        <v>44484</v>
      </c>
      <c r="D3971" t="s">
        <v>114</v>
      </c>
      <c r="E3971" t="s">
        <v>115</v>
      </c>
      <c r="F3971" s="21" t="s">
        <v>232</v>
      </c>
      <c r="G3971" s="32">
        <v>35.349999999999994</v>
      </c>
      <c r="H3971" s="22">
        <v>44470</v>
      </c>
      <c r="I3971" s="23">
        <v>44484</v>
      </c>
      <c r="J3971">
        <f t="shared" si="372"/>
        <v>15</v>
      </c>
      <c r="K3971" s="2">
        <f t="shared" si="373"/>
        <v>44477</v>
      </c>
      <c r="L3971" s="9">
        <f t="shared" si="368"/>
        <v>15</v>
      </c>
      <c r="M3971" s="2">
        <f t="shared" si="369"/>
        <v>44477</v>
      </c>
      <c r="N3971" s="22">
        <v>44484</v>
      </c>
      <c r="O3971" s="22">
        <v>44592</v>
      </c>
      <c r="P3971" s="22">
        <v>44589.5</v>
      </c>
      <c r="Q3971">
        <f t="shared" si="370"/>
        <v>112.5</v>
      </c>
      <c r="R3971" s="33">
        <f t="shared" si="371"/>
        <v>3976.8749999999995</v>
      </c>
    </row>
    <row r="3972" spans="1:18" x14ac:dyDescent="0.35">
      <c r="A3972" t="s">
        <v>401</v>
      </c>
      <c r="B3972" s="21" t="s">
        <v>313</v>
      </c>
      <c r="C3972" s="22">
        <v>44484</v>
      </c>
      <c r="D3972" t="s">
        <v>345</v>
      </c>
      <c r="E3972" t="s">
        <v>346</v>
      </c>
      <c r="F3972" s="21" t="s">
        <v>367</v>
      </c>
      <c r="G3972" s="32">
        <v>2.17</v>
      </c>
      <c r="H3972" s="22">
        <v>44470</v>
      </c>
      <c r="I3972" s="23">
        <v>44484</v>
      </c>
      <c r="J3972">
        <f t="shared" si="372"/>
        <v>15</v>
      </c>
      <c r="K3972" s="2">
        <f t="shared" si="373"/>
        <v>44477</v>
      </c>
      <c r="L3972" s="9">
        <f t="shared" si="368"/>
        <v>15</v>
      </c>
      <c r="M3972" s="2">
        <f t="shared" si="369"/>
        <v>44477</v>
      </c>
      <c r="N3972" s="22">
        <v>44484</v>
      </c>
      <c r="O3972" s="22">
        <v>44592</v>
      </c>
      <c r="P3972" s="22">
        <v>44589.5</v>
      </c>
      <c r="Q3972">
        <f t="shared" si="370"/>
        <v>112.5</v>
      </c>
      <c r="R3972" s="33">
        <f t="shared" si="371"/>
        <v>244.125</v>
      </c>
    </row>
    <row r="3973" spans="1:18" x14ac:dyDescent="0.35">
      <c r="A3973" t="s">
        <v>401</v>
      </c>
      <c r="B3973" s="21" t="s">
        <v>313</v>
      </c>
      <c r="C3973" s="22">
        <v>44484</v>
      </c>
      <c r="D3973" t="s">
        <v>114</v>
      </c>
      <c r="E3973" t="s">
        <v>115</v>
      </c>
      <c r="F3973" s="21" t="s">
        <v>145</v>
      </c>
      <c r="G3973" s="32">
        <v>25.24</v>
      </c>
      <c r="H3973" s="22">
        <v>44470</v>
      </c>
      <c r="I3973" s="23">
        <v>44484</v>
      </c>
      <c r="J3973">
        <f t="shared" si="372"/>
        <v>15</v>
      </c>
      <c r="K3973" s="2">
        <f t="shared" si="373"/>
        <v>44477</v>
      </c>
      <c r="L3973" s="9">
        <f t="shared" si="368"/>
        <v>15</v>
      </c>
      <c r="M3973" s="2">
        <f t="shared" si="369"/>
        <v>44477</v>
      </c>
      <c r="N3973" s="22">
        <v>44484</v>
      </c>
      <c r="O3973" s="22">
        <v>44592</v>
      </c>
      <c r="P3973" s="22">
        <v>44589.5</v>
      </c>
      <c r="Q3973">
        <f t="shared" si="370"/>
        <v>112.5</v>
      </c>
      <c r="R3973" s="33">
        <f t="shared" si="371"/>
        <v>2839.5</v>
      </c>
    </row>
    <row r="3974" spans="1:18" x14ac:dyDescent="0.35">
      <c r="A3974" t="s">
        <v>401</v>
      </c>
      <c r="B3974" s="21" t="s">
        <v>313</v>
      </c>
      <c r="C3974" s="22">
        <v>44484</v>
      </c>
      <c r="D3974" t="s">
        <v>110</v>
      </c>
      <c r="E3974" t="s">
        <v>111</v>
      </c>
      <c r="F3974" s="21" t="s">
        <v>145</v>
      </c>
      <c r="G3974" s="32">
        <v>44.54</v>
      </c>
      <c r="H3974" s="22">
        <v>44470</v>
      </c>
      <c r="I3974" s="23">
        <v>44484</v>
      </c>
      <c r="J3974">
        <f t="shared" si="372"/>
        <v>15</v>
      </c>
      <c r="K3974" s="2">
        <f t="shared" si="373"/>
        <v>44477</v>
      </c>
      <c r="L3974" s="9">
        <f t="shared" si="368"/>
        <v>15</v>
      </c>
      <c r="M3974" s="2">
        <f t="shared" si="369"/>
        <v>44477</v>
      </c>
      <c r="N3974" s="22">
        <v>44484</v>
      </c>
      <c r="O3974" s="22">
        <v>44592</v>
      </c>
      <c r="P3974" s="22">
        <v>44589.5</v>
      </c>
      <c r="Q3974">
        <f t="shared" si="370"/>
        <v>112.5</v>
      </c>
      <c r="R3974" s="33">
        <f t="shared" si="371"/>
        <v>5010.75</v>
      </c>
    </row>
    <row r="3975" spans="1:18" x14ac:dyDescent="0.35">
      <c r="A3975" t="s">
        <v>401</v>
      </c>
      <c r="B3975" s="21" t="s">
        <v>313</v>
      </c>
      <c r="C3975" s="22">
        <v>44484</v>
      </c>
      <c r="D3975" t="s">
        <v>201</v>
      </c>
      <c r="E3975" t="s">
        <v>202</v>
      </c>
      <c r="F3975" s="21" t="s">
        <v>314</v>
      </c>
      <c r="G3975" s="32">
        <v>292.27999999999997</v>
      </c>
      <c r="H3975" s="22">
        <v>44470</v>
      </c>
      <c r="I3975" s="23">
        <v>44484</v>
      </c>
      <c r="J3975">
        <f t="shared" si="372"/>
        <v>15</v>
      </c>
      <c r="K3975" s="2">
        <f t="shared" si="373"/>
        <v>44477</v>
      </c>
      <c r="L3975" s="9">
        <f t="shared" si="368"/>
        <v>15</v>
      </c>
      <c r="M3975" s="2">
        <f t="shared" si="369"/>
        <v>44477</v>
      </c>
      <c r="N3975" s="22">
        <v>44484</v>
      </c>
      <c r="O3975" s="22">
        <v>44592</v>
      </c>
      <c r="P3975" s="22">
        <v>44589.5</v>
      </c>
      <c r="Q3975">
        <f t="shared" si="370"/>
        <v>112.5</v>
      </c>
      <c r="R3975" s="33">
        <f t="shared" si="371"/>
        <v>32881.5</v>
      </c>
    </row>
    <row r="3976" spans="1:18" x14ac:dyDescent="0.35">
      <c r="A3976" t="s">
        <v>401</v>
      </c>
      <c r="B3976" s="21" t="s">
        <v>313</v>
      </c>
      <c r="C3976" s="22">
        <v>44484</v>
      </c>
      <c r="D3976" t="s">
        <v>114</v>
      </c>
      <c r="E3976" t="s">
        <v>115</v>
      </c>
      <c r="F3976" s="21" t="s">
        <v>146</v>
      </c>
      <c r="G3976" s="32">
        <v>19.600000000000001</v>
      </c>
      <c r="H3976" s="22">
        <v>44470</v>
      </c>
      <c r="I3976" s="23">
        <v>44484</v>
      </c>
      <c r="J3976">
        <f t="shared" si="372"/>
        <v>15</v>
      </c>
      <c r="K3976" s="2">
        <f t="shared" si="373"/>
        <v>44477</v>
      </c>
      <c r="L3976" s="9">
        <f t="shared" si="368"/>
        <v>15</v>
      </c>
      <c r="M3976" s="2">
        <f t="shared" si="369"/>
        <v>44477</v>
      </c>
      <c r="N3976" s="22">
        <v>44484</v>
      </c>
      <c r="O3976" s="22">
        <v>44592</v>
      </c>
      <c r="P3976" s="22">
        <v>44589.5</v>
      </c>
      <c r="Q3976">
        <f t="shared" si="370"/>
        <v>112.5</v>
      </c>
      <c r="R3976" s="33">
        <f t="shared" si="371"/>
        <v>2205</v>
      </c>
    </row>
    <row r="3977" spans="1:18" x14ac:dyDescent="0.35">
      <c r="A3977" t="s">
        <v>401</v>
      </c>
      <c r="B3977" s="21" t="s">
        <v>313</v>
      </c>
      <c r="C3977" s="22">
        <v>44484</v>
      </c>
      <c r="D3977" t="s">
        <v>114</v>
      </c>
      <c r="E3977" t="s">
        <v>115</v>
      </c>
      <c r="F3977" s="21" t="s">
        <v>234</v>
      </c>
      <c r="G3977" s="32">
        <v>36.85</v>
      </c>
      <c r="H3977" s="22">
        <v>44470</v>
      </c>
      <c r="I3977" s="23">
        <v>44484</v>
      </c>
      <c r="J3977">
        <f t="shared" si="372"/>
        <v>15</v>
      </c>
      <c r="K3977" s="2">
        <f t="shared" si="373"/>
        <v>44477</v>
      </c>
      <c r="L3977" s="9">
        <f t="shared" si="368"/>
        <v>15</v>
      </c>
      <c r="M3977" s="2">
        <f t="shared" si="369"/>
        <v>44477</v>
      </c>
      <c r="N3977" s="22">
        <v>44484</v>
      </c>
      <c r="O3977" s="22">
        <v>44592</v>
      </c>
      <c r="P3977" s="22">
        <v>44589.5</v>
      </c>
      <c r="Q3977">
        <f t="shared" si="370"/>
        <v>112.5</v>
      </c>
      <c r="R3977" s="33">
        <f t="shared" si="371"/>
        <v>4145.625</v>
      </c>
    </row>
    <row r="3978" spans="1:18" x14ac:dyDescent="0.35">
      <c r="A3978" t="s">
        <v>401</v>
      </c>
      <c r="B3978" s="21" t="s">
        <v>313</v>
      </c>
      <c r="C3978" s="22">
        <v>44484</v>
      </c>
      <c r="D3978" t="s">
        <v>110</v>
      </c>
      <c r="E3978" t="s">
        <v>111</v>
      </c>
      <c r="F3978" s="21" t="s">
        <v>234</v>
      </c>
      <c r="G3978" s="32">
        <v>115.11000000000001</v>
      </c>
      <c r="H3978" s="22">
        <v>44470</v>
      </c>
      <c r="I3978" s="23">
        <v>44484</v>
      </c>
      <c r="J3978">
        <f t="shared" si="372"/>
        <v>15</v>
      </c>
      <c r="K3978" s="2">
        <f t="shared" si="373"/>
        <v>44477</v>
      </c>
      <c r="L3978" s="9">
        <f t="shared" si="368"/>
        <v>15</v>
      </c>
      <c r="M3978" s="2">
        <f t="shared" si="369"/>
        <v>44477</v>
      </c>
      <c r="N3978" s="22">
        <v>44484</v>
      </c>
      <c r="O3978" s="22">
        <v>44592</v>
      </c>
      <c r="P3978" s="22">
        <v>44589.5</v>
      </c>
      <c r="Q3978">
        <f t="shared" si="370"/>
        <v>112.5</v>
      </c>
      <c r="R3978" s="33">
        <f t="shared" si="371"/>
        <v>12949.875000000002</v>
      </c>
    </row>
    <row r="3979" spans="1:18" x14ac:dyDescent="0.35">
      <c r="A3979" t="s">
        <v>401</v>
      </c>
      <c r="B3979" s="21" t="s">
        <v>313</v>
      </c>
      <c r="C3979" s="22">
        <v>44484</v>
      </c>
      <c r="D3979" t="s">
        <v>110</v>
      </c>
      <c r="E3979" t="s">
        <v>111</v>
      </c>
      <c r="F3979" s="21" t="s">
        <v>236</v>
      </c>
      <c r="G3979" s="32">
        <v>107.31</v>
      </c>
      <c r="H3979" s="22">
        <v>44470</v>
      </c>
      <c r="I3979" s="23">
        <v>44484</v>
      </c>
      <c r="J3979">
        <f t="shared" si="372"/>
        <v>15</v>
      </c>
      <c r="K3979" s="2">
        <f t="shared" si="373"/>
        <v>44477</v>
      </c>
      <c r="L3979" s="9">
        <f t="shared" ref="L3979:L4042" si="374">I3979-H3979+1</f>
        <v>15</v>
      </c>
      <c r="M3979" s="2">
        <f t="shared" ref="M3979:M4042" si="375">(H3979+I3979)/2</f>
        <v>44477</v>
      </c>
      <c r="N3979" s="22">
        <v>44484</v>
      </c>
      <c r="O3979" s="22">
        <v>44592</v>
      </c>
      <c r="P3979" s="22">
        <v>44589.5</v>
      </c>
      <c r="Q3979">
        <f t="shared" ref="Q3979:Q4042" si="376">P3979-M3979</f>
        <v>112.5</v>
      </c>
      <c r="R3979" s="33">
        <f t="shared" ref="R3979:R4042" si="377">Q3979*G3979</f>
        <v>12072.375</v>
      </c>
    </row>
    <row r="3980" spans="1:18" x14ac:dyDescent="0.35">
      <c r="A3980" t="s">
        <v>401</v>
      </c>
      <c r="B3980" s="21" t="s">
        <v>313</v>
      </c>
      <c r="C3980" s="22">
        <v>44484</v>
      </c>
      <c r="D3980" t="s">
        <v>201</v>
      </c>
      <c r="E3980" t="s">
        <v>202</v>
      </c>
      <c r="F3980" s="21" t="s">
        <v>109</v>
      </c>
      <c r="G3980" s="32">
        <v>602.52999999999986</v>
      </c>
      <c r="H3980" s="22">
        <v>44470</v>
      </c>
      <c r="I3980" s="23">
        <v>44484</v>
      </c>
      <c r="J3980">
        <f t="shared" si="372"/>
        <v>15</v>
      </c>
      <c r="K3980" s="2">
        <f t="shared" si="373"/>
        <v>44477</v>
      </c>
      <c r="L3980" s="9">
        <f t="shared" si="374"/>
        <v>15</v>
      </c>
      <c r="M3980" s="2">
        <f t="shared" si="375"/>
        <v>44477</v>
      </c>
      <c r="N3980" s="22">
        <v>44484</v>
      </c>
      <c r="O3980" s="22">
        <v>44592</v>
      </c>
      <c r="P3980" s="22">
        <v>44589.5</v>
      </c>
      <c r="Q3980">
        <f t="shared" si="376"/>
        <v>112.5</v>
      </c>
      <c r="R3980" s="33">
        <f t="shared" si="377"/>
        <v>67784.624999999985</v>
      </c>
    </row>
    <row r="3981" spans="1:18" x14ac:dyDescent="0.35">
      <c r="A3981" t="s">
        <v>401</v>
      </c>
      <c r="B3981" s="21" t="s">
        <v>313</v>
      </c>
      <c r="C3981" s="22">
        <v>44484</v>
      </c>
      <c r="D3981" t="s">
        <v>114</v>
      </c>
      <c r="E3981" t="s">
        <v>115</v>
      </c>
      <c r="F3981" s="21" t="s">
        <v>247</v>
      </c>
      <c r="G3981" s="32">
        <v>75.53</v>
      </c>
      <c r="H3981" s="22">
        <v>44470</v>
      </c>
      <c r="I3981" s="23">
        <v>44484</v>
      </c>
      <c r="J3981">
        <f t="shared" si="372"/>
        <v>15</v>
      </c>
      <c r="K3981" s="2">
        <f t="shared" si="373"/>
        <v>44477</v>
      </c>
      <c r="L3981" s="9">
        <f t="shared" si="374"/>
        <v>15</v>
      </c>
      <c r="M3981" s="2">
        <f t="shared" si="375"/>
        <v>44477</v>
      </c>
      <c r="N3981" s="22">
        <v>44484</v>
      </c>
      <c r="O3981" s="22">
        <v>44592</v>
      </c>
      <c r="P3981" s="22">
        <v>44589.5</v>
      </c>
      <c r="Q3981">
        <f t="shared" si="376"/>
        <v>112.5</v>
      </c>
      <c r="R3981" s="33">
        <f t="shared" si="377"/>
        <v>8497.125</v>
      </c>
    </row>
    <row r="3982" spans="1:18" x14ac:dyDescent="0.35">
      <c r="A3982" t="s">
        <v>401</v>
      </c>
      <c r="B3982" s="21" t="s">
        <v>313</v>
      </c>
      <c r="C3982" s="22">
        <v>44484</v>
      </c>
      <c r="D3982" t="s">
        <v>110</v>
      </c>
      <c r="E3982" t="s">
        <v>111</v>
      </c>
      <c r="F3982" s="21" t="s">
        <v>266</v>
      </c>
      <c r="G3982" s="32">
        <v>20.53</v>
      </c>
      <c r="H3982" s="22">
        <v>44470</v>
      </c>
      <c r="I3982" s="23">
        <v>44484</v>
      </c>
      <c r="J3982">
        <f t="shared" si="372"/>
        <v>15</v>
      </c>
      <c r="K3982" s="2">
        <f t="shared" si="373"/>
        <v>44477</v>
      </c>
      <c r="L3982" s="9">
        <f t="shared" si="374"/>
        <v>15</v>
      </c>
      <c r="M3982" s="2">
        <f t="shared" si="375"/>
        <v>44477</v>
      </c>
      <c r="N3982" s="22">
        <v>44484</v>
      </c>
      <c r="O3982" s="22">
        <v>44592</v>
      </c>
      <c r="P3982" s="22">
        <v>44589.5</v>
      </c>
      <c r="Q3982">
        <f t="shared" si="376"/>
        <v>112.5</v>
      </c>
      <c r="R3982" s="33">
        <f t="shared" si="377"/>
        <v>2309.625</v>
      </c>
    </row>
    <row r="3983" spans="1:18" x14ac:dyDescent="0.35">
      <c r="A3983" t="s">
        <v>401</v>
      </c>
      <c r="B3983" s="21" t="s">
        <v>313</v>
      </c>
      <c r="C3983" s="22">
        <v>44484</v>
      </c>
      <c r="D3983" t="s">
        <v>347</v>
      </c>
      <c r="E3983" t="s">
        <v>348</v>
      </c>
      <c r="F3983" s="21" t="s">
        <v>316</v>
      </c>
      <c r="G3983" s="32">
        <v>13.600000000000001</v>
      </c>
      <c r="H3983" s="22">
        <v>44470</v>
      </c>
      <c r="I3983" s="23">
        <v>44484</v>
      </c>
      <c r="J3983">
        <f t="shared" si="372"/>
        <v>15</v>
      </c>
      <c r="K3983" s="2">
        <f t="shared" si="373"/>
        <v>44477</v>
      </c>
      <c r="L3983" s="9">
        <f t="shared" si="374"/>
        <v>15</v>
      </c>
      <c r="M3983" s="2">
        <f t="shared" si="375"/>
        <v>44477</v>
      </c>
      <c r="N3983" s="22">
        <v>44484</v>
      </c>
      <c r="O3983" s="22">
        <v>44592</v>
      </c>
      <c r="P3983" s="22">
        <v>44589.5</v>
      </c>
      <c r="Q3983">
        <f t="shared" si="376"/>
        <v>112.5</v>
      </c>
      <c r="R3983" s="33">
        <f t="shared" si="377"/>
        <v>1530.0000000000002</v>
      </c>
    </row>
    <row r="3984" spans="1:18" x14ac:dyDescent="0.35">
      <c r="A3984" t="s">
        <v>401</v>
      </c>
      <c r="B3984" s="21" t="s">
        <v>313</v>
      </c>
      <c r="C3984" s="22">
        <v>44484</v>
      </c>
      <c r="D3984" t="s">
        <v>201</v>
      </c>
      <c r="E3984" t="s">
        <v>202</v>
      </c>
      <c r="F3984" s="21" t="s">
        <v>102</v>
      </c>
      <c r="G3984" s="32">
        <v>37.93</v>
      </c>
      <c r="H3984" s="22">
        <v>44470</v>
      </c>
      <c r="I3984" s="23">
        <v>44484</v>
      </c>
      <c r="J3984">
        <f t="shared" si="372"/>
        <v>15</v>
      </c>
      <c r="K3984" s="2">
        <f t="shared" si="373"/>
        <v>44477</v>
      </c>
      <c r="L3984" s="9">
        <f t="shared" si="374"/>
        <v>15</v>
      </c>
      <c r="M3984" s="2">
        <f t="shared" si="375"/>
        <v>44477</v>
      </c>
      <c r="N3984" s="22">
        <v>44484</v>
      </c>
      <c r="O3984" s="22">
        <v>44592</v>
      </c>
      <c r="P3984" s="22">
        <v>44589.5</v>
      </c>
      <c r="Q3984">
        <f t="shared" si="376"/>
        <v>112.5</v>
      </c>
      <c r="R3984" s="33">
        <f t="shared" si="377"/>
        <v>4267.125</v>
      </c>
    </row>
    <row r="3985" spans="1:18" x14ac:dyDescent="0.35">
      <c r="A3985" t="s">
        <v>401</v>
      </c>
      <c r="B3985" s="21" t="s">
        <v>313</v>
      </c>
      <c r="C3985" s="22">
        <v>44484</v>
      </c>
      <c r="D3985" t="s">
        <v>114</v>
      </c>
      <c r="E3985" t="s">
        <v>115</v>
      </c>
      <c r="F3985" s="21" t="s">
        <v>239</v>
      </c>
      <c r="G3985" s="32">
        <v>4.99</v>
      </c>
      <c r="H3985" s="22">
        <v>44470</v>
      </c>
      <c r="I3985" s="23">
        <v>44484</v>
      </c>
      <c r="J3985">
        <f t="shared" si="372"/>
        <v>15</v>
      </c>
      <c r="K3985" s="2">
        <f t="shared" si="373"/>
        <v>44477</v>
      </c>
      <c r="L3985" s="9">
        <f t="shared" si="374"/>
        <v>15</v>
      </c>
      <c r="M3985" s="2">
        <f t="shared" si="375"/>
        <v>44477</v>
      </c>
      <c r="N3985" s="22">
        <v>44484</v>
      </c>
      <c r="O3985" s="22">
        <v>44592</v>
      </c>
      <c r="P3985" s="22">
        <v>44589.5</v>
      </c>
      <c r="Q3985">
        <f t="shared" si="376"/>
        <v>112.5</v>
      </c>
      <c r="R3985" s="33">
        <f t="shared" si="377"/>
        <v>561.375</v>
      </c>
    </row>
    <row r="3986" spans="1:18" x14ac:dyDescent="0.35">
      <c r="A3986" t="s">
        <v>401</v>
      </c>
      <c r="B3986" s="21" t="s">
        <v>313</v>
      </c>
      <c r="C3986" s="22">
        <v>44484</v>
      </c>
      <c r="D3986" t="s">
        <v>110</v>
      </c>
      <c r="E3986" t="s">
        <v>111</v>
      </c>
      <c r="F3986" s="21" t="s">
        <v>239</v>
      </c>
      <c r="G3986" s="32">
        <v>81.28</v>
      </c>
      <c r="H3986" s="22">
        <v>44470</v>
      </c>
      <c r="I3986" s="23">
        <v>44484</v>
      </c>
      <c r="J3986">
        <f t="shared" si="372"/>
        <v>15</v>
      </c>
      <c r="K3986" s="2">
        <f t="shared" si="373"/>
        <v>44477</v>
      </c>
      <c r="L3986" s="9">
        <f t="shared" si="374"/>
        <v>15</v>
      </c>
      <c r="M3986" s="2">
        <f t="shared" si="375"/>
        <v>44477</v>
      </c>
      <c r="N3986" s="22">
        <v>44484</v>
      </c>
      <c r="O3986" s="22">
        <v>44592</v>
      </c>
      <c r="P3986" s="22">
        <v>44589.5</v>
      </c>
      <c r="Q3986">
        <f t="shared" si="376"/>
        <v>112.5</v>
      </c>
      <c r="R3986" s="33">
        <f t="shared" si="377"/>
        <v>9144</v>
      </c>
    </row>
    <row r="3987" spans="1:18" x14ac:dyDescent="0.35">
      <c r="A3987" t="s">
        <v>401</v>
      </c>
      <c r="B3987" s="21" t="s">
        <v>313</v>
      </c>
      <c r="C3987" s="22">
        <v>44484</v>
      </c>
      <c r="D3987" t="s">
        <v>110</v>
      </c>
      <c r="E3987" t="s">
        <v>111</v>
      </c>
      <c r="F3987" s="21" t="s">
        <v>251</v>
      </c>
      <c r="G3987" s="32">
        <v>42.68</v>
      </c>
      <c r="H3987" s="22">
        <v>44470</v>
      </c>
      <c r="I3987" s="23">
        <v>44484</v>
      </c>
      <c r="J3987">
        <f t="shared" si="372"/>
        <v>15</v>
      </c>
      <c r="K3987" s="2">
        <f t="shared" si="373"/>
        <v>44477</v>
      </c>
      <c r="L3987" s="9">
        <f t="shared" si="374"/>
        <v>15</v>
      </c>
      <c r="M3987" s="2">
        <f t="shared" si="375"/>
        <v>44477</v>
      </c>
      <c r="N3987" s="22">
        <v>44484</v>
      </c>
      <c r="O3987" s="22">
        <v>44592</v>
      </c>
      <c r="P3987" s="22">
        <v>44589.5</v>
      </c>
      <c r="Q3987">
        <f t="shared" si="376"/>
        <v>112.5</v>
      </c>
      <c r="R3987" s="33">
        <f t="shared" si="377"/>
        <v>4801.5</v>
      </c>
    </row>
    <row r="3988" spans="1:18" x14ac:dyDescent="0.35">
      <c r="A3988" t="s">
        <v>401</v>
      </c>
      <c r="B3988" s="21" t="s">
        <v>313</v>
      </c>
      <c r="C3988" s="22">
        <v>44484</v>
      </c>
      <c r="D3988" t="s">
        <v>110</v>
      </c>
      <c r="E3988" t="s">
        <v>111</v>
      </c>
      <c r="F3988" s="21" t="s">
        <v>252</v>
      </c>
      <c r="G3988" s="32">
        <v>233.9</v>
      </c>
      <c r="H3988" s="22">
        <v>44470</v>
      </c>
      <c r="I3988" s="23">
        <v>44484</v>
      </c>
      <c r="J3988">
        <f t="shared" si="372"/>
        <v>15</v>
      </c>
      <c r="K3988" s="2">
        <f t="shared" si="373"/>
        <v>44477</v>
      </c>
      <c r="L3988" s="9">
        <f t="shared" si="374"/>
        <v>15</v>
      </c>
      <c r="M3988" s="2">
        <f t="shared" si="375"/>
        <v>44477</v>
      </c>
      <c r="N3988" s="22">
        <v>44484</v>
      </c>
      <c r="O3988" s="22">
        <v>44592</v>
      </c>
      <c r="P3988" s="22">
        <v>44589.5</v>
      </c>
      <c r="Q3988">
        <f t="shared" si="376"/>
        <v>112.5</v>
      </c>
      <c r="R3988" s="33">
        <f t="shared" si="377"/>
        <v>26313.75</v>
      </c>
    </row>
    <row r="3989" spans="1:18" x14ac:dyDescent="0.35">
      <c r="A3989" t="s">
        <v>401</v>
      </c>
      <c r="B3989" s="21" t="s">
        <v>313</v>
      </c>
      <c r="C3989" s="22">
        <v>44484</v>
      </c>
      <c r="D3989" t="s">
        <v>345</v>
      </c>
      <c r="E3989" t="s">
        <v>346</v>
      </c>
      <c r="F3989" s="21" t="s">
        <v>397</v>
      </c>
      <c r="G3989" s="32">
        <v>2.17</v>
      </c>
      <c r="H3989" s="22">
        <v>44470</v>
      </c>
      <c r="I3989" s="23">
        <v>44484</v>
      </c>
      <c r="J3989">
        <f t="shared" si="372"/>
        <v>15</v>
      </c>
      <c r="K3989" s="2">
        <f t="shared" si="373"/>
        <v>44477</v>
      </c>
      <c r="L3989" s="9">
        <f t="shared" si="374"/>
        <v>15</v>
      </c>
      <c r="M3989" s="2">
        <f t="shared" si="375"/>
        <v>44477</v>
      </c>
      <c r="N3989" s="22">
        <v>44484</v>
      </c>
      <c r="O3989" s="22">
        <v>44592</v>
      </c>
      <c r="P3989" s="22">
        <v>44589.5</v>
      </c>
      <c r="Q3989">
        <f t="shared" si="376"/>
        <v>112.5</v>
      </c>
      <c r="R3989" s="33">
        <f t="shared" si="377"/>
        <v>244.125</v>
      </c>
    </row>
    <row r="3990" spans="1:18" x14ac:dyDescent="0.35">
      <c r="A3990" t="s">
        <v>401</v>
      </c>
      <c r="B3990" s="21" t="s">
        <v>313</v>
      </c>
      <c r="C3990" s="22">
        <v>44484</v>
      </c>
      <c r="D3990" t="s">
        <v>110</v>
      </c>
      <c r="E3990" t="s">
        <v>111</v>
      </c>
      <c r="F3990" s="21" t="s">
        <v>242</v>
      </c>
      <c r="G3990" s="32">
        <v>121.4</v>
      </c>
      <c r="H3990" s="22">
        <v>44470</v>
      </c>
      <c r="I3990" s="23">
        <v>44484</v>
      </c>
      <c r="J3990">
        <f t="shared" si="372"/>
        <v>15</v>
      </c>
      <c r="K3990" s="2">
        <f t="shared" si="373"/>
        <v>44477</v>
      </c>
      <c r="L3990" s="9">
        <f t="shared" si="374"/>
        <v>15</v>
      </c>
      <c r="M3990" s="2">
        <f t="shared" si="375"/>
        <v>44477</v>
      </c>
      <c r="N3990" s="22">
        <v>44484</v>
      </c>
      <c r="O3990" s="22">
        <v>44592</v>
      </c>
      <c r="P3990" s="22">
        <v>44589.5</v>
      </c>
      <c r="Q3990">
        <f t="shared" si="376"/>
        <v>112.5</v>
      </c>
      <c r="R3990" s="33">
        <f t="shared" si="377"/>
        <v>13657.5</v>
      </c>
    </row>
    <row r="3991" spans="1:18" x14ac:dyDescent="0.35">
      <c r="A3991" t="s">
        <v>401</v>
      </c>
      <c r="B3991" s="21" t="s">
        <v>313</v>
      </c>
      <c r="C3991" s="22">
        <v>44484</v>
      </c>
      <c r="D3991" t="s">
        <v>358</v>
      </c>
      <c r="E3991" t="s">
        <v>359</v>
      </c>
      <c r="F3991" s="21" t="s">
        <v>360</v>
      </c>
      <c r="G3991" s="32">
        <v>13.69</v>
      </c>
      <c r="H3991" s="22">
        <v>44470</v>
      </c>
      <c r="I3991" s="23">
        <v>44484</v>
      </c>
      <c r="J3991">
        <f t="shared" si="372"/>
        <v>15</v>
      </c>
      <c r="K3991" s="2">
        <f t="shared" si="373"/>
        <v>44477</v>
      </c>
      <c r="L3991" s="9">
        <f t="shared" si="374"/>
        <v>15</v>
      </c>
      <c r="M3991" s="2">
        <f t="shared" si="375"/>
        <v>44477</v>
      </c>
      <c r="N3991" s="22">
        <v>44484</v>
      </c>
      <c r="O3991" s="22">
        <v>44592</v>
      </c>
      <c r="P3991" s="22">
        <v>44589.5</v>
      </c>
      <c r="Q3991">
        <f t="shared" si="376"/>
        <v>112.5</v>
      </c>
      <c r="R3991" s="33">
        <f t="shared" si="377"/>
        <v>1540.125</v>
      </c>
    </row>
    <row r="3992" spans="1:18" x14ac:dyDescent="0.35">
      <c r="A3992" t="s">
        <v>401</v>
      </c>
      <c r="B3992" s="21" t="s">
        <v>313</v>
      </c>
      <c r="C3992" s="22">
        <v>44484</v>
      </c>
      <c r="D3992" t="s">
        <v>361</v>
      </c>
      <c r="E3992" t="s">
        <v>362</v>
      </c>
      <c r="F3992" s="21" t="s">
        <v>363</v>
      </c>
      <c r="G3992" s="32">
        <v>23.65</v>
      </c>
      <c r="H3992" s="22">
        <v>44470</v>
      </c>
      <c r="I3992" s="23">
        <v>44484</v>
      </c>
      <c r="J3992">
        <f t="shared" si="372"/>
        <v>15</v>
      </c>
      <c r="K3992" s="2">
        <f t="shared" si="373"/>
        <v>44477</v>
      </c>
      <c r="L3992" s="9">
        <f t="shared" si="374"/>
        <v>15</v>
      </c>
      <c r="M3992" s="2">
        <f t="shared" si="375"/>
        <v>44477</v>
      </c>
      <c r="N3992" s="22">
        <v>44484</v>
      </c>
      <c r="O3992" s="22">
        <v>44592</v>
      </c>
      <c r="P3992" s="22">
        <v>44589.5</v>
      </c>
      <c r="Q3992">
        <f t="shared" si="376"/>
        <v>112.5</v>
      </c>
      <c r="R3992" s="33">
        <f t="shared" si="377"/>
        <v>2660.625</v>
      </c>
    </row>
    <row r="3993" spans="1:18" x14ac:dyDescent="0.35">
      <c r="A3993" t="s">
        <v>401</v>
      </c>
      <c r="B3993" s="21" t="s">
        <v>313</v>
      </c>
      <c r="C3993" s="22">
        <v>44484</v>
      </c>
      <c r="D3993" t="s">
        <v>201</v>
      </c>
      <c r="E3993" t="s">
        <v>202</v>
      </c>
      <c r="F3993" s="21" t="s">
        <v>364</v>
      </c>
      <c r="G3993" s="32">
        <v>6.81</v>
      </c>
      <c r="H3993" s="22">
        <v>44470</v>
      </c>
      <c r="I3993" s="23">
        <v>44484</v>
      </c>
      <c r="J3993">
        <f t="shared" si="372"/>
        <v>15</v>
      </c>
      <c r="K3993" s="2">
        <f t="shared" si="373"/>
        <v>44477</v>
      </c>
      <c r="L3993" s="9">
        <f t="shared" si="374"/>
        <v>15</v>
      </c>
      <c r="M3993" s="2">
        <f t="shared" si="375"/>
        <v>44477</v>
      </c>
      <c r="N3993" s="22">
        <v>44484</v>
      </c>
      <c r="O3993" s="22">
        <v>44592</v>
      </c>
      <c r="P3993" s="22">
        <v>44589.5</v>
      </c>
      <c r="Q3993">
        <f t="shared" si="376"/>
        <v>112.5</v>
      </c>
      <c r="R3993" s="33">
        <f t="shared" si="377"/>
        <v>766.125</v>
      </c>
    </row>
    <row r="3994" spans="1:18" s="36" customFormat="1" x14ac:dyDescent="0.35">
      <c r="A3994" s="36" t="s">
        <v>401</v>
      </c>
      <c r="B3994" s="37" t="s">
        <v>313</v>
      </c>
      <c r="C3994" s="38">
        <v>44484</v>
      </c>
      <c r="D3994" s="36" t="s">
        <v>201</v>
      </c>
      <c r="E3994" s="36" t="s">
        <v>202</v>
      </c>
      <c r="F3994" s="37" t="s">
        <v>101</v>
      </c>
      <c r="G3994" s="39">
        <v>60.230000000000004</v>
      </c>
      <c r="H3994" s="38">
        <v>44470</v>
      </c>
      <c r="I3994" s="40">
        <v>44484</v>
      </c>
      <c r="J3994">
        <f t="shared" si="372"/>
        <v>15</v>
      </c>
      <c r="K3994" s="2">
        <f t="shared" si="373"/>
        <v>44477</v>
      </c>
      <c r="L3994" s="41">
        <f t="shared" si="374"/>
        <v>15</v>
      </c>
      <c r="M3994" s="42">
        <f t="shared" si="375"/>
        <v>44477</v>
      </c>
      <c r="N3994" s="38">
        <v>44484</v>
      </c>
      <c r="O3994" s="38">
        <v>44592</v>
      </c>
      <c r="P3994" s="38">
        <v>44589.5</v>
      </c>
      <c r="Q3994" s="36">
        <f t="shared" si="376"/>
        <v>112.5</v>
      </c>
      <c r="R3994" s="177">
        <f t="shared" si="377"/>
        <v>6775.875</v>
      </c>
    </row>
    <row r="3995" spans="1:18" x14ac:dyDescent="0.35">
      <c r="A3995" t="s">
        <v>402</v>
      </c>
      <c r="B3995" s="21" t="s">
        <v>313</v>
      </c>
      <c r="C3995" s="22">
        <v>44498</v>
      </c>
      <c r="D3995" t="s">
        <v>90</v>
      </c>
      <c r="E3995" t="s">
        <v>91</v>
      </c>
      <c r="F3995" s="21" t="s">
        <v>89</v>
      </c>
      <c r="G3995" s="32">
        <v>8.33</v>
      </c>
      <c r="H3995" s="22">
        <v>44485</v>
      </c>
      <c r="I3995" s="23">
        <v>44500</v>
      </c>
      <c r="J3995">
        <f t="shared" si="372"/>
        <v>16</v>
      </c>
      <c r="K3995" s="2">
        <f t="shared" si="373"/>
        <v>44492.5</v>
      </c>
      <c r="L3995" s="9">
        <f t="shared" si="374"/>
        <v>16</v>
      </c>
      <c r="M3995" s="2">
        <f t="shared" si="375"/>
        <v>44492.5</v>
      </c>
      <c r="N3995" s="22">
        <v>44498</v>
      </c>
      <c r="O3995" s="22">
        <v>44501</v>
      </c>
      <c r="P3995" s="22">
        <v>44498.5</v>
      </c>
      <c r="Q3995">
        <f t="shared" si="376"/>
        <v>6</v>
      </c>
      <c r="R3995" s="33">
        <f t="shared" si="377"/>
        <v>49.980000000000004</v>
      </c>
    </row>
    <row r="3996" spans="1:18" x14ac:dyDescent="0.35">
      <c r="A3996" t="s">
        <v>402</v>
      </c>
      <c r="B3996" s="21" t="s">
        <v>313</v>
      </c>
      <c r="C3996" s="22">
        <v>44498</v>
      </c>
      <c r="D3996" t="s">
        <v>92</v>
      </c>
      <c r="E3996" t="s">
        <v>93</v>
      </c>
      <c r="F3996" s="21" t="s">
        <v>89</v>
      </c>
      <c r="G3996" s="32">
        <v>8.33</v>
      </c>
      <c r="H3996" s="22">
        <v>44485</v>
      </c>
      <c r="I3996" s="23">
        <v>44500</v>
      </c>
      <c r="J3996">
        <f t="shared" si="372"/>
        <v>16</v>
      </c>
      <c r="K3996" s="2">
        <f t="shared" si="373"/>
        <v>44492.5</v>
      </c>
      <c r="L3996" s="9">
        <f t="shared" si="374"/>
        <v>16</v>
      </c>
      <c r="M3996" s="2">
        <f t="shared" si="375"/>
        <v>44492.5</v>
      </c>
      <c r="N3996" s="22">
        <v>44498</v>
      </c>
      <c r="O3996" s="22">
        <v>44501</v>
      </c>
      <c r="P3996" s="22">
        <v>44498.5</v>
      </c>
      <c r="Q3996">
        <f t="shared" si="376"/>
        <v>6</v>
      </c>
      <c r="R3996" s="33">
        <f t="shared" si="377"/>
        <v>49.980000000000004</v>
      </c>
    </row>
    <row r="3997" spans="1:18" x14ac:dyDescent="0.35">
      <c r="A3997" t="s">
        <v>402</v>
      </c>
      <c r="B3997" s="21" t="s">
        <v>313</v>
      </c>
      <c r="C3997" s="22">
        <v>44498</v>
      </c>
      <c r="D3997" t="s">
        <v>99</v>
      </c>
      <c r="E3997" t="s">
        <v>100</v>
      </c>
      <c r="F3997" s="21" t="s">
        <v>109</v>
      </c>
      <c r="G3997" s="32">
        <v>7</v>
      </c>
      <c r="H3997" s="22">
        <v>44485</v>
      </c>
      <c r="I3997" s="23">
        <v>44500</v>
      </c>
      <c r="J3997">
        <f t="shared" si="372"/>
        <v>16</v>
      </c>
      <c r="K3997" s="2">
        <f t="shared" si="373"/>
        <v>44492.5</v>
      </c>
      <c r="L3997" s="9">
        <f t="shared" si="374"/>
        <v>16</v>
      </c>
      <c r="M3997" s="2">
        <f t="shared" si="375"/>
        <v>44492.5</v>
      </c>
      <c r="N3997" s="22">
        <v>44498</v>
      </c>
      <c r="O3997" s="22">
        <v>44503</v>
      </c>
      <c r="P3997" s="22">
        <v>44502.5</v>
      </c>
      <c r="Q3997">
        <f t="shared" si="376"/>
        <v>10</v>
      </c>
      <c r="R3997" s="33">
        <f t="shared" si="377"/>
        <v>70</v>
      </c>
    </row>
    <row r="3998" spans="1:18" x14ac:dyDescent="0.35">
      <c r="A3998" t="s">
        <v>402</v>
      </c>
      <c r="B3998" s="21" t="s">
        <v>313</v>
      </c>
      <c r="C3998" s="22">
        <v>44498</v>
      </c>
      <c r="D3998" t="s">
        <v>87</v>
      </c>
      <c r="E3998" t="s">
        <v>88</v>
      </c>
      <c r="F3998" s="21" t="s">
        <v>89</v>
      </c>
      <c r="G3998" s="32">
        <v>231.94</v>
      </c>
      <c r="H3998" s="22">
        <v>44485</v>
      </c>
      <c r="I3998" s="23">
        <v>44500</v>
      </c>
      <c r="J3998">
        <f t="shared" si="372"/>
        <v>16</v>
      </c>
      <c r="K3998" s="2">
        <f t="shared" si="373"/>
        <v>44492.5</v>
      </c>
      <c r="L3998" s="9">
        <f t="shared" si="374"/>
        <v>16</v>
      </c>
      <c r="M3998" s="2">
        <f t="shared" si="375"/>
        <v>44492.5</v>
      </c>
      <c r="N3998" s="22">
        <v>44498</v>
      </c>
      <c r="O3998" s="22">
        <v>44501</v>
      </c>
      <c r="P3998" s="22">
        <v>44498.5</v>
      </c>
      <c r="Q3998">
        <f t="shared" si="376"/>
        <v>6</v>
      </c>
      <c r="R3998" s="33">
        <f t="shared" si="377"/>
        <v>1391.6399999999999</v>
      </c>
    </row>
    <row r="3999" spans="1:18" x14ac:dyDescent="0.35">
      <c r="A3999" t="s">
        <v>402</v>
      </c>
      <c r="B3999" s="21" t="s">
        <v>313</v>
      </c>
      <c r="C3999" s="22">
        <v>44498</v>
      </c>
      <c r="D3999" t="s">
        <v>90</v>
      </c>
      <c r="E3999" t="s">
        <v>91</v>
      </c>
      <c r="F3999" s="21" t="s">
        <v>89</v>
      </c>
      <c r="G3999" s="32">
        <v>77.989999999999995</v>
      </c>
      <c r="H3999" s="22">
        <v>44485</v>
      </c>
      <c r="I3999" s="23">
        <v>44500</v>
      </c>
      <c r="J3999">
        <f t="shared" si="372"/>
        <v>16</v>
      </c>
      <c r="K3999" s="2">
        <f t="shared" si="373"/>
        <v>44492.5</v>
      </c>
      <c r="L3999" s="9">
        <f t="shared" si="374"/>
        <v>16</v>
      </c>
      <c r="M3999" s="2">
        <f t="shared" si="375"/>
        <v>44492.5</v>
      </c>
      <c r="N3999" s="22">
        <v>44498</v>
      </c>
      <c r="O3999" s="22">
        <v>44501</v>
      </c>
      <c r="P3999" s="22">
        <v>44498.5</v>
      </c>
      <c r="Q3999">
        <f t="shared" si="376"/>
        <v>6</v>
      </c>
      <c r="R3999" s="33">
        <f t="shared" si="377"/>
        <v>467.93999999999994</v>
      </c>
    </row>
    <row r="4000" spans="1:18" x14ac:dyDescent="0.35">
      <c r="A4000" t="s">
        <v>402</v>
      </c>
      <c r="B4000" s="21" t="s">
        <v>313</v>
      </c>
      <c r="C4000" s="22">
        <v>44498</v>
      </c>
      <c r="D4000" t="s">
        <v>92</v>
      </c>
      <c r="E4000" t="s">
        <v>93</v>
      </c>
      <c r="F4000" s="21" t="s">
        <v>89</v>
      </c>
      <c r="G4000" s="32">
        <v>77.989999999999995</v>
      </c>
      <c r="H4000" s="22">
        <v>44485</v>
      </c>
      <c r="I4000" s="23">
        <v>44500</v>
      </c>
      <c r="J4000">
        <f t="shared" si="372"/>
        <v>16</v>
      </c>
      <c r="K4000" s="2">
        <f t="shared" si="373"/>
        <v>44492.5</v>
      </c>
      <c r="L4000" s="9">
        <f t="shared" si="374"/>
        <v>16</v>
      </c>
      <c r="M4000" s="2">
        <f t="shared" si="375"/>
        <v>44492.5</v>
      </c>
      <c r="N4000" s="22">
        <v>44498</v>
      </c>
      <c r="O4000" s="22">
        <v>44501</v>
      </c>
      <c r="P4000" s="22">
        <v>44498.5</v>
      </c>
      <c r="Q4000">
        <f t="shared" si="376"/>
        <v>6</v>
      </c>
      <c r="R4000" s="33">
        <f t="shared" si="377"/>
        <v>467.93999999999994</v>
      </c>
    </row>
    <row r="4001" spans="1:18" x14ac:dyDescent="0.35">
      <c r="A4001" t="s">
        <v>402</v>
      </c>
      <c r="B4001" s="21" t="s">
        <v>313</v>
      </c>
      <c r="C4001" s="22">
        <v>44498</v>
      </c>
      <c r="D4001" t="s">
        <v>99</v>
      </c>
      <c r="E4001" t="s">
        <v>100</v>
      </c>
      <c r="F4001" s="21" t="s">
        <v>109</v>
      </c>
      <c r="G4001" s="32">
        <v>151</v>
      </c>
      <c r="H4001" s="22">
        <v>44485</v>
      </c>
      <c r="I4001" s="23">
        <v>44500</v>
      </c>
      <c r="J4001">
        <f t="shared" si="372"/>
        <v>16</v>
      </c>
      <c r="K4001" s="2">
        <f t="shared" si="373"/>
        <v>44492.5</v>
      </c>
      <c r="L4001" s="9">
        <f t="shared" si="374"/>
        <v>16</v>
      </c>
      <c r="M4001" s="2">
        <f t="shared" si="375"/>
        <v>44492.5</v>
      </c>
      <c r="N4001" s="22">
        <v>44498</v>
      </c>
      <c r="O4001" s="22">
        <v>44503</v>
      </c>
      <c r="P4001" s="22">
        <v>44502.5</v>
      </c>
      <c r="Q4001">
        <f t="shared" si="376"/>
        <v>10</v>
      </c>
      <c r="R4001" s="33">
        <f t="shared" si="377"/>
        <v>1510</v>
      </c>
    </row>
    <row r="4002" spans="1:18" x14ac:dyDescent="0.35">
      <c r="A4002" t="s">
        <v>402</v>
      </c>
      <c r="B4002" s="21" t="s">
        <v>313</v>
      </c>
      <c r="C4002" s="22">
        <v>44498</v>
      </c>
      <c r="D4002" t="s">
        <v>87</v>
      </c>
      <c r="E4002" t="s">
        <v>88</v>
      </c>
      <c r="F4002" s="21" t="s">
        <v>89</v>
      </c>
      <c r="G4002" s="32">
        <v>591.92999999999995</v>
      </c>
      <c r="H4002" s="22">
        <v>44485</v>
      </c>
      <c r="I4002" s="23">
        <v>44500</v>
      </c>
      <c r="J4002">
        <f t="shared" si="372"/>
        <v>16</v>
      </c>
      <c r="K4002" s="2">
        <f t="shared" si="373"/>
        <v>44492.5</v>
      </c>
      <c r="L4002" s="9">
        <f t="shared" si="374"/>
        <v>16</v>
      </c>
      <c r="M4002" s="2">
        <f t="shared" si="375"/>
        <v>44492.5</v>
      </c>
      <c r="N4002" s="22">
        <v>44498</v>
      </c>
      <c r="O4002" s="22">
        <v>44501</v>
      </c>
      <c r="P4002" s="22">
        <v>44498.5</v>
      </c>
      <c r="Q4002">
        <f t="shared" si="376"/>
        <v>6</v>
      </c>
      <c r="R4002" s="33">
        <f t="shared" si="377"/>
        <v>3551.58</v>
      </c>
    </row>
    <row r="4003" spans="1:18" x14ac:dyDescent="0.35">
      <c r="A4003" t="s">
        <v>402</v>
      </c>
      <c r="B4003" s="21" t="s">
        <v>313</v>
      </c>
      <c r="C4003" s="22">
        <v>44498</v>
      </c>
      <c r="D4003" t="s">
        <v>90</v>
      </c>
      <c r="E4003" t="s">
        <v>91</v>
      </c>
      <c r="F4003" s="21" t="s">
        <v>89</v>
      </c>
      <c r="G4003" s="32">
        <v>69.23</v>
      </c>
      <c r="H4003" s="22">
        <v>44485</v>
      </c>
      <c r="I4003" s="23">
        <v>44500</v>
      </c>
      <c r="J4003">
        <f t="shared" si="372"/>
        <v>16</v>
      </c>
      <c r="K4003" s="2">
        <f t="shared" si="373"/>
        <v>44492.5</v>
      </c>
      <c r="L4003" s="9">
        <f t="shared" si="374"/>
        <v>16</v>
      </c>
      <c r="M4003" s="2">
        <f t="shared" si="375"/>
        <v>44492.5</v>
      </c>
      <c r="N4003" s="22">
        <v>44498</v>
      </c>
      <c r="O4003" s="22">
        <v>44501</v>
      </c>
      <c r="P4003" s="22">
        <v>44498.5</v>
      </c>
      <c r="Q4003">
        <f t="shared" si="376"/>
        <v>6</v>
      </c>
      <c r="R4003" s="33">
        <f t="shared" si="377"/>
        <v>415.38</v>
      </c>
    </row>
    <row r="4004" spans="1:18" x14ac:dyDescent="0.35">
      <c r="A4004" t="s">
        <v>402</v>
      </c>
      <c r="B4004" s="21" t="s">
        <v>313</v>
      </c>
      <c r="C4004" s="22">
        <v>44498</v>
      </c>
      <c r="D4004" t="s">
        <v>92</v>
      </c>
      <c r="E4004" t="s">
        <v>93</v>
      </c>
      <c r="F4004" s="21" t="s">
        <v>89</v>
      </c>
      <c r="G4004" s="32">
        <v>69.23</v>
      </c>
      <c r="H4004" s="22">
        <v>44485</v>
      </c>
      <c r="I4004" s="23">
        <v>44500</v>
      </c>
      <c r="J4004">
        <f t="shared" si="372"/>
        <v>16</v>
      </c>
      <c r="K4004" s="2">
        <f t="shared" si="373"/>
        <v>44492.5</v>
      </c>
      <c r="L4004" s="9">
        <f t="shared" si="374"/>
        <v>16</v>
      </c>
      <c r="M4004" s="2">
        <f t="shared" si="375"/>
        <v>44492.5</v>
      </c>
      <c r="N4004" s="22">
        <v>44498</v>
      </c>
      <c r="O4004" s="22">
        <v>44501</v>
      </c>
      <c r="P4004" s="22">
        <v>44498.5</v>
      </c>
      <c r="Q4004">
        <f t="shared" si="376"/>
        <v>6</v>
      </c>
      <c r="R4004" s="33">
        <f t="shared" si="377"/>
        <v>415.38</v>
      </c>
    </row>
    <row r="4005" spans="1:18" x14ac:dyDescent="0.35">
      <c r="A4005" t="s">
        <v>402</v>
      </c>
      <c r="B4005" s="21" t="s">
        <v>313</v>
      </c>
      <c r="C4005" s="22">
        <v>44498</v>
      </c>
      <c r="D4005" t="s">
        <v>99</v>
      </c>
      <c r="E4005" t="s">
        <v>100</v>
      </c>
      <c r="F4005" s="21" t="s">
        <v>109</v>
      </c>
      <c r="G4005" s="32">
        <v>209</v>
      </c>
      <c r="H4005" s="22">
        <v>44485</v>
      </c>
      <c r="I4005" s="23">
        <v>44500</v>
      </c>
      <c r="J4005">
        <f t="shared" si="372"/>
        <v>16</v>
      </c>
      <c r="K4005" s="2">
        <f t="shared" si="373"/>
        <v>44492.5</v>
      </c>
      <c r="L4005" s="9">
        <f t="shared" si="374"/>
        <v>16</v>
      </c>
      <c r="M4005" s="2">
        <f t="shared" si="375"/>
        <v>44492.5</v>
      </c>
      <c r="N4005" s="22">
        <v>44498</v>
      </c>
      <c r="O4005" s="22">
        <v>44503</v>
      </c>
      <c r="P4005" s="22">
        <v>44502.5</v>
      </c>
      <c r="Q4005">
        <f t="shared" si="376"/>
        <v>10</v>
      </c>
      <c r="R4005" s="33">
        <f t="shared" si="377"/>
        <v>2090</v>
      </c>
    </row>
    <row r="4006" spans="1:18" x14ac:dyDescent="0.35">
      <c r="A4006" t="s">
        <v>402</v>
      </c>
      <c r="B4006" s="21" t="s">
        <v>313</v>
      </c>
      <c r="C4006" s="22">
        <v>44498</v>
      </c>
      <c r="D4006" t="s">
        <v>87</v>
      </c>
      <c r="E4006" t="s">
        <v>88</v>
      </c>
      <c r="F4006" s="21" t="s">
        <v>89</v>
      </c>
      <c r="G4006" s="32">
        <v>557.43000000000006</v>
      </c>
      <c r="H4006" s="22">
        <v>44485</v>
      </c>
      <c r="I4006" s="23">
        <v>44500</v>
      </c>
      <c r="J4006">
        <f t="shared" si="372"/>
        <v>16</v>
      </c>
      <c r="K4006" s="2">
        <f t="shared" si="373"/>
        <v>44492.5</v>
      </c>
      <c r="L4006" s="9">
        <f t="shared" si="374"/>
        <v>16</v>
      </c>
      <c r="M4006" s="2">
        <f t="shared" si="375"/>
        <v>44492.5</v>
      </c>
      <c r="N4006" s="22">
        <v>44498</v>
      </c>
      <c r="O4006" s="22">
        <v>44501</v>
      </c>
      <c r="P4006" s="22">
        <v>44498.5</v>
      </c>
      <c r="Q4006">
        <f t="shared" si="376"/>
        <v>6</v>
      </c>
      <c r="R4006" s="33">
        <f t="shared" si="377"/>
        <v>3344.5800000000004</v>
      </c>
    </row>
    <row r="4007" spans="1:18" x14ac:dyDescent="0.35">
      <c r="A4007" t="s">
        <v>402</v>
      </c>
      <c r="B4007" s="21" t="s">
        <v>313</v>
      </c>
      <c r="C4007" s="22">
        <v>44498</v>
      </c>
      <c r="D4007" t="s">
        <v>90</v>
      </c>
      <c r="E4007" t="s">
        <v>91</v>
      </c>
      <c r="F4007" s="21" t="s">
        <v>89</v>
      </c>
      <c r="G4007" s="32">
        <v>95.25</v>
      </c>
      <c r="H4007" s="22">
        <v>44485</v>
      </c>
      <c r="I4007" s="23">
        <v>44500</v>
      </c>
      <c r="J4007">
        <f t="shared" si="372"/>
        <v>16</v>
      </c>
      <c r="K4007" s="2">
        <f t="shared" si="373"/>
        <v>44492.5</v>
      </c>
      <c r="L4007" s="9">
        <f t="shared" si="374"/>
        <v>16</v>
      </c>
      <c r="M4007" s="2">
        <f t="shared" si="375"/>
        <v>44492.5</v>
      </c>
      <c r="N4007" s="22">
        <v>44498</v>
      </c>
      <c r="O4007" s="22">
        <v>44501</v>
      </c>
      <c r="P4007" s="22">
        <v>44498.5</v>
      </c>
      <c r="Q4007">
        <f t="shared" si="376"/>
        <v>6</v>
      </c>
      <c r="R4007" s="33">
        <f t="shared" si="377"/>
        <v>571.5</v>
      </c>
    </row>
    <row r="4008" spans="1:18" x14ac:dyDescent="0.35">
      <c r="A4008" t="s">
        <v>402</v>
      </c>
      <c r="B4008" s="21" t="s">
        <v>313</v>
      </c>
      <c r="C4008" s="22">
        <v>44498</v>
      </c>
      <c r="D4008" t="s">
        <v>92</v>
      </c>
      <c r="E4008" t="s">
        <v>93</v>
      </c>
      <c r="F4008" s="21" t="s">
        <v>89</v>
      </c>
      <c r="G4008" s="32">
        <v>95.25</v>
      </c>
      <c r="H4008" s="22">
        <v>44485</v>
      </c>
      <c r="I4008" s="23">
        <v>44500</v>
      </c>
      <c r="J4008">
        <f t="shared" si="372"/>
        <v>16</v>
      </c>
      <c r="K4008" s="2">
        <f t="shared" si="373"/>
        <v>44492.5</v>
      </c>
      <c r="L4008" s="9">
        <f t="shared" si="374"/>
        <v>16</v>
      </c>
      <c r="M4008" s="2">
        <f t="shared" si="375"/>
        <v>44492.5</v>
      </c>
      <c r="N4008" s="22">
        <v>44498</v>
      </c>
      <c r="O4008" s="22">
        <v>44501</v>
      </c>
      <c r="P4008" s="22">
        <v>44498.5</v>
      </c>
      <c r="Q4008">
        <f t="shared" si="376"/>
        <v>6</v>
      </c>
      <c r="R4008" s="33">
        <f t="shared" si="377"/>
        <v>571.5</v>
      </c>
    </row>
    <row r="4009" spans="1:18" x14ac:dyDescent="0.35">
      <c r="A4009" t="s">
        <v>402</v>
      </c>
      <c r="B4009" s="21" t="s">
        <v>313</v>
      </c>
      <c r="C4009" s="22">
        <v>44498</v>
      </c>
      <c r="D4009" t="s">
        <v>87</v>
      </c>
      <c r="E4009" t="s">
        <v>88</v>
      </c>
      <c r="F4009" s="21" t="s">
        <v>89</v>
      </c>
      <c r="G4009" s="32">
        <v>514.87</v>
      </c>
      <c r="H4009" s="22">
        <v>44485</v>
      </c>
      <c r="I4009" s="23">
        <v>44500</v>
      </c>
      <c r="J4009">
        <f t="shared" si="372"/>
        <v>16</v>
      </c>
      <c r="K4009" s="2">
        <f t="shared" si="373"/>
        <v>44492.5</v>
      </c>
      <c r="L4009" s="9">
        <f t="shared" si="374"/>
        <v>16</v>
      </c>
      <c r="M4009" s="2">
        <f t="shared" si="375"/>
        <v>44492.5</v>
      </c>
      <c r="N4009" s="22">
        <v>44498</v>
      </c>
      <c r="O4009" s="22">
        <v>44501</v>
      </c>
      <c r="P4009" s="22">
        <v>44498.5</v>
      </c>
      <c r="Q4009">
        <f t="shared" si="376"/>
        <v>6</v>
      </c>
      <c r="R4009" s="33">
        <f t="shared" si="377"/>
        <v>3089.2200000000003</v>
      </c>
    </row>
    <row r="4010" spans="1:18" x14ac:dyDescent="0.35">
      <c r="A4010" t="s">
        <v>402</v>
      </c>
      <c r="B4010" s="21" t="s">
        <v>313</v>
      </c>
      <c r="C4010" s="22">
        <v>44498</v>
      </c>
      <c r="D4010" t="s">
        <v>90</v>
      </c>
      <c r="E4010" t="s">
        <v>91</v>
      </c>
      <c r="F4010" s="21" t="s">
        <v>89</v>
      </c>
      <c r="G4010" s="32">
        <v>71.89</v>
      </c>
      <c r="H4010" s="22">
        <v>44485</v>
      </c>
      <c r="I4010" s="23">
        <v>44500</v>
      </c>
      <c r="J4010">
        <f t="shared" si="372"/>
        <v>16</v>
      </c>
      <c r="K4010" s="2">
        <f t="shared" si="373"/>
        <v>44492.5</v>
      </c>
      <c r="L4010" s="9">
        <f t="shared" si="374"/>
        <v>16</v>
      </c>
      <c r="M4010" s="2">
        <f t="shared" si="375"/>
        <v>44492.5</v>
      </c>
      <c r="N4010" s="22">
        <v>44498</v>
      </c>
      <c r="O4010" s="22">
        <v>44501</v>
      </c>
      <c r="P4010" s="22">
        <v>44498.5</v>
      </c>
      <c r="Q4010">
        <f t="shared" si="376"/>
        <v>6</v>
      </c>
      <c r="R4010" s="33">
        <f t="shared" si="377"/>
        <v>431.34000000000003</v>
      </c>
    </row>
    <row r="4011" spans="1:18" x14ac:dyDescent="0.35">
      <c r="A4011" t="s">
        <v>402</v>
      </c>
      <c r="B4011" s="21" t="s">
        <v>313</v>
      </c>
      <c r="C4011" s="22">
        <v>44498</v>
      </c>
      <c r="D4011" t="s">
        <v>92</v>
      </c>
      <c r="E4011" t="s">
        <v>93</v>
      </c>
      <c r="F4011" s="21" t="s">
        <v>89</v>
      </c>
      <c r="G4011" s="32">
        <v>71.89</v>
      </c>
      <c r="H4011" s="22">
        <v>44485</v>
      </c>
      <c r="I4011" s="23">
        <v>44500</v>
      </c>
      <c r="J4011">
        <f t="shared" si="372"/>
        <v>16</v>
      </c>
      <c r="K4011" s="2">
        <f t="shared" si="373"/>
        <v>44492.5</v>
      </c>
      <c r="L4011" s="9">
        <f t="shared" si="374"/>
        <v>16</v>
      </c>
      <c r="M4011" s="2">
        <f t="shared" si="375"/>
        <v>44492.5</v>
      </c>
      <c r="N4011" s="22">
        <v>44498</v>
      </c>
      <c r="O4011" s="22">
        <v>44501</v>
      </c>
      <c r="P4011" s="22">
        <v>44498.5</v>
      </c>
      <c r="Q4011">
        <f t="shared" si="376"/>
        <v>6</v>
      </c>
      <c r="R4011" s="33">
        <f t="shared" si="377"/>
        <v>431.34000000000003</v>
      </c>
    </row>
    <row r="4012" spans="1:18" x14ac:dyDescent="0.35">
      <c r="A4012" t="s">
        <v>402</v>
      </c>
      <c r="B4012" s="21" t="s">
        <v>313</v>
      </c>
      <c r="C4012" s="22">
        <v>44498</v>
      </c>
      <c r="D4012" t="s">
        <v>99</v>
      </c>
      <c r="E4012" t="s">
        <v>100</v>
      </c>
      <c r="F4012" s="21" t="s">
        <v>109</v>
      </c>
      <c r="G4012" s="32">
        <v>15</v>
      </c>
      <c r="H4012" s="22">
        <v>44485</v>
      </c>
      <c r="I4012" s="23">
        <v>44500</v>
      </c>
      <c r="J4012">
        <f t="shared" si="372"/>
        <v>16</v>
      </c>
      <c r="K4012" s="2">
        <f t="shared" si="373"/>
        <v>44492.5</v>
      </c>
      <c r="L4012" s="9">
        <f t="shared" si="374"/>
        <v>16</v>
      </c>
      <c r="M4012" s="2">
        <f t="shared" si="375"/>
        <v>44492.5</v>
      </c>
      <c r="N4012" s="22">
        <v>44498</v>
      </c>
      <c r="O4012" s="22">
        <v>44503</v>
      </c>
      <c r="P4012" s="22">
        <v>44502.5</v>
      </c>
      <c r="Q4012">
        <f t="shared" si="376"/>
        <v>10</v>
      </c>
      <c r="R4012" s="33">
        <f t="shared" si="377"/>
        <v>150</v>
      </c>
    </row>
    <row r="4013" spans="1:18" x14ac:dyDescent="0.35">
      <c r="A4013" t="s">
        <v>402</v>
      </c>
      <c r="B4013" s="21" t="s">
        <v>313</v>
      </c>
      <c r="C4013" s="22">
        <v>44498</v>
      </c>
      <c r="D4013" t="s">
        <v>369</v>
      </c>
      <c r="E4013" t="s">
        <v>370</v>
      </c>
      <c r="F4013" s="21" t="s">
        <v>89</v>
      </c>
      <c r="G4013" s="32">
        <v>24976.659999999985</v>
      </c>
      <c r="H4013" s="22">
        <v>44485</v>
      </c>
      <c r="I4013" s="23">
        <v>44500</v>
      </c>
      <c r="J4013">
        <f t="shared" si="372"/>
        <v>16</v>
      </c>
      <c r="K4013" s="2">
        <f t="shared" si="373"/>
        <v>44492.5</v>
      </c>
      <c r="L4013" s="9">
        <f t="shared" si="374"/>
        <v>16</v>
      </c>
      <c r="M4013" s="2">
        <f t="shared" si="375"/>
        <v>44492.5</v>
      </c>
      <c r="N4013" s="22">
        <v>44498</v>
      </c>
      <c r="O4013" s="22">
        <v>44501</v>
      </c>
      <c r="P4013" s="22">
        <v>44498.5</v>
      </c>
      <c r="Q4013">
        <f t="shared" si="376"/>
        <v>6</v>
      </c>
      <c r="R4013" s="33">
        <f t="shared" si="377"/>
        <v>149859.9599999999</v>
      </c>
    </row>
    <row r="4014" spans="1:18" x14ac:dyDescent="0.35">
      <c r="A4014" t="s">
        <v>402</v>
      </c>
      <c r="B4014" s="21" t="s">
        <v>313</v>
      </c>
      <c r="C4014" s="22">
        <v>44498</v>
      </c>
      <c r="D4014" t="s">
        <v>87</v>
      </c>
      <c r="E4014" t="s">
        <v>88</v>
      </c>
      <c r="F4014" s="21" t="s">
        <v>89</v>
      </c>
      <c r="G4014" s="32">
        <v>3275020.2499999944</v>
      </c>
      <c r="H4014" s="22">
        <v>44485</v>
      </c>
      <c r="I4014" s="23">
        <v>44500</v>
      </c>
      <c r="J4014">
        <f t="shared" si="372"/>
        <v>16</v>
      </c>
      <c r="K4014" s="2">
        <f t="shared" si="373"/>
        <v>44492.5</v>
      </c>
      <c r="L4014" s="9">
        <f t="shared" si="374"/>
        <v>16</v>
      </c>
      <c r="M4014" s="2">
        <f t="shared" si="375"/>
        <v>44492.5</v>
      </c>
      <c r="N4014" s="22">
        <v>44498</v>
      </c>
      <c r="O4014" s="22">
        <v>44501</v>
      </c>
      <c r="P4014" s="22">
        <v>44498.5</v>
      </c>
      <c r="Q4014">
        <f t="shared" si="376"/>
        <v>6</v>
      </c>
      <c r="R4014" s="33">
        <f t="shared" si="377"/>
        <v>19650121.499999966</v>
      </c>
    </row>
    <row r="4015" spans="1:18" x14ac:dyDescent="0.35">
      <c r="A4015" t="s">
        <v>402</v>
      </c>
      <c r="B4015" s="21" t="s">
        <v>313</v>
      </c>
      <c r="C4015" s="22">
        <v>44498</v>
      </c>
      <c r="D4015" t="s">
        <v>90</v>
      </c>
      <c r="E4015" t="s">
        <v>91</v>
      </c>
      <c r="F4015" s="21" t="s">
        <v>89</v>
      </c>
      <c r="G4015" s="32">
        <v>382770.33000000042</v>
      </c>
      <c r="H4015" s="22">
        <v>44485</v>
      </c>
      <c r="I4015" s="23">
        <v>44500</v>
      </c>
      <c r="J4015">
        <f t="shared" si="372"/>
        <v>16</v>
      </c>
      <c r="K4015" s="2">
        <f t="shared" si="373"/>
        <v>44492.5</v>
      </c>
      <c r="L4015" s="9">
        <f t="shared" si="374"/>
        <v>16</v>
      </c>
      <c r="M4015" s="2">
        <f t="shared" si="375"/>
        <v>44492.5</v>
      </c>
      <c r="N4015" s="22">
        <v>44498</v>
      </c>
      <c r="O4015" s="22">
        <v>44501</v>
      </c>
      <c r="P4015" s="22">
        <v>44498.5</v>
      </c>
      <c r="Q4015">
        <f t="shared" si="376"/>
        <v>6</v>
      </c>
      <c r="R4015" s="33">
        <f t="shared" si="377"/>
        <v>2296621.9800000023</v>
      </c>
    </row>
    <row r="4016" spans="1:18" x14ac:dyDescent="0.35">
      <c r="A4016" t="s">
        <v>402</v>
      </c>
      <c r="B4016" s="21" t="s">
        <v>313</v>
      </c>
      <c r="C4016" s="22">
        <v>44498</v>
      </c>
      <c r="D4016" t="s">
        <v>92</v>
      </c>
      <c r="E4016" t="s">
        <v>93</v>
      </c>
      <c r="F4016" s="21" t="s">
        <v>89</v>
      </c>
      <c r="G4016" s="32">
        <v>382770.33000000042</v>
      </c>
      <c r="H4016" s="22">
        <v>44485</v>
      </c>
      <c r="I4016" s="23">
        <v>44500</v>
      </c>
      <c r="J4016">
        <f t="shared" si="372"/>
        <v>16</v>
      </c>
      <c r="K4016" s="2">
        <f t="shared" si="373"/>
        <v>44492.5</v>
      </c>
      <c r="L4016" s="9">
        <f t="shared" si="374"/>
        <v>16</v>
      </c>
      <c r="M4016" s="2">
        <f t="shared" si="375"/>
        <v>44492.5</v>
      </c>
      <c r="N4016" s="22">
        <v>44498</v>
      </c>
      <c r="O4016" s="22">
        <v>44501</v>
      </c>
      <c r="P4016" s="22">
        <v>44498.5</v>
      </c>
      <c r="Q4016">
        <f t="shared" si="376"/>
        <v>6</v>
      </c>
      <c r="R4016" s="33">
        <f t="shared" si="377"/>
        <v>2296621.9800000023</v>
      </c>
    </row>
    <row r="4017" spans="1:18" x14ac:dyDescent="0.35">
      <c r="A4017" t="s">
        <v>402</v>
      </c>
      <c r="B4017" s="21" t="s">
        <v>313</v>
      </c>
      <c r="C4017" s="22">
        <v>44498</v>
      </c>
      <c r="D4017" t="s">
        <v>99</v>
      </c>
      <c r="E4017" t="s">
        <v>100</v>
      </c>
      <c r="F4017" s="21" t="s">
        <v>109</v>
      </c>
      <c r="G4017" s="32">
        <v>718010</v>
      </c>
      <c r="H4017" s="22">
        <v>44485</v>
      </c>
      <c r="I4017" s="23">
        <v>44500</v>
      </c>
      <c r="J4017">
        <f t="shared" si="372"/>
        <v>16</v>
      </c>
      <c r="K4017" s="2">
        <f t="shared" si="373"/>
        <v>44492.5</v>
      </c>
      <c r="L4017" s="9">
        <f t="shared" si="374"/>
        <v>16</v>
      </c>
      <c r="M4017" s="2">
        <f t="shared" si="375"/>
        <v>44492.5</v>
      </c>
      <c r="N4017" s="22">
        <v>44498</v>
      </c>
      <c r="O4017" s="22">
        <v>44503</v>
      </c>
      <c r="P4017" s="22">
        <v>44502.5</v>
      </c>
      <c r="Q4017">
        <f t="shared" si="376"/>
        <v>10</v>
      </c>
      <c r="R4017" s="33">
        <f t="shared" si="377"/>
        <v>7180100</v>
      </c>
    </row>
    <row r="4018" spans="1:18" x14ac:dyDescent="0.35">
      <c r="A4018" t="s">
        <v>402</v>
      </c>
      <c r="B4018" s="21" t="s">
        <v>313</v>
      </c>
      <c r="C4018" s="22">
        <v>44498</v>
      </c>
      <c r="D4018" t="s">
        <v>99</v>
      </c>
      <c r="E4018" t="s">
        <v>100</v>
      </c>
      <c r="F4018" s="21" t="s">
        <v>382</v>
      </c>
      <c r="G4018" s="32">
        <v>671.79</v>
      </c>
      <c r="H4018" s="22">
        <v>44485</v>
      </c>
      <c r="I4018" s="23">
        <v>44500</v>
      </c>
      <c r="J4018">
        <f t="shared" si="372"/>
        <v>16</v>
      </c>
      <c r="K4018" s="2">
        <f t="shared" si="373"/>
        <v>44492.5</v>
      </c>
      <c r="L4018" s="9">
        <f t="shared" si="374"/>
        <v>16</v>
      </c>
      <c r="M4018" s="2">
        <f t="shared" si="375"/>
        <v>44492.5</v>
      </c>
      <c r="N4018" s="22">
        <v>44498</v>
      </c>
      <c r="O4018" s="38">
        <v>44592</v>
      </c>
      <c r="P4018" s="38">
        <v>44589.5</v>
      </c>
      <c r="Q4018">
        <f t="shared" si="376"/>
        <v>97</v>
      </c>
      <c r="R4018" s="33">
        <f t="shared" si="377"/>
        <v>65163.63</v>
      </c>
    </row>
    <row r="4019" spans="1:18" x14ac:dyDescent="0.35">
      <c r="A4019" t="s">
        <v>402</v>
      </c>
      <c r="B4019" s="21" t="s">
        <v>313</v>
      </c>
      <c r="C4019" s="22">
        <v>44498</v>
      </c>
      <c r="D4019" t="s">
        <v>114</v>
      </c>
      <c r="E4019" t="s">
        <v>115</v>
      </c>
      <c r="F4019" s="21" t="s">
        <v>248</v>
      </c>
      <c r="G4019" s="32">
        <v>15.61</v>
      </c>
      <c r="H4019" s="22">
        <v>44485</v>
      </c>
      <c r="I4019" s="23">
        <v>44500</v>
      </c>
      <c r="J4019">
        <f t="shared" si="372"/>
        <v>16</v>
      </c>
      <c r="K4019" s="2">
        <f t="shared" si="373"/>
        <v>44492.5</v>
      </c>
      <c r="L4019" s="9">
        <f t="shared" si="374"/>
        <v>16</v>
      </c>
      <c r="M4019" s="2">
        <f t="shared" si="375"/>
        <v>44492.5</v>
      </c>
      <c r="N4019" s="22">
        <v>44498</v>
      </c>
      <c r="O4019" s="22">
        <v>44592</v>
      </c>
      <c r="P4019" s="22">
        <v>44589.5</v>
      </c>
      <c r="Q4019">
        <f t="shared" si="376"/>
        <v>97</v>
      </c>
      <c r="R4019" s="33">
        <f t="shared" si="377"/>
        <v>1514.1699999999998</v>
      </c>
    </row>
    <row r="4020" spans="1:18" x14ac:dyDescent="0.35">
      <c r="A4020" t="s">
        <v>402</v>
      </c>
      <c r="B4020" s="21" t="s">
        <v>313</v>
      </c>
      <c r="C4020" s="22">
        <v>44498</v>
      </c>
      <c r="D4020" t="s">
        <v>94</v>
      </c>
      <c r="E4020" t="s">
        <v>95</v>
      </c>
      <c r="F4020" s="21" t="s">
        <v>89</v>
      </c>
      <c r="G4020" s="32">
        <v>35.6</v>
      </c>
      <c r="H4020" s="22">
        <v>44485</v>
      </c>
      <c r="I4020" s="23">
        <v>44500</v>
      </c>
      <c r="J4020">
        <f t="shared" ref="J4020:J4083" si="378">I4020-H4020+1</f>
        <v>16</v>
      </c>
      <c r="K4020" s="2">
        <f t="shared" ref="K4020:K4083" si="379">(H4020+I4020)/2</f>
        <v>44492.5</v>
      </c>
      <c r="L4020" s="9">
        <f t="shared" si="374"/>
        <v>16</v>
      </c>
      <c r="M4020" s="2">
        <f t="shared" si="375"/>
        <v>44492.5</v>
      </c>
      <c r="N4020" s="22">
        <v>44498</v>
      </c>
      <c r="O4020" s="22">
        <v>44501</v>
      </c>
      <c r="P4020" s="22">
        <v>44498.5</v>
      </c>
      <c r="Q4020">
        <f t="shared" si="376"/>
        <v>6</v>
      </c>
      <c r="R4020" s="33">
        <f t="shared" si="377"/>
        <v>213.60000000000002</v>
      </c>
    </row>
    <row r="4021" spans="1:18" x14ac:dyDescent="0.35">
      <c r="A4021" t="s">
        <v>402</v>
      </c>
      <c r="B4021" s="21" t="s">
        <v>313</v>
      </c>
      <c r="C4021" s="22">
        <v>44498</v>
      </c>
      <c r="D4021" t="s">
        <v>96</v>
      </c>
      <c r="E4021" t="s">
        <v>97</v>
      </c>
      <c r="F4021" s="21" t="s">
        <v>89</v>
      </c>
      <c r="G4021" s="32">
        <v>35.6</v>
      </c>
      <c r="H4021" s="22">
        <v>44485</v>
      </c>
      <c r="I4021" s="23">
        <v>44500</v>
      </c>
      <c r="J4021">
        <f t="shared" si="378"/>
        <v>16</v>
      </c>
      <c r="K4021" s="2">
        <f t="shared" si="379"/>
        <v>44492.5</v>
      </c>
      <c r="L4021" s="9">
        <f t="shared" si="374"/>
        <v>16</v>
      </c>
      <c r="M4021" s="2">
        <f t="shared" si="375"/>
        <v>44492.5</v>
      </c>
      <c r="N4021" s="22">
        <v>44498</v>
      </c>
      <c r="O4021" s="22">
        <v>44501</v>
      </c>
      <c r="P4021" s="22">
        <v>44498.5</v>
      </c>
      <c r="Q4021">
        <f t="shared" si="376"/>
        <v>6</v>
      </c>
      <c r="R4021" s="33">
        <f t="shared" si="377"/>
        <v>213.60000000000002</v>
      </c>
    </row>
    <row r="4022" spans="1:18" x14ac:dyDescent="0.35">
      <c r="A4022" t="s">
        <v>402</v>
      </c>
      <c r="B4022" s="21" t="s">
        <v>313</v>
      </c>
      <c r="C4022" s="22">
        <v>44498</v>
      </c>
      <c r="D4022" t="s">
        <v>94</v>
      </c>
      <c r="E4022" t="s">
        <v>95</v>
      </c>
      <c r="F4022" s="21" t="s">
        <v>89</v>
      </c>
      <c r="G4022" s="32">
        <v>333.5</v>
      </c>
      <c r="H4022" s="22">
        <v>44485</v>
      </c>
      <c r="I4022" s="23">
        <v>44500</v>
      </c>
      <c r="J4022">
        <f t="shared" si="378"/>
        <v>16</v>
      </c>
      <c r="K4022" s="2">
        <f t="shared" si="379"/>
        <v>44492.5</v>
      </c>
      <c r="L4022" s="9">
        <f t="shared" si="374"/>
        <v>16</v>
      </c>
      <c r="M4022" s="2">
        <f t="shared" si="375"/>
        <v>44492.5</v>
      </c>
      <c r="N4022" s="22">
        <v>44498</v>
      </c>
      <c r="O4022" s="22">
        <v>44501</v>
      </c>
      <c r="P4022" s="22">
        <v>44498.5</v>
      </c>
      <c r="Q4022">
        <f t="shared" si="376"/>
        <v>6</v>
      </c>
      <c r="R4022" s="33">
        <f t="shared" si="377"/>
        <v>2001</v>
      </c>
    </row>
    <row r="4023" spans="1:18" x14ac:dyDescent="0.35">
      <c r="A4023" t="s">
        <v>402</v>
      </c>
      <c r="B4023" s="21" t="s">
        <v>313</v>
      </c>
      <c r="C4023" s="22">
        <v>44498</v>
      </c>
      <c r="D4023" t="s">
        <v>96</v>
      </c>
      <c r="E4023" t="s">
        <v>97</v>
      </c>
      <c r="F4023" s="21" t="s">
        <v>89</v>
      </c>
      <c r="G4023" s="32">
        <v>333.5</v>
      </c>
      <c r="H4023" s="22">
        <v>44485</v>
      </c>
      <c r="I4023" s="23">
        <v>44500</v>
      </c>
      <c r="J4023">
        <f t="shared" si="378"/>
        <v>16</v>
      </c>
      <c r="K4023" s="2">
        <f t="shared" si="379"/>
        <v>44492.5</v>
      </c>
      <c r="L4023" s="9">
        <f t="shared" si="374"/>
        <v>16</v>
      </c>
      <c r="M4023" s="2">
        <f t="shared" si="375"/>
        <v>44492.5</v>
      </c>
      <c r="N4023" s="22">
        <v>44498</v>
      </c>
      <c r="O4023" s="22">
        <v>44501</v>
      </c>
      <c r="P4023" s="22">
        <v>44498.5</v>
      </c>
      <c r="Q4023">
        <f t="shared" si="376"/>
        <v>6</v>
      </c>
      <c r="R4023" s="33">
        <f t="shared" si="377"/>
        <v>2001</v>
      </c>
    </row>
    <row r="4024" spans="1:18" x14ac:dyDescent="0.35">
      <c r="A4024" t="s">
        <v>402</v>
      </c>
      <c r="B4024" s="21" t="s">
        <v>313</v>
      </c>
      <c r="C4024" s="22">
        <v>44498</v>
      </c>
      <c r="D4024" t="s">
        <v>99</v>
      </c>
      <c r="E4024" t="s">
        <v>100</v>
      </c>
      <c r="F4024" s="21" t="s">
        <v>101</v>
      </c>
      <c r="G4024" s="32">
        <v>29.82</v>
      </c>
      <c r="H4024" s="22">
        <v>44485</v>
      </c>
      <c r="I4024" s="23">
        <v>44500</v>
      </c>
      <c r="J4024">
        <f t="shared" si="378"/>
        <v>16</v>
      </c>
      <c r="K4024" s="2">
        <f t="shared" si="379"/>
        <v>44492.5</v>
      </c>
      <c r="L4024" s="9">
        <f t="shared" si="374"/>
        <v>16</v>
      </c>
      <c r="M4024" s="2">
        <f t="shared" si="375"/>
        <v>44492.5</v>
      </c>
      <c r="N4024" s="22">
        <v>44498</v>
      </c>
      <c r="O4024" s="22">
        <v>44501</v>
      </c>
      <c r="P4024" s="22">
        <v>44498.5</v>
      </c>
      <c r="Q4024">
        <f t="shared" si="376"/>
        <v>6</v>
      </c>
      <c r="R4024" s="33">
        <f t="shared" si="377"/>
        <v>178.92000000000002</v>
      </c>
    </row>
    <row r="4025" spans="1:18" x14ac:dyDescent="0.35">
      <c r="A4025" t="s">
        <v>402</v>
      </c>
      <c r="B4025" s="21" t="s">
        <v>313</v>
      </c>
      <c r="C4025" s="22">
        <v>44498</v>
      </c>
      <c r="D4025" t="s">
        <v>94</v>
      </c>
      <c r="E4025" t="s">
        <v>95</v>
      </c>
      <c r="F4025" s="21" t="s">
        <v>89</v>
      </c>
      <c r="G4025" s="32">
        <v>296.01</v>
      </c>
      <c r="H4025" s="22">
        <v>44485</v>
      </c>
      <c r="I4025" s="23">
        <v>44500</v>
      </c>
      <c r="J4025">
        <f t="shared" si="378"/>
        <v>16</v>
      </c>
      <c r="K4025" s="2">
        <f t="shared" si="379"/>
        <v>44492.5</v>
      </c>
      <c r="L4025" s="9">
        <f t="shared" si="374"/>
        <v>16</v>
      </c>
      <c r="M4025" s="2">
        <f t="shared" si="375"/>
        <v>44492.5</v>
      </c>
      <c r="N4025" s="22">
        <v>44498</v>
      </c>
      <c r="O4025" s="22">
        <v>44501</v>
      </c>
      <c r="P4025" s="22">
        <v>44498.5</v>
      </c>
      <c r="Q4025">
        <f t="shared" si="376"/>
        <v>6</v>
      </c>
      <c r="R4025" s="33">
        <f t="shared" si="377"/>
        <v>1776.06</v>
      </c>
    </row>
    <row r="4026" spans="1:18" x14ac:dyDescent="0.35">
      <c r="A4026" t="s">
        <v>402</v>
      </c>
      <c r="B4026" s="21" t="s">
        <v>313</v>
      </c>
      <c r="C4026" s="22">
        <v>44498</v>
      </c>
      <c r="D4026" t="s">
        <v>96</v>
      </c>
      <c r="E4026" t="s">
        <v>97</v>
      </c>
      <c r="F4026" s="21" t="s">
        <v>89</v>
      </c>
      <c r="G4026" s="32">
        <v>296.01</v>
      </c>
      <c r="H4026" s="22">
        <v>44485</v>
      </c>
      <c r="I4026" s="23">
        <v>44500</v>
      </c>
      <c r="J4026">
        <f t="shared" si="378"/>
        <v>16</v>
      </c>
      <c r="K4026" s="2">
        <f t="shared" si="379"/>
        <v>44492.5</v>
      </c>
      <c r="L4026" s="9">
        <f t="shared" si="374"/>
        <v>16</v>
      </c>
      <c r="M4026" s="2">
        <f t="shared" si="375"/>
        <v>44492.5</v>
      </c>
      <c r="N4026" s="22">
        <v>44498</v>
      </c>
      <c r="O4026" s="22">
        <v>44501</v>
      </c>
      <c r="P4026" s="22">
        <v>44498.5</v>
      </c>
      <c r="Q4026">
        <f t="shared" si="376"/>
        <v>6</v>
      </c>
      <c r="R4026" s="33">
        <f t="shared" si="377"/>
        <v>1776.06</v>
      </c>
    </row>
    <row r="4027" spans="1:18" x14ac:dyDescent="0.35">
      <c r="A4027" t="s">
        <v>402</v>
      </c>
      <c r="B4027" s="21" t="s">
        <v>313</v>
      </c>
      <c r="C4027" s="22">
        <v>44498</v>
      </c>
      <c r="D4027" t="s">
        <v>94</v>
      </c>
      <c r="E4027" t="s">
        <v>95</v>
      </c>
      <c r="F4027" s="21" t="s">
        <v>89</v>
      </c>
      <c r="G4027" s="32">
        <v>407.27</v>
      </c>
      <c r="H4027" s="22">
        <v>44485</v>
      </c>
      <c r="I4027" s="23">
        <v>44500</v>
      </c>
      <c r="J4027">
        <f t="shared" si="378"/>
        <v>16</v>
      </c>
      <c r="K4027" s="2">
        <f t="shared" si="379"/>
        <v>44492.5</v>
      </c>
      <c r="L4027" s="9">
        <f t="shared" si="374"/>
        <v>16</v>
      </c>
      <c r="M4027" s="2">
        <f t="shared" si="375"/>
        <v>44492.5</v>
      </c>
      <c r="N4027" s="22">
        <v>44498</v>
      </c>
      <c r="O4027" s="22">
        <v>44501</v>
      </c>
      <c r="P4027" s="22">
        <v>44498.5</v>
      </c>
      <c r="Q4027">
        <f t="shared" si="376"/>
        <v>6</v>
      </c>
      <c r="R4027" s="33">
        <f t="shared" si="377"/>
        <v>2443.62</v>
      </c>
    </row>
    <row r="4028" spans="1:18" x14ac:dyDescent="0.35">
      <c r="A4028" t="s">
        <v>402</v>
      </c>
      <c r="B4028" s="21" t="s">
        <v>313</v>
      </c>
      <c r="C4028" s="22">
        <v>44498</v>
      </c>
      <c r="D4028" t="s">
        <v>96</v>
      </c>
      <c r="E4028" t="s">
        <v>97</v>
      </c>
      <c r="F4028" s="21" t="s">
        <v>89</v>
      </c>
      <c r="G4028" s="32">
        <v>407.27</v>
      </c>
      <c r="H4028" s="22">
        <v>44485</v>
      </c>
      <c r="I4028" s="23">
        <v>44500</v>
      </c>
      <c r="J4028">
        <f t="shared" si="378"/>
        <v>16</v>
      </c>
      <c r="K4028" s="2">
        <f t="shared" si="379"/>
        <v>44492.5</v>
      </c>
      <c r="L4028" s="9">
        <f t="shared" si="374"/>
        <v>16</v>
      </c>
      <c r="M4028" s="2">
        <f t="shared" si="375"/>
        <v>44492.5</v>
      </c>
      <c r="N4028" s="22">
        <v>44498</v>
      </c>
      <c r="O4028" s="22">
        <v>44501</v>
      </c>
      <c r="P4028" s="22">
        <v>44498.5</v>
      </c>
      <c r="Q4028">
        <f t="shared" si="376"/>
        <v>6</v>
      </c>
      <c r="R4028" s="33">
        <f t="shared" si="377"/>
        <v>2443.62</v>
      </c>
    </row>
    <row r="4029" spans="1:18" x14ac:dyDescent="0.35">
      <c r="A4029" t="s">
        <v>402</v>
      </c>
      <c r="B4029" s="21" t="s">
        <v>313</v>
      </c>
      <c r="C4029" s="22">
        <v>44498</v>
      </c>
      <c r="D4029" t="s">
        <v>99</v>
      </c>
      <c r="E4029" t="s">
        <v>100</v>
      </c>
      <c r="F4029" s="21" t="s">
        <v>101</v>
      </c>
      <c r="G4029" s="32">
        <v>65.16</v>
      </c>
      <c r="H4029" s="22">
        <v>44485</v>
      </c>
      <c r="I4029" s="23">
        <v>44500</v>
      </c>
      <c r="J4029">
        <f t="shared" si="378"/>
        <v>16</v>
      </c>
      <c r="K4029" s="2">
        <f t="shared" si="379"/>
        <v>44492.5</v>
      </c>
      <c r="L4029" s="9">
        <f t="shared" si="374"/>
        <v>16</v>
      </c>
      <c r="M4029" s="2">
        <f t="shared" si="375"/>
        <v>44492.5</v>
      </c>
      <c r="N4029" s="22">
        <v>44498</v>
      </c>
      <c r="O4029" s="22">
        <v>44501</v>
      </c>
      <c r="P4029" s="22">
        <v>44498.5</v>
      </c>
      <c r="Q4029">
        <f t="shared" si="376"/>
        <v>6</v>
      </c>
      <c r="R4029" s="33">
        <f t="shared" si="377"/>
        <v>390.96</v>
      </c>
    </row>
    <row r="4030" spans="1:18" x14ac:dyDescent="0.35">
      <c r="A4030" t="s">
        <v>402</v>
      </c>
      <c r="B4030" s="21" t="s">
        <v>313</v>
      </c>
      <c r="C4030" s="22">
        <v>44498</v>
      </c>
      <c r="D4030" t="s">
        <v>94</v>
      </c>
      <c r="E4030" t="s">
        <v>95</v>
      </c>
      <c r="F4030" s="21" t="s">
        <v>89</v>
      </c>
      <c r="G4030" s="32">
        <v>307.41000000000003</v>
      </c>
      <c r="H4030" s="22">
        <v>44485</v>
      </c>
      <c r="I4030" s="23">
        <v>44500</v>
      </c>
      <c r="J4030">
        <f t="shared" si="378"/>
        <v>16</v>
      </c>
      <c r="K4030" s="2">
        <f t="shared" si="379"/>
        <v>44492.5</v>
      </c>
      <c r="L4030" s="9">
        <f t="shared" si="374"/>
        <v>16</v>
      </c>
      <c r="M4030" s="2">
        <f t="shared" si="375"/>
        <v>44492.5</v>
      </c>
      <c r="N4030" s="22">
        <v>44498</v>
      </c>
      <c r="O4030" s="22">
        <v>44501</v>
      </c>
      <c r="P4030" s="22">
        <v>44498.5</v>
      </c>
      <c r="Q4030">
        <f t="shared" si="376"/>
        <v>6</v>
      </c>
      <c r="R4030" s="33">
        <f t="shared" si="377"/>
        <v>1844.46</v>
      </c>
    </row>
    <row r="4031" spans="1:18" x14ac:dyDescent="0.35">
      <c r="A4031" t="s">
        <v>402</v>
      </c>
      <c r="B4031" s="21" t="s">
        <v>313</v>
      </c>
      <c r="C4031" s="22">
        <v>44498</v>
      </c>
      <c r="D4031" t="s">
        <v>96</v>
      </c>
      <c r="E4031" t="s">
        <v>97</v>
      </c>
      <c r="F4031" s="21" t="s">
        <v>89</v>
      </c>
      <c r="G4031" s="32">
        <v>307.41000000000003</v>
      </c>
      <c r="H4031" s="22">
        <v>44485</v>
      </c>
      <c r="I4031" s="23">
        <v>44500</v>
      </c>
      <c r="J4031">
        <f t="shared" si="378"/>
        <v>16</v>
      </c>
      <c r="K4031" s="2">
        <f t="shared" si="379"/>
        <v>44492.5</v>
      </c>
      <c r="L4031" s="9">
        <f t="shared" si="374"/>
        <v>16</v>
      </c>
      <c r="M4031" s="2">
        <f t="shared" si="375"/>
        <v>44492.5</v>
      </c>
      <c r="N4031" s="22">
        <v>44498</v>
      </c>
      <c r="O4031" s="22">
        <v>44501</v>
      </c>
      <c r="P4031" s="22">
        <v>44498.5</v>
      </c>
      <c r="Q4031">
        <f t="shared" si="376"/>
        <v>6</v>
      </c>
      <c r="R4031" s="33">
        <f t="shared" si="377"/>
        <v>1844.46</v>
      </c>
    </row>
    <row r="4032" spans="1:18" x14ac:dyDescent="0.35">
      <c r="A4032" t="s">
        <v>402</v>
      </c>
      <c r="B4032" s="21" t="s">
        <v>313</v>
      </c>
      <c r="C4032" s="22">
        <v>44498</v>
      </c>
      <c r="D4032" t="s">
        <v>99</v>
      </c>
      <c r="E4032" t="s">
        <v>100</v>
      </c>
      <c r="F4032" s="21" t="s">
        <v>315</v>
      </c>
      <c r="G4032" s="32">
        <v>230.79999999999998</v>
      </c>
      <c r="H4032" s="22">
        <v>44485</v>
      </c>
      <c r="I4032" s="23">
        <v>44500</v>
      </c>
      <c r="J4032">
        <f t="shared" si="378"/>
        <v>16</v>
      </c>
      <c r="K4032" s="2">
        <f t="shared" si="379"/>
        <v>44492.5</v>
      </c>
      <c r="L4032" s="9">
        <f t="shared" si="374"/>
        <v>16</v>
      </c>
      <c r="M4032" s="2">
        <f t="shared" si="375"/>
        <v>44492.5</v>
      </c>
      <c r="N4032" s="22">
        <v>44498</v>
      </c>
      <c r="O4032" s="22">
        <v>44501</v>
      </c>
      <c r="P4032" s="22">
        <v>44498.5</v>
      </c>
      <c r="Q4032">
        <f t="shared" si="376"/>
        <v>6</v>
      </c>
      <c r="R4032" s="33">
        <f t="shared" si="377"/>
        <v>1384.8</v>
      </c>
    </row>
    <row r="4033" spans="1:18" x14ac:dyDescent="0.35">
      <c r="A4033" t="s">
        <v>402</v>
      </c>
      <c r="B4033" s="21" t="s">
        <v>313</v>
      </c>
      <c r="C4033" s="22">
        <v>44498</v>
      </c>
      <c r="D4033" t="s">
        <v>99</v>
      </c>
      <c r="E4033" t="s">
        <v>100</v>
      </c>
      <c r="F4033" s="21" t="s">
        <v>103</v>
      </c>
      <c r="G4033" s="32">
        <v>8738.7899999999991</v>
      </c>
      <c r="H4033" s="22">
        <v>44485</v>
      </c>
      <c r="I4033" s="23">
        <v>44500</v>
      </c>
      <c r="J4033">
        <f t="shared" si="378"/>
        <v>16</v>
      </c>
      <c r="K4033" s="2">
        <f t="shared" si="379"/>
        <v>44492.5</v>
      </c>
      <c r="L4033" s="9">
        <f t="shared" si="374"/>
        <v>16</v>
      </c>
      <c r="M4033" s="2">
        <f t="shared" si="375"/>
        <v>44492.5</v>
      </c>
      <c r="N4033" s="22">
        <v>44498</v>
      </c>
      <c r="O4033" s="22">
        <v>44501</v>
      </c>
      <c r="P4033" s="22">
        <v>44498.5</v>
      </c>
      <c r="Q4033">
        <f t="shared" si="376"/>
        <v>6</v>
      </c>
      <c r="R4033" s="33">
        <f t="shared" si="377"/>
        <v>52432.739999999991</v>
      </c>
    </row>
    <row r="4034" spans="1:18" x14ac:dyDescent="0.35">
      <c r="A4034" t="s">
        <v>402</v>
      </c>
      <c r="B4034" s="21" t="s">
        <v>313</v>
      </c>
      <c r="C4034" s="22">
        <v>44498</v>
      </c>
      <c r="D4034" t="s">
        <v>104</v>
      </c>
      <c r="E4034" t="s">
        <v>105</v>
      </c>
      <c r="F4034" s="21" t="s">
        <v>106</v>
      </c>
      <c r="G4034" s="32">
        <v>1378.6999999999996</v>
      </c>
      <c r="H4034" s="22">
        <v>44485</v>
      </c>
      <c r="I4034" s="23">
        <v>44500</v>
      </c>
      <c r="J4034">
        <f t="shared" si="378"/>
        <v>16</v>
      </c>
      <c r="K4034" s="2">
        <f t="shared" si="379"/>
        <v>44492.5</v>
      </c>
      <c r="L4034" s="9">
        <f t="shared" si="374"/>
        <v>16</v>
      </c>
      <c r="M4034" s="2">
        <f t="shared" si="375"/>
        <v>44492.5</v>
      </c>
      <c r="N4034" s="22">
        <v>44498</v>
      </c>
      <c r="O4034" s="22">
        <v>44501</v>
      </c>
      <c r="P4034" s="22">
        <v>44498.5</v>
      </c>
      <c r="Q4034">
        <f t="shared" si="376"/>
        <v>6</v>
      </c>
      <c r="R4034" s="33">
        <f t="shared" si="377"/>
        <v>8272.1999999999971</v>
      </c>
    </row>
    <row r="4035" spans="1:18" x14ac:dyDescent="0.35">
      <c r="A4035" t="s">
        <v>402</v>
      </c>
      <c r="B4035" s="21" t="s">
        <v>313</v>
      </c>
      <c r="C4035" s="22">
        <v>44498</v>
      </c>
      <c r="D4035" t="s">
        <v>94</v>
      </c>
      <c r="E4035" t="s">
        <v>95</v>
      </c>
      <c r="F4035" s="21" t="s">
        <v>89</v>
      </c>
      <c r="G4035" s="32">
        <v>1343203.720000003</v>
      </c>
      <c r="H4035" s="22">
        <v>44485</v>
      </c>
      <c r="I4035" s="23">
        <v>44500</v>
      </c>
      <c r="J4035">
        <f t="shared" si="378"/>
        <v>16</v>
      </c>
      <c r="K4035" s="2">
        <f t="shared" si="379"/>
        <v>44492.5</v>
      </c>
      <c r="L4035" s="9">
        <f t="shared" si="374"/>
        <v>16</v>
      </c>
      <c r="M4035" s="2">
        <f t="shared" si="375"/>
        <v>44492.5</v>
      </c>
      <c r="N4035" s="22">
        <v>44498</v>
      </c>
      <c r="O4035" s="22">
        <v>44501</v>
      </c>
      <c r="P4035" s="22">
        <v>44498.5</v>
      </c>
      <c r="Q4035">
        <f t="shared" si="376"/>
        <v>6</v>
      </c>
      <c r="R4035" s="33">
        <f t="shared" si="377"/>
        <v>8059222.320000018</v>
      </c>
    </row>
    <row r="4036" spans="1:18" x14ac:dyDescent="0.35">
      <c r="A4036" t="s">
        <v>402</v>
      </c>
      <c r="B4036" s="21" t="s">
        <v>313</v>
      </c>
      <c r="C4036" s="22">
        <v>44498</v>
      </c>
      <c r="D4036" t="s">
        <v>96</v>
      </c>
      <c r="E4036" t="s">
        <v>97</v>
      </c>
      <c r="F4036" s="21" t="s">
        <v>89</v>
      </c>
      <c r="G4036" s="32">
        <v>1343203.730000003</v>
      </c>
      <c r="H4036" s="22">
        <v>44485</v>
      </c>
      <c r="I4036" s="23">
        <v>44500</v>
      </c>
      <c r="J4036">
        <f t="shared" si="378"/>
        <v>16</v>
      </c>
      <c r="K4036" s="2">
        <f t="shared" si="379"/>
        <v>44492.5</v>
      </c>
      <c r="L4036" s="9">
        <f t="shared" si="374"/>
        <v>16</v>
      </c>
      <c r="M4036" s="2">
        <f t="shared" si="375"/>
        <v>44492.5</v>
      </c>
      <c r="N4036" s="22">
        <v>44498</v>
      </c>
      <c r="O4036" s="22">
        <v>44501</v>
      </c>
      <c r="P4036" s="22">
        <v>44498.5</v>
      </c>
      <c r="Q4036">
        <f t="shared" si="376"/>
        <v>6</v>
      </c>
      <c r="R4036" s="33">
        <f t="shared" si="377"/>
        <v>8059222.3800000176</v>
      </c>
    </row>
    <row r="4037" spans="1:18" x14ac:dyDescent="0.35">
      <c r="A4037" t="s">
        <v>402</v>
      </c>
      <c r="B4037" s="21" t="s">
        <v>313</v>
      </c>
      <c r="C4037" s="22">
        <v>44498</v>
      </c>
      <c r="D4037" t="s">
        <v>107</v>
      </c>
      <c r="E4037" t="s">
        <v>108</v>
      </c>
      <c r="F4037" s="21" t="s">
        <v>101</v>
      </c>
      <c r="G4037" s="32">
        <v>2331.7999999999997</v>
      </c>
      <c r="H4037" s="22">
        <v>44485</v>
      </c>
      <c r="I4037" s="23">
        <v>44500</v>
      </c>
      <c r="J4037">
        <f t="shared" si="378"/>
        <v>16</v>
      </c>
      <c r="K4037" s="2">
        <f t="shared" si="379"/>
        <v>44492.5</v>
      </c>
      <c r="L4037" s="9">
        <f t="shared" si="374"/>
        <v>16</v>
      </c>
      <c r="M4037" s="2">
        <f t="shared" si="375"/>
        <v>44492.5</v>
      </c>
      <c r="N4037" s="22">
        <v>44498</v>
      </c>
      <c r="O4037" s="22">
        <v>44501</v>
      </c>
      <c r="P4037" s="22">
        <v>44498.5</v>
      </c>
      <c r="Q4037">
        <f t="shared" si="376"/>
        <v>6</v>
      </c>
      <c r="R4037" s="33">
        <f t="shared" si="377"/>
        <v>13990.8</v>
      </c>
    </row>
    <row r="4038" spans="1:18" x14ac:dyDescent="0.35">
      <c r="A4038" t="s">
        <v>402</v>
      </c>
      <c r="B4038" s="21" t="s">
        <v>313</v>
      </c>
      <c r="C4038" s="22">
        <v>44498</v>
      </c>
      <c r="D4038" t="s">
        <v>99</v>
      </c>
      <c r="E4038" t="s">
        <v>100</v>
      </c>
      <c r="F4038" s="21" t="s">
        <v>101</v>
      </c>
      <c r="G4038" s="32">
        <v>57537.249999999971</v>
      </c>
      <c r="H4038" s="22">
        <v>44485</v>
      </c>
      <c r="I4038" s="23">
        <v>44500</v>
      </c>
      <c r="J4038">
        <f t="shared" si="378"/>
        <v>16</v>
      </c>
      <c r="K4038" s="2">
        <f t="shared" si="379"/>
        <v>44492.5</v>
      </c>
      <c r="L4038" s="9">
        <f t="shared" si="374"/>
        <v>16</v>
      </c>
      <c r="M4038" s="2">
        <f t="shared" si="375"/>
        <v>44492.5</v>
      </c>
      <c r="N4038" s="22">
        <v>44498</v>
      </c>
      <c r="O4038" s="22">
        <v>44501</v>
      </c>
      <c r="P4038" s="22">
        <v>44498.5</v>
      </c>
      <c r="Q4038">
        <f t="shared" si="376"/>
        <v>6</v>
      </c>
      <c r="R4038" s="33">
        <f t="shared" si="377"/>
        <v>345223.49999999983</v>
      </c>
    </row>
    <row r="4039" spans="1:18" x14ac:dyDescent="0.35">
      <c r="A4039" t="s">
        <v>402</v>
      </c>
      <c r="B4039" s="21" t="s">
        <v>313</v>
      </c>
      <c r="C4039" s="22">
        <v>44498</v>
      </c>
      <c r="D4039" t="s">
        <v>99</v>
      </c>
      <c r="E4039" t="s">
        <v>100</v>
      </c>
      <c r="F4039" s="21" t="s">
        <v>375</v>
      </c>
      <c r="G4039" s="32">
        <v>134</v>
      </c>
      <c r="H4039" s="22">
        <v>44485</v>
      </c>
      <c r="I4039" s="23">
        <v>44500</v>
      </c>
      <c r="J4039">
        <f t="shared" si="378"/>
        <v>16</v>
      </c>
      <c r="K4039" s="2">
        <f t="shared" si="379"/>
        <v>44492.5</v>
      </c>
      <c r="L4039" s="9">
        <f t="shared" si="374"/>
        <v>16</v>
      </c>
      <c r="M4039" s="2">
        <f t="shared" si="375"/>
        <v>44492.5</v>
      </c>
      <c r="N4039" s="22">
        <v>44498</v>
      </c>
      <c r="O4039" s="22">
        <v>44501</v>
      </c>
      <c r="P4039" s="22">
        <v>44498.5</v>
      </c>
      <c r="Q4039">
        <f t="shared" si="376"/>
        <v>6</v>
      </c>
      <c r="R4039" s="33">
        <f t="shared" si="377"/>
        <v>804</v>
      </c>
    </row>
    <row r="4040" spans="1:18" x14ac:dyDescent="0.35">
      <c r="A4040" t="s">
        <v>402</v>
      </c>
      <c r="B4040" s="21" t="s">
        <v>313</v>
      </c>
      <c r="C4040" s="22">
        <v>44498</v>
      </c>
      <c r="D4040" t="s">
        <v>99</v>
      </c>
      <c r="E4040" t="s">
        <v>100</v>
      </c>
      <c r="F4040" s="21" t="s">
        <v>102</v>
      </c>
      <c r="G4040" s="32">
        <v>85434.530000000028</v>
      </c>
      <c r="H4040" s="22">
        <v>44485</v>
      </c>
      <c r="I4040" s="23">
        <v>44500</v>
      </c>
      <c r="J4040">
        <f t="shared" si="378"/>
        <v>16</v>
      </c>
      <c r="K4040" s="2">
        <f t="shared" si="379"/>
        <v>44492.5</v>
      </c>
      <c r="L4040" s="9">
        <f t="shared" si="374"/>
        <v>16</v>
      </c>
      <c r="M4040" s="2">
        <f t="shared" si="375"/>
        <v>44492.5</v>
      </c>
      <c r="N4040" s="22">
        <v>44498</v>
      </c>
      <c r="O4040" s="22">
        <v>44501</v>
      </c>
      <c r="P4040" s="22">
        <v>44498.5</v>
      </c>
      <c r="Q4040">
        <f t="shared" si="376"/>
        <v>6</v>
      </c>
      <c r="R4040" s="33">
        <f t="shared" si="377"/>
        <v>512607.18000000017</v>
      </c>
    </row>
    <row r="4041" spans="1:18" x14ac:dyDescent="0.35">
      <c r="A4041" t="s">
        <v>402</v>
      </c>
      <c r="B4041" s="21" t="s">
        <v>313</v>
      </c>
      <c r="C4041" s="22">
        <v>44498</v>
      </c>
      <c r="D4041" t="s">
        <v>110</v>
      </c>
      <c r="E4041" t="s">
        <v>111</v>
      </c>
      <c r="F4041" s="21" t="s">
        <v>112</v>
      </c>
      <c r="G4041" s="32">
        <v>27.28</v>
      </c>
      <c r="H4041" s="22">
        <v>44485</v>
      </c>
      <c r="I4041" s="23">
        <v>44500</v>
      </c>
      <c r="J4041">
        <f t="shared" si="378"/>
        <v>16</v>
      </c>
      <c r="K4041" s="2">
        <f t="shared" si="379"/>
        <v>44492.5</v>
      </c>
      <c r="L4041" s="9">
        <f t="shared" si="374"/>
        <v>16</v>
      </c>
      <c r="M4041" s="2">
        <f t="shared" si="375"/>
        <v>44492.5</v>
      </c>
      <c r="N4041" s="22">
        <v>44498</v>
      </c>
      <c r="O4041" s="22">
        <v>44503</v>
      </c>
      <c r="P4041" s="22">
        <v>44502.5</v>
      </c>
      <c r="Q4041">
        <f t="shared" si="376"/>
        <v>10</v>
      </c>
      <c r="R4041" s="33">
        <f t="shared" si="377"/>
        <v>272.8</v>
      </c>
    </row>
    <row r="4042" spans="1:18" x14ac:dyDescent="0.35">
      <c r="A4042" t="s">
        <v>402</v>
      </c>
      <c r="B4042" s="21" t="s">
        <v>313</v>
      </c>
      <c r="C4042" s="22">
        <v>44498</v>
      </c>
      <c r="D4042" t="s">
        <v>110</v>
      </c>
      <c r="E4042" t="s">
        <v>111</v>
      </c>
      <c r="F4042" s="21" t="s">
        <v>112</v>
      </c>
      <c r="G4042" s="32">
        <v>53.16</v>
      </c>
      <c r="H4042" s="22">
        <v>44485</v>
      </c>
      <c r="I4042" s="23">
        <v>44500</v>
      </c>
      <c r="J4042">
        <f t="shared" si="378"/>
        <v>16</v>
      </c>
      <c r="K4042" s="2">
        <f t="shared" si="379"/>
        <v>44492.5</v>
      </c>
      <c r="L4042" s="9">
        <f t="shared" si="374"/>
        <v>16</v>
      </c>
      <c r="M4042" s="2">
        <f t="shared" si="375"/>
        <v>44492.5</v>
      </c>
      <c r="N4042" s="22">
        <v>44498</v>
      </c>
      <c r="O4042" s="22">
        <v>44503</v>
      </c>
      <c r="P4042" s="22">
        <v>44502.5</v>
      </c>
      <c r="Q4042">
        <f t="shared" si="376"/>
        <v>10</v>
      </c>
      <c r="R4042" s="33">
        <f t="shared" si="377"/>
        <v>531.59999999999991</v>
      </c>
    </row>
    <row r="4043" spans="1:18" x14ac:dyDescent="0.35">
      <c r="A4043" t="s">
        <v>402</v>
      </c>
      <c r="B4043" s="21" t="s">
        <v>313</v>
      </c>
      <c r="C4043" s="22">
        <v>44498</v>
      </c>
      <c r="D4043" t="s">
        <v>107</v>
      </c>
      <c r="E4043" t="s">
        <v>108</v>
      </c>
      <c r="F4043" s="21" t="s">
        <v>126</v>
      </c>
      <c r="G4043" s="32">
        <v>51.98</v>
      </c>
      <c r="H4043" s="22">
        <v>44485</v>
      </c>
      <c r="I4043" s="23">
        <v>44500</v>
      </c>
      <c r="J4043">
        <f t="shared" si="378"/>
        <v>16</v>
      </c>
      <c r="K4043" s="2">
        <f t="shared" si="379"/>
        <v>44492.5</v>
      </c>
      <c r="L4043" s="9">
        <f t="shared" ref="L4043:L4106" si="380">I4043-H4043+1</f>
        <v>16</v>
      </c>
      <c r="M4043" s="2">
        <f t="shared" ref="M4043:M4106" si="381">(H4043+I4043)/2</f>
        <v>44492.5</v>
      </c>
      <c r="N4043" s="22">
        <v>44498</v>
      </c>
      <c r="O4043" s="22">
        <v>44503</v>
      </c>
      <c r="P4043" s="22">
        <v>44502.5</v>
      </c>
      <c r="Q4043">
        <f t="shared" ref="Q4043:Q4106" si="382">P4043-M4043</f>
        <v>10</v>
      </c>
      <c r="R4043" s="33">
        <f t="shared" ref="R4043:R4106" si="383">Q4043*G4043</f>
        <v>519.79999999999995</v>
      </c>
    </row>
    <row r="4044" spans="1:18" x14ac:dyDescent="0.35">
      <c r="A4044" t="s">
        <v>402</v>
      </c>
      <c r="B4044" s="21" t="s">
        <v>313</v>
      </c>
      <c r="C4044" s="22">
        <v>44498</v>
      </c>
      <c r="D4044" t="s">
        <v>99</v>
      </c>
      <c r="E4044" t="s">
        <v>100</v>
      </c>
      <c r="F4044" s="21" t="s">
        <v>126</v>
      </c>
      <c r="G4044" s="32">
        <v>283.98</v>
      </c>
      <c r="H4044" s="22">
        <v>44485</v>
      </c>
      <c r="I4044" s="23">
        <v>44500</v>
      </c>
      <c r="J4044">
        <f t="shared" si="378"/>
        <v>16</v>
      </c>
      <c r="K4044" s="2">
        <f t="shared" si="379"/>
        <v>44492.5</v>
      </c>
      <c r="L4044" s="9">
        <f t="shared" si="380"/>
        <v>16</v>
      </c>
      <c r="M4044" s="2">
        <f t="shared" si="381"/>
        <v>44492.5</v>
      </c>
      <c r="N4044" s="22">
        <v>44498</v>
      </c>
      <c r="O4044" s="22">
        <v>44503</v>
      </c>
      <c r="P4044" s="22">
        <v>44502.5</v>
      </c>
      <c r="Q4044">
        <f t="shared" si="382"/>
        <v>10</v>
      </c>
      <c r="R4044" s="33">
        <f t="shared" si="383"/>
        <v>2839.8</v>
      </c>
    </row>
    <row r="4045" spans="1:18" x14ac:dyDescent="0.35">
      <c r="A4045" t="s">
        <v>402</v>
      </c>
      <c r="B4045" s="21" t="s">
        <v>313</v>
      </c>
      <c r="C4045" s="22">
        <v>44498</v>
      </c>
      <c r="D4045" t="s">
        <v>114</v>
      </c>
      <c r="E4045" t="s">
        <v>115</v>
      </c>
      <c r="F4045" s="21" t="s">
        <v>113</v>
      </c>
      <c r="G4045" s="32">
        <v>28.13</v>
      </c>
      <c r="H4045" s="22">
        <v>44485</v>
      </c>
      <c r="I4045" s="23">
        <v>44500</v>
      </c>
      <c r="J4045">
        <f t="shared" si="378"/>
        <v>16</v>
      </c>
      <c r="K4045" s="2">
        <f t="shared" si="379"/>
        <v>44492.5</v>
      </c>
      <c r="L4045" s="9">
        <f t="shared" si="380"/>
        <v>16</v>
      </c>
      <c r="M4045" s="2">
        <f t="shared" si="381"/>
        <v>44492.5</v>
      </c>
      <c r="N4045" s="22">
        <v>44498</v>
      </c>
      <c r="O4045" s="22">
        <v>44503</v>
      </c>
      <c r="P4045" s="22">
        <v>44502.5</v>
      </c>
      <c r="Q4045">
        <f t="shared" si="382"/>
        <v>10</v>
      </c>
      <c r="R4045" s="33">
        <f t="shared" si="383"/>
        <v>281.3</v>
      </c>
    </row>
    <row r="4046" spans="1:18" x14ac:dyDescent="0.35">
      <c r="A4046" t="s">
        <v>402</v>
      </c>
      <c r="B4046" s="21" t="s">
        <v>313</v>
      </c>
      <c r="C4046" s="22">
        <v>44498</v>
      </c>
      <c r="D4046" t="s">
        <v>110</v>
      </c>
      <c r="E4046" t="s">
        <v>111</v>
      </c>
      <c r="F4046" s="21" t="s">
        <v>113</v>
      </c>
      <c r="G4046" s="32">
        <v>222.42000000000002</v>
      </c>
      <c r="H4046" s="22">
        <v>44485</v>
      </c>
      <c r="I4046" s="23">
        <v>44500</v>
      </c>
      <c r="J4046">
        <f t="shared" si="378"/>
        <v>16</v>
      </c>
      <c r="K4046" s="2">
        <f t="shared" si="379"/>
        <v>44492.5</v>
      </c>
      <c r="L4046" s="9">
        <f t="shared" si="380"/>
        <v>16</v>
      </c>
      <c r="M4046" s="2">
        <f t="shared" si="381"/>
        <v>44492.5</v>
      </c>
      <c r="N4046" s="22">
        <v>44498</v>
      </c>
      <c r="O4046" s="22">
        <v>44503</v>
      </c>
      <c r="P4046" s="22">
        <v>44502.5</v>
      </c>
      <c r="Q4046">
        <f t="shared" si="382"/>
        <v>10</v>
      </c>
      <c r="R4046" s="33">
        <f t="shared" si="383"/>
        <v>2224.2000000000003</v>
      </c>
    </row>
    <row r="4047" spans="1:18" x14ac:dyDescent="0.35">
      <c r="A4047" t="s">
        <v>402</v>
      </c>
      <c r="B4047" s="21" t="s">
        <v>313</v>
      </c>
      <c r="C4047" s="22">
        <v>44498</v>
      </c>
      <c r="D4047" t="s">
        <v>114</v>
      </c>
      <c r="E4047" t="s">
        <v>115</v>
      </c>
      <c r="F4047" s="21" t="s">
        <v>112</v>
      </c>
      <c r="G4047" s="32">
        <v>79.680000000000007</v>
      </c>
      <c r="H4047" s="22">
        <v>44485</v>
      </c>
      <c r="I4047" s="23">
        <v>44500</v>
      </c>
      <c r="J4047">
        <f t="shared" si="378"/>
        <v>16</v>
      </c>
      <c r="K4047" s="2">
        <f t="shared" si="379"/>
        <v>44492.5</v>
      </c>
      <c r="L4047" s="9">
        <f t="shared" si="380"/>
        <v>16</v>
      </c>
      <c r="M4047" s="2">
        <f t="shared" si="381"/>
        <v>44492.5</v>
      </c>
      <c r="N4047" s="22">
        <v>44498</v>
      </c>
      <c r="O4047" s="22">
        <v>44503</v>
      </c>
      <c r="P4047" s="22">
        <v>44502.5</v>
      </c>
      <c r="Q4047">
        <f t="shared" si="382"/>
        <v>10</v>
      </c>
      <c r="R4047" s="33">
        <f t="shared" si="383"/>
        <v>796.80000000000007</v>
      </c>
    </row>
    <row r="4048" spans="1:18" x14ac:dyDescent="0.35">
      <c r="A4048" t="s">
        <v>402</v>
      </c>
      <c r="B4048" s="21" t="s">
        <v>313</v>
      </c>
      <c r="C4048" s="22">
        <v>44498</v>
      </c>
      <c r="D4048" t="s">
        <v>110</v>
      </c>
      <c r="E4048" t="s">
        <v>111</v>
      </c>
      <c r="F4048" s="21" t="s">
        <v>112</v>
      </c>
      <c r="G4048" s="32">
        <v>27022.489999999994</v>
      </c>
      <c r="H4048" s="22">
        <v>44485</v>
      </c>
      <c r="I4048" s="23">
        <v>44500</v>
      </c>
      <c r="J4048">
        <f t="shared" si="378"/>
        <v>16</v>
      </c>
      <c r="K4048" s="2">
        <f t="shared" si="379"/>
        <v>44492.5</v>
      </c>
      <c r="L4048" s="9">
        <f t="shared" si="380"/>
        <v>16</v>
      </c>
      <c r="M4048" s="2">
        <f t="shared" si="381"/>
        <v>44492.5</v>
      </c>
      <c r="N4048" s="22">
        <v>44498</v>
      </c>
      <c r="O4048" s="22">
        <v>44503</v>
      </c>
      <c r="P4048" s="22">
        <v>44502.5</v>
      </c>
      <c r="Q4048">
        <f t="shared" si="382"/>
        <v>10</v>
      </c>
      <c r="R4048" s="33">
        <f t="shared" si="383"/>
        <v>270224.89999999997</v>
      </c>
    </row>
    <row r="4049" spans="1:18" x14ac:dyDescent="0.35">
      <c r="A4049" t="s">
        <v>402</v>
      </c>
      <c r="B4049" s="21" t="s">
        <v>313</v>
      </c>
      <c r="C4049" s="22">
        <v>44498</v>
      </c>
      <c r="D4049" t="s">
        <v>110</v>
      </c>
      <c r="E4049" t="s">
        <v>111</v>
      </c>
      <c r="F4049" s="21" t="s">
        <v>116</v>
      </c>
      <c r="G4049" s="32">
        <v>564.48</v>
      </c>
      <c r="H4049" s="22">
        <v>44485</v>
      </c>
      <c r="I4049" s="23">
        <v>44500</v>
      </c>
      <c r="J4049">
        <f t="shared" si="378"/>
        <v>16</v>
      </c>
      <c r="K4049" s="2">
        <f t="shared" si="379"/>
        <v>44492.5</v>
      </c>
      <c r="L4049" s="9">
        <f t="shared" si="380"/>
        <v>16</v>
      </c>
      <c r="M4049" s="2">
        <f t="shared" si="381"/>
        <v>44492.5</v>
      </c>
      <c r="N4049" s="22">
        <v>44498</v>
      </c>
      <c r="O4049" s="22">
        <v>44503</v>
      </c>
      <c r="P4049" s="22">
        <v>44502.5</v>
      </c>
      <c r="Q4049">
        <f t="shared" si="382"/>
        <v>10</v>
      </c>
      <c r="R4049" s="33">
        <f t="shared" si="383"/>
        <v>5644.8</v>
      </c>
    </row>
    <row r="4050" spans="1:18" x14ac:dyDescent="0.35">
      <c r="A4050" t="s">
        <v>402</v>
      </c>
      <c r="B4050" s="21" t="s">
        <v>313</v>
      </c>
      <c r="C4050" s="22">
        <v>44498</v>
      </c>
      <c r="D4050" t="s">
        <v>114</v>
      </c>
      <c r="E4050" t="s">
        <v>115</v>
      </c>
      <c r="F4050" s="21" t="s">
        <v>118</v>
      </c>
      <c r="G4050" s="32">
        <v>68.5</v>
      </c>
      <c r="H4050" s="22">
        <v>44485</v>
      </c>
      <c r="I4050" s="23">
        <v>44500</v>
      </c>
      <c r="J4050">
        <f t="shared" si="378"/>
        <v>16</v>
      </c>
      <c r="K4050" s="2">
        <f t="shared" si="379"/>
        <v>44492.5</v>
      </c>
      <c r="L4050" s="9">
        <f t="shared" si="380"/>
        <v>16</v>
      </c>
      <c r="M4050" s="2">
        <f t="shared" si="381"/>
        <v>44492.5</v>
      </c>
      <c r="N4050" s="22">
        <v>44498</v>
      </c>
      <c r="O4050" s="22">
        <v>44503</v>
      </c>
      <c r="P4050" s="22">
        <v>44502.5</v>
      </c>
      <c r="Q4050">
        <f t="shared" si="382"/>
        <v>10</v>
      </c>
      <c r="R4050" s="33">
        <f t="shared" si="383"/>
        <v>685</v>
      </c>
    </row>
    <row r="4051" spans="1:18" x14ac:dyDescent="0.35">
      <c r="A4051" t="s">
        <v>402</v>
      </c>
      <c r="B4051" s="21" t="s">
        <v>313</v>
      </c>
      <c r="C4051" s="22">
        <v>44498</v>
      </c>
      <c r="D4051" t="s">
        <v>114</v>
      </c>
      <c r="E4051" t="s">
        <v>115</v>
      </c>
      <c r="F4051" s="21" t="s">
        <v>119</v>
      </c>
      <c r="G4051" s="32">
        <v>56.85</v>
      </c>
      <c r="H4051" s="22">
        <v>44485</v>
      </c>
      <c r="I4051" s="23">
        <v>44500</v>
      </c>
      <c r="J4051">
        <f t="shared" si="378"/>
        <v>16</v>
      </c>
      <c r="K4051" s="2">
        <f t="shared" si="379"/>
        <v>44492.5</v>
      </c>
      <c r="L4051" s="9">
        <f t="shared" si="380"/>
        <v>16</v>
      </c>
      <c r="M4051" s="2">
        <f t="shared" si="381"/>
        <v>44492.5</v>
      </c>
      <c r="N4051" s="22">
        <v>44498</v>
      </c>
      <c r="O4051" s="22">
        <v>44503</v>
      </c>
      <c r="P4051" s="22">
        <v>44502.5</v>
      </c>
      <c r="Q4051">
        <f t="shared" si="382"/>
        <v>10</v>
      </c>
      <c r="R4051" s="33">
        <f t="shared" si="383"/>
        <v>568.5</v>
      </c>
    </row>
    <row r="4052" spans="1:18" x14ac:dyDescent="0.35">
      <c r="A4052" t="s">
        <v>402</v>
      </c>
      <c r="B4052" s="21" t="s">
        <v>313</v>
      </c>
      <c r="C4052" s="22">
        <v>44498</v>
      </c>
      <c r="D4052" t="s">
        <v>110</v>
      </c>
      <c r="E4052" t="s">
        <v>111</v>
      </c>
      <c r="F4052" s="21" t="s">
        <v>119</v>
      </c>
      <c r="G4052" s="32">
        <v>394.90999999999997</v>
      </c>
      <c r="H4052" s="22">
        <v>44485</v>
      </c>
      <c r="I4052" s="23">
        <v>44500</v>
      </c>
      <c r="J4052">
        <f t="shared" si="378"/>
        <v>16</v>
      </c>
      <c r="K4052" s="2">
        <f t="shared" si="379"/>
        <v>44492.5</v>
      </c>
      <c r="L4052" s="9">
        <f t="shared" si="380"/>
        <v>16</v>
      </c>
      <c r="M4052" s="2">
        <f t="shared" si="381"/>
        <v>44492.5</v>
      </c>
      <c r="N4052" s="22">
        <v>44498</v>
      </c>
      <c r="O4052" s="22">
        <v>44503</v>
      </c>
      <c r="P4052" s="22">
        <v>44502.5</v>
      </c>
      <c r="Q4052">
        <f t="shared" si="382"/>
        <v>10</v>
      </c>
      <c r="R4052" s="33">
        <f t="shared" si="383"/>
        <v>3949.0999999999995</v>
      </c>
    </row>
    <row r="4053" spans="1:18" x14ac:dyDescent="0.35">
      <c r="A4053" t="s">
        <v>402</v>
      </c>
      <c r="B4053" s="21" t="s">
        <v>313</v>
      </c>
      <c r="C4053" s="22">
        <v>44498</v>
      </c>
      <c r="D4053" t="s">
        <v>114</v>
      </c>
      <c r="E4053" t="s">
        <v>115</v>
      </c>
      <c r="F4053" s="21" t="s">
        <v>120</v>
      </c>
      <c r="G4053" s="32">
        <v>170.70999999999998</v>
      </c>
      <c r="H4053" s="22">
        <v>44485</v>
      </c>
      <c r="I4053" s="23">
        <v>44500</v>
      </c>
      <c r="J4053">
        <f t="shared" si="378"/>
        <v>16</v>
      </c>
      <c r="K4053" s="2">
        <f t="shared" si="379"/>
        <v>44492.5</v>
      </c>
      <c r="L4053" s="9">
        <f t="shared" si="380"/>
        <v>16</v>
      </c>
      <c r="M4053" s="2">
        <f t="shared" si="381"/>
        <v>44492.5</v>
      </c>
      <c r="N4053" s="22">
        <v>44498</v>
      </c>
      <c r="O4053" s="22">
        <v>44503</v>
      </c>
      <c r="P4053" s="22">
        <v>44502.5</v>
      </c>
      <c r="Q4053">
        <f t="shared" si="382"/>
        <v>10</v>
      </c>
      <c r="R4053" s="33">
        <f t="shared" si="383"/>
        <v>1707.1</v>
      </c>
    </row>
    <row r="4054" spans="1:18" x14ac:dyDescent="0.35">
      <c r="A4054" t="s">
        <v>402</v>
      </c>
      <c r="B4054" s="21" t="s">
        <v>313</v>
      </c>
      <c r="C4054" s="22">
        <v>44498</v>
      </c>
      <c r="D4054" t="s">
        <v>114</v>
      </c>
      <c r="E4054" t="s">
        <v>115</v>
      </c>
      <c r="F4054" s="21" t="s">
        <v>122</v>
      </c>
      <c r="G4054" s="32">
        <v>248.26999999999998</v>
      </c>
      <c r="H4054" s="22">
        <v>44485</v>
      </c>
      <c r="I4054" s="23">
        <v>44500</v>
      </c>
      <c r="J4054">
        <f t="shared" si="378"/>
        <v>16</v>
      </c>
      <c r="K4054" s="2">
        <f t="shared" si="379"/>
        <v>44492.5</v>
      </c>
      <c r="L4054" s="9">
        <f t="shared" si="380"/>
        <v>16</v>
      </c>
      <c r="M4054" s="2">
        <f t="shared" si="381"/>
        <v>44492.5</v>
      </c>
      <c r="N4054" s="22">
        <v>44498</v>
      </c>
      <c r="O4054" s="22">
        <v>44503</v>
      </c>
      <c r="P4054" s="22">
        <v>44502.5</v>
      </c>
      <c r="Q4054">
        <f t="shared" si="382"/>
        <v>10</v>
      </c>
      <c r="R4054" s="33">
        <f t="shared" si="383"/>
        <v>2482.6999999999998</v>
      </c>
    </row>
    <row r="4055" spans="1:18" x14ac:dyDescent="0.35">
      <c r="A4055" t="s">
        <v>402</v>
      </c>
      <c r="B4055" s="21" t="s">
        <v>313</v>
      </c>
      <c r="C4055" s="22">
        <v>44498</v>
      </c>
      <c r="D4055" t="s">
        <v>110</v>
      </c>
      <c r="E4055" t="s">
        <v>111</v>
      </c>
      <c r="F4055" s="21" t="s">
        <v>122</v>
      </c>
      <c r="G4055" s="32">
        <v>3.52</v>
      </c>
      <c r="H4055" s="22">
        <v>44485</v>
      </c>
      <c r="I4055" s="23">
        <v>44500</v>
      </c>
      <c r="J4055">
        <f t="shared" si="378"/>
        <v>16</v>
      </c>
      <c r="K4055" s="2">
        <f t="shared" si="379"/>
        <v>44492.5</v>
      </c>
      <c r="L4055" s="9">
        <f t="shared" si="380"/>
        <v>16</v>
      </c>
      <c r="M4055" s="2">
        <f t="shared" si="381"/>
        <v>44492.5</v>
      </c>
      <c r="N4055" s="22">
        <v>44498</v>
      </c>
      <c r="O4055" s="22">
        <v>44503</v>
      </c>
      <c r="P4055" s="22">
        <v>44502.5</v>
      </c>
      <c r="Q4055">
        <f t="shared" si="382"/>
        <v>10</v>
      </c>
      <c r="R4055" s="33">
        <f t="shared" si="383"/>
        <v>35.200000000000003</v>
      </c>
    </row>
    <row r="4056" spans="1:18" x14ac:dyDescent="0.35">
      <c r="A4056" t="s">
        <v>402</v>
      </c>
      <c r="B4056" s="21" t="s">
        <v>313</v>
      </c>
      <c r="C4056" s="22">
        <v>44498</v>
      </c>
      <c r="D4056" t="s">
        <v>114</v>
      </c>
      <c r="E4056" t="s">
        <v>115</v>
      </c>
      <c r="F4056" s="21" t="s">
        <v>123</v>
      </c>
      <c r="G4056" s="32">
        <v>84.06</v>
      </c>
      <c r="H4056" s="22">
        <v>44485</v>
      </c>
      <c r="I4056" s="23">
        <v>44500</v>
      </c>
      <c r="J4056">
        <f t="shared" si="378"/>
        <v>16</v>
      </c>
      <c r="K4056" s="2">
        <f t="shared" si="379"/>
        <v>44492.5</v>
      </c>
      <c r="L4056" s="9">
        <f t="shared" si="380"/>
        <v>16</v>
      </c>
      <c r="M4056" s="2">
        <f t="shared" si="381"/>
        <v>44492.5</v>
      </c>
      <c r="N4056" s="22">
        <v>44498</v>
      </c>
      <c r="O4056" s="22">
        <v>44503</v>
      </c>
      <c r="P4056" s="22">
        <v>44502.5</v>
      </c>
      <c r="Q4056">
        <f t="shared" si="382"/>
        <v>10</v>
      </c>
      <c r="R4056" s="33">
        <f t="shared" si="383"/>
        <v>840.6</v>
      </c>
    </row>
    <row r="4057" spans="1:18" x14ac:dyDescent="0.35">
      <c r="A4057" t="s">
        <v>402</v>
      </c>
      <c r="B4057" s="21" t="s">
        <v>313</v>
      </c>
      <c r="C4057" s="22">
        <v>44498</v>
      </c>
      <c r="D4057" t="s">
        <v>110</v>
      </c>
      <c r="E4057" t="s">
        <v>111</v>
      </c>
      <c r="F4057" s="21" t="s">
        <v>123</v>
      </c>
      <c r="G4057" s="32">
        <v>41.65</v>
      </c>
      <c r="H4057" s="22">
        <v>44485</v>
      </c>
      <c r="I4057" s="23">
        <v>44500</v>
      </c>
      <c r="J4057">
        <f t="shared" si="378"/>
        <v>16</v>
      </c>
      <c r="K4057" s="2">
        <f t="shared" si="379"/>
        <v>44492.5</v>
      </c>
      <c r="L4057" s="9">
        <f t="shared" si="380"/>
        <v>16</v>
      </c>
      <c r="M4057" s="2">
        <f t="shared" si="381"/>
        <v>44492.5</v>
      </c>
      <c r="N4057" s="22">
        <v>44498</v>
      </c>
      <c r="O4057" s="22">
        <v>44503</v>
      </c>
      <c r="P4057" s="22">
        <v>44502.5</v>
      </c>
      <c r="Q4057">
        <f t="shared" si="382"/>
        <v>10</v>
      </c>
      <c r="R4057" s="33">
        <f t="shared" si="383"/>
        <v>416.5</v>
      </c>
    </row>
    <row r="4058" spans="1:18" x14ac:dyDescent="0.35">
      <c r="A4058" t="s">
        <v>402</v>
      </c>
      <c r="B4058" s="21" t="s">
        <v>313</v>
      </c>
      <c r="C4058" s="22">
        <v>44498</v>
      </c>
      <c r="D4058" t="s">
        <v>99</v>
      </c>
      <c r="E4058" t="s">
        <v>100</v>
      </c>
      <c r="F4058" s="21" t="s">
        <v>319</v>
      </c>
      <c r="G4058" s="32">
        <v>1059.92</v>
      </c>
      <c r="H4058" s="22">
        <v>44485</v>
      </c>
      <c r="I4058" s="23">
        <v>44500</v>
      </c>
      <c r="J4058">
        <f t="shared" si="378"/>
        <v>16</v>
      </c>
      <c r="K4058" s="2">
        <f t="shared" si="379"/>
        <v>44492.5</v>
      </c>
      <c r="L4058" s="9">
        <f t="shared" si="380"/>
        <v>16</v>
      </c>
      <c r="M4058" s="2">
        <f t="shared" si="381"/>
        <v>44492.5</v>
      </c>
      <c r="N4058" s="22">
        <v>44498</v>
      </c>
      <c r="O4058" s="22">
        <v>44503</v>
      </c>
      <c r="P4058" s="22">
        <v>44502.5</v>
      </c>
      <c r="Q4058">
        <f t="shared" si="382"/>
        <v>10</v>
      </c>
      <c r="R4058" s="33">
        <f t="shared" si="383"/>
        <v>10599.2</v>
      </c>
    </row>
    <row r="4059" spans="1:18" x14ac:dyDescent="0.35">
      <c r="A4059" t="s">
        <v>402</v>
      </c>
      <c r="B4059" s="21" t="s">
        <v>313</v>
      </c>
      <c r="C4059" s="22">
        <v>44498</v>
      </c>
      <c r="D4059" t="s">
        <v>114</v>
      </c>
      <c r="E4059" t="s">
        <v>115</v>
      </c>
      <c r="F4059" s="21" t="s">
        <v>124</v>
      </c>
      <c r="G4059" s="32">
        <v>59.3</v>
      </c>
      <c r="H4059" s="22">
        <v>44485</v>
      </c>
      <c r="I4059" s="23">
        <v>44500</v>
      </c>
      <c r="J4059">
        <f t="shared" si="378"/>
        <v>16</v>
      </c>
      <c r="K4059" s="2">
        <f t="shared" si="379"/>
        <v>44492.5</v>
      </c>
      <c r="L4059" s="9">
        <f t="shared" si="380"/>
        <v>16</v>
      </c>
      <c r="M4059" s="2">
        <f t="shared" si="381"/>
        <v>44492.5</v>
      </c>
      <c r="N4059" s="22">
        <v>44498</v>
      </c>
      <c r="O4059" s="22">
        <v>44503</v>
      </c>
      <c r="P4059" s="22">
        <v>44502.5</v>
      </c>
      <c r="Q4059">
        <f t="shared" si="382"/>
        <v>10</v>
      </c>
      <c r="R4059" s="33">
        <f t="shared" si="383"/>
        <v>593</v>
      </c>
    </row>
    <row r="4060" spans="1:18" x14ac:dyDescent="0.35">
      <c r="A4060" t="s">
        <v>402</v>
      </c>
      <c r="B4060" s="21" t="s">
        <v>313</v>
      </c>
      <c r="C4060" s="22">
        <v>44498</v>
      </c>
      <c r="D4060" t="s">
        <v>110</v>
      </c>
      <c r="E4060" t="s">
        <v>111</v>
      </c>
      <c r="F4060" s="21" t="s">
        <v>124</v>
      </c>
      <c r="G4060" s="32">
        <v>39.5</v>
      </c>
      <c r="H4060" s="22">
        <v>44485</v>
      </c>
      <c r="I4060" s="23">
        <v>44500</v>
      </c>
      <c r="J4060">
        <f t="shared" si="378"/>
        <v>16</v>
      </c>
      <c r="K4060" s="2">
        <f t="shared" si="379"/>
        <v>44492.5</v>
      </c>
      <c r="L4060" s="9">
        <f t="shared" si="380"/>
        <v>16</v>
      </c>
      <c r="M4060" s="2">
        <f t="shared" si="381"/>
        <v>44492.5</v>
      </c>
      <c r="N4060" s="22">
        <v>44498</v>
      </c>
      <c r="O4060" s="22">
        <v>44503</v>
      </c>
      <c r="P4060" s="22">
        <v>44502.5</v>
      </c>
      <c r="Q4060">
        <f t="shared" si="382"/>
        <v>10</v>
      </c>
      <c r="R4060" s="33">
        <f t="shared" si="383"/>
        <v>395</v>
      </c>
    </row>
    <row r="4061" spans="1:18" x14ac:dyDescent="0.35">
      <c r="A4061" t="s">
        <v>402</v>
      </c>
      <c r="B4061" s="21" t="s">
        <v>313</v>
      </c>
      <c r="C4061" s="22">
        <v>44498</v>
      </c>
      <c r="D4061" t="s">
        <v>114</v>
      </c>
      <c r="E4061" t="s">
        <v>115</v>
      </c>
      <c r="F4061" s="21" t="s">
        <v>125</v>
      </c>
      <c r="G4061" s="32">
        <v>53.14</v>
      </c>
      <c r="H4061" s="22">
        <v>44485</v>
      </c>
      <c r="I4061" s="23">
        <v>44500</v>
      </c>
      <c r="J4061">
        <f t="shared" si="378"/>
        <v>16</v>
      </c>
      <c r="K4061" s="2">
        <f t="shared" si="379"/>
        <v>44492.5</v>
      </c>
      <c r="L4061" s="9">
        <f t="shared" si="380"/>
        <v>16</v>
      </c>
      <c r="M4061" s="2">
        <f t="shared" si="381"/>
        <v>44492.5</v>
      </c>
      <c r="N4061" s="22">
        <v>44498</v>
      </c>
      <c r="O4061" s="22">
        <v>44503</v>
      </c>
      <c r="P4061" s="22">
        <v>44502.5</v>
      </c>
      <c r="Q4061">
        <f t="shared" si="382"/>
        <v>10</v>
      </c>
      <c r="R4061" s="33">
        <f t="shared" si="383"/>
        <v>531.4</v>
      </c>
    </row>
    <row r="4062" spans="1:18" x14ac:dyDescent="0.35">
      <c r="A4062" t="s">
        <v>402</v>
      </c>
      <c r="B4062" s="21" t="s">
        <v>313</v>
      </c>
      <c r="C4062" s="22">
        <v>44498</v>
      </c>
      <c r="D4062" t="s">
        <v>110</v>
      </c>
      <c r="E4062" t="s">
        <v>111</v>
      </c>
      <c r="F4062" s="21" t="s">
        <v>125</v>
      </c>
      <c r="G4062" s="32">
        <v>90.7</v>
      </c>
      <c r="H4062" s="22">
        <v>44485</v>
      </c>
      <c r="I4062" s="23">
        <v>44500</v>
      </c>
      <c r="J4062">
        <f t="shared" si="378"/>
        <v>16</v>
      </c>
      <c r="K4062" s="2">
        <f t="shared" si="379"/>
        <v>44492.5</v>
      </c>
      <c r="L4062" s="9">
        <f t="shared" si="380"/>
        <v>16</v>
      </c>
      <c r="M4062" s="2">
        <f t="shared" si="381"/>
        <v>44492.5</v>
      </c>
      <c r="N4062" s="22">
        <v>44498</v>
      </c>
      <c r="O4062" s="22">
        <v>44503</v>
      </c>
      <c r="P4062" s="22">
        <v>44502.5</v>
      </c>
      <c r="Q4062">
        <f t="shared" si="382"/>
        <v>10</v>
      </c>
      <c r="R4062" s="33">
        <f t="shared" si="383"/>
        <v>907</v>
      </c>
    </row>
    <row r="4063" spans="1:18" x14ac:dyDescent="0.35">
      <c r="A4063" t="s">
        <v>402</v>
      </c>
      <c r="B4063" s="21" t="s">
        <v>313</v>
      </c>
      <c r="C4063" s="22">
        <v>44498</v>
      </c>
      <c r="D4063" t="s">
        <v>107</v>
      </c>
      <c r="E4063" t="s">
        <v>108</v>
      </c>
      <c r="F4063" s="21" t="s">
        <v>126</v>
      </c>
      <c r="G4063" s="32">
        <v>884.06999999999994</v>
      </c>
      <c r="H4063" s="22">
        <v>44485</v>
      </c>
      <c r="I4063" s="23">
        <v>44500</v>
      </c>
      <c r="J4063">
        <f t="shared" si="378"/>
        <v>16</v>
      </c>
      <c r="K4063" s="2">
        <f t="shared" si="379"/>
        <v>44492.5</v>
      </c>
      <c r="L4063" s="9">
        <f t="shared" si="380"/>
        <v>16</v>
      </c>
      <c r="M4063" s="2">
        <f t="shared" si="381"/>
        <v>44492.5</v>
      </c>
      <c r="N4063" s="22">
        <v>44498</v>
      </c>
      <c r="O4063" s="22">
        <v>44503</v>
      </c>
      <c r="P4063" s="22">
        <v>44502.5</v>
      </c>
      <c r="Q4063">
        <f t="shared" si="382"/>
        <v>10</v>
      </c>
      <c r="R4063" s="33">
        <f t="shared" si="383"/>
        <v>8840.6999999999989</v>
      </c>
    </row>
    <row r="4064" spans="1:18" x14ac:dyDescent="0.35">
      <c r="A4064" t="s">
        <v>402</v>
      </c>
      <c r="B4064" s="21" t="s">
        <v>313</v>
      </c>
      <c r="C4064" s="22">
        <v>44498</v>
      </c>
      <c r="D4064" t="s">
        <v>99</v>
      </c>
      <c r="E4064" t="s">
        <v>100</v>
      </c>
      <c r="F4064" s="21" t="s">
        <v>126</v>
      </c>
      <c r="G4064" s="32">
        <v>574.95000000000005</v>
      </c>
      <c r="H4064" s="22">
        <v>44485</v>
      </c>
      <c r="I4064" s="23">
        <v>44500</v>
      </c>
      <c r="J4064">
        <f t="shared" si="378"/>
        <v>16</v>
      </c>
      <c r="K4064" s="2">
        <f t="shared" si="379"/>
        <v>44492.5</v>
      </c>
      <c r="L4064" s="9">
        <f t="shared" si="380"/>
        <v>16</v>
      </c>
      <c r="M4064" s="2">
        <f t="shared" si="381"/>
        <v>44492.5</v>
      </c>
      <c r="N4064" s="22">
        <v>44498</v>
      </c>
      <c r="O4064" s="22">
        <v>44503</v>
      </c>
      <c r="P4064" s="22">
        <v>44502.5</v>
      </c>
      <c r="Q4064">
        <f t="shared" si="382"/>
        <v>10</v>
      </c>
      <c r="R4064" s="33">
        <f t="shared" si="383"/>
        <v>5749.5</v>
      </c>
    </row>
    <row r="4065" spans="1:18" x14ac:dyDescent="0.35">
      <c r="A4065" t="s">
        <v>402</v>
      </c>
      <c r="B4065" s="21" t="s">
        <v>313</v>
      </c>
      <c r="C4065" s="22">
        <v>44498</v>
      </c>
      <c r="D4065" t="s">
        <v>114</v>
      </c>
      <c r="E4065" t="s">
        <v>115</v>
      </c>
      <c r="F4065" s="21" t="s">
        <v>127</v>
      </c>
      <c r="G4065" s="32">
        <v>73.31</v>
      </c>
      <c r="H4065" s="22">
        <v>44485</v>
      </c>
      <c r="I4065" s="23">
        <v>44500</v>
      </c>
      <c r="J4065">
        <f t="shared" si="378"/>
        <v>16</v>
      </c>
      <c r="K4065" s="2">
        <f t="shared" si="379"/>
        <v>44492.5</v>
      </c>
      <c r="L4065" s="9">
        <f t="shared" si="380"/>
        <v>16</v>
      </c>
      <c r="M4065" s="2">
        <f t="shared" si="381"/>
        <v>44492.5</v>
      </c>
      <c r="N4065" s="22">
        <v>44498</v>
      </c>
      <c r="O4065" s="22">
        <v>44503</v>
      </c>
      <c r="P4065" s="22">
        <v>44502.5</v>
      </c>
      <c r="Q4065">
        <f t="shared" si="382"/>
        <v>10</v>
      </c>
      <c r="R4065" s="33">
        <f t="shared" si="383"/>
        <v>733.1</v>
      </c>
    </row>
    <row r="4066" spans="1:18" x14ac:dyDescent="0.35">
      <c r="A4066" t="s">
        <v>402</v>
      </c>
      <c r="B4066" s="21" t="s">
        <v>313</v>
      </c>
      <c r="C4066" s="22">
        <v>44498</v>
      </c>
      <c r="D4066" t="s">
        <v>110</v>
      </c>
      <c r="E4066" t="s">
        <v>111</v>
      </c>
      <c r="F4066" s="21" t="s">
        <v>127</v>
      </c>
      <c r="G4066" s="32">
        <v>70.05</v>
      </c>
      <c r="H4066" s="22">
        <v>44485</v>
      </c>
      <c r="I4066" s="23">
        <v>44500</v>
      </c>
      <c r="J4066">
        <f t="shared" si="378"/>
        <v>16</v>
      </c>
      <c r="K4066" s="2">
        <f t="shared" si="379"/>
        <v>44492.5</v>
      </c>
      <c r="L4066" s="9">
        <f t="shared" si="380"/>
        <v>16</v>
      </c>
      <c r="M4066" s="2">
        <f t="shared" si="381"/>
        <v>44492.5</v>
      </c>
      <c r="N4066" s="22">
        <v>44498</v>
      </c>
      <c r="O4066" s="22">
        <v>44503</v>
      </c>
      <c r="P4066" s="22">
        <v>44502.5</v>
      </c>
      <c r="Q4066">
        <f t="shared" si="382"/>
        <v>10</v>
      </c>
      <c r="R4066" s="33">
        <f t="shared" si="383"/>
        <v>700.5</v>
      </c>
    </row>
    <row r="4067" spans="1:18" x14ac:dyDescent="0.35">
      <c r="A4067" t="s">
        <v>402</v>
      </c>
      <c r="B4067" s="21" t="s">
        <v>313</v>
      </c>
      <c r="C4067" s="22">
        <v>44498</v>
      </c>
      <c r="D4067" t="s">
        <v>110</v>
      </c>
      <c r="E4067" t="s">
        <v>111</v>
      </c>
      <c r="F4067" s="21" t="s">
        <v>129</v>
      </c>
      <c r="G4067" s="32">
        <v>325.05</v>
      </c>
      <c r="H4067" s="22">
        <v>44485</v>
      </c>
      <c r="I4067" s="23">
        <v>44500</v>
      </c>
      <c r="J4067">
        <f t="shared" si="378"/>
        <v>16</v>
      </c>
      <c r="K4067" s="2">
        <f t="shared" si="379"/>
        <v>44492.5</v>
      </c>
      <c r="L4067" s="9">
        <f t="shared" si="380"/>
        <v>16</v>
      </c>
      <c r="M4067" s="2">
        <f t="shared" si="381"/>
        <v>44492.5</v>
      </c>
      <c r="N4067" s="22">
        <v>44498</v>
      </c>
      <c r="O4067" s="22">
        <v>44503</v>
      </c>
      <c r="P4067" s="22">
        <v>44502.5</v>
      </c>
      <c r="Q4067">
        <f t="shared" si="382"/>
        <v>10</v>
      </c>
      <c r="R4067" s="33">
        <f t="shared" si="383"/>
        <v>3250.5</v>
      </c>
    </row>
    <row r="4068" spans="1:18" x14ac:dyDescent="0.35">
      <c r="A4068" t="s">
        <v>402</v>
      </c>
      <c r="B4068" s="21" t="s">
        <v>313</v>
      </c>
      <c r="C4068" s="22">
        <v>44498</v>
      </c>
      <c r="D4068" t="s">
        <v>114</v>
      </c>
      <c r="E4068" t="s">
        <v>115</v>
      </c>
      <c r="F4068" s="21" t="s">
        <v>130</v>
      </c>
      <c r="G4068" s="32">
        <v>32.340000000000003</v>
      </c>
      <c r="H4068" s="22">
        <v>44485</v>
      </c>
      <c r="I4068" s="23">
        <v>44500</v>
      </c>
      <c r="J4068">
        <f t="shared" si="378"/>
        <v>16</v>
      </c>
      <c r="K4068" s="2">
        <f t="shared" si="379"/>
        <v>44492.5</v>
      </c>
      <c r="L4068" s="9">
        <f t="shared" si="380"/>
        <v>16</v>
      </c>
      <c r="M4068" s="2">
        <f t="shared" si="381"/>
        <v>44492.5</v>
      </c>
      <c r="N4068" s="22">
        <v>44498</v>
      </c>
      <c r="O4068" s="22">
        <v>44503</v>
      </c>
      <c r="P4068" s="22">
        <v>44502.5</v>
      </c>
      <c r="Q4068">
        <f t="shared" si="382"/>
        <v>10</v>
      </c>
      <c r="R4068" s="33">
        <f t="shared" si="383"/>
        <v>323.40000000000003</v>
      </c>
    </row>
    <row r="4069" spans="1:18" x14ac:dyDescent="0.35">
      <c r="A4069" t="s">
        <v>402</v>
      </c>
      <c r="B4069" s="21" t="s">
        <v>313</v>
      </c>
      <c r="C4069" s="22">
        <v>44498</v>
      </c>
      <c r="D4069" t="s">
        <v>110</v>
      </c>
      <c r="E4069" t="s">
        <v>111</v>
      </c>
      <c r="F4069" s="21" t="s">
        <v>130</v>
      </c>
      <c r="G4069" s="32">
        <v>47.42</v>
      </c>
      <c r="H4069" s="22">
        <v>44485</v>
      </c>
      <c r="I4069" s="23">
        <v>44500</v>
      </c>
      <c r="J4069">
        <f t="shared" si="378"/>
        <v>16</v>
      </c>
      <c r="K4069" s="2">
        <f t="shared" si="379"/>
        <v>44492.5</v>
      </c>
      <c r="L4069" s="9">
        <f t="shared" si="380"/>
        <v>16</v>
      </c>
      <c r="M4069" s="2">
        <f t="shared" si="381"/>
        <v>44492.5</v>
      </c>
      <c r="N4069" s="22">
        <v>44498</v>
      </c>
      <c r="O4069" s="22">
        <v>44503</v>
      </c>
      <c r="P4069" s="22">
        <v>44502.5</v>
      </c>
      <c r="Q4069">
        <f t="shared" si="382"/>
        <v>10</v>
      </c>
      <c r="R4069" s="33">
        <f t="shared" si="383"/>
        <v>474.20000000000005</v>
      </c>
    </row>
    <row r="4070" spans="1:18" x14ac:dyDescent="0.35">
      <c r="A4070" t="s">
        <v>402</v>
      </c>
      <c r="B4070" s="21" t="s">
        <v>313</v>
      </c>
      <c r="C4070" s="22">
        <v>44498</v>
      </c>
      <c r="D4070" t="s">
        <v>99</v>
      </c>
      <c r="E4070" t="s">
        <v>100</v>
      </c>
      <c r="F4070" s="21" t="s">
        <v>344</v>
      </c>
      <c r="G4070" s="32">
        <v>346.6</v>
      </c>
      <c r="H4070" s="22">
        <v>44485</v>
      </c>
      <c r="I4070" s="23">
        <v>44500</v>
      </c>
      <c r="J4070">
        <f t="shared" si="378"/>
        <v>16</v>
      </c>
      <c r="K4070" s="2">
        <f t="shared" si="379"/>
        <v>44492.5</v>
      </c>
      <c r="L4070" s="9">
        <f t="shared" si="380"/>
        <v>16</v>
      </c>
      <c r="M4070" s="2">
        <f t="shared" si="381"/>
        <v>44492.5</v>
      </c>
      <c r="N4070" s="22">
        <v>44498</v>
      </c>
      <c r="O4070" s="22">
        <v>44503</v>
      </c>
      <c r="P4070" s="22">
        <v>44502.5</v>
      </c>
      <c r="Q4070">
        <f t="shared" si="382"/>
        <v>10</v>
      </c>
      <c r="R4070" s="33">
        <f t="shared" si="383"/>
        <v>3466</v>
      </c>
    </row>
    <row r="4071" spans="1:18" x14ac:dyDescent="0.35">
      <c r="A4071" t="s">
        <v>402</v>
      </c>
      <c r="B4071" s="21" t="s">
        <v>313</v>
      </c>
      <c r="C4071" s="22">
        <v>44498</v>
      </c>
      <c r="D4071" t="s">
        <v>107</v>
      </c>
      <c r="E4071" t="s">
        <v>108</v>
      </c>
      <c r="F4071" s="21" t="s">
        <v>318</v>
      </c>
      <c r="G4071" s="32">
        <v>23.17</v>
      </c>
      <c r="H4071" s="22">
        <v>44485</v>
      </c>
      <c r="I4071" s="23">
        <v>44500</v>
      </c>
      <c r="J4071">
        <f t="shared" si="378"/>
        <v>16</v>
      </c>
      <c r="K4071" s="2">
        <f t="shared" si="379"/>
        <v>44492.5</v>
      </c>
      <c r="L4071" s="9">
        <f t="shared" si="380"/>
        <v>16</v>
      </c>
      <c r="M4071" s="2">
        <f t="shared" si="381"/>
        <v>44492.5</v>
      </c>
      <c r="N4071" s="22">
        <v>44498</v>
      </c>
      <c r="O4071" s="22">
        <v>44503</v>
      </c>
      <c r="P4071" s="22">
        <v>44502.5</v>
      </c>
      <c r="Q4071">
        <f t="shared" si="382"/>
        <v>10</v>
      </c>
      <c r="R4071" s="33">
        <f t="shared" si="383"/>
        <v>231.70000000000002</v>
      </c>
    </row>
    <row r="4072" spans="1:18" x14ac:dyDescent="0.35">
      <c r="A4072" t="s">
        <v>402</v>
      </c>
      <c r="B4072" s="21" t="s">
        <v>313</v>
      </c>
      <c r="C4072" s="22">
        <v>44498</v>
      </c>
      <c r="D4072" t="s">
        <v>99</v>
      </c>
      <c r="E4072" t="s">
        <v>100</v>
      </c>
      <c r="F4072" s="21" t="s">
        <v>318</v>
      </c>
      <c r="G4072" s="32">
        <v>1282.81</v>
      </c>
      <c r="H4072" s="22">
        <v>44485</v>
      </c>
      <c r="I4072" s="23">
        <v>44500</v>
      </c>
      <c r="J4072">
        <f t="shared" si="378"/>
        <v>16</v>
      </c>
      <c r="K4072" s="2">
        <f t="shared" si="379"/>
        <v>44492.5</v>
      </c>
      <c r="L4072" s="9">
        <f t="shared" si="380"/>
        <v>16</v>
      </c>
      <c r="M4072" s="2">
        <f t="shared" si="381"/>
        <v>44492.5</v>
      </c>
      <c r="N4072" s="22">
        <v>44498</v>
      </c>
      <c r="O4072" s="22">
        <v>44503</v>
      </c>
      <c r="P4072" s="22">
        <v>44502.5</v>
      </c>
      <c r="Q4072">
        <f t="shared" si="382"/>
        <v>10</v>
      </c>
      <c r="R4072" s="33">
        <f t="shared" si="383"/>
        <v>12828.099999999999</v>
      </c>
    </row>
    <row r="4073" spans="1:18" x14ac:dyDescent="0.35">
      <c r="A4073" t="s">
        <v>402</v>
      </c>
      <c r="B4073" s="21" t="s">
        <v>313</v>
      </c>
      <c r="C4073" s="22">
        <v>44498</v>
      </c>
      <c r="D4073" t="s">
        <v>114</v>
      </c>
      <c r="E4073" t="s">
        <v>115</v>
      </c>
      <c r="F4073" s="21" t="s">
        <v>383</v>
      </c>
      <c r="G4073" s="32">
        <v>390.88</v>
      </c>
      <c r="H4073" s="22">
        <v>44485</v>
      </c>
      <c r="I4073" s="23">
        <v>44500</v>
      </c>
      <c r="J4073">
        <f t="shared" si="378"/>
        <v>16</v>
      </c>
      <c r="K4073" s="2">
        <f t="shared" si="379"/>
        <v>44492.5</v>
      </c>
      <c r="L4073" s="9">
        <f t="shared" si="380"/>
        <v>16</v>
      </c>
      <c r="M4073" s="2">
        <f t="shared" si="381"/>
        <v>44492.5</v>
      </c>
      <c r="N4073" s="22">
        <v>44498</v>
      </c>
      <c r="O4073" s="22">
        <v>44503</v>
      </c>
      <c r="P4073" s="22">
        <v>44502.5</v>
      </c>
      <c r="Q4073">
        <f t="shared" si="382"/>
        <v>10</v>
      </c>
      <c r="R4073" s="33">
        <f t="shared" si="383"/>
        <v>3908.8</v>
      </c>
    </row>
    <row r="4074" spans="1:18" x14ac:dyDescent="0.35">
      <c r="A4074" t="s">
        <v>402</v>
      </c>
      <c r="B4074" s="21" t="s">
        <v>313</v>
      </c>
      <c r="C4074" s="22">
        <v>44498</v>
      </c>
      <c r="D4074" t="s">
        <v>391</v>
      </c>
      <c r="E4074" t="s">
        <v>392</v>
      </c>
      <c r="F4074" s="21" t="s">
        <v>393</v>
      </c>
      <c r="G4074" s="32">
        <v>35.78</v>
      </c>
      <c r="H4074" s="22">
        <v>44485</v>
      </c>
      <c r="I4074" s="23">
        <v>44500</v>
      </c>
      <c r="J4074">
        <f t="shared" si="378"/>
        <v>16</v>
      </c>
      <c r="K4074" s="2">
        <f t="shared" si="379"/>
        <v>44492.5</v>
      </c>
      <c r="L4074" s="9">
        <f t="shared" si="380"/>
        <v>16</v>
      </c>
      <c r="M4074" s="2">
        <f t="shared" si="381"/>
        <v>44492.5</v>
      </c>
      <c r="N4074" s="22">
        <v>44498</v>
      </c>
      <c r="O4074" s="22">
        <v>44503</v>
      </c>
      <c r="P4074" s="22">
        <v>44502.5</v>
      </c>
      <c r="Q4074">
        <f t="shared" si="382"/>
        <v>10</v>
      </c>
      <c r="R4074" s="33">
        <f t="shared" si="383"/>
        <v>357.8</v>
      </c>
    </row>
    <row r="4075" spans="1:18" x14ac:dyDescent="0.35">
      <c r="A4075" t="s">
        <v>402</v>
      </c>
      <c r="B4075" s="21" t="s">
        <v>313</v>
      </c>
      <c r="C4075" s="22">
        <v>44498</v>
      </c>
      <c r="D4075" t="s">
        <v>107</v>
      </c>
      <c r="E4075" t="s">
        <v>108</v>
      </c>
      <c r="F4075" s="21" t="s">
        <v>109</v>
      </c>
      <c r="G4075" s="32">
        <v>25</v>
      </c>
      <c r="H4075" s="22">
        <v>44485</v>
      </c>
      <c r="I4075" s="23">
        <v>44500</v>
      </c>
      <c r="J4075">
        <f t="shared" si="378"/>
        <v>16</v>
      </c>
      <c r="K4075" s="2">
        <f t="shared" si="379"/>
        <v>44492.5</v>
      </c>
      <c r="L4075" s="9">
        <f t="shared" si="380"/>
        <v>16</v>
      </c>
      <c r="M4075" s="2">
        <f t="shared" si="381"/>
        <v>44492.5</v>
      </c>
      <c r="N4075" s="22">
        <v>44498</v>
      </c>
      <c r="O4075" s="22">
        <v>44503</v>
      </c>
      <c r="P4075" s="22">
        <v>44502.5</v>
      </c>
      <c r="Q4075">
        <f t="shared" si="382"/>
        <v>10</v>
      </c>
      <c r="R4075" s="33">
        <f t="shared" si="383"/>
        <v>250</v>
      </c>
    </row>
    <row r="4076" spans="1:18" x14ac:dyDescent="0.35">
      <c r="A4076" t="s">
        <v>402</v>
      </c>
      <c r="B4076" s="21" t="s">
        <v>313</v>
      </c>
      <c r="C4076" s="22">
        <v>44498</v>
      </c>
      <c r="D4076" t="s">
        <v>114</v>
      </c>
      <c r="E4076" t="s">
        <v>115</v>
      </c>
      <c r="F4076" s="21" t="s">
        <v>132</v>
      </c>
      <c r="G4076" s="32">
        <v>125.15</v>
      </c>
      <c r="H4076" s="22">
        <v>44485</v>
      </c>
      <c r="I4076" s="23">
        <v>44500</v>
      </c>
      <c r="J4076">
        <f t="shared" si="378"/>
        <v>16</v>
      </c>
      <c r="K4076" s="2">
        <f t="shared" si="379"/>
        <v>44492.5</v>
      </c>
      <c r="L4076" s="9">
        <f t="shared" si="380"/>
        <v>16</v>
      </c>
      <c r="M4076" s="2">
        <f t="shared" si="381"/>
        <v>44492.5</v>
      </c>
      <c r="N4076" s="22">
        <v>44498</v>
      </c>
      <c r="O4076" s="22">
        <v>44503</v>
      </c>
      <c r="P4076" s="22">
        <v>44502.5</v>
      </c>
      <c r="Q4076">
        <f t="shared" si="382"/>
        <v>10</v>
      </c>
      <c r="R4076" s="33">
        <f t="shared" si="383"/>
        <v>1251.5</v>
      </c>
    </row>
    <row r="4077" spans="1:18" x14ac:dyDescent="0.35">
      <c r="A4077" t="s">
        <v>402</v>
      </c>
      <c r="B4077" s="21" t="s">
        <v>313</v>
      </c>
      <c r="C4077" s="22">
        <v>44498</v>
      </c>
      <c r="D4077" t="s">
        <v>99</v>
      </c>
      <c r="E4077" t="s">
        <v>100</v>
      </c>
      <c r="F4077" s="21" t="s">
        <v>316</v>
      </c>
      <c r="G4077" s="32">
        <v>757.49000000000012</v>
      </c>
      <c r="H4077" s="22">
        <v>44485</v>
      </c>
      <c r="I4077" s="23">
        <v>44500</v>
      </c>
      <c r="J4077">
        <f t="shared" si="378"/>
        <v>16</v>
      </c>
      <c r="K4077" s="2">
        <f t="shared" si="379"/>
        <v>44492.5</v>
      </c>
      <c r="L4077" s="9">
        <f t="shared" si="380"/>
        <v>16</v>
      </c>
      <c r="M4077" s="2">
        <f t="shared" si="381"/>
        <v>44492.5</v>
      </c>
      <c r="N4077" s="22">
        <v>44498</v>
      </c>
      <c r="O4077" s="22">
        <v>44503</v>
      </c>
      <c r="P4077" s="22">
        <v>44502.5</v>
      </c>
      <c r="Q4077">
        <f t="shared" si="382"/>
        <v>10</v>
      </c>
      <c r="R4077" s="33">
        <f t="shared" si="383"/>
        <v>7574.9000000000015</v>
      </c>
    </row>
    <row r="4078" spans="1:18" x14ac:dyDescent="0.35">
      <c r="A4078" t="s">
        <v>402</v>
      </c>
      <c r="B4078" s="21" t="s">
        <v>313</v>
      </c>
      <c r="C4078" s="22">
        <v>44498</v>
      </c>
      <c r="D4078" t="s">
        <v>114</v>
      </c>
      <c r="E4078" t="s">
        <v>115</v>
      </c>
      <c r="F4078" s="21" t="s">
        <v>133</v>
      </c>
      <c r="G4078" s="32">
        <v>12.37</v>
      </c>
      <c r="H4078" s="22">
        <v>44485</v>
      </c>
      <c r="I4078" s="23">
        <v>44500</v>
      </c>
      <c r="J4078">
        <f t="shared" si="378"/>
        <v>16</v>
      </c>
      <c r="K4078" s="2">
        <f t="shared" si="379"/>
        <v>44492.5</v>
      </c>
      <c r="L4078" s="9">
        <f t="shared" si="380"/>
        <v>16</v>
      </c>
      <c r="M4078" s="2">
        <f t="shared" si="381"/>
        <v>44492.5</v>
      </c>
      <c r="N4078" s="22">
        <v>44498</v>
      </c>
      <c r="O4078" s="22">
        <v>44503</v>
      </c>
      <c r="P4078" s="22">
        <v>44502.5</v>
      </c>
      <c r="Q4078">
        <f t="shared" si="382"/>
        <v>10</v>
      </c>
      <c r="R4078" s="33">
        <f t="shared" si="383"/>
        <v>123.69999999999999</v>
      </c>
    </row>
    <row r="4079" spans="1:18" x14ac:dyDescent="0.35">
      <c r="A4079" t="s">
        <v>402</v>
      </c>
      <c r="B4079" s="21" t="s">
        <v>313</v>
      </c>
      <c r="C4079" s="22">
        <v>44498</v>
      </c>
      <c r="D4079" t="s">
        <v>110</v>
      </c>
      <c r="E4079" t="s">
        <v>111</v>
      </c>
      <c r="F4079" s="21" t="s">
        <v>134</v>
      </c>
      <c r="G4079" s="32">
        <v>134.63999999999999</v>
      </c>
      <c r="H4079" s="22">
        <v>44485</v>
      </c>
      <c r="I4079" s="23">
        <v>44500</v>
      </c>
      <c r="J4079">
        <f t="shared" si="378"/>
        <v>16</v>
      </c>
      <c r="K4079" s="2">
        <f t="shared" si="379"/>
        <v>44492.5</v>
      </c>
      <c r="L4079" s="9">
        <f t="shared" si="380"/>
        <v>16</v>
      </c>
      <c r="M4079" s="2">
        <f t="shared" si="381"/>
        <v>44492.5</v>
      </c>
      <c r="N4079" s="22">
        <v>44498</v>
      </c>
      <c r="O4079" s="22">
        <v>44503</v>
      </c>
      <c r="P4079" s="22">
        <v>44502.5</v>
      </c>
      <c r="Q4079">
        <f t="shared" si="382"/>
        <v>10</v>
      </c>
      <c r="R4079" s="33">
        <f t="shared" si="383"/>
        <v>1346.3999999999999</v>
      </c>
    </row>
    <row r="4080" spans="1:18" x14ac:dyDescent="0.35">
      <c r="A4080" t="s">
        <v>402</v>
      </c>
      <c r="B4080" s="21" t="s">
        <v>313</v>
      </c>
      <c r="C4080" s="22">
        <v>44498</v>
      </c>
      <c r="D4080" t="s">
        <v>114</v>
      </c>
      <c r="E4080" t="s">
        <v>115</v>
      </c>
      <c r="F4080" s="21" t="s">
        <v>136</v>
      </c>
      <c r="G4080" s="32">
        <v>92.71</v>
      </c>
      <c r="H4080" s="22">
        <v>44485</v>
      </c>
      <c r="I4080" s="23">
        <v>44500</v>
      </c>
      <c r="J4080">
        <f t="shared" si="378"/>
        <v>16</v>
      </c>
      <c r="K4080" s="2">
        <f t="shared" si="379"/>
        <v>44492.5</v>
      </c>
      <c r="L4080" s="9">
        <f t="shared" si="380"/>
        <v>16</v>
      </c>
      <c r="M4080" s="2">
        <f t="shared" si="381"/>
        <v>44492.5</v>
      </c>
      <c r="N4080" s="22">
        <v>44498</v>
      </c>
      <c r="O4080" s="22">
        <v>44503</v>
      </c>
      <c r="P4080" s="22">
        <v>44502.5</v>
      </c>
      <c r="Q4080">
        <f t="shared" si="382"/>
        <v>10</v>
      </c>
      <c r="R4080" s="33">
        <f t="shared" si="383"/>
        <v>927.09999999999991</v>
      </c>
    </row>
    <row r="4081" spans="1:18" x14ac:dyDescent="0.35">
      <c r="A4081" t="s">
        <v>402</v>
      </c>
      <c r="B4081" s="21" t="s">
        <v>313</v>
      </c>
      <c r="C4081" s="22">
        <v>44498</v>
      </c>
      <c r="D4081" t="s">
        <v>110</v>
      </c>
      <c r="E4081" t="s">
        <v>111</v>
      </c>
      <c r="F4081" s="21" t="s">
        <v>136</v>
      </c>
      <c r="G4081" s="32">
        <v>119.88</v>
      </c>
      <c r="H4081" s="22">
        <v>44485</v>
      </c>
      <c r="I4081" s="23">
        <v>44500</v>
      </c>
      <c r="J4081">
        <f t="shared" si="378"/>
        <v>16</v>
      </c>
      <c r="K4081" s="2">
        <f t="shared" si="379"/>
        <v>44492.5</v>
      </c>
      <c r="L4081" s="9">
        <f t="shared" si="380"/>
        <v>16</v>
      </c>
      <c r="M4081" s="2">
        <f t="shared" si="381"/>
        <v>44492.5</v>
      </c>
      <c r="N4081" s="22">
        <v>44498</v>
      </c>
      <c r="O4081" s="22">
        <v>44503</v>
      </c>
      <c r="P4081" s="22">
        <v>44502.5</v>
      </c>
      <c r="Q4081">
        <f t="shared" si="382"/>
        <v>10</v>
      </c>
      <c r="R4081" s="33">
        <f t="shared" si="383"/>
        <v>1198.8</v>
      </c>
    </row>
    <row r="4082" spans="1:18" x14ac:dyDescent="0.35">
      <c r="A4082" t="s">
        <v>402</v>
      </c>
      <c r="B4082" s="21" t="s">
        <v>313</v>
      </c>
      <c r="C4082" s="22">
        <v>44498</v>
      </c>
      <c r="D4082" t="s">
        <v>110</v>
      </c>
      <c r="E4082" t="s">
        <v>111</v>
      </c>
      <c r="F4082" s="21" t="s">
        <v>137</v>
      </c>
      <c r="G4082" s="32">
        <v>587.85</v>
      </c>
      <c r="H4082" s="22">
        <v>44485</v>
      </c>
      <c r="I4082" s="23">
        <v>44500</v>
      </c>
      <c r="J4082">
        <f t="shared" si="378"/>
        <v>16</v>
      </c>
      <c r="K4082" s="2">
        <f t="shared" si="379"/>
        <v>44492.5</v>
      </c>
      <c r="L4082" s="9">
        <f t="shared" si="380"/>
        <v>16</v>
      </c>
      <c r="M4082" s="2">
        <f t="shared" si="381"/>
        <v>44492.5</v>
      </c>
      <c r="N4082" s="22">
        <v>44498</v>
      </c>
      <c r="O4082" s="22">
        <v>44503</v>
      </c>
      <c r="P4082" s="22">
        <v>44502.5</v>
      </c>
      <c r="Q4082">
        <f t="shared" si="382"/>
        <v>10</v>
      </c>
      <c r="R4082" s="33">
        <f t="shared" si="383"/>
        <v>5878.5</v>
      </c>
    </row>
    <row r="4083" spans="1:18" x14ac:dyDescent="0.35">
      <c r="A4083" t="s">
        <v>402</v>
      </c>
      <c r="B4083" s="21" t="s">
        <v>313</v>
      </c>
      <c r="C4083" s="22">
        <v>44498</v>
      </c>
      <c r="D4083" t="s">
        <v>114</v>
      </c>
      <c r="E4083" t="s">
        <v>115</v>
      </c>
      <c r="F4083" s="21" t="s">
        <v>317</v>
      </c>
      <c r="G4083" s="32">
        <v>27.26</v>
      </c>
      <c r="H4083" s="22">
        <v>44485</v>
      </c>
      <c r="I4083" s="23">
        <v>44500</v>
      </c>
      <c r="J4083">
        <f t="shared" si="378"/>
        <v>16</v>
      </c>
      <c r="K4083" s="2">
        <f t="shared" si="379"/>
        <v>44492.5</v>
      </c>
      <c r="L4083" s="9">
        <f t="shared" si="380"/>
        <v>16</v>
      </c>
      <c r="M4083" s="2">
        <f t="shared" si="381"/>
        <v>44492.5</v>
      </c>
      <c r="N4083" s="22">
        <v>44498</v>
      </c>
      <c r="O4083" s="22">
        <v>44503</v>
      </c>
      <c r="P4083" s="22">
        <v>44502.5</v>
      </c>
      <c r="Q4083">
        <f t="shared" si="382"/>
        <v>10</v>
      </c>
      <c r="R4083" s="33">
        <f t="shared" si="383"/>
        <v>272.60000000000002</v>
      </c>
    </row>
    <row r="4084" spans="1:18" x14ac:dyDescent="0.35">
      <c r="A4084" t="s">
        <v>402</v>
      </c>
      <c r="B4084" s="21" t="s">
        <v>313</v>
      </c>
      <c r="C4084" s="22">
        <v>44498</v>
      </c>
      <c r="D4084" t="s">
        <v>114</v>
      </c>
      <c r="E4084" t="s">
        <v>115</v>
      </c>
      <c r="F4084" s="21" t="s">
        <v>141</v>
      </c>
      <c r="G4084" s="32">
        <v>226.85999999999999</v>
      </c>
      <c r="H4084" s="22">
        <v>44485</v>
      </c>
      <c r="I4084" s="23">
        <v>44500</v>
      </c>
      <c r="J4084">
        <f t="shared" ref="J4084:J4147" si="384">I4084-H4084+1</f>
        <v>16</v>
      </c>
      <c r="K4084" s="2">
        <f t="shared" ref="K4084:K4147" si="385">(H4084+I4084)/2</f>
        <v>44492.5</v>
      </c>
      <c r="L4084" s="9">
        <f t="shared" si="380"/>
        <v>16</v>
      </c>
      <c r="M4084" s="2">
        <f t="shared" si="381"/>
        <v>44492.5</v>
      </c>
      <c r="N4084" s="22">
        <v>44498</v>
      </c>
      <c r="O4084" s="22">
        <v>44503</v>
      </c>
      <c r="P4084" s="22">
        <v>44502.5</v>
      </c>
      <c r="Q4084">
        <f t="shared" si="382"/>
        <v>10</v>
      </c>
      <c r="R4084" s="33">
        <f t="shared" si="383"/>
        <v>2268.6</v>
      </c>
    </row>
    <row r="4085" spans="1:18" x14ac:dyDescent="0.35">
      <c r="A4085" t="s">
        <v>402</v>
      </c>
      <c r="B4085" s="21" t="s">
        <v>313</v>
      </c>
      <c r="C4085" s="22">
        <v>44498</v>
      </c>
      <c r="D4085" t="s">
        <v>110</v>
      </c>
      <c r="E4085" t="s">
        <v>111</v>
      </c>
      <c r="F4085" s="21" t="s">
        <v>141</v>
      </c>
      <c r="G4085" s="32">
        <v>35.700000000000003</v>
      </c>
      <c r="H4085" s="22">
        <v>44485</v>
      </c>
      <c r="I4085" s="23">
        <v>44500</v>
      </c>
      <c r="J4085">
        <f t="shared" si="384"/>
        <v>16</v>
      </c>
      <c r="K4085" s="2">
        <f t="shared" si="385"/>
        <v>44492.5</v>
      </c>
      <c r="L4085" s="9">
        <f t="shared" si="380"/>
        <v>16</v>
      </c>
      <c r="M4085" s="2">
        <f t="shared" si="381"/>
        <v>44492.5</v>
      </c>
      <c r="N4085" s="22">
        <v>44498</v>
      </c>
      <c r="O4085" s="22">
        <v>44503</v>
      </c>
      <c r="P4085" s="22">
        <v>44502.5</v>
      </c>
      <c r="Q4085">
        <f t="shared" si="382"/>
        <v>10</v>
      </c>
      <c r="R4085" s="33">
        <f t="shared" si="383"/>
        <v>357</v>
      </c>
    </row>
    <row r="4086" spans="1:18" x14ac:dyDescent="0.35">
      <c r="A4086" t="s">
        <v>402</v>
      </c>
      <c r="B4086" s="21" t="s">
        <v>313</v>
      </c>
      <c r="C4086" s="22">
        <v>44498</v>
      </c>
      <c r="D4086" t="s">
        <v>107</v>
      </c>
      <c r="E4086" t="s">
        <v>108</v>
      </c>
      <c r="F4086" s="21" t="s">
        <v>138</v>
      </c>
      <c r="G4086" s="32">
        <v>2895.02</v>
      </c>
      <c r="H4086" s="22">
        <v>44485</v>
      </c>
      <c r="I4086" s="23">
        <v>44500</v>
      </c>
      <c r="J4086">
        <f t="shared" si="384"/>
        <v>16</v>
      </c>
      <c r="K4086" s="2">
        <f t="shared" si="385"/>
        <v>44492.5</v>
      </c>
      <c r="L4086" s="9">
        <f t="shared" si="380"/>
        <v>16</v>
      </c>
      <c r="M4086" s="2">
        <f t="shared" si="381"/>
        <v>44492.5</v>
      </c>
      <c r="N4086" s="22">
        <v>44498</v>
      </c>
      <c r="O4086" s="22">
        <v>44504</v>
      </c>
      <c r="P4086" s="22">
        <v>44503.5</v>
      </c>
      <c r="Q4086">
        <f t="shared" si="382"/>
        <v>11</v>
      </c>
      <c r="R4086" s="33">
        <f t="shared" si="383"/>
        <v>31845.22</v>
      </c>
    </row>
    <row r="4087" spans="1:18" x14ac:dyDescent="0.35">
      <c r="A4087" t="s">
        <v>402</v>
      </c>
      <c r="B4087" s="21" t="s">
        <v>313</v>
      </c>
      <c r="C4087" s="22">
        <v>44498</v>
      </c>
      <c r="D4087" t="s">
        <v>99</v>
      </c>
      <c r="E4087" t="s">
        <v>100</v>
      </c>
      <c r="F4087" s="21" t="s">
        <v>138</v>
      </c>
      <c r="G4087" s="32">
        <v>585.75</v>
      </c>
      <c r="H4087" s="22">
        <v>44485</v>
      </c>
      <c r="I4087" s="23">
        <v>44500</v>
      </c>
      <c r="J4087">
        <f t="shared" si="384"/>
        <v>16</v>
      </c>
      <c r="K4087" s="2">
        <f t="shared" si="385"/>
        <v>44492.5</v>
      </c>
      <c r="L4087" s="9">
        <f t="shared" si="380"/>
        <v>16</v>
      </c>
      <c r="M4087" s="2">
        <f t="shared" si="381"/>
        <v>44492.5</v>
      </c>
      <c r="N4087" s="22">
        <v>44498</v>
      </c>
      <c r="O4087" s="22">
        <v>44504</v>
      </c>
      <c r="P4087" s="22">
        <v>44503.5</v>
      </c>
      <c r="Q4087">
        <f t="shared" si="382"/>
        <v>11</v>
      </c>
      <c r="R4087" s="33">
        <f t="shared" si="383"/>
        <v>6443.25</v>
      </c>
    </row>
    <row r="4088" spans="1:18" x14ac:dyDescent="0.35">
      <c r="A4088" t="s">
        <v>402</v>
      </c>
      <c r="B4088" s="21" t="s">
        <v>313</v>
      </c>
      <c r="C4088" s="22">
        <v>44498</v>
      </c>
      <c r="D4088" t="s">
        <v>107</v>
      </c>
      <c r="E4088" t="s">
        <v>108</v>
      </c>
      <c r="F4088" s="21" t="s">
        <v>142</v>
      </c>
      <c r="G4088" s="32">
        <v>28729.400000000005</v>
      </c>
      <c r="H4088" s="22">
        <v>44485</v>
      </c>
      <c r="I4088" s="23">
        <v>44500</v>
      </c>
      <c r="J4088">
        <f t="shared" si="384"/>
        <v>16</v>
      </c>
      <c r="K4088" s="2">
        <f t="shared" si="385"/>
        <v>44492.5</v>
      </c>
      <c r="L4088" s="9">
        <f t="shared" si="380"/>
        <v>16</v>
      </c>
      <c r="M4088" s="2">
        <f t="shared" si="381"/>
        <v>44492.5</v>
      </c>
      <c r="N4088" s="22">
        <v>44498</v>
      </c>
      <c r="O4088" s="22">
        <v>44510</v>
      </c>
      <c r="P4088" s="22">
        <v>44509.5</v>
      </c>
      <c r="Q4088">
        <f t="shared" si="382"/>
        <v>17</v>
      </c>
      <c r="R4088" s="33">
        <f t="shared" si="383"/>
        <v>488399.8000000001</v>
      </c>
    </row>
    <row r="4089" spans="1:18" x14ac:dyDescent="0.35">
      <c r="A4089" t="s">
        <v>402</v>
      </c>
      <c r="B4089" s="21" t="s">
        <v>313</v>
      </c>
      <c r="C4089" s="22">
        <v>44498</v>
      </c>
      <c r="D4089" t="s">
        <v>99</v>
      </c>
      <c r="E4089" t="s">
        <v>100</v>
      </c>
      <c r="F4089" s="21" t="s">
        <v>142</v>
      </c>
      <c r="G4089" s="32">
        <v>22721.17</v>
      </c>
      <c r="H4089" s="22">
        <v>44485</v>
      </c>
      <c r="I4089" s="23">
        <v>44500</v>
      </c>
      <c r="J4089">
        <f t="shared" si="384"/>
        <v>16</v>
      </c>
      <c r="K4089" s="2">
        <f t="shared" si="385"/>
        <v>44492.5</v>
      </c>
      <c r="L4089" s="9">
        <f t="shared" si="380"/>
        <v>16</v>
      </c>
      <c r="M4089" s="2">
        <f t="shared" si="381"/>
        <v>44492.5</v>
      </c>
      <c r="N4089" s="22">
        <v>44498</v>
      </c>
      <c r="O4089" s="22">
        <v>44510</v>
      </c>
      <c r="P4089" s="22">
        <v>44509.5</v>
      </c>
      <c r="Q4089">
        <f t="shared" si="382"/>
        <v>17</v>
      </c>
      <c r="R4089" s="33">
        <f t="shared" si="383"/>
        <v>386259.88999999996</v>
      </c>
    </row>
    <row r="4090" spans="1:18" x14ac:dyDescent="0.35">
      <c r="A4090" t="s">
        <v>402</v>
      </c>
      <c r="B4090" s="21" t="s">
        <v>313</v>
      </c>
      <c r="C4090" s="22">
        <v>44498</v>
      </c>
      <c r="D4090" t="s">
        <v>99</v>
      </c>
      <c r="E4090" t="s">
        <v>100</v>
      </c>
      <c r="F4090" s="21" t="s">
        <v>388</v>
      </c>
      <c r="G4090" s="32">
        <v>492</v>
      </c>
      <c r="H4090" s="22">
        <v>44485</v>
      </c>
      <c r="I4090" s="23">
        <v>44500</v>
      </c>
      <c r="J4090">
        <f t="shared" si="384"/>
        <v>16</v>
      </c>
      <c r="K4090" s="2">
        <f t="shared" si="385"/>
        <v>44492.5</v>
      </c>
      <c r="L4090" s="9">
        <f t="shared" si="380"/>
        <v>16</v>
      </c>
      <c r="M4090" s="2">
        <f t="shared" si="381"/>
        <v>44492.5</v>
      </c>
      <c r="N4090" s="22">
        <v>44498</v>
      </c>
      <c r="O4090" s="22">
        <v>44515</v>
      </c>
      <c r="P4090" s="22">
        <v>44512.5</v>
      </c>
      <c r="Q4090">
        <f t="shared" si="382"/>
        <v>20</v>
      </c>
      <c r="R4090" s="33">
        <f t="shared" si="383"/>
        <v>9840</v>
      </c>
    </row>
    <row r="4091" spans="1:18" x14ac:dyDescent="0.35">
      <c r="A4091" t="s">
        <v>402</v>
      </c>
      <c r="B4091" s="21" t="s">
        <v>313</v>
      </c>
      <c r="C4091" s="22">
        <v>44498</v>
      </c>
      <c r="D4091" t="s">
        <v>148</v>
      </c>
      <c r="E4091" t="s">
        <v>149</v>
      </c>
      <c r="F4091" s="21" t="s">
        <v>151</v>
      </c>
      <c r="G4091" s="32">
        <v>153.25</v>
      </c>
      <c r="H4091" s="22">
        <v>44485</v>
      </c>
      <c r="I4091" s="23">
        <v>44500</v>
      </c>
      <c r="J4091">
        <f t="shared" si="384"/>
        <v>16</v>
      </c>
      <c r="K4091" s="2">
        <f t="shared" si="385"/>
        <v>44492.5</v>
      </c>
      <c r="L4091" s="9">
        <f t="shared" si="380"/>
        <v>16</v>
      </c>
      <c r="M4091" s="2">
        <f t="shared" si="381"/>
        <v>44492.5</v>
      </c>
      <c r="N4091" s="22">
        <v>44498</v>
      </c>
      <c r="O4091" s="22">
        <v>44515</v>
      </c>
      <c r="P4091" s="22">
        <v>44512.5</v>
      </c>
      <c r="Q4091">
        <f t="shared" si="382"/>
        <v>20</v>
      </c>
      <c r="R4091" s="33">
        <f t="shared" si="383"/>
        <v>3065</v>
      </c>
    </row>
    <row r="4092" spans="1:18" x14ac:dyDescent="0.35">
      <c r="A4092" t="s">
        <v>402</v>
      </c>
      <c r="B4092" s="21" t="s">
        <v>313</v>
      </c>
      <c r="C4092" s="22">
        <v>44498</v>
      </c>
      <c r="D4092" t="s">
        <v>110</v>
      </c>
      <c r="E4092" t="s">
        <v>111</v>
      </c>
      <c r="F4092" s="21" t="s">
        <v>153</v>
      </c>
      <c r="G4092" s="32">
        <v>530.46</v>
      </c>
      <c r="H4092" s="22">
        <v>44485</v>
      </c>
      <c r="I4092" s="23">
        <v>44500</v>
      </c>
      <c r="J4092">
        <f t="shared" si="384"/>
        <v>16</v>
      </c>
      <c r="K4092" s="2">
        <f t="shared" si="385"/>
        <v>44492.5</v>
      </c>
      <c r="L4092" s="9">
        <f t="shared" si="380"/>
        <v>16</v>
      </c>
      <c r="M4092" s="2">
        <f t="shared" si="381"/>
        <v>44492.5</v>
      </c>
      <c r="N4092" s="22">
        <v>44498</v>
      </c>
      <c r="O4092" s="22">
        <v>44515</v>
      </c>
      <c r="P4092" s="22">
        <v>44512.5</v>
      </c>
      <c r="Q4092">
        <f t="shared" si="382"/>
        <v>20</v>
      </c>
      <c r="R4092" s="33">
        <f t="shared" si="383"/>
        <v>10609.2</v>
      </c>
    </row>
    <row r="4093" spans="1:18" x14ac:dyDescent="0.35">
      <c r="A4093" t="s">
        <v>402</v>
      </c>
      <c r="B4093" s="21" t="s">
        <v>313</v>
      </c>
      <c r="C4093" s="22">
        <v>44498</v>
      </c>
      <c r="D4093" t="s">
        <v>148</v>
      </c>
      <c r="E4093" t="s">
        <v>149</v>
      </c>
      <c r="F4093" s="21" t="s">
        <v>298</v>
      </c>
      <c r="G4093" s="32">
        <v>29.17</v>
      </c>
      <c r="H4093" s="22">
        <v>44485</v>
      </c>
      <c r="I4093" s="23">
        <v>44500</v>
      </c>
      <c r="J4093">
        <f t="shared" si="384"/>
        <v>16</v>
      </c>
      <c r="K4093" s="2">
        <f t="shared" si="385"/>
        <v>44492.5</v>
      </c>
      <c r="L4093" s="9">
        <f t="shared" si="380"/>
        <v>16</v>
      </c>
      <c r="M4093" s="2">
        <f t="shared" si="381"/>
        <v>44492.5</v>
      </c>
      <c r="N4093" s="22">
        <v>44498</v>
      </c>
      <c r="O4093" s="22">
        <v>44515</v>
      </c>
      <c r="P4093" s="22">
        <v>44512.5</v>
      </c>
      <c r="Q4093">
        <f t="shared" si="382"/>
        <v>20</v>
      </c>
      <c r="R4093" s="33">
        <f t="shared" si="383"/>
        <v>583.40000000000009</v>
      </c>
    </row>
    <row r="4094" spans="1:18" x14ac:dyDescent="0.35">
      <c r="A4094" t="s">
        <v>402</v>
      </c>
      <c r="B4094" s="21" t="s">
        <v>313</v>
      </c>
      <c r="C4094" s="22">
        <v>44498</v>
      </c>
      <c r="D4094" t="s">
        <v>99</v>
      </c>
      <c r="E4094" t="s">
        <v>100</v>
      </c>
      <c r="F4094" s="21" t="s">
        <v>295</v>
      </c>
      <c r="G4094" s="32">
        <v>484.67999999999995</v>
      </c>
      <c r="H4094" s="22">
        <v>44485</v>
      </c>
      <c r="I4094" s="23">
        <v>44500</v>
      </c>
      <c r="J4094">
        <f t="shared" si="384"/>
        <v>16</v>
      </c>
      <c r="K4094" s="2">
        <f t="shared" si="385"/>
        <v>44492.5</v>
      </c>
      <c r="L4094" s="9">
        <f t="shared" si="380"/>
        <v>16</v>
      </c>
      <c r="M4094" s="2">
        <f t="shared" si="381"/>
        <v>44492.5</v>
      </c>
      <c r="N4094" s="22">
        <v>44498</v>
      </c>
      <c r="O4094" s="22">
        <v>44515</v>
      </c>
      <c r="P4094" s="22">
        <v>44512.5</v>
      </c>
      <c r="Q4094">
        <f t="shared" si="382"/>
        <v>20</v>
      </c>
      <c r="R4094" s="33">
        <f t="shared" si="383"/>
        <v>9693.5999999999985</v>
      </c>
    </row>
    <row r="4095" spans="1:18" x14ac:dyDescent="0.35">
      <c r="A4095" t="s">
        <v>402</v>
      </c>
      <c r="B4095" s="21" t="s">
        <v>313</v>
      </c>
      <c r="C4095" s="22">
        <v>44498</v>
      </c>
      <c r="D4095" t="s">
        <v>148</v>
      </c>
      <c r="E4095" t="s">
        <v>149</v>
      </c>
      <c r="F4095" s="21" t="s">
        <v>155</v>
      </c>
      <c r="G4095" s="32">
        <v>17.48</v>
      </c>
      <c r="H4095" s="22">
        <v>44485</v>
      </c>
      <c r="I4095" s="23">
        <v>44500</v>
      </c>
      <c r="J4095">
        <f t="shared" si="384"/>
        <v>16</v>
      </c>
      <c r="K4095" s="2">
        <f t="shared" si="385"/>
        <v>44492.5</v>
      </c>
      <c r="L4095" s="9">
        <f t="shared" si="380"/>
        <v>16</v>
      </c>
      <c r="M4095" s="2">
        <f t="shared" si="381"/>
        <v>44492.5</v>
      </c>
      <c r="N4095" s="22">
        <v>44498</v>
      </c>
      <c r="O4095" s="22">
        <v>44515</v>
      </c>
      <c r="P4095" s="22">
        <v>44512.5</v>
      </c>
      <c r="Q4095">
        <f t="shared" si="382"/>
        <v>20</v>
      </c>
      <c r="R4095" s="33">
        <f t="shared" si="383"/>
        <v>349.6</v>
      </c>
    </row>
    <row r="4096" spans="1:18" x14ac:dyDescent="0.35">
      <c r="A4096" t="s">
        <v>402</v>
      </c>
      <c r="B4096" s="21" t="s">
        <v>313</v>
      </c>
      <c r="C4096" s="22">
        <v>44498</v>
      </c>
      <c r="D4096" t="s">
        <v>99</v>
      </c>
      <c r="E4096" t="s">
        <v>100</v>
      </c>
      <c r="F4096" s="21" t="s">
        <v>314</v>
      </c>
      <c r="G4096" s="32">
        <v>494.25</v>
      </c>
      <c r="H4096" s="22">
        <v>44485</v>
      </c>
      <c r="I4096" s="23">
        <v>44500</v>
      </c>
      <c r="J4096">
        <f t="shared" si="384"/>
        <v>16</v>
      </c>
      <c r="K4096" s="2">
        <f t="shared" si="385"/>
        <v>44492.5</v>
      </c>
      <c r="L4096" s="9">
        <f t="shared" si="380"/>
        <v>16</v>
      </c>
      <c r="M4096" s="2">
        <f t="shared" si="381"/>
        <v>44492.5</v>
      </c>
      <c r="N4096" s="22">
        <v>44498</v>
      </c>
      <c r="O4096" s="22">
        <v>44515</v>
      </c>
      <c r="P4096" s="22">
        <v>44512.5</v>
      </c>
      <c r="Q4096">
        <f t="shared" si="382"/>
        <v>20</v>
      </c>
      <c r="R4096" s="33">
        <f t="shared" si="383"/>
        <v>9885</v>
      </c>
    </row>
    <row r="4097" spans="1:18" x14ac:dyDescent="0.35">
      <c r="A4097" t="s">
        <v>402</v>
      </c>
      <c r="B4097" s="21" t="s">
        <v>313</v>
      </c>
      <c r="C4097" s="22">
        <v>44498</v>
      </c>
      <c r="D4097" t="s">
        <v>148</v>
      </c>
      <c r="E4097" t="s">
        <v>149</v>
      </c>
      <c r="F4097" s="21" t="s">
        <v>320</v>
      </c>
      <c r="G4097" s="32">
        <v>30.89</v>
      </c>
      <c r="H4097" s="22">
        <v>44485</v>
      </c>
      <c r="I4097" s="23">
        <v>44500</v>
      </c>
      <c r="J4097">
        <f t="shared" si="384"/>
        <v>16</v>
      </c>
      <c r="K4097" s="2">
        <f t="shared" si="385"/>
        <v>44492.5</v>
      </c>
      <c r="L4097" s="9">
        <f t="shared" si="380"/>
        <v>16</v>
      </c>
      <c r="M4097" s="2">
        <f t="shared" si="381"/>
        <v>44492.5</v>
      </c>
      <c r="N4097" s="22">
        <v>44498</v>
      </c>
      <c r="O4097" s="22">
        <v>44515</v>
      </c>
      <c r="P4097" s="22">
        <v>44512.5</v>
      </c>
      <c r="Q4097">
        <f t="shared" si="382"/>
        <v>20</v>
      </c>
      <c r="R4097" s="33">
        <f t="shared" si="383"/>
        <v>617.79999999999995</v>
      </c>
    </row>
    <row r="4098" spans="1:18" x14ac:dyDescent="0.35">
      <c r="A4098" t="s">
        <v>402</v>
      </c>
      <c r="B4098" s="21" t="s">
        <v>313</v>
      </c>
      <c r="C4098" s="22">
        <v>44498</v>
      </c>
      <c r="D4098" t="s">
        <v>148</v>
      </c>
      <c r="E4098" t="s">
        <v>149</v>
      </c>
      <c r="F4098" s="21" t="s">
        <v>156</v>
      </c>
      <c r="G4098" s="32">
        <v>112.78999999999999</v>
      </c>
      <c r="H4098" s="22">
        <v>44485</v>
      </c>
      <c r="I4098" s="23">
        <v>44500</v>
      </c>
      <c r="J4098">
        <f t="shared" si="384"/>
        <v>16</v>
      </c>
      <c r="K4098" s="2">
        <f t="shared" si="385"/>
        <v>44492.5</v>
      </c>
      <c r="L4098" s="9">
        <f t="shared" si="380"/>
        <v>16</v>
      </c>
      <c r="M4098" s="2">
        <f t="shared" si="381"/>
        <v>44492.5</v>
      </c>
      <c r="N4098" s="22">
        <v>44498</v>
      </c>
      <c r="O4098" s="22">
        <v>44515</v>
      </c>
      <c r="P4098" s="22">
        <v>44512.5</v>
      </c>
      <c r="Q4098">
        <f t="shared" si="382"/>
        <v>20</v>
      </c>
      <c r="R4098" s="33">
        <f t="shared" si="383"/>
        <v>2255.7999999999997</v>
      </c>
    </row>
    <row r="4099" spans="1:18" x14ac:dyDescent="0.35">
      <c r="A4099" t="s">
        <v>402</v>
      </c>
      <c r="B4099" s="21" t="s">
        <v>313</v>
      </c>
      <c r="C4099" s="22">
        <v>44498</v>
      </c>
      <c r="D4099" t="s">
        <v>148</v>
      </c>
      <c r="E4099" t="s">
        <v>149</v>
      </c>
      <c r="F4099" s="21" t="s">
        <v>157</v>
      </c>
      <c r="G4099" s="32">
        <v>371.71000000000004</v>
      </c>
      <c r="H4099" s="22">
        <v>44485</v>
      </c>
      <c r="I4099" s="23">
        <v>44500</v>
      </c>
      <c r="J4099">
        <f t="shared" si="384"/>
        <v>16</v>
      </c>
      <c r="K4099" s="2">
        <f t="shared" si="385"/>
        <v>44492.5</v>
      </c>
      <c r="L4099" s="9">
        <f t="shared" si="380"/>
        <v>16</v>
      </c>
      <c r="M4099" s="2">
        <f t="shared" si="381"/>
        <v>44492.5</v>
      </c>
      <c r="N4099" s="22">
        <v>44498</v>
      </c>
      <c r="O4099" s="22">
        <v>44515</v>
      </c>
      <c r="P4099" s="22">
        <v>44512.5</v>
      </c>
      <c r="Q4099">
        <f t="shared" si="382"/>
        <v>20</v>
      </c>
      <c r="R4099" s="33">
        <f t="shared" si="383"/>
        <v>7434.2000000000007</v>
      </c>
    </row>
    <row r="4100" spans="1:18" x14ac:dyDescent="0.35">
      <c r="A4100" t="s">
        <v>402</v>
      </c>
      <c r="B4100" s="21" t="s">
        <v>313</v>
      </c>
      <c r="C4100" s="22">
        <v>44498</v>
      </c>
      <c r="D4100" t="s">
        <v>148</v>
      </c>
      <c r="E4100" t="s">
        <v>149</v>
      </c>
      <c r="F4100" s="21" t="s">
        <v>158</v>
      </c>
      <c r="G4100" s="32">
        <v>438.75</v>
      </c>
      <c r="H4100" s="22">
        <v>44485</v>
      </c>
      <c r="I4100" s="23">
        <v>44500</v>
      </c>
      <c r="J4100">
        <f t="shared" si="384"/>
        <v>16</v>
      </c>
      <c r="K4100" s="2">
        <f t="shared" si="385"/>
        <v>44492.5</v>
      </c>
      <c r="L4100" s="9">
        <f t="shared" si="380"/>
        <v>16</v>
      </c>
      <c r="M4100" s="2">
        <f t="shared" si="381"/>
        <v>44492.5</v>
      </c>
      <c r="N4100" s="22">
        <v>44498</v>
      </c>
      <c r="O4100" s="22">
        <v>44515</v>
      </c>
      <c r="P4100" s="22">
        <v>44512.5</v>
      </c>
      <c r="Q4100">
        <f t="shared" si="382"/>
        <v>20</v>
      </c>
      <c r="R4100" s="33">
        <f t="shared" si="383"/>
        <v>8775</v>
      </c>
    </row>
    <row r="4101" spans="1:18" x14ac:dyDescent="0.35">
      <c r="A4101" t="s">
        <v>402</v>
      </c>
      <c r="B4101" s="21" t="s">
        <v>313</v>
      </c>
      <c r="C4101" s="22">
        <v>44498</v>
      </c>
      <c r="D4101" t="s">
        <v>148</v>
      </c>
      <c r="E4101" t="s">
        <v>149</v>
      </c>
      <c r="F4101" s="21" t="s">
        <v>159</v>
      </c>
      <c r="G4101" s="32">
        <v>49.24</v>
      </c>
      <c r="H4101" s="22">
        <v>44485</v>
      </c>
      <c r="I4101" s="23">
        <v>44500</v>
      </c>
      <c r="J4101">
        <f t="shared" si="384"/>
        <v>16</v>
      </c>
      <c r="K4101" s="2">
        <f t="shared" si="385"/>
        <v>44492.5</v>
      </c>
      <c r="L4101" s="9">
        <f t="shared" si="380"/>
        <v>16</v>
      </c>
      <c r="M4101" s="2">
        <f t="shared" si="381"/>
        <v>44492.5</v>
      </c>
      <c r="N4101" s="22">
        <v>44498</v>
      </c>
      <c r="O4101" s="22">
        <v>44515</v>
      </c>
      <c r="P4101" s="22">
        <v>44512.5</v>
      </c>
      <c r="Q4101">
        <f t="shared" si="382"/>
        <v>20</v>
      </c>
      <c r="R4101" s="33">
        <f t="shared" si="383"/>
        <v>984.80000000000007</v>
      </c>
    </row>
    <row r="4102" spans="1:18" x14ac:dyDescent="0.35">
      <c r="A4102" t="s">
        <v>402</v>
      </c>
      <c r="B4102" s="21" t="s">
        <v>313</v>
      </c>
      <c r="C4102" s="22">
        <v>44498</v>
      </c>
      <c r="D4102" t="s">
        <v>148</v>
      </c>
      <c r="E4102" t="s">
        <v>149</v>
      </c>
      <c r="F4102" s="21" t="s">
        <v>321</v>
      </c>
      <c r="G4102" s="32">
        <v>218.55</v>
      </c>
      <c r="H4102" s="22">
        <v>44485</v>
      </c>
      <c r="I4102" s="23">
        <v>44500</v>
      </c>
      <c r="J4102">
        <f t="shared" si="384"/>
        <v>16</v>
      </c>
      <c r="K4102" s="2">
        <f t="shared" si="385"/>
        <v>44492.5</v>
      </c>
      <c r="L4102" s="9">
        <f t="shared" si="380"/>
        <v>16</v>
      </c>
      <c r="M4102" s="2">
        <f t="shared" si="381"/>
        <v>44492.5</v>
      </c>
      <c r="N4102" s="22">
        <v>44498</v>
      </c>
      <c r="O4102" s="22">
        <v>44515</v>
      </c>
      <c r="P4102" s="22">
        <v>44512.5</v>
      </c>
      <c r="Q4102">
        <f t="shared" si="382"/>
        <v>20</v>
      </c>
      <c r="R4102" s="33">
        <f t="shared" si="383"/>
        <v>4371</v>
      </c>
    </row>
    <row r="4103" spans="1:18" x14ac:dyDescent="0.35">
      <c r="A4103" t="s">
        <v>402</v>
      </c>
      <c r="B4103" s="21" t="s">
        <v>313</v>
      </c>
      <c r="C4103" s="22">
        <v>44498</v>
      </c>
      <c r="D4103" t="s">
        <v>148</v>
      </c>
      <c r="E4103" t="s">
        <v>149</v>
      </c>
      <c r="F4103" s="21" t="s">
        <v>394</v>
      </c>
      <c r="G4103" s="32">
        <v>40.31</v>
      </c>
      <c r="H4103" s="22">
        <v>44485</v>
      </c>
      <c r="I4103" s="23">
        <v>44500</v>
      </c>
      <c r="J4103">
        <f t="shared" si="384"/>
        <v>16</v>
      </c>
      <c r="K4103" s="2">
        <f t="shared" si="385"/>
        <v>44492.5</v>
      </c>
      <c r="L4103" s="9">
        <f t="shared" si="380"/>
        <v>16</v>
      </c>
      <c r="M4103" s="2">
        <f t="shared" si="381"/>
        <v>44492.5</v>
      </c>
      <c r="N4103" s="22">
        <v>44498</v>
      </c>
      <c r="O4103" s="22">
        <v>44515</v>
      </c>
      <c r="P4103" s="22">
        <v>44512.5</v>
      </c>
      <c r="Q4103">
        <f t="shared" si="382"/>
        <v>20</v>
      </c>
      <c r="R4103" s="33">
        <f t="shared" si="383"/>
        <v>806.2</v>
      </c>
    </row>
    <row r="4104" spans="1:18" x14ac:dyDescent="0.35">
      <c r="A4104" t="s">
        <v>402</v>
      </c>
      <c r="B4104" s="21" t="s">
        <v>313</v>
      </c>
      <c r="C4104" s="22">
        <v>44498</v>
      </c>
      <c r="D4104" t="s">
        <v>107</v>
      </c>
      <c r="E4104" t="s">
        <v>108</v>
      </c>
      <c r="F4104" s="21" t="s">
        <v>261</v>
      </c>
      <c r="G4104" s="32">
        <v>128.38</v>
      </c>
      <c r="H4104" s="22">
        <v>44485</v>
      </c>
      <c r="I4104" s="23">
        <v>44500</v>
      </c>
      <c r="J4104">
        <f t="shared" si="384"/>
        <v>16</v>
      </c>
      <c r="K4104" s="2">
        <f t="shared" si="385"/>
        <v>44492.5</v>
      </c>
      <c r="L4104" s="9">
        <f t="shared" si="380"/>
        <v>16</v>
      </c>
      <c r="M4104" s="2">
        <f t="shared" si="381"/>
        <v>44492.5</v>
      </c>
      <c r="N4104" s="22">
        <v>44498</v>
      </c>
      <c r="O4104" s="22">
        <v>44519</v>
      </c>
      <c r="P4104" s="22">
        <v>44518.5</v>
      </c>
      <c r="Q4104">
        <f t="shared" si="382"/>
        <v>26</v>
      </c>
      <c r="R4104" s="33">
        <f t="shared" si="383"/>
        <v>3337.88</v>
      </c>
    </row>
    <row r="4105" spans="1:18" x14ac:dyDescent="0.35">
      <c r="A4105" t="s">
        <v>402</v>
      </c>
      <c r="B4105" s="21" t="s">
        <v>313</v>
      </c>
      <c r="C4105" s="22">
        <v>44498</v>
      </c>
      <c r="D4105" t="s">
        <v>99</v>
      </c>
      <c r="E4105" t="s">
        <v>100</v>
      </c>
      <c r="F4105" s="21" t="s">
        <v>261</v>
      </c>
      <c r="G4105" s="32">
        <v>233.76</v>
      </c>
      <c r="H4105" s="22">
        <v>44485</v>
      </c>
      <c r="I4105" s="23">
        <v>44500</v>
      </c>
      <c r="J4105">
        <f t="shared" si="384"/>
        <v>16</v>
      </c>
      <c r="K4105" s="2">
        <f t="shared" si="385"/>
        <v>44492.5</v>
      </c>
      <c r="L4105" s="9">
        <f t="shared" si="380"/>
        <v>16</v>
      </c>
      <c r="M4105" s="2">
        <f t="shared" si="381"/>
        <v>44492.5</v>
      </c>
      <c r="N4105" s="22">
        <v>44498</v>
      </c>
      <c r="O4105" s="22">
        <v>44519</v>
      </c>
      <c r="P4105" s="22">
        <v>44518.5</v>
      </c>
      <c r="Q4105">
        <f t="shared" si="382"/>
        <v>26</v>
      </c>
      <c r="R4105" s="33">
        <f t="shared" si="383"/>
        <v>6077.76</v>
      </c>
    </row>
    <row r="4106" spans="1:18" x14ac:dyDescent="0.35">
      <c r="A4106" t="s">
        <v>402</v>
      </c>
      <c r="B4106" s="21" t="s">
        <v>313</v>
      </c>
      <c r="C4106" s="22">
        <v>44498</v>
      </c>
      <c r="D4106" t="s">
        <v>161</v>
      </c>
      <c r="E4106" t="s">
        <v>162</v>
      </c>
      <c r="F4106" s="21" t="s">
        <v>165</v>
      </c>
      <c r="G4106" s="32">
        <v>436.17999999999995</v>
      </c>
      <c r="H4106" s="22">
        <v>44485</v>
      </c>
      <c r="I4106" s="23">
        <v>44500</v>
      </c>
      <c r="J4106">
        <f t="shared" si="384"/>
        <v>16</v>
      </c>
      <c r="K4106" s="2">
        <f t="shared" si="385"/>
        <v>44492.5</v>
      </c>
      <c r="L4106" s="9">
        <f t="shared" si="380"/>
        <v>16</v>
      </c>
      <c r="M4106" s="2">
        <f t="shared" si="381"/>
        <v>44492.5</v>
      </c>
      <c r="N4106" s="22">
        <v>44498</v>
      </c>
      <c r="O4106" s="22">
        <v>44522</v>
      </c>
      <c r="P4106" s="22">
        <v>44521.5</v>
      </c>
      <c r="Q4106">
        <f t="shared" si="382"/>
        <v>29</v>
      </c>
      <c r="R4106" s="33">
        <f t="shared" si="383"/>
        <v>12649.22</v>
      </c>
    </row>
    <row r="4107" spans="1:18" x14ac:dyDescent="0.35">
      <c r="A4107" t="s">
        <v>402</v>
      </c>
      <c r="B4107" s="21" t="s">
        <v>313</v>
      </c>
      <c r="C4107" s="22">
        <v>44498</v>
      </c>
      <c r="D4107" t="s">
        <v>161</v>
      </c>
      <c r="E4107" t="s">
        <v>162</v>
      </c>
      <c r="F4107" s="21" t="s">
        <v>163</v>
      </c>
      <c r="G4107" s="32">
        <v>573.13</v>
      </c>
      <c r="H4107" s="22">
        <v>44485</v>
      </c>
      <c r="I4107" s="23">
        <v>44500</v>
      </c>
      <c r="J4107">
        <f t="shared" si="384"/>
        <v>16</v>
      </c>
      <c r="K4107" s="2">
        <f t="shared" si="385"/>
        <v>44492.5</v>
      </c>
      <c r="L4107" s="9">
        <f t="shared" ref="L4107:L4170" si="386">I4107-H4107+1</f>
        <v>16</v>
      </c>
      <c r="M4107" s="2">
        <f t="shared" ref="M4107:M4170" si="387">(H4107+I4107)/2</f>
        <v>44492.5</v>
      </c>
      <c r="N4107" s="22">
        <v>44498</v>
      </c>
      <c r="O4107" s="22">
        <v>44522</v>
      </c>
      <c r="P4107" s="22">
        <v>44521.5</v>
      </c>
      <c r="Q4107">
        <f t="shared" ref="Q4107:Q4170" si="388">P4107-M4107</f>
        <v>29</v>
      </c>
      <c r="R4107" s="33">
        <f t="shared" ref="R4107:R4170" si="389">Q4107*G4107</f>
        <v>16620.77</v>
      </c>
    </row>
    <row r="4108" spans="1:18" x14ac:dyDescent="0.35">
      <c r="A4108" t="s">
        <v>402</v>
      </c>
      <c r="B4108" s="21" t="s">
        <v>313</v>
      </c>
      <c r="C4108" s="22">
        <v>44498</v>
      </c>
      <c r="D4108" t="s">
        <v>161</v>
      </c>
      <c r="E4108" t="s">
        <v>162</v>
      </c>
      <c r="F4108" s="21" t="s">
        <v>323</v>
      </c>
      <c r="G4108" s="32">
        <v>248.73000000000002</v>
      </c>
      <c r="H4108" s="22">
        <v>44485</v>
      </c>
      <c r="I4108" s="23">
        <v>44500</v>
      </c>
      <c r="J4108">
        <f t="shared" si="384"/>
        <v>16</v>
      </c>
      <c r="K4108" s="2">
        <f t="shared" si="385"/>
        <v>44492.5</v>
      </c>
      <c r="L4108" s="9">
        <f t="shared" si="386"/>
        <v>16</v>
      </c>
      <c r="M4108" s="2">
        <f t="shared" si="387"/>
        <v>44492.5</v>
      </c>
      <c r="N4108" s="22">
        <v>44498</v>
      </c>
      <c r="O4108" s="22">
        <v>44522</v>
      </c>
      <c r="P4108" s="22">
        <v>44521.5</v>
      </c>
      <c r="Q4108">
        <f t="shared" si="388"/>
        <v>29</v>
      </c>
      <c r="R4108" s="33">
        <f t="shared" si="389"/>
        <v>7213.17</v>
      </c>
    </row>
    <row r="4109" spans="1:18" x14ac:dyDescent="0.35">
      <c r="A4109" t="s">
        <v>402</v>
      </c>
      <c r="B4109" s="21" t="s">
        <v>313</v>
      </c>
      <c r="C4109" s="22">
        <v>44498</v>
      </c>
      <c r="D4109" t="s">
        <v>161</v>
      </c>
      <c r="E4109" t="s">
        <v>162</v>
      </c>
      <c r="F4109" s="21" t="s">
        <v>166</v>
      </c>
      <c r="G4109" s="32">
        <v>467.69</v>
      </c>
      <c r="H4109" s="22">
        <v>44485</v>
      </c>
      <c r="I4109" s="23">
        <v>44500</v>
      </c>
      <c r="J4109">
        <f t="shared" si="384"/>
        <v>16</v>
      </c>
      <c r="K4109" s="2">
        <f t="shared" si="385"/>
        <v>44492.5</v>
      </c>
      <c r="L4109" s="9">
        <f t="shared" si="386"/>
        <v>16</v>
      </c>
      <c r="M4109" s="2">
        <f t="shared" si="387"/>
        <v>44492.5</v>
      </c>
      <c r="N4109" s="22">
        <v>44498</v>
      </c>
      <c r="O4109" s="22">
        <v>44522</v>
      </c>
      <c r="P4109" s="22">
        <v>44521.5</v>
      </c>
      <c r="Q4109">
        <f t="shared" si="388"/>
        <v>29</v>
      </c>
      <c r="R4109" s="33">
        <f t="shared" si="389"/>
        <v>13563.01</v>
      </c>
    </row>
    <row r="4110" spans="1:18" x14ac:dyDescent="0.35">
      <c r="A4110" t="s">
        <v>402</v>
      </c>
      <c r="B4110" s="21" t="s">
        <v>313</v>
      </c>
      <c r="C4110" s="22">
        <v>44498</v>
      </c>
      <c r="D4110" t="s">
        <v>171</v>
      </c>
      <c r="E4110" t="s">
        <v>172</v>
      </c>
      <c r="F4110" s="21" t="s">
        <v>166</v>
      </c>
      <c r="G4110" s="32">
        <v>75.16</v>
      </c>
      <c r="H4110" s="22">
        <v>44485</v>
      </c>
      <c r="I4110" s="23">
        <v>44500</v>
      </c>
      <c r="J4110">
        <f t="shared" si="384"/>
        <v>16</v>
      </c>
      <c r="K4110" s="2">
        <f t="shared" si="385"/>
        <v>44492.5</v>
      </c>
      <c r="L4110" s="9">
        <f t="shared" si="386"/>
        <v>16</v>
      </c>
      <c r="M4110" s="2">
        <f t="shared" si="387"/>
        <v>44492.5</v>
      </c>
      <c r="N4110" s="22">
        <v>44498</v>
      </c>
      <c r="O4110" s="22">
        <v>44522</v>
      </c>
      <c r="P4110" s="22">
        <v>44521.5</v>
      </c>
      <c r="Q4110">
        <f t="shared" si="388"/>
        <v>29</v>
      </c>
      <c r="R4110" s="33">
        <f t="shared" si="389"/>
        <v>2179.64</v>
      </c>
    </row>
    <row r="4111" spans="1:18" x14ac:dyDescent="0.35">
      <c r="A4111" t="s">
        <v>402</v>
      </c>
      <c r="B4111" s="21" t="s">
        <v>313</v>
      </c>
      <c r="C4111" s="22">
        <v>44498</v>
      </c>
      <c r="D4111" t="s">
        <v>161</v>
      </c>
      <c r="E4111" t="s">
        <v>162</v>
      </c>
      <c r="F4111" s="21" t="s">
        <v>167</v>
      </c>
      <c r="G4111" s="32">
        <v>1179.1399999999999</v>
      </c>
      <c r="H4111" s="22">
        <v>44485</v>
      </c>
      <c r="I4111" s="23">
        <v>44500</v>
      </c>
      <c r="J4111">
        <f t="shared" si="384"/>
        <v>16</v>
      </c>
      <c r="K4111" s="2">
        <f t="shared" si="385"/>
        <v>44492.5</v>
      </c>
      <c r="L4111" s="9">
        <f t="shared" si="386"/>
        <v>16</v>
      </c>
      <c r="M4111" s="2">
        <f t="shared" si="387"/>
        <v>44492.5</v>
      </c>
      <c r="N4111" s="22">
        <v>44498</v>
      </c>
      <c r="O4111" s="22">
        <v>44522</v>
      </c>
      <c r="P4111" s="22">
        <v>44521.5</v>
      </c>
      <c r="Q4111">
        <f t="shared" si="388"/>
        <v>29</v>
      </c>
      <c r="R4111" s="33">
        <f t="shared" si="389"/>
        <v>34195.06</v>
      </c>
    </row>
    <row r="4112" spans="1:18" x14ac:dyDescent="0.35">
      <c r="A4112" t="s">
        <v>402</v>
      </c>
      <c r="B4112" s="21" t="s">
        <v>313</v>
      </c>
      <c r="C4112" s="22">
        <v>44498</v>
      </c>
      <c r="D4112" t="s">
        <v>161</v>
      </c>
      <c r="E4112" t="s">
        <v>162</v>
      </c>
      <c r="F4112" s="21" t="s">
        <v>168</v>
      </c>
      <c r="G4112" s="32">
        <v>68.95</v>
      </c>
      <c r="H4112" s="22">
        <v>44485</v>
      </c>
      <c r="I4112" s="23">
        <v>44500</v>
      </c>
      <c r="J4112">
        <f t="shared" si="384"/>
        <v>16</v>
      </c>
      <c r="K4112" s="2">
        <f t="shared" si="385"/>
        <v>44492.5</v>
      </c>
      <c r="L4112" s="9">
        <f t="shared" si="386"/>
        <v>16</v>
      </c>
      <c r="M4112" s="2">
        <f t="shared" si="387"/>
        <v>44492.5</v>
      </c>
      <c r="N4112" s="22">
        <v>44498</v>
      </c>
      <c r="O4112" s="22">
        <v>44522</v>
      </c>
      <c r="P4112" s="22">
        <v>44521.5</v>
      </c>
      <c r="Q4112">
        <f t="shared" si="388"/>
        <v>29</v>
      </c>
      <c r="R4112" s="33">
        <f t="shared" si="389"/>
        <v>1999.5500000000002</v>
      </c>
    </row>
    <row r="4113" spans="1:18" x14ac:dyDescent="0.35">
      <c r="A4113" t="s">
        <v>402</v>
      </c>
      <c r="B4113" s="21" t="s">
        <v>313</v>
      </c>
      <c r="C4113" s="22">
        <v>44498</v>
      </c>
      <c r="D4113" t="s">
        <v>161</v>
      </c>
      <c r="E4113" t="s">
        <v>162</v>
      </c>
      <c r="F4113" s="21" t="s">
        <v>322</v>
      </c>
      <c r="G4113" s="32">
        <v>499.29999999999995</v>
      </c>
      <c r="H4113" s="22">
        <v>44485</v>
      </c>
      <c r="I4113" s="23">
        <v>44500</v>
      </c>
      <c r="J4113">
        <f t="shared" si="384"/>
        <v>16</v>
      </c>
      <c r="K4113" s="2">
        <f t="shared" si="385"/>
        <v>44492.5</v>
      </c>
      <c r="L4113" s="9">
        <f t="shared" si="386"/>
        <v>16</v>
      </c>
      <c r="M4113" s="2">
        <f t="shared" si="387"/>
        <v>44492.5</v>
      </c>
      <c r="N4113" s="22">
        <v>44498</v>
      </c>
      <c r="O4113" s="22">
        <v>44522</v>
      </c>
      <c r="P4113" s="22">
        <v>44521.5</v>
      </c>
      <c r="Q4113">
        <f t="shared" si="388"/>
        <v>29</v>
      </c>
      <c r="R4113" s="33">
        <f t="shared" si="389"/>
        <v>14479.699999999999</v>
      </c>
    </row>
    <row r="4114" spans="1:18" x14ac:dyDescent="0.35">
      <c r="A4114" t="s">
        <v>402</v>
      </c>
      <c r="B4114" s="21" t="s">
        <v>313</v>
      </c>
      <c r="C4114" s="22">
        <v>44498</v>
      </c>
      <c r="D4114" t="s">
        <v>161</v>
      </c>
      <c r="E4114" t="s">
        <v>162</v>
      </c>
      <c r="F4114" s="21" t="s">
        <v>195</v>
      </c>
      <c r="G4114" s="32">
        <v>1804.5100000000002</v>
      </c>
      <c r="H4114" s="22">
        <v>44485</v>
      </c>
      <c r="I4114" s="23">
        <v>44500</v>
      </c>
      <c r="J4114">
        <f t="shared" si="384"/>
        <v>16</v>
      </c>
      <c r="K4114" s="2">
        <f t="shared" si="385"/>
        <v>44492.5</v>
      </c>
      <c r="L4114" s="9">
        <f t="shared" si="386"/>
        <v>16</v>
      </c>
      <c r="M4114" s="2">
        <f t="shared" si="387"/>
        <v>44492.5</v>
      </c>
      <c r="N4114" s="22">
        <v>44498</v>
      </c>
      <c r="O4114" s="22">
        <v>44522</v>
      </c>
      <c r="P4114" s="22">
        <v>44521.5</v>
      </c>
      <c r="Q4114">
        <f t="shared" si="388"/>
        <v>29</v>
      </c>
      <c r="R4114" s="33">
        <f t="shared" si="389"/>
        <v>52330.790000000008</v>
      </c>
    </row>
    <row r="4115" spans="1:18" x14ac:dyDescent="0.35">
      <c r="A4115" t="s">
        <v>402</v>
      </c>
      <c r="B4115" s="21" t="s">
        <v>313</v>
      </c>
      <c r="C4115" s="22">
        <v>44498</v>
      </c>
      <c r="D4115" t="s">
        <v>161</v>
      </c>
      <c r="E4115" t="s">
        <v>162</v>
      </c>
      <c r="F4115" s="21" t="s">
        <v>324</v>
      </c>
      <c r="G4115" s="32">
        <v>274.59000000000003</v>
      </c>
      <c r="H4115" s="22">
        <v>44485</v>
      </c>
      <c r="I4115" s="23">
        <v>44500</v>
      </c>
      <c r="J4115">
        <f t="shared" si="384"/>
        <v>16</v>
      </c>
      <c r="K4115" s="2">
        <f t="shared" si="385"/>
        <v>44492.5</v>
      </c>
      <c r="L4115" s="9">
        <f t="shared" si="386"/>
        <v>16</v>
      </c>
      <c r="M4115" s="2">
        <f t="shared" si="387"/>
        <v>44492.5</v>
      </c>
      <c r="N4115" s="22">
        <v>44498</v>
      </c>
      <c r="O4115" s="22">
        <v>44522</v>
      </c>
      <c r="P4115" s="22">
        <v>44521.5</v>
      </c>
      <c r="Q4115">
        <f t="shared" si="388"/>
        <v>29</v>
      </c>
      <c r="R4115" s="33">
        <f t="shared" si="389"/>
        <v>7963.1100000000006</v>
      </c>
    </row>
    <row r="4116" spans="1:18" x14ac:dyDescent="0.35">
      <c r="A4116" t="s">
        <v>402</v>
      </c>
      <c r="B4116" s="21" t="s">
        <v>313</v>
      </c>
      <c r="C4116" s="22">
        <v>44498</v>
      </c>
      <c r="D4116" t="s">
        <v>99</v>
      </c>
      <c r="E4116" t="s">
        <v>100</v>
      </c>
      <c r="F4116" s="21" t="s">
        <v>216</v>
      </c>
      <c r="G4116" s="32">
        <v>3908.3399999999997</v>
      </c>
      <c r="H4116" s="22">
        <v>44485</v>
      </c>
      <c r="I4116" s="23">
        <v>44500</v>
      </c>
      <c r="J4116">
        <f t="shared" si="384"/>
        <v>16</v>
      </c>
      <c r="K4116" s="2">
        <f t="shared" si="385"/>
        <v>44492.5</v>
      </c>
      <c r="L4116" s="9">
        <f t="shared" si="386"/>
        <v>16</v>
      </c>
      <c r="M4116" s="2">
        <f t="shared" si="387"/>
        <v>44492.5</v>
      </c>
      <c r="N4116" s="22">
        <v>44498</v>
      </c>
      <c r="O4116" s="22">
        <v>44522</v>
      </c>
      <c r="P4116" s="22">
        <v>44521.5</v>
      </c>
      <c r="Q4116">
        <f t="shared" si="388"/>
        <v>29</v>
      </c>
      <c r="R4116" s="33">
        <f t="shared" si="389"/>
        <v>113341.85999999999</v>
      </c>
    </row>
    <row r="4117" spans="1:18" x14ac:dyDescent="0.35">
      <c r="A4117" t="s">
        <v>402</v>
      </c>
      <c r="B4117" s="21" t="s">
        <v>313</v>
      </c>
      <c r="C4117" s="22">
        <v>44498</v>
      </c>
      <c r="D4117" t="s">
        <v>161</v>
      </c>
      <c r="E4117" t="s">
        <v>162</v>
      </c>
      <c r="F4117" s="21" t="s">
        <v>288</v>
      </c>
      <c r="G4117" s="32">
        <v>111.45</v>
      </c>
      <c r="H4117" s="22">
        <v>44485</v>
      </c>
      <c r="I4117" s="23">
        <v>44500</v>
      </c>
      <c r="J4117">
        <f t="shared" si="384"/>
        <v>16</v>
      </c>
      <c r="K4117" s="2">
        <f t="shared" si="385"/>
        <v>44492.5</v>
      </c>
      <c r="L4117" s="9">
        <f t="shared" si="386"/>
        <v>16</v>
      </c>
      <c r="M4117" s="2">
        <f t="shared" si="387"/>
        <v>44492.5</v>
      </c>
      <c r="N4117" s="22">
        <v>44498</v>
      </c>
      <c r="O4117" s="22">
        <v>44522</v>
      </c>
      <c r="P4117" s="22">
        <v>44521.5</v>
      </c>
      <c r="Q4117">
        <f t="shared" si="388"/>
        <v>29</v>
      </c>
      <c r="R4117" s="33">
        <f t="shared" si="389"/>
        <v>3232.05</v>
      </c>
    </row>
    <row r="4118" spans="1:18" x14ac:dyDescent="0.35">
      <c r="A4118" t="s">
        <v>402</v>
      </c>
      <c r="B4118" s="21" t="s">
        <v>313</v>
      </c>
      <c r="C4118" s="22">
        <v>44498</v>
      </c>
      <c r="D4118" t="s">
        <v>161</v>
      </c>
      <c r="E4118" t="s">
        <v>162</v>
      </c>
      <c r="F4118" s="21" t="s">
        <v>169</v>
      </c>
      <c r="G4118" s="32">
        <v>221.29</v>
      </c>
      <c r="H4118" s="22">
        <v>44485</v>
      </c>
      <c r="I4118" s="23">
        <v>44500</v>
      </c>
      <c r="J4118">
        <f t="shared" si="384"/>
        <v>16</v>
      </c>
      <c r="K4118" s="2">
        <f t="shared" si="385"/>
        <v>44492.5</v>
      </c>
      <c r="L4118" s="9">
        <f t="shared" si="386"/>
        <v>16</v>
      </c>
      <c r="M4118" s="2">
        <f t="shared" si="387"/>
        <v>44492.5</v>
      </c>
      <c r="N4118" s="22">
        <v>44498</v>
      </c>
      <c r="O4118" s="22">
        <v>44522</v>
      </c>
      <c r="P4118" s="22">
        <v>44521.5</v>
      </c>
      <c r="Q4118">
        <f t="shared" si="388"/>
        <v>29</v>
      </c>
      <c r="R4118" s="33">
        <f t="shared" si="389"/>
        <v>6417.41</v>
      </c>
    </row>
    <row r="4119" spans="1:18" x14ac:dyDescent="0.35">
      <c r="A4119" t="s">
        <v>402</v>
      </c>
      <c r="B4119" s="21" t="s">
        <v>313</v>
      </c>
      <c r="C4119" s="22">
        <v>44498</v>
      </c>
      <c r="D4119" t="s">
        <v>161</v>
      </c>
      <c r="E4119" t="s">
        <v>162</v>
      </c>
      <c r="F4119" s="21" t="s">
        <v>170</v>
      </c>
      <c r="G4119" s="32">
        <v>224.11</v>
      </c>
      <c r="H4119" s="22">
        <v>44485</v>
      </c>
      <c r="I4119" s="23">
        <v>44500</v>
      </c>
      <c r="J4119">
        <f t="shared" si="384"/>
        <v>16</v>
      </c>
      <c r="K4119" s="2">
        <f t="shared" si="385"/>
        <v>44492.5</v>
      </c>
      <c r="L4119" s="9">
        <f t="shared" si="386"/>
        <v>16</v>
      </c>
      <c r="M4119" s="2">
        <f t="shared" si="387"/>
        <v>44492.5</v>
      </c>
      <c r="N4119" s="22">
        <v>44498</v>
      </c>
      <c r="O4119" s="22">
        <v>44522</v>
      </c>
      <c r="P4119" s="22">
        <v>44521.5</v>
      </c>
      <c r="Q4119">
        <f t="shared" si="388"/>
        <v>29</v>
      </c>
      <c r="R4119" s="33">
        <f t="shared" si="389"/>
        <v>6499.1900000000005</v>
      </c>
    </row>
    <row r="4120" spans="1:18" x14ac:dyDescent="0.35">
      <c r="A4120" t="s">
        <v>402</v>
      </c>
      <c r="B4120" s="21" t="s">
        <v>313</v>
      </c>
      <c r="C4120" s="22">
        <v>44498</v>
      </c>
      <c r="D4120" t="s">
        <v>171</v>
      </c>
      <c r="E4120" t="s">
        <v>172</v>
      </c>
      <c r="F4120" s="21" t="s">
        <v>170</v>
      </c>
      <c r="G4120" s="32">
        <v>130.51</v>
      </c>
      <c r="H4120" s="22">
        <v>44485</v>
      </c>
      <c r="I4120" s="23">
        <v>44500</v>
      </c>
      <c r="J4120">
        <f t="shared" si="384"/>
        <v>16</v>
      </c>
      <c r="K4120" s="2">
        <f t="shared" si="385"/>
        <v>44492.5</v>
      </c>
      <c r="L4120" s="9">
        <f t="shared" si="386"/>
        <v>16</v>
      </c>
      <c r="M4120" s="2">
        <f t="shared" si="387"/>
        <v>44492.5</v>
      </c>
      <c r="N4120" s="22">
        <v>44498</v>
      </c>
      <c r="O4120" s="22">
        <v>44522</v>
      </c>
      <c r="P4120" s="22">
        <v>44521.5</v>
      </c>
      <c r="Q4120">
        <f t="shared" si="388"/>
        <v>29</v>
      </c>
      <c r="R4120" s="33">
        <f t="shared" si="389"/>
        <v>3784.79</v>
      </c>
    </row>
    <row r="4121" spans="1:18" x14ac:dyDescent="0.35">
      <c r="A4121" t="s">
        <v>402</v>
      </c>
      <c r="B4121" s="21" t="s">
        <v>313</v>
      </c>
      <c r="C4121" s="22">
        <v>44498</v>
      </c>
      <c r="D4121" t="s">
        <v>161</v>
      </c>
      <c r="E4121" t="s">
        <v>162</v>
      </c>
      <c r="F4121" s="21" t="s">
        <v>196</v>
      </c>
      <c r="G4121" s="32">
        <v>360.93</v>
      </c>
      <c r="H4121" s="22">
        <v>44485</v>
      </c>
      <c r="I4121" s="23">
        <v>44500</v>
      </c>
      <c r="J4121">
        <f t="shared" si="384"/>
        <v>16</v>
      </c>
      <c r="K4121" s="2">
        <f t="shared" si="385"/>
        <v>44492.5</v>
      </c>
      <c r="L4121" s="9">
        <f t="shared" si="386"/>
        <v>16</v>
      </c>
      <c r="M4121" s="2">
        <f t="shared" si="387"/>
        <v>44492.5</v>
      </c>
      <c r="N4121" s="22">
        <v>44498</v>
      </c>
      <c r="O4121" s="22">
        <v>44522</v>
      </c>
      <c r="P4121" s="22">
        <v>44521.5</v>
      </c>
      <c r="Q4121">
        <f t="shared" si="388"/>
        <v>29</v>
      </c>
      <c r="R4121" s="33">
        <f t="shared" si="389"/>
        <v>10466.969999999999</v>
      </c>
    </row>
    <row r="4122" spans="1:18" x14ac:dyDescent="0.35">
      <c r="A4122" t="s">
        <v>402</v>
      </c>
      <c r="B4122" s="21" t="s">
        <v>313</v>
      </c>
      <c r="C4122" s="22">
        <v>44498</v>
      </c>
      <c r="D4122" t="s">
        <v>161</v>
      </c>
      <c r="E4122" t="s">
        <v>162</v>
      </c>
      <c r="F4122" s="21" t="s">
        <v>173</v>
      </c>
      <c r="G4122" s="32">
        <v>1919.5600000000002</v>
      </c>
      <c r="H4122" s="22">
        <v>44485</v>
      </c>
      <c r="I4122" s="23">
        <v>44500</v>
      </c>
      <c r="J4122">
        <f t="shared" si="384"/>
        <v>16</v>
      </c>
      <c r="K4122" s="2">
        <f t="shared" si="385"/>
        <v>44492.5</v>
      </c>
      <c r="L4122" s="9">
        <f t="shared" si="386"/>
        <v>16</v>
      </c>
      <c r="M4122" s="2">
        <f t="shared" si="387"/>
        <v>44492.5</v>
      </c>
      <c r="N4122" s="22">
        <v>44498</v>
      </c>
      <c r="O4122" s="22">
        <v>44522</v>
      </c>
      <c r="P4122" s="22">
        <v>44521.5</v>
      </c>
      <c r="Q4122">
        <f t="shared" si="388"/>
        <v>29</v>
      </c>
      <c r="R4122" s="33">
        <f t="shared" si="389"/>
        <v>55667.240000000005</v>
      </c>
    </row>
    <row r="4123" spans="1:18" x14ac:dyDescent="0.35">
      <c r="A4123" t="s">
        <v>402</v>
      </c>
      <c r="B4123" s="21" t="s">
        <v>313</v>
      </c>
      <c r="C4123" s="22">
        <v>44498</v>
      </c>
      <c r="D4123" t="s">
        <v>171</v>
      </c>
      <c r="E4123" t="s">
        <v>172</v>
      </c>
      <c r="F4123" s="21" t="s">
        <v>173</v>
      </c>
      <c r="G4123" s="32">
        <v>928.58999999999992</v>
      </c>
      <c r="H4123" s="22">
        <v>44485</v>
      </c>
      <c r="I4123" s="23">
        <v>44500</v>
      </c>
      <c r="J4123">
        <f t="shared" si="384"/>
        <v>16</v>
      </c>
      <c r="K4123" s="2">
        <f t="shared" si="385"/>
        <v>44492.5</v>
      </c>
      <c r="L4123" s="9">
        <f t="shared" si="386"/>
        <v>16</v>
      </c>
      <c r="M4123" s="2">
        <f t="shared" si="387"/>
        <v>44492.5</v>
      </c>
      <c r="N4123" s="22">
        <v>44498</v>
      </c>
      <c r="O4123" s="22">
        <v>44522</v>
      </c>
      <c r="P4123" s="22">
        <v>44521.5</v>
      </c>
      <c r="Q4123">
        <f t="shared" si="388"/>
        <v>29</v>
      </c>
      <c r="R4123" s="33">
        <f t="shared" si="389"/>
        <v>26929.109999999997</v>
      </c>
    </row>
    <row r="4124" spans="1:18" x14ac:dyDescent="0.35">
      <c r="A4124" t="s">
        <v>402</v>
      </c>
      <c r="B4124" s="21" t="s">
        <v>313</v>
      </c>
      <c r="C4124" s="22">
        <v>44498</v>
      </c>
      <c r="D4124" t="s">
        <v>161</v>
      </c>
      <c r="E4124" t="s">
        <v>162</v>
      </c>
      <c r="F4124" s="21" t="s">
        <v>278</v>
      </c>
      <c r="G4124" s="32">
        <v>61.83</v>
      </c>
      <c r="H4124" s="22">
        <v>44485</v>
      </c>
      <c r="I4124" s="23">
        <v>44500</v>
      </c>
      <c r="J4124">
        <f t="shared" si="384"/>
        <v>16</v>
      </c>
      <c r="K4124" s="2">
        <f t="shared" si="385"/>
        <v>44492.5</v>
      </c>
      <c r="L4124" s="9">
        <f t="shared" si="386"/>
        <v>16</v>
      </c>
      <c r="M4124" s="2">
        <f t="shared" si="387"/>
        <v>44492.5</v>
      </c>
      <c r="N4124" s="22">
        <v>44498</v>
      </c>
      <c r="O4124" s="22">
        <v>44522</v>
      </c>
      <c r="P4124" s="22">
        <v>44521.5</v>
      </c>
      <c r="Q4124">
        <f t="shared" si="388"/>
        <v>29</v>
      </c>
      <c r="R4124" s="33">
        <f t="shared" si="389"/>
        <v>1793.07</v>
      </c>
    </row>
    <row r="4125" spans="1:18" x14ac:dyDescent="0.35">
      <c r="A4125" t="s">
        <v>402</v>
      </c>
      <c r="B4125" s="21" t="s">
        <v>313</v>
      </c>
      <c r="C4125" s="22">
        <v>44498</v>
      </c>
      <c r="D4125" t="s">
        <v>161</v>
      </c>
      <c r="E4125" t="s">
        <v>162</v>
      </c>
      <c r="F4125" s="21" t="s">
        <v>174</v>
      </c>
      <c r="G4125" s="32">
        <v>452.45</v>
      </c>
      <c r="H4125" s="22">
        <v>44485</v>
      </c>
      <c r="I4125" s="23">
        <v>44500</v>
      </c>
      <c r="J4125">
        <f t="shared" si="384"/>
        <v>16</v>
      </c>
      <c r="K4125" s="2">
        <f t="shared" si="385"/>
        <v>44492.5</v>
      </c>
      <c r="L4125" s="9">
        <f t="shared" si="386"/>
        <v>16</v>
      </c>
      <c r="M4125" s="2">
        <f t="shared" si="387"/>
        <v>44492.5</v>
      </c>
      <c r="N4125" s="22">
        <v>44498</v>
      </c>
      <c r="O4125" s="22">
        <v>44522</v>
      </c>
      <c r="P4125" s="22">
        <v>44521.5</v>
      </c>
      <c r="Q4125">
        <f t="shared" si="388"/>
        <v>29</v>
      </c>
      <c r="R4125" s="33">
        <f t="shared" si="389"/>
        <v>13121.05</v>
      </c>
    </row>
    <row r="4126" spans="1:18" x14ac:dyDescent="0.35">
      <c r="A4126" t="s">
        <v>402</v>
      </c>
      <c r="B4126" s="21" t="s">
        <v>313</v>
      </c>
      <c r="C4126" s="22">
        <v>44498</v>
      </c>
      <c r="D4126" t="s">
        <v>161</v>
      </c>
      <c r="E4126" t="s">
        <v>162</v>
      </c>
      <c r="F4126" s="21" t="s">
        <v>175</v>
      </c>
      <c r="G4126" s="32">
        <v>1929.0800000000002</v>
      </c>
      <c r="H4126" s="22">
        <v>44485</v>
      </c>
      <c r="I4126" s="23">
        <v>44500</v>
      </c>
      <c r="J4126">
        <f t="shared" si="384"/>
        <v>16</v>
      </c>
      <c r="K4126" s="2">
        <f t="shared" si="385"/>
        <v>44492.5</v>
      </c>
      <c r="L4126" s="9">
        <f t="shared" si="386"/>
        <v>16</v>
      </c>
      <c r="M4126" s="2">
        <f t="shared" si="387"/>
        <v>44492.5</v>
      </c>
      <c r="N4126" s="22">
        <v>44498</v>
      </c>
      <c r="O4126" s="22">
        <v>44522</v>
      </c>
      <c r="P4126" s="22">
        <v>44521.5</v>
      </c>
      <c r="Q4126">
        <f t="shared" si="388"/>
        <v>29</v>
      </c>
      <c r="R4126" s="33">
        <f t="shared" si="389"/>
        <v>55943.320000000007</v>
      </c>
    </row>
    <row r="4127" spans="1:18" x14ac:dyDescent="0.35">
      <c r="A4127" t="s">
        <v>402</v>
      </c>
      <c r="B4127" s="21" t="s">
        <v>313</v>
      </c>
      <c r="C4127" s="22">
        <v>44498</v>
      </c>
      <c r="D4127" t="s">
        <v>161</v>
      </c>
      <c r="E4127" t="s">
        <v>162</v>
      </c>
      <c r="F4127" s="21" t="s">
        <v>197</v>
      </c>
      <c r="G4127" s="32">
        <v>330.09</v>
      </c>
      <c r="H4127" s="22">
        <v>44485</v>
      </c>
      <c r="I4127" s="23">
        <v>44500</v>
      </c>
      <c r="J4127">
        <f t="shared" si="384"/>
        <v>16</v>
      </c>
      <c r="K4127" s="2">
        <f t="shared" si="385"/>
        <v>44492.5</v>
      </c>
      <c r="L4127" s="9">
        <f t="shared" si="386"/>
        <v>16</v>
      </c>
      <c r="M4127" s="2">
        <f t="shared" si="387"/>
        <v>44492.5</v>
      </c>
      <c r="N4127" s="22">
        <v>44498</v>
      </c>
      <c r="O4127" s="22">
        <v>44522</v>
      </c>
      <c r="P4127" s="22">
        <v>44521.5</v>
      </c>
      <c r="Q4127">
        <f t="shared" si="388"/>
        <v>29</v>
      </c>
      <c r="R4127" s="33">
        <f t="shared" si="389"/>
        <v>9572.6099999999988</v>
      </c>
    </row>
    <row r="4128" spans="1:18" x14ac:dyDescent="0.35">
      <c r="A4128" t="s">
        <v>402</v>
      </c>
      <c r="B4128" s="21" t="s">
        <v>313</v>
      </c>
      <c r="C4128" s="22">
        <v>44498</v>
      </c>
      <c r="D4128" t="s">
        <v>161</v>
      </c>
      <c r="E4128" t="s">
        <v>162</v>
      </c>
      <c r="F4128" s="21" t="s">
        <v>325</v>
      </c>
      <c r="G4128" s="32">
        <v>75.349999999999994</v>
      </c>
      <c r="H4128" s="22">
        <v>44485</v>
      </c>
      <c r="I4128" s="23">
        <v>44500</v>
      </c>
      <c r="J4128">
        <f t="shared" si="384"/>
        <v>16</v>
      </c>
      <c r="K4128" s="2">
        <f t="shared" si="385"/>
        <v>44492.5</v>
      </c>
      <c r="L4128" s="9">
        <f t="shared" si="386"/>
        <v>16</v>
      </c>
      <c r="M4128" s="2">
        <f t="shared" si="387"/>
        <v>44492.5</v>
      </c>
      <c r="N4128" s="22">
        <v>44498</v>
      </c>
      <c r="O4128" s="22">
        <v>44522</v>
      </c>
      <c r="P4128" s="22">
        <v>44521.5</v>
      </c>
      <c r="Q4128">
        <f t="shared" si="388"/>
        <v>29</v>
      </c>
      <c r="R4128" s="33">
        <f t="shared" si="389"/>
        <v>2185.1499999999996</v>
      </c>
    </row>
    <row r="4129" spans="1:18" x14ac:dyDescent="0.35">
      <c r="A4129" t="s">
        <v>402</v>
      </c>
      <c r="B4129" s="21" t="s">
        <v>313</v>
      </c>
      <c r="C4129" s="22">
        <v>44498</v>
      </c>
      <c r="D4129" t="s">
        <v>161</v>
      </c>
      <c r="E4129" t="s">
        <v>162</v>
      </c>
      <c r="F4129" s="21" t="s">
        <v>176</v>
      </c>
      <c r="G4129" s="32">
        <v>9347.8299999999981</v>
      </c>
      <c r="H4129" s="22">
        <v>44485</v>
      </c>
      <c r="I4129" s="23">
        <v>44500</v>
      </c>
      <c r="J4129">
        <f t="shared" si="384"/>
        <v>16</v>
      </c>
      <c r="K4129" s="2">
        <f t="shared" si="385"/>
        <v>44492.5</v>
      </c>
      <c r="L4129" s="9">
        <f t="shared" si="386"/>
        <v>16</v>
      </c>
      <c r="M4129" s="2">
        <f t="shared" si="387"/>
        <v>44492.5</v>
      </c>
      <c r="N4129" s="22">
        <v>44498</v>
      </c>
      <c r="O4129" s="22">
        <v>44522</v>
      </c>
      <c r="P4129" s="22">
        <v>44521.5</v>
      </c>
      <c r="Q4129">
        <f t="shared" si="388"/>
        <v>29</v>
      </c>
      <c r="R4129" s="33">
        <f t="shared" si="389"/>
        <v>271087.06999999995</v>
      </c>
    </row>
    <row r="4130" spans="1:18" x14ac:dyDescent="0.35">
      <c r="A4130" t="s">
        <v>402</v>
      </c>
      <c r="B4130" s="21" t="s">
        <v>313</v>
      </c>
      <c r="C4130" s="22">
        <v>44498</v>
      </c>
      <c r="D4130" t="s">
        <v>171</v>
      </c>
      <c r="E4130" t="s">
        <v>172</v>
      </c>
      <c r="F4130" s="21" t="s">
        <v>176</v>
      </c>
      <c r="G4130" s="32">
        <v>754.03</v>
      </c>
      <c r="H4130" s="22">
        <v>44485</v>
      </c>
      <c r="I4130" s="23">
        <v>44500</v>
      </c>
      <c r="J4130">
        <f t="shared" si="384"/>
        <v>16</v>
      </c>
      <c r="K4130" s="2">
        <f t="shared" si="385"/>
        <v>44492.5</v>
      </c>
      <c r="L4130" s="9">
        <f t="shared" si="386"/>
        <v>16</v>
      </c>
      <c r="M4130" s="2">
        <f t="shared" si="387"/>
        <v>44492.5</v>
      </c>
      <c r="N4130" s="22">
        <v>44498</v>
      </c>
      <c r="O4130" s="22">
        <v>44522</v>
      </c>
      <c r="P4130" s="22">
        <v>44521.5</v>
      </c>
      <c r="Q4130">
        <f t="shared" si="388"/>
        <v>29</v>
      </c>
      <c r="R4130" s="33">
        <f t="shared" si="389"/>
        <v>21866.87</v>
      </c>
    </row>
    <row r="4131" spans="1:18" x14ac:dyDescent="0.35">
      <c r="A4131" t="s">
        <v>402</v>
      </c>
      <c r="B4131" s="21" t="s">
        <v>313</v>
      </c>
      <c r="C4131" s="22">
        <v>44498</v>
      </c>
      <c r="D4131" t="s">
        <v>161</v>
      </c>
      <c r="E4131" t="s">
        <v>162</v>
      </c>
      <c r="F4131" s="21" t="s">
        <v>326</v>
      </c>
      <c r="G4131" s="32">
        <v>113.39</v>
      </c>
      <c r="H4131" s="22">
        <v>44485</v>
      </c>
      <c r="I4131" s="23">
        <v>44500</v>
      </c>
      <c r="J4131">
        <f t="shared" si="384"/>
        <v>16</v>
      </c>
      <c r="K4131" s="2">
        <f t="shared" si="385"/>
        <v>44492.5</v>
      </c>
      <c r="L4131" s="9">
        <f t="shared" si="386"/>
        <v>16</v>
      </c>
      <c r="M4131" s="2">
        <f t="shared" si="387"/>
        <v>44492.5</v>
      </c>
      <c r="N4131" s="22">
        <v>44498</v>
      </c>
      <c r="O4131" s="22">
        <v>44522</v>
      </c>
      <c r="P4131" s="22">
        <v>44521.5</v>
      </c>
      <c r="Q4131">
        <f t="shared" si="388"/>
        <v>29</v>
      </c>
      <c r="R4131" s="33">
        <f t="shared" si="389"/>
        <v>3288.31</v>
      </c>
    </row>
    <row r="4132" spans="1:18" x14ac:dyDescent="0.35">
      <c r="A4132" t="s">
        <v>402</v>
      </c>
      <c r="B4132" s="21" t="s">
        <v>313</v>
      </c>
      <c r="C4132" s="22">
        <v>44498</v>
      </c>
      <c r="D4132" t="s">
        <v>161</v>
      </c>
      <c r="E4132" t="s">
        <v>162</v>
      </c>
      <c r="F4132" s="21" t="s">
        <v>177</v>
      </c>
      <c r="G4132" s="32">
        <v>124.57</v>
      </c>
      <c r="H4132" s="22">
        <v>44485</v>
      </c>
      <c r="I4132" s="23">
        <v>44500</v>
      </c>
      <c r="J4132">
        <f t="shared" si="384"/>
        <v>16</v>
      </c>
      <c r="K4132" s="2">
        <f t="shared" si="385"/>
        <v>44492.5</v>
      </c>
      <c r="L4132" s="9">
        <f t="shared" si="386"/>
        <v>16</v>
      </c>
      <c r="M4132" s="2">
        <f t="shared" si="387"/>
        <v>44492.5</v>
      </c>
      <c r="N4132" s="22">
        <v>44498</v>
      </c>
      <c r="O4132" s="22">
        <v>44522</v>
      </c>
      <c r="P4132" s="22">
        <v>44521.5</v>
      </c>
      <c r="Q4132">
        <f t="shared" si="388"/>
        <v>29</v>
      </c>
      <c r="R4132" s="33">
        <f t="shared" si="389"/>
        <v>3612.5299999999997</v>
      </c>
    </row>
    <row r="4133" spans="1:18" x14ac:dyDescent="0.35">
      <c r="A4133" t="s">
        <v>402</v>
      </c>
      <c r="B4133" s="21" t="s">
        <v>313</v>
      </c>
      <c r="C4133" s="22">
        <v>44498</v>
      </c>
      <c r="D4133" t="s">
        <v>107</v>
      </c>
      <c r="E4133" t="s">
        <v>108</v>
      </c>
      <c r="F4133" s="21" t="s">
        <v>164</v>
      </c>
      <c r="G4133" s="32">
        <v>5555.71</v>
      </c>
      <c r="H4133" s="22">
        <v>44485</v>
      </c>
      <c r="I4133" s="23">
        <v>44500</v>
      </c>
      <c r="J4133">
        <f t="shared" si="384"/>
        <v>16</v>
      </c>
      <c r="K4133" s="2">
        <f t="shared" si="385"/>
        <v>44492.5</v>
      </c>
      <c r="L4133" s="9">
        <f t="shared" si="386"/>
        <v>16</v>
      </c>
      <c r="M4133" s="2">
        <f t="shared" si="387"/>
        <v>44492.5</v>
      </c>
      <c r="N4133" s="22">
        <v>44498</v>
      </c>
      <c r="O4133" s="22">
        <v>44522</v>
      </c>
      <c r="P4133" s="22">
        <v>44521.5</v>
      </c>
      <c r="Q4133">
        <f t="shared" si="388"/>
        <v>29</v>
      </c>
      <c r="R4133" s="33">
        <f t="shared" si="389"/>
        <v>161115.59</v>
      </c>
    </row>
    <row r="4134" spans="1:18" x14ac:dyDescent="0.35">
      <c r="A4134" t="s">
        <v>402</v>
      </c>
      <c r="B4134" s="21" t="s">
        <v>313</v>
      </c>
      <c r="C4134" s="22">
        <v>44498</v>
      </c>
      <c r="D4134" t="s">
        <v>99</v>
      </c>
      <c r="E4134" t="s">
        <v>100</v>
      </c>
      <c r="F4134" s="21" t="s">
        <v>164</v>
      </c>
      <c r="G4134" s="32">
        <v>88350.180000000008</v>
      </c>
      <c r="H4134" s="22">
        <v>44485</v>
      </c>
      <c r="I4134" s="23">
        <v>44500</v>
      </c>
      <c r="J4134">
        <f t="shared" si="384"/>
        <v>16</v>
      </c>
      <c r="K4134" s="2">
        <f t="shared" si="385"/>
        <v>44492.5</v>
      </c>
      <c r="L4134" s="9">
        <f t="shared" si="386"/>
        <v>16</v>
      </c>
      <c r="M4134" s="2">
        <f t="shared" si="387"/>
        <v>44492.5</v>
      </c>
      <c r="N4134" s="22">
        <v>44498</v>
      </c>
      <c r="O4134" s="22">
        <v>44522</v>
      </c>
      <c r="P4134" s="22">
        <v>44521.5</v>
      </c>
      <c r="Q4134">
        <f t="shared" si="388"/>
        <v>29</v>
      </c>
      <c r="R4134" s="33">
        <f t="shared" si="389"/>
        <v>2562155.2200000002</v>
      </c>
    </row>
    <row r="4135" spans="1:18" x14ac:dyDescent="0.35">
      <c r="A4135" t="s">
        <v>402</v>
      </c>
      <c r="B4135" s="21" t="s">
        <v>313</v>
      </c>
      <c r="C4135" s="22">
        <v>44498</v>
      </c>
      <c r="D4135" t="s">
        <v>161</v>
      </c>
      <c r="E4135" t="s">
        <v>162</v>
      </c>
      <c r="F4135" s="21" t="s">
        <v>178</v>
      </c>
      <c r="G4135" s="32">
        <v>241.76000000000005</v>
      </c>
      <c r="H4135" s="22">
        <v>44485</v>
      </c>
      <c r="I4135" s="23">
        <v>44500</v>
      </c>
      <c r="J4135">
        <f t="shared" si="384"/>
        <v>16</v>
      </c>
      <c r="K4135" s="2">
        <f t="shared" si="385"/>
        <v>44492.5</v>
      </c>
      <c r="L4135" s="9">
        <f t="shared" si="386"/>
        <v>16</v>
      </c>
      <c r="M4135" s="2">
        <f t="shared" si="387"/>
        <v>44492.5</v>
      </c>
      <c r="N4135" s="22">
        <v>44498</v>
      </c>
      <c r="O4135" s="22">
        <v>44522</v>
      </c>
      <c r="P4135" s="22">
        <v>44521.5</v>
      </c>
      <c r="Q4135">
        <f t="shared" si="388"/>
        <v>29</v>
      </c>
      <c r="R4135" s="33">
        <f t="shared" si="389"/>
        <v>7011.0400000000018</v>
      </c>
    </row>
    <row r="4136" spans="1:18" x14ac:dyDescent="0.35">
      <c r="A4136" t="s">
        <v>402</v>
      </c>
      <c r="B4136" s="21" t="s">
        <v>313</v>
      </c>
      <c r="C4136" s="22">
        <v>44498</v>
      </c>
      <c r="D4136" t="s">
        <v>161</v>
      </c>
      <c r="E4136" t="s">
        <v>162</v>
      </c>
      <c r="F4136" s="21" t="s">
        <v>327</v>
      </c>
      <c r="G4136" s="32">
        <v>56.3</v>
      </c>
      <c r="H4136" s="22">
        <v>44485</v>
      </c>
      <c r="I4136" s="23">
        <v>44500</v>
      </c>
      <c r="J4136">
        <f t="shared" si="384"/>
        <v>16</v>
      </c>
      <c r="K4136" s="2">
        <f t="shared" si="385"/>
        <v>44492.5</v>
      </c>
      <c r="L4136" s="9">
        <f t="shared" si="386"/>
        <v>16</v>
      </c>
      <c r="M4136" s="2">
        <f t="shared" si="387"/>
        <v>44492.5</v>
      </c>
      <c r="N4136" s="22">
        <v>44498</v>
      </c>
      <c r="O4136" s="22">
        <v>44522</v>
      </c>
      <c r="P4136" s="22">
        <v>44521.5</v>
      </c>
      <c r="Q4136">
        <f t="shared" si="388"/>
        <v>29</v>
      </c>
      <c r="R4136" s="33">
        <f t="shared" si="389"/>
        <v>1632.6999999999998</v>
      </c>
    </row>
    <row r="4137" spans="1:18" x14ac:dyDescent="0.35">
      <c r="A4137" t="s">
        <v>402</v>
      </c>
      <c r="B4137" s="21" t="s">
        <v>313</v>
      </c>
      <c r="C4137" s="22">
        <v>44498</v>
      </c>
      <c r="D4137" t="s">
        <v>161</v>
      </c>
      <c r="E4137" t="s">
        <v>162</v>
      </c>
      <c r="F4137" s="21" t="s">
        <v>328</v>
      </c>
      <c r="G4137" s="32">
        <v>124.7</v>
      </c>
      <c r="H4137" s="22">
        <v>44485</v>
      </c>
      <c r="I4137" s="23">
        <v>44500</v>
      </c>
      <c r="J4137">
        <f t="shared" si="384"/>
        <v>16</v>
      </c>
      <c r="K4137" s="2">
        <f t="shared" si="385"/>
        <v>44492.5</v>
      </c>
      <c r="L4137" s="9">
        <f t="shared" si="386"/>
        <v>16</v>
      </c>
      <c r="M4137" s="2">
        <f t="shared" si="387"/>
        <v>44492.5</v>
      </c>
      <c r="N4137" s="22">
        <v>44498</v>
      </c>
      <c r="O4137" s="22">
        <v>44522</v>
      </c>
      <c r="P4137" s="22">
        <v>44521.5</v>
      </c>
      <c r="Q4137">
        <f t="shared" si="388"/>
        <v>29</v>
      </c>
      <c r="R4137" s="33">
        <f t="shared" si="389"/>
        <v>3616.3</v>
      </c>
    </row>
    <row r="4138" spans="1:18" x14ac:dyDescent="0.35">
      <c r="A4138" t="s">
        <v>402</v>
      </c>
      <c r="B4138" s="21" t="s">
        <v>313</v>
      </c>
      <c r="C4138" s="22">
        <v>44498</v>
      </c>
      <c r="D4138" t="s">
        <v>161</v>
      </c>
      <c r="E4138" t="s">
        <v>162</v>
      </c>
      <c r="F4138" s="21" t="s">
        <v>179</v>
      </c>
      <c r="G4138" s="32">
        <v>1095.05</v>
      </c>
      <c r="H4138" s="22">
        <v>44485</v>
      </c>
      <c r="I4138" s="23">
        <v>44500</v>
      </c>
      <c r="J4138">
        <f t="shared" si="384"/>
        <v>16</v>
      </c>
      <c r="K4138" s="2">
        <f t="shared" si="385"/>
        <v>44492.5</v>
      </c>
      <c r="L4138" s="9">
        <f t="shared" si="386"/>
        <v>16</v>
      </c>
      <c r="M4138" s="2">
        <f t="shared" si="387"/>
        <v>44492.5</v>
      </c>
      <c r="N4138" s="22">
        <v>44498</v>
      </c>
      <c r="O4138" s="22">
        <v>44522</v>
      </c>
      <c r="P4138" s="22">
        <v>44521.5</v>
      </c>
      <c r="Q4138">
        <f t="shared" si="388"/>
        <v>29</v>
      </c>
      <c r="R4138" s="33">
        <f t="shared" si="389"/>
        <v>31756.449999999997</v>
      </c>
    </row>
    <row r="4139" spans="1:18" x14ac:dyDescent="0.35">
      <c r="A4139" t="s">
        <v>402</v>
      </c>
      <c r="B4139" s="21" t="s">
        <v>313</v>
      </c>
      <c r="C4139" s="22">
        <v>44498</v>
      </c>
      <c r="D4139" t="s">
        <v>161</v>
      </c>
      <c r="E4139" t="s">
        <v>162</v>
      </c>
      <c r="F4139" s="21" t="s">
        <v>180</v>
      </c>
      <c r="G4139" s="32">
        <v>1383.4200000000005</v>
      </c>
      <c r="H4139" s="22">
        <v>44485</v>
      </c>
      <c r="I4139" s="23">
        <v>44500</v>
      </c>
      <c r="J4139">
        <f t="shared" si="384"/>
        <v>16</v>
      </c>
      <c r="K4139" s="2">
        <f t="shared" si="385"/>
        <v>44492.5</v>
      </c>
      <c r="L4139" s="9">
        <f t="shared" si="386"/>
        <v>16</v>
      </c>
      <c r="M4139" s="2">
        <f t="shared" si="387"/>
        <v>44492.5</v>
      </c>
      <c r="N4139" s="22">
        <v>44498</v>
      </c>
      <c r="O4139" s="22">
        <v>44522</v>
      </c>
      <c r="P4139" s="22">
        <v>44521.5</v>
      </c>
      <c r="Q4139">
        <f t="shared" si="388"/>
        <v>29</v>
      </c>
      <c r="R4139" s="33">
        <f t="shared" si="389"/>
        <v>40119.180000000015</v>
      </c>
    </row>
    <row r="4140" spans="1:18" x14ac:dyDescent="0.35">
      <c r="A4140" t="s">
        <v>402</v>
      </c>
      <c r="B4140" s="21" t="s">
        <v>313</v>
      </c>
      <c r="C4140" s="22">
        <v>44498</v>
      </c>
      <c r="D4140" t="s">
        <v>171</v>
      </c>
      <c r="E4140" t="s">
        <v>172</v>
      </c>
      <c r="F4140" s="21" t="s">
        <v>180</v>
      </c>
      <c r="G4140" s="32">
        <v>256.75</v>
      </c>
      <c r="H4140" s="22">
        <v>44485</v>
      </c>
      <c r="I4140" s="23">
        <v>44500</v>
      </c>
      <c r="J4140">
        <f t="shared" si="384"/>
        <v>16</v>
      </c>
      <c r="K4140" s="2">
        <f t="shared" si="385"/>
        <v>44492.5</v>
      </c>
      <c r="L4140" s="9">
        <f t="shared" si="386"/>
        <v>16</v>
      </c>
      <c r="M4140" s="2">
        <f t="shared" si="387"/>
        <v>44492.5</v>
      </c>
      <c r="N4140" s="22">
        <v>44498</v>
      </c>
      <c r="O4140" s="22">
        <v>44522</v>
      </c>
      <c r="P4140" s="22">
        <v>44521.5</v>
      </c>
      <c r="Q4140">
        <f t="shared" si="388"/>
        <v>29</v>
      </c>
      <c r="R4140" s="33">
        <f t="shared" si="389"/>
        <v>7445.75</v>
      </c>
    </row>
    <row r="4141" spans="1:18" x14ac:dyDescent="0.35">
      <c r="A4141" t="s">
        <v>402</v>
      </c>
      <c r="B4141" s="21" t="s">
        <v>313</v>
      </c>
      <c r="C4141" s="22">
        <v>44498</v>
      </c>
      <c r="D4141" t="s">
        <v>161</v>
      </c>
      <c r="E4141" t="s">
        <v>162</v>
      </c>
      <c r="F4141" s="21" t="s">
        <v>181</v>
      </c>
      <c r="G4141" s="32">
        <v>164.51</v>
      </c>
      <c r="H4141" s="22">
        <v>44485</v>
      </c>
      <c r="I4141" s="23">
        <v>44500</v>
      </c>
      <c r="J4141">
        <f t="shared" si="384"/>
        <v>16</v>
      </c>
      <c r="K4141" s="2">
        <f t="shared" si="385"/>
        <v>44492.5</v>
      </c>
      <c r="L4141" s="9">
        <f t="shared" si="386"/>
        <v>16</v>
      </c>
      <c r="M4141" s="2">
        <f t="shared" si="387"/>
        <v>44492.5</v>
      </c>
      <c r="N4141" s="22">
        <v>44498</v>
      </c>
      <c r="O4141" s="22">
        <v>44522</v>
      </c>
      <c r="P4141" s="22">
        <v>44521.5</v>
      </c>
      <c r="Q4141">
        <f t="shared" si="388"/>
        <v>29</v>
      </c>
      <c r="R4141" s="33">
        <f t="shared" si="389"/>
        <v>4770.79</v>
      </c>
    </row>
    <row r="4142" spans="1:18" x14ac:dyDescent="0.35">
      <c r="A4142" t="s">
        <v>402</v>
      </c>
      <c r="B4142" s="21" t="s">
        <v>313</v>
      </c>
      <c r="C4142" s="22">
        <v>44498</v>
      </c>
      <c r="D4142" t="s">
        <v>161</v>
      </c>
      <c r="E4142" t="s">
        <v>162</v>
      </c>
      <c r="F4142" s="21" t="s">
        <v>182</v>
      </c>
      <c r="G4142" s="32">
        <v>320.12</v>
      </c>
      <c r="H4142" s="22">
        <v>44485</v>
      </c>
      <c r="I4142" s="23">
        <v>44500</v>
      </c>
      <c r="J4142">
        <f t="shared" si="384"/>
        <v>16</v>
      </c>
      <c r="K4142" s="2">
        <f t="shared" si="385"/>
        <v>44492.5</v>
      </c>
      <c r="L4142" s="9">
        <f t="shared" si="386"/>
        <v>16</v>
      </c>
      <c r="M4142" s="2">
        <f t="shared" si="387"/>
        <v>44492.5</v>
      </c>
      <c r="N4142" s="22">
        <v>44498</v>
      </c>
      <c r="O4142" s="22">
        <v>44522</v>
      </c>
      <c r="P4142" s="22">
        <v>44521.5</v>
      </c>
      <c r="Q4142">
        <f t="shared" si="388"/>
        <v>29</v>
      </c>
      <c r="R4142" s="33">
        <f t="shared" si="389"/>
        <v>9283.48</v>
      </c>
    </row>
    <row r="4143" spans="1:18" x14ac:dyDescent="0.35">
      <c r="A4143" t="s">
        <v>402</v>
      </c>
      <c r="B4143" s="21" t="s">
        <v>313</v>
      </c>
      <c r="C4143" s="22">
        <v>44498</v>
      </c>
      <c r="D4143" t="s">
        <v>161</v>
      </c>
      <c r="E4143" t="s">
        <v>162</v>
      </c>
      <c r="F4143" s="21" t="s">
        <v>183</v>
      </c>
      <c r="G4143" s="32">
        <v>4661.3199999999988</v>
      </c>
      <c r="H4143" s="22">
        <v>44485</v>
      </c>
      <c r="I4143" s="23">
        <v>44500</v>
      </c>
      <c r="J4143">
        <f t="shared" si="384"/>
        <v>16</v>
      </c>
      <c r="K4143" s="2">
        <f t="shared" si="385"/>
        <v>44492.5</v>
      </c>
      <c r="L4143" s="9">
        <f t="shared" si="386"/>
        <v>16</v>
      </c>
      <c r="M4143" s="2">
        <f t="shared" si="387"/>
        <v>44492.5</v>
      </c>
      <c r="N4143" s="22">
        <v>44498</v>
      </c>
      <c r="O4143" s="22">
        <v>44522</v>
      </c>
      <c r="P4143" s="22">
        <v>44521.5</v>
      </c>
      <c r="Q4143">
        <f t="shared" si="388"/>
        <v>29</v>
      </c>
      <c r="R4143" s="33">
        <f t="shared" si="389"/>
        <v>135178.27999999997</v>
      </c>
    </row>
    <row r="4144" spans="1:18" x14ac:dyDescent="0.35">
      <c r="A4144" t="s">
        <v>402</v>
      </c>
      <c r="B4144" s="21" t="s">
        <v>313</v>
      </c>
      <c r="C4144" s="22">
        <v>44498</v>
      </c>
      <c r="D4144" t="s">
        <v>161</v>
      </c>
      <c r="E4144" t="s">
        <v>162</v>
      </c>
      <c r="F4144" s="21" t="s">
        <v>329</v>
      </c>
      <c r="G4144" s="32">
        <v>87.33</v>
      </c>
      <c r="H4144" s="22">
        <v>44485</v>
      </c>
      <c r="I4144" s="23">
        <v>44500</v>
      </c>
      <c r="J4144">
        <f t="shared" si="384"/>
        <v>16</v>
      </c>
      <c r="K4144" s="2">
        <f t="shared" si="385"/>
        <v>44492.5</v>
      </c>
      <c r="L4144" s="9">
        <f t="shared" si="386"/>
        <v>16</v>
      </c>
      <c r="M4144" s="2">
        <f t="shared" si="387"/>
        <v>44492.5</v>
      </c>
      <c r="N4144" s="22">
        <v>44498</v>
      </c>
      <c r="O4144" s="22">
        <v>44522</v>
      </c>
      <c r="P4144" s="22">
        <v>44521.5</v>
      </c>
      <c r="Q4144">
        <f t="shared" si="388"/>
        <v>29</v>
      </c>
      <c r="R4144" s="33">
        <f t="shared" si="389"/>
        <v>2532.5700000000002</v>
      </c>
    </row>
    <row r="4145" spans="1:18" x14ac:dyDescent="0.35">
      <c r="A4145" t="s">
        <v>402</v>
      </c>
      <c r="B4145" s="21" t="s">
        <v>313</v>
      </c>
      <c r="C4145" s="22">
        <v>44498</v>
      </c>
      <c r="D4145" t="s">
        <v>161</v>
      </c>
      <c r="E4145" t="s">
        <v>162</v>
      </c>
      <c r="F4145" s="21" t="s">
        <v>184</v>
      </c>
      <c r="G4145" s="32">
        <v>289.04000000000002</v>
      </c>
      <c r="H4145" s="22">
        <v>44485</v>
      </c>
      <c r="I4145" s="23">
        <v>44500</v>
      </c>
      <c r="J4145">
        <f t="shared" si="384"/>
        <v>16</v>
      </c>
      <c r="K4145" s="2">
        <f t="shared" si="385"/>
        <v>44492.5</v>
      </c>
      <c r="L4145" s="9">
        <f t="shared" si="386"/>
        <v>16</v>
      </c>
      <c r="M4145" s="2">
        <f t="shared" si="387"/>
        <v>44492.5</v>
      </c>
      <c r="N4145" s="22">
        <v>44498</v>
      </c>
      <c r="O4145" s="22">
        <v>44522</v>
      </c>
      <c r="P4145" s="22">
        <v>44521.5</v>
      </c>
      <c r="Q4145">
        <f t="shared" si="388"/>
        <v>29</v>
      </c>
      <c r="R4145" s="33">
        <f t="shared" si="389"/>
        <v>8382.16</v>
      </c>
    </row>
    <row r="4146" spans="1:18" x14ac:dyDescent="0.35">
      <c r="A4146" t="s">
        <v>402</v>
      </c>
      <c r="B4146" s="21" t="s">
        <v>313</v>
      </c>
      <c r="C4146" s="22">
        <v>44498</v>
      </c>
      <c r="D4146" t="s">
        <v>161</v>
      </c>
      <c r="E4146" t="s">
        <v>162</v>
      </c>
      <c r="F4146" s="21" t="s">
        <v>185</v>
      </c>
      <c r="G4146" s="32">
        <v>2902.3599999999992</v>
      </c>
      <c r="H4146" s="22">
        <v>44485</v>
      </c>
      <c r="I4146" s="23">
        <v>44500</v>
      </c>
      <c r="J4146">
        <f t="shared" si="384"/>
        <v>16</v>
      </c>
      <c r="K4146" s="2">
        <f t="shared" si="385"/>
        <v>44492.5</v>
      </c>
      <c r="L4146" s="9">
        <f t="shared" si="386"/>
        <v>16</v>
      </c>
      <c r="M4146" s="2">
        <f t="shared" si="387"/>
        <v>44492.5</v>
      </c>
      <c r="N4146" s="22">
        <v>44498</v>
      </c>
      <c r="O4146" s="22">
        <v>44522</v>
      </c>
      <c r="P4146" s="22">
        <v>44521.5</v>
      </c>
      <c r="Q4146">
        <f t="shared" si="388"/>
        <v>29</v>
      </c>
      <c r="R4146" s="33">
        <f t="shared" si="389"/>
        <v>84168.439999999973</v>
      </c>
    </row>
    <row r="4147" spans="1:18" x14ac:dyDescent="0.35">
      <c r="A4147" t="s">
        <v>402</v>
      </c>
      <c r="B4147" s="21" t="s">
        <v>313</v>
      </c>
      <c r="C4147" s="22">
        <v>44498</v>
      </c>
      <c r="D4147" t="s">
        <v>161</v>
      </c>
      <c r="E4147" t="s">
        <v>162</v>
      </c>
      <c r="F4147" s="21" t="s">
        <v>331</v>
      </c>
      <c r="G4147" s="32">
        <v>287.8</v>
      </c>
      <c r="H4147" s="22">
        <v>44485</v>
      </c>
      <c r="I4147" s="23">
        <v>44500</v>
      </c>
      <c r="J4147">
        <f t="shared" si="384"/>
        <v>16</v>
      </c>
      <c r="K4147" s="2">
        <f t="shared" si="385"/>
        <v>44492.5</v>
      </c>
      <c r="L4147" s="9">
        <f t="shared" si="386"/>
        <v>16</v>
      </c>
      <c r="M4147" s="2">
        <f t="shared" si="387"/>
        <v>44492.5</v>
      </c>
      <c r="N4147" s="22">
        <v>44498</v>
      </c>
      <c r="O4147" s="22">
        <v>44522</v>
      </c>
      <c r="P4147" s="22">
        <v>44521.5</v>
      </c>
      <c r="Q4147">
        <f t="shared" si="388"/>
        <v>29</v>
      </c>
      <c r="R4147" s="33">
        <f t="shared" si="389"/>
        <v>8346.2000000000007</v>
      </c>
    </row>
    <row r="4148" spans="1:18" x14ac:dyDescent="0.35">
      <c r="A4148" t="s">
        <v>402</v>
      </c>
      <c r="B4148" s="21" t="s">
        <v>313</v>
      </c>
      <c r="C4148" s="22">
        <v>44498</v>
      </c>
      <c r="D4148" t="s">
        <v>161</v>
      </c>
      <c r="E4148" t="s">
        <v>162</v>
      </c>
      <c r="F4148" s="21" t="s">
        <v>332</v>
      </c>
      <c r="G4148" s="32">
        <v>65.87</v>
      </c>
      <c r="H4148" s="22">
        <v>44485</v>
      </c>
      <c r="I4148" s="23">
        <v>44500</v>
      </c>
      <c r="J4148">
        <f t="shared" ref="J4148:J4211" si="390">I4148-H4148+1</f>
        <v>16</v>
      </c>
      <c r="K4148" s="2">
        <f t="shared" ref="K4148:K4211" si="391">(H4148+I4148)/2</f>
        <v>44492.5</v>
      </c>
      <c r="L4148" s="9">
        <f t="shared" si="386"/>
        <v>16</v>
      </c>
      <c r="M4148" s="2">
        <f t="shared" si="387"/>
        <v>44492.5</v>
      </c>
      <c r="N4148" s="22">
        <v>44498</v>
      </c>
      <c r="O4148" s="22">
        <v>44522</v>
      </c>
      <c r="P4148" s="22">
        <v>44521.5</v>
      </c>
      <c r="Q4148">
        <f t="shared" si="388"/>
        <v>29</v>
      </c>
      <c r="R4148" s="33">
        <f t="shared" si="389"/>
        <v>1910.23</v>
      </c>
    </row>
    <row r="4149" spans="1:18" x14ac:dyDescent="0.35">
      <c r="A4149" t="s">
        <v>402</v>
      </c>
      <c r="B4149" s="21" t="s">
        <v>313</v>
      </c>
      <c r="C4149" s="22">
        <v>44498</v>
      </c>
      <c r="D4149" t="s">
        <v>161</v>
      </c>
      <c r="E4149" t="s">
        <v>162</v>
      </c>
      <c r="F4149" s="21" t="s">
        <v>186</v>
      </c>
      <c r="G4149" s="32">
        <v>217.77999999999997</v>
      </c>
      <c r="H4149" s="22">
        <v>44485</v>
      </c>
      <c r="I4149" s="23">
        <v>44500</v>
      </c>
      <c r="J4149">
        <f t="shared" si="390"/>
        <v>16</v>
      </c>
      <c r="K4149" s="2">
        <f t="shared" si="391"/>
        <v>44492.5</v>
      </c>
      <c r="L4149" s="9">
        <f t="shared" si="386"/>
        <v>16</v>
      </c>
      <c r="M4149" s="2">
        <f t="shared" si="387"/>
        <v>44492.5</v>
      </c>
      <c r="N4149" s="22">
        <v>44498</v>
      </c>
      <c r="O4149" s="22">
        <v>44522</v>
      </c>
      <c r="P4149" s="22">
        <v>44521.5</v>
      </c>
      <c r="Q4149">
        <f t="shared" si="388"/>
        <v>29</v>
      </c>
      <c r="R4149" s="33">
        <f t="shared" si="389"/>
        <v>6315.619999999999</v>
      </c>
    </row>
    <row r="4150" spans="1:18" x14ac:dyDescent="0.35">
      <c r="A4150" t="s">
        <v>402</v>
      </c>
      <c r="B4150" s="21" t="s">
        <v>313</v>
      </c>
      <c r="C4150" s="22">
        <v>44498</v>
      </c>
      <c r="D4150" t="s">
        <v>161</v>
      </c>
      <c r="E4150" t="s">
        <v>162</v>
      </c>
      <c r="F4150" s="21" t="s">
        <v>333</v>
      </c>
      <c r="G4150" s="32">
        <v>1473.67</v>
      </c>
      <c r="H4150" s="22">
        <v>44485</v>
      </c>
      <c r="I4150" s="23">
        <v>44500</v>
      </c>
      <c r="J4150">
        <f t="shared" si="390"/>
        <v>16</v>
      </c>
      <c r="K4150" s="2">
        <f t="shared" si="391"/>
        <v>44492.5</v>
      </c>
      <c r="L4150" s="9">
        <f t="shared" si="386"/>
        <v>16</v>
      </c>
      <c r="M4150" s="2">
        <f t="shared" si="387"/>
        <v>44492.5</v>
      </c>
      <c r="N4150" s="22">
        <v>44498</v>
      </c>
      <c r="O4150" s="22">
        <v>44522</v>
      </c>
      <c r="P4150" s="22">
        <v>44521.5</v>
      </c>
      <c r="Q4150">
        <f t="shared" si="388"/>
        <v>29</v>
      </c>
      <c r="R4150" s="33">
        <f t="shared" si="389"/>
        <v>42736.43</v>
      </c>
    </row>
    <row r="4151" spans="1:18" x14ac:dyDescent="0.35">
      <c r="A4151" t="s">
        <v>402</v>
      </c>
      <c r="B4151" s="21" t="s">
        <v>313</v>
      </c>
      <c r="C4151" s="22">
        <v>44498</v>
      </c>
      <c r="D4151" t="s">
        <v>161</v>
      </c>
      <c r="E4151" t="s">
        <v>162</v>
      </c>
      <c r="F4151" s="21" t="s">
        <v>334</v>
      </c>
      <c r="G4151" s="32">
        <v>281.98</v>
      </c>
      <c r="H4151" s="22">
        <v>44485</v>
      </c>
      <c r="I4151" s="23">
        <v>44500</v>
      </c>
      <c r="J4151">
        <f t="shared" si="390"/>
        <v>16</v>
      </c>
      <c r="K4151" s="2">
        <f t="shared" si="391"/>
        <v>44492.5</v>
      </c>
      <c r="L4151" s="9">
        <f t="shared" si="386"/>
        <v>16</v>
      </c>
      <c r="M4151" s="2">
        <f t="shared" si="387"/>
        <v>44492.5</v>
      </c>
      <c r="N4151" s="22">
        <v>44498</v>
      </c>
      <c r="O4151" s="22">
        <v>44522</v>
      </c>
      <c r="P4151" s="22">
        <v>44521.5</v>
      </c>
      <c r="Q4151">
        <f t="shared" si="388"/>
        <v>29</v>
      </c>
      <c r="R4151" s="33">
        <f t="shared" si="389"/>
        <v>8177.42</v>
      </c>
    </row>
    <row r="4152" spans="1:18" x14ac:dyDescent="0.35">
      <c r="A4152" t="s">
        <v>402</v>
      </c>
      <c r="B4152" s="21" t="s">
        <v>313</v>
      </c>
      <c r="C4152" s="22">
        <v>44498</v>
      </c>
      <c r="D4152" t="s">
        <v>161</v>
      </c>
      <c r="E4152" t="s">
        <v>162</v>
      </c>
      <c r="F4152" s="21" t="s">
        <v>335</v>
      </c>
      <c r="G4152" s="32">
        <v>216.01000000000002</v>
      </c>
      <c r="H4152" s="22">
        <v>44485</v>
      </c>
      <c r="I4152" s="23">
        <v>44500</v>
      </c>
      <c r="J4152">
        <f t="shared" si="390"/>
        <v>16</v>
      </c>
      <c r="K4152" s="2">
        <f t="shared" si="391"/>
        <v>44492.5</v>
      </c>
      <c r="L4152" s="9">
        <f t="shared" si="386"/>
        <v>16</v>
      </c>
      <c r="M4152" s="2">
        <f t="shared" si="387"/>
        <v>44492.5</v>
      </c>
      <c r="N4152" s="22">
        <v>44498</v>
      </c>
      <c r="O4152" s="22">
        <v>44522</v>
      </c>
      <c r="P4152" s="22">
        <v>44521.5</v>
      </c>
      <c r="Q4152">
        <f t="shared" si="388"/>
        <v>29</v>
      </c>
      <c r="R4152" s="33">
        <f t="shared" si="389"/>
        <v>6264.2900000000009</v>
      </c>
    </row>
    <row r="4153" spans="1:18" x14ac:dyDescent="0.35">
      <c r="A4153" t="s">
        <v>402</v>
      </c>
      <c r="B4153" s="21" t="s">
        <v>313</v>
      </c>
      <c r="C4153" s="22">
        <v>44498</v>
      </c>
      <c r="D4153" t="s">
        <v>161</v>
      </c>
      <c r="E4153" t="s">
        <v>162</v>
      </c>
      <c r="F4153" s="21" t="s">
        <v>187</v>
      </c>
      <c r="G4153" s="32">
        <v>1205.8799999999999</v>
      </c>
      <c r="H4153" s="22">
        <v>44485</v>
      </c>
      <c r="I4153" s="23">
        <v>44500</v>
      </c>
      <c r="J4153">
        <f t="shared" si="390"/>
        <v>16</v>
      </c>
      <c r="K4153" s="2">
        <f t="shared" si="391"/>
        <v>44492.5</v>
      </c>
      <c r="L4153" s="9">
        <f t="shared" si="386"/>
        <v>16</v>
      </c>
      <c r="M4153" s="2">
        <f t="shared" si="387"/>
        <v>44492.5</v>
      </c>
      <c r="N4153" s="22">
        <v>44498</v>
      </c>
      <c r="O4153" s="22">
        <v>44522</v>
      </c>
      <c r="P4153" s="22">
        <v>44521.5</v>
      </c>
      <c r="Q4153">
        <f t="shared" si="388"/>
        <v>29</v>
      </c>
      <c r="R4153" s="33">
        <f t="shared" si="389"/>
        <v>34970.519999999997</v>
      </c>
    </row>
    <row r="4154" spans="1:18" x14ac:dyDescent="0.35">
      <c r="A4154" t="s">
        <v>402</v>
      </c>
      <c r="B4154" s="21" t="s">
        <v>313</v>
      </c>
      <c r="C4154" s="22">
        <v>44498</v>
      </c>
      <c r="D4154" t="s">
        <v>161</v>
      </c>
      <c r="E4154" t="s">
        <v>162</v>
      </c>
      <c r="F4154" s="21" t="s">
        <v>188</v>
      </c>
      <c r="G4154" s="32">
        <v>433.67</v>
      </c>
      <c r="H4154" s="22">
        <v>44485</v>
      </c>
      <c r="I4154" s="23">
        <v>44500</v>
      </c>
      <c r="J4154">
        <f t="shared" si="390"/>
        <v>16</v>
      </c>
      <c r="K4154" s="2">
        <f t="shared" si="391"/>
        <v>44492.5</v>
      </c>
      <c r="L4154" s="9">
        <f t="shared" si="386"/>
        <v>16</v>
      </c>
      <c r="M4154" s="2">
        <f t="shared" si="387"/>
        <v>44492.5</v>
      </c>
      <c r="N4154" s="22">
        <v>44498</v>
      </c>
      <c r="O4154" s="22">
        <v>44522</v>
      </c>
      <c r="P4154" s="22">
        <v>44521.5</v>
      </c>
      <c r="Q4154">
        <f t="shared" si="388"/>
        <v>29</v>
      </c>
      <c r="R4154" s="33">
        <f t="shared" si="389"/>
        <v>12576.43</v>
      </c>
    </row>
    <row r="4155" spans="1:18" x14ac:dyDescent="0.35">
      <c r="A4155" t="s">
        <v>402</v>
      </c>
      <c r="B4155" s="21" t="s">
        <v>313</v>
      </c>
      <c r="C4155" s="22">
        <v>44498</v>
      </c>
      <c r="D4155" t="s">
        <v>161</v>
      </c>
      <c r="E4155" t="s">
        <v>162</v>
      </c>
      <c r="F4155" s="21" t="s">
        <v>336</v>
      </c>
      <c r="G4155" s="32">
        <v>81.48</v>
      </c>
      <c r="H4155" s="22">
        <v>44485</v>
      </c>
      <c r="I4155" s="23">
        <v>44500</v>
      </c>
      <c r="J4155">
        <f t="shared" si="390"/>
        <v>16</v>
      </c>
      <c r="K4155" s="2">
        <f t="shared" si="391"/>
        <v>44492.5</v>
      </c>
      <c r="L4155" s="9">
        <f t="shared" si="386"/>
        <v>16</v>
      </c>
      <c r="M4155" s="2">
        <f t="shared" si="387"/>
        <v>44492.5</v>
      </c>
      <c r="N4155" s="22">
        <v>44498</v>
      </c>
      <c r="O4155" s="22">
        <v>44522</v>
      </c>
      <c r="P4155" s="22">
        <v>44521.5</v>
      </c>
      <c r="Q4155">
        <f t="shared" si="388"/>
        <v>29</v>
      </c>
      <c r="R4155" s="33">
        <f t="shared" si="389"/>
        <v>2362.92</v>
      </c>
    </row>
    <row r="4156" spans="1:18" x14ac:dyDescent="0.35">
      <c r="A4156" t="s">
        <v>402</v>
      </c>
      <c r="B4156" s="21" t="s">
        <v>313</v>
      </c>
      <c r="C4156" s="22">
        <v>44498</v>
      </c>
      <c r="D4156" t="s">
        <v>161</v>
      </c>
      <c r="E4156" t="s">
        <v>162</v>
      </c>
      <c r="F4156" s="21" t="s">
        <v>337</v>
      </c>
      <c r="G4156" s="32">
        <v>188.28</v>
      </c>
      <c r="H4156" s="22">
        <v>44485</v>
      </c>
      <c r="I4156" s="23">
        <v>44500</v>
      </c>
      <c r="J4156">
        <f t="shared" si="390"/>
        <v>16</v>
      </c>
      <c r="K4156" s="2">
        <f t="shared" si="391"/>
        <v>44492.5</v>
      </c>
      <c r="L4156" s="9">
        <f t="shared" si="386"/>
        <v>16</v>
      </c>
      <c r="M4156" s="2">
        <f t="shared" si="387"/>
        <v>44492.5</v>
      </c>
      <c r="N4156" s="22">
        <v>44498</v>
      </c>
      <c r="O4156" s="22">
        <v>44522</v>
      </c>
      <c r="P4156" s="22">
        <v>44521.5</v>
      </c>
      <c r="Q4156">
        <f t="shared" si="388"/>
        <v>29</v>
      </c>
      <c r="R4156" s="33">
        <f t="shared" si="389"/>
        <v>5460.12</v>
      </c>
    </row>
    <row r="4157" spans="1:18" x14ac:dyDescent="0.35">
      <c r="A4157" t="s">
        <v>402</v>
      </c>
      <c r="B4157" s="21" t="s">
        <v>313</v>
      </c>
      <c r="C4157" s="22">
        <v>44498</v>
      </c>
      <c r="D4157" t="s">
        <v>171</v>
      </c>
      <c r="E4157" t="s">
        <v>172</v>
      </c>
      <c r="F4157" s="21" t="s">
        <v>337</v>
      </c>
      <c r="G4157" s="32">
        <v>164.7</v>
      </c>
      <c r="H4157" s="22">
        <v>44485</v>
      </c>
      <c r="I4157" s="23">
        <v>44500</v>
      </c>
      <c r="J4157">
        <f t="shared" si="390"/>
        <v>16</v>
      </c>
      <c r="K4157" s="2">
        <f t="shared" si="391"/>
        <v>44492.5</v>
      </c>
      <c r="L4157" s="9">
        <f t="shared" si="386"/>
        <v>16</v>
      </c>
      <c r="M4157" s="2">
        <f t="shared" si="387"/>
        <v>44492.5</v>
      </c>
      <c r="N4157" s="22">
        <v>44498</v>
      </c>
      <c r="O4157" s="22">
        <v>44522</v>
      </c>
      <c r="P4157" s="22">
        <v>44521.5</v>
      </c>
      <c r="Q4157">
        <f t="shared" si="388"/>
        <v>29</v>
      </c>
      <c r="R4157" s="33">
        <f t="shared" si="389"/>
        <v>4776.2999999999993</v>
      </c>
    </row>
    <row r="4158" spans="1:18" x14ac:dyDescent="0.35">
      <c r="A4158" t="s">
        <v>402</v>
      </c>
      <c r="B4158" s="21" t="s">
        <v>313</v>
      </c>
      <c r="C4158" s="22">
        <v>44498</v>
      </c>
      <c r="D4158" t="s">
        <v>161</v>
      </c>
      <c r="E4158" t="s">
        <v>162</v>
      </c>
      <c r="F4158" s="21" t="s">
        <v>338</v>
      </c>
      <c r="G4158" s="32">
        <v>27.46</v>
      </c>
      <c r="H4158" s="22">
        <v>44485</v>
      </c>
      <c r="I4158" s="23">
        <v>44500</v>
      </c>
      <c r="J4158">
        <f t="shared" si="390"/>
        <v>16</v>
      </c>
      <c r="K4158" s="2">
        <f t="shared" si="391"/>
        <v>44492.5</v>
      </c>
      <c r="L4158" s="9">
        <f t="shared" si="386"/>
        <v>16</v>
      </c>
      <c r="M4158" s="2">
        <f t="shared" si="387"/>
        <v>44492.5</v>
      </c>
      <c r="N4158" s="22">
        <v>44498</v>
      </c>
      <c r="O4158" s="22">
        <v>44522</v>
      </c>
      <c r="P4158" s="22">
        <v>44521.5</v>
      </c>
      <c r="Q4158">
        <f t="shared" si="388"/>
        <v>29</v>
      </c>
      <c r="R4158" s="33">
        <f t="shared" si="389"/>
        <v>796.34</v>
      </c>
    </row>
    <row r="4159" spans="1:18" x14ac:dyDescent="0.35">
      <c r="A4159" t="s">
        <v>402</v>
      </c>
      <c r="B4159" s="21" t="s">
        <v>313</v>
      </c>
      <c r="C4159" s="22">
        <v>44498</v>
      </c>
      <c r="D4159" t="s">
        <v>161</v>
      </c>
      <c r="E4159" t="s">
        <v>162</v>
      </c>
      <c r="F4159" s="21" t="s">
        <v>385</v>
      </c>
      <c r="G4159" s="32">
        <v>61.1</v>
      </c>
      <c r="H4159" s="22">
        <v>44485</v>
      </c>
      <c r="I4159" s="23">
        <v>44500</v>
      </c>
      <c r="J4159">
        <f t="shared" si="390"/>
        <v>16</v>
      </c>
      <c r="K4159" s="2">
        <f t="shared" si="391"/>
        <v>44492.5</v>
      </c>
      <c r="L4159" s="9">
        <f t="shared" si="386"/>
        <v>16</v>
      </c>
      <c r="M4159" s="2">
        <f t="shared" si="387"/>
        <v>44492.5</v>
      </c>
      <c r="N4159" s="22">
        <v>44498</v>
      </c>
      <c r="O4159" s="22">
        <v>44522</v>
      </c>
      <c r="P4159" s="22">
        <v>44521.5</v>
      </c>
      <c r="Q4159">
        <f t="shared" si="388"/>
        <v>29</v>
      </c>
      <c r="R4159" s="33">
        <f t="shared" si="389"/>
        <v>1771.9</v>
      </c>
    </row>
    <row r="4160" spans="1:18" x14ac:dyDescent="0.35">
      <c r="A4160" t="s">
        <v>402</v>
      </c>
      <c r="B4160" s="21" t="s">
        <v>313</v>
      </c>
      <c r="C4160" s="22">
        <v>44498</v>
      </c>
      <c r="D4160" t="s">
        <v>161</v>
      </c>
      <c r="E4160" t="s">
        <v>162</v>
      </c>
      <c r="F4160" s="21" t="s">
        <v>189</v>
      </c>
      <c r="G4160" s="32">
        <v>1788.0100000000002</v>
      </c>
      <c r="H4160" s="22">
        <v>44485</v>
      </c>
      <c r="I4160" s="23">
        <v>44500</v>
      </c>
      <c r="J4160">
        <f t="shared" si="390"/>
        <v>16</v>
      </c>
      <c r="K4160" s="2">
        <f t="shared" si="391"/>
        <v>44492.5</v>
      </c>
      <c r="L4160" s="9">
        <f t="shared" si="386"/>
        <v>16</v>
      </c>
      <c r="M4160" s="2">
        <f t="shared" si="387"/>
        <v>44492.5</v>
      </c>
      <c r="N4160" s="22">
        <v>44498</v>
      </c>
      <c r="O4160" s="22">
        <v>44522</v>
      </c>
      <c r="P4160" s="22">
        <v>44521.5</v>
      </c>
      <c r="Q4160">
        <f t="shared" si="388"/>
        <v>29</v>
      </c>
      <c r="R4160" s="33">
        <f t="shared" si="389"/>
        <v>51852.290000000008</v>
      </c>
    </row>
    <row r="4161" spans="1:18" x14ac:dyDescent="0.35">
      <c r="A4161" t="s">
        <v>402</v>
      </c>
      <c r="B4161" s="21" t="s">
        <v>313</v>
      </c>
      <c r="C4161" s="22">
        <v>44498</v>
      </c>
      <c r="D4161" t="s">
        <v>171</v>
      </c>
      <c r="E4161" t="s">
        <v>172</v>
      </c>
      <c r="F4161" s="21" t="s">
        <v>189</v>
      </c>
      <c r="G4161" s="32">
        <v>54.88</v>
      </c>
      <c r="H4161" s="22">
        <v>44485</v>
      </c>
      <c r="I4161" s="23">
        <v>44500</v>
      </c>
      <c r="J4161">
        <f t="shared" si="390"/>
        <v>16</v>
      </c>
      <c r="K4161" s="2">
        <f t="shared" si="391"/>
        <v>44492.5</v>
      </c>
      <c r="L4161" s="9">
        <f t="shared" si="386"/>
        <v>16</v>
      </c>
      <c r="M4161" s="2">
        <f t="shared" si="387"/>
        <v>44492.5</v>
      </c>
      <c r="N4161" s="22">
        <v>44498</v>
      </c>
      <c r="O4161" s="22">
        <v>44522</v>
      </c>
      <c r="P4161" s="22">
        <v>44521.5</v>
      </c>
      <c r="Q4161">
        <f t="shared" si="388"/>
        <v>29</v>
      </c>
      <c r="R4161" s="33">
        <f t="shared" si="389"/>
        <v>1591.52</v>
      </c>
    </row>
    <row r="4162" spans="1:18" x14ac:dyDescent="0.35">
      <c r="A4162" t="s">
        <v>402</v>
      </c>
      <c r="B4162" s="21" t="s">
        <v>313</v>
      </c>
      <c r="C4162" s="22">
        <v>44498</v>
      </c>
      <c r="D4162" t="s">
        <v>161</v>
      </c>
      <c r="E4162" t="s">
        <v>162</v>
      </c>
      <c r="F4162" s="21" t="s">
        <v>198</v>
      </c>
      <c r="G4162" s="32">
        <v>140.85</v>
      </c>
      <c r="H4162" s="22">
        <v>44485</v>
      </c>
      <c r="I4162" s="23">
        <v>44500</v>
      </c>
      <c r="J4162">
        <f t="shared" si="390"/>
        <v>16</v>
      </c>
      <c r="K4162" s="2">
        <f t="shared" si="391"/>
        <v>44492.5</v>
      </c>
      <c r="L4162" s="9">
        <f t="shared" si="386"/>
        <v>16</v>
      </c>
      <c r="M4162" s="2">
        <f t="shared" si="387"/>
        <v>44492.5</v>
      </c>
      <c r="N4162" s="22">
        <v>44498</v>
      </c>
      <c r="O4162" s="22">
        <v>44522</v>
      </c>
      <c r="P4162" s="22">
        <v>44521.5</v>
      </c>
      <c r="Q4162">
        <f t="shared" si="388"/>
        <v>29</v>
      </c>
      <c r="R4162" s="33">
        <f t="shared" si="389"/>
        <v>4084.6499999999996</v>
      </c>
    </row>
    <row r="4163" spans="1:18" x14ac:dyDescent="0.35">
      <c r="A4163" t="s">
        <v>402</v>
      </c>
      <c r="B4163" s="21" t="s">
        <v>313</v>
      </c>
      <c r="C4163" s="22">
        <v>44498</v>
      </c>
      <c r="D4163" t="s">
        <v>161</v>
      </c>
      <c r="E4163" t="s">
        <v>162</v>
      </c>
      <c r="F4163" s="21" t="s">
        <v>190</v>
      </c>
      <c r="G4163" s="32">
        <v>351.93</v>
      </c>
      <c r="H4163" s="22">
        <v>44485</v>
      </c>
      <c r="I4163" s="23">
        <v>44500</v>
      </c>
      <c r="J4163">
        <f t="shared" si="390"/>
        <v>16</v>
      </c>
      <c r="K4163" s="2">
        <f t="shared" si="391"/>
        <v>44492.5</v>
      </c>
      <c r="L4163" s="9">
        <f t="shared" si="386"/>
        <v>16</v>
      </c>
      <c r="M4163" s="2">
        <f t="shared" si="387"/>
        <v>44492.5</v>
      </c>
      <c r="N4163" s="22">
        <v>44498</v>
      </c>
      <c r="O4163" s="22">
        <v>44522</v>
      </c>
      <c r="P4163" s="22">
        <v>44521.5</v>
      </c>
      <c r="Q4163">
        <f t="shared" si="388"/>
        <v>29</v>
      </c>
      <c r="R4163" s="33">
        <f t="shared" si="389"/>
        <v>10205.969999999999</v>
      </c>
    </row>
    <row r="4164" spans="1:18" x14ac:dyDescent="0.35">
      <c r="A4164" t="s">
        <v>402</v>
      </c>
      <c r="B4164" s="21" t="s">
        <v>313</v>
      </c>
      <c r="C4164" s="22">
        <v>44498</v>
      </c>
      <c r="D4164" t="s">
        <v>161</v>
      </c>
      <c r="E4164" t="s">
        <v>162</v>
      </c>
      <c r="F4164" s="21" t="s">
        <v>339</v>
      </c>
      <c r="G4164" s="32">
        <v>90.59</v>
      </c>
      <c r="H4164" s="22">
        <v>44485</v>
      </c>
      <c r="I4164" s="23">
        <v>44500</v>
      </c>
      <c r="J4164">
        <f t="shared" si="390"/>
        <v>16</v>
      </c>
      <c r="K4164" s="2">
        <f t="shared" si="391"/>
        <v>44492.5</v>
      </c>
      <c r="L4164" s="9">
        <f t="shared" si="386"/>
        <v>16</v>
      </c>
      <c r="M4164" s="2">
        <f t="shared" si="387"/>
        <v>44492.5</v>
      </c>
      <c r="N4164" s="22">
        <v>44498</v>
      </c>
      <c r="O4164" s="22">
        <v>44522</v>
      </c>
      <c r="P4164" s="22">
        <v>44521.5</v>
      </c>
      <c r="Q4164">
        <f t="shared" si="388"/>
        <v>29</v>
      </c>
      <c r="R4164" s="33">
        <f t="shared" si="389"/>
        <v>2627.11</v>
      </c>
    </row>
    <row r="4165" spans="1:18" x14ac:dyDescent="0.35">
      <c r="A4165" t="s">
        <v>402</v>
      </c>
      <c r="B4165" s="21" t="s">
        <v>313</v>
      </c>
      <c r="C4165" s="22">
        <v>44498</v>
      </c>
      <c r="D4165" t="s">
        <v>161</v>
      </c>
      <c r="E4165" t="s">
        <v>162</v>
      </c>
      <c r="F4165" s="21" t="s">
        <v>191</v>
      </c>
      <c r="G4165" s="32">
        <v>941.83999999999992</v>
      </c>
      <c r="H4165" s="22">
        <v>44485</v>
      </c>
      <c r="I4165" s="23">
        <v>44500</v>
      </c>
      <c r="J4165">
        <f t="shared" si="390"/>
        <v>16</v>
      </c>
      <c r="K4165" s="2">
        <f t="shared" si="391"/>
        <v>44492.5</v>
      </c>
      <c r="L4165" s="9">
        <f t="shared" si="386"/>
        <v>16</v>
      </c>
      <c r="M4165" s="2">
        <f t="shared" si="387"/>
        <v>44492.5</v>
      </c>
      <c r="N4165" s="22">
        <v>44498</v>
      </c>
      <c r="O4165" s="22">
        <v>44522</v>
      </c>
      <c r="P4165" s="22">
        <v>44521.5</v>
      </c>
      <c r="Q4165">
        <f t="shared" si="388"/>
        <v>29</v>
      </c>
      <c r="R4165" s="33">
        <f t="shared" si="389"/>
        <v>27313.359999999997</v>
      </c>
    </row>
    <row r="4166" spans="1:18" x14ac:dyDescent="0.35">
      <c r="A4166" t="s">
        <v>402</v>
      </c>
      <c r="B4166" s="21" t="s">
        <v>313</v>
      </c>
      <c r="C4166" s="22">
        <v>44498</v>
      </c>
      <c r="D4166" t="s">
        <v>161</v>
      </c>
      <c r="E4166" t="s">
        <v>162</v>
      </c>
      <c r="F4166" s="21" t="s">
        <v>192</v>
      </c>
      <c r="G4166" s="32">
        <v>885.65</v>
      </c>
      <c r="H4166" s="22">
        <v>44485</v>
      </c>
      <c r="I4166" s="23">
        <v>44500</v>
      </c>
      <c r="J4166">
        <f t="shared" si="390"/>
        <v>16</v>
      </c>
      <c r="K4166" s="2">
        <f t="shared" si="391"/>
        <v>44492.5</v>
      </c>
      <c r="L4166" s="9">
        <f t="shared" si="386"/>
        <v>16</v>
      </c>
      <c r="M4166" s="2">
        <f t="shared" si="387"/>
        <v>44492.5</v>
      </c>
      <c r="N4166" s="22">
        <v>44498</v>
      </c>
      <c r="O4166" s="22">
        <v>44522</v>
      </c>
      <c r="P4166" s="22">
        <v>44521.5</v>
      </c>
      <c r="Q4166">
        <f t="shared" si="388"/>
        <v>29</v>
      </c>
      <c r="R4166" s="33">
        <f t="shared" si="389"/>
        <v>25683.85</v>
      </c>
    </row>
    <row r="4167" spans="1:18" x14ac:dyDescent="0.35">
      <c r="A4167" t="s">
        <v>402</v>
      </c>
      <c r="B4167" s="21" t="s">
        <v>313</v>
      </c>
      <c r="C4167" s="22">
        <v>44498</v>
      </c>
      <c r="D4167" t="s">
        <v>171</v>
      </c>
      <c r="E4167" t="s">
        <v>172</v>
      </c>
      <c r="F4167" s="21" t="s">
        <v>192</v>
      </c>
      <c r="G4167" s="32">
        <v>272.58</v>
      </c>
      <c r="H4167" s="22">
        <v>44485</v>
      </c>
      <c r="I4167" s="23">
        <v>44500</v>
      </c>
      <c r="J4167">
        <f t="shared" si="390"/>
        <v>16</v>
      </c>
      <c r="K4167" s="2">
        <f t="shared" si="391"/>
        <v>44492.5</v>
      </c>
      <c r="L4167" s="9">
        <f t="shared" si="386"/>
        <v>16</v>
      </c>
      <c r="M4167" s="2">
        <f t="shared" si="387"/>
        <v>44492.5</v>
      </c>
      <c r="N4167" s="22">
        <v>44498</v>
      </c>
      <c r="O4167" s="22">
        <v>44522</v>
      </c>
      <c r="P4167" s="22">
        <v>44521.5</v>
      </c>
      <c r="Q4167">
        <f t="shared" si="388"/>
        <v>29</v>
      </c>
      <c r="R4167" s="33">
        <f t="shared" si="389"/>
        <v>7904.82</v>
      </c>
    </row>
    <row r="4168" spans="1:18" x14ac:dyDescent="0.35">
      <c r="A4168" t="s">
        <v>402</v>
      </c>
      <c r="B4168" s="21" t="s">
        <v>313</v>
      </c>
      <c r="C4168" s="22">
        <v>44498</v>
      </c>
      <c r="D4168" t="s">
        <v>161</v>
      </c>
      <c r="E4168" t="s">
        <v>162</v>
      </c>
      <c r="F4168" s="21" t="s">
        <v>193</v>
      </c>
      <c r="G4168" s="32">
        <v>2175.9899999999998</v>
      </c>
      <c r="H4168" s="22">
        <v>44485</v>
      </c>
      <c r="I4168" s="23">
        <v>44500</v>
      </c>
      <c r="J4168">
        <f t="shared" si="390"/>
        <v>16</v>
      </c>
      <c r="K4168" s="2">
        <f t="shared" si="391"/>
        <v>44492.5</v>
      </c>
      <c r="L4168" s="9">
        <f t="shared" si="386"/>
        <v>16</v>
      </c>
      <c r="M4168" s="2">
        <f t="shared" si="387"/>
        <v>44492.5</v>
      </c>
      <c r="N4168" s="22">
        <v>44498</v>
      </c>
      <c r="O4168" s="22">
        <v>44522</v>
      </c>
      <c r="P4168" s="22">
        <v>44521.5</v>
      </c>
      <c r="Q4168">
        <f t="shared" si="388"/>
        <v>29</v>
      </c>
      <c r="R4168" s="33">
        <f t="shared" si="389"/>
        <v>63103.709999999992</v>
      </c>
    </row>
    <row r="4169" spans="1:18" x14ac:dyDescent="0.35">
      <c r="A4169" t="s">
        <v>402</v>
      </c>
      <c r="B4169" s="21" t="s">
        <v>313</v>
      </c>
      <c r="C4169" s="22">
        <v>44498</v>
      </c>
      <c r="D4169" t="s">
        <v>161</v>
      </c>
      <c r="E4169" t="s">
        <v>162</v>
      </c>
      <c r="F4169" s="21" t="s">
        <v>340</v>
      </c>
      <c r="G4169" s="32">
        <v>408.56</v>
      </c>
      <c r="H4169" s="22">
        <v>44485</v>
      </c>
      <c r="I4169" s="23">
        <v>44500</v>
      </c>
      <c r="J4169">
        <f t="shared" si="390"/>
        <v>16</v>
      </c>
      <c r="K4169" s="2">
        <f t="shared" si="391"/>
        <v>44492.5</v>
      </c>
      <c r="L4169" s="9">
        <f t="shared" si="386"/>
        <v>16</v>
      </c>
      <c r="M4169" s="2">
        <f t="shared" si="387"/>
        <v>44492.5</v>
      </c>
      <c r="N4169" s="22">
        <v>44498</v>
      </c>
      <c r="O4169" s="22">
        <v>44522</v>
      </c>
      <c r="P4169" s="22">
        <v>44521.5</v>
      </c>
      <c r="Q4169">
        <f t="shared" si="388"/>
        <v>29</v>
      </c>
      <c r="R4169" s="33">
        <f t="shared" si="389"/>
        <v>11848.24</v>
      </c>
    </row>
    <row r="4170" spans="1:18" x14ac:dyDescent="0.35">
      <c r="A4170" t="s">
        <v>402</v>
      </c>
      <c r="B4170" s="21" t="s">
        <v>313</v>
      </c>
      <c r="C4170" s="22">
        <v>44498</v>
      </c>
      <c r="D4170" t="s">
        <v>161</v>
      </c>
      <c r="E4170" t="s">
        <v>162</v>
      </c>
      <c r="F4170" s="21" t="s">
        <v>342</v>
      </c>
      <c r="G4170" s="32">
        <v>81.16</v>
      </c>
      <c r="H4170" s="22">
        <v>44485</v>
      </c>
      <c r="I4170" s="23">
        <v>44500</v>
      </c>
      <c r="J4170">
        <f t="shared" si="390"/>
        <v>16</v>
      </c>
      <c r="K4170" s="2">
        <f t="shared" si="391"/>
        <v>44492.5</v>
      </c>
      <c r="L4170" s="9">
        <f t="shared" si="386"/>
        <v>16</v>
      </c>
      <c r="M4170" s="2">
        <f t="shared" si="387"/>
        <v>44492.5</v>
      </c>
      <c r="N4170" s="22">
        <v>44498</v>
      </c>
      <c r="O4170" s="22">
        <v>44522</v>
      </c>
      <c r="P4170" s="22">
        <v>44521.5</v>
      </c>
      <c r="Q4170">
        <f t="shared" si="388"/>
        <v>29</v>
      </c>
      <c r="R4170" s="33">
        <f t="shared" si="389"/>
        <v>2353.64</v>
      </c>
    </row>
    <row r="4171" spans="1:18" x14ac:dyDescent="0.35">
      <c r="A4171" t="s">
        <v>402</v>
      </c>
      <c r="B4171" s="21" t="s">
        <v>313</v>
      </c>
      <c r="C4171" s="22">
        <v>44498</v>
      </c>
      <c r="D4171" t="s">
        <v>99</v>
      </c>
      <c r="E4171" t="s">
        <v>100</v>
      </c>
      <c r="F4171" s="21" t="s">
        <v>387</v>
      </c>
      <c r="G4171" s="32">
        <v>110</v>
      </c>
      <c r="H4171" s="22">
        <v>44485</v>
      </c>
      <c r="I4171" s="23">
        <v>44500</v>
      </c>
      <c r="J4171">
        <f t="shared" si="390"/>
        <v>16</v>
      </c>
      <c r="K4171" s="2">
        <f t="shared" si="391"/>
        <v>44492.5</v>
      </c>
      <c r="L4171" s="9">
        <f t="shared" ref="L4171:L4234" si="392">I4171-H4171+1</f>
        <v>16</v>
      </c>
      <c r="M4171" s="2">
        <f t="shared" ref="M4171:M4234" si="393">(H4171+I4171)/2</f>
        <v>44492.5</v>
      </c>
      <c r="N4171" s="22">
        <v>44498</v>
      </c>
      <c r="O4171" s="22">
        <v>44524</v>
      </c>
      <c r="P4171" s="22">
        <v>44523.5</v>
      </c>
      <c r="Q4171">
        <f t="shared" ref="Q4171:Q4234" si="394">P4171-M4171</f>
        <v>31</v>
      </c>
      <c r="R4171" s="33">
        <f t="shared" ref="R4171:R4234" si="395">Q4171*G4171</f>
        <v>3410</v>
      </c>
    </row>
    <row r="4172" spans="1:18" x14ac:dyDescent="0.35">
      <c r="A4172" t="s">
        <v>402</v>
      </c>
      <c r="B4172" s="21" t="s">
        <v>313</v>
      </c>
      <c r="C4172" s="22">
        <v>44498</v>
      </c>
      <c r="D4172" t="s">
        <v>110</v>
      </c>
      <c r="E4172" t="s">
        <v>111</v>
      </c>
      <c r="F4172" s="21" t="s">
        <v>343</v>
      </c>
      <c r="G4172" s="32">
        <v>110.33</v>
      </c>
      <c r="H4172" s="22">
        <v>44485</v>
      </c>
      <c r="I4172" s="23">
        <v>44500</v>
      </c>
      <c r="J4172">
        <f t="shared" si="390"/>
        <v>16</v>
      </c>
      <c r="K4172" s="2">
        <f t="shared" si="391"/>
        <v>44492.5</v>
      </c>
      <c r="L4172" s="9">
        <f t="shared" si="392"/>
        <v>16</v>
      </c>
      <c r="M4172" s="2">
        <f t="shared" si="393"/>
        <v>44492.5</v>
      </c>
      <c r="N4172" s="22">
        <v>44498</v>
      </c>
      <c r="O4172" s="22">
        <v>44530</v>
      </c>
      <c r="P4172" s="22">
        <v>44529.5</v>
      </c>
      <c r="Q4172">
        <f t="shared" si="394"/>
        <v>37</v>
      </c>
      <c r="R4172" s="33">
        <f t="shared" si="395"/>
        <v>4082.21</v>
      </c>
    </row>
    <row r="4173" spans="1:18" x14ac:dyDescent="0.35">
      <c r="A4173" t="s">
        <v>402</v>
      </c>
      <c r="B4173" s="21" t="s">
        <v>313</v>
      </c>
      <c r="C4173" s="22">
        <v>44498</v>
      </c>
      <c r="D4173" t="s">
        <v>110</v>
      </c>
      <c r="E4173" t="s">
        <v>111</v>
      </c>
      <c r="F4173" s="21" t="s">
        <v>367</v>
      </c>
      <c r="G4173" s="32">
        <v>117.58</v>
      </c>
      <c r="H4173" s="22">
        <v>44485</v>
      </c>
      <c r="I4173" s="23">
        <v>44500</v>
      </c>
      <c r="J4173">
        <f t="shared" si="390"/>
        <v>16</v>
      </c>
      <c r="K4173" s="2">
        <f t="shared" si="391"/>
        <v>44492.5</v>
      </c>
      <c r="L4173" s="9">
        <f t="shared" si="392"/>
        <v>16</v>
      </c>
      <c r="M4173" s="2">
        <f t="shared" si="393"/>
        <v>44492.5</v>
      </c>
      <c r="N4173" s="22">
        <v>44498</v>
      </c>
      <c r="O4173" s="22">
        <v>44530</v>
      </c>
      <c r="P4173" s="22">
        <v>44529.5</v>
      </c>
      <c r="Q4173">
        <f t="shared" si="394"/>
        <v>37</v>
      </c>
      <c r="R4173" s="33">
        <f t="shared" si="395"/>
        <v>4350.46</v>
      </c>
    </row>
    <row r="4174" spans="1:18" x14ac:dyDescent="0.35">
      <c r="A4174" t="s">
        <v>402</v>
      </c>
      <c r="B4174" s="21" t="s">
        <v>313</v>
      </c>
      <c r="C4174" s="22">
        <v>44498</v>
      </c>
      <c r="D4174" t="s">
        <v>349</v>
      </c>
      <c r="E4174" t="s">
        <v>350</v>
      </c>
      <c r="F4174" s="21" t="s">
        <v>351</v>
      </c>
      <c r="G4174" s="32">
        <v>37.959999999999994</v>
      </c>
      <c r="H4174" s="22">
        <v>44485</v>
      </c>
      <c r="I4174" s="23">
        <v>44500</v>
      </c>
      <c r="J4174">
        <f t="shared" si="390"/>
        <v>16</v>
      </c>
      <c r="K4174" s="2">
        <f t="shared" si="391"/>
        <v>44492.5</v>
      </c>
      <c r="L4174" s="9">
        <f t="shared" si="392"/>
        <v>16</v>
      </c>
      <c r="M4174" s="2">
        <f t="shared" si="393"/>
        <v>44492.5</v>
      </c>
      <c r="N4174" s="22">
        <v>44498</v>
      </c>
      <c r="O4174" s="22">
        <v>44589</v>
      </c>
      <c r="P4174" s="22">
        <v>44588.5</v>
      </c>
      <c r="Q4174">
        <f t="shared" si="394"/>
        <v>96</v>
      </c>
      <c r="R4174" s="33">
        <f t="shared" si="395"/>
        <v>3644.1599999999994</v>
      </c>
    </row>
    <row r="4175" spans="1:18" x14ac:dyDescent="0.35">
      <c r="A4175" t="s">
        <v>402</v>
      </c>
      <c r="B4175" s="21" t="s">
        <v>313</v>
      </c>
      <c r="C4175" s="22">
        <v>44498</v>
      </c>
      <c r="D4175" t="s">
        <v>114</v>
      </c>
      <c r="E4175" t="s">
        <v>115</v>
      </c>
      <c r="F4175" s="21" t="s">
        <v>232</v>
      </c>
      <c r="G4175" s="32">
        <v>7.57</v>
      </c>
      <c r="H4175" s="22">
        <v>44485</v>
      </c>
      <c r="I4175" s="23">
        <v>44500</v>
      </c>
      <c r="J4175">
        <f t="shared" si="390"/>
        <v>16</v>
      </c>
      <c r="K4175" s="2">
        <f t="shared" si="391"/>
        <v>44492.5</v>
      </c>
      <c r="L4175" s="9">
        <f t="shared" si="392"/>
        <v>16</v>
      </c>
      <c r="M4175" s="2">
        <f t="shared" si="393"/>
        <v>44492.5</v>
      </c>
      <c r="N4175" s="22">
        <v>44498</v>
      </c>
      <c r="O4175" s="22">
        <v>44592</v>
      </c>
      <c r="P4175" s="22">
        <v>44589.5</v>
      </c>
      <c r="Q4175">
        <f t="shared" si="394"/>
        <v>97</v>
      </c>
      <c r="R4175" s="33">
        <f t="shared" si="395"/>
        <v>734.29000000000008</v>
      </c>
    </row>
    <row r="4176" spans="1:18" x14ac:dyDescent="0.35">
      <c r="A4176" t="s">
        <v>402</v>
      </c>
      <c r="B4176" s="21" t="s">
        <v>313</v>
      </c>
      <c r="C4176" s="22">
        <v>44498</v>
      </c>
      <c r="D4176" t="s">
        <v>110</v>
      </c>
      <c r="E4176" t="s">
        <v>111</v>
      </c>
      <c r="F4176" s="21" t="s">
        <v>250</v>
      </c>
      <c r="G4176" s="32">
        <v>49.47</v>
      </c>
      <c r="H4176" s="22">
        <v>44485</v>
      </c>
      <c r="I4176" s="23">
        <v>44500</v>
      </c>
      <c r="J4176">
        <f t="shared" si="390"/>
        <v>16</v>
      </c>
      <c r="K4176" s="2">
        <f t="shared" si="391"/>
        <v>44492.5</v>
      </c>
      <c r="L4176" s="9">
        <f t="shared" si="392"/>
        <v>16</v>
      </c>
      <c r="M4176" s="2">
        <f t="shared" si="393"/>
        <v>44492.5</v>
      </c>
      <c r="N4176" s="22">
        <v>44498</v>
      </c>
      <c r="O4176" s="22">
        <v>44592</v>
      </c>
      <c r="P4176" s="22">
        <v>44589.5</v>
      </c>
      <c r="Q4176">
        <f t="shared" si="394"/>
        <v>97</v>
      </c>
      <c r="R4176" s="33">
        <f t="shared" si="395"/>
        <v>4798.59</v>
      </c>
    </row>
    <row r="4177" spans="1:18" x14ac:dyDescent="0.35">
      <c r="A4177" t="s">
        <v>402</v>
      </c>
      <c r="B4177" s="21" t="s">
        <v>313</v>
      </c>
      <c r="C4177" s="22">
        <v>44498</v>
      </c>
      <c r="D4177" t="s">
        <v>114</v>
      </c>
      <c r="E4177" t="s">
        <v>115</v>
      </c>
      <c r="F4177" s="21" t="s">
        <v>204</v>
      </c>
      <c r="G4177" s="32">
        <v>31.79</v>
      </c>
      <c r="H4177" s="22">
        <v>44485</v>
      </c>
      <c r="I4177" s="23">
        <v>44500</v>
      </c>
      <c r="J4177">
        <f t="shared" si="390"/>
        <v>16</v>
      </c>
      <c r="K4177" s="2">
        <f t="shared" si="391"/>
        <v>44492.5</v>
      </c>
      <c r="L4177" s="9">
        <f t="shared" si="392"/>
        <v>16</v>
      </c>
      <c r="M4177" s="2">
        <f t="shared" si="393"/>
        <v>44492.5</v>
      </c>
      <c r="N4177" s="22">
        <v>44498</v>
      </c>
      <c r="O4177" s="22">
        <v>44592</v>
      </c>
      <c r="P4177" s="22">
        <v>44589.5</v>
      </c>
      <c r="Q4177">
        <f t="shared" si="394"/>
        <v>97</v>
      </c>
      <c r="R4177" s="33">
        <f t="shared" si="395"/>
        <v>3083.63</v>
      </c>
    </row>
    <row r="4178" spans="1:18" x14ac:dyDescent="0.35">
      <c r="A4178" t="s">
        <v>402</v>
      </c>
      <c r="B4178" s="21" t="s">
        <v>313</v>
      </c>
      <c r="C4178" s="22">
        <v>44498</v>
      </c>
      <c r="D4178" t="s">
        <v>110</v>
      </c>
      <c r="E4178" t="s">
        <v>111</v>
      </c>
      <c r="F4178" s="21" t="s">
        <v>204</v>
      </c>
      <c r="G4178" s="32">
        <v>79.58</v>
      </c>
      <c r="H4178" s="22">
        <v>44485</v>
      </c>
      <c r="I4178" s="23">
        <v>44500</v>
      </c>
      <c r="J4178">
        <f t="shared" si="390"/>
        <v>16</v>
      </c>
      <c r="K4178" s="2">
        <f t="shared" si="391"/>
        <v>44492.5</v>
      </c>
      <c r="L4178" s="9">
        <f t="shared" si="392"/>
        <v>16</v>
      </c>
      <c r="M4178" s="2">
        <f t="shared" si="393"/>
        <v>44492.5</v>
      </c>
      <c r="N4178" s="22">
        <v>44498</v>
      </c>
      <c r="O4178" s="22">
        <v>44592</v>
      </c>
      <c r="P4178" s="22">
        <v>44589.5</v>
      </c>
      <c r="Q4178">
        <f t="shared" si="394"/>
        <v>97</v>
      </c>
      <c r="R4178" s="33">
        <f t="shared" si="395"/>
        <v>7719.26</v>
      </c>
    </row>
    <row r="4179" spans="1:18" x14ac:dyDescent="0.35">
      <c r="A4179" t="s">
        <v>402</v>
      </c>
      <c r="B4179" s="21" t="s">
        <v>313</v>
      </c>
      <c r="C4179" s="22">
        <v>44498</v>
      </c>
      <c r="D4179" t="s">
        <v>110</v>
      </c>
      <c r="E4179" t="s">
        <v>111</v>
      </c>
      <c r="F4179" s="21" t="s">
        <v>399</v>
      </c>
      <c r="G4179" s="32">
        <v>92.03</v>
      </c>
      <c r="H4179" s="22">
        <v>44485</v>
      </c>
      <c r="I4179" s="23">
        <v>44500</v>
      </c>
      <c r="J4179">
        <f t="shared" si="390"/>
        <v>16</v>
      </c>
      <c r="K4179" s="2">
        <f t="shared" si="391"/>
        <v>44492.5</v>
      </c>
      <c r="L4179" s="9">
        <f t="shared" si="392"/>
        <v>16</v>
      </c>
      <c r="M4179" s="2">
        <f t="shared" si="393"/>
        <v>44492.5</v>
      </c>
      <c r="N4179" s="22">
        <v>44498</v>
      </c>
      <c r="O4179" s="22">
        <v>44592</v>
      </c>
      <c r="P4179" s="22">
        <v>44589.5</v>
      </c>
      <c r="Q4179">
        <f t="shared" si="394"/>
        <v>97</v>
      </c>
      <c r="R4179" s="33">
        <f t="shared" si="395"/>
        <v>8926.91</v>
      </c>
    </row>
    <row r="4180" spans="1:18" x14ac:dyDescent="0.35">
      <c r="A4180" t="s">
        <v>402</v>
      </c>
      <c r="B4180" s="21" t="s">
        <v>313</v>
      </c>
      <c r="C4180" s="22">
        <v>44498</v>
      </c>
      <c r="D4180" t="s">
        <v>110</v>
      </c>
      <c r="E4180" t="s">
        <v>111</v>
      </c>
      <c r="F4180" s="21" t="s">
        <v>143</v>
      </c>
      <c r="G4180" s="32">
        <v>103.85000000000001</v>
      </c>
      <c r="H4180" s="22">
        <v>44485</v>
      </c>
      <c r="I4180" s="23">
        <v>44500</v>
      </c>
      <c r="J4180">
        <f t="shared" si="390"/>
        <v>16</v>
      </c>
      <c r="K4180" s="2">
        <f t="shared" si="391"/>
        <v>44492.5</v>
      </c>
      <c r="L4180" s="9">
        <f t="shared" si="392"/>
        <v>16</v>
      </c>
      <c r="M4180" s="2">
        <f t="shared" si="393"/>
        <v>44492.5</v>
      </c>
      <c r="N4180" s="22">
        <v>44498</v>
      </c>
      <c r="O4180" s="22">
        <v>44592</v>
      </c>
      <c r="P4180" s="22">
        <v>44589.5</v>
      </c>
      <c r="Q4180">
        <f t="shared" si="394"/>
        <v>97</v>
      </c>
      <c r="R4180" s="33">
        <f t="shared" si="395"/>
        <v>10073.450000000001</v>
      </c>
    </row>
    <row r="4181" spans="1:18" x14ac:dyDescent="0.35">
      <c r="A4181" t="s">
        <v>402</v>
      </c>
      <c r="B4181" s="21" t="s">
        <v>313</v>
      </c>
      <c r="C4181" s="22">
        <v>44498</v>
      </c>
      <c r="D4181" t="s">
        <v>148</v>
      </c>
      <c r="E4181" t="s">
        <v>149</v>
      </c>
      <c r="F4181" s="21" t="s">
        <v>205</v>
      </c>
      <c r="G4181" s="32">
        <v>427.44000000000005</v>
      </c>
      <c r="H4181" s="22">
        <v>44485</v>
      </c>
      <c r="I4181" s="23">
        <v>44500</v>
      </c>
      <c r="J4181">
        <f t="shared" si="390"/>
        <v>16</v>
      </c>
      <c r="K4181" s="2">
        <f t="shared" si="391"/>
        <v>44492.5</v>
      </c>
      <c r="L4181" s="9">
        <f t="shared" si="392"/>
        <v>16</v>
      </c>
      <c r="M4181" s="2">
        <f t="shared" si="393"/>
        <v>44492.5</v>
      </c>
      <c r="N4181" s="22">
        <v>44498</v>
      </c>
      <c r="O4181" s="22">
        <v>44592</v>
      </c>
      <c r="P4181" s="22">
        <v>44589.5</v>
      </c>
      <c r="Q4181">
        <f t="shared" si="394"/>
        <v>97</v>
      </c>
      <c r="R4181" s="33">
        <f t="shared" si="395"/>
        <v>41461.680000000008</v>
      </c>
    </row>
    <row r="4182" spans="1:18" x14ac:dyDescent="0.35">
      <c r="A4182" t="s">
        <v>402</v>
      </c>
      <c r="B4182" s="21" t="s">
        <v>313</v>
      </c>
      <c r="C4182" s="22">
        <v>44498</v>
      </c>
      <c r="D4182" t="s">
        <v>171</v>
      </c>
      <c r="E4182" t="s">
        <v>172</v>
      </c>
      <c r="F4182" s="21" t="s">
        <v>206</v>
      </c>
      <c r="G4182" s="32">
        <v>594.90000000000009</v>
      </c>
      <c r="H4182" s="22">
        <v>44485</v>
      </c>
      <c r="I4182" s="23">
        <v>44500</v>
      </c>
      <c r="J4182">
        <f t="shared" si="390"/>
        <v>16</v>
      </c>
      <c r="K4182" s="2">
        <f t="shared" si="391"/>
        <v>44492.5</v>
      </c>
      <c r="L4182" s="9">
        <f t="shared" si="392"/>
        <v>16</v>
      </c>
      <c r="M4182" s="2">
        <f t="shared" si="393"/>
        <v>44492.5</v>
      </c>
      <c r="N4182" s="22">
        <v>44498</v>
      </c>
      <c r="O4182" s="22">
        <v>44592</v>
      </c>
      <c r="P4182" s="22">
        <v>44589.5</v>
      </c>
      <c r="Q4182">
        <f t="shared" si="394"/>
        <v>97</v>
      </c>
      <c r="R4182" s="33">
        <f t="shared" si="395"/>
        <v>57705.30000000001</v>
      </c>
    </row>
    <row r="4183" spans="1:18" x14ac:dyDescent="0.35">
      <c r="A4183" t="s">
        <v>402</v>
      </c>
      <c r="B4183" s="21" t="s">
        <v>313</v>
      </c>
      <c r="C4183" s="22">
        <v>44498</v>
      </c>
      <c r="D4183" t="s">
        <v>207</v>
      </c>
      <c r="E4183" t="s">
        <v>208</v>
      </c>
      <c r="F4183" s="21" t="s">
        <v>209</v>
      </c>
      <c r="G4183" s="32">
        <v>44.629999999999995</v>
      </c>
      <c r="H4183" s="22">
        <v>44485</v>
      </c>
      <c r="I4183" s="23">
        <v>44500</v>
      </c>
      <c r="J4183">
        <f t="shared" si="390"/>
        <v>16</v>
      </c>
      <c r="K4183" s="2">
        <f t="shared" si="391"/>
        <v>44492.5</v>
      </c>
      <c r="L4183" s="9">
        <f t="shared" si="392"/>
        <v>16</v>
      </c>
      <c r="M4183" s="2">
        <f t="shared" si="393"/>
        <v>44492.5</v>
      </c>
      <c r="N4183" s="22">
        <v>44498</v>
      </c>
      <c r="O4183" s="22">
        <v>44592</v>
      </c>
      <c r="P4183" s="22">
        <v>44589.5</v>
      </c>
      <c r="Q4183">
        <f t="shared" si="394"/>
        <v>97</v>
      </c>
      <c r="R4183" s="33">
        <f t="shared" si="395"/>
        <v>4329.1099999999997</v>
      </c>
    </row>
    <row r="4184" spans="1:18" x14ac:dyDescent="0.35">
      <c r="A4184" t="s">
        <v>402</v>
      </c>
      <c r="B4184" s="21" t="s">
        <v>313</v>
      </c>
      <c r="C4184" s="22">
        <v>44498</v>
      </c>
      <c r="D4184" t="s">
        <v>171</v>
      </c>
      <c r="E4184" t="s">
        <v>172</v>
      </c>
      <c r="F4184" s="21" t="s">
        <v>400</v>
      </c>
      <c r="G4184" s="32">
        <v>46.01</v>
      </c>
      <c r="H4184" s="22">
        <v>44485</v>
      </c>
      <c r="I4184" s="23">
        <v>44500</v>
      </c>
      <c r="J4184">
        <f t="shared" si="390"/>
        <v>16</v>
      </c>
      <c r="K4184" s="2">
        <f t="shared" si="391"/>
        <v>44492.5</v>
      </c>
      <c r="L4184" s="9">
        <f t="shared" si="392"/>
        <v>16</v>
      </c>
      <c r="M4184" s="2">
        <f t="shared" si="393"/>
        <v>44492.5</v>
      </c>
      <c r="N4184" s="22">
        <v>44498</v>
      </c>
      <c r="O4184" s="22">
        <v>44592</v>
      </c>
      <c r="P4184" s="22">
        <v>44589.5</v>
      </c>
      <c r="Q4184">
        <f t="shared" si="394"/>
        <v>97</v>
      </c>
      <c r="R4184" s="33">
        <f t="shared" si="395"/>
        <v>4462.97</v>
      </c>
    </row>
    <row r="4185" spans="1:18" x14ac:dyDescent="0.35">
      <c r="A4185" t="s">
        <v>402</v>
      </c>
      <c r="B4185" s="21" t="s">
        <v>313</v>
      </c>
      <c r="C4185" s="22">
        <v>44498</v>
      </c>
      <c r="D4185" t="s">
        <v>171</v>
      </c>
      <c r="E4185" t="s">
        <v>172</v>
      </c>
      <c r="F4185" s="21" t="s">
        <v>210</v>
      </c>
      <c r="G4185" s="32">
        <v>687.91000000000008</v>
      </c>
      <c r="H4185" s="22">
        <v>44485</v>
      </c>
      <c r="I4185" s="23">
        <v>44500</v>
      </c>
      <c r="J4185">
        <f t="shared" si="390"/>
        <v>16</v>
      </c>
      <c r="K4185" s="2">
        <f t="shared" si="391"/>
        <v>44492.5</v>
      </c>
      <c r="L4185" s="9">
        <f t="shared" si="392"/>
        <v>16</v>
      </c>
      <c r="M4185" s="2">
        <f t="shared" si="393"/>
        <v>44492.5</v>
      </c>
      <c r="N4185" s="22">
        <v>44498</v>
      </c>
      <c r="O4185" s="22">
        <v>44592</v>
      </c>
      <c r="P4185" s="22">
        <v>44589.5</v>
      </c>
      <c r="Q4185">
        <f t="shared" si="394"/>
        <v>97</v>
      </c>
      <c r="R4185" s="33">
        <f t="shared" si="395"/>
        <v>66727.27</v>
      </c>
    </row>
    <row r="4186" spans="1:18" x14ac:dyDescent="0.35">
      <c r="A4186" t="s">
        <v>402</v>
      </c>
      <c r="B4186" s="21" t="s">
        <v>313</v>
      </c>
      <c r="C4186" s="22">
        <v>44498</v>
      </c>
      <c r="D4186" t="s">
        <v>114</v>
      </c>
      <c r="E4186" t="s">
        <v>115</v>
      </c>
      <c r="F4186" s="21" t="s">
        <v>144</v>
      </c>
      <c r="G4186" s="32">
        <v>9.1199999999999992</v>
      </c>
      <c r="H4186" s="22">
        <v>44485</v>
      </c>
      <c r="I4186" s="23">
        <v>44500</v>
      </c>
      <c r="J4186">
        <f t="shared" si="390"/>
        <v>16</v>
      </c>
      <c r="K4186" s="2">
        <f t="shared" si="391"/>
        <v>44492.5</v>
      </c>
      <c r="L4186" s="9">
        <f t="shared" si="392"/>
        <v>16</v>
      </c>
      <c r="M4186" s="2">
        <f t="shared" si="393"/>
        <v>44492.5</v>
      </c>
      <c r="N4186" s="22">
        <v>44498</v>
      </c>
      <c r="O4186" s="22">
        <v>44592</v>
      </c>
      <c r="P4186" s="22">
        <v>44589.5</v>
      </c>
      <c r="Q4186">
        <f t="shared" si="394"/>
        <v>97</v>
      </c>
      <c r="R4186" s="33">
        <f t="shared" si="395"/>
        <v>884.63999999999987</v>
      </c>
    </row>
    <row r="4187" spans="1:18" x14ac:dyDescent="0.35">
      <c r="A4187" t="s">
        <v>402</v>
      </c>
      <c r="B4187" s="21" t="s">
        <v>313</v>
      </c>
      <c r="C4187" s="22">
        <v>44498</v>
      </c>
      <c r="D4187" t="s">
        <v>110</v>
      </c>
      <c r="E4187" t="s">
        <v>111</v>
      </c>
      <c r="F4187" s="21" t="s">
        <v>144</v>
      </c>
      <c r="G4187" s="32">
        <v>177.47</v>
      </c>
      <c r="H4187" s="22">
        <v>44485</v>
      </c>
      <c r="I4187" s="23">
        <v>44500</v>
      </c>
      <c r="J4187">
        <f t="shared" si="390"/>
        <v>16</v>
      </c>
      <c r="K4187" s="2">
        <f t="shared" si="391"/>
        <v>44492.5</v>
      </c>
      <c r="L4187" s="9">
        <f t="shared" si="392"/>
        <v>16</v>
      </c>
      <c r="M4187" s="2">
        <f t="shared" si="393"/>
        <v>44492.5</v>
      </c>
      <c r="N4187" s="22">
        <v>44498</v>
      </c>
      <c r="O4187" s="22">
        <v>44592</v>
      </c>
      <c r="P4187" s="22">
        <v>44589.5</v>
      </c>
      <c r="Q4187">
        <f t="shared" si="394"/>
        <v>97</v>
      </c>
      <c r="R4187" s="33">
        <f t="shared" si="395"/>
        <v>17214.59</v>
      </c>
    </row>
    <row r="4188" spans="1:18" x14ac:dyDescent="0.35">
      <c r="A4188" t="s">
        <v>402</v>
      </c>
      <c r="B4188" s="21" t="s">
        <v>313</v>
      </c>
      <c r="C4188" s="22">
        <v>44498</v>
      </c>
      <c r="D4188" t="s">
        <v>110</v>
      </c>
      <c r="E4188" t="s">
        <v>111</v>
      </c>
      <c r="F4188" s="21" t="s">
        <v>212</v>
      </c>
      <c r="G4188" s="32">
        <v>44.37</v>
      </c>
      <c r="H4188" s="22">
        <v>44485</v>
      </c>
      <c r="I4188" s="23">
        <v>44500</v>
      </c>
      <c r="J4188">
        <f t="shared" si="390"/>
        <v>16</v>
      </c>
      <c r="K4188" s="2">
        <f t="shared" si="391"/>
        <v>44492.5</v>
      </c>
      <c r="L4188" s="9">
        <f t="shared" si="392"/>
        <v>16</v>
      </c>
      <c r="M4188" s="2">
        <f t="shared" si="393"/>
        <v>44492.5</v>
      </c>
      <c r="N4188" s="22">
        <v>44498</v>
      </c>
      <c r="O4188" s="22">
        <v>44592</v>
      </c>
      <c r="P4188" s="22">
        <v>44589.5</v>
      </c>
      <c r="Q4188">
        <f t="shared" si="394"/>
        <v>97</v>
      </c>
      <c r="R4188" s="33">
        <f t="shared" si="395"/>
        <v>4303.8899999999994</v>
      </c>
    </row>
    <row r="4189" spans="1:18" x14ac:dyDescent="0.35">
      <c r="A4189" t="s">
        <v>402</v>
      </c>
      <c r="B4189" s="21" t="s">
        <v>313</v>
      </c>
      <c r="C4189" s="22">
        <v>44498</v>
      </c>
      <c r="D4189" t="s">
        <v>110</v>
      </c>
      <c r="E4189" t="s">
        <v>111</v>
      </c>
      <c r="F4189" s="21" t="s">
        <v>214</v>
      </c>
      <c r="G4189" s="32">
        <v>151.08000000000001</v>
      </c>
      <c r="H4189" s="22">
        <v>44485</v>
      </c>
      <c r="I4189" s="23">
        <v>44500</v>
      </c>
      <c r="J4189">
        <f t="shared" si="390"/>
        <v>16</v>
      </c>
      <c r="K4189" s="2">
        <f t="shared" si="391"/>
        <v>44492.5</v>
      </c>
      <c r="L4189" s="9">
        <f t="shared" si="392"/>
        <v>16</v>
      </c>
      <c r="M4189" s="2">
        <f t="shared" si="393"/>
        <v>44492.5</v>
      </c>
      <c r="N4189" s="22">
        <v>44498</v>
      </c>
      <c r="O4189" s="22">
        <v>44592</v>
      </c>
      <c r="P4189" s="22">
        <v>44589.5</v>
      </c>
      <c r="Q4189">
        <f t="shared" si="394"/>
        <v>97</v>
      </c>
      <c r="R4189" s="33">
        <f t="shared" si="395"/>
        <v>14654.760000000002</v>
      </c>
    </row>
    <row r="4190" spans="1:18" x14ac:dyDescent="0.35">
      <c r="A4190" t="s">
        <v>402</v>
      </c>
      <c r="B4190" s="21" t="s">
        <v>313</v>
      </c>
      <c r="C4190" s="22">
        <v>44498</v>
      </c>
      <c r="D4190" t="s">
        <v>217</v>
      </c>
      <c r="E4190" t="s">
        <v>218</v>
      </c>
      <c r="F4190" s="21" t="s">
        <v>219</v>
      </c>
      <c r="G4190" s="32">
        <v>607.66999999999996</v>
      </c>
      <c r="H4190" s="22">
        <v>44485</v>
      </c>
      <c r="I4190" s="23">
        <v>44500</v>
      </c>
      <c r="J4190">
        <f t="shared" si="390"/>
        <v>16</v>
      </c>
      <c r="K4190" s="2">
        <f t="shared" si="391"/>
        <v>44492.5</v>
      </c>
      <c r="L4190" s="9">
        <f t="shared" si="392"/>
        <v>16</v>
      </c>
      <c r="M4190" s="2">
        <f t="shared" si="393"/>
        <v>44492.5</v>
      </c>
      <c r="N4190" s="22">
        <v>44498</v>
      </c>
      <c r="O4190" s="22">
        <v>44592</v>
      </c>
      <c r="P4190" s="22">
        <v>44589.5</v>
      </c>
      <c r="Q4190">
        <f t="shared" si="394"/>
        <v>97</v>
      </c>
      <c r="R4190" s="33">
        <f t="shared" si="395"/>
        <v>58943.99</v>
      </c>
    </row>
    <row r="4191" spans="1:18" x14ac:dyDescent="0.35">
      <c r="A4191" t="s">
        <v>402</v>
      </c>
      <c r="B4191" s="21" t="s">
        <v>313</v>
      </c>
      <c r="C4191" s="22">
        <v>44498</v>
      </c>
      <c r="D4191" t="s">
        <v>110</v>
      </c>
      <c r="E4191" t="s">
        <v>111</v>
      </c>
      <c r="F4191" s="21" t="s">
        <v>284</v>
      </c>
      <c r="G4191" s="32">
        <v>1.71</v>
      </c>
      <c r="H4191" s="22">
        <v>44485</v>
      </c>
      <c r="I4191" s="23">
        <v>44500</v>
      </c>
      <c r="J4191">
        <f t="shared" si="390"/>
        <v>16</v>
      </c>
      <c r="K4191" s="2">
        <f t="shared" si="391"/>
        <v>44492.5</v>
      </c>
      <c r="L4191" s="9">
        <f t="shared" si="392"/>
        <v>16</v>
      </c>
      <c r="M4191" s="2">
        <f t="shared" si="393"/>
        <v>44492.5</v>
      </c>
      <c r="N4191" s="22">
        <v>44498</v>
      </c>
      <c r="O4191" s="22">
        <v>44592</v>
      </c>
      <c r="P4191" s="22">
        <v>44589.5</v>
      </c>
      <c r="Q4191">
        <f t="shared" si="394"/>
        <v>97</v>
      </c>
      <c r="R4191" s="33">
        <f t="shared" si="395"/>
        <v>165.87</v>
      </c>
    </row>
    <row r="4192" spans="1:18" x14ac:dyDescent="0.35">
      <c r="A4192" t="s">
        <v>402</v>
      </c>
      <c r="B4192" s="21" t="s">
        <v>313</v>
      </c>
      <c r="C4192" s="22">
        <v>44498</v>
      </c>
      <c r="D4192" t="s">
        <v>110</v>
      </c>
      <c r="E4192" t="s">
        <v>111</v>
      </c>
      <c r="F4192" s="21" t="s">
        <v>221</v>
      </c>
      <c r="G4192" s="32">
        <v>309.86</v>
      </c>
      <c r="H4192" s="22">
        <v>44485</v>
      </c>
      <c r="I4192" s="23">
        <v>44500</v>
      </c>
      <c r="J4192">
        <f t="shared" si="390"/>
        <v>16</v>
      </c>
      <c r="K4192" s="2">
        <f t="shared" si="391"/>
        <v>44492.5</v>
      </c>
      <c r="L4192" s="9">
        <f t="shared" si="392"/>
        <v>16</v>
      </c>
      <c r="M4192" s="2">
        <f t="shared" si="393"/>
        <v>44492.5</v>
      </c>
      <c r="N4192" s="22">
        <v>44498</v>
      </c>
      <c r="O4192" s="22">
        <v>44592</v>
      </c>
      <c r="P4192" s="22">
        <v>44589.5</v>
      </c>
      <c r="Q4192">
        <f t="shared" si="394"/>
        <v>97</v>
      </c>
      <c r="R4192" s="33">
        <f t="shared" si="395"/>
        <v>30056.420000000002</v>
      </c>
    </row>
    <row r="4193" spans="1:18" x14ac:dyDescent="0.35">
      <c r="A4193" t="s">
        <v>402</v>
      </c>
      <c r="B4193" s="21" t="s">
        <v>313</v>
      </c>
      <c r="C4193" s="22">
        <v>44498</v>
      </c>
      <c r="D4193" t="s">
        <v>199</v>
      </c>
      <c r="E4193" t="s">
        <v>200</v>
      </c>
      <c r="F4193" s="21" t="s">
        <v>89</v>
      </c>
      <c r="G4193" s="32">
        <v>980.87</v>
      </c>
      <c r="H4193" s="22">
        <v>44485</v>
      </c>
      <c r="I4193" s="23">
        <v>44500</v>
      </c>
      <c r="J4193">
        <f t="shared" si="390"/>
        <v>16</v>
      </c>
      <c r="K4193" s="2">
        <f t="shared" si="391"/>
        <v>44492.5</v>
      </c>
      <c r="L4193" s="9">
        <f t="shared" si="392"/>
        <v>16</v>
      </c>
      <c r="M4193" s="2">
        <f t="shared" si="393"/>
        <v>44492.5</v>
      </c>
      <c r="N4193" s="22">
        <v>44498</v>
      </c>
      <c r="O4193" s="22">
        <v>44592</v>
      </c>
      <c r="P4193" s="22">
        <v>44589.5</v>
      </c>
      <c r="Q4193">
        <f t="shared" si="394"/>
        <v>97</v>
      </c>
      <c r="R4193" s="33">
        <f t="shared" si="395"/>
        <v>95144.39</v>
      </c>
    </row>
    <row r="4194" spans="1:18" x14ac:dyDescent="0.35">
      <c r="A4194" t="s">
        <v>402</v>
      </c>
      <c r="B4194" s="21" t="s">
        <v>313</v>
      </c>
      <c r="C4194" s="22">
        <v>44498</v>
      </c>
      <c r="D4194" t="s">
        <v>110</v>
      </c>
      <c r="E4194" t="s">
        <v>111</v>
      </c>
      <c r="F4194" s="21" t="s">
        <v>223</v>
      </c>
      <c r="G4194" s="32">
        <v>205.69</v>
      </c>
      <c r="H4194" s="22">
        <v>44485</v>
      </c>
      <c r="I4194" s="23">
        <v>44500</v>
      </c>
      <c r="J4194">
        <f t="shared" si="390"/>
        <v>16</v>
      </c>
      <c r="K4194" s="2">
        <f t="shared" si="391"/>
        <v>44492.5</v>
      </c>
      <c r="L4194" s="9">
        <f t="shared" si="392"/>
        <v>16</v>
      </c>
      <c r="M4194" s="2">
        <f t="shared" si="393"/>
        <v>44492.5</v>
      </c>
      <c r="N4194" s="22">
        <v>44498</v>
      </c>
      <c r="O4194" s="22">
        <v>44592</v>
      </c>
      <c r="P4194" s="22">
        <v>44589.5</v>
      </c>
      <c r="Q4194">
        <f t="shared" si="394"/>
        <v>97</v>
      </c>
      <c r="R4194" s="33">
        <f t="shared" si="395"/>
        <v>19951.93</v>
      </c>
    </row>
    <row r="4195" spans="1:18" x14ac:dyDescent="0.35">
      <c r="A4195" t="s">
        <v>402</v>
      </c>
      <c r="B4195" s="21" t="s">
        <v>313</v>
      </c>
      <c r="C4195" s="22">
        <v>44498</v>
      </c>
      <c r="D4195" t="s">
        <v>201</v>
      </c>
      <c r="E4195" t="s">
        <v>202</v>
      </c>
      <c r="F4195" s="21" t="s">
        <v>203</v>
      </c>
      <c r="G4195" s="32">
        <v>11.08</v>
      </c>
      <c r="H4195" s="22">
        <v>44485</v>
      </c>
      <c r="I4195" s="23">
        <v>44500</v>
      </c>
      <c r="J4195">
        <f t="shared" si="390"/>
        <v>16</v>
      </c>
      <c r="K4195" s="2">
        <f t="shared" si="391"/>
        <v>44492.5</v>
      </c>
      <c r="L4195" s="9">
        <f t="shared" si="392"/>
        <v>16</v>
      </c>
      <c r="M4195" s="2">
        <f t="shared" si="393"/>
        <v>44492.5</v>
      </c>
      <c r="N4195" s="22">
        <v>44498</v>
      </c>
      <c r="O4195" s="22">
        <v>44592</v>
      </c>
      <c r="P4195" s="22">
        <v>44589.5</v>
      </c>
      <c r="Q4195">
        <f t="shared" si="394"/>
        <v>97</v>
      </c>
      <c r="R4195" s="33">
        <f t="shared" si="395"/>
        <v>1074.76</v>
      </c>
    </row>
    <row r="4196" spans="1:18" x14ac:dyDescent="0.35">
      <c r="A4196" t="s">
        <v>402</v>
      </c>
      <c r="B4196" s="21" t="s">
        <v>313</v>
      </c>
      <c r="C4196" s="22">
        <v>44498</v>
      </c>
      <c r="D4196" t="s">
        <v>110</v>
      </c>
      <c r="E4196" t="s">
        <v>111</v>
      </c>
      <c r="F4196" s="21" t="s">
        <v>224</v>
      </c>
      <c r="G4196" s="32">
        <v>154.23999999999998</v>
      </c>
      <c r="H4196" s="22">
        <v>44485</v>
      </c>
      <c r="I4196" s="23">
        <v>44500</v>
      </c>
      <c r="J4196">
        <f t="shared" si="390"/>
        <v>16</v>
      </c>
      <c r="K4196" s="2">
        <f t="shared" si="391"/>
        <v>44492.5</v>
      </c>
      <c r="L4196" s="9">
        <f t="shared" si="392"/>
        <v>16</v>
      </c>
      <c r="M4196" s="2">
        <f t="shared" si="393"/>
        <v>44492.5</v>
      </c>
      <c r="N4196" s="22">
        <v>44498</v>
      </c>
      <c r="O4196" s="22">
        <v>44592</v>
      </c>
      <c r="P4196" s="22">
        <v>44589.5</v>
      </c>
      <c r="Q4196">
        <f t="shared" si="394"/>
        <v>97</v>
      </c>
      <c r="R4196" s="33">
        <f t="shared" si="395"/>
        <v>14961.279999999999</v>
      </c>
    </row>
    <row r="4197" spans="1:18" x14ac:dyDescent="0.35">
      <c r="A4197" t="s">
        <v>402</v>
      </c>
      <c r="B4197" s="21" t="s">
        <v>313</v>
      </c>
      <c r="C4197" s="22">
        <v>44498</v>
      </c>
      <c r="D4197" t="s">
        <v>110</v>
      </c>
      <c r="E4197" t="s">
        <v>111</v>
      </c>
      <c r="F4197" s="21" t="s">
        <v>226</v>
      </c>
      <c r="G4197" s="32">
        <v>88.47999999999999</v>
      </c>
      <c r="H4197" s="22">
        <v>44485</v>
      </c>
      <c r="I4197" s="23">
        <v>44500</v>
      </c>
      <c r="J4197">
        <f t="shared" si="390"/>
        <v>16</v>
      </c>
      <c r="K4197" s="2">
        <f t="shared" si="391"/>
        <v>44492.5</v>
      </c>
      <c r="L4197" s="9">
        <f t="shared" si="392"/>
        <v>16</v>
      </c>
      <c r="M4197" s="2">
        <f t="shared" si="393"/>
        <v>44492.5</v>
      </c>
      <c r="N4197" s="22">
        <v>44498</v>
      </c>
      <c r="O4197" s="22">
        <v>44592</v>
      </c>
      <c r="P4197" s="22">
        <v>44589.5</v>
      </c>
      <c r="Q4197">
        <f t="shared" si="394"/>
        <v>97</v>
      </c>
      <c r="R4197" s="33">
        <f t="shared" si="395"/>
        <v>8582.56</v>
      </c>
    </row>
    <row r="4198" spans="1:18" x14ac:dyDescent="0.35">
      <c r="A4198" t="s">
        <v>402</v>
      </c>
      <c r="B4198" s="21" t="s">
        <v>313</v>
      </c>
      <c r="C4198" s="22">
        <v>44498</v>
      </c>
      <c r="D4198" t="s">
        <v>110</v>
      </c>
      <c r="E4198" t="s">
        <v>111</v>
      </c>
      <c r="F4198" s="21" t="s">
        <v>291</v>
      </c>
      <c r="G4198" s="32">
        <v>72.56</v>
      </c>
      <c r="H4198" s="22">
        <v>44485</v>
      </c>
      <c r="I4198" s="23">
        <v>44500</v>
      </c>
      <c r="J4198">
        <f t="shared" si="390"/>
        <v>16</v>
      </c>
      <c r="K4198" s="2">
        <f t="shared" si="391"/>
        <v>44492.5</v>
      </c>
      <c r="L4198" s="9">
        <f t="shared" si="392"/>
        <v>16</v>
      </c>
      <c r="M4198" s="2">
        <f t="shared" si="393"/>
        <v>44492.5</v>
      </c>
      <c r="N4198" s="22">
        <v>44498</v>
      </c>
      <c r="O4198" s="22">
        <v>44592</v>
      </c>
      <c r="P4198" s="22">
        <v>44589.5</v>
      </c>
      <c r="Q4198">
        <f t="shared" si="394"/>
        <v>97</v>
      </c>
      <c r="R4198" s="33">
        <f t="shared" si="395"/>
        <v>7038.3200000000006</v>
      </c>
    </row>
    <row r="4199" spans="1:18" x14ac:dyDescent="0.35">
      <c r="A4199" t="s">
        <v>402</v>
      </c>
      <c r="B4199" s="21" t="s">
        <v>313</v>
      </c>
      <c r="C4199" s="22">
        <v>44498</v>
      </c>
      <c r="D4199" t="s">
        <v>171</v>
      </c>
      <c r="E4199" t="s">
        <v>172</v>
      </c>
      <c r="F4199" s="21" t="s">
        <v>403</v>
      </c>
      <c r="G4199" s="32">
        <v>37.21</v>
      </c>
      <c r="H4199" s="22">
        <v>44485</v>
      </c>
      <c r="I4199" s="23">
        <v>44500</v>
      </c>
      <c r="J4199">
        <f t="shared" si="390"/>
        <v>16</v>
      </c>
      <c r="K4199" s="2">
        <f t="shared" si="391"/>
        <v>44492.5</v>
      </c>
      <c r="L4199" s="9">
        <f t="shared" si="392"/>
        <v>16</v>
      </c>
      <c r="M4199" s="2">
        <f t="shared" si="393"/>
        <v>44492.5</v>
      </c>
      <c r="N4199" s="22">
        <v>44498</v>
      </c>
      <c r="O4199" s="22">
        <v>44592</v>
      </c>
      <c r="P4199" s="22">
        <v>44589.5</v>
      </c>
      <c r="Q4199">
        <f t="shared" si="394"/>
        <v>97</v>
      </c>
      <c r="R4199" s="33">
        <f t="shared" si="395"/>
        <v>3609.37</v>
      </c>
    </row>
    <row r="4200" spans="1:18" x14ac:dyDescent="0.35">
      <c r="A4200" t="s">
        <v>402</v>
      </c>
      <c r="B4200" s="21" t="s">
        <v>313</v>
      </c>
      <c r="C4200" s="22">
        <v>44498</v>
      </c>
      <c r="D4200" t="s">
        <v>171</v>
      </c>
      <c r="E4200" t="s">
        <v>172</v>
      </c>
      <c r="F4200" s="21" t="s">
        <v>285</v>
      </c>
      <c r="G4200" s="32">
        <v>2.0499999999999998</v>
      </c>
      <c r="H4200" s="22">
        <v>44485</v>
      </c>
      <c r="I4200" s="23">
        <v>44500</v>
      </c>
      <c r="J4200">
        <f t="shared" si="390"/>
        <v>16</v>
      </c>
      <c r="K4200" s="2">
        <f t="shared" si="391"/>
        <v>44492.5</v>
      </c>
      <c r="L4200" s="9">
        <f t="shared" si="392"/>
        <v>16</v>
      </c>
      <c r="M4200" s="2">
        <f t="shared" si="393"/>
        <v>44492.5</v>
      </c>
      <c r="N4200" s="22">
        <v>44498</v>
      </c>
      <c r="O4200" s="22">
        <v>44592</v>
      </c>
      <c r="P4200" s="22">
        <v>44589.5</v>
      </c>
      <c r="Q4200">
        <f t="shared" si="394"/>
        <v>97</v>
      </c>
      <c r="R4200" s="33">
        <f t="shared" si="395"/>
        <v>198.85</v>
      </c>
    </row>
    <row r="4201" spans="1:18" x14ac:dyDescent="0.35">
      <c r="A4201" t="s">
        <v>402</v>
      </c>
      <c r="B4201" s="21" t="s">
        <v>313</v>
      </c>
      <c r="C4201" s="22">
        <v>44498</v>
      </c>
      <c r="D4201" t="s">
        <v>345</v>
      </c>
      <c r="E4201" t="s">
        <v>346</v>
      </c>
      <c r="F4201" s="21" t="s">
        <v>343</v>
      </c>
      <c r="G4201" s="32">
        <v>2.17</v>
      </c>
      <c r="H4201" s="22">
        <v>44485</v>
      </c>
      <c r="I4201" s="23">
        <v>44500</v>
      </c>
      <c r="J4201">
        <f t="shared" si="390"/>
        <v>16</v>
      </c>
      <c r="K4201" s="2">
        <f t="shared" si="391"/>
        <v>44492.5</v>
      </c>
      <c r="L4201" s="9">
        <f t="shared" si="392"/>
        <v>16</v>
      </c>
      <c r="M4201" s="2">
        <f t="shared" si="393"/>
        <v>44492.5</v>
      </c>
      <c r="N4201" s="22">
        <v>44498</v>
      </c>
      <c r="O4201" s="22">
        <v>44592</v>
      </c>
      <c r="P4201" s="22">
        <v>44589.5</v>
      </c>
      <c r="Q4201">
        <f t="shared" si="394"/>
        <v>97</v>
      </c>
      <c r="R4201" s="33">
        <f t="shared" si="395"/>
        <v>210.48999999999998</v>
      </c>
    </row>
    <row r="4202" spans="1:18" x14ac:dyDescent="0.35">
      <c r="A4202" t="s">
        <v>402</v>
      </c>
      <c r="B4202" s="21" t="s">
        <v>313</v>
      </c>
      <c r="C4202" s="22">
        <v>44498</v>
      </c>
      <c r="D4202" t="s">
        <v>110</v>
      </c>
      <c r="E4202" t="s">
        <v>111</v>
      </c>
      <c r="F4202" s="21" t="s">
        <v>229</v>
      </c>
      <c r="G4202" s="32">
        <v>37.29</v>
      </c>
      <c r="H4202" s="22">
        <v>44485</v>
      </c>
      <c r="I4202" s="23">
        <v>44500</v>
      </c>
      <c r="J4202">
        <f t="shared" si="390"/>
        <v>16</v>
      </c>
      <c r="K4202" s="2">
        <f t="shared" si="391"/>
        <v>44492.5</v>
      </c>
      <c r="L4202" s="9">
        <f t="shared" si="392"/>
        <v>16</v>
      </c>
      <c r="M4202" s="2">
        <f t="shared" si="393"/>
        <v>44492.5</v>
      </c>
      <c r="N4202" s="22">
        <v>44498</v>
      </c>
      <c r="O4202" s="22">
        <v>44592</v>
      </c>
      <c r="P4202" s="22">
        <v>44589.5</v>
      </c>
      <c r="Q4202">
        <f t="shared" si="394"/>
        <v>97</v>
      </c>
      <c r="R4202" s="33">
        <f t="shared" si="395"/>
        <v>3617.13</v>
      </c>
    </row>
    <row r="4203" spans="1:18" x14ac:dyDescent="0.35">
      <c r="A4203" t="s">
        <v>402</v>
      </c>
      <c r="B4203" s="21" t="s">
        <v>313</v>
      </c>
      <c r="C4203" s="22">
        <v>44498</v>
      </c>
      <c r="D4203" t="s">
        <v>99</v>
      </c>
      <c r="E4203" t="s">
        <v>100</v>
      </c>
      <c r="F4203" s="21" t="s">
        <v>404</v>
      </c>
      <c r="G4203" s="32">
        <v>156</v>
      </c>
      <c r="H4203" s="22">
        <v>44485</v>
      </c>
      <c r="I4203" s="23">
        <v>44500</v>
      </c>
      <c r="J4203">
        <f t="shared" si="390"/>
        <v>16</v>
      </c>
      <c r="K4203" s="2">
        <f t="shared" si="391"/>
        <v>44492.5</v>
      </c>
      <c r="L4203" s="9">
        <f t="shared" si="392"/>
        <v>16</v>
      </c>
      <c r="M4203" s="2">
        <f t="shared" si="393"/>
        <v>44492.5</v>
      </c>
      <c r="N4203" s="22">
        <v>44498</v>
      </c>
      <c r="O4203" s="22">
        <v>44592</v>
      </c>
      <c r="P4203" s="22">
        <v>44589.5</v>
      </c>
      <c r="Q4203">
        <f t="shared" si="394"/>
        <v>97</v>
      </c>
      <c r="R4203" s="33">
        <f t="shared" si="395"/>
        <v>15132</v>
      </c>
    </row>
    <row r="4204" spans="1:18" x14ac:dyDescent="0.35">
      <c r="A4204" t="s">
        <v>402</v>
      </c>
      <c r="B4204" s="21" t="s">
        <v>313</v>
      </c>
      <c r="C4204" s="22">
        <v>44498</v>
      </c>
      <c r="D4204" t="s">
        <v>110</v>
      </c>
      <c r="E4204" t="s">
        <v>111</v>
      </c>
      <c r="F4204" s="21" t="s">
        <v>230</v>
      </c>
      <c r="G4204" s="32">
        <v>108.65</v>
      </c>
      <c r="H4204" s="22">
        <v>44485</v>
      </c>
      <c r="I4204" s="23">
        <v>44500</v>
      </c>
      <c r="J4204">
        <f t="shared" si="390"/>
        <v>16</v>
      </c>
      <c r="K4204" s="2">
        <f t="shared" si="391"/>
        <v>44492.5</v>
      </c>
      <c r="L4204" s="9">
        <f t="shared" si="392"/>
        <v>16</v>
      </c>
      <c r="M4204" s="2">
        <f t="shared" si="393"/>
        <v>44492.5</v>
      </c>
      <c r="N4204" s="22">
        <v>44498</v>
      </c>
      <c r="O4204" s="22">
        <v>44592</v>
      </c>
      <c r="P4204" s="22">
        <v>44589.5</v>
      </c>
      <c r="Q4204">
        <f t="shared" si="394"/>
        <v>97</v>
      </c>
      <c r="R4204" s="33">
        <f t="shared" si="395"/>
        <v>10539.050000000001</v>
      </c>
    </row>
    <row r="4205" spans="1:18" x14ac:dyDescent="0.35">
      <c r="A4205" t="s">
        <v>402</v>
      </c>
      <c r="B4205" s="21" t="s">
        <v>313</v>
      </c>
      <c r="C4205" s="22">
        <v>44498</v>
      </c>
      <c r="D4205" t="s">
        <v>201</v>
      </c>
      <c r="E4205" t="s">
        <v>202</v>
      </c>
      <c r="F4205" s="21" t="s">
        <v>164</v>
      </c>
      <c r="G4205" s="32">
        <v>137.73000000000002</v>
      </c>
      <c r="H4205" s="22">
        <v>44485</v>
      </c>
      <c r="I4205" s="23">
        <v>44500</v>
      </c>
      <c r="J4205">
        <f t="shared" si="390"/>
        <v>16</v>
      </c>
      <c r="K4205" s="2">
        <f t="shared" si="391"/>
        <v>44492.5</v>
      </c>
      <c r="L4205" s="9">
        <f t="shared" si="392"/>
        <v>16</v>
      </c>
      <c r="M4205" s="2">
        <f t="shared" si="393"/>
        <v>44492.5</v>
      </c>
      <c r="N4205" s="22">
        <v>44498</v>
      </c>
      <c r="O4205" s="22">
        <v>44592</v>
      </c>
      <c r="P4205" s="22">
        <v>44589.5</v>
      </c>
      <c r="Q4205">
        <f t="shared" si="394"/>
        <v>97</v>
      </c>
      <c r="R4205" s="33">
        <f t="shared" si="395"/>
        <v>13359.810000000001</v>
      </c>
    </row>
    <row r="4206" spans="1:18" x14ac:dyDescent="0.35">
      <c r="A4206" t="s">
        <v>402</v>
      </c>
      <c r="B4206" s="21" t="s">
        <v>313</v>
      </c>
      <c r="C4206" s="22">
        <v>44498</v>
      </c>
      <c r="D4206" t="s">
        <v>171</v>
      </c>
      <c r="E4206" t="s">
        <v>172</v>
      </c>
      <c r="F4206" s="21" t="s">
        <v>231</v>
      </c>
      <c r="G4206" s="32">
        <v>373.72</v>
      </c>
      <c r="H4206" s="22">
        <v>44485</v>
      </c>
      <c r="I4206" s="23">
        <v>44500</v>
      </c>
      <c r="J4206">
        <f t="shared" si="390"/>
        <v>16</v>
      </c>
      <c r="K4206" s="2">
        <f t="shared" si="391"/>
        <v>44492.5</v>
      </c>
      <c r="L4206" s="9">
        <f t="shared" si="392"/>
        <v>16</v>
      </c>
      <c r="M4206" s="2">
        <f t="shared" si="393"/>
        <v>44492.5</v>
      </c>
      <c r="N4206" s="22">
        <v>44498</v>
      </c>
      <c r="O4206" s="22">
        <v>44592</v>
      </c>
      <c r="P4206" s="22">
        <v>44589.5</v>
      </c>
      <c r="Q4206">
        <f t="shared" si="394"/>
        <v>97</v>
      </c>
      <c r="R4206" s="33">
        <f t="shared" si="395"/>
        <v>36250.840000000004</v>
      </c>
    </row>
    <row r="4207" spans="1:18" x14ac:dyDescent="0.35">
      <c r="A4207" t="s">
        <v>402</v>
      </c>
      <c r="B4207" s="21" t="s">
        <v>313</v>
      </c>
      <c r="C4207" s="22">
        <v>44498</v>
      </c>
      <c r="D4207" t="s">
        <v>201</v>
      </c>
      <c r="E4207" t="s">
        <v>202</v>
      </c>
      <c r="F4207" s="21" t="s">
        <v>142</v>
      </c>
      <c r="G4207" s="32">
        <v>36.659999999999997</v>
      </c>
      <c r="H4207" s="22">
        <v>44485</v>
      </c>
      <c r="I4207" s="23">
        <v>44500</v>
      </c>
      <c r="J4207">
        <f t="shared" si="390"/>
        <v>16</v>
      </c>
      <c r="K4207" s="2">
        <f t="shared" si="391"/>
        <v>44492.5</v>
      </c>
      <c r="L4207" s="9">
        <f t="shared" si="392"/>
        <v>16</v>
      </c>
      <c r="M4207" s="2">
        <f t="shared" si="393"/>
        <v>44492.5</v>
      </c>
      <c r="N4207" s="22">
        <v>44498</v>
      </c>
      <c r="O4207" s="22">
        <v>44592</v>
      </c>
      <c r="P4207" s="22">
        <v>44589.5</v>
      </c>
      <c r="Q4207">
        <f t="shared" si="394"/>
        <v>97</v>
      </c>
      <c r="R4207" s="33">
        <f t="shared" si="395"/>
        <v>3556.0199999999995</v>
      </c>
    </row>
    <row r="4208" spans="1:18" x14ac:dyDescent="0.35">
      <c r="A4208" t="s">
        <v>402</v>
      </c>
      <c r="B4208" s="21" t="s">
        <v>313</v>
      </c>
      <c r="C4208" s="22">
        <v>44498</v>
      </c>
      <c r="D4208" t="s">
        <v>110</v>
      </c>
      <c r="E4208" t="s">
        <v>111</v>
      </c>
      <c r="F4208" s="21" t="s">
        <v>405</v>
      </c>
      <c r="G4208" s="32">
        <v>43.78</v>
      </c>
      <c r="H4208" s="22">
        <v>44485</v>
      </c>
      <c r="I4208" s="23">
        <v>44500</v>
      </c>
      <c r="J4208">
        <f t="shared" si="390"/>
        <v>16</v>
      </c>
      <c r="K4208" s="2">
        <f t="shared" si="391"/>
        <v>44492.5</v>
      </c>
      <c r="L4208" s="9">
        <f t="shared" si="392"/>
        <v>16</v>
      </c>
      <c r="M4208" s="2">
        <f t="shared" si="393"/>
        <v>44492.5</v>
      </c>
      <c r="N4208" s="22">
        <v>44498</v>
      </c>
      <c r="O4208" s="22">
        <v>44592</v>
      </c>
      <c r="P4208" s="22">
        <v>44589.5</v>
      </c>
      <c r="Q4208">
        <f t="shared" si="394"/>
        <v>97</v>
      </c>
      <c r="R4208" s="33">
        <f t="shared" si="395"/>
        <v>4246.66</v>
      </c>
    </row>
    <row r="4209" spans="1:18" x14ac:dyDescent="0.35">
      <c r="A4209" t="s">
        <v>402</v>
      </c>
      <c r="B4209" s="21" t="s">
        <v>313</v>
      </c>
      <c r="C4209" s="22">
        <v>44498</v>
      </c>
      <c r="D4209" t="s">
        <v>114</v>
      </c>
      <c r="E4209" t="s">
        <v>115</v>
      </c>
      <c r="F4209" s="21" t="s">
        <v>232</v>
      </c>
      <c r="G4209" s="32">
        <v>19.13</v>
      </c>
      <c r="H4209" s="22">
        <v>44485</v>
      </c>
      <c r="I4209" s="23">
        <v>44500</v>
      </c>
      <c r="J4209">
        <f t="shared" si="390"/>
        <v>16</v>
      </c>
      <c r="K4209" s="2">
        <f t="shared" si="391"/>
        <v>44492.5</v>
      </c>
      <c r="L4209" s="9">
        <f t="shared" si="392"/>
        <v>16</v>
      </c>
      <c r="M4209" s="2">
        <f t="shared" si="393"/>
        <v>44492.5</v>
      </c>
      <c r="N4209" s="22">
        <v>44498</v>
      </c>
      <c r="O4209" s="22">
        <v>44592</v>
      </c>
      <c r="P4209" s="22">
        <v>44589.5</v>
      </c>
      <c r="Q4209">
        <f t="shared" si="394"/>
        <v>97</v>
      </c>
      <c r="R4209" s="33">
        <f t="shared" si="395"/>
        <v>1855.61</v>
      </c>
    </row>
    <row r="4210" spans="1:18" x14ac:dyDescent="0.35">
      <c r="A4210" t="s">
        <v>402</v>
      </c>
      <c r="B4210" s="21" t="s">
        <v>313</v>
      </c>
      <c r="C4210" s="22">
        <v>44498</v>
      </c>
      <c r="D4210" t="s">
        <v>345</v>
      </c>
      <c r="E4210" t="s">
        <v>346</v>
      </c>
      <c r="F4210" s="21" t="s">
        <v>367</v>
      </c>
      <c r="G4210" s="32">
        <v>2.17</v>
      </c>
      <c r="H4210" s="22">
        <v>44485</v>
      </c>
      <c r="I4210" s="23">
        <v>44500</v>
      </c>
      <c r="J4210">
        <f t="shared" si="390"/>
        <v>16</v>
      </c>
      <c r="K4210" s="2">
        <f t="shared" si="391"/>
        <v>44492.5</v>
      </c>
      <c r="L4210" s="9">
        <f t="shared" si="392"/>
        <v>16</v>
      </c>
      <c r="M4210" s="2">
        <f t="shared" si="393"/>
        <v>44492.5</v>
      </c>
      <c r="N4210" s="22">
        <v>44498</v>
      </c>
      <c r="O4210" s="22">
        <v>44592</v>
      </c>
      <c r="P4210" s="22">
        <v>44589.5</v>
      </c>
      <c r="Q4210">
        <f t="shared" si="394"/>
        <v>97</v>
      </c>
      <c r="R4210" s="33">
        <f t="shared" si="395"/>
        <v>210.48999999999998</v>
      </c>
    </row>
    <row r="4211" spans="1:18" x14ac:dyDescent="0.35">
      <c r="A4211" t="s">
        <v>402</v>
      </c>
      <c r="B4211" s="21" t="s">
        <v>313</v>
      </c>
      <c r="C4211" s="22">
        <v>44498</v>
      </c>
      <c r="D4211" t="s">
        <v>114</v>
      </c>
      <c r="E4211" t="s">
        <v>115</v>
      </c>
      <c r="F4211" s="21" t="s">
        <v>145</v>
      </c>
      <c r="G4211" s="32">
        <v>25.4</v>
      </c>
      <c r="H4211" s="22">
        <v>44485</v>
      </c>
      <c r="I4211" s="23">
        <v>44500</v>
      </c>
      <c r="J4211">
        <f t="shared" si="390"/>
        <v>16</v>
      </c>
      <c r="K4211" s="2">
        <f t="shared" si="391"/>
        <v>44492.5</v>
      </c>
      <c r="L4211" s="9">
        <f t="shared" si="392"/>
        <v>16</v>
      </c>
      <c r="M4211" s="2">
        <f t="shared" si="393"/>
        <v>44492.5</v>
      </c>
      <c r="N4211" s="22">
        <v>44498</v>
      </c>
      <c r="O4211" s="22">
        <v>44592</v>
      </c>
      <c r="P4211" s="22">
        <v>44589.5</v>
      </c>
      <c r="Q4211">
        <f t="shared" si="394"/>
        <v>97</v>
      </c>
      <c r="R4211" s="33">
        <f t="shared" si="395"/>
        <v>2463.7999999999997</v>
      </c>
    </row>
    <row r="4212" spans="1:18" x14ac:dyDescent="0.35">
      <c r="A4212" t="s">
        <v>402</v>
      </c>
      <c r="B4212" s="21" t="s">
        <v>313</v>
      </c>
      <c r="C4212" s="22">
        <v>44498</v>
      </c>
      <c r="D4212" t="s">
        <v>110</v>
      </c>
      <c r="E4212" t="s">
        <v>111</v>
      </c>
      <c r="F4212" s="21" t="s">
        <v>145</v>
      </c>
      <c r="G4212" s="32">
        <v>44.54</v>
      </c>
      <c r="H4212" s="22">
        <v>44485</v>
      </c>
      <c r="I4212" s="23">
        <v>44500</v>
      </c>
      <c r="J4212">
        <f t="shared" ref="J4212:J4274" si="396">I4212-H4212+1</f>
        <v>16</v>
      </c>
      <c r="K4212" s="2">
        <f t="shared" ref="K4212:K4274" si="397">(H4212+I4212)/2</f>
        <v>44492.5</v>
      </c>
      <c r="L4212" s="9">
        <f t="shared" si="392"/>
        <v>16</v>
      </c>
      <c r="M4212" s="2">
        <f t="shared" si="393"/>
        <v>44492.5</v>
      </c>
      <c r="N4212" s="22">
        <v>44498</v>
      </c>
      <c r="O4212" s="22">
        <v>44592</v>
      </c>
      <c r="P4212" s="22">
        <v>44589.5</v>
      </c>
      <c r="Q4212">
        <f t="shared" si="394"/>
        <v>97</v>
      </c>
      <c r="R4212" s="33">
        <f t="shared" si="395"/>
        <v>4320.38</v>
      </c>
    </row>
    <row r="4213" spans="1:18" x14ac:dyDescent="0.35">
      <c r="A4213" t="s">
        <v>402</v>
      </c>
      <c r="B4213" s="21" t="s">
        <v>313</v>
      </c>
      <c r="C4213" s="22">
        <v>44498</v>
      </c>
      <c r="D4213" t="s">
        <v>201</v>
      </c>
      <c r="E4213" t="s">
        <v>202</v>
      </c>
      <c r="F4213" s="21" t="s">
        <v>314</v>
      </c>
      <c r="G4213" s="32">
        <v>292.27999999999997</v>
      </c>
      <c r="H4213" s="22">
        <v>44485</v>
      </c>
      <c r="I4213" s="23">
        <v>44500</v>
      </c>
      <c r="J4213">
        <f t="shared" si="396"/>
        <v>16</v>
      </c>
      <c r="K4213" s="2">
        <f t="shared" si="397"/>
        <v>44492.5</v>
      </c>
      <c r="L4213" s="9">
        <f t="shared" si="392"/>
        <v>16</v>
      </c>
      <c r="M4213" s="2">
        <f t="shared" si="393"/>
        <v>44492.5</v>
      </c>
      <c r="N4213" s="22">
        <v>44498</v>
      </c>
      <c r="O4213" s="22">
        <v>44592</v>
      </c>
      <c r="P4213" s="22">
        <v>44589.5</v>
      </c>
      <c r="Q4213">
        <f t="shared" si="394"/>
        <v>97</v>
      </c>
      <c r="R4213" s="33">
        <f t="shared" si="395"/>
        <v>28351.159999999996</v>
      </c>
    </row>
    <row r="4214" spans="1:18" x14ac:dyDescent="0.35">
      <c r="A4214" t="s">
        <v>402</v>
      </c>
      <c r="B4214" s="21" t="s">
        <v>313</v>
      </c>
      <c r="C4214" s="22">
        <v>44498</v>
      </c>
      <c r="D4214" t="s">
        <v>114</v>
      </c>
      <c r="E4214" t="s">
        <v>115</v>
      </c>
      <c r="F4214" s="21" t="s">
        <v>146</v>
      </c>
      <c r="G4214" s="32">
        <v>19.600000000000001</v>
      </c>
      <c r="H4214" s="22">
        <v>44485</v>
      </c>
      <c r="I4214" s="23">
        <v>44500</v>
      </c>
      <c r="J4214">
        <f t="shared" si="396"/>
        <v>16</v>
      </c>
      <c r="K4214" s="2">
        <f t="shared" si="397"/>
        <v>44492.5</v>
      </c>
      <c r="L4214" s="9">
        <f t="shared" si="392"/>
        <v>16</v>
      </c>
      <c r="M4214" s="2">
        <f t="shared" si="393"/>
        <v>44492.5</v>
      </c>
      <c r="N4214" s="22">
        <v>44498</v>
      </c>
      <c r="O4214" s="22">
        <v>44592</v>
      </c>
      <c r="P4214" s="22">
        <v>44589.5</v>
      </c>
      <c r="Q4214">
        <f t="shared" si="394"/>
        <v>97</v>
      </c>
      <c r="R4214" s="33">
        <f t="shared" si="395"/>
        <v>1901.2</v>
      </c>
    </row>
    <row r="4215" spans="1:18" x14ac:dyDescent="0.35">
      <c r="A4215" t="s">
        <v>402</v>
      </c>
      <c r="B4215" s="21" t="s">
        <v>313</v>
      </c>
      <c r="C4215" s="22">
        <v>44498</v>
      </c>
      <c r="D4215" t="s">
        <v>114</v>
      </c>
      <c r="E4215" t="s">
        <v>115</v>
      </c>
      <c r="F4215" s="21" t="s">
        <v>234</v>
      </c>
      <c r="G4215" s="32">
        <v>36.85</v>
      </c>
      <c r="H4215" s="22">
        <v>44485</v>
      </c>
      <c r="I4215" s="23">
        <v>44500</v>
      </c>
      <c r="J4215">
        <f t="shared" si="396"/>
        <v>16</v>
      </c>
      <c r="K4215" s="2">
        <f t="shared" si="397"/>
        <v>44492.5</v>
      </c>
      <c r="L4215" s="9">
        <f t="shared" si="392"/>
        <v>16</v>
      </c>
      <c r="M4215" s="2">
        <f t="shared" si="393"/>
        <v>44492.5</v>
      </c>
      <c r="N4215" s="22">
        <v>44498</v>
      </c>
      <c r="O4215" s="22">
        <v>44592</v>
      </c>
      <c r="P4215" s="22">
        <v>44589.5</v>
      </c>
      <c r="Q4215">
        <f t="shared" si="394"/>
        <v>97</v>
      </c>
      <c r="R4215" s="33">
        <f t="shared" si="395"/>
        <v>3574.4500000000003</v>
      </c>
    </row>
    <row r="4216" spans="1:18" x14ac:dyDescent="0.35">
      <c r="A4216" t="s">
        <v>402</v>
      </c>
      <c r="B4216" s="21" t="s">
        <v>313</v>
      </c>
      <c r="C4216" s="22">
        <v>44498</v>
      </c>
      <c r="D4216" t="s">
        <v>110</v>
      </c>
      <c r="E4216" t="s">
        <v>111</v>
      </c>
      <c r="F4216" s="21" t="s">
        <v>234</v>
      </c>
      <c r="G4216" s="32">
        <v>129.93</v>
      </c>
      <c r="H4216" s="22">
        <v>44485</v>
      </c>
      <c r="I4216" s="23">
        <v>44500</v>
      </c>
      <c r="J4216">
        <f t="shared" si="396"/>
        <v>16</v>
      </c>
      <c r="K4216" s="2">
        <f t="shared" si="397"/>
        <v>44492.5</v>
      </c>
      <c r="L4216" s="9">
        <f t="shared" si="392"/>
        <v>16</v>
      </c>
      <c r="M4216" s="2">
        <f t="shared" si="393"/>
        <v>44492.5</v>
      </c>
      <c r="N4216" s="22">
        <v>44498</v>
      </c>
      <c r="O4216" s="22">
        <v>44592</v>
      </c>
      <c r="P4216" s="22">
        <v>44589.5</v>
      </c>
      <c r="Q4216">
        <f t="shared" si="394"/>
        <v>97</v>
      </c>
      <c r="R4216" s="33">
        <f t="shared" si="395"/>
        <v>12603.210000000001</v>
      </c>
    </row>
    <row r="4217" spans="1:18" x14ac:dyDescent="0.35">
      <c r="A4217" t="s">
        <v>402</v>
      </c>
      <c r="B4217" s="21" t="s">
        <v>313</v>
      </c>
      <c r="C4217" s="22">
        <v>44498</v>
      </c>
      <c r="D4217" t="s">
        <v>110</v>
      </c>
      <c r="E4217" t="s">
        <v>111</v>
      </c>
      <c r="F4217" s="21" t="s">
        <v>236</v>
      </c>
      <c r="G4217" s="32">
        <v>107.31</v>
      </c>
      <c r="H4217" s="22">
        <v>44485</v>
      </c>
      <c r="I4217" s="23">
        <v>44500</v>
      </c>
      <c r="J4217">
        <f t="shared" si="396"/>
        <v>16</v>
      </c>
      <c r="K4217" s="2">
        <f t="shared" si="397"/>
        <v>44492.5</v>
      </c>
      <c r="L4217" s="9">
        <f t="shared" si="392"/>
        <v>16</v>
      </c>
      <c r="M4217" s="2">
        <f t="shared" si="393"/>
        <v>44492.5</v>
      </c>
      <c r="N4217" s="22">
        <v>44498</v>
      </c>
      <c r="O4217" s="22">
        <v>44592</v>
      </c>
      <c r="P4217" s="22">
        <v>44589.5</v>
      </c>
      <c r="Q4217">
        <f t="shared" si="394"/>
        <v>97</v>
      </c>
      <c r="R4217" s="33">
        <f t="shared" si="395"/>
        <v>10409.07</v>
      </c>
    </row>
    <row r="4218" spans="1:18" x14ac:dyDescent="0.35">
      <c r="A4218" t="s">
        <v>402</v>
      </c>
      <c r="B4218" s="21" t="s">
        <v>313</v>
      </c>
      <c r="C4218" s="22">
        <v>44498</v>
      </c>
      <c r="D4218" t="s">
        <v>201</v>
      </c>
      <c r="E4218" t="s">
        <v>202</v>
      </c>
      <c r="F4218" s="21" t="s">
        <v>109</v>
      </c>
      <c r="G4218" s="32">
        <v>589.57999999999981</v>
      </c>
      <c r="H4218" s="22">
        <v>44485</v>
      </c>
      <c r="I4218" s="23">
        <v>44500</v>
      </c>
      <c r="J4218">
        <f t="shared" si="396"/>
        <v>16</v>
      </c>
      <c r="K4218" s="2">
        <f t="shared" si="397"/>
        <v>44492.5</v>
      </c>
      <c r="L4218" s="9">
        <f t="shared" si="392"/>
        <v>16</v>
      </c>
      <c r="M4218" s="2">
        <f t="shared" si="393"/>
        <v>44492.5</v>
      </c>
      <c r="N4218" s="22">
        <v>44498</v>
      </c>
      <c r="O4218" s="22">
        <v>44592</v>
      </c>
      <c r="P4218" s="22">
        <v>44589.5</v>
      </c>
      <c r="Q4218">
        <f t="shared" si="394"/>
        <v>97</v>
      </c>
      <c r="R4218" s="33">
        <f t="shared" si="395"/>
        <v>57189.25999999998</v>
      </c>
    </row>
    <row r="4219" spans="1:18" x14ac:dyDescent="0.35">
      <c r="A4219" t="s">
        <v>402</v>
      </c>
      <c r="B4219" s="21" t="s">
        <v>313</v>
      </c>
      <c r="C4219" s="22">
        <v>44498</v>
      </c>
      <c r="D4219" t="s">
        <v>114</v>
      </c>
      <c r="E4219" t="s">
        <v>115</v>
      </c>
      <c r="F4219" s="21" t="s">
        <v>247</v>
      </c>
      <c r="G4219" s="32">
        <v>75.53</v>
      </c>
      <c r="H4219" s="22">
        <v>44485</v>
      </c>
      <c r="I4219" s="23">
        <v>44500</v>
      </c>
      <c r="J4219">
        <f t="shared" si="396"/>
        <v>16</v>
      </c>
      <c r="K4219" s="2">
        <f t="shared" si="397"/>
        <v>44492.5</v>
      </c>
      <c r="L4219" s="9">
        <f t="shared" si="392"/>
        <v>16</v>
      </c>
      <c r="M4219" s="2">
        <f t="shared" si="393"/>
        <v>44492.5</v>
      </c>
      <c r="N4219" s="22">
        <v>44498</v>
      </c>
      <c r="O4219" s="22">
        <v>44592</v>
      </c>
      <c r="P4219" s="22">
        <v>44589.5</v>
      </c>
      <c r="Q4219">
        <f t="shared" si="394"/>
        <v>97</v>
      </c>
      <c r="R4219" s="33">
        <f t="shared" si="395"/>
        <v>7326.41</v>
      </c>
    </row>
    <row r="4220" spans="1:18" x14ac:dyDescent="0.35">
      <c r="A4220" t="s">
        <v>402</v>
      </c>
      <c r="B4220" s="21" t="s">
        <v>313</v>
      </c>
      <c r="C4220" s="22">
        <v>44498</v>
      </c>
      <c r="D4220" t="s">
        <v>110</v>
      </c>
      <c r="E4220" t="s">
        <v>111</v>
      </c>
      <c r="F4220" s="21" t="s">
        <v>266</v>
      </c>
      <c r="G4220" s="32">
        <v>76.650000000000006</v>
      </c>
      <c r="H4220" s="22">
        <v>44485</v>
      </c>
      <c r="I4220" s="23">
        <v>44500</v>
      </c>
      <c r="J4220">
        <f t="shared" si="396"/>
        <v>16</v>
      </c>
      <c r="K4220" s="2">
        <f t="shared" si="397"/>
        <v>44492.5</v>
      </c>
      <c r="L4220" s="9">
        <f t="shared" si="392"/>
        <v>16</v>
      </c>
      <c r="M4220" s="2">
        <f t="shared" si="393"/>
        <v>44492.5</v>
      </c>
      <c r="N4220" s="22">
        <v>44498</v>
      </c>
      <c r="O4220" s="22">
        <v>44592</v>
      </c>
      <c r="P4220" s="22">
        <v>44589.5</v>
      </c>
      <c r="Q4220">
        <f t="shared" si="394"/>
        <v>97</v>
      </c>
      <c r="R4220" s="33">
        <f t="shared" si="395"/>
        <v>7435.05</v>
      </c>
    </row>
    <row r="4221" spans="1:18" x14ac:dyDescent="0.35">
      <c r="A4221" t="s">
        <v>402</v>
      </c>
      <c r="B4221" s="21" t="s">
        <v>313</v>
      </c>
      <c r="C4221" s="22">
        <v>44498</v>
      </c>
      <c r="D4221" t="s">
        <v>347</v>
      </c>
      <c r="E4221" t="s">
        <v>348</v>
      </c>
      <c r="F4221" s="21" t="s">
        <v>316</v>
      </c>
      <c r="G4221" s="32">
        <v>13.62</v>
      </c>
      <c r="H4221" s="22">
        <v>44485</v>
      </c>
      <c r="I4221" s="23">
        <v>44500</v>
      </c>
      <c r="J4221">
        <f t="shared" si="396"/>
        <v>16</v>
      </c>
      <c r="K4221" s="2">
        <f t="shared" si="397"/>
        <v>44492.5</v>
      </c>
      <c r="L4221" s="9">
        <f t="shared" si="392"/>
        <v>16</v>
      </c>
      <c r="M4221" s="2">
        <f t="shared" si="393"/>
        <v>44492.5</v>
      </c>
      <c r="N4221" s="22">
        <v>44498</v>
      </c>
      <c r="O4221" s="22">
        <v>44592</v>
      </c>
      <c r="P4221" s="22">
        <v>44589.5</v>
      </c>
      <c r="Q4221">
        <f t="shared" si="394"/>
        <v>97</v>
      </c>
      <c r="R4221" s="33">
        <f t="shared" si="395"/>
        <v>1321.1399999999999</v>
      </c>
    </row>
    <row r="4222" spans="1:18" x14ac:dyDescent="0.35">
      <c r="A4222" t="s">
        <v>402</v>
      </c>
      <c r="B4222" s="21" t="s">
        <v>313</v>
      </c>
      <c r="C4222" s="22">
        <v>44498</v>
      </c>
      <c r="D4222" t="s">
        <v>201</v>
      </c>
      <c r="E4222" t="s">
        <v>202</v>
      </c>
      <c r="F4222" s="21" t="s">
        <v>102</v>
      </c>
      <c r="G4222" s="32">
        <v>40.370000000000005</v>
      </c>
      <c r="H4222" s="22">
        <v>44485</v>
      </c>
      <c r="I4222" s="23">
        <v>44500</v>
      </c>
      <c r="J4222">
        <f t="shared" si="396"/>
        <v>16</v>
      </c>
      <c r="K4222" s="2">
        <f t="shared" si="397"/>
        <v>44492.5</v>
      </c>
      <c r="L4222" s="9">
        <f t="shared" si="392"/>
        <v>16</v>
      </c>
      <c r="M4222" s="2">
        <f t="shared" si="393"/>
        <v>44492.5</v>
      </c>
      <c r="N4222" s="22">
        <v>44498</v>
      </c>
      <c r="O4222" s="22">
        <v>44592</v>
      </c>
      <c r="P4222" s="22">
        <v>44589.5</v>
      </c>
      <c r="Q4222">
        <f t="shared" si="394"/>
        <v>97</v>
      </c>
      <c r="R4222" s="33">
        <f t="shared" si="395"/>
        <v>3915.8900000000003</v>
      </c>
    </row>
    <row r="4223" spans="1:18" x14ac:dyDescent="0.35">
      <c r="A4223" t="s">
        <v>402</v>
      </c>
      <c r="B4223" s="21" t="s">
        <v>313</v>
      </c>
      <c r="C4223" s="22">
        <v>44498</v>
      </c>
      <c r="D4223" t="s">
        <v>114</v>
      </c>
      <c r="E4223" t="s">
        <v>115</v>
      </c>
      <c r="F4223" s="21" t="s">
        <v>239</v>
      </c>
      <c r="G4223" s="32">
        <v>6.8500000000000005</v>
      </c>
      <c r="H4223" s="22">
        <v>44485</v>
      </c>
      <c r="I4223" s="23">
        <v>44500</v>
      </c>
      <c r="J4223">
        <f t="shared" si="396"/>
        <v>16</v>
      </c>
      <c r="K4223" s="2">
        <f t="shared" si="397"/>
        <v>44492.5</v>
      </c>
      <c r="L4223" s="9">
        <f t="shared" si="392"/>
        <v>16</v>
      </c>
      <c r="M4223" s="2">
        <f t="shared" si="393"/>
        <v>44492.5</v>
      </c>
      <c r="N4223" s="22">
        <v>44498</v>
      </c>
      <c r="O4223" s="22">
        <v>44592</v>
      </c>
      <c r="P4223" s="22">
        <v>44589.5</v>
      </c>
      <c r="Q4223">
        <f t="shared" si="394"/>
        <v>97</v>
      </c>
      <c r="R4223" s="33">
        <f t="shared" si="395"/>
        <v>664.45</v>
      </c>
    </row>
    <row r="4224" spans="1:18" x14ac:dyDescent="0.35">
      <c r="A4224" t="s">
        <v>402</v>
      </c>
      <c r="B4224" s="21" t="s">
        <v>313</v>
      </c>
      <c r="C4224" s="22">
        <v>44498</v>
      </c>
      <c r="D4224" t="s">
        <v>110</v>
      </c>
      <c r="E4224" t="s">
        <v>111</v>
      </c>
      <c r="F4224" s="21" t="s">
        <v>239</v>
      </c>
      <c r="G4224" s="32">
        <v>77.569999999999993</v>
      </c>
      <c r="H4224" s="22">
        <v>44485</v>
      </c>
      <c r="I4224" s="23">
        <v>44500</v>
      </c>
      <c r="J4224">
        <f t="shared" si="396"/>
        <v>16</v>
      </c>
      <c r="K4224" s="2">
        <f t="shared" si="397"/>
        <v>44492.5</v>
      </c>
      <c r="L4224" s="9">
        <f t="shared" si="392"/>
        <v>16</v>
      </c>
      <c r="M4224" s="2">
        <f t="shared" si="393"/>
        <v>44492.5</v>
      </c>
      <c r="N4224" s="22">
        <v>44498</v>
      </c>
      <c r="O4224" s="22">
        <v>44592</v>
      </c>
      <c r="P4224" s="22">
        <v>44589.5</v>
      </c>
      <c r="Q4224">
        <f t="shared" si="394"/>
        <v>97</v>
      </c>
      <c r="R4224" s="33">
        <f t="shared" si="395"/>
        <v>7524.2899999999991</v>
      </c>
    </row>
    <row r="4225" spans="1:18" x14ac:dyDescent="0.35">
      <c r="A4225" t="s">
        <v>402</v>
      </c>
      <c r="B4225" s="21" t="s">
        <v>313</v>
      </c>
      <c r="C4225" s="22">
        <v>44498</v>
      </c>
      <c r="D4225" t="s">
        <v>110</v>
      </c>
      <c r="E4225" t="s">
        <v>111</v>
      </c>
      <c r="F4225" s="21" t="s">
        <v>251</v>
      </c>
      <c r="G4225" s="32">
        <v>25.61</v>
      </c>
      <c r="H4225" s="22">
        <v>44485</v>
      </c>
      <c r="I4225" s="23">
        <v>44500</v>
      </c>
      <c r="J4225">
        <f t="shared" si="396"/>
        <v>16</v>
      </c>
      <c r="K4225" s="2">
        <f t="shared" si="397"/>
        <v>44492.5</v>
      </c>
      <c r="L4225" s="9">
        <f t="shared" si="392"/>
        <v>16</v>
      </c>
      <c r="M4225" s="2">
        <f t="shared" si="393"/>
        <v>44492.5</v>
      </c>
      <c r="N4225" s="22">
        <v>44498</v>
      </c>
      <c r="O4225" s="22">
        <v>44592</v>
      </c>
      <c r="P4225" s="22">
        <v>44589.5</v>
      </c>
      <c r="Q4225">
        <f t="shared" si="394"/>
        <v>97</v>
      </c>
      <c r="R4225" s="33">
        <f t="shared" si="395"/>
        <v>2484.17</v>
      </c>
    </row>
    <row r="4226" spans="1:18" x14ac:dyDescent="0.35">
      <c r="A4226" t="s">
        <v>402</v>
      </c>
      <c r="B4226" s="21" t="s">
        <v>313</v>
      </c>
      <c r="C4226" s="22">
        <v>44498</v>
      </c>
      <c r="D4226" t="s">
        <v>110</v>
      </c>
      <c r="E4226" t="s">
        <v>111</v>
      </c>
      <c r="F4226" s="21" t="s">
        <v>252</v>
      </c>
      <c r="G4226" s="32">
        <v>229.23</v>
      </c>
      <c r="H4226" s="22">
        <v>44485</v>
      </c>
      <c r="I4226" s="23">
        <v>44500</v>
      </c>
      <c r="J4226">
        <f t="shared" si="396"/>
        <v>16</v>
      </c>
      <c r="K4226" s="2">
        <f t="shared" si="397"/>
        <v>44492.5</v>
      </c>
      <c r="L4226" s="9">
        <f t="shared" si="392"/>
        <v>16</v>
      </c>
      <c r="M4226" s="2">
        <f t="shared" si="393"/>
        <v>44492.5</v>
      </c>
      <c r="N4226" s="22">
        <v>44498</v>
      </c>
      <c r="O4226" s="22">
        <v>44592</v>
      </c>
      <c r="P4226" s="22">
        <v>44589.5</v>
      </c>
      <c r="Q4226">
        <f t="shared" si="394"/>
        <v>97</v>
      </c>
      <c r="R4226" s="33">
        <f t="shared" si="395"/>
        <v>22235.309999999998</v>
      </c>
    </row>
    <row r="4227" spans="1:18" x14ac:dyDescent="0.35">
      <c r="A4227" t="s">
        <v>402</v>
      </c>
      <c r="B4227" s="21" t="s">
        <v>313</v>
      </c>
      <c r="C4227" s="22">
        <v>44498</v>
      </c>
      <c r="D4227" t="s">
        <v>201</v>
      </c>
      <c r="E4227" t="s">
        <v>202</v>
      </c>
      <c r="F4227" s="21" t="s">
        <v>357</v>
      </c>
      <c r="G4227" s="32">
        <v>1135.8</v>
      </c>
      <c r="H4227" s="22">
        <v>44485</v>
      </c>
      <c r="I4227" s="23">
        <v>44500</v>
      </c>
      <c r="J4227">
        <f t="shared" si="396"/>
        <v>16</v>
      </c>
      <c r="K4227" s="2">
        <f t="shared" si="397"/>
        <v>44492.5</v>
      </c>
      <c r="L4227" s="9">
        <f t="shared" si="392"/>
        <v>16</v>
      </c>
      <c r="M4227" s="2">
        <f t="shared" si="393"/>
        <v>44492.5</v>
      </c>
      <c r="N4227" s="22">
        <v>44498</v>
      </c>
      <c r="O4227" s="22">
        <v>44592</v>
      </c>
      <c r="P4227" s="22">
        <v>44589.5</v>
      </c>
      <c r="Q4227">
        <f t="shared" si="394"/>
        <v>97</v>
      </c>
      <c r="R4227" s="33">
        <f t="shared" si="395"/>
        <v>110172.59999999999</v>
      </c>
    </row>
    <row r="4228" spans="1:18" x14ac:dyDescent="0.35">
      <c r="A4228" t="s">
        <v>402</v>
      </c>
      <c r="B4228" s="21" t="s">
        <v>313</v>
      </c>
      <c r="C4228" s="22">
        <v>44498</v>
      </c>
      <c r="D4228" t="s">
        <v>110</v>
      </c>
      <c r="E4228" t="s">
        <v>111</v>
      </c>
      <c r="F4228" s="21" t="s">
        <v>147</v>
      </c>
      <c r="G4228" s="32">
        <v>3.37</v>
      </c>
      <c r="H4228" s="22">
        <v>44485</v>
      </c>
      <c r="I4228" s="23">
        <v>44500</v>
      </c>
      <c r="J4228">
        <f t="shared" si="396"/>
        <v>16</v>
      </c>
      <c r="K4228" s="2">
        <f t="shared" si="397"/>
        <v>44492.5</v>
      </c>
      <c r="L4228" s="9">
        <f t="shared" si="392"/>
        <v>16</v>
      </c>
      <c r="M4228" s="2">
        <f t="shared" si="393"/>
        <v>44492.5</v>
      </c>
      <c r="N4228" s="22">
        <v>44498</v>
      </c>
      <c r="O4228" s="22">
        <v>44592</v>
      </c>
      <c r="P4228" s="22">
        <v>44589.5</v>
      </c>
      <c r="Q4228">
        <f t="shared" si="394"/>
        <v>97</v>
      </c>
      <c r="R4228" s="33">
        <f t="shared" si="395"/>
        <v>326.89</v>
      </c>
    </row>
    <row r="4229" spans="1:18" x14ac:dyDescent="0.35">
      <c r="A4229" t="s">
        <v>402</v>
      </c>
      <c r="B4229" s="21" t="s">
        <v>313</v>
      </c>
      <c r="C4229" s="22">
        <v>44498</v>
      </c>
      <c r="D4229" t="s">
        <v>345</v>
      </c>
      <c r="E4229" t="s">
        <v>346</v>
      </c>
      <c r="F4229" s="21" t="s">
        <v>397</v>
      </c>
      <c r="G4229" s="32">
        <v>2.17</v>
      </c>
      <c r="H4229" s="22">
        <v>44485</v>
      </c>
      <c r="I4229" s="23">
        <v>44500</v>
      </c>
      <c r="J4229">
        <f t="shared" si="396"/>
        <v>16</v>
      </c>
      <c r="K4229" s="2">
        <f t="shared" si="397"/>
        <v>44492.5</v>
      </c>
      <c r="L4229" s="9">
        <f t="shared" si="392"/>
        <v>16</v>
      </c>
      <c r="M4229" s="2">
        <f t="shared" si="393"/>
        <v>44492.5</v>
      </c>
      <c r="N4229" s="22">
        <v>44498</v>
      </c>
      <c r="O4229" s="22">
        <v>44592</v>
      </c>
      <c r="P4229" s="22">
        <v>44589.5</v>
      </c>
      <c r="Q4229">
        <f t="shared" si="394"/>
        <v>97</v>
      </c>
      <c r="R4229" s="33">
        <f t="shared" si="395"/>
        <v>210.48999999999998</v>
      </c>
    </row>
    <row r="4230" spans="1:18" x14ac:dyDescent="0.35">
      <c r="A4230" t="s">
        <v>402</v>
      </c>
      <c r="B4230" s="21" t="s">
        <v>313</v>
      </c>
      <c r="C4230" s="22">
        <v>44498</v>
      </c>
      <c r="D4230" t="s">
        <v>110</v>
      </c>
      <c r="E4230" t="s">
        <v>111</v>
      </c>
      <c r="F4230" s="21" t="s">
        <v>242</v>
      </c>
      <c r="G4230" s="32">
        <v>112.64</v>
      </c>
      <c r="H4230" s="22">
        <v>44485</v>
      </c>
      <c r="I4230" s="23">
        <v>44500</v>
      </c>
      <c r="J4230">
        <f t="shared" si="396"/>
        <v>16</v>
      </c>
      <c r="K4230" s="2">
        <f t="shared" si="397"/>
        <v>44492.5</v>
      </c>
      <c r="L4230" s="9">
        <f t="shared" si="392"/>
        <v>16</v>
      </c>
      <c r="M4230" s="2">
        <f t="shared" si="393"/>
        <v>44492.5</v>
      </c>
      <c r="N4230" s="22">
        <v>44498</v>
      </c>
      <c r="O4230" s="22">
        <v>44592</v>
      </c>
      <c r="P4230" s="22">
        <v>44589.5</v>
      </c>
      <c r="Q4230">
        <f t="shared" si="394"/>
        <v>97</v>
      </c>
      <c r="R4230" s="33">
        <f t="shared" si="395"/>
        <v>10926.08</v>
      </c>
    </row>
    <row r="4231" spans="1:18" x14ac:dyDescent="0.35">
      <c r="A4231" t="s">
        <v>402</v>
      </c>
      <c r="B4231" s="21" t="s">
        <v>313</v>
      </c>
      <c r="C4231" s="22">
        <v>44498</v>
      </c>
      <c r="D4231" t="s">
        <v>358</v>
      </c>
      <c r="E4231" t="s">
        <v>359</v>
      </c>
      <c r="F4231" s="21" t="s">
        <v>360</v>
      </c>
      <c r="G4231" s="32">
        <v>13.69</v>
      </c>
      <c r="H4231" s="22">
        <v>44485</v>
      </c>
      <c r="I4231" s="23">
        <v>44500</v>
      </c>
      <c r="J4231">
        <f t="shared" si="396"/>
        <v>16</v>
      </c>
      <c r="K4231" s="2">
        <f t="shared" si="397"/>
        <v>44492.5</v>
      </c>
      <c r="L4231" s="9">
        <f t="shared" si="392"/>
        <v>16</v>
      </c>
      <c r="M4231" s="2">
        <f t="shared" si="393"/>
        <v>44492.5</v>
      </c>
      <c r="N4231" s="22">
        <v>44498</v>
      </c>
      <c r="O4231" s="22">
        <v>44592</v>
      </c>
      <c r="P4231" s="22">
        <v>44589.5</v>
      </c>
      <c r="Q4231">
        <f t="shared" si="394"/>
        <v>97</v>
      </c>
      <c r="R4231" s="33">
        <f t="shared" si="395"/>
        <v>1327.93</v>
      </c>
    </row>
    <row r="4232" spans="1:18" x14ac:dyDescent="0.35">
      <c r="A4232" t="s">
        <v>402</v>
      </c>
      <c r="B4232" s="21" t="s">
        <v>313</v>
      </c>
      <c r="C4232" s="22">
        <v>44498</v>
      </c>
      <c r="D4232" t="s">
        <v>361</v>
      </c>
      <c r="E4232" t="s">
        <v>362</v>
      </c>
      <c r="F4232" s="21" t="s">
        <v>363</v>
      </c>
      <c r="G4232" s="32">
        <v>23.65</v>
      </c>
      <c r="H4232" s="22">
        <v>44485</v>
      </c>
      <c r="I4232" s="23">
        <v>44500</v>
      </c>
      <c r="J4232">
        <f t="shared" si="396"/>
        <v>16</v>
      </c>
      <c r="K4232" s="2">
        <f t="shared" si="397"/>
        <v>44492.5</v>
      </c>
      <c r="L4232" s="9">
        <f t="shared" si="392"/>
        <v>16</v>
      </c>
      <c r="M4232" s="2">
        <f t="shared" si="393"/>
        <v>44492.5</v>
      </c>
      <c r="N4232" s="22">
        <v>44498</v>
      </c>
      <c r="O4232" s="22">
        <v>44592</v>
      </c>
      <c r="P4232" s="22">
        <v>44589.5</v>
      </c>
      <c r="Q4232">
        <f t="shared" si="394"/>
        <v>97</v>
      </c>
      <c r="R4232" s="33">
        <f t="shared" si="395"/>
        <v>2294.0499999999997</v>
      </c>
    </row>
    <row r="4233" spans="1:18" x14ac:dyDescent="0.35">
      <c r="A4233" t="s">
        <v>402</v>
      </c>
      <c r="B4233" s="21" t="s">
        <v>313</v>
      </c>
      <c r="C4233" s="22">
        <v>44498</v>
      </c>
      <c r="D4233" t="s">
        <v>201</v>
      </c>
      <c r="E4233" t="s">
        <v>202</v>
      </c>
      <c r="F4233" s="21" t="s">
        <v>364</v>
      </c>
      <c r="G4233" s="32">
        <v>6.81</v>
      </c>
      <c r="H4233" s="22">
        <v>44485</v>
      </c>
      <c r="I4233" s="23">
        <v>44500</v>
      </c>
      <c r="J4233">
        <f t="shared" si="396"/>
        <v>16</v>
      </c>
      <c r="K4233" s="2">
        <f t="shared" si="397"/>
        <v>44492.5</v>
      </c>
      <c r="L4233" s="9">
        <f t="shared" si="392"/>
        <v>16</v>
      </c>
      <c r="M4233" s="2">
        <f t="shared" si="393"/>
        <v>44492.5</v>
      </c>
      <c r="N4233" s="22">
        <v>44498</v>
      </c>
      <c r="O4233" s="22">
        <v>44592</v>
      </c>
      <c r="P4233" s="22">
        <v>44589.5</v>
      </c>
      <c r="Q4233">
        <f t="shared" si="394"/>
        <v>97</v>
      </c>
      <c r="R4233" s="33">
        <f t="shared" si="395"/>
        <v>660.56999999999994</v>
      </c>
    </row>
    <row r="4234" spans="1:18" x14ac:dyDescent="0.35">
      <c r="A4234" t="s">
        <v>402</v>
      </c>
      <c r="B4234" s="21" t="s">
        <v>313</v>
      </c>
      <c r="C4234" s="22">
        <v>44498</v>
      </c>
      <c r="D4234" t="s">
        <v>110</v>
      </c>
      <c r="E4234" t="s">
        <v>111</v>
      </c>
      <c r="F4234" s="21" t="s">
        <v>243</v>
      </c>
      <c r="G4234" s="32">
        <v>136.4</v>
      </c>
      <c r="H4234" s="22">
        <v>44485</v>
      </c>
      <c r="I4234" s="23">
        <v>44500</v>
      </c>
      <c r="J4234">
        <f t="shared" si="396"/>
        <v>16</v>
      </c>
      <c r="K4234" s="2">
        <f t="shared" si="397"/>
        <v>44492.5</v>
      </c>
      <c r="L4234" s="9">
        <f t="shared" si="392"/>
        <v>16</v>
      </c>
      <c r="M4234" s="2">
        <f t="shared" si="393"/>
        <v>44492.5</v>
      </c>
      <c r="N4234" s="22">
        <v>44498</v>
      </c>
      <c r="O4234" s="22">
        <v>44592</v>
      </c>
      <c r="P4234" s="22">
        <v>44589.5</v>
      </c>
      <c r="Q4234">
        <f t="shared" si="394"/>
        <v>97</v>
      </c>
      <c r="R4234" s="33">
        <f t="shared" si="395"/>
        <v>13230.800000000001</v>
      </c>
    </row>
    <row r="4235" spans="1:18" x14ac:dyDescent="0.35">
      <c r="A4235" t="s">
        <v>402</v>
      </c>
      <c r="B4235" s="21" t="s">
        <v>313</v>
      </c>
      <c r="C4235" s="22">
        <v>44498</v>
      </c>
      <c r="D4235" t="s">
        <v>201</v>
      </c>
      <c r="E4235" t="s">
        <v>202</v>
      </c>
      <c r="F4235" s="21" t="s">
        <v>101</v>
      </c>
      <c r="G4235" s="32">
        <v>158.77000000000001</v>
      </c>
      <c r="H4235" s="22">
        <v>44485</v>
      </c>
      <c r="I4235" s="23">
        <v>44500</v>
      </c>
      <c r="J4235">
        <f t="shared" si="396"/>
        <v>16</v>
      </c>
      <c r="K4235" s="2">
        <f t="shared" si="397"/>
        <v>44492.5</v>
      </c>
      <c r="L4235" s="9">
        <f t="shared" ref="L4235:L4298" si="398">I4235-H4235+1</f>
        <v>16</v>
      </c>
      <c r="M4235" s="2">
        <f t="shared" ref="M4235:M4298" si="399">(H4235+I4235)/2</f>
        <v>44492.5</v>
      </c>
      <c r="N4235" s="22">
        <v>44498</v>
      </c>
      <c r="O4235" s="38">
        <v>44592</v>
      </c>
      <c r="P4235" s="38">
        <v>44589.5</v>
      </c>
      <c r="Q4235">
        <f t="shared" ref="Q4235:Q4298" si="400">P4235-M4235</f>
        <v>97</v>
      </c>
      <c r="R4235" s="33">
        <f t="shared" ref="R4235:R4298" si="401">Q4235*G4235</f>
        <v>15400.69</v>
      </c>
    </row>
    <row r="4236" spans="1:18" x14ac:dyDescent="0.35">
      <c r="A4236" t="s">
        <v>406</v>
      </c>
      <c r="B4236" s="21" t="s">
        <v>313</v>
      </c>
      <c r="C4236" s="22">
        <v>44515</v>
      </c>
      <c r="D4236" t="s">
        <v>90</v>
      </c>
      <c r="E4236" t="s">
        <v>91</v>
      </c>
      <c r="F4236" s="21" t="s">
        <v>89</v>
      </c>
      <c r="G4236" s="32">
        <v>0.2</v>
      </c>
      <c r="H4236" s="22">
        <v>44501</v>
      </c>
      <c r="I4236" s="23">
        <v>44515</v>
      </c>
      <c r="J4236">
        <f t="shared" si="396"/>
        <v>15</v>
      </c>
      <c r="K4236" s="2">
        <f t="shared" si="397"/>
        <v>44508</v>
      </c>
      <c r="L4236" s="9">
        <f t="shared" si="398"/>
        <v>15</v>
      </c>
      <c r="M4236" s="2">
        <f t="shared" si="399"/>
        <v>44508</v>
      </c>
      <c r="N4236" s="22">
        <v>44515</v>
      </c>
      <c r="O4236" s="22">
        <v>44516</v>
      </c>
      <c r="P4236" s="22">
        <v>44515.5</v>
      </c>
      <c r="Q4236">
        <f t="shared" si="400"/>
        <v>7.5</v>
      </c>
      <c r="R4236" s="33">
        <f t="shared" si="401"/>
        <v>1.5</v>
      </c>
    </row>
    <row r="4237" spans="1:18" x14ac:dyDescent="0.35">
      <c r="A4237" t="s">
        <v>406</v>
      </c>
      <c r="B4237" s="21" t="s">
        <v>313</v>
      </c>
      <c r="C4237" s="22">
        <v>44515</v>
      </c>
      <c r="D4237" t="s">
        <v>92</v>
      </c>
      <c r="E4237" t="s">
        <v>93</v>
      </c>
      <c r="F4237" s="21" t="s">
        <v>89</v>
      </c>
      <c r="G4237" s="32">
        <v>0.2</v>
      </c>
      <c r="H4237" s="22">
        <v>44501</v>
      </c>
      <c r="I4237" s="23">
        <v>44515</v>
      </c>
      <c r="J4237">
        <f t="shared" si="396"/>
        <v>15</v>
      </c>
      <c r="K4237" s="2">
        <f t="shared" si="397"/>
        <v>44508</v>
      </c>
      <c r="L4237" s="9">
        <f t="shared" si="398"/>
        <v>15</v>
      </c>
      <c r="M4237" s="2">
        <f t="shared" si="399"/>
        <v>44508</v>
      </c>
      <c r="N4237" s="22">
        <v>44515</v>
      </c>
      <c r="O4237" s="22">
        <v>44516</v>
      </c>
      <c r="P4237" s="22">
        <v>44515.5</v>
      </c>
      <c r="Q4237">
        <f t="shared" si="400"/>
        <v>7.5</v>
      </c>
      <c r="R4237" s="33">
        <f t="shared" si="401"/>
        <v>1.5</v>
      </c>
    </row>
    <row r="4238" spans="1:18" x14ac:dyDescent="0.35">
      <c r="A4238" t="s">
        <v>406</v>
      </c>
      <c r="B4238" s="21" t="s">
        <v>313</v>
      </c>
      <c r="C4238" s="22">
        <v>44515</v>
      </c>
      <c r="D4238" t="s">
        <v>87</v>
      </c>
      <c r="E4238" t="s">
        <v>88</v>
      </c>
      <c r="F4238" s="21" t="s">
        <v>89</v>
      </c>
      <c r="G4238" s="32">
        <v>170.31</v>
      </c>
      <c r="H4238" s="22">
        <v>44501</v>
      </c>
      <c r="I4238" s="23">
        <v>44515</v>
      </c>
      <c r="J4238">
        <f t="shared" si="396"/>
        <v>15</v>
      </c>
      <c r="K4238" s="2">
        <f t="shared" si="397"/>
        <v>44508</v>
      </c>
      <c r="L4238" s="9">
        <f t="shared" si="398"/>
        <v>15</v>
      </c>
      <c r="M4238" s="2">
        <f t="shared" si="399"/>
        <v>44508</v>
      </c>
      <c r="N4238" s="22">
        <v>44515</v>
      </c>
      <c r="O4238" s="22">
        <v>44516</v>
      </c>
      <c r="P4238" s="22">
        <v>44515.5</v>
      </c>
      <c r="Q4238">
        <f t="shared" si="400"/>
        <v>7.5</v>
      </c>
      <c r="R4238" s="33">
        <f t="shared" si="401"/>
        <v>1277.325</v>
      </c>
    </row>
    <row r="4239" spans="1:18" x14ac:dyDescent="0.35">
      <c r="A4239" t="s">
        <v>406</v>
      </c>
      <c r="B4239" s="21" t="s">
        <v>313</v>
      </c>
      <c r="C4239" s="22">
        <v>44515</v>
      </c>
      <c r="D4239" t="s">
        <v>90</v>
      </c>
      <c r="E4239" t="s">
        <v>91</v>
      </c>
      <c r="F4239" s="21" t="s">
        <v>89</v>
      </c>
      <c r="G4239" s="32">
        <v>29.95</v>
      </c>
      <c r="H4239" s="22">
        <v>44501</v>
      </c>
      <c r="I4239" s="23">
        <v>44515</v>
      </c>
      <c r="J4239">
        <f t="shared" si="396"/>
        <v>15</v>
      </c>
      <c r="K4239" s="2">
        <f t="shared" si="397"/>
        <v>44508</v>
      </c>
      <c r="L4239" s="9">
        <f t="shared" si="398"/>
        <v>15</v>
      </c>
      <c r="M4239" s="2">
        <f t="shared" si="399"/>
        <v>44508</v>
      </c>
      <c r="N4239" s="22">
        <v>44515</v>
      </c>
      <c r="O4239" s="22">
        <v>44516</v>
      </c>
      <c r="P4239" s="22">
        <v>44515.5</v>
      </c>
      <c r="Q4239">
        <f t="shared" si="400"/>
        <v>7.5</v>
      </c>
      <c r="R4239" s="33">
        <f t="shared" si="401"/>
        <v>224.625</v>
      </c>
    </row>
    <row r="4240" spans="1:18" x14ac:dyDescent="0.35">
      <c r="A4240" t="s">
        <v>406</v>
      </c>
      <c r="B4240" s="21" t="s">
        <v>313</v>
      </c>
      <c r="C4240" s="22">
        <v>44515</v>
      </c>
      <c r="D4240" t="s">
        <v>92</v>
      </c>
      <c r="E4240" t="s">
        <v>93</v>
      </c>
      <c r="F4240" s="21" t="s">
        <v>89</v>
      </c>
      <c r="G4240" s="32">
        <v>29.95</v>
      </c>
      <c r="H4240" s="22">
        <v>44501</v>
      </c>
      <c r="I4240" s="23">
        <v>44515</v>
      </c>
      <c r="J4240">
        <f t="shared" si="396"/>
        <v>15</v>
      </c>
      <c r="K4240" s="2">
        <f t="shared" si="397"/>
        <v>44508</v>
      </c>
      <c r="L4240" s="9">
        <f t="shared" si="398"/>
        <v>15</v>
      </c>
      <c r="M4240" s="2">
        <f t="shared" si="399"/>
        <v>44508</v>
      </c>
      <c r="N4240" s="22">
        <v>44515</v>
      </c>
      <c r="O4240" s="22">
        <v>44516</v>
      </c>
      <c r="P4240" s="22">
        <v>44515.5</v>
      </c>
      <c r="Q4240">
        <f t="shared" si="400"/>
        <v>7.5</v>
      </c>
      <c r="R4240" s="33">
        <f t="shared" si="401"/>
        <v>224.625</v>
      </c>
    </row>
    <row r="4241" spans="1:18" x14ac:dyDescent="0.35">
      <c r="A4241" t="s">
        <v>406</v>
      </c>
      <c r="B4241" s="21" t="s">
        <v>313</v>
      </c>
      <c r="C4241" s="22">
        <v>44515</v>
      </c>
      <c r="D4241" t="s">
        <v>87</v>
      </c>
      <c r="E4241" t="s">
        <v>88</v>
      </c>
      <c r="F4241" s="21" t="s">
        <v>89</v>
      </c>
      <c r="G4241" s="32">
        <v>843.34</v>
      </c>
      <c r="H4241" s="22">
        <v>44501</v>
      </c>
      <c r="I4241" s="23">
        <v>44515</v>
      </c>
      <c r="J4241">
        <f t="shared" si="396"/>
        <v>15</v>
      </c>
      <c r="K4241" s="2">
        <f t="shared" si="397"/>
        <v>44508</v>
      </c>
      <c r="L4241" s="9">
        <f t="shared" si="398"/>
        <v>15</v>
      </c>
      <c r="M4241" s="2">
        <f t="shared" si="399"/>
        <v>44508</v>
      </c>
      <c r="N4241" s="22">
        <v>44515</v>
      </c>
      <c r="O4241" s="22">
        <v>44516</v>
      </c>
      <c r="P4241" s="22">
        <v>44515.5</v>
      </c>
      <c r="Q4241">
        <f t="shared" si="400"/>
        <v>7.5</v>
      </c>
      <c r="R4241" s="33">
        <f t="shared" si="401"/>
        <v>6325.05</v>
      </c>
    </row>
    <row r="4242" spans="1:18" x14ac:dyDescent="0.35">
      <c r="A4242" t="s">
        <v>406</v>
      </c>
      <c r="B4242" s="21" t="s">
        <v>313</v>
      </c>
      <c r="C4242" s="22">
        <v>44515</v>
      </c>
      <c r="D4242" t="s">
        <v>90</v>
      </c>
      <c r="E4242" t="s">
        <v>91</v>
      </c>
      <c r="F4242" s="21" t="s">
        <v>89</v>
      </c>
      <c r="G4242" s="32">
        <v>112.00999999999999</v>
      </c>
      <c r="H4242" s="22">
        <v>44501</v>
      </c>
      <c r="I4242" s="23">
        <v>44515</v>
      </c>
      <c r="J4242">
        <f t="shared" si="396"/>
        <v>15</v>
      </c>
      <c r="K4242" s="2">
        <f t="shared" si="397"/>
        <v>44508</v>
      </c>
      <c r="L4242" s="9">
        <f t="shared" si="398"/>
        <v>15</v>
      </c>
      <c r="M4242" s="2">
        <f t="shared" si="399"/>
        <v>44508</v>
      </c>
      <c r="N4242" s="22">
        <v>44515</v>
      </c>
      <c r="O4242" s="22">
        <v>44516</v>
      </c>
      <c r="P4242" s="22">
        <v>44515.5</v>
      </c>
      <c r="Q4242">
        <f t="shared" si="400"/>
        <v>7.5</v>
      </c>
      <c r="R4242" s="33">
        <f t="shared" si="401"/>
        <v>840.07499999999993</v>
      </c>
    </row>
    <row r="4243" spans="1:18" x14ac:dyDescent="0.35">
      <c r="A4243" t="s">
        <v>406</v>
      </c>
      <c r="B4243" s="21" t="s">
        <v>313</v>
      </c>
      <c r="C4243" s="22">
        <v>44515</v>
      </c>
      <c r="D4243" t="s">
        <v>92</v>
      </c>
      <c r="E4243" t="s">
        <v>93</v>
      </c>
      <c r="F4243" s="21" t="s">
        <v>89</v>
      </c>
      <c r="G4243" s="32">
        <v>112.00999999999999</v>
      </c>
      <c r="H4243" s="22">
        <v>44501</v>
      </c>
      <c r="I4243" s="23">
        <v>44515</v>
      </c>
      <c r="J4243">
        <f t="shared" si="396"/>
        <v>15</v>
      </c>
      <c r="K4243" s="2">
        <f t="shared" si="397"/>
        <v>44508</v>
      </c>
      <c r="L4243" s="9">
        <f t="shared" si="398"/>
        <v>15</v>
      </c>
      <c r="M4243" s="2">
        <f t="shared" si="399"/>
        <v>44508</v>
      </c>
      <c r="N4243" s="22">
        <v>44515</v>
      </c>
      <c r="O4243" s="22">
        <v>44516</v>
      </c>
      <c r="P4243" s="22">
        <v>44515.5</v>
      </c>
      <c r="Q4243">
        <f t="shared" si="400"/>
        <v>7.5</v>
      </c>
      <c r="R4243" s="33">
        <f t="shared" si="401"/>
        <v>840.07499999999993</v>
      </c>
    </row>
    <row r="4244" spans="1:18" x14ac:dyDescent="0.35">
      <c r="A4244" t="s">
        <v>406</v>
      </c>
      <c r="B4244" s="21" t="s">
        <v>313</v>
      </c>
      <c r="C4244" s="22">
        <v>44515</v>
      </c>
      <c r="D4244" t="s">
        <v>99</v>
      </c>
      <c r="E4244" t="s">
        <v>100</v>
      </c>
      <c r="F4244" s="21" t="s">
        <v>109</v>
      </c>
      <c r="G4244" s="32">
        <v>354</v>
      </c>
      <c r="H4244" s="22">
        <v>44501</v>
      </c>
      <c r="I4244" s="23">
        <v>44515</v>
      </c>
      <c r="J4244">
        <f t="shared" si="396"/>
        <v>15</v>
      </c>
      <c r="K4244" s="2">
        <f t="shared" si="397"/>
        <v>44508</v>
      </c>
      <c r="L4244" s="9">
        <f t="shared" si="398"/>
        <v>15</v>
      </c>
      <c r="M4244" s="2">
        <f t="shared" si="399"/>
        <v>44508</v>
      </c>
      <c r="N4244" s="22">
        <v>44515</v>
      </c>
      <c r="O4244" s="22">
        <v>44519</v>
      </c>
      <c r="P4244" s="22">
        <v>44518.5</v>
      </c>
      <c r="Q4244">
        <f t="shared" si="400"/>
        <v>10.5</v>
      </c>
      <c r="R4244" s="33">
        <f t="shared" si="401"/>
        <v>3717</v>
      </c>
    </row>
    <row r="4245" spans="1:18" x14ac:dyDescent="0.35">
      <c r="A4245" t="s">
        <v>406</v>
      </c>
      <c r="B4245" s="21" t="s">
        <v>313</v>
      </c>
      <c r="C4245" s="22">
        <v>44515</v>
      </c>
      <c r="D4245" t="s">
        <v>369</v>
      </c>
      <c r="E4245" t="s">
        <v>370</v>
      </c>
      <c r="F4245" s="21" t="s">
        <v>89</v>
      </c>
      <c r="G4245" s="32">
        <v>28211.239999999998</v>
      </c>
      <c r="H4245" s="22">
        <v>44501</v>
      </c>
      <c r="I4245" s="23">
        <v>44515</v>
      </c>
      <c r="J4245">
        <f t="shared" si="396"/>
        <v>15</v>
      </c>
      <c r="K4245" s="2">
        <f t="shared" si="397"/>
        <v>44508</v>
      </c>
      <c r="L4245" s="9">
        <f t="shared" si="398"/>
        <v>15</v>
      </c>
      <c r="M4245" s="2">
        <f t="shared" si="399"/>
        <v>44508</v>
      </c>
      <c r="N4245" s="22">
        <v>44515</v>
      </c>
      <c r="O4245" s="22">
        <v>44516</v>
      </c>
      <c r="P4245" s="22">
        <v>44515.5</v>
      </c>
      <c r="Q4245">
        <f t="shared" si="400"/>
        <v>7.5</v>
      </c>
      <c r="R4245" s="33">
        <f t="shared" si="401"/>
        <v>211584.3</v>
      </c>
    </row>
    <row r="4246" spans="1:18" x14ac:dyDescent="0.35">
      <c r="A4246" t="s">
        <v>406</v>
      </c>
      <c r="B4246" s="21" t="s">
        <v>313</v>
      </c>
      <c r="C4246" s="22">
        <v>44515</v>
      </c>
      <c r="D4246" t="s">
        <v>87</v>
      </c>
      <c r="E4246" t="s">
        <v>88</v>
      </c>
      <c r="F4246" s="21" t="s">
        <v>89</v>
      </c>
      <c r="G4246" s="32">
        <v>3358271.4300000039</v>
      </c>
      <c r="H4246" s="22">
        <v>44501</v>
      </c>
      <c r="I4246" s="23">
        <v>44515</v>
      </c>
      <c r="J4246">
        <f t="shared" si="396"/>
        <v>15</v>
      </c>
      <c r="K4246" s="2">
        <f t="shared" si="397"/>
        <v>44508</v>
      </c>
      <c r="L4246" s="9">
        <f t="shared" si="398"/>
        <v>15</v>
      </c>
      <c r="M4246" s="2">
        <f t="shared" si="399"/>
        <v>44508</v>
      </c>
      <c r="N4246" s="22">
        <v>44515</v>
      </c>
      <c r="O4246" s="22">
        <v>44516</v>
      </c>
      <c r="P4246" s="22">
        <v>44515.5</v>
      </c>
      <c r="Q4246">
        <f t="shared" si="400"/>
        <v>7.5</v>
      </c>
      <c r="R4246" s="33">
        <f t="shared" si="401"/>
        <v>25187035.725000028</v>
      </c>
    </row>
    <row r="4247" spans="1:18" x14ac:dyDescent="0.35">
      <c r="A4247" t="s">
        <v>406</v>
      </c>
      <c r="B4247" s="21" t="s">
        <v>313</v>
      </c>
      <c r="C4247" s="22">
        <v>44515</v>
      </c>
      <c r="D4247" t="s">
        <v>90</v>
      </c>
      <c r="E4247" t="s">
        <v>91</v>
      </c>
      <c r="F4247" s="21" t="s">
        <v>89</v>
      </c>
      <c r="G4247" s="32">
        <v>388447.75000000041</v>
      </c>
      <c r="H4247" s="22">
        <v>44501</v>
      </c>
      <c r="I4247" s="23">
        <v>44515</v>
      </c>
      <c r="J4247">
        <f t="shared" si="396"/>
        <v>15</v>
      </c>
      <c r="K4247" s="2">
        <f t="shared" si="397"/>
        <v>44508</v>
      </c>
      <c r="L4247" s="9">
        <f t="shared" si="398"/>
        <v>15</v>
      </c>
      <c r="M4247" s="2">
        <f t="shared" si="399"/>
        <v>44508</v>
      </c>
      <c r="N4247" s="22">
        <v>44515</v>
      </c>
      <c r="O4247" s="22">
        <v>44516</v>
      </c>
      <c r="P4247" s="22">
        <v>44515.5</v>
      </c>
      <c r="Q4247">
        <f t="shared" si="400"/>
        <v>7.5</v>
      </c>
      <c r="R4247" s="33">
        <f t="shared" si="401"/>
        <v>2913358.1250000033</v>
      </c>
    </row>
    <row r="4248" spans="1:18" x14ac:dyDescent="0.35">
      <c r="A4248" t="s">
        <v>406</v>
      </c>
      <c r="B4248" s="21" t="s">
        <v>313</v>
      </c>
      <c r="C4248" s="22">
        <v>44515</v>
      </c>
      <c r="D4248" t="s">
        <v>92</v>
      </c>
      <c r="E4248" t="s">
        <v>93</v>
      </c>
      <c r="F4248" s="21" t="s">
        <v>89</v>
      </c>
      <c r="G4248" s="32">
        <v>388447.77000000043</v>
      </c>
      <c r="H4248" s="22">
        <v>44501</v>
      </c>
      <c r="I4248" s="23">
        <v>44515</v>
      </c>
      <c r="J4248">
        <f t="shared" si="396"/>
        <v>15</v>
      </c>
      <c r="K4248" s="2">
        <f t="shared" si="397"/>
        <v>44508</v>
      </c>
      <c r="L4248" s="9">
        <f t="shared" si="398"/>
        <v>15</v>
      </c>
      <c r="M4248" s="2">
        <f t="shared" si="399"/>
        <v>44508</v>
      </c>
      <c r="N4248" s="22">
        <v>44515</v>
      </c>
      <c r="O4248" s="22">
        <v>44516</v>
      </c>
      <c r="P4248" s="22">
        <v>44515.5</v>
      </c>
      <c r="Q4248">
        <f t="shared" si="400"/>
        <v>7.5</v>
      </c>
      <c r="R4248" s="33">
        <f t="shared" si="401"/>
        <v>2913358.2750000032</v>
      </c>
    </row>
    <row r="4249" spans="1:18" x14ac:dyDescent="0.35">
      <c r="A4249" t="s">
        <v>406</v>
      </c>
      <c r="B4249" s="21" t="s">
        <v>313</v>
      </c>
      <c r="C4249" s="22">
        <v>44515</v>
      </c>
      <c r="D4249" t="s">
        <v>99</v>
      </c>
      <c r="E4249" t="s">
        <v>100</v>
      </c>
      <c r="F4249" s="21" t="s">
        <v>109</v>
      </c>
      <c r="G4249" s="32">
        <v>733498</v>
      </c>
      <c r="H4249" s="22">
        <v>44501</v>
      </c>
      <c r="I4249" s="23">
        <v>44515</v>
      </c>
      <c r="J4249">
        <f t="shared" si="396"/>
        <v>15</v>
      </c>
      <c r="K4249" s="2">
        <f t="shared" si="397"/>
        <v>44508</v>
      </c>
      <c r="L4249" s="9">
        <f t="shared" si="398"/>
        <v>15</v>
      </c>
      <c r="M4249" s="2">
        <f t="shared" si="399"/>
        <v>44508</v>
      </c>
      <c r="N4249" s="22">
        <v>44515</v>
      </c>
      <c r="O4249" s="22">
        <v>44519</v>
      </c>
      <c r="P4249" s="22">
        <v>44518.5</v>
      </c>
      <c r="Q4249">
        <f t="shared" si="400"/>
        <v>10.5</v>
      </c>
      <c r="R4249" s="33">
        <f t="shared" si="401"/>
        <v>7701729</v>
      </c>
    </row>
    <row r="4250" spans="1:18" x14ac:dyDescent="0.35">
      <c r="A4250" t="s">
        <v>406</v>
      </c>
      <c r="B4250" s="21" t="s">
        <v>313</v>
      </c>
      <c r="C4250" s="22">
        <v>44515</v>
      </c>
      <c r="D4250" t="s">
        <v>99</v>
      </c>
      <c r="E4250" t="s">
        <v>100</v>
      </c>
      <c r="F4250" s="21" t="s">
        <v>382</v>
      </c>
      <c r="G4250" s="32">
        <v>697.51</v>
      </c>
      <c r="H4250" s="22">
        <v>44501</v>
      </c>
      <c r="I4250" s="23">
        <v>44515</v>
      </c>
      <c r="J4250">
        <f t="shared" si="396"/>
        <v>15</v>
      </c>
      <c r="K4250" s="2">
        <f t="shared" si="397"/>
        <v>44508</v>
      </c>
      <c r="L4250" s="9">
        <f t="shared" si="398"/>
        <v>15</v>
      </c>
      <c r="M4250" s="2">
        <f t="shared" si="399"/>
        <v>44508</v>
      </c>
      <c r="N4250" s="22">
        <v>44515</v>
      </c>
      <c r="O4250" s="38">
        <v>44592</v>
      </c>
      <c r="P4250" s="38">
        <v>44589.5</v>
      </c>
      <c r="Q4250">
        <f t="shared" si="400"/>
        <v>81.5</v>
      </c>
      <c r="R4250" s="33">
        <f t="shared" si="401"/>
        <v>56847.065000000002</v>
      </c>
    </row>
    <row r="4251" spans="1:18" x14ac:dyDescent="0.35">
      <c r="A4251" t="s">
        <v>406</v>
      </c>
      <c r="B4251" s="21" t="s">
        <v>313</v>
      </c>
      <c r="C4251" s="22">
        <v>44515</v>
      </c>
      <c r="D4251" t="s">
        <v>114</v>
      </c>
      <c r="E4251" t="s">
        <v>115</v>
      </c>
      <c r="F4251" s="21" t="s">
        <v>248</v>
      </c>
      <c r="G4251" s="32">
        <v>15.61</v>
      </c>
      <c r="H4251" s="22">
        <v>44501</v>
      </c>
      <c r="I4251" s="23">
        <v>44515</v>
      </c>
      <c r="J4251">
        <f t="shared" si="396"/>
        <v>15</v>
      </c>
      <c r="K4251" s="2">
        <f t="shared" si="397"/>
        <v>44508</v>
      </c>
      <c r="L4251" s="9">
        <f t="shared" si="398"/>
        <v>15</v>
      </c>
      <c r="M4251" s="2">
        <f t="shared" si="399"/>
        <v>44508</v>
      </c>
      <c r="N4251" s="22">
        <v>44515</v>
      </c>
      <c r="O4251" s="22">
        <v>44592</v>
      </c>
      <c r="P4251" s="22">
        <v>44589.5</v>
      </c>
      <c r="Q4251">
        <f t="shared" si="400"/>
        <v>81.5</v>
      </c>
      <c r="R4251" s="33">
        <f t="shared" si="401"/>
        <v>1272.2149999999999</v>
      </c>
    </row>
    <row r="4252" spans="1:18" x14ac:dyDescent="0.35">
      <c r="A4252" t="s">
        <v>406</v>
      </c>
      <c r="B4252" s="21" t="s">
        <v>313</v>
      </c>
      <c r="C4252" s="22">
        <v>44515</v>
      </c>
      <c r="D4252" t="s">
        <v>94</v>
      </c>
      <c r="E4252" t="s">
        <v>95</v>
      </c>
      <c r="F4252" s="21" t="s">
        <v>89</v>
      </c>
      <c r="G4252" s="32">
        <v>0.84</v>
      </c>
      <c r="H4252" s="22">
        <v>44501</v>
      </c>
      <c r="I4252" s="23">
        <v>44515</v>
      </c>
      <c r="J4252">
        <f t="shared" si="396"/>
        <v>15</v>
      </c>
      <c r="K4252" s="2">
        <f t="shared" si="397"/>
        <v>44508</v>
      </c>
      <c r="L4252" s="9">
        <f t="shared" si="398"/>
        <v>15</v>
      </c>
      <c r="M4252" s="2">
        <f t="shared" si="399"/>
        <v>44508</v>
      </c>
      <c r="N4252" s="22">
        <v>44515</v>
      </c>
      <c r="O4252" s="22">
        <v>44516</v>
      </c>
      <c r="P4252" s="22">
        <v>44515.5</v>
      </c>
      <c r="Q4252">
        <f t="shared" si="400"/>
        <v>7.5</v>
      </c>
      <c r="R4252" s="33">
        <f t="shared" si="401"/>
        <v>6.3</v>
      </c>
    </row>
    <row r="4253" spans="1:18" x14ac:dyDescent="0.35">
      <c r="A4253" t="s">
        <v>406</v>
      </c>
      <c r="B4253" s="21" t="s">
        <v>313</v>
      </c>
      <c r="C4253" s="22">
        <v>44515</v>
      </c>
      <c r="D4253" t="s">
        <v>96</v>
      </c>
      <c r="E4253" t="s">
        <v>97</v>
      </c>
      <c r="F4253" s="21" t="s">
        <v>89</v>
      </c>
      <c r="G4253" s="32">
        <v>0.84</v>
      </c>
      <c r="H4253" s="22">
        <v>44501</v>
      </c>
      <c r="I4253" s="23">
        <v>44515</v>
      </c>
      <c r="J4253">
        <f t="shared" si="396"/>
        <v>15</v>
      </c>
      <c r="K4253" s="2">
        <f t="shared" si="397"/>
        <v>44508</v>
      </c>
      <c r="L4253" s="9">
        <f t="shared" si="398"/>
        <v>15</v>
      </c>
      <c r="M4253" s="2">
        <f t="shared" si="399"/>
        <v>44508</v>
      </c>
      <c r="N4253" s="22">
        <v>44515</v>
      </c>
      <c r="O4253" s="22">
        <v>44516</v>
      </c>
      <c r="P4253" s="22">
        <v>44515.5</v>
      </c>
      <c r="Q4253">
        <f t="shared" si="400"/>
        <v>7.5</v>
      </c>
      <c r="R4253" s="33">
        <f t="shared" si="401"/>
        <v>6.3</v>
      </c>
    </row>
    <row r="4254" spans="1:18" x14ac:dyDescent="0.35">
      <c r="A4254" t="s">
        <v>406</v>
      </c>
      <c r="B4254" s="21" t="s">
        <v>313</v>
      </c>
      <c r="C4254" s="22">
        <v>44515</v>
      </c>
      <c r="D4254" t="s">
        <v>94</v>
      </c>
      <c r="E4254" t="s">
        <v>95</v>
      </c>
      <c r="F4254" s="21" t="s">
        <v>89</v>
      </c>
      <c r="G4254" s="32">
        <v>128.08000000000001</v>
      </c>
      <c r="H4254" s="22">
        <v>44501</v>
      </c>
      <c r="I4254" s="23">
        <v>44515</v>
      </c>
      <c r="J4254">
        <f t="shared" si="396"/>
        <v>15</v>
      </c>
      <c r="K4254" s="2">
        <f t="shared" si="397"/>
        <v>44508</v>
      </c>
      <c r="L4254" s="9">
        <f t="shared" si="398"/>
        <v>15</v>
      </c>
      <c r="M4254" s="2">
        <f t="shared" si="399"/>
        <v>44508</v>
      </c>
      <c r="N4254" s="22">
        <v>44515</v>
      </c>
      <c r="O4254" s="22">
        <v>44516</v>
      </c>
      <c r="P4254" s="22">
        <v>44515.5</v>
      </c>
      <c r="Q4254">
        <f t="shared" si="400"/>
        <v>7.5</v>
      </c>
      <c r="R4254" s="33">
        <f t="shared" si="401"/>
        <v>960.60000000000014</v>
      </c>
    </row>
    <row r="4255" spans="1:18" x14ac:dyDescent="0.35">
      <c r="A4255" t="s">
        <v>406</v>
      </c>
      <c r="B4255" s="21" t="s">
        <v>313</v>
      </c>
      <c r="C4255" s="22">
        <v>44515</v>
      </c>
      <c r="D4255" t="s">
        <v>96</v>
      </c>
      <c r="E4255" t="s">
        <v>97</v>
      </c>
      <c r="F4255" s="21" t="s">
        <v>89</v>
      </c>
      <c r="G4255" s="32">
        <v>128.08000000000001</v>
      </c>
      <c r="H4255" s="22">
        <v>44501</v>
      </c>
      <c r="I4255" s="23">
        <v>44515</v>
      </c>
      <c r="J4255">
        <f t="shared" si="396"/>
        <v>15</v>
      </c>
      <c r="K4255" s="2">
        <f t="shared" si="397"/>
        <v>44508</v>
      </c>
      <c r="L4255" s="9">
        <f t="shared" si="398"/>
        <v>15</v>
      </c>
      <c r="M4255" s="2">
        <f t="shared" si="399"/>
        <v>44508</v>
      </c>
      <c r="N4255" s="22">
        <v>44515</v>
      </c>
      <c r="O4255" s="22">
        <v>44516</v>
      </c>
      <c r="P4255" s="22">
        <v>44515.5</v>
      </c>
      <c r="Q4255">
        <f t="shared" si="400"/>
        <v>7.5</v>
      </c>
      <c r="R4255" s="33">
        <f t="shared" si="401"/>
        <v>960.60000000000014</v>
      </c>
    </row>
    <row r="4256" spans="1:18" x14ac:dyDescent="0.35">
      <c r="A4256" t="s">
        <v>406</v>
      </c>
      <c r="B4256" s="21" t="s">
        <v>313</v>
      </c>
      <c r="C4256" s="22">
        <v>44515</v>
      </c>
      <c r="D4256" t="s">
        <v>94</v>
      </c>
      <c r="E4256" t="s">
        <v>95</v>
      </c>
      <c r="F4256" s="21" t="s">
        <v>89</v>
      </c>
      <c r="G4256" s="32">
        <v>478.93</v>
      </c>
      <c r="H4256" s="22">
        <v>44501</v>
      </c>
      <c r="I4256" s="23">
        <v>44515</v>
      </c>
      <c r="J4256">
        <f t="shared" si="396"/>
        <v>15</v>
      </c>
      <c r="K4256" s="2">
        <f t="shared" si="397"/>
        <v>44508</v>
      </c>
      <c r="L4256" s="9">
        <f t="shared" si="398"/>
        <v>15</v>
      </c>
      <c r="M4256" s="2">
        <f t="shared" si="399"/>
        <v>44508</v>
      </c>
      <c r="N4256" s="22">
        <v>44515</v>
      </c>
      <c r="O4256" s="22">
        <v>44516</v>
      </c>
      <c r="P4256" s="22">
        <v>44515.5</v>
      </c>
      <c r="Q4256">
        <f t="shared" si="400"/>
        <v>7.5</v>
      </c>
      <c r="R4256" s="33">
        <f t="shared" si="401"/>
        <v>3591.9749999999999</v>
      </c>
    </row>
    <row r="4257" spans="1:18" x14ac:dyDescent="0.35">
      <c r="A4257" t="s">
        <v>406</v>
      </c>
      <c r="B4257" s="21" t="s">
        <v>313</v>
      </c>
      <c r="C4257" s="22">
        <v>44515</v>
      </c>
      <c r="D4257" t="s">
        <v>96</v>
      </c>
      <c r="E4257" t="s">
        <v>97</v>
      </c>
      <c r="F4257" s="21" t="s">
        <v>89</v>
      </c>
      <c r="G4257" s="32">
        <v>478.93</v>
      </c>
      <c r="H4257" s="22">
        <v>44501</v>
      </c>
      <c r="I4257" s="23">
        <v>44515</v>
      </c>
      <c r="J4257">
        <f t="shared" si="396"/>
        <v>15</v>
      </c>
      <c r="K4257" s="2">
        <f t="shared" si="397"/>
        <v>44508</v>
      </c>
      <c r="L4257" s="9">
        <f t="shared" si="398"/>
        <v>15</v>
      </c>
      <c r="M4257" s="2">
        <f t="shared" si="399"/>
        <v>44508</v>
      </c>
      <c r="N4257" s="22">
        <v>44515</v>
      </c>
      <c r="O4257" s="22">
        <v>44516</v>
      </c>
      <c r="P4257" s="22">
        <v>44515.5</v>
      </c>
      <c r="Q4257">
        <f t="shared" si="400"/>
        <v>7.5</v>
      </c>
      <c r="R4257" s="33">
        <f t="shared" si="401"/>
        <v>3591.9749999999999</v>
      </c>
    </row>
    <row r="4258" spans="1:18" x14ac:dyDescent="0.35">
      <c r="A4258" t="s">
        <v>406</v>
      </c>
      <c r="B4258" s="21" t="s">
        <v>313</v>
      </c>
      <c r="C4258" s="22">
        <v>44515</v>
      </c>
      <c r="D4258" t="s">
        <v>99</v>
      </c>
      <c r="E4258" t="s">
        <v>100</v>
      </c>
      <c r="F4258" s="21" t="s">
        <v>315</v>
      </c>
      <c r="G4258" s="32">
        <v>230.79999999999998</v>
      </c>
      <c r="H4258" s="22">
        <v>44501</v>
      </c>
      <c r="I4258" s="23">
        <v>44515</v>
      </c>
      <c r="J4258">
        <f t="shared" si="396"/>
        <v>15</v>
      </c>
      <c r="K4258" s="2">
        <f t="shared" si="397"/>
        <v>44508</v>
      </c>
      <c r="L4258" s="9">
        <f t="shared" si="398"/>
        <v>15</v>
      </c>
      <c r="M4258" s="2">
        <f t="shared" si="399"/>
        <v>44508</v>
      </c>
      <c r="N4258" s="22">
        <v>44515</v>
      </c>
      <c r="O4258" s="22">
        <v>44516</v>
      </c>
      <c r="P4258" s="22">
        <v>44515.5</v>
      </c>
      <c r="Q4258">
        <f t="shared" si="400"/>
        <v>7.5</v>
      </c>
      <c r="R4258" s="33">
        <f t="shared" si="401"/>
        <v>1730.9999999999998</v>
      </c>
    </row>
    <row r="4259" spans="1:18" x14ac:dyDescent="0.35">
      <c r="A4259" t="s">
        <v>406</v>
      </c>
      <c r="B4259" s="21" t="s">
        <v>313</v>
      </c>
      <c r="C4259" s="22">
        <v>44515</v>
      </c>
      <c r="D4259" t="s">
        <v>99</v>
      </c>
      <c r="E4259" t="s">
        <v>100</v>
      </c>
      <c r="F4259" s="21" t="s">
        <v>103</v>
      </c>
      <c r="G4259" s="32">
        <v>9872.3899999999976</v>
      </c>
      <c r="H4259" s="22">
        <v>44501</v>
      </c>
      <c r="I4259" s="23">
        <v>44515</v>
      </c>
      <c r="J4259">
        <f t="shared" si="396"/>
        <v>15</v>
      </c>
      <c r="K4259" s="2">
        <f t="shared" si="397"/>
        <v>44508</v>
      </c>
      <c r="L4259" s="9">
        <f t="shared" si="398"/>
        <v>15</v>
      </c>
      <c r="M4259" s="2">
        <f t="shared" si="399"/>
        <v>44508</v>
      </c>
      <c r="N4259" s="22">
        <v>44515</v>
      </c>
      <c r="O4259" s="22">
        <v>44516</v>
      </c>
      <c r="P4259" s="22">
        <v>44515.5</v>
      </c>
      <c r="Q4259">
        <f t="shared" si="400"/>
        <v>7.5</v>
      </c>
      <c r="R4259" s="33">
        <f t="shared" si="401"/>
        <v>74042.924999999988</v>
      </c>
    </row>
    <row r="4260" spans="1:18" x14ac:dyDescent="0.35">
      <c r="A4260" t="s">
        <v>406</v>
      </c>
      <c r="B4260" s="21" t="s">
        <v>313</v>
      </c>
      <c r="C4260" s="22">
        <v>44515</v>
      </c>
      <c r="D4260" t="s">
        <v>104</v>
      </c>
      <c r="E4260" t="s">
        <v>105</v>
      </c>
      <c r="F4260" s="21" t="s">
        <v>106</v>
      </c>
      <c r="G4260" s="32">
        <v>1237.1199999999999</v>
      </c>
      <c r="H4260" s="22">
        <v>44501</v>
      </c>
      <c r="I4260" s="23">
        <v>44515</v>
      </c>
      <c r="J4260">
        <f t="shared" si="396"/>
        <v>15</v>
      </c>
      <c r="K4260" s="2">
        <f t="shared" si="397"/>
        <v>44508</v>
      </c>
      <c r="L4260" s="9">
        <f t="shared" si="398"/>
        <v>15</v>
      </c>
      <c r="M4260" s="2">
        <f t="shared" si="399"/>
        <v>44508</v>
      </c>
      <c r="N4260" s="22">
        <v>44515</v>
      </c>
      <c r="O4260" s="22">
        <v>44516</v>
      </c>
      <c r="P4260" s="22">
        <v>44515.5</v>
      </c>
      <c r="Q4260">
        <f t="shared" si="400"/>
        <v>7.5</v>
      </c>
      <c r="R4260" s="33">
        <f t="shared" si="401"/>
        <v>9278.4</v>
      </c>
    </row>
    <row r="4261" spans="1:18" x14ac:dyDescent="0.35">
      <c r="A4261" t="s">
        <v>406</v>
      </c>
      <c r="B4261" s="21" t="s">
        <v>313</v>
      </c>
      <c r="C4261" s="22">
        <v>44515</v>
      </c>
      <c r="D4261" t="s">
        <v>94</v>
      </c>
      <c r="E4261" t="s">
        <v>95</v>
      </c>
      <c r="F4261" s="21" t="s">
        <v>89</v>
      </c>
      <c r="G4261" s="32">
        <v>1301350.200000002</v>
      </c>
      <c r="H4261" s="22">
        <v>44501</v>
      </c>
      <c r="I4261" s="23">
        <v>44515</v>
      </c>
      <c r="J4261">
        <f t="shared" si="396"/>
        <v>15</v>
      </c>
      <c r="K4261" s="2">
        <f t="shared" si="397"/>
        <v>44508</v>
      </c>
      <c r="L4261" s="9">
        <f t="shared" si="398"/>
        <v>15</v>
      </c>
      <c r="M4261" s="2">
        <f t="shared" si="399"/>
        <v>44508</v>
      </c>
      <c r="N4261" s="22">
        <v>44515</v>
      </c>
      <c r="O4261" s="22">
        <v>44516</v>
      </c>
      <c r="P4261" s="22">
        <v>44515.5</v>
      </c>
      <c r="Q4261">
        <f t="shared" si="400"/>
        <v>7.5</v>
      </c>
      <c r="R4261" s="33">
        <f t="shared" si="401"/>
        <v>9760126.5000000149</v>
      </c>
    </row>
    <row r="4262" spans="1:18" x14ac:dyDescent="0.35">
      <c r="A4262" t="s">
        <v>406</v>
      </c>
      <c r="B4262" s="21" t="s">
        <v>313</v>
      </c>
      <c r="C4262" s="22">
        <v>44515</v>
      </c>
      <c r="D4262" t="s">
        <v>96</v>
      </c>
      <c r="E4262" t="s">
        <v>97</v>
      </c>
      <c r="F4262" s="21" t="s">
        <v>89</v>
      </c>
      <c r="G4262" s="32">
        <v>1301350.150000002</v>
      </c>
      <c r="H4262" s="22">
        <v>44501</v>
      </c>
      <c r="I4262" s="23">
        <v>44515</v>
      </c>
      <c r="J4262">
        <f t="shared" si="396"/>
        <v>15</v>
      </c>
      <c r="K4262" s="2">
        <f t="shared" si="397"/>
        <v>44508</v>
      </c>
      <c r="L4262" s="9">
        <f t="shared" si="398"/>
        <v>15</v>
      </c>
      <c r="M4262" s="2">
        <f t="shared" si="399"/>
        <v>44508</v>
      </c>
      <c r="N4262" s="22">
        <v>44515</v>
      </c>
      <c r="O4262" s="22">
        <v>44516</v>
      </c>
      <c r="P4262" s="22">
        <v>44515.5</v>
      </c>
      <c r="Q4262">
        <f t="shared" si="400"/>
        <v>7.5</v>
      </c>
      <c r="R4262" s="33">
        <f t="shared" si="401"/>
        <v>9760126.1250000149</v>
      </c>
    </row>
    <row r="4263" spans="1:18" x14ac:dyDescent="0.35">
      <c r="A4263" t="s">
        <v>406</v>
      </c>
      <c r="B4263" s="21" t="s">
        <v>313</v>
      </c>
      <c r="C4263" s="22">
        <v>44515</v>
      </c>
      <c r="D4263" t="s">
        <v>107</v>
      </c>
      <c r="E4263" t="s">
        <v>108</v>
      </c>
      <c r="F4263" s="21" t="s">
        <v>101</v>
      </c>
      <c r="G4263" s="32">
        <v>2319.31</v>
      </c>
      <c r="H4263" s="22">
        <v>44501</v>
      </c>
      <c r="I4263" s="23">
        <v>44515</v>
      </c>
      <c r="J4263">
        <f t="shared" si="396"/>
        <v>15</v>
      </c>
      <c r="K4263" s="2">
        <f t="shared" si="397"/>
        <v>44508</v>
      </c>
      <c r="L4263" s="9">
        <f t="shared" si="398"/>
        <v>15</v>
      </c>
      <c r="M4263" s="2">
        <f t="shared" si="399"/>
        <v>44508</v>
      </c>
      <c r="N4263" s="22">
        <v>44515</v>
      </c>
      <c r="O4263" s="22">
        <v>44516</v>
      </c>
      <c r="P4263" s="22">
        <v>44515.5</v>
      </c>
      <c r="Q4263">
        <f t="shared" si="400"/>
        <v>7.5</v>
      </c>
      <c r="R4263" s="33">
        <f t="shared" si="401"/>
        <v>17394.825000000001</v>
      </c>
    </row>
    <row r="4264" spans="1:18" x14ac:dyDescent="0.35">
      <c r="A4264" t="s">
        <v>406</v>
      </c>
      <c r="B4264" s="21" t="s">
        <v>313</v>
      </c>
      <c r="C4264" s="22">
        <v>44515</v>
      </c>
      <c r="D4264" t="s">
        <v>99</v>
      </c>
      <c r="E4264" t="s">
        <v>100</v>
      </c>
      <c r="F4264" s="21" t="s">
        <v>101</v>
      </c>
      <c r="G4264" s="32">
        <v>57507.439999999981</v>
      </c>
      <c r="H4264" s="22">
        <v>44501</v>
      </c>
      <c r="I4264" s="23">
        <v>44515</v>
      </c>
      <c r="J4264">
        <f t="shared" si="396"/>
        <v>15</v>
      </c>
      <c r="K4264" s="2">
        <f t="shared" si="397"/>
        <v>44508</v>
      </c>
      <c r="L4264" s="9">
        <f t="shared" si="398"/>
        <v>15</v>
      </c>
      <c r="M4264" s="2">
        <f t="shared" si="399"/>
        <v>44508</v>
      </c>
      <c r="N4264" s="22">
        <v>44515</v>
      </c>
      <c r="O4264" s="22">
        <v>44516</v>
      </c>
      <c r="P4264" s="22">
        <v>44515.5</v>
      </c>
      <c r="Q4264">
        <f t="shared" si="400"/>
        <v>7.5</v>
      </c>
      <c r="R4264" s="33">
        <f t="shared" si="401"/>
        <v>431305.79999999987</v>
      </c>
    </row>
    <row r="4265" spans="1:18" x14ac:dyDescent="0.35">
      <c r="A4265" t="s">
        <v>406</v>
      </c>
      <c r="B4265" s="21" t="s">
        <v>313</v>
      </c>
      <c r="C4265" s="22">
        <v>44515</v>
      </c>
      <c r="D4265" t="s">
        <v>99</v>
      </c>
      <c r="E4265" t="s">
        <v>100</v>
      </c>
      <c r="F4265" s="21" t="s">
        <v>375</v>
      </c>
      <c r="G4265" s="32">
        <v>125</v>
      </c>
      <c r="H4265" s="22">
        <v>44501</v>
      </c>
      <c r="I4265" s="23">
        <v>44515</v>
      </c>
      <c r="J4265">
        <f t="shared" si="396"/>
        <v>15</v>
      </c>
      <c r="K4265" s="2">
        <f t="shared" si="397"/>
        <v>44508</v>
      </c>
      <c r="L4265" s="9">
        <f t="shared" si="398"/>
        <v>15</v>
      </c>
      <c r="M4265" s="2">
        <f t="shared" si="399"/>
        <v>44508</v>
      </c>
      <c r="N4265" s="22">
        <v>44515</v>
      </c>
      <c r="O4265" s="22">
        <v>44516</v>
      </c>
      <c r="P4265" s="22">
        <v>44515.5</v>
      </c>
      <c r="Q4265">
        <f t="shared" si="400"/>
        <v>7.5</v>
      </c>
      <c r="R4265" s="33">
        <f t="shared" si="401"/>
        <v>937.5</v>
      </c>
    </row>
    <row r="4266" spans="1:18" x14ac:dyDescent="0.35">
      <c r="A4266" t="s">
        <v>406</v>
      </c>
      <c r="B4266" s="21" t="s">
        <v>313</v>
      </c>
      <c r="C4266" s="22">
        <v>44515</v>
      </c>
      <c r="D4266" t="s">
        <v>99</v>
      </c>
      <c r="E4266" t="s">
        <v>100</v>
      </c>
      <c r="F4266" s="21" t="s">
        <v>102</v>
      </c>
      <c r="G4266" s="32">
        <v>91494.22000000003</v>
      </c>
      <c r="H4266" s="22">
        <v>44501</v>
      </c>
      <c r="I4266" s="23">
        <v>44515</v>
      </c>
      <c r="J4266">
        <f t="shared" si="396"/>
        <v>15</v>
      </c>
      <c r="K4266" s="2">
        <f t="shared" si="397"/>
        <v>44508</v>
      </c>
      <c r="L4266" s="9">
        <f t="shared" si="398"/>
        <v>15</v>
      </c>
      <c r="M4266" s="2">
        <f t="shared" si="399"/>
        <v>44508</v>
      </c>
      <c r="N4266" s="22">
        <v>44515</v>
      </c>
      <c r="O4266" s="22">
        <v>44516</v>
      </c>
      <c r="P4266" s="22">
        <v>44515.5</v>
      </c>
      <c r="Q4266">
        <f t="shared" si="400"/>
        <v>7.5</v>
      </c>
      <c r="R4266" s="33">
        <f t="shared" si="401"/>
        <v>686206.65000000026</v>
      </c>
    </row>
    <row r="4267" spans="1:18" x14ac:dyDescent="0.35">
      <c r="A4267" t="s">
        <v>406</v>
      </c>
      <c r="B4267" s="21" t="s">
        <v>313</v>
      </c>
      <c r="C4267" s="22">
        <v>44515</v>
      </c>
      <c r="D4267" t="s">
        <v>114</v>
      </c>
      <c r="E4267" t="s">
        <v>115</v>
      </c>
      <c r="F4267" s="21" t="s">
        <v>113</v>
      </c>
      <c r="G4267" s="32">
        <v>28.13</v>
      </c>
      <c r="H4267" s="22">
        <v>44501</v>
      </c>
      <c r="I4267" s="23">
        <v>44515</v>
      </c>
      <c r="J4267">
        <f t="shared" si="396"/>
        <v>15</v>
      </c>
      <c r="K4267" s="2">
        <f t="shared" si="397"/>
        <v>44508</v>
      </c>
      <c r="L4267" s="9">
        <f t="shared" si="398"/>
        <v>15</v>
      </c>
      <c r="M4267" s="2">
        <f t="shared" si="399"/>
        <v>44508</v>
      </c>
      <c r="N4267" s="22">
        <v>44515</v>
      </c>
      <c r="O4267" s="22">
        <v>44518</v>
      </c>
      <c r="P4267" s="22">
        <v>44517.5</v>
      </c>
      <c r="Q4267">
        <f t="shared" si="400"/>
        <v>9.5</v>
      </c>
      <c r="R4267" s="33">
        <f t="shared" si="401"/>
        <v>267.23500000000001</v>
      </c>
    </row>
    <row r="4268" spans="1:18" x14ac:dyDescent="0.35">
      <c r="A4268" t="s">
        <v>406</v>
      </c>
      <c r="B4268" s="21" t="s">
        <v>313</v>
      </c>
      <c r="C4268" s="22">
        <v>44515</v>
      </c>
      <c r="D4268" t="s">
        <v>110</v>
      </c>
      <c r="E4268" t="s">
        <v>111</v>
      </c>
      <c r="F4268" s="21" t="s">
        <v>113</v>
      </c>
      <c r="G4268" s="32">
        <v>242.73</v>
      </c>
      <c r="H4268" s="22">
        <v>44501</v>
      </c>
      <c r="I4268" s="23">
        <v>44515</v>
      </c>
      <c r="J4268">
        <f t="shared" si="396"/>
        <v>15</v>
      </c>
      <c r="K4268" s="2">
        <f t="shared" si="397"/>
        <v>44508</v>
      </c>
      <c r="L4268" s="9">
        <f t="shared" si="398"/>
        <v>15</v>
      </c>
      <c r="M4268" s="2">
        <f t="shared" si="399"/>
        <v>44508</v>
      </c>
      <c r="N4268" s="22">
        <v>44515</v>
      </c>
      <c r="O4268" s="22">
        <v>44518</v>
      </c>
      <c r="P4268" s="22">
        <v>44517.5</v>
      </c>
      <c r="Q4268">
        <f t="shared" si="400"/>
        <v>9.5</v>
      </c>
      <c r="R4268" s="33">
        <f t="shared" si="401"/>
        <v>2305.9349999999999</v>
      </c>
    </row>
    <row r="4269" spans="1:18" x14ac:dyDescent="0.35">
      <c r="A4269" t="s">
        <v>406</v>
      </c>
      <c r="B4269" s="21" t="s">
        <v>313</v>
      </c>
      <c r="C4269" s="22">
        <v>44515</v>
      </c>
      <c r="D4269" t="s">
        <v>114</v>
      </c>
      <c r="E4269" t="s">
        <v>115</v>
      </c>
      <c r="F4269" s="21" t="s">
        <v>112</v>
      </c>
      <c r="G4269" s="32">
        <v>69.53</v>
      </c>
      <c r="H4269" s="22">
        <v>44501</v>
      </c>
      <c r="I4269" s="23">
        <v>44515</v>
      </c>
      <c r="J4269">
        <f t="shared" si="396"/>
        <v>15</v>
      </c>
      <c r="K4269" s="2">
        <f t="shared" si="397"/>
        <v>44508</v>
      </c>
      <c r="L4269" s="9">
        <f t="shared" si="398"/>
        <v>15</v>
      </c>
      <c r="M4269" s="2">
        <f t="shared" si="399"/>
        <v>44508</v>
      </c>
      <c r="N4269" s="22">
        <v>44515</v>
      </c>
      <c r="O4269" s="22">
        <v>44518</v>
      </c>
      <c r="P4269" s="22">
        <v>44517.5</v>
      </c>
      <c r="Q4269">
        <f t="shared" si="400"/>
        <v>9.5</v>
      </c>
      <c r="R4269" s="33">
        <f t="shared" si="401"/>
        <v>660.53499999999997</v>
      </c>
    </row>
    <row r="4270" spans="1:18" x14ac:dyDescent="0.35">
      <c r="A4270" t="s">
        <v>406</v>
      </c>
      <c r="B4270" s="21" t="s">
        <v>313</v>
      </c>
      <c r="C4270" s="22">
        <v>44515</v>
      </c>
      <c r="D4270" t="s">
        <v>110</v>
      </c>
      <c r="E4270" t="s">
        <v>111</v>
      </c>
      <c r="F4270" s="21" t="s">
        <v>112</v>
      </c>
      <c r="G4270" s="32">
        <v>25673.199999999975</v>
      </c>
      <c r="H4270" s="22">
        <v>44501</v>
      </c>
      <c r="I4270" s="23">
        <v>44515</v>
      </c>
      <c r="J4270">
        <f t="shared" si="396"/>
        <v>15</v>
      </c>
      <c r="K4270" s="2">
        <f t="shared" si="397"/>
        <v>44508</v>
      </c>
      <c r="L4270" s="9">
        <f t="shared" si="398"/>
        <v>15</v>
      </c>
      <c r="M4270" s="2">
        <f t="shared" si="399"/>
        <v>44508</v>
      </c>
      <c r="N4270" s="22">
        <v>44515</v>
      </c>
      <c r="O4270" s="22">
        <v>44518</v>
      </c>
      <c r="P4270" s="22">
        <v>44517.5</v>
      </c>
      <c r="Q4270">
        <f t="shared" si="400"/>
        <v>9.5</v>
      </c>
      <c r="R4270" s="33">
        <f t="shared" si="401"/>
        <v>243895.39999999976</v>
      </c>
    </row>
    <row r="4271" spans="1:18" x14ac:dyDescent="0.35">
      <c r="A4271" t="s">
        <v>406</v>
      </c>
      <c r="B4271" s="21" t="s">
        <v>313</v>
      </c>
      <c r="C4271" s="22">
        <v>44515</v>
      </c>
      <c r="D4271" t="s">
        <v>110</v>
      </c>
      <c r="E4271" t="s">
        <v>111</v>
      </c>
      <c r="F4271" s="21" t="s">
        <v>116</v>
      </c>
      <c r="G4271" s="32">
        <v>436.21999999999997</v>
      </c>
      <c r="H4271" s="22">
        <v>44501</v>
      </c>
      <c r="I4271" s="23">
        <v>44515</v>
      </c>
      <c r="J4271">
        <f t="shared" si="396"/>
        <v>15</v>
      </c>
      <c r="K4271" s="2">
        <f t="shared" si="397"/>
        <v>44508</v>
      </c>
      <c r="L4271" s="9">
        <f t="shared" si="398"/>
        <v>15</v>
      </c>
      <c r="M4271" s="2">
        <f t="shared" si="399"/>
        <v>44508</v>
      </c>
      <c r="N4271" s="22">
        <v>44515</v>
      </c>
      <c r="O4271" s="22">
        <v>44518</v>
      </c>
      <c r="P4271" s="22">
        <v>44517.5</v>
      </c>
      <c r="Q4271">
        <f t="shared" si="400"/>
        <v>9.5</v>
      </c>
      <c r="R4271" s="33">
        <f t="shared" si="401"/>
        <v>4144.09</v>
      </c>
    </row>
    <row r="4272" spans="1:18" x14ac:dyDescent="0.35">
      <c r="A4272" t="s">
        <v>406</v>
      </c>
      <c r="B4272" s="21" t="s">
        <v>313</v>
      </c>
      <c r="C4272" s="22">
        <v>44515</v>
      </c>
      <c r="D4272" t="s">
        <v>114</v>
      </c>
      <c r="E4272" t="s">
        <v>115</v>
      </c>
      <c r="F4272" s="21" t="s">
        <v>118</v>
      </c>
      <c r="G4272" s="32">
        <v>68.5</v>
      </c>
      <c r="H4272" s="22">
        <v>44501</v>
      </c>
      <c r="I4272" s="23">
        <v>44515</v>
      </c>
      <c r="J4272">
        <f t="shared" si="396"/>
        <v>15</v>
      </c>
      <c r="K4272" s="2">
        <f t="shared" si="397"/>
        <v>44508</v>
      </c>
      <c r="L4272" s="9">
        <f t="shared" si="398"/>
        <v>15</v>
      </c>
      <c r="M4272" s="2">
        <f t="shared" si="399"/>
        <v>44508</v>
      </c>
      <c r="N4272" s="22">
        <v>44515</v>
      </c>
      <c r="O4272" s="22">
        <v>44518</v>
      </c>
      <c r="P4272" s="22">
        <v>44517.5</v>
      </c>
      <c r="Q4272">
        <f t="shared" si="400"/>
        <v>9.5</v>
      </c>
      <c r="R4272" s="33">
        <f t="shared" si="401"/>
        <v>650.75</v>
      </c>
    </row>
    <row r="4273" spans="1:18" x14ac:dyDescent="0.35">
      <c r="A4273" t="s">
        <v>406</v>
      </c>
      <c r="B4273" s="21" t="s">
        <v>313</v>
      </c>
      <c r="C4273" s="22">
        <v>44515</v>
      </c>
      <c r="D4273" t="s">
        <v>114</v>
      </c>
      <c r="E4273" t="s">
        <v>115</v>
      </c>
      <c r="F4273" s="21" t="s">
        <v>119</v>
      </c>
      <c r="G4273" s="32">
        <v>56.85</v>
      </c>
      <c r="H4273" s="22">
        <v>44501</v>
      </c>
      <c r="I4273" s="23">
        <v>44515</v>
      </c>
      <c r="J4273">
        <f t="shared" si="396"/>
        <v>15</v>
      </c>
      <c r="K4273" s="2">
        <f t="shared" si="397"/>
        <v>44508</v>
      </c>
      <c r="L4273" s="9">
        <f t="shared" si="398"/>
        <v>15</v>
      </c>
      <c r="M4273" s="2">
        <f t="shared" si="399"/>
        <v>44508</v>
      </c>
      <c r="N4273" s="22">
        <v>44515</v>
      </c>
      <c r="O4273" s="22">
        <v>44518</v>
      </c>
      <c r="P4273" s="22">
        <v>44517.5</v>
      </c>
      <c r="Q4273">
        <f t="shared" si="400"/>
        <v>9.5</v>
      </c>
      <c r="R4273" s="33">
        <f t="shared" si="401"/>
        <v>540.07500000000005</v>
      </c>
    </row>
    <row r="4274" spans="1:18" x14ac:dyDescent="0.35">
      <c r="A4274" t="s">
        <v>406</v>
      </c>
      <c r="B4274" s="21" t="s">
        <v>313</v>
      </c>
      <c r="C4274" s="22">
        <v>44515</v>
      </c>
      <c r="D4274" t="s">
        <v>110</v>
      </c>
      <c r="E4274" t="s">
        <v>111</v>
      </c>
      <c r="F4274" s="21" t="s">
        <v>119</v>
      </c>
      <c r="G4274" s="32">
        <v>393.65999999999997</v>
      </c>
      <c r="H4274" s="22">
        <v>44501</v>
      </c>
      <c r="I4274" s="23">
        <v>44515</v>
      </c>
      <c r="J4274">
        <f t="shared" si="396"/>
        <v>15</v>
      </c>
      <c r="K4274" s="2">
        <f t="shared" si="397"/>
        <v>44508</v>
      </c>
      <c r="L4274" s="9">
        <f t="shared" si="398"/>
        <v>15</v>
      </c>
      <c r="M4274" s="2">
        <f t="shared" si="399"/>
        <v>44508</v>
      </c>
      <c r="N4274" s="22">
        <v>44515</v>
      </c>
      <c r="O4274" s="22">
        <v>44518</v>
      </c>
      <c r="P4274" s="22">
        <v>44517.5</v>
      </c>
      <c r="Q4274">
        <f t="shared" si="400"/>
        <v>9.5</v>
      </c>
      <c r="R4274" s="33">
        <f t="shared" si="401"/>
        <v>3739.7699999999995</v>
      </c>
    </row>
    <row r="4275" spans="1:18" x14ac:dyDescent="0.35">
      <c r="A4275" t="s">
        <v>406</v>
      </c>
      <c r="B4275" s="21" t="s">
        <v>313</v>
      </c>
      <c r="C4275" s="22">
        <v>44515</v>
      </c>
      <c r="D4275" t="s">
        <v>114</v>
      </c>
      <c r="E4275" t="s">
        <v>115</v>
      </c>
      <c r="F4275" s="21" t="s">
        <v>120</v>
      </c>
      <c r="G4275" s="32">
        <v>173.3</v>
      </c>
      <c r="H4275" s="22">
        <v>44501</v>
      </c>
      <c r="I4275" s="23">
        <v>44515</v>
      </c>
      <c r="J4275">
        <f t="shared" ref="J4275:J4338" si="402">I4275-H4275+1</f>
        <v>15</v>
      </c>
      <c r="K4275" s="2">
        <f t="shared" ref="K4275:K4338" si="403">(H4275+I4275)/2</f>
        <v>44508</v>
      </c>
      <c r="L4275" s="9">
        <f t="shared" si="398"/>
        <v>15</v>
      </c>
      <c r="M4275" s="2">
        <f t="shared" si="399"/>
        <v>44508</v>
      </c>
      <c r="N4275" s="22">
        <v>44515</v>
      </c>
      <c r="O4275" s="22">
        <v>44518</v>
      </c>
      <c r="P4275" s="22">
        <v>44517.5</v>
      </c>
      <c r="Q4275">
        <f t="shared" si="400"/>
        <v>9.5</v>
      </c>
      <c r="R4275" s="33">
        <f t="shared" si="401"/>
        <v>1646.3500000000001</v>
      </c>
    </row>
    <row r="4276" spans="1:18" x14ac:dyDescent="0.35">
      <c r="A4276" t="s">
        <v>406</v>
      </c>
      <c r="B4276" s="21" t="s">
        <v>313</v>
      </c>
      <c r="C4276" s="22">
        <v>44515</v>
      </c>
      <c r="D4276" t="s">
        <v>114</v>
      </c>
      <c r="E4276" t="s">
        <v>115</v>
      </c>
      <c r="F4276" s="21" t="s">
        <v>122</v>
      </c>
      <c r="G4276" s="32">
        <v>248.23000000000002</v>
      </c>
      <c r="H4276" s="22">
        <v>44501</v>
      </c>
      <c r="I4276" s="23">
        <v>44515</v>
      </c>
      <c r="J4276">
        <f t="shared" si="402"/>
        <v>15</v>
      </c>
      <c r="K4276" s="2">
        <f t="shared" si="403"/>
        <v>44508</v>
      </c>
      <c r="L4276" s="9">
        <f t="shared" si="398"/>
        <v>15</v>
      </c>
      <c r="M4276" s="2">
        <f t="shared" si="399"/>
        <v>44508</v>
      </c>
      <c r="N4276" s="22">
        <v>44515</v>
      </c>
      <c r="O4276" s="22">
        <v>44518</v>
      </c>
      <c r="P4276" s="22">
        <v>44517.5</v>
      </c>
      <c r="Q4276">
        <f t="shared" si="400"/>
        <v>9.5</v>
      </c>
      <c r="R4276" s="33">
        <f t="shared" si="401"/>
        <v>2358.1850000000004</v>
      </c>
    </row>
    <row r="4277" spans="1:18" x14ac:dyDescent="0.35">
      <c r="A4277" t="s">
        <v>406</v>
      </c>
      <c r="B4277" s="21" t="s">
        <v>313</v>
      </c>
      <c r="C4277" s="22">
        <v>44515</v>
      </c>
      <c r="D4277" t="s">
        <v>114</v>
      </c>
      <c r="E4277" t="s">
        <v>115</v>
      </c>
      <c r="F4277" s="21" t="s">
        <v>123</v>
      </c>
      <c r="G4277" s="32">
        <v>76.150000000000006</v>
      </c>
      <c r="H4277" s="22">
        <v>44501</v>
      </c>
      <c r="I4277" s="23">
        <v>44515</v>
      </c>
      <c r="J4277">
        <f t="shared" si="402"/>
        <v>15</v>
      </c>
      <c r="K4277" s="2">
        <f t="shared" si="403"/>
        <v>44508</v>
      </c>
      <c r="L4277" s="9">
        <f t="shared" si="398"/>
        <v>15</v>
      </c>
      <c r="M4277" s="2">
        <f t="shared" si="399"/>
        <v>44508</v>
      </c>
      <c r="N4277" s="22">
        <v>44515</v>
      </c>
      <c r="O4277" s="22">
        <v>44518</v>
      </c>
      <c r="P4277" s="22">
        <v>44517.5</v>
      </c>
      <c r="Q4277">
        <f t="shared" si="400"/>
        <v>9.5</v>
      </c>
      <c r="R4277" s="33">
        <f t="shared" si="401"/>
        <v>723.42500000000007</v>
      </c>
    </row>
    <row r="4278" spans="1:18" x14ac:dyDescent="0.35">
      <c r="A4278" t="s">
        <v>406</v>
      </c>
      <c r="B4278" s="21" t="s">
        <v>313</v>
      </c>
      <c r="C4278" s="22">
        <v>44515</v>
      </c>
      <c r="D4278" t="s">
        <v>110</v>
      </c>
      <c r="E4278" t="s">
        <v>111</v>
      </c>
      <c r="F4278" s="21" t="s">
        <v>123</v>
      </c>
      <c r="G4278" s="32">
        <v>43.12</v>
      </c>
      <c r="H4278" s="22">
        <v>44501</v>
      </c>
      <c r="I4278" s="23">
        <v>44515</v>
      </c>
      <c r="J4278">
        <f t="shared" si="402"/>
        <v>15</v>
      </c>
      <c r="K4278" s="2">
        <f t="shared" si="403"/>
        <v>44508</v>
      </c>
      <c r="L4278" s="9">
        <f t="shared" si="398"/>
        <v>15</v>
      </c>
      <c r="M4278" s="2">
        <f t="shared" si="399"/>
        <v>44508</v>
      </c>
      <c r="N4278" s="22">
        <v>44515</v>
      </c>
      <c r="O4278" s="22">
        <v>44518</v>
      </c>
      <c r="P4278" s="22">
        <v>44517.5</v>
      </c>
      <c r="Q4278">
        <f t="shared" si="400"/>
        <v>9.5</v>
      </c>
      <c r="R4278" s="33">
        <f t="shared" si="401"/>
        <v>409.64</v>
      </c>
    </row>
    <row r="4279" spans="1:18" x14ac:dyDescent="0.35">
      <c r="A4279" t="s">
        <v>406</v>
      </c>
      <c r="B4279" s="21" t="s">
        <v>313</v>
      </c>
      <c r="C4279" s="22">
        <v>44515</v>
      </c>
      <c r="D4279" t="s">
        <v>114</v>
      </c>
      <c r="E4279" t="s">
        <v>115</v>
      </c>
      <c r="F4279" s="21" t="s">
        <v>124</v>
      </c>
      <c r="G4279" s="32">
        <v>59.3</v>
      </c>
      <c r="H4279" s="22">
        <v>44501</v>
      </c>
      <c r="I4279" s="23">
        <v>44515</v>
      </c>
      <c r="J4279">
        <f t="shared" si="402"/>
        <v>15</v>
      </c>
      <c r="K4279" s="2">
        <f t="shared" si="403"/>
        <v>44508</v>
      </c>
      <c r="L4279" s="9">
        <f t="shared" si="398"/>
        <v>15</v>
      </c>
      <c r="M4279" s="2">
        <f t="shared" si="399"/>
        <v>44508</v>
      </c>
      <c r="N4279" s="22">
        <v>44515</v>
      </c>
      <c r="O4279" s="22">
        <v>44518</v>
      </c>
      <c r="P4279" s="22">
        <v>44517.5</v>
      </c>
      <c r="Q4279">
        <f t="shared" si="400"/>
        <v>9.5</v>
      </c>
      <c r="R4279" s="33">
        <f t="shared" si="401"/>
        <v>563.35</v>
      </c>
    </row>
    <row r="4280" spans="1:18" x14ac:dyDescent="0.35">
      <c r="A4280" t="s">
        <v>406</v>
      </c>
      <c r="B4280" s="21" t="s">
        <v>313</v>
      </c>
      <c r="C4280" s="22">
        <v>44515</v>
      </c>
      <c r="D4280" t="s">
        <v>110</v>
      </c>
      <c r="E4280" t="s">
        <v>111</v>
      </c>
      <c r="F4280" s="21" t="s">
        <v>124</v>
      </c>
      <c r="G4280" s="32">
        <v>39.5</v>
      </c>
      <c r="H4280" s="22">
        <v>44501</v>
      </c>
      <c r="I4280" s="23">
        <v>44515</v>
      </c>
      <c r="J4280">
        <f t="shared" si="402"/>
        <v>15</v>
      </c>
      <c r="K4280" s="2">
        <f t="shared" si="403"/>
        <v>44508</v>
      </c>
      <c r="L4280" s="9">
        <f t="shared" si="398"/>
        <v>15</v>
      </c>
      <c r="M4280" s="2">
        <f t="shared" si="399"/>
        <v>44508</v>
      </c>
      <c r="N4280" s="22">
        <v>44515</v>
      </c>
      <c r="O4280" s="22">
        <v>44518</v>
      </c>
      <c r="P4280" s="22">
        <v>44517.5</v>
      </c>
      <c r="Q4280">
        <f t="shared" si="400"/>
        <v>9.5</v>
      </c>
      <c r="R4280" s="33">
        <f t="shared" si="401"/>
        <v>375.25</v>
      </c>
    </row>
    <row r="4281" spans="1:18" x14ac:dyDescent="0.35">
      <c r="A4281" t="s">
        <v>406</v>
      </c>
      <c r="B4281" s="21" t="s">
        <v>313</v>
      </c>
      <c r="C4281" s="22">
        <v>44515</v>
      </c>
      <c r="D4281" t="s">
        <v>114</v>
      </c>
      <c r="E4281" t="s">
        <v>115</v>
      </c>
      <c r="F4281" s="21" t="s">
        <v>125</v>
      </c>
      <c r="G4281" s="32">
        <v>53.02</v>
      </c>
      <c r="H4281" s="22">
        <v>44501</v>
      </c>
      <c r="I4281" s="23">
        <v>44515</v>
      </c>
      <c r="J4281">
        <f t="shared" si="402"/>
        <v>15</v>
      </c>
      <c r="K4281" s="2">
        <f t="shared" si="403"/>
        <v>44508</v>
      </c>
      <c r="L4281" s="9">
        <f t="shared" si="398"/>
        <v>15</v>
      </c>
      <c r="M4281" s="2">
        <f t="shared" si="399"/>
        <v>44508</v>
      </c>
      <c r="N4281" s="22">
        <v>44515</v>
      </c>
      <c r="O4281" s="22">
        <v>44518</v>
      </c>
      <c r="P4281" s="22">
        <v>44517.5</v>
      </c>
      <c r="Q4281">
        <f t="shared" si="400"/>
        <v>9.5</v>
      </c>
      <c r="R4281" s="33">
        <f t="shared" si="401"/>
        <v>503.69000000000005</v>
      </c>
    </row>
    <row r="4282" spans="1:18" x14ac:dyDescent="0.35">
      <c r="A4282" t="s">
        <v>406</v>
      </c>
      <c r="B4282" s="21" t="s">
        <v>313</v>
      </c>
      <c r="C4282" s="22">
        <v>44515</v>
      </c>
      <c r="D4282" t="s">
        <v>110</v>
      </c>
      <c r="E4282" t="s">
        <v>111</v>
      </c>
      <c r="F4282" s="21" t="s">
        <v>125</v>
      </c>
      <c r="G4282" s="32">
        <v>90.7</v>
      </c>
      <c r="H4282" s="22">
        <v>44501</v>
      </c>
      <c r="I4282" s="23">
        <v>44515</v>
      </c>
      <c r="J4282">
        <f t="shared" si="402"/>
        <v>15</v>
      </c>
      <c r="K4282" s="2">
        <f t="shared" si="403"/>
        <v>44508</v>
      </c>
      <c r="L4282" s="9">
        <f t="shared" si="398"/>
        <v>15</v>
      </c>
      <c r="M4282" s="2">
        <f t="shared" si="399"/>
        <v>44508</v>
      </c>
      <c r="N4282" s="22">
        <v>44515</v>
      </c>
      <c r="O4282" s="22">
        <v>44518</v>
      </c>
      <c r="P4282" s="22">
        <v>44517.5</v>
      </c>
      <c r="Q4282">
        <f t="shared" si="400"/>
        <v>9.5</v>
      </c>
      <c r="R4282" s="33">
        <f t="shared" si="401"/>
        <v>861.65</v>
      </c>
    </row>
    <row r="4283" spans="1:18" x14ac:dyDescent="0.35">
      <c r="A4283" t="s">
        <v>406</v>
      </c>
      <c r="B4283" s="21" t="s">
        <v>313</v>
      </c>
      <c r="C4283" s="22">
        <v>44515</v>
      </c>
      <c r="D4283" t="s">
        <v>107</v>
      </c>
      <c r="E4283" t="s">
        <v>108</v>
      </c>
      <c r="F4283" s="21" t="s">
        <v>126</v>
      </c>
      <c r="G4283" s="32">
        <v>884.06999999999994</v>
      </c>
      <c r="H4283" s="22">
        <v>44501</v>
      </c>
      <c r="I4283" s="23">
        <v>44515</v>
      </c>
      <c r="J4283">
        <f t="shared" si="402"/>
        <v>15</v>
      </c>
      <c r="K4283" s="2">
        <f t="shared" si="403"/>
        <v>44508</v>
      </c>
      <c r="L4283" s="9">
        <f t="shared" si="398"/>
        <v>15</v>
      </c>
      <c r="M4283" s="2">
        <f t="shared" si="399"/>
        <v>44508</v>
      </c>
      <c r="N4283" s="22">
        <v>44515</v>
      </c>
      <c r="O4283" s="22">
        <v>44518</v>
      </c>
      <c r="P4283" s="22">
        <v>44517.5</v>
      </c>
      <c r="Q4283">
        <f t="shared" si="400"/>
        <v>9.5</v>
      </c>
      <c r="R4283" s="33">
        <f t="shared" si="401"/>
        <v>8398.6649999999991</v>
      </c>
    </row>
    <row r="4284" spans="1:18" x14ac:dyDescent="0.35">
      <c r="A4284" t="s">
        <v>406</v>
      </c>
      <c r="B4284" s="21" t="s">
        <v>313</v>
      </c>
      <c r="C4284" s="22">
        <v>44515</v>
      </c>
      <c r="D4284" t="s">
        <v>99</v>
      </c>
      <c r="E4284" t="s">
        <v>100</v>
      </c>
      <c r="F4284" s="21" t="s">
        <v>126</v>
      </c>
      <c r="G4284" s="32">
        <v>574.95000000000005</v>
      </c>
      <c r="H4284" s="22">
        <v>44501</v>
      </c>
      <c r="I4284" s="23">
        <v>44515</v>
      </c>
      <c r="J4284">
        <f t="shared" si="402"/>
        <v>15</v>
      </c>
      <c r="K4284" s="2">
        <f t="shared" si="403"/>
        <v>44508</v>
      </c>
      <c r="L4284" s="9">
        <f t="shared" si="398"/>
        <v>15</v>
      </c>
      <c r="M4284" s="2">
        <f t="shared" si="399"/>
        <v>44508</v>
      </c>
      <c r="N4284" s="22">
        <v>44515</v>
      </c>
      <c r="O4284" s="22">
        <v>44518</v>
      </c>
      <c r="P4284" s="22">
        <v>44517.5</v>
      </c>
      <c r="Q4284">
        <f t="shared" si="400"/>
        <v>9.5</v>
      </c>
      <c r="R4284" s="33">
        <f t="shared" si="401"/>
        <v>5462.0250000000005</v>
      </c>
    </row>
    <row r="4285" spans="1:18" x14ac:dyDescent="0.35">
      <c r="A4285" t="s">
        <v>406</v>
      </c>
      <c r="B4285" s="21" t="s">
        <v>313</v>
      </c>
      <c r="C4285" s="22">
        <v>44515</v>
      </c>
      <c r="D4285" t="s">
        <v>114</v>
      </c>
      <c r="E4285" t="s">
        <v>115</v>
      </c>
      <c r="F4285" s="21" t="s">
        <v>127</v>
      </c>
      <c r="G4285" s="32">
        <v>73.31</v>
      </c>
      <c r="H4285" s="22">
        <v>44501</v>
      </c>
      <c r="I4285" s="23">
        <v>44515</v>
      </c>
      <c r="J4285">
        <f t="shared" si="402"/>
        <v>15</v>
      </c>
      <c r="K4285" s="2">
        <f t="shared" si="403"/>
        <v>44508</v>
      </c>
      <c r="L4285" s="9">
        <f t="shared" si="398"/>
        <v>15</v>
      </c>
      <c r="M4285" s="2">
        <f t="shared" si="399"/>
        <v>44508</v>
      </c>
      <c r="N4285" s="22">
        <v>44515</v>
      </c>
      <c r="O4285" s="22">
        <v>44518</v>
      </c>
      <c r="P4285" s="22">
        <v>44517.5</v>
      </c>
      <c r="Q4285">
        <f t="shared" si="400"/>
        <v>9.5</v>
      </c>
      <c r="R4285" s="33">
        <f t="shared" si="401"/>
        <v>696.44500000000005</v>
      </c>
    </row>
    <row r="4286" spans="1:18" x14ac:dyDescent="0.35">
      <c r="A4286" t="s">
        <v>406</v>
      </c>
      <c r="B4286" s="21" t="s">
        <v>313</v>
      </c>
      <c r="C4286" s="22">
        <v>44515</v>
      </c>
      <c r="D4286" t="s">
        <v>110</v>
      </c>
      <c r="E4286" t="s">
        <v>111</v>
      </c>
      <c r="F4286" s="21" t="s">
        <v>127</v>
      </c>
      <c r="G4286" s="32">
        <v>70.05</v>
      </c>
      <c r="H4286" s="22">
        <v>44501</v>
      </c>
      <c r="I4286" s="23">
        <v>44515</v>
      </c>
      <c r="J4286">
        <f t="shared" si="402"/>
        <v>15</v>
      </c>
      <c r="K4286" s="2">
        <f t="shared" si="403"/>
        <v>44508</v>
      </c>
      <c r="L4286" s="9">
        <f t="shared" si="398"/>
        <v>15</v>
      </c>
      <c r="M4286" s="2">
        <f t="shared" si="399"/>
        <v>44508</v>
      </c>
      <c r="N4286" s="22">
        <v>44515</v>
      </c>
      <c r="O4286" s="22">
        <v>44518</v>
      </c>
      <c r="P4286" s="22">
        <v>44517.5</v>
      </c>
      <c r="Q4286">
        <f t="shared" si="400"/>
        <v>9.5</v>
      </c>
      <c r="R4286" s="33">
        <f t="shared" si="401"/>
        <v>665.47500000000002</v>
      </c>
    </row>
    <row r="4287" spans="1:18" x14ac:dyDescent="0.35">
      <c r="A4287" t="s">
        <v>406</v>
      </c>
      <c r="B4287" s="21" t="s">
        <v>313</v>
      </c>
      <c r="C4287" s="22">
        <v>44515</v>
      </c>
      <c r="D4287" t="s">
        <v>110</v>
      </c>
      <c r="E4287" t="s">
        <v>111</v>
      </c>
      <c r="F4287" s="21" t="s">
        <v>129</v>
      </c>
      <c r="G4287" s="32">
        <v>321.09000000000003</v>
      </c>
      <c r="H4287" s="22">
        <v>44501</v>
      </c>
      <c r="I4287" s="23">
        <v>44515</v>
      </c>
      <c r="J4287">
        <f t="shared" si="402"/>
        <v>15</v>
      </c>
      <c r="K4287" s="2">
        <f t="shared" si="403"/>
        <v>44508</v>
      </c>
      <c r="L4287" s="9">
        <f t="shared" si="398"/>
        <v>15</v>
      </c>
      <c r="M4287" s="2">
        <f t="shared" si="399"/>
        <v>44508</v>
      </c>
      <c r="N4287" s="22">
        <v>44515</v>
      </c>
      <c r="O4287" s="22">
        <v>44518</v>
      </c>
      <c r="P4287" s="22">
        <v>44517.5</v>
      </c>
      <c r="Q4287">
        <f t="shared" si="400"/>
        <v>9.5</v>
      </c>
      <c r="R4287" s="33">
        <f t="shared" si="401"/>
        <v>3050.3550000000005</v>
      </c>
    </row>
    <row r="4288" spans="1:18" x14ac:dyDescent="0.35">
      <c r="A4288" t="s">
        <v>406</v>
      </c>
      <c r="B4288" s="21" t="s">
        <v>313</v>
      </c>
      <c r="C4288" s="22">
        <v>44515</v>
      </c>
      <c r="D4288" t="s">
        <v>114</v>
      </c>
      <c r="E4288" t="s">
        <v>115</v>
      </c>
      <c r="F4288" s="21" t="s">
        <v>130</v>
      </c>
      <c r="G4288" s="32">
        <v>22.05</v>
      </c>
      <c r="H4288" s="22">
        <v>44501</v>
      </c>
      <c r="I4288" s="23">
        <v>44515</v>
      </c>
      <c r="J4288">
        <f t="shared" si="402"/>
        <v>15</v>
      </c>
      <c r="K4288" s="2">
        <f t="shared" si="403"/>
        <v>44508</v>
      </c>
      <c r="L4288" s="9">
        <f t="shared" si="398"/>
        <v>15</v>
      </c>
      <c r="M4288" s="2">
        <f t="shared" si="399"/>
        <v>44508</v>
      </c>
      <c r="N4288" s="22">
        <v>44515</v>
      </c>
      <c r="O4288" s="22">
        <v>44518</v>
      </c>
      <c r="P4288" s="22">
        <v>44517.5</v>
      </c>
      <c r="Q4288">
        <f t="shared" si="400"/>
        <v>9.5</v>
      </c>
      <c r="R4288" s="33">
        <f t="shared" si="401"/>
        <v>209.47499999999999</v>
      </c>
    </row>
    <row r="4289" spans="1:18" x14ac:dyDescent="0.35">
      <c r="A4289" t="s">
        <v>406</v>
      </c>
      <c r="B4289" s="21" t="s">
        <v>313</v>
      </c>
      <c r="C4289" s="22">
        <v>44515</v>
      </c>
      <c r="D4289" t="s">
        <v>110</v>
      </c>
      <c r="E4289" t="s">
        <v>111</v>
      </c>
      <c r="F4289" s="21" t="s">
        <v>130</v>
      </c>
      <c r="G4289" s="32">
        <v>98.9</v>
      </c>
      <c r="H4289" s="22">
        <v>44501</v>
      </c>
      <c r="I4289" s="23">
        <v>44515</v>
      </c>
      <c r="J4289">
        <f t="shared" si="402"/>
        <v>15</v>
      </c>
      <c r="K4289" s="2">
        <f t="shared" si="403"/>
        <v>44508</v>
      </c>
      <c r="L4289" s="9">
        <f t="shared" si="398"/>
        <v>15</v>
      </c>
      <c r="M4289" s="2">
        <f t="shared" si="399"/>
        <v>44508</v>
      </c>
      <c r="N4289" s="22">
        <v>44515</v>
      </c>
      <c r="O4289" s="22">
        <v>44518</v>
      </c>
      <c r="P4289" s="22">
        <v>44517.5</v>
      </c>
      <c r="Q4289">
        <f t="shared" si="400"/>
        <v>9.5</v>
      </c>
      <c r="R4289" s="33">
        <f t="shared" si="401"/>
        <v>939.55000000000007</v>
      </c>
    </row>
    <row r="4290" spans="1:18" x14ac:dyDescent="0.35">
      <c r="A4290" t="s">
        <v>406</v>
      </c>
      <c r="B4290" s="21" t="s">
        <v>313</v>
      </c>
      <c r="C4290" s="22">
        <v>44515</v>
      </c>
      <c r="D4290" t="s">
        <v>107</v>
      </c>
      <c r="E4290" t="s">
        <v>108</v>
      </c>
      <c r="F4290" s="21" t="s">
        <v>318</v>
      </c>
      <c r="G4290" s="32">
        <v>23.17</v>
      </c>
      <c r="H4290" s="22">
        <v>44501</v>
      </c>
      <c r="I4290" s="23">
        <v>44515</v>
      </c>
      <c r="J4290">
        <f t="shared" si="402"/>
        <v>15</v>
      </c>
      <c r="K4290" s="2">
        <f t="shared" si="403"/>
        <v>44508</v>
      </c>
      <c r="L4290" s="9">
        <f t="shared" si="398"/>
        <v>15</v>
      </c>
      <c r="M4290" s="2">
        <f t="shared" si="399"/>
        <v>44508</v>
      </c>
      <c r="N4290" s="22">
        <v>44515</v>
      </c>
      <c r="O4290" s="22">
        <v>44518</v>
      </c>
      <c r="P4290" s="22">
        <v>44517.5</v>
      </c>
      <c r="Q4290">
        <f t="shared" si="400"/>
        <v>9.5</v>
      </c>
      <c r="R4290" s="33">
        <f t="shared" si="401"/>
        <v>220.11500000000001</v>
      </c>
    </row>
    <row r="4291" spans="1:18" x14ac:dyDescent="0.35">
      <c r="A4291" t="s">
        <v>406</v>
      </c>
      <c r="B4291" s="21" t="s">
        <v>313</v>
      </c>
      <c r="C4291" s="22">
        <v>44515</v>
      </c>
      <c r="D4291" t="s">
        <v>99</v>
      </c>
      <c r="E4291" t="s">
        <v>100</v>
      </c>
      <c r="F4291" s="21" t="s">
        <v>318</v>
      </c>
      <c r="G4291" s="32">
        <v>1320.35</v>
      </c>
      <c r="H4291" s="22">
        <v>44501</v>
      </c>
      <c r="I4291" s="23">
        <v>44515</v>
      </c>
      <c r="J4291">
        <f t="shared" si="402"/>
        <v>15</v>
      </c>
      <c r="K4291" s="2">
        <f t="shared" si="403"/>
        <v>44508</v>
      </c>
      <c r="L4291" s="9">
        <f t="shared" si="398"/>
        <v>15</v>
      </c>
      <c r="M4291" s="2">
        <f t="shared" si="399"/>
        <v>44508</v>
      </c>
      <c r="N4291" s="22">
        <v>44515</v>
      </c>
      <c r="O4291" s="22">
        <v>44518</v>
      </c>
      <c r="P4291" s="22">
        <v>44517.5</v>
      </c>
      <c r="Q4291">
        <f t="shared" si="400"/>
        <v>9.5</v>
      </c>
      <c r="R4291" s="33">
        <f t="shared" si="401"/>
        <v>12543.324999999999</v>
      </c>
    </row>
    <row r="4292" spans="1:18" x14ac:dyDescent="0.35">
      <c r="A4292" t="s">
        <v>406</v>
      </c>
      <c r="B4292" s="21" t="s">
        <v>313</v>
      </c>
      <c r="C4292" s="22">
        <v>44515</v>
      </c>
      <c r="D4292" t="s">
        <v>114</v>
      </c>
      <c r="E4292" t="s">
        <v>115</v>
      </c>
      <c r="F4292" s="21" t="s">
        <v>383</v>
      </c>
      <c r="G4292" s="32">
        <v>407.87</v>
      </c>
      <c r="H4292" s="22">
        <v>44501</v>
      </c>
      <c r="I4292" s="23">
        <v>44515</v>
      </c>
      <c r="J4292">
        <f t="shared" si="402"/>
        <v>15</v>
      </c>
      <c r="K4292" s="2">
        <f t="shared" si="403"/>
        <v>44508</v>
      </c>
      <c r="L4292" s="9">
        <f t="shared" si="398"/>
        <v>15</v>
      </c>
      <c r="M4292" s="2">
        <f t="shared" si="399"/>
        <v>44508</v>
      </c>
      <c r="N4292" s="22">
        <v>44515</v>
      </c>
      <c r="O4292" s="22">
        <v>44518</v>
      </c>
      <c r="P4292" s="22">
        <v>44517.5</v>
      </c>
      <c r="Q4292">
        <f t="shared" si="400"/>
        <v>9.5</v>
      </c>
      <c r="R4292" s="33">
        <f t="shared" si="401"/>
        <v>3874.7649999999999</v>
      </c>
    </row>
    <row r="4293" spans="1:18" x14ac:dyDescent="0.35">
      <c r="A4293" t="s">
        <v>406</v>
      </c>
      <c r="B4293" s="21" t="s">
        <v>313</v>
      </c>
      <c r="C4293" s="22">
        <v>44515</v>
      </c>
      <c r="D4293" t="s">
        <v>114</v>
      </c>
      <c r="E4293" t="s">
        <v>115</v>
      </c>
      <c r="F4293" s="21" t="s">
        <v>132</v>
      </c>
      <c r="G4293" s="32">
        <v>121.15</v>
      </c>
      <c r="H4293" s="22">
        <v>44501</v>
      </c>
      <c r="I4293" s="23">
        <v>44515</v>
      </c>
      <c r="J4293">
        <f t="shared" si="402"/>
        <v>15</v>
      </c>
      <c r="K4293" s="2">
        <f t="shared" si="403"/>
        <v>44508</v>
      </c>
      <c r="L4293" s="9">
        <f t="shared" si="398"/>
        <v>15</v>
      </c>
      <c r="M4293" s="2">
        <f t="shared" si="399"/>
        <v>44508</v>
      </c>
      <c r="N4293" s="22">
        <v>44515</v>
      </c>
      <c r="O4293" s="22">
        <v>44518</v>
      </c>
      <c r="P4293" s="22">
        <v>44517.5</v>
      </c>
      <c r="Q4293">
        <f t="shared" si="400"/>
        <v>9.5</v>
      </c>
      <c r="R4293" s="33">
        <f t="shared" si="401"/>
        <v>1150.925</v>
      </c>
    </row>
    <row r="4294" spans="1:18" x14ac:dyDescent="0.35">
      <c r="A4294" t="s">
        <v>406</v>
      </c>
      <c r="B4294" s="21" t="s">
        <v>313</v>
      </c>
      <c r="C4294" s="22">
        <v>44515</v>
      </c>
      <c r="D4294" t="s">
        <v>99</v>
      </c>
      <c r="E4294" t="s">
        <v>100</v>
      </c>
      <c r="F4294" s="21" t="s">
        <v>316</v>
      </c>
      <c r="G4294" s="32">
        <v>757.49000000000012</v>
      </c>
      <c r="H4294" s="22">
        <v>44501</v>
      </c>
      <c r="I4294" s="23">
        <v>44515</v>
      </c>
      <c r="J4294">
        <f t="shared" si="402"/>
        <v>15</v>
      </c>
      <c r="K4294" s="2">
        <f t="shared" si="403"/>
        <v>44508</v>
      </c>
      <c r="L4294" s="9">
        <f t="shared" si="398"/>
        <v>15</v>
      </c>
      <c r="M4294" s="2">
        <f t="shared" si="399"/>
        <v>44508</v>
      </c>
      <c r="N4294" s="22">
        <v>44515</v>
      </c>
      <c r="O4294" s="22">
        <v>44518</v>
      </c>
      <c r="P4294" s="22">
        <v>44517.5</v>
      </c>
      <c r="Q4294">
        <f t="shared" si="400"/>
        <v>9.5</v>
      </c>
      <c r="R4294" s="33">
        <f t="shared" si="401"/>
        <v>7196.1550000000016</v>
      </c>
    </row>
    <row r="4295" spans="1:18" x14ac:dyDescent="0.35">
      <c r="A4295" t="s">
        <v>406</v>
      </c>
      <c r="B4295" s="21" t="s">
        <v>313</v>
      </c>
      <c r="C4295" s="22">
        <v>44515</v>
      </c>
      <c r="D4295" t="s">
        <v>114</v>
      </c>
      <c r="E4295" t="s">
        <v>115</v>
      </c>
      <c r="F4295" s="21" t="s">
        <v>133</v>
      </c>
      <c r="G4295" s="32">
        <v>12.28</v>
      </c>
      <c r="H4295" s="22">
        <v>44501</v>
      </c>
      <c r="I4295" s="23">
        <v>44515</v>
      </c>
      <c r="J4295">
        <f t="shared" si="402"/>
        <v>15</v>
      </c>
      <c r="K4295" s="2">
        <f t="shared" si="403"/>
        <v>44508</v>
      </c>
      <c r="L4295" s="9">
        <f t="shared" si="398"/>
        <v>15</v>
      </c>
      <c r="M4295" s="2">
        <f t="shared" si="399"/>
        <v>44508</v>
      </c>
      <c r="N4295" s="22">
        <v>44515</v>
      </c>
      <c r="O4295" s="22">
        <v>44518</v>
      </c>
      <c r="P4295" s="22">
        <v>44517.5</v>
      </c>
      <c r="Q4295">
        <f t="shared" si="400"/>
        <v>9.5</v>
      </c>
      <c r="R4295" s="33">
        <f t="shared" si="401"/>
        <v>116.66</v>
      </c>
    </row>
    <row r="4296" spans="1:18" x14ac:dyDescent="0.35">
      <c r="A4296" t="s">
        <v>406</v>
      </c>
      <c r="B4296" s="21" t="s">
        <v>313</v>
      </c>
      <c r="C4296" s="22">
        <v>44515</v>
      </c>
      <c r="D4296" t="s">
        <v>110</v>
      </c>
      <c r="E4296" t="s">
        <v>111</v>
      </c>
      <c r="F4296" s="21" t="s">
        <v>134</v>
      </c>
      <c r="G4296" s="32">
        <v>134.63999999999999</v>
      </c>
      <c r="H4296" s="22">
        <v>44501</v>
      </c>
      <c r="I4296" s="23">
        <v>44515</v>
      </c>
      <c r="J4296">
        <f t="shared" si="402"/>
        <v>15</v>
      </c>
      <c r="K4296" s="2">
        <f t="shared" si="403"/>
        <v>44508</v>
      </c>
      <c r="L4296" s="9">
        <f t="shared" si="398"/>
        <v>15</v>
      </c>
      <c r="M4296" s="2">
        <f t="shared" si="399"/>
        <v>44508</v>
      </c>
      <c r="N4296" s="22">
        <v>44515</v>
      </c>
      <c r="O4296" s="22">
        <v>44518</v>
      </c>
      <c r="P4296" s="22">
        <v>44517.5</v>
      </c>
      <c r="Q4296">
        <f t="shared" si="400"/>
        <v>9.5</v>
      </c>
      <c r="R4296" s="33">
        <f t="shared" si="401"/>
        <v>1279.08</v>
      </c>
    </row>
    <row r="4297" spans="1:18" x14ac:dyDescent="0.35">
      <c r="A4297" t="s">
        <v>406</v>
      </c>
      <c r="B4297" s="21" t="s">
        <v>313</v>
      </c>
      <c r="C4297" s="22">
        <v>44515</v>
      </c>
      <c r="D4297" t="s">
        <v>114</v>
      </c>
      <c r="E4297" t="s">
        <v>115</v>
      </c>
      <c r="F4297" s="21" t="s">
        <v>136</v>
      </c>
      <c r="G4297" s="32">
        <v>93.06</v>
      </c>
      <c r="H4297" s="22">
        <v>44501</v>
      </c>
      <c r="I4297" s="23">
        <v>44515</v>
      </c>
      <c r="J4297">
        <f t="shared" si="402"/>
        <v>15</v>
      </c>
      <c r="K4297" s="2">
        <f t="shared" si="403"/>
        <v>44508</v>
      </c>
      <c r="L4297" s="9">
        <f t="shared" si="398"/>
        <v>15</v>
      </c>
      <c r="M4297" s="2">
        <f t="shared" si="399"/>
        <v>44508</v>
      </c>
      <c r="N4297" s="22">
        <v>44515</v>
      </c>
      <c r="O4297" s="22">
        <v>44518</v>
      </c>
      <c r="P4297" s="22">
        <v>44517.5</v>
      </c>
      <c r="Q4297">
        <f t="shared" si="400"/>
        <v>9.5</v>
      </c>
      <c r="R4297" s="33">
        <f t="shared" si="401"/>
        <v>884.07</v>
      </c>
    </row>
    <row r="4298" spans="1:18" x14ac:dyDescent="0.35">
      <c r="A4298" t="s">
        <v>406</v>
      </c>
      <c r="B4298" s="21" t="s">
        <v>313</v>
      </c>
      <c r="C4298" s="22">
        <v>44515</v>
      </c>
      <c r="D4298" t="s">
        <v>110</v>
      </c>
      <c r="E4298" t="s">
        <v>111</v>
      </c>
      <c r="F4298" s="21" t="s">
        <v>136</v>
      </c>
      <c r="G4298" s="32">
        <v>116.41</v>
      </c>
      <c r="H4298" s="22">
        <v>44501</v>
      </c>
      <c r="I4298" s="23">
        <v>44515</v>
      </c>
      <c r="J4298">
        <f t="shared" si="402"/>
        <v>15</v>
      </c>
      <c r="K4298" s="2">
        <f t="shared" si="403"/>
        <v>44508</v>
      </c>
      <c r="L4298" s="9">
        <f t="shared" si="398"/>
        <v>15</v>
      </c>
      <c r="M4298" s="2">
        <f t="shared" si="399"/>
        <v>44508</v>
      </c>
      <c r="N4298" s="22">
        <v>44515</v>
      </c>
      <c r="O4298" s="22">
        <v>44518</v>
      </c>
      <c r="P4298" s="22">
        <v>44517.5</v>
      </c>
      <c r="Q4298">
        <f t="shared" si="400"/>
        <v>9.5</v>
      </c>
      <c r="R4298" s="33">
        <f t="shared" si="401"/>
        <v>1105.895</v>
      </c>
    </row>
    <row r="4299" spans="1:18" x14ac:dyDescent="0.35">
      <c r="A4299" t="s">
        <v>406</v>
      </c>
      <c r="B4299" s="21" t="s">
        <v>313</v>
      </c>
      <c r="C4299" s="22">
        <v>44515</v>
      </c>
      <c r="D4299" t="s">
        <v>110</v>
      </c>
      <c r="E4299" t="s">
        <v>111</v>
      </c>
      <c r="F4299" s="21" t="s">
        <v>137</v>
      </c>
      <c r="G4299" s="32">
        <v>623.53000000000009</v>
      </c>
      <c r="H4299" s="22">
        <v>44501</v>
      </c>
      <c r="I4299" s="23">
        <v>44515</v>
      </c>
      <c r="J4299">
        <f t="shared" si="402"/>
        <v>15</v>
      </c>
      <c r="K4299" s="2">
        <f t="shared" si="403"/>
        <v>44508</v>
      </c>
      <c r="L4299" s="9">
        <f t="shared" ref="L4299:L4362" si="404">I4299-H4299+1</f>
        <v>15</v>
      </c>
      <c r="M4299" s="2">
        <f t="shared" ref="M4299:M4362" si="405">(H4299+I4299)/2</f>
        <v>44508</v>
      </c>
      <c r="N4299" s="22">
        <v>44515</v>
      </c>
      <c r="O4299" s="22">
        <v>44518</v>
      </c>
      <c r="P4299" s="22">
        <v>44517.5</v>
      </c>
      <c r="Q4299">
        <f t="shared" ref="Q4299:Q4362" si="406">P4299-M4299</f>
        <v>9.5</v>
      </c>
      <c r="R4299" s="33">
        <f t="shared" ref="R4299:R4362" si="407">Q4299*G4299</f>
        <v>5923.5350000000008</v>
      </c>
    </row>
    <row r="4300" spans="1:18" x14ac:dyDescent="0.35">
      <c r="A4300" t="s">
        <v>406</v>
      </c>
      <c r="B4300" s="21" t="s">
        <v>313</v>
      </c>
      <c r="C4300" s="22">
        <v>44515</v>
      </c>
      <c r="D4300" t="s">
        <v>114</v>
      </c>
      <c r="E4300" t="s">
        <v>115</v>
      </c>
      <c r="F4300" s="21" t="s">
        <v>317</v>
      </c>
      <c r="G4300" s="32">
        <v>28.8</v>
      </c>
      <c r="H4300" s="22">
        <v>44501</v>
      </c>
      <c r="I4300" s="23">
        <v>44515</v>
      </c>
      <c r="J4300">
        <f t="shared" si="402"/>
        <v>15</v>
      </c>
      <c r="K4300" s="2">
        <f t="shared" si="403"/>
        <v>44508</v>
      </c>
      <c r="L4300" s="9">
        <f t="shared" si="404"/>
        <v>15</v>
      </c>
      <c r="M4300" s="2">
        <f t="shared" si="405"/>
        <v>44508</v>
      </c>
      <c r="N4300" s="22">
        <v>44515</v>
      </c>
      <c r="O4300" s="22">
        <v>44518</v>
      </c>
      <c r="P4300" s="22">
        <v>44517.5</v>
      </c>
      <c r="Q4300">
        <f t="shared" si="406"/>
        <v>9.5</v>
      </c>
      <c r="R4300" s="33">
        <f t="shared" si="407"/>
        <v>273.60000000000002</v>
      </c>
    </row>
    <row r="4301" spans="1:18" x14ac:dyDescent="0.35">
      <c r="A4301" t="s">
        <v>406</v>
      </c>
      <c r="B4301" s="21" t="s">
        <v>313</v>
      </c>
      <c r="C4301" s="22">
        <v>44515</v>
      </c>
      <c r="D4301" t="s">
        <v>114</v>
      </c>
      <c r="E4301" t="s">
        <v>115</v>
      </c>
      <c r="F4301" s="21" t="s">
        <v>141</v>
      </c>
      <c r="G4301" s="32">
        <v>227.52</v>
      </c>
      <c r="H4301" s="22">
        <v>44501</v>
      </c>
      <c r="I4301" s="23">
        <v>44515</v>
      </c>
      <c r="J4301">
        <f t="shared" si="402"/>
        <v>15</v>
      </c>
      <c r="K4301" s="2">
        <f t="shared" si="403"/>
        <v>44508</v>
      </c>
      <c r="L4301" s="9">
        <f t="shared" si="404"/>
        <v>15</v>
      </c>
      <c r="M4301" s="2">
        <f t="shared" si="405"/>
        <v>44508</v>
      </c>
      <c r="N4301" s="22">
        <v>44515</v>
      </c>
      <c r="O4301" s="22">
        <v>44518</v>
      </c>
      <c r="P4301" s="22">
        <v>44517.5</v>
      </c>
      <c r="Q4301">
        <f t="shared" si="406"/>
        <v>9.5</v>
      </c>
      <c r="R4301" s="33">
        <f t="shared" si="407"/>
        <v>2161.44</v>
      </c>
    </row>
    <row r="4302" spans="1:18" x14ac:dyDescent="0.35">
      <c r="A4302" t="s">
        <v>406</v>
      </c>
      <c r="B4302" s="21" t="s">
        <v>313</v>
      </c>
      <c r="C4302" s="22">
        <v>44515</v>
      </c>
      <c r="D4302" t="s">
        <v>110</v>
      </c>
      <c r="E4302" t="s">
        <v>111</v>
      </c>
      <c r="F4302" s="21" t="s">
        <v>141</v>
      </c>
      <c r="G4302" s="32">
        <v>37.58</v>
      </c>
      <c r="H4302" s="22">
        <v>44501</v>
      </c>
      <c r="I4302" s="23">
        <v>44515</v>
      </c>
      <c r="J4302">
        <f t="shared" si="402"/>
        <v>15</v>
      </c>
      <c r="K4302" s="2">
        <f t="shared" si="403"/>
        <v>44508</v>
      </c>
      <c r="L4302" s="9">
        <f t="shared" si="404"/>
        <v>15</v>
      </c>
      <c r="M4302" s="2">
        <f t="shared" si="405"/>
        <v>44508</v>
      </c>
      <c r="N4302" s="22">
        <v>44515</v>
      </c>
      <c r="O4302" s="22">
        <v>44518</v>
      </c>
      <c r="P4302" s="22">
        <v>44517.5</v>
      </c>
      <c r="Q4302">
        <f t="shared" si="406"/>
        <v>9.5</v>
      </c>
      <c r="R4302" s="33">
        <f t="shared" si="407"/>
        <v>357.01</v>
      </c>
    </row>
    <row r="4303" spans="1:18" x14ac:dyDescent="0.35">
      <c r="A4303" t="s">
        <v>406</v>
      </c>
      <c r="B4303" s="21" t="s">
        <v>313</v>
      </c>
      <c r="C4303" s="22">
        <v>44515</v>
      </c>
      <c r="D4303" t="s">
        <v>99</v>
      </c>
      <c r="E4303" t="s">
        <v>100</v>
      </c>
      <c r="F4303" s="21" t="s">
        <v>319</v>
      </c>
      <c r="G4303" s="32">
        <v>1059.92</v>
      </c>
      <c r="H4303" s="22">
        <v>44501</v>
      </c>
      <c r="I4303" s="23">
        <v>44515</v>
      </c>
      <c r="J4303">
        <f t="shared" si="402"/>
        <v>15</v>
      </c>
      <c r="K4303" s="2">
        <f t="shared" si="403"/>
        <v>44508</v>
      </c>
      <c r="L4303" s="9">
        <f t="shared" si="404"/>
        <v>15</v>
      </c>
      <c r="M4303" s="2">
        <f t="shared" si="405"/>
        <v>44508</v>
      </c>
      <c r="N4303" s="22">
        <v>44515</v>
      </c>
      <c r="O4303" s="22">
        <v>44519</v>
      </c>
      <c r="P4303" s="22">
        <v>44518.5</v>
      </c>
      <c r="Q4303">
        <f t="shared" si="406"/>
        <v>10.5</v>
      </c>
      <c r="R4303" s="33">
        <f t="shared" si="407"/>
        <v>11129.16</v>
      </c>
    </row>
    <row r="4304" spans="1:18" x14ac:dyDescent="0.35">
      <c r="A4304" t="s">
        <v>406</v>
      </c>
      <c r="B4304" s="21" t="s">
        <v>313</v>
      </c>
      <c r="C4304" s="22">
        <v>44515</v>
      </c>
      <c r="D4304" t="s">
        <v>107</v>
      </c>
      <c r="E4304" t="s">
        <v>108</v>
      </c>
      <c r="F4304" s="21" t="s">
        <v>138</v>
      </c>
      <c r="G4304" s="32">
        <v>2801.81</v>
      </c>
      <c r="H4304" s="22">
        <v>44501</v>
      </c>
      <c r="I4304" s="23">
        <v>44515</v>
      </c>
      <c r="J4304">
        <f t="shared" si="402"/>
        <v>15</v>
      </c>
      <c r="K4304" s="2">
        <f t="shared" si="403"/>
        <v>44508</v>
      </c>
      <c r="L4304" s="9">
        <f t="shared" si="404"/>
        <v>15</v>
      </c>
      <c r="M4304" s="2">
        <f t="shared" si="405"/>
        <v>44508</v>
      </c>
      <c r="N4304" s="22">
        <v>44515</v>
      </c>
      <c r="O4304" s="22">
        <v>44519</v>
      </c>
      <c r="P4304" s="22">
        <v>44518.5</v>
      </c>
      <c r="Q4304">
        <f t="shared" si="406"/>
        <v>10.5</v>
      </c>
      <c r="R4304" s="33">
        <f t="shared" si="407"/>
        <v>29419.005000000001</v>
      </c>
    </row>
    <row r="4305" spans="1:18" x14ac:dyDescent="0.35">
      <c r="A4305" t="s">
        <v>406</v>
      </c>
      <c r="B4305" s="21" t="s">
        <v>313</v>
      </c>
      <c r="C4305" s="22">
        <v>44515</v>
      </c>
      <c r="D4305" t="s">
        <v>99</v>
      </c>
      <c r="E4305" t="s">
        <v>100</v>
      </c>
      <c r="F4305" s="21" t="s">
        <v>138</v>
      </c>
      <c r="G4305" s="32">
        <v>772.49999999999989</v>
      </c>
      <c r="H4305" s="22">
        <v>44501</v>
      </c>
      <c r="I4305" s="23">
        <v>44515</v>
      </c>
      <c r="J4305">
        <f t="shared" si="402"/>
        <v>15</v>
      </c>
      <c r="K4305" s="2">
        <f t="shared" si="403"/>
        <v>44508</v>
      </c>
      <c r="L4305" s="9">
        <f t="shared" si="404"/>
        <v>15</v>
      </c>
      <c r="M4305" s="2">
        <f t="shared" si="405"/>
        <v>44508</v>
      </c>
      <c r="N4305" s="22">
        <v>44515</v>
      </c>
      <c r="O4305" s="22">
        <v>44519</v>
      </c>
      <c r="P4305" s="22">
        <v>44518.5</v>
      </c>
      <c r="Q4305">
        <f t="shared" si="406"/>
        <v>10.5</v>
      </c>
      <c r="R4305" s="33">
        <f t="shared" si="407"/>
        <v>8111.2499999999991</v>
      </c>
    </row>
    <row r="4306" spans="1:18" x14ac:dyDescent="0.35">
      <c r="A4306" t="s">
        <v>406</v>
      </c>
      <c r="B4306" s="21" t="s">
        <v>313</v>
      </c>
      <c r="C4306" s="22">
        <v>44515</v>
      </c>
      <c r="D4306" t="s">
        <v>99</v>
      </c>
      <c r="E4306" t="s">
        <v>100</v>
      </c>
      <c r="F4306" s="21" t="s">
        <v>387</v>
      </c>
      <c r="G4306" s="32">
        <v>110</v>
      </c>
      <c r="H4306" s="22">
        <v>44501</v>
      </c>
      <c r="I4306" s="23">
        <v>44515</v>
      </c>
      <c r="J4306">
        <f t="shared" si="402"/>
        <v>15</v>
      </c>
      <c r="K4306" s="2">
        <f t="shared" si="403"/>
        <v>44508</v>
      </c>
      <c r="L4306" s="9">
        <f t="shared" si="404"/>
        <v>15</v>
      </c>
      <c r="M4306" s="2">
        <f t="shared" si="405"/>
        <v>44508</v>
      </c>
      <c r="N4306" s="22">
        <v>44515</v>
      </c>
      <c r="O4306" s="22">
        <v>44524</v>
      </c>
      <c r="P4306" s="22">
        <v>44523.5</v>
      </c>
      <c r="Q4306">
        <f t="shared" si="406"/>
        <v>15.5</v>
      </c>
      <c r="R4306" s="33">
        <f t="shared" si="407"/>
        <v>1705</v>
      </c>
    </row>
    <row r="4307" spans="1:18" x14ac:dyDescent="0.35">
      <c r="A4307" t="s">
        <v>406</v>
      </c>
      <c r="B4307" s="21" t="s">
        <v>313</v>
      </c>
      <c r="C4307" s="22">
        <v>44515</v>
      </c>
      <c r="D4307" t="s">
        <v>99</v>
      </c>
      <c r="E4307" t="s">
        <v>100</v>
      </c>
      <c r="F4307" s="21" t="s">
        <v>344</v>
      </c>
      <c r="G4307" s="32">
        <v>346.6</v>
      </c>
      <c r="H4307" s="22">
        <v>44501</v>
      </c>
      <c r="I4307" s="23">
        <v>44515</v>
      </c>
      <c r="J4307">
        <f t="shared" si="402"/>
        <v>15</v>
      </c>
      <c r="K4307" s="2">
        <f t="shared" si="403"/>
        <v>44508</v>
      </c>
      <c r="L4307" s="9">
        <f t="shared" si="404"/>
        <v>15</v>
      </c>
      <c r="M4307" s="2">
        <f t="shared" si="405"/>
        <v>44508</v>
      </c>
      <c r="N4307" s="22">
        <v>44515</v>
      </c>
      <c r="O4307" s="22">
        <v>44524</v>
      </c>
      <c r="P4307" s="22">
        <v>44523.5</v>
      </c>
      <c r="Q4307">
        <f t="shared" si="406"/>
        <v>15.5</v>
      </c>
      <c r="R4307" s="33">
        <f t="shared" si="407"/>
        <v>5372.3</v>
      </c>
    </row>
    <row r="4308" spans="1:18" x14ac:dyDescent="0.35">
      <c r="A4308" t="s">
        <v>406</v>
      </c>
      <c r="B4308" s="21" t="s">
        <v>313</v>
      </c>
      <c r="C4308" s="22">
        <v>44515</v>
      </c>
      <c r="D4308" t="s">
        <v>107</v>
      </c>
      <c r="E4308" t="s">
        <v>108</v>
      </c>
      <c r="F4308" s="21" t="s">
        <v>142</v>
      </c>
      <c r="G4308" s="32">
        <v>27203.860000000008</v>
      </c>
      <c r="H4308" s="22">
        <v>44501</v>
      </c>
      <c r="I4308" s="23">
        <v>44515</v>
      </c>
      <c r="J4308">
        <f t="shared" si="402"/>
        <v>15</v>
      </c>
      <c r="K4308" s="2">
        <f t="shared" si="403"/>
        <v>44508</v>
      </c>
      <c r="L4308" s="9">
        <f t="shared" si="404"/>
        <v>15</v>
      </c>
      <c r="M4308" s="2">
        <f t="shared" si="405"/>
        <v>44508</v>
      </c>
      <c r="N4308" s="22">
        <v>44515</v>
      </c>
      <c r="O4308" s="22">
        <v>44526</v>
      </c>
      <c r="P4308" s="22">
        <v>44524.5</v>
      </c>
      <c r="Q4308">
        <f t="shared" si="406"/>
        <v>16.5</v>
      </c>
      <c r="R4308" s="33">
        <f t="shared" si="407"/>
        <v>448863.69000000012</v>
      </c>
    </row>
    <row r="4309" spans="1:18" x14ac:dyDescent="0.35">
      <c r="A4309" t="s">
        <v>406</v>
      </c>
      <c r="B4309" s="21" t="s">
        <v>313</v>
      </c>
      <c r="C4309" s="22">
        <v>44515</v>
      </c>
      <c r="D4309" t="s">
        <v>99</v>
      </c>
      <c r="E4309" t="s">
        <v>100</v>
      </c>
      <c r="F4309" s="21" t="s">
        <v>142</v>
      </c>
      <c r="G4309" s="32">
        <v>23868.809999999998</v>
      </c>
      <c r="H4309" s="22">
        <v>44501</v>
      </c>
      <c r="I4309" s="23">
        <v>44515</v>
      </c>
      <c r="J4309">
        <f t="shared" si="402"/>
        <v>15</v>
      </c>
      <c r="K4309" s="2">
        <f t="shared" si="403"/>
        <v>44508</v>
      </c>
      <c r="L4309" s="9">
        <f t="shared" si="404"/>
        <v>15</v>
      </c>
      <c r="M4309" s="2">
        <f t="shared" si="405"/>
        <v>44508</v>
      </c>
      <c r="N4309" s="22">
        <v>44515</v>
      </c>
      <c r="O4309" s="22">
        <v>44526</v>
      </c>
      <c r="P4309" s="22">
        <v>44524.5</v>
      </c>
      <c r="Q4309">
        <f t="shared" si="406"/>
        <v>16.5</v>
      </c>
      <c r="R4309" s="33">
        <f t="shared" si="407"/>
        <v>393835.36499999999</v>
      </c>
    </row>
    <row r="4310" spans="1:18" x14ac:dyDescent="0.35">
      <c r="A4310" t="s">
        <v>406</v>
      </c>
      <c r="B4310" s="21" t="s">
        <v>313</v>
      </c>
      <c r="C4310" s="22">
        <v>44515</v>
      </c>
      <c r="D4310" t="s">
        <v>99</v>
      </c>
      <c r="E4310" t="s">
        <v>100</v>
      </c>
      <c r="F4310" s="21" t="s">
        <v>388</v>
      </c>
      <c r="G4310" s="32">
        <v>492</v>
      </c>
      <c r="H4310" s="22">
        <v>44501</v>
      </c>
      <c r="I4310" s="23">
        <v>44515</v>
      </c>
      <c r="J4310">
        <f t="shared" si="402"/>
        <v>15</v>
      </c>
      <c r="K4310" s="2">
        <f t="shared" si="403"/>
        <v>44508</v>
      </c>
      <c r="L4310" s="9">
        <f t="shared" si="404"/>
        <v>15</v>
      </c>
      <c r="M4310" s="2">
        <f t="shared" si="405"/>
        <v>44508</v>
      </c>
      <c r="N4310" s="22">
        <v>44515</v>
      </c>
      <c r="O4310" s="22">
        <v>44545</v>
      </c>
      <c r="P4310" s="22">
        <v>44544.5</v>
      </c>
      <c r="Q4310">
        <f t="shared" si="406"/>
        <v>36.5</v>
      </c>
      <c r="R4310" s="33">
        <f t="shared" si="407"/>
        <v>17958</v>
      </c>
    </row>
    <row r="4311" spans="1:18" x14ac:dyDescent="0.35">
      <c r="A4311" t="s">
        <v>406</v>
      </c>
      <c r="B4311" s="21" t="s">
        <v>313</v>
      </c>
      <c r="C4311" s="22">
        <v>44515</v>
      </c>
      <c r="D4311" t="s">
        <v>148</v>
      </c>
      <c r="E4311" t="s">
        <v>149</v>
      </c>
      <c r="F4311" s="21" t="s">
        <v>151</v>
      </c>
      <c r="G4311" s="32">
        <v>152.95000000000002</v>
      </c>
      <c r="H4311" s="22">
        <v>44501</v>
      </c>
      <c r="I4311" s="23">
        <v>44515</v>
      </c>
      <c r="J4311">
        <f t="shared" si="402"/>
        <v>15</v>
      </c>
      <c r="K4311" s="2">
        <f t="shared" si="403"/>
        <v>44508</v>
      </c>
      <c r="L4311" s="9">
        <f t="shared" si="404"/>
        <v>15</v>
      </c>
      <c r="M4311" s="2">
        <f t="shared" si="405"/>
        <v>44508</v>
      </c>
      <c r="N4311" s="22">
        <v>44515</v>
      </c>
      <c r="O4311" s="22">
        <v>44545</v>
      </c>
      <c r="P4311" s="22">
        <v>44544.5</v>
      </c>
      <c r="Q4311">
        <f t="shared" si="406"/>
        <v>36.5</v>
      </c>
      <c r="R4311" s="33">
        <f t="shared" si="407"/>
        <v>5582.6750000000002</v>
      </c>
    </row>
    <row r="4312" spans="1:18" x14ac:dyDescent="0.35">
      <c r="A4312" t="s">
        <v>406</v>
      </c>
      <c r="B4312" s="21" t="s">
        <v>313</v>
      </c>
      <c r="C4312" s="22">
        <v>44515</v>
      </c>
      <c r="D4312" t="s">
        <v>110</v>
      </c>
      <c r="E4312" t="s">
        <v>111</v>
      </c>
      <c r="F4312" s="21" t="s">
        <v>153</v>
      </c>
      <c r="G4312" s="32">
        <v>481.62</v>
      </c>
      <c r="H4312" s="22">
        <v>44501</v>
      </c>
      <c r="I4312" s="23">
        <v>44515</v>
      </c>
      <c r="J4312">
        <f t="shared" si="402"/>
        <v>15</v>
      </c>
      <c r="K4312" s="2">
        <f t="shared" si="403"/>
        <v>44508</v>
      </c>
      <c r="L4312" s="9">
        <f t="shared" si="404"/>
        <v>15</v>
      </c>
      <c r="M4312" s="2">
        <f t="shared" si="405"/>
        <v>44508</v>
      </c>
      <c r="N4312" s="22">
        <v>44515</v>
      </c>
      <c r="O4312" s="22">
        <v>44545</v>
      </c>
      <c r="P4312" s="22">
        <v>44544.5</v>
      </c>
      <c r="Q4312">
        <f t="shared" si="406"/>
        <v>36.5</v>
      </c>
      <c r="R4312" s="33">
        <f t="shared" si="407"/>
        <v>17579.13</v>
      </c>
    </row>
    <row r="4313" spans="1:18" x14ac:dyDescent="0.35">
      <c r="A4313" t="s">
        <v>406</v>
      </c>
      <c r="B4313" s="21" t="s">
        <v>313</v>
      </c>
      <c r="C4313" s="22">
        <v>44515</v>
      </c>
      <c r="D4313" t="s">
        <v>148</v>
      </c>
      <c r="E4313" t="s">
        <v>149</v>
      </c>
      <c r="F4313" s="21" t="s">
        <v>298</v>
      </c>
      <c r="G4313" s="32">
        <v>35.26</v>
      </c>
      <c r="H4313" s="22">
        <v>44501</v>
      </c>
      <c r="I4313" s="23">
        <v>44515</v>
      </c>
      <c r="J4313">
        <f t="shared" si="402"/>
        <v>15</v>
      </c>
      <c r="K4313" s="2">
        <f t="shared" si="403"/>
        <v>44508</v>
      </c>
      <c r="L4313" s="9">
        <f t="shared" si="404"/>
        <v>15</v>
      </c>
      <c r="M4313" s="2">
        <f t="shared" si="405"/>
        <v>44508</v>
      </c>
      <c r="N4313" s="22">
        <v>44515</v>
      </c>
      <c r="O4313" s="22">
        <v>44545</v>
      </c>
      <c r="P4313" s="22">
        <v>44544.5</v>
      </c>
      <c r="Q4313">
        <f t="shared" si="406"/>
        <v>36.5</v>
      </c>
      <c r="R4313" s="33">
        <f t="shared" si="407"/>
        <v>1286.99</v>
      </c>
    </row>
    <row r="4314" spans="1:18" x14ac:dyDescent="0.35">
      <c r="A4314" t="s">
        <v>406</v>
      </c>
      <c r="B4314" s="21" t="s">
        <v>313</v>
      </c>
      <c r="C4314" s="22">
        <v>44515</v>
      </c>
      <c r="D4314" t="s">
        <v>107</v>
      </c>
      <c r="E4314" t="s">
        <v>108</v>
      </c>
      <c r="F4314" s="21" t="s">
        <v>295</v>
      </c>
      <c r="G4314" s="32">
        <v>77.88</v>
      </c>
      <c r="H4314" s="22">
        <v>44501</v>
      </c>
      <c r="I4314" s="23">
        <v>44515</v>
      </c>
      <c r="J4314">
        <f t="shared" si="402"/>
        <v>15</v>
      </c>
      <c r="K4314" s="2">
        <f t="shared" si="403"/>
        <v>44508</v>
      </c>
      <c r="L4314" s="9">
        <f t="shared" si="404"/>
        <v>15</v>
      </c>
      <c r="M4314" s="2">
        <f t="shared" si="405"/>
        <v>44508</v>
      </c>
      <c r="N4314" s="22">
        <v>44515</v>
      </c>
      <c r="O4314" s="22">
        <v>44545</v>
      </c>
      <c r="P4314" s="22">
        <v>44544.5</v>
      </c>
      <c r="Q4314">
        <f t="shared" si="406"/>
        <v>36.5</v>
      </c>
      <c r="R4314" s="33">
        <f t="shared" si="407"/>
        <v>2842.62</v>
      </c>
    </row>
    <row r="4315" spans="1:18" x14ac:dyDescent="0.35">
      <c r="A4315" t="s">
        <v>406</v>
      </c>
      <c r="B4315" s="21" t="s">
        <v>313</v>
      </c>
      <c r="C4315" s="22">
        <v>44515</v>
      </c>
      <c r="D4315" t="s">
        <v>99</v>
      </c>
      <c r="E4315" t="s">
        <v>100</v>
      </c>
      <c r="F4315" s="21" t="s">
        <v>295</v>
      </c>
      <c r="G4315" s="32">
        <v>621.86</v>
      </c>
      <c r="H4315" s="22">
        <v>44501</v>
      </c>
      <c r="I4315" s="23">
        <v>44515</v>
      </c>
      <c r="J4315">
        <f t="shared" si="402"/>
        <v>15</v>
      </c>
      <c r="K4315" s="2">
        <f t="shared" si="403"/>
        <v>44508</v>
      </c>
      <c r="L4315" s="9">
        <f t="shared" si="404"/>
        <v>15</v>
      </c>
      <c r="M4315" s="2">
        <f t="shared" si="405"/>
        <v>44508</v>
      </c>
      <c r="N4315" s="22">
        <v>44515</v>
      </c>
      <c r="O4315" s="22">
        <v>44545</v>
      </c>
      <c r="P4315" s="22">
        <v>44544.5</v>
      </c>
      <c r="Q4315">
        <f t="shared" si="406"/>
        <v>36.5</v>
      </c>
      <c r="R4315" s="33">
        <f t="shared" si="407"/>
        <v>22697.89</v>
      </c>
    </row>
    <row r="4316" spans="1:18" x14ac:dyDescent="0.35">
      <c r="A4316" t="s">
        <v>406</v>
      </c>
      <c r="B4316" s="21" t="s">
        <v>313</v>
      </c>
      <c r="C4316" s="22">
        <v>44515</v>
      </c>
      <c r="D4316" t="s">
        <v>148</v>
      </c>
      <c r="E4316" t="s">
        <v>149</v>
      </c>
      <c r="F4316" s="21" t="s">
        <v>155</v>
      </c>
      <c r="G4316" s="32">
        <v>17.48</v>
      </c>
      <c r="H4316" s="22">
        <v>44501</v>
      </c>
      <c r="I4316" s="23">
        <v>44515</v>
      </c>
      <c r="J4316">
        <f t="shared" si="402"/>
        <v>15</v>
      </c>
      <c r="K4316" s="2">
        <f t="shared" si="403"/>
        <v>44508</v>
      </c>
      <c r="L4316" s="9">
        <f t="shared" si="404"/>
        <v>15</v>
      </c>
      <c r="M4316" s="2">
        <f t="shared" si="405"/>
        <v>44508</v>
      </c>
      <c r="N4316" s="22">
        <v>44515</v>
      </c>
      <c r="O4316" s="22">
        <v>44545</v>
      </c>
      <c r="P4316" s="22">
        <v>44544.5</v>
      </c>
      <c r="Q4316">
        <f t="shared" si="406"/>
        <v>36.5</v>
      </c>
      <c r="R4316" s="33">
        <f t="shared" si="407"/>
        <v>638.02</v>
      </c>
    </row>
    <row r="4317" spans="1:18" x14ac:dyDescent="0.35">
      <c r="A4317" t="s">
        <v>406</v>
      </c>
      <c r="B4317" s="21" t="s">
        <v>313</v>
      </c>
      <c r="C4317" s="22">
        <v>44515</v>
      </c>
      <c r="D4317" t="s">
        <v>99</v>
      </c>
      <c r="E4317" t="s">
        <v>100</v>
      </c>
      <c r="F4317" s="21" t="s">
        <v>314</v>
      </c>
      <c r="G4317" s="32">
        <v>471.4</v>
      </c>
      <c r="H4317" s="22">
        <v>44501</v>
      </c>
      <c r="I4317" s="23">
        <v>44515</v>
      </c>
      <c r="J4317">
        <f t="shared" si="402"/>
        <v>15</v>
      </c>
      <c r="K4317" s="2">
        <f t="shared" si="403"/>
        <v>44508</v>
      </c>
      <c r="L4317" s="9">
        <f t="shared" si="404"/>
        <v>15</v>
      </c>
      <c r="M4317" s="2">
        <f t="shared" si="405"/>
        <v>44508</v>
      </c>
      <c r="N4317" s="22">
        <v>44515</v>
      </c>
      <c r="O4317" s="22">
        <v>44545</v>
      </c>
      <c r="P4317" s="22">
        <v>44544.5</v>
      </c>
      <c r="Q4317">
        <f t="shared" si="406"/>
        <v>36.5</v>
      </c>
      <c r="R4317" s="33">
        <f t="shared" si="407"/>
        <v>17206.099999999999</v>
      </c>
    </row>
    <row r="4318" spans="1:18" x14ac:dyDescent="0.35">
      <c r="A4318" t="s">
        <v>406</v>
      </c>
      <c r="B4318" s="21" t="s">
        <v>313</v>
      </c>
      <c r="C4318" s="22">
        <v>44515</v>
      </c>
      <c r="D4318" t="s">
        <v>148</v>
      </c>
      <c r="E4318" t="s">
        <v>149</v>
      </c>
      <c r="F4318" s="21" t="s">
        <v>320</v>
      </c>
      <c r="G4318" s="32">
        <v>30.24</v>
      </c>
      <c r="H4318" s="22">
        <v>44501</v>
      </c>
      <c r="I4318" s="23">
        <v>44515</v>
      </c>
      <c r="J4318">
        <f t="shared" si="402"/>
        <v>15</v>
      </c>
      <c r="K4318" s="2">
        <f t="shared" si="403"/>
        <v>44508</v>
      </c>
      <c r="L4318" s="9">
        <f t="shared" si="404"/>
        <v>15</v>
      </c>
      <c r="M4318" s="2">
        <f t="shared" si="405"/>
        <v>44508</v>
      </c>
      <c r="N4318" s="22">
        <v>44515</v>
      </c>
      <c r="O4318" s="22">
        <v>44545</v>
      </c>
      <c r="P4318" s="22">
        <v>44544.5</v>
      </c>
      <c r="Q4318">
        <f t="shared" si="406"/>
        <v>36.5</v>
      </c>
      <c r="R4318" s="33">
        <f t="shared" si="407"/>
        <v>1103.76</v>
      </c>
    </row>
    <row r="4319" spans="1:18" x14ac:dyDescent="0.35">
      <c r="A4319" t="s">
        <v>406</v>
      </c>
      <c r="B4319" s="21" t="s">
        <v>313</v>
      </c>
      <c r="C4319" s="22">
        <v>44515</v>
      </c>
      <c r="D4319" t="s">
        <v>148</v>
      </c>
      <c r="E4319" t="s">
        <v>149</v>
      </c>
      <c r="F4319" s="21" t="s">
        <v>156</v>
      </c>
      <c r="G4319" s="32">
        <v>116.22</v>
      </c>
      <c r="H4319" s="22">
        <v>44501</v>
      </c>
      <c r="I4319" s="23">
        <v>44515</v>
      </c>
      <c r="J4319">
        <f t="shared" si="402"/>
        <v>15</v>
      </c>
      <c r="K4319" s="2">
        <f t="shared" si="403"/>
        <v>44508</v>
      </c>
      <c r="L4319" s="9">
        <f t="shared" si="404"/>
        <v>15</v>
      </c>
      <c r="M4319" s="2">
        <f t="shared" si="405"/>
        <v>44508</v>
      </c>
      <c r="N4319" s="22">
        <v>44515</v>
      </c>
      <c r="O4319" s="22">
        <v>44545</v>
      </c>
      <c r="P4319" s="22">
        <v>44544.5</v>
      </c>
      <c r="Q4319">
        <f t="shared" si="406"/>
        <v>36.5</v>
      </c>
      <c r="R4319" s="33">
        <f t="shared" si="407"/>
        <v>4242.03</v>
      </c>
    </row>
    <row r="4320" spans="1:18" x14ac:dyDescent="0.35">
      <c r="A4320" t="s">
        <v>406</v>
      </c>
      <c r="B4320" s="21" t="s">
        <v>313</v>
      </c>
      <c r="C4320" s="22">
        <v>44515</v>
      </c>
      <c r="D4320" t="s">
        <v>148</v>
      </c>
      <c r="E4320" t="s">
        <v>149</v>
      </c>
      <c r="F4320" s="21" t="s">
        <v>157</v>
      </c>
      <c r="G4320" s="32">
        <v>369.13000000000005</v>
      </c>
      <c r="H4320" s="22">
        <v>44501</v>
      </c>
      <c r="I4320" s="23">
        <v>44515</v>
      </c>
      <c r="J4320">
        <f t="shared" si="402"/>
        <v>15</v>
      </c>
      <c r="K4320" s="2">
        <f t="shared" si="403"/>
        <v>44508</v>
      </c>
      <c r="L4320" s="9">
        <f t="shared" si="404"/>
        <v>15</v>
      </c>
      <c r="M4320" s="2">
        <f t="shared" si="405"/>
        <v>44508</v>
      </c>
      <c r="N4320" s="22">
        <v>44515</v>
      </c>
      <c r="O4320" s="22">
        <v>44545</v>
      </c>
      <c r="P4320" s="22">
        <v>44544.5</v>
      </c>
      <c r="Q4320">
        <f t="shared" si="406"/>
        <v>36.5</v>
      </c>
      <c r="R4320" s="33">
        <f t="shared" si="407"/>
        <v>13473.245000000003</v>
      </c>
    </row>
    <row r="4321" spans="1:18" x14ac:dyDescent="0.35">
      <c r="A4321" t="s">
        <v>406</v>
      </c>
      <c r="B4321" s="21" t="s">
        <v>313</v>
      </c>
      <c r="C4321" s="22">
        <v>44515</v>
      </c>
      <c r="D4321" t="s">
        <v>148</v>
      </c>
      <c r="E4321" t="s">
        <v>149</v>
      </c>
      <c r="F4321" s="21" t="s">
        <v>158</v>
      </c>
      <c r="G4321" s="32">
        <v>423.67000000000007</v>
      </c>
      <c r="H4321" s="22">
        <v>44501</v>
      </c>
      <c r="I4321" s="23">
        <v>44515</v>
      </c>
      <c r="J4321">
        <f t="shared" si="402"/>
        <v>15</v>
      </c>
      <c r="K4321" s="2">
        <f t="shared" si="403"/>
        <v>44508</v>
      </c>
      <c r="L4321" s="9">
        <f t="shared" si="404"/>
        <v>15</v>
      </c>
      <c r="M4321" s="2">
        <f t="shared" si="405"/>
        <v>44508</v>
      </c>
      <c r="N4321" s="22">
        <v>44515</v>
      </c>
      <c r="O4321" s="22">
        <v>44545</v>
      </c>
      <c r="P4321" s="22">
        <v>44544.5</v>
      </c>
      <c r="Q4321">
        <f t="shared" si="406"/>
        <v>36.5</v>
      </c>
      <c r="R4321" s="33">
        <f t="shared" si="407"/>
        <v>15463.955000000002</v>
      </c>
    </row>
    <row r="4322" spans="1:18" x14ac:dyDescent="0.35">
      <c r="A4322" t="s">
        <v>406</v>
      </c>
      <c r="B4322" s="21" t="s">
        <v>313</v>
      </c>
      <c r="C4322" s="22">
        <v>44515</v>
      </c>
      <c r="D4322" t="s">
        <v>148</v>
      </c>
      <c r="E4322" t="s">
        <v>149</v>
      </c>
      <c r="F4322" s="21" t="s">
        <v>159</v>
      </c>
      <c r="G4322" s="32">
        <v>49.24</v>
      </c>
      <c r="H4322" s="22">
        <v>44501</v>
      </c>
      <c r="I4322" s="23">
        <v>44515</v>
      </c>
      <c r="J4322">
        <f t="shared" si="402"/>
        <v>15</v>
      </c>
      <c r="K4322" s="2">
        <f t="shared" si="403"/>
        <v>44508</v>
      </c>
      <c r="L4322" s="9">
        <f t="shared" si="404"/>
        <v>15</v>
      </c>
      <c r="M4322" s="2">
        <f t="shared" si="405"/>
        <v>44508</v>
      </c>
      <c r="N4322" s="22">
        <v>44515</v>
      </c>
      <c r="O4322" s="22">
        <v>44545</v>
      </c>
      <c r="P4322" s="22">
        <v>44544.5</v>
      </c>
      <c r="Q4322">
        <f t="shared" si="406"/>
        <v>36.5</v>
      </c>
      <c r="R4322" s="33">
        <f t="shared" si="407"/>
        <v>1797.26</v>
      </c>
    </row>
    <row r="4323" spans="1:18" x14ac:dyDescent="0.35">
      <c r="A4323" t="s">
        <v>406</v>
      </c>
      <c r="B4323" s="21" t="s">
        <v>313</v>
      </c>
      <c r="C4323" s="22">
        <v>44515</v>
      </c>
      <c r="D4323" t="s">
        <v>148</v>
      </c>
      <c r="E4323" t="s">
        <v>149</v>
      </c>
      <c r="F4323" s="21" t="s">
        <v>321</v>
      </c>
      <c r="G4323" s="32">
        <v>217.62</v>
      </c>
      <c r="H4323" s="22">
        <v>44501</v>
      </c>
      <c r="I4323" s="23">
        <v>44515</v>
      </c>
      <c r="J4323">
        <f t="shared" si="402"/>
        <v>15</v>
      </c>
      <c r="K4323" s="2">
        <f t="shared" si="403"/>
        <v>44508</v>
      </c>
      <c r="L4323" s="9">
        <f t="shared" si="404"/>
        <v>15</v>
      </c>
      <c r="M4323" s="2">
        <f t="shared" si="405"/>
        <v>44508</v>
      </c>
      <c r="N4323" s="22">
        <v>44515</v>
      </c>
      <c r="O4323" s="22">
        <v>44545</v>
      </c>
      <c r="P4323" s="22">
        <v>44544.5</v>
      </c>
      <c r="Q4323">
        <f t="shared" si="406"/>
        <v>36.5</v>
      </c>
      <c r="R4323" s="33">
        <f t="shared" si="407"/>
        <v>7943.13</v>
      </c>
    </row>
    <row r="4324" spans="1:18" x14ac:dyDescent="0.35">
      <c r="A4324" t="s">
        <v>406</v>
      </c>
      <c r="B4324" s="21" t="s">
        <v>313</v>
      </c>
      <c r="C4324" s="22">
        <v>44515</v>
      </c>
      <c r="D4324" t="s">
        <v>148</v>
      </c>
      <c r="E4324" t="s">
        <v>149</v>
      </c>
      <c r="F4324" s="21" t="s">
        <v>394</v>
      </c>
      <c r="G4324" s="32">
        <v>40.31</v>
      </c>
      <c r="H4324" s="22">
        <v>44501</v>
      </c>
      <c r="I4324" s="23">
        <v>44515</v>
      </c>
      <c r="J4324">
        <f t="shared" si="402"/>
        <v>15</v>
      </c>
      <c r="K4324" s="2">
        <f t="shared" si="403"/>
        <v>44508</v>
      </c>
      <c r="L4324" s="9">
        <f t="shared" si="404"/>
        <v>15</v>
      </c>
      <c r="M4324" s="2">
        <f t="shared" si="405"/>
        <v>44508</v>
      </c>
      <c r="N4324" s="22">
        <v>44515</v>
      </c>
      <c r="O4324" s="22">
        <v>44545</v>
      </c>
      <c r="P4324" s="22">
        <v>44544.5</v>
      </c>
      <c r="Q4324">
        <f t="shared" si="406"/>
        <v>36.5</v>
      </c>
      <c r="R4324" s="33">
        <f t="shared" si="407"/>
        <v>1471.3150000000001</v>
      </c>
    </row>
    <row r="4325" spans="1:18" x14ac:dyDescent="0.35">
      <c r="A4325" t="s">
        <v>406</v>
      </c>
      <c r="B4325" s="21" t="s">
        <v>313</v>
      </c>
      <c r="C4325" s="22">
        <v>44515</v>
      </c>
      <c r="D4325" t="s">
        <v>171</v>
      </c>
      <c r="E4325" t="s">
        <v>172</v>
      </c>
      <c r="F4325" s="21" t="s">
        <v>176</v>
      </c>
      <c r="G4325" s="32">
        <v>35.119999999999997</v>
      </c>
      <c r="H4325" s="22">
        <v>44501</v>
      </c>
      <c r="I4325" s="23">
        <v>44515</v>
      </c>
      <c r="J4325">
        <f t="shared" si="402"/>
        <v>15</v>
      </c>
      <c r="K4325" s="2">
        <f t="shared" si="403"/>
        <v>44508</v>
      </c>
      <c r="L4325" s="9">
        <f t="shared" si="404"/>
        <v>15</v>
      </c>
      <c r="M4325" s="2">
        <f t="shared" si="405"/>
        <v>44508</v>
      </c>
      <c r="N4325" s="22">
        <v>44515</v>
      </c>
      <c r="O4325" s="22">
        <v>44550</v>
      </c>
      <c r="P4325" s="22">
        <v>44547.5</v>
      </c>
      <c r="Q4325">
        <f t="shared" si="406"/>
        <v>39.5</v>
      </c>
      <c r="R4325" s="33">
        <f t="shared" si="407"/>
        <v>1387.24</v>
      </c>
    </row>
    <row r="4326" spans="1:18" x14ac:dyDescent="0.35">
      <c r="A4326" t="s">
        <v>406</v>
      </c>
      <c r="B4326" s="21" t="s">
        <v>313</v>
      </c>
      <c r="C4326" s="22">
        <v>44515</v>
      </c>
      <c r="D4326" t="s">
        <v>99</v>
      </c>
      <c r="E4326" t="s">
        <v>100</v>
      </c>
      <c r="F4326" s="21" t="s">
        <v>164</v>
      </c>
      <c r="G4326" s="32">
        <v>66.73</v>
      </c>
      <c r="H4326" s="22">
        <v>44501</v>
      </c>
      <c r="I4326" s="23">
        <v>44515</v>
      </c>
      <c r="J4326">
        <f t="shared" si="402"/>
        <v>15</v>
      </c>
      <c r="K4326" s="2">
        <f t="shared" si="403"/>
        <v>44508</v>
      </c>
      <c r="L4326" s="9">
        <f t="shared" si="404"/>
        <v>15</v>
      </c>
      <c r="M4326" s="2">
        <f t="shared" si="405"/>
        <v>44508</v>
      </c>
      <c r="N4326" s="22">
        <v>44515</v>
      </c>
      <c r="O4326" s="22">
        <v>44550</v>
      </c>
      <c r="P4326" s="22">
        <v>44547.5</v>
      </c>
      <c r="Q4326">
        <f t="shared" si="406"/>
        <v>39.5</v>
      </c>
      <c r="R4326" s="33">
        <f t="shared" si="407"/>
        <v>2635.835</v>
      </c>
    </row>
    <row r="4327" spans="1:18" x14ac:dyDescent="0.35">
      <c r="A4327" t="s">
        <v>406</v>
      </c>
      <c r="B4327" s="21" t="s">
        <v>313</v>
      </c>
      <c r="C4327" s="22">
        <v>44515</v>
      </c>
      <c r="D4327" t="s">
        <v>161</v>
      </c>
      <c r="E4327" t="s">
        <v>162</v>
      </c>
      <c r="F4327" s="21" t="s">
        <v>165</v>
      </c>
      <c r="G4327" s="32">
        <v>409</v>
      </c>
      <c r="H4327" s="22">
        <v>44501</v>
      </c>
      <c r="I4327" s="23">
        <v>44515</v>
      </c>
      <c r="J4327">
        <f t="shared" si="402"/>
        <v>15</v>
      </c>
      <c r="K4327" s="2">
        <f t="shared" si="403"/>
        <v>44508</v>
      </c>
      <c r="L4327" s="9">
        <f t="shared" si="404"/>
        <v>15</v>
      </c>
      <c r="M4327" s="2">
        <f t="shared" si="405"/>
        <v>44508</v>
      </c>
      <c r="N4327" s="22">
        <v>44515</v>
      </c>
      <c r="O4327" s="22">
        <v>44550</v>
      </c>
      <c r="P4327" s="22">
        <v>44547.5</v>
      </c>
      <c r="Q4327">
        <f t="shared" si="406"/>
        <v>39.5</v>
      </c>
      <c r="R4327" s="33">
        <f t="shared" si="407"/>
        <v>16155.5</v>
      </c>
    </row>
    <row r="4328" spans="1:18" x14ac:dyDescent="0.35">
      <c r="A4328" t="s">
        <v>406</v>
      </c>
      <c r="B4328" s="21" t="s">
        <v>313</v>
      </c>
      <c r="C4328" s="22">
        <v>44515</v>
      </c>
      <c r="D4328" t="s">
        <v>161</v>
      </c>
      <c r="E4328" t="s">
        <v>162</v>
      </c>
      <c r="F4328" s="21" t="s">
        <v>163</v>
      </c>
      <c r="G4328" s="32">
        <v>570.37</v>
      </c>
      <c r="H4328" s="22">
        <v>44501</v>
      </c>
      <c r="I4328" s="23">
        <v>44515</v>
      </c>
      <c r="J4328">
        <f t="shared" si="402"/>
        <v>15</v>
      </c>
      <c r="K4328" s="2">
        <f t="shared" si="403"/>
        <v>44508</v>
      </c>
      <c r="L4328" s="9">
        <f t="shared" si="404"/>
        <v>15</v>
      </c>
      <c r="M4328" s="2">
        <f t="shared" si="405"/>
        <v>44508</v>
      </c>
      <c r="N4328" s="22">
        <v>44515</v>
      </c>
      <c r="O4328" s="22">
        <v>44550</v>
      </c>
      <c r="P4328" s="22">
        <v>44547.5</v>
      </c>
      <c r="Q4328">
        <f t="shared" si="406"/>
        <v>39.5</v>
      </c>
      <c r="R4328" s="33">
        <f t="shared" si="407"/>
        <v>22529.615000000002</v>
      </c>
    </row>
    <row r="4329" spans="1:18" x14ac:dyDescent="0.35">
      <c r="A4329" t="s">
        <v>406</v>
      </c>
      <c r="B4329" s="21" t="s">
        <v>313</v>
      </c>
      <c r="C4329" s="22">
        <v>44515</v>
      </c>
      <c r="D4329" t="s">
        <v>161</v>
      </c>
      <c r="E4329" t="s">
        <v>162</v>
      </c>
      <c r="F4329" s="21" t="s">
        <v>323</v>
      </c>
      <c r="G4329" s="32">
        <v>248.73000000000002</v>
      </c>
      <c r="H4329" s="22">
        <v>44501</v>
      </c>
      <c r="I4329" s="23">
        <v>44515</v>
      </c>
      <c r="J4329">
        <f t="shared" si="402"/>
        <v>15</v>
      </c>
      <c r="K4329" s="2">
        <f t="shared" si="403"/>
        <v>44508</v>
      </c>
      <c r="L4329" s="9">
        <f t="shared" si="404"/>
        <v>15</v>
      </c>
      <c r="M4329" s="2">
        <f t="shared" si="405"/>
        <v>44508</v>
      </c>
      <c r="N4329" s="22">
        <v>44515</v>
      </c>
      <c r="O4329" s="22">
        <v>44550</v>
      </c>
      <c r="P4329" s="22">
        <v>44547.5</v>
      </c>
      <c r="Q4329">
        <f t="shared" si="406"/>
        <v>39.5</v>
      </c>
      <c r="R4329" s="33">
        <f t="shared" si="407"/>
        <v>9824.8350000000009</v>
      </c>
    </row>
    <row r="4330" spans="1:18" x14ac:dyDescent="0.35">
      <c r="A4330" t="s">
        <v>406</v>
      </c>
      <c r="B4330" s="21" t="s">
        <v>313</v>
      </c>
      <c r="C4330" s="22">
        <v>44515</v>
      </c>
      <c r="D4330" t="s">
        <v>161</v>
      </c>
      <c r="E4330" t="s">
        <v>162</v>
      </c>
      <c r="F4330" s="21" t="s">
        <v>166</v>
      </c>
      <c r="G4330" s="32">
        <v>482.53999999999996</v>
      </c>
      <c r="H4330" s="22">
        <v>44501</v>
      </c>
      <c r="I4330" s="23">
        <v>44515</v>
      </c>
      <c r="J4330">
        <f t="shared" si="402"/>
        <v>15</v>
      </c>
      <c r="K4330" s="2">
        <f t="shared" si="403"/>
        <v>44508</v>
      </c>
      <c r="L4330" s="9">
        <f t="shared" si="404"/>
        <v>15</v>
      </c>
      <c r="M4330" s="2">
        <f t="shared" si="405"/>
        <v>44508</v>
      </c>
      <c r="N4330" s="22">
        <v>44515</v>
      </c>
      <c r="O4330" s="22">
        <v>44550</v>
      </c>
      <c r="P4330" s="22">
        <v>44547.5</v>
      </c>
      <c r="Q4330">
        <f t="shared" si="406"/>
        <v>39.5</v>
      </c>
      <c r="R4330" s="33">
        <f t="shared" si="407"/>
        <v>19060.329999999998</v>
      </c>
    </row>
    <row r="4331" spans="1:18" x14ac:dyDescent="0.35">
      <c r="A4331" t="s">
        <v>406</v>
      </c>
      <c r="B4331" s="21" t="s">
        <v>313</v>
      </c>
      <c r="C4331" s="22">
        <v>44515</v>
      </c>
      <c r="D4331" t="s">
        <v>171</v>
      </c>
      <c r="E4331" t="s">
        <v>172</v>
      </c>
      <c r="F4331" s="21" t="s">
        <v>166</v>
      </c>
      <c r="G4331" s="32">
        <v>75.16</v>
      </c>
      <c r="H4331" s="22">
        <v>44501</v>
      </c>
      <c r="I4331" s="23">
        <v>44515</v>
      </c>
      <c r="J4331">
        <f t="shared" si="402"/>
        <v>15</v>
      </c>
      <c r="K4331" s="2">
        <f t="shared" si="403"/>
        <v>44508</v>
      </c>
      <c r="L4331" s="9">
        <f t="shared" si="404"/>
        <v>15</v>
      </c>
      <c r="M4331" s="2">
        <f t="shared" si="405"/>
        <v>44508</v>
      </c>
      <c r="N4331" s="22">
        <v>44515</v>
      </c>
      <c r="O4331" s="22">
        <v>44550</v>
      </c>
      <c r="P4331" s="22">
        <v>44547.5</v>
      </c>
      <c r="Q4331">
        <f t="shared" si="406"/>
        <v>39.5</v>
      </c>
      <c r="R4331" s="33">
        <f t="shared" si="407"/>
        <v>2968.8199999999997</v>
      </c>
    </row>
    <row r="4332" spans="1:18" x14ac:dyDescent="0.35">
      <c r="A4332" t="s">
        <v>406</v>
      </c>
      <c r="B4332" s="21" t="s">
        <v>313</v>
      </c>
      <c r="C4332" s="22">
        <v>44515</v>
      </c>
      <c r="D4332" t="s">
        <v>161</v>
      </c>
      <c r="E4332" t="s">
        <v>162</v>
      </c>
      <c r="F4332" s="21" t="s">
        <v>167</v>
      </c>
      <c r="G4332" s="32">
        <v>1128.58</v>
      </c>
      <c r="H4332" s="22">
        <v>44501</v>
      </c>
      <c r="I4332" s="23">
        <v>44515</v>
      </c>
      <c r="J4332">
        <f t="shared" si="402"/>
        <v>15</v>
      </c>
      <c r="K4332" s="2">
        <f t="shared" si="403"/>
        <v>44508</v>
      </c>
      <c r="L4332" s="9">
        <f t="shared" si="404"/>
        <v>15</v>
      </c>
      <c r="M4332" s="2">
        <f t="shared" si="405"/>
        <v>44508</v>
      </c>
      <c r="N4332" s="22">
        <v>44515</v>
      </c>
      <c r="O4332" s="22">
        <v>44550</v>
      </c>
      <c r="P4332" s="22">
        <v>44547.5</v>
      </c>
      <c r="Q4332">
        <f t="shared" si="406"/>
        <v>39.5</v>
      </c>
      <c r="R4332" s="33">
        <f t="shared" si="407"/>
        <v>44578.909999999996</v>
      </c>
    </row>
    <row r="4333" spans="1:18" x14ac:dyDescent="0.35">
      <c r="A4333" t="s">
        <v>406</v>
      </c>
      <c r="B4333" s="21" t="s">
        <v>313</v>
      </c>
      <c r="C4333" s="22">
        <v>44515</v>
      </c>
      <c r="D4333" t="s">
        <v>161</v>
      </c>
      <c r="E4333" t="s">
        <v>162</v>
      </c>
      <c r="F4333" s="21" t="s">
        <v>168</v>
      </c>
      <c r="G4333" s="32">
        <v>86.55</v>
      </c>
      <c r="H4333" s="22">
        <v>44501</v>
      </c>
      <c r="I4333" s="23">
        <v>44515</v>
      </c>
      <c r="J4333">
        <f t="shared" si="402"/>
        <v>15</v>
      </c>
      <c r="K4333" s="2">
        <f t="shared" si="403"/>
        <v>44508</v>
      </c>
      <c r="L4333" s="9">
        <f t="shared" si="404"/>
        <v>15</v>
      </c>
      <c r="M4333" s="2">
        <f t="shared" si="405"/>
        <v>44508</v>
      </c>
      <c r="N4333" s="22">
        <v>44515</v>
      </c>
      <c r="O4333" s="22">
        <v>44550</v>
      </c>
      <c r="P4333" s="22">
        <v>44547.5</v>
      </c>
      <c r="Q4333">
        <f t="shared" si="406"/>
        <v>39.5</v>
      </c>
      <c r="R4333" s="33">
        <f t="shared" si="407"/>
        <v>3418.7249999999999</v>
      </c>
    </row>
    <row r="4334" spans="1:18" x14ac:dyDescent="0.35">
      <c r="A4334" t="s">
        <v>406</v>
      </c>
      <c r="B4334" s="21" t="s">
        <v>313</v>
      </c>
      <c r="C4334" s="22">
        <v>44515</v>
      </c>
      <c r="D4334" t="s">
        <v>161</v>
      </c>
      <c r="E4334" t="s">
        <v>162</v>
      </c>
      <c r="F4334" s="21" t="s">
        <v>322</v>
      </c>
      <c r="G4334" s="32">
        <v>503.05</v>
      </c>
      <c r="H4334" s="22">
        <v>44501</v>
      </c>
      <c r="I4334" s="23">
        <v>44515</v>
      </c>
      <c r="J4334">
        <f t="shared" si="402"/>
        <v>15</v>
      </c>
      <c r="K4334" s="2">
        <f t="shared" si="403"/>
        <v>44508</v>
      </c>
      <c r="L4334" s="9">
        <f t="shared" si="404"/>
        <v>15</v>
      </c>
      <c r="M4334" s="2">
        <f t="shared" si="405"/>
        <v>44508</v>
      </c>
      <c r="N4334" s="22">
        <v>44515</v>
      </c>
      <c r="O4334" s="22">
        <v>44550</v>
      </c>
      <c r="P4334" s="22">
        <v>44547.5</v>
      </c>
      <c r="Q4334">
        <f t="shared" si="406"/>
        <v>39.5</v>
      </c>
      <c r="R4334" s="33">
        <f t="shared" si="407"/>
        <v>19870.475000000002</v>
      </c>
    </row>
    <row r="4335" spans="1:18" x14ac:dyDescent="0.35">
      <c r="A4335" t="s">
        <v>406</v>
      </c>
      <c r="B4335" s="21" t="s">
        <v>313</v>
      </c>
      <c r="C4335" s="22">
        <v>44515</v>
      </c>
      <c r="D4335" t="s">
        <v>161</v>
      </c>
      <c r="E4335" t="s">
        <v>162</v>
      </c>
      <c r="F4335" s="21" t="s">
        <v>195</v>
      </c>
      <c r="G4335" s="32">
        <v>1791.81</v>
      </c>
      <c r="H4335" s="22">
        <v>44501</v>
      </c>
      <c r="I4335" s="23">
        <v>44515</v>
      </c>
      <c r="J4335">
        <f t="shared" si="402"/>
        <v>15</v>
      </c>
      <c r="K4335" s="2">
        <f t="shared" si="403"/>
        <v>44508</v>
      </c>
      <c r="L4335" s="9">
        <f t="shared" si="404"/>
        <v>15</v>
      </c>
      <c r="M4335" s="2">
        <f t="shared" si="405"/>
        <v>44508</v>
      </c>
      <c r="N4335" s="22">
        <v>44515</v>
      </c>
      <c r="O4335" s="22">
        <v>44550</v>
      </c>
      <c r="P4335" s="22">
        <v>44547.5</v>
      </c>
      <c r="Q4335">
        <f t="shared" si="406"/>
        <v>39.5</v>
      </c>
      <c r="R4335" s="33">
        <f t="shared" si="407"/>
        <v>70776.494999999995</v>
      </c>
    </row>
    <row r="4336" spans="1:18" x14ac:dyDescent="0.35">
      <c r="A4336" t="s">
        <v>406</v>
      </c>
      <c r="B4336" s="21" t="s">
        <v>313</v>
      </c>
      <c r="C4336" s="22">
        <v>44515</v>
      </c>
      <c r="D4336" t="s">
        <v>161</v>
      </c>
      <c r="E4336" t="s">
        <v>162</v>
      </c>
      <c r="F4336" s="21" t="s">
        <v>324</v>
      </c>
      <c r="G4336" s="32">
        <v>274.59000000000003</v>
      </c>
      <c r="H4336" s="22">
        <v>44501</v>
      </c>
      <c r="I4336" s="23">
        <v>44515</v>
      </c>
      <c r="J4336">
        <f t="shared" si="402"/>
        <v>15</v>
      </c>
      <c r="K4336" s="2">
        <f t="shared" si="403"/>
        <v>44508</v>
      </c>
      <c r="L4336" s="9">
        <f t="shared" si="404"/>
        <v>15</v>
      </c>
      <c r="M4336" s="2">
        <f t="shared" si="405"/>
        <v>44508</v>
      </c>
      <c r="N4336" s="22">
        <v>44515</v>
      </c>
      <c r="O4336" s="22">
        <v>44550</v>
      </c>
      <c r="P4336" s="22">
        <v>44547.5</v>
      </c>
      <c r="Q4336">
        <f t="shared" si="406"/>
        <v>39.5</v>
      </c>
      <c r="R4336" s="33">
        <f t="shared" si="407"/>
        <v>10846.305000000002</v>
      </c>
    </row>
    <row r="4337" spans="1:18" x14ac:dyDescent="0.35">
      <c r="A4337" t="s">
        <v>406</v>
      </c>
      <c r="B4337" s="21" t="s">
        <v>313</v>
      </c>
      <c r="C4337" s="22">
        <v>44515</v>
      </c>
      <c r="D4337" t="s">
        <v>99</v>
      </c>
      <c r="E4337" t="s">
        <v>100</v>
      </c>
      <c r="F4337" s="21" t="s">
        <v>216</v>
      </c>
      <c r="G4337" s="32">
        <v>3925.0099999999998</v>
      </c>
      <c r="H4337" s="22">
        <v>44501</v>
      </c>
      <c r="I4337" s="23">
        <v>44515</v>
      </c>
      <c r="J4337">
        <f t="shared" si="402"/>
        <v>15</v>
      </c>
      <c r="K4337" s="2">
        <f t="shared" si="403"/>
        <v>44508</v>
      </c>
      <c r="L4337" s="9">
        <f t="shared" si="404"/>
        <v>15</v>
      </c>
      <c r="M4337" s="2">
        <f t="shared" si="405"/>
        <v>44508</v>
      </c>
      <c r="N4337" s="22">
        <v>44515</v>
      </c>
      <c r="O4337" s="22">
        <v>44550</v>
      </c>
      <c r="P4337" s="22">
        <v>44547.5</v>
      </c>
      <c r="Q4337">
        <f t="shared" si="406"/>
        <v>39.5</v>
      </c>
      <c r="R4337" s="33">
        <f t="shared" si="407"/>
        <v>155037.89499999999</v>
      </c>
    </row>
    <row r="4338" spans="1:18" x14ac:dyDescent="0.35">
      <c r="A4338" t="s">
        <v>406</v>
      </c>
      <c r="B4338" s="21" t="s">
        <v>313</v>
      </c>
      <c r="C4338" s="22">
        <v>44515</v>
      </c>
      <c r="D4338" t="s">
        <v>161</v>
      </c>
      <c r="E4338" t="s">
        <v>162</v>
      </c>
      <c r="F4338" s="21" t="s">
        <v>288</v>
      </c>
      <c r="G4338" s="32">
        <v>113.11</v>
      </c>
      <c r="H4338" s="22">
        <v>44501</v>
      </c>
      <c r="I4338" s="23">
        <v>44515</v>
      </c>
      <c r="J4338">
        <f t="shared" si="402"/>
        <v>15</v>
      </c>
      <c r="K4338" s="2">
        <f t="shared" si="403"/>
        <v>44508</v>
      </c>
      <c r="L4338" s="9">
        <f t="shared" si="404"/>
        <v>15</v>
      </c>
      <c r="M4338" s="2">
        <f t="shared" si="405"/>
        <v>44508</v>
      </c>
      <c r="N4338" s="22">
        <v>44515</v>
      </c>
      <c r="O4338" s="22">
        <v>44550</v>
      </c>
      <c r="P4338" s="22">
        <v>44547.5</v>
      </c>
      <c r="Q4338">
        <f t="shared" si="406"/>
        <v>39.5</v>
      </c>
      <c r="R4338" s="33">
        <f t="shared" si="407"/>
        <v>4467.8450000000003</v>
      </c>
    </row>
    <row r="4339" spans="1:18" x14ac:dyDescent="0.35">
      <c r="A4339" t="s">
        <v>406</v>
      </c>
      <c r="B4339" s="21" t="s">
        <v>313</v>
      </c>
      <c r="C4339" s="22">
        <v>44515</v>
      </c>
      <c r="D4339" t="s">
        <v>161</v>
      </c>
      <c r="E4339" t="s">
        <v>162</v>
      </c>
      <c r="F4339" s="21" t="s">
        <v>169</v>
      </c>
      <c r="G4339" s="32">
        <v>221.29</v>
      </c>
      <c r="H4339" s="22">
        <v>44501</v>
      </c>
      <c r="I4339" s="23">
        <v>44515</v>
      </c>
      <c r="J4339">
        <f t="shared" ref="J4339:J4402" si="408">I4339-H4339+1</f>
        <v>15</v>
      </c>
      <c r="K4339" s="2">
        <f t="shared" ref="K4339:K4402" si="409">(H4339+I4339)/2</f>
        <v>44508</v>
      </c>
      <c r="L4339" s="9">
        <f t="shared" si="404"/>
        <v>15</v>
      </c>
      <c r="M4339" s="2">
        <f t="shared" si="405"/>
        <v>44508</v>
      </c>
      <c r="N4339" s="22">
        <v>44515</v>
      </c>
      <c r="O4339" s="22">
        <v>44550</v>
      </c>
      <c r="P4339" s="22">
        <v>44547.5</v>
      </c>
      <c r="Q4339">
        <f t="shared" si="406"/>
        <v>39.5</v>
      </c>
      <c r="R4339" s="33">
        <f t="shared" si="407"/>
        <v>8740.9549999999999</v>
      </c>
    </row>
    <row r="4340" spans="1:18" x14ac:dyDescent="0.35">
      <c r="A4340" t="s">
        <v>406</v>
      </c>
      <c r="B4340" s="21" t="s">
        <v>313</v>
      </c>
      <c r="C4340" s="22">
        <v>44515</v>
      </c>
      <c r="D4340" t="s">
        <v>161</v>
      </c>
      <c r="E4340" t="s">
        <v>162</v>
      </c>
      <c r="F4340" s="21" t="s">
        <v>170</v>
      </c>
      <c r="G4340" s="32">
        <v>224.11</v>
      </c>
      <c r="H4340" s="22">
        <v>44501</v>
      </c>
      <c r="I4340" s="23">
        <v>44515</v>
      </c>
      <c r="J4340">
        <f t="shared" si="408"/>
        <v>15</v>
      </c>
      <c r="K4340" s="2">
        <f t="shared" si="409"/>
        <v>44508</v>
      </c>
      <c r="L4340" s="9">
        <f t="shared" si="404"/>
        <v>15</v>
      </c>
      <c r="M4340" s="2">
        <f t="shared" si="405"/>
        <v>44508</v>
      </c>
      <c r="N4340" s="22">
        <v>44515</v>
      </c>
      <c r="O4340" s="22">
        <v>44550</v>
      </c>
      <c r="P4340" s="22">
        <v>44547.5</v>
      </c>
      <c r="Q4340">
        <f t="shared" si="406"/>
        <v>39.5</v>
      </c>
      <c r="R4340" s="33">
        <f t="shared" si="407"/>
        <v>8852.3450000000012</v>
      </c>
    </row>
    <row r="4341" spans="1:18" x14ac:dyDescent="0.35">
      <c r="A4341" t="s">
        <v>406</v>
      </c>
      <c r="B4341" s="21" t="s">
        <v>313</v>
      </c>
      <c r="C4341" s="22">
        <v>44515</v>
      </c>
      <c r="D4341" t="s">
        <v>171</v>
      </c>
      <c r="E4341" t="s">
        <v>172</v>
      </c>
      <c r="F4341" s="21" t="s">
        <v>170</v>
      </c>
      <c r="G4341" s="32">
        <v>90.199999999999989</v>
      </c>
      <c r="H4341" s="22">
        <v>44501</v>
      </c>
      <c r="I4341" s="23">
        <v>44515</v>
      </c>
      <c r="J4341">
        <f t="shared" si="408"/>
        <v>15</v>
      </c>
      <c r="K4341" s="2">
        <f t="shared" si="409"/>
        <v>44508</v>
      </c>
      <c r="L4341" s="9">
        <f t="shared" si="404"/>
        <v>15</v>
      </c>
      <c r="M4341" s="2">
        <f t="shared" si="405"/>
        <v>44508</v>
      </c>
      <c r="N4341" s="22">
        <v>44515</v>
      </c>
      <c r="O4341" s="22">
        <v>44550</v>
      </c>
      <c r="P4341" s="22">
        <v>44547.5</v>
      </c>
      <c r="Q4341">
        <f t="shared" si="406"/>
        <v>39.5</v>
      </c>
      <c r="R4341" s="33">
        <f t="shared" si="407"/>
        <v>3562.8999999999996</v>
      </c>
    </row>
    <row r="4342" spans="1:18" x14ac:dyDescent="0.35">
      <c r="A4342" t="s">
        <v>406</v>
      </c>
      <c r="B4342" s="21" t="s">
        <v>313</v>
      </c>
      <c r="C4342" s="22">
        <v>44515</v>
      </c>
      <c r="D4342" t="s">
        <v>161</v>
      </c>
      <c r="E4342" t="s">
        <v>162</v>
      </c>
      <c r="F4342" s="21" t="s">
        <v>196</v>
      </c>
      <c r="G4342" s="32">
        <v>362.61</v>
      </c>
      <c r="H4342" s="22">
        <v>44501</v>
      </c>
      <c r="I4342" s="23">
        <v>44515</v>
      </c>
      <c r="J4342">
        <f t="shared" si="408"/>
        <v>15</v>
      </c>
      <c r="K4342" s="2">
        <f t="shared" si="409"/>
        <v>44508</v>
      </c>
      <c r="L4342" s="9">
        <f t="shared" si="404"/>
        <v>15</v>
      </c>
      <c r="M4342" s="2">
        <f t="shared" si="405"/>
        <v>44508</v>
      </c>
      <c r="N4342" s="22">
        <v>44515</v>
      </c>
      <c r="O4342" s="22">
        <v>44550</v>
      </c>
      <c r="P4342" s="22">
        <v>44547.5</v>
      </c>
      <c r="Q4342">
        <f t="shared" si="406"/>
        <v>39.5</v>
      </c>
      <c r="R4342" s="33">
        <f t="shared" si="407"/>
        <v>14323.095000000001</v>
      </c>
    </row>
    <row r="4343" spans="1:18" x14ac:dyDescent="0.35">
      <c r="A4343" t="s">
        <v>406</v>
      </c>
      <c r="B4343" s="21" t="s">
        <v>313</v>
      </c>
      <c r="C4343" s="22">
        <v>44515</v>
      </c>
      <c r="D4343" t="s">
        <v>161</v>
      </c>
      <c r="E4343" t="s">
        <v>162</v>
      </c>
      <c r="F4343" s="21" t="s">
        <v>173</v>
      </c>
      <c r="G4343" s="32">
        <v>1942.9399999999998</v>
      </c>
      <c r="H4343" s="22">
        <v>44501</v>
      </c>
      <c r="I4343" s="23">
        <v>44515</v>
      </c>
      <c r="J4343">
        <f t="shared" si="408"/>
        <v>15</v>
      </c>
      <c r="K4343" s="2">
        <f t="shared" si="409"/>
        <v>44508</v>
      </c>
      <c r="L4343" s="9">
        <f t="shared" si="404"/>
        <v>15</v>
      </c>
      <c r="M4343" s="2">
        <f t="shared" si="405"/>
        <v>44508</v>
      </c>
      <c r="N4343" s="22">
        <v>44515</v>
      </c>
      <c r="O4343" s="22">
        <v>44550</v>
      </c>
      <c r="P4343" s="22">
        <v>44547.5</v>
      </c>
      <c r="Q4343">
        <f t="shared" si="406"/>
        <v>39.5</v>
      </c>
      <c r="R4343" s="33">
        <f t="shared" si="407"/>
        <v>76746.12999999999</v>
      </c>
    </row>
    <row r="4344" spans="1:18" x14ac:dyDescent="0.35">
      <c r="A4344" t="s">
        <v>406</v>
      </c>
      <c r="B4344" s="21" t="s">
        <v>313</v>
      </c>
      <c r="C4344" s="22">
        <v>44515</v>
      </c>
      <c r="D4344" t="s">
        <v>171</v>
      </c>
      <c r="E4344" t="s">
        <v>172</v>
      </c>
      <c r="F4344" s="21" t="s">
        <v>173</v>
      </c>
      <c r="G4344" s="32">
        <v>910.35</v>
      </c>
      <c r="H4344" s="22">
        <v>44501</v>
      </c>
      <c r="I4344" s="23">
        <v>44515</v>
      </c>
      <c r="J4344">
        <f t="shared" si="408"/>
        <v>15</v>
      </c>
      <c r="K4344" s="2">
        <f t="shared" si="409"/>
        <v>44508</v>
      </c>
      <c r="L4344" s="9">
        <f t="shared" si="404"/>
        <v>15</v>
      </c>
      <c r="M4344" s="2">
        <f t="shared" si="405"/>
        <v>44508</v>
      </c>
      <c r="N4344" s="22">
        <v>44515</v>
      </c>
      <c r="O4344" s="22">
        <v>44550</v>
      </c>
      <c r="P4344" s="22">
        <v>44547.5</v>
      </c>
      <c r="Q4344">
        <f t="shared" si="406"/>
        <v>39.5</v>
      </c>
      <c r="R4344" s="33">
        <f t="shared" si="407"/>
        <v>35958.825000000004</v>
      </c>
    </row>
    <row r="4345" spans="1:18" x14ac:dyDescent="0.35">
      <c r="A4345" t="s">
        <v>406</v>
      </c>
      <c r="B4345" s="21" t="s">
        <v>313</v>
      </c>
      <c r="C4345" s="22">
        <v>44515</v>
      </c>
      <c r="D4345" t="s">
        <v>161</v>
      </c>
      <c r="E4345" t="s">
        <v>162</v>
      </c>
      <c r="F4345" s="21" t="s">
        <v>278</v>
      </c>
      <c r="G4345" s="32">
        <v>58.67</v>
      </c>
      <c r="H4345" s="22">
        <v>44501</v>
      </c>
      <c r="I4345" s="23">
        <v>44515</v>
      </c>
      <c r="J4345">
        <f t="shared" si="408"/>
        <v>15</v>
      </c>
      <c r="K4345" s="2">
        <f t="shared" si="409"/>
        <v>44508</v>
      </c>
      <c r="L4345" s="9">
        <f t="shared" si="404"/>
        <v>15</v>
      </c>
      <c r="M4345" s="2">
        <f t="shared" si="405"/>
        <v>44508</v>
      </c>
      <c r="N4345" s="22">
        <v>44515</v>
      </c>
      <c r="O4345" s="22">
        <v>44550</v>
      </c>
      <c r="P4345" s="22">
        <v>44547.5</v>
      </c>
      <c r="Q4345">
        <f t="shared" si="406"/>
        <v>39.5</v>
      </c>
      <c r="R4345" s="33">
        <f t="shared" si="407"/>
        <v>2317.4650000000001</v>
      </c>
    </row>
    <row r="4346" spans="1:18" x14ac:dyDescent="0.35">
      <c r="A4346" t="s">
        <v>406</v>
      </c>
      <c r="B4346" s="21" t="s">
        <v>313</v>
      </c>
      <c r="C4346" s="22">
        <v>44515</v>
      </c>
      <c r="D4346" t="s">
        <v>161</v>
      </c>
      <c r="E4346" t="s">
        <v>162</v>
      </c>
      <c r="F4346" s="21" t="s">
        <v>174</v>
      </c>
      <c r="G4346" s="32">
        <v>426.49</v>
      </c>
      <c r="H4346" s="22">
        <v>44501</v>
      </c>
      <c r="I4346" s="23">
        <v>44515</v>
      </c>
      <c r="J4346">
        <f t="shared" si="408"/>
        <v>15</v>
      </c>
      <c r="K4346" s="2">
        <f t="shared" si="409"/>
        <v>44508</v>
      </c>
      <c r="L4346" s="9">
        <f t="shared" si="404"/>
        <v>15</v>
      </c>
      <c r="M4346" s="2">
        <f t="shared" si="405"/>
        <v>44508</v>
      </c>
      <c r="N4346" s="22">
        <v>44515</v>
      </c>
      <c r="O4346" s="22">
        <v>44550</v>
      </c>
      <c r="P4346" s="22">
        <v>44547.5</v>
      </c>
      <c r="Q4346">
        <f t="shared" si="406"/>
        <v>39.5</v>
      </c>
      <c r="R4346" s="33">
        <f t="shared" si="407"/>
        <v>16846.355</v>
      </c>
    </row>
    <row r="4347" spans="1:18" x14ac:dyDescent="0.35">
      <c r="A4347" t="s">
        <v>406</v>
      </c>
      <c r="B4347" s="21" t="s">
        <v>313</v>
      </c>
      <c r="C4347" s="22">
        <v>44515</v>
      </c>
      <c r="D4347" t="s">
        <v>161</v>
      </c>
      <c r="E4347" t="s">
        <v>162</v>
      </c>
      <c r="F4347" s="21" t="s">
        <v>175</v>
      </c>
      <c r="G4347" s="32">
        <v>1937.4199999999998</v>
      </c>
      <c r="H4347" s="22">
        <v>44501</v>
      </c>
      <c r="I4347" s="23">
        <v>44515</v>
      </c>
      <c r="J4347">
        <f t="shared" si="408"/>
        <v>15</v>
      </c>
      <c r="K4347" s="2">
        <f t="shared" si="409"/>
        <v>44508</v>
      </c>
      <c r="L4347" s="9">
        <f t="shared" si="404"/>
        <v>15</v>
      </c>
      <c r="M4347" s="2">
        <f t="shared" si="405"/>
        <v>44508</v>
      </c>
      <c r="N4347" s="22">
        <v>44515</v>
      </c>
      <c r="O4347" s="22">
        <v>44550</v>
      </c>
      <c r="P4347" s="22">
        <v>44547.5</v>
      </c>
      <c r="Q4347">
        <f t="shared" si="406"/>
        <v>39.5</v>
      </c>
      <c r="R4347" s="33">
        <f t="shared" si="407"/>
        <v>76528.09</v>
      </c>
    </row>
    <row r="4348" spans="1:18" x14ac:dyDescent="0.35">
      <c r="A4348" t="s">
        <v>406</v>
      </c>
      <c r="B4348" s="21" t="s">
        <v>313</v>
      </c>
      <c r="C4348" s="22">
        <v>44515</v>
      </c>
      <c r="D4348" t="s">
        <v>161</v>
      </c>
      <c r="E4348" t="s">
        <v>162</v>
      </c>
      <c r="F4348" s="21" t="s">
        <v>197</v>
      </c>
      <c r="G4348" s="32">
        <v>339.78999999999996</v>
      </c>
      <c r="H4348" s="22">
        <v>44501</v>
      </c>
      <c r="I4348" s="23">
        <v>44515</v>
      </c>
      <c r="J4348">
        <f t="shared" si="408"/>
        <v>15</v>
      </c>
      <c r="K4348" s="2">
        <f t="shared" si="409"/>
        <v>44508</v>
      </c>
      <c r="L4348" s="9">
        <f t="shared" si="404"/>
        <v>15</v>
      </c>
      <c r="M4348" s="2">
        <f t="shared" si="405"/>
        <v>44508</v>
      </c>
      <c r="N4348" s="22">
        <v>44515</v>
      </c>
      <c r="O4348" s="22">
        <v>44550</v>
      </c>
      <c r="P4348" s="22">
        <v>44547.5</v>
      </c>
      <c r="Q4348">
        <f t="shared" si="406"/>
        <v>39.5</v>
      </c>
      <c r="R4348" s="33">
        <f t="shared" si="407"/>
        <v>13421.704999999998</v>
      </c>
    </row>
    <row r="4349" spans="1:18" x14ac:dyDescent="0.35">
      <c r="A4349" t="s">
        <v>406</v>
      </c>
      <c r="B4349" s="21" t="s">
        <v>313</v>
      </c>
      <c r="C4349" s="22">
        <v>44515</v>
      </c>
      <c r="D4349" t="s">
        <v>161</v>
      </c>
      <c r="E4349" t="s">
        <v>162</v>
      </c>
      <c r="F4349" s="21" t="s">
        <v>325</v>
      </c>
      <c r="G4349" s="32">
        <v>77.75</v>
      </c>
      <c r="H4349" s="22">
        <v>44501</v>
      </c>
      <c r="I4349" s="23">
        <v>44515</v>
      </c>
      <c r="J4349">
        <f t="shared" si="408"/>
        <v>15</v>
      </c>
      <c r="K4349" s="2">
        <f t="shared" si="409"/>
        <v>44508</v>
      </c>
      <c r="L4349" s="9">
        <f t="shared" si="404"/>
        <v>15</v>
      </c>
      <c r="M4349" s="2">
        <f t="shared" si="405"/>
        <v>44508</v>
      </c>
      <c r="N4349" s="22">
        <v>44515</v>
      </c>
      <c r="O4349" s="22">
        <v>44550</v>
      </c>
      <c r="P4349" s="22">
        <v>44547.5</v>
      </c>
      <c r="Q4349">
        <f t="shared" si="406"/>
        <v>39.5</v>
      </c>
      <c r="R4349" s="33">
        <f t="shared" si="407"/>
        <v>3071.125</v>
      </c>
    </row>
    <row r="4350" spans="1:18" x14ac:dyDescent="0.35">
      <c r="A4350" t="s">
        <v>406</v>
      </c>
      <c r="B4350" s="21" t="s">
        <v>313</v>
      </c>
      <c r="C4350" s="22">
        <v>44515</v>
      </c>
      <c r="D4350" t="s">
        <v>161</v>
      </c>
      <c r="E4350" t="s">
        <v>162</v>
      </c>
      <c r="F4350" s="21" t="s">
        <v>176</v>
      </c>
      <c r="G4350" s="32">
        <v>9575.2099999999991</v>
      </c>
      <c r="H4350" s="22">
        <v>44501</v>
      </c>
      <c r="I4350" s="23">
        <v>44515</v>
      </c>
      <c r="J4350">
        <f t="shared" si="408"/>
        <v>15</v>
      </c>
      <c r="K4350" s="2">
        <f t="shared" si="409"/>
        <v>44508</v>
      </c>
      <c r="L4350" s="9">
        <f t="shared" si="404"/>
        <v>15</v>
      </c>
      <c r="M4350" s="2">
        <f t="shared" si="405"/>
        <v>44508</v>
      </c>
      <c r="N4350" s="22">
        <v>44515</v>
      </c>
      <c r="O4350" s="22">
        <v>44550</v>
      </c>
      <c r="P4350" s="22">
        <v>44547.5</v>
      </c>
      <c r="Q4350">
        <f t="shared" si="406"/>
        <v>39.5</v>
      </c>
      <c r="R4350" s="33">
        <f t="shared" si="407"/>
        <v>378220.79499999998</v>
      </c>
    </row>
    <row r="4351" spans="1:18" x14ac:dyDescent="0.35">
      <c r="A4351" t="s">
        <v>406</v>
      </c>
      <c r="B4351" s="21" t="s">
        <v>313</v>
      </c>
      <c r="C4351" s="22">
        <v>44515</v>
      </c>
      <c r="D4351" t="s">
        <v>171</v>
      </c>
      <c r="E4351" t="s">
        <v>172</v>
      </c>
      <c r="F4351" s="21" t="s">
        <v>176</v>
      </c>
      <c r="G4351" s="32">
        <v>583.72</v>
      </c>
      <c r="H4351" s="22">
        <v>44501</v>
      </c>
      <c r="I4351" s="23">
        <v>44515</v>
      </c>
      <c r="J4351">
        <f t="shared" si="408"/>
        <v>15</v>
      </c>
      <c r="K4351" s="2">
        <f t="shared" si="409"/>
        <v>44508</v>
      </c>
      <c r="L4351" s="9">
        <f t="shared" si="404"/>
        <v>15</v>
      </c>
      <c r="M4351" s="2">
        <f t="shared" si="405"/>
        <v>44508</v>
      </c>
      <c r="N4351" s="22">
        <v>44515</v>
      </c>
      <c r="O4351" s="22">
        <v>44550</v>
      </c>
      <c r="P4351" s="22">
        <v>44547.5</v>
      </c>
      <c r="Q4351">
        <f t="shared" si="406"/>
        <v>39.5</v>
      </c>
      <c r="R4351" s="33">
        <f t="shared" si="407"/>
        <v>23056.940000000002</v>
      </c>
    </row>
    <row r="4352" spans="1:18" x14ac:dyDescent="0.35">
      <c r="A4352" t="s">
        <v>406</v>
      </c>
      <c r="B4352" s="21" t="s">
        <v>313</v>
      </c>
      <c r="C4352" s="22">
        <v>44515</v>
      </c>
      <c r="D4352" t="s">
        <v>161</v>
      </c>
      <c r="E4352" t="s">
        <v>162</v>
      </c>
      <c r="F4352" s="21" t="s">
        <v>326</v>
      </c>
      <c r="G4352" s="32">
        <v>113.39</v>
      </c>
      <c r="H4352" s="22">
        <v>44501</v>
      </c>
      <c r="I4352" s="23">
        <v>44515</v>
      </c>
      <c r="J4352">
        <f t="shared" si="408"/>
        <v>15</v>
      </c>
      <c r="K4352" s="2">
        <f t="shared" si="409"/>
        <v>44508</v>
      </c>
      <c r="L4352" s="9">
        <f t="shared" si="404"/>
        <v>15</v>
      </c>
      <c r="M4352" s="2">
        <f t="shared" si="405"/>
        <v>44508</v>
      </c>
      <c r="N4352" s="22">
        <v>44515</v>
      </c>
      <c r="O4352" s="22">
        <v>44550</v>
      </c>
      <c r="P4352" s="22">
        <v>44547.5</v>
      </c>
      <c r="Q4352">
        <f t="shared" si="406"/>
        <v>39.5</v>
      </c>
      <c r="R4352" s="33">
        <f t="shared" si="407"/>
        <v>4478.9049999999997</v>
      </c>
    </row>
    <row r="4353" spans="1:18" x14ac:dyDescent="0.35">
      <c r="A4353" t="s">
        <v>406</v>
      </c>
      <c r="B4353" s="21" t="s">
        <v>313</v>
      </c>
      <c r="C4353" s="22">
        <v>44515</v>
      </c>
      <c r="D4353" t="s">
        <v>161</v>
      </c>
      <c r="E4353" t="s">
        <v>162</v>
      </c>
      <c r="F4353" s="21" t="s">
        <v>177</v>
      </c>
      <c r="G4353" s="32">
        <v>124.57</v>
      </c>
      <c r="H4353" s="22">
        <v>44501</v>
      </c>
      <c r="I4353" s="23">
        <v>44515</v>
      </c>
      <c r="J4353">
        <f t="shared" si="408"/>
        <v>15</v>
      </c>
      <c r="K4353" s="2">
        <f t="shared" si="409"/>
        <v>44508</v>
      </c>
      <c r="L4353" s="9">
        <f t="shared" si="404"/>
        <v>15</v>
      </c>
      <c r="M4353" s="2">
        <f t="shared" si="405"/>
        <v>44508</v>
      </c>
      <c r="N4353" s="22">
        <v>44515</v>
      </c>
      <c r="O4353" s="22">
        <v>44550</v>
      </c>
      <c r="P4353" s="22">
        <v>44547.5</v>
      </c>
      <c r="Q4353">
        <f t="shared" si="406"/>
        <v>39.5</v>
      </c>
      <c r="R4353" s="33">
        <f t="shared" si="407"/>
        <v>4920.5149999999994</v>
      </c>
    </row>
    <row r="4354" spans="1:18" x14ac:dyDescent="0.35">
      <c r="A4354" t="s">
        <v>406</v>
      </c>
      <c r="B4354" s="21" t="s">
        <v>313</v>
      </c>
      <c r="C4354" s="22">
        <v>44515</v>
      </c>
      <c r="D4354" t="s">
        <v>107</v>
      </c>
      <c r="E4354" t="s">
        <v>108</v>
      </c>
      <c r="F4354" s="21" t="s">
        <v>164</v>
      </c>
      <c r="G4354" s="32">
        <v>5458.5399999999981</v>
      </c>
      <c r="H4354" s="22">
        <v>44501</v>
      </c>
      <c r="I4354" s="23">
        <v>44515</v>
      </c>
      <c r="J4354">
        <f t="shared" si="408"/>
        <v>15</v>
      </c>
      <c r="K4354" s="2">
        <f t="shared" si="409"/>
        <v>44508</v>
      </c>
      <c r="L4354" s="9">
        <f t="shared" si="404"/>
        <v>15</v>
      </c>
      <c r="M4354" s="2">
        <f t="shared" si="405"/>
        <v>44508</v>
      </c>
      <c r="N4354" s="22">
        <v>44515</v>
      </c>
      <c r="O4354" s="22">
        <v>44550</v>
      </c>
      <c r="P4354" s="22">
        <v>44547.5</v>
      </c>
      <c r="Q4354">
        <f t="shared" si="406"/>
        <v>39.5</v>
      </c>
      <c r="R4354" s="33">
        <f t="shared" si="407"/>
        <v>215612.32999999993</v>
      </c>
    </row>
    <row r="4355" spans="1:18" x14ac:dyDescent="0.35">
      <c r="A4355" t="s">
        <v>406</v>
      </c>
      <c r="B4355" s="21" t="s">
        <v>313</v>
      </c>
      <c r="C4355" s="22">
        <v>44515</v>
      </c>
      <c r="D4355" t="s">
        <v>99</v>
      </c>
      <c r="E4355" t="s">
        <v>100</v>
      </c>
      <c r="F4355" s="21" t="s">
        <v>164</v>
      </c>
      <c r="G4355" s="32">
        <v>88435.259999999951</v>
      </c>
      <c r="H4355" s="22">
        <v>44501</v>
      </c>
      <c r="I4355" s="23">
        <v>44515</v>
      </c>
      <c r="J4355">
        <f t="shared" si="408"/>
        <v>15</v>
      </c>
      <c r="K4355" s="2">
        <f t="shared" si="409"/>
        <v>44508</v>
      </c>
      <c r="L4355" s="9">
        <f t="shared" si="404"/>
        <v>15</v>
      </c>
      <c r="M4355" s="2">
        <f t="shared" si="405"/>
        <v>44508</v>
      </c>
      <c r="N4355" s="22">
        <v>44515</v>
      </c>
      <c r="O4355" s="22">
        <v>44550</v>
      </c>
      <c r="P4355" s="22">
        <v>44547.5</v>
      </c>
      <c r="Q4355">
        <f t="shared" si="406"/>
        <v>39.5</v>
      </c>
      <c r="R4355" s="33">
        <f t="shared" si="407"/>
        <v>3493192.7699999982</v>
      </c>
    </row>
    <row r="4356" spans="1:18" x14ac:dyDescent="0.35">
      <c r="A4356" t="s">
        <v>406</v>
      </c>
      <c r="B4356" s="21" t="s">
        <v>313</v>
      </c>
      <c r="C4356" s="22">
        <v>44515</v>
      </c>
      <c r="D4356" t="s">
        <v>161</v>
      </c>
      <c r="E4356" t="s">
        <v>162</v>
      </c>
      <c r="F4356" s="21" t="s">
        <v>178</v>
      </c>
      <c r="G4356" s="32">
        <v>241.76000000000005</v>
      </c>
      <c r="H4356" s="22">
        <v>44501</v>
      </c>
      <c r="I4356" s="23">
        <v>44515</v>
      </c>
      <c r="J4356">
        <f t="shared" si="408"/>
        <v>15</v>
      </c>
      <c r="K4356" s="2">
        <f t="shared" si="409"/>
        <v>44508</v>
      </c>
      <c r="L4356" s="9">
        <f t="shared" si="404"/>
        <v>15</v>
      </c>
      <c r="M4356" s="2">
        <f t="shared" si="405"/>
        <v>44508</v>
      </c>
      <c r="N4356" s="22">
        <v>44515</v>
      </c>
      <c r="O4356" s="22">
        <v>44550</v>
      </c>
      <c r="P4356" s="22">
        <v>44547.5</v>
      </c>
      <c r="Q4356">
        <f t="shared" si="406"/>
        <v>39.5</v>
      </c>
      <c r="R4356" s="33">
        <f t="shared" si="407"/>
        <v>9549.5200000000023</v>
      </c>
    </row>
    <row r="4357" spans="1:18" x14ac:dyDescent="0.35">
      <c r="A4357" t="s">
        <v>406</v>
      </c>
      <c r="B4357" s="21" t="s">
        <v>313</v>
      </c>
      <c r="C4357" s="22">
        <v>44515</v>
      </c>
      <c r="D4357" t="s">
        <v>161</v>
      </c>
      <c r="E4357" t="s">
        <v>162</v>
      </c>
      <c r="F4357" s="21" t="s">
        <v>327</v>
      </c>
      <c r="G4357" s="32">
        <v>56.620000000000005</v>
      </c>
      <c r="H4357" s="22">
        <v>44501</v>
      </c>
      <c r="I4357" s="23">
        <v>44515</v>
      </c>
      <c r="J4357">
        <f t="shared" si="408"/>
        <v>15</v>
      </c>
      <c r="K4357" s="2">
        <f t="shared" si="409"/>
        <v>44508</v>
      </c>
      <c r="L4357" s="9">
        <f t="shared" si="404"/>
        <v>15</v>
      </c>
      <c r="M4357" s="2">
        <f t="shared" si="405"/>
        <v>44508</v>
      </c>
      <c r="N4357" s="22">
        <v>44515</v>
      </c>
      <c r="O4357" s="22">
        <v>44550</v>
      </c>
      <c r="P4357" s="22">
        <v>44547.5</v>
      </c>
      <c r="Q4357">
        <f t="shared" si="406"/>
        <v>39.5</v>
      </c>
      <c r="R4357" s="33">
        <f t="shared" si="407"/>
        <v>2236.4900000000002</v>
      </c>
    </row>
    <row r="4358" spans="1:18" x14ac:dyDescent="0.35">
      <c r="A4358" t="s">
        <v>406</v>
      </c>
      <c r="B4358" s="21" t="s">
        <v>313</v>
      </c>
      <c r="C4358" s="22">
        <v>44515</v>
      </c>
      <c r="D4358" t="s">
        <v>161</v>
      </c>
      <c r="E4358" t="s">
        <v>162</v>
      </c>
      <c r="F4358" s="21" t="s">
        <v>328</v>
      </c>
      <c r="G4358" s="32">
        <v>124.7</v>
      </c>
      <c r="H4358" s="22">
        <v>44501</v>
      </c>
      <c r="I4358" s="23">
        <v>44515</v>
      </c>
      <c r="J4358">
        <f t="shared" si="408"/>
        <v>15</v>
      </c>
      <c r="K4358" s="2">
        <f t="shared" si="409"/>
        <v>44508</v>
      </c>
      <c r="L4358" s="9">
        <f t="shared" si="404"/>
        <v>15</v>
      </c>
      <c r="M4358" s="2">
        <f t="shared" si="405"/>
        <v>44508</v>
      </c>
      <c r="N4358" s="22">
        <v>44515</v>
      </c>
      <c r="O4358" s="22">
        <v>44550</v>
      </c>
      <c r="P4358" s="22">
        <v>44547.5</v>
      </c>
      <c r="Q4358">
        <f t="shared" si="406"/>
        <v>39.5</v>
      </c>
      <c r="R4358" s="33">
        <f t="shared" si="407"/>
        <v>4925.6500000000005</v>
      </c>
    </row>
    <row r="4359" spans="1:18" x14ac:dyDescent="0.35">
      <c r="A4359" t="s">
        <v>406</v>
      </c>
      <c r="B4359" s="21" t="s">
        <v>313</v>
      </c>
      <c r="C4359" s="22">
        <v>44515</v>
      </c>
      <c r="D4359" t="s">
        <v>161</v>
      </c>
      <c r="E4359" t="s">
        <v>162</v>
      </c>
      <c r="F4359" s="21" t="s">
        <v>179</v>
      </c>
      <c r="G4359" s="32">
        <v>1067.6199999999997</v>
      </c>
      <c r="H4359" s="22">
        <v>44501</v>
      </c>
      <c r="I4359" s="23">
        <v>44515</v>
      </c>
      <c r="J4359">
        <f t="shared" si="408"/>
        <v>15</v>
      </c>
      <c r="K4359" s="2">
        <f t="shared" si="409"/>
        <v>44508</v>
      </c>
      <c r="L4359" s="9">
        <f t="shared" si="404"/>
        <v>15</v>
      </c>
      <c r="M4359" s="2">
        <f t="shared" si="405"/>
        <v>44508</v>
      </c>
      <c r="N4359" s="22">
        <v>44515</v>
      </c>
      <c r="O4359" s="22">
        <v>44550</v>
      </c>
      <c r="P4359" s="22">
        <v>44547.5</v>
      </c>
      <c r="Q4359">
        <f t="shared" si="406"/>
        <v>39.5</v>
      </c>
      <c r="R4359" s="33">
        <f t="shared" si="407"/>
        <v>42170.989999999983</v>
      </c>
    </row>
    <row r="4360" spans="1:18" x14ac:dyDescent="0.35">
      <c r="A4360" t="s">
        <v>406</v>
      </c>
      <c r="B4360" s="21" t="s">
        <v>313</v>
      </c>
      <c r="C4360" s="22">
        <v>44515</v>
      </c>
      <c r="D4360" t="s">
        <v>161</v>
      </c>
      <c r="E4360" t="s">
        <v>162</v>
      </c>
      <c r="F4360" s="21" t="s">
        <v>180</v>
      </c>
      <c r="G4360" s="32">
        <v>1373.8400000000001</v>
      </c>
      <c r="H4360" s="22">
        <v>44501</v>
      </c>
      <c r="I4360" s="23">
        <v>44515</v>
      </c>
      <c r="J4360">
        <f t="shared" si="408"/>
        <v>15</v>
      </c>
      <c r="K4360" s="2">
        <f t="shared" si="409"/>
        <v>44508</v>
      </c>
      <c r="L4360" s="9">
        <f t="shared" si="404"/>
        <v>15</v>
      </c>
      <c r="M4360" s="2">
        <f t="shared" si="405"/>
        <v>44508</v>
      </c>
      <c r="N4360" s="22">
        <v>44515</v>
      </c>
      <c r="O4360" s="22">
        <v>44550</v>
      </c>
      <c r="P4360" s="22">
        <v>44547.5</v>
      </c>
      <c r="Q4360">
        <f t="shared" si="406"/>
        <v>39.5</v>
      </c>
      <c r="R4360" s="33">
        <f t="shared" si="407"/>
        <v>54266.680000000008</v>
      </c>
    </row>
    <row r="4361" spans="1:18" x14ac:dyDescent="0.35">
      <c r="A4361" t="s">
        <v>406</v>
      </c>
      <c r="B4361" s="21" t="s">
        <v>313</v>
      </c>
      <c r="C4361" s="22">
        <v>44515</v>
      </c>
      <c r="D4361" t="s">
        <v>171</v>
      </c>
      <c r="E4361" t="s">
        <v>172</v>
      </c>
      <c r="F4361" s="21" t="s">
        <v>180</v>
      </c>
      <c r="G4361" s="32">
        <v>249.4</v>
      </c>
      <c r="H4361" s="22">
        <v>44501</v>
      </c>
      <c r="I4361" s="23">
        <v>44515</v>
      </c>
      <c r="J4361">
        <f t="shared" si="408"/>
        <v>15</v>
      </c>
      <c r="K4361" s="2">
        <f t="shared" si="409"/>
        <v>44508</v>
      </c>
      <c r="L4361" s="9">
        <f t="shared" si="404"/>
        <v>15</v>
      </c>
      <c r="M4361" s="2">
        <f t="shared" si="405"/>
        <v>44508</v>
      </c>
      <c r="N4361" s="22">
        <v>44515</v>
      </c>
      <c r="O4361" s="22">
        <v>44550</v>
      </c>
      <c r="P4361" s="22">
        <v>44547.5</v>
      </c>
      <c r="Q4361">
        <f t="shared" si="406"/>
        <v>39.5</v>
      </c>
      <c r="R4361" s="33">
        <f t="shared" si="407"/>
        <v>9851.3000000000011</v>
      </c>
    </row>
    <row r="4362" spans="1:18" x14ac:dyDescent="0.35">
      <c r="A4362" t="s">
        <v>406</v>
      </c>
      <c r="B4362" s="21" t="s">
        <v>313</v>
      </c>
      <c r="C4362" s="22">
        <v>44515</v>
      </c>
      <c r="D4362" t="s">
        <v>161</v>
      </c>
      <c r="E4362" t="s">
        <v>162</v>
      </c>
      <c r="F4362" s="21" t="s">
        <v>181</v>
      </c>
      <c r="G4362" s="32">
        <v>164.51</v>
      </c>
      <c r="H4362" s="22">
        <v>44501</v>
      </c>
      <c r="I4362" s="23">
        <v>44515</v>
      </c>
      <c r="J4362">
        <f t="shared" si="408"/>
        <v>15</v>
      </c>
      <c r="K4362" s="2">
        <f t="shared" si="409"/>
        <v>44508</v>
      </c>
      <c r="L4362" s="9">
        <f t="shared" si="404"/>
        <v>15</v>
      </c>
      <c r="M4362" s="2">
        <f t="shared" si="405"/>
        <v>44508</v>
      </c>
      <c r="N4362" s="22">
        <v>44515</v>
      </c>
      <c r="O4362" s="22">
        <v>44550</v>
      </c>
      <c r="P4362" s="22">
        <v>44547.5</v>
      </c>
      <c r="Q4362">
        <f t="shared" si="406"/>
        <v>39.5</v>
      </c>
      <c r="R4362" s="33">
        <f t="shared" si="407"/>
        <v>6498.1449999999995</v>
      </c>
    </row>
    <row r="4363" spans="1:18" x14ac:dyDescent="0.35">
      <c r="A4363" t="s">
        <v>406</v>
      </c>
      <c r="B4363" s="21" t="s">
        <v>313</v>
      </c>
      <c r="C4363" s="22">
        <v>44515</v>
      </c>
      <c r="D4363" t="s">
        <v>161</v>
      </c>
      <c r="E4363" t="s">
        <v>162</v>
      </c>
      <c r="F4363" s="21" t="s">
        <v>182</v>
      </c>
      <c r="G4363" s="32">
        <v>320.12</v>
      </c>
      <c r="H4363" s="22">
        <v>44501</v>
      </c>
      <c r="I4363" s="23">
        <v>44515</v>
      </c>
      <c r="J4363">
        <f t="shared" si="408"/>
        <v>15</v>
      </c>
      <c r="K4363" s="2">
        <f t="shared" si="409"/>
        <v>44508</v>
      </c>
      <c r="L4363" s="9">
        <f t="shared" ref="L4363:L4426" si="410">I4363-H4363+1</f>
        <v>15</v>
      </c>
      <c r="M4363" s="2">
        <f t="shared" ref="M4363:M4426" si="411">(H4363+I4363)/2</f>
        <v>44508</v>
      </c>
      <c r="N4363" s="22">
        <v>44515</v>
      </c>
      <c r="O4363" s="22">
        <v>44550</v>
      </c>
      <c r="P4363" s="22">
        <v>44547.5</v>
      </c>
      <c r="Q4363">
        <f t="shared" ref="Q4363:Q4426" si="412">P4363-M4363</f>
        <v>39.5</v>
      </c>
      <c r="R4363" s="33">
        <f t="shared" ref="R4363:R4426" si="413">Q4363*G4363</f>
        <v>12644.74</v>
      </c>
    </row>
    <row r="4364" spans="1:18" x14ac:dyDescent="0.35">
      <c r="A4364" t="s">
        <v>406</v>
      </c>
      <c r="B4364" s="21" t="s">
        <v>313</v>
      </c>
      <c r="C4364" s="22">
        <v>44515</v>
      </c>
      <c r="D4364" t="s">
        <v>161</v>
      </c>
      <c r="E4364" t="s">
        <v>162</v>
      </c>
      <c r="F4364" s="21" t="s">
        <v>183</v>
      </c>
      <c r="G4364" s="32">
        <v>4762.5599999999995</v>
      </c>
      <c r="H4364" s="22">
        <v>44501</v>
      </c>
      <c r="I4364" s="23">
        <v>44515</v>
      </c>
      <c r="J4364">
        <f t="shared" si="408"/>
        <v>15</v>
      </c>
      <c r="K4364" s="2">
        <f t="shared" si="409"/>
        <v>44508</v>
      </c>
      <c r="L4364" s="9">
        <f t="shared" si="410"/>
        <v>15</v>
      </c>
      <c r="M4364" s="2">
        <f t="shared" si="411"/>
        <v>44508</v>
      </c>
      <c r="N4364" s="22">
        <v>44515</v>
      </c>
      <c r="O4364" s="22">
        <v>44550</v>
      </c>
      <c r="P4364" s="22">
        <v>44547.5</v>
      </c>
      <c r="Q4364">
        <f t="shared" si="412"/>
        <v>39.5</v>
      </c>
      <c r="R4364" s="33">
        <f t="shared" si="413"/>
        <v>188121.11999999997</v>
      </c>
    </row>
    <row r="4365" spans="1:18" x14ac:dyDescent="0.35">
      <c r="A4365" t="s">
        <v>406</v>
      </c>
      <c r="B4365" s="21" t="s">
        <v>313</v>
      </c>
      <c r="C4365" s="22">
        <v>44515</v>
      </c>
      <c r="D4365" t="s">
        <v>161</v>
      </c>
      <c r="E4365" t="s">
        <v>162</v>
      </c>
      <c r="F4365" s="21" t="s">
        <v>329</v>
      </c>
      <c r="G4365" s="32">
        <v>87.33</v>
      </c>
      <c r="H4365" s="22">
        <v>44501</v>
      </c>
      <c r="I4365" s="23">
        <v>44515</v>
      </c>
      <c r="J4365">
        <f t="shared" si="408"/>
        <v>15</v>
      </c>
      <c r="K4365" s="2">
        <f t="shared" si="409"/>
        <v>44508</v>
      </c>
      <c r="L4365" s="9">
        <f t="shared" si="410"/>
        <v>15</v>
      </c>
      <c r="M4365" s="2">
        <f t="shared" si="411"/>
        <v>44508</v>
      </c>
      <c r="N4365" s="22">
        <v>44515</v>
      </c>
      <c r="O4365" s="22">
        <v>44550</v>
      </c>
      <c r="P4365" s="22">
        <v>44547.5</v>
      </c>
      <c r="Q4365">
        <f t="shared" si="412"/>
        <v>39.5</v>
      </c>
      <c r="R4365" s="33">
        <f t="shared" si="413"/>
        <v>3449.5349999999999</v>
      </c>
    </row>
    <row r="4366" spans="1:18" x14ac:dyDescent="0.35">
      <c r="A4366" t="s">
        <v>406</v>
      </c>
      <c r="B4366" s="21" t="s">
        <v>313</v>
      </c>
      <c r="C4366" s="22">
        <v>44515</v>
      </c>
      <c r="D4366" t="s">
        <v>107</v>
      </c>
      <c r="E4366" t="s">
        <v>108</v>
      </c>
      <c r="F4366" s="21" t="s">
        <v>261</v>
      </c>
      <c r="G4366" s="32">
        <v>297.84000000000003</v>
      </c>
      <c r="H4366" s="22">
        <v>44501</v>
      </c>
      <c r="I4366" s="23">
        <v>44515</v>
      </c>
      <c r="J4366">
        <f t="shared" si="408"/>
        <v>15</v>
      </c>
      <c r="K4366" s="2">
        <f t="shared" si="409"/>
        <v>44508</v>
      </c>
      <c r="L4366" s="9">
        <f t="shared" si="410"/>
        <v>15</v>
      </c>
      <c r="M4366" s="2">
        <f t="shared" si="411"/>
        <v>44508</v>
      </c>
      <c r="N4366" s="22">
        <v>44515</v>
      </c>
      <c r="O4366" s="22">
        <v>44550</v>
      </c>
      <c r="P4366" s="22">
        <v>44547.5</v>
      </c>
      <c r="Q4366">
        <f t="shared" si="412"/>
        <v>39.5</v>
      </c>
      <c r="R4366" s="33">
        <f t="shared" si="413"/>
        <v>11764.680000000002</v>
      </c>
    </row>
    <row r="4367" spans="1:18" x14ac:dyDescent="0.35">
      <c r="A4367" t="s">
        <v>406</v>
      </c>
      <c r="B4367" s="21" t="s">
        <v>313</v>
      </c>
      <c r="C4367" s="22">
        <v>44515</v>
      </c>
      <c r="D4367" t="s">
        <v>99</v>
      </c>
      <c r="E4367" t="s">
        <v>100</v>
      </c>
      <c r="F4367" s="21" t="s">
        <v>261</v>
      </c>
      <c r="G4367" s="32">
        <v>233.76</v>
      </c>
      <c r="H4367" s="22">
        <v>44501</v>
      </c>
      <c r="I4367" s="23">
        <v>44515</v>
      </c>
      <c r="J4367">
        <f t="shared" si="408"/>
        <v>15</v>
      </c>
      <c r="K4367" s="2">
        <f t="shared" si="409"/>
        <v>44508</v>
      </c>
      <c r="L4367" s="9">
        <f t="shared" si="410"/>
        <v>15</v>
      </c>
      <c r="M4367" s="2">
        <f t="shared" si="411"/>
        <v>44508</v>
      </c>
      <c r="N4367" s="22">
        <v>44515</v>
      </c>
      <c r="O4367" s="22">
        <v>44550</v>
      </c>
      <c r="P4367" s="22">
        <v>44547.5</v>
      </c>
      <c r="Q4367">
        <f t="shared" si="412"/>
        <v>39.5</v>
      </c>
      <c r="R4367" s="33">
        <f t="shared" si="413"/>
        <v>9233.52</v>
      </c>
    </row>
    <row r="4368" spans="1:18" x14ac:dyDescent="0.35">
      <c r="A4368" t="s">
        <v>406</v>
      </c>
      <c r="B4368" s="21" t="s">
        <v>313</v>
      </c>
      <c r="C4368" s="22">
        <v>44515</v>
      </c>
      <c r="D4368" t="s">
        <v>161</v>
      </c>
      <c r="E4368" t="s">
        <v>162</v>
      </c>
      <c r="F4368" s="21" t="s">
        <v>184</v>
      </c>
      <c r="G4368" s="32">
        <v>288.77</v>
      </c>
      <c r="H4368" s="22">
        <v>44501</v>
      </c>
      <c r="I4368" s="23">
        <v>44515</v>
      </c>
      <c r="J4368">
        <f t="shared" si="408"/>
        <v>15</v>
      </c>
      <c r="K4368" s="2">
        <f t="shared" si="409"/>
        <v>44508</v>
      </c>
      <c r="L4368" s="9">
        <f t="shared" si="410"/>
        <v>15</v>
      </c>
      <c r="M4368" s="2">
        <f t="shared" si="411"/>
        <v>44508</v>
      </c>
      <c r="N4368" s="22">
        <v>44515</v>
      </c>
      <c r="O4368" s="22">
        <v>44550</v>
      </c>
      <c r="P4368" s="22">
        <v>44547.5</v>
      </c>
      <c r="Q4368">
        <f t="shared" si="412"/>
        <v>39.5</v>
      </c>
      <c r="R4368" s="33">
        <f t="shared" si="413"/>
        <v>11406.414999999999</v>
      </c>
    </row>
    <row r="4369" spans="1:18" x14ac:dyDescent="0.35">
      <c r="A4369" t="s">
        <v>406</v>
      </c>
      <c r="B4369" s="21" t="s">
        <v>313</v>
      </c>
      <c r="C4369" s="22">
        <v>44515</v>
      </c>
      <c r="D4369" t="s">
        <v>161</v>
      </c>
      <c r="E4369" t="s">
        <v>162</v>
      </c>
      <c r="F4369" s="21" t="s">
        <v>185</v>
      </c>
      <c r="G4369" s="32">
        <v>2984.1000000000004</v>
      </c>
      <c r="H4369" s="22">
        <v>44501</v>
      </c>
      <c r="I4369" s="23">
        <v>44515</v>
      </c>
      <c r="J4369">
        <f t="shared" si="408"/>
        <v>15</v>
      </c>
      <c r="K4369" s="2">
        <f t="shared" si="409"/>
        <v>44508</v>
      </c>
      <c r="L4369" s="9">
        <f t="shared" si="410"/>
        <v>15</v>
      </c>
      <c r="M4369" s="2">
        <f t="shared" si="411"/>
        <v>44508</v>
      </c>
      <c r="N4369" s="22">
        <v>44515</v>
      </c>
      <c r="O4369" s="22">
        <v>44550</v>
      </c>
      <c r="P4369" s="22">
        <v>44547.5</v>
      </c>
      <c r="Q4369">
        <f t="shared" si="412"/>
        <v>39.5</v>
      </c>
      <c r="R4369" s="33">
        <f t="shared" si="413"/>
        <v>117871.95000000001</v>
      </c>
    </row>
    <row r="4370" spans="1:18" x14ac:dyDescent="0.35">
      <c r="A4370" t="s">
        <v>406</v>
      </c>
      <c r="B4370" s="21" t="s">
        <v>313</v>
      </c>
      <c r="C4370" s="22">
        <v>44515</v>
      </c>
      <c r="D4370" t="s">
        <v>161</v>
      </c>
      <c r="E4370" t="s">
        <v>162</v>
      </c>
      <c r="F4370" s="21" t="s">
        <v>331</v>
      </c>
      <c r="G4370" s="32">
        <v>277.08999999999997</v>
      </c>
      <c r="H4370" s="22">
        <v>44501</v>
      </c>
      <c r="I4370" s="23">
        <v>44515</v>
      </c>
      <c r="J4370">
        <f t="shared" si="408"/>
        <v>15</v>
      </c>
      <c r="K4370" s="2">
        <f t="shared" si="409"/>
        <v>44508</v>
      </c>
      <c r="L4370" s="9">
        <f t="shared" si="410"/>
        <v>15</v>
      </c>
      <c r="M4370" s="2">
        <f t="shared" si="411"/>
        <v>44508</v>
      </c>
      <c r="N4370" s="22">
        <v>44515</v>
      </c>
      <c r="O4370" s="22">
        <v>44550</v>
      </c>
      <c r="P4370" s="22">
        <v>44547.5</v>
      </c>
      <c r="Q4370">
        <f t="shared" si="412"/>
        <v>39.5</v>
      </c>
      <c r="R4370" s="33">
        <f t="shared" si="413"/>
        <v>10945.054999999998</v>
      </c>
    </row>
    <row r="4371" spans="1:18" x14ac:dyDescent="0.35">
      <c r="A4371" t="s">
        <v>406</v>
      </c>
      <c r="B4371" s="21" t="s">
        <v>313</v>
      </c>
      <c r="C4371" s="22">
        <v>44515</v>
      </c>
      <c r="D4371" t="s">
        <v>161</v>
      </c>
      <c r="E4371" t="s">
        <v>162</v>
      </c>
      <c r="F4371" s="21" t="s">
        <v>332</v>
      </c>
      <c r="G4371" s="32">
        <v>65.87</v>
      </c>
      <c r="H4371" s="22">
        <v>44501</v>
      </c>
      <c r="I4371" s="23">
        <v>44515</v>
      </c>
      <c r="J4371">
        <f t="shared" si="408"/>
        <v>15</v>
      </c>
      <c r="K4371" s="2">
        <f t="shared" si="409"/>
        <v>44508</v>
      </c>
      <c r="L4371" s="9">
        <f t="shared" si="410"/>
        <v>15</v>
      </c>
      <c r="M4371" s="2">
        <f t="shared" si="411"/>
        <v>44508</v>
      </c>
      <c r="N4371" s="22">
        <v>44515</v>
      </c>
      <c r="O4371" s="22">
        <v>44550</v>
      </c>
      <c r="P4371" s="22">
        <v>44547.5</v>
      </c>
      <c r="Q4371">
        <f t="shared" si="412"/>
        <v>39.5</v>
      </c>
      <c r="R4371" s="33">
        <f t="shared" si="413"/>
        <v>2601.8650000000002</v>
      </c>
    </row>
    <row r="4372" spans="1:18" x14ac:dyDescent="0.35">
      <c r="A4372" t="s">
        <v>406</v>
      </c>
      <c r="B4372" s="21" t="s">
        <v>313</v>
      </c>
      <c r="C4372" s="22">
        <v>44515</v>
      </c>
      <c r="D4372" t="s">
        <v>161</v>
      </c>
      <c r="E4372" t="s">
        <v>162</v>
      </c>
      <c r="F4372" s="21" t="s">
        <v>186</v>
      </c>
      <c r="G4372" s="32">
        <v>214.75</v>
      </c>
      <c r="H4372" s="22">
        <v>44501</v>
      </c>
      <c r="I4372" s="23">
        <v>44515</v>
      </c>
      <c r="J4372">
        <f t="shared" si="408"/>
        <v>15</v>
      </c>
      <c r="K4372" s="2">
        <f t="shared" si="409"/>
        <v>44508</v>
      </c>
      <c r="L4372" s="9">
        <f t="shared" si="410"/>
        <v>15</v>
      </c>
      <c r="M4372" s="2">
        <f t="shared" si="411"/>
        <v>44508</v>
      </c>
      <c r="N4372" s="22">
        <v>44515</v>
      </c>
      <c r="O4372" s="22">
        <v>44550</v>
      </c>
      <c r="P4372" s="22">
        <v>44547.5</v>
      </c>
      <c r="Q4372">
        <f t="shared" si="412"/>
        <v>39.5</v>
      </c>
      <c r="R4372" s="33">
        <f t="shared" si="413"/>
        <v>8482.625</v>
      </c>
    </row>
    <row r="4373" spans="1:18" x14ac:dyDescent="0.35">
      <c r="A4373" t="s">
        <v>406</v>
      </c>
      <c r="B4373" s="21" t="s">
        <v>313</v>
      </c>
      <c r="C4373" s="22">
        <v>44515</v>
      </c>
      <c r="D4373" t="s">
        <v>161</v>
      </c>
      <c r="E4373" t="s">
        <v>162</v>
      </c>
      <c r="F4373" s="21" t="s">
        <v>333</v>
      </c>
      <c r="G4373" s="32">
        <v>1505.9399999999998</v>
      </c>
      <c r="H4373" s="22">
        <v>44501</v>
      </c>
      <c r="I4373" s="23">
        <v>44515</v>
      </c>
      <c r="J4373">
        <f t="shared" si="408"/>
        <v>15</v>
      </c>
      <c r="K4373" s="2">
        <f t="shared" si="409"/>
        <v>44508</v>
      </c>
      <c r="L4373" s="9">
        <f t="shared" si="410"/>
        <v>15</v>
      </c>
      <c r="M4373" s="2">
        <f t="shared" si="411"/>
        <v>44508</v>
      </c>
      <c r="N4373" s="22">
        <v>44515</v>
      </c>
      <c r="O4373" s="22">
        <v>44550</v>
      </c>
      <c r="P4373" s="22">
        <v>44547.5</v>
      </c>
      <c r="Q4373">
        <f t="shared" si="412"/>
        <v>39.5</v>
      </c>
      <c r="R4373" s="33">
        <f t="shared" si="413"/>
        <v>59484.62999999999</v>
      </c>
    </row>
    <row r="4374" spans="1:18" x14ac:dyDescent="0.35">
      <c r="A4374" t="s">
        <v>406</v>
      </c>
      <c r="B4374" s="21" t="s">
        <v>313</v>
      </c>
      <c r="C4374" s="22">
        <v>44515</v>
      </c>
      <c r="D4374" t="s">
        <v>161</v>
      </c>
      <c r="E4374" t="s">
        <v>162</v>
      </c>
      <c r="F4374" s="21" t="s">
        <v>334</v>
      </c>
      <c r="G4374" s="32">
        <v>294.37</v>
      </c>
      <c r="H4374" s="22">
        <v>44501</v>
      </c>
      <c r="I4374" s="23">
        <v>44515</v>
      </c>
      <c r="J4374">
        <f t="shared" si="408"/>
        <v>15</v>
      </c>
      <c r="K4374" s="2">
        <f t="shared" si="409"/>
        <v>44508</v>
      </c>
      <c r="L4374" s="9">
        <f t="shared" si="410"/>
        <v>15</v>
      </c>
      <c r="M4374" s="2">
        <f t="shared" si="411"/>
        <v>44508</v>
      </c>
      <c r="N4374" s="22">
        <v>44515</v>
      </c>
      <c r="O4374" s="22">
        <v>44550</v>
      </c>
      <c r="P4374" s="22">
        <v>44547.5</v>
      </c>
      <c r="Q4374">
        <f t="shared" si="412"/>
        <v>39.5</v>
      </c>
      <c r="R4374" s="33">
        <f t="shared" si="413"/>
        <v>11627.615</v>
      </c>
    </row>
    <row r="4375" spans="1:18" x14ac:dyDescent="0.35">
      <c r="A4375" t="s">
        <v>406</v>
      </c>
      <c r="B4375" s="21" t="s">
        <v>313</v>
      </c>
      <c r="C4375" s="22">
        <v>44515</v>
      </c>
      <c r="D4375" t="s">
        <v>161</v>
      </c>
      <c r="E4375" t="s">
        <v>162</v>
      </c>
      <c r="F4375" s="21" t="s">
        <v>335</v>
      </c>
      <c r="G4375" s="32">
        <v>216.01000000000002</v>
      </c>
      <c r="H4375" s="22">
        <v>44501</v>
      </c>
      <c r="I4375" s="23">
        <v>44515</v>
      </c>
      <c r="J4375">
        <f t="shared" si="408"/>
        <v>15</v>
      </c>
      <c r="K4375" s="2">
        <f t="shared" si="409"/>
        <v>44508</v>
      </c>
      <c r="L4375" s="9">
        <f t="shared" si="410"/>
        <v>15</v>
      </c>
      <c r="M4375" s="2">
        <f t="shared" si="411"/>
        <v>44508</v>
      </c>
      <c r="N4375" s="22">
        <v>44515</v>
      </c>
      <c r="O4375" s="22">
        <v>44550</v>
      </c>
      <c r="P4375" s="22">
        <v>44547.5</v>
      </c>
      <c r="Q4375">
        <f t="shared" si="412"/>
        <v>39.5</v>
      </c>
      <c r="R4375" s="33">
        <f t="shared" si="413"/>
        <v>8532.3950000000004</v>
      </c>
    </row>
    <row r="4376" spans="1:18" x14ac:dyDescent="0.35">
      <c r="A4376" t="s">
        <v>406</v>
      </c>
      <c r="B4376" s="21" t="s">
        <v>313</v>
      </c>
      <c r="C4376" s="22">
        <v>44515</v>
      </c>
      <c r="D4376" t="s">
        <v>161</v>
      </c>
      <c r="E4376" t="s">
        <v>162</v>
      </c>
      <c r="F4376" s="21" t="s">
        <v>187</v>
      </c>
      <c r="G4376" s="32">
        <v>1232.7900000000002</v>
      </c>
      <c r="H4376" s="22">
        <v>44501</v>
      </c>
      <c r="I4376" s="23">
        <v>44515</v>
      </c>
      <c r="J4376">
        <f t="shared" si="408"/>
        <v>15</v>
      </c>
      <c r="K4376" s="2">
        <f t="shared" si="409"/>
        <v>44508</v>
      </c>
      <c r="L4376" s="9">
        <f t="shared" si="410"/>
        <v>15</v>
      </c>
      <c r="M4376" s="2">
        <f t="shared" si="411"/>
        <v>44508</v>
      </c>
      <c r="N4376" s="22">
        <v>44515</v>
      </c>
      <c r="O4376" s="22">
        <v>44550</v>
      </c>
      <c r="P4376" s="22">
        <v>44547.5</v>
      </c>
      <c r="Q4376">
        <f t="shared" si="412"/>
        <v>39.5</v>
      </c>
      <c r="R4376" s="33">
        <f t="shared" si="413"/>
        <v>48695.205000000009</v>
      </c>
    </row>
    <row r="4377" spans="1:18" x14ac:dyDescent="0.35">
      <c r="A4377" t="s">
        <v>406</v>
      </c>
      <c r="B4377" s="21" t="s">
        <v>313</v>
      </c>
      <c r="C4377" s="22">
        <v>44515</v>
      </c>
      <c r="D4377" t="s">
        <v>161</v>
      </c>
      <c r="E4377" t="s">
        <v>162</v>
      </c>
      <c r="F4377" s="21" t="s">
        <v>188</v>
      </c>
      <c r="G4377" s="32">
        <v>422.58</v>
      </c>
      <c r="H4377" s="22">
        <v>44501</v>
      </c>
      <c r="I4377" s="23">
        <v>44515</v>
      </c>
      <c r="J4377">
        <f t="shared" si="408"/>
        <v>15</v>
      </c>
      <c r="K4377" s="2">
        <f t="shared" si="409"/>
        <v>44508</v>
      </c>
      <c r="L4377" s="9">
        <f t="shared" si="410"/>
        <v>15</v>
      </c>
      <c r="M4377" s="2">
        <f t="shared" si="411"/>
        <v>44508</v>
      </c>
      <c r="N4377" s="22">
        <v>44515</v>
      </c>
      <c r="O4377" s="22">
        <v>44550</v>
      </c>
      <c r="P4377" s="22">
        <v>44547.5</v>
      </c>
      <c r="Q4377">
        <f t="shared" si="412"/>
        <v>39.5</v>
      </c>
      <c r="R4377" s="33">
        <f t="shared" si="413"/>
        <v>16691.91</v>
      </c>
    </row>
    <row r="4378" spans="1:18" x14ac:dyDescent="0.35">
      <c r="A4378" t="s">
        <v>406</v>
      </c>
      <c r="B4378" s="21" t="s">
        <v>313</v>
      </c>
      <c r="C4378" s="22">
        <v>44515</v>
      </c>
      <c r="D4378" t="s">
        <v>161</v>
      </c>
      <c r="E4378" t="s">
        <v>162</v>
      </c>
      <c r="F4378" s="21" t="s">
        <v>336</v>
      </c>
      <c r="G4378" s="32">
        <v>81.48</v>
      </c>
      <c r="H4378" s="22">
        <v>44501</v>
      </c>
      <c r="I4378" s="23">
        <v>44515</v>
      </c>
      <c r="J4378">
        <f t="shared" si="408"/>
        <v>15</v>
      </c>
      <c r="K4378" s="2">
        <f t="shared" si="409"/>
        <v>44508</v>
      </c>
      <c r="L4378" s="9">
        <f t="shared" si="410"/>
        <v>15</v>
      </c>
      <c r="M4378" s="2">
        <f t="shared" si="411"/>
        <v>44508</v>
      </c>
      <c r="N4378" s="22">
        <v>44515</v>
      </c>
      <c r="O4378" s="22">
        <v>44550</v>
      </c>
      <c r="P4378" s="22">
        <v>44547.5</v>
      </c>
      <c r="Q4378">
        <f t="shared" si="412"/>
        <v>39.5</v>
      </c>
      <c r="R4378" s="33">
        <f t="shared" si="413"/>
        <v>3218.46</v>
      </c>
    </row>
    <row r="4379" spans="1:18" x14ac:dyDescent="0.35">
      <c r="A4379" t="s">
        <v>406</v>
      </c>
      <c r="B4379" s="21" t="s">
        <v>313</v>
      </c>
      <c r="C4379" s="22">
        <v>44515</v>
      </c>
      <c r="D4379" t="s">
        <v>161</v>
      </c>
      <c r="E4379" t="s">
        <v>162</v>
      </c>
      <c r="F4379" s="21" t="s">
        <v>337</v>
      </c>
      <c r="G4379" s="32">
        <v>188.28</v>
      </c>
      <c r="H4379" s="22">
        <v>44501</v>
      </c>
      <c r="I4379" s="23">
        <v>44515</v>
      </c>
      <c r="J4379">
        <f t="shared" si="408"/>
        <v>15</v>
      </c>
      <c r="K4379" s="2">
        <f t="shared" si="409"/>
        <v>44508</v>
      </c>
      <c r="L4379" s="9">
        <f t="shared" si="410"/>
        <v>15</v>
      </c>
      <c r="M4379" s="2">
        <f t="shared" si="411"/>
        <v>44508</v>
      </c>
      <c r="N4379" s="22">
        <v>44515</v>
      </c>
      <c r="O4379" s="22">
        <v>44550</v>
      </c>
      <c r="P4379" s="22">
        <v>44547.5</v>
      </c>
      <c r="Q4379">
        <f t="shared" si="412"/>
        <v>39.5</v>
      </c>
      <c r="R4379" s="33">
        <f t="shared" si="413"/>
        <v>7437.06</v>
      </c>
    </row>
    <row r="4380" spans="1:18" x14ac:dyDescent="0.35">
      <c r="A4380" t="s">
        <v>406</v>
      </c>
      <c r="B4380" s="21" t="s">
        <v>313</v>
      </c>
      <c r="C4380" s="22">
        <v>44515</v>
      </c>
      <c r="D4380" t="s">
        <v>171</v>
      </c>
      <c r="E4380" t="s">
        <v>172</v>
      </c>
      <c r="F4380" s="21" t="s">
        <v>337</v>
      </c>
      <c r="G4380" s="32">
        <v>164.7</v>
      </c>
      <c r="H4380" s="22">
        <v>44501</v>
      </c>
      <c r="I4380" s="23">
        <v>44515</v>
      </c>
      <c r="J4380">
        <f t="shared" si="408"/>
        <v>15</v>
      </c>
      <c r="K4380" s="2">
        <f t="shared" si="409"/>
        <v>44508</v>
      </c>
      <c r="L4380" s="9">
        <f t="shared" si="410"/>
        <v>15</v>
      </c>
      <c r="M4380" s="2">
        <f t="shared" si="411"/>
        <v>44508</v>
      </c>
      <c r="N4380" s="22">
        <v>44515</v>
      </c>
      <c r="O4380" s="22">
        <v>44550</v>
      </c>
      <c r="P4380" s="22">
        <v>44547.5</v>
      </c>
      <c r="Q4380">
        <f t="shared" si="412"/>
        <v>39.5</v>
      </c>
      <c r="R4380" s="33">
        <f t="shared" si="413"/>
        <v>6505.65</v>
      </c>
    </row>
    <row r="4381" spans="1:18" x14ac:dyDescent="0.35">
      <c r="A4381" t="s">
        <v>406</v>
      </c>
      <c r="B4381" s="21" t="s">
        <v>313</v>
      </c>
      <c r="C4381" s="22">
        <v>44515</v>
      </c>
      <c r="D4381" t="s">
        <v>161</v>
      </c>
      <c r="E4381" t="s">
        <v>162</v>
      </c>
      <c r="F4381" s="21" t="s">
        <v>338</v>
      </c>
      <c r="G4381" s="32">
        <v>27.46</v>
      </c>
      <c r="H4381" s="22">
        <v>44501</v>
      </c>
      <c r="I4381" s="23">
        <v>44515</v>
      </c>
      <c r="J4381">
        <f t="shared" si="408"/>
        <v>15</v>
      </c>
      <c r="K4381" s="2">
        <f t="shared" si="409"/>
        <v>44508</v>
      </c>
      <c r="L4381" s="9">
        <f t="shared" si="410"/>
        <v>15</v>
      </c>
      <c r="M4381" s="2">
        <f t="shared" si="411"/>
        <v>44508</v>
      </c>
      <c r="N4381" s="22">
        <v>44515</v>
      </c>
      <c r="O4381" s="22">
        <v>44550</v>
      </c>
      <c r="P4381" s="22">
        <v>44547.5</v>
      </c>
      <c r="Q4381">
        <f t="shared" si="412"/>
        <v>39.5</v>
      </c>
      <c r="R4381" s="33">
        <f t="shared" si="413"/>
        <v>1084.67</v>
      </c>
    </row>
    <row r="4382" spans="1:18" x14ac:dyDescent="0.35">
      <c r="A4382" t="s">
        <v>406</v>
      </c>
      <c r="B4382" s="21" t="s">
        <v>313</v>
      </c>
      <c r="C4382" s="22">
        <v>44515</v>
      </c>
      <c r="D4382" t="s">
        <v>161</v>
      </c>
      <c r="E4382" t="s">
        <v>162</v>
      </c>
      <c r="F4382" s="21" t="s">
        <v>385</v>
      </c>
      <c r="G4382" s="32">
        <v>61.1</v>
      </c>
      <c r="H4382" s="22">
        <v>44501</v>
      </c>
      <c r="I4382" s="23">
        <v>44515</v>
      </c>
      <c r="J4382">
        <f t="shared" si="408"/>
        <v>15</v>
      </c>
      <c r="K4382" s="2">
        <f t="shared" si="409"/>
        <v>44508</v>
      </c>
      <c r="L4382" s="9">
        <f t="shared" si="410"/>
        <v>15</v>
      </c>
      <c r="M4382" s="2">
        <f t="shared" si="411"/>
        <v>44508</v>
      </c>
      <c r="N4382" s="22">
        <v>44515</v>
      </c>
      <c r="O4382" s="22">
        <v>44550</v>
      </c>
      <c r="P4382" s="22">
        <v>44547.5</v>
      </c>
      <c r="Q4382">
        <f t="shared" si="412"/>
        <v>39.5</v>
      </c>
      <c r="R4382" s="33">
        <f t="shared" si="413"/>
        <v>2413.4500000000003</v>
      </c>
    </row>
    <row r="4383" spans="1:18" x14ac:dyDescent="0.35">
      <c r="A4383" t="s">
        <v>406</v>
      </c>
      <c r="B4383" s="21" t="s">
        <v>313</v>
      </c>
      <c r="C4383" s="22">
        <v>44515</v>
      </c>
      <c r="D4383" t="s">
        <v>161</v>
      </c>
      <c r="E4383" t="s">
        <v>162</v>
      </c>
      <c r="F4383" s="21" t="s">
        <v>189</v>
      </c>
      <c r="G4383" s="32">
        <v>1758.7400000000002</v>
      </c>
      <c r="H4383" s="22">
        <v>44501</v>
      </c>
      <c r="I4383" s="23">
        <v>44515</v>
      </c>
      <c r="J4383">
        <f t="shared" si="408"/>
        <v>15</v>
      </c>
      <c r="K4383" s="2">
        <f t="shared" si="409"/>
        <v>44508</v>
      </c>
      <c r="L4383" s="9">
        <f t="shared" si="410"/>
        <v>15</v>
      </c>
      <c r="M4383" s="2">
        <f t="shared" si="411"/>
        <v>44508</v>
      </c>
      <c r="N4383" s="22">
        <v>44515</v>
      </c>
      <c r="O4383" s="22">
        <v>44550</v>
      </c>
      <c r="P4383" s="22">
        <v>44547.5</v>
      </c>
      <c r="Q4383">
        <f t="shared" si="412"/>
        <v>39.5</v>
      </c>
      <c r="R4383" s="33">
        <f t="shared" si="413"/>
        <v>69470.23000000001</v>
      </c>
    </row>
    <row r="4384" spans="1:18" x14ac:dyDescent="0.35">
      <c r="A4384" t="s">
        <v>406</v>
      </c>
      <c r="B4384" s="21" t="s">
        <v>313</v>
      </c>
      <c r="C4384" s="22">
        <v>44515</v>
      </c>
      <c r="D4384" t="s">
        <v>171</v>
      </c>
      <c r="E4384" t="s">
        <v>172</v>
      </c>
      <c r="F4384" s="21" t="s">
        <v>189</v>
      </c>
      <c r="G4384" s="32">
        <v>30.11</v>
      </c>
      <c r="H4384" s="22">
        <v>44501</v>
      </c>
      <c r="I4384" s="23">
        <v>44515</v>
      </c>
      <c r="J4384">
        <f t="shared" si="408"/>
        <v>15</v>
      </c>
      <c r="K4384" s="2">
        <f t="shared" si="409"/>
        <v>44508</v>
      </c>
      <c r="L4384" s="9">
        <f t="shared" si="410"/>
        <v>15</v>
      </c>
      <c r="M4384" s="2">
        <f t="shared" si="411"/>
        <v>44508</v>
      </c>
      <c r="N4384" s="22">
        <v>44515</v>
      </c>
      <c r="O4384" s="22">
        <v>44550</v>
      </c>
      <c r="P4384" s="22">
        <v>44547.5</v>
      </c>
      <c r="Q4384">
        <f t="shared" si="412"/>
        <v>39.5</v>
      </c>
      <c r="R4384" s="33">
        <f t="shared" si="413"/>
        <v>1189.345</v>
      </c>
    </row>
    <row r="4385" spans="1:18" x14ac:dyDescent="0.35">
      <c r="A4385" t="s">
        <v>406</v>
      </c>
      <c r="B4385" s="21" t="s">
        <v>313</v>
      </c>
      <c r="C4385" s="22">
        <v>44515</v>
      </c>
      <c r="D4385" t="s">
        <v>161</v>
      </c>
      <c r="E4385" t="s">
        <v>162</v>
      </c>
      <c r="F4385" s="21" t="s">
        <v>198</v>
      </c>
      <c r="G4385" s="32">
        <v>140.85</v>
      </c>
      <c r="H4385" s="22">
        <v>44501</v>
      </c>
      <c r="I4385" s="23">
        <v>44515</v>
      </c>
      <c r="J4385">
        <f t="shared" si="408"/>
        <v>15</v>
      </c>
      <c r="K4385" s="2">
        <f t="shared" si="409"/>
        <v>44508</v>
      </c>
      <c r="L4385" s="9">
        <f t="shared" si="410"/>
        <v>15</v>
      </c>
      <c r="M4385" s="2">
        <f t="shared" si="411"/>
        <v>44508</v>
      </c>
      <c r="N4385" s="22">
        <v>44515</v>
      </c>
      <c r="O4385" s="22">
        <v>44550</v>
      </c>
      <c r="P4385" s="22">
        <v>44547.5</v>
      </c>
      <c r="Q4385">
        <f t="shared" si="412"/>
        <v>39.5</v>
      </c>
      <c r="R4385" s="33">
        <f t="shared" si="413"/>
        <v>5563.5749999999998</v>
      </c>
    </row>
    <row r="4386" spans="1:18" x14ac:dyDescent="0.35">
      <c r="A4386" t="s">
        <v>406</v>
      </c>
      <c r="B4386" s="21" t="s">
        <v>313</v>
      </c>
      <c r="C4386" s="22">
        <v>44515</v>
      </c>
      <c r="D4386" t="s">
        <v>161</v>
      </c>
      <c r="E4386" t="s">
        <v>162</v>
      </c>
      <c r="F4386" s="21" t="s">
        <v>190</v>
      </c>
      <c r="G4386" s="32">
        <v>351.93</v>
      </c>
      <c r="H4386" s="22">
        <v>44501</v>
      </c>
      <c r="I4386" s="23">
        <v>44515</v>
      </c>
      <c r="J4386">
        <f t="shared" si="408"/>
        <v>15</v>
      </c>
      <c r="K4386" s="2">
        <f t="shared" si="409"/>
        <v>44508</v>
      </c>
      <c r="L4386" s="9">
        <f t="shared" si="410"/>
        <v>15</v>
      </c>
      <c r="M4386" s="2">
        <f t="shared" si="411"/>
        <v>44508</v>
      </c>
      <c r="N4386" s="22">
        <v>44515</v>
      </c>
      <c r="O4386" s="22">
        <v>44550</v>
      </c>
      <c r="P4386" s="22">
        <v>44547.5</v>
      </c>
      <c r="Q4386">
        <f t="shared" si="412"/>
        <v>39.5</v>
      </c>
      <c r="R4386" s="33">
        <f t="shared" si="413"/>
        <v>13901.235000000001</v>
      </c>
    </row>
    <row r="4387" spans="1:18" x14ac:dyDescent="0.35">
      <c r="A4387" t="s">
        <v>406</v>
      </c>
      <c r="B4387" s="21" t="s">
        <v>313</v>
      </c>
      <c r="C4387" s="22">
        <v>44515</v>
      </c>
      <c r="D4387" t="s">
        <v>161</v>
      </c>
      <c r="E4387" t="s">
        <v>162</v>
      </c>
      <c r="F4387" s="21" t="s">
        <v>339</v>
      </c>
      <c r="G4387" s="32">
        <v>90.59</v>
      </c>
      <c r="H4387" s="22">
        <v>44501</v>
      </c>
      <c r="I4387" s="23">
        <v>44515</v>
      </c>
      <c r="J4387">
        <f t="shared" si="408"/>
        <v>15</v>
      </c>
      <c r="K4387" s="2">
        <f t="shared" si="409"/>
        <v>44508</v>
      </c>
      <c r="L4387" s="9">
        <f t="shared" si="410"/>
        <v>15</v>
      </c>
      <c r="M4387" s="2">
        <f t="shared" si="411"/>
        <v>44508</v>
      </c>
      <c r="N4387" s="22">
        <v>44515</v>
      </c>
      <c r="O4387" s="22">
        <v>44550</v>
      </c>
      <c r="P4387" s="22">
        <v>44547.5</v>
      </c>
      <c r="Q4387">
        <f t="shared" si="412"/>
        <v>39.5</v>
      </c>
      <c r="R4387" s="33">
        <f t="shared" si="413"/>
        <v>3578.3050000000003</v>
      </c>
    </row>
    <row r="4388" spans="1:18" x14ac:dyDescent="0.35">
      <c r="A4388" t="s">
        <v>406</v>
      </c>
      <c r="B4388" s="21" t="s">
        <v>313</v>
      </c>
      <c r="C4388" s="22">
        <v>44515</v>
      </c>
      <c r="D4388" t="s">
        <v>161</v>
      </c>
      <c r="E4388" t="s">
        <v>162</v>
      </c>
      <c r="F4388" s="21" t="s">
        <v>191</v>
      </c>
      <c r="G4388" s="32">
        <v>944.59</v>
      </c>
      <c r="H4388" s="22">
        <v>44501</v>
      </c>
      <c r="I4388" s="23">
        <v>44515</v>
      </c>
      <c r="J4388">
        <f t="shared" si="408"/>
        <v>15</v>
      </c>
      <c r="K4388" s="2">
        <f t="shared" si="409"/>
        <v>44508</v>
      </c>
      <c r="L4388" s="9">
        <f t="shared" si="410"/>
        <v>15</v>
      </c>
      <c r="M4388" s="2">
        <f t="shared" si="411"/>
        <v>44508</v>
      </c>
      <c r="N4388" s="22">
        <v>44515</v>
      </c>
      <c r="O4388" s="22">
        <v>44550</v>
      </c>
      <c r="P4388" s="22">
        <v>44547.5</v>
      </c>
      <c r="Q4388">
        <f t="shared" si="412"/>
        <v>39.5</v>
      </c>
      <c r="R4388" s="33">
        <f t="shared" si="413"/>
        <v>37311.305</v>
      </c>
    </row>
    <row r="4389" spans="1:18" x14ac:dyDescent="0.35">
      <c r="A4389" t="s">
        <v>406</v>
      </c>
      <c r="B4389" s="21" t="s">
        <v>313</v>
      </c>
      <c r="C4389" s="22">
        <v>44515</v>
      </c>
      <c r="D4389" t="s">
        <v>161</v>
      </c>
      <c r="E4389" t="s">
        <v>162</v>
      </c>
      <c r="F4389" s="21" t="s">
        <v>192</v>
      </c>
      <c r="G4389" s="32">
        <v>854.08999999999992</v>
      </c>
      <c r="H4389" s="22">
        <v>44501</v>
      </c>
      <c r="I4389" s="23">
        <v>44515</v>
      </c>
      <c r="J4389">
        <f t="shared" si="408"/>
        <v>15</v>
      </c>
      <c r="K4389" s="2">
        <f t="shared" si="409"/>
        <v>44508</v>
      </c>
      <c r="L4389" s="9">
        <f t="shared" si="410"/>
        <v>15</v>
      </c>
      <c r="M4389" s="2">
        <f t="shared" si="411"/>
        <v>44508</v>
      </c>
      <c r="N4389" s="22">
        <v>44515</v>
      </c>
      <c r="O4389" s="22">
        <v>44550</v>
      </c>
      <c r="P4389" s="22">
        <v>44547.5</v>
      </c>
      <c r="Q4389">
        <f t="shared" si="412"/>
        <v>39.5</v>
      </c>
      <c r="R4389" s="33">
        <f t="shared" si="413"/>
        <v>33736.555</v>
      </c>
    </row>
    <row r="4390" spans="1:18" x14ac:dyDescent="0.35">
      <c r="A4390" t="s">
        <v>406</v>
      </c>
      <c r="B4390" s="21" t="s">
        <v>313</v>
      </c>
      <c r="C4390" s="22">
        <v>44515</v>
      </c>
      <c r="D4390" t="s">
        <v>171</v>
      </c>
      <c r="E4390" t="s">
        <v>172</v>
      </c>
      <c r="F4390" s="21" t="s">
        <v>192</v>
      </c>
      <c r="G4390" s="32">
        <v>281.52</v>
      </c>
      <c r="H4390" s="22">
        <v>44501</v>
      </c>
      <c r="I4390" s="23">
        <v>44515</v>
      </c>
      <c r="J4390">
        <f t="shared" si="408"/>
        <v>15</v>
      </c>
      <c r="K4390" s="2">
        <f t="shared" si="409"/>
        <v>44508</v>
      </c>
      <c r="L4390" s="9">
        <f t="shared" si="410"/>
        <v>15</v>
      </c>
      <c r="M4390" s="2">
        <f t="shared" si="411"/>
        <v>44508</v>
      </c>
      <c r="N4390" s="22">
        <v>44515</v>
      </c>
      <c r="O4390" s="22">
        <v>44550</v>
      </c>
      <c r="P4390" s="22">
        <v>44547.5</v>
      </c>
      <c r="Q4390">
        <f t="shared" si="412"/>
        <v>39.5</v>
      </c>
      <c r="R4390" s="33">
        <f t="shared" si="413"/>
        <v>11120.039999999999</v>
      </c>
    </row>
    <row r="4391" spans="1:18" x14ac:dyDescent="0.35">
      <c r="A4391" t="s">
        <v>406</v>
      </c>
      <c r="B4391" s="21" t="s">
        <v>313</v>
      </c>
      <c r="C4391" s="22">
        <v>44515</v>
      </c>
      <c r="D4391" t="s">
        <v>161</v>
      </c>
      <c r="E4391" t="s">
        <v>162</v>
      </c>
      <c r="F4391" s="21" t="s">
        <v>193</v>
      </c>
      <c r="G4391" s="32">
        <v>2203.8900000000003</v>
      </c>
      <c r="H4391" s="22">
        <v>44501</v>
      </c>
      <c r="I4391" s="23">
        <v>44515</v>
      </c>
      <c r="J4391">
        <f t="shared" si="408"/>
        <v>15</v>
      </c>
      <c r="K4391" s="2">
        <f t="shared" si="409"/>
        <v>44508</v>
      </c>
      <c r="L4391" s="9">
        <f t="shared" si="410"/>
        <v>15</v>
      </c>
      <c r="M4391" s="2">
        <f t="shared" si="411"/>
        <v>44508</v>
      </c>
      <c r="N4391" s="22">
        <v>44515</v>
      </c>
      <c r="O4391" s="22">
        <v>44550</v>
      </c>
      <c r="P4391" s="22">
        <v>44547.5</v>
      </c>
      <c r="Q4391">
        <f t="shared" si="412"/>
        <v>39.5</v>
      </c>
      <c r="R4391" s="33">
        <f t="shared" si="413"/>
        <v>87053.655000000013</v>
      </c>
    </row>
    <row r="4392" spans="1:18" x14ac:dyDescent="0.35">
      <c r="A4392" t="s">
        <v>406</v>
      </c>
      <c r="B4392" s="21" t="s">
        <v>313</v>
      </c>
      <c r="C4392" s="22">
        <v>44515</v>
      </c>
      <c r="D4392" t="s">
        <v>161</v>
      </c>
      <c r="E4392" t="s">
        <v>162</v>
      </c>
      <c r="F4392" s="21" t="s">
        <v>340</v>
      </c>
      <c r="G4392" s="32">
        <v>395.42999999999995</v>
      </c>
      <c r="H4392" s="22">
        <v>44501</v>
      </c>
      <c r="I4392" s="23">
        <v>44515</v>
      </c>
      <c r="J4392">
        <f t="shared" si="408"/>
        <v>15</v>
      </c>
      <c r="K4392" s="2">
        <f t="shared" si="409"/>
        <v>44508</v>
      </c>
      <c r="L4392" s="9">
        <f t="shared" si="410"/>
        <v>15</v>
      </c>
      <c r="M4392" s="2">
        <f t="shared" si="411"/>
        <v>44508</v>
      </c>
      <c r="N4392" s="22">
        <v>44515</v>
      </c>
      <c r="O4392" s="22">
        <v>44550</v>
      </c>
      <c r="P4392" s="22">
        <v>44547.5</v>
      </c>
      <c r="Q4392">
        <f t="shared" si="412"/>
        <v>39.5</v>
      </c>
      <c r="R4392" s="33">
        <f t="shared" si="413"/>
        <v>15619.484999999999</v>
      </c>
    </row>
    <row r="4393" spans="1:18" x14ac:dyDescent="0.35">
      <c r="A4393" t="s">
        <v>406</v>
      </c>
      <c r="B4393" s="21" t="s">
        <v>313</v>
      </c>
      <c r="C4393" s="22">
        <v>44515</v>
      </c>
      <c r="D4393" t="s">
        <v>161</v>
      </c>
      <c r="E4393" t="s">
        <v>162</v>
      </c>
      <c r="F4393" s="21" t="s">
        <v>342</v>
      </c>
      <c r="G4393" s="32">
        <v>77.86</v>
      </c>
      <c r="H4393" s="22">
        <v>44501</v>
      </c>
      <c r="I4393" s="23">
        <v>44515</v>
      </c>
      <c r="J4393">
        <f t="shared" si="408"/>
        <v>15</v>
      </c>
      <c r="K4393" s="2">
        <f t="shared" si="409"/>
        <v>44508</v>
      </c>
      <c r="L4393" s="9">
        <f t="shared" si="410"/>
        <v>15</v>
      </c>
      <c r="M4393" s="2">
        <f t="shared" si="411"/>
        <v>44508</v>
      </c>
      <c r="N4393" s="22">
        <v>44515</v>
      </c>
      <c r="O4393" s="22">
        <v>44550</v>
      </c>
      <c r="P4393" s="22">
        <v>44547.5</v>
      </c>
      <c r="Q4393">
        <f t="shared" si="412"/>
        <v>39.5</v>
      </c>
      <c r="R4393" s="33">
        <f t="shared" si="413"/>
        <v>3075.47</v>
      </c>
    </row>
    <row r="4394" spans="1:18" x14ac:dyDescent="0.35">
      <c r="A4394" t="s">
        <v>406</v>
      </c>
      <c r="B4394" s="21" t="s">
        <v>313</v>
      </c>
      <c r="C4394" s="22">
        <v>44515</v>
      </c>
      <c r="D4394" t="s">
        <v>110</v>
      </c>
      <c r="E4394" t="s">
        <v>111</v>
      </c>
      <c r="F4394" s="21" t="s">
        <v>343</v>
      </c>
      <c r="G4394" s="32">
        <v>110.33</v>
      </c>
      <c r="H4394" s="22">
        <v>44501</v>
      </c>
      <c r="I4394" s="23">
        <v>44515</v>
      </c>
      <c r="J4394">
        <f t="shared" si="408"/>
        <v>15</v>
      </c>
      <c r="K4394" s="2">
        <f t="shared" si="409"/>
        <v>44508</v>
      </c>
      <c r="L4394" s="9">
        <f t="shared" si="410"/>
        <v>15</v>
      </c>
      <c r="M4394" s="2">
        <f t="shared" si="411"/>
        <v>44508</v>
      </c>
      <c r="N4394" s="22">
        <v>44515</v>
      </c>
      <c r="O4394" s="22">
        <v>44561</v>
      </c>
      <c r="P4394" s="22">
        <v>44560.5</v>
      </c>
      <c r="Q4394">
        <f t="shared" si="412"/>
        <v>52.5</v>
      </c>
      <c r="R4394" s="33">
        <f t="shared" si="413"/>
        <v>5792.3249999999998</v>
      </c>
    </row>
    <row r="4395" spans="1:18" x14ac:dyDescent="0.35">
      <c r="A4395" t="s">
        <v>406</v>
      </c>
      <c r="B4395" s="21" t="s">
        <v>313</v>
      </c>
      <c r="C4395" s="22">
        <v>44515</v>
      </c>
      <c r="D4395" t="s">
        <v>110</v>
      </c>
      <c r="E4395" t="s">
        <v>111</v>
      </c>
      <c r="F4395" s="21" t="s">
        <v>367</v>
      </c>
      <c r="G4395" s="32">
        <v>117.58</v>
      </c>
      <c r="H4395" s="22">
        <v>44501</v>
      </c>
      <c r="I4395" s="23">
        <v>44515</v>
      </c>
      <c r="J4395">
        <f t="shared" si="408"/>
        <v>15</v>
      </c>
      <c r="K4395" s="2">
        <f t="shared" si="409"/>
        <v>44508</v>
      </c>
      <c r="L4395" s="9">
        <f t="shared" si="410"/>
        <v>15</v>
      </c>
      <c r="M4395" s="2">
        <f t="shared" si="411"/>
        <v>44508</v>
      </c>
      <c r="N4395" s="22">
        <v>44515</v>
      </c>
      <c r="O4395" s="22">
        <v>44561</v>
      </c>
      <c r="P4395" s="22">
        <v>44560.5</v>
      </c>
      <c r="Q4395">
        <f t="shared" si="412"/>
        <v>52.5</v>
      </c>
      <c r="R4395" s="33">
        <f t="shared" si="413"/>
        <v>6172.95</v>
      </c>
    </row>
    <row r="4396" spans="1:18" x14ac:dyDescent="0.35">
      <c r="A4396" t="s">
        <v>406</v>
      </c>
      <c r="B4396" s="21" t="s">
        <v>313</v>
      </c>
      <c r="C4396" s="22">
        <v>44515</v>
      </c>
      <c r="D4396" t="s">
        <v>110</v>
      </c>
      <c r="E4396" t="s">
        <v>111</v>
      </c>
      <c r="F4396" s="21" t="s">
        <v>407</v>
      </c>
      <c r="G4396" s="32">
        <v>34.18</v>
      </c>
      <c r="H4396" s="22">
        <v>44501</v>
      </c>
      <c r="I4396" s="23">
        <v>44515</v>
      </c>
      <c r="J4396">
        <f t="shared" si="408"/>
        <v>15</v>
      </c>
      <c r="K4396" s="2">
        <f t="shared" si="409"/>
        <v>44508</v>
      </c>
      <c r="L4396" s="9">
        <f t="shared" si="410"/>
        <v>15</v>
      </c>
      <c r="M4396" s="2">
        <f t="shared" si="411"/>
        <v>44508</v>
      </c>
      <c r="N4396" s="22">
        <v>44515</v>
      </c>
      <c r="O4396" s="22">
        <v>44561</v>
      </c>
      <c r="P4396" s="22">
        <v>44560.5</v>
      </c>
      <c r="Q4396">
        <f t="shared" si="412"/>
        <v>52.5</v>
      </c>
      <c r="R4396" s="33">
        <f t="shared" si="413"/>
        <v>1794.45</v>
      </c>
    </row>
    <row r="4397" spans="1:18" x14ac:dyDescent="0.35">
      <c r="A4397" t="s">
        <v>406</v>
      </c>
      <c r="B4397" s="21" t="s">
        <v>313</v>
      </c>
      <c r="C4397" s="22">
        <v>44515</v>
      </c>
      <c r="D4397" t="s">
        <v>349</v>
      </c>
      <c r="E4397" t="s">
        <v>350</v>
      </c>
      <c r="F4397" s="21" t="s">
        <v>351</v>
      </c>
      <c r="G4397" s="32">
        <v>39.36</v>
      </c>
      <c r="H4397" s="22">
        <v>44501</v>
      </c>
      <c r="I4397" s="23">
        <v>44515</v>
      </c>
      <c r="J4397">
        <f t="shared" si="408"/>
        <v>15</v>
      </c>
      <c r="K4397" s="2">
        <f t="shared" si="409"/>
        <v>44508</v>
      </c>
      <c r="L4397" s="9">
        <f t="shared" si="410"/>
        <v>15</v>
      </c>
      <c r="M4397" s="2">
        <f t="shared" si="411"/>
        <v>44508</v>
      </c>
      <c r="N4397" s="22">
        <v>44515</v>
      </c>
      <c r="O4397" s="22">
        <v>44589</v>
      </c>
      <c r="P4397" s="22">
        <v>44588.5</v>
      </c>
      <c r="Q4397">
        <f t="shared" si="412"/>
        <v>80.5</v>
      </c>
      <c r="R4397" s="33">
        <f t="shared" si="413"/>
        <v>3168.48</v>
      </c>
    </row>
    <row r="4398" spans="1:18" x14ac:dyDescent="0.35">
      <c r="A4398" t="s">
        <v>406</v>
      </c>
      <c r="B4398" s="21" t="s">
        <v>313</v>
      </c>
      <c r="C4398" s="22">
        <v>44515</v>
      </c>
      <c r="D4398" t="s">
        <v>110</v>
      </c>
      <c r="E4398" t="s">
        <v>111</v>
      </c>
      <c r="F4398" s="21" t="s">
        <v>250</v>
      </c>
      <c r="G4398" s="32">
        <v>96.17</v>
      </c>
      <c r="H4398" s="22">
        <v>44501</v>
      </c>
      <c r="I4398" s="23">
        <v>44515</v>
      </c>
      <c r="J4398">
        <f t="shared" si="408"/>
        <v>15</v>
      </c>
      <c r="K4398" s="2">
        <f t="shared" si="409"/>
        <v>44508</v>
      </c>
      <c r="L4398" s="9">
        <f t="shared" si="410"/>
        <v>15</v>
      </c>
      <c r="M4398" s="2">
        <f t="shared" si="411"/>
        <v>44508</v>
      </c>
      <c r="N4398" s="22">
        <v>44515</v>
      </c>
      <c r="O4398" s="22">
        <v>44592</v>
      </c>
      <c r="P4398" s="22">
        <v>44589.5</v>
      </c>
      <c r="Q4398">
        <f t="shared" si="412"/>
        <v>81.5</v>
      </c>
      <c r="R4398" s="33">
        <f t="shared" si="413"/>
        <v>7837.8550000000005</v>
      </c>
    </row>
    <row r="4399" spans="1:18" x14ac:dyDescent="0.35">
      <c r="A4399" t="s">
        <v>406</v>
      </c>
      <c r="B4399" s="21" t="s">
        <v>313</v>
      </c>
      <c r="C4399" s="22">
        <v>44515</v>
      </c>
      <c r="D4399" t="s">
        <v>114</v>
      </c>
      <c r="E4399" t="s">
        <v>115</v>
      </c>
      <c r="F4399" s="21" t="s">
        <v>204</v>
      </c>
      <c r="G4399" s="32">
        <v>31.64</v>
      </c>
      <c r="H4399" s="22">
        <v>44501</v>
      </c>
      <c r="I4399" s="23">
        <v>44515</v>
      </c>
      <c r="J4399">
        <f t="shared" si="408"/>
        <v>15</v>
      </c>
      <c r="K4399" s="2">
        <f t="shared" si="409"/>
        <v>44508</v>
      </c>
      <c r="L4399" s="9">
        <f t="shared" si="410"/>
        <v>15</v>
      </c>
      <c r="M4399" s="2">
        <f t="shared" si="411"/>
        <v>44508</v>
      </c>
      <c r="N4399" s="22">
        <v>44515</v>
      </c>
      <c r="O4399" s="22">
        <v>44592</v>
      </c>
      <c r="P4399" s="22">
        <v>44589.5</v>
      </c>
      <c r="Q4399">
        <f t="shared" si="412"/>
        <v>81.5</v>
      </c>
      <c r="R4399" s="33">
        <f t="shared" si="413"/>
        <v>2578.66</v>
      </c>
    </row>
    <row r="4400" spans="1:18" x14ac:dyDescent="0.35">
      <c r="A4400" t="s">
        <v>406</v>
      </c>
      <c r="B4400" s="21" t="s">
        <v>313</v>
      </c>
      <c r="C4400" s="22">
        <v>44515</v>
      </c>
      <c r="D4400" t="s">
        <v>110</v>
      </c>
      <c r="E4400" t="s">
        <v>111</v>
      </c>
      <c r="F4400" s="21" t="s">
        <v>204</v>
      </c>
      <c r="G4400" s="32">
        <v>87.35</v>
      </c>
      <c r="H4400" s="22">
        <v>44501</v>
      </c>
      <c r="I4400" s="23">
        <v>44515</v>
      </c>
      <c r="J4400">
        <f t="shared" si="408"/>
        <v>15</v>
      </c>
      <c r="K4400" s="2">
        <f t="shared" si="409"/>
        <v>44508</v>
      </c>
      <c r="L4400" s="9">
        <f t="shared" si="410"/>
        <v>15</v>
      </c>
      <c r="M4400" s="2">
        <f t="shared" si="411"/>
        <v>44508</v>
      </c>
      <c r="N4400" s="22">
        <v>44515</v>
      </c>
      <c r="O4400" s="22">
        <v>44592</v>
      </c>
      <c r="P4400" s="22">
        <v>44589.5</v>
      </c>
      <c r="Q4400">
        <f t="shared" si="412"/>
        <v>81.5</v>
      </c>
      <c r="R4400" s="33">
        <f t="shared" si="413"/>
        <v>7119.0249999999996</v>
      </c>
    </row>
    <row r="4401" spans="1:18" x14ac:dyDescent="0.35">
      <c r="A4401" t="s">
        <v>406</v>
      </c>
      <c r="B4401" s="21" t="s">
        <v>313</v>
      </c>
      <c r="C4401" s="22">
        <v>44515</v>
      </c>
      <c r="D4401" t="s">
        <v>110</v>
      </c>
      <c r="E4401" t="s">
        <v>111</v>
      </c>
      <c r="F4401" s="21" t="s">
        <v>399</v>
      </c>
      <c r="G4401" s="32">
        <v>92.03</v>
      </c>
      <c r="H4401" s="22">
        <v>44501</v>
      </c>
      <c r="I4401" s="23">
        <v>44515</v>
      </c>
      <c r="J4401">
        <f t="shared" si="408"/>
        <v>15</v>
      </c>
      <c r="K4401" s="2">
        <f t="shared" si="409"/>
        <v>44508</v>
      </c>
      <c r="L4401" s="9">
        <f t="shared" si="410"/>
        <v>15</v>
      </c>
      <c r="M4401" s="2">
        <f t="shared" si="411"/>
        <v>44508</v>
      </c>
      <c r="N4401" s="22">
        <v>44515</v>
      </c>
      <c r="O4401" s="22">
        <v>44592</v>
      </c>
      <c r="P4401" s="22">
        <v>44589.5</v>
      </c>
      <c r="Q4401">
        <f t="shared" si="412"/>
        <v>81.5</v>
      </c>
      <c r="R4401" s="33">
        <f t="shared" si="413"/>
        <v>7500.4449999999997</v>
      </c>
    </row>
    <row r="4402" spans="1:18" x14ac:dyDescent="0.35">
      <c r="A4402" t="s">
        <v>406</v>
      </c>
      <c r="B4402" s="21" t="s">
        <v>313</v>
      </c>
      <c r="C4402" s="22">
        <v>44515</v>
      </c>
      <c r="D4402" t="s">
        <v>110</v>
      </c>
      <c r="E4402" t="s">
        <v>111</v>
      </c>
      <c r="F4402" s="21" t="s">
        <v>276</v>
      </c>
      <c r="G4402" s="32">
        <v>37.67</v>
      </c>
      <c r="H4402" s="22">
        <v>44501</v>
      </c>
      <c r="I4402" s="23">
        <v>44515</v>
      </c>
      <c r="J4402">
        <f t="shared" si="408"/>
        <v>15</v>
      </c>
      <c r="K4402" s="2">
        <f t="shared" si="409"/>
        <v>44508</v>
      </c>
      <c r="L4402" s="9">
        <f t="shared" si="410"/>
        <v>15</v>
      </c>
      <c r="M4402" s="2">
        <f t="shared" si="411"/>
        <v>44508</v>
      </c>
      <c r="N4402" s="22">
        <v>44515</v>
      </c>
      <c r="O4402" s="22">
        <v>44592</v>
      </c>
      <c r="P4402" s="22">
        <v>44589.5</v>
      </c>
      <c r="Q4402">
        <f t="shared" si="412"/>
        <v>81.5</v>
      </c>
      <c r="R4402" s="33">
        <f t="shared" si="413"/>
        <v>3070.105</v>
      </c>
    </row>
    <row r="4403" spans="1:18" x14ac:dyDescent="0.35">
      <c r="A4403" t="s">
        <v>406</v>
      </c>
      <c r="B4403" s="21" t="s">
        <v>313</v>
      </c>
      <c r="C4403" s="22">
        <v>44515</v>
      </c>
      <c r="D4403" t="s">
        <v>110</v>
      </c>
      <c r="E4403" t="s">
        <v>111</v>
      </c>
      <c r="F4403" s="21" t="s">
        <v>143</v>
      </c>
      <c r="G4403" s="32">
        <v>106.84</v>
      </c>
      <c r="H4403" s="22">
        <v>44501</v>
      </c>
      <c r="I4403" s="23">
        <v>44515</v>
      </c>
      <c r="J4403">
        <f t="shared" ref="J4403:J4466" si="414">I4403-H4403+1</f>
        <v>15</v>
      </c>
      <c r="K4403" s="2">
        <f t="shared" ref="K4403:K4466" si="415">(H4403+I4403)/2</f>
        <v>44508</v>
      </c>
      <c r="L4403" s="9">
        <f t="shared" si="410"/>
        <v>15</v>
      </c>
      <c r="M4403" s="2">
        <f t="shared" si="411"/>
        <v>44508</v>
      </c>
      <c r="N4403" s="22">
        <v>44515</v>
      </c>
      <c r="O4403" s="22">
        <v>44592</v>
      </c>
      <c r="P4403" s="22">
        <v>44589.5</v>
      </c>
      <c r="Q4403">
        <f t="shared" si="412"/>
        <v>81.5</v>
      </c>
      <c r="R4403" s="33">
        <f t="shared" si="413"/>
        <v>8707.4600000000009</v>
      </c>
    </row>
    <row r="4404" spans="1:18" x14ac:dyDescent="0.35">
      <c r="A4404" t="s">
        <v>406</v>
      </c>
      <c r="B4404" s="21" t="s">
        <v>313</v>
      </c>
      <c r="C4404" s="22">
        <v>44515</v>
      </c>
      <c r="D4404" t="s">
        <v>148</v>
      </c>
      <c r="E4404" t="s">
        <v>149</v>
      </c>
      <c r="F4404" s="21" t="s">
        <v>205</v>
      </c>
      <c r="G4404" s="32">
        <v>459.8</v>
      </c>
      <c r="H4404" s="22">
        <v>44501</v>
      </c>
      <c r="I4404" s="23">
        <v>44515</v>
      </c>
      <c r="J4404">
        <f t="shared" si="414"/>
        <v>15</v>
      </c>
      <c r="K4404" s="2">
        <f t="shared" si="415"/>
        <v>44508</v>
      </c>
      <c r="L4404" s="9">
        <f t="shared" si="410"/>
        <v>15</v>
      </c>
      <c r="M4404" s="2">
        <f t="shared" si="411"/>
        <v>44508</v>
      </c>
      <c r="N4404" s="22">
        <v>44515</v>
      </c>
      <c r="O4404" s="22">
        <v>44592</v>
      </c>
      <c r="P4404" s="22">
        <v>44589.5</v>
      </c>
      <c r="Q4404">
        <f t="shared" si="412"/>
        <v>81.5</v>
      </c>
      <c r="R4404" s="33">
        <f t="shared" si="413"/>
        <v>37473.700000000004</v>
      </c>
    </row>
    <row r="4405" spans="1:18" x14ac:dyDescent="0.35">
      <c r="A4405" t="s">
        <v>406</v>
      </c>
      <c r="B4405" s="21" t="s">
        <v>313</v>
      </c>
      <c r="C4405" s="22">
        <v>44515</v>
      </c>
      <c r="D4405" t="s">
        <v>171</v>
      </c>
      <c r="E4405" t="s">
        <v>172</v>
      </c>
      <c r="F4405" s="21" t="s">
        <v>206</v>
      </c>
      <c r="G4405" s="32">
        <v>741.39999999999986</v>
      </c>
      <c r="H4405" s="22">
        <v>44501</v>
      </c>
      <c r="I4405" s="23">
        <v>44515</v>
      </c>
      <c r="J4405">
        <f t="shared" si="414"/>
        <v>15</v>
      </c>
      <c r="K4405" s="2">
        <f t="shared" si="415"/>
        <v>44508</v>
      </c>
      <c r="L4405" s="9">
        <f t="shared" si="410"/>
        <v>15</v>
      </c>
      <c r="M4405" s="2">
        <f t="shared" si="411"/>
        <v>44508</v>
      </c>
      <c r="N4405" s="22">
        <v>44515</v>
      </c>
      <c r="O4405" s="22">
        <v>44592</v>
      </c>
      <c r="P4405" s="22">
        <v>44589.5</v>
      </c>
      <c r="Q4405">
        <f t="shared" si="412"/>
        <v>81.5</v>
      </c>
      <c r="R4405" s="33">
        <f t="shared" si="413"/>
        <v>60424.099999999991</v>
      </c>
    </row>
    <row r="4406" spans="1:18" x14ac:dyDescent="0.35">
      <c r="A4406" t="s">
        <v>406</v>
      </c>
      <c r="B4406" s="21" t="s">
        <v>313</v>
      </c>
      <c r="C4406" s="22">
        <v>44515</v>
      </c>
      <c r="D4406" t="s">
        <v>207</v>
      </c>
      <c r="E4406" t="s">
        <v>208</v>
      </c>
      <c r="F4406" s="21" t="s">
        <v>209</v>
      </c>
      <c r="G4406" s="32">
        <v>63.33</v>
      </c>
      <c r="H4406" s="22">
        <v>44501</v>
      </c>
      <c r="I4406" s="23">
        <v>44515</v>
      </c>
      <c r="J4406">
        <f t="shared" si="414"/>
        <v>15</v>
      </c>
      <c r="K4406" s="2">
        <f t="shared" si="415"/>
        <v>44508</v>
      </c>
      <c r="L4406" s="9">
        <f t="shared" si="410"/>
        <v>15</v>
      </c>
      <c r="M4406" s="2">
        <f t="shared" si="411"/>
        <v>44508</v>
      </c>
      <c r="N4406" s="22">
        <v>44515</v>
      </c>
      <c r="O4406" s="22">
        <v>44592</v>
      </c>
      <c r="P4406" s="22">
        <v>44589.5</v>
      </c>
      <c r="Q4406">
        <f t="shared" si="412"/>
        <v>81.5</v>
      </c>
      <c r="R4406" s="33">
        <f t="shared" si="413"/>
        <v>5161.3949999999995</v>
      </c>
    </row>
    <row r="4407" spans="1:18" x14ac:dyDescent="0.35">
      <c r="A4407" t="s">
        <v>406</v>
      </c>
      <c r="B4407" s="21" t="s">
        <v>313</v>
      </c>
      <c r="C4407" s="22">
        <v>44515</v>
      </c>
      <c r="D4407" t="s">
        <v>171</v>
      </c>
      <c r="E4407" t="s">
        <v>172</v>
      </c>
      <c r="F4407" s="21" t="s">
        <v>400</v>
      </c>
      <c r="G4407" s="32">
        <v>46.01</v>
      </c>
      <c r="H4407" s="22">
        <v>44501</v>
      </c>
      <c r="I4407" s="23">
        <v>44515</v>
      </c>
      <c r="J4407">
        <f t="shared" si="414"/>
        <v>15</v>
      </c>
      <c r="K4407" s="2">
        <f t="shared" si="415"/>
        <v>44508</v>
      </c>
      <c r="L4407" s="9">
        <f t="shared" si="410"/>
        <v>15</v>
      </c>
      <c r="M4407" s="2">
        <f t="shared" si="411"/>
        <v>44508</v>
      </c>
      <c r="N4407" s="22">
        <v>44515</v>
      </c>
      <c r="O4407" s="22">
        <v>44592</v>
      </c>
      <c r="P4407" s="22">
        <v>44589.5</v>
      </c>
      <c r="Q4407">
        <f t="shared" si="412"/>
        <v>81.5</v>
      </c>
      <c r="R4407" s="33">
        <f t="shared" si="413"/>
        <v>3749.8150000000001</v>
      </c>
    </row>
    <row r="4408" spans="1:18" x14ac:dyDescent="0.35">
      <c r="A4408" t="s">
        <v>406</v>
      </c>
      <c r="B4408" s="21" t="s">
        <v>313</v>
      </c>
      <c r="C4408" s="22">
        <v>44515</v>
      </c>
      <c r="D4408" t="s">
        <v>171</v>
      </c>
      <c r="E4408" t="s">
        <v>172</v>
      </c>
      <c r="F4408" s="21" t="s">
        <v>210</v>
      </c>
      <c r="G4408" s="32">
        <v>743.5400000000003</v>
      </c>
      <c r="H4408" s="22">
        <v>44501</v>
      </c>
      <c r="I4408" s="23">
        <v>44515</v>
      </c>
      <c r="J4408">
        <f t="shared" si="414"/>
        <v>15</v>
      </c>
      <c r="K4408" s="2">
        <f t="shared" si="415"/>
        <v>44508</v>
      </c>
      <c r="L4408" s="9">
        <f t="shared" si="410"/>
        <v>15</v>
      </c>
      <c r="M4408" s="2">
        <f t="shared" si="411"/>
        <v>44508</v>
      </c>
      <c r="N4408" s="22">
        <v>44515</v>
      </c>
      <c r="O4408" s="22">
        <v>44592</v>
      </c>
      <c r="P4408" s="22">
        <v>44589.5</v>
      </c>
      <c r="Q4408">
        <f t="shared" si="412"/>
        <v>81.5</v>
      </c>
      <c r="R4408" s="33">
        <f t="shared" si="413"/>
        <v>60598.510000000024</v>
      </c>
    </row>
    <row r="4409" spans="1:18" x14ac:dyDescent="0.35">
      <c r="A4409" t="s">
        <v>406</v>
      </c>
      <c r="B4409" s="21" t="s">
        <v>313</v>
      </c>
      <c r="C4409" s="22">
        <v>44515</v>
      </c>
      <c r="D4409" t="s">
        <v>114</v>
      </c>
      <c r="E4409" t="s">
        <v>115</v>
      </c>
      <c r="F4409" s="21" t="s">
        <v>144</v>
      </c>
      <c r="G4409" s="32">
        <v>0.61</v>
      </c>
      <c r="H4409" s="22">
        <v>44501</v>
      </c>
      <c r="I4409" s="23">
        <v>44515</v>
      </c>
      <c r="J4409">
        <f t="shared" si="414"/>
        <v>15</v>
      </c>
      <c r="K4409" s="2">
        <f t="shared" si="415"/>
        <v>44508</v>
      </c>
      <c r="L4409" s="9">
        <f t="shared" si="410"/>
        <v>15</v>
      </c>
      <c r="M4409" s="2">
        <f t="shared" si="411"/>
        <v>44508</v>
      </c>
      <c r="N4409" s="22">
        <v>44515</v>
      </c>
      <c r="O4409" s="22">
        <v>44592</v>
      </c>
      <c r="P4409" s="22">
        <v>44589.5</v>
      </c>
      <c r="Q4409">
        <f t="shared" si="412"/>
        <v>81.5</v>
      </c>
      <c r="R4409" s="33">
        <f t="shared" si="413"/>
        <v>49.714999999999996</v>
      </c>
    </row>
    <row r="4410" spans="1:18" x14ac:dyDescent="0.35">
      <c r="A4410" t="s">
        <v>406</v>
      </c>
      <c r="B4410" s="21" t="s">
        <v>313</v>
      </c>
      <c r="C4410" s="22">
        <v>44515</v>
      </c>
      <c r="D4410" t="s">
        <v>110</v>
      </c>
      <c r="E4410" t="s">
        <v>111</v>
      </c>
      <c r="F4410" s="21" t="s">
        <v>144</v>
      </c>
      <c r="G4410" s="32">
        <v>185.99</v>
      </c>
      <c r="H4410" s="22">
        <v>44501</v>
      </c>
      <c r="I4410" s="23">
        <v>44515</v>
      </c>
      <c r="J4410">
        <f t="shared" si="414"/>
        <v>15</v>
      </c>
      <c r="K4410" s="2">
        <f t="shared" si="415"/>
        <v>44508</v>
      </c>
      <c r="L4410" s="9">
        <f t="shared" si="410"/>
        <v>15</v>
      </c>
      <c r="M4410" s="2">
        <f t="shared" si="411"/>
        <v>44508</v>
      </c>
      <c r="N4410" s="22">
        <v>44515</v>
      </c>
      <c r="O4410" s="22">
        <v>44592</v>
      </c>
      <c r="P4410" s="22">
        <v>44589.5</v>
      </c>
      <c r="Q4410">
        <f t="shared" si="412"/>
        <v>81.5</v>
      </c>
      <c r="R4410" s="33">
        <f t="shared" si="413"/>
        <v>15158.185000000001</v>
      </c>
    </row>
    <row r="4411" spans="1:18" x14ac:dyDescent="0.35">
      <c r="A4411" t="s">
        <v>406</v>
      </c>
      <c r="B4411" s="21" t="s">
        <v>313</v>
      </c>
      <c r="C4411" s="22">
        <v>44515</v>
      </c>
      <c r="D4411" t="s">
        <v>110</v>
      </c>
      <c r="E4411" t="s">
        <v>111</v>
      </c>
      <c r="F4411" s="21" t="s">
        <v>212</v>
      </c>
      <c r="G4411" s="32">
        <v>29.26</v>
      </c>
      <c r="H4411" s="22">
        <v>44501</v>
      </c>
      <c r="I4411" s="23">
        <v>44515</v>
      </c>
      <c r="J4411">
        <f t="shared" si="414"/>
        <v>15</v>
      </c>
      <c r="K4411" s="2">
        <f t="shared" si="415"/>
        <v>44508</v>
      </c>
      <c r="L4411" s="9">
        <f t="shared" si="410"/>
        <v>15</v>
      </c>
      <c r="M4411" s="2">
        <f t="shared" si="411"/>
        <v>44508</v>
      </c>
      <c r="N4411" s="22">
        <v>44515</v>
      </c>
      <c r="O4411" s="22">
        <v>44592</v>
      </c>
      <c r="P4411" s="22">
        <v>44589.5</v>
      </c>
      <c r="Q4411">
        <f t="shared" si="412"/>
        <v>81.5</v>
      </c>
      <c r="R4411" s="33">
        <f t="shared" si="413"/>
        <v>2384.69</v>
      </c>
    </row>
    <row r="4412" spans="1:18" x14ac:dyDescent="0.35">
      <c r="A4412" t="s">
        <v>406</v>
      </c>
      <c r="B4412" s="21" t="s">
        <v>313</v>
      </c>
      <c r="C4412" s="22">
        <v>44515</v>
      </c>
      <c r="D4412" t="s">
        <v>107</v>
      </c>
      <c r="E4412" t="s">
        <v>108</v>
      </c>
      <c r="F4412" s="21" t="s">
        <v>408</v>
      </c>
      <c r="G4412" s="32">
        <v>196.53</v>
      </c>
      <c r="H4412" s="22">
        <v>44501</v>
      </c>
      <c r="I4412" s="23">
        <v>44515</v>
      </c>
      <c r="J4412">
        <f t="shared" si="414"/>
        <v>15</v>
      </c>
      <c r="K4412" s="2">
        <f t="shared" si="415"/>
        <v>44508</v>
      </c>
      <c r="L4412" s="9">
        <f t="shared" si="410"/>
        <v>15</v>
      </c>
      <c r="M4412" s="2">
        <f t="shared" si="411"/>
        <v>44508</v>
      </c>
      <c r="N4412" s="22">
        <v>44515</v>
      </c>
      <c r="O4412" s="22">
        <v>44592</v>
      </c>
      <c r="P4412" s="22">
        <v>44589.5</v>
      </c>
      <c r="Q4412">
        <f t="shared" si="412"/>
        <v>81.5</v>
      </c>
      <c r="R4412" s="33">
        <f t="shared" si="413"/>
        <v>16017.195</v>
      </c>
    </row>
    <row r="4413" spans="1:18" x14ac:dyDescent="0.35">
      <c r="A4413" t="s">
        <v>406</v>
      </c>
      <c r="B4413" s="21" t="s">
        <v>313</v>
      </c>
      <c r="C4413" s="22">
        <v>44515</v>
      </c>
      <c r="D4413" t="s">
        <v>110</v>
      </c>
      <c r="E4413" t="s">
        <v>111</v>
      </c>
      <c r="F4413" s="21" t="s">
        <v>214</v>
      </c>
      <c r="G4413" s="32">
        <v>138.09</v>
      </c>
      <c r="H4413" s="22">
        <v>44501</v>
      </c>
      <c r="I4413" s="23">
        <v>44515</v>
      </c>
      <c r="J4413">
        <f t="shared" si="414"/>
        <v>15</v>
      </c>
      <c r="K4413" s="2">
        <f t="shared" si="415"/>
        <v>44508</v>
      </c>
      <c r="L4413" s="9">
        <f t="shared" si="410"/>
        <v>15</v>
      </c>
      <c r="M4413" s="2">
        <f t="shared" si="411"/>
        <v>44508</v>
      </c>
      <c r="N4413" s="22">
        <v>44515</v>
      </c>
      <c r="O4413" s="22">
        <v>44592</v>
      </c>
      <c r="P4413" s="22">
        <v>44589.5</v>
      </c>
      <c r="Q4413">
        <f t="shared" si="412"/>
        <v>81.5</v>
      </c>
      <c r="R4413" s="33">
        <f t="shared" si="413"/>
        <v>11254.335000000001</v>
      </c>
    </row>
    <row r="4414" spans="1:18" x14ac:dyDescent="0.35">
      <c r="A4414" t="s">
        <v>406</v>
      </c>
      <c r="B4414" s="21" t="s">
        <v>313</v>
      </c>
      <c r="C4414" s="22">
        <v>44515</v>
      </c>
      <c r="D4414" t="s">
        <v>201</v>
      </c>
      <c r="E4414" t="s">
        <v>202</v>
      </c>
      <c r="F4414" s="21" t="s">
        <v>216</v>
      </c>
      <c r="G4414" s="32">
        <v>8.75</v>
      </c>
      <c r="H4414" s="22">
        <v>44501</v>
      </c>
      <c r="I4414" s="23">
        <v>44515</v>
      </c>
      <c r="J4414">
        <f t="shared" si="414"/>
        <v>15</v>
      </c>
      <c r="K4414" s="2">
        <f t="shared" si="415"/>
        <v>44508</v>
      </c>
      <c r="L4414" s="9">
        <f t="shared" si="410"/>
        <v>15</v>
      </c>
      <c r="M4414" s="2">
        <f t="shared" si="411"/>
        <v>44508</v>
      </c>
      <c r="N4414" s="22">
        <v>44515</v>
      </c>
      <c r="O4414" s="22">
        <v>44592</v>
      </c>
      <c r="P4414" s="22">
        <v>44589.5</v>
      </c>
      <c r="Q4414">
        <f t="shared" si="412"/>
        <v>81.5</v>
      </c>
      <c r="R4414" s="33">
        <f t="shared" si="413"/>
        <v>713.125</v>
      </c>
    </row>
    <row r="4415" spans="1:18" x14ac:dyDescent="0.35">
      <c r="A4415" t="s">
        <v>406</v>
      </c>
      <c r="B4415" s="21" t="s">
        <v>313</v>
      </c>
      <c r="C4415" s="22">
        <v>44515</v>
      </c>
      <c r="D4415" t="s">
        <v>217</v>
      </c>
      <c r="E4415" t="s">
        <v>218</v>
      </c>
      <c r="F4415" s="21" t="s">
        <v>219</v>
      </c>
      <c r="G4415" s="32">
        <v>610.25</v>
      </c>
      <c r="H4415" s="22">
        <v>44501</v>
      </c>
      <c r="I4415" s="23">
        <v>44515</v>
      </c>
      <c r="J4415">
        <f t="shared" si="414"/>
        <v>15</v>
      </c>
      <c r="K4415" s="2">
        <f t="shared" si="415"/>
        <v>44508</v>
      </c>
      <c r="L4415" s="9">
        <f t="shared" si="410"/>
        <v>15</v>
      </c>
      <c r="M4415" s="2">
        <f t="shared" si="411"/>
        <v>44508</v>
      </c>
      <c r="N4415" s="22">
        <v>44515</v>
      </c>
      <c r="O4415" s="22">
        <v>44592</v>
      </c>
      <c r="P4415" s="22">
        <v>44589.5</v>
      </c>
      <c r="Q4415">
        <f t="shared" si="412"/>
        <v>81.5</v>
      </c>
      <c r="R4415" s="33">
        <f t="shared" si="413"/>
        <v>49735.375</v>
      </c>
    </row>
    <row r="4416" spans="1:18" x14ac:dyDescent="0.35">
      <c r="A4416" t="s">
        <v>406</v>
      </c>
      <c r="B4416" s="21" t="s">
        <v>313</v>
      </c>
      <c r="C4416" s="22">
        <v>44515</v>
      </c>
      <c r="D4416" t="s">
        <v>110</v>
      </c>
      <c r="E4416" t="s">
        <v>111</v>
      </c>
      <c r="F4416" s="21" t="s">
        <v>221</v>
      </c>
      <c r="G4416" s="32">
        <v>323.12</v>
      </c>
      <c r="H4416" s="22">
        <v>44501</v>
      </c>
      <c r="I4416" s="23">
        <v>44515</v>
      </c>
      <c r="J4416">
        <f t="shared" si="414"/>
        <v>15</v>
      </c>
      <c r="K4416" s="2">
        <f t="shared" si="415"/>
        <v>44508</v>
      </c>
      <c r="L4416" s="9">
        <f t="shared" si="410"/>
        <v>15</v>
      </c>
      <c r="M4416" s="2">
        <f t="shared" si="411"/>
        <v>44508</v>
      </c>
      <c r="N4416" s="22">
        <v>44515</v>
      </c>
      <c r="O4416" s="22">
        <v>44592</v>
      </c>
      <c r="P4416" s="22">
        <v>44589.5</v>
      </c>
      <c r="Q4416">
        <f t="shared" si="412"/>
        <v>81.5</v>
      </c>
      <c r="R4416" s="33">
        <f t="shared" si="413"/>
        <v>26334.28</v>
      </c>
    </row>
    <row r="4417" spans="1:18" x14ac:dyDescent="0.35">
      <c r="A4417" t="s">
        <v>406</v>
      </c>
      <c r="B4417" s="21" t="s">
        <v>313</v>
      </c>
      <c r="C4417" s="22">
        <v>44515</v>
      </c>
      <c r="D4417" t="s">
        <v>199</v>
      </c>
      <c r="E4417" t="s">
        <v>200</v>
      </c>
      <c r="F4417" s="21" t="s">
        <v>89</v>
      </c>
      <c r="G4417" s="32">
        <v>1150.99</v>
      </c>
      <c r="H4417" s="22">
        <v>44501</v>
      </c>
      <c r="I4417" s="23">
        <v>44515</v>
      </c>
      <c r="J4417">
        <f t="shared" si="414"/>
        <v>15</v>
      </c>
      <c r="K4417" s="2">
        <f t="shared" si="415"/>
        <v>44508</v>
      </c>
      <c r="L4417" s="9">
        <f t="shared" si="410"/>
        <v>15</v>
      </c>
      <c r="M4417" s="2">
        <f t="shared" si="411"/>
        <v>44508</v>
      </c>
      <c r="N4417" s="22">
        <v>44515</v>
      </c>
      <c r="O4417" s="22">
        <v>44592</v>
      </c>
      <c r="P4417" s="22">
        <v>44589.5</v>
      </c>
      <c r="Q4417">
        <f t="shared" si="412"/>
        <v>81.5</v>
      </c>
      <c r="R4417" s="33">
        <f t="shared" si="413"/>
        <v>93805.684999999998</v>
      </c>
    </row>
    <row r="4418" spans="1:18" x14ac:dyDescent="0.35">
      <c r="A4418" t="s">
        <v>406</v>
      </c>
      <c r="B4418" s="21" t="s">
        <v>313</v>
      </c>
      <c r="C4418" s="22">
        <v>44515</v>
      </c>
      <c r="D4418" t="s">
        <v>110</v>
      </c>
      <c r="E4418" t="s">
        <v>111</v>
      </c>
      <c r="F4418" s="21" t="s">
        <v>223</v>
      </c>
      <c r="G4418" s="32">
        <v>234.42000000000002</v>
      </c>
      <c r="H4418" s="22">
        <v>44501</v>
      </c>
      <c r="I4418" s="23">
        <v>44515</v>
      </c>
      <c r="J4418">
        <f t="shared" si="414"/>
        <v>15</v>
      </c>
      <c r="K4418" s="2">
        <f t="shared" si="415"/>
        <v>44508</v>
      </c>
      <c r="L4418" s="9">
        <f t="shared" si="410"/>
        <v>15</v>
      </c>
      <c r="M4418" s="2">
        <f t="shared" si="411"/>
        <v>44508</v>
      </c>
      <c r="N4418" s="22">
        <v>44515</v>
      </c>
      <c r="O4418" s="22">
        <v>44592</v>
      </c>
      <c r="P4418" s="22">
        <v>44589.5</v>
      </c>
      <c r="Q4418">
        <f t="shared" si="412"/>
        <v>81.5</v>
      </c>
      <c r="R4418" s="33">
        <f t="shared" si="413"/>
        <v>19105.23</v>
      </c>
    </row>
    <row r="4419" spans="1:18" x14ac:dyDescent="0.35">
      <c r="A4419" t="s">
        <v>406</v>
      </c>
      <c r="B4419" s="21" t="s">
        <v>313</v>
      </c>
      <c r="C4419" s="22">
        <v>44515</v>
      </c>
      <c r="D4419" t="s">
        <v>201</v>
      </c>
      <c r="E4419" t="s">
        <v>202</v>
      </c>
      <c r="F4419" s="21" t="s">
        <v>203</v>
      </c>
      <c r="G4419" s="32">
        <v>0.91999999999999993</v>
      </c>
      <c r="H4419" s="22">
        <v>44501</v>
      </c>
      <c r="I4419" s="23">
        <v>44515</v>
      </c>
      <c r="J4419">
        <f t="shared" si="414"/>
        <v>15</v>
      </c>
      <c r="K4419" s="2">
        <f t="shared" si="415"/>
        <v>44508</v>
      </c>
      <c r="L4419" s="9">
        <f t="shared" si="410"/>
        <v>15</v>
      </c>
      <c r="M4419" s="2">
        <f t="shared" si="411"/>
        <v>44508</v>
      </c>
      <c r="N4419" s="22">
        <v>44515</v>
      </c>
      <c r="O4419" s="22">
        <v>44592</v>
      </c>
      <c r="P4419" s="22">
        <v>44589.5</v>
      </c>
      <c r="Q4419">
        <f t="shared" si="412"/>
        <v>81.5</v>
      </c>
      <c r="R4419" s="33">
        <f t="shared" si="413"/>
        <v>74.97999999999999</v>
      </c>
    </row>
    <row r="4420" spans="1:18" x14ac:dyDescent="0.35">
      <c r="A4420" t="s">
        <v>406</v>
      </c>
      <c r="B4420" s="21" t="s">
        <v>313</v>
      </c>
      <c r="C4420" s="22">
        <v>44515</v>
      </c>
      <c r="D4420" t="s">
        <v>110</v>
      </c>
      <c r="E4420" t="s">
        <v>111</v>
      </c>
      <c r="F4420" s="21" t="s">
        <v>224</v>
      </c>
      <c r="G4420" s="32">
        <v>131.63</v>
      </c>
      <c r="H4420" s="22">
        <v>44501</v>
      </c>
      <c r="I4420" s="23">
        <v>44515</v>
      </c>
      <c r="J4420">
        <f t="shared" si="414"/>
        <v>15</v>
      </c>
      <c r="K4420" s="2">
        <f t="shared" si="415"/>
        <v>44508</v>
      </c>
      <c r="L4420" s="9">
        <f t="shared" si="410"/>
        <v>15</v>
      </c>
      <c r="M4420" s="2">
        <f t="shared" si="411"/>
        <v>44508</v>
      </c>
      <c r="N4420" s="22">
        <v>44515</v>
      </c>
      <c r="O4420" s="22">
        <v>44592</v>
      </c>
      <c r="P4420" s="22">
        <v>44589.5</v>
      </c>
      <c r="Q4420">
        <f t="shared" si="412"/>
        <v>81.5</v>
      </c>
      <c r="R4420" s="33">
        <f t="shared" si="413"/>
        <v>10727.844999999999</v>
      </c>
    </row>
    <row r="4421" spans="1:18" x14ac:dyDescent="0.35">
      <c r="A4421" t="s">
        <v>406</v>
      </c>
      <c r="B4421" s="21" t="s">
        <v>313</v>
      </c>
      <c r="C4421" s="22">
        <v>44515</v>
      </c>
      <c r="D4421" t="s">
        <v>110</v>
      </c>
      <c r="E4421" t="s">
        <v>111</v>
      </c>
      <c r="F4421" s="21" t="s">
        <v>225</v>
      </c>
      <c r="G4421" s="32">
        <v>40.42</v>
      </c>
      <c r="H4421" s="22">
        <v>44501</v>
      </c>
      <c r="I4421" s="23">
        <v>44515</v>
      </c>
      <c r="J4421">
        <f t="shared" si="414"/>
        <v>15</v>
      </c>
      <c r="K4421" s="2">
        <f t="shared" si="415"/>
        <v>44508</v>
      </c>
      <c r="L4421" s="9">
        <f t="shared" si="410"/>
        <v>15</v>
      </c>
      <c r="M4421" s="2">
        <f t="shared" si="411"/>
        <v>44508</v>
      </c>
      <c r="N4421" s="22">
        <v>44515</v>
      </c>
      <c r="O4421" s="22">
        <v>44592</v>
      </c>
      <c r="P4421" s="22">
        <v>44589.5</v>
      </c>
      <c r="Q4421">
        <f t="shared" si="412"/>
        <v>81.5</v>
      </c>
      <c r="R4421" s="33">
        <f t="shared" si="413"/>
        <v>3294.23</v>
      </c>
    </row>
    <row r="4422" spans="1:18" x14ac:dyDescent="0.35">
      <c r="A4422" t="s">
        <v>406</v>
      </c>
      <c r="B4422" s="21" t="s">
        <v>313</v>
      </c>
      <c r="C4422" s="22">
        <v>44515</v>
      </c>
      <c r="D4422" t="s">
        <v>110</v>
      </c>
      <c r="E4422" t="s">
        <v>111</v>
      </c>
      <c r="F4422" s="21" t="s">
        <v>226</v>
      </c>
      <c r="G4422" s="32">
        <v>36.869999999999997</v>
      </c>
      <c r="H4422" s="22">
        <v>44501</v>
      </c>
      <c r="I4422" s="23">
        <v>44515</v>
      </c>
      <c r="J4422">
        <f t="shared" si="414"/>
        <v>15</v>
      </c>
      <c r="K4422" s="2">
        <f t="shared" si="415"/>
        <v>44508</v>
      </c>
      <c r="L4422" s="9">
        <f t="shared" si="410"/>
        <v>15</v>
      </c>
      <c r="M4422" s="2">
        <f t="shared" si="411"/>
        <v>44508</v>
      </c>
      <c r="N4422" s="22">
        <v>44515</v>
      </c>
      <c r="O4422" s="22">
        <v>44592</v>
      </c>
      <c r="P4422" s="22">
        <v>44589.5</v>
      </c>
      <c r="Q4422">
        <f t="shared" si="412"/>
        <v>81.5</v>
      </c>
      <c r="R4422" s="33">
        <f t="shared" si="413"/>
        <v>3004.9049999999997</v>
      </c>
    </row>
    <row r="4423" spans="1:18" x14ac:dyDescent="0.35">
      <c r="A4423" t="s">
        <v>406</v>
      </c>
      <c r="B4423" s="21" t="s">
        <v>313</v>
      </c>
      <c r="C4423" s="22">
        <v>44515</v>
      </c>
      <c r="D4423" t="s">
        <v>110</v>
      </c>
      <c r="E4423" t="s">
        <v>111</v>
      </c>
      <c r="F4423" s="21" t="s">
        <v>291</v>
      </c>
      <c r="G4423" s="32">
        <v>89.41</v>
      </c>
      <c r="H4423" s="22">
        <v>44501</v>
      </c>
      <c r="I4423" s="23">
        <v>44515</v>
      </c>
      <c r="J4423">
        <f t="shared" si="414"/>
        <v>15</v>
      </c>
      <c r="K4423" s="2">
        <f t="shared" si="415"/>
        <v>44508</v>
      </c>
      <c r="L4423" s="9">
        <f t="shared" si="410"/>
        <v>15</v>
      </c>
      <c r="M4423" s="2">
        <f t="shared" si="411"/>
        <v>44508</v>
      </c>
      <c r="N4423" s="22">
        <v>44515</v>
      </c>
      <c r="O4423" s="22">
        <v>44592</v>
      </c>
      <c r="P4423" s="22">
        <v>44589.5</v>
      </c>
      <c r="Q4423">
        <f t="shared" si="412"/>
        <v>81.5</v>
      </c>
      <c r="R4423" s="33">
        <f t="shared" si="413"/>
        <v>7286.915</v>
      </c>
    </row>
    <row r="4424" spans="1:18" x14ac:dyDescent="0.35">
      <c r="A4424" t="s">
        <v>406</v>
      </c>
      <c r="B4424" s="21" t="s">
        <v>313</v>
      </c>
      <c r="C4424" s="22">
        <v>44515</v>
      </c>
      <c r="D4424" t="s">
        <v>171</v>
      </c>
      <c r="E4424" t="s">
        <v>172</v>
      </c>
      <c r="F4424" s="21" t="s">
        <v>403</v>
      </c>
      <c r="G4424" s="32">
        <v>45.849999999999994</v>
      </c>
      <c r="H4424" s="22">
        <v>44501</v>
      </c>
      <c r="I4424" s="23">
        <v>44515</v>
      </c>
      <c r="J4424">
        <f t="shared" si="414"/>
        <v>15</v>
      </c>
      <c r="K4424" s="2">
        <f t="shared" si="415"/>
        <v>44508</v>
      </c>
      <c r="L4424" s="9">
        <f t="shared" si="410"/>
        <v>15</v>
      </c>
      <c r="M4424" s="2">
        <f t="shared" si="411"/>
        <v>44508</v>
      </c>
      <c r="N4424" s="22">
        <v>44515</v>
      </c>
      <c r="O4424" s="22">
        <v>44592</v>
      </c>
      <c r="P4424" s="22">
        <v>44589.5</v>
      </c>
      <c r="Q4424">
        <f t="shared" si="412"/>
        <v>81.5</v>
      </c>
      <c r="R4424" s="33">
        <f t="shared" si="413"/>
        <v>3736.7749999999996</v>
      </c>
    </row>
    <row r="4425" spans="1:18" x14ac:dyDescent="0.35">
      <c r="A4425" t="s">
        <v>406</v>
      </c>
      <c r="B4425" s="21" t="s">
        <v>313</v>
      </c>
      <c r="C4425" s="22">
        <v>44515</v>
      </c>
      <c r="D4425" t="s">
        <v>345</v>
      </c>
      <c r="E4425" t="s">
        <v>346</v>
      </c>
      <c r="F4425" s="21" t="s">
        <v>343</v>
      </c>
      <c r="G4425" s="32">
        <v>2.17</v>
      </c>
      <c r="H4425" s="22">
        <v>44501</v>
      </c>
      <c r="I4425" s="23">
        <v>44515</v>
      </c>
      <c r="J4425">
        <f t="shared" si="414"/>
        <v>15</v>
      </c>
      <c r="K4425" s="2">
        <f t="shared" si="415"/>
        <v>44508</v>
      </c>
      <c r="L4425" s="9">
        <f t="shared" si="410"/>
        <v>15</v>
      </c>
      <c r="M4425" s="2">
        <f t="shared" si="411"/>
        <v>44508</v>
      </c>
      <c r="N4425" s="22">
        <v>44515</v>
      </c>
      <c r="O4425" s="22">
        <v>44592</v>
      </c>
      <c r="P4425" s="22">
        <v>44589.5</v>
      </c>
      <c r="Q4425">
        <f t="shared" si="412"/>
        <v>81.5</v>
      </c>
      <c r="R4425" s="33">
        <f t="shared" si="413"/>
        <v>176.85499999999999</v>
      </c>
    </row>
    <row r="4426" spans="1:18" x14ac:dyDescent="0.35">
      <c r="A4426" t="s">
        <v>406</v>
      </c>
      <c r="B4426" s="21" t="s">
        <v>313</v>
      </c>
      <c r="C4426" s="22">
        <v>44515</v>
      </c>
      <c r="D4426" t="s">
        <v>110</v>
      </c>
      <c r="E4426" t="s">
        <v>111</v>
      </c>
      <c r="F4426" s="21" t="s">
        <v>229</v>
      </c>
      <c r="G4426" s="32">
        <v>37.29</v>
      </c>
      <c r="H4426" s="22">
        <v>44501</v>
      </c>
      <c r="I4426" s="23">
        <v>44515</v>
      </c>
      <c r="J4426">
        <f t="shared" si="414"/>
        <v>15</v>
      </c>
      <c r="K4426" s="2">
        <f t="shared" si="415"/>
        <v>44508</v>
      </c>
      <c r="L4426" s="9">
        <f t="shared" si="410"/>
        <v>15</v>
      </c>
      <c r="M4426" s="2">
        <f t="shared" si="411"/>
        <v>44508</v>
      </c>
      <c r="N4426" s="22">
        <v>44515</v>
      </c>
      <c r="O4426" s="22">
        <v>44592</v>
      </c>
      <c r="P4426" s="22">
        <v>44589.5</v>
      </c>
      <c r="Q4426">
        <f t="shared" si="412"/>
        <v>81.5</v>
      </c>
      <c r="R4426" s="33">
        <f t="shared" si="413"/>
        <v>3039.1349999999998</v>
      </c>
    </row>
    <row r="4427" spans="1:18" x14ac:dyDescent="0.35">
      <c r="A4427" t="s">
        <v>406</v>
      </c>
      <c r="B4427" s="21" t="s">
        <v>313</v>
      </c>
      <c r="C4427" s="22">
        <v>44515</v>
      </c>
      <c r="D4427" t="s">
        <v>99</v>
      </c>
      <c r="E4427" t="s">
        <v>100</v>
      </c>
      <c r="F4427" s="21" t="s">
        <v>404</v>
      </c>
      <c r="G4427" s="32">
        <v>249</v>
      </c>
      <c r="H4427" s="22">
        <v>44501</v>
      </c>
      <c r="I4427" s="23">
        <v>44515</v>
      </c>
      <c r="J4427">
        <f t="shared" si="414"/>
        <v>15</v>
      </c>
      <c r="K4427" s="2">
        <f t="shared" si="415"/>
        <v>44508</v>
      </c>
      <c r="L4427" s="9">
        <f t="shared" ref="L4427:L4490" si="416">I4427-H4427+1</f>
        <v>15</v>
      </c>
      <c r="M4427" s="2">
        <f t="shared" ref="M4427:M4490" si="417">(H4427+I4427)/2</f>
        <v>44508</v>
      </c>
      <c r="N4427" s="22">
        <v>44515</v>
      </c>
      <c r="O4427" s="22">
        <v>44592</v>
      </c>
      <c r="P4427" s="22">
        <v>44589.5</v>
      </c>
      <c r="Q4427">
        <f t="shared" ref="Q4427:Q4490" si="418">P4427-M4427</f>
        <v>81.5</v>
      </c>
      <c r="R4427" s="33">
        <f t="shared" ref="R4427:R4490" si="419">Q4427*G4427</f>
        <v>20293.5</v>
      </c>
    </row>
    <row r="4428" spans="1:18" x14ac:dyDescent="0.35">
      <c r="A4428" t="s">
        <v>406</v>
      </c>
      <c r="B4428" s="21" t="s">
        <v>313</v>
      </c>
      <c r="C4428" s="22">
        <v>44515</v>
      </c>
      <c r="D4428" t="s">
        <v>110</v>
      </c>
      <c r="E4428" t="s">
        <v>111</v>
      </c>
      <c r="F4428" s="21" t="s">
        <v>230</v>
      </c>
      <c r="G4428" s="32">
        <v>108.65</v>
      </c>
      <c r="H4428" s="22">
        <v>44501</v>
      </c>
      <c r="I4428" s="23">
        <v>44515</v>
      </c>
      <c r="J4428">
        <f t="shared" si="414"/>
        <v>15</v>
      </c>
      <c r="K4428" s="2">
        <f t="shared" si="415"/>
        <v>44508</v>
      </c>
      <c r="L4428" s="9">
        <f t="shared" si="416"/>
        <v>15</v>
      </c>
      <c r="M4428" s="2">
        <f t="shared" si="417"/>
        <v>44508</v>
      </c>
      <c r="N4428" s="22">
        <v>44515</v>
      </c>
      <c r="O4428" s="22">
        <v>44592</v>
      </c>
      <c r="P4428" s="22">
        <v>44589.5</v>
      </c>
      <c r="Q4428">
        <f t="shared" si="418"/>
        <v>81.5</v>
      </c>
      <c r="R4428" s="33">
        <f t="shared" si="419"/>
        <v>8854.9750000000004</v>
      </c>
    </row>
    <row r="4429" spans="1:18" x14ac:dyDescent="0.35">
      <c r="A4429" t="s">
        <v>406</v>
      </c>
      <c r="B4429" s="21" t="s">
        <v>313</v>
      </c>
      <c r="C4429" s="22">
        <v>44515</v>
      </c>
      <c r="D4429" t="s">
        <v>201</v>
      </c>
      <c r="E4429" t="s">
        <v>202</v>
      </c>
      <c r="F4429" s="21" t="s">
        <v>164</v>
      </c>
      <c r="G4429" s="32">
        <v>97.75</v>
      </c>
      <c r="H4429" s="22">
        <v>44501</v>
      </c>
      <c r="I4429" s="23">
        <v>44515</v>
      </c>
      <c r="J4429">
        <f t="shared" si="414"/>
        <v>15</v>
      </c>
      <c r="K4429" s="2">
        <f t="shared" si="415"/>
        <v>44508</v>
      </c>
      <c r="L4429" s="9">
        <f t="shared" si="416"/>
        <v>15</v>
      </c>
      <c r="M4429" s="2">
        <f t="shared" si="417"/>
        <v>44508</v>
      </c>
      <c r="N4429" s="22">
        <v>44515</v>
      </c>
      <c r="O4429" s="22">
        <v>44592</v>
      </c>
      <c r="P4429" s="22">
        <v>44589.5</v>
      </c>
      <c r="Q4429">
        <f t="shared" si="418"/>
        <v>81.5</v>
      </c>
      <c r="R4429" s="33">
        <f t="shared" si="419"/>
        <v>7966.625</v>
      </c>
    </row>
    <row r="4430" spans="1:18" x14ac:dyDescent="0.35">
      <c r="A4430" t="s">
        <v>406</v>
      </c>
      <c r="B4430" s="21" t="s">
        <v>313</v>
      </c>
      <c r="C4430" s="22">
        <v>44515</v>
      </c>
      <c r="D4430" t="s">
        <v>171</v>
      </c>
      <c r="E4430" t="s">
        <v>172</v>
      </c>
      <c r="F4430" s="21" t="s">
        <v>409</v>
      </c>
      <c r="G4430" s="32">
        <v>18.61</v>
      </c>
      <c r="H4430" s="22">
        <v>44501</v>
      </c>
      <c r="I4430" s="23">
        <v>44515</v>
      </c>
      <c r="J4430">
        <f t="shared" si="414"/>
        <v>15</v>
      </c>
      <c r="K4430" s="2">
        <f t="shared" si="415"/>
        <v>44508</v>
      </c>
      <c r="L4430" s="9">
        <f t="shared" si="416"/>
        <v>15</v>
      </c>
      <c r="M4430" s="2">
        <f t="shared" si="417"/>
        <v>44508</v>
      </c>
      <c r="N4430" s="22">
        <v>44515</v>
      </c>
      <c r="O4430" s="22">
        <v>44592</v>
      </c>
      <c r="P4430" s="22">
        <v>44589.5</v>
      </c>
      <c r="Q4430">
        <f t="shared" si="418"/>
        <v>81.5</v>
      </c>
      <c r="R4430" s="33">
        <f t="shared" si="419"/>
        <v>1516.7149999999999</v>
      </c>
    </row>
    <row r="4431" spans="1:18" x14ac:dyDescent="0.35">
      <c r="A4431" t="s">
        <v>406</v>
      </c>
      <c r="B4431" s="21" t="s">
        <v>313</v>
      </c>
      <c r="C4431" s="22">
        <v>44515</v>
      </c>
      <c r="D4431" t="s">
        <v>171</v>
      </c>
      <c r="E4431" t="s">
        <v>172</v>
      </c>
      <c r="F4431" s="21" t="s">
        <v>231</v>
      </c>
      <c r="G4431" s="32">
        <v>310.38</v>
      </c>
      <c r="H4431" s="22">
        <v>44501</v>
      </c>
      <c r="I4431" s="23">
        <v>44515</v>
      </c>
      <c r="J4431">
        <f t="shared" si="414"/>
        <v>15</v>
      </c>
      <c r="K4431" s="2">
        <f t="shared" si="415"/>
        <v>44508</v>
      </c>
      <c r="L4431" s="9">
        <f t="shared" si="416"/>
        <v>15</v>
      </c>
      <c r="M4431" s="2">
        <f t="shared" si="417"/>
        <v>44508</v>
      </c>
      <c r="N4431" s="22">
        <v>44515</v>
      </c>
      <c r="O4431" s="22">
        <v>44592</v>
      </c>
      <c r="P4431" s="22">
        <v>44589.5</v>
      </c>
      <c r="Q4431">
        <f t="shared" si="418"/>
        <v>81.5</v>
      </c>
      <c r="R4431" s="33">
        <f t="shared" si="419"/>
        <v>25295.97</v>
      </c>
    </row>
    <row r="4432" spans="1:18" x14ac:dyDescent="0.35">
      <c r="A4432" t="s">
        <v>406</v>
      </c>
      <c r="B4432" s="21" t="s">
        <v>313</v>
      </c>
      <c r="C4432" s="22">
        <v>44515</v>
      </c>
      <c r="D4432" t="s">
        <v>201</v>
      </c>
      <c r="E4432" t="s">
        <v>202</v>
      </c>
      <c r="F4432" s="21" t="s">
        <v>142</v>
      </c>
      <c r="G4432" s="32">
        <v>22.259999999999998</v>
      </c>
      <c r="H4432" s="22">
        <v>44501</v>
      </c>
      <c r="I4432" s="23">
        <v>44515</v>
      </c>
      <c r="J4432">
        <f t="shared" si="414"/>
        <v>15</v>
      </c>
      <c r="K4432" s="2">
        <f t="shared" si="415"/>
        <v>44508</v>
      </c>
      <c r="L4432" s="9">
        <f t="shared" si="416"/>
        <v>15</v>
      </c>
      <c r="M4432" s="2">
        <f t="shared" si="417"/>
        <v>44508</v>
      </c>
      <c r="N4432" s="22">
        <v>44515</v>
      </c>
      <c r="O4432" s="22">
        <v>44592</v>
      </c>
      <c r="P4432" s="22">
        <v>44589.5</v>
      </c>
      <c r="Q4432">
        <f t="shared" si="418"/>
        <v>81.5</v>
      </c>
      <c r="R4432" s="33">
        <f t="shared" si="419"/>
        <v>1814.1899999999998</v>
      </c>
    </row>
    <row r="4433" spans="1:18" x14ac:dyDescent="0.35">
      <c r="A4433" t="s">
        <v>406</v>
      </c>
      <c r="B4433" s="21" t="s">
        <v>313</v>
      </c>
      <c r="C4433" s="22">
        <v>44515</v>
      </c>
      <c r="D4433" t="s">
        <v>110</v>
      </c>
      <c r="E4433" t="s">
        <v>111</v>
      </c>
      <c r="F4433" s="21" t="s">
        <v>405</v>
      </c>
      <c r="G4433" s="32">
        <v>43.78</v>
      </c>
      <c r="H4433" s="22">
        <v>44501</v>
      </c>
      <c r="I4433" s="23">
        <v>44515</v>
      </c>
      <c r="J4433">
        <f t="shared" si="414"/>
        <v>15</v>
      </c>
      <c r="K4433" s="2">
        <f t="shared" si="415"/>
        <v>44508</v>
      </c>
      <c r="L4433" s="9">
        <f t="shared" si="416"/>
        <v>15</v>
      </c>
      <c r="M4433" s="2">
        <f t="shared" si="417"/>
        <v>44508</v>
      </c>
      <c r="N4433" s="22">
        <v>44515</v>
      </c>
      <c r="O4433" s="22">
        <v>44592</v>
      </c>
      <c r="P4433" s="22">
        <v>44589.5</v>
      </c>
      <c r="Q4433">
        <f t="shared" si="418"/>
        <v>81.5</v>
      </c>
      <c r="R4433" s="33">
        <f t="shared" si="419"/>
        <v>3568.07</v>
      </c>
    </row>
    <row r="4434" spans="1:18" x14ac:dyDescent="0.35">
      <c r="A4434" t="s">
        <v>406</v>
      </c>
      <c r="B4434" s="21" t="s">
        <v>313</v>
      </c>
      <c r="C4434" s="22">
        <v>44515</v>
      </c>
      <c r="D4434" t="s">
        <v>114</v>
      </c>
      <c r="E4434" t="s">
        <v>115</v>
      </c>
      <c r="F4434" s="21" t="s">
        <v>232</v>
      </c>
      <c r="G4434" s="32">
        <v>19.13</v>
      </c>
      <c r="H4434" s="22">
        <v>44501</v>
      </c>
      <c r="I4434" s="23">
        <v>44515</v>
      </c>
      <c r="J4434">
        <f t="shared" si="414"/>
        <v>15</v>
      </c>
      <c r="K4434" s="2">
        <f t="shared" si="415"/>
        <v>44508</v>
      </c>
      <c r="L4434" s="9">
        <f t="shared" si="416"/>
        <v>15</v>
      </c>
      <c r="M4434" s="2">
        <f t="shared" si="417"/>
        <v>44508</v>
      </c>
      <c r="N4434" s="22">
        <v>44515</v>
      </c>
      <c r="O4434" s="22">
        <v>44592</v>
      </c>
      <c r="P4434" s="22">
        <v>44589.5</v>
      </c>
      <c r="Q4434">
        <f t="shared" si="418"/>
        <v>81.5</v>
      </c>
      <c r="R4434" s="33">
        <f t="shared" si="419"/>
        <v>1559.095</v>
      </c>
    </row>
    <row r="4435" spans="1:18" x14ac:dyDescent="0.35">
      <c r="A4435" t="s">
        <v>406</v>
      </c>
      <c r="B4435" s="21" t="s">
        <v>313</v>
      </c>
      <c r="C4435" s="22">
        <v>44515</v>
      </c>
      <c r="D4435" t="s">
        <v>345</v>
      </c>
      <c r="E4435" t="s">
        <v>346</v>
      </c>
      <c r="F4435" s="21" t="s">
        <v>367</v>
      </c>
      <c r="G4435" s="32">
        <v>2.17</v>
      </c>
      <c r="H4435" s="22">
        <v>44501</v>
      </c>
      <c r="I4435" s="23">
        <v>44515</v>
      </c>
      <c r="J4435">
        <f t="shared" si="414"/>
        <v>15</v>
      </c>
      <c r="K4435" s="2">
        <f t="shared" si="415"/>
        <v>44508</v>
      </c>
      <c r="L4435" s="9">
        <f t="shared" si="416"/>
        <v>15</v>
      </c>
      <c r="M4435" s="2">
        <f t="shared" si="417"/>
        <v>44508</v>
      </c>
      <c r="N4435" s="22">
        <v>44515</v>
      </c>
      <c r="O4435" s="22">
        <v>44592</v>
      </c>
      <c r="P4435" s="22">
        <v>44589.5</v>
      </c>
      <c r="Q4435">
        <f t="shared" si="418"/>
        <v>81.5</v>
      </c>
      <c r="R4435" s="33">
        <f t="shared" si="419"/>
        <v>176.85499999999999</v>
      </c>
    </row>
    <row r="4436" spans="1:18" x14ac:dyDescent="0.35">
      <c r="A4436" t="s">
        <v>406</v>
      </c>
      <c r="B4436" s="21" t="s">
        <v>313</v>
      </c>
      <c r="C4436" s="22">
        <v>44515</v>
      </c>
      <c r="D4436" t="s">
        <v>114</v>
      </c>
      <c r="E4436" t="s">
        <v>115</v>
      </c>
      <c r="F4436" s="21" t="s">
        <v>145</v>
      </c>
      <c r="G4436" s="32">
        <v>28.04</v>
      </c>
      <c r="H4436" s="22">
        <v>44501</v>
      </c>
      <c r="I4436" s="23">
        <v>44515</v>
      </c>
      <c r="J4436">
        <f t="shared" si="414"/>
        <v>15</v>
      </c>
      <c r="K4436" s="2">
        <f t="shared" si="415"/>
        <v>44508</v>
      </c>
      <c r="L4436" s="9">
        <f t="shared" si="416"/>
        <v>15</v>
      </c>
      <c r="M4436" s="2">
        <f t="shared" si="417"/>
        <v>44508</v>
      </c>
      <c r="N4436" s="22">
        <v>44515</v>
      </c>
      <c r="O4436" s="22">
        <v>44592</v>
      </c>
      <c r="P4436" s="22">
        <v>44589.5</v>
      </c>
      <c r="Q4436">
        <f t="shared" si="418"/>
        <v>81.5</v>
      </c>
      <c r="R4436" s="33">
        <f t="shared" si="419"/>
        <v>2285.2599999999998</v>
      </c>
    </row>
    <row r="4437" spans="1:18" x14ac:dyDescent="0.35">
      <c r="A4437" t="s">
        <v>406</v>
      </c>
      <c r="B4437" s="21" t="s">
        <v>313</v>
      </c>
      <c r="C4437" s="22">
        <v>44515</v>
      </c>
      <c r="D4437" t="s">
        <v>110</v>
      </c>
      <c r="E4437" t="s">
        <v>111</v>
      </c>
      <c r="F4437" s="21" t="s">
        <v>145</v>
      </c>
      <c r="G4437" s="32">
        <v>44.54</v>
      </c>
      <c r="H4437" s="22">
        <v>44501</v>
      </c>
      <c r="I4437" s="23">
        <v>44515</v>
      </c>
      <c r="J4437">
        <f t="shared" si="414"/>
        <v>15</v>
      </c>
      <c r="K4437" s="2">
        <f t="shared" si="415"/>
        <v>44508</v>
      </c>
      <c r="L4437" s="9">
        <f t="shared" si="416"/>
        <v>15</v>
      </c>
      <c r="M4437" s="2">
        <f t="shared" si="417"/>
        <v>44508</v>
      </c>
      <c r="N4437" s="22">
        <v>44515</v>
      </c>
      <c r="O4437" s="22">
        <v>44592</v>
      </c>
      <c r="P4437" s="22">
        <v>44589.5</v>
      </c>
      <c r="Q4437">
        <f t="shared" si="418"/>
        <v>81.5</v>
      </c>
      <c r="R4437" s="33">
        <f t="shared" si="419"/>
        <v>3630.0099999999998</v>
      </c>
    </row>
    <row r="4438" spans="1:18" x14ac:dyDescent="0.35">
      <c r="A4438" t="s">
        <v>406</v>
      </c>
      <c r="B4438" s="21" t="s">
        <v>313</v>
      </c>
      <c r="C4438" s="22">
        <v>44515</v>
      </c>
      <c r="D4438" t="s">
        <v>201</v>
      </c>
      <c r="E4438" t="s">
        <v>202</v>
      </c>
      <c r="F4438" s="21" t="s">
        <v>314</v>
      </c>
      <c r="G4438" s="32">
        <v>176.16</v>
      </c>
      <c r="H4438" s="22">
        <v>44501</v>
      </c>
      <c r="I4438" s="23">
        <v>44515</v>
      </c>
      <c r="J4438">
        <f t="shared" si="414"/>
        <v>15</v>
      </c>
      <c r="K4438" s="2">
        <f t="shared" si="415"/>
        <v>44508</v>
      </c>
      <c r="L4438" s="9">
        <f t="shared" si="416"/>
        <v>15</v>
      </c>
      <c r="M4438" s="2">
        <f t="shared" si="417"/>
        <v>44508</v>
      </c>
      <c r="N4438" s="22">
        <v>44515</v>
      </c>
      <c r="O4438" s="22">
        <v>44592</v>
      </c>
      <c r="P4438" s="22">
        <v>44589.5</v>
      </c>
      <c r="Q4438">
        <f t="shared" si="418"/>
        <v>81.5</v>
      </c>
      <c r="R4438" s="33">
        <f t="shared" si="419"/>
        <v>14357.039999999999</v>
      </c>
    </row>
    <row r="4439" spans="1:18" x14ac:dyDescent="0.35">
      <c r="A4439" t="s">
        <v>406</v>
      </c>
      <c r="B4439" s="21" t="s">
        <v>313</v>
      </c>
      <c r="C4439" s="22">
        <v>44515</v>
      </c>
      <c r="D4439" t="s">
        <v>114</v>
      </c>
      <c r="E4439" t="s">
        <v>115</v>
      </c>
      <c r="F4439" s="21" t="s">
        <v>146</v>
      </c>
      <c r="G4439" s="32">
        <v>19.600000000000001</v>
      </c>
      <c r="H4439" s="22">
        <v>44501</v>
      </c>
      <c r="I4439" s="23">
        <v>44515</v>
      </c>
      <c r="J4439">
        <f t="shared" si="414"/>
        <v>15</v>
      </c>
      <c r="K4439" s="2">
        <f t="shared" si="415"/>
        <v>44508</v>
      </c>
      <c r="L4439" s="9">
        <f t="shared" si="416"/>
        <v>15</v>
      </c>
      <c r="M4439" s="2">
        <f t="shared" si="417"/>
        <v>44508</v>
      </c>
      <c r="N4439" s="22">
        <v>44515</v>
      </c>
      <c r="O4439" s="22">
        <v>44592</v>
      </c>
      <c r="P4439" s="22">
        <v>44589.5</v>
      </c>
      <c r="Q4439">
        <f t="shared" si="418"/>
        <v>81.5</v>
      </c>
      <c r="R4439" s="33">
        <f t="shared" si="419"/>
        <v>1597.4</v>
      </c>
    </row>
    <row r="4440" spans="1:18" x14ac:dyDescent="0.35">
      <c r="A4440" t="s">
        <v>406</v>
      </c>
      <c r="B4440" s="21" t="s">
        <v>313</v>
      </c>
      <c r="C4440" s="22">
        <v>44515</v>
      </c>
      <c r="D4440" t="s">
        <v>114</v>
      </c>
      <c r="E4440" t="s">
        <v>115</v>
      </c>
      <c r="F4440" s="21" t="s">
        <v>234</v>
      </c>
      <c r="G4440" s="32">
        <v>36.85</v>
      </c>
      <c r="H4440" s="22">
        <v>44501</v>
      </c>
      <c r="I4440" s="23">
        <v>44515</v>
      </c>
      <c r="J4440">
        <f t="shared" si="414"/>
        <v>15</v>
      </c>
      <c r="K4440" s="2">
        <f t="shared" si="415"/>
        <v>44508</v>
      </c>
      <c r="L4440" s="9">
        <f t="shared" si="416"/>
        <v>15</v>
      </c>
      <c r="M4440" s="2">
        <f t="shared" si="417"/>
        <v>44508</v>
      </c>
      <c r="N4440" s="22">
        <v>44515</v>
      </c>
      <c r="O4440" s="22">
        <v>44592</v>
      </c>
      <c r="P4440" s="22">
        <v>44589.5</v>
      </c>
      <c r="Q4440">
        <f t="shared" si="418"/>
        <v>81.5</v>
      </c>
      <c r="R4440" s="33">
        <f t="shared" si="419"/>
        <v>3003.2750000000001</v>
      </c>
    </row>
    <row r="4441" spans="1:18" x14ac:dyDescent="0.35">
      <c r="A4441" t="s">
        <v>406</v>
      </c>
      <c r="B4441" s="21" t="s">
        <v>313</v>
      </c>
      <c r="C4441" s="22">
        <v>44515</v>
      </c>
      <c r="D4441" t="s">
        <v>110</v>
      </c>
      <c r="E4441" t="s">
        <v>111</v>
      </c>
      <c r="F4441" s="21" t="s">
        <v>234</v>
      </c>
      <c r="G4441" s="32">
        <v>128.5</v>
      </c>
      <c r="H4441" s="22">
        <v>44501</v>
      </c>
      <c r="I4441" s="23">
        <v>44515</v>
      </c>
      <c r="J4441">
        <f t="shared" si="414"/>
        <v>15</v>
      </c>
      <c r="K4441" s="2">
        <f t="shared" si="415"/>
        <v>44508</v>
      </c>
      <c r="L4441" s="9">
        <f t="shared" si="416"/>
        <v>15</v>
      </c>
      <c r="M4441" s="2">
        <f t="shared" si="417"/>
        <v>44508</v>
      </c>
      <c r="N4441" s="22">
        <v>44515</v>
      </c>
      <c r="O4441" s="22">
        <v>44592</v>
      </c>
      <c r="P4441" s="22">
        <v>44589.5</v>
      </c>
      <c r="Q4441">
        <f t="shared" si="418"/>
        <v>81.5</v>
      </c>
      <c r="R4441" s="33">
        <f t="shared" si="419"/>
        <v>10472.75</v>
      </c>
    </row>
    <row r="4442" spans="1:18" x14ac:dyDescent="0.35">
      <c r="A4442" t="s">
        <v>406</v>
      </c>
      <c r="B4442" s="21" t="s">
        <v>313</v>
      </c>
      <c r="C4442" s="22">
        <v>44515</v>
      </c>
      <c r="D4442" t="s">
        <v>391</v>
      </c>
      <c r="E4442" t="s">
        <v>392</v>
      </c>
      <c r="F4442" s="21" t="s">
        <v>393</v>
      </c>
      <c r="G4442" s="32">
        <v>35.76</v>
      </c>
      <c r="H4442" s="22">
        <v>44501</v>
      </c>
      <c r="I4442" s="23">
        <v>44515</v>
      </c>
      <c r="J4442">
        <f t="shared" si="414"/>
        <v>15</v>
      </c>
      <c r="K4442" s="2">
        <f t="shared" si="415"/>
        <v>44508</v>
      </c>
      <c r="L4442" s="9">
        <f t="shared" si="416"/>
        <v>15</v>
      </c>
      <c r="M4442" s="2">
        <f t="shared" si="417"/>
        <v>44508</v>
      </c>
      <c r="N4442" s="22">
        <v>44515</v>
      </c>
      <c r="O4442" s="22">
        <v>44592</v>
      </c>
      <c r="P4442" s="22">
        <v>44589.5</v>
      </c>
      <c r="Q4442">
        <f t="shared" si="418"/>
        <v>81.5</v>
      </c>
      <c r="R4442" s="33">
        <f t="shared" si="419"/>
        <v>2914.44</v>
      </c>
    </row>
    <row r="4443" spans="1:18" x14ac:dyDescent="0.35">
      <c r="A4443" t="s">
        <v>406</v>
      </c>
      <c r="B4443" s="21" t="s">
        <v>313</v>
      </c>
      <c r="C4443" s="22">
        <v>44515</v>
      </c>
      <c r="D4443" t="s">
        <v>110</v>
      </c>
      <c r="E4443" t="s">
        <v>111</v>
      </c>
      <c r="F4443" s="21" t="s">
        <v>236</v>
      </c>
      <c r="G4443" s="32">
        <v>107.31</v>
      </c>
      <c r="H4443" s="22">
        <v>44501</v>
      </c>
      <c r="I4443" s="23">
        <v>44515</v>
      </c>
      <c r="J4443">
        <f t="shared" si="414"/>
        <v>15</v>
      </c>
      <c r="K4443" s="2">
        <f t="shared" si="415"/>
        <v>44508</v>
      </c>
      <c r="L4443" s="9">
        <f t="shared" si="416"/>
        <v>15</v>
      </c>
      <c r="M4443" s="2">
        <f t="shared" si="417"/>
        <v>44508</v>
      </c>
      <c r="N4443" s="22">
        <v>44515</v>
      </c>
      <c r="O4443" s="22">
        <v>44592</v>
      </c>
      <c r="P4443" s="22">
        <v>44589.5</v>
      </c>
      <c r="Q4443">
        <f t="shared" si="418"/>
        <v>81.5</v>
      </c>
      <c r="R4443" s="33">
        <f t="shared" si="419"/>
        <v>8745.7649999999994</v>
      </c>
    </row>
    <row r="4444" spans="1:18" x14ac:dyDescent="0.35">
      <c r="A4444" t="s">
        <v>406</v>
      </c>
      <c r="B4444" s="21" t="s">
        <v>313</v>
      </c>
      <c r="C4444" s="22">
        <v>44515</v>
      </c>
      <c r="D4444" t="s">
        <v>201</v>
      </c>
      <c r="E4444" t="s">
        <v>202</v>
      </c>
      <c r="F4444" s="21" t="s">
        <v>109</v>
      </c>
      <c r="G4444" s="32">
        <v>729.7</v>
      </c>
      <c r="H4444" s="22">
        <v>44501</v>
      </c>
      <c r="I4444" s="23">
        <v>44515</v>
      </c>
      <c r="J4444">
        <f t="shared" si="414"/>
        <v>15</v>
      </c>
      <c r="K4444" s="2">
        <f t="shared" si="415"/>
        <v>44508</v>
      </c>
      <c r="L4444" s="9">
        <f t="shared" si="416"/>
        <v>15</v>
      </c>
      <c r="M4444" s="2">
        <f t="shared" si="417"/>
        <v>44508</v>
      </c>
      <c r="N4444" s="22">
        <v>44515</v>
      </c>
      <c r="O4444" s="22">
        <v>44592</v>
      </c>
      <c r="P4444" s="22">
        <v>44589.5</v>
      </c>
      <c r="Q4444">
        <f t="shared" si="418"/>
        <v>81.5</v>
      </c>
      <c r="R4444" s="33">
        <f t="shared" si="419"/>
        <v>59470.55</v>
      </c>
    </row>
    <row r="4445" spans="1:18" x14ac:dyDescent="0.35">
      <c r="A4445" t="s">
        <v>406</v>
      </c>
      <c r="B4445" s="21" t="s">
        <v>313</v>
      </c>
      <c r="C4445" s="22">
        <v>44515</v>
      </c>
      <c r="D4445" t="s">
        <v>114</v>
      </c>
      <c r="E4445" t="s">
        <v>115</v>
      </c>
      <c r="F4445" s="21" t="s">
        <v>247</v>
      </c>
      <c r="G4445" s="32">
        <v>75.53</v>
      </c>
      <c r="H4445" s="22">
        <v>44501</v>
      </c>
      <c r="I4445" s="23">
        <v>44515</v>
      </c>
      <c r="J4445">
        <f t="shared" si="414"/>
        <v>15</v>
      </c>
      <c r="K4445" s="2">
        <f t="shared" si="415"/>
        <v>44508</v>
      </c>
      <c r="L4445" s="9">
        <f t="shared" si="416"/>
        <v>15</v>
      </c>
      <c r="M4445" s="2">
        <f t="shared" si="417"/>
        <v>44508</v>
      </c>
      <c r="N4445" s="22">
        <v>44515</v>
      </c>
      <c r="O4445" s="22">
        <v>44592</v>
      </c>
      <c r="P4445" s="22">
        <v>44589.5</v>
      </c>
      <c r="Q4445">
        <f t="shared" si="418"/>
        <v>81.5</v>
      </c>
      <c r="R4445" s="33">
        <f t="shared" si="419"/>
        <v>6155.6949999999997</v>
      </c>
    </row>
    <row r="4446" spans="1:18" x14ac:dyDescent="0.35">
      <c r="A4446" t="s">
        <v>406</v>
      </c>
      <c r="B4446" s="21" t="s">
        <v>313</v>
      </c>
      <c r="C4446" s="22">
        <v>44515</v>
      </c>
      <c r="D4446" t="s">
        <v>110</v>
      </c>
      <c r="E4446" t="s">
        <v>111</v>
      </c>
      <c r="F4446" s="21" t="s">
        <v>266</v>
      </c>
      <c r="G4446" s="32">
        <v>77.680000000000007</v>
      </c>
      <c r="H4446" s="22">
        <v>44501</v>
      </c>
      <c r="I4446" s="23">
        <v>44515</v>
      </c>
      <c r="J4446">
        <f t="shared" si="414"/>
        <v>15</v>
      </c>
      <c r="K4446" s="2">
        <f t="shared" si="415"/>
        <v>44508</v>
      </c>
      <c r="L4446" s="9">
        <f t="shared" si="416"/>
        <v>15</v>
      </c>
      <c r="M4446" s="2">
        <f t="shared" si="417"/>
        <v>44508</v>
      </c>
      <c r="N4446" s="22">
        <v>44515</v>
      </c>
      <c r="O4446" s="22">
        <v>44592</v>
      </c>
      <c r="P4446" s="22">
        <v>44589.5</v>
      </c>
      <c r="Q4446">
        <f t="shared" si="418"/>
        <v>81.5</v>
      </c>
      <c r="R4446" s="33">
        <f t="shared" si="419"/>
        <v>6330.920000000001</v>
      </c>
    </row>
    <row r="4447" spans="1:18" x14ac:dyDescent="0.35">
      <c r="A4447" t="s">
        <v>406</v>
      </c>
      <c r="B4447" s="21" t="s">
        <v>313</v>
      </c>
      <c r="C4447" s="22">
        <v>44515</v>
      </c>
      <c r="D4447" t="s">
        <v>347</v>
      </c>
      <c r="E4447" t="s">
        <v>348</v>
      </c>
      <c r="F4447" s="21" t="s">
        <v>316</v>
      </c>
      <c r="G4447" s="32">
        <v>15.21</v>
      </c>
      <c r="H4447" s="22">
        <v>44501</v>
      </c>
      <c r="I4447" s="23">
        <v>44515</v>
      </c>
      <c r="J4447">
        <f t="shared" si="414"/>
        <v>15</v>
      </c>
      <c r="K4447" s="2">
        <f t="shared" si="415"/>
        <v>44508</v>
      </c>
      <c r="L4447" s="9">
        <f t="shared" si="416"/>
        <v>15</v>
      </c>
      <c r="M4447" s="2">
        <f t="shared" si="417"/>
        <v>44508</v>
      </c>
      <c r="N4447" s="22">
        <v>44515</v>
      </c>
      <c r="O4447" s="22">
        <v>44592</v>
      </c>
      <c r="P4447" s="22">
        <v>44589.5</v>
      </c>
      <c r="Q4447">
        <f t="shared" si="418"/>
        <v>81.5</v>
      </c>
      <c r="R4447" s="33">
        <f t="shared" si="419"/>
        <v>1239.615</v>
      </c>
    </row>
    <row r="4448" spans="1:18" x14ac:dyDescent="0.35">
      <c r="A4448" t="s">
        <v>406</v>
      </c>
      <c r="B4448" s="21" t="s">
        <v>313</v>
      </c>
      <c r="C4448" s="22">
        <v>44515</v>
      </c>
      <c r="D4448" t="s">
        <v>201</v>
      </c>
      <c r="E4448" t="s">
        <v>202</v>
      </c>
      <c r="F4448" s="21" t="s">
        <v>102</v>
      </c>
      <c r="G4448" s="32">
        <v>17.260000000000002</v>
      </c>
      <c r="H4448" s="22">
        <v>44501</v>
      </c>
      <c r="I4448" s="23">
        <v>44515</v>
      </c>
      <c r="J4448">
        <f t="shared" si="414"/>
        <v>15</v>
      </c>
      <c r="K4448" s="2">
        <f t="shared" si="415"/>
        <v>44508</v>
      </c>
      <c r="L4448" s="9">
        <f t="shared" si="416"/>
        <v>15</v>
      </c>
      <c r="M4448" s="2">
        <f t="shared" si="417"/>
        <v>44508</v>
      </c>
      <c r="N4448" s="22">
        <v>44515</v>
      </c>
      <c r="O4448" s="22">
        <v>44592</v>
      </c>
      <c r="P4448" s="22">
        <v>44589.5</v>
      </c>
      <c r="Q4448">
        <f t="shared" si="418"/>
        <v>81.5</v>
      </c>
      <c r="R4448" s="33">
        <f t="shared" si="419"/>
        <v>1406.69</v>
      </c>
    </row>
    <row r="4449" spans="1:18" x14ac:dyDescent="0.35">
      <c r="A4449" t="s">
        <v>406</v>
      </c>
      <c r="B4449" s="21" t="s">
        <v>313</v>
      </c>
      <c r="C4449" s="22">
        <v>44515</v>
      </c>
      <c r="D4449" t="s">
        <v>114</v>
      </c>
      <c r="E4449" t="s">
        <v>115</v>
      </c>
      <c r="F4449" s="21" t="s">
        <v>239</v>
      </c>
      <c r="G4449" s="32">
        <v>9.120000000000001</v>
      </c>
      <c r="H4449" s="22">
        <v>44501</v>
      </c>
      <c r="I4449" s="23">
        <v>44515</v>
      </c>
      <c r="J4449">
        <f t="shared" si="414"/>
        <v>15</v>
      </c>
      <c r="K4449" s="2">
        <f t="shared" si="415"/>
        <v>44508</v>
      </c>
      <c r="L4449" s="9">
        <f t="shared" si="416"/>
        <v>15</v>
      </c>
      <c r="M4449" s="2">
        <f t="shared" si="417"/>
        <v>44508</v>
      </c>
      <c r="N4449" s="22">
        <v>44515</v>
      </c>
      <c r="O4449" s="22">
        <v>44592</v>
      </c>
      <c r="P4449" s="22">
        <v>44589.5</v>
      </c>
      <c r="Q4449">
        <f t="shared" si="418"/>
        <v>81.5</v>
      </c>
      <c r="R4449" s="33">
        <f t="shared" si="419"/>
        <v>743.28000000000009</v>
      </c>
    </row>
    <row r="4450" spans="1:18" x14ac:dyDescent="0.35">
      <c r="A4450" t="s">
        <v>406</v>
      </c>
      <c r="B4450" s="21" t="s">
        <v>313</v>
      </c>
      <c r="C4450" s="22">
        <v>44515</v>
      </c>
      <c r="D4450" t="s">
        <v>110</v>
      </c>
      <c r="E4450" t="s">
        <v>111</v>
      </c>
      <c r="F4450" s="21" t="s">
        <v>239</v>
      </c>
      <c r="G4450" s="32">
        <v>73.02</v>
      </c>
      <c r="H4450" s="22">
        <v>44501</v>
      </c>
      <c r="I4450" s="23">
        <v>44515</v>
      </c>
      <c r="J4450">
        <f t="shared" si="414"/>
        <v>15</v>
      </c>
      <c r="K4450" s="2">
        <f t="shared" si="415"/>
        <v>44508</v>
      </c>
      <c r="L4450" s="9">
        <f t="shared" si="416"/>
        <v>15</v>
      </c>
      <c r="M4450" s="2">
        <f t="shared" si="417"/>
        <v>44508</v>
      </c>
      <c r="N4450" s="22">
        <v>44515</v>
      </c>
      <c r="O4450" s="22">
        <v>44592</v>
      </c>
      <c r="P4450" s="22">
        <v>44589.5</v>
      </c>
      <c r="Q4450">
        <f t="shared" si="418"/>
        <v>81.5</v>
      </c>
      <c r="R4450" s="33">
        <f t="shared" si="419"/>
        <v>5951.13</v>
      </c>
    </row>
    <row r="4451" spans="1:18" x14ac:dyDescent="0.35">
      <c r="A4451" t="s">
        <v>406</v>
      </c>
      <c r="B4451" s="21" t="s">
        <v>313</v>
      </c>
      <c r="C4451" s="22">
        <v>44515</v>
      </c>
      <c r="D4451" t="s">
        <v>110</v>
      </c>
      <c r="E4451" t="s">
        <v>111</v>
      </c>
      <c r="F4451" s="21" t="s">
        <v>251</v>
      </c>
      <c r="G4451" s="32">
        <v>28.45</v>
      </c>
      <c r="H4451" s="22">
        <v>44501</v>
      </c>
      <c r="I4451" s="23">
        <v>44515</v>
      </c>
      <c r="J4451">
        <f t="shared" si="414"/>
        <v>15</v>
      </c>
      <c r="K4451" s="2">
        <f t="shared" si="415"/>
        <v>44508</v>
      </c>
      <c r="L4451" s="9">
        <f t="shared" si="416"/>
        <v>15</v>
      </c>
      <c r="M4451" s="2">
        <f t="shared" si="417"/>
        <v>44508</v>
      </c>
      <c r="N4451" s="22">
        <v>44515</v>
      </c>
      <c r="O4451" s="22">
        <v>44592</v>
      </c>
      <c r="P4451" s="22">
        <v>44589.5</v>
      </c>
      <c r="Q4451">
        <f t="shared" si="418"/>
        <v>81.5</v>
      </c>
      <c r="R4451" s="33">
        <f t="shared" si="419"/>
        <v>2318.6749999999997</v>
      </c>
    </row>
    <row r="4452" spans="1:18" x14ac:dyDescent="0.35">
      <c r="A4452" t="s">
        <v>406</v>
      </c>
      <c r="B4452" s="21" t="s">
        <v>313</v>
      </c>
      <c r="C4452" s="22">
        <v>44515</v>
      </c>
      <c r="D4452" t="s">
        <v>110</v>
      </c>
      <c r="E4452" t="s">
        <v>111</v>
      </c>
      <c r="F4452" s="21" t="s">
        <v>252</v>
      </c>
      <c r="G4452" s="32">
        <v>233.9</v>
      </c>
      <c r="H4452" s="22">
        <v>44501</v>
      </c>
      <c r="I4452" s="23">
        <v>44515</v>
      </c>
      <c r="J4452">
        <f t="shared" si="414"/>
        <v>15</v>
      </c>
      <c r="K4452" s="2">
        <f t="shared" si="415"/>
        <v>44508</v>
      </c>
      <c r="L4452" s="9">
        <f t="shared" si="416"/>
        <v>15</v>
      </c>
      <c r="M4452" s="2">
        <f t="shared" si="417"/>
        <v>44508</v>
      </c>
      <c r="N4452" s="22">
        <v>44515</v>
      </c>
      <c r="O4452" s="22">
        <v>44592</v>
      </c>
      <c r="P4452" s="22">
        <v>44589.5</v>
      </c>
      <c r="Q4452">
        <f t="shared" si="418"/>
        <v>81.5</v>
      </c>
      <c r="R4452" s="33">
        <f t="shared" si="419"/>
        <v>19062.850000000002</v>
      </c>
    </row>
    <row r="4453" spans="1:18" x14ac:dyDescent="0.35">
      <c r="A4453" t="s">
        <v>406</v>
      </c>
      <c r="B4453" s="21" t="s">
        <v>313</v>
      </c>
      <c r="C4453" s="22">
        <v>44515</v>
      </c>
      <c r="D4453" t="s">
        <v>201</v>
      </c>
      <c r="E4453" t="s">
        <v>202</v>
      </c>
      <c r="F4453" s="21" t="s">
        <v>241</v>
      </c>
      <c r="G4453" s="32">
        <v>3.22</v>
      </c>
      <c r="H4453" s="22">
        <v>44501</v>
      </c>
      <c r="I4453" s="23">
        <v>44515</v>
      </c>
      <c r="J4453">
        <f t="shared" si="414"/>
        <v>15</v>
      </c>
      <c r="K4453" s="2">
        <f t="shared" si="415"/>
        <v>44508</v>
      </c>
      <c r="L4453" s="9">
        <f t="shared" si="416"/>
        <v>15</v>
      </c>
      <c r="M4453" s="2">
        <f t="shared" si="417"/>
        <v>44508</v>
      </c>
      <c r="N4453" s="22">
        <v>44515</v>
      </c>
      <c r="O4453" s="22">
        <v>44592</v>
      </c>
      <c r="P4453" s="22">
        <v>44589.5</v>
      </c>
      <c r="Q4453">
        <f t="shared" si="418"/>
        <v>81.5</v>
      </c>
      <c r="R4453" s="33">
        <f t="shared" si="419"/>
        <v>262.43</v>
      </c>
    </row>
    <row r="4454" spans="1:18" x14ac:dyDescent="0.35">
      <c r="A4454" t="s">
        <v>406</v>
      </c>
      <c r="B4454" s="21" t="s">
        <v>313</v>
      </c>
      <c r="C4454" s="22">
        <v>44515</v>
      </c>
      <c r="D4454" t="s">
        <v>201</v>
      </c>
      <c r="E4454" t="s">
        <v>202</v>
      </c>
      <c r="F4454" s="21" t="s">
        <v>357</v>
      </c>
      <c r="G4454" s="32">
        <v>17.93</v>
      </c>
      <c r="H4454" s="22">
        <v>44501</v>
      </c>
      <c r="I4454" s="23">
        <v>44515</v>
      </c>
      <c r="J4454">
        <f t="shared" si="414"/>
        <v>15</v>
      </c>
      <c r="K4454" s="2">
        <f t="shared" si="415"/>
        <v>44508</v>
      </c>
      <c r="L4454" s="9">
        <f t="shared" si="416"/>
        <v>15</v>
      </c>
      <c r="M4454" s="2">
        <f t="shared" si="417"/>
        <v>44508</v>
      </c>
      <c r="N4454" s="22">
        <v>44515</v>
      </c>
      <c r="O4454" s="22">
        <v>44592</v>
      </c>
      <c r="P4454" s="22">
        <v>44589.5</v>
      </c>
      <c r="Q4454">
        <f t="shared" si="418"/>
        <v>81.5</v>
      </c>
      <c r="R4454" s="33">
        <f t="shared" si="419"/>
        <v>1461.2950000000001</v>
      </c>
    </row>
    <row r="4455" spans="1:18" x14ac:dyDescent="0.35">
      <c r="A4455" t="s">
        <v>406</v>
      </c>
      <c r="B4455" s="21" t="s">
        <v>313</v>
      </c>
      <c r="C4455" s="22">
        <v>44515</v>
      </c>
      <c r="D4455" t="s">
        <v>110</v>
      </c>
      <c r="E4455" t="s">
        <v>111</v>
      </c>
      <c r="F4455" s="21" t="s">
        <v>147</v>
      </c>
      <c r="G4455" s="32">
        <v>2.68</v>
      </c>
      <c r="H4455" s="22">
        <v>44501</v>
      </c>
      <c r="I4455" s="23">
        <v>44515</v>
      </c>
      <c r="J4455">
        <f t="shared" si="414"/>
        <v>15</v>
      </c>
      <c r="K4455" s="2">
        <f t="shared" si="415"/>
        <v>44508</v>
      </c>
      <c r="L4455" s="9">
        <f t="shared" si="416"/>
        <v>15</v>
      </c>
      <c r="M4455" s="2">
        <f t="shared" si="417"/>
        <v>44508</v>
      </c>
      <c r="N4455" s="22">
        <v>44515</v>
      </c>
      <c r="O4455" s="22">
        <v>44592</v>
      </c>
      <c r="P4455" s="22">
        <v>44589.5</v>
      </c>
      <c r="Q4455">
        <f t="shared" si="418"/>
        <v>81.5</v>
      </c>
      <c r="R4455" s="33">
        <f t="shared" si="419"/>
        <v>218.42000000000002</v>
      </c>
    </row>
    <row r="4456" spans="1:18" x14ac:dyDescent="0.35">
      <c r="A4456" t="s">
        <v>406</v>
      </c>
      <c r="B4456" s="21" t="s">
        <v>313</v>
      </c>
      <c r="C4456" s="22">
        <v>44515</v>
      </c>
      <c r="D4456" t="s">
        <v>345</v>
      </c>
      <c r="E4456" t="s">
        <v>346</v>
      </c>
      <c r="F4456" s="21" t="s">
        <v>397</v>
      </c>
      <c r="G4456" s="32">
        <v>2.17</v>
      </c>
      <c r="H4456" s="22">
        <v>44501</v>
      </c>
      <c r="I4456" s="23">
        <v>44515</v>
      </c>
      <c r="J4456">
        <f t="shared" si="414"/>
        <v>15</v>
      </c>
      <c r="K4456" s="2">
        <f t="shared" si="415"/>
        <v>44508</v>
      </c>
      <c r="L4456" s="9">
        <f t="shared" si="416"/>
        <v>15</v>
      </c>
      <c r="M4456" s="2">
        <f t="shared" si="417"/>
        <v>44508</v>
      </c>
      <c r="N4456" s="22">
        <v>44515</v>
      </c>
      <c r="O4456" s="22">
        <v>44592</v>
      </c>
      <c r="P4456" s="22">
        <v>44589.5</v>
      </c>
      <c r="Q4456">
        <f t="shared" si="418"/>
        <v>81.5</v>
      </c>
      <c r="R4456" s="33">
        <f t="shared" si="419"/>
        <v>176.85499999999999</v>
      </c>
    </row>
    <row r="4457" spans="1:18" x14ac:dyDescent="0.35">
      <c r="A4457" t="s">
        <v>406</v>
      </c>
      <c r="B4457" s="21" t="s">
        <v>313</v>
      </c>
      <c r="C4457" s="22">
        <v>44515</v>
      </c>
      <c r="D4457" t="s">
        <v>345</v>
      </c>
      <c r="E4457" t="s">
        <v>346</v>
      </c>
      <c r="F4457" s="21" t="s">
        <v>407</v>
      </c>
      <c r="G4457" s="32">
        <v>2.17</v>
      </c>
      <c r="H4457" s="22">
        <v>44501</v>
      </c>
      <c r="I4457" s="23">
        <v>44515</v>
      </c>
      <c r="J4457">
        <f t="shared" si="414"/>
        <v>15</v>
      </c>
      <c r="K4457" s="2">
        <f t="shared" si="415"/>
        <v>44508</v>
      </c>
      <c r="L4457" s="9">
        <f t="shared" si="416"/>
        <v>15</v>
      </c>
      <c r="M4457" s="2">
        <f t="shared" si="417"/>
        <v>44508</v>
      </c>
      <c r="N4457" s="22">
        <v>44515</v>
      </c>
      <c r="O4457" s="22">
        <v>44592</v>
      </c>
      <c r="P4457" s="22">
        <v>44589.5</v>
      </c>
      <c r="Q4457">
        <f t="shared" si="418"/>
        <v>81.5</v>
      </c>
      <c r="R4457" s="33">
        <f t="shared" si="419"/>
        <v>176.85499999999999</v>
      </c>
    </row>
    <row r="4458" spans="1:18" x14ac:dyDescent="0.35">
      <c r="A4458" t="s">
        <v>406</v>
      </c>
      <c r="B4458" s="21" t="s">
        <v>313</v>
      </c>
      <c r="C4458" s="22">
        <v>44515</v>
      </c>
      <c r="D4458" t="s">
        <v>110</v>
      </c>
      <c r="E4458" t="s">
        <v>111</v>
      </c>
      <c r="F4458" s="21" t="s">
        <v>242</v>
      </c>
      <c r="G4458" s="32">
        <v>116.96000000000001</v>
      </c>
      <c r="H4458" s="22">
        <v>44501</v>
      </c>
      <c r="I4458" s="23">
        <v>44515</v>
      </c>
      <c r="J4458">
        <f t="shared" si="414"/>
        <v>15</v>
      </c>
      <c r="K4458" s="2">
        <f t="shared" si="415"/>
        <v>44508</v>
      </c>
      <c r="L4458" s="9">
        <f t="shared" si="416"/>
        <v>15</v>
      </c>
      <c r="M4458" s="2">
        <f t="shared" si="417"/>
        <v>44508</v>
      </c>
      <c r="N4458" s="22">
        <v>44515</v>
      </c>
      <c r="O4458" s="22">
        <v>44592</v>
      </c>
      <c r="P4458" s="22">
        <v>44589.5</v>
      </c>
      <c r="Q4458">
        <f t="shared" si="418"/>
        <v>81.5</v>
      </c>
      <c r="R4458" s="33">
        <f t="shared" si="419"/>
        <v>9532.24</v>
      </c>
    </row>
    <row r="4459" spans="1:18" x14ac:dyDescent="0.35">
      <c r="A4459" t="s">
        <v>406</v>
      </c>
      <c r="B4459" s="21" t="s">
        <v>313</v>
      </c>
      <c r="C4459" s="22">
        <v>44515</v>
      </c>
      <c r="D4459" t="s">
        <v>358</v>
      </c>
      <c r="E4459" t="s">
        <v>359</v>
      </c>
      <c r="F4459" s="21" t="s">
        <v>360</v>
      </c>
      <c r="G4459" s="32">
        <v>8.26</v>
      </c>
      <c r="H4459" s="22">
        <v>44501</v>
      </c>
      <c r="I4459" s="23">
        <v>44515</v>
      </c>
      <c r="J4459">
        <f t="shared" si="414"/>
        <v>15</v>
      </c>
      <c r="K4459" s="2">
        <f t="shared" si="415"/>
        <v>44508</v>
      </c>
      <c r="L4459" s="9">
        <f t="shared" si="416"/>
        <v>15</v>
      </c>
      <c r="M4459" s="2">
        <f t="shared" si="417"/>
        <v>44508</v>
      </c>
      <c r="N4459" s="22">
        <v>44515</v>
      </c>
      <c r="O4459" s="22">
        <v>44592</v>
      </c>
      <c r="P4459" s="22">
        <v>44589.5</v>
      </c>
      <c r="Q4459">
        <f t="shared" si="418"/>
        <v>81.5</v>
      </c>
      <c r="R4459" s="33">
        <f t="shared" si="419"/>
        <v>673.18999999999994</v>
      </c>
    </row>
    <row r="4460" spans="1:18" x14ac:dyDescent="0.35">
      <c r="A4460" t="s">
        <v>406</v>
      </c>
      <c r="B4460" s="21" t="s">
        <v>313</v>
      </c>
      <c r="C4460" s="22">
        <v>44515</v>
      </c>
      <c r="D4460" t="s">
        <v>361</v>
      </c>
      <c r="E4460" t="s">
        <v>362</v>
      </c>
      <c r="F4460" s="21" t="s">
        <v>363</v>
      </c>
      <c r="G4460" s="32">
        <v>14.280000000000001</v>
      </c>
      <c r="H4460" s="22">
        <v>44501</v>
      </c>
      <c r="I4460" s="23">
        <v>44515</v>
      </c>
      <c r="J4460">
        <f t="shared" si="414"/>
        <v>15</v>
      </c>
      <c r="K4460" s="2">
        <f t="shared" si="415"/>
        <v>44508</v>
      </c>
      <c r="L4460" s="9">
        <f t="shared" si="416"/>
        <v>15</v>
      </c>
      <c r="M4460" s="2">
        <f t="shared" si="417"/>
        <v>44508</v>
      </c>
      <c r="N4460" s="22">
        <v>44515</v>
      </c>
      <c r="O4460" s="22">
        <v>44592</v>
      </c>
      <c r="P4460" s="22">
        <v>44589.5</v>
      </c>
      <c r="Q4460">
        <f t="shared" si="418"/>
        <v>81.5</v>
      </c>
      <c r="R4460" s="33">
        <f t="shared" si="419"/>
        <v>1163.8200000000002</v>
      </c>
    </row>
    <row r="4461" spans="1:18" x14ac:dyDescent="0.35">
      <c r="A4461" t="s">
        <v>406</v>
      </c>
      <c r="B4461" s="21" t="s">
        <v>313</v>
      </c>
      <c r="C4461" s="22">
        <v>44515</v>
      </c>
      <c r="D4461" t="s">
        <v>201</v>
      </c>
      <c r="E4461" t="s">
        <v>202</v>
      </c>
      <c r="F4461" s="21" t="s">
        <v>364</v>
      </c>
      <c r="G4461" s="32">
        <v>6.81</v>
      </c>
      <c r="H4461" s="22">
        <v>44501</v>
      </c>
      <c r="I4461" s="23">
        <v>44515</v>
      </c>
      <c r="J4461">
        <f t="shared" si="414"/>
        <v>15</v>
      </c>
      <c r="K4461" s="2">
        <f t="shared" si="415"/>
        <v>44508</v>
      </c>
      <c r="L4461" s="9">
        <f t="shared" si="416"/>
        <v>15</v>
      </c>
      <c r="M4461" s="2">
        <f t="shared" si="417"/>
        <v>44508</v>
      </c>
      <c r="N4461" s="22">
        <v>44515</v>
      </c>
      <c r="O4461" s="22">
        <v>44592</v>
      </c>
      <c r="P4461" s="22">
        <v>44589.5</v>
      </c>
      <c r="Q4461">
        <f t="shared" si="418"/>
        <v>81.5</v>
      </c>
      <c r="R4461" s="33">
        <f t="shared" si="419"/>
        <v>555.01499999999999</v>
      </c>
    </row>
    <row r="4462" spans="1:18" x14ac:dyDescent="0.35">
      <c r="A4462" t="s">
        <v>406</v>
      </c>
      <c r="B4462" s="21" t="s">
        <v>313</v>
      </c>
      <c r="C4462" s="22">
        <v>44515</v>
      </c>
      <c r="D4462" t="s">
        <v>201</v>
      </c>
      <c r="E4462" t="s">
        <v>202</v>
      </c>
      <c r="F4462" s="21" t="s">
        <v>404</v>
      </c>
      <c r="G4462" s="32">
        <v>55.78</v>
      </c>
      <c r="H4462" s="22">
        <v>44501</v>
      </c>
      <c r="I4462" s="23">
        <v>44515</v>
      </c>
      <c r="J4462">
        <f t="shared" si="414"/>
        <v>15</v>
      </c>
      <c r="K4462" s="2">
        <f t="shared" si="415"/>
        <v>44508</v>
      </c>
      <c r="L4462" s="9">
        <f t="shared" si="416"/>
        <v>15</v>
      </c>
      <c r="M4462" s="2">
        <f t="shared" si="417"/>
        <v>44508</v>
      </c>
      <c r="N4462" s="22">
        <v>44515</v>
      </c>
      <c r="O4462" s="22">
        <v>44656</v>
      </c>
      <c r="P4462" s="22">
        <v>44655.5</v>
      </c>
      <c r="Q4462">
        <f t="shared" si="418"/>
        <v>147.5</v>
      </c>
      <c r="R4462" s="33">
        <f t="shared" si="419"/>
        <v>8227.5499999999993</v>
      </c>
    </row>
    <row r="4463" spans="1:18" x14ac:dyDescent="0.35">
      <c r="A4463" t="s">
        <v>406</v>
      </c>
      <c r="B4463" s="21" t="s">
        <v>313</v>
      </c>
      <c r="C4463" s="22">
        <v>44515</v>
      </c>
      <c r="D4463" t="s">
        <v>201</v>
      </c>
      <c r="E4463" t="s">
        <v>202</v>
      </c>
      <c r="F4463" s="21" t="s">
        <v>101</v>
      </c>
      <c r="G4463" s="32">
        <v>295.96999999999997</v>
      </c>
      <c r="H4463" s="22">
        <v>44501</v>
      </c>
      <c r="I4463" s="23">
        <v>44515</v>
      </c>
      <c r="J4463">
        <f t="shared" si="414"/>
        <v>15</v>
      </c>
      <c r="K4463" s="2">
        <f t="shared" si="415"/>
        <v>44508</v>
      </c>
      <c r="L4463" s="9">
        <f t="shared" si="416"/>
        <v>15</v>
      </c>
      <c r="M4463" s="2">
        <f t="shared" si="417"/>
        <v>44508</v>
      </c>
      <c r="N4463" s="22">
        <v>44515</v>
      </c>
      <c r="O4463" s="38">
        <v>44592</v>
      </c>
      <c r="P4463" s="38">
        <v>44589.5</v>
      </c>
      <c r="Q4463">
        <f t="shared" si="418"/>
        <v>81.5</v>
      </c>
      <c r="R4463" s="33">
        <f t="shared" si="419"/>
        <v>24121.554999999997</v>
      </c>
    </row>
    <row r="4464" spans="1:18" x14ac:dyDescent="0.35">
      <c r="A4464" t="s">
        <v>410</v>
      </c>
      <c r="B4464" s="21" t="s">
        <v>313</v>
      </c>
      <c r="C4464" s="22">
        <v>44530</v>
      </c>
      <c r="D4464" t="s">
        <v>87</v>
      </c>
      <c r="E4464" t="s">
        <v>88</v>
      </c>
      <c r="F4464" s="21" t="s">
        <v>89</v>
      </c>
      <c r="G4464" s="32">
        <v>133.9</v>
      </c>
      <c r="H4464" s="22">
        <v>44516</v>
      </c>
      <c r="I4464" s="23">
        <v>44530</v>
      </c>
      <c r="J4464">
        <f t="shared" si="414"/>
        <v>15</v>
      </c>
      <c r="K4464" s="2">
        <f t="shared" si="415"/>
        <v>44523</v>
      </c>
      <c r="L4464" s="9">
        <f t="shared" si="416"/>
        <v>15</v>
      </c>
      <c r="M4464" s="2">
        <f t="shared" si="417"/>
        <v>44523</v>
      </c>
      <c r="N4464" s="22">
        <v>44530</v>
      </c>
      <c r="O4464" s="22">
        <v>44532</v>
      </c>
      <c r="P4464" s="22">
        <v>44531.5</v>
      </c>
      <c r="Q4464">
        <f t="shared" si="418"/>
        <v>8.5</v>
      </c>
      <c r="R4464" s="33">
        <f t="shared" si="419"/>
        <v>1138.1500000000001</v>
      </c>
    </row>
    <row r="4465" spans="1:18" x14ac:dyDescent="0.35">
      <c r="A4465" t="s">
        <v>410</v>
      </c>
      <c r="B4465" s="21" t="s">
        <v>313</v>
      </c>
      <c r="C4465" s="22">
        <v>44530</v>
      </c>
      <c r="D4465" t="s">
        <v>90</v>
      </c>
      <c r="E4465" t="s">
        <v>91</v>
      </c>
      <c r="F4465" s="21" t="s">
        <v>89</v>
      </c>
      <c r="G4465" s="32">
        <v>25.55</v>
      </c>
      <c r="H4465" s="22">
        <v>44516</v>
      </c>
      <c r="I4465" s="23">
        <v>44530</v>
      </c>
      <c r="J4465">
        <f t="shared" si="414"/>
        <v>15</v>
      </c>
      <c r="K4465" s="2">
        <f t="shared" si="415"/>
        <v>44523</v>
      </c>
      <c r="L4465" s="9">
        <f t="shared" si="416"/>
        <v>15</v>
      </c>
      <c r="M4465" s="2">
        <f t="shared" si="417"/>
        <v>44523</v>
      </c>
      <c r="N4465" s="22">
        <v>44530</v>
      </c>
      <c r="O4465" s="22">
        <v>44532</v>
      </c>
      <c r="P4465" s="22">
        <v>44531.5</v>
      </c>
      <c r="Q4465">
        <f t="shared" si="418"/>
        <v>8.5</v>
      </c>
      <c r="R4465" s="33">
        <f t="shared" si="419"/>
        <v>217.17500000000001</v>
      </c>
    </row>
    <row r="4466" spans="1:18" x14ac:dyDescent="0.35">
      <c r="A4466" t="s">
        <v>410</v>
      </c>
      <c r="B4466" s="21" t="s">
        <v>313</v>
      </c>
      <c r="C4466" s="22">
        <v>44530</v>
      </c>
      <c r="D4466" t="s">
        <v>92</v>
      </c>
      <c r="E4466" t="s">
        <v>93</v>
      </c>
      <c r="F4466" s="21" t="s">
        <v>89</v>
      </c>
      <c r="G4466" s="32">
        <v>25.55</v>
      </c>
      <c r="H4466" s="22">
        <v>44516</v>
      </c>
      <c r="I4466" s="23">
        <v>44530</v>
      </c>
      <c r="J4466">
        <f t="shared" si="414"/>
        <v>15</v>
      </c>
      <c r="K4466" s="2">
        <f t="shared" si="415"/>
        <v>44523</v>
      </c>
      <c r="L4466" s="9">
        <f t="shared" si="416"/>
        <v>15</v>
      </c>
      <c r="M4466" s="2">
        <f t="shared" si="417"/>
        <v>44523</v>
      </c>
      <c r="N4466" s="22">
        <v>44530</v>
      </c>
      <c r="O4466" s="22">
        <v>44532</v>
      </c>
      <c r="P4466" s="22">
        <v>44531.5</v>
      </c>
      <c r="Q4466">
        <f t="shared" si="418"/>
        <v>8.5</v>
      </c>
      <c r="R4466" s="33">
        <f t="shared" si="419"/>
        <v>217.17500000000001</v>
      </c>
    </row>
    <row r="4467" spans="1:18" x14ac:dyDescent="0.35">
      <c r="A4467" t="s">
        <v>410</v>
      </c>
      <c r="B4467" s="21" t="s">
        <v>313</v>
      </c>
      <c r="C4467" s="22">
        <v>44530</v>
      </c>
      <c r="D4467" t="s">
        <v>99</v>
      </c>
      <c r="E4467" t="s">
        <v>100</v>
      </c>
      <c r="F4467" s="21" t="s">
        <v>109</v>
      </c>
      <c r="G4467" s="32">
        <v>65</v>
      </c>
      <c r="H4467" s="22">
        <v>44516</v>
      </c>
      <c r="I4467" s="23">
        <v>44530</v>
      </c>
      <c r="J4467">
        <f t="shared" ref="J4467:J4529" si="420">I4467-H4467+1</f>
        <v>15</v>
      </c>
      <c r="K4467" s="2">
        <f t="shared" ref="K4467:K4529" si="421">(H4467+I4467)/2</f>
        <v>44523</v>
      </c>
      <c r="L4467" s="9">
        <f t="shared" si="416"/>
        <v>15</v>
      </c>
      <c r="M4467" s="2">
        <f t="shared" si="417"/>
        <v>44523</v>
      </c>
      <c r="N4467" s="22">
        <v>44530</v>
      </c>
      <c r="O4467" s="22">
        <v>44533</v>
      </c>
      <c r="P4467" s="22">
        <v>44532.5</v>
      </c>
      <c r="Q4467">
        <f t="shared" si="418"/>
        <v>9.5</v>
      </c>
      <c r="R4467" s="33">
        <f t="shared" si="419"/>
        <v>617.5</v>
      </c>
    </row>
    <row r="4468" spans="1:18" x14ac:dyDescent="0.35">
      <c r="A4468" t="s">
        <v>410</v>
      </c>
      <c r="B4468" s="21" t="s">
        <v>313</v>
      </c>
      <c r="C4468" s="22">
        <v>44530</v>
      </c>
      <c r="D4468" t="s">
        <v>87</v>
      </c>
      <c r="E4468" t="s">
        <v>88</v>
      </c>
      <c r="F4468" s="21" t="s">
        <v>89</v>
      </c>
      <c r="G4468" s="32">
        <v>742.39</v>
      </c>
      <c r="H4468" s="22">
        <v>44516</v>
      </c>
      <c r="I4468" s="23">
        <v>44530</v>
      </c>
      <c r="J4468">
        <f t="shared" si="420"/>
        <v>15</v>
      </c>
      <c r="K4468" s="2">
        <f t="shared" si="421"/>
        <v>44523</v>
      </c>
      <c r="L4468" s="9">
        <f t="shared" si="416"/>
        <v>15</v>
      </c>
      <c r="M4468" s="2">
        <f t="shared" si="417"/>
        <v>44523</v>
      </c>
      <c r="N4468" s="22">
        <v>44530</v>
      </c>
      <c r="O4468" s="22">
        <v>44532</v>
      </c>
      <c r="P4468" s="22">
        <v>44531.5</v>
      </c>
      <c r="Q4468">
        <f t="shared" si="418"/>
        <v>8.5</v>
      </c>
      <c r="R4468" s="33">
        <f t="shared" si="419"/>
        <v>6310.3149999999996</v>
      </c>
    </row>
    <row r="4469" spans="1:18" x14ac:dyDescent="0.35">
      <c r="A4469" t="s">
        <v>410</v>
      </c>
      <c r="B4469" s="21" t="s">
        <v>313</v>
      </c>
      <c r="C4469" s="22">
        <v>44530</v>
      </c>
      <c r="D4469" t="s">
        <v>90</v>
      </c>
      <c r="E4469" t="s">
        <v>91</v>
      </c>
      <c r="F4469" s="21" t="s">
        <v>89</v>
      </c>
      <c r="G4469" s="32">
        <v>66.290000000000006</v>
      </c>
      <c r="H4469" s="22">
        <v>44516</v>
      </c>
      <c r="I4469" s="23">
        <v>44530</v>
      </c>
      <c r="J4469">
        <f t="shared" si="420"/>
        <v>15</v>
      </c>
      <c r="K4469" s="2">
        <f t="shared" si="421"/>
        <v>44523</v>
      </c>
      <c r="L4469" s="9">
        <f t="shared" si="416"/>
        <v>15</v>
      </c>
      <c r="M4469" s="2">
        <f t="shared" si="417"/>
        <v>44523</v>
      </c>
      <c r="N4469" s="22">
        <v>44530</v>
      </c>
      <c r="O4469" s="22">
        <v>44532</v>
      </c>
      <c r="P4469" s="22">
        <v>44531.5</v>
      </c>
      <c r="Q4469">
        <f t="shared" si="418"/>
        <v>8.5</v>
      </c>
      <c r="R4469" s="33">
        <f t="shared" si="419"/>
        <v>563.46500000000003</v>
      </c>
    </row>
    <row r="4470" spans="1:18" x14ac:dyDescent="0.35">
      <c r="A4470" t="s">
        <v>410</v>
      </c>
      <c r="B4470" s="21" t="s">
        <v>313</v>
      </c>
      <c r="C4470" s="22">
        <v>44530</v>
      </c>
      <c r="D4470" t="s">
        <v>92</v>
      </c>
      <c r="E4470" t="s">
        <v>93</v>
      </c>
      <c r="F4470" s="21" t="s">
        <v>89</v>
      </c>
      <c r="G4470" s="32">
        <v>66.290000000000006</v>
      </c>
      <c r="H4470" s="22">
        <v>44516</v>
      </c>
      <c r="I4470" s="23">
        <v>44530</v>
      </c>
      <c r="J4470">
        <f t="shared" si="420"/>
        <v>15</v>
      </c>
      <c r="K4470" s="2">
        <f t="shared" si="421"/>
        <v>44523</v>
      </c>
      <c r="L4470" s="9">
        <f t="shared" si="416"/>
        <v>15</v>
      </c>
      <c r="M4470" s="2">
        <f t="shared" si="417"/>
        <v>44523</v>
      </c>
      <c r="N4470" s="22">
        <v>44530</v>
      </c>
      <c r="O4470" s="22">
        <v>44532</v>
      </c>
      <c r="P4470" s="22">
        <v>44531.5</v>
      </c>
      <c r="Q4470">
        <f t="shared" si="418"/>
        <v>8.5</v>
      </c>
      <c r="R4470" s="33">
        <f t="shared" si="419"/>
        <v>563.46500000000003</v>
      </c>
    </row>
    <row r="4471" spans="1:18" x14ac:dyDescent="0.35">
      <c r="A4471" t="s">
        <v>410</v>
      </c>
      <c r="B4471" s="21" t="s">
        <v>313</v>
      </c>
      <c r="C4471" s="22">
        <v>44530</v>
      </c>
      <c r="D4471" t="s">
        <v>99</v>
      </c>
      <c r="E4471" t="s">
        <v>100</v>
      </c>
      <c r="F4471" s="21" t="s">
        <v>109</v>
      </c>
      <c r="G4471" s="32">
        <v>215</v>
      </c>
      <c r="H4471" s="22">
        <v>44516</v>
      </c>
      <c r="I4471" s="23">
        <v>44530</v>
      </c>
      <c r="J4471">
        <f t="shared" si="420"/>
        <v>15</v>
      </c>
      <c r="K4471" s="2">
        <f t="shared" si="421"/>
        <v>44523</v>
      </c>
      <c r="L4471" s="9">
        <f t="shared" si="416"/>
        <v>15</v>
      </c>
      <c r="M4471" s="2">
        <f t="shared" si="417"/>
        <v>44523</v>
      </c>
      <c r="N4471" s="22">
        <v>44530</v>
      </c>
      <c r="O4471" s="22">
        <v>44533</v>
      </c>
      <c r="P4471" s="22">
        <v>44532.5</v>
      </c>
      <c r="Q4471">
        <f t="shared" si="418"/>
        <v>9.5</v>
      </c>
      <c r="R4471" s="33">
        <f t="shared" si="419"/>
        <v>2042.5</v>
      </c>
    </row>
    <row r="4472" spans="1:18" x14ac:dyDescent="0.35">
      <c r="A4472" t="s">
        <v>410</v>
      </c>
      <c r="B4472" s="21" t="s">
        <v>313</v>
      </c>
      <c r="C4472" s="22">
        <v>44530</v>
      </c>
      <c r="D4472" t="s">
        <v>87</v>
      </c>
      <c r="E4472" t="s">
        <v>88</v>
      </c>
      <c r="F4472" s="21" t="s">
        <v>89</v>
      </c>
      <c r="G4472" s="32">
        <v>420.69</v>
      </c>
      <c r="H4472" s="22">
        <v>44516</v>
      </c>
      <c r="I4472" s="23">
        <v>44530</v>
      </c>
      <c r="J4472">
        <f t="shared" si="420"/>
        <v>15</v>
      </c>
      <c r="K4472" s="2">
        <f t="shared" si="421"/>
        <v>44523</v>
      </c>
      <c r="L4472" s="9">
        <f t="shared" si="416"/>
        <v>15</v>
      </c>
      <c r="M4472" s="2">
        <f t="shared" si="417"/>
        <v>44523</v>
      </c>
      <c r="N4472" s="22">
        <v>44530</v>
      </c>
      <c r="O4472" s="22">
        <v>44532</v>
      </c>
      <c r="P4472" s="22">
        <v>44531.5</v>
      </c>
      <c r="Q4472">
        <f t="shared" si="418"/>
        <v>8.5</v>
      </c>
      <c r="R4472" s="33">
        <f t="shared" si="419"/>
        <v>3575.8649999999998</v>
      </c>
    </row>
    <row r="4473" spans="1:18" x14ac:dyDescent="0.35">
      <c r="A4473" t="s">
        <v>410</v>
      </c>
      <c r="B4473" s="21" t="s">
        <v>313</v>
      </c>
      <c r="C4473" s="22">
        <v>44530</v>
      </c>
      <c r="D4473" t="s">
        <v>90</v>
      </c>
      <c r="E4473" t="s">
        <v>91</v>
      </c>
      <c r="F4473" s="21" t="s">
        <v>89</v>
      </c>
      <c r="G4473" s="32">
        <v>46.99</v>
      </c>
      <c r="H4473" s="22">
        <v>44516</v>
      </c>
      <c r="I4473" s="23">
        <v>44530</v>
      </c>
      <c r="J4473">
        <f t="shared" si="420"/>
        <v>15</v>
      </c>
      <c r="K4473" s="2">
        <f t="shared" si="421"/>
        <v>44523</v>
      </c>
      <c r="L4473" s="9">
        <f t="shared" si="416"/>
        <v>15</v>
      </c>
      <c r="M4473" s="2">
        <f t="shared" si="417"/>
        <v>44523</v>
      </c>
      <c r="N4473" s="22">
        <v>44530</v>
      </c>
      <c r="O4473" s="22">
        <v>44532</v>
      </c>
      <c r="P4473" s="22">
        <v>44531.5</v>
      </c>
      <c r="Q4473">
        <f t="shared" si="418"/>
        <v>8.5</v>
      </c>
      <c r="R4473" s="33">
        <f t="shared" si="419"/>
        <v>399.41500000000002</v>
      </c>
    </row>
    <row r="4474" spans="1:18" x14ac:dyDescent="0.35">
      <c r="A4474" t="s">
        <v>410</v>
      </c>
      <c r="B4474" s="21" t="s">
        <v>313</v>
      </c>
      <c r="C4474" s="22">
        <v>44530</v>
      </c>
      <c r="D4474" t="s">
        <v>92</v>
      </c>
      <c r="E4474" t="s">
        <v>93</v>
      </c>
      <c r="F4474" s="21" t="s">
        <v>89</v>
      </c>
      <c r="G4474" s="32">
        <v>46.99</v>
      </c>
      <c r="H4474" s="22">
        <v>44516</v>
      </c>
      <c r="I4474" s="23">
        <v>44530</v>
      </c>
      <c r="J4474">
        <f t="shared" si="420"/>
        <v>15</v>
      </c>
      <c r="K4474" s="2">
        <f t="shared" si="421"/>
        <v>44523</v>
      </c>
      <c r="L4474" s="9">
        <f t="shared" si="416"/>
        <v>15</v>
      </c>
      <c r="M4474" s="2">
        <f t="shared" si="417"/>
        <v>44523</v>
      </c>
      <c r="N4474" s="22">
        <v>44530</v>
      </c>
      <c r="O4474" s="22">
        <v>44532</v>
      </c>
      <c r="P4474" s="22">
        <v>44531.5</v>
      </c>
      <c r="Q4474">
        <f t="shared" si="418"/>
        <v>8.5</v>
      </c>
      <c r="R4474" s="33">
        <f t="shared" si="419"/>
        <v>399.41500000000002</v>
      </c>
    </row>
    <row r="4475" spans="1:18" x14ac:dyDescent="0.35">
      <c r="A4475" t="s">
        <v>410</v>
      </c>
      <c r="B4475" s="21" t="s">
        <v>313</v>
      </c>
      <c r="C4475" s="22">
        <v>44530</v>
      </c>
      <c r="D4475" t="s">
        <v>369</v>
      </c>
      <c r="E4475" t="s">
        <v>370</v>
      </c>
      <c r="F4475" s="21" t="s">
        <v>89</v>
      </c>
      <c r="G4475" s="32">
        <v>27402.73</v>
      </c>
      <c r="H4475" s="22">
        <v>44516</v>
      </c>
      <c r="I4475" s="23">
        <v>44530</v>
      </c>
      <c r="J4475">
        <f t="shared" si="420"/>
        <v>15</v>
      </c>
      <c r="K4475" s="2">
        <f t="shared" si="421"/>
        <v>44523</v>
      </c>
      <c r="L4475" s="9">
        <f t="shared" si="416"/>
        <v>15</v>
      </c>
      <c r="M4475" s="2">
        <f t="shared" si="417"/>
        <v>44523</v>
      </c>
      <c r="N4475" s="22">
        <v>44530</v>
      </c>
      <c r="O4475" s="22">
        <v>44532</v>
      </c>
      <c r="P4475" s="22">
        <v>44531.5</v>
      </c>
      <c r="Q4475">
        <f t="shared" si="418"/>
        <v>8.5</v>
      </c>
      <c r="R4475" s="33">
        <f t="shared" si="419"/>
        <v>232923.20499999999</v>
      </c>
    </row>
    <row r="4476" spans="1:18" x14ac:dyDescent="0.35">
      <c r="A4476" t="s">
        <v>410</v>
      </c>
      <c r="B4476" s="21" t="s">
        <v>313</v>
      </c>
      <c r="C4476" s="22">
        <v>44530</v>
      </c>
      <c r="D4476" t="s">
        <v>87</v>
      </c>
      <c r="E4476" t="s">
        <v>88</v>
      </c>
      <c r="F4476" s="21" t="s">
        <v>89</v>
      </c>
      <c r="G4476" s="32">
        <v>3328173.49</v>
      </c>
      <c r="H4476" s="22">
        <v>44516</v>
      </c>
      <c r="I4476" s="23">
        <v>44530</v>
      </c>
      <c r="J4476">
        <f t="shared" si="420"/>
        <v>15</v>
      </c>
      <c r="K4476" s="2">
        <f t="shared" si="421"/>
        <v>44523</v>
      </c>
      <c r="L4476" s="9">
        <f t="shared" si="416"/>
        <v>15</v>
      </c>
      <c r="M4476" s="2">
        <f t="shared" si="417"/>
        <v>44523</v>
      </c>
      <c r="N4476" s="22">
        <v>44530</v>
      </c>
      <c r="O4476" s="22">
        <v>44532</v>
      </c>
      <c r="P4476" s="22">
        <v>44531.5</v>
      </c>
      <c r="Q4476">
        <f t="shared" si="418"/>
        <v>8.5</v>
      </c>
      <c r="R4476" s="33">
        <f t="shared" si="419"/>
        <v>28289474.665000003</v>
      </c>
    </row>
    <row r="4477" spans="1:18" x14ac:dyDescent="0.35">
      <c r="A4477" t="s">
        <v>410</v>
      </c>
      <c r="B4477" s="21" t="s">
        <v>313</v>
      </c>
      <c r="C4477" s="22">
        <v>44530</v>
      </c>
      <c r="D4477" t="s">
        <v>90</v>
      </c>
      <c r="E4477" t="s">
        <v>91</v>
      </c>
      <c r="F4477" s="21" t="s">
        <v>89</v>
      </c>
      <c r="G4477" s="32">
        <v>386166.72000000055</v>
      </c>
      <c r="H4477" s="22">
        <v>44516</v>
      </c>
      <c r="I4477" s="23">
        <v>44530</v>
      </c>
      <c r="J4477">
        <f t="shared" si="420"/>
        <v>15</v>
      </c>
      <c r="K4477" s="2">
        <f t="shared" si="421"/>
        <v>44523</v>
      </c>
      <c r="L4477" s="9">
        <f t="shared" si="416"/>
        <v>15</v>
      </c>
      <c r="M4477" s="2">
        <f t="shared" si="417"/>
        <v>44523</v>
      </c>
      <c r="N4477" s="22">
        <v>44530</v>
      </c>
      <c r="O4477" s="22">
        <v>44532</v>
      </c>
      <c r="P4477" s="22">
        <v>44531.5</v>
      </c>
      <c r="Q4477">
        <f t="shared" si="418"/>
        <v>8.5</v>
      </c>
      <c r="R4477" s="33">
        <f t="shared" si="419"/>
        <v>3282417.1200000048</v>
      </c>
    </row>
    <row r="4478" spans="1:18" x14ac:dyDescent="0.35">
      <c r="A4478" t="s">
        <v>410</v>
      </c>
      <c r="B4478" s="21" t="s">
        <v>313</v>
      </c>
      <c r="C4478" s="22">
        <v>44530</v>
      </c>
      <c r="D4478" t="s">
        <v>92</v>
      </c>
      <c r="E4478" t="s">
        <v>93</v>
      </c>
      <c r="F4478" s="21" t="s">
        <v>89</v>
      </c>
      <c r="G4478" s="32">
        <v>386166.70000000054</v>
      </c>
      <c r="H4478" s="22">
        <v>44516</v>
      </c>
      <c r="I4478" s="23">
        <v>44530</v>
      </c>
      <c r="J4478">
        <f t="shared" si="420"/>
        <v>15</v>
      </c>
      <c r="K4478" s="2">
        <f t="shared" si="421"/>
        <v>44523</v>
      </c>
      <c r="L4478" s="9">
        <f t="shared" si="416"/>
        <v>15</v>
      </c>
      <c r="M4478" s="2">
        <f t="shared" si="417"/>
        <v>44523</v>
      </c>
      <c r="N4478" s="22">
        <v>44530</v>
      </c>
      <c r="O4478" s="22">
        <v>44532</v>
      </c>
      <c r="P4478" s="22">
        <v>44531.5</v>
      </c>
      <c r="Q4478">
        <f t="shared" si="418"/>
        <v>8.5</v>
      </c>
      <c r="R4478" s="33">
        <f t="shared" si="419"/>
        <v>3282416.9500000044</v>
      </c>
    </row>
    <row r="4479" spans="1:18" x14ac:dyDescent="0.35">
      <c r="A4479" t="s">
        <v>410</v>
      </c>
      <c r="B4479" s="21" t="s">
        <v>313</v>
      </c>
      <c r="C4479" s="22">
        <v>44530</v>
      </c>
      <c r="D4479" t="s">
        <v>99</v>
      </c>
      <c r="E4479" t="s">
        <v>100</v>
      </c>
      <c r="F4479" s="21" t="s">
        <v>109</v>
      </c>
      <c r="G4479" s="32">
        <v>721502</v>
      </c>
      <c r="H4479" s="22">
        <v>44516</v>
      </c>
      <c r="I4479" s="23">
        <v>44530</v>
      </c>
      <c r="J4479">
        <f t="shared" si="420"/>
        <v>15</v>
      </c>
      <c r="K4479" s="2">
        <f t="shared" si="421"/>
        <v>44523</v>
      </c>
      <c r="L4479" s="9">
        <f t="shared" si="416"/>
        <v>15</v>
      </c>
      <c r="M4479" s="2">
        <f t="shared" si="417"/>
        <v>44523</v>
      </c>
      <c r="N4479" s="22">
        <v>44530</v>
      </c>
      <c r="O4479" s="22">
        <v>44533</v>
      </c>
      <c r="P4479" s="22">
        <v>44532.5</v>
      </c>
      <c r="Q4479">
        <f t="shared" si="418"/>
        <v>9.5</v>
      </c>
      <c r="R4479" s="33">
        <f t="shared" si="419"/>
        <v>6854269</v>
      </c>
    </row>
    <row r="4480" spans="1:18" x14ac:dyDescent="0.35">
      <c r="A4480" t="s">
        <v>410</v>
      </c>
      <c r="B4480" s="21" t="s">
        <v>313</v>
      </c>
      <c r="C4480" s="22">
        <v>44530</v>
      </c>
      <c r="D4480" t="s">
        <v>99</v>
      </c>
      <c r="E4480" t="s">
        <v>100</v>
      </c>
      <c r="F4480" s="21" t="s">
        <v>382</v>
      </c>
      <c r="G4480" s="32">
        <v>705.22</v>
      </c>
      <c r="H4480" s="22">
        <v>44516</v>
      </c>
      <c r="I4480" s="23">
        <v>44530</v>
      </c>
      <c r="J4480">
        <f t="shared" si="420"/>
        <v>15</v>
      </c>
      <c r="K4480" s="2">
        <f t="shared" si="421"/>
        <v>44523</v>
      </c>
      <c r="L4480" s="9">
        <f t="shared" si="416"/>
        <v>15</v>
      </c>
      <c r="M4480" s="2">
        <f t="shared" si="417"/>
        <v>44523</v>
      </c>
      <c r="N4480" s="22">
        <v>44530</v>
      </c>
      <c r="O4480" s="38">
        <v>44592</v>
      </c>
      <c r="P4480" s="38">
        <v>44589.5</v>
      </c>
      <c r="Q4480">
        <f t="shared" si="418"/>
        <v>66.5</v>
      </c>
      <c r="R4480" s="33">
        <f t="shared" si="419"/>
        <v>46897.130000000005</v>
      </c>
    </row>
    <row r="4481" spans="1:18" x14ac:dyDescent="0.35">
      <c r="A4481" t="s">
        <v>410</v>
      </c>
      <c r="B4481" s="21" t="s">
        <v>313</v>
      </c>
      <c r="C4481" s="22">
        <v>44530</v>
      </c>
      <c r="D4481" t="s">
        <v>114</v>
      </c>
      <c r="E4481" t="s">
        <v>115</v>
      </c>
      <c r="F4481" s="21" t="s">
        <v>248</v>
      </c>
      <c r="G4481" s="32">
        <v>15.61</v>
      </c>
      <c r="H4481" s="22">
        <v>44516</v>
      </c>
      <c r="I4481" s="23">
        <v>44530</v>
      </c>
      <c r="J4481">
        <f t="shared" si="420"/>
        <v>15</v>
      </c>
      <c r="K4481" s="2">
        <f t="shared" si="421"/>
        <v>44523</v>
      </c>
      <c r="L4481" s="9">
        <f t="shared" si="416"/>
        <v>15</v>
      </c>
      <c r="M4481" s="2">
        <f t="shared" si="417"/>
        <v>44523</v>
      </c>
      <c r="N4481" s="22">
        <v>44530</v>
      </c>
      <c r="O4481" s="22">
        <v>44592</v>
      </c>
      <c r="P4481" s="22">
        <v>44589.5</v>
      </c>
      <c r="Q4481">
        <f t="shared" si="418"/>
        <v>66.5</v>
      </c>
      <c r="R4481" s="33">
        <f t="shared" si="419"/>
        <v>1038.0650000000001</v>
      </c>
    </row>
    <row r="4482" spans="1:18" x14ac:dyDescent="0.35">
      <c r="A4482" t="s">
        <v>410</v>
      </c>
      <c r="B4482" s="21" t="s">
        <v>313</v>
      </c>
      <c r="C4482" s="22">
        <v>44530</v>
      </c>
      <c r="D4482" t="s">
        <v>99</v>
      </c>
      <c r="E4482" t="s">
        <v>100</v>
      </c>
      <c r="F4482" s="21" t="s">
        <v>103</v>
      </c>
      <c r="G4482" s="32">
        <v>193.62</v>
      </c>
      <c r="H4482" s="22">
        <v>44516</v>
      </c>
      <c r="I4482" s="23">
        <v>44530</v>
      </c>
      <c r="J4482">
        <f t="shared" si="420"/>
        <v>15</v>
      </c>
      <c r="K4482" s="2">
        <f t="shared" si="421"/>
        <v>44523</v>
      </c>
      <c r="L4482" s="9">
        <f t="shared" si="416"/>
        <v>15</v>
      </c>
      <c r="M4482" s="2">
        <f t="shared" si="417"/>
        <v>44523</v>
      </c>
      <c r="N4482" s="22">
        <v>44530</v>
      </c>
      <c r="O4482" s="22">
        <v>44531</v>
      </c>
      <c r="P4482" s="22">
        <v>44530.5</v>
      </c>
      <c r="Q4482">
        <f t="shared" si="418"/>
        <v>7.5</v>
      </c>
      <c r="R4482" s="33">
        <f t="shared" si="419"/>
        <v>1452.15</v>
      </c>
    </row>
    <row r="4483" spans="1:18" x14ac:dyDescent="0.35">
      <c r="A4483" t="s">
        <v>410</v>
      </c>
      <c r="B4483" s="21" t="s">
        <v>313</v>
      </c>
      <c r="C4483" s="22">
        <v>44530</v>
      </c>
      <c r="D4483" t="s">
        <v>99</v>
      </c>
      <c r="E4483" t="s">
        <v>100</v>
      </c>
      <c r="F4483" s="21" t="s">
        <v>315</v>
      </c>
      <c r="G4483" s="32">
        <v>230.79999999999998</v>
      </c>
      <c r="H4483" s="22">
        <v>44516</v>
      </c>
      <c r="I4483" s="23">
        <v>44530</v>
      </c>
      <c r="J4483">
        <f t="shared" si="420"/>
        <v>15</v>
      </c>
      <c r="K4483" s="2">
        <f t="shared" si="421"/>
        <v>44523</v>
      </c>
      <c r="L4483" s="9">
        <f t="shared" si="416"/>
        <v>15</v>
      </c>
      <c r="M4483" s="2">
        <f t="shared" si="417"/>
        <v>44523</v>
      </c>
      <c r="N4483" s="22">
        <v>44530</v>
      </c>
      <c r="O4483" s="22">
        <v>44531</v>
      </c>
      <c r="P4483" s="22">
        <v>44530.5</v>
      </c>
      <c r="Q4483">
        <f t="shared" si="418"/>
        <v>7.5</v>
      </c>
      <c r="R4483" s="33">
        <f t="shared" si="419"/>
        <v>1730.9999999999998</v>
      </c>
    </row>
    <row r="4484" spans="1:18" x14ac:dyDescent="0.35">
      <c r="A4484" t="s">
        <v>410</v>
      </c>
      <c r="B4484" s="21" t="s">
        <v>313</v>
      </c>
      <c r="C4484" s="22">
        <v>44530</v>
      </c>
      <c r="D4484" t="s">
        <v>99</v>
      </c>
      <c r="E4484" t="s">
        <v>100</v>
      </c>
      <c r="F4484" s="21" t="s">
        <v>103</v>
      </c>
      <c r="G4484" s="32">
        <v>8659.23</v>
      </c>
      <c r="H4484" s="22">
        <v>44516</v>
      </c>
      <c r="I4484" s="23">
        <v>44530</v>
      </c>
      <c r="J4484">
        <f t="shared" si="420"/>
        <v>15</v>
      </c>
      <c r="K4484" s="2">
        <f t="shared" si="421"/>
        <v>44523</v>
      </c>
      <c r="L4484" s="9">
        <f t="shared" si="416"/>
        <v>15</v>
      </c>
      <c r="M4484" s="2">
        <f t="shared" si="417"/>
        <v>44523</v>
      </c>
      <c r="N4484" s="22">
        <v>44530</v>
      </c>
      <c r="O4484" s="22">
        <v>44531</v>
      </c>
      <c r="P4484" s="22">
        <v>44530.5</v>
      </c>
      <c r="Q4484">
        <f t="shared" si="418"/>
        <v>7.5</v>
      </c>
      <c r="R4484" s="33">
        <f t="shared" si="419"/>
        <v>64944.224999999999</v>
      </c>
    </row>
    <row r="4485" spans="1:18" x14ac:dyDescent="0.35">
      <c r="A4485" t="s">
        <v>410</v>
      </c>
      <c r="B4485" s="21" t="s">
        <v>313</v>
      </c>
      <c r="C4485" s="22">
        <v>44530</v>
      </c>
      <c r="D4485" t="s">
        <v>104</v>
      </c>
      <c r="E4485" t="s">
        <v>105</v>
      </c>
      <c r="F4485" s="21" t="s">
        <v>106</v>
      </c>
      <c r="G4485" s="32">
        <v>1132.5999999999997</v>
      </c>
      <c r="H4485" s="22">
        <v>44516</v>
      </c>
      <c r="I4485" s="23">
        <v>44530</v>
      </c>
      <c r="J4485">
        <f t="shared" si="420"/>
        <v>15</v>
      </c>
      <c r="K4485" s="2">
        <f t="shared" si="421"/>
        <v>44523</v>
      </c>
      <c r="L4485" s="9">
        <f t="shared" si="416"/>
        <v>15</v>
      </c>
      <c r="M4485" s="2">
        <f t="shared" si="417"/>
        <v>44523</v>
      </c>
      <c r="N4485" s="22">
        <v>44530</v>
      </c>
      <c r="O4485" s="22">
        <v>44531</v>
      </c>
      <c r="P4485" s="22">
        <v>44530.5</v>
      </c>
      <c r="Q4485">
        <f t="shared" si="418"/>
        <v>7.5</v>
      </c>
      <c r="R4485" s="33">
        <f t="shared" si="419"/>
        <v>8494.4999999999982</v>
      </c>
    </row>
    <row r="4486" spans="1:18" x14ac:dyDescent="0.35">
      <c r="A4486" t="s">
        <v>410</v>
      </c>
      <c r="B4486" s="21" t="s">
        <v>313</v>
      </c>
      <c r="C4486" s="22">
        <v>44530</v>
      </c>
      <c r="D4486" t="s">
        <v>107</v>
      </c>
      <c r="E4486" t="s">
        <v>108</v>
      </c>
      <c r="F4486" s="21" t="s">
        <v>101</v>
      </c>
      <c r="G4486" s="32">
        <v>2287.9100000000003</v>
      </c>
      <c r="H4486" s="22">
        <v>44516</v>
      </c>
      <c r="I4486" s="23">
        <v>44530</v>
      </c>
      <c r="J4486">
        <f t="shared" si="420"/>
        <v>15</v>
      </c>
      <c r="K4486" s="2">
        <f t="shared" si="421"/>
        <v>44523</v>
      </c>
      <c r="L4486" s="9">
        <f t="shared" si="416"/>
        <v>15</v>
      </c>
      <c r="M4486" s="2">
        <f t="shared" si="417"/>
        <v>44523</v>
      </c>
      <c r="N4486" s="22">
        <v>44530</v>
      </c>
      <c r="O4486" s="22">
        <v>44531</v>
      </c>
      <c r="P4486" s="22">
        <v>44530.5</v>
      </c>
      <c r="Q4486">
        <f t="shared" si="418"/>
        <v>7.5</v>
      </c>
      <c r="R4486" s="33">
        <f t="shared" si="419"/>
        <v>17159.325000000001</v>
      </c>
    </row>
    <row r="4487" spans="1:18" x14ac:dyDescent="0.35">
      <c r="A4487" t="s">
        <v>410</v>
      </c>
      <c r="B4487" s="21" t="s">
        <v>313</v>
      </c>
      <c r="C4487" s="22">
        <v>44530</v>
      </c>
      <c r="D4487" t="s">
        <v>99</v>
      </c>
      <c r="E4487" t="s">
        <v>100</v>
      </c>
      <c r="F4487" s="21" t="s">
        <v>101</v>
      </c>
      <c r="G4487" s="32">
        <v>58914.109999999957</v>
      </c>
      <c r="H4487" s="22">
        <v>44516</v>
      </c>
      <c r="I4487" s="23">
        <v>44530</v>
      </c>
      <c r="J4487">
        <f t="shared" si="420"/>
        <v>15</v>
      </c>
      <c r="K4487" s="2">
        <f t="shared" si="421"/>
        <v>44523</v>
      </c>
      <c r="L4487" s="9">
        <f t="shared" si="416"/>
        <v>15</v>
      </c>
      <c r="M4487" s="2">
        <f t="shared" si="417"/>
        <v>44523</v>
      </c>
      <c r="N4487" s="22">
        <v>44530</v>
      </c>
      <c r="O4487" s="22">
        <v>44531</v>
      </c>
      <c r="P4487" s="22">
        <v>44530.5</v>
      </c>
      <c r="Q4487">
        <f t="shared" si="418"/>
        <v>7.5</v>
      </c>
      <c r="R4487" s="33">
        <f t="shared" si="419"/>
        <v>441855.82499999966</v>
      </c>
    </row>
    <row r="4488" spans="1:18" x14ac:dyDescent="0.35">
      <c r="A4488" t="s">
        <v>410</v>
      </c>
      <c r="B4488" s="21" t="s">
        <v>313</v>
      </c>
      <c r="C4488" s="22">
        <v>44530</v>
      </c>
      <c r="D4488" t="s">
        <v>99</v>
      </c>
      <c r="E4488" t="s">
        <v>100</v>
      </c>
      <c r="F4488" s="21" t="s">
        <v>375</v>
      </c>
      <c r="G4488" s="32">
        <v>134</v>
      </c>
      <c r="H4488" s="22">
        <v>44516</v>
      </c>
      <c r="I4488" s="23">
        <v>44530</v>
      </c>
      <c r="J4488">
        <f t="shared" si="420"/>
        <v>15</v>
      </c>
      <c r="K4488" s="2">
        <f t="shared" si="421"/>
        <v>44523</v>
      </c>
      <c r="L4488" s="9">
        <f t="shared" si="416"/>
        <v>15</v>
      </c>
      <c r="M4488" s="2">
        <f t="shared" si="417"/>
        <v>44523</v>
      </c>
      <c r="N4488" s="22">
        <v>44530</v>
      </c>
      <c r="O4488" s="22">
        <v>44531</v>
      </c>
      <c r="P4488" s="22">
        <v>44530.5</v>
      </c>
      <c r="Q4488">
        <f t="shared" si="418"/>
        <v>7.5</v>
      </c>
      <c r="R4488" s="33">
        <f t="shared" si="419"/>
        <v>1005</v>
      </c>
    </row>
    <row r="4489" spans="1:18" x14ac:dyDescent="0.35">
      <c r="A4489" t="s">
        <v>410</v>
      </c>
      <c r="B4489" s="21" t="s">
        <v>313</v>
      </c>
      <c r="C4489" s="22">
        <v>44530</v>
      </c>
      <c r="D4489" t="s">
        <v>99</v>
      </c>
      <c r="E4489" t="s">
        <v>100</v>
      </c>
      <c r="F4489" s="21" t="s">
        <v>102</v>
      </c>
      <c r="G4489" s="32">
        <v>92705.739999999991</v>
      </c>
      <c r="H4489" s="22">
        <v>44516</v>
      </c>
      <c r="I4489" s="23">
        <v>44530</v>
      </c>
      <c r="J4489">
        <f t="shared" si="420"/>
        <v>15</v>
      </c>
      <c r="K4489" s="2">
        <f t="shared" si="421"/>
        <v>44523</v>
      </c>
      <c r="L4489" s="9">
        <f t="shared" si="416"/>
        <v>15</v>
      </c>
      <c r="M4489" s="2">
        <f t="shared" si="417"/>
        <v>44523</v>
      </c>
      <c r="N4489" s="22">
        <v>44530</v>
      </c>
      <c r="O4489" s="22">
        <v>44531</v>
      </c>
      <c r="P4489" s="22">
        <v>44530.5</v>
      </c>
      <c r="Q4489">
        <f t="shared" si="418"/>
        <v>7.5</v>
      </c>
      <c r="R4489" s="33">
        <f t="shared" si="419"/>
        <v>695293.04999999993</v>
      </c>
    </row>
    <row r="4490" spans="1:18" x14ac:dyDescent="0.35">
      <c r="A4490" t="s">
        <v>410</v>
      </c>
      <c r="B4490" s="21" t="s">
        <v>313</v>
      </c>
      <c r="C4490" s="22">
        <v>44530</v>
      </c>
      <c r="D4490" t="s">
        <v>94</v>
      </c>
      <c r="E4490" t="s">
        <v>95</v>
      </c>
      <c r="F4490" s="21" t="s">
        <v>89</v>
      </c>
      <c r="G4490" s="32">
        <v>283.45</v>
      </c>
      <c r="H4490" s="22">
        <v>44516</v>
      </c>
      <c r="I4490" s="23">
        <v>44530</v>
      </c>
      <c r="J4490">
        <f t="shared" si="420"/>
        <v>15</v>
      </c>
      <c r="K4490" s="2">
        <f t="shared" si="421"/>
        <v>44523</v>
      </c>
      <c r="L4490" s="9">
        <f t="shared" si="416"/>
        <v>15</v>
      </c>
      <c r="M4490" s="2">
        <f t="shared" si="417"/>
        <v>44523</v>
      </c>
      <c r="N4490" s="22">
        <v>44530</v>
      </c>
      <c r="O4490" s="22">
        <v>44532</v>
      </c>
      <c r="P4490" s="22">
        <v>44531.5</v>
      </c>
      <c r="Q4490">
        <f t="shared" si="418"/>
        <v>8.5</v>
      </c>
      <c r="R4490" s="33">
        <f t="shared" si="419"/>
        <v>2409.3249999999998</v>
      </c>
    </row>
    <row r="4491" spans="1:18" x14ac:dyDescent="0.35">
      <c r="A4491" t="s">
        <v>410</v>
      </c>
      <c r="B4491" s="21" t="s">
        <v>313</v>
      </c>
      <c r="C4491" s="22">
        <v>44530</v>
      </c>
      <c r="D4491" t="s">
        <v>96</v>
      </c>
      <c r="E4491" t="s">
        <v>97</v>
      </c>
      <c r="F4491" s="21" t="s">
        <v>89</v>
      </c>
      <c r="G4491" s="32">
        <v>283.45</v>
      </c>
      <c r="H4491" s="22">
        <v>44516</v>
      </c>
      <c r="I4491" s="23">
        <v>44530</v>
      </c>
      <c r="J4491">
        <f t="shared" si="420"/>
        <v>15</v>
      </c>
      <c r="K4491" s="2">
        <f t="shared" si="421"/>
        <v>44523</v>
      </c>
      <c r="L4491" s="9">
        <f t="shared" ref="L4491:L4554" si="422">I4491-H4491+1</f>
        <v>15</v>
      </c>
      <c r="M4491" s="2">
        <f t="shared" ref="M4491:M4554" si="423">(H4491+I4491)/2</f>
        <v>44523</v>
      </c>
      <c r="N4491" s="22">
        <v>44530</v>
      </c>
      <c r="O4491" s="22">
        <v>44532</v>
      </c>
      <c r="P4491" s="22">
        <v>44531.5</v>
      </c>
      <c r="Q4491">
        <f t="shared" ref="Q4491:Q4554" si="424">P4491-M4491</f>
        <v>8.5</v>
      </c>
      <c r="R4491" s="33">
        <f t="shared" ref="R4491:R4554" si="425">Q4491*G4491</f>
        <v>2409.3249999999998</v>
      </c>
    </row>
    <row r="4492" spans="1:18" x14ac:dyDescent="0.35">
      <c r="A4492" t="s">
        <v>410</v>
      </c>
      <c r="B4492" s="21" t="s">
        <v>313</v>
      </c>
      <c r="C4492" s="22">
        <v>44530</v>
      </c>
      <c r="D4492" t="s">
        <v>94</v>
      </c>
      <c r="E4492" t="s">
        <v>95</v>
      </c>
      <c r="F4492" s="21" t="s">
        <v>89</v>
      </c>
      <c r="G4492" s="32">
        <v>1263775.2600000019</v>
      </c>
      <c r="H4492" s="22">
        <v>44516</v>
      </c>
      <c r="I4492" s="23">
        <v>44530</v>
      </c>
      <c r="J4492">
        <f t="shared" si="420"/>
        <v>15</v>
      </c>
      <c r="K4492" s="2">
        <f t="shared" si="421"/>
        <v>44523</v>
      </c>
      <c r="L4492" s="9">
        <f t="shared" si="422"/>
        <v>15</v>
      </c>
      <c r="M4492" s="2">
        <f t="shared" si="423"/>
        <v>44523</v>
      </c>
      <c r="N4492" s="22">
        <v>44530</v>
      </c>
      <c r="O4492" s="22">
        <v>44532</v>
      </c>
      <c r="P4492" s="22">
        <v>44531.5</v>
      </c>
      <c r="Q4492">
        <f t="shared" si="424"/>
        <v>8.5</v>
      </c>
      <c r="R4492" s="33">
        <f t="shared" si="425"/>
        <v>10742089.710000016</v>
      </c>
    </row>
    <row r="4493" spans="1:18" x14ac:dyDescent="0.35">
      <c r="A4493" t="s">
        <v>410</v>
      </c>
      <c r="B4493" s="21" t="s">
        <v>313</v>
      </c>
      <c r="C4493" s="22">
        <v>44530</v>
      </c>
      <c r="D4493" t="s">
        <v>96</v>
      </c>
      <c r="E4493" t="s">
        <v>97</v>
      </c>
      <c r="F4493" s="21" t="s">
        <v>89</v>
      </c>
      <c r="G4493" s="32">
        <v>1263775.2400000019</v>
      </c>
      <c r="H4493" s="22">
        <v>44516</v>
      </c>
      <c r="I4493" s="23">
        <v>44530</v>
      </c>
      <c r="J4493">
        <f t="shared" si="420"/>
        <v>15</v>
      </c>
      <c r="K4493" s="2">
        <f t="shared" si="421"/>
        <v>44523</v>
      </c>
      <c r="L4493" s="9">
        <f t="shared" si="422"/>
        <v>15</v>
      </c>
      <c r="M4493" s="2">
        <f t="shared" si="423"/>
        <v>44523</v>
      </c>
      <c r="N4493" s="22">
        <v>44530</v>
      </c>
      <c r="O4493" s="22">
        <v>44532</v>
      </c>
      <c r="P4493" s="22">
        <v>44531.5</v>
      </c>
      <c r="Q4493">
        <f t="shared" si="424"/>
        <v>8.5</v>
      </c>
      <c r="R4493" s="33">
        <f t="shared" si="425"/>
        <v>10742089.540000016</v>
      </c>
    </row>
    <row r="4494" spans="1:18" x14ac:dyDescent="0.35">
      <c r="A4494" t="s">
        <v>410</v>
      </c>
      <c r="B4494" s="21" t="s">
        <v>313</v>
      </c>
      <c r="C4494" s="22">
        <v>44530</v>
      </c>
      <c r="D4494" t="s">
        <v>114</v>
      </c>
      <c r="E4494" t="s">
        <v>115</v>
      </c>
      <c r="F4494" s="21" t="s">
        <v>113</v>
      </c>
      <c r="G4494" s="32">
        <v>79.92</v>
      </c>
      <c r="H4494" s="22">
        <v>44516</v>
      </c>
      <c r="I4494" s="23">
        <v>44530</v>
      </c>
      <c r="J4494">
        <f t="shared" si="420"/>
        <v>15</v>
      </c>
      <c r="K4494" s="2">
        <f t="shared" si="421"/>
        <v>44523</v>
      </c>
      <c r="L4494" s="9">
        <f t="shared" si="422"/>
        <v>15</v>
      </c>
      <c r="M4494" s="2">
        <f t="shared" si="423"/>
        <v>44523</v>
      </c>
      <c r="N4494" s="22">
        <v>44530</v>
      </c>
      <c r="O4494" s="22">
        <v>44533</v>
      </c>
      <c r="P4494" s="22">
        <v>44532.5</v>
      </c>
      <c r="Q4494">
        <f t="shared" si="424"/>
        <v>9.5</v>
      </c>
      <c r="R4494" s="33">
        <f t="shared" si="425"/>
        <v>759.24</v>
      </c>
    </row>
    <row r="4495" spans="1:18" x14ac:dyDescent="0.35">
      <c r="A4495" t="s">
        <v>410</v>
      </c>
      <c r="B4495" s="21" t="s">
        <v>313</v>
      </c>
      <c r="C4495" s="22">
        <v>44530</v>
      </c>
      <c r="D4495" t="s">
        <v>110</v>
      </c>
      <c r="E4495" t="s">
        <v>111</v>
      </c>
      <c r="F4495" s="21" t="s">
        <v>113</v>
      </c>
      <c r="G4495" s="32">
        <v>198.3</v>
      </c>
      <c r="H4495" s="22">
        <v>44516</v>
      </c>
      <c r="I4495" s="23">
        <v>44530</v>
      </c>
      <c r="J4495">
        <f t="shared" si="420"/>
        <v>15</v>
      </c>
      <c r="K4495" s="2">
        <f t="shared" si="421"/>
        <v>44523</v>
      </c>
      <c r="L4495" s="9">
        <f t="shared" si="422"/>
        <v>15</v>
      </c>
      <c r="M4495" s="2">
        <f t="shared" si="423"/>
        <v>44523</v>
      </c>
      <c r="N4495" s="22">
        <v>44530</v>
      </c>
      <c r="O4495" s="22">
        <v>44533</v>
      </c>
      <c r="P4495" s="22">
        <v>44532.5</v>
      </c>
      <c r="Q4495">
        <f t="shared" si="424"/>
        <v>9.5</v>
      </c>
      <c r="R4495" s="33">
        <f t="shared" si="425"/>
        <v>1883.8500000000001</v>
      </c>
    </row>
    <row r="4496" spans="1:18" x14ac:dyDescent="0.35">
      <c r="A4496" t="s">
        <v>410</v>
      </c>
      <c r="B4496" s="21" t="s">
        <v>313</v>
      </c>
      <c r="C4496" s="22">
        <v>44530</v>
      </c>
      <c r="D4496" t="s">
        <v>114</v>
      </c>
      <c r="E4496" t="s">
        <v>115</v>
      </c>
      <c r="F4496" s="21" t="s">
        <v>112</v>
      </c>
      <c r="G4496" s="32">
        <v>94.83</v>
      </c>
      <c r="H4496" s="22">
        <v>44516</v>
      </c>
      <c r="I4496" s="23">
        <v>44530</v>
      </c>
      <c r="J4496">
        <f t="shared" si="420"/>
        <v>15</v>
      </c>
      <c r="K4496" s="2">
        <f t="shared" si="421"/>
        <v>44523</v>
      </c>
      <c r="L4496" s="9">
        <f t="shared" si="422"/>
        <v>15</v>
      </c>
      <c r="M4496" s="2">
        <f t="shared" si="423"/>
        <v>44523</v>
      </c>
      <c r="N4496" s="22">
        <v>44530</v>
      </c>
      <c r="O4496" s="22">
        <v>44533</v>
      </c>
      <c r="P4496" s="22">
        <v>44532.5</v>
      </c>
      <c r="Q4496">
        <f t="shared" si="424"/>
        <v>9.5</v>
      </c>
      <c r="R4496" s="33">
        <f t="shared" si="425"/>
        <v>900.88499999999999</v>
      </c>
    </row>
    <row r="4497" spans="1:18" x14ac:dyDescent="0.35">
      <c r="A4497" t="s">
        <v>410</v>
      </c>
      <c r="B4497" s="21" t="s">
        <v>313</v>
      </c>
      <c r="C4497" s="22">
        <v>44530</v>
      </c>
      <c r="D4497" t="s">
        <v>110</v>
      </c>
      <c r="E4497" t="s">
        <v>111</v>
      </c>
      <c r="F4497" s="21" t="s">
        <v>112</v>
      </c>
      <c r="G4497" s="32">
        <v>26199.509999999995</v>
      </c>
      <c r="H4497" s="22">
        <v>44516</v>
      </c>
      <c r="I4497" s="23">
        <v>44530</v>
      </c>
      <c r="J4497">
        <f t="shared" si="420"/>
        <v>15</v>
      </c>
      <c r="K4497" s="2">
        <f t="shared" si="421"/>
        <v>44523</v>
      </c>
      <c r="L4497" s="9">
        <f t="shared" si="422"/>
        <v>15</v>
      </c>
      <c r="M4497" s="2">
        <f t="shared" si="423"/>
        <v>44523</v>
      </c>
      <c r="N4497" s="22">
        <v>44530</v>
      </c>
      <c r="O4497" s="22">
        <v>44533</v>
      </c>
      <c r="P4497" s="22">
        <v>44532.5</v>
      </c>
      <c r="Q4497">
        <f t="shared" si="424"/>
        <v>9.5</v>
      </c>
      <c r="R4497" s="33">
        <f t="shared" si="425"/>
        <v>248895.34499999994</v>
      </c>
    </row>
    <row r="4498" spans="1:18" x14ac:dyDescent="0.35">
      <c r="A4498" t="s">
        <v>410</v>
      </c>
      <c r="B4498" s="21" t="s">
        <v>313</v>
      </c>
      <c r="C4498" s="22">
        <v>44530</v>
      </c>
      <c r="D4498" t="s">
        <v>110</v>
      </c>
      <c r="E4498" t="s">
        <v>111</v>
      </c>
      <c r="F4498" s="21" t="s">
        <v>116</v>
      </c>
      <c r="G4498" s="32">
        <v>436.21999999999997</v>
      </c>
      <c r="H4498" s="22">
        <v>44516</v>
      </c>
      <c r="I4498" s="23">
        <v>44530</v>
      </c>
      <c r="J4498">
        <f t="shared" si="420"/>
        <v>15</v>
      </c>
      <c r="K4498" s="2">
        <f t="shared" si="421"/>
        <v>44523</v>
      </c>
      <c r="L4498" s="9">
        <f t="shared" si="422"/>
        <v>15</v>
      </c>
      <c r="M4498" s="2">
        <f t="shared" si="423"/>
        <v>44523</v>
      </c>
      <c r="N4498" s="22">
        <v>44530</v>
      </c>
      <c r="O4498" s="22">
        <v>44533</v>
      </c>
      <c r="P4498" s="22">
        <v>44532.5</v>
      </c>
      <c r="Q4498">
        <f t="shared" si="424"/>
        <v>9.5</v>
      </c>
      <c r="R4498" s="33">
        <f t="shared" si="425"/>
        <v>4144.09</v>
      </c>
    </row>
    <row r="4499" spans="1:18" x14ac:dyDescent="0.35">
      <c r="A4499" t="s">
        <v>410</v>
      </c>
      <c r="B4499" s="21" t="s">
        <v>313</v>
      </c>
      <c r="C4499" s="22">
        <v>44530</v>
      </c>
      <c r="D4499" t="s">
        <v>114</v>
      </c>
      <c r="E4499" t="s">
        <v>115</v>
      </c>
      <c r="F4499" s="21" t="s">
        <v>118</v>
      </c>
      <c r="G4499" s="32">
        <v>68.5</v>
      </c>
      <c r="H4499" s="22">
        <v>44516</v>
      </c>
      <c r="I4499" s="23">
        <v>44530</v>
      </c>
      <c r="J4499">
        <f t="shared" si="420"/>
        <v>15</v>
      </c>
      <c r="K4499" s="2">
        <f t="shared" si="421"/>
        <v>44523</v>
      </c>
      <c r="L4499" s="9">
        <f t="shared" si="422"/>
        <v>15</v>
      </c>
      <c r="M4499" s="2">
        <f t="shared" si="423"/>
        <v>44523</v>
      </c>
      <c r="N4499" s="22">
        <v>44530</v>
      </c>
      <c r="O4499" s="22">
        <v>44533</v>
      </c>
      <c r="P4499" s="22">
        <v>44532.5</v>
      </c>
      <c r="Q4499">
        <f t="shared" si="424"/>
        <v>9.5</v>
      </c>
      <c r="R4499" s="33">
        <f t="shared" si="425"/>
        <v>650.75</v>
      </c>
    </row>
    <row r="4500" spans="1:18" x14ac:dyDescent="0.35">
      <c r="A4500" t="s">
        <v>410</v>
      </c>
      <c r="B4500" s="21" t="s">
        <v>313</v>
      </c>
      <c r="C4500" s="22">
        <v>44530</v>
      </c>
      <c r="D4500" t="s">
        <v>114</v>
      </c>
      <c r="E4500" t="s">
        <v>115</v>
      </c>
      <c r="F4500" s="21" t="s">
        <v>119</v>
      </c>
      <c r="G4500" s="32">
        <v>56.85</v>
      </c>
      <c r="H4500" s="22">
        <v>44516</v>
      </c>
      <c r="I4500" s="23">
        <v>44530</v>
      </c>
      <c r="J4500">
        <f t="shared" si="420"/>
        <v>15</v>
      </c>
      <c r="K4500" s="2">
        <f t="shared" si="421"/>
        <v>44523</v>
      </c>
      <c r="L4500" s="9">
        <f t="shared" si="422"/>
        <v>15</v>
      </c>
      <c r="M4500" s="2">
        <f t="shared" si="423"/>
        <v>44523</v>
      </c>
      <c r="N4500" s="22">
        <v>44530</v>
      </c>
      <c r="O4500" s="22">
        <v>44533</v>
      </c>
      <c r="P4500" s="22">
        <v>44532.5</v>
      </c>
      <c r="Q4500">
        <f t="shared" si="424"/>
        <v>9.5</v>
      </c>
      <c r="R4500" s="33">
        <f t="shared" si="425"/>
        <v>540.07500000000005</v>
      </c>
    </row>
    <row r="4501" spans="1:18" x14ac:dyDescent="0.35">
      <c r="A4501" t="s">
        <v>410</v>
      </c>
      <c r="B4501" s="21" t="s">
        <v>313</v>
      </c>
      <c r="C4501" s="22">
        <v>44530</v>
      </c>
      <c r="D4501" t="s">
        <v>110</v>
      </c>
      <c r="E4501" t="s">
        <v>111</v>
      </c>
      <c r="F4501" s="21" t="s">
        <v>119</v>
      </c>
      <c r="G4501" s="32">
        <v>386.44</v>
      </c>
      <c r="H4501" s="22">
        <v>44516</v>
      </c>
      <c r="I4501" s="23">
        <v>44530</v>
      </c>
      <c r="J4501">
        <f t="shared" si="420"/>
        <v>15</v>
      </c>
      <c r="K4501" s="2">
        <f t="shared" si="421"/>
        <v>44523</v>
      </c>
      <c r="L4501" s="9">
        <f t="shared" si="422"/>
        <v>15</v>
      </c>
      <c r="M4501" s="2">
        <f t="shared" si="423"/>
        <v>44523</v>
      </c>
      <c r="N4501" s="22">
        <v>44530</v>
      </c>
      <c r="O4501" s="22">
        <v>44533</v>
      </c>
      <c r="P4501" s="22">
        <v>44532.5</v>
      </c>
      <c r="Q4501">
        <f t="shared" si="424"/>
        <v>9.5</v>
      </c>
      <c r="R4501" s="33">
        <f t="shared" si="425"/>
        <v>3671.18</v>
      </c>
    </row>
    <row r="4502" spans="1:18" x14ac:dyDescent="0.35">
      <c r="A4502" t="s">
        <v>410</v>
      </c>
      <c r="B4502" s="21" t="s">
        <v>313</v>
      </c>
      <c r="C4502" s="22">
        <v>44530</v>
      </c>
      <c r="D4502" t="s">
        <v>114</v>
      </c>
      <c r="E4502" t="s">
        <v>115</v>
      </c>
      <c r="F4502" s="21" t="s">
        <v>120</v>
      </c>
      <c r="G4502" s="32">
        <v>172.01</v>
      </c>
      <c r="H4502" s="22">
        <v>44516</v>
      </c>
      <c r="I4502" s="23">
        <v>44530</v>
      </c>
      <c r="J4502">
        <f t="shared" si="420"/>
        <v>15</v>
      </c>
      <c r="K4502" s="2">
        <f t="shared" si="421"/>
        <v>44523</v>
      </c>
      <c r="L4502" s="9">
        <f t="shared" si="422"/>
        <v>15</v>
      </c>
      <c r="M4502" s="2">
        <f t="shared" si="423"/>
        <v>44523</v>
      </c>
      <c r="N4502" s="22">
        <v>44530</v>
      </c>
      <c r="O4502" s="22">
        <v>44533</v>
      </c>
      <c r="P4502" s="22">
        <v>44532.5</v>
      </c>
      <c r="Q4502">
        <f t="shared" si="424"/>
        <v>9.5</v>
      </c>
      <c r="R4502" s="33">
        <f t="shared" si="425"/>
        <v>1634.0949999999998</v>
      </c>
    </row>
    <row r="4503" spans="1:18" x14ac:dyDescent="0.35">
      <c r="A4503" t="s">
        <v>410</v>
      </c>
      <c r="B4503" s="21" t="s">
        <v>313</v>
      </c>
      <c r="C4503" s="22">
        <v>44530</v>
      </c>
      <c r="D4503" t="s">
        <v>114</v>
      </c>
      <c r="E4503" t="s">
        <v>115</v>
      </c>
      <c r="F4503" s="21" t="s">
        <v>122</v>
      </c>
      <c r="G4503" s="32">
        <v>248.26999999999998</v>
      </c>
      <c r="H4503" s="22">
        <v>44516</v>
      </c>
      <c r="I4503" s="23">
        <v>44530</v>
      </c>
      <c r="J4503">
        <f t="shared" si="420"/>
        <v>15</v>
      </c>
      <c r="K4503" s="2">
        <f t="shared" si="421"/>
        <v>44523</v>
      </c>
      <c r="L4503" s="9">
        <f t="shared" si="422"/>
        <v>15</v>
      </c>
      <c r="M4503" s="2">
        <f t="shared" si="423"/>
        <v>44523</v>
      </c>
      <c r="N4503" s="22">
        <v>44530</v>
      </c>
      <c r="O4503" s="22">
        <v>44533</v>
      </c>
      <c r="P4503" s="22">
        <v>44532.5</v>
      </c>
      <c r="Q4503">
        <f t="shared" si="424"/>
        <v>9.5</v>
      </c>
      <c r="R4503" s="33">
        <f t="shared" si="425"/>
        <v>2358.5649999999996</v>
      </c>
    </row>
    <row r="4504" spans="1:18" x14ac:dyDescent="0.35">
      <c r="A4504" t="s">
        <v>410</v>
      </c>
      <c r="B4504" s="21" t="s">
        <v>313</v>
      </c>
      <c r="C4504" s="22">
        <v>44530</v>
      </c>
      <c r="D4504" t="s">
        <v>114</v>
      </c>
      <c r="E4504" t="s">
        <v>115</v>
      </c>
      <c r="F4504" s="21" t="s">
        <v>123</v>
      </c>
      <c r="G4504" s="32">
        <v>51.01</v>
      </c>
      <c r="H4504" s="22">
        <v>44516</v>
      </c>
      <c r="I4504" s="23">
        <v>44530</v>
      </c>
      <c r="J4504">
        <f t="shared" si="420"/>
        <v>15</v>
      </c>
      <c r="K4504" s="2">
        <f t="shared" si="421"/>
        <v>44523</v>
      </c>
      <c r="L4504" s="9">
        <f t="shared" si="422"/>
        <v>15</v>
      </c>
      <c r="M4504" s="2">
        <f t="shared" si="423"/>
        <v>44523</v>
      </c>
      <c r="N4504" s="22">
        <v>44530</v>
      </c>
      <c r="O4504" s="22">
        <v>44533</v>
      </c>
      <c r="P4504" s="22">
        <v>44532.5</v>
      </c>
      <c r="Q4504">
        <f t="shared" si="424"/>
        <v>9.5</v>
      </c>
      <c r="R4504" s="33">
        <f t="shared" si="425"/>
        <v>484.59499999999997</v>
      </c>
    </row>
    <row r="4505" spans="1:18" x14ac:dyDescent="0.35">
      <c r="A4505" t="s">
        <v>410</v>
      </c>
      <c r="B4505" s="21" t="s">
        <v>313</v>
      </c>
      <c r="C4505" s="22">
        <v>44530</v>
      </c>
      <c r="D4505" t="s">
        <v>110</v>
      </c>
      <c r="E4505" t="s">
        <v>111</v>
      </c>
      <c r="F4505" s="21" t="s">
        <v>123</v>
      </c>
      <c r="G4505" s="32">
        <v>37.199999999999996</v>
      </c>
      <c r="H4505" s="22">
        <v>44516</v>
      </c>
      <c r="I4505" s="23">
        <v>44530</v>
      </c>
      <c r="J4505">
        <f t="shared" si="420"/>
        <v>15</v>
      </c>
      <c r="K4505" s="2">
        <f t="shared" si="421"/>
        <v>44523</v>
      </c>
      <c r="L4505" s="9">
        <f t="shared" si="422"/>
        <v>15</v>
      </c>
      <c r="M4505" s="2">
        <f t="shared" si="423"/>
        <v>44523</v>
      </c>
      <c r="N4505" s="22">
        <v>44530</v>
      </c>
      <c r="O4505" s="22">
        <v>44533</v>
      </c>
      <c r="P4505" s="22">
        <v>44532.5</v>
      </c>
      <c r="Q4505">
        <f t="shared" si="424"/>
        <v>9.5</v>
      </c>
      <c r="R4505" s="33">
        <f t="shared" si="425"/>
        <v>353.4</v>
      </c>
    </row>
    <row r="4506" spans="1:18" x14ac:dyDescent="0.35">
      <c r="A4506" t="s">
        <v>410</v>
      </c>
      <c r="B4506" s="21" t="s">
        <v>313</v>
      </c>
      <c r="C4506" s="22">
        <v>44530</v>
      </c>
      <c r="D4506" t="s">
        <v>99</v>
      </c>
      <c r="E4506" t="s">
        <v>100</v>
      </c>
      <c r="F4506" s="21" t="s">
        <v>319</v>
      </c>
      <c r="G4506" s="32">
        <v>1059.92</v>
      </c>
      <c r="H4506" s="22">
        <v>44516</v>
      </c>
      <c r="I4506" s="23">
        <v>44530</v>
      </c>
      <c r="J4506">
        <f t="shared" si="420"/>
        <v>15</v>
      </c>
      <c r="K4506" s="2">
        <f t="shared" si="421"/>
        <v>44523</v>
      </c>
      <c r="L4506" s="9">
        <f t="shared" si="422"/>
        <v>15</v>
      </c>
      <c r="M4506" s="2">
        <f t="shared" si="423"/>
        <v>44523</v>
      </c>
      <c r="N4506" s="22">
        <v>44530</v>
      </c>
      <c r="O4506" s="22">
        <v>44533</v>
      </c>
      <c r="P4506" s="22">
        <v>44532.5</v>
      </c>
      <c r="Q4506">
        <f t="shared" si="424"/>
        <v>9.5</v>
      </c>
      <c r="R4506" s="33">
        <f t="shared" si="425"/>
        <v>10069.240000000002</v>
      </c>
    </row>
    <row r="4507" spans="1:18" x14ac:dyDescent="0.35">
      <c r="A4507" t="s">
        <v>410</v>
      </c>
      <c r="B4507" s="21" t="s">
        <v>313</v>
      </c>
      <c r="C4507" s="22">
        <v>44530</v>
      </c>
      <c r="D4507" t="s">
        <v>114</v>
      </c>
      <c r="E4507" t="s">
        <v>115</v>
      </c>
      <c r="F4507" s="21" t="s">
        <v>124</v>
      </c>
      <c r="G4507" s="32">
        <v>59.3</v>
      </c>
      <c r="H4507" s="22">
        <v>44516</v>
      </c>
      <c r="I4507" s="23">
        <v>44530</v>
      </c>
      <c r="J4507">
        <f t="shared" si="420"/>
        <v>15</v>
      </c>
      <c r="K4507" s="2">
        <f t="shared" si="421"/>
        <v>44523</v>
      </c>
      <c r="L4507" s="9">
        <f t="shared" si="422"/>
        <v>15</v>
      </c>
      <c r="M4507" s="2">
        <f t="shared" si="423"/>
        <v>44523</v>
      </c>
      <c r="N4507" s="22">
        <v>44530</v>
      </c>
      <c r="O4507" s="22">
        <v>44533</v>
      </c>
      <c r="P4507" s="22">
        <v>44532.5</v>
      </c>
      <c r="Q4507">
        <f t="shared" si="424"/>
        <v>9.5</v>
      </c>
      <c r="R4507" s="33">
        <f t="shared" si="425"/>
        <v>563.35</v>
      </c>
    </row>
    <row r="4508" spans="1:18" x14ac:dyDescent="0.35">
      <c r="A4508" t="s">
        <v>410</v>
      </c>
      <c r="B4508" s="21" t="s">
        <v>313</v>
      </c>
      <c r="C4508" s="22">
        <v>44530</v>
      </c>
      <c r="D4508" t="s">
        <v>110</v>
      </c>
      <c r="E4508" t="s">
        <v>111</v>
      </c>
      <c r="F4508" s="21" t="s">
        <v>124</v>
      </c>
      <c r="G4508" s="32">
        <v>40.99</v>
      </c>
      <c r="H4508" s="22">
        <v>44516</v>
      </c>
      <c r="I4508" s="23">
        <v>44530</v>
      </c>
      <c r="J4508">
        <f t="shared" si="420"/>
        <v>15</v>
      </c>
      <c r="K4508" s="2">
        <f t="shared" si="421"/>
        <v>44523</v>
      </c>
      <c r="L4508" s="9">
        <f t="shared" si="422"/>
        <v>15</v>
      </c>
      <c r="M4508" s="2">
        <f t="shared" si="423"/>
        <v>44523</v>
      </c>
      <c r="N4508" s="22">
        <v>44530</v>
      </c>
      <c r="O4508" s="22">
        <v>44533</v>
      </c>
      <c r="P4508" s="22">
        <v>44532.5</v>
      </c>
      <c r="Q4508">
        <f t="shared" si="424"/>
        <v>9.5</v>
      </c>
      <c r="R4508" s="33">
        <f t="shared" si="425"/>
        <v>389.40500000000003</v>
      </c>
    </row>
    <row r="4509" spans="1:18" x14ac:dyDescent="0.35">
      <c r="A4509" t="s">
        <v>410</v>
      </c>
      <c r="B4509" s="21" t="s">
        <v>313</v>
      </c>
      <c r="C4509" s="22">
        <v>44530</v>
      </c>
      <c r="D4509" t="s">
        <v>114</v>
      </c>
      <c r="E4509" t="s">
        <v>115</v>
      </c>
      <c r="F4509" s="21" t="s">
        <v>125</v>
      </c>
      <c r="G4509" s="32">
        <v>53.14</v>
      </c>
      <c r="H4509" s="22">
        <v>44516</v>
      </c>
      <c r="I4509" s="23">
        <v>44530</v>
      </c>
      <c r="J4509">
        <f t="shared" si="420"/>
        <v>15</v>
      </c>
      <c r="K4509" s="2">
        <f t="shared" si="421"/>
        <v>44523</v>
      </c>
      <c r="L4509" s="9">
        <f t="shared" si="422"/>
        <v>15</v>
      </c>
      <c r="M4509" s="2">
        <f t="shared" si="423"/>
        <v>44523</v>
      </c>
      <c r="N4509" s="22">
        <v>44530</v>
      </c>
      <c r="O4509" s="22">
        <v>44533</v>
      </c>
      <c r="P4509" s="22">
        <v>44532.5</v>
      </c>
      <c r="Q4509">
        <f t="shared" si="424"/>
        <v>9.5</v>
      </c>
      <c r="R4509" s="33">
        <f t="shared" si="425"/>
        <v>504.83</v>
      </c>
    </row>
    <row r="4510" spans="1:18" x14ac:dyDescent="0.35">
      <c r="A4510" t="s">
        <v>410</v>
      </c>
      <c r="B4510" s="21" t="s">
        <v>313</v>
      </c>
      <c r="C4510" s="22">
        <v>44530</v>
      </c>
      <c r="D4510" t="s">
        <v>110</v>
      </c>
      <c r="E4510" t="s">
        <v>111</v>
      </c>
      <c r="F4510" s="21" t="s">
        <v>125</v>
      </c>
      <c r="G4510" s="32">
        <v>90.7</v>
      </c>
      <c r="H4510" s="22">
        <v>44516</v>
      </c>
      <c r="I4510" s="23">
        <v>44530</v>
      </c>
      <c r="J4510">
        <f t="shared" si="420"/>
        <v>15</v>
      </c>
      <c r="K4510" s="2">
        <f t="shared" si="421"/>
        <v>44523</v>
      </c>
      <c r="L4510" s="9">
        <f t="shared" si="422"/>
        <v>15</v>
      </c>
      <c r="M4510" s="2">
        <f t="shared" si="423"/>
        <v>44523</v>
      </c>
      <c r="N4510" s="22">
        <v>44530</v>
      </c>
      <c r="O4510" s="22">
        <v>44533</v>
      </c>
      <c r="P4510" s="22">
        <v>44532.5</v>
      </c>
      <c r="Q4510">
        <f t="shared" si="424"/>
        <v>9.5</v>
      </c>
      <c r="R4510" s="33">
        <f t="shared" si="425"/>
        <v>861.65</v>
      </c>
    </row>
    <row r="4511" spans="1:18" x14ac:dyDescent="0.35">
      <c r="A4511" t="s">
        <v>410</v>
      </c>
      <c r="B4511" s="21" t="s">
        <v>313</v>
      </c>
      <c r="C4511" s="22">
        <v>44530</v>
      </c>
      <c r="D4511" t="s">
        <v>107</v>
      </c>
      <c r="E4511" t="s">
        <v>108</v>
      </c>
      <c r="F4511" s="21" t="s">
        <v>126</v>
      </c>
      <c r="G4511" s="32">
        <v>884.06999999999994</v>
      </c>
      <c r="H4511" s="22">
        <v>44516</v>
      </c>
      <c r="I4511" s="23">
        <v>44530</v>
      </c>
      <c r="J4511">
        <f t="shared" si="420"/>
        <v>15</v>
      </c>
      <c r="K4511" s="2">
        <f t="shared" si="421"/>
        <v>44523</v>
      </c>
      <c r="L4511" s="9">
        <f t="shared" si="422"/>
        <v>15</v>
      </c>
      <c r="M4511" s="2">
        <f t="shared" si="423"/>
        <v>44523</v>
      </c>
      <c r="N4511" s="22">
        <v>44530</v>
      </c>
      <c r="O4511" s="22">
        <v>44533</v>
      </c>
      <c r="P4511" s="22">
        <v>44532.5</v>
      </c>
      <c r="Q4511">
        <f t="shared" si="424"/>
        <v>9.5</v>
      </c>
      <c r="R4511" s="33">
        <f t="shared" si="425"/>
        <v>8398.6649999999991</v>
      </c>
    </row>
    <row r="4512" spans="1:18" x14ac:dyDescent="0.35">
      <c r="A4512" t="s">
        <v>410</v>
      </c>
      <c r="B4512" s="21" t="s">
        <v>313</v>
      </c>
      <c r="C4512" s="22">
        <v>44530</v>
      </c>
      <c r="D4512" t="s">
        <v>99</v>
      </c>
      <c r="E4512" t="s">
        <v>100</v>
      </c>
      <c r="F4512" s="21" t="s">
        <v>126</v>
      </c>
      <c r="G4512" s="32">
        <v>574.95000000000005</v>
      </c>
      <c r="H4512" s="22">
        <v>44516</v>
      </c>
      <c r="I4512" s="23">
        <v>44530</v>
      </c>
      <c r="J4512">
        <f t="shared" si="420"/>
        <v>15</v>
      </c>
      <c r="K4512" s="2">
        <f t="shared" si="421"/>
        <v>44523</v>
      </c>
      <c r="L4512" s="9">
        <f t="shared" si="422"/>
        <v>15</v>
      </c>
      <c r="M4512" s="2">
        <f t="shared" si="423"/>
        <v>44523</v>
      </c>
      <c r="N4512" s="22">
        <v>44530</v>
      </c>
      <c r="O4512" s="22">
        <v>44533</v>
      </c>
      <c r="P4512" s="22">
        <v>44532.5</v>
      </c>
      <c r="Q4512">
        <f t="shared" si="424"/>
        <v>9.5</v>
      </c>
      <c r="R4512" s="33">
        <f t="shared" si="425"/>
        <v>5462.0250000000005</v>
      </c>
    </row>
    <row r="4513" spans="1:18" x14ac:dyDescent="0.35">
      <c r="A4513" t="s">
        <v>410</v>
      </c>
      <c r="B4513" s="21" t="s">
        <v>313</v>
      </c>
      <c r="C4513" s="22">
        <v>44530</v>
      </c>
      <c r="D4513" t="s">
        <v>114</v>
      </c>
      <c r="E4513" t="s">
        <v>115</v>
      </c>
      <c r="F4513" s="21" t="s">
        <v>127</v>
      </c>
      <c r="G4513" s="32">
        <v>73.31</v>
      </c>
      <c r="H4513" s="22">
        <v>44516</v>
      </c>
      <c r="I4513" s="23">
        <v>44530</v>
      </c>
      <c r="J4513">
        <f t="shared" si="420"/>
        <v>15</v>
      </c>
      <c r="K4513" s="2">
        <f t="shared" si="421"/>
        <v>44523</v>
      </c>
      <c r="L4513" s="9">
        <f t="shared" si="422"/>
        <v>15</v>
      </c>
      <c r="M4513" s="2">
        <f t="shared" si="423"/>
        <v>44523</v>
      </c>
      <c r="N4513" s="22">
        <v>44530</v>
      </c>
      <c r="O4513" s="22">
        <v>44533</v>
      </c>
      <c r="P4513" s="22">
        <v>44532.5</v>
      </c>
      <c r="Q4513">
        <f t="shared" si="424"/>
        <v>9.5</v>
      </c>
      <c r="R4513" s="33">
        <f t="shared" si="425"/>
        <v>696.44500000000005</v>
      </c>
    </row>
    <row r="4514" spans="1:18" x14ac:dyDescent="0.35">
      <c r="A4514" t="s">
        <v>410</v>
      </c>
      <c r="B4514" s="21" t="s">
        <v>313</v>
      </c>
      <c r="C4514" s="22">
        <v>44530</v>
      </c>
      <c r="D4514" t="s">
        <v>110</v>
      </c>
      <c r="E4514" t="s">
        <v>111</v>
      </c>
      <c r="F4514" s="21" t="s">
        <v>127</v>
      </c>
      <c r="G4514" s="32">
        <v>63.74</v>
      </c>
      <c r="H4514" s="22">
        <v>44516</v>
      </c>
      <c r="I4514" s="23">
        <v>44530</v>
      </c>
      <c r="J4514">
        <f t="shared" si="420"/>
        <v>15</v>
      </c>
      <c r="K4514" s="2">
        <f t="shared" si="421"/>
        <v>44523</v>
      </c>
      <c r="L4514" s="9">
        <f t="shared" si="422"/>
        <v>15</v>
      </c>
      <c r="M4514" s="2">
        <f t="shared" si="423"/>
        <v>44523</v>
      </c>
      <c r="N4514" s="22">
        <v>44530</v>
      </c>
      <c r="O4514" s="22">
        <v>44533</v>
      </c>
      <c r="P4514" s="22">
        <v>44532.5</v>
      </c>
      <c r="Q4514">
        <f t="shared" si="424"/>
        <v>9.5</v>
      </c>
      <c r="R4514" s="33">
        <f t="shared" si="425"/>
        <v>605.53</v>
      </c>
    </row>
    <row r="4515" spans="1:18" x14ac:dyDescent="0.35">
      <c r="A4515" t="s">
        <v>410</v>
      </c>
      <c r="B4515" s="21" t="s">
        <v>313</v>
      </c>
      <c r="C4515" s="22">
        <v>44530</v>
      </c>
      <c r="D4515" t="s">
        <v>110</v>
      </c>
      <c r="E4515" t="s">
        <v>111</v>
      </c>
      <c r="F4515" s="21" t="s">
        <v>129</v>
      </c>
      <c r="G4515" s="32">
        <v>279.69</v>
      </c>
      <c r="H4515" s="22">
        <v>44516</v>
      </c>
      <c r="I4515" s="23">
        <v>44530</v>
      </c>
      <c r="J4515">
        <f t="shared" si="420"/>
        <v>15</v>
      </c>
      <c r="K4515" s="2">
        <f t="shared" si="421"/>
        <v>44523</v>
      </c>
      <c r="L4515" s="9">
        <f t="shared" si="422"/>
        <v>15</v>
      </c>
      <c r="M4515" s="2">
        <f t="shared" si="423"/>
        <v>44523</v>
      </c>
      <c r="N4515" s="22">
        <v>44530</v>
      </c>
      <c r="O4515" s="22">
        <v>44533</v>
      </c>
      <c r="P4515" s="22">
        <v>44532.5</v>
      </c>
      <c r="Q4515">
        <f t="shared" si="424"/>
        <v>9.5</v>
      </c>
      <c r="R4515" s="33">
        <f t="shared" si="425"/>
        <v>2657.0549999999998</v>
      </c>
    </row>
    <row r="4516" spans="1:18" x14ac:dyDescent="0.35">
      <c r="A4516" t="s">
        <v>410</v>
      </c>
      <c r="B4516" s="21" t="s">
        <v>313</v>
      </c>
      <c r="C4516" s="22">
        <v>44530</v>
      </c>
      <c r="D4516" t="s">
        <v>114</v>
      </c>
      <c r="E4516" t="s">
        <v>115</v>
      </c>
      <c r="F4516" s="21" t="s">
        <v>130</v>
      </c>
      <c r="G4516" s="32">
        <v>14.85</v>
      </c>
      <c r="H4516" s="22">
        <v>44516</v>
      </c>
      <c r="I4516" s="23">
        <v>44530</v>
      </c>
      <c r="J4516">
        <f t="shared" si="420"/>
        <v>15</v>
      </c>
      <c r="K4516" s="2">
        <f t="shared" si="421"/>
        <v>44523</v>
      </c>
      <c r="L4516" s="9">
        <f t="shared" si="422"/>
        <v>15</v>
      </c>
      <c r="M4516" s="2">
        <f t="shared" si="423"/>
        <v>44523</v>
      </c>
      <c r="N4516" s="22">
        <v>44530</v>
      </c>
      <c r="O4516" s="22">
        <v>44533</v>
      </c>
      <c r="P4516" s="22">
        <v>44532.5</v>
      </c>
      <c r="Q4516">
        <f t="shared" si="424"/>
        <v>9.5</v>
      </c>
      <c r="R4516" s="33">
        <f t="shared" si="425"/>
        <v>141.07499999999999</v>
      </c>
    </row>
    <row r="4517" spans="1:18" x14ac:dyDescent="0.35">
      <c r="A4517" t="s">
        <v>410</v>
      </c>
      <c r="B4517" s="21" t="s">
        <v>313</v>
      </c>
      <c r="C4517" s="22">
        <v>44530</v>
      </c>
      <c r="D4517" t="s">
        <v>110</v>
      </c>
      <c r="E4517" t="s">
        <v>111</v>
      </c>
      <c r="F4517" s="21" t="s">
        <v>130</v>
      </c>
      <c r="G4517" s="32">
        <v>134.85000000000002</v>
      </c>
      <c r="H4517" s="22">
        <v>44516</v>
      </c>
      <c r="I4517" s="23">
        <v>44530</v>
      </c>
      <c r="J4517">
        <f t="shared" si="420"/>
        <v>15</v>
      </c>
      <c r="K4517" s="2">
        <f t="shared" si="421"/>
        <v>44523</v>
      </c>
      <c r="L4517" s="9">
        <f t="shared" si="422"/>
        <v>15</v>
      </c>
      <c r="M4517" s="2">
        <f t="shared" si="423"/>
        <v>44523</v>
      </c>
      <c r="N4517" s="22">
        <v>44530</v>
      </c>
      <c r="O4517" s="22">
        <v>44533</v>
      </c>
      <c r="P4517" s="22">
        <v>44532.5</v>
      </c>
      <c r="Q4517">
        <f t="shared" si="424"/>
        <v>9.5</v>
      </c>
      <c r="R4517" s="33">
        <f t="shared" si="425"/>
        <v>1281.0750000000003</v>
      </c>
    </row>
    <row r="4518" spans="1:18" x14ac:dyDescent="0.35">
      <c r="A4518" t="s">
        <v>410</v>
      </c>
      <c r="B4518" s="21" t="s">
        <v>313</v>
      </c>
      <c r="C4518" s="22">
        <v>44530</v>
      </c>
      <c r="D4518" t="s">
        <v>107</v>
      </c>
      <c r="E4518" t="s">
        <v>108</v>
      </c>
      <c r="F4518" s="21" t="s">
        <v>318</v>
      </c>
      <c r="G4518" s="32">
        <v>49.19</v>
      </c>
      <c r="H4518" s="22">
        <v>44516</v>
      </c>
      <c r="I4518" s="23">
        <v>44530</v>
      </c>
      <c r="J4518">
        <f t="shared" si="420"/>
        <v>15</v>
      </c>
      <c r="K4518" s="2">
        <f t="shared" si="421"/>
        <v>44523</v>
      </c>
      <c r="L4518" s="9">
        <f t="shared" si="422"/>
        <v>15</v>
      </c>
      <c r="M4518" s="2">
        <f t="shared" si="423"/>
        <v>44523</v>
      </c>
      <c r="N4518" s="22">
        <v>44530</v>
      </c>
      <c r="O4518" s="22">
        <v>44533</v>
      </c>
      <c r="P4518" s="22">
        <v>44532.5</v>
      </c>
      <c r="Q4518">
        <f t="shared" si="424"/>
        <v>9.5</v>
      </c>
      <c r="R4518" s="33">
        <f t="shared" si="425"/>
        <v>467.30499999999995</v>
      </c>
    </row>
    <row r="4519" spans="1:18" x14ac:dyDescent="0.35">
      <c r="A4519" t="s">
        <v>410</v>
      </c>
      <c r="B4519" s="21" t="s">
        <v>313</v>
      </c>
      <c r="C4519" s="22">
        <v>44530</v>
      </c>
      <c r="D4519" t="s">
        <v>99</v>
      </c>
      <c r="E4519" t="s">
        <v>100</v>
      </c>
      <c r="F4519" s="21" t="s">
        <v>318</v>
      </c>
      <c r="G4519" s="32">
        <v>1320.35</v>
      </c>
      <c r="H4519" s="22">
        <v>44516</v>
      </c>
      <c r="I4519" s="23">
        <v>44530</v>
      </c>
      <c r="J4519">
        <f t="shared" si="420"/>
        <v>15</v>
      </c>
      <c r="K4519" s="2">
        <f t="shared" si="421"/>
        <v>44523</v>
      </c>
      <c r="L4519" s="9">
        <f t="shared" si="422"/>
        <v>15</v>
      </c>
      <c r="M4519" s="2">
        <f t="shared" si="423"/>
        <v>44523</v>
      </c>
      <c r="N4519" s="22">
        <v>44530</v>
      </c>
      <c r="O4519" s="22">
        <v>44533</v>
      </c>
      <c r="P4519" s="22">
        <v>44532.5</v>
      </c>
      <c r="Q4519">
        <f t="shared" si="424"/>
        <v>9.5</v>
      </c>
      <c r="R4519" s="33">
        <f t="shared" si="425"/>
        <v>12543.324999999999</v>
      </c>
    </row>
    <row r="4520" spans="1:18" x14ac:dyDescent="0.35">
      <c r="A4520" t="s">
        <v>410</v>
      </c>
      <c r="B4520" s="21" t="s">
        <v>313</v>
      </c>
      <c r="C4520" s="22">
        <v>44530</v>
      </c>
      <c r="D4520" t="s">
        <v>114</v>
      </c>
      <c r="E4520" t="s">
        <v>115</v>
      </c>
      <c r="F4520" s="21" t="s">
        <v>383</v>
      </c>
      <c r="G4520" s="32">
        <v>407.87</v>
      </c>
      <c r="H4520" s="22">
        <v>44516</v>
      </c>
      <c r="I4520" s="23">
        <v>44530</v>
      </c>
      <c r="J4520">
        <f t="shared" si="420"/>
        <v>15</v>
      </c>
      <c r="K4520" s="2">
        <f t="shared" si="421"/>
        <v>44523</v>
      </c>
      <c r="L4520" s="9">
        <f t="shared" si="422"/>
        <v>15</v>
      </c>
      <c r="M4520" s="2">
        <f t="shared" si="423"/>
        <v>44523</v>
      </c>
      <c r="N4520" s="22">
        <v>44530</v>
      </c>
      <c r="O4520" s="22">
        <v>44533</v>
      </c>
      <c r="P4520" s="22">
        <v>44532.5</v>
      </c>
      <c r="Q4520">
        <f t="shared" si="424"/>
        <v>9.5</v>
      </c>
      <c r="R4520" s="33">
        <f t="shared" si="425"/>
        <v>3874.7649999999999</v>
      </c>
    </row>
    <row r="4521" spans="1:18" x14ac:dyDescent="0.35">
      <c r="A4521" t="s">
        <v>410</v>
      </c>
      <c r="B4521" s="21" t="s">
        <v>313</v>
      </c>
      <c r="C4521" s="22">
        <v>44530</v>
      </c>
      <c r="D4521" t="s">
        <v>107</v>
      </c>
      <c r="E4521" t="s">
        <v>108</v>
      </c>
      <c r="F4521" s="21" t="s">
        <v>109</v>
      </c>
      <c r="G4521" s="32">
        <v>25</v>
      </c>
      <c r="H4521" s="22">
        <v>44516</v>
      </c>
      <c r="I4521" s="23">
        <v>44530</v>
      </c>
      <c r="J4521">
        <f t="shared" si="420"/>
        <v>15</v>
      </c>
      <c r="K4521" s="2">
        <f t="shared" si="421"/>
        <v>44523</v>
      </c>
      <c r="L4521" s="9">
        <f t="shared" si="422"/>
        <v>15</v>
      </c>
      <c r="M4521" s="2">
        <f t="shared" si="423"/>
        <v>44523</v>
      </c>
      <c r="N4521" s="22">
        <v>44530</v>
      </c>
      <c r="O4521" s="22">
        <v>44533</v>
      </c>
      <c r="P4521" s="22">
        <v>44532.5</v>
      </c>
      <c r="Q4521">
        <f t="shared" si="424"/>
        <v>9.5</v>
      </c>
      <c r="R4521" s="33">
        <f t="shared" si="425"/>
        <v>237.5</v>
      </c>
    </row>
    <row r="4522" spans="1:18" x14ac:dyDescent="0.35">
      <c r="A4522" t="s">
        <v>410</v>
      </c>
      <c r="B4522" s="21" t="s">
        <v>313</v>
      </c>
      <c r="C4522" s="22">
        <v>44530</v>
      </c>
      <c r="D4522" t="s">
        <v>114</v>
      </c>
      <c r="E4522" t="s">
        <v>115</v>
      </c>
      <c r="F4522" s="21" t="s">
        <v>132</v>
      </c>
      <c r="G4522" s="32">
        <v>121.15</v>
      </c>
      <c r="H4522" s="22">
        <v>44516</v>
      </c>
      <c r="I4522" s="23">
        <v>44530</v>
      </c>
      <c r="J4522">
        <f t="shared" si="420"/>
        <v>15</v>
      </c>
      <c r="K4522" s="2">
        <f t="shared" si="421"/>
        <v>44523</v>
      </c>
      <c r="L4522" s="9">
        <f t="shared" si="422"/>
        <v>15</v>
      </c>
      <c r="M4522" s="2">
        <f t="shared" si="423"/>
        <v>44523</v>
      </c>
      <c r="N4522" s="22">
        <v>44530</v>
      </c>
      <c r="O4522" s="22">
        <v>44533</v>
      </c>
      <c r="P4522" s="22">
        <v>44532.5</v>
      </c>
      <c r="Q4522">
        <f t="shared" si="424"/>
        <v>9.5</v>
      </c>
      <c r="R4522" s="33">
        <f t="shared" si="425"/>
        <v>1150.925</v>
      </c>
    </row>
    <row r="4523" spans="1:18" x14ac:dyDescent="0.35">
      <c r="A4523" t="s">
        <v>410</v>
      </c>
      <c r="B4523" s="21" t="s">
        <v>313</v>
      </c>
      <c r="C4523" s="22">
        <v>44530</v>
      </c>
      <c r="D4523" t="s">
        <v>99</v>
      </c>
      <c r="E4523" t="s">
        <v>100</v>
      </c>
      <c r="F4523" s="21" t="s">
        <v>316</v>
      </c>
      <c r="G4523" s="32">
        <v>757.49000000000012</v>
      </c>
      <c r="H4523" s="22">
        <v>44516</v>
      </c>
      <c r="I4523" s="23">
        <v>44530</v>
      </c>
      <c r="J4523">
        <f t="shared" si="420"/>
        <v>15</v>
      </c>
      <c r="K4523" s="2">
        <f t="shared" si="421"/>
        <v>44523</v>
      </c>
      <c r="L4523" s="9">
        <f t="shared" si="422"/>
        <v>15</v>
      </c>
      <c r="M4523" s="2">
        <f t="shared" si="423"/>
        <v>44523</v>
      </c>
      <c r="N4523" s="22">
        <v>44530</v>
      </c>
      <c r="O4523" s="22">
        <v>44533</v>
      </c>
      <c r="P4523" s="22">
        <v>44532.5</v>
      </c>
      <c r="Q4523">
        <f t="shared" si="424"/>
        <v>9.5</v>
      </c>
      <c r="R4523" s="33">
        <f t="shared" si="425"/>
        <v>7196.1550000000016</v>
      </c>
    </row>
    <row r="4524" spans="1:18" x14ac:dyDescent="0.35">
      <c r="A4524" t="s">
        <v>410</v>
      </c>
      <c r="B4524" s="21" t="s">
        <v>313</v>
      </c>
      <c r="C4524" s="22">
        <v>44530</v>
      </c>
      <c r="D4524" t="s">
        <v>114</v>
      </c>
      <c r="E4524" t="s">
        <v>115</v>
      </c>
      <c r="F4524" s="21" t="s">
        <v>133</v>
      </c>
      <c r="G4524" s="32">
        <v>12.37</v>
      </c>
      <c r="H4524" s="22">
        <v>44516</v>
      </c>
      <c r="I4524" s="23">
        <v>44530</v>
      </c>
      <c r="J4524">
        <f t="shared" si="420"/>
        <v>15</v>
      </c>
      <c r="K4524" s="2">
        <f t="shared" si="421"/>
        <v>44523</v>
      </c>
      <c r="L4524" s="9">
        <f t="shared" si="422"/>
        <v>15</v>
      </c>
      <c r="M4524" s="2">
        <f t="shared" si="423"/>
        <v>44523</v>
      </c>
      <c r="N4524" s="22">
        <v>44530</v>
      </c>
      <c r="O4524" s="22">
        <v>44533</v>
      </c>
      <c r="P4524" s="22">
        <v>44532.5</v>
      </c>
      <c r="Q4524">
        <f t="shared" si="424"/>
        <v>9.5</v>
      </c>
      <c r="R4524" s="33">
        <f t="shared" si="425"/>
        <v>117.51499999999999</v>
      </c>
    </row>
    <row r="4525" spans="1:18" x14ac:dyDescent="0.35">
      <c r="A4525" t="s">
        <v>410</v>
      </c>
      <c r="B4525" s="21" t="s">
        <v>313</v>
      </c>
      <c r="C4525" s="22">
        <v>44530</v>
      </c>
      <c r="D4525" t="s">
        <v>110</v>
      </c>
      <c r="E4525" t="s">
        <v>111</v>
      </c>
      <c r="F4525" s="21" t="s">
        <v>134</v>
      </c>
      <c r="G4525" s="32">
        <v>129.72</v>
      </c>
      <c r="H4525" s="22">
        <v>44516</v>
      </c>
      <c r="I4525" s="23">
        <v>44530</v>
      </c>
      <c r="J4525">
        <f t="shared" si="420"/>
        <v>15</v>
      </c>
      <c r="K4525" s="2">
        <f t="shared" si="421"/>
        <v>44523</v>
      </c>
      <c r="L4525" s="9">
        <f t="shared" si="422"/>
        <v>15</v>
      </c>
      <c r="M4525" s="2">
        <f t="shared" si="423"/>
        <v>44523</v>
      </c>
      <c r="N4525" s="22">
        <v>44530</v>
      </c>
      <c r="O4525" s="22">
        <v>44533</v>
      </c>
      <c r="P4525" s="22">
        <v>44532.5</v>
      </c>
      <c r="Q4525">
        <f t="shared" si="424"/>
        <v>9.5</v>
      </c>
      <c r="R4525" s="33">
        <f t="shared" si="425"/>
        <v>1232.3399999999999</v>
      </c>
    </row>
    <row r="4526" spans="1:18" x14ac:dyDescent="0.35">
      <c r="A4526" t="s">
        <v>410</v>
      </c>
      <c r="B4526" s="21" t="s">
        <v>313</v>
      </c>
      <c r="C4526" s="22">
        <v>44530</v>
      </c>
      <c r="D4526" t="s">
        <v>114</v>
      </c>
      <c r="E4526" t="s">
        <v>115</v>
      </c>
      <c r="F4526" s="21" t="s">
        <v>136</v>
      </c>
      <c r="G4526" s="32">
        <v>92.71</v>
      </c>
      <c r="H4526" s="22">
        <v>44516</v>
      </c>
      <c r="I4526" s="23">
        <v>44530</v>
      </c>
      <c r="J4526">
        <f t="shared" si="420"/>
        <v>15</v>
      </c>
      <c r="K4526" s="2">
        <f t="shared" si="421"/>
        <v>44523</v>
      </c>
      <c r="L4526" s="9">
        <f t="shared" si="422"/>
        <v>15</v>
      </c>
      <c r="M4526" s="2">
        <f t="shared" si="423"/>
        <v>44523</v>
      </c>
      <c r="N4526" s="22">
        <v>44530</v>
      </c>
      <c r="O4526" s="22">
        <v>44533</v>
      </c>
      <c r="P4526" s="22">
        <v>44532.5</v>
      </c>
      <c r="Q4526">
        <f t="shared" si="424"/>
        <v>9.5</v>
      </c>
      <c r="R4526" s="33">
        <f t="shared" si="425"/>
        <v>880.74499999999989</v>
      </c>
    </row>
    <row r="4527" spans="1:18" x14ac:dyDescent="0.35">
      <c r="A4527" t="s">
        <v>410</v>
      </c>
      <c r="B4527" s="21" t="s">
        <v>313</v>
      </c>
      <c r="C4527" s="22">
        <v>44530</v>
      </c>
      <c r="D4527" t="s">
        <v>110</v>
      </c>
      <c r="E4527" t="s">
        <v>111</v>
      </c>
      <c r="F4527" s="21" t="s">
        <v>136</v>
      </c>
      <c r="G4527" s="32">
        <v>119.88</v>
      </c>
      <c r="H4527" s="22">
        <v>44516</v>
      </c>
      <c r="I4527" s="23">
        <v>44530</v>
      </c>
      <c r="J4527">
        <f t="shared" si="420"/>
        <v>15</v>
      </c>
      <c r="K4527" s="2">
        <f t="shared" si="421"/>
        <v>44523</v>
      </c>
      <c r="L4527" s="9">
        <f t="shared" si="422"/>
        <v>15</v>
      </c>
      <c r="M4527" s="2">
        <f t="shared" si="423"/>
        <v>44523</v>
      </c>
      <c r="N4527" s="22">
        <v>44530</v>
      </c>
      <c r="O4527" s="22">
        <v>44533</v>
      </c>
      <c r="P4527" s="22">
        <v>44532.5</v>
      </c>
      <c r="Q4527">
        <f t="shared" si="424"/>
        <v>9.5</v>
      </c>
      <c r="R4527" s="33">
        <f t="shared" si="425"/>
        <v>1138.8599999999999</v>
      </c>
    </row>
    <row r="4528" spans="1:18" x14ac:dyDescent="0.35">
      <c r="A4528" t="s">
        <v>410</v>
      </c>
      <c r="B4528" s="21" t="s">
        <v>313</v>
      </c>
      <c r="C4528" s="22">
        <v>44530</v>
      </c>
      <c r="D4528" t="s">
        <v>110</v>
      </c>
      <c r="E4528" t="s">
        <v>111</v>
      </c>
      <c r="F4528" s="21" t="s">
        <v>137</v>
      </c>
      <c r="G4528" s="32">
        <v>623.5</v>
      </c>
      <c r="H4528" s="22">
        <v>44516</v>
      </c>
      <c r="I4528" s="23">
        <v>44530</v>
      </c>
      <c r="J4528">
        <f t="shared" si="420"/>
        <v>15</v>
      </c>
      <c r="K4528" s="2">
        <f t="shared" si="421"/>
        <v>44523</v>
      </c>
      <c r="L4528" s="9">
        <f t="shared" si="422"/>
        <v>15</v>
      </c>
      <c r="M4528" s="2">
        <f t="shared" si="423"/>
        <v>44523</v>
      </c>
      <c r="N4528" s="22">
        <v>44530</v>
      </c>
      <c r="O4528" s="22">
        <v>44533</v>
      </c>
      <c r="P4528" s="22">
        <v>44532.5</v>
      </c>
      <c r="Q4528">
        <f t="shared" si="424"/>
        <v>9.5</v>
      </c>
      <c r="R4528" s="33">
        <f t="shared" si="425"/>
        <v>5923.25</v>
      </c>
    </row>
    <row r="4529" spans="1:18" x14ac:dyDescent="0.35">
      <c r="A4529" t="s">
        <v>410</v>
      </c>
      <c r="B4529" s="21" t="s">
        <v>313</v>
      </c>
      <c r="C4529" s="22">
        <v>44530</v>
      </c>
      <c r="D4529" t="s">
        <v>107</v>
      </c>
      <c r="E4529" t="s">
        <v>108</v>
      </c>
      <c r="F4529" s="21" t="s">
        <v>138</v>
      </c>
      <c r="G4529" s="32">
        <v>2804.48</v>
      </c>
      <c r="H4529" s="22">
        <v>44516</v>
      </c>
      <c r="I4529" s="23">
        <v>44530</v>
      </c>
      <c r="J4529">
        <f t="shared" si="420"/>
        <v>15</v>
      </c>
      <c r="K4529" s="2">
        <f t="shared" si="421"/>
        <v>44523</v>
      </c>
      <c r="L4529" s="9">
        <f t="shared" si="422"/>
        <v>15</v>
      </c>
      <c r="M4529" s="2">
        <f t="shared" si="423"/>
        <v>44523</v>
      </c>
      <c r="N4529" s="22">
        <v>44530</v>
      </c>
      <c r="O4529" s="22">
        <v>44533</v>
      </c>
      <c r="P4529" s="22">
        <v>44532.5</v>
      </c>
      <c r="Q4529">
        <f t="shared" si="424"/>
        <v>9.5</v>
      </c>
      <c r="R4529" s="33">
        <f t="shared" si="425"/>
        <v>26642.560000000001</v>
      </c>
    </row>
    <row r="4530" spans="1:18" x14ac:dyDescent="0.35">
      <c r="A4530" t="s">
        <v>410</v>
      </c>
      <c r="B4530" s="21" t="s">
        <v>313</v>
      </c>
      <c r="C4530" s="22">
        <v>44530</v>
      </c>
      <c r="D4530" t="s">
        <v>99</v>
      </c>
      <c r="E4530" t="s">
        <v>100</v>
      </c>
      <c r="F4530" s="21" t="s">
        <v>138</v>
      </c>
      <c r="G4530" s="32">
        <v>797.95</v>
      </c>
      <c r="H4530" s="22">
        <v>44516</v>
      </c>
      <c r="I4530" s="23">
        <v>44530</v>
      </c>
      <c r="J4530">
        <f t="shared" ref="J4530:J4593" si="426">I4530-H4530+1</f>
        <v>15</v>
      </c>
      <c r="K4530" s="2">
        <f t="shared" ref="K4530:K4593" si="427">(H4530+I4530)/2</f>
        <v>44523</v>
      </c>
      <c r="L4530" s="9">
        <f t="shared" si="422"/>
        <v>15</v>
      </c>
      <c r="M4530" s="2">
        <f t="shared" si="423"/>
        <v>44523</v>
      </c>
      <c r="N4530" s="22">
        <v>44530</v>
      </c>
      <c r="O4530" s="22">
        <v>44533</v>
      </c>
      <c r="P4530" s="22">
        <v>44532.5</v>
      </c>
      <c r="Q4530">
        <f t="shared" si="424"/>
        <v>9.5</v>
      </c>
      <c r="R4530" s="33">
        <f t="shared" si="425"/>
        <v>7580.5250000000005</v>
      </c>
    </row>
    <row r="4531" spans="1:18" x14ac:dyDescent="0.35">
      <c r="A4531" t="s">
        <v>410</v>
      </c>
      <c r="B4531" s="21" t="s">
        <v>313</v>
      </c>
      <c r="C4531" s="22">
        <v>44530</v>
      </c>
      <c r="D4531" t="s">
        <v>114</v>
      </c>
      <c r="E4531" t="s">
        <v>115</v>
      </c>
      <c r="F4531" s="21" t="s">
        <v>317</v>
      </c>
      <c r="G4531" s="32">
        <v>27.26</v>
      </c>
      <c r="H4531" s="22">
        <v>44516</v>
      </c>
      <c r="I4531" s="23">
        <v>44530</v>
      </c>
      <c r="J4531">
        <f t="shared" si="426"/>
        <v>15</v>
      </c>
      <c r="K4531" s="2">
        <f t="shared" si="427"/>
        <v>44523</v>
      </c>
      <c r="L4531" s="9">
        <f t="shared" si="422"/>
        <v>15</v>
      </c>
      <c r="M4531" s="2">
        <f t="shared" si="423"/>
        <v>44523</v>
      </c>
      <c r="N4531" s="22">
        <v>44530</v>
      </c>
      <c r="O4531" s="22">
        <v>44533</v>
      </c>
      <c r="P4531" s="22">
        <v>44532.5</v>
      </c>
      <c r="Q4531">
        <f t="shared" si="424"/>
        <v>9.5</v>
      </c>
      <c r="R4531" s="33">
        <f t="shared" si="425"/>
        <v>258.97000000000003</v>
      </c>
    </row>
    <row r="4532" spans="1:18" x14ac:dyDescent="0.35">
      <c r="A4532" t="s">
        <v>410</v>
      </c>
      <c r="B4532" s="21" t="s">
        <v>313</v>
      </c>
      <c r="C4532" s="22">
        <v>44530</v>
      </c>
      <c r="D4532" t="s">
        <v>114</v>
      </c>
      <c r="E4532" t="s">
        <v>115</v>
      </c>
      <c r="F4532" s="21" t="s">
        <v>141</v>
      </c>
      <c r="G4532" s="32">
        <v>237.26</v>
      </c>
      <c r="H4532" s="22">
        <v>44516</v>
      </c>
      <c r="I4532" s="23">
        <v>44530</v>
      </c>
      <c r="J4532">
        <f t="shared" si="426"/>
        <v>15</v>
      </c>
      <c r="K4532" s="2">
        <f t="shared" si="427"/>
        <v>44523</v>
      </c>
      <c r="L4532" s="9">
        <f t="shared" si="422"/>
        <v>15</v>
      </c>
      <c r="M4532" s="2">
        <f t="shared" si="423"/>
        <v>44523</v>
      </c>
      <c r="N4532" s="22">
        <v>44530</v>
      </c>
      <c r="O4532" s="22">
        <v>44533</v>
      </c>
      <c r="P4532" s="22">
        <v>44532.5</v>
      </c>
      <c r="Q4532">
        <f t="shared" si="424"/>
        <v>9.5</v>
      </c>
      <c r="R4532" s="33">
        <f t="shared" si="425"/>
        <v>2253.9699999999998</v>
      </c>
    </row>
    <row r="4533" spans="1:18" x14ac:dyDescent="0.35">
      <c r="A4533" t="s">
        <v>410</v>
      </c>
      <c r="B4533" s="21" t="s">
        <v>313</v>
      </c>
      <c r="C4533" s="22">
        <v>44530</v>
      </c>
      <c r="D4533" t="s">
        <v>110</v>
      </c>
      <c r="E4533" t="s">
        <v>111</v>
      </c>
      <c r="F4533" s="21" t="s">
        <v>141</v>
      </c>
      <c r="G4533" s="32">
        <v>37.58</v>
      </c>
      <c r="H4533" s="22">
        <v>44516</v>
      </c>
      <c r="I4533" s="23">
        <v>44530</v>
      </c>
      <c r="J4533">
        <f t="shared" si="426"/>
        <v>15</v>
      </c>
      <c r="K4533" s="2">
        <f t="shared" si="427"/>
        <v>44523</v>
      </c>
      <c r="L4533" s="9">
        <f t="shared" si="422"/>
        <v>15</v>
      </c>
      <c r="M4533" s="2">
        <f t="shared" si="423"/>
        <v>44523</v>
      </c>
      <c r="N4533" s="22">
        <v>44530</v>
      </c>
      <c r="O4533" s="22">
        <v>44533</v>
      </c>
      <c r="P4533" s="22">
        <v>44532.5</v>
      </c>
      <c r="Q4533">
        <f t="shared" si="424"/>
        <v>9.5</v>
      </c>
      <c r="R4533" s="33">
        <f t="shared" si="425"/>
        <v>357.01</v>
      </c>
    </row>
    <row r="4534" spans="1:18" x14ac:dyDescent="0.35">
      <c r="A4534" t="s">
        <v>410</v>
      </c>
      <c r="B4534" s="21" t="s">
        <v>313</v>
      </c>
      <c r="C4534" s="22">
        <v>44530</v>
      </c>
      <c r="D4534" t="s">
        <v>99</v>
      </c>
      <c r="E4534" t="s">
        <v>100</v>
      </c>
      <c r="F4534" s="21" t="s">
        <v>387</v>
      </c>
      <c r="G4534" s="32">
        <v>110</v>
      </c>
      <c r="H4534" s="22">
        <v>44516</v>
      </c>
      <c r="I4534" s="23">
        <v>44530</v>
      </c>
      <c r="J4534">
        <f t="shared" si="426"/>
        <v>15</v>
      </c>
      <c r="K4534" s="2">
        <f t="shared" si="427"/>
        <v>44523</v>
      </c>
      <c r="L4534" s="9">
        <f t="shared" si="422"/>
        <v>15</v>
      </c>
      <c r="M4534" s="2">
        <f t="shared" si="423"/>
        <v>44523</v>
      </c>
      <c r="N4534" s="22">
        <v>44530</v>
      </c>
      <c r="O4534" s="22">
        <v>44538</v>
      </c>
      <c r="P4534" s="22">
        <v>44537.5</v>
      </c>
      <c r="Q4534">
        <f t="shared" si="424"/>
        <v>14.5</v>
      </c>
      <c r="R4534" s="33">
        <f t="shared" si="425"/>
        <v>1595</v>
      </c>
    </row>
    <row r="4535" spans="1:18" x14ac:dyDescent="0.35">
      <c r="A4535" t="s">
        <v>410</v>
      </c>
      <c r="B4535" s="21" t="s">
        <v>313</v>
      </c>
      <c r="C4535" s="22">
        <v>44530</v>
      </c>
      <c r="D4535" t="s">
        <v>99</v>
      </c>
      <c r="E4535" t="s">
        <v>100</v>
      </c>
      <c r="F4535" s="21" t="s">
        <v>344</v>
      </c>
      <c r="G4535" s="32">
        <v>346.6</v>
      </c>
      <c r="H4535" s="22">
        <v>44516</v>
      </c>
      <c r="I4535" s="23">
        <v>44530</v>
      </c>
      <c r="J4535">
        <f t="shared" si="426"/>
        <v>15</v>
      </c>
      <c r="K4535" s="2">
        <f t="shared" si="427"/>
        <v>44523</v>
      </c>
      <c r="L4535" s="9">
        <f t="shared" si="422"/>
        <v>15</v>
      </c>
      <c r="M4535" s="2">
        <f t="shared" si="423"/>
        <v>44523</v>
      </c>
      <c r="N4535" s="22">
        <v>44530</v>
      </c>
      <c r="O4535" s="22">
        <v>44538</v>
      </c>
      <c r="P4535" s="22">
        <v>44537.5</v>
      </c>
      <c r="Q4535">
        <f t="shared" si="424"/>
        <v>14.5</v>
      </c>
      <c r="R4535" s="33">
        <f t="shared" si="425"/>
        <v>5025.7000000000007</v>
      </c>
    </row>
    <row r="4536" spans="1:18" x14ac:dyDescent="0.35">
      <c r="A4536" t="s">
        <v>410</v>
      </c>
      <c r="B4536" s="21" t="s">
        <v>313</v>
      </c>
      <c r="C4536" s="22">
        <v>44530</v>
      </c>
      <c r="D4536" t="s">
        <v>107</v>
      </c>
      <c r="E4536" t="s">
        <v>108</v>
      </c>
      <c r="F4536" s="21" t="s">
        <v>142</v>
      </c>
      <c r="G4536" s="32">
        <v>27454.690000000006</v>
      </c>
      <c r="H4536" s="22">
        <v>44516</v>
      </c>
      <c r="I4536" s="23">
        <v>44530</v>
      </c>
      <c r="J4536">
        <f t="shared" si="426"/>
        <v>15</v>
      </c>
      <c r="K4536" s="2">
        <f t="shared" si="427"/>
        <v>44523</v>
      </c>
      <c r="L4536" s="9">
        <f t="shared" si="422"/>
        <v>15</v>
      </c>
      <c r="M4536" s="2">
        <f t="shared" si="423"/>
        <v>44523</v>
      </c>
      <c r="N4536" s="22">
        <v>44530</v>
      </c>
      <c r="O4536" s="22">
        <v>44540</v>
      </c>
      <c r="P4536" s="22">
        <v>44539.5</v>
      </c>
      <c r="Q4536">
        <f t="shared" si="424"/>
        <v>16.5</v>
      </c>
      <c r="R4536" s="33">
        <f t="shared" si="425"/>
        <v>453002.38500000013</v>
      </c>
    </row>
    <row r="4537" spans="1:18" x14ac:dyDescent="0.35">
      <c r="A4537" t="s">
        <v>410</v>
      </c>
      <c r="B4537" s="21" t="s">
        <v>313</v>
      </c>
      <c r="C4537" s="22">
        <v>44530</v>
      </c>
      <c r="D4537" t="s">
        <v>99</v>
      </c>
      <c r="E4537" t="s">
        <v>100</v>
      </c>
      <c r="F4537" s="21" t="s">
        <v>142</v>
      </c>
      <c r="G4537" s="32">
        <v>24271.979999999996</v>
      </c>
      <c r="H4537" s="22">
        <v>44516</v>
      </c>
      <c r="I4537" s="23">
        <v>44530</v>
      </c>
      <c r="J4537">
        <f t="shared" si="426"/>
        <v>15</v>
      </c>
      <c r="K4537" s="2">
        <f t="shared" si="427"/>
        <v>44523</v>
      </c>
      <c r="L4537" s="9">
        <f t="shared" si="422"/>
        <v>15</v>
      </c>
      <c r="M4537" s="2">
        <f t="shared" si="423"/>
        <v>44523</v>
      </c>
      <c r="N4537" s="22">
        <v>44530</v>
      </c>
      <c r="O4537" s="22">
        <v>44540</v>
      </c>
      <c r="P4537" s="22">
        <v>44539.5</v>
      </c>
      <c r="Q4537">
        <f t="shared" si="424"/>
        <v>16.5</v>
      </c>
      <c r="R4537" s="33">
        <f t="shared" si="425"/>
        <v>400487.66999999993</v>
      </c>
    </row>
    <row r="4538" spans="1:18" x14ac:dyDescent="0.35">
      <c r="A4538" t="s">
        <v>410</v>
      </c>
      <c r="B4538" s="21" t="s">
        <v>313</v>
      </c>
      <c r="C4538" s="22">
        <v>44530</v>
      </c>
      <c r="D4538" t="s">
        <v>99</v>
      </c>
      <c r="E4538" t="s">
        <v>100</v>
      </c>
      <c r="F4538" s="21" t="s">
        <v>388</v>
      </c>
      <c r="G4538" s="32">
        <v>492</v>
      </c>
      <c r="H4538" s="22">
        <v>44516</v>
      </c>
      <c r="I4538" s="23">
        <v>44530</v>
      </c>
      <c r="J4538">
        <f t="shared" si="426"/>
        <v>15</v>
      </c>
      <c r="K4538" s="2">
        <f t="shared" si="427"/>
        <v>44523</v>
      </c>
      <c r="L4538" s="9">
        <f t="shared" si="422"/>
        <v>15</v>
      </c>
      <c r="M4538" s="2">
        <f t="shared" si="423"/>
        <v>44523</v>
      </c>
      <c r="N4538" s="22">
        <v>44530</v>
      </c>
      <c r="O4538" s="22">
        <v>44545</v>
      </c>
      <c r="P4538" s="22">
        <v>44544.5</v>
      </c>
      <c r="Q4538">
        <f t="shared" si="424"/>
        <v>21.5</v>
      </c>
      <c r="R4538" s="33">
        <f t="shared" si="425"/>
        <v>10578</v>
      </c>
    </row>
    <row r="4539" spans="1:18" x14ac:dyDescent="0.35">
      <c r="A4539" t="s">
        <v>410</v>
      </c>
      <c r="B4539" s="21" t="s">
        <v>313</v>
      </c>
      <c r="C4539" s="22">
        <v>44530</v>
      </c>
      <c r="D4539" t="s">
        <v>148</v>
      </c>
      <c r="E4539" t="s">
        <v>149</v>
      </c>
      <c r="F4539" s="21" t="s">
        <v>151</v>
      </c>
      <c r="G4539" s="32">
        <v>153.25</v>
      </c>
      <c r="H4539" s="22">
        <v>44516</v>
      </c>
      <c r="I4539" s="23">
        <v>44530</v>
      </c>
      <c r="J4539">
        <f t="shared" si="426"/>
        <v>15</v>
      </c>
      <c r="K4539" s="2">
        <f t="shared" si="427"/>
        <v>44523</v>
      </c>
      <c r="L4539" s="9">
        <f t="shared" si="422"/>
        <v>15</v>
      </c>
      <c r="M4539" s="2">
        <f t="shared" si="423"/>
        <v>44523</v>
      </c>
      <c r="N4539" s="22">
        <v>44530</v>
      </c>
      <c r="O4539" s="22">
        <v>44545</v>
      </c>
      <c r="P4539" s="22">
        <v>44544.5</v>
      </c>
      <c r="Q4539">
        <f t="shared" si="424"/>
        <v>21.5</v>
      </c>
      <c r="R4539" s="33">
        <f t="shared" si="425"/>
        <v>3294.875</v>
      </c>
    </row>
    <row r="4540" spans="1:18" x14ac:dyDescent="0.35">
      <c r="A4540" t="s">
        <v>410</v>
      </c>
      <c r="B4540" s="21" t="s">
        <v>313</v>
      </c>
      <c r="C4540" s="22">
        <v>44530</v>
      </c>
      <c r="D4540" t="s">
        <v>110</v>
      </c>
      <c r="E4540" t="s">
        <v>111</v>
      </c>
      <c r="F4540" s="21" t="s">
        <v>153</v>
      </c>
      <c r="G4540" s="32">
        <v>500.37</v>
      </c>
      <c r="H4540" s="22">
        <v>44516</v>
      </c>
      <c r="I4540" s="23">
        <v>44530</v>
      </c>
      <c r="J4540">
        <f t="shared" si="426"/>
        <v>15</v>
      </c>
      <c r="K4540" s="2">
        <f t="shared" si="427"/>
        <v>44523</v>
      </c>
      <c r="L4540" s="9">
        <f t="shared" si="422"/>
        <v>15</v>
      </c>
      <c r="M4540" s="2">
        <f t="shared" si="423"/>
        <v>44523</v>
      </c>
      <c r="N4540" s="22">
        <v>44530</v>
      </c>
      <c r="O4540" s="22">
        <v>44545</v>
      </c>
      <c r="P4540" s="22">
        <v>44544.5</v>
      </c>
      <c r="Q4540">
        <f t="shared" si="424"/>
        <v>21.5</v>
      </c>
      <c r="R4540" s="33">
        <f t="shared" si="425"/>
        <v>10757.955</v>
      </c>
    </row>
    <row r="4541" spans="1:18" x14ac:dyDescent="0.35">
      <c r="A4541" t="s">
        <v>410</v>
      </c>
      <c r="B4541" s="21" t="s">
        <v>313</v>
      </c>
      <c r="C4541" s="22">
        <v>44530</v>
      </c>
      <c r="D4541" t="s">
        <v>148</v>
      </c>
      <c r="E4541" t="s">
        <v>149</v>
      </c>
      <c r="F4541" s="21" t="s">
        <v>298</v>
      </c>
      <c r="G4541" s="32">
        <v>27.2</v>
      </c>
      <c r="H4541" s="22">
        <v>44516</v>
      </c>
      <c r="I4541" s="23">
        <v>44530</v>
      </c>
      <c r="J4541">
        <f t="shared" si="426"/>
        <v>15</v>
      </c>
      <c r="K4541" s="2">
        <f t="shared" si="427"/>
        <v>44523</v>
      </c>
      <c r="L4541" s="9">
        <f t="shared" si="422"/>
        <v>15</v>
      </c>
      <c r="M4541" s="2">
        <f t="shared" si="423"/>
        <v>44523</v>
      </c>
      <c r="N4541" s="22">
        <v>44530</v>
      </c>
      <c r="O4541" s="22">
        <v>44545</v>
      </c>
      <c r="P4541" s="22">
        <v>44544.5</v>
      </c>
      <c r="Q4541">
        <f t="shared" si="424"/>
        <v>21.5</v>
      </c>
      <c r="R4541" s="33">
        <f t="shared" si="425"/>
        <v>584.79999999999995</v>
      </c>
    </row>
    <row r="4542" spans="1:18" x14ac:dyDescent="0.35">
      <c r="A4542" t="s">
        <v>410</v>
      </c>
      <c r="B4542" s="21" t="s">
        <v>313</v>
      </c>
      <c r="C4542" s="22">
        <v>44530</v>
      </c>
      <c r="D4542" t="s">
        <v>99</v>
      </c>
      <c r="E4542" t="s">
        <v>100</v>
      </c>
      <c r="F4542" s="21" t="s">
        <v>295</v>
      </c>
      <c r="G4542" s="32">
        <v>720.68000000000006</v>
      </c>
      <c r="H4542" s="22">
        <v>44516</v>
      </c>
      <c r="I4542" s="23">
        <v>44530</v>
      </c>
      <c r="J4542">
        <f t="shared" si="426"/>
        <v>15</v>
      </c>
      <c r="K4542" s="2">
        <f t="shared" si="427"/>
        <v>44523</v>
      </c>
      <c r="L4542" s="9">
        <f t="shared" si="422"/>
        <v>15</v>
      </c>
      <c r="M4542" s="2">
        <f t="shared" si="423"/>
        <v>44523</v>
      </c>
      <c r="N4542" s="22">
        <v>44530</v>
      </c>
      <c r="O4542" s="22">
        <v>44545</v>
      </c>
      <c r="P4542" s="22">
        <v>44544.5</v>
      </c>
      <c r="Q4542">
        <f t="shared" si="424"/>
        <v>21.5</v>
      </c>
      <c r="R4542" s="33">
        <f t="shared" si="425"/>
        <v>15494.62</v>
      </c>
    </row>
    <row r="4543" spans="1:18" x14ac:dyDescent="0.35">
      <c r="A4543" t="s">
        <v>410</v>
      </c>
      <c r="B4543" s="21" t="s">
        <v>313</v>
      </c>
      <c r="C4543" s="22">
        <v>44530</v>
      </c>
      <c r="D4543" t="s">
        <v>148</v>
      </c>
      <c r="E4543" t="s">
        <v>149</v>
      </c>
      <c r="F4543" s="21" t="s">
        <v>155</v>
      </c>
      <c r="G4543" s="32">
        <v>17.48</v>
      </c>
      <c r="H4543" s="22">
        <v>44516</v>
      </c>
      <c r="I4543" s="23">
        <v>44530</v>
      </c>
      <c r="J4543">
        <f t="shared" si="426"/>
        <v>15</v>
      </c>
      <c r="K4543" s="2">
        <f t="shared" si="427"/>
        <v>44523</v>
      </c>
      <c r="L4543" s="9">
        <f t="shared" si="422"/>
        <v>15</v>
      </c>
      <c r="M4543" s="2">
        <f t="shared" si="423"/>
        <v>44523</v>
      </c>
      <c r="N4543" s="22">
        <v>44530</v>
      </c>
      <c r="O4543" s="22">
        <v>44545</v>
      </c>
      <c r="P4543" s="22">
        <v>44544.5</v>
      </c>
      <c r="Q4543">
        <f t="shared" si="424"/>
        <v>21.5</v>
      </c>
      <c r="R4543" s="33">
        <f t="shared" si="425"/>
        <v>375.82</v>
      </c>
    </row>
    <row r="4544" spans="1:18" x14ac:dyDescent="0.35">
      <c r="A4544" t="s">
        <v>410</v>
      </c>
      <c r="B4544" s="21" t="s">
        <v>313</v>
      </c>
      <c r="C4544" s="22">
        <v>44530</v>
      </c>
      <c r="D4544" t="s">
        <v>99</v>
      </c>
      <c r="E4544" t="s">
        <v>100</v>
      </c>
      <c r="F4544" s="21" t="s">
        <v>314</v>
      </c>
      <c r="G4544" s="32">
        <v>471.4</v>
      </c>
      <c r="H4544" s="22">
        <v>44516</v>
      </c>
      <c r="I4544" s="23">
        <v>44530</v>
      </c>
      <c r="J4544">
        <f t="shared" si="426"/>
        <v>15</v>
      </c>
      <c r="K4544" s="2">
        <f t="shared" si="427"/>
        <v>44523</v>
      </c>
      <c r="L4544" s="9">
        <f t="shared" si="422"/>
        <v>15</v>
      </c>
      <c r="M4544" s="2">
        <f t="shared" si="423"/>
        <v>44523</v>
      </c>
      <c r="N4544" s="22">
        <v>44530</v>
      </c>
      <c r="O4544" s="22">
        <v>44545</v>
      </c>
      <c r="P4544" s="22">
        <v>44544.5</v>
      </c>
      <c r="Q4544">
        <f t="shared" si="424"/>
        <v>21.5</v>
      </c>
      <c r="R4544" s="33">
        <f t="shared" si="425"/>
        <v>10135.1</v>
      </c>
    </row>
    <row r="4545" spans="1:18" x14ac:dyDescent="0.35">
      <c r="A4545" t="s">
        <v>410</v>
      </c>
      <c r="B4545" s="21" t="s">
        <v>313</v>
      </c>
      <c r="C4545" s="22">
        <v>44530</v>
      </c>
      <c r="D4545" t="s">
        <v>148</v>
      </c>
      <c r="E4545" t="s">
        <v>149</v>
      </c>
      <c r="F4545" s="21" t="s">
        <v>320</v>
      </c>
      <c r="G4545" s="32">
        <v>30.24</v>
      </c>
      <c r="H4545" s="22">
        <v>44516</v>
      </c>
      <c r="I4545" s="23">
        <v>44530</v>
      </c>
      <c r="J4545">
        <f t="shared" si="426"/>
        <v>15</v>
      </c>
      <c r="K4545" s="2">
        <f t="shared" si="427"/>
        <v>44523</v>
      </c>
      <c r="L4545" s="9">
        <f t="shared" si="422"/>
        <v>15</v>
      </c>
      <c r="M4545" s="2">
        <f t="shared" si="423"/>
        <v>44523</v>
      </c>
      <c r="N4545" s="22">
        <v>44530</v>
      </c>
      <c r="O4545" s="22">
        <v>44545</v>
      </c>
      <c r="P4545" s="22">
        <v>44544.5</v>
      </c>
      <c r="Q4545">
        <f t="shared" si="424"/>
        <v>21.5</v>
      </c>
      <c r="R4545" s="33">
        <f t="shared" si="425"/>
        <v>650.16</v>
      </c>
    </row>
    <row r="4546" spans="1:18" x14ac:dyDescent="0.35">
      <c r="A4546" t="s">
        <v>410</v>
      </c>
      <c r="B4546" s="21" t="s">
        <v>313</v>
      </c>
      <c r="C4546" s="22">
        <v>44530</v>
      </c>
      <c r="D4546" t="s">
        <v>148</v>
      </c>
      <c r="E4546" t="s">
        <v>149</v>
      </c>
      <c r="F4546" s="21" t="s">
        <v>156</v>
      </c>
      <c r="G4546" s="32">
        <v>112.78999999999999</v>
      </c>
      <c r="H4546" s="22">
        <v>44516</v>
      </c>
      <c r="I4546" s="23">
        <v>44530</v>
      </c>
      <c r="J4546">
        <f t="shared" si="426"/>
        <v>15</v>
      </c>
      <c r="K4546" s="2">
        <f t="shared" si="427"/>
        <v>44523</v>
      </c>
      <c r="L4546" s="9">
        <f t="shared" si="422"/>
        <v>15</v>
      </c>
      <c r="M4546" s="2">
        <f t="shared" si="423"/>
        <v>44523</v>
      </c>
      <c r="N4546" s="22">
        <v>44530</v>
      </c>
      <c r="O4546" s="22">
        <v>44545</v>
      </c>
      <c r="P4546" s="22">
        <v>44544.5</v>
      </c>
      <c r="Q4546">
        <f t="shared" si="424"/>
        <v>21.5</v>
      </c>
      <c r="R4546" s="33">
        <f t="shared" si="425"/>
        <v>2424.9849999999997</v>
      </c>
    </row>
    <row r="4547" spans="1:18" x14ac:dyDescent="0.35">
      <c r="A4547" t="s">
        <v>410</v>
      </c>
      <c r="B4547" s="21" t="s">
        <v>313</v>
      </c>
      <c r="C4547" s="22">
        <v>44530</v>
      </c>
      <c r="D4547" t="s">
        <v>148</v>
      </c>
      <c r="E4547" t="s">
        <v>149</v>
      </c>
      <c r="F4547" s="21" t="s">
        <v>157</v>
      </c>
      <c r="G4547" s="32">
        <v>326.05</v>
      </c>
      <c r="H4547" s="22">
        <v>44516</v>
      </c>
      <c r="I4547" s="23">
        <v>44530</v>
      </c>
      <c r="J4547">
        <f t="shared" si="426"/>
        <v>15</v>
      </c>
      <c r="K4547" s="2">
        <f t="shared" si="427"/>
        <v>44523</v>
      </c>
      <c r="L4547" s="9">
        <f t="shared" si="422"/>
        <v>15</v>
      </c>
      <c r="M4547" s="2">
        <f t="shared" si="423"/>
        <v>44523</v>
      </c>
      <c r="N4547" s="22">
        <v>44530</v>
      </c>
      <c r="O4547" s="22">
        <v>44545</v>
      </c>
      <c r="P4547" s="22">
        <v>44544.5</v>
      </c>
      <c r="Q4547">
        <f t="shared" si="424"/>
        <v>21.5</v>
      </c>
      <c r="R4547" s="33">
        <f t="shared" si="425"/>
        <v>7010.0749999999998</v>
      </c>
    </row>
    <row r="4548" spans="1:18" x14ac:dyDescent="0.35">
      <c r="A4548" t="s">
        <v>410</v>
      </c>
      <c r="B4548" s="21" t="s">
        <v>313</v>
      </c>
      <c r="C4548" s="22">
        <v>44530</v>
      </c>
      <c r="D4548" t="s">
        <v>148</v>
      </c>
      <c r="E4548" t="s">
        <v>149</v>
      </c>
      <c r="F4548" s="21" t="s">
        <v>158</v>
      </c>
      <c r="G4548" s="32">
        <v>481.63</v>
      </c>
      <c r="H4548" s="22">
        <v>44516</v>
      </c>
      <c r="I4548" s="23">
        <v>44530</v>
      </c>
      <c r="J4548">
        <f t="shared" si="426"/>
        <v>15</v>
      </c>
      <c r="K4548" s="2">
        <f t="shared" si="427"/>
        <v>44523</v>
      </c>
      <c r="L4548" s="9">
        <f t="shared" si="422"/>
        <v>15</v>
      </c>
      <c r="M4548" s="2">
        <f t="shared" si="423"/>
        <v>44523</v>
      </c>
      <c r="N4548" s="22">
        <v>44530</v>
      </c>
      <c r="O4548" s="22">
        <v>44545</v>
      </c>
      <c r="P4548" s="22">
        <v>44544.5</v>
      </c>
      <c r="Q4548">
        <f t="shared" si="424"/>
        <v>21.5</v>
      </c>
      <c r="R4548" s="33">
        <f t="shared" si="425"/>
        <v>10355.045</v>
      </c>
    </row>
    <row r="4549" spans="1:18" x14ac:dyDescent="0.35">
      <c r="A4549" t="s">
        <v>410</v>
      </c>
      <c r="B4549" s="21" t="s">
        <v>313</v>
      </c>
      <c r="C4549" s="22">
        <v>44530</v>
      </c>
      <c r="D4549" t="s">
        <v>148</v>
      </c>
      <c r="E4549" t="s">
        <v>149</v>
      </c>
      <c r="F4549" s="21" t="s">
        <v>159</v>
      </c>
      <c r="G4549" s="32">
        <v>49.24</v>
      </c>
      <c r="H4549" s="22">
        <v>44516</v>
      </c>
      <c r="I4549" s="23">
        <v>44530</v>
      </c>
      <c r="J4549">
        <f t="shared" si="426"/>
        <v>15</v>
      </c>
      <c r="K4549" s="2">
        <f t="shared" si="427"/>
        <v>44523</v>
      </c>
      <c r="L4549" s="9">
        <f t="shared" si="422"/>
        <v>15</v>
      </c>
      <c r="M4549" s="2">
        <f t="shared" si="423"/>
        <v>44523</v>
      </c>
      <c r="N4549" s="22">
        <v>44530</v>
      </c>
      <c r="O4549" s="22">
        <v>44545</v>
      </c>
      <c r="P4549" s="22">
        <v>44544.5</v>
      </c>
      <c r="Q4549">
        <f t="shared" si="424"/>
        <v>21.5</v>
      </c>
      <c r="R4549" s="33">
        <f t="shared" si="425"/>
        <v>1058.6600000000001</v>
      </c>
    </row>
    <row r="4550" spans="1:18" x14ac:dyDescent="0.35">
      <c r="A4550" t="s">
        <v>410</v>
      </c>
      <c r="B4550" s="21" t="s">
        <v>313</v>
      </c>
      <c r="C4550" s="22">
        <v>44530</v>
      </c>
      <c r="D4550" t="s">
        <v>148</v>
      </c>
      <c r="E4550" t="s">
        <v>149</v>
      </c>
      <c r="F4550" s="21" t="s">
        <v>321</v>
      </c>
      <c r="G4550" s="32">
        <v>218.55</v>
      </c>
      <c r="H4550" s="22">
        <v>44516</v>
      </c>
      <c r="I4550" s="23">
        <v>44530</v>
      </c>
      <c r="J4550">
        <f t="shared" si="426"/>
        <v>15</v>
      </c>
      <c r="K4550" s="2">
        <f t="shared" si="427"/>
        <v>44523</v>
      </c>
      <c r="L4550" s="9">
        <f t="shared" si="422"/>
        <v>15</v>
      </c>
      <c r="M4550" s="2">
        <f t="shared" si="423"/>
        <v>44523</v>
      </c>
      <c r="N4550" s="22">
        <v>44530</v>
      </c>
      <c r="O4550" s="22">
        <v>44545</v>
      </c>
      <c r="P4550" s="22">
        <v>44544.5</v>
      </c>
      <c r="Q4550">
        <f t="shared" si="424"/>
        <v>21.5</v>
      </c>
      <c r="R4550" s="33">
        <f t="shared" si="425"/>
        <v>4698.8249999999998</v>
      </c>
    </row>
    <row r="4551" spans="1:18" x14ac:dyDescent="0.35">
      <c r="A4551" t="s">
        <v>410</v>
      </c>
      <c r="B4551" s="21" t="s">
        <v>313</v>
      </c>
      <c r="C4551" s="22">
        <v>44530</v>
      </c>
      <c r="D4551" t="s">
        <v>148</v>
      </c>
      <c r="E4551" t="s">
        <v>149</v>
      </c>
      <c r="F4551" s="21" t="s">
        <v>394</v>
      </c>
      <c r="G4551" s="32">
        <v>40.31</v>
      </c>
      <c r="H4551" s="22">
        <v>44516</v>
      </c>
      <c r="I4551" s="23">
        <v>44530</v>
      </c>
      <c r="J4551">
        <f t="shared" si="426"/>
        <v>15</v>
      </c>
      <c r="K4551" s="2">
        <f t="shared" si="427"/>
        <v>44523</v>
      </c>
      <c r="L4551" s="9">
        <f t="shared" si="422"/>
        <v>15</v>
      </c>
      <c r="M4551" s="2">
        <f t="shared" si="423"/>
        <v>44523</v>
      </c>
      <c r="N4551" s="22">
        <v>44530</v>
      </c>
      <c r="O4551" s="22">
        <v>44545</v>
      </c>
      <c r="P4551" s="22">
        <v>44544.5</v>
      </c>
      <c r="Q4551">
        <f t="shared" si="424"/>
        <v>21.5</v>
      </c>
      <c r="R4551" s="33">
        <f t="shared" si="425"/>
        <v>866.66500000000008</v>
      </c>
    </row>
    <row r="4552" spans="1:18" x14ac:dyDescent="0.35">
      <c r="A4552" t="s">
        <v>410</v>
      </c>
      <c r="B4552" s="21" t="s">
        <v>313</v>
      </c>
      <c r="C4552" s="22">
        <v>44530</v>
      </c>
      <c r="D4552" t="s">
        <v>161</v>
      </c>
      <c r="E4552" t="s">
        <v>162</v>
      </c>
      <c r="F4552" s="21" t="s">
        <v>165</v>
      </c>
      <c r="G4552" s="32">
        <v>409</v>
      </c>
      <c r="H4552" s="22">
        <v>44516</v>
      </c>
      <c r="I4552" s="23">
        <v>44530</v>
      </c>
      <c r="J4552">
        <f t="shared" si="426"/>
        <v>15</v>
      </c>
      <c r="K4552" s="2">
        <f t="shared" si="427"/>
        <v>44523</v>
      </c>
      <c r="L4552" s="9">
        <f t="shared" si="422"/>
        <v>15</v>
      </c>
      <c r="M4552" s="2">
        <f t="shared" si="423"/>
        <v>44523</v>
      </c>
      <c r="N4552" s="22">
        <v>44530</v>
      </c>
      <c r="O4552" s="22">
        <v>44550</v>
      </c>
      <c r="P4552" s="22">
        <v>44547.5</v>
      </c>
      <c r="Q4552">
        <f t="shared" si="424"/>
        <v>24.5</v>
      </c>
      <c r="R4552" s="33">
        <f t="shared" si="425"/>
        <v>10020.5</v>
      </c>
    </row>
    <row r="4553" spans="1:18" x14ac:dyDescent="0.35">
      <c r="A4553" t="s">
        <v>410</v>
      </c>
      <c r="B4553" s="21" t="s">
        <v>313</v>
      </c>
      <c r="C4553" s="22">
        <v>44530</v>
      </c>
      <c r="D4553" t="s">
        <v>161</v>
      </c>
      <c r="E4553" t="s">
        <v>162</v>
      </c>
      <c r="F4553" s="21" t="s">
        <v>163</v>
      </c>
      <c r="G4553" s="32">
        <v>570.37</v>
      </c>
      <c r="H4553" s="22">
        <v>44516</v>
      </c>
      <c r="I4553" s="23">
        <v>44530</v>
      </c>
      <c r="J4553">
        <f t="shared" si="426"/>
        <v>15</v>
      </c>
      <c r="K4553" s="2">
        <f t="shared" si="427"/>
        <v>44523</v>
      </c>
      <c r="L4553" s="9">
        <f t="shared" si="422"/>
        <v>15</v>
      </c>
      <c r="M4553" s="2">
        <f t="shared" si="423"/>
        <v>44523</v>
      </c>
      <c r="N4553" s="22">
        <v>44530</v>
      </c>
      <c r="O4553" s="22">
        <v>44550</v>
      </c>
      <c r="P4553" s="22">
        <v>44547.5</v>
      </c>
      <c r="Q4553">
        <f t="shared" si="424"/>
        <v>24.5</v>
      </c>
      <c r="R4553" s="33">
        <f t="shared" si="425"/>
        <v>13974.065000000001</v>
      </c>
    </row>
    <row r="4554" spans="1:18" x14ac:dyDescent="0.35">
      <c r="A4554" t="s">
        <v>410</v>
      </c>
      <c r="B4554" s="21" t="s">
        <v>313</v>
      </c>
      <c r="C4554" s="22">
        <v>44530</v>
      </c>
      <c r="D4554" t="s">
        <v>161</v>
      </c>
      <c r="E4554" t="s">
        <v>162</v>
      </c>
      <c r="F4554" s="21" t="s">
        <v>323</v>
      </c>
      <c r="G4554" s="32">
        <v>248.73000000000002</v>
      </c>
      <c r="H4554" s="22">
        <v>44516</v>
      </c>
      <c r="I4554" s="23">
        <v>44530</v>
      </c>
      <c r="J4554">
        <f t="shared" si="426"/>
        <v>15</v>
      </c>
      <c r="K4554" s="2">
        <f t="shared" si="427"/>
        <v>44523</v>
      </c>
      <c r="L4554" s="9">
        <f t="shared" si="422"/>
        <v>15</v>
      </c>
      <c r="M4554" s="2">
        <f t="shared" si="423"/>
        <v>44523</v>
      </c>
      <c r="N4554" s="22">
        <v>44530</v>
      </c>
      <c r="O4554" s="22">
        <v>44550</v>
      </c>
      <c r="P4554" s="22">
        <v>44547.5</v>
      </c>
      <c r="Q4554">
        <f t="shared" si="424"/>
        <v>24.5</v>
      </c>
      <c r="R4554" s="33">
        <f t="shared" si="425"/>
        <v>6093.8850000000002</v>
      </c>
    </row>
    <row r="4555" spans="1:18" x14ac:dyDescent="0.35">
      <c r="A4555" t="s">
        <v>410</v>
      </c>
      <c r="B4555" s="21" t="s">
        <v>313</v>
      </c>
      <c r="C4555" s="22">
        <v>44530</v>
      </c>
      <c r="D4555" t="s">
        <v>161</v>
      </c>
      <c r="E4555" t="s">
        <v>162</v>
      </c>
      <c r="F4555" s="21" t="s">
        <v>166</v>
      </c>
      <c r="G4555" s="32">
        <v>482.53999999999996</v>
      </c>
      <c r="H4555" s="22">
        <v>44516</v>
      </c>
      <c r="I4555" s="23">
        <v>44530</v>
      </c>
      <c r="J4555">
        <f t="shared" si="426"/>
        <v>15</v>
      </c>
      <c r="K4555" s="2">
        <f t="shared" si="427"/>
        <v>44523</v>
      </c>
      <c r="L4555" s="9">
        <f t="shared" ref="L4555:L4618" si="428">I4555-H4555+1</f>
        <v>15</v>
      </c>
      <c r="M4555" s="2">
        <f t="shared" ref="M4555:M4618" si="429">(H4555+I4555)/2</f>
        <v>44523</v>
      </c>
      <c r="N4555" s="22">
        <v>44530</v>
      </c>
      <c r="O4555" s="22">
        <v>44550</v>
      </c>
      <c r="P4555" s="22">
        <v>44547.5</v>
      </c>
      <c r="Q4555">
        <f t="shared" ref="Q4555:Q4618" si="430">P4555-M4555</f>
        <v>24.5</v>
      </c>
      <c r="R4555" s="33">
        <f t="shared" ref="R4555:R4618" si="431">Q4555*G4555</f>
        <v>11822.23</v>
      </c>
    </row>
    <row r="4556" spans="1:18" x14ac:dyDescent="0.35">
      <c r="A4556" t="s">
        <v>410</v>
      </c>
      <c r="B4556" s="21" t="s">
        <v>313</v>
      </c>
      <c r="C4556" s="22">
        <v>44530</v>
      </c>
      <c r="D4556" t="s">
        <v>171</v>
      </c>
      <c r="E4556" t="s">
        <v>172</v>
      </c>
      <c r="F4556" s="21" t="s">
        <v>166</v>
      </c>
      <c r="G4556" s="32">
        <v>75.16</v>
      </c>
      <c r="H4556" s="22">
        <v>44516</v>
      </c>
      <c r="I4556" s="23">
        <v>44530</v>
      </c>
      <c r="J4556">
        <f t="shared" si="426"/>
        <v>15</v>
      </c>
      <c r="K4556" s="2">
        <f t="shared" si="427"/>
        <v>44523</v>
      </c>
      <c r="L4556" s="9">
        <f t="shared" si="428"/>
        <v>15</v>
      </c>
      <c r="M4556" s="2">
        <f t="shared" si="429"/>
        <v>44523</v>
      </c>
      <c r="N4556" s="22">
        <v>44530</v>
      </c>
      <c r="O4556" s="22">
        <v>44550</v>
      </c>
      <c r="P4556" s="22">
        <v>44547.5</v>
      </c>
      <c r="Q4556">
        <f t="shared" si="430"/>
        <v>24.5</v>
      </c>
      <c r="R4556" s="33">
        <f t="shared" si="431"/>
        <v>1841.4199999999998</v>
      </c>
    </row>
    <row r="4557" spans="1:18" x14ac:dyDescent="0.35">
      <c r="A4557" t="s">
        <v>410</v>
      </c>
      <c r="B4557" s="21" t="s">
        <v>313</v>
      </c>
      <c r="C4557" s="22">
        <v>44530</v>
      </c>
      <c r="D4557" t="s">
        <v>161</v>
      </c>
      <c r="E4557" t="s">
        <v>162</v>
      </c>
      <c r="F4557" s="21" t="s">
        <v>167</v>
      </c>
      <c r="G4557" s="32">
        <v>1108.6099999999999</v>
      </c>
      <c r="H4557" s="22">
        <v>44516</v>
      </c>
      <c r="I4557" s="23">
        <v>44530</v>
      </c>
      <c r="J4557">
        <f t="shared" si="426"/>
        <v>15</v>
      </c>
      <c r="K4557" s="2">
        <f t="shared" si="427"/>
        <v>44523</v>
      </c>
      <c r="L4557" s="9">
        <f t="shared" si="428"/>
        <v>15</v>
      </c>
      <c r="M4557" s="2">
        <f t="shared" si="429"/>
        <v>44523</v>
      </c>
      <c r="N4557" s="22">
        <v>44530</v>
      </c>
      <c r="O4557" s="22">
        <v>44550</v>
      </c>
      <c r="P4557" s="22">
        <v>44547.5</v>
      </c>
      <c r="Q4557">
        <f t="shared" si="430"/>
        <v>24.5</v>
      </c>
      <c r="R4557" s="33">
        <f t="shared" si="431"/>
        <v>27160.944999999996</v>
      </c>
    </row>
    <row r="4558" spans="1:18" x14ac:dyDescent="0.35">
      <c r="A4558" t="s">
        <v>410</v>
      </c>
      <c r="B4558" s="21" t="s">
        <v>313</v>
      </c>
      <c r="C4558" s="22">
        <v>44530</v>
      </c>
      <c r="D4558" t="s">
        <v>161</v>
      </c>
      <c r="E4558" t="s">
        <v>162</v>
      </c>
      <c r="F4558" s="21" t="s">
        <v>168</v>
      </c>
      <c r="G4558" s="32">
        <v>87.16</v>
      </c>
      <c r="H4558" s="22">
        <v>44516</v>
      </c>
      <c r="I4558" s="23">
        <v>44530</v>
      </c>
      <c r="J4558">
        <f t="shared" si="426"/>
        <v>15</v>
      </c>
      <c r="K4558" s="2">
        <f t="shared" si="427"/>
        <v>44523</v>
      </c>
      <c r="L4558" s="9">
        <f t="shared" si="428"/>
        <v>15</v>
      </c>
      <c r="M4558" s="2">
        <f t="shared" si="429"/>
        <v>44523</v>
      </c>
      <c r="N4558" s="22">
        <v>44530</v>
      </c>
      <c r="O4558" s="22">
        <v>44550</v>
      </c>
      <c r="P4558" s="22">
        <v>44547.5</v>
      </c>
      <c r="Q4558">
        <f t="shared" si="430"/>
        <v>24.5</v>
      </c>
      <c r="R4558" s="33">
        <f t="shared" si="431"/>
        <v>2135.42</v>
      </c>
    </row>
    <row r="4559" spans="1:18" x14ac:dyDescent="0.35">
      <c r="A4559" t="s">
        <v>410</v>
      </c>
      <c r="B4559" s="21" t="s">
        <v>313</v>
      </c>
      <c r="C4559" s="22">
        <v>44530</v>
      </c>
      <c r="D4559" t="s">
        <v>161</v>
      </c>
      <c r="E4559" t="s">
        <v>162</v>
      </c>
      <c r="F4559" s="21" t="s">
        <v>322</v>
      </c>
      <c r="G4559" s="32">
        <v>512.18999999999994</v>
      </c>
      <c r="H4559" s="22">
        <v>44516</v>
      </c>
      <c r="I4559" s="23">
        <v>44530</v>
      </c>
      <c r="J4559">
        <f t="shared" si="426"/>
        <v>15</v>
      </c>
      <c r="K4559" s="2">
        <f t="shared" si="427"/>
        <v>44523</v>
      </c>
      <c r="L4559" s="9">
        <f t="shared" si="428"/>
        <v>15</v>
      </c>
      <c r="M4559" s="2">
        <f t="shared" si="429"/>
        <v>44523</v>
      </c>
      <c r="N4559" s="22">
        <v>44530</v>
      </c>
      <c r="O4559" s="22">
        <v>44550</v>
      </c>
      <c r="P4559" s="22">
        <v>44547.5</v>
      </c>
      <c r="Q4559">
        <f t="shared" si="430"/>
        <v>24.5</v>
      </c>
      <c r="R4559" s="33">
        <f t="shared" si="431"/>
        <v>12548.654999999999</v>
      </c>
    </row>
    <row r="4560" spans="1:18" x14ac:dyDescent="0.35">
      <c r="A4560" t="s">
        <v>410</v>
      </c>
      <c r="B4560" s="21" t="s">
        <v>313</v>
      </c>
      <c r="C4560" s="22">
        <v>44530</v>
      </c>
      <c r="D4560" t="s">
        <v>161</v>
      </c>
      <c r="E4560" t="s">
        <v>162</v>
      </c>
      <c r="F4560" s="21" t="s">
        <v>195</v>
      </c>
      <c r="G4560" s="32">
        <v>1814.7400000000002</v>
      </c>
      <c r="H4560" s="22">
        <v>44516</v>
      </c>
      <c r="I4560" s="23">
        <v>44530</v>
      </c>
      <c r="J4560">
        <f t="shared" si="426"/>
        <v>15</v>
      </c>
      <c r="K4560" s="2">
        <f t="shared" si="427"/>
        <v>44523</v>
      </c>
      <c r="L4560" s="9">
        <f t="shared" si="428"/>
        <v>15</v>
      </c>
      <c r="M4560" s="2">
        <f t="shared" si="429"/>
        <v>44523</v>
      </c>
      <c r="N4560" s="22">
        <v>44530</v>
      </c>
      <c r="O4560" s="22">
        <v>44550</v>
      </c>
      <c r="P4560" s="22">
        <v>44547.5</v>
      </c>
      <c r="Q4560">
        <f t="shared" si="430"/>
        <v>24.5</v>
      </c>
      <c r="R4560" s="33">
        <f t="shared" si="431"/>
        <v>44461.130000000005</v>
      </c>
    </row>
    <row r="4561" spans="1:18" x14ac:dyDescent="0.35">
      <c r="A4561" t="s">
        <v>410</v>
      </c>
      <c r="B4561" s="21" t="s">
        <v>313</v>
      </c>
      <c r="C4561" s="22">
        <v>44530</v>
      </c>
      <c r="D4561" t="s">
        <v>161</v>
      </c>
      <c r="E4561" t="s">
        <v>162</v>
      </c>
      <c r="F4561" s="21" t="s">
        <v>324</v>
      </c>
      <c r="G4561" s="32">
        <v>274.59000000000003</v>
      </c>
      <c r="H4561" s="22">
        <v>44516</v>
      </c>
      <c r="I4561" s="23">
        <v>44530</v>
      </c>
      <c r="J4561">
        <f t="shared" si="426"/>
        <v>15</v>
      </c>
      <c r="K4561" s="2">
        <f t="shared" si="427"/>
        <v>44523</v>
      </c>
      <c r="L4561" s="9">
        <f t="shared" si="428"/>
        <v>15</v>
      </c>
      <c r="M4561" s="2">
        <f t="shared" si="429"/>
        <v>44523</v>
      </c>
      <c r="N4561" s="22">
        <v>44530</v>
      </c>
      <c r="O4561" s="22">
        <v>44550</v>
      </c>
      <c r="P4561" s="22">
        <v>44547.5</v>
      </c>
      <c r="Q4561">
        <f t="shared" si="430"/>
        <v>24.5</v>
      </c>
      <c r="R4561" s="33">
        <f t="shared" si="431"/>
        <v>6727.4550000000008</v>
      </c>
    </row>
    <row r="4562" spans="1:18" x14ac:dyDescent="0.35">
      <c r="A4562" t="s">
        <v>410</v>
      </c>
      <c r="B4562" s="21" t="s">
        <v>313</v>
      </c>
      <c r="C4562" s="22">
        <v>44530</v>
      </c>
      <c r="D4562" t="s">
        <v>99</v>
      </c>
      <c r="E4562" t="s">
        <v>100</v>
      </c>
      <c r="F4562" s="21" t="s">
        <v>216</v>
      </c>
      <c r="G4562" s="32">
        <v>4231.26</v>
      </c>
      <c r="H4562" s="22">
        <v>44516</v>
      </c>
      <c r="I4562" s="23">
        <v>44530</v>
      </c>
      <c r="J4562">
        <f t="shared" si="426"/>
        <v>15</v>
      </c>
      <c r="K4562" s="2">
        <f t="shared" si="427"/>
        <v>44523</v>
      </c>
      <c r="L4562" s="9">
        <f t="shared" si="428"/>
        <v>15</v>
      </c>
      <c r="M4562" s="2">
        <f t="shared" si="429"/>
        <v>44523</v>
      </c>
      <c r="N4562" s="22">
        <v>44530</v>
      </c>
      <c r="O4562" s="22">
        <v>44550</v>
      </c>
      <c r="P4562" s="22">
        <v>44547.5</v>
      </c>
      <c r="Q4562">
        <f t="shared" si="430"/>
        <v>24.5</v>
      </c>
      <c r="R4562" s="33">
        <f t="shared" si="431"/>
        <v>103665.87000000001</v>
      </c>
    </row>
    <row r="4563" spans="1:18" x14ac:dyDescent="0.35">
      <c r="A4563" t="s">
        <v>410</v>
      </c>
      <c r="B4563" s="21" t="s">
        <v>313</v>
      </c>
      <c r="C4563" s="22">
        <v>44530</v>
      </c>
      <c r="D4563" t="s">
        <v>161</v>
      </c>
      <c r="E4563" t="s">
        <v>162</v>
      </c>
      <c r="F4563" s="21" t="s">
        <v>288</v>
      </c>
      <c r="G4563" s="32">
        <v>124.27000000000001</v>
      </c>
      <c r="H4563" s="22">
        <v>44516</v>
      </c>
      <c r="I4563" s="23">
        <v>44530</v>
      </c>
      <c r="J4563">
        <f t="shared" si="426"/>
        <v>15</v>
      </c>
      <c r="K4563" s="2">
        <f t="shared" si="427"/>
        <v>44523</v>
      </c>
      <c r="L4563" s="9">
        <f t="shared" si="428"/>
        <v>15</v>
      </c>
      <c r="M4563" s="2">
        <f t="shared" si="429"/>
        <v>44523</v>
      </c>
      <c r="N4563" s="22">
        <v>44530</v>
      </c>
      <c r="O4563" s="22">
        <v>44550</v>
      </c>
      <c r="P4563" s="22">
        <v>44547.5</v>
      </c>
      <c r="Q4563">
        <f t="shared" si="430"/>
        <v>24.5</v>
      </c>
      <c r="R4563" s="33">
        <f t="shared" si="431"/>
        <v>3044.6150000000002</v>
      </c>
    </row>
    <row r="4564" spans="1:18" x14ac:dyDescent="0.35">
      <c r="A4564" t="s">
        <v>410</v>
      </c>
      <c r="B4564" s="21" t="s">
        <v>313</v>
      </c>
      <c r="C4564" s="22">
        <v>44530</v>
      </c>
      <c r="D4564" t="s">
        <v>161</v>
      </c>
      <c r="E4564" t="s">
        <v>162</v>
      </c>
      <c r="F4564" s="21" t="s">
        <v>169</v>
      </c>
      <c r="G4564" s="32">
        <v>221.29</v>
      </c>
      <c r="H4564" s="22">
        <v>44516</v>
      </c>
      <c r="I4564" s="23">
        <v>44530</v>
      </c>
      <c r="J4564">
        <f t="shared" si="426"/>
        <v>15</v>
      </c>
      <c r="K4564" s="2">
        <f t="shared" si="427"/>
        <v>44523</v>
      </c>
      <c r="L4564" s="9">
        <f t="shared" si="428"/>
        <v>15</v>
      </c>
      <c r="M4564" s="2">
        <f t="shared" si="429"/>
        <v>44523</v>
      </c>
      <c r="N4564" s="22">
        <v>44530</v>
      </c>
      <c r="O4564" s="22">
        <v>44550</v>
      </c>
      <c r="P4564" s="22">
        <v>44547.5</v>
      </c>
      <c r="Q4564">
        <f t="shared" si="430"/>
        <v>24.5</v>
      </c>
      <c r="R4564" s="33">
        <f t="shared" si="431"/>
        <v>5421.6049999999996</v>
      </c>
    </row>
    <row r="4565" spans="1:18" x14ac:dyDescent="0.35">
      <c r="A4565" t="s">
        <v>410</v>
      </c>
      <c r="B4565" s="21" t="s">
        <v>313</v>
      </c>
      <c r="C4565" s="22">
        <v>44530</v>
      </c>
      <c r="D4565" t="s">
        <v>161</v>
      </c>
      <c r="E4565" t="s">
        <v>162</v>
      </c>
      <c r="F4565" s="21" t="s">
        <v>170</v>
      </c>
      <c r="G4565" s="32">
        <v>224.11</v>
      </c>
      <c r="H4565" s="22">
        <v>44516</v>
      </c>
      <c r="I4565" s="23">
        <v>44530</v>
      </c>
      <c r="J4565">
        <f t="shared" si="426"/>
        <v>15</v>
      </c>
      <c r="K4565" s="2">
        <f t="shared" si="427"/>
        <v>44523</v>
      </c>
      <c r="L4565" s="9">
        <f t="shared" si="428"/>
        <v>15</v>
      </c>
      <c r="M4565" s="2">
        <f t="shared" si="429"/>
        <v>44523</v>
      </c>
      <c r="N4565" s="22">
        <v>44530</v>
      </c>
      <c r="O4565" s="22">
        <v>44550</v>
      </c>
      <c r="P4565" s="22">
        <v>44547.5</v>
      </c>
      <c r="Q4565">
        <f t="shared" si="430"/>
        <v>24.5</v>
      </c>
      <c r="R4565" s="33">
        <f t="shared" si="431"/>
        <v>5490.6950000000006</v>
      </c>
    </row>
    <row r="4566" spans="1:18" x14ac:dyDescent="0.35">
      <c r="A4566" t="s">
        <v>410</v>
      </c>
      <c r="B4566" s="21" t="s">
        <v>313</v>
      </c>
      <c r="C4566" s="22">
        <v>44530</v>
      </c>
      <c r="D4566" t="s">
        <v>171</v>
      </c>
      <c r="E4566" t="s">
        <v>172</v>
      </c>
      <c r="F4566" s="21" t="s">
        <v>170</v>
      </c>
      <c r="G4566" s="32">
        <v>57.23</v>
      </c>
      <c r="H4566" s="22">
        <v>44516</v>
      </c>
      <c r="I4566" s="23">
        <v>44530</v>
      </c>
      <c r="J4566">
        <f t="shared" si="426"/>
        <v>15</v>
      </c>
      <c r="K4566" s="2">
        <f t="shared" si="427"/>
        <v>44523</v>
      </c>
      <c r="L4566" s="9">
        <f t="shared" si="428"/>
        <v>15</v>
      </c>
      <c r="M4566" s="2">
        <f t="shared" si="429"/>
        <v>44523</v>
      </c>
      <c r="N4566" s="22">
        <v>44530</v>
      </c>
      <c r="O4566" s="22">
        <v>44550</v>
      </c>
      <c r="P4566" s="22">
        <v>44547.5</v>
      </c>
      <c r="Q4566">
        <f t="shared" si="430"/>
        <v>24.5</v>
      </c>
      <c r="R4566" s="33">
        <f t="shared" si="431"/>
        <v>1402.135</v>
      </c>
    </row>
    <row r="4567" spans="1:18" x14ac:dyDescent="0.35">
      <c r="A4567" t="s">
        <v>410</v>
      </c>
      <c r="B4567" s="21" t="s">
        <v>313</v>
      </c>
      <c r="C4567" s="22">
        <v>44530</v>
      </c>
      <c r="D4567" t="s">
        <v>161</v>
      </c>
      <c r="E4567" t="s">
        <v>162</v>
      </c>
      <c r="F4567" s="21" t="s">
        <v>196</v>
      </c>
      <c r="G4567" s="32">
        <v>362.61</v>
      </c>
      <c r="H4567" s="22">
        <v>44516</v>
      </c>
      <c r="I4567" s="23">
        <v>44530</v>
      </c>
      <c r="J4567">
        <f t="shared" si="426"/>
        <v>15</v>
      </c>
      <c r="K4567" s="2">
        <f t="shared" si="427"/>
        <v>44523</v>
      </c>
      <c r="L4567" s="9">
        <f t="shared" si="428"/>
        <v>15</v>
      </c>
      <c r="M4567" s="2">
        <f t="shared" si="429"/>
        <v>44523</v>
      </c>
      <c r="N4567" s="22">
        <v>44530</v>
      </c>
      <c r="O4567" s="22">
        <v>44550</v>
      </c>
      <c r="P4567" s="22">
        <v>44547.5</v>
      </c>
      <c r="Q4567">
        <f t="shared" si="430"/>
        <v>24.5</v>
      </c>
      <c r="R4567" s="33">
        <f t="shared" si="431"/>
        <v>8883.9449999999997</v>
      </c>
    </row>
    <row r="4568" spans="1:18" x14ac:dyDescent="0.35">
      <c r="A4568" t="s">
        <v>410</v>
      </c>
      <c r="B4568" s="21" t="s">
        <v>313</v>
      </c>
      <c r="C4568" s="22">
        <v>44530</v>
      </c>
      <c r="D4568" t="s">
        <v>161</v>
      </c>
      <c r="E4568" t="s">
        <v>162</v>
      </c>
      <c r="F4568" s="21" t="s">
        <v>173</v>
      </c>
      <c r="G4568" s="32">
        <v>1915.7800000000002</v>
      </c>
      <c r="H4568" s="22">
        <v>44516</v>
      </c>
      <c r="I4568" s="23">
        <v>44530</v>
      </c>
      <c r="J4568">
        <f t="shared" si="426"/>
        <v>15</v>
      </c>
      <c r="K4568" s="2">
        <f t="shared" si="427"/>
        <v>44523</v>
      </c>
      <c r="L4568" s="9">
        <f t="shared" si="428"/>
        <v>15</v>
      </c>
      <c r="M4568" s="2">
        <f t="shared" si="429"/>
        <v>44523</v>
      </c>
      <c r="N4568" s="22">
        <v>44530</v>
      </c>
      <c r="O4568" s="22">
        <v>44550</v>
      </c>
      <c r="P4568" s="22">
        <v>44547.5</v>
      </c>
      <c r="Q4568">
        <f t="shared" si="430"/>
        <v>24.5</v>
      </c>
      <c r="R4568" s="33">
        <f t="shared" si="431"/>
        <v>46936.610000000008</v>
      </c>
    </row>
    <row r="4569" spans="1:18" x14ac:dyDescent="0.35">
      <c r="A4569" t="s">
        <v>410</v>
      </c>
      <c r="B4569" s="21" t="s">
        <v>313</v>
      </c>
      <c r="C4569" s="22">
        <v>44530</v>
      </c>
      <c r="D4569" t="s">
        <v>171</v>
      </c>
      <c r="E4569" t="s">
        <v>172</v>
      </c>
      <c r="F4569" s="21" t="s">
        <v>173</v>
      </c>
      <c r="G4569" s="32">
        <v>867.66</v>
      </c>
      <c r="H4569" s="22">
        <v>44516</v>
      </c>
      <c r="I4569" s="23">
        <v>44530</v>
      </c>
      <c r="J4569">
        <f t="shared" si="426"/>
        <v>15</v>
      </c>
      <c r="K4569" s="2">
        <f t="shared" si="427"/>
        <v>44523</v>
      </c>
      <c r="L4569" s="9">
        <f t="shared" si="428"/>
        <v>15</v>
      </c>
      <c r="M4569" s="2">
        <f t="shared" si="429"/>
        <v>44523</v>
      </c>
      <c r="N4569" s="22">
        <v>44530</v>
      </c>
      <c r="O4569" s="22">
        <v>44550</v>
      </c>
      <c r="P4569" s="22">
        <v>44547.5</v>
      </c>
      <c r="Q4569">
        <f t="shared" si="430"/>
        <v>24.5</v>
      </c>
      <c r="R4569" s="33">
        <f t="shared" si="431"/>
        <v>21257.67</v>
      </c>
    </row>
    <row r="4570" spans="1:18" x14ac:dyDescent="0.35">
      <c r="A4570" t="s">
        <v>410</v>
      </c>
      <c r="B4570" s="21" t="s">
        <v>313</v>
      </c>
      <c r="C4570" s="22">
        <v>44530</v>
      </c>
      <c r="D4570" t="s">
        <v>161</v>
      </c>
      <c r="E4570" t="s">
        <v>162</v>
      </c>
      <c r="F4570" s="21" t="s">
        <v>278</v>
      </c>
      <c r="G4570" s="32">
        <v>58.67</v>
      </c>
      <c r="H4570" s="22">
        <v>44516</v>
      </c>
      <c r="I4570" s="23">
        <v>44530</v>
      </c>
      <c r="J4570">
        <f t="shared" si="426"/>
        <v>15</v>
      </c>
      <c r="K4570" s="2">
        <f t="shared" si="427"/>
        <v>44523</v>
      </c>
      <c r="L4570" s="9">
        <f t="shared" si="428"/>
        <v>15</v>
      </c>
      <c r="M4570" s="2">
        <f t="shared" si="429"/>
        <v>44523</v>
      </c>
      <c r="N4570" s="22">
        <v>44530</v>
      </c>
      <c r="O4570" s="22">
        <v>44550</v>
      </c>
      <c r="P4570" s="22">
        <v>44547.5</v>
      </c>
      <c r="Q4570">
        <f t="shared" si="430"/>
        <v>24.5</v>
      </c>
      <c r="R4570" s="33">
        <f t="shared" si="431"/>
        <v>1437.415</v>
      </c>
    </row>
    <row r="4571" spans="1:18" x14ac:dyDescent="0.35">
      <c r="A4571" t="s">
        <v>410</v>
      </c>
      <c r="B4571" s="21" t="s">
        <v>313</v>
      </c>
      <c r="C4571" s="22">
        <v>44530</v>
      </c>
      <c r="D4571" t="s">
        <v>161</v>
      </c>
      <c r="E4571" t="s">
        <v>162</v>
      </c>
      <c r="F4571" s="21" t="s">
        <v>174</v>
      </c>
      <c r="G4571" s="32">
        <v>441.9</v>
      </c>
      <c r="H4571" s="22">
        <v>44516</v>
      </c>
      <c r="I4571" s="23">
        <v>44530</v>
      </c>
      <c r="J4571">
        <f t="shared" si="426"/>
        <v>15</v>
      </c>
      <c r="K4571" s="2">
        <f t="shared" si="427"/>
        <v>44523</v>
      </c>
      <c r="L4571" s="9">
        <f t="shared" si="428"/>
        <v>15</v>
      </c>
      <c r="M4571" s="2">
        <f t="shared" si="429"/>
        <v>44523</v>
      </c>
      <c r="N4571" s="22">
        <v>44530</v>
      </c>
      <c r="O4571" s="22">
        <v>44550</v>
      </c>
      <c r="P4571" s="22">
        <v>44547.5</v>
      </c>
      <c r="Q4571">
        <f t="shared" si="430"/>
        <v>24.5</v>
      </c>
      <c r="R4571" s="33">
        <f t="shared" si="431"/>
        <v>10826.55</v>
      </c>
    </row>
    <row r="4572" spans="1:18" x14ac:dyDescent="0.35">
      <c r="A4572" t="s">
        <v>410</v>
      </c>
      <c r="B4572" s="21" t="s">
        <v>313</v>
      </c>
      <c r="C4572" s="22">
        <v>44530</v>
      </c>
      <c r="D4572" t="s">
        <v>161</v>
      </c>
      <c r="E4572" t="s">
        <v>162</v>
      </c>
      <c r="F4572" s="21" t="s">
        <v>175</v>
      </c>
      <c r="G4572" s="32">
        <v>1921.35</v>
      </c>
      <c r="H4572" s="22">
        <v>44516</v>
      </c>
      <c r="I4572" s="23">
        <v>44530</v>
      </c>
      <c r="J4572">
        <f t="shared" si="426"/>
        <v>15</v>
      </c>
      <c r="K4572" s="2">
        <f t="shared" si="427"/>
        <v>44523</v>
      </c>
      <c r="L4572" s="9">
        <f t="shared" si="428"/>
        <v>15</v>
      </c>
      <c r="M4572" s="2">
        <f t="shared" si="429"/>
        <v>44523</v>
      </c>
      <c r="N4572" s="22">
        <v>44530</v>
      </c>
      <c r="O4572" s="22">
        <v>44550</v>
      </c>
      <c r="P4572" s="22">
        <v>44547.5</v>
      </c>
      <c r="Q4572">
        <f t="shared" si="430"/>
        <v>24.5</v>
      </c>
      <c r="R4572" s="33">
        <f t="shared" si="431"/>
        <v>47073.074999999997</v>
      </c>
    </row>
    <row r="4573" spans="1:18" x14ac:dyDescent="0.35">
      <c r="A4573" t="s">
        <v>410</v>
      </c>
      <c r="B4573" s="21" t="s">
        <v>313</v>
      </c>
      <c r="C4573" s="22">
        <v>44530</v>
      </c>
      <c r="D4573" t="s">
        <v>161</v>
      </c>
      <c r="E4573" t="s">
        <v>162</v>
      </c>
      <c r="F4573" s="21" t="s">
        <v>197</v>
      </c>
      <c r="G4573" s="32">
        <v>348.84</v>
      </c>
      <c r="H4573" s="22">
        <v>44516</v>
      </c>
      <c r="I4573" s="23">
        <v>44530</v>
      </c>
      <c r="J4573">
        <f t="shared" si="426"/>
        <v>15</v>
      </c>
      <c r="K4573" s="2">
        <f t="shared" si="427"/>
        <v>44523</v>
      </c>
      <c r="L4573" s="9">
        <f t="shared" si="428"/>
        <v>15</v>
      </c>
      <c r="M4573" s="2">
        <f t="shared" si="429"/>
        <v>44523</v>
      </c>
      <c r="N4573" s="22">
        <v>44530</v>
      </c>
      <c r="O4573" s="22">
        <v>44550</v>
      </c>
      <c r="P4573" s="22">
        <v>44547.5</v>
      </c>
      <c r="Q4573">
        <f t="shared" si="430"/>
        <v>24.5</v>
      </c>
      <c r="R4573" s="33">
        <f t="shared" si="431"/>
        <v>8546.58</v>
      </c>
    </row>
    <row r="4574" spans="1:18" x14ac:dyDescent="0.35">
      <c r="A4574" t="s">
        <v>410</v>
      </c>
      <c r="B4574" s="21" t="s">
        <v>313</v>
      </c>
      <c r="C4574" s="22">
        <v>44530</v>
      </c>
      <c r="D4574" t="s">
        <v>161</v>
      </c>
      <c r="E4574" t="s">
        <v>162</v>
      </c>
      <c r="F4574" s="21" t="s">
        <v>325</v>
      </c>
      <c r="G4574" s="32">
        <v>96.63</v>
      </c>
      <c r="H4574" s="22">
        <v>44516</v>
      </c>
      <c r="I4574" s="23">
        <v>44530</v>
      </c>
      <c r="J4574">
        <f t="shared" si="426"/>
        <v>15</v>
      </c>
      <c r="K4574" s="2">
        <f t="shared" si="427"/>
        <v>44523</v>
      </c>
      <c r="L4574" s="9">
        <f t="shared" si="428"/>
        <v>15</v>
      </c>
      <c r="M4574" s="2">
        <f t="shared" si="429"/>
        <v>44523</v>
      </c>
      <c r="N4574" s="22">
        <v>44530</v>
      </c>
      <c r="O4574" s="22">
        <v>44550</v>
      </c>
      <c r="P4574" s="22">
        <v>44547.5</v>
      </c>
      <c r="Q4574">
        <f t="shared" si="430"/>
        <v>24.5</v>
      </c>
      <c r="R4574" s="33">
        <f t="shared" si="431"/>
        <v>2367.4349999999999</v>
      </c>
    </row>
    <row r="4575" spans="1:18" x14ac:dyDescent="0.35">
      <c r="A4575" t="s">
        <v>410</v>
      </c>
      <c r="B4575" s="21" t="s">
        <v>313</v>
      </c>
      <c r="C4575" s="22">
        <v>44530</v>
      </c>
      <c r="D4575" t="s">
        <v>161</v>
      </c>
      <c r="E4575" t="s">
        <v>162</v>
      </c>
      <c r="F4575" s="21" t="s">
        <v>176</v>
      </c>
      <c r="G4575" s="32">
        <v>9622.66</v>
      </c>
      <c r="H4575" s="22">
        <v>44516</v>
      </c>
      <c r="I4575" s="23">
        <v>44530</v>
      </c>
      <c r="J4575">
        <f t="shared" si="426"/>
        <v>15</v>
      </c>
      <c r="K4575" s="2">
        <f t="shared" si="427"/>
        <v>44523</v>
      </c>
      <c r="L4575" s="9">
        <f t="shared" si="428"/>
        <v>15</v>
      </c>
      <c r="M4575" s="2">
        <f t="shared" si="429"/>
        <v>44523</v>
      </c>
      <c r="N4575" s="22">
        <v>44530</v>
      </c>
      <c r="O4575" s="22">
        <v>44550</v>
      </c>
      <c r="P4575" s="22">
        <v>44547.5</v>
      </c>
      <c r="Q4575">
        <f t="shared" si="430"/>
        <v>24.5</v>
      </c>
      <c r="R4575" s="33">
        <f t="shared" si="431"/>
        <v>235755.16999999998</v>
      </c>
    </row>
    <row r="4576" spans="1:18" x14ac:dyDescent="0.35">
      <c r="A4576" t="s">
        <v>410</v>
      </c>
      <c r="B4576" s="21" t="s">
        <v>313</v>
      </c>
      <c r="C4576" s="22">
        <v>44530</v>
      </c>
      <c r="D4576" t="s">
        <v>171</v>
      </c>
      <c r="E4576" t="s">
        <v>172</v>
      </c>
      <c r="F4576" s="21" t="s">
        <v>176</v>
      </c>
      <c r="G4576" s="32">
        <v>597.01</v>
      </c>
      <c r="H4576" s="22">
        <v>44516</v>
      </c>
      <c r="I4576" s="23">
        <v>44530</v>
      </c>
      <c r="J4576">
        <f t="shared" si="426"/>
        <v>15</v>
      </c>
      <c r="K4576" s="2">
        <f t="shared" si="427"/>
        <v>44523</v>
      </c>
      <c r="L4576" s="9">
        <f t="shared" si="428"/>
        <v>15</v>
      </c>
      <c r="M4576" s="2">
        <f t="shared" si="429"/>
        <v>44523</v>
      </c>
      <c r="N4576" s="22">
        <v>44530</v>
      </c>
      <c r="O4576" s="22">
        <v>44550</v>
      </c>
      <c r="P4576" s="22">
        <v>44547.5</v>
      </c>
      <c r="Q4576">
        <f t="shared" si="430"/>
        <v>24.5</v>
      </c>
      <c r="R4576" s="33">
        <f t="shared" si="431"/>
        <v>14626.744999999999</v>
      </c>
    </row>
    <row r="4577" spans="1:18" x14ac:dyDescent="0.35">
      <c r="A4577" t="s">
        <v>410</v>
      </c>
      <c r="B4577" s="21" t="s">
        <v>313</v>
      </c>
      <c r="C4577" s="22">
        <v>44530</v>
      </c>
      <c r="D4577" t="s">
        <v>161</v>
      </c>
      <c r="E4577" t="s">
        <v>162</v>
      </c>
      <c r="F4577" s="21" t="s">
        <v>326</v>
      </c>
      <c r="G4577" s="32">
        <v>136.34</v>
      </c>
      <c r="H4577" s="22">
        <v>44516</v>
      </c>
      <c r="I4577" s="23">
        <v>44530</v>
      </c>
      <c r="J4577">
        <f t="shared" si="426"/>
        <v>15</v>
      </c>
      <c r="K4577" s="2">
        <f t="shared" si="427"/>
        <v>44523</v>
      </c>
      <c r="L4577" s="9">
        <f t="shared" si="428"/>
        <v>15</v>
      </c>
      <c r="M4577" s="2">
        <f t="shared" si="429"/>
        <v>44523</v>
      </c>
      <c r="N4577" s="22">
        <v>44530</v>
      </c>
      <c r="O4577" s="22">
        <v>44550</v>
      </c>
      <c r="P4577" s="22">
        <v>44547.5</v>
      </c>
      <c r="Q4577">
        <f t="shared" si="430"/>
        <v>24.5</v>
      </c>
      <c r="R4577" s="33">
        <f t="shared" si="431"/>
        <v>3340.33</v>
      </c>
    </row>
    <row r="4578" spans="1:18" x14ac:dyDescent="0.35">
      <c r="A4578" t="s">
        <v>410</v>
      </c>
      <c r="B4578" s="21" t="s">
        <v>313</v>
      </c>
      <c r="C4578" s="22">
        <v>44530</v>
      </c>
      <c r="D4578" t="s">
        <v>161</v>
      </c>
      <c r="E4578" t="s">
        <v>162</v>
      </c>
      <c r="F4578" s="21" t="s">
        <v>177</v>
      </c>
      <c r="G4578" s="32">
        <v>124.57</v>
      </c>
      <c r="H4578" s="22">
        <v>44516</v>
      </c>
      <c r="I4578" s="23">
        <v>44530</v>
      </c>
      <c r="J4578">
        <f t="shared" si="426"/>
        <v>15</v>
      </c>
      <c r="K4578" s="2">
        <f t="shared" si="427"/>
        <v>44523</v>
      </c>
      <c r="L4578" s="9">
        <f t="shared" si="428"/>
        <v>15</v>
      </c>
      <c r="M4578" s="2">
        <f t="shared" si="429"/>
        <v>44523</v>
      </c>
      <c r="N4578" s="22">
        <v>44530</v>
      </c>
      <c r="O4578" s="22">
        <v>44550</v>
      </c>
      <c r="P4578" s="22">
        <v>44547.5</v>
      </c>
      <c r="Q4578">
        <f t="shared" si="430"/>
        <v>24.5</v>
      </c>
      <c r="R4578" s="33">
        <f t="shared" si="431"/>
        <v>3051.9649999999997</v>
      </c>
    </row>
    <row r="4579" spans="1:18" x14ac:dyDescent="0.35">
      <c r="A4579" t="s">
        <v>410</v>
      </c>
      <c r="B4579" s="21" t="s">
        <v>313</v>
      </c>
      <c r="C4579" s="22">
        <v>44530</v>
      </c>
      <c r="D4579" t="s">
        <v>107</v>
      </c>
      <c r="E4579" t="s">
        <v>108</v>
      </c>
      <c r="F4579" s="21" t="s">
        <v>164</v>
      </c>
      <c r="G4579" s="32">
        <v>5288.6999999999989</v>
      </c>
      <c r="H4579" s="22">
        <v>44516</v>
      </c>
      <c r="I4579" s="23">
        <v>44530</v>
      </c>
      <c r="J4579">
        <f t="shared" si="426"/>
        <v>15</v>
      </c>
      <c r="K4579" s="2">
        <f t="shared" si="427"/>
        <v>44523</v>
      </c>
      <c r="L4579" s="9">
        <f t="shared" si="428"/>
        <v>15</v>
      </c>
      <c r="M4579" s="2">
        <f t="shared" si="429"/>
        <v>44523</v>
      </c>
      <c r="N4579" s="22">
        <v>44530</v>
      </c>
      <c r="O4579" s="22">
        <v>44550</v>
      </c>
      <c r="P4579" s="22">
        <v>44547.5</v>
      </c>
      <c r="Q4579">
        <f t="shared" si="430"/>
        <v>24.5</v>
      </c>
      <c r="R4579" s="33">
        <f t="shared" si="431"/>
        <v>129573.14999999998</v>
      </c>
    </row>
    <row r="4580" spans="1:18" x14ac:dyDescent="0.35">
      <c r="A4580" t="s">
        <v>410</v>
      </c>
      <c r="B4580" s="21" t="s">
        <v>313</v>
      </c>
      <c r="C4580" s="22">
        <v>44530</v>
      </c>
      <c r="D4580" t="s">
        <v>99</v>
      </c>
      <c r="E4580" t="s">
        <v>100</v>
      </c>
      <c r="F4580" s="21" t="s">
        <v>164</v>
      </c>
      <c r="G4580" s="32">
        <v>89204.479999999938</v>
      </c>
      <c r="H4580" s="22">
        <v>44516</v>
      </c>
      <c r="I4580" s="23">
        <v>44530</v>
      </c>
      <c r="J4580">
        <f t="shared" si="426"/>
        <v>15</v>
      </c>
      <c r="K4580" s="2">
        <f t="shared" si="427"/>
        <v>44523</v>
      </c>
      <c r="L4580" s="9">
        <f t="shared" si="428"/>
        <v>15</v>
      </c>
      <c r="M4580" s="2">
        <f t="shared" si="429"/>
        <v>44523</v>
      </c>
      <c r="N4580" s="22">
        <v>44530</v>
      </c>
      <c r="O4580" s="22">
        <v>44550</v>
      </c>
      <c r="P4580" s="22">
        <v>44547.5</v>
      </c>
      <c r="Q4580">
        <f t="shared" si="430"/>
        <v>24.5</v>
      </c>
      <c r="R4580" s="33">
        <f t="shared" si="431"/>
        <v>2185509.7599999984</v>
      </c>
    </row>
    <row r="4581" spans="1:18" x14ac:dyDescent="0.35">
      <c r="A4581" t="s">
        <v>410</v>
      </c>
      <c r="B4581" s="21" t="s">
        <v>313</v>
      </c>
      <c r="C4581" s="22">
        <v>44530</v>
      </c>
      <c r="D4581" t="s">
        <v>161</v>
      </c>
      <c r="E4581" t="s">
        <v>162</v>
      </c>
      <c r="F4581" s="21" t="s">
        <v>178</v>
      </c>
      <c r="G4581" s="32">
        <v>241.76000000000005</v>
      </c>
      <c r="H4581" s="22">
        <v>44516</v>
      </c>
      <c r="I4581" s="23">
        <v>44530</v>
      </c>
      <c r="J4581">
        <f t="shared" si="426"/>
        <v>15</v>
      </c>
      <c r="K4581" s="2">
        <f t="shared" si="427"/>
        <v>44523</v>
      </c>
      <c r="L4581" s="9">
        <f t="shared" si="428"/>
        <v>15</v>
      </c>
      <c r="M4581" s="2">
        <f t="shared" si="429"/>
        <v>44523</v>
      </c>
      <c r="N4581" s="22">
        <v>44530</v>
      </c>
      <c r="O4581" s="22">
        <v>44550</v>
      </c>
      <c r="P4581" s="22">
        <v>44547.5</v>
      </c>
      <c r="Q4581">
        <f t="shared" si="430"/>
        <v>24.5</v>
      </c>
      <c r="R4581" s="33">
        <f t="shared" si="431"/>
        <v>5923.1200000000008</v>
      </c>
    </row>
    <row r="4582" spans="1:18" x14ac:dyDescent="0.35">
      <c r="A4582" t="s">
        <v>410</v>
      </c>
      <c r="B4582" s="21" t="s">
        <v>313</v>
      </c>
      <c r="C4582" s="22">
        <v>44530</v>
      </c>
      <c r="D4582" t="s">
        <v>161</v>
      </c>
      <c r="E4582" t="s">
        <v>162</v>
      </c>
      <c r="F4582" s="21" t="s">
        <v>327</v>
      </c>
      <c r="G4582" s="32">
        <v>55.95</v>
      </c>
      <c r="H4582" s="22">
        <v>44516</v>
      </c>
      <c r="I4582" s="23">
        <v>44530</v>
      </c>
      <c r="J4582">
        <f t="shared" si="426"/>
        <v>15</v>
      </c>
      <c r="K4582" s="2">
        <f t="shared" si="427"/>
        <v>44523</v>
      </c>
      <c r="L4582" s="9">
        <f t="shared" si="428"/>
        <v>15</v>
      </c>
      <c r="M4582" s="2">
        <f t="shared" si="429"/>
        <v>44523</v>
      </c>
      <c r="N4582" s="22">
        <v>44530</v>
      </c>
      <c r="O4582" s="22">
        <v>44550</v>
      </c>
      <c r="P4582" s="22">
        <v>44547.5</v>
      </c>
      <c r="Q4582">
        <f t="shared" si="430"/>
        <v>24.5</v>
      </c>
      <c r="R4582" s="33">
        <f t="shared" si="431"/>
        <v>1370.7750000000001</v>
      </c>
    </row>
    <row r="4583" spans="1:18" x14ac:dyDescent="0.35">
      <c r="A4583" t="s">
        <v>410</v>
      </c>
      <c r="B4583" s="21" t="s">
        <v>313</v>
      </c>
      <c r="C4583" s="22">
        <v>44530</v>
      </c>
      <c r="D4583" t="s">
        <v>161</v>
      </c>
      <c r="E4583" t="s">
        <v>162</v>
      </c>
      <c r="F4583" s="21" t="s">
        <v>328</v>
      </c>
      <c r="G4583" s="32">
        <v>124.7</v>
      </c>
      <c r="H4583" s="22">
        <v>44516</v>
      </c>
      <c r="I4583" s="23">
        <v>44530</v>
      </c>
      <c r="J4583">
        <f t="shared" si="426"/>
        <v>15</v>
      </c>
      <c r="K4583" s="2">
        <f t="shared" si="427"/>
        <v>44523</v>
      </c>
      <c r="L4583" s="9">
        <f t="shared" si="428"/>
        <v>15</v>
      </c>
      <c r="M4583" s="2">
        <f t="shared" si="429"/>
        <v>44523</v>
      </c>
      <c r="N4583" s="22">
        <v>44530</v>
      </c>
      <c r="O4583" s="22">
        <v>44550</v>
      </c>
      <c r="P4583" s="22">
        <v>44547.5</v>
      </c>
      <c r="Q4583">
        <f t="shared" si="430"/>
        <v>24.5</v>
      </c>
      <c r="R4583" s="33">
        <f t="shared" si="431"/>
        <v>3055.15</v>
      </c>
    </row>
    <row r="4584" spans="1:18" x14ac:dyDescent="0.35">
      <c r="A4584" t="s">
        <v>410</v>
      </c>
      <c r="B4584" s="21" t="s">
        <v>313</v>
      </c>
      <c r="C4584" s="22">
        <v>44530</v>
      </c>
      <c r="D4584" t="s">
        <v>161</v>
      </c>
      <c r="E4584" t="s">
        <v>162</v>
      </c>
      <c r="F4584" s="21" t="s">
        <v>179</v>
      </c>
      <c r="G4584" s="32">
        <v>1074.0299999999997</v>
      </c>
      <c r="H4584" s="22">
        <v>44516</v>
      </c>
      <c r="I4584" s="23">
        <v>44530</v>
      </c>
      <c r="J4584">
        <f t="shared" si="426"/>
        <v>15</v>
      </c>
      <c r="K4584" s="2">
        <f t="shared" si="427"/>
        <v>44523</v>
      </c>
      <c r="L4584" s="9">
        <f t="shared" si="428"/>
        <v>15</v>
      </c>
      <c r="M4584" s="2">
        <f t="shared" si="429"/>
        <v>44523</v>
      </c>
      <c r="N4584" s="22">
        <v>44530</v>
      </c>
      <c r="O4584" s="22">
        <v>44550</v>
      </c>
      <c r="P4584" s="22">
        <v>44547.5</v>
      </c>
      <c r="Q4584">
        <f t="shared" si="430"/>
        <v>24.5</v>
      </c>
      <c r="R4584" s="33">
        <f t="shared" si="431"/>
        <v>26313.734999999993</v>
      </c>
    </row>
    <row r="4585" spans="1:18" x14ac:dyDescent="0.35">
      <c r="A4585" t="s">
        <v>410</v>
      </c>
      <c r="B4585" s="21" t="s">
        <v>313</v>
      </c>
      <c r="C4585" s="22">
        <v>44530</v>
      </c>
      <c r="D4585" t="s">
        <v>161</v>
      </c>
      <c r="E4585" t="s">
        <v>162</v>
      </c>
      <c r="F4585" s="21" t="s">
        <v>180</v>
      </c>
      <c r="G4585" s="32">
        <v>1523.47</v>
      </c>
      <c r="H4585" s="22">
        <v>44516</v>
      </c>
      <c r="I4585" s="23">
        <v>44530</v>
      </c>
      <c r="J4585">
        <f t="shared" si="426"/>
        <v>15</v>
      </c>
      <c r="K4585" s="2">
        <f t="shared" si="427"/>
        <v>44523</v>
      </c>
      <c r="L4585" s="9">
        <f t="shared" si="428"/>
        <v>15</v>
      </c>
      <c r="M4585" s="2">
        <f t="shared" si="429"/>
        <v>44523</v>
      </c>
      <c r="N4585" s="22">
        <v>44530</v>
      </c>
      <c r="O4585" s="22">
        <v>44550</v>
      </c>
      <c r="P4585" s="22">
        <v>44547.5</v>
      </c>
      <c r="Q4585">
        <f t="shared" si="430"/>
        <v>24.5</v>
      </c>
      <c r="R4585" s="33">
        <f t="shared" si="431"/>
        <v>37325.014999999999</v>
      </c>
    </row>
    <row r="4586" spans="1:18" x14ac:dyDescent="0.35">
      <c r="A4586" t="s">
        <v>410</v>
      </c>
      <c r="B4586" s="21" t="s">
        <v>313</v>
      </c>
      <c r="C4586" s="22">
        <v>44530</v>
      </c>
      <c r="D4586" t="s">
        <v>171</v>
      </c>
      <c r="E4586" t="s">
        <v>172</v>
      </c>
      <c r="F4586" s="21" t="s">
        <v>180</v>
      </c>
      <c r="G4586" s="32">
        <v>249.4</v>
      </c>
      <c r="H4586" s="22">
        <v>44516</v>
      </c>
      <c r="I4586" s="23">
        <v>44530</v>
      </c>
      <c r="J4586">
        <f t="shared" si="426"/>
        <v>15</v>
      </c>
      <c r="K4586" s="2">
        <f t="shared" si="427"/>
        <v>44523</v>
      </c>
      <c r="L4586" s="9">
        <f t="shared" si="428"/>
        <v>15</v>
      </c>
      <c r="M4586" s="2">
        <f t="shared" si="429"/>
        <v>44523</v>
      </c>
      <c r="N4586" s="22">
        <v>44530</v>
      </c>
      <c r="O4586" s="22">
        <v>44550</v>
      </c>
      <c r="P4586" s="22">
        <v>44547.5</v>
      </c>
      <c r="Q4586">
        <f t="shared" si="430"/>
        <v>24.5</v>
      </c>
      <c r="R4586" s="33">
        <f t="shared" si="431"/>
        <v>6110.3</v>
      </c>
    </row>
    <row r="4587" spans="1:18" x14ac:dyDescent="0.35">
      <c r="A4587" t="s">
        <v>410</v>
      </c>
      <c r="B4587" s="21" t="s">
        <v>313</v>
      </c>
      <c r="C4587" s="22">
        <v>44530</v>
      </c>
      <c r="D4587" t="s">
        <v>161</v>
      </c>
      <c r="E4587" t="s">
        <v>162</v>
      </c>
      <c r="F4587" s="21" t="s">
        <v>181</v>
      </c>
      <c r="G4587" s="32">
        <v>164.51</v>
      </c>
      <c r="H4587" s="22">
        <v>44516</v>
      </c>
      <c r="I4587" s="23">
        <v>44530</v>
      </c>
      <c r="J4587">
        <f t="shared" si="426"/>
        <v>15</v>
      </c>
      <c r="K4587" s="2">
        <f t="shared" si="427"/>
        <v>44523</v>
      </c>
      <c r="L4587" s="9">
        <f t="shared" si="428"/>
        <v>15</v>
      </c>
      <c r="M4587" s="2">
        <f t="shared" si="429"/>
        <v>44523</v>
      </c>
      <c r="N4587" s="22">
        <v>44530</v>
      </c>
      <c r="O4587" s="22">
        <v>44550</v>
      </c>
      <c r="P4587" s="22">
        <v>44547.5</v>
      </c>
      <c r="Q4587">
        <f t="shared" si="430"/>
        <v>24.5</v>
      </c>
      <c r="R4587" s="33">
        <f t="shared" si="431"/>
        <v>4030.4949999999999</v>
      </c>
    </row>
    <row r="4588" spans="1:18" x14ac:dyDescent="0.35">
      <c r="A4588" t="s">
        <v>410</v>
      </c>
      <c r="B4588" s="21" t="s">
        <v>313</v>
      </c>
      <c r="C4588" s="22">
        <v>44530</v>
      </c>
      <c r="D4588" t="s">
        <v>161</v>
      </c>
      <c r="E4588" t="s">
        <v>162</v>
      </c>
      <c r="F4588" s="21" t="s">
        <v>182</v>
      </c>
      <c r="G4588" s="32">
        <v>334.54</v>
      </c>
      <c r="H4588" s="22">
        <v>44516</v>
      </c>
      <c r="I4588" s="23">
        <v>44530</v>
      </c>
      <c r="J4588">
        <f t="shared" si="426"/>
        <v>15</v>
      </c>
      <c r="K4588" s="2">
        <f t="shared" si="427"/>
        <v>44523</v>
      </c>
      <c r="L4588" s="9">
        <f t="shared" si="428"/>
        <v>15</v>
      </c>
      <c r="M4588" s="2">
        <f t="shared" si="429"/>
        <v>44523</v>
      </c>
      <c r="N4588" s="22">
        <v>44530</v>
      </c>
      <c r="O4588" s="22">
        <v>44550</v>
      </c>
      <c r="P4588" s="22">
        <v>44547.5</v>
      </c>
      <c r="Q4588">
        <f t="shared" si="430"/>
        <v>24.5</v>
      </c>
      <c r="R4588" s="33">
        <f t="shared" si="431"/>
        <v>8196.2300000000014</v>
      </c>
    </row>
    <row r="4589" spans="1:18" x14ac:dyDescent="0.35">
      <c r="A4589" t="s">
        <v>410</v>
      </c>
      <c r="B4589" s="21" t="s">
        <v>313</v>
      </c>
      <c r="C4589" s="22">
        <v>44530</v>
      </c>
      <c r="D4589" t="s">
        <v>161</v>
      </c>
      <c r="E4589" t="s">
        <v>162</v>
      </c>
      <c r="F4589" s="21" t="s">
        <v>183</v>
      </c>
      <c r="G4589" s="32">
        <v>4851.199999999998</v>
      </c>
      <c r="H4589" s="22">
        <v>44516</v>
      </c>
      <c r="I4589" s="23">
        <v>44530</v>
      </c>
      <c r="J4589">
        <f t="shared" si="426"/>
        <v>15</v>
      </c>
      <c r="K4589" s="2">
        <f t="shared" si="427"/>
        <v>44523</v>
      </c>
      <c r="L4589" s="9">
        <f t="shared" si="428"/>
        <v>15</v>
      </c>
      <c r="M4589" s="2">
        <f t="shared" si="429"/>
        <v>44523</v>
      </c>
      <c r="N4589" s="22">
        <v>44530</v>
      </c>
      <c r="O4589" s="22">
        <v>44550</v>
      </c>
      <c r="P4589" s="22">
        <v>44547.5</v>
      </c>
      <c r="Q4589">
        <f t="shared" si="430"/>
        <v>24.5</v>
      </c>
      <c r="R4589" s="33">
        <f t="shared" si="431"/>
        <v>118854.39999999995</v>
      </c>
    </row>
    <row r="4590" spans="1:18" x14ac:dyDescent="0.35">
      <c r="A4590" t="s">
        <v>410</v>
      </c>
      <c r="B4590" s="21" t="s">
        <v>313</v>
      </c>
      <c r="C4590" s="22">
        <v>44530</v>
      </c>
      <c r="D4590" t="s">
        <v>161</v>
      </c>
      <c r="E4590" t="s">
        <v>162</v>
      </c>
      <c r="F4590" s="21" t="s">
        <v>329</v>
      </c>
      <c r="G4590" s="32">
        <v>87.33</v>
      </c>
      <c r="H4590" s="22">
        <v>44516</v>
      </c>
      <c r="I4590" s="23">
        <v>44530</v>
      </c>
      <c r="J4590">
        <f t="shared" si="426"/>
        <v>15</v>
      </c>
      <c r="K4590" s="2">
        <f t="shared" si="427"/>
        <v>44523</v>
      </c>
      <c r="L4590" s="9">
        <f t="shared" si="428"/>
        <v>15</v>
      </c>
      <c r="M4590" s="2">
        <f t="shared" si="429"/>
        <v>44523</v>
      </c>
      <c r="N4590" s="22">
        <v>44530</v>
      </c>
      <c r="O4590" s="22">
        <v>44550</v>
      </c>
      <c r="P4590" s="22">
        <v>44547.5</v>
      </c>
      <c r="Q4590">
        <f t="shared" si="430"/>
        <v>24.5</v>
      </c>
      <c r="R4590" s="33">
        <f t="shared" si="431"/>
        <v>2139.585</v>
      </c>
    </row>
    <row r="4591" spans="1:18" x14ac:dyDescent="0.35">
      <c r="A4591" t="s">
        <v>410</v>
      </c>
      <c r="B4591" s="21" t="s">
        <v>313</v>
      </c>
      <c r="C4591" s="22">
        <v>44530</v>
      </c>
      <c r="D4591" t="s">
        <v>107</v>
      </c>
      <c r="E4591" t="s">
        <v>108</v>
      </c>
      <c r="F4591" s="21" t="s">
        <v>261</v>
      </c>
      <c r="G4591" s="32">
        <v>128.38</v>
      </c>
      <c r="H4591" s="22">
        <v>44516</v>
      </c>
      <c r="I4591" s="23">
        <v>44530</v>
      </c>
      <c r="J4591">
        <f t="shared" si="426"/>
        <v>15</v>
      </c>
      <c r="K4591" s="2">
        <f t="shared" si="427"/>
        <v>44523</v>
      </c>
      <c r="L4591" s="9">
        <f t="shared" si="428"/>
        <v>15</v>
      </c>
      <c r="M4591" s="2">
        <f t="shared" si="429"/>
        <v>44523</v>
      </c>
      <c r="N4591" s="22">
        <v>44530</v>
      </c>
      <c r="O4591" s="22">
        <v>44550</v>
      </c>
      <c r="P4591" s="22">
        <v>44547.5</v>
      </c>
      <c r="Q4591">
        <f t="shared" si="430"/>
        <v>24.5</v>
      </c>
      <c r="R4591" s="33">
        <f t="shared" si="431"/>
        <v>3145.31</v>
      </c>
    </row>
    <row r="4592" spans="1:18" x14ac:dyDescent="0.35">
      <c r="A4592" t="s">
        <v>410</v>
      </c>
      <c r="B4592" s="21" t="s">
        <v>313</v>
      </c>
      <c r="C4592" s="22">
        <v>44530</v>
      </c>
      <c r="D4592" t="s">
        <v>99</v>
      </c>
      <c r="E4592" t="s">
        <v>100</v>
      </c>
      <c r="F4592" s="21" t="s">
        <v>261</v>
      </c>
      <c r="G4592" s="32">
        <v>403.22</v>
      </c>
      <c r="H4592" s="22">
        <v>44516</v>
      </c>
      <c r="I4592" s="23">
        <v>44530</v>
      </c>
      <c r="J4592">
        <f t="shared" si="426"/>
        <v>15</v>
      </c>
      <c r="K4592" s="2">
        <f t="shared" si="427"/>
        <v>44523</v>
      </c>
      <c r="L4592" s="9">
        <f t="shared" si="428"/>
        <v>15</v>
      </c>
      <c r="M4592" s="2">
        <f t="shared" si="429"/>
        <v>44523</v>
      </c>
      <c r="N4592" s="22">
        <v>44530</v>
      </c>
      <c r="O4592" s="22">
        <v>44550</v>
      </c>
      <c r="P4592" s="22">
        <v>44547.5</v>
      </c>
      <c r="Q4592">
        <f t="shared" si="430"/>
        <v>24.5</v>
      </c>
      <c r="R4592" s="33">
        <f t="shared" si="431"/>
        <v>9878.8900000000012</v>
      </c>
    </row>
    <row r="4593" spans="1:18" x14ac:dyDescent="0.35">
      <c r="A4593" t="s">
        <v>410</v>
      </c>
      <c r="B4593" s="21" t="s">
        <v>313</v>
      </c>
      <c r="C4593" s="22">
        <v>44530</v>
      </c>
      <c r="D4593" t="s">
        <v>161</v>
      </c>
      <c r="E4593" t="s">
        <v>162</v>
      </c>
      <c r="F4593" s="21" t="s">
        <v>184</v>
      </c>
      <c r="G4593" s="32">
        <v>288.77</v>
      </c>
      <c r="H4593" s="22">
        <v>44516</v>
      </c>
      <c r="I4593" s="23">
        <v>44530</v>
      </c>
      <c r="J4593">
        <f t="shared" si="426"/>
        <v>15</v>
      </c>
      <c r="K4593" s="2">
        <f t="shared" si="427"/>
        <v>44523</v>
      </c>
      <c r="L4593" s="9">
        <f t="shared" si="428"/>
        <v>15</v>
      </c>
      <c r="M4593" s="2">
        <f t="shared" si="429"/>
        <v>44523</v>
      </c>
      <c r="N4593" s="22">
        <v>44530</v>
      </c>
      <c r="O4593" s="22">
        <v>44550</v>
      </c>
      <c r="P4593" s="22">
        <v>44547.5</v>
      </c>
      <c r="Q4593">
        <f t="shared" si="430"/>
        <v>24.5</v>
      </c>
      <c r="R4593" s="33">
        <f t="shared" si="431"/>
        <v>7074.8649999999998</v>
      </c>
    </row>
    <row r="4594" spans="1:18" x14ac:dyDescent="0.35">
      <c r="A4594" t="s">
        <v>410</v>
      </c>
      <c r="B4594" s="21" t="s">
        <v>313</v>
      </c>
      <c r="C4594" s="22">
        <v>44530</v>
      </c>
      <c r="D4594" t="s">
        <v>161</v>
      </c>
      <c r="E4594" t="s">
        <v>162</v>
      </c>
      <c r="F4594" s="21" t="s">
        <v>185</v>
      </c>
      <c r="G4594" s="32">
        <v>2936.04</v>
      </c>
      <c r="H4594" s="22">
        <v>44516</v>
      </c>
      <c r="I4594" s="23">
        <v>44530</v>
      </c>
      <c r="J4594">
        <f t="shared" ref="J4594:J4657" si="432">I4594-H4594+1</f>
        <v>15</v>
      </c>
      <c r="K4594" s="2">
        <f t="shared" ref="K4594:K4657" si="433">(H4594+I4594)/2</f>
        <v>44523</v>
      </c>
      <c r="L4594" s="9">
        <f t="shared" si="428"/>
        <v>15</v>
      </c>
      <c r="M4594" s="2">
        <f t="shared" si="429"/>
        <v>44523</v>
      </c>
      <c r="N4594" s="22">
        <v>44530</v>
      </c>
      <c r="O4594" s="22">
        <v>44550</v>
      </c>
      <c r="P4594" s="22">
        <v>44547.5</v>
      </c>
      <c r="Q4594">
        <f t="shared" si="430"/>
        <v>24.5</v>
      </c>
      <c r="R4594" s="33">
        <f t="shared" si="431"/>
        <v>71932.98</v>
      </c>
    </row>
    <row r="4595" spans="1:18" x14ac:dyDescent="0.35">
      <c r="A4595" t="s">
        <v>410</v>
      </c>
      <c r="B4595" s="21" t="s">
        <v>313</v>
      </c>
      <c r="C4595" s="22">
        <v>44530</v>
      </c>
      <c r="D4595" t="s">
        <v>161</v>
      </c>
      <c r="E4595" t="s">
        <v>162</v>
      </c>
      <c r="F4595" s="21" t="s">
        <v>331</v>
      </c>
      <c r="G4595" s="32">
        <v>272.76</v>
      </c>
      <c r="H4595" s="22">
        <v>44516</v>
      </c>
      <c r="I4595" s="23">
        <v>44530</v>
      </c>
      <c r="J4595">
        <f t="shared" si="432"/>
        <v>15</v>
      </c>
      <c r="K4595" s="2">
        <f t="shared" si="433"/>
        <v>44523</v>
      </c>
      <c r="L4595" s="9">
        <f t="shared" si="428"/>
        <v>15</v>
      </c>
      <c r="M4595" s="2">
        <f t="shared" si="429"/>
        <v>44523</v>
      </c>
      <c r="N4595" s="22">
        <v>44530</v>
      </c>
      <c r="O4595" s="22">
        <v>44550</v>
      </c>
      <c r="P4595" s="22">
        <v>44547.5</v>
      </c>
      <c r="Q4595">
        <f t="shared" si="430"/>
        <v>24.5</v>
      </c>
      <c r="R4595" s="33">
        <f t="shared" si="431"/>
        <v>6682.62</v>
      </c>
    </row>
    <row r="4596" spans="1:18" x14ac:dyDescent="0.35">
      <c r="A4596" t="s">
        <v>410</v>
      </c>
      <c r="B4596" s="21" t="s">
        <v>313</v>
      </c>
      <c r="C4596" s="22">
        <v>44530</v>
      </c>
      <c r="D4596" t="s">
        <v>161</v>
      </c>
      <c r="E4596" t="s">
        <v>162</v>
      </c>
      <c r="F4596" s="21" t="s">
        <v>332</v>
      </c>
      <c r="G4596" s="32">
        <v>65.87</v>
      </c>
      <c r="H4596" s="22">
        <v>44516</v>
      </c>
      <c r="I4596" s="23">
        <v>44530</v>
      </c>
      <c r="J4596">
        <f t="shared" si="432"/>
        <v>15</v>
      </c>
      <c r="K4596" s="2">
        <f t="shared" si="433"/>
        <v>44523</v>
      </c>
      <c r="L4596" s="9">
        <f t="shared" si="428"/>
        <v>15</v>
      </c>
      <c r="M4596" s="2">
        <f t="shared" si="429"/>
        <v>44523</v>
      </c>
      <c r="N4596" s="22">
        <v>44530</v>
      </c>
      <c r="O4596" s="22">
        <v>44550</v>
      </c>
      <c r="P4596" s="22">
        <v>44547.5</v>
      </c>
      <c r="Q4596">
        <f t="shared" si="430"/>
        <v>24.5</v>
      </c>
      <c r="R4596" s="33">
        <f t="shared" si="431"/>
        <v>1613.8150000000001</v>
      </c>
    </row>
    <row r="4597" spans="1:18" x14ac:dyDescent="0.35">
      <c r="A4597" t="s">
        <v>410</v>
      </c>
      <c r="B4597" s="21" t="s">
        <v>313</v>
      </c>
      <c r="C4597" s="22">
        <v>44530</v>
      </c>
      <c r="D4597" t="s">
        <v>161</v>
      </c>
      <c r="E4597" t="s">
        <v>162</v>
      </c>
      <c r="F4597" s="21" t="s">
        <v>186</v>
      </c>
      <c r="G4597" s="32">
        <v>215.13</v>
      </c>
      <c r="H4597" s="22">
        <v>44516</v>
      </c>
      <c r="I4597" s="23">
        <v>44530</v>
      </c>
      <c r="J4597">
        <f t="shared" si="432"/>
        <v>15</v>
      </c>
      <c r="K4597" s="2">
        <f t="shared" si="433"/>
        <v>44523</v>
      </c>
      <c r="L4597" s="9">
        <f t="shared" si="428"/>
        <v>15</v>
      </c>
      <c r="M4597" s="2">
        <f t="shared" si="429"/>
        <v>44523</v>
      </c>
      <c r="N4597" s="22">
        <v>44530</v>
      </c>
      <c r="O4597" s="22">
        <v>44550</v>
      </c>
      <c r="P4597" s="22">
        <v>44547.5</v>
      </c>
      <c r="Q4597">
        <f t="shared" si="430"/>
        <v>24.5</v>
      </c>
      <c r="R4597" s="33">
        <f t="shared" si="431"/>
        <v>5270.6849999999995</v>
      </c>
    </row>
    <row r="4598" spans="1:18" x14ac:dyDescent="0.35">
      <c r="A4598" t="s">
        <v>410</v>
      </c>
      <c r="B4598" s="21" t="s">
        <v>313</v>
      </c>
      <c r="C4598" s="22">
        <v>44530</v>
      </c>
      <c r="D4598" t="s">
        <v>161</v>
      </c>
      <c r="E4598" t="s">
        <v>162</v>
      </c>
      <c r="F4598" s="21" t="s">
        <v>333</v>
      </c>
      <c r="G4598" s="32">
        <v>1560.2</v>
      </c>
      <c r="H4598" s="22">
        <v>44516</v>
      </c>
      <c r="I4598" s="23">
        <v>44530</v>
      </c>
      <c r="J4598">
        <f t="shared" si="432"/>
        <v>15</v>
      </c>
      <c r="K4598" s="2">
        <f t="shared" si="433"/>
        <v>44523</v>
      </c>
      <c r="L4598" s="9">
        <f t="shared" si="428"/>
        <v>15</v>
      </c>
      <c r="M4598" s="2">
        <f t="shared" si="429"/>
        <v>44523</v>
      </c>
      <c r="N4598" s="22">
        <v>44530</v>
      </c>
      <c r="O4598" s="22">
        <v>44550</v>
      </c>
      <c r="P4598" s="22">
        <v>44547.5</v>
      </c>
      <c r="Q4598">
        <f t="shared" si="430"/>
        <v>24.5</v>
      </c>
      <c r="R4598" s="33">
        <f t="shared" si="431"/>
        <v>38224.9</v>
      </c>
    </row>
    <row r="4599" spans="1:18" x14ac:dyDescent="0.35">
      <c r="A4599" t="s">
        <v>410</v>
      </c>
      <c r="B4599" s="21" t="s">
        <v>313</v>
      </c>
      <c r="C4599" s="22">
        <v>44530</v>
      </c>
      <c r="D4599" t="s">
        <v>161</v>
      </c>
      <c r="E4599" t="s">
        <v>162</v>
      </c>
      <c r="F4599" s="21" t="s">
        <v>334</v>
      </c>
      <c r="G4599" s="32">
        <v>274.16999999999996</v>
      </c>
      <c r="H4599" s="22">
        <v>44516</v>
      </c>
      <c r="I4599" s="23">
        <v>44530</v>
      </c>
      <c r="J4599">
        <f t="shared" si="432"/>
        <v>15</v>
      </c>
      <c r="K4599" s="2">
        <f t="shared" si="433"/>
        <v>44523</v>
      </c>
      <c r="L4599" s="9">
        <f t="shared" si="428"/>
        <v>15</v>
      </c>
      <c r="M4599" s="2">
        <f t="shared" si="429"/>
        <v>44523</v>
      </c>
      <c r="N4599" s="22">
        <v>44530</v>
      </c>
      <c r="O4599" s="22">
        <v>44550</v>
      </c>
      <c r="P4599" s="22">
        <v>44547.5</v>
      </c>
      <c r="Q4599">
        <f t="shared" si="430"/>
        <v>24.5</v>
      </c>
      <c r="R4599" s="33">
        <f t="shared" si="431"/>
        <v>6717.1649999999991</v>
      </c>
    </row>
    <row r="4600" spans="1:18" x14ac:dyDescent="0.35">
      <c r="A4600" t="s">
        <v>410</v>
      </c>
      <c r="B4600" s="21" t="s">
        <v>313</v>
      </c>
      <c r="C4600" s="22">
        <v>44530</v>
      </c>
      <c r="D4600" t="s">
        <v>161</v>
      </c>
      <c r="E4600" t="s">
        <v>162</v>
      </c>
      <c r="F4600" s="21" t="s">
        <v>335</v>
      </c>
      <c r="G4600" s="32">
        <v>208.41000000000003</v>
      </c>
      <c r="H4600" s="22">
        <v>44516</v>
      </c>
      <c r="I4600" s="23">
        <v>44530</v>
      </c>
      <c r="J4600">
        <f t="shared" si="432"/>
        <v>15</v>
      </c>
      <c r="K4600" s="2">
        <f t="shared" si="433"/>
        <v>44523</v>
      </c>
      <c r="L4600" s="9">
        <f t="shared" si="428"/>
        <v>15</v>
      </c>
      <c r="M4600" s="2">
        <f t="shared" si="429"/>
        <v>44523</v>
      </c>
      <c r="N4600" s="22">
        <v>44530</v>
      </c>
      <c r="O4600" s="22">
        <v>44550</v>
      </c>
      <c r="P4600" s="22">
        <v>44547.5</v>
      </c>
      <c r="Q4600">
        <f t="shared" si="430"/>
        <v>24.5</v>
      </c>
      <c r="R4600" s="33">
        <f t="shared" si="431"/>
        <v>5106.045000000001</v>
      </c>
    </row>
    <row r="4601" spans="1:18" x14ac:dyDescent="0.35">
      <c r="A4601" t="s">
        <v>410</v>
      </c>
      <c r="B4601" s="21" t="s">
        <v>313</v>
      </c>
      <c r="C4601" s="22">
        <v>44530</v>
      </c>
      <c r="D4601" t="s">
        <v>161</v>
      </c>
      <c r="E4601" t="s">
        <v>162</v>
      </c>
      <c r="F4601" s="21" t="s">
        <v>187</v>
      </c>
      <c r="G4601" s="32">
        <v>1214.93</v>
      </c>
      <c r="H4601" s="22">
        <v>44516</v>
      </c>
      <c r="I4601" s="23">
        <v>44530</v>
      </c>
      <c r="J4601">
        <f t="shared" si="432"/>
        <v>15</v>
      </c>
      <c r="K4601" s="2">
        <f t="shared" si="433"/>
        <v>44523</v>
      </c>
      <c r="L4601" s="9">
        <f t="shared" si="428"/>
        <v>15</v>
      </c>
      <c r="M4601" s="2">
        <f t="shared" si="429"/>
        <v>44523</v>
      </c>
      <c r="N4601" s="22">
        <v>44530</v>
      </c>
      <c r="O4601" s="22">
        <v>44550</v>
      </c>
      <c r="P4601" s="22">
        <v>44547.5</v>
      </c>
      <c r="Q4601">
        <f t="shared" si="430"/>
        <v>24.5</v>
      </c>
      <c r="R4601" s="33">
        <f t="shared" si="431"/>
        <v>29765.785</v>
      </c>
    </row>
    <row r="4602" spans="1:18" x14ac:dyDescent="0.35">
      <c r="A4602" t="s">
        <v>410</v>
      </c>
      <c r="B4602" s="21" t="s">
        <v>313</v>
      </c>
      <c r="C4602" s="22">
        <v>44530</v>
      </c>
      <c r="D4602" t="s">
        <v>161</v>
      </c>
      <c r="E4602" t="s">
        <v>162</v>
      </c>
      <c r="F4602" s="21" t="s">
        <v>188</v>
      </c>
      <c r="G4602" s="32">
        <v>431.54</v>
      </c>
      <c r="H4602" s="22">
        <v>44516</v>
      </c>
      <c r="I4602" s="23">
        <v>44530</v>
      </c>
      <c r="J4602">
        <f t="shared" si="432"/>
        <v>15</v>
      </c>
      <c r="K4602" s="2">
        <f t="shared" si="433"/>
        <v>44523</v>
      </c>
      <c r="L4602" s="9">
        <f t="shared" si="428"/>
        <v>15</v>
      </c>
      <c r="M4602" s="2">
        <f t="shared" si="429"/>
        <v>44523</v>
      </c>
      <c r="N4602" s="22">
        <v>44530</v>
      </c>
      <c r="O4602" s="22">
        <v>44550</v>
      </c>
      <c r="P4602" s="22">
        <v>44547.5</v>
      </c>
      <c r="Q4602">
        <f t="shared" si="430"/>
        <v>24.5</v>
      </c>
      <c r="R4602" s="33">
        <f t="shared" si="431"/>
        <v>10572.730000000001</v>
      </c>
    </row>
    <row r="4603" spans="1:18" x14ac:dyDescent="0.35">
      <c r="A4603" t="s">
        <v>410</v>
      </c>
      <c r="B4603" s="21" t="s">
        <v>313</v>
      </c>
      <c r="C4603" s="22">
        <v>44530</v>
      </c>
      <c r="D4603" t="s">
        <v>161</v>
      </c>
      <c r="E4603" t="s">
        <v>162</v>
      </c>
      <c r="F4603" s="21" t="s">
        <v>336</v>
      </c>
      <c r="G4603" s="32">
        <v>81.48</v>
      </c>
      <c r="H4603" s="22">
        <v>44516</v>
      </c>
      <c r="I4603" s="23">
        <v>44530</v>
      </c>
      <c r="J4603">
        <f t="shared" si="432"/>
        <v>15</v>
      </c>
      <c r="K4603" s="2">
        <f t="shared" si="433"/>
        <v>44523</v>
      </c>
      <c r="L4603" s="9">
        <f t="shared" si="428"/>
        <v>15</v>
      </c>
      <c r="M4603" s="2">
        <f t="shared" si="429"/>
        <v>44523</v>
      </c>
      <c r="N4603" s="22">
        <v>44530</v>
      </c>
      <c r="O4603" s="22">
        <v>44550</v>
      </c>
      <c r="P4603" s="22">
        <v>44547.5</v>
      </c>
      <c r="Q4603">
        <f t="shared" si="430"/>
        <v>24.5</v>
      </c>
      <c r="R4603" s="33">
        <f t="shared" si="431"/>
        <v>1996.26</v>
      </c>
    </row>
    <row r="4604" spans="1:18" x14ac:dyDescent="0.35">
      <c r="A4604" t="s">
        <v>410</v>
      </c>
      <c r="B4604" s="21" t="s">
        <v>313</v>
      </c>
      <c r="C4604" s="22">
        <v>44530</v>
      </c>
      <c r="D4604" t="s">
        <v>161</v>
      </c>
      <c r="E4604" t="s">
        <v>162</v>
      </c>
      <c r="F4604" s="21" t="s">
        <v>337</v>
      </c>
      <c r="G4604" s="32">
        <v>188.84</v>
      </c>
      <c r="H4604" s="22">
        <v>44516</v>
      </c>
      <c r="I4604" s="23">
        <v>44530</v>
      </c>
      <c r="J4604">
        <f t="shared" si="432"/>
        <v>15</v>
      </c>
      <c r="K4604" s="2">
        <f t="shared" si="433"/>
        <v>44523</v>
      </c>
      <c r="L4604" s="9">
        <f t="shared" si="428"/>
        <v>15</v>
      </c>
      <c r="M4604" s="2">
        <f t="shared" si="429"/>
        <v>44523</v>
      </c>
      <c r="N4604" s="22">
        <v>44530</v>
      </c>
      <c r="O4604" s="22">
        <v>44550</v>
      </c>
      <c r="P4604" s="22">
        <v>44547.5</v>
      </c>
      <c r="Q4604">
        <f t="shared" si="430"/>
        <v>24.5</v>
      </c>
      <c r="R4604" s="33">
        <f t="shared" si="431"/>
        <v>4626.58</v>
      </c>
    </row>
    <row r="4605" spans="1:18" x14ac:dyDescent="0.35">
      <c r="A4605" t="s">
        <v>410</v>
      </c>
      <c r="B4605" s="21" t="s">
        <v>313</v>
      </c>
      <c r="C4605" s="22">
        <v>44530</v>
      </c>
      <c r="D4605" t="s">
        <v>171</v>
      </c>
      <c r="E4605" t="s">
        <v>172</v>
      </c>
      <c r="F4605" s="21" t="s">
        <v>337</v>
      </c>
      <c r="G4605" s="32">
        <v>164.7</v>
      </c>
      <c r="H4605" s="22">
        <v>44516</v>
      </c>
      <c r="I4605" s="23">
        <v>44530</v>
      </c>
      <c r="J4605">
        <f t="shared" si="432"/>
        <v>15</v>
      </c>
      <c r="K4605" s="2">
        <f t="shared" si="433"/>
        <v>44523</v>
      </c>
      <c r="L4605" s="9">
        <f t="shared" si="428"/>
        <v>15</v>
      </c>
      <c r="M4605" s="2">
        <f t="shared" si="429"/>
        <v>44523</v>
      </c>
      <c r="N4605" s="22">
        <v>44530</v>
      </c>
      <c r="O4605" s="22">
        <v>44550</v>
      </c>
      <c r="P4605" s="22">
        <v>44547.5</v>
      </c>
      <c r="Q4605">
        <f t="shared" si="430"/>
        <v>24.5</v>
      </c>
      <c r="R4605" s="33">
        <f t="shared" si="431"/>
        <v>4035.1499999999996</v>
      </c>
    </row>
    <row r="4606" spans="1:18" x14ac:dyDescent="0.35">
      <c r="A4606" t="s">
        <v>410</v>
      </c>
      <c r="B4606" s="21" t="s">
        <v>313</v>
      </c>
      <c r="C4606" s="22">
        <v>44530</v>
      </c>
      <c r="D4606" t="s">
        <v>161</v>
      </c>
      <c r="E4606" t="s">
        <v>162</v>
      </c>
      <c r="F4606" s="21" t="s">
        <v>338</v>
      </c>
      <c r="G4606" s="32">
        <v>27.46</v>
      </c>
      <c r="H4606" s="22">
        <v>44516</v>
      </c>
      <c r="I4606" s="23">
        <v>44530</v>
      </c>
      <c r="J4606">
        <f t="shared" si="432"/>
        <v>15</v>
      </c>
      <c r="K4606" s="2">
        <f t="shared" si="433"/>
        <v>44523</v>
      </c>
      <c r="L4606" s="9">
        <f t="shared" si="428"/>
        <v>15</v>
      </c>
      <c r="M4606" s="2">
        <f t="shared" si="429"/>
        <v>44523</v>
      </c>
      <c r="N4606" s="22">
        <v>44530</v>
      </c>
      <c r="O4606" s="22">
        <v>44550</v>
      </c>
      <c r="P4606" s="22">
        <v>44547.5</v>
      </c>
      <c r="Q4606">
        <f t="shared" si="430"/>
        <v>24.5</v>
      </c>
      <c r="R4606" s="33">
        <f t="shared" si="431"/>
        <v>672.77</v>
      </c>
    </row>
    <row r="4607" spans="1:18" x14ac:dyDescent="0.35">
      <c r="A4607" t="s">
        <v>410</v>
      </c>
      <c r="B4607" s="21" t="s">
        <v>313</v>
      </c>
      <c r="C4607" s="22">
        <v>44530</v>
      </c>
      <c r="D4607" t="s">
        <v>161</v>
      </c>
      <c r="E4607" t="s">
        <v>162</v>
      </c>
      <c r="F4607" s="21" t="s">
        <v>385</v>
      </c>
      <c r="G4607" s="32">
        <v>61.1</v>
      </c>
      <c r="H4607" s="22">
        <v>44516</v>
      </c>
      <c r="I4607" s="23">
        <v>44530</v>
      </c>
      <c r="J4607">
        <f t="shared" si="432"/>
        <v>15</v>
      </c>
      <c r="K4607" s="2">
        <f t="shared" si="433"/>
        <v>44523</v>
      </c>
      <c r="L4607" s="9">
        <f t="shared" si="428"/>
        <v>15</v>
      </c>
      <c r="M4607" s="2">
        <f t="shared" si="429"/>
        <v>44523</v>
      </c>
      <c r="N4607" s="22">
        <v>44530</v>
      </c>
      <c r="O4607" s="22">
        <v>44550</v>
      </c>
      <c r="P4607" s="22">
        <v>44547.5</v>
      </c>
      <c r="Q4607">
        <f t="shared" si="430"/>
        <v>24.5</v>
      </c>
      <c r="R4607" s="33">
        <f t="shared" si="431"/>
        <v>1496.95</v>
      </c>
    </row>
    <row r="4608" spans="1:18" x14ac:dyDescent="0.35">
      <c r="A4608" t="s">
        <v>410</v>
      </c>
      <c r="B4608" s="21" t="s">
        <v>313</v>
      </c>
      <c r="C4608" s="22">
        <v>44530</v>
      </c>
      <c r="D4608" t="s">
        <v>161</v>
      </c>
      <c r="E4608" t="s">
        <v>162</v>
      </c>
      <c r="F4608" s="21" t="s">
        <v>189</v>
      </c>
      <c r="G4608" s="32">
        <v>1858.8999999999996</v>
      </c>
      <c r="H4608" s="22">
        <v>44516</v>
      </c>
      <c r="I4608" s="23">
        <v>44530</v>
      </c>
      <c r="J4608">
        <f t="shared" si="432"/>
        <v>15</v>
      </c>
      <c r="K4608" s="2">
        <f t="shared" si="433"/>
        <v>44523</v>
      </c>
      <c r="L4608" s="9">
        <f t="shared" si="428"/>
        <v>15</v>
      </c>
      <c r="M4608" s="2">
        <f t="shared" si="429"/>
        <v>44523</v>
      </c>
      <c r="N4608" s="22">
        <v>44530</v>
      </c>
      <c r="O4608" s="22">
        <v>44550</v>
      </c>
      <c r="P4608" s="22">
        <v>44547.5</v>
      </c>
      <c r="Q4608">
        <f t="shared" si="430"/>
        <v>24.5</v>
      </c>
      <c r="R4608" s="33">
        <f t="shared" si="431"/>
        <v>45543.049999999988</v>
      </c>
    </row>
    <row r="4609" spans="1:18" x14ac:dyDescent="0.35">
      <c r="A4609" t="s">
        <v>410</v>
      </c>
      <c r="B4609" s="21" t="s">
        <v>313</v>
      </c>
      <c r="C4609" s="22">
        <v>44530</v>
      </c>
      <c r="D4609" t="s">
        <v>171</v>
      </c>
      <c r="E4609" t="s">
        <v>172</v>
      </c>
      <c r="F4609" s="21" t="s">
        <v>189</v>
      </c>
      <c r="G4609" s="32">
        <v>26.73</v>
      </c>
      <c r="H4609" s="22">
        <v>44516</v>
      </c>
      <c r="I4609" s="23">
        <v>44530</v>
      </c>
      <c r="J4609">
        <f t="shared" si="432"/>
        <v>15</v>
      </c>
      <c r="K4609" s="2">
        <f t="shared" si="433"/>
        <v>44523</v>
      </c>
      <c r="L4609" s="9">
        <f t="shared" si="428"/>
        <v>15</v>
      </c>
      <c r="M4609" s="2">
        <f t="shared" si="429"/>
        <v>44523</v>
      </c>
      <c r="N4609" s="22">
        <v>44530</v>
      </c>
      <c r="O4609" s="22">
        <v>44550</v>
      </c>
      <c r="P4609" s="22">
        <v>44547.5</v>
      </c>
      <c r="Q4609">
        <f t="shared" si="430"/>
        <v>24.5</v>
      </c>
      <c r="R4609" s="33">
        <f t="shared" si="431"/>
        <v>654.88499999999999</v>
      </c>
    </row>
    <row r="4610" spans="1:18" x14ac:dyDescent="0.35">
      <c r="A4610" t="s">
        <v>410</v>
      </c>
      <c r="B4610" s="21" t="s">
        <v>313</v>
      </c>
      <c r="C4610" s="22">
        <v>44530</v>
      </c>
      <c r="D4610" t="s">
        <v>161</v>
      </c>
      <c r="E4610" t="s">
        <v>162</v>
      </c>
      <c r="F4610" s="21" t="s">
        <v>198</v>
      </c>
      <c r="G4610" s="32">
        <v>146.59</v>
      </c>
      <c r="H4610" s="22">
        <v>44516</v>
      </c>
      <c r="I4610" s="23">
        <v>44530</v>
      </c>
      <c r="J4610">
        <f t="shared" si="432"/>
        <v>15</v>
      </c>
      <c r="K4610" s="2">
        <f t="shared" si="433"/>
        <v>44523</v>
      </c>
      <c r="L4610" s="9">
        <f t="shared" si="428"/>
        <v>15</v>
      </c>
      <c r="M4610" s="2">
        <f t="shared" si="429"/>
        <v>44523</v>
      </c>
      <c r="N4610" s="22">
        <v>44530</v>
      </c>
      <c r="O4610" s="22">
        <v>44550</v>
      </c>
      <c r="P4610" s="22">
        <v>44547.5</v>
      </c>
      <c r="Q4610">
        <f t="shared" si="430"/>
        <v>24.5</v>
      </c>
      <c r="R4610" s="33">
        <f t="shared" si="431"/>
        <v>3591.4549999999999</v>
      </c>
    </row>
    <row r="4611" spans="1:18" x14ac:dyDescent="0.35">
      <c r="A4611" t="s">
        <v>410</v>
      </c>
      <c r="B4611" s="21" t="s">
        <v>313</v>
      </c>
      <c r="C4611" s="22">
        <v>44530</v>
      </c>
      <c r="D4611" t="s">
        <v>161</v>
      </c>
      <c r="E4611" t="s">
        <v>162</v>
      </c>
      <c r="F4611" s="21" t="s">
        <v>190</v>
      </c>
      <c r="G4611" s="32">
        <v>351.93</v>
      </c>
      <c r="H4611" s="22">
        <v>44516</v>
      </c>
      <c r="I4611" s="23">
        <v>44530</v>
      </c>
      <c r="J4611">
        <f t="shared" si="432"/>
        <v>15</v>
      </c>
      <c r="K4611" s="2">
        <f t="shared" si="433"/>
        <v>44523</v>
      </c>
      <c r="L4611" s="9">
        <f t="shared" si="428"/>
        <v>15</v>
      </c>
      <c r="M4611" s="2">
        <f t="shared" si="429"/>
        <v>44523</v>
      </c>
      <c r="N4611" s="22">
        <v>44530</v>
      </c>
      <c r="O4611" s="22">
        <v>44550</v>
      </c>
      <c r="P4611" s="22">
        <v>44547.5</v>
      </c>
      <c r="Q4611">
        <f t="shared" si="430"/>
        <v>24.5</v>
      </c>
      <c r="R4611" s="33">
        <f t="shared" si="431"/>
        <v>8622.2849999999999</v>
      </c>
    </row>
    <row r="4612" spans="1:18" x14ac:dyDescent="0.35">
      <c r="A4612" t="s">
        <v>410</v>
      </c>
      <c r="B4612" s="21" t="s">
        <v>313</v>
      </c>
      <c r="C4612" s="22">
        <v>44530</v>
      </c>
      <c r="D4612" t="s">
        <v>161</v>
      </c>
      <c r="E4612" t="s">
        <v>162</v>
      </c>
      <c r="F4612" s="21" t="s">
        <v>339</v>
      </c>
      <c r="G4612" s="32">
        <v>90.59</v>
      </c>
      <c r="H4612" s="22">
        <v>44516</v>
      </c>
      <c r="I4612" s="23">
        <v>44530</v>
      </c>
      <c r="J4612">
        <f t="shared" si="432"/>
        <v>15</v>
      </c>
      <c r="K4612" s="2">
        <f t="shared" si="433"/>
        <v>44523</v>
      </c>
      <c r="L4612" s="9">
        <f t="shared" si="428"/>
        <v>15</v>
      </c>
      <c r="M4612" s="2">
        <f t="shared" si="429"/>
        <v>44523</v>
      </c>
      <c r="N4612" s="22">
        <v>44530</v>
      </c>
      <c r="O4612" s="22">
        <v>44550</v>
      </c>
      <c r="P4612" s="22">
        <v>44547.5</v>
      </c>
      <c r="Q4612">
        <f t="shared" si="430"/>
        <v>24.5</v>
      </c>
      <c r="R4612" s="33">
        <f t="shared" si="431"/>
        <v>2219.4549999999999</v>
      </c>
    </row>
    <row r="4613" spans="1:18" x14ac:dyDescent="0.35">
      <c r="A4613" t="s">
        <v>410</v>
      </c>
      <c r="B4613" s="21" t="s">
        <v>313</v>
      </c>
      <c r="C4613" s="22">
        <v>44530</v>
      </c>
      <c r="D4613" t="s">
        <v>161</v>
      </c>
      <c r="E4613" t="s">
        <v>162</v>
      </c>
      <c r="F4613" s="21" t="s">
        <v>191</v>
      </c>
      <c r="G4613" s="32">
        <v>912.89999999999986</v>
      </c>
      <c r="H4613" s="22">
        <v>44516</v>
      </c>
      <c r="I4613" s="23">
        <v>44530</v>
      </c>
      <c r="J4613">
        <f t="shared" si="432"/>
        <v>15</v>
      </c>
      <c r="K4613" s="2">
        <f t="shared" si="433"/>
        <v>44523</v>
      </c>
      <c r="L4613" s="9">
        <f t="shared" si="428"/>
        <v>15</v>
      </c>
      <c r="M4613" s="2">
        <f t="shared" si="429"/>
        <v>44523</v>
      </c>
      <c r="N4613" s="22">
        <v>44530</v>
      </c>
      <c r="O4613" s="22">
        <v>44550</v>
      </c>
      <c r="P4613" s="22">
        <v>44547.5</v>
      </c>
      <c r="Q4613">
        <f t="shared" si="430"/>
        <v>24.5</v>
      </c>
      <c r="R4613" s="33">
        <f t="shared" si="431"/>
        <v>22366.049999999996</v>
      </c>
    </row>
    <row r="4614" spans="1:18" x14ac:dyDescent="0.35">
      <c r="A4614" t="s">
        <v>410</v>
      </c>
      <c r="B4614" s="21" t="s">
        <v>313</v>
      </c>
      <c r="C4614" s="22">
        <v>44530</v>
      </c>
      <c r="D4614" t="s">
        <v>161</v>
      </c>
      <c r="E4614" t="s">
        <v>162</v>
      </c>
      <c r="F4614" s="21" t="s">
        <v>192</v>
      </c>
      <c r="G4614" s="32">
        <v>873.82999999999993</v>
      </c>
      <c r="H4614" s="22">
        <v>44516</v>
      </c>
      <c r="I4614" s="23">
        <v>44530</v>
      </c>
      <c r="J4614">
        <f t="shared" si="432"/>
        <v>15</v>
      </c>
      <c r="K4614" s="2">
        <f t="shared" si="433"/>
        <v>44523</v>
      </c>
      <c r="L4614" s="9">
        <f t="shared" si="428"/>
        <v>15</v>
      </c>
      <c r="M4614" s="2">
        <f t="shared" si="429"/>
        <v>44523</v>
      </c>
      <c r="N4614" s="22">
        <v>44530</v>
      </c>
      <c r="O4614" s="22">
        <v>44550</v>
      </c>
      <c r="P4614" s="22">
        <v>44547.5</v>
      </c>
      <c r="Q4614">
        <f t="shared" si="430"/>
        <v>24.5</v>
      </c>
      <c r="R4614" s="33">
        <f t="shared" si="431"/>
        <v>21408.834999999999</v>
      </c>
    </row>
    <row r="4615" spans="1:18" x14ac:dyDescent="0.35">
      <c r="A4615" t="s">
        <v>410</v>
      </c>
      <c r="B4615" s="21" t="s">
        <v>313</v>
      </c>
      <c r="C4615" s="22">
        <v>44530</v>
      </c>
      <c r="D4615" t="s">
        <v>171</v>
      </c>
      <c r="E4615" t="s">
        <v>172</v>
      </c>
      <c r="F4615" s="21" t="s">
        <v>192</v>
      </c>
      <c r="G4615" s="32">
        <v>278.88</v>
      </c>
      <c r="H4615" s="22">
        <v>44516</v>
      </c>
      <c r="I4615" s="23">
        <v>44530</v>
      </c>
      <c r="J4615">
        <f t="shared" si="432"/>
        <v>15</v>
      </c>
      <c r="K4615" s="2">
        <f t="shared" si="433"/>
        <v>44523</v>
      </c>
      <c r="L4615" s="9">
        <f t="shared" si="428"/>
        <v>15</v>
      </c>
      <c r="M4615" s="2">
        <f t="shared" si="429"/>
        <v>44523</v>
      </c>
      <c r="N4615" s="22">
        <v>44530</v>
      </c>
      <c r="O4615" s="22">
        <v>44550</v>
      </c>
      <c r="P4615" s="22">
        <v>44547.5</v>
      </c>
      <c r="Q4615">
        <f t="shared" si="430"/>
        <v>24.5</v>
      </c>
      <c r="R4615" s="33">
        <f t="shared" si="431"/>
        <v>6832.5599999999995</v>
      </c>
    </row>
    <row r="4616" spans="1:18" x14ac:dyDescent="0.35">
      <c r="A4616" t="s">
        <v>410</v>
      </c>
      <c r="B4616" s="21" t="s">
        <v>313</v>
      </c>
      <c r="C4616" s="22">
        <v>44530</v>
      </c>
      <c r="D4616" t="s">
        <v>161</v>
      </c>
      <c r="E4616" t="s">
        <v>162</v>
      </c>
      <c r="F4616" s="21" t="s">
        <v>193</v>
      </c>
      <c r="G4616" s="32">
        <v>2194.9299999999998</v>
      </c>
      <c r="H4616" s="22">
        <v>44516</v>
      </c>
      <c r="I4616" s="23">
        <v>44530</v>
      </c>
      <c r="J4616">
        <f t="shared" si="432"/>
        <v>15</v>
      </c>
      <c r="K4616" s="2">
        <f t="shared" si="433"/>
        <v>44523</v>
      </c>
      <c r="L4616" s="9">
        <f t="shared" si="428"/>
        <v>15</v>
      </c>
      <c r="M4616" s="2">
        <f t="shared" si="429"/>
        <v>44523</v>
      </c>
      <c r="N4616" s="22">
        <v>44530</v>
      </c>
      <c r="O4616" s="22">
        <v>44550</v>
      </c>
      <c r="P4616" s="22">
        <v>44547.5</v>
      </c>
      <c r="Q4616">
        <f t="shared" si="430"/>
        <v>24.5</v>
      </c>
      <c r="R4616" s="33">
        <f t="shared" si="431"/>
        <v>53775.784999999996</v>
      </c>
    </row>
    <row r="4617" spans="1:18" x14ac:dyDescent="0.35">
      <c r="A4617" t="s">
        <v>410</v>
      </c>
      <c r="B4617" s="21" t="s">
        <v>313</v>
      </c>
      <c r="C4617" s="22">
        <v>44530</v>
      </c>
      <c r="D4617" t="s">
        <v>161</v>
      </c>
      <c r="E4617" t="s">
        <v>162</v>
      </c>
      <c r="F4617" s="21" t="s">
        <v>340</v>
      </c>
      <c r="G4617" s="32">
        <v>367.55</v>
      </c>
      <c r="H4617" s="22">
        <v>44516</v>
      </c>
      <c r="I4617" s="23">
        <v>44530</v>
      </c>
      <c r="J4617">
        <f t="shared" si="432"/>
        <v>15</v>
      </c>
      <c r="K4617" s="2">
        <f t="shared" si="433"/>
        <v>44523</v>
      </c>
      <c r="L4617" s="9">
        <f t="shared" si="428"/>
        <v>15</v>
      </c>
      <c r="M4617" s="2">
        <f t="shared" si="429"/>
        <v>44523</v>
      </c>
      <c r="N4617" s="22">
        <v>44530</v>
      </c>
      <c r="O4617" s="22">
        <v>44550</v>
      </c>
      <c r="P4617" s="22">
        <v>44547.5</v>
      </c>
      <c r="Q4617">
        <f t="shared" si="430"/>
        <v>24.5</v>
      </c>
      <c r="R4617" s="33">
        <f t="shared" si="431"/>
        <v>9004.9750000000004</v>
      </c>
    </row>
    <row r="4618" spans="1:18" x14ac:dyDescent="0.35">
      <c r="A4618" t="s">
        <v>410</v>
      </c>
      <c r="B4618" s="21" t="s">
        <v>313</v>
      </c>
      <c r="C4618" s="22">
        <v>44530</v>
      </c>
      <c r="D4618" t="s">
        <v>161</v>
      </c>
      <c r="E4618" t="s">
        <v>162</v>
      </c>
      <c r="F4618" s="21" t="s">
        <v>342</v>
      </c>
      <c r="G4618" s="32">
        <v>77.86</v>
      </c>
      <c r="H4618" s="22">
        <v>44516</v>
      </c>
      <c r="I4618" s="23">
        <v>44530</v>
      </c>
      <c r="J4618">
        <f t="shared" si="432"/>
        <v>15</v>
      </c>
      <c r="K4618" s="2">
        <f t="shared" si="433"/>
        <v>44523</v>
      </c>
      <c r="L4618" s="9">
        <f t="shared" si="428"/>
        <v>15</v>
      </c>
      <c r="M4618" s="2">
        <f t="shared" si="429"/>
        <v>44523</v>
      </c>
      <c r="N4618" s="22">
        <v>44530</v>
      </c>
      <c r="O4618" s="22">
        <v>44550</v>
      </c>
      <c r="P4618" s="22">
        <v>44547.5</v>
      </c>
      <c r="Q4618">
        <f t="shared" si="430"/>
        <v>24.5</v>
      </c>
      <c r="R4618" s="33">
        <f t="shared" si="431"/>
        <v>1907.57</v>
      </c>
    </row>
    <row r="4619" spans="1:18" x14ac:dyDescent="0.35">
      <c r="A4619" t="s">
        <v>410</v>
      </c>
      <c r="B4619" s="21" t="s">
        <v>313</v>
      </c>
      <c r="C4619" s="22">
        <v>44530</v>
      </c>
      <c r="D4619" t="s">
        <v>110</v>
      </c>
      <c r="E4619" t="s">
        <v>111</v>
      </c>
      <c r="F4619" s="21" t="s">
        <v>343</v>
      </c>
      <c r="G4619" s="32">
        <v>110.33</v>
      </c>
      <c r="H4619" s="22">
        <v>44516</v>
      </c>
      <c r="I4619" s="23">
        <v>44530</v>
      </c>
      <c r="J4619">
        <f t="shared" si="432"/>
        <v>15</v>
      </c>
      <c r="K4619" s="2">
        <f t="shared" si="433"/>
        <v>44523</v>
      </c>
      <c r="L4619" s="9">
        <f t="shared" ref="L4619:L4682" si="434">I4619-H4619+1</f>
        <v>15</v>
      </c>
      <c r="M4619" s="2">
        <f t="shared" ref="M4619:M4682" si="435">(H4619+I4619)/2</f>
        <v>44523</v>
      </c>
      <c r="N4619" s="22">
        <v>44530</v>
      </c>
      <c r="O4619" s="22">
        <v>44561</v>
      </c>
      <c r="P4619" s="22">
        <v>44560.5</v>
      </c>
      <c r="Q4619">
        <f t="shared" ref="Q4619:Q4682" si="436">P4619-M4619</f>
        <v>37.5</v>
      </c>
      <c r="R4619" s="33">
        <f t="shared" ref="R4619:R4682" si="437">Q4619*G4619</f>
        <v>4137.375</v>
      </c>
    </row>
    <row r="4620" spans="1:18" x14ac:dyDescent="0.35">
      <c r="A4620" t="s">
        <v>410</v>
      </c>
      <c r="B4620" s="21" t="s">
        <v>313</v>
      </c>
      <c r="C4620" s="22">
        <v>44530</v>
      </c>
      <c r="D4620" t="s">
        <v>110</v>
      </c>
      <c r="E4620" t="s">
        <v>111</v>
      </c>
      <c r="F4620" s="21" t="s">
        <v>367</v>
      </c>
      <c r="G4620" s="32">
        <v>117.58</v>
      </c>
      <c r="H4620" s="22">
        <v>44516</v>
      </c>
      <c r="I4620" s="23">
        <v>44530</v>
      </c>
      <c r="J4620">
        <f t="shared" si="432"/>
        <v>15</v>
      </c>
      <c r="K4620" s="2">
        <f t="shared" si="433"/>
        <v>44523</v>
      </c>
      <c r="L4620" s="9">
        <f t="shared" si="434"/>
        <v>15</v>
      </c>
      <c r="M4620" s="2">
        <f t="shared" si="435"/>
        <v>44523</v>
      </c>
      <c r="N4620" s="22">
        <v>44530</v>
      </c>
      <c r="O4620" s="22">
        <v>44561</v>
      </c>
      <c r="P4620" s="22">
        <v>44560.5</v>
      </c>
      <c r="Q4620">
        <f t="shared" si="436"/>
        <v>37.5</v>
      </c>
      <c r="R4620" s="33">
        <f t="shared" si="437"/>
        <v>4409.25</v>
      </c>
    </row>
    <row r="4621" spans="1:18" x14ac:dyDescent="0.35">
      <c r="A4621" t="s">
        <v>410</v>
      </c>
      <c r="B4621" s="21" t="s">
        <v>313</v>
      </c>
      <c r="C4621" s="22">
        <v>44530</v>
      </c>
      <c r="D4621" t="s">
        <v>110</v>
      </c>
      <c r="E4621" t="s">
        <v>111</v>
      </c>
      <c r="F4621" s="21" t="s">
        <v>407</v>
      </c>
      <c r="G4621" s="32">
        <v>34.18</v>
      </c>
      <c r="H4621" s="22">
        <v>44516</v>
      </c>
      <c r="I4621" s="23">
        <v>44530</v>
      </c>
      <c r="J4621">
        <f t="shared" si="432"/>
        <v>15</v>
      </c>
      <c r="K4621" s="2">
        <f t="shared" si="433"/>
        <v>44523</v>
      </c>
      <c r="L4621" s="9">
        <f t="shared" si="434"/>
        <v>15</v>
      </c>
      <c r="M4621" s="2">
        <f t="shared" si="435"/>
        <v>44523</v>
      </c>
      <c r="N4621" s="22">
        <v>44530</v>
      </c>
      <c r="O4621" s="22">
        <v>44561</v>
      </c>
      <c r="P4621" s="22">
        <v>44560.5</v>
      </c>
      <c r="Q4621">
        <f t="shared" si="436"/>
        <v>37.5</v>
      </c>
      <c r="R4621" s="33">
        <f t="shared" si="437"/>
        <v>1281.75</v>
      </c>
    </row>
    <row r="4622" spans="1:18" x14ac:dyDescent="0.35">
      <c r="A4622" t="s">
        <v>410</v>
      </c>
      <c r="B4622" s="21" t="s">
        <v>313</v>
      </c>
      <c r="C4622" s="22">
        <v>44530</v>
      </c>
      <c r="D4622" t="s">
        <v>349</v>
      </c>
      <c r="E4622" t="s">
        <v>350</v>
      </c>
      <c r="F4622" s="21" t="s">
        <v>351</v>
      </c>
      <c r="G4622" s="32">
        <v>37.959999999999994</v>
      </c>
      <c r="H4622" s="22">
        <v>44516</v>
      </c>
      <c r="I4622" s="23">
        <v>44530</v>
      </c>
      <c r="J4622">
        <f t="shared" si="432"/>
        <v>15</v>
      </c>
      <c r="K4622" s="2">
        <f t="shared" si="433"/>
        <v>44523</v>
      </c>
      <c r="L4622" s="9">
        <f t="shared" si="434"/>
        <v>15</v>
      </c>
      <c r="M4622" s="2">
        <f t="shared" si="435"/>
        <v>44523</v>
      </c>
      <c r="N4622" s="22">
        <v>44530</v>
      </c>
      <c r="O4622" s="22">
        <v>44589</v>
      </c>
      <c r="P4622" s="22">
        <v>44588.5</v>
      </c>
      <c r="Q4622">
        <f t="shared" si="436"/>
        <v>65.5</v>
      </c>
      <c r="R4622" s="33">
        <f t="shared" si="437"/>
        <v>2486.3799999999997</v>
      </c>
    </row>
    <row r="4623" spans="1:18" x14ac:dyDescent="0.35">
      <c r="A4623" t="s">
        <v>410</v>
      </c>
      <c r="B4623" s="21" t="s">
        <v>313</v>
      </c>
      <c r="C4623" s="22">
        <v>44530</v>
      </c>
      <c r="D4623" t="s">
        <v>110</v>
      </c>
      <c r="E4623" t="s">
        <v>111</v>
      </c>
      <c r="F4623" s="21" t="s">
        <v>250</v>
      </c>
      <c r="G4623" s="32">
        <v>157.56</v>
      </c>
      <c r="H4623" s="22">
        <v>44516</v>
      </c>
      <c r="I4623" s="23">
        <v>44530</v>
      </c>
      <c r="J4623">
        <f t="shared" si="432"/>
        <v>15</v>
      </c>
      <c r="K4623" s="2">
        <f t="shared" si="433"/>
        <v>44523</v>
      </c>
      <c r="L4623" s="9">
        <f t="shared" si="434"/>
        <v>15</v>
      </c>
      <c r="M4623" s="2">
        <f t="shared" si="435"/>
        <v>44523</v>
      </c>
      <c r="N4623" s="22">
        <v>44530</v>
      </c>
      <c r="O4623" s="22">
        <v>44592</v>
      </c>
      <c r="P4623" s="22">
        <v>44589.5</v>
      </c>
      <c r="Q4623">
        <f t="shared" si="436"/>
        <v>66.5</v>
      </c>
      <c r="R4623" s="33">
        <f t="shared" si="437"/>
        <v>10477.74</v>
      </c>
    </row>
    <row r="4624" spans="1:18" x14ac:dyDescent="0.35">
      <c r="A4624" t="s">
        <v>410</v>
      </c>
      <c r="B4624" s="21" t="s">
        <v>313</v>
      </c>
      <c r="C4624" s="22">
        <v>44530</v>
      </c>
      <c r="D4624" t="s">
        <v>114</v>
      </c>
      <c r="E4624" t="s">
        <v>115</v>
      </c>
      <c r="F4624" s="21" t="s">
        <v>204</v>
      </c>
      <c r="G4624" s="32">
        <v>31.79</v>
      </c>
      <c r="H4624" s="22">
        <v>44516</v>
      </c>
      <c r="I4624" s="23">
        <v>44530</v>
      </c>
      <c r="J4624">
        <f t="shared" si="432"/>
        <v>15</v>
      </c>
      <c r="K4624" s="2">
        <f t="shared" si="433"/>
        <v>44523</v>
      </c>
      <c r="L4624" s="9">
        <f t="shared" si="434"/>
        <v>15</v>
      </c>
      <c r="M4624" s="2">
        <f t="shared" si="435"/>
        <v>44523</v>
      </c>
      <c r="N4624" s="22">
        <v>44530</v>
      </c>
      <c r="O4624" s="22">
        <v>44592</v>
      </c>
      <c r="P4624" s="22">
        <v>44589.5</v>
      </c>
      <c r="Q4624">
        <f t="shared" si="436"/>
        <v>66.5</v>
      </c>
      <c r="R4624" s="33">
        <f t="shared" si="437"/>
        <v>2114.0349999999999</v>
      </c>
    </row>
    <row r="4625" spans="1:18" x14ac:dyDescent="0.35">
      <c r="A4625" t="s">
        <v>410</v>
      </c>
      <c r="B4625" s="21" t="s">
        <v>313</v>
      </c>
      <c r="C4625" s="22">
        <v>44530</v>
      </c>
      <c r="D4625" t="s">
        <v>110</v>
      </c>
      <c r="E4625" t="s">
        <v>111</v>
      </c>
      <c r="F4625" s="21" t="s">
        <v>204</v>
      </c>
      <c r="G4625" s="32">
        <v>97.05</v>
      </c>
      <c r="H4625" s="22">
        <v>44516</v>
      </c>
      <c r="I4625" s="23">
        <v>44530</v>
      </c>
      <c r="J4625">
        <f t="shared" si="432"/>
        <v>15</v>
      </c>
      <c r="K4625" s="2">
        <f t="shared" si="433"/>
        <v>44523</v>
      </c>
      <c r="L4625" s="9">
        <f t="shared" si="434"/>
        <v>15</v>
      </c>
      <c r="M4625" s="2">
        <f t="shared" si="435"/>
        <v>44523</v>
      </c>
      <c r="N4625" s="22">
        <v>44530</v>
      </c>
      <c r="O4625" s="22">
        <v>44592</v>
      </c>
      <c r="P4625" s="22">
        <v>44589.5</v>
      </c>
      <c r="Q4625">
        <f t="shared" si="436"/>
        <v>66.5</v>
      </c>
      <c r="R4625" s="33">
        <f t="shared" si="437"/>
        <v>6453.8249999999998</v>
      </c>
    </row>
    <row r="4626" spans="1:18" x14ac:dyDescent="0.35">
      <c r="A4626" t="s">
        <v>410</v>
      </c>
      <c r="B4626" s="21" t="s">
        <v>313</v>
      </c>
      <c r="C4626" s="22">
        <v>44530</v>
      </c>
      <c r="D4626" t="s">
        <v>110</v>
      </c>
      <c r="E4626" t="s">
        <v>111</v>
      </c>
      <c r="F4626" s="21" t="s">
        <v>399</v>
      </c>
      <c r="G4626" s="32">
        <v>83.75</v>
      </c>
      <c r="H4626" s="22">
        <v>44516</v>
      </c>
      <c r="I4626" s="23">
        <v>44530</v>
      </c>
      <c r="J4626">
        <f t="shared" si="432"/>
        <v>15</v>
      </c>
      <c r="K4626" s="2">
        <f t="shared" si="433"/>
        <v>44523</v>
      </c>
      <c r="L4626" s="9">
        <f t="shared" si="434"/>
        <v>15</v>
      </c>
      <c r="M4626" s="2">
        <f t="shared" si="435"/>
        <v>44523</v>
      </c>
      <c r="N4626" s="22">
        <v>44530</v>
      </c>
      <c r="O4626" s="22">
        <v>44592</v>
      </c>
      <c r="P4626" s="22">
        <v>44589.5</v>
      </c>
      <c r="Q4626">
        <f t="shared" si="436"/>
        <v>66.5</v>
      </c>
      <c r="R4626" s="33">
        <f t="shared" si="437"/>
        <v>5569.375</v>
      </c>
    </row>
    <row r="4627" spans="1:18" x14ac:dyDescent="0.35">
      <c r="A4627" t="s">
        <v>410</v>
      </c>
      <c r="B4627" s="21" t="s">
        <v>313</v>
      </c>
      <c r="C4627" s="22">
        <v>44530</v>
      </c>
      <c r="D4627" t="s">
        <v>110</v>
      </c>
      <c r="E4627" t="s">
        <v>111</v>
      </c>
      <c r="F4627" s="21" t="s">
        <v>276</v>
      </c>
      <c r="G4627" s="32">
        <v>12.24</v>
      </c>
      <c r="H4627" s="22">
        <v>44516</v>
      </c>
      <c r="I4627" s="23">
        <v>44530</v>
      </c>
      <c r="J4627">
        <f t="shared" si="432"/>
        <v>15</v>
      </c>
      <c r="K4627" s="2">
        <f t="shared" si="433"/>
        <v>44523</v>
      </c>
      <c r="L4627" s="9">
        <f t="shared" si="434"/>
        <v>15</v>
      </c>
      <c r="M4627" s="2">
        <f t="shared" si="435"/>
        <v>44523</v>
      </c>
      <c r="N4627" s="22">
        <v>44530</v>
      </c>
      <c r="O4627" s="22">
        <v>44592</v>
      </c>
      <c r="P4627" s="22">
        <v>44589.5</v>
      </c>
      <c r="Q4627">
        <f t="shared" si="436"/>
        <v>66.5</v>
      </c>
      <c r="R4627" s="33">
        <f t="shared" si="437"/>
        <v>813.96</v>
      </c>
    </row>
    <row r="4628" spans="1:18" x14ac:dyDescent="0.35">
      <c r="A4628" t="s">
        <v>410</v>
      </c>
      <c r="B4628" s="21" t="s">
        <v>313</v>
      </c>
      <c r="C4628" s="22">
        <v>44530</v>
      </c>
      <c r="D4628" t="s">
        <v>110</v>
      </c>
      <c r="E4628" t="s">
        <v>111</v>
      </c>
      <c r="F4628" s="21" t="s">
        <v>143</v>
      </c>
      <c r="G4628" s="32">
        <v>30.23</v>
      </c>
      <c r="H4628" s="22">
        <v>44516</v>
      </c>
      <c r="I4628" s="23">
        <v>44530</v>
      </c>
      <c r="J4628">
        <f t="shared" si="432"/>
        <v>15</v>
      </c>
      <c r="K4628" s="2">
        <f t="shared" si="433"/>
        <v>44523</v>
      </c>
      <c r="L4628" s="9">
        <f t="shared" si="434"/>
        <v>15</v>
      </c>
      <c r="M4628" s="2">
        <f t="shared" si="435"/>
        <v>44523</v>
      </c>
      <c r="N4628" s="22">
        <v>44530</v>
      </c>
      <c r="O4628" s="22">
        <v>44592</v>
      </c>
      <c r="P4628" s="22">
        <v>44589.5</v>
      </c>
      <c r="Q4628">
        <f t="shared" si="436"/>
        <v>66.5</v>
      </c>
      <c r="R4628" s="33">
        <f t="shared" si="437"/>
        <v>2010.2950000000001</v>
      </c>
    </row>
    <row r="4629" spans="1:18" x14ac:dyDescent="0.35">
      <c r="A4629" t="s">
        <v>410</v>
      </c>
      <c r="B4629" s="21" t="s">
        <v>313</v>
      </c>
      <c r="C4629" s="22">
        <v>44530</v>
      </c>
      <c r="D4629" t="s">
        <v>148</v>
      </c>
      <c r="E4629" t="s">
        <v>149</v>
      </c>
      <c r="F4629" s="21" t="s">
        <v>205</v>
      </c>
      <c r="G4629" s="32">
        <v>412.28999999999991</v>
      </c>
      <c r="H4629" s="22">
        <v>44516</v>
      </c>
      <c r="I4629" s="23">
        <v>44530</v>
      </c>
      <c r="J4629">
        <f t="shared" si="432"/>
        <v>15</v>
      </c>
      <c r="K4629" s="2">
        <f t="shared" si="433"/>
        <v>44523</v>
      </c>
      <c r="L4629" s="9">
        <f t="shared" si="434"/>
        <v>15</v>
      </c>
      <c r="M4629" s="2">
        <f t="shared" si="435"/>
        <v>44523</v>
      </c>
      <c r="N4629" s="22">
        <v>44530</v>
      </c>
      <c r="O4629" s="22">
        <v>44592</v>
      </c>
      <c r="P4629" s="22">
        <v>44589.5</v>
      </c>
      <c r="Q4629">
        <f t="shared" si="436"/>
        <v>66.5</v>
      </c>
      <c r="R4629" s="33">
        <f t="shared" si="437"/>
        <v>27417.284999999993</v>
      </c>
    </row>
    <row r="4630" spans="1:18" x14ac:dyDescent="0.35">
      <c r="A4630" t="s">
        <v>410</v>
      </c>
      <c r="B4630" s="21" t="s">
        <v>313</v>
      </c>
      <c r="C4630" s="22">
        <v>44530</v>
      </c>
      <c r="D4630" t="s">
        <v>171</v>
      </c>
      <c r="E4630" t="s">
        <v>172</v>
      </c>
      <c r="F4630" s="21" t="s">
        <v>206</v>
      </c>
      <c r="G4630" s="32">
        <v>643.98000000000025</v>
      </c>
      <c r="H4630" s="22">
        <v>44516</v>
      </c>
      <c r="I4630" s="23">
        <v>44530</v>
      </c>
      <c r="J4630">
        <f t="shared" si="432"/>
        <v>15</v>
      </c>
      <c r="K4630" s="2">
        <f t="shared" si="433"/>
        <v>44523</v>
      </c>
      <c r="L4630" s="9">
        <f t="shared" si="434"/>
        <v>15</v>
      </c>
      <c r="M4630" s="2">
        <f t="shared" si="435"/>
        <v>44523</v>
      </c>
      <c r="N4630" s="22">
        <v>44530</v>
      </c>
      <c r="O4630" s="22">
        <v>44592</v>
      </c>
      <c r="P4630" s="22">
        <v>44589.5</v>
      </c>
      <c r="Q4630">
        <f t="shared" si="436"/>
        <v>66.5</v>
      </c>
      <c r="R4630" s="33">
        <f t="shared" si="437"/>
        <v>42824.670000000013</v>
      </c>
    </row>
    <row r="4631" spans="1:18" x14ac:dyDescent="0.35">
      <c r="A4631" t="s">
        <v>410</v>
      </c>
      <c r="B4631" s="21" t="s">
        <v>313</v>
      </c>
      <c r="C4631" s="22">
        <v>44530</v>
      </c>
      <c r="D4631" t="s">
        <v>207</v>
      </c>
      <c r="E4631" t="s">
        <v>208</v>
      </c>
      <c r="F4631" s="21" t="s">
        <v>209</v>
      </c>
      <c r="G4631" s="32">
        <v>50.010000000000005</v>
      </c>
      <c r="H4631" s="22">
        <v>44516</v>
      </c>
      <c r="I4631" s="23">
        <v>44530</v>
      </c>
      <c r="J4631">
        <f t="shared" si="432"/>
        <v>15</v>
      </c>
      <c r="K4631" s="2">
        <f t="shared" si="433"/>
        <v>44523</v>
      </c>
      <c r="L4631" s="9">
        <f t="shared" si="434"/>
        <v>15</v>
      </c>
      <c r="M4631" s="2">
        <f t="shared" si="435"/>
        <v>44523</v>
      </c>
      <c r="N4631" s="22">
        <v>44530</v>
      </c>
      <c r="O4631" s="22">
        <v>44592</v>
      </c>
      <c r="P4631" s="22">
        <v>44589.5</v>
      </c>
      <c r="Q4631">
        <f t="shared" si="436"/>
        <v>66.5</v>
      </c>
      <c r="R4631" s="33">
        <f t="shared" si="437"/>
        <v>3325.6650000000004</v>
      </c>
    </row>
    <row r="4632" spans="1:18" x14ac:dyDescent="0.35">
      <c r="A4632" t="s">
        <v>410</v>
      </c>
      <c r="B4632" s="21" t="s">
        <v>313</v>
      </c>
      <c r="C4632" s="22">
        <v>44530</v>
      </c>
      <c r="D4632" t="s">
        <v>171</v>
      </c>
      <c r="E4632" t="s">
        <v>172</v>
      </c>
      <c r="F4632" s="21" t="s">
        <v>400</v>
      </c>
      <c r="G4632" s="32">
        <v>41.87</v>
      </c>
      <c r="H4632" s="22">
        <v>44516</v>
      </c>
      <c r="I4632" s="23">
        <v>44530</v>
      </c>
      <c r="J4632">
        <f t="shared" si="432"/>
        <v>15</v>
      </c>
      <c r="K4632" s="2">
        <f t="shared" si="433"/>
        <v>44523</v>
      </c>
      <c r="L4632" s="9">
        <f t="shared" si="434"/>
        <v>15</v>
      </c>
      <c r="M4632" s="2">
        <f t="shared" si="435"/>
        <v>44523</v>
      </c>
      <c r="N4632" s="22">
        <v>44530</v>
      </c>
      <c r="O4632" s="22">
        <v>44592</v>
      </c>
      <c r="P4632" s="22">
        <v>44589.5</v>
      </c>
      <c r="Q4632">
        <f t="shared" si="436"/>
        <v>66.5</v>
      </c>
      <c r="R4632" s="33">
        <f t="shared" si="437"/>
        <v>2784.355</v>
      </c>
    </row>
    <row r="4633" spans="1:18" x14ac:dyDescent="0.35">
      <c r="A4633" t="s">
        <v>410</v>
      </c>
      <c r="B4633" s="21" t="s">
        <v>313</v>
      </c>
      <c r="C4633" s="22">
        <v>44530</v>
      </c>
      <c r="D4633" t="s">
        <v>171</v>
      </c>
      <c r="E4633" t="s">
        <v>172</v>
      </c>
      <c r="F4633" s="21" t="s">
        <v>210</v>
      </c>
      <c r="G4633" s="32">
        <v>792.33000000000015</v>
      </c>
      <c r="H4633" s="22">
        <v>44516</v>
      </c>
      <c r="I4633" s="23">
        <v>44530</v>
      </c>
      <c r="J4633">
        <f t="shared" si="432"/>
        <v>15</v>
      </c>
      <c r="K4633" s="2">
        <f t="shared" si="433"/>
        <v>44523</v>
      </c>
      <c r="L4633" s="9">
        <f t="shared" si="434"/>
        <v>15</v>
      </c>
      <c r="M4633" s="2">
        <f t="shared" si="435"/>
        <v>44523</v>
      </c>
      <c r="N4633" s="22">
        <v>44530</v>
      </c>
      <c r="O4633" s="22">
        <v>44592</v>
      </c>
      <c r="P4633" s="22">
        <v>44589.5</v>
      </c>
      <c r="Q4633">
        <f t="shared" si="436"/>
        <v>66.5</v>
      </c>
      <c r="R4633" s="33">
        <f t="shared" si="437"/>
        <v>52689.945000000007</v>
      </c>
    </row>
    <row r="4634" spans="1:18" x14ac:dyDescent="0.35">
      <c r="A4634" t="s">
        <v>410</v>
      </c>
      <c r="B4634" s="21" t="s">
        <v>313</v>
      </c>
      <c r="C4634" s="22">
        <v>44530</v>
      </c>
      <c r="D4634" t="s">
        <v>114</v>
      </c>
      <c r="E4634" t="s">
        <v>115</v>
      </c>
      <c r="F4634" s="21" t="s">
        <v>144</v>
      </c>
      <c r="G4634" s="32">
        <v>5.47</v>
      </c>
      <c r="H4634" s="22">
        <v>44516</v>
      </c>
      <c r="I4634" s="23">
        <v>44530</v>
      </c>
      <c r="J4634">
        <f t="shared" si="432"/>
        <v>15</v>
      </c>
      <c r="K4634" s="2">
        <f t="shared" si="433"/>
        <v>44523</v>
      </c>
      <c r="L4634" s="9">
        <f t="shared" si="434"/>
        <v>15</v>
      </c>
      <c r="M4634" s="2">
        <f t="shared" si="435"/>
        <v>44523</v>
      </c>
      <c r="N4634" s="22">
        <v>44530</v>
      </c>
      <c r="O4634" s="22">
        <v>44592</v>
      </c>
      <c r="P4634" s="22">
        <v>44589.5</v>
      </c>
      <c r="Q4634">
        <f t="shared" si="436"/>
        <v>66.5</v>
      </c>
      <c r="R4634" s="33">
        <f t="shared" si="437"/>
        <v>363.755</v>
      </c>
    </row>
    <row r="4635" spans="1:18" x14ac:dyDescent="0.35">
      <c r="A4635" t="s">
        <v>410</v>
      </c>
      <c r="B4635" s="21" t="s">
        <v>313</v>
      </c>
      <c r="C4635" s="22">
        <v>44530</v>
      </c>
      <c r="D4635" t="s">
        <v>110</v>
      </c>
      <c r="E4635" t="s">
        <v>111</v>
      </c>
      <c r="F4635" s="21" t="s">
        <v>144</v>
      </c>
      <c r="G4635" s="32">
        <v>181.12</v>
      </c>
      <c r="H4635" s="22">
        <v>44516</v>
      </c>
      <c r="I4635" s="23">
        <v>44530</v>
      </c>
      <c r="J4635">
        <f t="shared" si="432"/>
        <v>15</v>
      </c>
      <c r="K4635" s="2">
        <f t="shared" si="433"/>
        <v>44523</v>
      </c>
      <c r="L4635" s="9">
        <f t="shared" si="434"/>
        <v>15</v>
      </c>
      <c r="M4635" s="2">
        <f t="shared" si="435"/>
        <v>44523</v>
      </c>
      <c r="N4635" s="22">
        <v>44530</v>
      </c>
      <c r="O4635" s="22">
        <v>44592</v>
      </c>
      <c r="P4635" s="22">
        <v>44589.5</v>
      </c>
      <c r="Q4635">
        <f t="shared" si="436"/>
        <v>66.5</v>
      </c>
      <c r="R4635" s="33">
        <f t="shared" si="437"/>
        <v>12044.48</v>
      </c>
    </row>
    <row r="4636" spans="1:18" x14ac:dyDescent="0.35">
      <c r="A4636" t="s">
        <v>410</v>
      </c>
      <c r="B4636" s="21" t="s">
        <v>313</v>
      </c>
      <c r="C4636" s="22">
        <v>44530</v>
      </c>
      <c r="D4636" t="s">
        <v>110</v>
      </c>
      <c r="E4636" t="s">
        <v>111</v>
      </c>
      <c r="F4636" s="21" t="s">
        <v>212</v>
      </c>
      <c r="G4636" s="32">
        <v>39.99</v>
      </c>
      <c r="H4636" s="22">
        <v>44516</v>
      </c>
      <c r="I4636" s="23">
        <v>44530</v>
      </c>
      <c r="J4636">
        <f t="shared" si="432"/>
        <v>15</v>
      </c>
      <c r="K4636" s="2">
        <f t="shared" si="433"/>
        <v>44523</v>
      </c>
      <c r="L4636" s="9">
        <f t="shared" si="434"/>
        <v>15</v>
      </c>
      <c r="M4636" s="2">
        <f t="shared" si="435"/>
        <v>44523</v>
      </c>
      <c r="N4636" s="22">
        <v>44530</v>
      </c>
      <c r="O4636" s="22">
        <v>44592</v>
      </c>
      <c r="P4636" s="22">
        <v>44589.5</v>
      </c>
      <c r="Q4636">
        <f t="shared" si="436"/>
        <v>66.5</v>
      </c>
      <c r="R4636" s="33">
        <f t="shared" si="437"/>
        <v>2659.335</v>
      </c>
    </row>
    <row r="4637" spans="1:18" x14ac:dyDescent="0.35">
      <c r="A4637" t="s">
        <v>410</v>
      </c>
      <c r="B4637" s="21" t="s">
        <v>313</v>
      </c>
      <c r="C4637" s="22">
        <v>44530</v>
      </c>
      <c r="D4637" t="s">
        <v>201</v>
      </c>
      <c r="E4637" t="s">
        <v>202</v>
      </c>
      <c r="F4637" s="21" t="s">
        <v>408</v>
      </c>
      <c r="G4637" s="32">
        <v>61.36</v>
      </c>
      <c r="H4637" s="22">
        <v>44516</v>
      </c>
      <c r="I4637" s="23">
        <v>44530</v>
      </c>
      <c r="J4637">
        <f t="shared" si="432"/>
        <v>15</v>
      </c>
      <c r="K4637" s="2">
        <f t="shared" si="433"/>
        <v>44523</v>
      </c>
      <c r="L4637" s="9">
        <f t="shared" si="434"/>
        <v>15</v>
      </c>
      <c r="M4637" s="2">
        <f t="shared" si="435"/>
        <v>44523</v>
      </c>
      <c r="N4637" s="22">
        <v>44530</v>
      </c>
      <c r="O4637" s="22">
        <v>44592</v>
      </c>
      <c r="P4637" s="22">
        <v>44589.5</v>
      </c>
      <c r="Q4637">
        <f t="shared" si="436"/>
        <v>66.5</v>
      </c>
      <c r="R4637" s="33">
        <f t="shared" si="437"/>
        <v>4080.44</v>
      </c>
    </row>
    <row r="4638" spans="1:18" x14ac:dyDescent="0.35">
      <c r="A4638" t="s">
        <v>410</v>
      </c>
      <c r="B4638" s="21" t="s">
        <v>313</v>
      </c>
      <c r="C4638" s="22">
        <v>44530</v>
      </c>
      <c r="D4638" t="s">
        <v>99</v>
      </c>
      <c r="E4638" t="s">
        <v>100</v>
      </c>
      <c r="F4638" s="21" t="s">
        <v>408</v>
      </c>
      <c r="G4638" s="32">
        <v>245.99</v>
      </c>
      <c r="H4638" s="22">
        <v>44516</v>
      </c>
      <c r="I4638" s="23">
        <v>44530</v>
      </c>
      <c r="J4638">
        <f t="shared" si="432"/>
        <v>15</v>
      </c>
      <c r="K4638" s="2">
        <f t="shared" si="433"/>
        <v>44523</v>
      </c>
      <c r="L4638" s="9">
        <f t="shared" si="434"/>
        <v>15</v>
      </c>
      <c r="M4638" s="2">
        <f t="shared" si="435"/>
        <v>44523</v>
      </c>
      <c r="N4638" s="22">
        <v>44530</v>
      </c>
      <c r="O4638" s="22">
        <v>44592</v>
      </c>
      <c r="P4638" s="22">
        <v>44589.5</v>
      </c>
      <c r="Q4638">
        <f t="shared" si="436"/>
        <v>66.5</v>
      </c>
      <c r="R4638" s="33">
        <f t="shared" si="437"/>
        <v>16358.335000000001</v>
      </c>
    </row>
    <row r="4639" spans="1:18" x14ac:dyDescent="0.35">
      <c r="A4639" t="s">
        <v>410</v>
      </c>
      <c r="B4639" s="21" t="s">
        <v>313</v>
      </c>
      <c r="C4639" s="22">
        <v>44530</v>
      </c>
      <c r="D4639" t="s">
        <v>110</v>
      </c>
      <c r="E4639" t="s">
        <v>111</v>
      </c>
      <c r="F4639" s="21" t="s">
        <v>214</v>
      </c>
      <c r="G4639" s="32">
        <v>110.07</v>
      </c>
      <c r="H4639" s="22">
        <v>44516</v>
      </c>
      <c r="I4639" s="23">
        <v>44530</v>
      </c>
      <c r="J4639">
        <f t="shared" si="432"/>
        <v>15</v>
      </c>
      <c r="K4639" s="2">
        <f t="shared" si="433"/>
        <v>44523</v>
      </c>
      <c r="L4639" s="9">
        <f t="shared" si="434"/>
        <v>15</v>
      </c>
      <c r="M4639" s="2">
        <f t="shared" si="435"/>
        <v>44523</v>
      </c>
      <c r="N4639" s="22">
        <v>44530</v>
      </c>
      <c r="O4639" s="22">
        <v>44592</v>
      </c>
      <c r="P4639" s="22">
        <v>44589.5</v>
      </c>
      <c r="Q4639">
        <f t="shared" si="436"/>
        <v>66.5</v>
      </c>
      <c r="R4639" s="33">
        <f t="shared" si="437"/>
        <v>7319.6549999999997</v>
      </c>
    </row>
    <row r="4640" spans="1:18" x14ac:dyDescent="0.35">
      <c r="A4640" t="s">
        <v>410</v>
      </c>
      <c r="B4640" s="21" t="s">
        <v>313</v>
      </c>
      <c r="C4640" s="22">
        <v>44530</v>
      </c>
      <c r="D4640" t="s">
        <v>201</v>
      </c>
      <c r="E4640" t="s">
        <v>202</v>
      </c>
      <c r="F4640" s="21" t="s">
        <v>216</v>
      </c>
      <c r="G4640" s="32">
        <v>96.25</v>
      </c>
      <c r="H4640" s="22">
        <v>44516</v>
      </c>
      <c r="I4640" s="23">
        <v>44530</v>
      </c>
      <c r="J4640">
        <f t="shared" si="432"/>
        <v>15</v>
      </c>
      <c r="K4640" s="2">
        <f t="shared" si="433"/>
        <v>44523</v>
      </c>
      <c r="L4640" s="9">
        <f t="shared" si="434"/>
        <v>15</v>
      </c>
      <c r="M4640" s="2">
        <f t="shared" si="435"/>
        <v>44523</v>
      </c>
      <c r="N4640" s="22">
        <v>44530</v>
      </c>
      <c r="O4640" s="22">
        <v>44592</v>
      </c>
      <c r="P4640" s="22">
        <v>44589.5</v>
      </c>
      <c r="Q4640">
        <f t="shared" si="436"/>
        <v>66.5</v>
      </c>
      <c r="R4640" s="33">
        <f t="shared" si="437"/>
        <v>6400.625</v>
      </c>
    </row>
    <row r="4641" spans="1:18" x14ac:dyDescent="0.35">
      <c r="A4641" t="s">
        <v>410</v>
      </c>
      <c r="B4641" s="21" t="s">
        <v>313</v>
      </c>
      <c r="C4641" s="22">
        <v>44530</v>
      </c>
      <c r="D4641" t="s">
        <v>217</v>
      </c>
      <c r="E4641" t="s">
        <v>218</v>
      </c>
      <c r="F4641" s="21" t="s">
        <v>219</v>
      </c>
      <c r="G4641" s="32">
        <v>636.09</v>
      </c>
      <c r="H4641" s="22">
        <v>44516</v>
      </c>
      <c r="I4641" s="23">
        <v>44530</v>
      </c>
      <c r="J4641">
        <f t="shared" si="432"/>
        <v>15</v>
      </c>
      <c r="K4641" s="2">
        <f t="shared" si="433"/>
        <v>44523</v>
      </c>
      <c r="L4641" s="9">
        <f t="shared" si="434"/>
        <v>15</v>
      </c>
      <c r="M4641" s="2">
        <f t="shared" si="435"/>
        <v>44523</v>
      </c>
      <c r="N4641" s="22">
        <v>44530</v>
      </c>
      <c r="O4641" s="22">
        <v>44592</v>
      </c>
      <c r="P4641" s="22">
        <v>44589.5</v>
      </c>
      <c r="Q4641">
        <f t="shared" si="436"/>
        <v>66.5</v>
      </c>
      <c r="R4641" s="33">
        <f t="shared" si="437"/>
        <v>42299.985000000001</v>
      </c>
    </row>
    <row r="4642" spans="1:18" x14ac:dyDescent="0.35">
      <c r="A4642" t="s">
        <v>410</v>
      </c>
      <c r="B4642" s="21" t="s">
        <v>313</v>
      </c>
      <c r="C4642" s="22">
        <v>44530</v>
      </c>
      <c r="D4642" t="s">
        <v>110</v>
      </c>
      <c r="E4642" t="s">
        <v>111</v>
      </c>
      <c r="F4642" s="21" t="s">
        <v>221</v>
      </c>
      <c r="G4642" s="32">
        <v>395</v>
      </c>
      <c r="H4642" s="22">
        <v>44516</v>
      </c>
      <c r="I4642" s="23">
        <v>44530</v>
      </c>
      <c r="J4642">
        <f t="shared" si="432"/>
        <v>15</v>
      </c>
      <c r="K4642" s="2">
        <f t="shared" si="433"/>
        <v>44523</v>
      </c>
      <c r="L4642" s="9">
        <f t="shared" si="434"/>
        <v>15</v>
      </c>
      <c r="M4642" s="2">
        <f t="shared" si="435"/>
        <v>44523</v>
      </c>
      <c r="N4642" s="22">
        <v>44530</v>
      </c>
      <c r="O4642" s="22">
        <v>44592</v>
      </c>
      <c r="P4642" s="22">
        <v>44589.5</v>
      </c>
      <c r="Q4642">
        <f t="shared" si="436"/>
        <v>66.5</v>
      </c>
      <c r="R4642" s="33">
        <f t="shared" si="437"/>
        <v>26267.5</v>
      </c>
    </row>
    <row r="4643" spans="1:18" x14ac:dyDescent="0.35">
      <c r="A4643" t="s">
        <v>410</v>
      </c>
      <c r="B4643" s="21" t="s">
        <v>313</v>
      </c>
      <c r="C4643" s="22">
        <v>44530</v>
      </c>
      <c r="D4643" t="s">
        <v>199</v>
      </c>
      <c r="E4643" t="s">
        <v>200</v>
      </c>
      <c r="F4643" s="21" t="s">
        <v>89</v>
      </c>
      <c r="G4643" s="32">
        <v>946.63000000000011</v>
      </c>
      <c r="H4643" s="22">
        <v>44516</v>
      </c>
      <c r="I4643" s="23">
        <v>44530</v>
      </c>
      <c r="J4643">
        <f t="shared" si="432"/>
        <v>15</v>
      </c>
      <c r="K4643" s="2">
        <f t="shared" si="433"/>
        <v>44523</v>
      </c>
      <c r="L4643" s="9">
        <f t="shared" si="434"/>
        <v>15</v>
      </c>
      <c r="M4643" s="2">
        <f t="shared" si="435"/>
        <v>44523</v>
      </c>
      <c r="N4643" s="22">
        <v>44530</v>
      </c>
      <c r="O4643" s="22">
        <v>44592</v>
      </c>
      <c r="P4643" s="22">
        <v>44589.5</v>
      </c>
      <c r="Q4643">
        <f t="shared" si="436"/>
        <v>66.5</v>
      </c>
      <c r="R4643" s="33">
        <f t="shared" si="437"/>
        <v>62950.895000000004</v>
      </c>
    </row>
    <row r="4644" spans="1:18" x14ac:dyDescent="0.35">
      <c r="A4644" t="s">
        <v>410</v>
      </c>
      <c r="B4644" s="21" t="s">
        <v>313</v>
      </c>
      <c r="C4644" s="22">
        <v>44530</v>
      </c>
      <c r="D4644" t="s">
        <v>110</v>
      </c>
      <c r="E4644" t="s">
        <v>111</v>
      </c>
      <c r="F4644" s="21" t="s">
        <v>223</v>
      </c>
      <c r="G4644" s="32">
        <v>147.80000000000001</v>
      </c>
      <c r="H4644" s="22">
        <v>44516</v>
      </c>
      <c r="I4644" s="23">
        <v>44530</v>
      </c>
      <c r="J4644">
        <f t="shared" si="432"/>
        <v>15</v>
      </c>
      <c r="K4644" s="2">
        <f t="shared" si="433"/>
        <v>44523</v>
      </c>
      <c r="L4644" s="9">
        <f t="shared" si="434"/>
        <v>15</v>
      </c>
      <c r="M4644" s="2">
        <f t="shared" si="435"/>
        <v>44523</v>
      </c>
      <c r="N4644" s="22">
        <v>44530</v>
      </c>
      <c r="O4644" s="22">
        <v>44592</v>
      </c>
      <c r="P4644" s="22">
        <v>44589.5</v>
      </c>
      <c r="Q4644">
        <f t="shared" si="436"/>
        <v>66.5</v>
      </c>
      <c r="R4644" s="33">
        <f t="shared" si="437"/>
        <v>9828.7000000000007</v>
      </c>
    </row>
    <row r="4645" spans="1:18" x14ac:dyDescent="0.35">
      <c r="A4645" t="s">
        <v>410</v>
      </c>
      <c r="B4645" s="21" t="s">
        <v>313</v>
      </c>
      <c r="C4645" s="22">
        <v>44530</v>
      </c>
      <c r="D4645" t="s">
        <v>201</v>
      </c>
      <c r="E4645" t="s">
        <v>202</v>
      </c>
      <c r="F4645" s="21" t="s">
        <v>203</v>
      </c>
      <c r="G4645" s="32">
        <v>12.34</v>
      </c>
      <c r="H4645" s="22">
        <v>44516</v>
      </c>
      <c r="I4645" s="23">
        <v>44530</v>
      </c>
      <c r="J4645">
        <f t="shared" si="432"/>
        <v>15</v>
      </c>
      <c r="K4645" s="2">
        <f t="shared" si="433"/>
        <v>44523</v>
      </c>
      <c r="L4645" s="9">
        <f t="shared" si="434"/>
        <v>15</v>
      </c>
      <c r="M4645" s="2">
        <f t="shared" si="435"/>
        <v>44523</v>
      </c>
      <c r="N4645" s="22">
        <v>44530</v>
      </c>
      <c r="O4645" s="22">
        <v>44592</v>
      </c>
      <c r="P4645" s="22">
        <v>44589.5</v>
      </c>
      <c r="Q4645">
        <f t="shared" si="436"/>
        <v>66.5</v>
      </c>
      <c r="R4645" s="33">
        <f t="shared" si="437"/>
        <v>820.61</v>
      </c>
    </row>
    <row r="4646" spans="1:18" x14ac:dyDescent="0.35">
      <c r="A4646" t="s">
        <v>410</v>
      </c>
      <c r="B4646" s="21" t="s">
        <v>313</v>
      </c>
      <c r="C4646" s="22">
        <v>44530</v>
      </c>
      <c r="D4646" t="s">
        <v>110</v>
      </c>
      <c r="E4646" t="s">
        <v>111</v>
      </c>
      <c r="F4646" s="21" t="s">
        <v>224</v>
      </c>
      <c r="G4646" s="32">
        <v>79.73</v>
      </c>
      <c r="H4646" s="22">
        <v>44516</v>
      </c>
      <c r="I4646" s="23">
        <v>44530</v>
      </c>
      <c r="J4646">
        <f t="shared" si="432"/>
        <v>15</v>
      </c>
      <c r="K4646" s="2">
        <f t="shared" si="433"/>
        <v>44523</v>
      </c>
      <c r="L4646" s="9">
        <f t="shared" si="434"/>
        <v>15</v>
      </c>
      <c r="M4646" s="2">
        <f t="shared" si="435"/>
        <v>44523</v>
      </c>
      <c r="N4646" s="22">
        <v>44530</v>
      </c>
      <c r="O4646" s="22">
        <v>44592</v>
      </c>
      <c r="P4646" s="22">
        <v>44589.5</v>
      </c>
      <c r="Q4646">
        <f t="shared" si="436"/>
        <v>66.5</v>
      </c>
      <c r="R4646" s="33">
        <f t="shared" si="437"/>
        <v>5302.0450000000001</v>
      </c>
    </row>
    <row r="4647" spans="1:18" x14ac:dyDescent="0.35">
      <c r="A4647" t="s">
        <v>410</v>
      </c>
      <c r="B4647" s="21" t="s">
        <v>313</v>
      </c>
      <c r="C4647" s="22">
        <v>44530</v>
      </c>
      <c r="D4647" t="s">
        <v>110</v>
      </c>
      <c r="E4647" t="s">
        <v>111</v>
      </c>
      <c r="F4647" s="21" t="s">
        <v>225</v>
      </c>
      <c r="G4647" s="32">
        <v>22.91</v>
      </c>
      <c r="H4647" s="22">
        <v>44516</v>
      </c>
      <c r="I4647" s="23">
        <v>44530</v>
      </c>
      <c r="J4647">
        <f t="shared" si="432"/>
        <v>15</v>
      </c>
      <c r="K4647" s="2">
        <f t="shared" si="433"/>
        <v>44523</v>
      </c>
      <c r="L4647" s="9">
        <f t="shared" si="434"/>
        <v>15</v>
      </c>
      <c r="M4647" s="2">
        <f t="shared" si="435"/>
        <v>44523</v>
      </c>
      <c r="N4647" s="22">
        <v>44530</v>
      </c>
      <c r="O4647" s="22">
        <v>44592</v>
      </c>
      <c r="P4647" s="22">
        <v>44589.5</v>
      </c>
      <c r="Q4647">
        <f t="shared" si="436"/>
        <v>66.5</v>
      </c>
      <c r="R4647" s="33">
        <f t="shared" si="437"/>
        <v>1523.5150000000001</v>
      </c>
    </row>
    <row r="4648" spans="1:18" x14ac:dyDescent="0.35">
      <c r="A4648" t="s">
        <v>410</v>
      </c>
      <c r="B4648" s="21" t="s">
        <v>313</v>
      </c>
      <c r="C4648" s="22">
        <v>44530</v>
      </c>
      <c r="D4648" t="s">
        <v>110</v>
      </c>
      <c r="E4648" t="s">
        <v>111</v>
      </c>
      <c r="F4648" s="21" t="s">
        <v>226</v>
      </c>
      <c r="G4648" s="32">
        <v>37.270000000000003</v>
      </c>
      <c r="H4648" s="22">
        <v>44516</v>
      </c>
      <c r="I4648" s="23">
        <v>44530</v>
      </c>
      <c r="J4648">
        <f t="shared" si="432"/>
        <v>15</v>
      </c>
      <c r="K4648" s="2">
        <f t="shared" si="433"/>
        <v>44523</v>
      </c>
      <c r="L4648" s="9">
        <f t="shared" si="434"/>
        <v>15</v>
      </c>
      <c r="M4648" s="2">
        <f t="shared" si="435"/>
        <v>44523</v>
      </c>
      <c r="N4648" s="22">
        <v>44530</v>
      </c>
      <c r="O4648" s="22">
        <v>44592</v>
      </c>
      <c r="P4648" s="22">
        <v>44589.5</v>
      </c>
      <c r="Q4648">
        <f t="shared" si="436"/>
        <v>66.5</v>
      </c>
      <c r="R4648" s="33">
        <f t="shared" si="437"/>
        <v>2478.4550000000004</v>
      </c>
    </row>
    <row r="4649" spans="1:18" x14ac:dyDescent="0.35">
      <c r="A4649" t="s">
        <v>410</v>
      </c>
      <c r="B4649" s="21" t="s">
        <v>313</v>
      </c>
      <c r="C4649" s="22">
        <v>44530</v>
      </c>
      <c r="D4649" t="s">
        <v>110</v>
      </c>
      <c r="E4649" t="s">
        <v>111</v>
      </c>
      <c r="F4649" s="21" t="s">
        <v>291</v>
      </c>
      <c r="G4649" s="32">
        <v>72.56</v>
      </c>
      <c r="H4649" s="22">
        <v>44516</v>
      </c>
      <c r="I4649" s="23">
        <v>44530</v>
      </c>
      <c r="J4649">
        <f t="shared" si="432"/>
        <v>15</v>
      </c>
      <c r="K4649" s="2">
        <f t="shared" si="433"/>
        <v>44523</v>
      </c>
      <c r="L4649" s="9">
        <f t="shared" si="434"/>
        <v>15</v>
      </c>
      <c r="M4649" s="2">
        <f t="shared" si="435"/>
        <v>44523</v>
      </c>
      <c r="N4649" s="22">
        <v>44530</v>
      </c>
      <c r="O4649" s="22">
        <v>44592</v>
      </c>
      <c r="P4649" s="22">
        <v>44589.5</v>
      </c>
      <c r="Q4649">
        <f t="shared" si="436"/>
        <v>66.5</v>
      </c>
      <c r="R4649" s="33">
        <f t="shared" si="437"/>
        <v>4825.24</v>
      </c>
    </row>
    <row r="4650" spans="1:18" x14ac:dyDescent="0.35">
      <c r="A4650" t="s">
        <v>410</v>
      </c>
      <c r="B4650" s="21" t="s">
        <v>313</v>
      </c>
      <c r="C4650" s="22">
        <v>44530</v>
      </c>
      <c r="D4650" t="s">
        <v>171</v>
      </c>
      <c r="E4650" t="s">
        <v>172</v>
      </c>
      <c r="F4650" s="21" t="s">
        <v>403</v>
      </c>
      <c r="G4650" s="32">
        <v>37.21</v>
      </c>
      <c r="H4650" s="22">
        <v>44516</v>
      </c>
      <c r="I4650" s="23">
        <v>44530</v>
      </c>
      <c r="J4650">
        <f t="shared" si="432"/>
        <v>15</v>
      </c>
      <c r="K4650" s="2">
        <f t="shared" si="433"/>
        <v>44523</v>
      </c>
      <c r="L4650" s="9">
        <f t="shared" si="434"/>
        <v>15</v>
      </c>
      <c r="M4650" s="2">
        <f t="shared" si="435"/>
        <v>44523</v>
      </c>
      <c r="N4650" s="22">
        <v>44530</v>
      </c>
      <c r="O4650" s="22">
        <v>44592</v>
      </c>
      <c r="P4650" s="22">
        <v>44589.5</v>
      </c>
      <c r="Q4650">
        <f t="shared" si="436"/>
        <v>66.5</v>
      </c>
      <c r="R4650" s="33">
        <f t="shared" si="437"/>
        <v>2474.4650000000001</v>
      </c>
    </row>
    <row r="4651" spans="1:18" x14ac:dyDescent="0.35">
      <c r="A4651" t="s">
        <v>410</v>
      </c>
      <c r="B4651" s="21" t="s">
        <v>313</v>
      </c>
      <c r="C4651" s="22">
        <v>44530</v>
      </c>
      <c r="D4651" t="s">
        <v>345</v>
      </c>
      <c r="E4651" t="s">
        <v>346</v>
      </c>
      <c r="F4651" s="21" t="s">
        <v>343</v>
      </c>
      <c r="G4651" s="32">
        <v>2.17</v>
      </c>
      <c r="H4651" s="22">
        <v>44516</v>
      </c>
      <c r="I4651" s="23">
        <v>44530</v>
      </c>
      <c r="J4651">
        <f t="shared" si="432"/>
        <v>15</v>
      </c>
      <c r="K4651" s="2">
        <f t="shared" si="433"/>
        <v>44523</v>
      </c>
      <c r="L4651" s="9">
        <f t="shared" si="434"/>
        <v>15</v>
      </c>
      <c r="M4651" s="2">
        <f t="shared" si="435"/>
        <v>44523</v>
      </c>
      <c r="N4651" s="22">
        <v>44530</v>
      </c>
      <c r="O4651" s="22">
        <v>44592</v>
      </c>
      <c r="P4651" s="22">
        <v>44589.5</v>
      </c>
      <c r="Q4651">
        <f t="shared" si="436"/>
        <v>66.5</v>
      </c>
      <c r="R4651" s="33">
        <f t="shared" si="437"/>
        <v>144.30500000000001</v>
      </c>
    </row>
    <row r="4652" spans="1:18" x14ac:dyDescent="0.35">
      <c r="A4652" t="s">
        <v>410</v>
      </c>
      <c r="B4652" s="21" t="s">
        <v>313</v>
      </c>
      <c r="C4652" s="22">
        <v>44530</v>
      </c>
      <c r="D4652" t="s">
        <v>110</v>
      </c>
      <c r="E4652" t="s">
        <v>111</v>
      </c>
      <c r="F4652" s="21" t="s">
        <v>229</v>
      </c>
      <c r="G4652" s="32">
        <v>37.29</v>
      </c>
      <c r="H4652" s="22">
        <v>44516</v>
      </c>
      <c r="I4652" s="23">
        <v>44530</v>
      </c>
      <c r="J4652">
        <f t="shared" si="432"/>
        <v>15</v>
      </c>
      <c r="K4652" s="2">
        <f t="shared" si="433"/>
        <v>44523</v>
      </c>
      <c r="L4652" s="9">
        <f t="shared" si="434"/>
        <v>15</v>
      </c>
      <c r="M4652" s="2">
        <f t="shared" si="435"/>
        <v>44523</v>
      </c>
      <c r="N4652" s="22">
        <v>44530</v>
      </c>
      <c r="O4652" s="22">
        <v>44592</v>
      </c>
      <c r="P4652" s="22">
        <v>44589.5</v>
      </c>
      <c r="Q4652">
        <f t="shared" si="436"/>
        <v>66.5</v>
      </c>
      <c r="R4652" s="33">
        <f t="shared" si="437"/>
        <v>2479.7849999999999</v>
      </c>
    </row>
    <row r="4653" spans="1:18" x14ac:dyDescent="0.35">
      <c r="A4653" t="s">
        <v>410</v>
      </c>
      <c r="B4653" s="21" t="s">
        <v>313</v>
      </c>
      <c r="C4653" s="22">
        <v>44530</v>
      </c>
      <c r="D4653" t="s">
        <v>99</v>
      </c>
      <c r="E4653" t="s">
        <v>100</v>
      </c>
      <c r="F4653" s="21" t="s">
        <v>404</v>
      </c>
      <c r="G4653" s="32">
        <v>249</v>
      </c>
      <c r="H4653" s="22">
        <v>44516</v>
      </c>
      <c r="I4653" s="23">
        <v>44530</v>
      </c>
      <c r="J4653">
        <f t="shared" si="432"/>
        <v>15</v>
      </c>
      <c r="K4653" s="2">
        <f t="shared" si="433"/>
        <v>44523</v>
      </c>
      <c r="L4653" s="9">
        <f t="shared" si="434"/>
        <v>15</v>
      </c>
      <c r="M4653" s="2">
        <f t="shared" si="435"/>
        <v>44523</v>
      </c>
      <c r="N4653" s="22">
        <v>44530</v>
      </c>
      <c r="O4653" s="22">
        <v>44592</v>
      </c>
      <c r="P4653" s="22">
        <v>44589.5</v>
      </c>
      <c r="Q4653">
        <f t="shared" si="436"/>
        <v>66.5</v>
      </c>
      <c r="R4653" s="33">
        <f t="shared" si="437"/>
        <v>16558.5</v>
      </c>
    </row>
    <row r="4654" spans="1:18" x14ac:dyDescent="0.35">
      <c r="A4654" t="s">
        <v>410</v>
      </c>
      <c r="B4654" s="21" t="s">
        <v>313</v>
      </c>
      <c r="C4654" s="22">
        <v>44530</v>
      </c>
      <c r="D4654" t="s">
        <v>110</v>
      </c>
      <c r="E4654" t="s">
        <v>111</v>
      </c>
      <c r="F4654" s="21" t="s">
        <v>230</v>
      </c>
      <c r="G4654" s="32">
        <v>108.65</v>
      </c>
      <c r="H4654" s="22">
        <v>44516</v>
      </c>
      <c r="I4654" s="23">
        <v>44530</v>
      </c>
      <c r="J4654">
        <f t="shared" si="432"/>
        <v>15</v>
      </c>
      <c r="K4654" s="2">
        <f t="shared" si="433"/>
        <v>44523</v>
      </c>
      <c r="L4654" s="9">
        <f t="shared" si="434"/>
        <v>15</v>
      </c>
      <c r="M4654" s="2">
        <f t="shared" si="435"/>
        <v>44523</v>
      </c>
      <c r="N4654" s="22">
        <v>44530</v>
      </c>
      <c r="O4654" s="22">
        <v>44592</v>
      </c>
      <c r="P4654" s="22">
        <v>44589.5</v>
      </c>
      <c r="Q4654">
        <f t="shared" si="436"/>
        <v>66.5</v>
      </c>
      <c r="R4654" s="33">
        <f t="shared" si="437"/>
        <v>7225.2250000000004</v>
      </c>
    </row>
    <row r="4655" spans="1:18" x14ac:dyDescent="0.35">
      <c r="A4655" t="s">
        <v>410</v>
      </c>
      <c r="B4655" s="21" t="s">
        <v>313</v>
      </c>
      <c r="C4655" s="22">
        <v>44530</v>
      </c>
      <c r="D4655" t="s">
        <v>201</v>
      </c>
      <c r="E4655" t="s">
        <v>202</v>
      </c>
      <c r="F4655" s="21" t="s">
        <v>164</v>
      </c>
      <c r="G4655" s="32">
        <v>122.71000000000001</v>
      </c>
      <c r="H4655" s="22">
        <v>44516</v>
      </c>
      <c r="I4655" s="23">
        <v>44530</v>
      </c>
      <c r="J4655">
        <f t="shared" si="432"/>
        <v>15</v>
      </c>
      <c r="K4655" s="2">
        <f t="shared" si="433"/>
        <v>44523</v>
      </c>
      <c r="L4655" s="9">
        <f t="shared" si="434"/>
        <v>15</v>
      </c>
      <c r="M4655" s="2">
        <f t="shared" si="435"/>
        <v>44523</v>
      </c>
      <c r="N4655" s="22">
        <v>44530</v>
      </c>
      <c r="O4655" s="22">
        <v>44592</v>
      </c>
      <c r="P4655" s="22">
        <v>44589.5</v>
      </c>
      <c r="Q4655">
        <f t="shared" si="436"/>
        <v>66.5</v>
      </c>
      <c r="R4655" s="33">
        <f t="shared" si="437"/>
        <v>8160.2150000000001</v>
      </c>
    </row>
    <row r="4656" spans="1:18" x14ac:dyDescent="0.35">
      <c r="A4656" t="s">
        <v>410</v>
      </c>
      <c r="B4656" s="21" t="s">
        <v>313</v>
      </c>
      <c r="C4656" s="22">
        <v>44530</v>
      </c>
      <c r="D4656" t="s">
        <v>171</v>
      </c>
      <c r="E4656" t="s">
        <v>172</v>
      </c>
      <c r="F4656" s="21" t="s">
        <v>231</v>
      </c>
      <c r="G4656" s="32">
        <v>331.57</v>
      </c>
      <c r="H4656" s="22">
        <v>44516</v>
      </c>
      <c r="I4656" s="23">
        <v>44530</v>
      </c>
      <c r="J4656">
        <f t="shared" si="432"/>
        <v>15</v>
      </c>
      <c r="K4656" s="2">
        <f t="shared" si="433"/>
        <v>44523</v>
      </c>
      <c r="L4656" s="9">
        <f t="shared" si="434"/>
        <v>15</v>
      </c>
      <c r="M4656" s="2">
        <f t="shared" si="435"/>
        <v>44523</v>
      </c>
      <c r="N4656" s="22">
        <v>44530</v>
      </c>
      <c r="O4656" s="22">
        <v>44592</v>
      </c>
      <c r="P4656" s="22">
        <v>44589.5</v>
      </c>
      <c r="Q4656">
        <f t="shared" si="436"/>
        <v>66.5</v>
      </c>
      <c r="R4656" s="33">
        <f t="shared" si="437"/>
        <v>22049.404999999999</v>
      </c>
    </row>
    <row r="4657" spans="1:18" x14ac:dyDescent="0.35">
      <c r="A4657" t="s">
        <v>410</v>
      </c>
      <c r="B4657" s="21" t="s">
        <v>313</v>
      </c>
      <c r="C4657" s="22">
        <v>44530</v>
      </c>
      <c r="D4657" t="s">
        <v>201</v>
      </c>
      <c r="E4657" t="s">
        <v>202</v>
      </c>
      <c r="F4657" s="21" t="s">
        <v>142</v>
      </c>
      <c r="G4657" s="32">
        <v>5.4</v>
      </c>
      <c r="H4657" s="22">
        <v>44516</v>
      </c>
      <c r="I4657" s="23">
        <v>44530</v>
      </c>
      <c r="J4657">
        <f t="shared" si="432"/>
        <v>15</v>
      </c>
      <c r="K4657" s="2">
        <f t="shared" si="433"/>
        <v>44523</v>
      </c>
      <c r="L4657" s="9">
        <f t="shared" si="434"/>
        <v>15</v>
      </c>
      <c r="M4657" s="2">
        <f t="shared" si="435"/>
        <v>44523</v>
      </c>
      <c r="N4657" s="22">
        <v>44530</v>
      </c>
      <c r="O4657" s="22">
        <v>44592</v>
      </c>
      <c r="P4657" s="22">
        <v>44589.5</v>
      </c>
      <c r="Q4657">
        <f t="shared" si="436"/>
        <v>66.5</v>
      </c>
      <c r="R4657" s="33">
        <f t="shared" si="437"/>
        <v>359.1</v>
      </c>
    </row>
    <row r="4658" spans="1:18" x14ac:dyDescent="0.35">
      <c r="A4658" t="s">
        <v>410</v>
      </c>
      <c r="B4658" s="21" t="s">
        <v>313</v>
      </c>
      <c r="C4658" s="22">
        <v>44530</v>
      </c>
      <c r="D4658" t="s">
        <v>110</v>
      </c>
      <c r="E4658" t="s">
        <v>111</v>
      </c>
      <c r="F4658" s="21" t="s">
        <v>405</v>
      </c>
      <c r="G4658" s="32">
        <v>43.78</v>
      </c>
      <c r="H4658" s="22">
        <v>44516</v>
      </c>
      <c r="I4658" s="23">
        <v>44530</v>
      </c>
      <c r="J4658">
        <f t="shared" ref="J4658:J4720" si="438">I4658-H4658+1</f>
        <v>15</v>
      </c>
      <c r="K4658" s="2">
        <f t="shared" ref="K4658:K4720" si="439">(H4658+I4658)/2</f>
        <v>44523</v>
      </c>
      <c r="L4658" s="9">
        <f t="shared" si="434"/>
        <v>15</v>
      </c>
      <c r="M4658" s="2">
        <f t="shared" si="435"/>
        <v>44523</v>
      </c>
      <c r="N4658" s="22">
        <v>44530</v>
      </c>
      <c r="O4658" s="22">
        <v>44592</v>
      </c>
      <c r="P4658" s="22">
        <v>44589.5</v>
      </c>
      <c r="Q4658">
        <f t="shared" si="436"/>
        <v>66.5</v>
      </c>
      <c r="R4658" s="33">
        <f t="shared" si="437"/>
        <v>2911.37</v>
      </c>
    </row>
    <row r="4659" spans="1:18" x14ac:dyDescent="0.35">
      <c r="A4659" t="s">
        <v>410</v>
      </c>
      <c r="B4659" s="21" t="s">
        <v>313</v>
      </c>
      <c r="C4659" s="22">
        <v>44530</v>
      </c>
      <c r="D4659" t="s">
        <v>114</v>
      </c>
      <c r="E4659" t="s">
        <v>115</v>
      </c>
      <c r="F4659" s="21" t="s">
        <v>232</v>
      </c>
      <c r="G4659" s="32">
        <v>19.13</v>
      </c>
      <c r="H4659" s="22">
        <v>44516</v>
      </c>
      <c r="I4659" s="23">
        <v>44530</v>
      </c>
      <c r="J4659">
        <f t="shared" si="438"/>
        <v>15</v>
      </c>
      <c r="K4659" s="2">
        <f t="shared" si="439"/>
        <v>44523</v>
      </c>
      <c r="L4659" s="9">
        <f t="shared" si="434"/>
        <v>15</v>
      </c>
      <c r="M4659" s="2">
        <f t="shared" si="435"/>
        <v>44523</v>
      </c>
      <c r="N4659" s="22">
        <v>44530</v>
      </c>
      <c r="O4659" s="22">
        <v>44592</v>
      </c>
      <c r="P4659" s="22">
        <v>44589.5</v>
      </c>
      <c r="Q4659">
        <f t="shared" si="436"/>
        <v>66.5</v>
      </c>
      <c r="R4659" s="33">
        <f t="shared" si="437"/>
        <v>1272.145</v>
      </c>
    </row>
    <row r="4660" spans="1:18" x14ac:dyDescent="0.35">
      <c r="A4660" t="s">
        <v>410</v>
      </c>
      <c r="B4660" s="21" t="s">
        <v>313</v>
      </c>
      <c r="C4660" s="22">
        <v>44530</v>
      </c>
      <c r="D4660" t="s">
        <v>345</v>
      </c>
      <c r="E4660" t="s">
        <v>346</v>
      </c>
      <c r="F4660" s="21" t="s">
        <v>367</v>
      </c>
      <c r="G4660" s="32">
        <v>2.17</v>
      </c>
      <c r="H4660" s="22">
        <v>44516</v>
      </c>
      <c r="I4660" s="23">
        <v>44530</v>
      </c>
      <c r="J4660">
        <f t="shared" si="438"/>
        <v>15</v>
      </c>
      <c r="K4660" s="2">
        <f t="shared" si="439"/>
        <v>44523</v>
      </c>
      <c r="L4660" s="9">
        <f t="shared" si="434"/>
        <v>15</v>
      </c>
      <c r="M4660" s="2">
        <f t="shared" si="435"/>
        <v>44523</v>
      </c>
      <c r="N4660" s="22">
        <v>44530</v>
      </c>
      <c r="O4660" s="22">
        <v>44592</v>
      </c>
      <c r="P4660" s="22">
        <v>44589.5</v>
      </c>
      <c r="Q4660">
        <f t="shared" si="436"/>
        <v>66.5</v>
      </c>
      <c r="R4660" s="33">
        <f t="shared" si="437"/>
        <v>144.30500000000001</v>
      </c>
    </row>
    <row r="4661" spans="1:18" x14ac:dyDescent="0.35">
      <c r="A4661" t="s">
        <v>410</v>
      </c>
      <c r="B4661" s="21" t="s">
        <v>313</v>
      </c>
      <c r="C4661" s="22">
        <v>44530</v>
      </c>
      <c r="D4661" t="s">
        <v>114</v>
      </c>
      <c r="E4661" t="s">
        <v>115</v>
      </c>
      <c r="F4661" s="21" t="s">
        <v>145</v>
      </c>
      <c r="G4661" s="32">
        <v>25.4</v>
      </c>
      <c r="H4661" s="22">
        <v>44516</v>
      </c>
      <c r="I4661" s="23">
        <v>44530</v>
      </c>
      <c r="J4661">
        <f t="shared" si="438"/>
        <v>15</v>
      </c>
      <c r="K4661" s="2">
        <f t="shared" si="439"/>
        <v>44523</v>
      </c>
      <c r="L4661" s="9">
        <f t="shared" si="434"/>
        <v>15</v>
      </c>
      <c r="M4661" s="2">
        <f t="shared" si="435"/>
        <v>44523</v>
      </c>
      <c r="N4661" s="22">
        <v>44530</v>
      </c>
      <c r="O4661" s="22">
        <v>44592</v>
      </c>
      <c r="P4661" s="22">
        <v>44589.5</v>
      </c>
      <c r="Q4661">
        <f t="shared" si="436"/>
        <v>66.5</v>
      </c>
      <c r="R4661" s="33">
        <f t="shared" si="437"/>
        <v>1689.1</v>
      </c>
    </row>
    <row r="4662" spans="1:18" x14ac:dyDescent="0.35">
      <c r="A4662" t="s">
        <v>410</v>
      </c>
      <c r="B4662" s="21" t="s">
        <v>313</v>
      </c>
      <c r="C4662" s="22">
        <v>44530</v>
      </c>
      <c r="D4662" t="s">
        <v>110</v>
      </c>
      <c r="E4662" t="s">
        <v>111</v>
      </c>
      <c r="F4662" s="21" t="s">
        <v>145</v>
      </c>
      <c r="G4662" s="32">
        <v>44.54</v>
      </c>
      <c r="H4662" s="22">
        <v>44516</v>
      </c>
      <c r="I4662" s="23">
        <v>44530</v>
      </c>
      <c r="J4662">
        <f t="shared" si="438"/>
        <v>15</v>
      </c>
      <c r="K4662" s="2">
        <f t="shared" si="439"/>
        <v>44523</v>
      </c>
      <c r="L4662" s="9">
        <f t="shared" si="434"/>
        <v>15</v>
      </c>
      <c r="M4662" s="2">
        <f t="shared" si="435"/>
        <v>44523</v>
      </c>
      <c r="N4662" s="22">
        <v>44530</v>
      </c>
      <c r="O4662" s="22">
        <v>44592</v>
      </c>
      <c r="P4662" s="22">
        <v>44589.5</v>
      </c>
      <c r="Q4662">
        <f t="shared" si="436"/>
        <v>66.5</v>
      </c>
      <c r="R4662" s="33">
        <f t="shared" si="437"/>
        <v>2961.91</v>
      </c>
    </row>
    <row r="4663" spans="1:18" x14ac:dyDescent="0.35">
      <c r="A4663" t="s">
        <v>410</v>
      </c>
      <c r="B4663" s="21" t="s">
        <v>313</v>
      </c>
      <c r="C4663" s="22">
        <v>44530</v>
      </c>
      <c r="D4663" t="s">
        <v>114</v>
      </c>
      <c r="E4663" t="s">
        <v>115</v>
      </c>
      <c r="F4663" s="21" t="s">
        <v>146</v>
      </c>
      <c r="G4663" s="32">
        <v>19.600000000000001</v>
      </c>
      <c r="H4663" s="22">
        <v>44516</v>
      </c>
      <c r="I4663" s="23">
        <v>44530</v>
      </c>
      <c r="J4663">
        <f t="shared" si="438"/>
        <v>15</v>
      </c>
      <c r="K4663" s="2">
        <f t="shared" si="439"/>
        <v>44523</v>
      </c>
      <c r="L4663" s="9">
        <f t="shared" si="434"/>
        <v>15</v>
      </c>
      <c r="M4663" s="2">
        <f t="shared" si="435"/>
        <v>44523</v>
      </c>
      <c r="N4663" s="22">
        <v>44530</v>
      </c>
      <c r="O4663" s="22">
        <v>44592</v>
      </c>
      <c r="P4663" s="22">
        <v>44589.5</v>
      </c>
      <c r="Q4663">
        <f t="shared" si="436"/>
        <v>66.5</v>
      </c>
      <c r="R4663" s="33">
        <f t="shared" si="437"/>
        <v>1303.4000000000001</v>
      </c>
    </row>
    <row r="4664" spans="1:18" x14ac:dyDescent="0.35">
      <c r="A4664" t="s">
        <v>410</v>
      </c>
      <c r="B4664" s="21" t="s">
        <v>313</v>
      </c>
      <c r="C4664" s="22">
        <v>44530</v>
      </c>
      <c r="D4664" t="s">
        <v>114</v>
      </c>
      <c r="E4664" t="s">
        <v>115</v>
      </c>
      <c r="F4664" s="21" t="s">
        <v>234</v>
      </c>
      <c r="G4664" s="32">
        <v>36.85</v>
      </c>
      <c r="H4664" s="22">
        <v>44516</v>
      </c>
      <c r="I4664" s="23">
        <v>44530</v>
      </c>
      <c r="J4664">
        <f t="shared" si="438"/>
        <v>15</v>
      </c>
      <c r="K4664" s="2">
        <f t="shared" si="439"/>
        <v>44523</v>
      </c>
      <c r="L4664" s="9">
        <f t="shared" si="434"/>
        <v>15</v>
      </c>
      <c r="M4664" s="2">
        <f t="shared" si="435"/>
        <v>44523</v>
      </c>
      <c r="N4664" s="22">
        <v>44530</v>
      </c>
      <c r="O4664" s="22">
        <v>44592</v>
      </c>
      <c r="P4664" s="22">
        <v>44589.5</v>
      </c>
      <c r="Q4664">
        <f t="shared" si="436"/>
        <v>66.5</v>
      </c>
      <c r="R4664" s="33">
        <f t="shared" si="437"/>
        <v>2450.5250000000001</v>
      </c>
    </row>
    <row r="4665" spans="1:18" x14ac:dyDescent="0.35">
      <c r="A4665" t="s">
        <v>410</v>
      </c>
      <c r="B4665" s="21" t="s">
        <v>313</v>
      </c>
      <c r="C4665" s="22">
        <v>44530</v>
      </c>
      <c r="D4665" t="s">
        <v>110</v>
      </c>
      <c r="E4665" t="s">
        <v>111</v>
      </c>
      <c r="F4665" s="21" t="s">
        <v>234</v>
      </c>
      <c r="G4665" s="32">
        <v>96.4</v>
      </c>
      <c r="H4665" s="22">
        <v>44516</v>
      </c>
      <c r="I4665" s="23">
        <v>44530</v>
      </c>
      <c r="J4665">
        <f t="shared" si="438"/>
        <v>15</v>
      </c>
      <c r="K4665" s="2">
        <f t="shared" si="439"/>
        <v>44523</v>
      </c>
      <c r="L4665" s="9">
        <f t="shared" si="434"/>
        <v>15</v>
      </c>
      <c r="M4665" s="2">
        <f t="shared" si="435"/>
        <v>44523</v>
      </c>
      <c r="N4665" s="22">
        <v>44530</v>
      </c>
      <c r="O4665" s="22">
        <v>44592</v>
      </c>
      <c r="P4665" s="22">
        <v>44589.5</v>
      </c>
      <c r="Q4665">
        <f t="shared" si="436"/>
        <v>66.5</v>
      </c>
      <c r="R4665" s="33">
        <f t="shared" si="437"/>
        <v>6410.6</v>
      </c>
    </row>
    <row r="4666" spans="1:18" x14ac:dyDescent="0.35">
      <c r="A4666" t="s">
        <v>410</v>
      </c>
      <c r="B4666" s="21" t="s">
        <v>313</v>
      </c>
      <c r="C4666" s="22">
        <v>44530</v>
      </c>
      <c r="D4666" t="s">
        <v>391</v>
      </c>
      <c r="E4666" t="s">
        <v>392</v>
      </c>
      <c r="F4666" s="21" t="s">
        <v>393</v>
      </c>
      <c r="G4666" s="32">
        <v>35.769999999999996</v>
      </c>
      <c r="H4666" s="22">
        <v>44516</v>
      </c>
      <c r="I4666" s="23">
        <v>44530</v>
      </c>
      <c r="J4666">
        <f t="shared" si="438"/>
        <v>15</v>
      </c>
      <c r="K4666" s="2">
        <f t="shared" si="439"/>
        <v>44523</v>
      </c>
      <c r="L4666" s="9">
        <f t="shared" si="434"/>
        <v>15</v>
      </c>
      <c r="M4666" s="2">
        <f t="shared" si="435"/>
        <v>44523</v>
      </c>
      <c r="N4666" s="22">
        <v>44530</v>
      </c>
      <c r="O4666" s="22">
        <v>44592</v>
      </c>
      <c r="P4666" s="22">
        <v>44589.5</v>
      </c>
      <c r="Q4666">
        <f t="shared" si="436"/>
        <v>66.5</v>
      </c>
      <c r="R4666" s="33">
        <f t="shared" si="437"/>
        <v>2378.7049999999999</v>
      </c>
    </row>
    <row r="4667" spans="1:18" x14ac:dyDescent="0.35">
      <c r="A4667" t="s">
        <v>410</v>
      </c>
      <c r="B4667" s="21" t="s">
        <v>313</v>
      </c>
      <c r="C4667" s="22">
        <v>44530</v>
      </c>
      <c r="D4667" t="s">
        <v>110</v>
      </c>
      <c r="E4667" t="s">
        <v>111</v>
      </c>
      <c r="F4667" s="21" t="s">
        <v>236</v>
      </c>
      <c r="G4667" s="32">
        <v>107.31</v>
      </c>
      <c r="H4667" s="22">
        <v>44516</v>
      </c>
      <c r="I4667" s="23">
        <v>44530</v>
      </c>
      <c r="J4667">
        <f t="shared" si="438"/>
        <v>15</v>
      </c>
      <c r="K4667" s="2">
        <f t="shared" si="439"/>
        <v>44523</v>
      </c>
      <c r="L4667" s="9">
        <f t="shared" si="434"/>
        <v>15</v>
      </c>
      <c r="M4667" s="2">
        <f t="shared" si="435"/>
        <v>44523</v>
      </c>
      <c r="N4667" s="22">
        <v>44530</v>
      </c>
      <c r="O4667" s="22">
        <v>44592</v>
      </c>
      <c r="P4667" s="22">
        <v>44589.5</v>
      </c>
      <c r="Q4667">
        <f t="shared" si="436"/>
        <v>66.5</v>
      </c>
      <c r="R4667" s="33">
        <f t="shared" si="437"/>
        <v>7136.1149999999998</v>
      </c>
    </row>
    <row r="4668" spans="1:18" x14ac:dyDescent="0.35">
      <c r="A4668" t="s">
        <v>410</v>
      </c>
      <c r="B4668" s="21" t="s">
        <v>313</v>
      </c>
      <c r="C4668" s="22">
        <v>44530</v>
      </c>
      <c r="D4668" t="s">
        <v>201</v>
      </c>
      <c r="E4668" t="s">
        <v>202</v>
      </c>
      <c r="F4668" s="21" t="s">
        <v>109</v>
      </c>
      <c r="G4668" s="32">
        <v>590.82999999999981</v>
      </c>
      <c r="H4668" s="22">
        <v>44516</v>
      </c>
      <c r="I4668" s="23">
        <v>44530</v>
      </c>
      <c r="J4668">
        <f t="shared" si="438"/>
        <v>15</v>
      </c>
      <c r="K4668" s="2">
        <f t="shared" si="439"/>
        <v>44523</v>
      </c>
      <c r="L4668" s="9">
        <f t="shared" si="434"/>
        <v>15</v>
      </c>
      <c r="M4668" s="2">
        <f t="shared" si="435"/>
        <v>44523</v>
      </c>
      <c r="N4668" s="22">
        <v>44530</v>
      </c>
      <c r="O4668" s="22">
        <v>44592</v>
      </c>
      <c r="P4668" s="22">
        <v>44589.5</v>
      </c>
      <c r="Q4668">
        <f t="shared" si="436"/>
        <v>66.5</v>
      </c>
      <c r="R4668" s="33">
        <f t="shared" si="437"/>
        <v>39290.194999999985</v>
      </c>
    </row>
    <row r="4669" spans="1:18" x14ac:dyDescent="0.35">
      <c r="A4669" t="s">
        <v>410</v>
      </c>
      <c r="B4669" s="21" t="s">
        <v>313</v>
      </c>
      <c r="C4669" s="22">
        <v>44530</v>
      </c>
      <c r="D4669" t="s">
        <v>114</v>
      </c>
      <c r="E4669" t="s">
        <v>115</v>
      </c>
      <c r="F4669" s="21" t="s">
        <v>247</v>
      </c>
      <c r="G4669" s="32">
        <v>69.150000000000006</v>
      </c>
      <c r="H4669" s="22">
        <v>44516</v>
      </c>
      <c r="I4669" s="23">
        <v>44530</v>
      </c>
      <c r="J4669">
        <f t="shared" si="438"/>
        <v>15</v>
      </c>
      <c r="K4669" s="2">
        <f t="shared" si="439"/>
        <v>44523</v>
      </c>
      <c r="L4669" s="9">
        <f t="shared" si="434"/>
        <v>15</v>
      </c>
      <c r="M4669" s="2">
        <f t="shared" si="435"/>
        <v>44523</v>
      </c>
      <c r="N4669" s="22">
        <v>44530</v>
      </c>
      <c r="O4669" s="22">
        <v>44592</v>
      </c>
      <c r="P4669" s="22">
        <v>44589.5</v>
      </c>
      <c r="Q4669">
        <f t="shared" si="436"/>
        <v>66.5</v>
      </c>
      <c r="R4669" s="33">
        <f t="shared" si="437"/>
        <v>4598.4750000000004</v>
      </c>
    </row>
    <row r="4670" spans="1:18" x14ac:dyDescent="0.35">
      <c r="A4670" t="s">
        <v>410</v>
      </c>
      <c r="B4670" s="21" t="s">
        <v>313</v>
      </c>
      <c r="C4670" s="22">
        <v>44530</v>
      </c>
      <c r="D4670" t="s">
        <v>110</v>
      </c>
      <c r="E4670" t="s">
        <v>111</v>
      </c>
      <c r="F4670" s="21" t="s">
        <v>247</v>
      </c>
      <c r="G4670" s="32">
        <v>63.86</v>
      </c>
      <c r="H4670" s="22">
        <v>44516</v>
      </c>
      <c r="I4670" s="23">
        <v>44530</v>
      </c>
      <c r="J4670">
        <f t="shared" si="438"/>
        <v>15</v>
      </c>
      <c r="K4670" s="2">
        <f t="shared" si="439"/>
        <v>44523</v>
      </c>
      <c r="L4670" s="9">
        <f t="shared" si="434"/>
        <v>15</v>
      </c>
      <c r="M4670" s="2">
        <f t="shared" si="435"/>
        <v>44523</v>
      </c>
      <c r="N4670" s="22">
        <v>44530</v>
      </c>
      <c r="O4670" s="22">
        <v>44592</v>
      </c>
      <c r="P4670" s="22">
        <v>44589.5</v>
      </c>
      <c r="Q4670">
        <f t="shared" si="436"/>
        <v>66.5</v>
      </c>
      <c r="R4670" s="33">
        <f t="shared" si="437"/>
        <v>4246.6899999999996</v>
      </c>
    </row>
    <row r="4671" spans="1:18" x14ac:dyDescent="0.35">
      <c r="A4671" t="s">
        <v>410</v>
      </c>
      <c r="B4671" s="21" t="s">
        <v>313</v>
      </c>
      <c r="C4671" s="22">
        <v>44530</v>
      </c>
      <c r="D4671" t="s">
        <v>110</v>
      </c>
      <c r="E4671" t="s">
        <v>111</v>
      </c>
      <c r="F4671" s="21" t="s">
        <v>266</v>
      </c>
      <c r="G4671" s="32">
        <v>85.98</v>
      </c>
      <c r="H4671" s="22">
        <v>44516</v>
      </c>
      <c r="I4671" s="23">
        <v>44530</v>
      </c>
      <c r="J4671">
        <f t="shared" si="438"/>
        <v>15</v>
      </c>
      <c r="K4671" s="2">
        <f t="shared" si="439"/>
        <v>44523</v>
      </c>
      <c r="L4671" s="9">
        <f t="shared" si="434"/>
        <v>15</v>
      </c>
      <c r="M4671" s="2">
        <f t="shared" si="435"/>
        <v>44523</v>
      </c>
      <c r="N4671" s="22">
        <v>44530</v>
      </c>
      <c r="O4671" s="22">
        <v>44592</v>
      </c>
      <c r="P4671" s="22">
        <v>44589.5</v>
      </c>
      <c r="Q4671">
        <f t="shared" si="436"/>
        <v>66.5</v>
      </c>
      <c r="R4671" s="33">
        <f t="shared" si="437"/>
        <v>5717.67</v>
      </c>
    </row>
    <row r="4672" spans="1:18" x14ac:dyDescent="0.35">
      <c r="A4672" t="s">
        <v>410</v>
      </c>
      <c r="B4672" s="21" t="s">
        <v>313</v>
      </c>
      <c r="C4672" s="22">
        <v>44530</v>
      </c>
      <c r="D4672" t="s">
        <v>347</v>
      </c>
      <c r="E4672" t="s">
        <v>348</v>
      </c>
      <c r="F4672" s="21" t="s">
        <v>316</v>
      </c>
      <c r="G4672" s="32">
        <v>15.22</v>
      </c>
      <c r="H4672" s="22">
        <v>44516</v>
      </c>
      <c r="I4672" s="23">
        <v>44530</v>
      </c>
      <c r="J4672">
        <f t="shared" si="438"/>
        <v>15</v>
      </c>
      <c r="K4672" s="2">
        <f t="shared" si="439"/>
        <v>44523</v>
      </c>
      <c r="L4672" s="9">
        <f t="shared" si="434"/>
        <v>15</v>
      </c>
      <c r="M4672" s="2">
        <f t="shared" si="435"/>
        <v>44523</v>
      </c>
      <c r="N4672" s="22">
        <v>44530</v>
      </c>
      <c r="O4672" s="22">
        <v>44592</v>
      </c>
      <c r="P4672" s="22">
        <v>44589.5</v>
      </c>
      <c r="Q4672">
        <f t="shared" si="436"/>
        <v>66.5</v>
      </c>
      <c r="R4672" s="33">
        <f t="shared" si="437"/>
        <v>1012.13</v>
      </c>
    </row>
    <row r="4673" spans="1:18" x14ac:dyDescent="0.35">
      <c r="A4673" t="s">
        <v>410</v>
      </c>
      <c r="B4673" s="21" t="s">
        <v>313</v>
      </c>
      <c r="C4673" s="22">
        <v>44530</v>
      </c>
      <c r="D4673" t="s">
        <v>201</v>
      </c>
      <c r="E4673" t="s">
        <v>202</v>
      </c>
      <c r="F4673" s="21" t="s">
        <v>102</v>
      </c>
      <c r="G4673" s="32">
        <v>44.24</v>
      </c>
      <c r="H4673" s="22">
        <v>44516</v>
      </c>
      <c r="I4673" s="23">
        <v>44530</v>
      </c>
      <c r="J4673">
        <f t="shared" si="438"/>
        <v>15</v>
      </c>
      <c r="K4673" s="2">
        <f t="shared" si="439"/>
        <v>44523</v>
      </c>
      <c r="L4673" s="9">
        <f t="shared" si="434"/>
        <v>15</v>
      </c>
      <c r="M4673" s="2">
        <f t="shared" si="435"/>
        <v>44523</v>
      </c>
      <c r="N4673" s="22">
        <v>44530</v>
      </c>
      <c r="O4673" s="22">
        <v>44592</v>
      </c>
      <c r="P4673" s="22">
        <v>44589.5</v>
      </c>
      <c r="Q4673">
        <f t="shared" si="436"/>
        <v>66.5</v>
      </c>
      <c r="R4673" s="33">
        <f t="shared" si="437"/>
        <v>2941.96</v>
      </c>
    </row>
    <row r="4674" spans="1:18" x14ac:dyDescent="0.35">
      <c r="A4674" t="s">
        <v>410</v>
      </c>
      <c r="B4674" s="21" t="s">
        <v>313</v>
      </c>
      <c r="C4674" s="22">
        <v>44530</v>
      </c>
      <c r="D4674" t="s">
        <v>114</v>
      </c>
      <c r="E4674" t="s">
        <v>115</v>
      </c>
      <c r="F4674" s="21" t="s">
        <v>239</v>
      </c>
      <c r="G4674" s="32">
        <v>4.99</v>
      </c>
      <c r="H4674" s="22">
        <v>44516</v>
      </c>
      <c r="I4674" s="23">
        <v>44530</v>
      </c>
      <c r="J4674">
        <f t="shared" si="438"/>
        <v>15</v>
      </c>
      <c r="K4674" s="2">
        <f t="shared" si="439"/>
        <v>44523</v>
      </c>
      <c r="L4674" s="9">
        <f t="shared" si="434"/>
        <v>15</v>
      </c>
      <c r="M4674" s="2">
        <f t="shared" si="435"/>
        <v>44523</v>
      </c>
      <c r="N4674" s="22">
        <v>44530</v>
      </c>
      <c r="O4674" s="22">
        <v>44592</v>
      </c>
      <c r="P4674" s="22">
        <v>44589.5</v>
      </c>
      <c r="Q4674">
        <f t="shared" si="436"/>
        <v>66.5</v>
      </c>
      <c r="R4674" s="33">
        <f t="shared" si="437"/>
        <v>331.83500000000004</v>
      </c>
    </row>
    <row r="4675" spans="1:18" x14ac:dyDescent="0.35">
      <c r="A4675" t="s">
        <v>410</v>
      </c>
      <c r="B4675" s="21" t="s">
        <v>313</v>
      </c>
      <c r="C4675" s="22">
        <v>44530</v>
      </c>
      <c r="D4675" t="s">
        <v>110</v>
      </c>
      <c r="E4675" t="s">
        <v>111</v>
      </c>
      <c r="F4675" s="21" t="s">
        <v>239</v>
      </c>
      <c r="G4675" s="32">
        <v>81.28</v>
      </c>
      <c r="H4675" s="22">
        <v>44516</v>
      </c>
      <c r="I4675" s="23">
        <v>44530</v>
      </c>
      <c r="J4675">
        <f t="shared" si="438"/>
        <v>15</v>
      </c>
      <c r="K4675" s="2">
        <f t="shared" si="439"/>
        <v>44523</v>
      </c>
      <c r="L4675" s="9">
        <f t="shared" si="434"/>
        <v>15</v>
      </c>
      <c r="M4675" s="2">
        <f t="shared" si="435"/>
        <v>44523</v>
      </c>
      <c r="N4675" s="22">
        <v>44530</v>
      </c>
      <c r="O4675" s="22">
        <v>44592</v>
      </c>
      <c r="P4675" s="22">
        <v>44589.5</v>
      </c>
      <c r="Q4675">
        <f t="shared" si="436"/>
        <v>66.5</v>
      </c>
      <c r="R4675" s="33">
        <f t="shared" si="437"/>
        <v>5405.12</v>
      </c>
    </row>
    <row r="4676" spans="1:18" x14ac:dyDescent="0.35">
      <c r="A4676" t="s">
        <v>410</v>
      </c>
      <c r="B4676" s="21" t="s">
        <v>313</v>
      </c>
      <c r="C4676" s="22">
        <v>44530</v>
      </c>
      <c r="D4676" t="s">
        <v>110</v>
      </c>
      <c r="E4676" t="s">
        <v>111</v>
      </c>
      <c r="F4676" s="21" t="s">
        <v>251</v>
      </c>
      <c r="G4676" s="32">
        <v>34.14</v>
      </c>
      <c r="H4676" s="22">
        <v>44516</v>
      </c>
      <c r="I4676" s="23">
        <v>44530</v>
      </c>
      <c r="J4676">
        <f t="shared" si="438"/>
        <v>15</v>
      </c>
      <c r="K4676" s="2">
        <f t="shared" si="439"/>
        <v>44523</v>
      </c>
      <c r="L4676" s="9">
        <f t="shared" si="434"/>
        <v>15</v>
      </c>
      <c r="M4676" s="2">
        <f t="shared" si="435"/>
        <v>44523</v>
      </c>
      <c r="N4676" s="22">
        <v>44530</v>
      </c>
      <c r="O4676" s="22">
        <v>44592</v>
      </c>
      <c r="P4676" s="22">
        <v>44589.5</v>
      </c>
      <c r="Q4676">
        <f t="shared" si="436"/>
        <v>66.5</v>
      </c>
      <c r="R4676" s="33">
        <f t="shared" si="437"/>
        <v>2270.31</v>
      </c>
    </row>
    <row r="4677" spans="1:18" x14ac:dyDescent="0.35">
      <c r="A4677" t="s">
        <v>410</v>
      </c>
      <c r="B4677" s="21" t="s">
        <v>313</v>
      </c>
      <c r="C4677" s="22">
        <v>44530</v>
      </c>
      <c r="D4677" t="s">
        <v>110</v>
      </c>
      <c r="E4677" t="s">
        <v>111</v>
      </c>
      <c r="F4677" s="21" t="s">
        <v>252</v>
      </c>
      <c r="G4677" s="32">
        <v>188.98000000000002</v>
      </c>
      <c r="H4677" s="22">
        <v>44516</v>
      </c>
      <c r="I4677" s="23">
        <v>44530</v>
      </c>
      <c r="J4677">
        <f t="shared" si="438"/>
        <v>15</v>
      </c>
      <c r="K4677" s="2">
        <f t="shared" si="439"/>
        <v>44523</v>
      </c>
      <c r="L4677" s="9">
        <f t="shared" si="434"/>
        <v>15</v>
      </c>
      <c r="M4677" s="2">
        <f t="shared" si="435"/>
        <v>44523</v>
      </c>
      <c r="N4677" s="22">
        <v>44530</v>
      </c>
      <c r="O4677" s="22">
        <v>44592</v>
      </c>
      <c r="P4677" s="22">
        <v>44589.5</v>
      </c>
      <c r="Q4677">
        <f t="shared" si="436"/>
        <v>66.5</v>
      </c>
      <c r="R4677" s="33">
        <f t="shared" si="437"/>
        <v>12567.170000000002</v>
      </c>
    </row>
    <row r="4678" spans="1:18" x14ac:dyDescent="0.35">
      <c r="A4678" t="s">
        <v>410</v>
      </c>
      <c r="B4678" s="21" t="s">
        <v>313</v>
      </c>
      <c r="C4678" s="22">
        <v>44530</v>
      </c>
      <c r="D4678" t="s">
        <v>201</v>
      </c>
      <c r="E4678" t="s">
        <v>202</v>
      </c>
      <c r="F4678" s="21" t="s">
        <v>241</v>
      </c>
      <c r="G4678" s="32">
        <v>35.42</v>
      </c>
      <c r="H4678" s="22">
        <v>44516</v>
      </c>
      <c r="I4678" s="23">
        <v>44530</v>
      </c>
      <c r="J4678">
        <f t="shared" si="438"/>
        <v>15</v>
      </c>
      <c r="K4678" s="2">
        <f t="shared" si="439"/>
        <v>44523</v>
      </c>
      <c r="L4678" s="9">
        <f t="shared" si="434"/>
        <v>15</v>
      </c>
      <c r="M4678" s="2">
        <f t="shared" si="435"/>
        <v>44523</v>
      </c>
      <c r="N4678" s="22">
        <v>44530</v>
      </c>
      <c r="O4678" s="22">
        <v>44592</v>
      </c>
      <c r="P4678" s="22">
        <v>44589.5</v>
      </c>
      <c r="Q4678">
        <f t="shared" si="436"/>
        <v>66.5</v>
      </c>
      <c r="R4678" s="33">
        <f t="shared" si="437"/>
        <v>2355.4300000000003</v>
      </c>
    </row>
    <row r="4679" spans="1:18" x14ac:dyDescent="0.35">
      <c r="A4679" t="s">
        <v>410</v>
      </c>
      <c r="B4679" s="21" t="s">
        <v>313</v>
      </c>
      <c r="C4679" s="22">
        <v>44530</v>
      </c>
      <c r="D4679" t="s">
        <v>201</v>
      </c>
      <c r="E4679" t="s">
        <v>202</v>
      </c>
      <c r="F4679" s="21" t="s">
        <v>357</v>
      </c>
      <c r="G4679" s="32">
        <v>197.18</v>
      </c>
      <c r="H4679" s="22">
        <v>44516</v>
      </c>
      <c r="I4679" s="23">
        <v>44530</v>
      </c>
      <c r="J4679">
        <f t="shared" si="438"/>
        <v>15</v>
      </c>
      <c r="K4679" s="2">
        <f t="shared" si="439"/>
        <v>44523</v>
      </c>
      <c r="L4679" s="9">
        <f t="shared" si="434"/>
        <v>15</v>
      </c>
      <c r="M4679" s="2">
        <f t="shared" si="435"/>
        <v>44523</v>
      </c>
      <c r="N4679" s="22">
        <v>44530</v>
      </c>
      <c r="O4679" s="22">
        <v>44592</v>
      </c>
      <c r="P4679" s="22">
        <v>44589.5</v>
      </c>
      <c r="Q4679">
        <f t="shared" si="436"/>
        <v>66.5</v>
      </c>
      <c r="R4679" s="33">
        <f t="shared" si="437"/>
        <v>13112.470000000001</v>
      </c>
    </row>
    <row r="4680" spans="1:18" x14ac:dyDescent="0.35">
      <c r="A4680" t="s">
        <v>410</v>
      </c>
      <c r="B4680" s="21" t="s">
        <v>313</v>
      </c>
      <c r="C4680" s="22">
        <v>44530</v>
      </c>
      <c r="D4680" t="s">
        <v>345</v>
      </c>
      <c r="E4680" t="s">
        <v>346</v>
      </c>
      <c r="F4680" s="21" t="s">
        <v>397</v>
      </c>
      <c r="G4680" s="32">
        <v>2.17</v>
      </c>
      <c r="H4680" s="22">
        <v>44516</v>
      </c>
      <c r="I4680" s="23">
        <v>44530</v>
      </c>
      <c r="J4680">
        <f t="shared" si="438"/>
        <v>15</v>
      </c>
      <c r="K4680" s="2">
        <f t="shared" si="439"/>
        <v>44523</v>
      </c>
      <c r="L4680" s="9">
        <f t="shared" si="434"/>
        <v>15</v>
      </c>
      <c r="M4680" s="2">
        <f t="shared" si="435"/>
        <v>44523</v>
      </c>
      <c r="N4680" s="22">
        <v>44530</v>
      </c>
      <c r="O4680" s="22">
        <v>44592</v>
      </c>
      <c r="P4680" s="22">
        <v>44589.5</v>
      </c>
      <c r="Q4680">
        <f t="shared" si="436"/>
        <v>66.5</v>
      </c>
      <c r="R4680" s="33">
        <f t="shared" si="437"/>
        <v>144.30500000000001</v>
      </c>
    </row>
    <row r="4681" spans="1:18" x14ac:dyDescent="0.35">
      <c r="A4681" t="s">
        <v>410</v>
      </c>
      <c r="B4681" s="21" t="s">
        <v>313</v>
      </c>
      <c r="C4681" s="22">
        <v>44530</v>
      </c>
      <c r="D4681" t="s">
        <v>345</v>
      </c>
      <c r="E4681" t="s">
        <v>346</v>
      </c>
      <c r="F4681" s="21" t="s">
        <v>407</v>
      </c>
      <c r="G4681" s="32">
        <v>2.17</v>
      </c>
      <c r="H4681" s="22">
        <v>44516</v>
      </c>
      <c r="I4681" s="23">
        <v>44530</v>
      </c>
      <c r="J4681">
        <f t="shared" si="438"/>
        <v>15</v>
      </c>
      <c r="K4681" s="2">
        <f t="shared" si="439"/>
        <v>44523</v>
      </c>
      <c r="L4681" s="9">
        <f t="shared" si="434"/>
        <v>15</v>
      </c>
      <c r="M4681" s="2">
        <f t="shared" si="435"/>
        <v>44523</v>
      </c>
      <c r="N4681" s="22">
        <v>44530</v>
      </c>
      <c r="O4681" s="22">
        <v>44592</v>
      </c>
      <c r="P4681" s="22">
        <v>44589.5</v>
      </c>
      <c r="Q4681">
        <f t="shared" si="436"/>
        <v>66.5</v>
      </c>
      <c r="R4681" s="33">
        <f t="shared" si="437"/>
        <v>144.30500000000001</v>
      </c>
    </row>
    <row r="4682" spans="1:18" x14ac:dyDescent="0.35">
      <c r="A4682" t="s">
        <v>410</v>
      </c>
      <c r="B4682" s="21" t="s">
        <v>313</v>
      </c>
      <c r="C4682" s="22">
        <v>44530</v>
      </c>
      <c r="D4682" t="s">
        <v>110</v>
      </c>
      <c r="E4682" t="s">
        <v>111</v>
      </c>
      <c r="F4682" s="21" t="s">
        <v>242</v>
      </c>
      <c r="G4682" s="32">
        <v>81.91</v>
      </c>
      <c r="H4682" s="22">
        <v>44516</v>
      </c>
      <c r="I4682" s="23">
        <v>44530</v>
      </c>
      <c r="J4682">
        <f t="shared" si="438"/>
        <v>15</v>
      </c>
      <c r="K4682" s="2">
        <f t="shared" si="439"/>
        <v>44523</v>
      </c>
      <c r="L4682" s="9">
        <f t="shared" si="434"/>
        <v>15</v>
      </c>
      <c r="M4682" s="2">
        <f t="shared" si="435"/>
        <v>44523</v>
      </c>
      <c r="N4682" s="22">
        <v>44530</v>
      </c>
      <c r="O4682" s="22">
        <v>44592</v>
      </c>
      <c r="P4682" s="22">
        <v>44589.5</v>
      </c>
      <c r="Q4682">
        <f t="shared" si="436"/>
        <v>66.5</v>
      </c>
      <c r="R4682" s="33">
        <f t="shared" si="437"/>
        <v>5447.0149999999994</v>
      </c>
    </row>
    <row r="4683" spans="1:18" x14ac:dyDescent="0.35">
      <c r="A4683" t="s">
        <v>410</v>
      </c>
      <c r="B4683" s="21" t="s">
        <v>313</v>
      </c>
      <c r="C4683" s="22">
        <v>44530</v>
      </c>
      <c r="D4683" t="s">
        <v>358</v>
      </c>
      <c r="E4683" t="s">
        <v>359</v>
      </c>
      <c r="F4683" s="21" t="s">
        <v>360</v>
      </c>
      <c r="G4683" s="32">
        <v>4.34</v>
      </c>
      <c r="H4683" s="22">
        <v>44516</v>
      </c>
      <c r="I4683" s="23">
        <v>44530</v>
      </c>
      <c r="J4683">
        <f t="shared" si="438"/>
        <v>15</v>
      </c>
      <c r="K4683" s="2">
        <f t="shared" si="439"/>
        <v>44523</v>
      </c>
      <c r="L4683" s="9">
        <f t="shared" ref="L4683:L4746" si="440">I4683-H4683+1</f>
        <v>15</v>
      </c>
      <c r="M4683" s="2">
        <f t="shared" ref="M4683:M4746" si="441">(H4683+I4683)/2</f>
        <v>44523</v>
      </c>
      <c r="N4683" s="22">
        <v>44530</v>
      </c>
      <c r="O4683" s="22">
        <v>44592</v>
      </c>
      <c r="P4683" s="22">
        <v>44589.5</v>
      </c>
      <c r="Q4683">
        <f t="shared" ref="Q4683:Q4746" si="442">P4683-M4683</f>
        <v>66.5</v>
      </c>
      <c r="R4683" s="33">
        <f t="shared" ref="R4683:R4746" si="443">Q4683*G4683</f>
        <v>288.61</v>
      </c>
    </row>
    <row r="4684" spans="1:18" x14ac:dyDescent="0.35">
      <c r="A4684" t="s">
        <v>410</v>
      </c>
      <c r="B4684" s="21" t="s">
        <v>313</v>
      </c>
      <c r="C4684" s="22">
        <v>44530</v>
      </c>
      <c r="D4684" t="s">
        <v>361</v>
      </c>
      <c r="E4684" t="s">
        <v>362</v>
      </c>
      <c r="F4684" s="21" t="s">
        <v>363</v>
      </c>
      <c r="G4684" s="32">
        <v>7.5</v>
      </c>
      <c r="H4684" s="22">
        <v>44516</v>
      </c>
      <c r="I4684" s="23">
        <v>44530</v>
      </c>
      <c r="J4684">
        <f t="shared" si="438"/>
        <v>15</v>
      </c>
      <c r="K4684" s="2">
        <f t="shared" si="439"/>
        <v>44523</v>
      </c>
      <c r="L4684" s="9">
        <f t="shared" si="440"/>
        <v>15</v>
      </c>
      <c r="M4684" s="2">
        <f t="shared" si="441"/>
        <v>44523</v>
      </c>
      <c r="N4684" s="22">
        <v>44530</v>
      </c>
      <c r="O4684" s="22">
        <v>44592</v>
      </c>
      <c r="P4684" s="22">
        <v>44589.5</v>
      </c>
      <c r="Q4684">
        <f t="shared" si="442"/>
        <v>66.5</v>
      </c>
      <c r="R4684" s="33">
        <f t="shared" si="443"/>
        <v>498.75</v>
      </c>
    </row>
    <row r="4685" spans="1:18" x14ac:dyDescent="0.35">
      <c r="A4685" t="s">
        <v>410</v>
      </c>
      <c r="B4685" s="21" t="s">
        <v>313</v>
      </c>
      <c r="C4685" s="22">
        <v>44530</v>
      </c>
      <c r="D4685" t="s">
        <v>201</v>
      </c>
      <c r="E4685" t="s">
        <v>202</v>
      </c>
      <c r="F4685" s="21" t="s">
        <v>364</v>
      </c>
      <c r="G4685" s="32">
        <v>4.87</v>
      </c>
      <c r="H4685" s="22">
        <v>44516</v>
      </c>
      <c r="I4685" s="23">
        <v>44530</v>
      </c>
      <c r="J4685">
        <f t="shared" si="438"/>
        <v>15</v>
      </c>
      <c r="K4685" s="2">
        <f t="shared" si="439"/>
        <v>44523</v>
      </c>
      <c r="L4685" s="9">
        <f t="shared" si="440"/>
        <v>15</v>
      </c>
      <c r="M4685" s="2">
        <f t="shared" si="441"/>
        <v>44523</v>
      </c>
      <c r="N4685" s="22">
        <v>44530</v>
      </c>
      <c r="O4685" s="22">
        <v>44592</v>
      </c>
      <c r="P4685" s="22">
        <v>44589.5</v>
      </c>
      <c r="Q4685">
        <f t="shared" si="442"/>
        <v>66.5</v>
      </c>
      <c r="R4685" s="33">
        <f t="shared" si="443"/>
        <v>323.85500000000002</v>
      </c>
    </row>
    <row r="4686" spans="1:18" x14ac:dyDescent="0.35">
      <c r="A4686" t="s">
        <v>410</v>
      </c>
      <c r="B4686" s="21" t="s">
        <v>313</v>
      </c>
      <c r="C4686" s="22">
        <v>44530</v>
      </c>
      <c r="D4686" t="s">
        <v>110</v>
      </c>
      <c r="E4686" t="s">
        <v>111</v>
      </c>
      <c r="F4686" s="21" t="s">
        <v>243</v>
      </c>
      <c r="G4686" s="32">
        <v>8.9499999999999993</v>
      </c>
      <c r="H4686" s="22">
        <v>44516</v>
      </c>
      <c r="I4686" s="23">
        <v>44530</v>
      </c>
      <c r="J4686">
        <f t="shared" si="438"/>
        <v>15</v>
      </c>
      <c r="K4686" s="2">
        <f t="shared" si="439"/>
        <v>44523</v>
      </c>
      <c r="L4686" s="9">
        <f t="shared" si="440"/>
        <v>15</v>
      </c>
      <c r="M4686" s="2">
        <f t="shared" si="441"/>
        <v>44523</v>
      </c>
      <c r="N4686" s="22">
        <v>44530</v>
      </c>
      <c r="O4686" s="22">
        <v>44592</v>
      </c>
      <c r="P4686" s="22">
        <v>44589.5</v>
      </c>
      <c r="Q4686">
        <f t="shared" si="442"/>
        <v>66.5</v>
      </c>
      <c r="R4686" s="33">
        <f t="shared" si="443"/>
        <v>595.17499999999995</v>
      </c>
    </row>
    <row r="4687" spans="1:18" x14ac:dyDescent="0.35">
      <c r="A4687" t="s">
        <v>410</v>
      </c>
      <c r="B4687" s="21" t="s">
        <v>313</v>
      </c>
      <c r="C4687" s="22">
        <v>44530</v>
      </c>
      <c r="D4687" t="s">
        <v>201</v>
      </c>
      <c r="E4687" t="s">
        <v>202</v>
      </c>
      <c r="F4687" s="21" t="s">
        <v>404</v>
      </c>
      <c r="G4687" s="32">
        <v>55.78</v>
      </c>
      <c r="H4687" s="22">
        <v>44516</v>
      </c>
      <c r="I4687" s="23">
        <v>44530</v>
      </c>
      <c r="J4687">
        <f t="shared" si="438"/>
        <v>15</v>
      </c>
      <c r="K4687" s="2">
        <f t="shared" si="439"/>
        <v>44523</v>
      </c>
      <c r="L4687" s="9">
        <f t="shared" si="440"/>
        <v>15</v>
      </c>
      <c r="M4687" s="2">
        <f t="shared" si="441"/>
        <v>44523</v>
      </c>
      <c r="N4687" s="22">
        <v>44530</v>
      </c>
      <c r="O4687" s="22">
        <v>44656</v>
      </c>
      <c r="P4687" s="22">
        <v>44655.5</v>
      </c>
      <c r="Q4687">
        <f t="shared" si="442"/>
        <v>132.5</v>
      </c>
      <c r="R4687" s="33">
        <f t="shared" si="443"/>
        <v>7390.85</v>
      </c>
    </row>
    <row r="4688" spans="1:18" x14ac:dyDescent="0.35">
      <c r="A4688" t="s">
        <v>410</v>
      </c>
      <c r="B4688" s="21" t="s">
        <v>313</v>
      </c>
      <c r="C4688" s="22">
        <v>44530</v>
      </c>
      <c r="D4688" t="s">
        <v>201</v>
      </c>
      <c r="E4688" t="s">
        <v>202</v>
      </c>
      <c r="F4688" s="21" t="s">
        <v>101</v>
      </c>
      <c r="G4688" s="32">
        <v>152.81</v>
      </c>
      <c r="H4688" s="22">
        <v>44516</v>
      </c>
      <c r="I4688" s="23">
        <v>44530</v>
      </c>
      <c r="J4688">
        <f t="shared" si="438"/>
        <v>15</v>
      </c>
      <c r="K4688" s="2">
        <f t="shared" si="439"/>
        <v>44523</v>
      </c>
      <c r="L4688" s="9">
        <f t="shared" si="440"/>
        <v>15</v>
      </c>
      <c r="M4688" s="2">
        <f t="shared" si="441"/>
        <v>44523</v>
      </c>
      <c r="N4688" s="22">
        <v>44530</v>
      </c>
      <c r="O4688" s="38">
        <v>44592</v>
      </c>
      <c r="P4688" s="38">
        <v>44589.5</v>
      </c>
      <c r="Q4688">
        <f t="shared" si="442"/>
        <v>66.5</v>
      </c>
      <c r="R4688" s="33">
        <f t="shared" si="443"/>
        <v>10161.865</v>
      </c>
    </row>
    <row r="4689" spans="1:18" x14ac:dyDescent="0.35">
      <c r="A4689" t="s">
        <v>411</v>
      </c>
      <c r="B4689" s="21" t="s">
        <v>313</v>
      </c>
      <c r="C4689" s="22">
        <v>44545</v>
      </c>
      <c r="D4689" t="s">
        <v>87</v>
      </c>
      <c r="E4689" t="s">
        <v>88</v>
      </c>
      <c r="F4689" s="21" t="s">
        <v>89</v>
      </c>
      <c r="G4689" s="32">
        <v>159.83000000000001</v>
      </c>
      <c r="H4689" s="22">
        <v>44531</v>
      </c>
      <c r="I4689" s="23">
        <v>44545</v>
      </c>
      <c r="J4689">
        <f t="shared" si="438"/>
        <v>15</v>
      </c>
      <c r="K4689" s="2">
        <f t="shared" si="439"/>
        <v>44538</v>
      </c>
      <c r="L4689" s="9">
        <f t="shared" si="440"/>
        <v>15</v>
      </c>
      <c r="M4689" s="2">
        <f t="shared" si="441"/>
        <v>44538</v>
      </c>
      <c r="N4689" s="22">
        <v>44545</v>
      </c>
      <c r="O4689" s="22">
        <v>44546</v>
      </c>
      <c r="P4689" s="22">
        <v>44545.5</v>
      </c>
      <c r="Q4689">
        <f t="shared" si="442"/>
        <v>7.5</v>
      </c>
      <c r="R4689" s="33">
        <f t="shared" si="443"/>
        <v>1198.7250000000001</v>
      </c>
    </row>
    <row r="4690" spans="1:18" x14ac:dyDescent="0.35">
      <c r="A4690" t="s">
        <v>411</v>
      </c>
      <c r="B4690" s="21" t="s">
        <v>313</v>
      </c>
      <c r="C4690" s="22">
        <v>44545</v>
      </c>
      <c r="D4690" t="s">
        <v>90</v>
      </c>
      <c r="E4690" t="s">
        <v>91</v>
      </c>
      <c r="F4690" s="21" t="s">
        <v>89</v>
      </c>
      <c r="G4690" s="32">
        <v>9.620000000000001</v>
      </c>
      <c r="H4690" s="22">
        <v>44531</v>
      </c>
      <c r="I4690" s="23">
        <v>44545</v>
      </c>
      <c r="J4690">
        <f t="shared" si="438"/>
        <v>15</v>
      </c>
      <c r="K4690" s="2">
        <f t="shared" si="439"/>
        <v>44538</v>
      </c>
      <c r="L4690" s="9">
        <f t="shared" si="440"/>
        <v>15</v>
      </c>
      <c r="M4690" s="2">
        <f t="shared" si="441"/>
        <v>44538</v>
      </c>
      <c r="N4690" s="22">
        <v>44545</v>
      </c>
      <c r="O4690" s="22">
        <v>44546</v>
      </c>
      <c r="P4690" s="22">
        <v>44545.5</v>
      </c>
      <c r="Q4690">
        <f t="shared" si="442"/>
        <v>7.5</v>
      </c>
      <c r="R4690" s="33">
        <f t="shared" si="443"/>
        <v>72.150000000000006</v>
      </c>
    </row>
    <row r="4691" spans="1:18" x14ac:dyDescent="0.35">
      <c r="A4691" t="s">
        <v>411</v>
      </c>
      <c r="B4691" s="21" t="s">
        <v>313</v>
      </c>
      <c r="C4691" s="22">
        <v>44545</v>
      </c>
      <c r="D4691" t="s">
        <v>92</v>
      </c>
      <c r="E4691" t="s">
        <v>93</v>
      </c>
      <c r="F4691" s="21" t="s">
        <v>89</v>
      </c>
      <c r="G4691" s="32">
        <v>9.620000000000001</v>
      </c>
      <c r="H4691" s="22">
        <v>44531</v>
      </c>
      <c r="I4691" s="23">
        <v>44545</v>
      </c>
      <c r="J4691">
        <f t="shared" si="438"/>
        <v>15</v>
      </c>
      <c r="K4691" s="2">
        <f t="shared" si="439"/>
        <v>44538</v>
      </c>
      <c r="L4691" s="9">
        <f t="shared" si="440"/>
        <v>15</v>
      </c>
      <c r="M4691" s="2">
        <f t="shared" si="441"/>
        <v>44538</v>
      </c>
      <c r="N4691" s="22">
        <v>44545</v>
      </c>
      <c r="O4691" s="22">
        <v>44546</v>
      </c>
      <c r="P4691" s="22">
        <v>44545.5</v>
      </c>
      <c r="Q4691">
        <f t="shared" si="442"/>
        <v>7.5</v>
      </c>
      <c r="R4691" s="33">
        <f t="shared" si="443"/>
        <v>72.150000000000006</v>
      </c>
    </row>
    <row r="4692" spans="1:18" x14ac:dyDescent="0.35">
      <c r="A4692" t="s">
        <v>411</v>
      </c>
      <c r="B4692" s="21" t="s">
        <v>313</v>
      </c>
      <c r="C4692" s="22">
        <v>44545</v>
      </c>
      <c r="D4692" t="s">
        <v>87</v>
      </c>
      <c r="E4692" t="s">
        <v>88</v>
      </c>
      <c r="F4692" s="21" t="s">
        <v>89</v>
      </c>
      <c r="G4692" s="32">
        <v>54.51</v>
      </c>
      <c r="H4692" s="22">
        <v>44531</v>
      </c>
      <c r="I4692" s="23">
        <v>44545</v>
      </c>
      <c r="J4692">
        <f t="shared" si="438"/>
        <v>15</v>
      </c>
      <c r="K4692" s="2">
        <f t="shared" si="439"/>
        <v>44538</v>
      </c>
      <c r="L4692" s="9">
        <f t="shared" si="440"/>
        <v>15</v>
      </c>
      <c r="M4692" s="2">
        <f t="shared" si="441"/>
        <v>44538</v>
      </c>
      <c r="N4692" s="22">
        <v>44545</v>
      </c>
      <c r="O4692" s="22">
        <v>44546</v>
      </c>
      <c r="P4692" s="22">
        <v>44545.5</v>
      </c>
      <c r="Q4692">
        <f t="shared" si="442"/>
        <v>7.5</v>
      </c>
      <c r="R4692" s="33">
        <f t="shared" si="443"/>
        <v>408.82499999999999</v>
      </c>
    </row>
    <row r="4693" spans="1:18" x14ac:dyDescent="0.35">
      <c r="A4693" t="s">
        <v>411</v>
      </c>
      <c r="B4693" s="21" t="s">
        <v>313</v>
      </c>
      <c r="C4693" s="22">
        <v>44545</v>
      </c>
      <c r="D4693" t="s">
        <v>90</v>
      </c>
      <c r="E4693" t="s">
        <v>91</v>
      </c>
      <c r="F4693" s="21" t="s">
        <v>89</v>
      </c>
      <c r="G4693" s="32">
        <v>16.97</v>
      </c>
      <c r="H4693" s="22">
        <v>44531</v>
      </c>
      <c r="I4693" s="23">
        <v>44545</v>
      </c>
      <c r="J4693">
        <f t="shared" si="438"/>
        <v>15</v>
      </c>
      <c r="K4693" s="2">
        <f t="shared" si="439"/>
        <v>44538</v>
      </c>
      <c r="L4693" s="9">
        <f t="shared" si="440"/>
        <v>15</v>
      </c>
      <c r="M4693" s="2">
        <f t="shared" si="441"/>
        <v>44538</v>
      </c>
      <c r="N4693" s="22">
        <v>44545</v>
      </c>
      <c r="O4693" s="22">
        <v>44546</v>
      </c>
      <c r="P4693" s="22">
        <v>44545.5</v>
      </c>
      <c r="Q4693">
        <f t="shared" si="442"/>
        <v>7.5</v>
      </c>
      <c r="R4693" s="33">
        <f t="shared" si="443"/>
        <v>127.27499999999999</v>
      </c>
    </row>
    <row r="4694" spans="1:18" x14ac:dyDescent="0.35">
      <c r="A4694" t="s">
        <v>411</v>
      </c>
      <c r="B4694" s="21" t="s">
        <v>313</v>
      </c>
      <c r="C4694" s="22">
        <v>44545</v>
      </c>
      <c r="D4694" t="s">
        <v>92</v>
      </c>
      <c r="E4694" t="s">
        <v>93</v>
      </c>
      <c r="F4694" s="21" t="s">
        <v>89</v>
      </c>
      <c r="G4694" s="32">
        <v>16.97</v>
      </c>
      <c r="H4694" s="22">
        <v>44531</v>
      </c>
      <c r="I4694" s="23">
        <v>44545</v>
      </c>
      <c r="J4694">
        <f t="shared" si="438"/>
        <v>15</v>
      </c>
      <c r="K4694" s="2">
        <f t="shared" si="439"/>
        <v>44538</v>
      </c>
      <c r="L4694" s="9">
        <f t="shared" si="440"/>
        <v>15</v>
      </c>
      <c r="M4694" s="2">
        <f t="shared" si="441"/>
        <v>44538</v>
      </c>
      <c r="N4694" s="22">
        <v>44545</v>
      </c>
      <c r="O4694" s="22">
        <v>44546</v>
      </c>
      <c r="P4694" s="22">
        <v>44545.5</v>
      </c>
      <c r="Q4694">
        <f t="shared" si="442"/>
        <v>7.5</v>
      </c>
      <c r="R4694" s="33">
        <f t="shared" si="443"/>
        <v>127.27499999999999</v>
      </c>
    </row>
    <row r="4695" spans="1:18" x14ac:dyDescent="0.35">
      <c r="A4695" t="s">
        <v>411</v>
      </c>
      <c r="B4695" s="21" t="s">
        <v>313</v>
      </c>
      <c r="C4695" s="22">
        <v>44545</v>
      </c>
      <c r="D4695" t="s">
        <v>99</v>
      </c>
      <c r="E4695" t="s">
        <v>100</v>
      </c>
      <c r="F4695" s="21" t="s">
        <v>109</v>
      </c>
      <c r="G4695" s="32">
        <v>32</v>
      </c>
      <c r="H4695" s="22">
        <v>44531</v>
      </c>
      <c r="I4695" s="23">
        <v>44545</v>
      </c>
      <c r="J4695">
        <f t="shared" si="438"/>
        <v>15</v>
      </c>
      <c r="K4695" s="2">
        <f t="shared" si="439"/>
        <v>44538</v>
      </c>
      <c r="L4695" s="9">
        <f t="shared" si="440"/>
        <v>15</v>
      </c>
      <c r="M4695" s="2">
        <f t="shared" si="441"/>
        <v>44538</v>
      </c>
      <c r="N4695" s="22">
        <v>44545</v>
      </c>
      <c r="O4695" s="22">
        <v>44552</v>
      </c>
      <c r="P4695" s="22">
        <v>44551.5</v>
      </c>
      <c r="Q4695">
        <f t="shared" si="442"/>
        <v>13.5</v>
      </c>
      <c r="R4695" s="33">
        <f t="shared" si="443"/>
        <v>432</v>
      </c>
    </row>
    <row r="4696" spans="1:18" x14ac:dyDescent="0.35">
      <c r="A4696" t="s">
        <v>411</v>
      </c>
      <c r="B4696" s="21" t="s">
        <v>313</v>
      </c>
      <c r="C4696" s="22">
        <v>44545</v>
      </c>
      <c r="D4696" t="s">
        <v>87</v>
      </c>
      <c r="E4696" t="s">
        <v>88</v>
      </c>
      <c r="F4696" s="21" t="s">
        <v>89</v>
      </c>
      <c r="G4696" s="32">
        <v>1101.28</v>
      </c>
      <c r="H4696" s="22">
        <v>44531</v>
      </c>
      <c r="I4696" s="23">
        <v>44545</v>
      </c>
      <c r="J4696">
        <f t="shared" si="438"/>
        <v>15</v>
      </c>
      <c r="K4696" s="2">
        <f t="shared" si="439"/>
        <v>44538</v>
      </c>
      <c r="L4696" s="9">
        <f t="shared" si="440"/>
        <v>15</v>
      </c>
      <c r="M4696" s="2">
        <f t="shared" si="441"/>
        <v>44538</v>
      </c>
      <c r="N4696" s="22">
        <v>44545</v>
      </c>
      <c r="O4696" s="22">
        <v>44546</v>
      </c>
      <c r="P4696" s="22">
        <v>44545.5</v>
      </c>
      <c r="Q4696">
        <f t="shared" si="442"/>
        <v>7.5</v>
      </c>
      <c r="R4696" s="33">
        <f t="shared" si="443"/>
        <v>8259.6</v>
      </c>
    </row>
    <row r="4697" spans="1:18" x14ac:dyDescent="0.35">
      <c r="A4697" t="s">
        <v>411</v>
      </c>
      <c r="B4697" s="21" t="s">
        <v>313</v>
      </c>
      <c r="C4697" s="22">
        <v>44545</v>
      </c>
      <c r="D4697" t="s">
        <v>90</v>
      </c>
      <c r="E4697" t="s">
        <v>91</v>
      </c>
      <c r="F4697" s="21" t="s">
        <v>89</v>
      </c>
      <c r="G4697" s="32">
        <v>93.3</v>
      </c>
      <c r="H4697" s="22">
        <v>44531</v>
      </c>
      <c r="I4697" s="23">
        <v>44545</v>
      </c>
      <c r="J4697">
        <f t="shared" si="438"/>
        <v>15</v>
      </c>
      <c r="K4697" s="2">
        <f t="shared" si="439"/>
        <v>44538</v>
      </c>
      <c r="L4697" s="9">
        <f t="shared" si="440"/>
        <v>15</v>
      </c>
      <c r="M4697" s="2">
        <f t="shared" si="441"/>
        <v>44538</v>
      </c>
      <c r="N4697" s="22">
        <v>44545</v>
      </c>
      <c r="O4697" s="22">
        <v>44546</v>
      </c>
      <c r="P4697" s="22">
        <v>44545.5</v>
      </c>
      <c r="Q4697">
        <f t="shared" si="442"/>
        <v>7.5</v>
      </c>
      <c r="R4697" s="33">
        <f t="shared" si="443"/>
        <v>699.75</v>
      </c>
    </row>
    <row r="4698" spans="1:18" x14ac:dyDescent="0.35">
      <c r="A4698" t="s">
        <v>411</v>
      </c>
      <c r="B4698" s="21" t="s">
        <v>313</v>
      </c>
      <c r="C4698" s="22">
        <v>44545</v>
      </c>
      <c r="D4698" t="s">
        <v>92</v>
      </c>
      <c r="E4698" t="s">
        <v>93</v>
      </c>
      <c r="F4698" s="21" t="s">
        <v>89</v>
      </c>
      <c r="G4698" s="32">
        <v>93.3</v>
      </c>
      <c r="H4698" s="22">
        <v>44531</v>
      </c>
      <c r="I4698" s="23">
        <v>44545</v>
      </c>
      <c r="J4698">
        <f t="shared" si="438"/>
        <v>15</v>
      </c>
      <c r="K4698" s="2">
        <f t="shared" si="439"/>
        <v>44538</v>
      </c>
      <c r="L4698" s="9">
        <f t="shared" si="440"/>
        <v>15</v>
      </c>
      <c r="M4698" s="2">
        <f t="shared" si="441"/>
        <v>44538</v>
      </c>
      <c r="N4698" s="22">
        <v>44545</v>
      </c>
      <c r="O4698" s="22">
        <v>44546</v>
      </c>
      <c r="P4698" s="22">
        <v>44545.5</v>
      </c>
      <c r="Q4698">
        <f t="shared" si="442"/>
        <v>7.5</v>
      </c>
      <c r="R4698" s="33">
        <f t="shared" si="443"/>
        <v>699.75</v>
      </c>
    </row>
    <row r="4699" spans="1:18" x14ac:dyDescent="0.35">
      <c r="A4699" t="s">
        <v>411</v>
      </c>
      <c r="B4699" s="21" t="s">
        <v>313</v>
      </c>
      <c r="C4699" s="22">
        <v>44545</v>
      </c>
      <c r="D4699" t="s">
        <v>99</v>
      </c>
      <c r="E4699" t="s">
        <v>100</v>
      </c>
      <c r="F4699" s="21" t="s">
        <v>109</v>
      </c>
      <c r="G4699" s="32">
        <v>350</v>
      </c>
      <c r="H4699" s="22">
        <v>44531</v>
      </c>
      <c r="I4699" s="23">
        <v>44545</v>
      </c>
      <c r="J4699">
        <f t="shared" si="438"/>
        <v>15</v>
      </c>
      <c r="K4699" s="2">
        <f t="shared" si="439"/>
        <v>44538</v>
      </c>
      <c r="L4699" s="9">
        <f t="shared" si="440"/>
        <v>15</v>
      </c>
      <c r="M4699" s="2">
        <f t="shared" si="441"/>
        <v>44538</v>
      </c>
      <c r="N4699" s="22">
        <v>44545</v>
      </c>
      <c r="O4699" s="22">
        <v>44552</v>
      </c>
      <c r="P4699" s="22">
        <v>44551.5</v>
      </c>
      <c r="Q4699">
        <f t="shared" si="442"/>
        <v>13.5</v>
      </c>
      <c r="R4699" s="33">
        <f t="shared" si="443"/>
        <v>4725</v>
      </c>
    </row>
    <row r="4700" spans="1:18" x14ac:dyDescent="0.35">
      <c r="A4700" t="s">
        <v>411</v>
      </c>
      <c r="B4700" s="21" t="s">
        <v>313</v>
      </c>
      <c r="C4700" s="22">
        <v>44545</v>
      </c>
      <c r="D4700" t="s">
        <v>369</v>
      </c>
      <c r="E4700" t="s">
        <v>370</v>
      </c>
      <c r="F4700" s="21" t="s">
        <v>89</v>
      </c>
      <c r="G4700" s="32">
        <v>34713.739999999991</v>
      </c>
      <c r="H4700" s="22">
        <v>44531</v>
      </c>
      <c r="I4700" s="23">
        <v>44545</v>
      </c>
      <c r="J4700">
        <f t="shared" si="438"/>
        <v>15</v>
      </c>
      <c r="K4700" s="2">
        <f t="shared" si="439"/>
        <v>44538</v>
      </c>
      <c r="L4700" s="9">
        <f t="shared" si="440"/>
        <v>15</v>
      </c>
      <c r="M4700" s="2">
        <f t="shared" si="441"/>
        <v>44538</v>
      </c>
      <c r="N4700" s="22">
        <v>44545</v>
      </c>
      <c r="O4700" s="22">
        <v>44546</v>
      </c>
      <c r="P4700" s="22">
        <v>44545.5</v>
      </c>
      <c r="Q4700">
        <f t="shared" si="442"/>
        <v>7.5</v>
      </c>
      <c r="R4700" s="33">
        <f t="shared" si="443"/>
        <v>260353.04999999993</v>
      </c>
    </row>
    <row r="4701" spans="1:18" x14ac:dyDescent="0.35">
      <c r="A4701" t="s">
        <v>411</v>
      </c>
      <c r="B4701" s="21" t="s">
        <v>313</v>
      </c>
      <c r="C4701" s="22">
        <v>44545</v>
      </c>
      <c r="D4701" t="s">
        <v>87</v>
      </c>
      <c r="E4701" t="s">
        <v>88</v>
      </c>
      <c r="F4701" s="21" t="s">
        <v>89</v>
      </c>
      <c r="G4701" s="32">
        <v>3555924.7500000005</v>
      </c>
      <c r="H4701" s="22">
        <v>44531</v>
      </c>
      <c r="I4701" s="23">
        <v>44545</v>
      </c>
      <c r="J4701">
        <f t="shared" si="438"/>
        <v>15</v>
      </c>
      <c r="K4701" s="2">
        <f t="shared" si="439"/>
        <v>44538</v>
      </c>
      <c r="L4701" s="9">
        <f t="shared" si="440"/>
        <v>15</v>
      </c>
      <c r="M4701" s="2">
        <f t="shared" si="441"/>
        <v>44538</v>
      </c>
      <c r="N4701" s="22">
        <v>44545</v>
      </c>
      <c r="O4701" s="22">
        <v>44546</v>
      </c>
      <c r="P4701" s="22">
        <v>44545.5</v>
      </c>
      <c r="Q4701">
        <f t="shared" si="442"/>
        <v>7.5</v>
      </c>
      <c r="R4701" s="33">
        <f t="shared" si="443"/>
        <v>26669435.625000004</v>
      </c>
    </row>
    <row r="4702" spans="1:18" x14ac:dyDescent="0.35">
      <c r="A4702" t="s">
        <v>411</v>
      </c>
      <c r="B4702" s="21" t="s">
        <v>313</v>
      </c>
      <c r="C4702" s="22">
        <v>44545</v>
      </c>
      <c r="D4702" t="s">
        <v>90</v>
      </c>
      <c r="E4702" t="s">
        <v>91</v>
      </c>
      <c r="F4702" s="21" t="s">
        <v>89</v>
      </c>
      <c r="G4702" s="32">
        <v>400644.53000000038</v>
      </c>
      <c r="H4702" s="22">
        <v>44531</v>
      </c>
      <c r="I4702" s="23">
        <v>44545</v>
      </c>
      <c r="J4702">
        <f t="shared" si="438"/>
        <v>15</v>
      </c>
      <c r="K4702" s="2">
        <f t="shared" si="439"/>
        <v>44538</v>
      </c>
      <c r="L4702" s="9">
        <f t="shared" si="440"/>
        <v>15</v>
      </c>
      <c r="M4702" s="2">
        <f t="shared" si="441"/>
        <v>44538</v>
      </c>
      <c r="N4702" s="22">
        <v>44545</v>
      </c>
      <c r="O4702" s="22">
        <v>44546</v>
      </c>
      <c r="P4702" s="22">
        <v>44545.5</v>
      </c>
      <c r="Q4702">
        <f t="shared" si="442"/>
        <v>7.5</v>
      </c>
      <c r="R4702" s="33">
        <f t="shared" si="443"/>
        <v>3004833.9750000029</v>
      </c>
    </row>
    <row r="4703" spans="1:18" x14ac:dyDescent="0.35">
      <c r="A4703" t="s">
        <v>411</v>
      </c>
      <c r="B4703" s="21" t="s">
        <v>313</v>
      </c>
      <c r="C4703" s="22">
        <v>44545</v>
      </c>
      <c r="D4703" t="s">
        <v>92</v>
      </c>
      <c r="E4703" t="s">
        <v>93</v>
      </c>
      <c r="F4703" s="21" t="s">
        <v>89</v>
      </c>
      <c r="G4703" s="32">
        <v>400644.47000000038</v>
      </c>
      <c r="H4703" s="22">
        <v>44531</v>
      </c>
      <c r="I4703" s="23">
        <v>44545</v>
      </c>
      <c r="J4703">
        <f t="shared" si="438"/>
        <v>15</v>
      </c>
      <c r="K4703" s="2">
        <f t="shared" si="439"/>
        <v>44538</v>
      </c>
      <c r="L4703" s="9">
        <f t="shared" si="440"/>
        <v>15</v>
      </c>
      <c r="M4703" s="2">
        <f t="shared" si="441"/>
        <v>44538</v>
      </c>
      <c r="N4703" s="22">
        <v>44545</v>
      </c>
      <c r="O4703" s="22">
        <v>44546</v>
      </c>
      <c r="P4703" s="22">
        <v>44545.5</v>
      </c>
      <c r="Q4703">
        <f t="shared" si="442"/>
        <v>7.5</v>
      </c>
      <c r="R4703" s="33">
        <f t="shared" si="443"/>
        <v>3004833.5250000027</v>
      </c>
    </row>
    <row r="4704" spans="1:18" x14ac:dyDescent="0.35">
      <c r="A4704" t="s">
        <v>411</v>
      </c>
      <c r="B4704" s="21" t="s">
        <v>313</v>
      </c>
      <c r="C4704" s="22">
        <v>44545</v>
      </c>
      <c r="D4704" t="s">
        <v>99</v>
      </c>
      <c r="E4704" t="s">
        <v>100</v>
      </c>
      <c r="F4704" s="21" t="s">
        <v>109</v>
      </c>
      <c r="G4704" s="32">
        <v>770146.53</v>
      </c>
      <c r="H4704" s="22">
        <v>44531</v>
      </c>
      <c r="I4704" s="23">
        <v>44545</v>
      </c>
      <c r="J4704">
        <f t="shared" si="438"/>
        <v>15</v>
      </c>
      <c r="K4704" s="2">
        <f t="shared" si="439"/>
        <v>44538</v>
      </c>
      <c r="L4704" s="9">
        <f t="shared" si="440"/>
        <v>15</v>
      </c>
      <c r="M4704" s="2">
        <f t="shared" si="441"/>
        <v>44538</v>
      </c>
      <c r="N4704" s="22">
        <v>44545</v>
      </c>
      <c r="O4704" s="22">
        <v>44552</v>
      </c>
      <c r="P4704" s="22">
        <v>44551.5</v>
      </c>
      <c r="Q4704">
        <f t="shared" si="442"/>
        <v>13.5</v>
      </c>
      <c r="R4704" s="33">
        <f t="shared" si="443"/>
        <v>10396978.155000001</v>
      </c>
    </row>
    <row r="4705" spans="1:18" x14ac:dyDescent="0.35">
      <c r="A4705" t="s">
        <v>411</v>
      </c>
      <c r="B4705" s="21" t="s">
        <v>313</v>
      </c>
      <c r="C4705" s="22">
        <v>44545</v>
      </c>
      <c r="D4705" t="s">
        <v>99</v>
      </c>
      <c r="E4705" t="s">
        <v>100</v>
      </c>
      <c r="F4705" s="21" t="s">
        <v>388</v>
      </c>
      <c r="G4705" s="32">
        <v>492</v>
      </c>
      <c r="H4705" s="22">
        <v>44531</v>
      </c>
      <c r="I4705" s="23">
        <v>44545</v>
      </c>
      <c r="J4705">
        <f t="shared" si="438"/>
        <v>15</v>
      </c>
      <c r="K4705" s="2">
        <f t="shared" si="439"/>
        <v>44538</v>
      </c>
      <c r="L4705" s="9">
        <f t="shared" si="440"/>
        <v>15</v>
      </c>
      <c r="M4705" s="2">
        <f t="shared" si="441"/>
        <v>44538</v>
      </c>
      <c r="N4705" s="22">
        <v>44545</v>
      </c>
      <c r="O4705" s="22">
        <v>44592</v>
      </c>
      <c r="P4705" s="22">
        <v>44589.5</v>
      </c>
      <c r="Q4705">
        <f t="shared" si="442"/>
        <v>51.5</v>
      </c>
      <c r="R4705" s="33">
        <f t="shared" si="443"/>
        <v>25338</v>
      </c>
    </row>
    <row r="4706" spans="1:18" x14ac:dyDescent="0.35">
      <c r="A4706" t="s">
        <v>411</v>
      </c>
      <c r="B4706" s="21" t="s">
        <v>313</v>
      </c>
      <c r="C4706" s="22">
        <v>44545</v>
      </c>
      <c r="D4706" t="s">
        <v>107</v>
      </c>
      <c r="E4706" t="s">
        <v>108</v>
      </c>
      <c r="F4706" s="21" t="s">
        <v>382</v>
      </c>
      <c r="G4706" s="32">
        <v>176.11</v>
      </c>
      <c r="H4706" s="22">
        <v>44531</v>
      </c>
      <c r="I4706" s="23">
        <v>44545</v>
      </c>
      <c r="J4706">
        <f t="shared" si="438"/>
        <v>15</v>
      </c>
      <c r="K4706" s="2">
        <f t="shared" si="439"/>
        <v>44538</v>
      </c>
      <c r="L4706" s="9">
        <f t="shared" si="440"/>
        <v>15</v>
      </c>
      <c r="M4706" s="2">
        <f t="shared" si="441"/>
        <v>44538</v>
      </c>
      <c r="N4706" s="22">
        <v>44545</v>
      </c>
      <c r="O4706" s="38">
        <v>44592</v>
      </c>
      <c r="P4706" s="38">
        <v>44589.5</v>
      </c>
      <c r="Q4706">
        <f t="shared" si="442"/>
        <v>51.5</v>
      </c>
      <c r="R4706" s="33">
        <f t="shared" si="443"/>
        <v>9069.6650000000009</v>
      </c>
    </row>
    <row r="4707" spans="1:18" x14ac:dyDescent="0.35">
      <c r="A4707" t="s">
        <v>411</v>
      </c>
      <c r="B4707" s="21" t="s">
        <v>313</v>
      </c>
      <c r="C4707" s="22">
        <v>44545</v>
      </c>
      <c r="D4707" t="s">
        <v>99</v>
      </c>
      <c r="E4707" t="s">
        <v>100</v>
      </c>
      <c r="F4707" s="21" t="s">
        <v>382</v>
      </c>
      <c r="G4707" s="32">
        <v>649.27</v>
      </c>
      <c r="H4707" s="22">
        <v>44531</v>
      </c>
      <c r="I4707" s="23">
        <v>44545</v>
      </c>
      <c r="J4707">
        <f t="shared" si="438"/>
        <v>15</v>
      </c>
      <c r="K4707" s="2">
        <f t="shared" si="439"/>
        <v>44538</v>
      </c>
      <c r="L4707" s="9">
        <f t="shared" si="440"/>
        <v>15</v>
      </c>
      <c r="M4707" s="2">
        <f t="shared" si="441"/>
        <v>44538</v>
      </c>
      <c r="N4707" s="22">
        <v>44545</v>
      </c>
      <c r="O4707" s="38">
        <v>44592</v>
      </c>
      <c r="P4707" s="38">
        <v>44589.5</v>
      </c>
      <c r="Q4707">
        <f t="shared" si="442"/>
        <v>51.5</v>
      </c>
      <c r="R4707" s="33">
        <f t="shared" si="443"/>
        <v>33437.404999999999</v>
      </c>
    </row>
    <row r="4708" spans="1:18" x14ac:dyDescent="0.35">
      <c r="A4708" t="s">
        <v>411</v>
      </c>
      <c r="B4708" s="21" t="s">
        <v>313</v>
      </c>
      <c r="C4708" s="22">
        <v>44545</v>
      </c>
      <c r="D4708" t="s">
        <v>114</v>
      </c>
      <c r="E4708" t="s">
        <v>115</v>
      </c>
      <c r="F4708" s="21" t="s">
        <v>248</v>
      </c>
      <c r="G4708" s="32">
        <v>15.61</v>
      </c>
      <c r="H4708" s="22">
        <v>44531</v>
      </c>
      <c r="I4708" s="23">
        <v>44545</v>
      </c>
      <c r="J4708">
        <f t="shared" si="438"/>
        <v>15</v>
      </c>
      <c r="K4708" s="2">
        <f t="shared" si="439"/>
        <v>44538</v>
      </c>
      <c r="L4708" s="9">
        <f t="shared" si="440"/>
        <v>15</v>
      </c>
      <c r="M4708" s="2">
        <f t="shared" si="441"/>
        <v>44538</v>
      </c>
      <c r="N4708" s="22">
        <v>44545</v>
      </c>
      <c r="O4708" s="22">
        <v>44592</v>
      </c>
      <c r="P4708" s="22">
        <v>44589.5</v>
      </c>
      <c r="Q4708">
        <f t="shared" si="442"/>
        <v>51.5</v>
      </c>
      <c r="R4708" s="33">
        <f t="shared" si="443"/>
        <v>803.91499999999996</v>
      </c>
    </row>
    <row r="4709" spans="1:18" x14ac:dyDescent="0.35">
      <c r="A4709" t="s">
        <v>411</v>
      </c>
      <c r="B4709" s="21" t="s">
        <v>313</v>
      </c>
      <c r="C4709" s="22">
        <v>44545</v>
      </c>
      <c r="D4709" t="s">
        <v>94</v>
      </c>
      <c r="E4709" t="s">
        <v>95</v>
      </c>
      <c r="F4709" s="21" t="s">
        <v>89</v>
      </c>
      <c r="G4709" s="32">
        <v>13.72</v>
      </c>
      <c r="H4709" s="22">
        <v>44531</v>
      </c>
      <c r="I4709" s="23">
        <v>44545</v>
      </c>
      <c r="J4709">
        <f t="shared" si="438"/>
        <v>15</v>
      </c>
      <c r="K4709" s="2">
        <f t="shared" si="439"/>
        <v>44538</v>
      </c>
      <c r="L4709" s="9">
        <f t="shared" si="440"/>
        <v>15</v>
      </c>
      <c r="M4709" s="2">
        <f t="shared" si="441"/>
        <v>44538</v>
      </c>
      <c r="N4709" s="22">
        <v>44545</v>
      </c>
      <c r="O4709" s="22">
        <v>44546</v>
      </c>
      <c r="P4709" s="22">
        <v>44545.5</v>
      </c>
      <c r="Q4709">
        <f t="shared" si="442"/>
        <v>7.5</v>
      </c>
      <c r="R4709" s="33">
        <f t="shared" si="443"/>
        <v>102.9</v>
      </c>
    </row>
    <row r="4710" spans="1:18" x14ac:dyDescent="0.35">
      <c r="A4710" t="s">
        <v>411</v>
      </c>
      <c r="B4710" s="21" t="s">
        <v>313</v>
      </c>
      <c r="C4710" s="22">
        <v>44545</v>
      </c>
      <c r="D4710" t="s">
        <v>96</v>
      </c>
      <c r="E4710" t="s">
        <v>97</v>
      </c>
      <c r="F4710" s="21" t="s">
        <v>89</v>
      </c>
      <c r="G4710" s="32">
        <v>13.72</v>
      </c>
      <c r="H4710" s="22">
        <v>44531</v>
      </c>
      <c r="I4710" s="23">
        <v>44545</v>
      </c>
      <c r="J4710">
        <f t="shared" si="438"/>
        <v>15</v>
      </c>
      <c r="K4710" s="2">
        <f t="shared" si="439"/>
        <v>44538</v>
      </c>
      <c r="L4710" s="9">
        <f t="shared" si="440"/>
        <v>15</v>
      </c>
      <c r="M4710" s="2">
        <f t="shared" si="441"/>
        <v>44538</v>
      </c>
      <c r="N4710" s="22">
        <v>44545</v>
      </c>
      <c r="O4710" s="22">
        <v>44546</v>
      </c>
      <c r="P4710" s="22">
        <v>44545.5</v>
      </c>
      <c r="Q4710">
        <f t="shared" si="442"/>
        <v>7.5</v>
      </c>
      <c r="R4710" s="33">
        <f t="shared" si="443"/>
        <v>102.9</v>
      </c>
    </row>
    <row r="4711" spans="1:18" x14ac:dyDescent="0.35">
      <c r="A4711" t="s">
        <v>411</v>
      </c>
      <c r="B4711" s="21" t="s">
        <v>313</v>
      </c>
      <c r="C4711" s="22">
        <v>44545</v>
      </c>
      <c r="D4711" t="s">
        <v>94</v>
      </c>
      <c r="E4711" t="s">
        <v>95</v>
      </c>
      <c r="F4711" s="21" t="s">
        <v>89</v>
      </c>
      <c r="G4711" s="32">
        <v>72.55</v>
      </c>
      <c r="H4711" s="22">
        <v>44531</v>
      </c>
      <c r="I4711" s="23">
        <v>44545</v>
      </c>
      <c r="J4711">
        <f t="shared" si="438"/>
        <v>15</v>
      </c>
      <c r="K4711" s="2">
        <f t="shared" si="439"/>
        <v>44538</v>
      </c>
      <c r="L4711" s="9">
        <f t="shared" si="440"/>
        <v>15</v>
      </c>
      <c r="M4711" s="2">
        <f t="shared" si="441"/>
        <v>44538</v>
      </c>
      <c r="N4711" s="22">
        <v>44545</v>
      </c>
      <c r="O4711" s="22">
        <v>44546</v>
      </c>
      <c r="P4711" s="22">
        <v>44545.5</v>
      </c>
      <c r="Q4711">
        <f t="shared" si="442"/>
        <v>7.5</v>
      </c>
      <c r="R4711" s="33">
        <f t="shared" si="443"/>
        <v>544.125</v>
      </c>
    </row>
    <row r="4712" spans="1:18" x14ac:dyDescent="0.35">
      <c r="A4712" t="s">
        <v>411</v>
      </c>
      <c r="B4712" s="21" t="s">
        <v>313</v>
      </c>
      <c r="C4712" s="22">
        <v>44545</v>
      </c>
      <c r="D4712" t="s">
        <v>96</v>
      </c>
      <c r="E4712" t="s">
        <v>97</v>
      </c>
      <c r="F4712" s="21" t="s">
        <v>89</v>
      </c>
      <c r="G4712" s="32">
        <v>72.55</v>
      </c>
      <c r="H4712" s="22">
        <v>44531</v>
      </c>
      <c r="I4712" s="23">
        <v>44545</v>
      </c>
      <c r="J4712">
        <f t="shared" si="438"/>
        <v>15</v>
      </c>
      <c r="K4712" s="2">
        <f t="shared" si="439"/>
        <v>44538</v>
      </c>
      <c r="L4712" s="9">
        <f t="shared" si="440"/>
        <v>15</v>
      </c>
      <c r="M4712" s="2">
        <f t="shared" si="441"/>
        <v>44538</v>
      </c>
      <c r="N4712" s="22">
        <v>44545</v>
      </c>
      <c r="O4712" s="22">
        <v>44546</v>
      </c>
      <c r="P4712" s="22">
        <v>44545.5</v>
      </c>
      <c r="Q4712">
        <f t="shared" si="442"/>
        <v>7.5</v>
      </c>
      <c r="R4712" s="33">
        <f t="shared" si="443"/>
        <v>544.125</v>
      </c>
    </row>
    <row r="4713" spans="1:18" x14ac:dyDescent="0.35">
      <c r="A4713" t="s">
        <v>411</v>
      </c>
      <c r="B4713" s="21" t="s">
        <v>313</v>
      </c>
      <c r="C4713" s="22">
        <v>44545</v>
      </c>
      <c r="D4713" t="s">
        <v>94</v>
      </c>
      <c r="E4713" t="s">
        <v>95</v>
      </c>
      <c r="F4713" s="21" t="s">
        <v>89</v>
      </c>
      <c r="G4713" s="32">
        <v>398.98</v>
      </c>
      <c r="H4713" s="22">
        <v>44531</v>
      </c>
      <c r="I4713" s="23">
        <v>44545</v>
      </c>
      <c r="J4713">
        <f t="shared" si="438"/>
        <v>15</v>
      </c>
      <c r="K4713" s="2">
        <f t="shared" si="439"/>
        <v>44538</v>
      </c>
      <c r="L4713" s="9">
        <f t="shared" si="440"/>
        <v>15</v>
      </c>
      <c r="M4713" s="2">
        <f t="shared" si="441"/>
        <v>44538</v>
      </c>
      <c r="N4713" s="22">
        <v>44545</v>
      </c>
      <c r="O4713" s="22">
        <v>44546</v>
      </c>
      <c r="P4713" s="22">
        <v>44545.5</v>
      </c>
      <c r="Q4713">
        <f t="shared" si="442"/>
        <v>7.5</v>
      </c>
      <c r="R4713" s="33">
        <f t="shared" si="443"/>
        <v>2992.3500000000004</v>
      </c>
    </row>
    <row r="4714" spans="1:18" x14ac:dyDescent="0.35">
      <c r="A4714" t="s">
        <v>411</v>
      </c>
      <c r="B4714" s="21" t="s">
        <v>313</v>
      </c>
      <c r="C4714" s="22">
        <v>44545</v>
      </c>
      <c r="D4714" t="s">
        <v>96</v>
      </c>
      <c r="E4714" t="s">
        <v>97</v>
      </c>
      <c r="F4714" s="21" t="s">
        <v>89</v>
      </c>
      <c r="G4714" s="32">
        <v>398.98</v>
      </c>
      <c r="H4714" s="22">
        <v>44531</v>
      </c>
      <c r="I4714" s="23">
        <v>44545</v>
      </c>
      <c r="J4714">
        <f t="shared" si="438"/>
        <v>15</v>
      </c>
      <c r="K4714" s="2">
        <f t="shared" si="439"/>
        <v>44538</v>
      </c>
      <c r="L4714" s="9">
        <f t="shared" si="440"/>
        <v>15</v>
      </c>
      <c r="M4714" s="2">
        <f t="shared" si="441"/>
        <v>44538</v>
      </c>
      <c r="N4714" s="22">
        <v>44545</v>
      </c>
      <c r="O4714" s="22">
        <v>44546</v>
      </c>
      <c r="P4714" s="22">
        <v>44545.5</v>
      </c>
      <c r="Q4714">
        <f t="shared" si="442"/>
        <v>7.5</v>
      </c>
      <c r="R4714" s="33">
        <f t="shared" si="443"/>
        <v>2992.3500000000004</v>
      </c>
    </row>
    <row r="4715" spans="1:18" x14ac:dyDescent="0.35">
      <c r="A4715" t="s">
        <v>411</v>
      </c>
      <c r="B4715" s="21" t="s">
        <v>313</v>
      </c>
      <c r="C4715" s="22">
        <v>44545</v>
      </c>
      <c r="D4715" t="s">
        <v>99</v>
      </c>
      <c r="E4715" t="s">
        <v>100</v>
      </c>
      <c r="F4715" s="21" t="s">
        <v>315</v>
      </c>
      <c r="G4715" s="32">
        <v>230.79999999999998</v>
      </c>
      <c r="H4715" s="22">
        <v>44531</v>
      </c>
      <c r="I4715" s="23">
        <v>44545</v>
      </c>
      <c r="J4715">
        <f t="shared" si="438"/>
        <v>15</v>
      </c>
      <c r="K4715" s="2">
        <f t="shared" si="439"/>
        <v>44538</v>
      </c>
      <c r="L4715" s="9">
        <f t="shared" si="440"/>
        <v>15</v>
      </c>
      <c r="M4715" s="2">
        <f t="shared" si="441"/>
        <v>44538</v>
      </c>
      <c r="N4715" s="22">
        <v>44545</v>
      </c>
      <c r="O4715" s="22">
        <v>44546</v>
      </c>
      <c r="P4715" s="22">
        <v>44545.5</v>
      </c>
      <c r="Q4715">
        <f t="shared" si="442"/>
        <v>7.5</v>
      </c>
      <c r="R4715" s="33">
        <f t="shared" si="443"/>
        <v>1730.9999999999998</v>
      </c>
    </row>
    <row r="4716" spans="1:18" x14ac:dyDescent="0.35">
      <c r="A4716" t="s">
        <v>411</v>
      </c>
      <c r="B4716" s="21" t="s">
        <v>313</v>
      </c>
      <c r="C4716" s="22">
        <v>44545</v>
      </c>
      <c r="D4716" t="s">
        <v>99</v>
      </c>
      <c r="E4716" t="s">
        <v>100</v>
      </c>
      <c r="F4716" s="21" t="s">
        <v>103</v>
      </c>
      <c r="G4716" s="32">
        <v>8365.73</v>
      </c>
      <c r="H4716" s="22">
        <v>44531</v>
      </c>
      <c r="I4716" s="23">
        <v>44545</v>
      </c>
      <c r="J4716">
        <f t="shared" si="438"/>
        <v>15</v>
      </c>
      <c r="K4716" s="2">
        <f t="shared" si="439"/>
        <v>44538</v>
      </c>
      <c r="L4716" s="9">
        <f t="shared" si="440"/>
        <v>15</v>
      </c>
      <c r="M4716" s="2">
        <f t="shared" si="441"/>
        <v>44538</v>
      </c>
      <c r="N4716" s="22">
        <v>44545</v>
      </c>
      <c r="O4716" s="22">
        <v>44546</v>
      </c>
      <c r="P4716" s="22">
        <v>44545.5</v>
      </c>
      <c r="Q4716">
        <f t="shared" si="442"/>
        <v>7.5</v>
      </c>
      <c r="R4716" s="33">
        <f t="shared" si="443"/>
        <v>62742.974999999999</v>
      </c>
    </row>
    <row r="4717" spans="1:18" x14ac:dyDescent="0.35">
      <c r="A4717" t="s">
        <v>411</v>
      </c>
      <c r="B4717" s="21" t="s">
        <v>313</v>
      </c>
      <c r="C4717" s="22">
        <v>44545</v>
      </c>
      <c r="D4717" t="s">
        <v>104</v>
      </c>
      <c r="E4717" t="s">
        <v>105</v>
      </c>
      <c r="F4717" s="21" t="s">
        <v>106</v>
      </c>
      <c r="G4717" s="32">
        <v>1085.3999999999999</v>
      </c>
      <c r="H4717" s="22">
        <v>44531</v>
      </c>
      <c r="I4717" s="23">
        <v>44545</v>
      </c>
      <c r="J4717">
        <f t="shared" si="438"/>
        <v>15</v>
      </c>
      <c r="K4717" s="2">
        <f t="shared" si="439"/>
        <v>44538</v>
      </c>
      <c r="L4717" s="9">
        <f t="shared" si="440"/>
        <v>15</v>
      </c>
      <c r="M4717" s="2">
        <f t="shared" si="441"/>
        <v>44538</v>
      </c>
      <c r="N4717" s="22">
        <v>44545</v>
      </c>
      <c r="O4717" s="22">
        <v>44546</v>
      </c>
      <c r="P4717" s="22">
        <v>44545.5</v>
      </c>
      <c r="Q4717">
        <f t="shared" si="442"/>
        <v>7.5</v>
      </c>
      <c r="R4717" s="33">
        <f t="shared" si="443"/>
        <v>8140.4999999999991</v>
      </c>
    </row>
    <row r="4718" spans="1:18" x14ac:dyDescent="0.35">
      <c r="A4718" t="s">
        <v>411</v>
      </c>
      <c r="B4718" s="21" t="s">
        <v>313</v>
      </c>
      <c r="C4718" s="22">
        <v>44545</v>
      </c>
      <c r="D4718" t="s">
        <v>94</v>
      </c>
      <c r="E4718" t="s">
        <v>95</v>
      </c>
      <c r="F4718" s="21" t="s">
        <v>89</v>
      </c>
      <c r="G4718" s="32">
        <v>1225979.3400000008</v>
      </c>
      <c r="H4718" s="22">
        <v>44531</v>
      </c>
      <c r="I4718" s="23">
        <v>44545</v>
      </c>
      <c r="J4718">
        <f t="shared" si="438"/>
        <v>15</v>
      </c>
      <c r="K4718" s="2">
        <f t="shared" si="439"/>
        <v>44538</v>
      </c>
      <c r="L4718" s="9">
        <f t="shared" si="440"/>
        <v>15</v>
      </c>
      <c r="M4718" s="2">
        <f t="shared" si="441"/>
        <v>44538</v>
      </c>
      <c r="N4718" s="22">
        <v>44545</v>
      </c>
      <c r="O4718" s="22">
        <v>44546</v>
      </c>
      <c r="P4718" s="22">
        <v>44545.5</v>
      </c>
      <c r="Q4718">
        <f t="shared" si="442"/>
        <v>7.5</v>
      </c>
      <c r="R4718" s="33">
        <f t="shared" si="443"/>
        <v>9194845.0500000063</v>
      </c>
    </row>
    <row r="4719" spans="1:18" x14ac:dyDescent="0.35">
      <c r="A4719" t="s">
        <v>411</v>
      </c>
      <c r="B4719" s="21" t="s">
        <v>313</v>
      </c>
      <c r="C4719" s="22">
        <v>44545</v>
      </c>
      <c r="D4719" t="s">
        <v>96</v>
      </c>
      <c r="E4719" t="s">
        <v>97</v>
      </c>
      <c r="F4719" s="21" t="s">
        <v>89</v>
      </c>
      <c r="G4719" s="32">
        <v>1225979.3200000008</v>
      </c>
      <c r="H4719" s="22">
        <v>44531</v>
      </c>
      <c r="I4719" s="23">
        <v>44545</v>
      </c>
      <c r="J4719">
        <f t="shared" si="438"/>
        <v>15</v>
      </c>
      <c r="K4719" s="2">
        <f t="shared" si="439"/>
        <v>44538</v>
      </c>
      <c r="L4719" s="9">
        <f t="shared" si="440"/>
        <v>15</v>
      </c>
      <c r="M4719" s="2">
        <f t="shared" si="441"/>
        <v>44538</v>
      </c>
      <c r="N4719" s="22">
        <v>44545</v>
      </c>
      <c r="O4719" s="22">
        <v>44546</v>
      </c>
      <c r="P4719" s="22">
        <v>44545.5</v>
      </c>
      <c r="Q4719">
        <f t="shared" si="442"/>
        <v>7.5</v>
      </c>
      <c r="R4719" s="33">
        <f t="shared" si="443"/>
        <v>9194844.900000006</v>
      </c>
    </row>
    <row r="4720" spans="1:18" x14ac:dyDescent="0.35">
      <c r="A4720" t="s">
        <v>411</v>
      </c>
      <c r="B4720" s="21" t="s">
        <v>313</v>
      </c>
      <c r="C4720" s="22">
        <v>44545</v>
      </c>
      <c r="D4720" t="s">
        <v>107</v>
      </c>
      <c r="E4720" t="s">
        <v>108</v>
      </c>
      <c r="F4720" s="21" t="s">
        <v>101</v>
      </c>
      <c r="G4720" s="32">
        <v>2248.4499999999994</v>
      </c>
      <c r="H4720" s="22">
        <v>44531</v>
      </c>
      <c r="I4720" s="23">
        <v>44545</v>
      </c>
      <c r="J4720">
        <f t="shared" si="438"/>
        <v>15</v>
      </c>
      <c r="K4720" s="2">
        <f t="shared" si="439"/>
        <v>44538</v>
      </c>
      <c r="L4720" s="9">
        <f t="shared" si="440"/>
        <v>15</v>
      </c>
      <c r="M4720" s="2">
        <f t="shared" si="441"/>
        <v>44538</v>
      </c>
      <c r="N4720" s="22">
        <v>44545</v>
      </c>
      <c r="O4720" s="22">
        <v>44546</v>
      </c>
      <c r="P4720" s="22">
        <v>44545.5</v>
      </c>
      <c r="Q4720">
        <f t="shared" si="442"/>
        <v>7.5</v>
      </c>
      <c r="R4720" s="33">
        <f t="shared" si="443"/>
        <v>16863.374999999996</v>
      </c>
    </row>
    <row r="4721" spans="1:18" x14ac:dyDescent="0.35">
      <c r="A4721" t="s">
        <v>411</v>
      </c>
      <c r="B4721" s="21" t="s">
        <v>313</v>
      </c>
      <c r="C4721" s="22">
        <v>44545</v>
      </c>
      <c r="D4721" t="s">
        <v>99</v>
      </c>
      <c r="E4721" t="s">
        <v>100</v>
      </c>
      <c r="F4721" s="21" t="s">
        <v>101</v>
      </c>
      <c r="G4721" s="32">
        <v>58885.969999999943</v>
      </c>
      <c r="H4721" s="22">
        <v>44531</v>
      </c>
      <c r="I4721" s="23">
        <v>44545</v>
      </c>
      <c r="J4721">
        <f t="shared" ref="J4721:J4784" si="444">I4721-H4721+1</f>
        <v>15</v>
      </c>
      <c r="K4721" s="2">
        <f t="shared" ref="K4721:K4784" si="445">(H4721+I4721)/2</f>
        <v>44538</v>
      </c>
      <c r="L4721" s="9">
        <f t="shared" si="440"/>
        <v>15</v>
      </c>
      <c r="M4721" s="2">
        <f t="shared" si="441"/>
        <v>44538</v>
      </c>
      <c r="N4721" s="22">
        <v>44545</v>
      </c>
      <c r="O4721" s="22">
        <v>44546</v>
      </c>
      <c r="P4721" s="22">
        <v>44545.5</v>
      </c>
      <c r="Q4721">
        <f t="shared" si="442"/>
        <v>7.5</v>
      </c>
      <c r="R4721" s="33">
        <f t="shared" si="443"/>
        <v>441644.77499999956</v>
      </c>
    </row>
    <row r="4722" spans="1:18" x14ac:dyDescent="0.35">
      <c r="A4722" t="s">
        <v>411</v>
      </c>
      <c r="B4722" s="21" t="s">
        <v>313</v>
      </c>
      <c r="C4722" s="22">
        <v>44545</v>
      </c>
      <c r="D4722" t="s">
        <v>99</v>
      </c>
      <c r="E4722" t="s">
        <v>100</v>
      </c>
      <c r="F4722" s="21" t="s">
        <v>375</v>
      </c>
      <c r="G4722" s="32">
        <v>125</v>
      </c>
      <c r="H4722" s="22">
        <v>44531</v>
      </c>
      <c r="I4722" s="23">
        <v>44545</v>
      </c>
      <c r="J4722">
        <f t="shared" si="444"/>
        <v>15</v>
      </c>
      <c r="K4722" s="2">
        <f t="shared" si="445"/>
        <v>44538</v>
      </c>
      <c r="L4722" s="9">
        <f t="shared" si="440"/>
        <v>15</v>
      </c>
      <c r="M4722" s="2">
        <f t="shared" si="441"/>
        <v>44538</v>
      </c>
      <c r="N4722" s="22">
        <v>44545</v>
      </c>
      <c r="O4722" s="22">
        <v>44546</v>
      </c>
      <c r="P4722" s="22">
        <v>44545.5</v>
      </c>
      <c r="Q4722">
        <f t="shared" si="442"/>
        <v>7.5</v>
      </c>
      <c r="R4722" s="33">
        <f t="shared" si="443"/>
        <v>937.5</v>
      </c>
    </row>
    <row r="4723" spans="1:18" x14ac:dyDescent="0.35">
      <c r="A4723" t="s">
        <v>411</v>
      </c>
      <c r="B4723" s="21" t="s">
        <v>313</v>
      </c>
      <c r="C4723" s="22">
        <v>44545</v>
      </c>
      <c r="D4723" t="s">
        <v>99</v>
      </c>
      <c r="E4723" t="s">
        <v>100</v>
      </c>
      <c r="F4723" s="21" t="s">
        <v>102</v>
      </c>
      <c r="G4723" s="32">
        <v>86839.800000000032</v>
      </c>
      <c r="H4723" s="22">
        <v>44531</v>
      </c>
      <c r="I4723" s="23">
        <v>44545</v>
      </c>
      <c r="J4723">
        <f t="shared" si="444"/>
        <v>15</v>
      </c>
      <c r="K4723" s="2">
        <f t="shared" si="445"/>
        <v>44538</v>
      </c>
      <c r="L4723" s="9">
        <f t="shared" si="440"/>
        <v>15</v>
      </c>
      <c r="M4723" s="2">
        <f t="shared" si="441"/>
        <v>44538</v>
      </c>
      <c r="N4723" s="22">
        <v>44545</v>
      </c>
      <c r="O4723" s="22">
        <v>44546</v>
      </c>
      <c r="P4723" s="22">
        <v>44545.5</v>
      </c>
      <c r="Q4723">
        <f t="shared" si="442"/>
        <v>7.5</v>
      </c>
      <c r="R4723" s="33">
        <f t="shared" si="443"/>
        <v>651298.50000000023</v>
      </c>
    </row>
    <row r="4724" spans="1:18" x14ac:dyDescent="0.35">
      <c r="A4724" t="s">
        <v>411</v>
      </c>
      <c r="B4724" s="21" t="s">
        <v>313</v>
      </c>
      <c r="C4724" s="22">
        <v>44545</v>
      </c>
      <c r="D4724" t="s">
        <v>114</v>
      </c>
      <c r="E4724" t="s">
        <v>115</v>
      </c>
      <c r="F4724" s="21" t="s">
        <v>113</v>
      </c>
      <c r="G4724" s="32">
        <v>50.45</v>
      </c>
      <c r="H4724" s="22">
        <v>44531</v>
      </c>
      <c r="I4724" s="23">
        <v>44545</v>
      </c>
      <c r="J4724">
        <f t="shared" si="444"/>
        <v>15</v>
      </c>
      <c r="K4724" s="2">
        <f t="shared" si="445"/>
        <v>44538</v>
      </c>
      <c r="L4724" s="9">
        <f t="shared" si="440"/>
        <v>15</v>
      </c>
      <c r="M4724" s="2">
        <f t="shared" si="441"/>
        <v>44538</v>
      </c>
      <c r="N4724" s="22">
        <v>44545</v>
      </c>
      <c r="O4724" s="22">
        <v>44550</v>
      </c>
      <c r="P4724" s="22">
        <v>44547.5</v>
      </c>
      <c r="Q4724">
        <f t="shared" si="442"/>
        <v>9.5</v>
      </c>
      <c r="R4724" s="33">
        <f t="shared" si="443"/>
        <v>479.27500000000003</v>
      </c>
    </row>
    <row r="4725" spans="1:18" x14ac:dyDescent="0.35">
      <c r="A4725" t="s">
        <v>411</v>
      </c>
      <c r="B4725" s="21" t="s">
        <v>313</v>
      </c>
      <c r="C4725" s="22">
        <v>44545</v>
      </c>
      <c r="D4725" t="s">
        <v>110</v>
      </c>
      <c r="E4725" t="s">
        <v>111</v>
      </c>
      <c r="F4725" s="21" t="s">
        <v>113</v>
      </c>
      <c r="G4725" s="32">
        <v>225.49</v>
      </c>
      <c r="H4725" s="22">
        <v>44531</v>
      </c>
      <c r="I4725" s="23">
        <v>44545</v>
      </c>
      <c r="J4725">
        <f t="shared" si="444"/>
        <v>15</v>
      </c>
      <c r="K4725" s="2">
        <f t="shared" si="445"/>
        <v>44538</v>
      </c>
      <c r="L4725" s="9">
        <f t="shared" si="440"/>
        <v>15</v>
      </c>
      <c r="M4725" s="2">
        <f t="shared" si="441"/>
        <v>44538</v>
      </c>
      <c r="N4725" s="22">
        <v>44545</v>
      </c>
      <c r="O4725" s="22">
        <v>44550</v>
      </c>
      <c r="P4725" s="22">
        <v>44547.5</v>
      </c>
      <c r="Q4725">
        <f t="shared" si="442"/>
        <v>9.5</v>
      </c>
      <c r="R4725" s="33">
        <f t="shared" si="443"/>
        <v>2142.1550000000002</v>
      </c>
    </row>
    <row r="4726" spans="1:18" x14ac:dyDescent="0.35">
      <c r="A4726" t="s">
        <v>411</v>
      </c>
      <c r="B4726" s="21" t="s">
        <v>313</v>
      </c>
      <c r="C4726" s="22">
        <v>44545</v>
      </c>
      <c r="D4726" t="s">
        <v>114</v>
      </c>
      <c r="E4726" t="s">
        <v>115</v>
      </c>
      <c r="F4726" s="21" t="s">
        <v>112</v>
      </c>
      <c r="G4726" s="32">
        <v>96.84</v>
      </c>
      <c r="H4726" s="22">
        <v>44531</v>
      </c>
      <c r="I4726" s="23">
        <v>44545</v>
      </c>
      <c r="J4726">
        <f t="shared" si="444"/>
        <v>15</v>
      </c>
      <c r="K4726" s="2">
        <f t="shared" si="445"/>
        <v>44538</v>
      </c>
      <c r="L4726" s="9">
        <f t="shared" si="440"/>
        <v>15</v>
      </c>
      <c r="M4726" s="2">
        <f t="shared" si="441"/>
        <v>44538</v>
      </c>
      <c r="N4726" s="22">
        <v>44545</v>
      </c>
      <c r="O4726" s="22">
        <v>44550</v>
      </c>
      <c r="P4726" s="22">
        <v>44547.5</v>
      </c>
      <c r="Q4726">
        <f t="shared" si="442"/>
        <v>9.5</v>
      </c>
      <c r="R4726" s="33">
        <f t="shared" si="443"/>
        <v>919.98</v>
      </c>
    </row>
    <row r="4727" spans="1:18" x14ac:dyDescent="0.35">
      <c r="A4727" t="s">
        <v>411</v>
      </c>
      <c r="B4727" s="21" t="s">
        <v>313</v>
      </c>
      <c r="C4727" s="22">
        <v>44545</v>
      </c>
      <c r="D4727" t="s">
        <v>110</v>
      </c>
      <c r="E4727" t="s">
        <v>111</v>
      </c>
      <c r="F4727" s="21" t="s">
        <v>112</v>
      </c>
      <c r="G4727" s="32">
        <v>28520.779999999988</v>
      </c>
      <c r="H4727" s="22">
        <v>44531</v>
      </c>
      <c r="I4727" s="23">
        <v>44545</v>
      </c>
      <c r="J4727">
        <f t="shared" si="444"/>
        <v>15</v>
      </c>
      <c r="K4727" s="2">
        <f t="shared" si="445"/>
        <v>44538</v>
      </c>
      <c r="L4727" s="9">
        <f t="shared" si="440"/>
        <v>15</v>
      </c>
      <c r="M4727" s="2">
        <f t="shared" si="441"/>
        <v>44538</v>
      </c>
      <c r="N4727" s="22">
        <v>44545</v>
      </c>
      <c r="O4727" s="22">
        <v>44550</v>
      </c>
      <c r="P4727" s="22">
        <v>44547.5</v>
      </c>
      <c r="Q4727">
        <f t="shared" si="442"/>
        <v>9.5</v>
      </c>
      <c r="R4727" s="33">
        <f t="shared" si="443"/>
        <v>270947.40999999986</v>
      </c>
    </row>
    <row r="4728" spans="1:18" x14ac:dyDescent="0.35">
      <c r="A4728" t="s">
        <v>411</v>
      </c>
      <c r="B4728" s="21" t="s">
        <v>313</v>
      </c>
      <c r="C4728" s="22">
        <v>44545</v>
      </c>
      <c r="D4728" t="s">
        <v>110</v>
      </c>
      <c r="E4728" t="s">
        <v>111</v>
      </c>
      <c r="F4728" s="21" t="s">
        <v>116</v>
      </c>
      <c r="G4728" s="32">
        <v>492.57</v>
      </c>
      <c r="H4728" s="22">
        <v>44531</v>
      </c>
      <c r="I4728" s="23">
        <v>44545</v>
      </c>
      <c r="J4728">
        <f t="shared" si="444"/>
        <v>15</v>
      </c>
      <c r="K4728" s="2">
        <f t="shared" si="445"/>
        <v>44538</v>
      </c>
      <c r="L4728" s="9">
        <f t="shared" si="440"/>
        <v>15</v>
      </c>
      <c r="M4728" s="2">
        <f t="shared" si="441"/>
        <v>44538</v>
      </c>
      <c r="N4728" s="22">
        <v>44545</v>
      </c>
      <c r="O4728" s="22">
        <v>44550</v>
      </c>
      <c r="P4728" s="22">
        <v>44547.5</v>
      </c>
      <c r="Q4728">
        <f t="shared" si="442"/>
        <v>9.5</v>
      </c>
      <c r="R4728" s="33">
        <f t="shared" si="443"/>
        <v>4679.415</v>
      </c>
    </row>
    <row r="4729" spans="1:18" x14ac:dyDescent="0.35">
      <c r="A4729" t="s">
        <v>411</v>
      </c>
      <c r="B4729" s="21" t="s">
        <v>313</v>
      </c>
      <c r="C4729" s="22">
        <v>44545</v>
      </c>
      <c r="D4729" t="s">
        <v>114</v>
      </c>
      <c r="E4729" t="s">
        <v>115</v>
      </c>
      <c r="F4729" s="21" t="s">
        <v>118</v>
      </c>
      <c r="G4729" s="32">
        <v>68.5</v>
      </c>
      <c r="H4729" s="22">
        <v>44531</v>
      </c>
      <c r="I4729" s="23">
        <v>44545</v>
      </c>
      <c r="J4729">
        <f t="shared" si="444"/>
        <v>15</v>
      </c>
      <c r="K4729" s="2">
        <f t="shared" si="445"/>
        <v>44538</v>
      </c>
      <c r="L4729" s="9">
        <f t="shared" si="440"/>
        <v>15</v>
      </c>
      <c r="M4729" s="2">
        <f t="shared" si="441"/>
        <v>44538</v>
      </c>
      <c r="N4729" s="22">
        <v>44545</v>
      </c>
      <c r="O4729" s="22">
        <v>44550</v>
      </c>
      <c r="P4729" s="22">
        <v>44547.5</v>
      </c>
      <c r="Q4729">
        <f t="shared" si="442"/>
        <v>9.5</v>
      </c>
      <c r="R4729" s="33">
        <f t="shared" si="443"/>
        <v>650.75</v>
      </c>
    </row>
    <row r="4730" spans="1:18" x14ac:dyDescent="0.35">
      <c r="A4730" t="s">
        <v>411</v>
      </c>
      <c r="B4730" s="21" t="s">
        <v>313</v>
      </c>
      <c r="C4730" s="22">
        <v>44545</v>
      </c>
      <c r="D4730" t="s">
        <v>114</v>
      </c>
      <c r="E4730" t="s">
        <v>115</v>
      </c>
      <c r="F4730" s="21" t="s">
        <v>119</v>
      </c>
      <c r="G4730" s="32">
        <v>56.85</v>
      </c>
      <c r="H4730" s="22">
        <v>44531</v>
      </c>
      <c r="I4730" s="23">
        <v>44545</v>
      </c>
      <c r="J4730">
        <f t="shared" si="444"/>
        <v>15</v>
      </c>
      <c r="K4730" s="2">
        <f t="shared" si="445"/>
        <v>44538</v>
      </c>
      <c r="L4730" s="9">
        <f t="shared" si="440"/>
        <v>15</v>
      </c>
      <c r="M4730" s="2">
        <f t="shared" si="441"/>
        <v>44538</v>
      </c>
      <c r="N4730" s="22">
        <v>44545</v>
      </c>
      <c r="O4730" s="22">
        <v>44550</v>
      </c>
      <c r="P4730" s="22">
        <v>44547.5</v>
      </c>
      <c r="Q4730">
        <f t="shared" si="442"/>
        <v>9.5</v>
      </c>
      <c r="R4730" s="33">
        <f t="shared" si="443"/>
        <v>540.07500000000005</v>
      </c>
    </row>
    <row r="4731" spans="1:18" x14ac:dyDescent="0.35">
      <c r="A4731" t="s">
        <v>411</v>
      </c>
      <c r="B4731" s="21" t="s">
        <v>313</v>
      </c>
      <c r="C4731" s="22">
        <v>44545</v>
      </c>
      <c r="D4731" t="s">
        <v>110</v>
      </c>
      <c r="E4731" t="s">
        <v>111</v>
      </c>
      <c r="F4731" s="21" t="s">
        <v>119</v>
      </c>
      <c r="G4731" s="32">
        <v>348.45</v>
      </c>
      <c r="H4731" s="22">
        <v>44531</v>
      </c>
      <c r="I4731" s="23">
        <v>44545</v>
      </c>
      <c r="J4731">
        <f t="shared" si="444"/>
        <v>15</v>
      </c>
      <c r="K4731" s="2">
        <f t="shared" si="445"/>
        <v>44538</v>
      </c>
      <c r="L4731" s="9">
        <f t="shared" si="440"/>
        <v>15</v>
      </c>
      <c r="M4731" s="2">
        <f t="shared" si="441"/>
        <v>44538</v>
      </c>
      <c r="N4731" s="22">
        <v>44545</v>
      </c>
      <c r="O4731" s="22">
        <v>44550</v>
      </c>
      <c r="P4731" s="22">
        <v>44547.5</v>
      </c>
      <c r="Q4731">
        <f t="shared" si="442"/>
        <v>9.5</v>
      </c>
      <c r="R4731" s="33">
        <f t="shared" si="443"/>
        <v>3310.2750000000001</v>
      </c>
    </row>
    <row r="4732" spans="1:18" x14ac:dyDescent="0.35">
      <c r="A4732" t="s">
        <v>411</v>
      </c>
      <c r="B4732" s="21" t="s">
        <v>313</v>
      </c>
      <c r="C4732" s="22">
        <v>44545</v>
      </c>
      <c r="D4732" t="s">
        <v>114</v>
      </c>
      <c r="E4732" t="s">
        <v>115</v>
      </c>
      <c r="F4732" s="21" t="s">
        <v>120</v>
      </c>
      <c r="G4732" s="32">
        <v>167.82</v>
      </c>
      <c r="H4732" s="22">
        <v>44531</v>
      </c>
      <c r="I4732" s="23">
        <v>44545</v>
      </c>
      <c r="J4732">
        <f t="shared" si="444"/>
        <v>15</v>
      </c>
      <c r="K4732" s="2">
        <f t="shared" si="445"/>
        <v>44538</v>
      </c>
      <c r="L4732" s="9">
        <f t="shared" si="440"/>
        <v>15</v>
      </c>
      <c r="M4732" s="2">
        <f t="shared" si="441"/>
        <v>44538</v>
      </c>
      <c r="N4732" s="22">
        <v>44545</v>
      </c>
      <c r="O4732" s="22">
        <v>44550</v>
      </c>
      <c r="P4732" s="22">
        <v>44547.5</v>
      </c>
      <c r="Q4732">
        <f t="shared" si="442"/>
        <v>9.5</v>
      </c>
      <c r="R4732" s="33">
        <f t="shared" si="443"/>
        <v>1594.29</v>
      </c>
    </row>
    <row r="4733" spans="1:18" x14ac:dyDescent="0.35">
      <c r="A4733" t="s">
        <v>411</v>
      </c>
      <c r="B4733" s="21" t="s">
        <v>313</v>
      </c>
      <c r="C4733" s="22">
        <v>44545</v>
      </c>
      <c r="D4733" t="s">
        <v>114</v>
      </c>
      <c r="E4733" t="s">
        <v>115</v>
      </c>
      <c r="F4733" s="21" t="s">
        <v>122</v>
      </c>
      <c r="G4733" s="32">
        <v>248.23000000000002</v>
      </c>
      <c r="H4733" s="22">
        <v>44531</v>
      </c>
      <c r="I4733" s="23">
        <v>44545</v>
      </c>
      <c r="J4733">
        <f t="shared" si="444"/>
        <v>15</v>
      </c>
      <c r="K4733" s="2">
        <f t="shared" si="445"/>
        <v>44538</v>
      </c>
      <c r="L4733" s="9">
        <f t="shared" si="440"/>
        <v>15</v>
      </c>
      <c r="M4733" s="2">
        <f t="shared" si="441"/>
        <v>44538</v>
      </c>
      <c r="N4733" s="22">
        <v>44545</v>
      </c>
      <c r="O4733" s="22">
        <v>44550</v>
      </c>
      <c r="P4733" s="22">
        <v>44547.5</v>
      </c>
      <c r="Q4733">
        <f t="shared" si="442"/>
        <v>9.5</v>
      </c>
      <c r="R4733" s="33">
        <f t="shared" si="443"/>
        <v>2358.1850000000004</v>
      </c>
    </row>
    <row r="4734" spans="1:18" x14ac:dyDescent="0.35">
      <c r="A4734" t="s">
        <v>411</v>
      </c>
      <c r="B4734" s="21" t="s">
        <v>313</v>
      </c>
      <c r="C4734" s="22">
        <v>44545</v>
      </c>
      <c r="D4734" t="s">
        <v>114</v>
      </c>
      <c r="E4734" t="s">
        <v>115</v>
      </c>
      <c r="F4734" s="21" t="s">
        <v>123</v>
      </c>
      <c r="G4734" s="32">
        <v>44.51</v>
      </c>
      <c r="H4734" s="22">
        <v>44531</v>
      </c>
      <c r="I4734" s="23">
        <v>44545</v>
      </c>
      <c r="J4734">
        <f t="shared" si="444"/>
        <v>15</v>
      </c>
      <c r="K4734" s="2">
        <f t="shared" si="445"/>
        <v>44538</v>
      </c>
      <c r="L4734" s="9">
        <f t="shared" si="440"/>
        <v>15</v>
      </c>
      <c r="M4734" s="2">
        <f t="shared" si="441"/>
        <v>44538</v>
      </c>
      <c r="N4734" s="22">
        <v>44545</v>
      </c>
      <c r="O4734" s="22">
        <v>44550</v>
      </c>
      <c r="P4734" s="22">
        <v>44547.5</v>
      </c>
      <c r="Q4734">
        <f t="shared" si="442"/>
        <v>9.5</v>
      </c>
      <c r="R4734" s="33">
        <f t="shared" si="443"/>
        <v>422.84499999999997</v>
      </c>
    </row>
    <row r="4735" spans="1:18" x14ac:dyDescent="0.35">
      <c r="A4735" t="s">
        <v>411</v>
      </c>
      <c r="B4735" s="21" t="s">
        <v>313</v>
      </c>
      <c r="C4735" s="22">
        <v>44545</v>
      </c>
      <c r="D4735" t="s">
        <v>110</v>
      </c>
      <c r="E4735" t="s">
        <v>111</v>
      </c>
      <c r="F4735" s="21" t="s">
        <v>123</v>
      </c>
      <c r="G4735" s="32">
        <v>24.409999999999997</v>
      </c>
      <c r="H4735" s="22">
        <v>44531</v>
      </c>
      <c r="I4735" s="23">
        <v>44545</v>
      </c>
      <c r="J4735">
        <f t="shared" si="444"/>
        <v>15</v>
      </c>
      <c r="K4735" s="2">
        <f t="shared" si="445"/>
        <v>44538</v>
      </c>
      <c r="L4735" s="9">
        <f t="shared" si="440"/>
        <v>15</v>
      </c>
      <c r="M4735" s="2">
        <f t="shared" si="441"/>
        <v>44538</v>
      </c>
      <c r="N4735" s="22">
        <v>44545</v>
      </c>
      <c r="O4735" s="22">
        <v>44550</v>
      </c>
      <c r="P4735" s="22">
        <v>44547.5</v>
      </c>
      <c r="Q4735">
        <f t="shared" si="442"/>
        <v>9.5</v>
      </c>
      <c r="R4735" s="33">
        <f t="shared" si="443"/>
        <v>231.89499999999998</v>
      </c>
    </row>
    <row r="4736" spans="1:18" x14ac:dyDescent="0.35">
      <c r="A4736" t="s">
        <v>411</v>
      </c>
      <c r="B4736" s="21" t="s">
        <v>313</v>
      </c>
      <c r="C4736" s="22">
        <v>44545</v>
      </c>
      <c r="D4736" t="s">
        <v>114</v>
      </c>
      <c r="E4736" t="s">
        <v>115</v>
      </c>
      <c r="F4736" s="21" t="s">
        <v>124</v>
      </c>
      <c r="G4736" s="32">
        <v>37.950000000000003</v>
      </c>
      <c r="H4736" s="22">
        <v>44531</v>
      </c>
      <c r="I4736" s="23">
        <v>44545</v>
      </c>
      <c r="J4736">
        <f t="shared" si="444"/>
        <v>15</v>
      </c>
      <c r="K4736" s="2">
        <f t="shared" si="445"/>
        <v>44538</v>
      </c>
      <c r="L4736" s="9">
        <f t="shared" si="440"/>
        <v>15</v>
      </c>
      <c r="M4736" s="2">
        <f t="shared" si="441"/>
        <v>44538</v>
      </c>
      <c r="N4736" s="22">
        <v>44545</v>
      </c>
      <c r="O4736" s="22">
        <v>44550</v>
      </c>
      <c r="P4736" s="22">
        <v>44547.5</v>
      </c>
      <c r="Q4736">
        <f t="shared" si="442"/>
        <v>9.5</v>
      </c>
      <c r="R4736" s="33">
        <f t="shared" si="443"/>
        <v>360.52500000000003</v>
      </c>
    </row>
    <row r="4737" spans="1:18" x14ac:dyDescent="0.35">
      <c r="A4737" t="s">
        <v>411</v>
      </c>
      <c r="B4737" s="21" t="s">
        <v>313</v>
      </c>
      <c r="C4737" s="22">
        <v>44545</v>
      </c>
      <c r="D4737" t="s">
        <v>110</v>
      </c>
      <c r="E4737" t="s">
        <v>111</v>
      </c>
      <c r="F4737" s="21" t="s">
        <v>124</v>
      </c>
      <c r="G4737" s="32">
        <v>40.69</v>
      </c>
      <c r="H4737" s="22">
        <v>44531</v>
      </c>
      <c r="I4737" s="23">
        <v>44545</v>
      </c>
      <c r="J4737">
        <f t="shared" si="444"/>
        <v>15</v>
      </c>
      <c r="K4737" s="2">
        <f t="shared" si="445"/>
        <v>44538</v>
      </c>
      <c r="L4737" s="9">
        <f t="shared" si="440"/>
        <v>15</v>
      </c>
      <c r="M4737" s="2">
        <f t="shared" si="441"/>
        <v>44538</v>
      </c>
      <c r="N4737" s="22">
        <v>44545</v>
      </c>
      <c r="O4737" s="22">
        <v>44550</v>
      </c>
      <c r="P4737" s="22">
        <v>44547.5</v>
      </c>
      <c r="Q4737">
        <f t="shared" si="442"/>
        <v>9.5</v>
      </c>
      <c r="R4737" s="33">
        <f t="shared" si="443"/>
        <v>386.55499999999995</v>
      </c>
    </row>
    <row r="4738" spans="1:18" x14ac:dyDescent="0.35">
      <c r="A4738" t="s">
        <v>411</v>
      </c>
      <c r="B4738" s="21" t="s">
        <v>313</v>
      </c>
      <c r="C4738" s="22">
        <v>44545</v>
      </c>
      <c r="D4738" t="s">
        <v>114</v>
      </c>
      <c r="E4738" t="s">
        <v>115</v>
      </c>
      <c r="F4738" s="21" t="s">
        <v>125</v>
      </c>
      <c r="G4738" s="32">
        <v>53.02</v>
      </c>
      <c r="H4738" s="22">
        <v>44531</v>
      </c>
      <c r="I4738" s="23">
        <v>44545</v>
      </c>
      <c r="J4738">
        <f t="shared" si="444"/>
        <v>15</v>
      </c>
      <c r="K4738" s="2">
        <f t="shared" si="445"/>
        <v>44538</v>
      </c>
      <c r="L4738" s="9">
        <f t="shared" si="440"/>
        <v>15</v>
      </c>
      <c r="M4738" s="2">
        <f t="shared" si="441"/>
        <v>44538</v>
      </c>
      <c r="N4738" s="22">
        <v>44545</v>
      </c>
      <c r="O4738" s="22">
        <v>44550</v>
      </c>
      <c r="P4738" s="22">
        <v>44547.5</v>
      </c>
      <c r="Q4738">
        <f t="shared" si="442"/>
        <v>9.5</v>
      </c>
      <c r="R4738" s="33">
        <f t="shared" si="443"/>
        <v>503.69000000000005</v>
      </c>
    </row>
    <row r="4739" spans="1:18" x14ac:dyDescent="0.35">
      <c r="A4739" t="s">
        <v>411</v>
      </c>
      <c r="B4739" s="21" t="s">
        <v>313</v>
      </c>
      <c r="C4739" s="22">
        <v>44545</v>
      </c>
      <c r="D4739" t="s">
        <v>110</v>
      </c>
      <c r="E4739" t="s">
        <v>111</v>
      </c>
      <c r="F4739" s="21" t="s">
        <v>125</v>
      </c>
      <c r="G4739" s="32">
        <v>82.34</v>
      </c>
      <c r="H4739" s="22">
        <v>44531</v>
      </c>
      <c r="I4739" s="23">
        <v>44545</v>
      </c>
      <c r="J4739">
        <f t="shared" si="444"/>
        <v>15</v>
      </c>
      <c r="K4739" s="2">
        <f t="shared" si="445"/>
        <v>44538</v>
      </c>
      <c r="L4739" s="9">
        <f t="shared" si="440"/>
        <v>15</v>
      </c>
      <c r="M4739" s="2">
        <f t="shared" si="441"/>
        <v>44538</v>
      </c>
      <c r="N4739" s="22">
        <v>44545</v>
      </c>
      <c r="O4739" s="22">
        <v>44550</v>
      </c>
      <c r="P4739" s="22">
        <v>44547.5</v>
      </c>
      <c r="Q4739">
        <f t="shared" si="442"/>
        <v>9.5</v>
      </c>
      <c r="R4739" s="33">
        <f t="shared" si="443"/>
        <v>782.23</v>
      </c>
    </row>
    <row r="4740" spans="1:18" x14ac:dyDescent="0.35">
      <c r="A4740" t="s">
        <v>411</v>
      </c>
      <c r="B4740" s="21" t="s">
        <v>313</v>
      </c>
      <c r="C4740" s="22">
        <v>44545</v>
      </c>
      <c r="D4740" t="s">
        <v>107</v>
      </c>
      <c r="E4740" t="s">
        <v>108</v>
      </c>
      <c r="F4740" s="21" t="s">
        <v>126</v>
      </c>
      <c r="G4740" s="32">
        <v>1328.56</v>
      </c>
      <c r="H4740" s="22">
        <v>44531</v>
      </c>
      <c r="I4740" s="23">
        <v>44545</v>
      </c>
      <c r="J4740">
        <f t="shared" si="444"/>
        <v>15</v>
      </c>
      <c r="K4740" s="2">
        <f t="shared" si="445"/>
        <v>44538</v>
      </c>
      <c r="L4740" s="9">
        <f t="shared" si="440"/>
        <v>15</v>
      </c>
      <c r="M4740" s="2">
        <f t="shared" si="441"/>
        <v>44538</v>
      </c>
      <c r="N4740" s="22">
        <v>44545</v>
      </c>
      <c r="O4740" s="22">
        <v>44550</v>
      </c>
      <c r="P4740" s="22">
        <v>44547.5</v>
      </c>
      <c r="Q4740">
        <f t="shared" si="442"/>
        <v>9.5</v>
      </c>
      <c r="R4740" s="33">
        <f t="shared" si="443"/>
        <v>12621.32</v>
      </c>
    </row>
    <row r="4741" spans="1:18" x14ac:dyDescent="0.35">
      <c r="A4741" t="s">
        <v>411</v>
      </c>
      <c r="B4741" s="21" t="s">
        <v>313</v>
      </c>
      <c r="C4741" s="22">
        <v>44545</v>
      </c>
      <c r="D4741" t="s">
        <v>99</v>
      </c>
      <c r="E4741" t="s">
        <v>100</v>
      </c>
      <c r="F4741" s="21" t="s">
        <v>126</v>
      </c>
      <c r="G4741" s="32">
        <v>574.95000000000005</v>
      </c>
      <c r="H4741" s="22">
        <v>44531</v>
      </c>
      <c r="I4741" s="23">
        <v>44545</v>
      </c>
      <c r="J4741">
        <f t="shared" si="444"/>
        <v>15</v>
      </c>
      <c r="K4741" s="2">
        <f t="shared" si="445"/>
        <v>44538</v>
      </c>
      <c r="L4741" s="9">
        <f t="shared" si="440"/>
        <v>15</v>
      </c>
      <c r="M4741" s="2">
        <f t="shared" si="441"/>
        <v>44538</v>
      </c>
      <c r="N4741" s="22">
        <v>44545</v>
      </c>
      <c r="O4741" s="22">
        <v>44550</v>
      </c>
      <c r="P4741" s="22">
        <v>44547.5</v>
      </c>
      <c r="Q4741">
        <f t="shared" si="442"/>
        <v>9.5</v>
      </c>
      <c r="R4741" s="33">
        <f t="shared" si="443"/>
        <v>5462.0250000000005</v>
      </c>
    </row>
    <row r="4742" spans="1:18" x14ac:dyDescent="0.35">
      <c r="A4742" t="s">
        <v>411</v>
      </c>
      <c r="B4742" s="21" t="s">
        <v>313</v>
      </c>
      <c r="C4742" s="22">
        <v>44545</v>
      </c>
      <c r="D4742" t="s">
        <v>114</v>
      </c>
      <c r="E4742" t="s">
        <v>115</v>
      </c>
      <c r="F4742" s="21" t="s">
        <v>127</v>
      </c>
      <c r="G4742" s="32">
        <v>73.31</v>
      </c>
      <c r="H4742" s="22">
        <v>44531</v>
      </c>
      <c r="I4742" s="23">
        <v>44545</v>
      </c>
      <c r="J4742">
        <f t="shared" si="444"/>
        <v>15</v>
      </c>
      <c r="K4742" s="2">
        <f t="shared" si="445"/>
        <v>44538</v>
      </c>
      <c r="L4742" s="9">
        <f t="shared" si="440"/>
        <v>15</v>
      </c>
      <c r="M4742" s="2">
        <f t="shared" si="441"/>
        <v>44538</v>
      </c>
      <c r="N4742" s="22">
        <v>44545</v>
      </c>
      <c r="O4742" s="22">
        <v>44550</v>
      </c>
      <c r="P4742" s="22">
        <v>44547.5</v>
      </c>
      <c r="Q4742">
        <f t="shared" si="442"/>
        <v>9.5</v>
      </c>
      <c r="R4742" s="33">
        <f t="shared" si="443"/>
        <v>696.44500000000005</v>
      </c>
    </row>
    <row r="4743" spans="1:18" x14ac:dyDescent="0.35">
      <c r="A4743" t="s">
        <v>411</v>
      </c>
      <c r="B4743" s="21" t="s">
        <v>313</v>
      </c>
      <c r="C4743" s="22">
        <v>44545</v>
      </c>
      <c r="D4743" t="s">
        <v>110</v>
      </c>
      <c r="E4743" t="s">
        <v>111</v>
      </c>
      <c r="F4743" s="21" t="s">
        <v>127</v>
      </c>
      <c r="G4743" s="32">
        <v>57.44</v>
      </c>
      <c r="H4743" s="22">
        <v>44531</v>
      </c>
      <c r="I4743" s="23">
        <v>44545</v>
      </c>
      <c r="J4743">
        <f t="shared" si="444"/>
        <v>15</v>
      </c>
      <c r="K4743" s="2">
        <f t="shared" si="445"/>
        <v>44538</v>
      </c>
      <c r="L4743" s="9">
        <f t="shared" si="440"/>
        <v>15</v>
      </c>
      <c r="M4743" s="2">
        <f t="shared" si="441"/>
        <v>44538</v>
      </c>
      <c r="N4743" s="22">
        <v>44545</v>
      </c>
      <c r="O4743" s="22">
        <v>44550</v>
      </c>
      <c r="P4743" s="22">
        <v>44547.5</v>
      </c>
      <c r="Q4743">
        <f t="shared" si="442"/>
        <v>9.5</v>
      </c>
      <c r="R4743" s="33">
        <f t="shared" si="443"/>
        <v>545.67999999999995</v>
      </c>
    </row>
    <row r="4744" spans="1:18" x14ac:dyDescent="0.35">
      <c r="A4744" t="s">
        <v>411</v>
      </c>
      <c r="B4744" s="21" t="s">
        <v>313</v>
      </c>
      <c r="C4744" s="22">
        <v>44545</v>
      </c>
      <c r="D4744" t="s">
        <v>110</v>
      </c>
      <c r="E4744" t="s">
        <v>111</v>
      </c>
      <c r="F4744" s="21" t="s">
        <v>129</v>
      </c>
      <c r="G4744" s="32">
        <v>324.25</v>
      </c>
      <c r="H4744" s="22">
        <v>44531</v>
      </c>
      <c r="I4744" s="23">
        <v>44545</v>
      </c>
      <c r="J4744">
        <f t="shared" si="444"/>
        <v>15</v>
      </c>
      <c r="K4744" s="2">
        <f t="shared" si="445"/>
        <v>44538</v>
      </c>
      <c r="L4744" s="9">
        <f t="shared" si="440"/>
        <v>15</v>
      </c>
      <c r="M4744" s="2">
        <f t="shared" si="441"/>
        <v>44538</v>
      </c>
      <c r="N4744" s="22">
        <v>44545</v>
      </c>
      <c r="O4744" s="22">
        <v>44550</v>
      </c>
      <c r="P4744" s="22">
        <v>44547.5</v>
      </c>
      <c r="Q4744">
        <f t="shared" si="442"/>
        <v>9.5</v>
      </c>
      <c r="R4744" s="33">
        <f t="shared" si="443"/>
        <v>3080.375</v>
      </c>
    </row>
    <row r="4745" spans="1:18" x14ac:dyDescent="0.35">
      <c r="A4745" t="s">
        <v>411</v>
      </c>
      <c r="B4745" s="21" t="s">
        <v>313</v>
      </c>
      <c r="C4745" s="22">
        <v>44545</v>
      </c>
      <c r="D4745" t="s">
        <v>114</v>
      </c>
      <c r="E4745" t="s">
        <v>115</v>
      </c>
      <c r="F4745" s="21" t="s">
        <v>130</v>
      </c>
      <c r="G4745" s="32">
        <v>17.259999999999998</v>
      </c>
      <c r="H4745" s="22">
        <v>44531</v>
      </c>
      <c r="I4745" s="23">
        <v>44545</v>
      </c>
      <c r="J4745">
        <f t="shared" si="444"/>
        <v>15</v>
      </c>
      <c r="K4745" s="2">
        <f t="shared" si="445"/>
        <v>44538</v>
      </c>
      <c r="L4745" s="9">
        <f t="shared" si="440"/>
        <v>15</v>
      </c>
      <c r="M4745" s="2">
        <f t="shared" si="441"/>
        <v>44538</v>
      </c>
      <c r="N4745" s="22">
        <v>44545</v>
      </c>
      <c r="O4745" s="22">
        <v>44550</v>
      </c>
      <c r="P4745" s="22">
        <v>44547.5</v>
      </c>
      <c r="Q4745">
        <f t="shared" si="442"/>
        <v>9.5</v>
      </c>
      <c r="R4745" s="33">
        <f t="shared" si="443"/>
        <v>163.96999999999997</v>
      </c>
    </row>
    <row r="4746" spans="1:18" x14ac:dyDescent="0.35">
      <c r="A4746" t="s">
        <v>411</v>
      </c>
      <c r="B4746" s="21" t="s">
        <v>313</v>
      </c>
      <c r="C4746" s="22">
        <v>44545</v>
      </c>
      <c r="D4746" t="s">
        <v>110</v>
      </c>
      <c r="E4746" t="s">
        <v>111</v>
      </c>
      <c r="F4746" s="21" t="s">
        <v>130</v>
      </c>
      <c r="G4746" s="32">
        <v>122.78</v>
      </c>
      <c r="H4746" s="22">
        <v>44531</v>
      </c>
      <c r="I4746" s="23">
        <v>44545</v>
      </c>
      <c r="J4746">
        <f t="shared" si="444"/>
        <v>15</v>
      </c>
      <c r="K4746" s="2">
        <f t="shared" si="445"/>
        <v>44538</v>
      </c>
      <c r="L4746" s="9">
        <f t="shared" si="440"/>
        <v>15</v>
      </c>
      <c r="M4746" s="2">
        <f t="shared" si="441"/>
        <v>44538</v>
      </c>
      <c r="N4746" s="22">
        <v>44545</v>
      </c>
      <c r="O4746" s="22">
        <v>44550</v>
      </c>
      <c r="P4746" s="22">
        <v>44547.5</v>
      </c>
      <c r="Q4746">
        <f t="shared" si="442"/>
        <v>9.5</v>
      </c>
      <c r="R4746" s="33">
        <f t="shared" si="443"/>
        <v>1166.4100000000001</v>
      </c>
    </row>
    <row r="4747" spans="1:18" x14ac:dyDescent="0.35">
      <c r="A4747" t="s">
        <v>411</v>
      </c>
      <c r="B4747" s="21" t="s">
        <v>313</v>
      </c>
      <c r="C4747" s="22">
        <v>44545</v>
      </c>
      <c r="D4747" t="s">
        <v>107</v>
      </c>
      <c r="E4747" t="s">
        <v>108</v>
      </c>
      <c r="F4747" s="21" t="s">
        <v>318</v>
      </c>
      <c r="G4747" s="32">
        <v>49.19</v>
      </c>
      <c r="H4747" s="22">
        <v>44531</v>
      </c>
      <c r="I4747" s="23">
        <v>44545</v>
      </c>
      <c r="J4747">
        <f t="shared" si="444"/>
        <v>15</v>
      </c>
      <c r="K4747" s="2">
        <f t="shared" si="445"/>
        <v>44538</v>
      </c>
      <c r="L4747" s="9">
        <f t="shared" ref="L4747:L4810" si="446">I4747-H4747+1</f>
        <v>15</v>
      </c>
      <c r="M4747" s="2">
        <f t="shared" ref="M4747:M4810" si="447">(H4747+I4747)/2</f>
        <v>44538</v>
      </c>
      <c r="N4747" s="22">
        <v>44545</v>
      </c>
      <c r="O4747" s="22">
        <v>44550</v>
      </c>
      <c r="P4747" s="22">
        <v>44547.5</v>
      </c>
      <c r="Q4747">
        <f t="shared" ref="Q4747:Q4810" si="448">P4747-M4747</f>
        <v>9.5</v>
      </c>
      <c r="R4747" s="33">
        <f t="shared" ref="R4747:R4810" si="449">Q4747*G4747</f>
        <v>467.30499999999995</v>
      </c>
    </row>
    <row r="4748" spans="1:18" x14ac:dyDescent="0.35">
      <c r="A4748" t="s">
        <v>411</v>
      </c>
      <c r="B4748" s="21" t="s">
        <v>313</v>
      </c>
      <c r="C4748" s="22">
        <v>44545</v>
      </c>
      <c r="D4748" t="s">
        <v>99</v>
      </c>
      <c r="E4748" t="s">
        <v>100</v>
      </c>
      <c r="F4748" s="21" t="s">
        <v>318</v>
      </c>
      <c r="G4748" s="32">
        <v>923.81000000000006</v>
      </c>
      <c r="H4748" s="22">
        <v>44531</v>
      </c>
      <c r="I4748" s="23">
        <v>44545</v>
      </c>
      <c r="J4748">
        <f t="shared" si="444"/>
        <v>15</v>
      </c>
      <c r="K4748" s="2">
        <f t="shared" si="445"/>
        <v>44538</v>
      </c>
      <c r="L4748" s="9">
        <f t="shared" si="446"/>
        <v>15</v>
      </c>
      <c r="M4748" s="2">
        <f t="shared" si="447"/>
        <v>44538</v>
      </c>
      <c r="N4748" s="22">
        <v>44545</v>
      </c>
      <c r="O4748" s="22">
        <v>44550</v>
      </c>
      <c r="P4748" s="22">
        <v>44547.5</v>
      </c>
      <c r="Q4748">
        <f t="shared" si="448"/>
        <v>9.5</v>
      </c>
      <c r="R4748" s="33">
        <f t="shared" si="449"/>
        <v>8776.1949999999997</v>
      </c>
    </row>
    <row r="4749" spans="1:18" x14ac:dyDescent="0.35">
      <c r="A4749" t="s">
        <v>411</v>
      </c>
      <c r="B4749" s="21" t="s">
        <v>313</v>
      </c>
      <c r="C4749" s="22">
        <v>44545</v>
      </c>
      <c r="D4749" t="s">
        <v>114</v>
      </c>
      <c r="E4749" t="s">
        <v>115</v>
      </c>
      <c r="F4749" s="21" t="s">
        <v>383</v>
      </c>
      <c r="G4749" s="32">
        <v>447.43999999999994</v>
      </c>
      <c r="H4749" s="22">
        <v>44531</v>
      </c>
      <c r="I4749" s="23">
        <v>44545</v>
      </c>
      <c r="J4749">
        <f t="shared" si="444"/>
        <v>15</v>
      </c>
      <c r="K4749" s="2">
        <f t="shared" si="445"/>
        <v>44538</v>
      </c>
      <c r="L4749" s="9">
        <f t="shared" si="446"/>
        <v>15</v>
      </c>
      <c r="M4749" s="2">
        <f t="shared" si="447"/>
        <v>44538</v>
      </c>
      <c r="N4749" s="22">
        <v>44545</v>
      </c>
      <c r="O4749" s="22">
        <v>44550</v>
      </c>
      <c r="P4749" s="22">
        <v>44547.5</v>
      </c>
      <c r="Q4749">
        <f t="shared" si="448"/>
        <v>9.5</v>
      </c>
      <c r="R4749" s="33">
        <f t="shared" si="449"/>
        <v>4250.6799999999994</v>
      </c>
    </row>
    <row r="4750" spans="1:18" x14ac:dyDescent="0.35">
      <c r="A4750" t="s">
        <v>411</v>
      </c>
      <c r="B4750" s="21" t="s">
        <v>313</v>
      </c>
      <c r="C4750" s="22">
        <v>44545</v>
      </c>
      <c r="D4750" t="s">
        <v>114</v>
      </c>
      <c r="E4750" t="s">
        <v>115</v>
      </c>
      <c r="F4750" s="21" t="s">
        <v>132</v>
      </c>
      <c r="G4750" s="32">
        <v>121.15</v>
      </c>
      <c r="H4750" s="22">
        <v>44531</v>
      </c>
      <c r="I4750" s="23">
        <v>44545</v>
      </c>
      <c r="J4750">
        <f t="shared" si="444"/>
        <v>15</v>
      </c>
      <c r="K4750" s="2">
        <f t="shared" si="445"/>
        <v>44538</v>
      </c>
      <c r="L4750" s="9">
        <f t="shared" si="446"/>
        <v>15</v>
      </c>
      <c r="M4750" s="2">
        <f t="shared" si="447"/>
        <v>44538</v>
      </c>
      <c r="N4750" s="22">
        <v>44545</v>
      </c>
      <c r="O4750" s="22">
        <v>44550</v>
      </c>
      <c r="P4750" s="22">
        <v>44547.5</v>
      </c>
      <c r="Q4750">
        <f t="shared" si="448"/>
        <v>9.5</v>
      </c>
      <c r="R4750" s="33">
        <f t="shared" si="449"/>
        <v>1150.925</v>
      </c>
    </row>
    <row r="4751" spans="1:18" x14ac:dyDescent="0.35">
      <c r="A4751" t="s">
        <v>411</v>
      </c>
      <c r="B4751" s="21" t="s">
        <v>313</v>
      </c>
      <c r="C4751" s="22">
        <v>44545</v>
      </c>
      <c r="D4751" t="s">
        <v>99</v>
      </c>
      <c r="E4751" t="s">
        <v>100</v>
      </c>
      <c r="F4751" s="21" t="s">
        <v>316</v>
      </c>
      <c r="G4751" s="32">
        <v>820.43000000000018</v>
      </c>
      <c r="H4751" s="22">
        <v>44531</v>
      </c>
      <c r="I4751" s="23">
        <v>44545</v>
      </c>
      <c r="J4751">
        <f t="shared" si="444"/>
        <v>15</v>
      </c>
      <c r="K4751" s="2">
        <f t="shared" si="445"/>
        <v>44538</v>
      </c>
      <c r="L4751" s="9">
        <f t="shared" si="446"/>
        <v>15</v>
      </c>
      <c r="M4751" s="2">
        <f t="shared" si="447"/>
        <v>44538</v>
      </c>
      <c r="N4751" s="22">
        <v>44545</v>
      </c>
      <c r="O4751" s="22">
        <v>44550</v>
      </c>
      <c r="P4751" s="22">
        <v>44547.5</v>
      </c>
      <c r="Q4751">
        <f t="shared" si="448"/>
        <v>9.5</v>
      </c>
      <c r="R4751" s="33">
        <f t="shared" si="449"/>
        <v>7794.0850000000019</v>
      </c>
    </row>
    <row r="4752" spans="1:18" x14ac:dyDescent="0.35">
      <c r="A4752" t="s">
        <v>411</v>
      </c>
      <c r="B4752" s="21" t="s">
        <v>313</v>
      </c>
      <c r="C4752" s="22">
        <v>44545</v>
      </c>
      <c r="D4752" t="s">
        <v>114</v>
      </c>
      <c r="E4752" t="s">
        <v>115</v>
      </c>
      <c r="F4752" s="21" t="s">
        <v>133</v>
      </c>
      <c r="G4752" s="32">
        <v>12.28</v>
      </c>
      <c r="H4752" s="22">
        <v>44531</v>
      </c>
      <c r="I4752" s="23">
        <v>44545</v>
      </c>
      <c r="J4752">
        <f t="shared" si="444"/>
        <v>15</v>
      </c>
      <c r="K4752" s="2">
        <f t="shared" si="445"/>
        <v>44538</v>
      </c>
      <c r="L4752" s="9">
        <f t="shared" si="446"/>
        <v>15</v>
      </c>
      <c r="M4752" s="2">
        <f t="shared" si="447"/>
        <v>44538</v>
      </c>
      <c r="N4752" s="22">
        <v>44545</v>
      </c>
      <c r="O4752" s="22">
        <v>44550</v>
      </c>
      <c r="P4752" s="22">
        <v>44547.5</v>
      </c>
      <c r="Q4752">
        <f t="shared" si="448"/>
        <v>9.5</v>
      </c>
      <c r="R4752" s="33">
        <f t="shared" si="449"/>
        <v>116.66</v>
      </c>
    </row>
    <row r="4753" spans="1:18" x14ac:dyDescent="0.35">
      <c r="A4753" t="s">
        <v>411</v>
      </c>
      <c r="B4753" s="21" t="s">
        <v>313</v>
      </c>
      <c r="C4753" s="22">
        <v>44545</v>
      </c>
      <c r="D4753" t="s">
        <v>110</v>
      </c>
      <c r="E4753" t="s">
        <v>111</v>
      </c>
      <c r="F4753" s="21" t="s">
        <v>134</v>
      </c>
      <c r="G4753" s="32">
        <v>91.49</v>
      </c>
      <c r="H4753" s="22">
        <v>44531</v>
      </c>
      <c r="I4753" s="23">
        <v>44545</v>
      </c>
      <c r="J4753">
        <f t="shared" si="444"/>
        <v>15</v>
      </c>
      <c r="K4753" s="2">
        <f t="shared" si="445"/>
        <v>44538</v>
      </c>
      <c r="L4753" s="9">
        <f t="shared" si="446"/>
        <v>15</v>
      </c>
      <c r="M4753" s="2">
        <f t="shared" si="447"/>
        <v>44538</v>
      </c>
      <c r="N4753" s="22">
        <v>44545</v>
      </c>
      <c r="O4753" s="22">
        <v>44550</v>
      </c>
      <c r="P4753" s="22">
        <v>44547.5</v>
      </c>
      <c r="Q4753">
        <f t="shared" si="448"/>
        <v>9.5</v>
      </c>
      <c r="R4753" s="33">
        <f t="shared" si="449"/>
        <v>869.15499999999997</v>
      </c>
    </row>
    <row r="4754" spans="1:18" x14ac:dyDescent="0.35">
      <c r="A4754" t="s">
        <v>411</v>
      </c>
      <c r="B4754" s="21" t="s">
        <v>313</v>
      </c>
      <c r="C4754" s="22">
        <v>44545</v>
      </c>
      <c r="D4754" t="s">
        <v>114</v>
      </c>
      <c r="E4754" t="s">
        <v>115</v>
      </c>
      <c r="F4754" s="21" t="s">
        <v>136</v>
      </c>
      <c r="G4754" s="32">
        <v>122.14999999999999</v>
      </c>
      <c r="H4754" s="22">
        <v>44531</v>
      </c>
      <c r="I4754" s="23">
        <v>44545</v>
      </c>
      <c r="J4754">
        <f t="shared" si="444"/>
        <v>15</v>
      </c>
      <c r="K4754" s="2">
        <f t="shared" si="445"/>
        <v>44538</v>
      </c>
      <c r="L4754" s="9">
        <f t="shared" si="446"/>
        <v>15</v>
      </c>
      <c r="M4754" s="2">
        <f t="shared" si="447"/>
        <v>44538</v>
      </c>
      <c r="N4754" s="22">
        <v>44545</v>
      </c>
      <c r="O4754" s="22">
        <v>44550</v>
      </c>
      <c r="P4754" s="22">
        <v>44547.5</v>
      </c>
      <c r="Q4754">
        <f t="shared" si="448"/>
        <v>9.5</v>
      </c>
      <c r="R4754" s="33">
        <f t="shared" si="449"/>
        <v>1160.425</v>
      </c>
    </row>
    <row r="4755" spans="1:18" x14ac:dyDescent="0.35">
      <c r="A4755" t="s">
        <v>411</v>
      </c>
      <c r="B4755" s="21" t="s">
        <v>313</v>
      </c>
      <c r="C4755" s="22">
        <v>44545</v>
      </c>
      <c r="D4755" t="s">
        <v>110</v>
      </c>
      <c r="E4755" t="s">
        <v>111</v>
      </c>
      <c r="F4755" s="21" t="s">
        <v>136</v>
      </c>
      <c r="G4755" s="32">
        <v>91.21</v>
      </c>
      <c r="H4755" s="22">
        <v>44531</v>
      </c>
      <c r="I4755" s="23">
        <v>44545</v>
      </c>
      <c r="J4755">
        <f t="shared" si="444"/>
        <v>15</v>
      </c>
      <c r="K4755" s="2">
        <f t="shared" si="445"/>
        <v>44538</v>
      </c>
      <c r="L4755" s="9">
        <f t="shared" si="446"/>
        <v>15</v>
      </c>
      <c r="M4755" s="2">
        <f t="shared" si="447"/>
        <v>44538</v>
      </c>
      <c r="N4755" s="22">
        <v>44545</v>
      </c>
      <c r="O4755" s="22">
        <v>44550</v>
      </c>
      <c r="P4755" s="22">
        <v>44547.5</v>
      </c>
      <c r="Q4755">
        <f t="shared" si="448"/>
        <v>9.5</v>
      </c>
      <c r="R4755" s="33">
        <f t="shared" si="449"/>
        <v>866.49499999999989</v>
      </c>
    </row>
    <row r="4756" spans="1:18" x14ac:dyDescent="0.35">
      <c r="A4756" t="s">
        <v>411</v>
      </c>
      <c r="B4756" s="21" t="s">
        <v>313</v>
      </c>
      <c r="C4756" s="22">
        <v>44545</v>
      </c>
      <c r="D4756" t="s">
        <v>110</v>
      </c>
      <c r="E4756" t="s">
        <v>111</v>
      </c>
      <c r="F4756" s="21" t="s">
        <v>137</v>
      </c>
      <c r="G4756" s="32">
        <v>604.54999999999995</v>
      </c>
      <c r="H4756" s="22">
        <v>44531</v>
      </c>
      <c r="I4756" s="23">
        <v>44545</v>
      </c>
      <c r="J4756">
        <f t="shared" si="444"/>
        <v>15</v>
      </c>
      <c r="K4756" s="2">
        <f t="shared" si="445"/>
        <v>44538</v>
      </c>
      <c r="L4756" s="9">
        <f t="shared" si="446"/>
        <v>15</v>
      </c>
      <c r="M4756" s="2">
        <f t="shared" si="447"/>
        <v>44538</v>
      </c>
      <c r="N4756" s="22">
        <v>44545</v>
      </c>
      <c r="O4756" s="22">
        <v>44550</v>
      </c>
      <c r="P4756" s="22">
        <v>44547.5</v>
      </c>
      <c r="Q4756">
        <f t="shared" si="448"/>
        <v>9.5</v>
      </c>
      <c r="R4756" s="33">
        <f t="shared" si="449"/>
        <v>5743.2249999999995</v>
      </c>
    </row>
    <row r="4757" spans="1:18" x14ac:dyDescent="0.35">
      <c r="A4757" t="s">
        <v>411</v>
      </c>
      <c r="B4757" s="21" t="s">
        <v>313</v>
      </c>
      <c r="C4757" s="22">
        <v>44545</v>
      </c>
      <c r="D4757" t="s">
        <v>114</v>
      </c>
      <c r="E4757" t="s">
        <v>115</v>
      </c>
      <c r="F4757" s="21" t="s">
        <v>317</v>
      </c>
      <c r="G4757" s="32">
        <v>27.05</v>
      </c>
      <c r="H4757" s="22">
        <v>44531</v>
      </c>
      <c r="I4757" s="23">
        <v>44545</v>
      </c>
      <c r="J4757">
        <f t="shared" si="444"/>
        <v>15</v>
      </c>
      <c r="K4757" s="2">
        <f t="shared" si="445"/>
        <v>44538</v>
      </c>
      <c r="L4757" s="9">
        <f t="shared" si="446"/>
        <v>15</v>
      </c>
      <c r="M4757" s="2">
        <f t="shared" si="447"/>
        <v>44538</v>
      </c>
      <c r="N4757" s="22">
        <v>44545</v>
      </c>
      <c r="O4757" s="22">
        <v>44550</v>
      </c>
      <c r="P4757" s="22">
        <v>44547.5</v>
      </c>
      <c r="Q4757">
        <f t="shared" si="448"/>
        <v>9.5</v>
      </c>
      <c r="R4757" s="33">
        <f t="shared" si="449"/>
        <v>256.97500000000002</v>
      </c>
    </row>
    <row r="4758" spans="1:18" x14ac:dyDescent="0.35">
      <c r="A4758" t="s">
        <v>411</v>
      </c>
      <c r="B4758" s="21" t="s">
        <v>313</v>
      </c>
      <c r="C4758" s="22">
        <v>44545</v>
      </c>
      <c r="D4758" t="s">
        <v>114</v>
      </c>
      <c r="E4758" t="s">
        <v>115</v>
      </c>
      <c r="F4758" s="21" t="s">
        <v>141</v>
      </c>
      <c r="G4758" s="32">
        <v>242.51999999999998</v>
      </c>
      <c r="H4758" s="22">
        <v>44531</v>
      </c>
      <c r="I4758" s="23">
        <v>44545</v>
      </c>
      <c r="J4758">
        <f t="shared" si="444"/>
        <v>15</v>
      </c>
      <c r="K4758" s="2">
        <f t="shared" si="445"/>
        <v>44538</v>
      </c>
      <c r="L4758" s="9">
        <f t="shared" si="446"/>
        <v>15</v>
      </c>
      <c r="M4758" s="2">
        <f t="shared" si="447"/>
        <v>44538</v>
      </c>
      <c r="N4758" s="22">
        <v>44545</v>
      </c>
      <c r="O4758" s="22">
        <v>44550</v>
      </c>
      <c r="P4758" s="22">
        <v>44547.5</v>
      </c>
      <c r="Q4758">
        <f t="shared" si="448"/>
        <v>9.5</v>
      </c>
      <c r="R4758" s="33">
        <f t="shared" si="449"/>
        <v>2303.9399999999996</v>
      </c>
    </row>
    <row r="4759" spans="1:18" x14ac:dyDescent="0.35">
      <c r="A4759" t="s">
        <v>411</v>
      </c>
      <c r="B4759" s="21" t="s">
        <v>313</v>
      </c>
      <c r="C4759" s="22">
        <v>44545</v>
      </c>
      <c r="D4759" t="s">
        <v>110</v>
      </c>
      <c r="E4759" t="s">
        <v>111</v>
      </c>
      <c r="F4759" s="21" t="s">
        <v>141</v>
      </c>
      <c r="G4759" s="32">
        <v>30.82</v>
      </c>
      <c r="H4759" s="22">
        <v>44531</v>
      </c>
      <c r="I4759" s="23">
        <v>44545</v>
      </c>
      <c r="J4759">
        <f t="shared" si="444"/>
        <v>15</v>
      </c>
      <c r="K4759" s="2">
        <f t="shared" si="445"/>
        <v>44538</v>
      </c>
      <c r="L4759" s="9">
        <f t="shared" si="446"/>
        <v>15</v>
      </c>
      <c r="M4759" s="2">
        <f t="shared" si="447"/>
        <v>44538</v>
      </c>
      <c r="N4759" s="22">
        <v>44545</v>
      </c>
      <c r="O4759" s="22">
        <v>44550</v>
      </c>
      <c r="P4759" s="22">
        <v>44547.5</v>
      </c>
      <c r="Q4759">
        <f t="shared" si="448"/>
        <v>9.5</v>
      </c>
      <c r="R4759" s="33">
        <f t="shared" si="449"/>
        <v>292.79000000000002</v>
      </c>
    </row>
    <row r="4760" spans="1:18" x14ac:dyDescent="0.35">
      <c r="A4760" t="s">
        <v>411</v>
      </c>
      <c r="B4760" s="21" t="s">
        <v>313</v>
      </c>
      <c r="C4760" s="22">
        <v>44545</v>
      </c>
      <c r="D4760" t="s">
        <v>99</v>
      </c>
      <c r="E4760" t="s">
        <v>100</v>
      </c>
      <c r="F4760" s="21" t="s">
        <v>387</v>
      </c>
      <c r="G4760" s="32">
        <v>110</v>
      </c>
      <c r="H4760" s="22">
        <v>44531</v>
      </c>
      <c r="I4760" s="23">
        <v>44545</v>
      </c>
      <c r="J4760">
        <f t="shared" si="444"/>
        <v>15</v>
      </c>
      <c r="K4760" s="2">
        <f t="shared" si="445"/>
        <v>44538</v>
      </c>
      <c r="L4760" s="9">
        <f t="shared" si="446"/>
        <v>15</v>
      </c>
      <c r="M4760" s="2">
        <f t="shared" si="447"/>
        <v>44538</v>
      </c>
      <c r="N4760" s="22">
        <v>44545</v>
      </c>
      <c r="O4760" s="22">
        <v>44552</v>
      </c>
      <c r="P4760" s="22">
        <v>44551.5</v>
      </c>
      <c r="Q4760">
        <f t="shared" si="448"/>
        <v>13.5</v>
      </c>
      <c r="R4760" s="33">
        <f t="shared" si="449"/>
        <v>1485</v>
      </c>
    </row>
    <row r="4761" spans="1:18" x14ac:dyDescent="0.35">
      <c r="A4761" t="s">
        <v>411</v>
      </c>
      <c r="B4761" s="21" t="s">
        <v>313</v>
      </c>
      <c r="C4761" s="22">
        <v>44545</v>
      </c>
      <c r="D4761" t="s">
        <v>99</v>
      </c>
      <c r="E4761" t="s">
        <v>100</v>
      </c>
      <c r="F4761" s="21" t="s">
        <v>319</v>
      </c>
      <c r="G4761" s="32">
        <v>1059.92</v>
      </c>
      <c r="H4761" s="22">
        <v>44531</v>
      </c>
      <c r="I4761" s="23">
        <v>44545</v>
      </c>
      <c r="J4761">
        <f t="shared" si="444"/>
        <v>15</v>
      </c>
      <c r="K4761" s="2">
        <f t="shared" si="445"/>
        <v>44538</v>
      </c>
      <c r="L4761" s="9">
        <f t="shared" si="446"/>
        <v>15</v>
      </c>
      <c r="M4761" s="2">
        <f t="shared" si="447"/>
        <v>44538</v>
      </c>
      <c r="N4761" s="22">
        <v>44545</v>
      </c>
      <c r="O4761" s="22">
        <v>44552</v>
      </c>
      <c r="P4761" s="22">
        <v>44551.5</v>
      </c>
      <c r="Q4761">
        <f t="shared" si="448"/>
        <v>13.5</v>
      </c>
      <c r="R4761" s="33">
        <f t="shared" si="449"/>
        <v>14308.920000000002</v>
      </c>
    </row>
    <row r="4762" spans="1:18" x14ac:dyDescent="0.35">
      <c r="A4762" t="s">
        <v>411</v>
      </c>
      <c r="B4762" s="21" t="s">
        <v>313</v>
      </c>
      <c r="C4762" s="22">
        <v>44545</v>
      </c>
      <c r="D4762" t="s">
        <v>107</v>
      </c>
      <c r="E4762" t="s">
        <v>108</v>
      </c>
      <c r="F4762" s="21" t="s">
        <v>412</v>
      </c>
      <c r="G4762" s="32">
        <v>75</v>
      </c>
      <c r="H4762" s="22">
        <v>44531</v>
      </c>
      <c r="I4762" s="23">
        <v>44545</v>
      </c>
      <c r="J4762">
        <f t="shared" si="444"/>
        <v>15</v>
      </c>
      <c r="K4762" s="2">
        <f t="shared" si="445"/>
        <v>44538</v>
      </c>
      <c r="L4762" s="9">
        <f t="shared" si="446"/>
        <v>15</v>
      </c>
      <c r="M4762" s="2">
        <f t="shared" si="447"/>
        <v>44538</v>
      </c>
      <c r="N4762" s="22">
        <v>44545</v>
      </c>
      <c r="O4762" s="22">
        <v>44552</v>
      </c>
      <c r="P4762" s="22">
        <v>44551.5</v>
      </c>
      <c r="Q4762">
        <f t="shared" si="448"/>
        <v>13.5</v>
      </c>
      <c r="R4762" s="33">
        <f t="shared" si="449"/>
        <v>1012.5</v>
      </c>
    </row>
    <row r="4763" spans="1:18" x14ac:dyDescent="0.35">
      <c r="A4763" t="s">
        <v>411</v>
      </c>
      <c r="B4763" s="21" t="s">
        <v>313</v>
      </c>
      <c r="C4763" s="22">
        <v>44545</v>
      </c>
      <c r="D4763" t="s">
        <v>99</v>
      </c>
      <c r="E4763" t="s">
        <v>100</v>
      </c>
      <c r="F4763" s="21" t="s">
        <v>344</v>
      </c>
      <c r="G4763" s="32">
        <v>346.6</v>
      </c>
      <c r="H4763" s="22">
        <v>44531</v>
      </c>
      <c r="I4763" s="23">
        <v>44545</v>
      </c>
      <c r="J4763">
        <f t="shared" si="444"/>
        <v>15</v>
      </c>
      <c r="K4763" s="2">
        <f t="shared" si="445"/>
        <v>44538</v>
      </c>
      <c r="L4763" s="9">
        <f t="shared" si="446"/>
        <v>15</v>
      </c>
      <c r="M4763" s="2">
        <f t="shared" si="447"/>
        <v>44538</v>
      </c>
      <c r="N4763" s="22">
        <v>44545</v>
      </c>
      <c r="O4763" s="22">
        <v>44552</v>
      </c>
      <c r="P4763" s="22">
        <v>44551.5</v>
      </c>
      <c r="Q4763">
        <f t="shared" si="448"/>
        <v>13.5</v>
      </c>
      <c r="R4763" s="33">
        <f t="shared" si="449"/>
        <v>4679.1000000000004</v>
      </c>
    </row>
    <row r="4764" spans="1:18" x14ac:dyDescent="0.35">
      <c r="A4764" t="s">
        <v>411</v>
      </c>
      <c r="B4764" s="21" t="s">
        <v>313</v>
      </c>
      <c r="C4764" s="22">
        <v>44545</v>
      </c>
      <c r="D4764" t="s">
        <v>107</v>
      </c>
      <c r="E4764" t="s">
        <v>108</v>
      </c>
      <c r="F4764" s="21" t="s">
        <v>109</v>
      </c>
      <c r="G4764" s="32">
        <v>122</v>
      </c>
      <c r="H4764" s="22">
        <v>44531</v>
      </c>
      <c r="I4764" s="23">
        <v>44545</v>
      </c>
      <c r="J4764">
        <f t="shared" si="444"/>
        <v>15</v>
      </c>
      <c r="K4764" s="2">
        <f t="shared" si="445"/>
        <v>44538</v>
      </c>
      <c r="L4764" s="9">
        <f t="shared" si="446"/>
        <v>15</v>
      </c>
      <c r="M4764" s="2">
        <f t="shared" si="447"/>
        <v>44538</v>
      </c>
      <c r="N4764" s="22">
        <v>44545</v>
      </c>
      <c r="O4764" s="22">
        <v>44552</v>
      </c>
      <c r="P4764" s="22">
        <v>44551.5</v>
      </c>
      <c r="Q4764">
        <f t="shared" si="448"/>
        <v>13.5</v>
      </c>
      <c r="R4764" s="33">
        <f t="shared" si="449"/>
        <v>1647</v>
      </c>
    </row>
    <row r="4765" spans="1:18" x14ac:dyDescent="0.35">
      <c r="A4765" t="s">
        <v>411</v>
      </c>
      <c r="B4765" s="21" t="s">
        <v>313</v>
      </c>
      <c r="C4765" s="22">
        <v>44545</v>
      </c>
      <c r="D4765" t="s">
        <v>107</v>
      </c>
      <c r="E4765" t="s">
        <v>108</v>
      </c>
      <c r="F4765" s="21" t="s">
        <v>138</v>
      </c>
      <c r="G4765" s="32">
        <v>2911.93</v>
      </c>
      <c r="H4765" s="22">
        <v>44531</v>
      </c>
      <c r="I4765" s="23">
        <v>44545</v>
      </c>
      <c r="J4765">
        <f t="shared" si="444"/>
        <v>15</v>
      </c>
      <c r="K4765" s="2">
        <f t="shared" si="445"/>
        <v>44538</v>
      </c>
      <c r="L4765" s="9">
        <f t="shared" si="446"/>
        <v>15</v>
      </c>
      <c r="M4765" s="2">
        <f t="shared" si="447"/>
        <v>44538</v>
      </c>
      <c r="N4765" s="22">
        <v>44545</v>
      </c>
      <c r="O4765" s="22">
        <v>44552</v>
      </c>
      <c r="P4765" s="22">
        <v>44551.5</v>
      </c>
      <c r="Q4765">
        <f t="shared" si="448"/>
        <v>13.5</v>
      </c>
      <c r="R4765" s="33">
        <f t="shared" si="449"/>
        <v>39311.055</v>
      </c>
    </row>
    <row r="4766" spans="1:18" x14ac:dyDescent="0.35">
      <c r="A4766" t="s">
        <v>411</v>
      </c>
      <c r="B4766" s="21" t="s">
        <v>313</v>
      </c>
      <c r="C4766" s="22">
        <v>44545</v>
      </c>
      <c r="D4766" t="s">
        <v>99</v>
      </c>
      <c r="E4766" t="s">
        <v>100</v>
      </c>
      <c r="F4766" s="21" t="s">
        <v>138</v>
      </c>
      <c r="G4766" s="32">
        <v>674.82999999999993</v>
      </c>
      <c r="H4766" s="22">
        <v>44531</v>
      </c>
      <c r="I4766" s="23">
        <v>44545</v>
      </c>
      <c r="J4766">
        <f t="shared" si="444"/>
        <v>15</v>
      </c>
      <c r="K4766" s="2">
        <f t="shared" si="445"/>
        <v>44538</v>
      </c>
      <c r="L4766" s="9">
        <f t="shared" si="446"/>
        <v>15</v>
      </c>
      <c r="M4766" s="2">
        <f t="shared" si="447"/>
        <v>44538</v>
      </c>
      <c r="N4766" s="22">
        <v>44545</v>
      </c>
      <c r="O4766" s="22">
        <v>44552</v>
      </c>
      <c r="P4766" s="22">
        <v>44551.5</v>
      </c>
      <c r="Q4766">
        <f t="shared" si="448"/>
        <v>13.5</v>
      </c>
      <c r="R4766" s="33">
        <f t="shared" si="449"/>
        <v>9110.2049999999981</v>
      </c>
    </row>
    <row r="4767" spans="1:18" x14ac:dyDescent="0.35">
      <c r="A4767" t="s">
        <v>411</v>
      </c>
      <c r="B4767" s="21" t="s">
        <v>313</v>
      </c>
      <c r="C4767" s="22">
        <v>44545</v>
      </c>
      <c r="D4767" t="s">
        <v>107</v>
      </c>
      <c r="E4767" t="s">
        <v>108</v>
      </c>
      <c r="F4767" s="21" t="s">
        <v>142</v>
      </c>
      <c r="G4767" s="32">
        <v>30470.960000000021</v>
      </c>
      <c r="H4767" s="22">
        <v>44531</v>
      </c>
      <c r="I4767" s="23">
        <v>44545</v>
      </c>
      <c r="J4767">
        <f t="shared" si="444"/>
        <v>15</v>
      </c>
      <c r="K4767" s="2">
        <f t="shared" si="445"/>
        <v>44538</v>
      </c>
      <c r="L4767" s="9">
        <f t="shared" si="446"/>
        <v>15</v>
      </c>
      <c r="M4767" s="2">
        <f t="shared" si="447"/>
        <v>44538</v>
      </c>
      <c r="N4767" s="22">
        <v>44545</v>
      </c>
      <c r="O4767" s="22">
        <v>44557</v>
      </c>
      <c r="P4767" s="22">
        <v>44552.5</v>
      </c>
      <c r="Q4767">
        <f t="shared" si="448"/>
        <v>14.5</v>
      </c>
      <c r="R4767" s="33">
        <f t="shared" si="449"/>
        <v>441828.92000000027</v>
      </c>
    </row>
    <row r="4768" spans="1:18" x14ac:dyDescent="0.35">
      <c r="A4768" t="s">
        <v>411</v>
      </c>
      <c r="B4768" s="21" t="s">
        <v>313</v>
      </c>
      <c r="C4768" s="22">
        <v>44545</v>
      </c>
      <c r="D4768" t="s">
        <v>99</v>
      </c>
      <c r="E4768" t="s">
        <v>100</v>
      </c>
      <c r="F4768" s="21" t="s">
        <v>142</v>
      </c>
      <c r="G4768" s="32">
        <v>21393.660000000007</v>
      </c>
      <c r="H4768" s="22">
        <v>44531</v>
      </c>
      <c r="I4768" s="23">
        <v>44545</v>
      </c>
      <c r="J4768">
        <f t="shared" si="444"/>
        <v>15</v>
      </c>
      <c r="K4768" s="2">
        <f t="shared" si="445"/>
        <v>44538</v>
      </c>
      <c r="L4768" s="9">
        <f t="shared" si="446"/>
        <v>15</v>
      </c>
      <c r="M4768" s="2">
        <f t="shared" si="447"/>
        <v>44538</v>
      </c>
      <c r="N4768" s="22">
        <v>44545</v>
      </c>
      <c r="O4768" s="22">
        <v>44557</v>
      </c>
      <c r="P4768" s="22">
        <v>44552.5</v>
      </c>
      <c r="Q4768">
        <f t="shared" si="448"/>
        <v>14.5</v>
      </c>
      <c r="R4768" s="33">
        <f t="shared" si="449"/>
        <v>310208.07000000012</v>
      </c>
    </row>
    <row r="4769" spans="1:18" x14ac:dyDescent="0.35">
      <c r="A4769" t="s">
        <v>411</v>
      </c>
      <c r="B4769" s="21" t="s">
        <v>313</v>
      </c>
      <c r="C4769" s="22">
        <v>44545</v>
      </c>
      <c r="D4769" t="s">
        <v>148</v>
      </c>
      <c r="E4769" t="s">
        <v>149</v>
      </c>
      <c r="F4769" s="21" t="s">
        <v>151</v>
      </c>
      <c r="G4769" s="32">
        <v>151.86000000000001</v>
      </c>
      <c r="H4769" s="22">
        <v>44531</v>
      </c>
      <c r="I4769" s="23">
        <v>44545</v>
      </c>
      <c r="J4769">
        <f t="shared" si="444"/>
        <v>15</v>
      </c>
      <c r="K4769" s="2">
        <f t="shared" si="445"/>
        <v>44538</v>
      </c>
      <c r="L4769" s="9">
        <f t="shared" si="446"/>
        <v>15</v>
      </c>
      <c r="M4769" s="2">
        <f t="shared" si="447"/>
        <v>44538</v>
      </c>
      <c r="N4769" s="22">
        <v>44545</v>
      </c>
      <c r="O4769" s="22">
        <v>44579</v>
      </c>
      <c r="P4769" s="22">
        <v>44575.5</v>
      </c>
      <c r="Q4769">
        <f t="shared" si="448"/>
        <v>37.5</v>
      </c>
      <c r="R4769" s="33">
        <f t="shared" si="449"/>
        <v>5694.7500000000009</v>
      </c>
    </row>
    <row r="4770" spans="1:18" x14ac:dyDescent="0.35">
      <c r="A4770" t="s">
        <v>411</v>
      </c>
      <c r="B4770" s="21" t="s">
        <v>313</v>
      </c>
      <c r="C4770" s="22">
        <v>44545</v>
      </c>
      <c r="D4770" t="s">
        <v>110</v>
      </c>
      <c r="E4770" t="s">
        <v>111</v>
      </c>
      <c r="F4770" s="21" t="s">
        <v>153</v>
      </c>
      <c r="G4770" s="32">
        <v>482.85</v>
      </c>
      <c r="H4770" s="22">
        <v>44531</v>
      </c>
      <c r="I4770" s="23">
        <v>44545</v>
      </c>
      <c r="J4770">
        <f t="shared" si="444"/>
        <v>15</v>
      </c>
      <c r="K4770" s="2">
        <f t="shared" si="445"/>
        <v>44538</v>
      </c>
      <c r="L4770" s="9">
        <f t="shared" si="446"/>
        <v>15</v>
      </c>
      <c r="M4770" s="2">
        <f t="shared" si="447"/>
        <v>44538</v>
      </c>
      <c r="N4770" s="22">
        <v>44545</v>
      </c>
      <c r="O4770" s="22">
        <v>44579</v>
      </c>
      <c r="P4770" s="22">
        <v>44575.5</v>
      </c>
      <c r="Q4770">
        <f t="shared" si="448"/>
        <v>37.5</v>
      </c>
      <c r="R4770" s="33">
        <f t="shared" si="449"/>
        <v>18106.875</v>
      </c>
    </row>
    <row r="4771" spans="1:18" x14ac:dyDescent="0.35">
      <c r="A4771" t="s">
        <v>411</v>
      </c>
      <c r="B4771" s="21" t="s">
        <v>313</v>
      </c>
      <c r="C4771" s="22">
        <v>44545</v>
      </c>
      <c r="D4771" t="s">
        <v>148</v>
      </c>
      <c r="E4771" t="s">
        <v>149</v>
      </c>
      <c r="F4771" s="21" t="s">
        <v>298</v>
      </c>
      <c r="G4771" s="32">
        <v>27.2</v>
      </c>
      <c r="H4771" s="22">
        <v>44531</v>
      </c>
      <c r="I4771" s="23">
        <v>44545</v>
      </c>
      <c r="J4771">
        <f t="shared" si="444"/>
        <v>15</v>
      </c>
      <c r="K4771" s="2">
        <f t="shared" si="445"/>
        <v>44538</v>
      </c>
      <c r="L4771" s="9">
        <f t="shared" si="446"/>
        <v>15</v>
      </c>
      <c r="M4771" s="2">
        <f t="shared" si="447"/>
        <v>44538</v>
      </c>
      <c r="N4771" s="22">
        <v>44545</v>
      </c>
      <c r="O4771" s="22">
        <v>44579</v>
      </c>
      <c r="P4771" s="22">
        <v>44575.5</v>
      </c>
      <c r="Q4771">
        <f t="shared" si="448"/>
        <v>37.5</v>
      </c>
      <c r="R4771" s="33">
        <f t="shared" si="449"/>
        <v>1020</v>
      </c>
    </row>
    <row r="4772" spans="1:18" x14ac:dyDescent="0.35">
      <c r="A4772" t="s">
        <v>411</v>
      </c>
      <c r="B4772" s="21" t="s">
        <v>313</v>
      </c>
      <c r="C4772" s="22">
        <v>44545</v>
      </c>
      <c r="D4772" t="s">
        <v>99</v>
      </c>
      <c r="E4772" t="s">
        <v>100</v>
      </c>
      <c r="F4772" s="21" t="s">
        <v>295</v>
      </c>
      <c r="G4772" s="32">
        <v>632.53</v>
      </c>
      <c r="H4772" s="22">
        <v>44531</v>
      </c>
      <c r="I4772" s="23">
        <v>44545</v>
      </c>
      <c r="J4772">
        <f t="shared" si="444"/>
        <v>15</v>
      </c>
      <c r="K4772" s="2">
        <f t="shared" si="445"/>
        <v>44538</v>
      </c>
      <c r="L4772" s="9">
        <f t="shared" si="446"/>
        <v>15</v>
      </c>
      <c r="M4772" s="2">
        <f t="shared" si="447"/>
        <v>44538</v>
      </c>
      <c r="N4772" s="22">
        <v>44545</v>
      </c>
      <c r="O4772" s="22">
        <v>44579</v>
      </c>
      <c r="P4772" s="22">
        <v>44575.5</v>
      </c>
      <c r="Q4772">
        <f t="shared" si="448"/>
        <v>37.5</v>
      </c>
      <c r="R4772" s="33">
        <f t="shared" si="449"/>
        <v>23719.875</v>
      </c>
    </row>
    <row r="4773" spans="1:18" x14ac:dyDescent="0.35">
      <c r="A4773" t="s">
        <v>411</v>
      </c>
      <c r="B4773" s="21" t="s">
        <v>313</v>
      </c>
      <c r="C4773" s="22">
        <v>44545</v>
      </c>
      <c r="D4773" t="s">
        <v>148</v>
      </c>
      <c r="E4773" t="s">
        <v>149</v>
      </c>
      <c r="F4773" s="21" t="s">
        <v>155</v>
      </c>
      <c r="G4773" s="32">
        <v>17.48</v>
      </c>
      <c r="H4773" s="22">
        <v>44531</v>
      </c>
      <c r="I4773" s="23">
        <v>44545</v>
      </c>
      <c r="J4773">
        <f t="shared" si="444"/>
        <v>15</v>
      </c>
      <c r="K4773" s="2">
        <f t="shared" si="445"/>
        <v>44538</v>
      </c>
      <c r="L4773" s="9">
        <f t="shared" si="446"/>
        <v>15</v>
      </c>
      <c r="M4773" s="2">
        <f t="shared" si="447"/>
        <v>44538</v>
      </c>
      <c r="N4773" s="22">
        <v>44545</v>
      </c>
      <c r="O4773" s="22">
        <v>44579</v>
      </c>
      <c r="P4773" s="22">
        <v>44575.5</v>
      </c>
      <c r="Q4773">
        <f t="shared" si="448"/>
        <v>37.5</v>
      </c>
      <c r="R4773" s="33">
        <f t="shared" si="449"/>
        <v>655.5</v>
      </c>
    </row>
    <row r="4774" spans="1:18" x14ac:dyDescent="0.35">
      <c r="A4774" t="s">
        <v>411</v>
      </c>
      <c r="B4774" s="21" t="s">
        <v>313</v>
      </c>
      <c r="C4774" s="22">
        <v>44545</v>
      </c>
      <c r="D4774" t="s">
        <v>148</v>
      </c>
      <c r="E4774" t="s">
        <v>149</v>
      </c>
      <c r="F4774" s="21" t="s">
        <v>320</v>
      </c>
      <c r="G4774" s="32">
        <v>30.24</v>
      </c>
      <c r="H4774" s="22">
        <v>44531</v>
      </c>
      <c r="I4774" s="23">
        <v>44545</v>
      </c>
      <c r="J4774">
        <f t="shared" si="444"/>
        <v>15</v>
      </c>
      <c r="K4774" s="2">
        <f t="shared" si="445"/>
        <v>44538</v>
      </c>
      <c r="L4774" s="9">
        <f t="shared" si="446"/>
        <v>15</v>
      </c>
      <c r="M4774" s="2">
        <f t="shared" si="447"/>
        <v>44538</v>
      </c>
      <c r="N4774" s="22">
        <v>44545</v>
      </c>
      <c r="O4774" s="22">
        <v>44579</v>
      </c>
      <c r="P4774" s="22">
        <v>44575.5</v>
      </c>
      <c r="Q4774">
        <f t="shared" si="448"/>
        <v>37.5</v>
      </c>
      <c r="R4774" s="33">
        <f t="shared" si="449"/>
        <v>1134</v>
      </c>
    </row>
    <row r="4775" spans="1:18" x14ac:dyDescent="0.35">
      <c r="A4775" t="s">
        <v>411</v>
      </c>
      <c r="B4775" s="21" t="s">
        <v>313</v>
      </c>
      <c r="C4775" s="22">
        <v>44545</v>
      </c>
      <c r="D4775" t="s">
        <v>148</v>
      </c>
      <c r="E4775" t="s">
        <v>149</v>
      </c>
      <c r="F4775" s="21" t="s">
        <v>156</v>
      </c>
      <c r="G4775" s="32">
        <v>125.27000000000001</v>
      </c>
      <c r="H4775" s="22">
        <v>44531</v>
      </c>
      <c r="I4775" s="23">
        <v>44545</v>
      </c>
      <c r="J4775">
        <f t="shared" si="444"/>
        <v>15</v>
      </c>
      <c r="K4775" s="2">
        <f t="shared" si="445"/>
        <v>44538</v>
      </c>
      <c r="L4775" s="9">
        <f t="shared" si="446"/>
        <v>15</v>
      </c>
      <c r="M4775" s="2">
        <f t="shared" si="447"/>
        <v>44538</v>
      </c>
      <c r="N4775" s="22">
        <v>44545</v>
      </c>
      <c r="O4775" s="22">
        <v>44579</v>
      </c>
      <c r="P4775" s="22">
        <v>44575.5</v>
      </c>
      <c r="Q4775">
        <f t="shared" si="448"/>
        <v>37.5</v>
      </c>
      <c r="R4775" s="33">
        <f t="shared" si="449"/>
        <v>4697.625</v>
      </c>
    </row>
    <row r="4776" spans="1:18" x14ac:dyDescent="0.35">
      <c r="A4776" t="s">
        <v>411</v>
      </c>
      <c r="B4776" s="21" t="s">
        <v>313</v>
      </c>
      <c r="C4776" s="22">
        <v>44545</v>
      </c>
      <c r="D4776" t="s">
        <v>148</v>
      </c>
      <c r="E4776" t="s">
        <v>149</v>
      </c>
      <c r="F4776" s="21" t="s">
        <v>157</v>
      </c>
      <c r="G4776" s="32">
        <v>338.16999999999996</v>
      </c>
      <c r="H4776" s="22">
        <v>44531</v>
      </c>
      <c r="I4776" s="23">
        <v>44545</v>
      </c>
      <c r="J4776">
        <f t="shared" si="444"/>
        <v>15</v>
      </c>
      <c r="K4776" s="2">
        <f t="shared" si="445"/>
        <v>44538</v>
      </c>
      <c r="L4776" s="9">
        <f t="shared" si="446"/>
        <v>15</v>
      </c>
      <c r="M4776" s="2">
        <f t="shared" si="447"/>
        <v>44538</v>
      </c>
      <c r="N4776" s="22">
        <v>44545</v>
      </c>
      <c r="O4776" s="22">
        <v>44579</v>
      </c>
      <c r="P4776" s="22">
        <v>44575.5</v>
      </c>
      <c r="Q4776">
        <f t="shared" si="448"/>
        <v>37.5</v>
      </c>
      <c r="R4776" s="33">
        <f t="shared" si="449"/>
        <v>12681.374999999998</v>
      </c>
    </row>
    <row r="4777" spans="1:18" x14ac:dyDescent="0.35">
      <c r="A4777" t="s">
        <v>411</v>
      </c>
      <c r="B4777" s="21" t="s">
        <v>313</v>
      </c>
      <c r="C4777" s="22">
        <v>44545</v>
      </c>
      <c r="D4777" t="s">
        <v>148</v>
      </c>
      <c r="E4777" t="s">
        <v>149</v>
      </c>
      <c r="F4777" s="21" t="s">
        <v>158</v>
      </c>
      <c r="G4777" s="32">
        <v>448.75</v>
      </c>
      <c r="H4777" s="22">
        <v>44531</v>
      </c>
      <c r="I4777" s="23">
        <v>44545</v>
      </c>
      <c r="J4777">
        <f t="shared" si="444"/>
        <v>15</v>
      </c>
      <c r="K4777" s="2">
        <f t="shared" si="445"/>
        <v>44538</v>
      </c>
      <c r="L4777" s="9">
        <f t="shared" si="446"/>
        <v>15</v>
      </c>
      <c r="M4777" s="2">
        <f t="shared" si="447"/>
        <v>44538</v>
      </c>
      <c r="N4777" s="22">
        <v>44545</v>
      </c>
      <c r="O4777" s="22">
        <v>44579</v>
      </c>
      <c r="P4777" s="22">
        <v>44575.5</v>
      </c>
      <c r="Q4777">
        <f t="shared" si="448"/>
        <v>37.5</v>
      </c>
      <c r="R4777" s="33">
        <f t="shared" si="449"/>
        <v>16828.125</v>
      </c>
    </row>
    <row r="4778" spans="1:18" x14ac:dyDescent="0.35">
      <c r="A4778" t="s">
        <v>411</v>
      </c>
      <c r="B4778" s="21" t="s">
        <v>313</v>
      </c>
      <c r="C4778" s="22">
        <v>44545</v>
      </c>
      <c r="D4778" t="s">
        <v>148</v>
      </c>
      <c r="E4778" t="s">
        <v>149</v>
      </c>
      <c r="F4778" s="21" t="s">
        <v>159</v>
      </c>
      <c r="G4778" s="32">
        <v>49.24</v>
      </c>
      <c r="H4778" s="22">
        <v>44531</v>
      </c>
      <c r="I4778" s="23">
        <v>44545</v>
      </c>
      <c r="J4778">
        <f t="shared" si="444"/>
        <v>15</v>
      </c>
      <c r="K4778" s="2">
        <f t="shared" si="445"/>
        <v>44538</v>
      </c>
      <c r="L4778" s="9">
        <f t="shared" si="446"/>
        <v>15</v>
      </c>
      <c r="M4778" s="2">
        <f t="shared" si="447"/>
        <v>44538</v>
      </c>
      <c r="N4778" s="22">
        <v>44545</v>
      </c>
      <c r="O4778" s="22">
        <v>44579</v>
      </c>
      <c r="P4778" s="22">
        <v>44575.5</v>
      </c>
      <c r="Q4778">
        <f t="shared" si="448"/>
        <v>37.5</v>
      </c>
      <c r="R4778" s="33">
        <f t="shared" si="449"/>
        <v>1846.5</v>
      </c>
    </row>
    <row r="4779" spans="1:18" x14ac:dyDescent="0.35">
      <c r="A4779" t="s">
        <v>411</v>
      </c>
      <c r="B4779" s="21" t="s">
        <v>313</v>
      </c>
      <c r="C4779" s="22">
        <v>44545</v>
      </c>
      <c r="D4779" t="s">
        <v>148</v>
      </c>
      <c r="E4779" t="s">
        <v>149</v>
      </c>
      <c r="F4779" s="21" t="s">
        <v>321</v>
      </c>
      <c r="G4779" s="32">
        <v>217.62</v>
      </c>
      <c r="H4779" s="22">
        <v>44531</v>
      </c>
      <c r="I4779" s="23">
        <v>44545</v>
      </c>
      <c r="J4779">
        <f t="shared" si="444"/>
        <v>15</v>
      </c>
      <c r="K4779" s="2">
        <f t="shared" si="445"/>
        <v>44538</v>
      </c>
      <c r="L4779" s="9">
        <f t="shared" si="446"/>
        <v>15</v>
      </c>
      <c r="M4779" s="2">
        <f t="shared" si="447"/>
        <v>44538</v>
      </c>
      <c r="N4779" s="22">
        <v>44545</v>
      </c>
      <c r="O4779" s="22">
        <v>44579</v>
      </c>
      <c r="P4779" s="22">
        <v>44575.5</v>
      </c>
      <c r="Q4779">
        <f t="shared" si="448"/>
        <v>37.5</v>
      </c>
      <c r="R4779" s="33">
        <f t="shared" si="449"/>
        <v>8160.75</v>
      </c>
    </row>
    <row r="4780" spans="1:18" x14ac:dyDescent="0.35">
      <c r="A4780" t="s">
        <v>411</v>
      </c>
      <c r="B4780" s="21" t="s">
        <v>313</v>
      </c>
      <c r="C4780" s="22">
        <v>44545</v>
      </c>
      <c r="D4780" t="s">
        <v>148</v>
      </c>
      <c r="E4780" t="s">
        <v>149</v>
      </c>
      <c r="F4780" s="21" t="s">
        <v>394</v>
      </c>
      <c r="G4780" s="32">
        <v>40.31</v>
      </c>
      <c r="H4780" s="22">
        <v>44531</v>
      </c>
      <c r="I4780" s="23">
        <v>44545</v>
      </c>
      <c r="J4780">
        <f t="shared" si="444"/>
        <v>15</v>
      </c>
      <c r="K4780" s="2">
        <f t="shared" si="445"/>
        <v>44538</v>
      </c>
      <c r="L4780" s="9">
        <f t="shared" si="446"/>
        <v>15</v>
      </c>
      <c r="M4780" s="2">
        <f t="shared" si="447"/>
        <v>44538</v>
      </c>
      <c r="N4780" s="22">
        <v>44545</v>
      </c>
      <c r="O4780" s="22">
        <v>44579</v>
      </c>
      <c r="P4780" s="22">
        <v>44575.5</v>
      </c>
      <c r="Q4780">
        <f t="shared" si="448"/>
        <v>37.5</v>
      </c>
      <c r="R4780" s="33">
        <f t="shared" si="449"/>
        <v>1511.625</v>
      </c>
    </row>
    <row r="4781" spans="1:18" x14ac:dyDescent="0.35">
      <c r="A4781" t="s">
        <v>411</v>
      </c>
      <c r="B4781" s="21" t="s">
        <v>313</v>
      </c>
      <c r="C4781" s="22">
        <v>44545</v>
      </c>
      <c r="D4781" t="s">
        <v>161</v>
      </c>
      <c r="E4781" t="s">
        <v>162</v>
      </c>
      <c r="F4781" s="21" t="s">
        <v>165</v>
      </c>
      <c r="G4781" s="32">
        <v>424.41999999999996</v>
      </c>
      <c r="H4781" s="22">
        <v>44531</v>
      </c>
      <c r="I4781" s="23">
        <v>44545</v>
      </c>
      <c r="J4781">
        <f t="shared" si="444"/>
        <v>15</v>
      </c>
      <c r="K4781" s="2">
        <f t="shared" si="445"/>
        <v>44538</v>
      </c>
      <c r="L4781" s="9">
        <f t="shared" si="446"/>
        <v>15</v>
      </c>
      <c r="M4781" s="2">
        <f t="shared" si="447"/>
        <v>44538</v>
      </c>
      <c r="N4781" s="22">
        <v>44545</v>
      </c>
      <c r="O4781" s="22">
        <v>44581</v>
      </c>
      <c r="P4781" s="22">
        <v>44580.5</v>
      </c>
      <c r="Q4781">
        <f t="shared" si="448"/>
        <v>42.5</v>
      </c>
      <c r="R4781" s="33">
        <f t="shared" si="449"/>
        <v>18037.849999999999</v>
      </c>
    </row>
    <row r="4782" spans="1:18" x14ac:dyDescent="0.35">
      <c r="A4782" t="s">
        <v>411</v>
      </c>
      <c r="B4782" s="21" t="s">
        <v>313</v>
      </c>
      <c r="C4782" s="22">
        <v>44545</v>
      </c>
      <c r="D4782" t="s">
        <v>161</v>
      </c>
      <c r="E4782" t="s">
        <v>162</v>
      </c>
      <c r="F4782" s="21" t="s">
        <v>163</v>
      </c>
      <c r="G4782" s="32">
        <v>570.37</v>
      </c>
      <c r="H4782" s="22">
        <v>44531</v>
      </c>
      <c r="I4782" s="23">
        <v>44545</v>
      </c>
      <c r="J4782">
        <f t="shared" si="444"/>
        <v>15</v>
      </c>
      <c r="K4782" s="2">
        <f t="shared" si="445"/>
        <v>44538</v>
      </c>
      <c r="L4782" s="9">
        <f t="shared" si="446"/>
        <v>15</v>
      </c>
      <c r="M4782" s="2">
        <f t="shared" si="447"/>
        <v>44538</v>
      </c>
      <c r="N4782" s="22">
        <v>44545</v>
      </c>
      <c r="O4782" s="22">
        <v>44581</v>
      </c>
      <c r="P4782" s="22">
        <v>44580.5</v>
      </c>
      <c r="Q4782">
        <f t="shared" si="448"/>
        <v>42.5</v>
      </c>
      <c r="R4782" s="33">
        <f t="shared" si="449"/>
        <v>24240.724999999999</v>
      </c>
    </row>
    <row r="4783" spans="1:18" x14ac:dyDescent="0.35">
      <c r="A4783" t="s">
        <v>411</v>
      </c>
      <c r="B4783" s="21" t="s">
        <v>313</v>
      </c>
      <c r="C4783" s="22">
        <v>44545</v>
      </c>
      <c r="D4783" t="s">
        <v>161</v>
      </c>
      <c r="E4783" t="s">
        <v>162</v>
      </c>
      <c r="F4783" s="21" t="s">
        <v>323</v>
      </c>
      <c r="G4783" s="32">
        <v>248.73000000000002</v>
      </c>
      <c r="H4783" s="22">
        <v>44531</v>
      </c>
      <c r="I4783" s="23">
        <v>44545</v>
      </c>
      <c r="J4783">
        <f t="shared" si="444"/>
        <v>15</v>
      </c>
      <c r="K4783" s="2">
        <f t="shared" si="445"/>
        <v>44538</v>
      </c>
      <c r="L4783" s="9">
        <f t="shared" si="446"/>
        <v>15</v>
      </c>
      <c r="M4783" s="2">
        <f t="shared" si="447"/>
        <v>44538</v>
      </c>
      <c r="N4783" s="22">
        <v>44545</v>
      </c>
      <c r="O4783" s="22">
        <v>44581</v>
      </c>
      <c r="P4783" s="22">
        <v>44580.5</v>
      </c>
      <c r="Q4783">
        <f t="shared" si="448"/>
        <v>42.5</v>
      </c>
      <c r="R4783" s="33">
        <f t="shared" si="449"/>
        <v>10571.025000000001</v>
      </c>
    </row>
    <row r="4784" spans="1:18" x14ac:dyDescent="0.35">
      <c r="A4784" t="s">
        <v>411</v>
      </c>
      <c r="B4784" s="21" t="s">
        <v>313</v>
      </c>
      <c r="C4784" s="22">
        <v>44545</v>
      </c>
      <c r="D4784" t="s">
        <v>161</v>
      </c>
      <c r="E4784" t="s">
        <v>162</v>
      </c>
      <c r="F4784" s="21" t="s">
        <v>166</v>
      </c>
      <c r="G4784" s="32">
        <v>482.53999999999996</v>
      </c>
      <c r="H4784" s="22">
        <v>44531</v>
      </c>
      <c r="I4784" s="23">
        <v>44545</v>
      </c>
      <c r="J4784">
        <f t="shared" si="444"/>
        <v>15</v>
      </c>
      <c r="K4784" s="2">
        <f t="shared" si="445"/>
        <v>44538</v>
      </c>
      <c r="L4784" s="9">
        <f t="shared" si="446"/>
        <v>15</v>
      </c>
      <c r="M4784" s="2">
        <f t="shared" si="447"/>
        <v>44538</v>
      </c>
      <c r="N4784" s="22">
        <v>44545</v>
      </c>
      <c r="O4784" s="22">
        <v>44581</v>
      </c>
      <c r="P4784" s="22">
        <v>44580.5</v>
      </c>
      <c r="Q4784">
        <f t="shared" si="448"/>
        <v>42.5</v>
      </c>
      <c r="R4784" s="33">
        <f t="shared" si="449"/>
        <v>20507.949999999997</v>
      </c>
    </row>
    <row r="4785" spans="1:18" x14ac:dyDescent="0.35">
      <c r="A4785" t="s">
        <v>411</v>
      </c>
      <c r="B4785" s="21" t="s">
        <v>313</v>
      </c>
      <c r="C4785" s="22">
        <v>44545</v>
      </c>
      <c r="D4785" t="s">
        <v>171</v>
      </c>
      <c r="E4785" t="s">
        <v>172</v>
      </c>
      <c r="F4785" s="21" t="s">
        <v>166</v>
      </c>
      <c r="G4785" s="32">
        <v>75.16</v>
      </c>
      <c r="H4785" s="22">
        <v>44531</v>
      </c>
      <c r="I4785" s="23">
        <v>44545</v>
      </c>
      <c r="J4785">
        <f t="shared" ref="J4785:J4848" si="450">I4785-H4785+1</f>
        <v>15</v>
      </c>
      <c r="K4785" s="2">
        <f t="shared" ref="K4785:K4848" si="451">(H4785+I4785)/2</f>
        <v>44538</v>
      </c>
      <c r="L4785" s="9">
        <f t="shared" si="446"/>
        <v>15</v>
      </c>
      <c r="M4785" s="2">
        <f t="shared" si="447"/>
        <v>44538</v>
      </c>
      <c r="N4785" s="22">
        <v>44545</v>
      </c>
      <c r="O4785" s="22">
        <v>44581</v>
      </c>
      <c r="P4785" s="22">
        <v>44580.5</v>
      </c>
      <c r="Q4785">
        <f t="shared" si="448"/>
        <v>42.5</v>
      </c>
      <c r="R4785" s="33">
        <f t="shared" si="449"/>
        <v>3194.2999999999997</v>
      </c>
    </row>
    <row r="4786" spans="1:18" x14ac:dyDescent="0.35">
      <c r="A4786" t="s">
        <v>411</v>
      </c>
      <c r="B4786" s="21" t="s">
        <v>313</v>
      </c>
      <c r="C4786" s="22">
        <v>44545</v>
      </c>
      <c r="D4786" t="s">
        <v>161</v>
      </c>
      <c r="E4786" t="s">
        <v>162</v>
      </c>
      <c r="F4786" s="21" t="s">
        <v>167</v>
      </c>
      <c r="G4786" s="32">
        <v>1117.1400000000001</v>
      </c>
      <c r="H4786" s="22">
        <v>44531</v>
      </c>
      <c r="I4786" s="23">
        <v>44545</v>
      </c>
      <c r="J4786">
        <f t="shared" si="450"/>
        <v>15</v>
      </c>
      <c r="K4786" s="2">
        <f t="shared" si="451"/>
        <v>44538</v>
      </c>
      <c r="L4786" s="9">
        <f t="shared" si="446"/>
        <v>15</v>
      </c>
      <c r="M4786" s="2">
        <f t="shared" si="447"/>
        <v>44538</v>
      </c>
      <c r="N4786" s="22">
        <v>44545</v>
      </c>
      <c r="O4786" s="22">
        <v>44581</v>
      </c>
      <c r="P4786" s="22">
        <v>44580.5</v>
      </c>
      <c r="Q4786">
        <f t="shared" si="448"/>
        <v>42.5</v>
      </c>
      <c r="R4786" s="33">
        <f t="shared" si="449"/>
        <v>47478.450000000004</v>
      </c>
    </row>
    <row r="4787" spans="1:18" x14ac:dyDescent="0.35">
      <c r="A4787" t="s">
        <v>411</v>
      </c>
      <c r="B4787" s="21" t="s">
        <v>313</v>
      </c>
      <c r="C4787" s="22">
        <v>44545</v>
      </c>
      <c r="D4787" t="s">
        <v>161</v>
      </c>
      <c r="E4787" t="s">
        <v>162</v>
      </c>
      <c r="F4787" s="21" t="s">
        <v>168</v>
      </c>
      <c r="G4787" s="32">
        <v>86.55</v>
      </c>
      <c r="H4787" s="22">
        <v>44531</v>
      </c>
      <c r="I4787" s="23">
        <v>44545</v>
      </c>
      <c r="J4787">
        <f t="shared" si="450"/>
        <v>15</v>
      </c>
      <c r="K4787" s="2">
        <f t="shared" si="451"/>
        <v>44538</v>
      </c>
      <c r="L4787" s="9">
        <f t="shared" si="446"/>
        <v>15</v>
      </c>
      <c r="M4787" s="2">
        <f t="shared" si="447"/>
        <v>44538</v>
      </c>
      <c r="N4787" s="22">
        <v>44545</v>
      </c>
      <c r="O4787" s="22">
        <v>44581</v>
      </c>
      <c r="P4787" s="22">
        <v>44580.5</v>
      </c>
      <c r="Q4787">
        <f t="shared" si="448"/>
        <v>42.5</v>
      </c>
      <c r="R4787" s="33">
        <f t="shared" si="449"/>
        <v>3678.375</v>
      </c>
    </row>
    <row r="4788" spans="1:18" x14ac:dyDescent="0.35">
      <c r="A4788" t="s">
        <v>411</v>
      </c>
      <c r="B4788" s="21" t="s">
        <v>313</v>
      </c>
      <c r="C4788" s="22">
        <v>44545</v>
      </c>
      <c r="D4788" t="s">
        <v>161</v>
      </c>
      <c r="E4788" t="s">
        <v>162</v>
      </c>
      <c r="F4788" s="21" t="s">
        <v>322</v>
      </c>
      <c r="G4788" s="32">
        <v>485.40999999999997</v>
      </c>
      <c r="H4788" s="22">
        <v>44531</v>
      </c>
      <c r="I4788" s="23">
        <v>44545</v>
      </c>
      <c r="J4788">
        <f t="shared" si="450"/>
        <v>15</v>
      </c>
      <c r="K4788" s="2">
        <f t="shared" si="451"/>
        <v>44538</v>
      </c>
      <c r="L4788" s="9">
        <f t="shared" si="446"/>
        <v>15</v>
      </c>
      <c r="M4788" s="2">
        <f t="shared" si="447"/>
        <v>44538</v>
      </c>
      <c r="N4788" s="22">
        <v>44545</v>
      </c>
      <c r="O4788" s="22">
        <v>44581</v>
      </c>
      <c r="P4788" s="22">
        <v>44580.5</v>
      </c>
      <c r="Q4788">
        <f t="shared" si="448"/>
        <v>42.5</v>
      </c>
      <c r="R4788" s="33">
        <f t="shared" si="449"/>
        <v>20629.924999999999</v>
      </c>
    </row>
    <row r="4789" spans="1:18" x14ac:dyDescent="0.35">
      <c r="A4789" t="s">
        <v>411</v>
      </c>
      <c r="B4789" s="21" t="s">
        <v>313</v>
      </c>
      <c r="C4789" s="22">
        <v>44545</v>
      </c>
      <c r="D4789" t="s">
        <v>161</v>
      </c>
      <c r="E4789" t="s">
        <v>162</v>
      </c>
      <c r="F4789" s="21" t="s">
        <v>195</v>
      </c>
      <c r="G4789" s="32">
        <v>2485.9</v>
      </c>
      <c r="H4789" s="22">
        <v>44531</v>
      </c>
      <c r="I4789" s="23">
        <v>44545</v>
      </c>
      <c r="J4789">
        <f t="shared" si="450"/>
        <v>15</v>
      </c>
      <c r="K4789" s="2">
        <f t="shared" si="451"/>
        <v>44538</v>
      </c>
      <c r="L4789" s="9">
        <f t="shared" si="446"/>
        <v>15</v>
      </c>
      <c r="M4789" s="2">
        <f t="shared" si="447"/>
        <v>44538</v>
      </c>
      <c r="N4789" s="22">
        <v>44545</v>
      </c>
      <c r="O4789" s="22">
        <v>44581</v>
      </c>
      <c r="P4789" s="22">
        <v>44580.5</v>
      </c>
      <c r="Q4789">
        <f t="shared" si="448"/>
        <v>42.5</v>
      </c>
      <c r="R4789" s="33">
        <f t="shared" si="449"/>
        <v>105650.75</v>
      </c>
    </row>
    <row r="4790" spans="1:18" x14ac:dyDescent="0.35">
      <c r="A4790" t="s">
        <v>411</v>
      </c>
      <c r="B4790" s="21" t="s">
        <v>313</v>
      </c>
      <c r="C4790" s="22">
        <v>44545</v>
      </c>
      <c r="D4790" t="s">
        <v>161</v>
      </c>
      <c r="E4790" t="s">
        <v>162</v>
      </c>
      <c r="F4790" s="21" t="s">
        <v>324</v>
      </c>
      <c r="G4790" s="32">
        <v>274.59000000000003</v>
      </c>
      <c r="H4790" s="22">
        <v>44531</v>
      </c>
      <c r="I4790" s="23">
        <v>44545</v>
      </c>
      <c r="J4790">
        <f t="shared" si="450"/>
        <v>15</v>
      </c>
      <c r="K4790" s="2">
        <f t="shared" si="451"/>
        <v>44538</v>
      </c>
      <c r="L4790" s="9">
        <f t="shared" si="446"/>
        <v>15</v>
      </c>
      <c r="M4790" s="2">
        <f t="shared" si="447"/>
        <v>44538</v>
      </c>
      <c r="N4790" s="22">
        <v>44545</v>
      </c>
      <c r="O4790" s="22">
        <v>44581</v>
      </c>
      <c r="P4790" s="22">
        <v>44580.5</v>
      </c>
      <c r="Q4790">
        <f t="shared" si="448"/>
        <v>42.5</v>
      </c>
      <c r="R4790" s="33">
        <f t="shared" si="449"/>
        <v>11670.075000000001</v>
      </c>
    </row>
    <row r="4791" spans="1:18" x14ac:dyDescent="0.35">
      <c r="A4791" t="s">
        <v>411</v>
      </c>
      <c r="B4791" s="21" t="s">
        <v>313</v>
      </c>
      <c r="C4791" s="22">
        <v>44545</v>
      </c>
      <c r="D4791" t="s">
        <v>99</v>
      </c>
      <c r="E4791" t="s">
        <v>100</v>
      </c>
      <c r="F4791" s="21" t="s">
        <v>216</v>
      </c>
      <c r="G4791" s="32">
        <v>4678.05</v>
      </c>
      <c r="H4791" s="22">
        <v>44531</v>
      </c>
      <c r="I4791" s="23">
        <v>44545</v>
      </c>
      <c r="J4791">
        <f t="shared" si="450"/>
        <v>15</v>
      </c>
      <c r="K4791" s="2">
        <f t="shared" si="451"/>
        <v>44538</v>
      </c>
      <c r="L4791" s="9">
        <f t="shared" si="446"/>
        <v>15</v>
      </c>
      <c r="M4791" s="2">
        <f t="shared" si="447"/>
        <v>44538</v>
      </c>
      <c r="N4791" s="22">
        <v>44545</v>
      </c>
      <c r="O4791" s="22">
        <v>44581</v>
      </c>
      <c r="P4791" s="22">
        <v>44580.5</v>
      </c>
      <c r="Q4791">
        <f t="shared" si="448"/>
        <v>42.5</v>
      </c>
      <c r="R4791" s="33">
        <f t="shared" si="449"/>
        <v>198817.125</v>
      </c>
    </row>
    <row r="4792" spans="1:18" x14ac:dyDescent="0.35">
      <c r="A4792" t="s">
        <v>411</v>
      </c>
      <c r="B4792" s="21" t="s">
        <v>313</v>
      </c>
      <c r="C4792" s="22">
        <v>44545</v>
      </c>
      <c r="D4792" t="s">
        <v>161</v>
      </c>
      <c r="E4792" t="s">
        <v>162</v>
      </c>
      <c r="F4792" s="21" t="s">
        <v>288</v>
      </c>
      <c r="G4792" s="32">
        <v>115.4</v>
      </c>
      <c r="H4792" s="22">
        <v>44531</v>
      </c>
      <c r="I4792" s="23">
        <v>44545</v>
      </c>
      <c r="J4792">
        <f t="shared" si="450"/>
        <v>15</v>
      </c>
      <c r="K4792" s="2">
        <f t="shared" si="451"/>
        <v>44538</v>
      </c>
      <c r="L4792" s="9">
        <f t="shared" si="446"/>
        <v>15</v>
      </c>
      <c r="M4792" s="2">
        <f t="shared" si="447"/>
        <v>44538</v>
      </c>
      <c r="N4792" s="22">
        <v>44545</v>
      </c>
      <c r="O4792" s="22">
        <v>44581</v>
      </c>
      <c r="P4792" s="22">
        <v>44580.5</v>
      </c>
      <c r="Q4792">
        <f t="shared" si="448"/>
        <v>42.5</v>
      </c>
      <c r="R4792" s="33">
        <f t="shared" si="449"/>
        <v>4904.5</v>
      </c>
    </row>
    <row r="4793" spans="1:18" x14ac:dyDescent="0.35">
      <c r="A4793" t="s">
        <v>411</v>
      </c>
      <c r="B4793" s="21" t="s">
        <v>313</v>
      </c>
      <c r="C4793" s="22">
        <v>44545</v>
      </c>
      <c r="D4793" t="s">
        <v>161</v>
      </c>
      <c r="E4793" t="s">
        <v>162</v>
      </c>
      <c r="F4793" s="21" t="s">
        <v>169</v>
      </c>
      <c r="G4793" s="32">
        <v>221.29</v>
      </c>
      <c r="H4793" s="22">
        <v>44531</v>
      </c>
      <c r="I4793" s="23">
        <v>44545</v>
      </c>
      <c r="J4793">
        <f t="shared" si="450"/>
        <v>15</v>
      </c>
      <c r="K4793" s="2">
        <f t="shared" si="451"/>
        <v>44538</v>
      </c>
      <c r="L4793" s="9">
        <f t="shared" si="446"/>
        <v>15</v>
      </c>
      <c r="M4793" s="2">
        <f t="shared" si="447"/>
        <v>44538</v>
      </c>
      <c r="N4793" s="22">
        <v>44545</v>
      </c>
      <c r="O4793" s="22">
        <v>44581</v>
      </c>
      <c r="P4793" s="22">
        <v>44580.5</v>
      </c>
      <c r="Q4793">
        <f t="shared" si="448"/>
        <v>42.5</v>
      </c>
      <c r="R4793" s="33">
        <f t="shared" si="449"/>
        <v>9404.8249999999989</v>
      </c>
    </row>
    <row r="4794" spans="1:18" x14ac:dyDescent="0.35">
      <c r="A4794" t="s">
        <v>411</v>
      </c>
      <c r="B4794" s="21" t="s">
        <v>313</v>
      </c>
      <c r="C4794" s="22">
        <v>44545</v>
      </c>
      <c r="D4794" t="s">
        <v>161</v>
      </c>
      <c r="E4794" t="s">
        <v>162</v>
      </c>
      <c r="F4794" s="21" t="s">
        <v>170</v>
      </c>
      <c r="G4794" s="32">
        <v>224.11</v>
      </c>
      <c r="H4794" s="22">
        <v>44531</v>
      </c>
      <c r="I4794" s="23">
        <v>44545</v>
      </c>
      <c r="J4794">
        <f t="shared" si="450"/>
        <v>15</v>
      </c>
      <c r="K4794" s="2">
        <f t="shared" si="451"/>
        <v>44538</v>
      </c>
      <c r="L4794" s="9">
        <f t="shared" si="446"/>
        <v>15</v>
      </c>
      <c r="M4794" s="2">
        <f t="shared" si="447"/>
        <v>44538</v>
      </c>
      <c r="N4794" s="22">
        <v>44545</v>
      </c>
      <c r="O4794" s="22">
        <v>44581</v>
      </c>
      <c r="P4794" s="22">
        <v>44580.5</v>
      </c>
      <c r="Q4794">
        <f t="shared" si="448"/>
        <v>42.5</v>
      </c>
      <c r="R4794" s="33">
        <f t="shared" si="449"/>
        <v>9524.6750000000011</v>
      </c>
    </row>
    <row r="4795" spans="1:18" x14ac:dyDescent="0.35">
      <c r="A4795" t="s">
        <v>411</v>
      </c>
      <c r="B4795" s="21" t="s">
        <v>313</v>
      </c>
      <c r="C4795" s="22">
        <v>44545</v>
      </c>
      <c r="D4795" t="s">
        <v>171</v>
      </c>
      <c r="E4795" t="s">
        <v>172</v>
      </c>
      <c r="F4795" s="21" t="s">
        <v>170</v>
      </c>
      <c r="G4795" s="32">
        <v>90.199999999999989</v>
      </c>
      <c r="H4795" s="22">
        <v>44531</v>
      </c>
      <c r="I4795" s="23">
        <v>44545</v>
      </c>
      <c r="J4795">
        <f t="shared" si="450"/>
        <v>15</v>
      </c>
      <c r="K4795" s="2">
        <f t="shared" si="451"/>
        <v>44538</v>
      </c>
      <c r="L4795" s="9">
        <f t="shared" si="446"/>
        <v>15</v>
      </c>
      <c r="M4795" s="2">
        <f t="shared" si="447"/>
        <v>44538</v>
      </c>
      <c r="N4795" s="22">
        <v>44545</v>
      </c>
      <c r="O4795" s="22">
        <v>44581</v>
      </c>
      <c r="P4795" s="22">
        <v>44580.5</v>
      </c>
      <c r="Q4795">
        <f t="shared" si="448"/>
        <v>42.5</v>
      </c>
      <c r="R4795" s="33">
        <f t="shared" si="449"/>
        <v>3833.4999999999995</v>
      </c>
    </row>
    <row r="4796" spans="1:18" x14ac:dyDescent="0.35">
      <c r="A4796" t="s">
        <v>411</v>
      </c>
      <c r="B4796" s="21" t="s">
        <v>313</v>
      </c>
      <c r="C4796" s="22">
        <v>44545</v>
      </c>
      <c r="D4796" t="s">
        <v>161</v>
      </c>
      <c r="E4796" t="s">
        <v>162</v>
      </c>
      <c r="F4796" s="21" t="s">
        <v>196</v>
      </c>
      <c r="G4796" s="32">
        <v>365.6</v>
      </c>
      <c r="H4796" s="22">
        <v>44531</v>
      </c>
      <c r="I4796" s="23">
        <v>44545</v>
      </c>
      <c r="J4796">
        <f t="shared" si="450"/>
        <v>15</v>
      </c>
      <c r="K4796" s="2">
        <f t="shared" si="451"/>
        <v>44538</v>
      </c>
      <c r="L4796" s="9">
        <f t="shared" si="446"/>
        <v>15</v>
      </c>
      <c r="M4796" s="2">
        <f t="shared" si="447"/>
        <v>44538</v>
      </c>
      <c r="N4796" s="22">
        <v>44545</v>
      </c>
      <c r="O4796" s="22">
        <v>44581</v>
      </c>
      <c r="P4796" s="22">
        <v>44580.5</v>
      </c>
      <c r="Q4796">
        <f t="shared" si="448"/>
        <v>42.5</v>
      </c>
      <c r="R4796" s="33">
        <f t="shared" si="449"/>
        <v>15538.000000000002</v>
      </c>
    </row>
    <row r="4797" spans="1:18" x14ac:dyDescent="0.35">
      <c r="A4797" t="s">
        <v>411</v>
      </c>
      <c r="B4797" s="21" t="s">
        <v>313</v>
      </c>
      <c r="C4797" s="22">
        <v>44545</v>
      </c>
      <c r="D4797" t="s">
        <v>161</v>
      </c>
      <c r="E4797" t="s">
        <v>162</v>
      </c>
      <c r="F4797" s="21" t="s">
        <v>173</v>
      </c>
      <c r="G4797" s="32">
        <v>1626.12</v>
      </c>
      <c r="H4797" s="22">
        <v>44531</v>
      </c>
      <c r="I4797" s="23">
        <v>44545</v>
      </c>
      <c r="J4797">
        <f t="shared" si="450"/>
        <v>15</v>
      </c>
      <c r="K4797" s="2">
        <f t="shared" si="451"/>
        <v>44538</v>
      </c>
      <c r="L4797" s="9">
        <f t="shared" si="446"/>
        <v>15</v>
      </c>
      <c r="M4797" s="2">
        <f t="shared" si="447"/>
        <v>44538</v>
      </c>
      <c r="N4797" s="22">
        <v>44545</v>
      </c>
      <c r="O4797" s="22">
        <v>44581</v>
      </c>
      <c r="P4797" s="22">
        <v>44580.5</v>
      </c>
      <c r="Q4797">
        <f t="shared" si="448"/>
        <v>42.5</v>
      </c>
      <c r="R4797" s="33">
        <f t="shared" si="449"/>
        <v>69110.099999999991</v>
      </c>
    </row>
    <row r="4798" spans="1:18" x14ac:dyDescent="0.35">
      <c r="A4798" t="s">
        <v>411</v>
      </c>
      <c r="B4798" s="21" t="s">
        <v>313</v>
      </c>
      <c r="C4798" s="22">
        <v>44545</v>
      </c>
      <c r="D4798" t="s">
        <v>171</v>
      </c>
      <c r="E4798" t="s">
        <v>172</v>
      </c>
      <c r="F4798" s="21" t="s">
        <v>173</v>
      </c>
      <c r="G4798" s="32">
        <v>927.13</v>
      </c>
      <c r="H4798" s="22">
        <v>44531</v>
      </c>
      <c r="I4798" s="23">
        <v>44545</v>
      </c>
      <c r="J4798">
        <f t="shared" si="450"/>
        <v>15</v>
      </c>
      <c r="K4798" s="2">
        <f t="shared" si="451"/>
        <v>44538</v>
      </c>
      <c r="L4798" s="9">
        <f t="shared" si="446"/>
        <v>15</v>
      </c>
      <c r="M4798" s="2">
        <f t="shared" si="447"/>
        <v>44538</v>
      </c>
      <c r="N4798" s="22">
        <v>44545</v>
      </c>
      <c r="O4798" s="22">
        <v>44581</v>
      </c>
      <c r="P4798" s="22">
        <v>44580.5</v>
      </c>
      <c r="Q4798">
        <f t="shared" si="448"/>
        <v>42.5</v>
      </c>
      <c r="R4798" s="33">
        <f t="shared" si="449"/>
        <v>39403.025000000001</v>
      </c>
    </row>
    <row r="4799" spans="1:18" x14ac:dyDescent="0.35">
      <c r="A4799" t="s">
        <v>411</v>
      </c>
      <c r="B4799" s="21" t="s">
        <v>313</v>
      </c>
      <c r="C4799" s="22">
        <v>44545</v>
      </c>
      <c r="D4799" t="s">
        <v>161</v>
      </c>
      <c r="E4799" t="s">
        <v>162</v>
      </c>
      <c r="F4799" s="21" t="s">
        <v>278</v>
      </c>
      <c r="G4799" s="32">
        <v>58.67</v>
      </c>
      <c r="H4799" s="22">
        <v>44531</v>
      </c>
      <c r="I4799" s="23">
        <v>44545</v>
      </c>
      <c r="J4799">
        <f t="shared" si="450"/>
        <v>15</v>
      </c>
      <c r="K4799" s="2">
        <f t="shared" si="451"/>
        <v>44538</v>
      </c>
      <c r="L4799" s="9">
        <f t="shared" si="446"/>
        <v>15</v>
      </c>
      <c r="M4799" s="2">
        <f t="shared" si="447"/>
        <v>44538</v>
      </c>
      <c r="N4799" s="22">
        <v>44545</v>
      </c>
      <c r="O4799" s="22">
        <v>44581</v>
      </c>
      <c r="P4799" s="22">
        <v>44580.5</v>
      </c>
      <c r="Q4799">
        <f t="shared" si="448"/>
        <v>42.5</v>
      </c>
      <c r="R4799" s="33">
        <f t="shared" si="449"/>
        <v>2493.4749999999999</v>
      </c>
    </row>
    <row r="4800" spans="1:18" x14ac:dyDescent="0.35">
      <c r="A4800" t="s">
        <v>411</v>
      </c>
      <c r="B4800" s="21" t="s">
        <v>313</v>
      </c>
      <c r="C4800" s="22">
        <v>44545</v>
      </c>
      <c r="D4800" t="s">
        <v>161</v>
      </c>
      <c r="E4800" t="s">
        <v>162</v>
      </c>
      <c r="F4800" s="21" t="s">
        <v>174</v>
      </c>
      <c r="G4800" s="32">
        <v>425.38</v>
      </c>
      <c r="H4800" s="22">
        <v>44531</v>
      </c>
      <c r="I4800" s="23">
        <v>44545</v>
      </c>
      <c r="J4800">
        <f t="shared" si="450"/>
        <v>15</v>
      </c>
      <c r="K4800" s="2">
        <f t="shared" si="451"/>
        <v>44538</v>
      </c>
      <c r="L4800" s="9">
        <f t="shared" si="446"/>
        <v>15</v>
      </c>
      <c r="M4800" s="2">
        <f t="shared" si="447"/>
        <v>44538</v>
      </c>
      <c r="N4800" s="22">
        <v>44545</v>
      </c>
      <c r="O4800" s="22">
        <v>44581</v>
      </c>
      <c r="P4800" s="22">
        <v>44580.5</v>
      </c>
      <c r="Q4800">
        <f t="shared" si="448"/>
        <v>42.5</v>
      </c>
      <c r="R4800" s="33">
        <f t="shared" si="449"/>
        <v>18078.650000000001</v>
      </c>
    </row>
    <row r="4801" spans="1:18" x14ac:dyDescent="0.35">
      <c r="A4801" t="s">
        <v>411</v>
      </c>
      <c r="B4801" s="21" t="s">
        <v>313</v>
      </c>
      <c r="C4801" s="22">
        <v>44545</v>
      </c>
      <c r="D4801" t="s">
        <v>161</v>
      </c>
      <c r="E4801" t="s">
        <v>162</v>
      </c>
      <c r="F4801" s="21" t="s">
        <v>175</v>
      </c>
      <c r="G4801" s="32">
        <v>1938.8399999999997</v>
      </c>
      <c r="H4801" s="22">
        <v>44531</v>
      </c>
      <c r="I4801" s="23">
        <v>44545</v>
      </c>
      <c r="J4801">
        <f t="shared" si="450"/>
        <v>15</v>
      </c>
      <c r="K4801" s="2">
        <f t="shared" si="451"/>
        <v>44538</v>
      </c>
      <c r="L4801" s="9">
        <f t="shared" si="446"/>
        <v>15</v>
      </c>
      <c r="M4801" s="2">
        <f t="shared" si="447"/>
        <v>44538</v>
      </c>
      <c r="N4801" s="22">
        <v>44545</v>
      </c>
      <c r="O4801" s="22">
        <v>44581</v>
      </c>
      <c r="P4801" s="22">
        <v>44580.5</v>
      </c>
      <c r="Q4801">
        <f t="shared" si="448"/>
        <v>42.5</v>
      </c>
      <c r="R4801" s="33">
        <f t="shared" si="449"/>
        <v>82400.699999999983</v>
      </c>
    </row>
    <row r="4802" spans="1:18" x14ac:dyDescent="0.35">
      <c r="A4802" t="s">
        <v>411</v>
      </c>
      <c r="B4802" s="21" t="s">
        <v>313</v>
      </c>
      <c r="C4802" s="22">
        <v>44545</v>
      </c>
      <c r="D4802" t="s">
        <v>161</v>
      </c>
      <c r="E4802" t="s">
        <v>162</v>
      </c>
      <c r="F4802" s="21" t="s">
        <v>197</v>
      </c>
      <c r="G4802" s="32">
        <v>347.45</v>
      </c>
      <c r="H4802" s="22">
        <v>44531</v>
      </c>
      <c r="I4802" s="23">
        <v>44545</v>
      </c>
      <c r="J4802">
        <f t="shared" si="450"/>
        <v>15</v>
      </c>
      <c r="K4802" s="2">
        <f t="shared" si="451"/>
        <v>44538</v>
      </c>
      <c r="L4802" s="9">
        <f t="shared" si="446"/>
        <v>15</v>
      </c>
      <c r="M4802" s="2">
        <f t="shared" si="447"/>
        <v>44538</v>
      </c>
      <c r="N4802" s="22">
        <v>44545</v>
      </c>
      <c r="O4802" s="22">
        <v>44581</v>
      </c>
      <c r="P4802" s="22">
        <v>44580.5</v>
      </c>
      <c r="Q4802">
        <f t="shared" si="448"/>
        <v>42.5</v>
      </c>
      <c r="R4802" s="33">
        <f t="shared" si="449"/>
        <v>14766.625</v>
      </c>
    </row>
    <row r="4803" spans="1:18" x14ac:dyDescent="0.35">
      <c r="A4803" t="s">
        <v>411</v>
      </c>
      <c r="B4803" s="21" t="s">
        <v>313</v>
      </c>
      <c r="C4803" s="22">
        <v>44545</v>
      </c>
      <c r="D4803" t="s">
        <v>161</v>
      </c>
      <c r="E4803" t="s">
        <v>162</v>
      </c>
      <c r="F4803" s="21" t="s">
        <v>325</v>
      </c>
      <c r="G4803" s="32">
        <v>75.349999999999994</v>
      </c>
      <c r="H4803" s="22">
        <v>44531</v>
      </c>
      <c r="I4803" s="23">
        <v>44545</v>
      </c>
      <c r="J4803">
        <f t="shared" si="450"/>
        <v>15</v>
      </c>
      <c r="K4803" s="2">
        <f t="shared" si="451"/>
        <v>44538</v>
      </c>
      <c r="L4803" s="9">
        <f t="shared" si="446"/>
        <v>15</v>
      </c>
      <c r="M4803" s="2">
        <f t="shared" si="447"/>
        <v>44538</v>
      </c>
      <c r="N4803" s="22">
        <v>44545</v>
      </c>
      <c r="O4803" s="22">
        <v>44581</v>
      </c>
      <c r="P4803" s="22">
        <v>44580.5</v>
      </c>
      <c r="Q4803">
        <f t="shared" si="448"/>
        <v>42.5</v>
      </c>
      <c r="R4803" s="33">
        <f t="shared" si="449"/>
        <v>3202.3749999999995</v>
      </c>
    </row>
    <row r="4804" spans="1:18" x14ac:dyDescent="0.35">
      <c r="A4804" t="s">
        <v>411</v>
      </c>
      <c r="B4804" s="21" t="s">
        <v>313</v>
      </c>
      <c r="C4804" s="22">
        <v>44545</v>
      </c>
      <c r="D4804" t="s">
        <v>161</v>
      </c>
      <c r="E4804" t="s">
        <v>162</v>
      </c>
      <c r="F4804" s="21" t="s">
        <v>176</v>
      </c>
      <c r="G4804" s="32">
        <v>10386.339999999998</v>
      </c>
      <c r="H4804" s="22">
        <v>44531</v>
      </c>
      <c r="I4804" s="23">
        <v>44545</v>
      </c>
      <c r="J4804">
        <f t="shared" si="450"/>
        <v>15</v>
      </c>
      <c r="K4804" s="2">
        <f t="shared" si="451"/>
        <v>44538</v>
      </c>
      <c r="L4804" s="9">
        <f t="shared" si="446"/>
        <v>15</v>
      </c>
      <c r="M4804" s="2">
        <f t="shared" si="447"/>
        <v>44538</v>
      </c>
      <c r="N4804" s="22">
        <v>44545</v>
      </c>
      <c r="O4804" s="22">
        <v>44581</v>
      </c>
      <c r="P4804" s="22">
        <v>44580.5</v>
      </c>
      <c r="Q4804">
        <f t="shared" si="448"/>
        <v>42.5</v>
      </c>
      <c r="R4804" s="33">
        <f t="shared" si="449"/>
        <v>441419.44999999995</v>
      </c>
    </row>
    <row r="4805" spans="1:18" x14ac:dyDescent="0.35">
      <c r="A4805" t="s">
        <v>411</v>
      </c>
      <c r="B4805" s="21" t="s">
        <v>313</v>
      </c>
      <c r="C4805" s="22">
        <v>44545</v>
      </c>
      <c r="D4805" t="s">
        <v>171</v>
      </c>
      <c r="E4805" t="s">
        <v>172</v>
      </c>
      <c r="F4805" s="21" t="s">
        <v>176</v>
      </c>
      <c r="G4805" s="32">
        <v>622.29</v>
      </c>
      <c r="H4805" s="22">
        <v>44531</v>
      </c>
      <c r="I4805" s="23">
        <v>44545</v>
      </c>
      <c r="J4805">
        <f t="shared" si="450"/>
        <v>15</v>
      </c>
      <c r="K4805" s="2">
        <f t="shared" si="451"/>
        <v>44538</v>
      </c>
      <c r="L4805" s="9">
        <f t="shared" si="446"/>
        <v>15</v>
      </c>
      <c r="M4805" s="2">
        <f t="shared" si="447"/>
        <v>44538</v>
      </c>
      <c r="N4805" s="22">
        <v>44545</v>
      </c>
      <c r="O4805" s="22">
        <v>44581</v>
      </c>
      <c r="P4805" s="22">
        <v>44580.5</v>
      </c>
      <c r="Q4805">
        <f t="shared" si="448"/>
        <v>42.5</v>
      </c>
      <c r="R4805" s="33">
        <f t="shared" si="449"/>
        <v>26447.324999999997</v>
      </c>
    </row>
    <row r="4806" spans="1:18" x14ac:dyDescent="0.35">
      <c r="A4806" t="s">
        <v>411</v>
      </c>
      <c r="B4806" s="21" t="s">
        <v>313</v>
      </c>
      <c r="C4806" s="22">
        <v>44545</v>
      </c>
      <c r="D4806" t="s">
        <v>161</v>
      </c>
      <c r="E4806" t="s">
        <v>162</v>
      </c>
      <c r="F4806" s="21" t="s">
        <v>326</v>
      </c>
      <c r="G4806" s="32">
        <v>113.39</v>
      </c>
      <c r="H4806" s="22">
        <v>44531</v>
      </c>
      <c r="I4806" s="23">
        <v>44545</v>
      </c>
      <c r="J4806">
        <f t="shared" si="450"/>
        <v>15</v>
      </c>
      <c r="K4806" s="2">
        <f t="shared" si="451"/>
        <v>44538</v>
      </c>
      <c r="L4806" s="9">
        <f t="shared" si="446"/>
        <v>15</v>
      </c>
      <c r="M4806" s="2">
        <f t="shared" si="447"/>
        <v>44538</v>
      </c>
      <c r="N4806" s="22">
        <v>44545</v>
      </c>
      <c r="O4806" s="22">
        <v>44581</v>
      </c>
      <c r="P4806" s="22">
        <v>44580.5</v>
      </c>
      <c r="Q4806">
        <f t="shared" si="448"/>
        <v>42.5</v>
      </c>
      <c r="R4806" s="33">
        <f t="shared" si="449"/>
        <v>4819.0749999999998</v>
      </c>
    </row>
    <row r="4807" spans="1:18" x14ac:dyDescent="0.35">
      <c r="A4807" t="s">
        <v>411</v>
      </c>
      <c r="B4807" s="21" t="s">
        <v>313</v>
      </c>
      <c r="C4807" s="22">
        <v>44545</v>
      </c>
      <c r="D4807" t="s">
        <v>161</v>
      </c>
      <c r="E4807" t="s">
        <v>162</v>
      </c>
      <c r="F4807" s="21" t="s">
        <v>177</v>
      </c>
      <c r="G4807" s="32">
        <v>124.57</v>
      </c>
      <c r="H4807" s="22">
        <v>44531</v>
      </c>
      <c r="I4807" s="23">
        <v>44545</v>
      </c>
      <c r="J4807">
        <f t="shared" si="450"/>
        <v>15</v>
      </c>
      <c r="K4807" s="2">
        <f t="shared" si="451"/>
        <v>44538</v>
      </c>
      <c r="L4807" s="9">
        <f t="shared" si="446"/>
        <v>15</v>
      </c>
      <c r="M4807" s="2">
        <f t="shared" si="447"/>
        <v>44538</v>
      </c>
      <c r="N4807" s="22">
        <v>44545</v>
      </c>
      <c r="O4807" s="22">
        <v>44581</v>
      </c>
      <c r="P4807" s="22">
        <v>44580.5</v>
      </c>
      <c r="Q4807">
        <f t="shared" si="448"/>
        <v>42.5</v>
      </c>
      <c r="R4807" s="33">
        <f t="shared" si="449"/>
        <v>5294.2249999999995</v>
      </c>
    </row>
    <row r="4808" spans="1:18" x14ac:dyDescent="0.35">
      <c r="A4808" t="s">
        <v>411</v>
      </c>
      <c r="B4808" s="21" t="s">
        <v>313</v>
      </c>
      <c r="C4808" s="22">
        <v>44545</v>
      </c>
      <c r="D4808" t="s">
        <v>107</v>
      </c>
      <c r="E4808" t="s">
        <v>108</v>
      </c>
      <c r="F4808" s="21" t="s">
        <v>164</v>
      </c>
      <c r="G4808" s="32">
        <v>5585.1299999999983</v>
      </c>
      <c r="H4808" s="22">
        <v>44531</v>
      </c>
      <c r="I4808" s="23">
        <v>44545</v>
      </c>
      <c r="J4808">
        <f t="shared" si="450"/>
        <v>15</v>
      </c>
      <c r="K4808" s="2">
        <f t="shared" si="451"/>
        <v>44538</v>
      </c>
      <c r="L4808" s="9">
        <f t="shared" si="446"/>
        <v>15</v>
      </c>
      <c r="M4808" s="2">
        <f t="shared" si="447"/>
        <v>44538</v>
      </c>
      <c r="N4808" s="22">
        <v>44545</v>
      </c>
      <c r="O4808" s="22">
        <v>44581</v>
      </c>
      <c r="P4808" s="22">
        <v>44580.5</v>
      </c>
      <c r="Q4808">
        <f t="shared" si="448"/>
        <v>42.5</v>
      </c>
      <c r="R4808" s="33">
        <f t="shared" si="449"/>
        <v>237368.02499999994</v>
      </c>
    </row>
    <row r="4809" spans="1:18" x14ac:dyDescent="0.35">
      <c r="A4809" t="s">
        <v>411</v>
      </c>
      <c r="B4809" s="21" t="s">
        <v>313</v>
      </c>
      <c r="C4809" s="22">
        <v>44545</v>
      </c>
      <c r="D4809" t="s">
        <v>99</v>
      </c>
      <c r="E4809" t="s">
        <v>100</v>
      </c>
      <c r="F4809" s="21" t="s">
        <v>164</v>
      </c>
      <c r="G4809" s="32">
        <v>93823.969999999987</v>
      </c>
      <c r="H4809" s="22">
        <v>44531</v>
      </c>
      <c r="I4809" s="23">
        <v>44545</v>
      </c>
      <c r="J4809">
        <f t="shared" si="450"/>
        <v>15</v>
      </c>
      <c r="K4809" s="2">
        <f t="shared" si="451"/>
        <v>44538</v>
      </c>
      <c r="L4809" s="9">
        <f t="shared" si="446"/>
        <v>15</v>
      </c>
      <c r="M4809" s="2">
        <f t="shared" si="447"/>
        <v>44538</v>
      </c>
      <c r="N4809" s="22">
        <v>44545</v>
      </c>
      <c r="O4809" s="22">
        <v>44581</v>
      </c>
      <c r="P4809" s="22">
        <v>44580.5</v>
      </c>
      <c r="Q4809">
        <f t="shared" si="448"/>
        <v>42.5</v>
      </c>
      <c r="R4809" s="33">
        <f t="shared" si="449"/>
        <v>3987518.7249999996</v>
      </c>
    </row>
    <row r="4810" spans="1:18" x14ac:dyDescent="0.35">
      <c r="A4810" t="s">
        <v>411</v>
      </c>
      <c r="B4810" s="21" t="s">
        <v>313</v>
      </c>
      <c r="C4810" s="22">
        <v>44545</v>
      </c>
      <c r="D4810" t="s">
        <v>161</v>
      </c>
      <c r="E4810" t="s">
        <v>162</v>
      </c>
      <c r="F4810" s="21" t="s">
        <v>178</v>
      </c>
      <c r="G4810" s="32">
        <v>241.76000000000005</v>
      </c>
      <c r="H4810" s="22">
        <v>44531</v>
      </c>
      <c r="I4810" s="23">
        <v>44545</v>
      </c>
      <c r="J4810">
        <f t="shared" si="450"/>
        <v>15</v>
      </c>
      <c r="K4810" s="2">
        <f t="shared" si="451"/>
        <v>44538</v>
      </c>
      <c r="L4810" s="9">
        <f t="shared" si="446"/>
        <v>15</v>
      </c>
      <c r="M4810" s="2">
        <f t="shared" si="447"/>
        <v>44538</v>
      </c>
      <c r="N4810" s="22">
        <v>44545</v>
      </c>
      <c r="O4810" s="22">
        <v>44581</v>
      </c>
      <c r="P4810" s="22">
        <v>44580.5</v>
      </c>
      <c r="Q4810">
        <f t="shared" si="448"/>
        <v>42.5</v>
      </c>
      <c r="R4810" s="33">
        <f t="shared" si="449"/>
        <v>10274.800000000003</v>
      </c>
    </row>
    <row r="4811" spans="1:18" x14ac:dyDescent="0.35">
      <c r="A4811" t="s">
        <v>411</v>
      </c>
      <c r="B4811" s="21" t="s">
        <v>313</v>
      </c>
      <c r="C4811" s="22">
        <v>44545</v>
      </c>
      <c r="D4811" t="s">
        <v>161</v>
      </c>
      <c r="E4811" t="s">
        <v>162</v>
      </c>
      <c r="F4811" s="21" t="s">
        <v>327</v>
      </c>
      <c r="G4811" s="32">
        <v>55.95</v>
      </c>
      <c r="H4811" s="22">
        <v>44531</v>
      </c>
      <c r="I4811" s="23">
        <v>44545</v>
      </c>
      <c r="J4811">
        <f t="shared" si="450"/>
        <v>15</v>
      </c>
      <c r="K4811" s="2">
        <f t="shared" si="451"/>
        <v>44538</v>
      </c>
      <c r="L4811" s="9">
        <f t="shared" ref="L4811:L4874" si="452">I4811-H4811+1</f>
        <v>15</v>
      </c>
      <c r="M4811" s="2">
        <f t="shared" ref="M4811:M4874" si="453">(H4811+I4811)/2</f>
        <v>44538</v>
      </c>
      <c r="N4811" s="22">
        <v>44545</v>
      </c>
      <c r="O4811" s="22">
        <v>44581</v>
      </c>
      <c r="P4811" s="22">
        <v>44580.5</v>
      </c>
      <c r="Q4811">
        <f t="shared" ref="Q4811:Q4874" si="454">P4811-M4811</f>
        <v>42.5</v>
      </c>
      <c r="R4811" s="33">
        <f t="shared" ref="R4811:R4874" si="455">Q4811*G4811</f>
        <v>2377.875</v>
      </c>
    </row>
    <row r="4812" spans="1:18" x14ac:dyDescent="0.35">
      <c r="A4812" t="s">
        <v>411</v>
      </c>
      <c r="B4812" s="21" t="s">
        <v>313</v>
      </c>
      <c r="C4812" s="22">
        <v>44545</v>
      </c>
      <c r="D4812" t="s">
        <v>161</v>
      </c>
      <c r="E4812" t="s">
        <v>162</v>
      </c>
      <c r="F4812" s="21" t="s">
        <v>328</v>
      </c>
      <c r="G4812" s="32">
        <v>124.7</v>
      </c>
      <c r="H4812" s="22">
        <v>44531</v>
      </c>
      <c r="I4812" s="23">
        <v>44545</v>
      </c>
      <c r="J4812">
        <f t="shared" si="450"/>
        <v>15</v>
      </c>
      <c r="K4812" s="2">
        <f t="shared" si="451"/>
        <v>44538</v>
      </c>
      <c r="L4812" s="9">
        <f t="shared" si="452"/>
        <v>15</v>
      </c>
      <c r="M4812" s="2">
        <f t="shared" si="453"/>
        <v>44538</v>
      </c>
      <c r="N4812" s="22">
        <v>44545</v>
      </c>
      <c r="O4812" s="22">
        <v>44581</v>
      </c>
      <c r="P4812" s="22">
        <v>44580.5</v>
      </c>
      <c r="Q4812">
        <f t="shared" si="454"/>
        <v>42.5</v>
      </c>
      <c r="R4812" s="33">
        <f t="shared" si="455"/>
        <v>5299.75</v>
      </c>
    </row>
    <row r="4813" spans="1:18" x14ac:dyDescent="0.35">
      <c r="A4813" t="s">
        <v>411</v>
      </c>
      <c r="B4813" s="21" t="s">
        <v>313</v>
      </c>
      <c r="C4813" s="22">
        <v>44545</v>
      </c>
      <c r="D4813" t="s">
        <v>161</v>
      </c>
      <c r="E4813" t="s">
        <v>162</v>
      </c>
      <c r="F4813" s="21" t="s">
        <v>179</v>
      </c>
      <c r="G4813" s="32">
        <v>1075.8599999999997</v>
      </c>
      <c r="H4813" s="22">
        <v>44531</v>
      </c>
      <c r="I4813" s="23">
        <v>44545</v>
      </c>
      <c r="J4813">
        <f t="shared" si="450"/>
        <v>15</v>
      </c>
      <c r="K4813" s="2">
        <f t="shared" si="451"/>
        <v>44538</v>
      </c>
      <c r="L4813" s="9">
        <f t="shared" si="452"/>
        <v>15</v>
      </c>
      <c r="M4813" s="2">
        <f t="shared" si="453"/>
        <v>44538</v>
      </c>
      <c r="N4813" s="22">
        <v>44545</v>
      </c>
      <c r="O4813" s="22">
        <v>44581</v>
      </c>
      <c r="P4813" s="22">
        <v>44580.5</v>
      </c>
      <c r="Q4813">
        <f t="shared" si="454"/>
        <v>42.5</v>
      </c>
      <c r="R4813" s="33">
        <f t="shared" si="455"/>
        <v>45724.049999999988</v>
      </c>
    </row>
    <row r="4814" spans="1:18" x14ac:dyDescent="0.35">
      <c r="A4814" t="s">
        <v>411</v>
      </c>
      <c r="B4814" s="21" t="s">
        <v>313</v>
      </c>
      <c r="C4814" s="22">
        <v>44545</v>
      </c>
      <c r="D4814" t="s">
        <v>161</v>
      </c>
      <c r="E4814" t="s">
        <v>162</v>
      </c>
      <c r="F4814" s="21" t="s">
        <v>180</v>
      </c>
      <c r="G4814" s="32">
        <v>1461.2700000000002</v>
      </c>
      <c r="H4814" s="22">
        <v>44531</v>
      </c>
      <c r="I4814" s="23">
        <v>44545</v>
      </c>
      <c r="J4814">
        <f t="shared" si="450"/>
        <v>15</v>
      </c>
      <c r="K4814" s="2">
        <f t="shared" si="451"/>
        <v>44538</v>
      </c>
      <c r="L4814" s="9">
        <f t="shared" si="452"/>
        <v>15</v>
      </c>
      <c r="M4814" s="2">
        <f t="shared" si="453"/>
        <v>44538</v>
      </c>
      <c r="N4814" s="22">
        <v>44545</v>
      </c>
      <c r="O4814" s="22">
        <v>44581</v>
      </c>
      <c r="P4814" s="22">
        <v>44580.5</v>
      </c>
      <c r="Q4814">
        <f t="shared" si="454"/>
        <v>42.5</v>
      </c>
      <c r="R4814" s="33">
        <f t="shared" si="455"/>
        <v>62103.975000000006</v>
      </c>
    </row>
    <row r="4815" spans="1:18" x14ac:dyDescent="0.35">
      <c r="A4815" t="s">
        <v>411</v>
      </c>
      <c r="B4815" s="21" t="s">
        <v>313</v>
      </c>
      <c r="C4815" s="22">
        <v>44545</v>
      </c>
      <c r="D4815" t="s">
        <v>171</v>
      </c>
      <c r="E4815" t="s">
        <v>172</v>
      </c>
      <c r="F4815" s="21" t="s">
        <v>180</v>
      </c>
      <c r="G4815" s="32">
        <v>249.4</v>
      </c>
      <c r="H4815" s="22">
        <v>44531</v>
      </c>
      <c r="I4815" s="23">
        <v>44545</v>
      </c>
      <c r="J4815">
        <f t="shared" si="450"/>
        <v>15</v>
      </c>
      <c r="K4815" s="2">
        <f t="shared" si="451"/>
        <v>44538</v>
      </c>
      <c r="L4815" s="9">
        <f t="shared" si="452"/>
        <v>15</v>
      </c>
      <c r="M4815" s="2">
        <f t="shared" si="453"/>
        <v>44538</v>
      </c>
      <c r="N4815" s="22">
        <v>44545</v>
      </c>
      <c r="O4815" s="22">
        <v>44581</v>
      </c>
      <c r="P4815" s="22">
        <v>44580.5</v>
      </c>
      <c r="Q4815">
        <f t="shared" si="454"/>
        <v>42.5</v>
      </c>
      <c r="R4815" s="33">
        <f t="shared" si="455"/>
        <v>10599.5</v>
      </c>
    </row>
    <row r="4816" spans="1:18" x14ac:dyDescent="0.35">
      <c r="A4816" t="s">
        <v>411</v>
      </c>
      <c r="B4816" s="21" t="s">
        <v>313</v>
      </c>
      <c r="C4816" s="22">
        <v>44545</v>
      </c>
      <c r="D4816" t="s">
        <v>161</v>
      </c>
      <c r="E4816" t="s">
        <v>162</v>
      </c>
      <c r="F4816" s="21" t="s">
        <v>181</v>
      </c>
      <c r="G4816" s="32">
        <v>164.51</v>
      </c>
      <c r="H4816" s="22">
        <v>44531</v>
      </c>
      <c r="I4816" s="23">
        <v>44545</v>
      </c>
      <c r="J4816">
        <f t="shared" si="450"/>
        <v>15</v>
      </c>
      <c r="K4816" s="2">
        <f t="shared" si="451"/>
        <v>44538</v>
      </c>
      <c r="L4816" s="9">
        <f t="shared" si="452"/>
        <v>15</v>
      </c>
      <c r="M4816" s="2">
        <f t="shared" si="453"/>
        <v>44538</v>
      </c>
      <c r="N4816" s="22">
        <v>44545</v>
      </c>
      <c r="O4816" s="22">
        <v>44581</v>
      </c>
      <c r="P4816" s="22">
        <v>44580.5</v>
      </c>
      <c r="Q4816">
        <f t="shared" si="454"/>
        <v>42.5</v>
      </c>
      <c r="R4816" s="33">
        <f t="shared" si="455"/>
        <v>6991.6749999999993</v>
      </c>
    </row>
    <row r="4817" spans="1:18" x14ac:dyDescent="0.35">
      <c r="A4817" t="s">
        <v>411</v>
      </c>
      <c r="B4817" s="21" t="s">
        <v>313</v>
      </c>
      <c r="C4817" s="22">
        <v>44545</v>
      </c>
      <c r="D4817" t="s">
        <v>161</v>
      </c>
      <c r="E4817" t="s">
        <v>162</v>
      </c>
      <c r="F4817" s="21" t="s">
        <v>182</v>
      </c>
      <c r="G4817" s="32">
        <v>346.17</v>
      </c>
      <c r="H4817" s="22">
        <v>44531</v>
      </c>
      <c r="I4817" s="23">
        <v>44545</v>
      </c>
      <c r="J4817">
        <f t="shared" si="450"/>
        <v>15</v>
      </c>
      <c r="K4817" s="2">
        <f t="shared" si="451"/>
        <v>44538</v>
      </c>
      <c r="L4817" s="9">
        <f t="shared" si="452"/>
        <v>15</v>
      </c>
      <c r="M4817" s="2">
        <f t="shared" si="453"/>
        <v>44538</v>
      </c>
      <c r="N4817" s="22">
        <v>44545</v>
      </c>
      <c r="O4817" s="22">
        <v>44581</v>
      </c>
      <c r="P4817" s="22">
        <v>44580.5</v>
      </c>
      <c r="Q4817">
        <f t="shared" si="454"/>
        <v>42.5</v>
      </c>
      <c r="R4817" s="33">
        <f t="shared" si="455"/>
        <v>14712.225</v>
      </c>
    </row>
    <row r="4818" spans="1:18" x14ac:dyDescent="0.35">
      <c r="A4818" t="s">
        <v>411</v>
      </c>
      <c r="B4818" s="21" t="s">
        <v>313</v>
      </c>
      <c r="C4818" s="22">
        <v>44545</v>
      </c>
      <c r="D4818" t="s">
        <v>161</v>
      </c>
      <c r="E4818" t="s">
        <v>162</v>
      </c>
      <c r="F4818" s="21" t="s">
        <v>183</v>
      </c>
      <c r="G4818" s="32">
        <v>5007.3799999999983</v>
      </c>
      <c r="H4818" s="22">
        <v>44531</v>
      </c>
      <c r="I4818" s="23">
        <v>44545</v>
      </c>
      <c r="J4818">
        <f t="shared" si="450"/>
        <v>15</v>
      </c>
      <c r="K4818" s="2">
        <f t="shared" si="451"/>
        <v>44538</v>
      </c>
      <c r="L4818" s="9">
        <f t="shared" si="452"/>
        <v>15</v>
      </c>
      <c r="M4818" s="2">
        <f t="shared" si="453"/>
        <v>44538</v>
      </c>
      <c r="N4818" s="22">
        <v>44545</v>
      </c>
      <c r="O4818" s="22">
        <v>44581</v>
      </c>
      <c r="P4818" s="22">
        <v>44580.5</v>
      </c>
      <c r="Q4818">
        <f t="shared" si="454"/>
        <v>42.5</v>
      </c>
      <c r="R4818" s="33">
        <f t="shared" si="455"/>
        <v>212813.64999999994</v>
      </c>
    </row>
    <row r="4819" spans="1:18" x14ac:dyDescent="0.35">
      <c r="A4819" t="s">
        <v>411</v>
      </c>
      <c r="B4819" s="21" t="s">
        <v>313</v>
      </c>
      <c r="C4819" s="22">
        <v>44545</v>
      </c>
      <c r="D4819" t="s">
        <v>161</v>
      </c>
      <c r="E4819" t="s">
        <v>162</v>
      </c>
      <c r="F4819" s="21" t="s">
        <v>329</v>
      </c>
      <c r="G4819" s="32">
        <v>87.33</v>
      </c>
      <c r="H4819" s="22">
        <v>44531</v>
      </c>
      <c r="I4819" s="23">
        <v>44545</v>
      </c>
      <c r="J4819">
        <f t="shared" si="450"/>
        <v>15</v>
      </c>
      <c r="K4819" s="2">
        <f t="shared" si="451"/>
        <v>44538</v>
      </c>
      <c r="L4819" s="9">
        <f t="shared" si="452"/>
        <v>15</v>
      </c>
      <c r="M4819" s="2">
        <f t="shared" si="453"/>
        <v>44538</v>
      </c>
      <c r="N4819" s="22">
        <v>44545</v>
      </c>
      <c r="O4819" s="22">
        <v>44581</v>
      </c>
      <c r="P4819" s="22">
        <v>44580.5</v>
      </c>
      <c r="Q4819">
        <f t="shared" si="454"/>
        <v>42.5</v>
      </c>
      <c r="R4819" s="33">
        <f t="shared" si="455"/>
        <v>3711.5250000000001</v>
      </c>
    </row>
    <row r="4820" spans="1:18" x14ac:dyDescent="0.35">
      <c r="A4820" t="s">
        <v>411</v>
      </c>
      <c r="B4820" s="21" t="s">
        <v>313</v>
      </c>
      <c r="C4820" s="22">
        <v>44545</v>
      </c>
      <c r="D4820" t="s">
        <v>107</v>
      </c>
      <c r="E4820" t="s">
        <v>108</v>
      </c>
      <c r="F4820" s="21" t="s">
        <v>261</v>
      </c>
      <c r="G4820" s="32">
        <v>201.42000000000002</v>
      </c>
      <c r="H4820" s="22">
        <v>44531</v>
      </c>
      <c r="I4820" s="23">
        <v>44545</v>
      </c>
      <c r="J4820">
        <f t="shared" si="450"/>
        <v>15</v>
      </c>
      <c r="K4820" s="2">
        <f t="shared" si="451"/>
        <v>44538</v>
      </c>
      <c r="L4820" s="9">
        <f t="shared" si="452"/>
        <v>15</v>
      </c>
      <c r="M4820" s="2">
        <f t="shared" si="453"/>
        <v>44538</v>
      </c>
      <c r="N4820" s="22">
        <v>44545</v>
      </c>
      <c r="O4820" s="22">
        <v>44581</v>
      </c>
      <c r="P4820" s="22">
        <v>44580.5</v>
      </c>
      <c r="Q4820">
        <f t="shared" si="454"/>
        <v>42.5</v>
      </c>
      <c r="R4820" s="33">
        <f t="shared" si="455"/>
        <v>8560.35</v>
      </c>
    </row>
    <row r="4821" spans="1:18" x14ac:dyDescent="0.35">
      <c r="A4821" t="s">
        <v>411</v>
      </c>
      <c r="B4821" s="21" t="s">
        <v>313</v>
      </c>
      <c r="C4821" s="22">
        <v>44545</v>
      </c>
      <c r="D4821" t="s">
        <v>99</v>
      </c>
      <c r="E4821" t="s">
        <v>100</v>
      </c>
      <c r="F4821" s="21" t="s">
        <v>261</v>
      </c>
      <c r="G4821" s="32">
        <v>330.18</v>
      </c>
      <c r="H4821" s="22">
        <v>44531</v>
      </c>
      <c r="I4821" s="23">
        <v>44545</v>
      </c>
      <c r="J4821">
        <f t="shared" si="450"/>
        <v>15</v>
      </c>
      <c r="K4821" s="2">
        <f t="shared" si="451"/>
        <v>44538</v>
      </c>
      <c r="L4821" s="9">
        <f t="shared" si="452"/>
        <v>15</v>
      </c>
      <c r="M4821" s="2">
        <f t="shared" si="453"/>
        <v>44538</v>
      </c>
      <c r="N4821" s="22">
        <v>44545</v>
      </c>
      <c r="O4821" s="22">
        <v>44581</v>
      </c>
      <c r="P4821" s="22">
        <v>44580.5</v>
      </c>
      <c r="Q4821">
        <f t="shared" si="454"/>
        <v>42.5</v>
      </c>
      <c r="R4821" s="33">
        <f t="shared" si="455"/>
        <v>14032.65</v>
      </c>
    </row>
    <row r="4822" spans="1:18" x14ac:dyDescent="0.35">
      <c r="A4822" t="s">
        <v>411</v>
      </c>
      <c r="B4822" s="21" t="s">
        <v>313</v>
      </c>
      <c r="C4822" s="22">
        <v>44545</v>
      </c>
      <c r="D4822" t="s">
        <v>161</v>
      </c>
      <c r="E4822" t="s">
        <v>162</v>
      </c>
      <c r="F4822" s="21" t="s">
        <v>184</v>
      </c>
      <c r="G4822" s="32">
        <v>297.89999999999998</v>
      </c>
      <c r="H4822" s="22">
        <v>44531</v>
      </c>
      <c r="I4822" s="23">
        <v>44545</v>
      </c>
      <c r="J4822">
        <f t="shared" si="450"/>
        <v>15</v>
      </c>
      <c r="K4822" s="2">
        <f t="shared" si="451"/>
        <v>44538</v>
      </c>
      <c r="L4822" s="9">
        <f t="shared" si="452"/>
        <v>15</v>
      </c>
      <c r="M4822" s="2">
        <f t="shared" si="453"/>
        <v>44538</v>
      </c>
      <c r="N4822" s="22">
        <v>44545</v>
      </c>
      <c r="O4822" s="22">
        <v>44581</v>
      </c>
      <c r="P4822" s="22">
        <v>44580.5</v>
      </c>
      <c r="Q4822">
        <f t="shared" si="454"/>
        <v>42.5</v>
      </c>
      <c r="R4822" s="33">
        <f t="shared" si="455"/>
        <v>12660.749999999998</v>
      </c>
    </row>
    <row r="4823" spans="1:18" x14ac:dyDescent="0.35">
      <c r="A4823" t="s">
        <v>411</v>
      </c>
      <c r="B4823" s="21" t="s">
        <v>313</v>
      </c>
      <c r="C4823" s="22">
        <v>44545</v>
      </c>
      <c r="D4823" t="s">
        <v>161</v>
      </c>
      <c r="E4823" t="s">
        <v>162</v>
      </c>
      <c r="F4823" s="21" t="s">
        <v>185</v>
      </c>
      <c r="G4823" s="32">
        <v>2945.2099999999996</v>
      </c>
      <c r="H4823" s="22">
        <v>44531</v>
      </c>
      <c r="I4823" s="23">
        <v>44545</v>
      </c>
      <c r="J4823">
        <f t="shared" si="450"/>
        <v>15</v>
      </c>
      <c r="K4823" s="2">
        <f t="shared" si="451"/>
        <v>44538</v>
      </c>
      <c r="L4823" s="9">
        <f t="shared" si="452"/>
        <v>15</v>
      </c>
      <c r="M4823" s="2">
        <f t="shared" si="453"/>
        <v>44538</v>
      </c>
      <c r="N4823" s="22">
        <v>44545</v>
      </c>
      <c r="O4823" s="22">
        <v>44581</v>
      </c>
      <c r="P4823" s="22">
        <v>44580.5</v>
      </c>
      <c r="Q4823">
        <f t="shared" si="454"/>
        <v>42.5</v>
      </c>
      <c r="R4823" s="33">
        <f t="shared" si="455"/>
        <v>125171.42499999999</v>
      </c>
    </row>
    <row r="4824" spans="1:18" x14ac:dyDescent="0.35">
      <c r="A4824" t="s">
        <v>411</v>
      </c>
      <c r="B4824" s="21" t="s">
        <v>313</v>
      </c>
      <c r="C4824" s="22">
        <v>44545</v>
      </c>
      <c r="D4824" t="s">
        <v>161</v>
      </c>
      <c r="E4824" t="s">
        <v>162</v>
      </c>
      <c r="F4824" s="21" t="s">
        <v>331</v>
      </c>
      <c r="G4824" s="32">
        <v>264.77</v>
      </c>
      <c r="H4824" s="22">
        <v>44531</v>
      </c>
      <c r="I4824" s="23">
        <v>44545</v>
      </c>
      <c r="J4824">
        <f t="shared" si="450"/>
        <v>15</v>
      </c>
      <c r="K4824" s="2">
        <f t="shared" si="451"/>
        <v>44538</v>
      </c>
      <c r="L4824" s="9">
        <f t="shared" si="452"/>
        <v>15</v>
      </c>
      <c r="M4824" s="2">
        <f t="shared" si="453"/>
        <v>44538</v>
      </c>
      <c r="N4824" s="22">
        <v>44545</v>
      </c>
      <c r="O4824" s="22">
        <v>44581</v>
      </c>
      <c r="P4824" s="22">
        <v>44580.5</v>
      </c>
      <c r="Q4824">
        <f t="shared" si="454"/>
        <v>42.5</v>
      </c>
      <c r="R4824" s="33">
        <f t="shared" si="455"/>
        <v>11252.724999999999</v>
      </c>
    </row>
    <row r="4825" spans="1:18" x14ac:dyDescent="0.35">
      <c r="A4825" t="s">
        <v>411</v>
      </c>
      <c r="B4825" s="21" t="s">
        <v>313</v>
      </c>
      <c r="C4825" s="22">
        <v>44545</v>
      </c>
      <c r="D4825" t="s">
        <v>161</v>
      </c>
      <c r="E4825" t="s">
        <v>162</v>
      </c>
      <c r="F4825" s="21" t="s">
        <v>332</v>
      </c>
      <c r="G4825" s="32">
        <v>65.87</v>
      </c>
      <c r="H4825" s="22">
        <v>44531</v>
      </c>
      <c r="I4825" s="23">
        <v>44545</v>
      </c>
      <c r="J4825">
        <f t="shared" si="450"/>
        <v>15</v>
      </c>
      <c r="K4825" s="2">
        <f t="shared" si="451"/>
        <v>44538</v>
      </c>
      <c r="L4825" s="9">
        <f t="shared" si="452"/>
        <v>15</v>
      </c>
      <c r="M4825" s="2">
        <f t="shared" si="453"/>
        <v>44538</v>
      </c>
      <c r="N4825" s="22">
        <v>44545</v>
      </c>
      <c r="O4825" s="22">
        <v>44581</v>
      </c>
      <c r="P4825" s="22">
        <v>44580.5</v>
      </c>
      <c r="Q4825">
        <f t="shared" si="454"/>
        <v>42.5</v>
      </c>
      <c r="R4825" s="33">
        <f t="shared" si="455"/>
        <v>2799.4750000000004</v>
      </c>
    </row>
    <row r="4826" spans="1:18" x14ac:dyDescent="0.35">
      <c r="A4826" t="s">
        <v>411</v>
      </c>
      <c r="B4826" s="21" t="s">
        <v>313</v>
      </c>
      <c r="C4826" s="22">
        <v>44545</v>
      </c>
      <c r="D4826" t="s">
        <v>161</v>
      </c>
      <c r="E4826" t="s">
        <v>162</v>
      </c>
      <c r="F4826" s="21" t="s">
        <v>186</v>
      </c>
      <c r="G4826" s="32">
        <v>232.07999999999998</v>
      </c>
      <c r="H4826" s="22">
        <v>44531</v>
      </c>
      <c r="I4826" s="23">
        <v>44545</v>
      </c>
      <c r="J4826">
        <f t="shared" si="450"/>
        <v>15</v>
      </c>
      <c r="K4826" s="2">
        <f t="shared" si="451"/>
        <v>44538</v>
      </c>
      <c r="L4826" s="9">
        <f t="shared" si="452"/>
        <v>15</v>
      </c>
      <c r="M4826" s="2">
        <f t="shared" si="453"/>
        <v>44538</v>
      </c>
      <c r="N4826" s="22">
        <v>44545</v>
      </c>
      <c r="O4826" s="22">
        <v>44581</v>
      </c>
      <c r="P4826" s="22">
        <v>44580.5</v>
      </c>
      <c r="Q4826">
        <f t="shared" si="454"/>
        <v>42.5</v>
      </c>
      <c r="R4826" s="33">
        <f t="shared" si="455"/>
        <v>9863.4</v>
      </c>
    </row>
    <row r="4827" spans="1:18" x14ac:dyDescent="0.35">
      <c r="A4827" t="s">
        <v>411</v>
      </c>
      <c r="B4827" s="21" t="s">
        <v>313</v>
      </c>
      <c r="C4827" s="22">
        <v>44545</v>
      </c>
      <c r="D4827" t="s">
        <v>161</v>
      </c>
      <c r="E4827" t="s">
        <v>162</v>
      </c>
      <c r="F4827" s="21" t="s">
        <v>333</v>
      </c>
      <c r="G4827" s="32">
        <v>1561.0600000000002</v>
      </c>
      <c r="H4827" s="22">
        <v>44531</v>
      </c>
      <c r="I4827" s="23">
        <v>44545</v>
      </c>
      <c r="J4827">
        <f t="shared" si="450"/>
        <v>15</v>
      </c>
      <c r="K4827" s="2">
        <f t="shared" si="451"/>
        <v>44538</v>
      </c>
      <c r="L4827" s="9">
        <f t="shared" si="452"/>
        <v>15</v>
      </c>
      <c r="M4827" s="2">
        <f t="shared" si="453"/>
        <v>44538</v>
      </c>
      <c r="N4827" s="22">
        <v>44545</v>
      </c>
      <c r="O4827" s="22">
        <v>44581</v>
      </c>
      <c r="P4827" s="22">
        <v>44580.5</v>
      </c>
      <c r="Q4827">
        <f t="shared" si="454"/>
        <v>42.5</v>
      </c>
      <c r="R4827" s="33">
        <f t="shared" si="455"/>
        <v>66345.05</v>
      </c>
    </row>
    <row r="4828" spans="1:18" x14ac:dyDescent="0.35">
      <c r="A4828" t="s">
        <v>411</v>
      </c>
      <c r="B4828" s="21" t="s">
        <v>313</v>
      </c>
      <c r="C4828" s="22">
        <v>44545</v>
      </c>
      <c r="D4828" t="s">
        <v>161</v>
      </c>
      <c r="E4828" t="s">
        <v>162</v>
      </c>
      <c r="F4828" s="21" t="s">
        <v>334</v>
      </c>
      <c r="G4828" s="32">
        <v>290.02</v>
      </c>
      <c r="H4828" s="22">
        <v>44531</v>
      </c>
      <c r="I4828" s="23">
        <v>44545</v>
      </c>
      <c r="J4828">
        <f t="shared" si="450"/>
        <v>15</v>
      </c>
      <c r="K4828" s="2">
        <f t="shared" si="451"/>
        <v>44538</v>
      </c>
      <c r="L4828" s="9">
        <f t="shared" si="452"/>
        <v>15</v>
      </c>
      <c r="M4828" s="2">
        <f t="shared" si="453"/>
        <v>44538</v>
      </c>
      <c r="N4828" s="22">
        <v>44545</v>
      </c>
      <c r="O4828" s="22">
        <v>44581</v>
      </c>
      <c r="P4828" s="22">
        <v>44580.5</v>
      </c>
      <c r="Q4828">
        <f t="shared" si="454"/>
        <v>42.5</v>
      </c>
      <c r="R4828" s="33">
        <f t="shared" si="455"/>
        <v>12325.849999999999</v>
      </c>
    </row>
    <row r="4829" spans="1:18" x14ac:dyDescent="0.35">
      <c r="A4829" t="s">
        <v>411</v>
      </c>
      <c r="B4829" s="21" t="s">
        <v>313</v>
      </c>
      <c r="C4829" s="22">
        <v>44545</v>
      </c>
      <c r="D4829" t="s">
        <v>161</v>
      </c>
      <c r="E4829" t="s">
        <v>162</v>
      </c>
      <c r="F4829" s="21" t="s">
        <v>335</v>
      </c>
      <c r="G4829" s="32">
        <v>234.76000000000002</v>
      </c>
      <c r="H4829" s="22">
        <v>44531</v>
      </c>
      <c r="I4829" s="23">
        <v>44545</v>
      </c>
      <c r="J4829">
        <f t="shared" si="450"/>
        <v>15</v>
      </c>
      <c r="K4829" s="2">
        <f t="shared" si="451"/>
        <v>44538</v>
      </c>
      <c r="L4829" s="9">
        <f t="shared" si="452"/>
        <v>15</v>
      </c>
      <c r="M4829" s="2">
        <f t="shared" si="453"/>
        <v>44538</v>
      </c>
      <c r="N4829" s="22">
        <v>44545</v>
      </c>
      <c r="O4829" s="22">
        <v>44581</v>
      </c>
      <c r="P4829" s="22">
        <v>44580.5</v>
      </c>
      <c r="Q4829">
        <f t="shared" si="454"/>
        <v>42.5</v>
      </c>
      <c r="R4829" s="33">
        <f t="shared" si="455"/>
        <v>9977.3000000000011</v>
      </c>
    </row>
    <row r="4830" spans="1:18" x14ac:dyDescent="0.35">
      <c r="A4830" t="s">
        <v>411</v>
      </c>
      <c r="B4830" s="21" t="s">
        <v>313</v>
      </c>
      <c r="C4830" s="22">
        <v>44545</v>
      </c>
      <c r="D4830" t="s">
        <v>161</v>
      </c>
      <c r="E4830" t="s">
        <v>162</v>
      </c>
      <c r="F4830" s="21" t="s">
        <v>187</v>
      </c>
      <c r="G4830" s="32">
        <v>1245.29</v>
      </c>
      <c r="H4830" s="22">
        <v>44531</v>
      </c>
      <c r="I4830" s="23">
        <v>44545</v>
      </c>
      <c r="J4830">
        <f t="shared" si="450"/>
        <v>15</v>
      </c>
      <c r="K4830" s="2">
        <f t="shared" si="451"/>
        <v>44538</v>
      </c>
      <c r="L4830" s="9">
        <f t="shared" si="452"/>
        <v>15</v>
      </c>
      <c r="M4830" s="2">
        <f t="shared" si="453"/>
        <v>44538</v>
      </c>
      <c r="N4830" s="22">
        <v>44545</v>
      </c>
      <c r="O4830" s="22">
        <v>44581</v>
      </c>
      <c r="P4830" s="22">
        <v>44580.5</v>
      </c>
      <c r="Q4830">
        <f t="shared" si="454"/>
        <v>42.5</v>
      </c>
      <c r="R4830" s="33">
        <f t="shared" si="455"/>
        <v>52924.824999999997</v>
      </c>
    </row>
    <row r="4831" spans="1:18" x14ac:dyDescent="0.35">
      <c r="A4831" t="s">
        <v>411</v>
      </c>
      <c r="B4831" s="21" t="s">
        <v>313</v>
      </c>
      <c r="C4831" s="22">
        <v>44545</v>
      </c>
      <c r="D4831" t="s">
        <v>161</v>
      </c>
      <c r="E4831" t="s">
        <v>162</v>
      </c>
      <c r="F4831" s="21" t="s">
        <v>188</v>
      </c>
      <c r="G4831" s="32">
        <v>456.09000000000003</v>
      </c>
      <c r="H4831" s="22">
        <v>44531</v>
      </c>
      <c r="I4831" s="23">
        <v>44545</v>
      </c>
      <c r="J4831">
        <f t="shared" si="450"/>
        <v>15</v>
      </c>
      <c r="K4831" s="2">
        <f t="shared" si="451"/>
        <v>44538</v>
      </c>
      <c r="L4831" s="9">
        <f t="shared" si="452"/>
        <v>15</v>
      </c>
      <c r="M4831" s="2">
        <f t="shared" si="453"/>
        <v>44538</v>
      </c>
      <c r="N4831" s="22">
        <v>44545</v>
      </c>
      <c r="O4831" s="22">
        <v>44581</v>
      </c>
      <c r="P4831" s="22">
        <v>44580.5</v>
      </c>
      <c r="Q4831">
        <f t="shared" si="454"/>
        <v>42.5</v>
      </c>
      <c r="R4831" s="33">
        <f t="shared" si="455"/>
        <v>19383.825000000001</v>
      </c>
    </row>
    <row r="4832" spans="1:18" x14ac:dyDescent="0.35">
      <c r="A4832" t="s">
        <v>411</v>
      </c>
      <c r="B4832" s="21" t="s">
        <v>313</v>
      </c>
      <c r="C4832" s="22">
        <v>44545</v>
      </c>
      <c r="D4832" t="s">
        <v>161</v>
      </c>
      <c r="E4832" t="s">
        <v>162</v>
      </c>
      <c r="F4832" s="21" t="s">
        <v>336</v>
      </c>
      <c r="G4832" s="32">
        <v>81.48</v>
      </c>
      <c r="H4832" s="22">
        <v>44531</v>
      </c>
      <c r="I4832" s="23">
        <v>44545</v>
      </c>
      <c r="J4832">
        <f t="shared" si="450"/>
        <v>15</v>
      </c>
      <c r="K4832" s="2">
        <f t="shared" si="451"/>
        <v>44538</v>
      </c>
      <c r="L4832" s="9">
        <f t="shared" si="452"/>
        <v>15</v>
      </c>
      <c r="M4832" s="2">
        <f t="shared" si="453"/>
        <v>44538</v>
      </c>
      <c r="N4832" s="22">
        <v>44545</v>
      </c>
      <c r="O4832" s="22">
        <v>44581</v>
      </c>
      <c r="P4832" s="22">
        <v>44580.5</v>
      </c>
      <c r="Q4832">
        <f t="shared" si="454"/>
        <v>42.5</v>
      </c>
      <c r="R4832" s="33">
        <f t="shared" si="455"/>
        <v>3462.9</v>
      </c>
    </row>
    <row r="4833" spans="1:18" x14ac:dyDescent="0.35">
      <c r="A4833" t="s">
        <v>411</v>
      </c>
      <c r="B4833" s="21" t="s">
        <v>313</v>
      </c>
      <c r="C4833" s="22">
        <v>44545</v>
      </c>
      <c r="D4833" t="s">
        <v>161</v>
      </c>
      <c r="E4833" t="s">
        <v>162</v>
      </c>
      <c r="F4833" s="21" t="s">
        <v>337</v>
      </c>
      <c r="G4833" s="32">
        <v>188.28</v>
      </c>
      <c r="H4833" s="22">
        <v>44531</v>
      </c>
      <c r="I4833" s="23">
        <v>44545</v>
      </c>
      <c r="J4833">
        <f t="shared" si="450"/>
        <v>15</v>
      </c>
      <c r="K4833" s="2">
        <f t="shared" si="451"/>
        <v>44538</v>
      </c>
      <c r="L4833" s="9">
        <f t="shared" si="452"/>
        <v>15</v>
      </c>
      <c r="M4833" s="2">
        <f t="shared" si="453"/>
        <v>44538</v>
      </c>
      <c r="N4833" s="22">
        <v>44545</v>
      </c>
      <c r="O4833" s="22">
        <v>44581</v>
      </c>
      <c r="P4833" s="22">
        <v>44580.5</v>
      </c>
      <c r="Q4833">
        <f t="shared" si="454"/>
        <v>42.5</v>
      </c>
      <c r="R4833" s="33">
        <f t="shared" si="455"/>
        <v>8001.9</v>
      </c>
    </row>
    <row r="4834" spans="1:18" x14ac:dyDescent="0.35">
      <c r="A4834" t="s">
        <v>411</v>
      </c>
      <c r="B4834" s="21" t="s">
        <v>313</v>
      </c>
      <c r="C4834" s="22">
        <v>44545</v>
      </c>
      <c r="D4834" t="s">
        <v>171</v>
      </c>
      <c r="E4834" t="s">
        <v>172</v>
      </c>
      <c r="F4834" s="21" t="s">
        <v>337</v>
      </c>
      <c r="G4834" s="32">
        <v>167.93</v>
      </c>
      <c r="H4834" s="22">
        <v>44531</v>
      </c>
      <c r="I4834" s="23">
        <v>44545</v>
      </c>
      <c r="J4834">
        <f t="shared" si="450"/>
        <v>15</v>
      </c>
      <c r="K4834" s="2">
        <f t="shared" si="451"/>
        <v>44538</v>
      </c>
      <c r="L4834" s="9">
        <f t="shared" si="452"/>
        <v>15</v>
      </c>
      <c r="M4834" s="2">
        <f t="shared" si="453"/>
        <v>44538</v>
      </c>
      <c r="N4834" s="22">
        <v>44545</v>
      </c>
      <c r="O4834" s="22">
        <v>44581</v>
      </c>
      <c r="P4834" s="22">
        <v>44580.5</v>
      </c>
      <c r="Q4834">
        <f t="shared" si="454"/>
        <v>42.5</v>
      </c>
      <c r="R4834" s="33">
        <f t="shared" si="455"/>
        <v>7137.0250000000005</v>
      </c>
    </row>
    <row r="4835" spans="1:18" x14ac:dyDescent="0.35">
      <c r="A4835" t="s">
        <v>411</v>
      </c>
      <c r="B4835" s="21" t="s">
        <v>313</v>
      </c>
      <c r="C4835" s="22">
        <v>44545</v>
      </c>
      <c r="D4835" t="s">
        <v>161</v>
      </c>
      <c r="E4835" t="s">
        <v>162</v>
      </c>
      <c r="F4835" s="21" t="s">
        <v>338</v>
      </c>
      <c r="G4835" s="32">
        <v>27.46</v>
      </c>
      <c r="H4835" s="22">
        <v>44531</v>
      </c>
      <c r="I4835" s="23">
        <v>44545</v>
      </c>
      <c r="J4835">
        <f t="shared" si="450"/>
        <v>15</v>
      </c>
      <c r="K4835" s="2">
        <f t="shared" si="451"/>
        <v>44538</v>
      </c>
      <c r="L4835" s="9">
        <f t="shared" si="452"/>
        <v>15</v>
      </c>
      <c r="M4835" s="2">
        <f t="shared" si="453"/>
        <v>44538</v>
      </c>
      <c r="N4835" s="22">
        <v>44545</v>
      </c>
      <c r="O4835" s="22">
        <v>44581</v>
      </c>
      <c r="P4835" s="22">
        <v>44580.5</v>
      </c>
      <c r="Q4835">
        <f t="shared" si="454"/>
        <v>42.5</v>
      </c>
      <c r="R4835" s="33">
        <f t="shared" si="455"/>
        <v>1167.05</v>
      </c>
    </row>
    <row r="4836" spans="1:18" x14ac:dyDescent="0.35">
      <c r="A4836" t="s">
        <v>411</v>
      </c>
      <c r="B4836" s="21" t="s">
        <v>313</v>
      </c>
      <c r="C4836" s="22">
        <v>44545</v>
      </c>
      <c r="D4836" t="s">
        <v>161</v>
      </c>
      <c r="E4836" t="s">
        <v>162</v>
      </c>
      <c r="F4836" s="21" t="s">
        <v>385</v>
      </c>
      <c r="G4836" s="32">
        <v>61.1</v>
      </c>
      <c r="H4836" s="22">
        <v>44531</v>
      </c>
      <c r="I4836" s="23">
        <v>44545</v>
      </c>
      <c r="J4836">
        <f t="shared" si="450"/>
        <v>15</v>
      </c>
      <c r="K4836" s="2">
        <f t="shared" si="451"/>
        <v>44538</v>
      </c>
      <c r="L4836" s="9">
        <f t="shared" si="452"/>
        <v>15</v>
      </c>
      <c r="M4836" s="2">
        <f t="shared" si="453"/>
        <v>44538</v>
      </c>
      <c r="N4836" s="22">
        <v>44545</v>
      </c>
      <c r="O4836" s="22">
        <v>44581</v>
      </c>
      <c r="P4836" s="22">
        <v>44580.5</v>
      </c>
      <c r="Q4836">
        <f t="shared" si="454"/>
        <v>42.5</v>
      </c>
      <c r="R4836" s="33">
        <f t="shared" si="455"/>
        <v>2596.75</v>
      </c>
    </row>
    <row r="4837" spans="1:18" x14ac:dyDescent="0.35">
      <c r="A4837" t="s">
        <v>411</v>
      </c>
      <c r="B4837" s="21" t="s">
        <v>313</v>
      </c>
      <c r="C4837" s="22">
        <v>44545</v>
      </c>
      <c r="D4837" t="s">
        <v>161</v>
      </c>
      <c r="E4837" t="s">
        <v>162</v>
      </c>
      <c r="F4837" s="21" t="s">
        <v>189</v>
      </c>
      <c r="G4837" s="32">
        <v>1750.6299999999997</v>
      </c>
      <c r="H4837" s="22">
        <v>44531</v>
      </c>
      <c r="I4837" s="23">
        <v>44545</v>
      </c>
      <c r="J4837">
        <f t="shared" si="450"/>
        <v>15</v>
      </c>
      <c r="K4837" s="2">
        <f t="shared" si="451"/>
        <v>44538</v>
      </c>
      <c r="L4837" s="9">
        <f t="shared" si="452"/>
        <v>15</v>
      </c>
      <c r="M4837" s="2">
        <f t="shared" si="453"/>
        <v>44538</v>
      </c>
      <c r="N4837" s="22">
        <v>44545</v>
      </c>
      <c r="O4837" s="22">
        <v>44581</v>
      </c>
      <c r="P4837" s="22">
        <v>44580.5</v>
      </c>
      <c r="Q4837">
        <f t="shared" si="454"/>
        <v>42.5</v>
      </c>
      <c r="R4837" s="33">
        <f t="shared" si="455"/>
        <v>74401.77499999998</v>
      </c>
    </row>
    <row r="4838" spans="1:18" x14ac:dyDescent="0.35">
      <c r="A4838" t="s">
        <v>411</v>
      </c>
      <c r="B4838" s="21" t="s">
        <v>313</v>
      </c>
      <c r="C4838" s="22">
        <v>44545</v>
      </c>
      <c r="D4838" t="s">
        <v>171</v>
      </c>
      <c r="E4838" t="s">
        <v>172</v>
      </c>
      <c r="F4838" s="21" t="s">
        <v>189</v>
      </c>
      <c r="G4838" s="32">
        <v>32.92</v>
      </c>
      <c r="H4838" s="22">
        <v>44531</v>
      </c>
      <c r="I4838" s="23">
        <v>44545</v>
      </c>
      <c r="J4838">
        <f t="shared" si="450"/>
        <v>15</v>
      </c>
      <c r="K4838" s="2">
        <f t="shared" si="451"/>
        <v>44538</v>
      </c>
      <c r="L4838" s="9">
        <f t="shared" si="452"/>
        <v>15</v>
      </c>
      <c r="M4838" s="2">
        <f t="shared" si="453"/>
        <v>44538</v>
      </c>
      <c r="N4838" s="22">
        <v>44545</v>
      </c>
      <c r="O4838" s="22">
        <v>44581</v>
      </c>
      <c r="P4838" s="22">
        <v>44580.5</v>
      </c>
      <c r="Q4838">
        <f t="shared" si="454"/>
        <v>42.5</v>
      </c>
      <c r="R4838" s="33">
        <f t="shared" si="455"/>
        <v>1399.1000000000001</v>
      </c>
    </row>
    <row r="4839" spans="1:18" x14ac:dyDescent="0.35">
      <c r="A4839" t="s">
        <v>411</v>
      </c>
      <c r="B4839" s="21" t="s">
        <v>313</v>
      </c>
      <c r="C4839" s="22">
        <v>44545</v>
      </c>
      <c r="D4839" t="s">
        <v>161</v>
      </c>
      <c r="E4839" t="s">
        <v>162</v>
      </c>
      <c r="F4839" s="21" t="s">
        <v>198</v>
      </c>
      <c r="G4839" s="32">
        <v>154.94999999999999</v>
      </c>
      <c r="H4839" s="22">
        <v>44531</v>
      </c>
      <c r="I4839" s="23">
        <v>44545</v>
      </c>
      <c r="J4839">
        <f t="shared" si="450"/>
        <v>15</v>
      </c>
      <c r="K4839" s="2">
        <f t="shared" si="451"/>
        <v>44538</v>
      </c>
      <c r="L4839" s="9">
        <f t="shared" si="452"/>
        <v>15</v>
      </c>
      <c r="M4839" s="2">
        <f t="shared" si="453"/>
        <v>44538</v>
      </c>
      <c r="N4839" s="22">
        <v>44545</v>
      </c>
      <c r="O4839" s="22">
        <v>44581</v>
      </c>
      <c r="P4839" s="22">
        <v>44580.5</v>
      </c>
      <c r="Q4839">
        <f t="shared" si="454"/>
        <v>42.5</v>
      </c>
      <c r="R4839" s="33">
        <f t="shared" si="455"/>
        <v>6585.3749999999991</v>
      </c>
    </row>
    <row r="4840" spans="1:18" x14ac:dyDescent="0.35">
      <c r="A4840" t="s">
        <v>411</v>
      </c>
      <c r="B4840" s="21" t="s">
        <v>313</v>
      </c>
      <c r="C4840" s="22">
        <v>44545</v>
      </c>
      <c r="D4840" t="s">
        <v>161</v>
      </c>
      <c r="E4840" t="s">
        <v>162</v>
      </c>
      <c r="F4840" s="21" t="s">
        <v>190</v>
      </c>
      <c r="G4840" s="32">
        <v>1517.77</v>
      </c>
      <c r="H4840" s="22">
        <v>44531</v>
      </c>
      <c r="I4840" s="23">
        <v>44545</v>
      </c>
      <c r="J4840">
        <f t="shared" si="450"/>
        <v>15</v>
      </c>
      <c r="K4840" s="2">
        <f t="shared" si="451"/>
        <v>44538</v>
      </c>
      <c r="L4840" s="9">
        <f t="shared" si="452"/>
        <v>15</v>
      </c>
      <c r="M4840" s="2">
        <f t="shared" si="453"/>
        <v>44538</v>
      </c>
      <c r="N4840" s="22">
        <v>44545</v>
      </c>
      <c r="O4840" s="22">
        <v>44581</v>
      </c>
      <c r="P4840" s="22">
        <v>44580.5</v>
      </c>
      <c r="Q4840">
        <f t="shared" si="454"/>
        <v>42.5</v>
      </c>
      <c r="R4840" s="33">
        <f t="shared" si="455"/>
        <v>64505.224999999999</v>
      </c>
    </row>
    <row r="4841" spans="1:18" x14ac:dyDescent="0.35">
      <c r="A4841" t="s">
        <v>411</v>
      </c>
      <c r="B4841" s="21" t="s">
        <v>313</v>
      </c>
      <c r="C4841" s="22">
        <v>44545</v>
      </c>
      <c r="D4841" t="s">
        <v>161</v>
      </c>
      <c r="E4841" t="s">
        <v>162</v>
      </c>
      <c r="F4841" s="21" t="s">
        <v>339</v>
      </c>
      <c r="G4841" s="32">
        <v>108.24</v>
      </c>
      <c r="H4841" s="22">
        <v>44531</v>
      </c>
      <c r="I4841" s="23">
        <v>44545</v>
      </c>
      <c r="J4841">
        <f t="shared" si="450"/>
        <v>15</v>
      </c>
      <c r="K4841" s="2">
        <f t="shared" si="451"/>
        <v>44538</v>
      </c>
      <c r="L4841" s="9">
        <f t="shared" si="452"/>
        <v>15</v>
      </c>
      <c r="M4841" s="2">
        <f t="shared" si="453"/>
        <v>44538</v>
      </c>
      <c r="N4841" s="22">
        <v>44545</v>
      </c>
      <c r="O4841" s="22">
        <v>44581</v>
      </c>
      <c r="P4841" s="22">
        <v>44580.5</v>
      </c>
      <c r="Q4841">
        <f t="shared" si="454"/>
        <v>42.5</v>
      </c>
      <c r="R4841" s="33">
        <f t="shared" si="455"/>
        <v>4600.2</v>
      </c>
    </row>
    <row r="4842" spans="1:18" x14ac:dyDescent="0.35">
      <c r="A4842" t="s">
        <v>411</v>
      </c>
      <c r="B4842" s="21" t="s">
        <v>313</v>
      </c>
      <c r="C4842" s="22">
        <v>44545</v>
      </c>
      <c r="D4842" t="s">
        <v>161</v>
      </c>
      <c r="E4842" t="s">
        <v>162</v>
      </c>
      <c r="F4842" s="21" t="s">
        <v>191</v>
      </c>
      <c r="G4842" s="32">
        <v>883.03999999999985</v>
      </c>
      <c r="H4842" s="22">
        <v>44531</v>
      </c>
      <c r="I4842" s="23">
        <v>44545</v>
      </c>
      <c r="J4842">
        <f t="shared" si="450"/>
        <v>15</v>
      </c>
      <c r="K4842" s="2">
        <f t="shared" si="451"/>
        <v>44538</v>
      </c>
      <c r="L4842" s="9">
        <f t="shared" si="452"/>
        <v>15</v>
      </c>
      <c r="M4842" s="2">
        <f t="shared" si="453"/>
        <v>44538</v>
      </c>
      <c r="N4842" s="22">
        <v>44545</v>
      </c>
      <c r="O4842" s="22">
        <v>44581</v>
      </c>
      <c r="P4842" s="22">
        <v>44580.5</v>
      </c>
      <c r="Q4842">
        <f t="shared" si="454"/>
        <v>42.5</v>
      </c>
      <c r="R4842" s="33">
        <f t="shared" si="455"/>
        <v>37529.199999999997</v>
      </c>
    </row>
    <row r="4843" spans="1:18" x14ac:dyDescent="0.35">
      <c r="A4843" t="s">
        <v>411</v>
      </c>
      <c r="B4843" s="21" t="s">
        <v>313</v>
      </c>
      <c r="C4843" s="22">
        <v>44545</v>
      </c>
      <c r="D4843" t="s">
        <v>161</v>
      </c>
      <c r="E4843" t="s">
        <v>162</v>
      </c>
      <c r="F4843" s="21" t="s">
        <v>192</v>
      </c>
      <c r="G4843" s="32">
        <v>940.31</v>
      </c>
      <c r="H4843" s="22">
        <v>44531</v>
      </c>
      <c r="I4843" s="23">
        <v>44545</v>
      </c>
      <c r="J4843">
        <f t="shared" si="450"/>
        <v>15</v>
      </c>
      <c r="K4843" s="2">
        <f t="shared" si="451"/>
        <v>44538</v>
      </c>
      <c r="L4843" s="9">
        <f t="shared" si="452"/>
        <v>15</v>
      </c>
      <c r="M4843" s="2">
        <f t="shared" si="453"/>
        <v>44538</v>
      </c>
      <c r="N4843" s="22">
        <v>44545</v>
      </c>
      <c r="O4843" s="22">
        <v>44581</v>
      </c>
      <c r="P4843" s="22">
        <v>44580.5</v>
      </c>
      <c r="Q4843">
        <f t="shared" si="454"/>
        <v>42.5</v>
      </c>
      <c r="R4843" s="33">
        <f t="shared" si="455"/>
        <v>39963.174999999996</v>
      </c>
    </row>
    <row r="4844" spans="1:18" x14ac:dyDescent="0.35">
      <c r="A4844" t="s">
        <v>411</v>
      </c>
      <c r="B4844" s="21" t="s">
        <v>313</v>
      </c>
      <c r="C4844" s="22">
        <v>44545</v>
      </c>
      <c r="D4844" t="s">
        <v>171</v>
      </c>
      <c r="E4844" t="s">
        <v>172</v>
      </c>
      <c r="F4844" s="21" t="s">
        <v>192</v>
      </c>
      <c r="G4844" s="32">
        <v>249.06</v>
      </c>
      <c r="H4844" s="22">
        <v>44531</v>
      </c>
      <c r="I4844" s="23">
        <v>44545</v>
      </c>
      <c r="J4844">
        <f t="shared" si="450"/>
        <v>15</v>
      </c>
      <c r="K4844" s="2">
        <f t="shared" si="451"/>
        <v>44538</v>
      </c>
      <c r="L4844" s="9">
        <f t="shared" si="452"/>
        <v>15</v>
      </c>
      <c r="M4844" s="2">
        <f t="shared" si="453"/>
        <v>44538</v>
      </c>
      <c r="N4844" s="22">
        <v>44545</v>
      </c>
      <c r="O4844" s="22">
        <v>44581</v>
      </c>
      <c r="P4844" s="22">
        <v>44580.5</v>
      </c>
      <c r="Q4844">
        <f t="shared" si="454"/>
        <v>42.5</v>
      </c>
      <c r="R4844" s="33">
        <f t="shared" si="455"/>
        <v>10585.05</v>
      </c>
    </row>
    <row r="4845" spans="1:18" x14ac:dyDescent="0.35">
      <c r="A4845" t="s">
        <v>411</v>
      </c>
      <c r="B4845" s="21" t="s">
        <v>313</v>
      </c>
      <c r="C4845" s="22">
        <v>44545</v>
      </c>
      <c r="D4845" t="s">
        <v>161</v>
      </c>
      <c r="E4845" t="s">
        <v>162</v>
      </c>
      <c r="F4845" s="21" t="s">
        <v>193</v>
      </c>
      <c r="G4845" s="32">
        <v>2137.02</v>
      </c>
      <c r="H4845" s="22">
        <v>44531</v>
      </c>
      <c r="I4845" s="23">
        <v>44545</v>
      </c>
      <c r="J4845">
        <f t="shared" si="450"/>
        <v>15</v>
      </c>
      <c r="K4845" s="2">
        <f t="shared" si="451"/>
        <v>44538</v>
      </c>
      <c r="L4845" s="9">
        <f t="shared" si="452"/>
        <v>15</v>
      </c>
      <c r="M4845" s="2">
        <f t="shared" si="453"/>
        <v>44538</v>
      </c>
      <c r="N4845" s="22">
        <v>44545</v>
      </c>
      <c r="O4845" s="22">
        <v>44581</v>
      </c>
      <c r="P4845" s="22">
        <v>44580.5</v>
      </c>
      <c r="Q4845">
        <f t="shared" si="454"/>
        <v>42.5</v>
      </c>
      <c r="R4845" s="33">
        <f t="shared" si="455"/>
        <v>90823.35</v>
      </c>
    </row>
    <row r="4846" spans="1:18" x14ac:dyDescent="0.35">
      <c r="A4846" t="s">
        <v>411</v>
      </c>
      <c r="B4846" s="21" t="s">
        <v>313</v>
      </c>
      <c r="C4846" s="22">
        <v>44545</v>
      </c>
      <c r="D4846" t="s">
        <v>161</v>
      </c>
      <c r="E4846" t="s">
        <v>162</v>
      </c>
      <c r="F4846" s="21" t="s">
        <v>340</v>
      </c>
      <c r="G4846" s="32">
        <v>389.45</v>
      </c>
      <c r="H4846" s="22">
        <v>44531</v>
      </c>
      <c r="I4846" s="23">
        <v>44545</v>
      </c>
      <c r="J4846">
        <f t="shared" si="450"/>
        <v>15</v>
      </c>
      <c r="K4846" s="2">
        <f t="shared" si="451"/>
        <v>44538</v>
      </c>
      <c r="L4846" s="9">
        <f t="shared" si="452"/>
        <v>15</v>
      </c>
      <c r="M4846" s="2">
        <f t="shared" si="453"/>
        <v>44538</v>
      </c>
      <c r="N4846" s="22">
        <v>44545</v>
      </c>
      <c r="O4846" s="22">
        <v>44581</v>
      </c>
      <c r="P4846" s="22">
        <v>44580.5</v>
      </c>
      <c r="Q4846">
        <f t="shared" si="454"/>
        <v>42.5</v>
      </c>
      <c r="R4846" s="33">
        <f t="shared" si="455"/>
        <v>16551.625</v>
      </c>
    </row>
    <row r="4847" spans="1:18" x14ac:dyDescent="0.35">
      <c r="A4847" t="s">
        <v>411</v>
      </c>
      <c r="B4847" s="21" t="s">
        <v>313</v>
      </c>
      <c r="C4847" s="22">
        <v>44545</v>
      </c>
      <c r="D4847" t="s">
        <v>161</v>
      </c>
      <c r="E4847" t="s">
        <v>162</v>
      </c>
      <c r="F4847" s="21" t="s">
        <v>342</v>
      </c>
      <c r="G4847" s="32">
        <v>77.86</v>
      </c>
      <c r="H4847" s="22">
        <v>44531</v>
      </c>
      <c r="I4847" s="23">
        <v>44545</v>
      </c>
      <c r="J4847">
        <f t="shared" si="450"/>
        <v>15</v>
      </c>
      <c r="K4847" s="2">
        <f t="shared" si="451"/>
        <v>44538</v>
      </c>
      <c r="L4847" s="9">
        <f t="shared" si="452"/>
        <v>15</v>
      </c>
      <c r="M4847" s="2">
        <f t="shared" si="453"/>
        <v>44538</v>
      </c>
      <c r="N4847" s="22">
        <v>44545</v>
      </c>
      <c r="O4847" s="22">
        <v>44581</v>
      </c>
      <c r="P4847" s="22">
        <v>44580.5</v>
      </c>
      <c r="Q4847">
        <f t="shared" si="454"/>
        <v>42.5</v>
      </c>
      <c r="R4847" s="33">
        <f t="shared" si="455"/>
        <v>3309.05</v>
      </c>
    </row>
    <row r="4848" spans="1:18" x14ac:dyDescent="0.35">
      <c r="A4848" t="s">
        <v>411</v>
      </c>
      <c r="B4848" s="21" t="s">
        <v>313</v>
      </c>
      <c r="C4848" s="22">
        <v>44545</v>
      </c>
      <c r="D4848" t="s">
        <v>349</v>
      </c>
      <c r="E4848" t="s">
        <v>350</v>
      </c>
      <c r="F4848" s="21" t="s">
        <v>351</v>
      </c>
      <c r="G4848" s="32">
        <v>37.959999999999994</v>
      </c>
      <c r="H4848" s="22">
        <v>44531</v>
      </c>
      <c r="I4848" s="23">
        <v>44545</v>
      </c>
      <c r="J4848">
        <f t="shared" si="450"/>
        <v>15</v>
      </c>
      <c r="K4848" s="2">
        <f t="shared" si="451"/>
        <v>44538</v>
      </c>
      <c r="L4848" s="9">
        <f t="shared" si="452"/>
        <v>15</v>
      </c>
      <c r="M4848" s="2">
        <f t="shared" si="453"/>
        <v>44538</v>
      </c>
      <c r="N4848" s="22">
        <v>44545</v>
      </c>
      <c r="O4848" s="22">
        <v>44589</v>
      </c>
      <c r="P4848" s="22">
        <v>44588.5</v>
      </c>
      <c r="Q4848">
        <f t="shared" si="454"/>
        <v>50.5</v>
      </c>
      <c r="R4848" s="33">
        <f t="shared" si="455"/>
        <v>1916.9799999999998</v>
      </c>
    </row>
    <row r="4849" spans="1:18" x14ac:dyDescent="0.35">
      <c r="A4849" t="s">
        <v>411</v>
      </c>
      <c r="B4849" s="21" t="s">
        <v>313</v>
      </c>
      <c r="C4849" s="22">
        <v>44545</v>
      </c>
      <c r="D4849" t="s">
        <v>352</v>
      </c>
      <c r="E4849" t="s">
        <v>353</v>
      </c>
      <c r="F4849" s="21" t="s">
        <v>354</v>
      </c>
      <c r="G4849" s="32">
        <v>0.03</v>
      </c>
      <c r="H4849" s="22">
        <v>44531</v>
      </c>
      <c r="I4849" s="23">
        <v>44545</v>
      </c>
      <c r="J4849">
        <f t="shared" ref="J4849:J4912" si="456">I4849-H4849+1</f>
        <v>15</v>
      </c>
      <c r="K4849" s="2">
        <f t="shared" ref="K4849:K4912" si="457">(H4849+I4849)/2</f>
        <v>44538</v>
      </c>
      <c r="L4849" s="9">
        <f t="shared" si="452"/>
        <v>15</v>
      </c>
      <c r="M4849" s="2">
        <f t="shared" si="453"/>
        <v>44538</v>
      </c>
      <c r="N4849" s="22">
        <v>44545</v>
      </c>
      <c r="O4849" s="22">
        <v>44589</v>
      </c>
      <c r="P4849" s="22">
        <v>44588.5</v>
      </c>
      <c r="Q4849">
        <f t="shared" si="454"/>
        <v>50.5</v>
      </c>
      <c r="R4849" s="33">
        <f t="shared" si="455"/>
        <v>1.5149999999999999</v>
      </c>
    </row>
    <row r="4850" spans="1:18" x14ac:dyDescent="0.35">
      <c r="A4850" t="s">
        <v>411</v>
      </c>
      <c r="B4850" s="21" t="s">
        <v>313</v>
      </c>
      <c r="C4850" s="22">
        <v>44545</v>
      </c>
      <c r="D4850" t="s">
        <v>110</v>
      </c>
      <c r="E4850" t="s">
        <v>111</v>
      </c>
      <c r="F4850" s="21" t="s">
        <v>250</v>
      </c>
      <c r="G4850" s="32">
        <v>67.23</v>
      </c>
      <c r="H4850" s="22">
        <v>44531</v>
      </c>
      <c r="I4850" s="23">
        <v>44545</v>
      </c>
      <c r="J4850">
        <f t="shared" si="456"/>
        <v>15</v>
      </c>
      <c r="K4850" s="2">
        <f t="shared" si="457"/>
        <v>44538</v>
      </c>
      <c r="L4850" s="9">
        <f t="shared" si="452"/>
        <v>15</v>
      </c>
      <c r="M4850" s="2">
        <f t="shared" si="453"/>
        <v>44538</v>
      </c>
      <c r="N4850" s="22">
        <v>44545</v>
      </c>
      <c r="O4850" s="22">
        <v>44592</v>
      </c>
      <c r="P4850" s="22">
        <v>44589.5</v>
      </c>
      <c r="Q4850">
        <f t="shared" si="454"/>
        <v>51.5</v>
      </c>
      <c r="R4850" s="33">
        <f t="shared" si="455"/>
        <v>3462.3450000000003</v>
      </c>
    </row>
    <row r="4851" spans="1:18" x14ac:dyDescent="0.35">
      <c r="A4851" t="s">
        <v>411</v>
      </c>
      <c r="B4851" s="21" t="s">
        <v>313</v>
      </c>
      <c r="C4851" s="22">
        <v>44545</v>
      </c>
      <c r="D4851" t="s">
        <v>114</v>
      </c>
      <c r="E4851" t="s">
        <v>115</v>
      </c>
      <c r="F4851" s="21" t="s">
        <v>204</v>
      </c>
      <c r="G4851" s="32">
        <v>31.64</v>
      </c>
      <c r="H4851" s="22">
        <v>44531</v>
      </c>
      <c r="I4851" s="23">
        <v>44545</v>
      </c>
      <c r="J4851">
        <f t="shared" si="456"/>
        <v>15</v>
      </c>
      <c r="K4851" s="2">
        <f t="shared" si="457"/>
        <v>44538</v>
      </c>
      <c r="L4851" s="9">
        <f t="shared" si="452"/>
        <v>15</v>
      </c>
      <c r="M4851" s="2">
        <f t="shared" si="453"/>
        <v>44538</v>
      </c>
      <c r="N4851" s="22">
        <v>44545</v>
      </c>
      <c r="O4851" s="22">
        <v>44592</v>
      </c>
      <c r="P4851" s="22">
        <v>44589.5</v>
      </c>
      <c r="Q4851">
        <f t="shared" si="454"/>
        <v>51.5</v>
      </c>
      <c r="R4851" s="33">
        <f t="shared" si="455"/>
        <v>1629.46</v>
      </c>
    </row>
    <row r="4852" spans="1:18" x14ac:dyDescent="0.35">
      <c r="A4852" t="s">
        <v>411</v>
      </c>
      <c r="B4852" s="21" t="s">
        <v>313</v>
      </c>
      <c r="C4852" s="22">
        <v>44545</v>
      </c>
      <c r="D4852" t="s">
        <v>110</v>
      </c>
      <c r="E4852" t="s">
        <v>111</v>
      </c>
      <c r="F4852" s="21" t="s">
        <v>204</v>
      </c>
      <c r="G4852" s="32">
        <v>62.11</v>
      </c>
      <c r="H4852" s="22">
        <v>44531</v>
      </c>
      <c r="I4852" s="23">
        <v>44545</v>
      </c>
      <c r="J4852">
        <f t="shared" si="456"/>
        <v>15</v>
      </c>
      <c r="K4852" s="2">
        <f t="shared" si="457"/>
        <v>44538</v>
      </c>
      <c r="L4852" s="9">
        <f t="shared" si="452"/>
        <v>15</v>
      </c>
      <c r="M4852" s="2">
        <f t="shared" si="453"/>
        <v>44538</v>
      </c>
      <c r="N4852" s="22">
        <v>44545</v>
      </c>
      <c r="O4852" s="22">
        <v>44592</v>
      </c>
      <c r="P4852" s="22">
        <v>44589.5</v>
      </c>
      <c r="Q4852">
        <f t="shared" si="454"/>
        <v>51.5</v>
      </c>
      <c r="R4852" s="33">
        <f t="shared" si="455"/>
        <v>3198.665</v>
      </c>
    </row>
    <row r="4853" spans="1:18" x14ac:dyDescent="0.35">
      <c r="A4853" t="s">
        <v>411</v>
      </c>
      <c r="B4853" s="21" t="s">
        <v>313</v>
      </c>
      <c r="C4853" s="22">
        <v>44545</v>
      </c>
      <c r="D4853" t="s">
        <v>110</v>
      </c>
      <c r="E4853" t="s">
        <v>111</v>
      </c>
      <c r="F4853" s="21" t="s">
        <v>399</v>
      </c>
      <c r="G4853" s="32">
        <v>67.180000000000007</v>
      </c>
      <c r="H4853" s="22">
        <v>44531</v>
      </c>
      <c r="I4853" s="23">
        <v>44545</v>
      </c>
      <c r="J4853">
        <f t="shared" si="456"/>
        <v>15</v>
      </c>
      <c r="K4853" s="2">
        <f t="shared" si="457"/>
        <v>44538</v>
      </c>
      <c r="L4853" s="9">
        <f t="shared" si="452"/>
        <v>15</v>
      </c>
      <c r="M4853" s="2">
        <f t="shared" si="453"/>
        <v>44538</v>
      </c>
      <c r="N4853" s="22">
        <v>44545</v>
      </c>
      <c r="O4853" s="22">
        <v>44592</v>
      </c>
      <c r="P4853" s="22">
        <v>44589.5</v>
      </c>
      <c r="Q4853">
        <f t="shared" si="454"/>
        <v>51.5</v>
      </c>
      <c r="R4853" s="33">
        <f t="shared" si="455"/>
        <v>3459.7700000000004</v>
      </c>
    </row>
    <row r="4854" spans="1:18" x14ac:dyDescent="0.35">
      <c r="A4854" t="s">
        <v>411</v>
      </c>
      <c r="B4854" s="21" t="s">
        <v>313</v>
      </c>
      <c r="C4854" s="22">
        <v>44545</v>
      </c>
      <c r="D4854" t="s">
        <v>110</v>
      </c>
      <c r="E4854" t="s">
        <v>111</v>
      </c>
      <c r="F4854" s="21" t="s">
        <v>276</v>
      </c>
      <c r="G4854" s="32">
        <v>10.91</v>
      </c>
      <c r="H4854" s="22">
        <v>44531</v>
      </c>
      <c r="I4854" s="23">
        <v>44545</v>
      </c>
      <c r="J4854">
        <f t="shared" si="456"/>
        <v>15</v>
      </c>
      <c r="K4854" s="2">
        <f t="shared" si="457"/>
        <v>44538</v>
      </c>
      <c r="L4854" s="9">
        <f t="shared" si="452"/>
        <v>15</v>
      </c>
      <c r="M4854" s="2">
        <f t="shared" si="453"/>
        <v>44538</v>
      </c>
      <c r="N4854" s="22">
        <v>44545</v>
      </c>
      <c r="O4854" s="22">
        <v>44592</v>
      </c>
      <c r="P4854" s="22">
        <v>44589.5</v>
      </c>
      <c r="Q4854">
        <f t="shared" si="454"/>
        <v>51.5</v>
      </c>
      <c r="R4854" s="33">
        <f t="shared" si="455"/>
        <v>561.86500000000001</v>
      </c>
    </row>
    <row r="4855" spans="1:18" x14ac:dyDescent="0.35">
      <c r="A4855" t="s">
        <v>411</v>
      </c>
      <c r="B4855" s="21" t="s">
        <v>313</v>
      </c>
      <c r="C4855" s="22">
        <v>44545</v>
      </c>
      <c r="D4855" t="s">
        <v>110</v>
      </c>
      <c r="E4855" t="s">
        <v>111</v>
      </c>
      <c r="F4855" s="21" t="s">
        <v>143</v>
      </c>
      <c r="G4855" s="32">
        <v>94.88000000000001</v>
      </c>
      <c r="H4855" s="22">
        <v>44531</v>
      </c>
      <c r="I4855" s="23">
        <v>44545</v>
      </c>
      <c r="J4855">
        <f t="shared" si="456"/>
        <v>15</v>
      </c>
      <c r="K4855" s="2">
        <f t="shared" si="457"/>
        <v>44538</v>
      </c>
      <c r="L4855" s="9">
        <f t="shared" si="452"/>
        <v>15</v>
      </c>
      <c r="M4855" s="2">
        <f t="shared" si="453"/>
        <v>44538</v>
      </c>
      <c r="N4855" s="22">
        <v>44545</v>
      </c>
      <c r="O4855" s="22">
        <v>44592</v>
      </c>
      <c r="P4855" s="22">
        <v>44589.5</v>
      </c>
      <c r="Q4855">
        <f t="shared" si="454"/>
        <v>51.5</v>
      </c>
      <c r="R4855" s="33">
        <f t="shared" si="455"/>
        <v>4886.3200000000006</v>
      </c>
    </row>
    <row r="4856" spans="1:18" x14ac:dyDescent="0.35">
      <c r="A4856" t="s">
        <v>411</v>
      </c>
      <c r="B4856" s="21" t="s">
        <v>313</v>
      </c>
      <c r="C4856" s="22">
        <v>44545</v>
      </c>
      <c r="D4856" t="s">
        <v>148</v>
      </c>
      <c r="E4856" t="s">
        <v>149</v>
      </c>
      <c r="F4856" s="21" t="s">
        <v>205</v>
      </c>
      <c r="G4856" s="32">
        <v>425.61</v>
      </c>
      <c r="H4856" s="22">
        <v>44531</v>
      </c>
      <c r="I4856" s="23">
        <v>44545</v>
      </c>
      <c r="J4856">
        <f t="shared" si="456"/>
        <v>15</v>
      </c>
      <c r="K4856" s="2">
        <f t="shared" si="457"/>
        <v>44538</v>
      </c>
      <c r="L4856" s="9">
        <f t="shared" si="452"/>
        <v>15</v>
      </c>
      <c r="M4856" s="2">
        <f t="shared" si="453"/>
        <v>44538</v>
      </c>
      <c r="N4856" s="22">
        <v>44545</v>
      </c>
      <c r="O4856" s="22">
        <v>44592</v>
      </c>
      <c r="P4856" s="22">
        <v>44589.5</v>
      </c>
      <c r="Q4856">
        <f t="shared" si="454"/>
        <v>51.5</v>
      </c>
      <c r="R4856" s="33">
        <f t="shared" si="455"/>
        <v>21918.915000000001</v>
      </c>
    </row>
    <row r="4857" spans="1:18" x14ac:dyDescent="0.35">
      <c r="A4857" t="s">
        <v>411</v>
      </c>
      <c r="B4857" s="21" t="s">
        <v>313</v>
      </c>
      <c r="C4857" s="22">
        <v>44545</v>
      </c>
      <c r="D4857" t="s">
        <v>171</v>
      </c>
      <c r="E4857" t="s">
        <v>172</v>
      </c>
      <c r="F4857" s="21" t="s">
        <v>206</v>
      </c>
      <c r="G4857" s="32">
        <v>660.06</v>
      </c>
      <c r="H4857" s="22">
        <v>44531</v>
      </c>
      <c r="I4857" s="23">
        <v>44545</v>
      </c>
      <c r="J4857">
        <f t="shared" si="456"/>
        <v>15</v>
      </c>
      <c r="K4857" s="2">
        <f t="shared" si="457"/>
        <v>44538</v>
      </c>
      <c r="L4857" s="9">
        <f t="shared" si="452"/>
        <v>15</v>
      </c>
      <c r="M4857" s="2">
        <f t="shared" si="453"/>
        <v>44538</v>
      </c>
      <c r="N4857" s="22">
        <v>44545</v>
      </c>
      <c r="O4857" s="22">
        <v>44592</v>
      </c>
      <c r="P4857" s="22">
        <v>44589.5</v>
      </c>
      <c r="Q4857">
        <f t="shared" si="454"/>
        <v>51.5</v>
      </c>
      <c r="R4857" s="33">
        <f t="shared" si="455"/>
        <v>33993.089999999997</v>
      </c>
    </row>
    <row r="4858" spans="1:18" x14ac:dyDescent="0.35">
      <c r="A4858" t="s">
        <v>411</v>
      </c>
      <c r="B4858" s="21" t="s">
        <v>313</v>
      </c>
      <c r="C4858" s="22">
        <v>44545</v>
      </c>
      <c r="D4858" t="s">
        <v>207</v>
      </c>
      <c r="E4858" t="s">
        <v>208</v>
      </c>
      <c r="F4858" s="21" t="s">
        <v>209</v>
      </c>
      <c r="G4858" s="32">
        <v>51.739999999999995</v>
      </c>
      <c r="H4858" s="22">
        <v>44531</v>
      </c>
      <c r="I4858" s="23">
        <v>44545</v>
      </c>
      <c r="J4858">
        <f t="shared" si="456"/>
        <v>15</v>
      </c>
      <c r="K4858" s="2">
        <f t="shared" si="457"/>
        <v>44538</v>
      </c>
      <c r="L4858" s="9">
        <f t="shared" si="452"/>
        <v>15</v>
      </c>
      <c r="M4858" s="2">
        <f t="shared" si="453"/>
        <v>44538</v>
      </c>
      <c r="N4858" s="22">
        <v>44545</v>
      </c>
      <c r="O4858" s="22">
        <v>44592</v>
      </c>
      <c r="P4858" s="22">
        <v>44589.5</v>
      </c>
      <c r="Q4858">
        <f t="shared" si="454"/>
        <v>51.5</v>
      </c>
      <c r="R4858" s="33">
        <f t="shared" si="455"/>
        <v>2664.6099999999997</v>
      </c>
    </row>
    <row r="4859" spans="1:18" x14ac:dyDescent="0.35">
      <c r="A4859" t="s">
        <v>411</v>
      </c>
      <c r="B4859" s="21" t="s">
        <v>313</v>
      </c>
      <c r="C4859" s="22">
        <v>44545</v>
      </c>
      <c r="D4859" t="s">
        <v>171</v>
      </c>
      <c r="E4859" t="s">
        <v>172</v>
      </c>
      <c r="F4859" s="21" t="s">
        <v>400</v>
      </c>
      <c r="G4859" s="32">
        <v>33.590000000000003</v>
      </c>
      <c r="H4859" s="22">
        <v>44531</v>
      </c>
      <c r="I4859" s="23">
        <v>44545</v>
      </c>
      <c r="J4859">
        <f t="shared" si="456"/>
        <v>15</v>
      </c>
      <c r="K4859" s="2">
        <f t="shared" si="457"/>
        <v>44538</v>
      </c>
      <c r="L4859" s="9">
        <f t="shared" si="452"/>
        <v>15</v>
      </c>
      <c r="M4859" s="2">
        <f t="shared" si="453"/>
        <v>44538</v>
      </c>
      <c r="N4859" s="22">
        <v>44545</v>
      </c>
      <c r="O4859" s="22">
        <v>44592</v>
      </c>
      <c r="P4859" s="22">
        <v>44589.5</v>
      </c>
      <c r="Q4859">
        <f t="shared" si="454"/>
        <v>51.5</v>
      </c>
      <c r="R4859" s="33">
        <f t="shared" si="455"/>
        <v>1729.8850000000002</v>
      </c>
    </row>
    <row r="4860" spans="1:18" x14ac:dyDescent="0.35">
      <c r="A4860" t="s">
        <v>411</v>
      </c>
      <c r="B4860" s="21" t="s">
        <v>313</v>
      </c>
      <c r="C4860" s="22">
        <v>44545</v>
      </c>
      <c r="D4860" t="s">
        <v>171</v>
      </c>
      <c r="E4860" t="s">
        <v>172</v>
      </c>
      <c r="F4860" s="21" t="s">
        <v>210</v>
      </c>
      <c r="G4860" s="32">
        <v>497.1</v>
      </c>
      <c r="H4860" s="22">
        <v>44531</v>
      </c>
      <c r="I4860" s="23">
        <v>44545</v>
      </c>
      <c r="J4860">
        <f t="shared" si="456"/>
        <v>15</v>
      </c>
      <c r="K4860" s="2">
        <f t="shared" si="457"/>
        <v>44538</v>
      </c>
      <c r="L4860" s="9">
        <f t="shared" si="452"/>
        <v>15</v>
      </c>
      <c r="M4860" s="2">
        <f t="shared" si="453"/>
        <v>44538</v>
      </c>
      <c r="N4860" s="22">
        <v>44545</v>
      </c>
      <c r="O4860" s="22">
        <v>44592</v>
      </c>
      <c r="P4860" s="22">
        <v>44589.5</v>
      </c>
      <c r="Q4860">
        <f t="shared" si="454"/>
        <v>51.5</v>
      </c>
      <c r="R4860" s="33">
        <f t="shared" si="455"/>
        <v>25600.65</v>
      </c>
    </row>
    <row r="4861" spans="1:18" x14ac:dyDescent="0.35">
      <c r="A4861" t="s">
        <v>411</v>
      </c>
      <c r="B4861" s="21" t="s">
        <v>313</v>
      </c>
      <c r="C4861" s="22">
        <v>44545</v>
      </c>
      <c r="D4861" t="s">
        <v>114</v>
      </c>
      <c r="E4861" t="s">
        <v>115</v>
      </c>
      <c r="F4861" s="21" t="s">
        <v>144</v>
      </c>
      <c r="G4861" s="32">
        <v>10.95</v>
      </c>
      <c r="H4861" s="22">
        <v>44531</v>
      </c>
      <c r="I4861" s="23">
        <v>44545</v>
      </c>
      <c r="J4861">
        <f t="shared" si="456"/>
        <v>15</v>
      </c>
      <c r="K4861" s="2">
        <f t="shared" si="457"/>
        <v>44538</v>
      </c>
      <c r="L4861" s="9">
        <f t="shared" si="452"/>
        <v>15</v>
      </c>
      <c r="M4861" s="2">
        <f t="shared" si="453"/>
        <v>44538</v>
      </c>
      <c r="N4861" s="22">
        <v>44545</v>
      </c>
      <c r="O4861" s="22">
        <v>44592</v>
      </c>
      <c r="P4861" s="22">
        <v>44589.5</v>
      </c>
      <c r="Q4861">
        <f t="shared" si="454"/>
        <v>51.5</v>
      </c>
      <c r="R4861" s="33">
        <f t="shared" si="455"/>
        <v>563.92499999999995</v>
      </c>
    </row>
    <row r="4862" spans="1:18" x14ac:dyDescent="0.35">
      <c r="A4862" t="s">
        <v>411</v>
      </c>
      <c r="B4862" s="21" t="s">
        <v>313</v>
      </c>
      <c r="C4862" s="22">
        <v>44545</v>
      </c>
      <c r="D4862" t="s">
        <v>110</v>
      </c>
      <c r="E4862" t="s">
        <v>111</v>
      </c>
      <c r="F4862" s="21" t="s">
        <v>144</v>
      </c>
      <c r="G4862" s="32">
        <v>255.64999999999998</v>
      </c>
      <c r="H4862" s="22">
        <v>44531</v>
      </c>
      <c r="I4862" s="23">
        <v>44545</v>
      </c>
      <c r="J4862">
        <f t="shared" si="456"/>
        <v>15</v>
      </c>
      <c r="K4862" s="2">
        <f t="shared" si="457"/>
        <v>44538</v>
      </c>
      <c r="L4862" s="9">
        <f t="shared" si="452"/>
        <v>15</v>
      </c>
      <c r="M4862" s="2">
        <f t="shared" si="453"/>
        <v>44538</v>
      </c>
      <c r="N4862" s="22">
        <v>44545</v>
      </c>
      <c r="O4862" s="22">
        <v>44592</v>
      </c>
      <c r="P4862" s="22">
        <v>44589.5</v>
      </c>
      <c r="Q4862">
        <f t="shared" si="454"/>
        <v>51.5</v>
      </c>
      <c r="R4862" s="33">
        <f t="shared" si="455"/>
        <v>13165.974999999999</v>
      </c>
    </row>
    <row r="4863" spans="1:18" x14ac:dyDescent="0.35">
      <c r="A4863" t="s">
        <v>411</v>
      </c>
      <c r="B4863" s="21" t="s">
        <v>313</v>
      </c>
      <c r="C4863" s="22">
        <v>44545</v>
      </c>
      <c r="D4863" t="s">
        <v>110</v>
      </c>
      <c r="E4863" t="s">
        <v>111</v>
      </c>
      <c r="F4863" s="21" t="s">
        <v>212</v>
      </c>
      <c r="G4863" s="32">
        <v>35.6</v>
      </c>
      <c r="H4863" s="22">
        <v>44531</v>
      </c>
      <c r="I4863" s="23">
        <v>44545</v>
      </c>
      <c r="J4863">
        <f t="shared" si="456"/>
        <v>15</v>
      </c>
      <c r="K4863" s="2">
        <f t="shared" si="457"/>
        <v>44538</v>
      </c>
      <c r="L4863" s="9">
        <f t="shared" si="452"/>
        <v>15</v>
      </c>
      <c r="M4863" s="2">
        <f t="shared" si="453"/>
        <v>44538</v>
      </c>
      <c r="N4863" s="22">
        <v>44545</v>
      </c>
      <c r="O4863" s="22">
        <v>44592</v>
      </c>
      <c r="P4863" s="22">
        <v>44589.5</v>
      </c>
      <c r="Q4863">
        <f t="shared" si="454"/>
        <v>51.5</v>
      </c>
      <c r="R4863" s="33">
        <f t="shared" si="455"/>
        <v>1833.4</v>
      </c>
    </row>
    <row r="4864" spans="1:18" x14ac:dyDescent="0.35">
      <c r="A4864" t="s">
        <v>411</v>
      </c>
      <c r="B4864" s="21" t="s">
        <v>313</v>
      </c>
      <c r="C4864" s="22">
        <v>44545</v>
      </c>
      <c r="D4864" t="s">
        <v>201</v>
      </c>
      <c r="E4864" t="s">
        <v>202</v>
      </c>
      <c r="F4864" s="21" t="s">
        <v>408</v>
      </c>
      <c r="G4864" s="32">
        <v>38.869999999999997</v>
      </c>
      <c r="H4864" s="22">
        <v>44531</v>
      </c>
      <c r="I4864" s="23">
        <v>44545</v>
      </c>
      <c r="J4864">
        <f t="shared" si="456"/>
        <v>15</v>
      </c>
      <c r="K4864" s="2">
        <f t="shared" si="457"/>
        <v>44538</v>
      </c>
      <c r="L4864" s="9">
        <f t="shared" si="452"/>
        <v>15</v>
      </c>
      <c r="M4864" s="2">
        <f t="shared" si="453"/>
        <v>44538</v>
      </c>
      <c r="N4864" s="22">
        <v>44545</v>
      </c>
      <c r="O4864" s="22">
        <v>44592</v>
      </c>
      <c r="P4864" s="22">
        <v>44589.5</v>
      </c>
      <c r="Q4864">
        <f t="shared" si="454"/>
        <v>51.5</v>
      </c>
      <c r="R4864" s="33">
        <f t="shared" si="455"/>
        <v>2001.8049999999998</v>
      </c>
    </row>
    <row r="4865" spans="1:18" x14ac:dyDescent="0.35">
      <c r="A4865" t="s">
        <v>411</v>
      </c>
      <c r="B4865" s="21" t="s">
        <v>313</v>
      </c>
      <c r="C4865" s="22">
        <v>44545</v>
      </c>
      <c r="D4865" t="s">
        <v>99</v>
      </c>
      <c r="E4865" t="s">
        <v>100</v>
      </c>
      <c r="F4865" s="21" t="s">
        <v>408</v>
      </c>
      <c r="G4865" s="32">
        <v>265.49</v>
      </c>
      <c r="H4865" s="22">
        <v>44531</v>
      </c>
      <c r="I4865" s="23">
        <v>44545</v>
      </c>
      <c r="J4865">
        <f t="shared" si="456"/>
        <v>15</v>
      </c>
      <c r="K4865" s="2">
        <f t="shared" si="457"/>
        <v>44538</v>
      </c>
      <c r="L4865" s="9">
        <f t="shared" si="452"/>
        <v>15</v>
      </c>
      <c r="M4865" s="2">
        <f t="shared" si="453"/>
        <v>44538</v>
      </c>
      <c r="N4865" s="22">
        <v>44545</v>
      </c>
      <c r="O4865" s="22">
        <v>44592</v>
      </c>
      <c r="P4865" s="22">
        <v>44589.5</v>
      </c>
      <c r="Q4865">
        <f t="shared" si="454"/>
        <v>51.5</v>
      </c>
      <c r="R4865" s="33">
        <f t="shared" si="455"/>
        <v>13672.735000000001</v>
      </c>
    </row>
    <row r="4866" spans="1:18" x14ac:dyDescent="0.35">
      <c r="A4866" t="s">
        <v>411</v>
      </c>
      <c r="B4866" s="21" t="s">
        <v>313</v>
      </c>
      <c r="C4866" s="22">
        <v>44545</v>
      </c>
      <c r="D4866" t="s">
        <v>110</v>
      </c>
      <c r="E4866" t="s">
        <v>111</v>
      </c>
      <c r="F4866" s="21" t="s">
        <v>214</v>
      </c>
      <c r="G4866" s="32">
        <v>80.94</v>
      </c>
      <c r="H4866" s="22">
        <v>44531</v>
      </c>
      <c r="I4866" s="23">
        <v>44545</v>
      </c>
      <c r="J4866">
        <f t="shared" si="456"/>
        <v>15</v>
      </c>
      <c r="K4866" s="2">
        <f t="shared" si="457"/>
        <v>44538</v>
      </c>
      <c r="L4866" s="9">
        <f t="shared" si="452"/>
        <v>15</v>
      </c>
      <c r="M4866" s="2">
        <f t="shared" si="453"/>
        <v>44538</v>
      </c>
      <c r="N4866" s="22">
        <v>44545</v>
      </c>
      <c r="O4866" s="22">
        <v>44592</v>
      </c>
      <c r="P4866" s="22">
        <v>44589.5</v>
      </c>
      <c r="Q4866">
        <f t="shared" si="454"/>
        <v>51.5</v>
      </c>
      <c r="R4866" s="33">
        <f t="shared" si="455"/>
        <v>4168.41</v>
      </c>
    </row>
    <row r="4867" spans="1:18" x14ac:dyDescent="0.35">
      <c r="A4867" t="s">
        <v>411</v>
      </c>
      <c r="B4867" s="21" t="s">
        <v>313</v>
      </c>
      <c r="C4867" s="22">
        <v>44545</v>
      </c>
      <c r="D4867" t="s">
        <v>201</v>
      </c>
      <c r="E4867" t="s">
        <v>202</v>
      </c>
      <c r="F4867" s="21" t="s">
        <v>216</v>
      </c>
      <c r="G4867" s="32">
        <v>84</v>
      </c>
      <c r="H4867" s="22">
        <v>44531</v>
      </c>
      <c r="I4867" s="23">
        <v>44545</v>
      </c>
      <c r="J4867">
        <f t="shared" si="456"/>
        <v>15</v>
      </c>
      <c r="K4867" s="2">
        <f t="shared" si="457"/>
        <v>44538</v>
      </c>
      <c r="L4867" s="9">
        <f t="shared" si="452"/>
        <v>15</v>
      </c>
      <c r="M4867" s="2">
        <f t="shared" si="453"/>
        <v>44538</v>
      </c>
      <c r="N4867" s="22">
        <v>44545</v>
      </c>
      <c r="O4867" s="22">
        <v>44592</v>
      </c>
      <c r="P4867" s="22">
        <v>44589.5</v>
      </c>
      <c r="Q4867">
        <f t="shared" si="454"/>
        <v>51.5</v>
      </c>
      <c r="R4867" s="33">
        <f t="shared" si="455"/>
        <v>4326</v>
      </c>
    </row>
    <row r="4868" spans="1:18" x14ac:dyDescent="0.35">
      <c r="A4868" t="s">
        <v>411</v>
      </c>
      <c r="B4868" s="21" t="s">
        <v>313</v>
      </c>
      <c r="C4868" s="22">
        <v>44545</v>
      </c>
      <c r="D4868" t="s">
        <v>217</v>
      </c>
      <c r="E4868" t="s">
        <v>218</v>
      </c>
      <c r="F4868" s="21" t="s">
        <v>219</v>
      </c>
      <c r="G4868" s="32">
        <v>698.49</v>
      </c>
      <c r="H4868" s="22">
        <v>44531</v>
      </c>
      <c r="I4868" s="23">
        <v>44545</v>
      </c>
      <c r="J4868">
        <f t="shared" si="456"/>
        <v>15</v>
      </c>
      <c r="K4868" s="2">
        <f t="shared" si="457"/>
        <v>44538</v>
      </c>
      <c r="L4868" s="9">
        <f t="shared" si="452"/>
        <v>15</v>
      </c>
      <c r="M4868" s="2">
        <f t="shared" si="453"/>
        <v>44538</v>
      </c>
      <c r="N4868" s="22">
        <v>44545</v>
      </c>
      <c r="O4868" s="22">
        <v>44592</v>
      </c>
      <c r="P4868" s="22">
        <v>44589.5</v>
      </c>
      <c r="Q4868">
        <f t="shared" si="454"/>
        <v>51.5</v>
      </c>
      <c r="R4868" s="33">
        <f t="shared" si="455"/>
        <v>35972.235000000001</v>
      </c>
    </row>
    <row r="4869" spans="1:18" x14ac:dyDescent="0.35">
      <c r="A4869" t="s">
        <v>411</v>
      </c>
      <c r="B4869" s="21" t="s">
        <v>313</v>
      </c>
      <c r="C4869" s="22">
        <v>44545</v>
      </c>
      <c r="D4869" t="s">
        <v>110</v>
      </c>
      <c r="E4869" t="s">
        <v>111</v>
      </c>
      <c r="F4869" s="21" t="s">
        <v>221</v>
      </c>
      <c r="G4869" s="32">
        <v>246.94</v>
      </c>
      <c r="H4869" s="22">
        <v>44531</v>
      </c>
      <c r="I4869" s="23">
        <v>44545</v>
      </c>
      <c r="J4869">
        <f t="shared" si="456"/>
        <v>15</v>
      </c>
      <c r="K4869" s="2">
        <f t="shared" si="457"/>
        <v>44538</v>
      </c>
      <c r="L4869" s="9">
        <f t="shared" si="452"/>
        <v>15</v>
      </c>
      <c r="M4869" s="2">
        <f t="shared" si="453"/>
        <v>44538</v>
      </c>
      <c r="N4869" s="22">
        <v>44545</v>
      </c>
      <c r="O4869" s="22">
        <v>44592</v>
      </c>
      <c r="P4869" s="22">
        <v>44589.5</v>
      </c>
      <c r="Q4869">
        <f t="shared" si="454"/>
        <v>51.5</v>
      </c>
      <c r="R4869" s="33">
        <f t="shared" si="455"/>
        <v>12717.41</v>
      </c>
    </row>
    <row r="4870" spans="1:18" x14ac:dyDescent="0.35">
      <c r="A4870" t="s">
        <v>411</v>
      </c>
      <c r="B4870" s="21" t="s">
        <v>313</v>
      </c>
      <c r="C4870" s="22">
        <v>44545</v>
      </c>
      <c r="D4870" t="s">
        <v>199</v>
      </c>
      <c r="E4870" t="s">
        <v>200</v>
      </c>
      <c r="F4870" s="21" t="s">
        <v>89</v>
      </c>
      <c r="G4870" s="32">
        <v>1176.3800000000001</v>
      </c>
      <c r="H4870" s="22">
        <v>44531</v>
      </c>
      <c r="I4870" s="23">
        <v>44545</v>
      </c>
      <c r="J4870">
        <f t="shared" si="456"/>
        <v>15</v>
      </c>
      <c r="K4870" s="2">
        <f t="shared" si="457"/>
        <v>44538</v>
      </c>
      <c r="L4870" s="9">
        <f t="shared" si="452"/>
        <v>15</v>
      </c>
      <c r="M4870" s="2">
        <f t="shared" si="453"/>
        <v>44538</v>
      </c>
      <c r="N4870" s="22">
        <v>44545</v>
      </c>
      <c r="O4870" s="22">
        <v>44592</v>
      </c>
      <c r="P4870" s="22">
        <v>44589.5</v>
      </c>
      <c r="Q4870">
        <f t="shared" si="454"/>
        <v>51.5</v>
      </c>
      <c r="R4870" s="33">
        <f t="shared" si="455"/>
        <v>60583.570000000007</v>
      </c>
    </row>
    <row r="4871" spans="1:18" x14ac:dyDescent="0.35">
      <c r="A4871" t="s">
        <v>411</v>
      </c>
      <c r="B4871" s="21" t="s">
        <v>313</v>
      </c>
      <c r="C4871" s="22">
        <v>44545</v>
      </c>
      <c r="D4871" t="s">
        <v>110</v>
      </c>
      <c r="E4871" t="s">
        <v>111</v>
      </c>
      <c r="F4871" s="21" t="s">
        <v>223</v>
      </c>
      <c r="G4871" s="32">
        <v>141.38</v>
      </c>
      <c r="H4871" s="22">
        <v>44531</v>
      </c>
      <c r="I4871" s="23">
        <v>44545</v>
      </c>
      <c r="J4871">
        <f t="shared" si="456"/>
        <v>15</v>
      </c>
      <c r="K4871" s="2">
        <f t="shared" si="457"/>
        <v>44538</v>
      </c>
      <c r="L4871" s="9">
        <f t="shared" si="452"/>
        <v>15</v>
      </c>
      <c r="M4871" s="2">
        <f t="shared" si="453"/>
        <v>44538</v>
      </c>
      <c r="N4871" s="22">
        <v>44545</v>
      </c>
      <c r="O4871" s="22">
        <v>44592</v>
      </c>
      <c r="P4871" s="22">
        <v>44589.5</v>
      </c>
      <c r="Q4871">
        <f t="shared" si="454"/>
        <v>51.5</v>
      </c>
      <c r="R4871" s="33">
        <f t="shared" si="455"/>
        <v>7281.07</v>
      </c>
    </row>
    <row r="4872" spans="1:18" x14ac:dyDescent="0.35">
      <c r="A4872" t="s">
        <v>411</v>
      </c>
      <c r="B4872" s="21" t="s">
        <v>313</v>
      </c>
      <c r="C4872" s="22">
        <v>44545</v>
      </c>
      <c r="D4872" t="s">
        <v>201</v>
      </c>
      <c r="E4872" t="s">
        <v>202</v>
      </c>
      <c r="F4872" s="21" t="s">
        <v>203</v>
      </c>
      <c r="G4872" s="32">
        <v>9.76</v>
      </c>
      <c r="H4872" s="22">
        <v>44531</v>
      </c>
      <c r="I4872" s="23">
        <v>44545</v>
      </c>
      <c r="J4872">
        <f t="shared" si="456"/>
        <v>15</v>
      </c>
      <c r="K4872" s="2">
        <f t="shared" si="457"/>
        <v>44538</v>
      </c>
      <c r="L4872" s="9">
        <f t="shared" si="452"/>
        <v>15</v>
      </c>
      <c r="M4872" s="2">
        <f t="shared" si="453"/>
        <v>44538</v>
      </c>
      <c r="N4872" s="22">
        <v>44545</v>
      </c>
      <c r="O4872" s="22">
        <v>44592</v>
      </c>
      <c r="P4872" s="22">
        <v>44589.5</v>
      </c>
      <c r="Q4872">
        <f t="shared" si="454"/>
        <v>51.5</v>
      </c>
      <c r="R4872" s="33">
        <f t="shared" si="455"/>
        <v>502.64</v>
      </c>
    </row>
    <row r="4873" spans="1:18" x14ac:dyDescent="0.35">
      <c r="A4873" t="s">
        <v>411</v>
      </c>
      <c r="B4873" s="21" t="s">
        <v>313</v>
      </c>
      <c r="C4873" s="22">
        <v>44545</v>
      </c>
      <c r="D4873" t="s">
        <v>110</v>
      </c>
      <c r="E4873" t="s">
        <v>111</v>
      </c>
      <c r="F4873" s="21" t="s">
        <v>224</v>
      </c>
      <c r="G4873" s="32">
        <v>56.63</v>
      </c>
      <c r="H4873" s="22">
        <v>44531</v>
      </c>
      <c r="I4873" s="23">
        <v>44545</v>
      </c>
      <c r="J4873">
        <f t="shared" si="456"/>
        <v>15</v>
      </c>
      <c r="K4873" s="2">
        <f t="shared" si="457"/>
        <v>44538</v>
      </c>
      <c r="L4873" s="9">
        <f t="shared" si="452"/>
        <v>15</v>
      </c>
      <c r="M4873" s="2">
        <f t="shared" si="453"/>
        <v>44538</v>
      </c>
      <c r="N4873" s="22">
        <v>44545</v>
      </c>
      <c r="O4873" s="22">
        <v>44592</v>
      </c>
      <c r="P4873" s="22">
        <v>44589.5</v>
      </c>
      <c r="Q4873">
        <f t="shared" si="454"/>
        <v>51.5</v>
      </c>
      <c r="R4873" s="33">
        <f t="shared" si="455"/>
        <v>2916.4450000000002</v>
      </c>
    </row>
    <row r="4874" spans="1:18" x14ac:dyDescent="0.35">
      <c r="A4874" t="s">
        <v>411</v>
      </c>
      <c r="B4874" s="21" t="s">
        <v>313</v>
      </c>
      <c r="C4874" s="22">
        <v>44545</v>
      </c>
      <c r="D4874" t="s">
        <v>110</v>
      </c>
      <c r="E4874" t="s">
        <v>111</v>
      </c>
      <c r="F4874" s="21" t="s">
        <v>225</v>
      </c>
      <c r="G4874" s="32">
        <v>21.700000000000003</v>
      </c>
      <c r="H4874" s="22">
        <v>44531</v>
      </c>
      <c r="I4874" s="23">
        <v>44545</v>
      </c>
      <c r="J4874">
        <f t="shared" si="456"/>
        <v>15</v>
      </c>
      <c r="K4874" s="2">
        <f t="shared" si="457"/>
        <v>44538</v>
      </c>
      <c r="L4874" s="9">
        <f t="shared" si="452"/>
        <v>15</v>
      </c>
      <c r="M4874" s="2">
        <f t="shared" si="453"/>
        <v>44538</v>
      </c>
      <c r="N4874" s="22">
        <v>44545</v>
      </c>
      <c r="O4874" s="22">
        <v>44592</v>
      </c>
      <c r="P4874" s="22">
        <v>44589.5</v>
      </c>
      <c r="Q4874">
        <f t="shared" si="454"/>
        <v>51.5</v>
      </c>
      <c r="R4874" s="33">
        <f t="shared" si="455"/>
        <v>1117.5500000000002</v>
      </c>
    </row>
    <row r="4875" spans="1:18" x14ac:dyDescent="0.35">
      <c r="A4875" t="s">
        <v>411</v>
      </c>
      <c r="B4875" s="21" t="s">
        <v>313</v>
      </c>
      <c r="C4875" s="22">
        <v>44545</v>
      </c>
      <c r="D4875" t="s">
        <v>110</v>
      </c>
      <c r="E4875" t="s">
        <v>111</v>
      </c>
      <c r="F4875" s="21" t="s">
        <v>226</v>
      </c>
      <c r="G4875" s="32">
        <v>22.28</v>
      </c>
      <c r="H4875" s="22">
        <v>44531</v>
      </c>
      <c r="I4875" s="23">
        <v>44545</v>
      </c>
      <c r="J4875">
        <f t="shared" si="456"/>
        <v>15</v>
      </c>
      <c r="K4875" s="2">
        <f t="shared" si="457"/>
        <v>44538</v>
      </c>
      <c r="L4875" s="9">
        <f t="shared" ref="L4875:L4938" si="458">I4875-H4875+1</f>
        <v>15</v>
      </c>
      <c r="M4875" s="2">
        <f t="shared" ref="M4875:M4938" si="459">(H4875+I4875)/2</f>
        <v>44538</v>
      </c>
      <c r="N4875" s="22">
        <v>44545</v>
      </c>
      <c r="O4875" s="22">
        <v>44592</v>
      </c>
      <c r="P4875" s="22">
        <v>44589.5</v>
      </c>
      <c r="Q4875">
        <f t="shared" ref="Q4875:Q4938" si="460">P4875-M4875</f>
        <v>51.5</v>
      </c>
      <c r="R4875" s="33">
        <f t="shared" ref="R4875:R4938" si="461">Q4875*G4875</f>
        <v>1147.42</v>
      </c>
    </row>
    <row r="4876" spans="1:18" x14ac:dyDescent="0.35">
      <c r="A4876" t="s">
        <v>411</v>
      </c>
      <c r="B4876" s="21" t="s">
        <v>313</v>
      </c>
      <c r="C4876" s="22">
        <v>44545</v>
      </c>
      <c r="D4876" t="s">
        <v>110</v>
      </c>
      <c r="E4876" t="s">
        <v>111</v>
      </c>
      <c r="F4876" s="21" t="s">
        <v>291</v>
      </c>
      <c r="G4876" s="32">
        <v>39.39</v>
      </c>
      <c r="H4876" s="22">
        <v>44531</v>
      </c>
      <c r="I4876" s="23">
        <v>44545</v>
      </c>
      <c r="J4876">
        <f t="shared" si="456"/>
        <v>15</v>
      </c>
      <c r="K4876" s="2">
        <f t="shared" si="457"/>
        <v>44538</v>
      </c>
      <c r="L4876" s="9">
        <f t="shared" si="458"/>
        <v>15</v>
      </c>
      <c r="M4876" s="2">
        <f t="shared" si="459"/>
        <v>44538</v>
      </c>
      <c r="N4876" s="22">
        <v>44545</v>
      </c>
      <c r="O4876" s="22">
        <v>44592</v>
      </c>
      <c r="P4876" s="22">
        <v>44589.5</v>
      </c>
      <c r="Q4876">
        <f t="shared" si="460"/>
        <v>51.5</v>
      </c>
      <c r="R4876" s="33">
        <f t="shared" si="461"/>
        <v>2028.585</v>
      </c>
    </row>
    <row r="4877" spans="1:18" x14ac:dyDescent="0.35">
      <c r="A4877" t="s">
        <v>411</v>
      </c>
      <c r="B4877" s="21" t="s">
        <v>313</v>
      </c>
      <c r="C4877" s="22">
        <v>44545</v>
      </c>
      <c r="D4877" t="s">
        <v>171</v>
      </c>
      <c r="E4877" t="s">
        <v>172</v>
      </c>
      <c r="F4877" s="21" t="s">
        <v>403</v>
      </c>
      <c r="G4877" s="32">
        <v>20.2</v>
      </c>
      <c r="H4877" s="22">
        <v>44531</v>
      </c>
      <c r="I4877" s="23">
        <v>44545</v>
      </c>
      <c r="J4877">
        <f t="shared" si="456"/>
        <v>15</v>
      </c>
      <c r="K4877" s="2">
        <f t="shared" si="457"/>
        <v>44538</v>
      </c>
      <c r="L4877" s="9">
        <f t="shared" si="458"/>
        <v>15</v>
      </c>
      <c r="M4877" s="2">
        <f t="shared" si="459"/>
        <v>44538</v>
      </c>
      <c r="N4877" s="22">
        <v>44545</v>
      </c>
      <c r="O4877" s="22">
        <v>44592</v>
      </c>
      <c r="P4877" s="22">
        <v>44589.5</v>
      </c>
      <c r="Q4877">
        <f t="shared" si="460"/>
        <v>51.5</v>
      </c>
      <c r="R4877" s="33">
        <f t="shared" si="461"/>
        <v>1040.3</v>
      </c>
    </row>
    <row r="4878" spans="1:18" x14ac:dyDescent="0.35">
      <c r="A4878" t="s">
        <v>411</v>
      </c>
      <c r="B4878" s="21" t="s">
        <v>313</v>
      </c>
      <c r="C4878" s="22">
        <v>44545</v>
      </c>
      <c r="D4878" t="s">
        <v>110</v>
      </c>
      <c r="E4878" t="s">
        <v>111</v>
      </c>
      <c r="F4878" s="21" t="s">
        <v>343</v>
      </c>
      <c r="G4878" s="32">
        <v>110.33</v>
      </c>
      <c r="H4878" s="22">
        <v>44531</v>
      </c>
      <c r="I4878" s="23">
        <v>44545</v>
      </c>
      <c r="J4878">
        <f t="shared" si="456"/>
        <v>15</v>
      </c>
      <c r="K4878" s="2">
        <f t="shared" si="457"/>
        <v>44538</v>
      </c>
      <c r="L4878" s="9">
        <f t="shared" si="458"/>
        <v>15</v>
      </c>
      <c r="M4878" s="2">
        <f t="shared" si="459"/>
        <v>44538</v>
      </c>
      <c r="N4878" s="22">
        <v>44545</v>
      </c>
      <c r="O4878" s="22">
        <v>44592</v>
      </c>
      <c r="P4878" s="22">
        <v>44589.5</v>
      </c>
      <c r="Q4878">
        <f t="shared" si="460"/>
        <v>51.5</v>
      </c>
      <c r="R4878" s="33">
        <f t="shared" si="461"/>
        <v>5681.9949999999999</v>
      </c>
    </row>
    <row r="4879" spans="1:18" x14ac:dyDescent="0.35">
      <c r="A4879" t="s">
        <v>411</v>
      </c>
      <c r="B4879" s="21" t="s">
        <v>313</v>
      </c>
      <c r="C4879" s="22">
        <v>44545</v>
      </c>
      <c r="D4879" t="s">
        <v>345</v>
      </c>
      <c r="E4879" t="s">
        <v>346</v>
      </c>
      <c r="F4879" s="21" t="s">
        <v>343</v>
      </c>
      <c r="G4879" s="32">
        <v>2.17</v>
      </c>
      <c r="H4879" s="22">
        <v>44531</v>
      </c>
      <c r="I4879" s="23">
        <v>44545</v>
      </c>
      <c r="J4879">
        <f t="shared" si="456"/>
        <v>15</v>
      </c>
      <c r="K4879" s="2">
        <f t="shared" si="457"/>
        <v>44538</v>
      </c>
      <c r="L4879" s="9">
        <f t="shared" si="458"/>
        <v>15</v>
      </c>
      <c r="M4879" s="2">
        <f t="shared" si="459"/>
        <v>44538</v>
      </c>
      <c r="N4879" s="22">
        <v>44545</v>
      </c>
      <c r="O4879" s="22">
        <v>44592</v>
      </c>
      <c r="P4879" s="22">
        <v>44589.5</v>
      </c>
      <c r="Q4879">
        <f t="shared" si="460"/>
        <v>51.5</v>
      </c>
      <c r="R4879" s="33">
        <f t="shared" si="461"/>
        <v>111.755</v>
      </c>
    </row>
    <row r="4880" spans="1:18" x14ac:dyDescent="0.35">
      <c r="A4880" t="s">
        <v>411</v>
      </c>
      <c r="B4880" s="21" t="s">
        <v>313</v>
      </c>
      <c r="C4880" s="22">
        <v>44545</v>
      </c>
      <c r="D4880" t="s">
        <v>110</v>
      </c>
      <c r="E4880" t="s">
        <v>111</v>
      </c>
      <c r="F4880" s="21" t="s">
        <v>229</v>
      </c>
      <c r="G4880" s="32">
        <v>33.19</v>
      </c>
      <c r="H4880" s="22">
        <v>44531</v>
      </c>
      <c r="I4880" s="23">
        <v>44545</v>
      </c>
      <c r="J4880">
        <f t="shared" si="456"/>
        <v>15</v>
      </c>
      <c r="K4880" s="2">
        <f t="shared" si="457"/>
        <v>44538</v>
      </c>
      <c r="L4880" s="9">
        <f t="shared" si="458"/>
        <v>15</v>
      </c>
      <c r="M4880" s="2">
        <f t="shared" si="459"/>
        <v>44538</v>
      </c>
      <c r="N4880" s="22">
        <v>44545</v>
      </c>
      <c r="O4880" s="22">
        <v>44592</v>
      </c>
      <c r="P4880" s="22">
        <v>44589.5</v>
      </c>
      <c r="Q4880">
        <f t="shared" si="460"/>
        <v>51.5</v>
      </c>
      <c r="R4880" s="33">
        <f t="shared" si="461"/>
        <v>1709.2849999999999</v>
      </c>
    </row>
    <row r="4881" spans="1:18" x14ac:dyDescent="0.35">
      <c r="A4881" t="s">
        <v>411</v>
      </c>
      <c r="B4881" s="21" t="s">
        <v>313</v>
      </c>
      <c r="C4881" s="22">
        <v>44545</v>
      </c>
      <c r="D4881" t="s">
        <v>99</v>
      </c>
      <c r="E4881" t="s">
        <v>100</v>
      </c>
      <c r="F4881" s="21" t="s">
        <v>404</v>
      </c>
      <c r="G4881" s="32">
        <v>249</v>
      </c>
      <c r="H4881" s="22">
        <v>44531</v>
      </c>
      <c r="I4881" s="23">
        <v>44545</v>
      </c>
      <c r="J4881">
        <f t="shared" si="456"/>
        <v>15</v>
      </c>
      <c r="K4881" s="2">
        <f t="shared" si="457"/>
        <v>44538</v>
      </c>
      <c r="L4881" s="9">
        <f t="shared" si="458"/>
        <v>15</v>
      </c>
      <c r="M4881" s="2">
        <f t="shared" si="459"/>
        <v>44538</v>
      </c>
      <c r="N4881" s="22">
        <v>44545</v>
      </c>
      <c r="O4881" s="22">
        <v>44592</v>
      </c>
      <c r="P4881" s="22">
        <v>44589.5</v>
      </c>
      <c r="Q4881">
        <f t="shared" si="460"/>
        <v>51.5</v>
      </c>
      <c r="R4881" s="33">
        <f t="shared" si="461"/>
        <v>12823.5</v>
      </c>
    </row>
    <row r="4882" spans="1:18" x14ac:dyDescent="0.35">
      <c r="A4882" t="s">
        <v>411</v>
      </c>
      <c r="B4882" s="21" t="s">
        <v>313</v>
      </c>
      <c r="C4882" s="22">
        <v>44545</v>
      </c>
      <c r="D4882" t="s">
        <v>110</v>
      </c>
      <c r="E4882" t="s">
        <v>111</v>
      </c>
      <c r="F4882" s="21" t="s">
        <v>230</v>
      </c>
      <c r="G4882" s="32">
        <v>93.61</v>
      </c>
      <c r="H4882" s="22">
        <v>44531</v>
      </c>
      <c r="I4882" s="23">
        <v>44545</v>
      </c>
      <c r="J4882">
        <f t="shared" si="456"/>
        <v>15</v>
      </c>
      <c r="K4882" s="2">
        <f t="shared" si="457"/>
        <v>44538</v>
      </c>
      <c r="L4882" s="9">
        <f t="shared" si="458"/>
        <v>15</v>
      </c>
      <c r="M4882" s="2">
        <f t="shared" si="459"/>
        <v>44538</v>
      </c>
      <c r="N4882" s="22">
        <v>44545</v>
      </c>
      <c r="O4882" s="22">
        <v>44592</v>
      </c>
      <c r="P4882" s="22">
        <v>44589.5</v>
      </c>
      <c r="Q4882">
        <f t="shared" si="460"/>
        <v>51.5</v>
      </c>
      <c r="R4882" s="33">
        <f t="shared" si="461"/>
        <v>4820.915</v>
      </c>
    </row>
    <row r="4883" spans="1:18" x14ac:dyDescent="0.35">
      <c r="A4883" t="s">
        <v>411</v>
      </c>
      <c r="B4883" s="21" t="s">
        <v>313</v>
      </c>
      <c r="C4883" s="22">
        <v>44545</v>
      </c>
      <c r="D4883" t="s">
        <v>201</v>
      </c>
      <c r="E4883" t="s">
        <v>202</v>
      </c>
      <c r="F4883" s="21" t="s">
        <v>164</v>
      </c>
      <c r="G4883" s="32">
        <v>98</v>
      </c>
      <c r="H4883" s="22">
        <v>44531</v>
      </c>
      <c r="I4883" s="23">
        <v>44545</v>
      </c>
      <c r="J4883">
        <f t="shared" si="456"/>
        <v>15</v>
      </c>
      <c r="K4883" s="2">
        <f t="shared" si="457"/>
        <v>44538</v>
      </c>
      <c r="L4883" s="9">
        <f t="shared" si="458"/>
        <v>15</v>
      </c>
      <c r="M4883" s="2">
        <f t="shared" si="459"/>
        <v>44538</v>
      </c>
      <c r="N4883" s="22">
        <v>44545</v>
      </c>
      <c r="O4883" s="22">
        <v>44592</v>
      </c>
      <c r="P4883" s="22">
        <v>44589.5</v>
      </c>
      <c r="Q4883">
        <f t="shared" si="460"/>
        <v>51.5</v>
      </c>
      <c r="R4883" s="33">
        <f t="shared" si="461"/>
        <v>5047</v>
      </c>
    </row>
    <row r="4884" spans="1:18" x14ac:dyDescent="0.35">
      <c r="A4884" t="s">
        <v>411</v>
      </c>
      <c r="B4884" s="21" t="s">
        <v>313</v>
      </c>
      <c r="C4884" s="22">
        <v>44545</v>
      </c>
      <c r="D4884" t="s">
        <v>171</v>
      </c>
      <c r="E4884" t="s">
        <v>172</v>
      </c>
      <c r="F4884" s="21" t="s">
        <v>231</v>
      </c>
      <c r="G4884" s="32">
        <v>243.17</v>
      </c>
      <c r="H4884" s="22">
        <v>44531</v>
      </c>
      <c r="I4884" s="23">
        <v>44545</v>
      </c>
      <c r="J4884">
        <f t="shared" si="456"/>
        <v>15</v>
      </c>
      <c r="K4884" s="2">
        <f t="shared" si="457"/>
        <v>44538</v>
      </c>
      <c r="L4884" s="9">
        <f t="shared" si="458"/>
        <v>15</v>
      </c>
      <c r="M4884" s="2">
        <f t="shared" si="459"/>
        <v>44538</v>
      </c>
      <c r="N4884" s="22">
        <v>44545</v>
      </c>
      <c r="O4884" s="22">
        <v>44592</v>
      </c>
      <c r="P4884" s="22">
        <v>44589.5</v>
      </c>
      <c r="Q4884">
        <f t="shared" si="460"/>
        <v>51.5</v>
      </c>
      <c r="R4884" s="33">
        <f t="shared" si="461"/>
        <v>12523.254999999999</v>
      </c>
    </row>
    <row r="4885" spans="1:18" x14ac:dyDescent="0.35">
      <c r="A4885" t="s">
        <v>411</v>
      </c>
      <c r="B4885" s="21" t="s">
        <v>313</v>
      </c>
      <c r="C4885" s="22">
        <v>44545</v>
      </c>
      <c r="D4885" t="s">
        <v>201</v>
      </c>
      <c r="E4885" t="s">
        <v>202</v>
      </c>
      <c r="F4885" s="21" t="s">
        <v>142</v>
      </c>
      <c r="G4885" s="32">
        <v>7.8000000000000007</v>
      </c>
      <c r="H4885" s="22">
        <v>44531</v>
      </c>
      <c r="I4885" s="23">
        <v>44545</v>
      </c>
      <c r="J4885">
        <f t="shared" si="456"/>
        <v>15</v>
      </c>
      <c r="K4885" s="2">
        <f t="shared" si="457"/>
        <v>44538</v>
      </c>
      <c r="L4885" s="9">
        <f t="shared" si="458"/>
        <v>15</v>
      </c>
      <c r="M4885" s="2">
        <f t="shared" si="459"/>
        <v>44538</v>
      </c>
      <c r="N4885" s="22">
        <v>44545</v>
      </c>
      <c r="O4885" s="22">
        <v>44592</v>
      </c>
      <c r="P4885" s="22">
        <v>44589.5</v>
      </c>
      <c r="Q4885">
        <f t="shared" si="460"/>
        <v>51.5</v>
      </c>
      <c r="R4885" s="33">
        <f t="shared" si="461"/>
        <v>401.70000000000005</v>
      </c>
    </row>
    <row r="4886" spans="1:18" x14ac:dyDescent="0.35">
      <c r="A4886" t="s">
        <v>411</v>
      </c>
      <c r="B4886" s="21" t="s">
        <v>313</v>
      </c>
      <c r="C4886" s="22">
        <v>44545</v>
      </c>
      <c r="D4886" t="s">
        <v>110</v>
      </c>
      <c r="E4886" t="s">
        <v>111</v>
      </c>
      <c r="F4886" s="21" t="s">
        <v>405</v>
      </c>
      <c r="G4886" s="32">
        <v>43.78</v>
      </c>
      <c r="H4886" s="22">
        <v>44531</v>
      </c>
      <c r="I4886" s="23">
        <v>44545</v>
      </c>
      <c r="J4886">
        <f t="shared" si="456"/>
        <v>15</v>
      </c>
      <c r="K4886" s="2">
        <f t="shared" si="457"/>
        <v>44538</v>
      </c>
      <c r="L4886" s="9">
        <f t="shared" si="458"/>
        <v>15</v>
      </c>
      <c r="M4886" s="2">
        <f t="shared" si="459"/>
        <v>44538</v>
      </c>
      <c r="N4886" s="22">
        <v>44545</v>
      </c>
      <c r="O4886" s="22">
        <v>44592</v>
      </c>
      <c r="P4886" s="22">
        <v>44589.5</v>
      </c>
      <c r="Q4886">
        <f t="shared" si="460"/>
        <v>51.5</v>
      </c>
      <c r="R4886" s="33">
        <f t="shared" si="461"/>
        <v>2254.67</v>
      </c>
    </row>
    <row r="4887" spans="1:18" x14ac:dyDescent="0.35">
      <c r="A4887" t="s">
        <v>411</v>
      </c>
      <c r="B4887" s="21" t="s">
        <v>313</v>
      </c>
      <c r="C4887" s="22">
        <v>44545</v>
      </c>
      <c r="D4887" t="s">
        <v>114</v>
      </c>
      <c r="E4887" t="s">
        <v>115</v>
      </c>
      <c r="F4887" s="21" t="s">
        <v>232</v>
      </c>
      <c r="G4887" s="32">
        <v>19.13</v>
      </c>
      <c r="H4887" s="22">
        <v>44531</v>
      </c>
      <c r="I4887" s="23">
        <v>44545</v>
      </c>
      <c r="J4887">
        <f t="shared" si="456"/>
        <v>15</v>
      </c>
      <c r="K4887" s="2">
        <f t="shared" si="457"/>
        <v>44538</v>
      </c>
      <c r="L4887" s="9">
        <f t="shared" si="458"/>
        <v>15</v>
      </c>
      <c r="M4887" s="2">
        <f t="shared" si="459"/>
        <v>44538</v>
      </c>
      <c r="N4887" s="22">
        <v>44545</v>
      </c>
      <c r="O4887" s="22">
        <v>44592</v>
      </c>
      <c r="P4887" s="22">
        <v>44589.5</v>
      </c>
      <c r="Q4887">
        <f t="shared" si="460"/>
        <v>51.5</v>
      </c>
      <c r="R4887" s="33">
        <f t="shared" si="461"/>
        <v>985.19499999999994</v>
      </c>
    </row>
    <row r="4888" spans="1:18" x14ac:dyDescent="0.35">
      <c r="A4888" t="s">
        <v>411</v>
      </c>
      <c r="B4888" s="21" t="s">
        <v>313</v>
      </c>
      <c r="C4888" s="22">
        <v>44545</v>
      </c>
      <c r="D4888" t="s">
        <v>110</v>
      </c>
      <c r="E4888" t="s">
        <v>111</v>
      </c>
      <c r="F4888" s="21" t="s">
        <v>367</v>
      </c>
      <c r="G4888" s="32">
        <v>117.58</v>
      </c>
      <c r="H4888" s="22">
        <v>44531</v>
      </c>
      <c r="I4888" s="23">
        <v>44545</v>
      </c>
      <c r="J4888">
        <f t="shared" si="456"/>
        <v>15</v>
      </c>
      <c r="K4888" s="2">
        <f t="shared" si="457"/>
        <v>44538</v>
      </c>
      <c r="L4888" s="9">
        <f t="shared" si="458"/>
        <v>15</v>
      </c>
      <c r="M4888" s="2">
        <f t="shared" si="459"/>
        <v>44538</v>
      </c>
      <c r="N4888" s="22">
        <v>44545</v>
      </c>
      <c r="O4888" s="22">
        <v>44592</v>
      </c>
      <c r="P4888" s="22">
        <v>44589.5</v>
      </c>
      <c r="Q4888">
        <f t="shared" si="460"/>
        <v>51.5</v>
      </c>
      <c r="R4888" s="33">
        <f t="shared" si="461"/>
        <v>6055.37</v>
      </c>
    </row>
    <row r="4889" spans="1:18" x14ac:dyDescent="0.35">
      <c r="A4889" t="s">
        <v>411</v>
      </c>
      <c r="B4889" s="21" t="s">
        <v>313</v>
      </c>
      <c r="C4889" s="22">
        <v>44545</v>
      </c>
      <c r="D4889" t="s">
        <v>345</v>
      </c>
      <c r="E4889" t="s">
        <v>346</v>
      </c>
      <c r="F4889" s="21" t="s">
        <v>367</v>
      </c>
      <c r="G4889" s="32">
        <v>2.17</v>
      </c>
      <c r="H4889" s="22">
        <v>44531</v>
      </c>
      <c r="I4889" s="23">
        <v>44545</v>
      </c>
      <c r="J4889">
        <f t="shared" si="456"/>
        <v>15</v>
      </c>
      <c r="K4889" s="2">
        <f t="shared" si="457"/>
        <v>44538</v>
      </c>
      <c r="L4889" s="9">
        <f t="shared" si="458"/>
        <v>15</v>
      </c>
      <c r="M4889" s="2">
        <f t="shared" si="459"/>
        <v>44538</v>
      </c>
      <c r="N4889" s="22">
        <v>44545</v>
      </c>
      <c r="O4889" s="22">
        <v>44592</v>
      </c>
      <c r="P4889" s="22">
        <v>44589.5</v>
      </c>
      <c r="Q4889">
        <f t="shared" si="460"/>
        <v>51.5</v>
      </c>
      <c r="R4889" s="33">
        <f t="shared" si="461"/>
        <v>111.755</v>
      </c>
    </row>
    <row r="4890" spans="1:18" x14ac:dyDescent="0.35">
      <c r="A4890" t="s">
        <v>411</v>
      </c>
      <c r="B4890" s="21" t="s">
        <v>313</v>
      </c>
      <c r="C4890" s="22">
        <v>44545</v>
      </c>
      <c r="D4890" t="s">
        <v>114</v>
      </c>
      <c r="E4890" t="s">
        <v>115</v>
      </c>
      <c r="F4890" s="21" t="s">
        <v>145</v>
      </c>
      <c r="G4890" s="32">
        <v>26.02</v>
      </c>
      <c r="H4890" s="22">
        <v>44531</v>
      </c>
      <c r="I4890" s="23">
        <v>44545</v>
      </c>
      <c r="J4890">
        <f t="shared" si="456"/>
        <v>15</v>
      </c>
      <c r="K4890" s="2">
        <f t="shared" si="457"/>
        <v>44538</v>
      </c>
      <c r="L4890" s="9">
        <f t="shared" si="458"/>
        <v>15</v>
      </c>
      <c r="M4890" s="2">
        <f t="shared" si="459"/>
        <v>44538</v>
      </c>
      <c r="N4890" s="22">
        <v>44545</v>
      </c>
      <c r="O4890" s="22">
        <v>44592</v>
      </c>
      <c r="P4890" s="22">
        <v>44589.5</v>
      </c>
      <c r="Q4890">
        <f t="shared" si="460"/>
        <v>51.5</v>
      </c>
      <c r="R4890" s="33">
        <f t="shared" si="461"/>
        <v>1340.03</v>
      </c>
    </row>
    <row r="4891" spans="1:18" x14ac:dyDescent="0.35">
      <c r="A4891" t="s">
        <v>411</v>
      </c>
      <c r="B4891" s="21" t="s">
        <v>313</v>
      </c>
      <c r="C4891" s="22">
        <v>44545</v>
      </c>
      <c r="D4891" t="s">
        <v>110</v>
      </c>
      <c r="E4891" t="s">
        <v>111</v>
      </c>
      <c r="F4891" s="21" t="s">
        <v>145</v>
      </c>
      <c r="G4891" s="32">
        <v>44.54</v>
      </c>
      <c r="H4891" s="22">
        <v>44531</v>
      </c>
      <c r="I4891" s="23">
        <v>44545</v>
      </c>
      <c r="J4891">
        <f t="shared" si="456"/>
        <v>15</v>
      </c>
      <c r="K4891" s="2">
        <f t="shared" si="457"/>
        <v>44538</v>
      </c>
      <c r="L4891" s="9">
        <f t="shared" si="458"/>
        <v>15</v>
      </c>
      <c r="M4891" s="2">
        <f t="shared" si="459"/>
        <v>44538</v>
      </c>
      <c r="N4891" s="22">
        <v>44545</v>
      </c>
      <c r="O4891" s="22">
        <v>44592</v>
      </c>
      <c r="P4891" s="22">
        <v>44589.5</v>
      </c>
      <c r="Q4891">
        <f t="shared" si="460"/>
        <v>51.5</v>
      </c>
      <c r="R4891" s="33">
        <f t="shared" si="461"/>
        <v>2293.81</v>
      </c>
    </row>
    <row r="4892" spans="1:18" x14ac:dyDescent="0.35">
      <c r="A4892" t="s">
        <v>411</v>
      </c>
      <c r="B4892" s="21" t="s">
        <v>313</v>
      </c>
      <c r="C4892" s="22">
        <v>44545</v>
      </c>
      <c r="D4892" t="s">
        <v>99</v>
      </c>
      <c r="E4892" t="s">
        <v>100</v>
      </c>
      <c r="F4892" s="21" t="s">
        <v>314</v>
      </c>
      <c r="G4892" s="32">
        <v>643.40000000000009</v>
      </c>
      <c r="H4892" s="22">
        <v>44531</v>
      </c>
      <c r="I4892" s="23">
        <v>44545</v>
      </c>
      <c r="J4892">
        <f t="shared" si="456"/>
        <v>15</v>
      </c>
      <c r="K4892" s="2">
        <f t="shared" si="457"/>
        <v>44538</v>
      </c>
      <c r="L4892" s="9">
        <f t="shared" si="458"/>
        <v>15</v>
      </c>
      <c r="M4892" s="2">
        <f t="shared" si="459"/>
        <v>44538</v>
      </c>
      <c r="N4892" s="22">
        <v>44545</v>
      </c>
      <c r="O4892" s="22">
        <v>44592</v>
      </c>
      <c r="P4892" s="22">
        <v>44589.5</v>
      </c>
      <c r="Q4892">
        <f t="shared" si="460"/>
        <v>51.5</v>
      </c>
      <c r="R4892" s="33">
        <f t="shared" si="461"/>
        <v>33135.100000000006</v>
      </c>
    </row>
    <row r="4893" spans="1:18" x14ac:dyDescent="0.35">
      <c r="A4893" t="s">
        <v>411</v>
      </c>
      <c r="B4893" s="21" t="s">
        <v>313</v>
      </c>
      <c r="C4893" s="22">
        <v>44545</v>
      </c>
      <c r="D4893" t="s">
        <v>114</v>
      </c>
      <c r="E4893" t="s">
        <v>115</v>
      </c>
      <c r="F4893" s="21" t="s">
        <v>146</v>
      </c>
      <c r="G4893" s="32">
        <v>19.600000000000001</v>
      </c>
      <c r="H4893" s="22">
        <v>44531</v>
      </c>
      <c r="I4893" s="23">
        <v>44545</v>
      </c>
      <c r="J4893">
        <f t="shared" si="456"/>
        <v>15</v>
      </c>
      <c r="K4893" s="2">
        <f t="shared" si="457"/>
        <v>44538</v>
      </c>
      <c r="L4893" s="9">
        <f t="shared" si="458"/>
        <v>15</v>
      </c>
      <c r="M4893" s="2">
        <f t="shared" si="459"/>
        <v>44538</v>
      </c>
      <c r="N4893" s="22">
        <v>44545</v>
      </c>
      <c r="O4893" s="22">
        <v>44592</v>
      </c>
      <c r="P4893" s="22">
        <v>44589.5</v>
      </c>
      <c r="Q4893">
        <f t="shared" si="460"/>
        <v>51.5</v>
      </c>
      <c r="R4893" s="33">
        <f t="shared" si="461"/>
        <v>1009.4000000000001</v>
      </c>
    </row>
    <row r="4894" spans="1:18" x14ac:dyDescent="0.35">
      <c r="A4894" t="s">
        <v>411</v>
      </c>
      <c r="B4894" s="21" t="s">
        <v>313</v>
      </c>
      <c r="C4894" s="22">
        <v>44545</v>
      </c>
      <c r="D4894" t="s">
        <v>114</v>
      </c>
      <c r="E4894" t="s">
        <v>115</v>
      </c>
      <c r="F4894" s="21" t="s">
        <v>234</v>
      </c>
      <c r="G4894" s="32">
        <v>36.85</v>
      </c>
      <c r="H4894" s="22">
        <v>44531</v>
      </c>
      <c r="I4894" s="23">
        <v>44545</v>
      </c>
      <c r="J4894">
        <f t="shared" si="456"/>
        <v>15</v>
      </c>
      <c r="K4894" s="2">
        <f t="shared" si="457"/>
        <v>44538</v>
      </c>
      <c r="L4894" s="9">
        <f t="shared" si="458"/>
        <v>15</v>
      </c>
      <c r="M4894" s="2">
        <f t="shared" si="459"/>
        <v>44538</v>
      </c>
      <c r="N4894" s="22">
        <v>44545</v>
      </c>
      <c r="O4894" s="22">
        <v>44592</v>
      </c>
      <c r="P4894" s="22">
        <v>44589.5</v>
      </c>
      <c r="Q4894">
        <f t="shared" si="460"/>
        <v>51.5</v>
      </c>
      <c r="R4894" s="33">
        <f t="shared" si="461"/>
        <v>1897.7750000000001</v>
      </c>
    </row>
    <row r="4895" spans="1:18" x14ac:dyDescent="0.35">
      <c r="A4895" t="s">
        <v>411</v>
      </c>
      <c r="B4895" s="21" t="s">
        <v>313</v>
      </c>
      <c r="C4895" s="22">
        <v>44545</v>
      </c>
      <c r="D4895" t="s">
        <v>110</v>
      </c>
      <c r="E4895" t="s">
        <v>111</v>
      </c>
      <c r="F4895" s="21" t="s">
        <v>234</v>
      </c>
      <c r="G4895" s="32">
        <v>72.73</v>
      </c>
      <c r="H4895" s="22">
        <v>44531</v>
      </c>
      <c r="I4895" s="23">
        <v>44545</v>
      </c>
      <c r="J4895">
        <f t="shared" si="456"/>
        <v>15</v>
      </c>
      <c r="K4895" s="2">
        <f t="shared" si="457"/>
        <v>44538</v>
      </c>
      <c r="L4895" s="9">
        <f t="shared" si="458"/>
        <v>15</v>
      </c>
      <c r="M4895" s="2">
        <f t="shared" si="459"/>
        <v>44538</v>
      </c>
      <c r="N4895" s="22">
        <v>44545</v>
      </c>
      <c r="O4895" s="22">
        <v>44592</v>
      </c>
      <c r="P4895" s="22">
        <v>44589.5</v>
      </c>
      <c r="Q4895">
        <f t="shared" si="460"/>
        <v>51.5</v>
      </c>
      <c r="R4895" s="33">
        <f t="shared" si="461"/>
        <v>3745.5950000000003</v>
      </c>
    </row>
    <row r="4896" spans="1:18" x14ac:dyDescent="0.35">
      <c r="A4896" t="s">
        <v>411</v>
      </c>
      <c r="B4896" s="21" t="s">
        <v>313</v>
      </c>
      <c r="C4896" s="22">
        <v>44545</v>
      </c>
      <c r="D4896" t="s">
        <v>391</v>
      </c>
      <c r="E4896" t="s">
        <v>392</v>
      </c>
      <c r="F4896" s="21" t="s">
        <v>393</v>
      </c>
      <c r="G4896" s="32">
        <v>29.07</v>
      </c>
      <c r="H4896" s="22">
        <v>44531</v>
      </c>
      <c r="I4896" s="23">
        <v>44545</v>
      </c>
      <c r="J4896">
        <f t="shared" si="456"/>
        <v>15</v>
      </c>
      <c r="K4896" s="2">
        <f t="shared" si="457"/>
        <v>44538</v>
      </c>
      <c r="L4896" s="9">
        <f t="shared" si="458"/>
        <v>15</v>
      </c>
      <c r="M4896" s="2">
        <f t="shared" si="459"/>
        <v>44538</v>
      </c>
      <c r="N4896" s="22">
        <v>44545</v>
      </c>
      <c r="O4896" s="22">
        <v>44592</v>
      </c>
      <c r="P4896" s="22">
        <v>44589.5</v>
      </c>
      <c r="Q4896">
        <f t="shared" si="460"/>
        <v>51.5</v>
      </c>
      <c r="R4896" s="33">
        <f t="shared" si="461"/>
        <v>1497.105</v>
      </c>
    </row>
    <row r="4897" spans="1:18" x14ac:dyDescent="0.35">
      <c r="A4897" t="s">
        <v>411</v>
      </c>
      <c r="B4897" s="21" t="s">
        <v>313</v>
      </c>
      <c r="C4897" s="22">
        <v>44545</v>
      </c>
      <c r="D4897" t="s">
        <v>110</v>
      </c>
      <c r="E4897" t="s">
        <v>111</v>
      </c>
      <c r="F4897" s="21" t="s">
        <v>236</v>
      </c>
      <c r="G4897" s="32">
        <v>32.19</v>
      </c>
      <c r="H4897" s="22">
        <v>44531</v>
      </c>
      <c r="I4897" s="23">
        <v>44545</v>
      </c>
      <c r="J4897">
        <f t="shared" si="456"/>
        <v>15</v>
      </c>
      <c r="K4897" s="2">
        <f t="shared" si="457"/>
        <v>44538</v>
      </c>
      <c r="L4897" s="9">
        <f t="shared" si="458"/>
        <v>15</v>
      </c>
      <c r="M4897" s="2">
        <f t="shared" si="459"/>
        <v>44538</v>
      </c>
      <c r="N4897" s="22">
        <v>44545</v>
      </c>
      <c r="O4897" s="22">
        <v>44592</v>
      </c>
      <c r="P4897" s="22">
        <v>44589.5</v>
      </c>
      <c r="Q4897">
        <f t="shared" si="460"/>
        <v>51.5</v>
      </c>
      <c r="R4897" s="33">
        <f t="shared" si="461"/>
        <v>1657.7849999999999</v>
      </c>
    </row>
    <row r="4898" spans="1:18" x14ac:dyDescent="0.35">
      <c r="A4898" t="s">
        <v>411</v>
      </c>
      <c r="B4898" s="21" t="s">
        <v>313</v>
      </c>
      <c r="C4898" s="22">
        <v>44545</v>
      </c>
      <c r="D4898" t="s">
        <v>201</v>
      </c>
      <c r="E4898" t="s">
        <v>202</v>
      </c>
      <c r="F4898" s="21" t="s">
        <v>109</v>
      </c>
      <c r="G4898" s="32">
        <v>589.44999999999993</v>
      </c>
      <c r="H4898" s="22">
        <v>44531</v>
      </c>
      <c r="I4898" s="23">
        <v>44545</v>
      </c>
      <c r="J4898">
        <f t="shared" si="456"/>
        <v>15</v>
      </c>
      <c r="K4898" s="2">
        <f t="shared" si="457"/>
        <v>44538</v>
      </c>
      <c r="L4898" s="9">
        <f t="shared" si="458"/>
        <v>15</v>
      </c>
      <c r="M4898" s="2">
        <f t="shared" si="459"/>
        <v>44538</v>
      </c>
      <c r="N4898" s="22">
        <v>44545</v>
      </c>
      <c r="O4898" s="22">
        <v>44592</v>
      </c>
      <c r="P4898" s="22">
        <v>44589.5</v>
      </c>
      <c r="Q4898">
        <f t="shared" si="460"/>
        <v>51.5</v>
      </c>
      <c r="R4898" s="33">
        <f t="shared" si="461"/>
        <v>30356.674999999996</v>
      </c>
    </row>
    <row r="4899" spans="1:18" x14ac:dyDescent="0.35">
      <c r="A4899" t="s">
        <v>411</v>
      </c>
      <c r="B4899" s="21" t="s">
        <v>313</v>
      </c>
      <c r="C4899" s="22">
        <v>44545</v>
      </c>
      <c r="D4899" t="s">
        <v>114</v>
      </c>
      <c r="E4899" t="s">
        <v>115</v>
      </c>
      <c r="F4899" s="21" t="s">
        <v>247</v>
      </c>
      <c r="G4899" s="32">
        <v>69.86</v>
      </c>
      <c r="H4899" s="22">
        <v>44531</v>
      </c>
      <c r="I4899" s="23">
        <v>44545</v>
      </c>
      <c r="J4899">
        <f t="shared" si="456"/>
        <v>15</v>
      </c>
      <c r="K4899" s="2">
        <f t="shared" si="457"/>
        <v>44538</v>
      </c>
      <c r="L4899" s="9">
        <f t="shared" si="458"/>
        <v>15</v>
      </c>
      <c r="M4899" s="2">
        <f t="shared" si="459"/>
        <v>44538</v>
      </c>
      <c r="N4899" s="22">
        <v>44545</v>
      </c>
      <c r="O4899" s="22">
        <v>44592</v>
      </c>
      <c r="P4899" s="22">
        <v>44589.5</v>
      </c>
      <c r="Q4899">
        <f t="shared" si="460"/>
        <v>51.5</v>
      </c>
      <c r="R4899" s="33">
        <f t="shared" si="461"/>
        <v>3597.79</v>
      </c>
    </row>
    <row r="4900" spans="1:18" x14ac:dyDescent="0.35">
      <c r="A4900" t="s">
        <v>411</v>
      </c>
      <c r="B4900" s="21" t="s">
        <v>313</v>
      </c>
      <c r="C4900" s="22">
        <v>44545</v>
      </c>
      <c r="D4900" t="s">
        <v>110</v>
      </c>
      <c r="E4900" t="s">
        <v>111</v>
      </c>
      <c r="F4900" s="21" t="s">
        <v>247</v>
      </c>
      <c r="G4900" s="32">
        <v>56.68</v>
      </c>
      <c r="H4900" s="22">
        <v>44531</v>
      </c>
      <c r="I4900" s="23">
        <v>44545</v>
      </c>
      <c r="J4900">
        <f t="shared" si="456"/>
        <v>15</v>
      </c>
      <c r="K4900" s="2">
        <f t="shared" si="457"/>
        <v>44538</v>
      </c>
      <c r="L4900" s="9">
        <f t="shared" si="458"/>
        <v>15</v>
      </c>
      <c r="M4900" s="2">
        <f t="shared" si="459"/>
        <v>44538</v>
      </c>
      <c r="N4900" s="22">
        <v>44545</v>
      </c>
      <c r="O4900" s="22">
        <v>44592</v>
      </c>
      <c r="P4900" s="22">
        <v>44589.5</v>
      </c>
      <c r="Q4900">
        <f t="shared" si="460"/>
        <v>51.5</v>
      </c>
      <c r="R4900" s="33">
        <f t="shared" si="461"/>
        <v>2919.02</v>
      </c>
    </row>
    <row r="4901" spans="1:18" x14ac:dyDescent="0.35">
      <c r="A4901" t="s">
        <v>411</v>
      </c>
      <c r="B4901" s="21" t="s">
        <v>313</v>
      </c>
      <c r="C4901" s="22">
        <v>44545</v>
      </c>
      <c r="D4901" t="s">
        <v>110</v>
      </c>
      <c r="E4901" t="s">
        <v>111</v>
      </c>
      <c r="F4901" s="21" t="s">
        <v>266</v>
      </c>
      <c r="G4901" s="32">
        <v>49.76</v>
      </c>
      <c r="H4901" s="22">
        <v>44531</v>
      </c>
      <c r="I4901" s="23">
        <v>44545</v>
      </c>
      <c r="J4901">
        <f t="shared" si="456"/>
        <v>15</v>
      </c>
      <c r="K4901" s="2">
        <f t="shared" si="457"/>
        <v>44538</v>
      </c>
      <c r="L4901" s="9">
        <f t="shared" si="458"/>
        <v>15</v>
      </c>
      <c r="M4901" s="2">
        <f t="shared" si="459"/>
        <v>44538</v>
      </c>
      <c r="N4901" s="22">
        <v>44545</v>
      </c>
      <c r="O4901" s="22">
        <v>44592</v>
      </c>
      <c r="P4901" s="22">
        <v>44589.5</v>
      </c>
      <c r="Q4901">
        <f t="shared" si="460"/>
        <v>51.5</v>
      </c>
      <c r="R4901" s="33">
        <f t="shared" si="461"/>
        <v>2562.64</v>
      </c>
    </row>
    <row r="4902" spans="1:18" x14ac:dyDescent="0.35">
      <c r="A4902" t="s">
        <v>411</v>
      </c>
      <c r="B4902" s="21" t="s">
        <v>313</v>
      </c>
      <c r="C4902" s="22">
        <v>44545</v>
      </c>
      <c r="D4902" t="s">
        <v>347</v>
      </c>
      <c r="E4902" t="s">
        <v>348</v>
      </c>
      <c r="F4902" s="21" t="s">
        <v>316</v>
      </c>
      <c r="G4902" s="32">
        <v>15.21</v>
      </c>
      <c r="H4902" s="22">
        <v>44531</v>
      </c>
      <c r="I4902" s="23">
        <v>44545</v>
      </c>
      <c r="J4902">
        <f t="shared" si="456"/>
        <v>15</v>
      </c>
      <c r="K4902" s="2">
        <f t="shared" si="457"/>
        <v>44538</v>
      </c>
      <c r="L4902" s="9">
        <f t="shared" si="458"/>
        <v>15</v>
      </c>
      <c r="M4902" s="2">
        <f t="shared" si="459"/>
        <v>44538</v>
      </c>
      <c r="N4902" s="22">
        <v>44545</v>
      </c>
      <c r="O4902" s="22">
        <v>44592</v>
      </c>
      <c r="P4902" s="22">
        <v>44589.5</v>
      </c>
      <c r="Q4902">
        <f t="shared" si="460"/>
        <v>51.5</v>
      </c>
      <c r="R4902" s="33">
        <f t="shared" si="461"/>
        <v>783.31500000000005</v>
      </c>
    </row>
    <row r="4903" spans="1:18" x14ac:dyDescent="0.35">
      <c r="A4903" t="s">
        <v>411</v>
      </c>
      <c r="B4903" s="21" t="s">
        <v>313</v>
      </c>
      <c r="C4903" s="22">
        <v>44545</v>
      </c>
      <c r="D4903" t="s">
        <v>201</v>
      </c>
      <c r="E4903" t="s">
        <v>202</v>
      </c>
      <c r="F4903" s="21" t="s">
        <v>102</v>
      </c>
      <c r="G4903" s="32">
        <v>66.739999999999995</v>
      </c>
      <c r="H4903" s="22">
        <v>44531</v>
      </c>
      <c r="I4903" s="23">
        <v>44545</v>
      </c>
      <c r="J4903">
        <f t="shared" si="456"/>
        <v>15</v>
      </c>
      <c r="K4903" s="2">
        <f t="shared" si="457"/>
        <v>44538</v>
      </c>
      <c r="L4903" s="9">
        <f t="shared" si="458"/>
        <v>15</v>
      </c>
      <c r="M4903" s="2">
        <f t="shared" si="459"/>
        <v>44538</v>
      </c>
      <c r="N4903" s="22">
        <v>44545</v>
      </c>
      <c r="O4903" s="22">
        <v>44592</v>
      </c>
      <c r="P4903" s="22">
        <v>44589.5</v>
      </c>
      <c r="Q4903">
        <f t="shared" si="460"/>
        <v>51.5</v>
      </c>
      <c r="R4903" s="33">
        <f t="shared" si="461"/>
        <v>3437.1099999999997</v>
      </c>
    </row>
    <row r="4904" spans="1:18" x14ac:dyDescent="0.35">
      <c r="A4904" t="s">
        <v>411</v>
      </c>
      <c r="B4904" s="21" t="s">
        <v>313</v>
      </c>
      <c r="C4904" s="22">
        <v>44545</v>
      </c>
      <c r="D4904" t="s">
        <v>114</v>
      </c>
      <c r="E4904" t="s">
        <v>115</v>
      </c>
      <c r="F4904" s="21" t="s">
        <v>239</v>
      </c>
      <c r="G4904" s="32">
        <v>8.61</v>
      </c>
      <c r="H4904" s="22">
        <v>44531</v>
      </c>
      <c r="I4904" s="23">
        <v>44545</v>
      </c>
      <c r="J4904">
        <f t="shared" si="456"/>
        <v>15</v>
      </c>
      <c r="K4904" s="2">
        <f t="shared" si="457"/>
        <v>44538</v>
      </c>
      <c r="L4904" s="9">
        <f t="shared" si="458"/>
        <v>15</v>
      </c>
      <c r="M4904" s="2">
        <f t="shared" si="459"/>
        <v>44538</v>
      </c>
      <c r="N4904" s="22">
        <v>44545</v>
      </c>
      <c r="O4904" s="22">
        <v>44592</v>
      </c>
      <c r="P4904" s="22">
        <v>44589.5</v>
      </c>
      <c r="Q4904">
        <f t="shared" si="460"/>
        <v>51.5</v>
      </c>
      <c r="R4904" s="33">
        <f t="shared" si="461"/>
        <v>443.41499999999996</v>
      </c>
    </row>
    <row r="4905" spans="1:18" x14ac:dyDescent="0.35">
      <c r="A4905" t="s">
        <v>411</v>
      </c>
      <c r="B4905" s="21" t="s">
        <v>313</v>
      </c>
      <c r="C4905" s="22">
        <v>44545</v>
      </c>
      <c r="D4905" t="s">
        <v>110</v>
      </c>
      <c r="E4905" t="s">
        <v>111</v>
      </c>
      <c r="F4905" s="21" t="s">
        <v>239</v>
      </c>
      <c r="G4905" s="32">
        <v>73.290000000000006</v>
      </c>
      <c r="H4905" s="22">
        <v>44531</v>
      </c>
      <c r="I4905" s="23">
        <v>44545</v>
      </c>
      <c r="J4905">
        <f t="shared" si="456"/>
        <v>15</v>
      </c>
      <c r="K4905" s="2">
        <f t="shared" si="457"/>
        <v>44538</v>
      </c>
      <c r="L4905" s="9">
        <f t="shared" si="458"/>
        <v>15</v>
      </c>
      <c r="M4905" s="2">
        <f t="shared" si="459"/>
        <v>44538</v>
      </c>
      <c r="N4905" s="22">
        <v>44545</v>
      </c>
      <c r="O4905" s="22">
        <v>44592</v>
      </c>
      <c r="P4905" s="22">
        <v>44589.5</v>
      </c>
      <c r="Q4905">
        <f t="shared" si="460"/>
        <v>51.5</v>
      </c>
      <c r="R4905" s="33">
        <f t="shared" si="461"/>
        <v>3774.4350000000004</v>
      </c>
    </row>
    <row r="4906" spans="1:18" x14ac:dyDescent="0.35">
      <c r="A4906" t="s">
        <v>411</v>
      </c>
      <c r="B4906" s="21" t="s">
        <v>313</v>
      </c>
      <c r="C4906" s="22">
        <v>44545</v>
      </c>
      <c r="D4906" t="s">
        <v>110</v>
      </c>
      <c r="E4906" t="s">
        <v>111</v>
      </c>
      <c r="F4906" s="21" t="s">
        <v>251</v>
      </c>
      <c r="G4906" s="32">
        <v>42.68</v>
      </c>
      <c r="H4906" s="22">
        <v>44531</v>
      </c>
      <c r="I4906" s="23">
        <v>44545</v>
      </c>
      <c r="J4906">
        <f t="shared" si="456"/>
        <v>15</v>
      </c>
      <c r="K4906" s="2">
        <f t="shared" si="457"/>
        <v>44538</v>
      </c>
      <c r="L4906" s="9">
        <f t="shared" si="458"/>
        <v>15</v>
      </c>
      <c r="M4906" s="2">
        <f t="shared" si="459"/>
        <v>44538</v>
      </c>
      <c r="N4906" s="22">
        <v>44545</v>
      </c>
      <c r="O4906" s="22">
        <v>44592</v>
      </c>
      <c r="P4906" s="22">
        <v>44589.5</v>
      </c>
      <c r="Q4906">
        <f t="shared" si="460"/>
        <v>51.5</v>
      </c>
      <c r="R4906" s="33">
        <f t="shared" si="461"/>
        <v>2198.02</v>
      </c>
    </row>
    <row r="4907" spans="1:18" x14ac:dyDescent="0.35">
      <c r="A4907" t="s">
        <v>411</v>
      </c>
      <c r="B4907" s="21" t="s">
        <v>313</v>
      </c>
      <c r="C4907" s="22">
        <v>44545</v>
      </c>
      <c r="D4907" t="s">
        <v>110</v>
      </c>
      <c r="E4907" t="s">
        <v>111</v>
      </c>
      <c r="F4907" s="21" t="s">
        <v>252</v>
      </c>
      <c r="G4907" s="32">
        <v>180.63</v>
      </c>
      <c r="H4907" s="22">
        <v>44531</v>
      </c>
      <c r="I4907" s="23">
        <v>44545</v>
      </c>
      <c r="J4907">
        <f t="shared" si="456"/>
        <v>15</v>
      </c>
      <c r="K4907" s="2">
        <f t="shared" si="457"/>
        <v>44538</v>
      </c>
      <c r="L4907" s="9">
        <f t="shared" si="458"/>
        <v>15</v>
      </c>
      <c r="M4907" s="2">
        <f t="shared" si="459"/>
        <v>44538</v>
      </c>
      <c r="N4907" s="22">
        <v>44545</v>
      </c>
      <c r="O4907" s="22">
        <v>44592</v>
      </c>
      <c r="P4907" s="22">
        <v>44589.5</v>
      </c>
      <c r="Q4907">
        <f t="shared" si="460"/>
        <v>51.5</v>
      </c>
      <c r="R4907" s="33">
        <f t="shared" si="461"/>
        <v>9302.4449999999997</v>
      </c>
    </row>
    <row r="4908" spans="1:18" x14ac:dyDescent="0.35">
      <c r="A4908" t="s">
        <v>411</v>
      </c>
      <c r="B4908" s="21" t="s">
        <v>313</v>
      </c>
      <c r="C4908" s="22">
        <v>44545</v>
      </c>
      <c r="D4908" t="s">
        <v>201</v>
      </c>
      <c r="E4908" t="s">
        <v>202</v>
      </c>
      <c r="F4908" s="21" t="s">
        <v>241</v>
      </c>
      <c r="G4908" s="32">
        <v>31.36</v>
      </c>
      <c r="H4908" s="22">
        <v>44531</v>
      </c>
      <c r="I4908" s="23">
        <v>44545</v>
      </c>
      <c r="J4908">
        <f t="shared" si="456"/>
        <v>15</v>
      </c>
      <c r="K4908" s="2">
        <f t="shared" si="457"/>
        <v>44538</v>
      </c>
      <c r="L4908" s="9">
        <f t="shared" si="458"/>
        <v>15</v>
      </c>
      <c r="M4908" s="2">
        <f t="shared" si="459"/>
        <v>44538</v>
      </c>
      <c r="N4908" s="22">
        <v>44545</v>
      </c>
      <c r="O4908" s="22">
        <v>44592</v>
      </c>
      <c r="P4908" s="22">
        <v>44589.5</v>
      </c>
      <c r="Q4908">
        <f t="shared" si="460"/>
        <v>51.5</v>
      </c>
      <c r="R4908" s="33">
        <f t="shared" si="461"/>
        <v>1615.04</v>
      </c>
    </row>
    <row r="4909" spans="1:18" x14ac:dyDescent="0.35">
      <c r="A4909" t="s">
        <v>411</v>
      </c>
      <c r="B4909" s="21" t="s">
        <v>313</v>
      </c>
      <c r="C4909" s="22">
        <v>44545</v>
      </c>
      <c r="D4909" t="s">
        <v>201</v>
      </c>
      <c r="E4909" t="s">
        <v>202</v>
      </c>
      <c r="F4909" s="21" t="s">
        <v>357</v>
      </c>
      <c r="G4909" s="32">
        <v>197.19</v>
      </c>
      <c r="H4909" s="22">
        <v>44531</v>
      </c>
      <c r="I4909" s="23">
        <v>44545</v>
      </c>
      <c r="J4909">
        <f t="shared" si="456"/>
        <v>15</v>
      </c>
      <c r="K4909" s="2">
        <f t="shared" si="457"/>
        <v>44538</v>
      </c>
      <c r="L4909" s="9">
        <f t="shared" si="458"/>
        <v>15</v>
      </c>
      <c r="M4909" s="2">
        <f t="shared" si="459"/>
        <v>44538</v>
      </c>
      <c r="N4909" s="22">
        <v>44545</v>
      </c>
      <c r="O4909" s="22">
        <v>44592</v>
      </c>
      <c r="P4909" s="22">
        <v>44589.5</v>
      </c>
      <c r="Q4909">
        <f t="shared" si="460"/>
        <v>51.5</v>
      </c>
      <c r="R4909" s="33">
        <f t="shared" si="461"/>
        <v>10155.285</v>
      </c>
    </row>
    <row r="4910" spans="1:18" x14ac:dyDescent="0.35">
      <c r="A4910" t="s">
        <v>411</v>
      </c>
      <c r="B4910" s="21" t="s">
        <v>313</v>
      </c>
      <c r="C4910" s="22">
        <v>44545</v>
      </c>
      <c r="D4910" t="s">
        <v>345</v>
      </c>
      <c r="E4910" t="s">
        <v>346</v>
      </c>
      <c r="F4910" s="21" t="s">
        <v>397</v>
      </c>
      <c r="G4910" s="32">
        <v>2.17</v>
      </c>
      <c r="H4910" s="22">
        <v>44531</v>
      </c>
      <c r="I4910" s="23">
        <v>44545</v>
      </c>
      <c r="J4910">
        <f t="shared" si="456"/>
        <v>15</v>
      </c>
      <c r="K4910" s="2">
        <f t="shared" si="457"/>
        <v>44538</v>
      </c>
      <c r="L4910" s="9">
        <f t="shared" si="458"/>
        <v>15</v>
      </c>
      <c r="M4910" s="2">
        <f t="shared" si="459"/>
        <v>44538</v>
      </c>
      <c r="N4910" s="22">
        <v>44545</v>
      </c>
      <c r="O4910" s="22">
        <v>44592</v>
      </c>
      <c r="P4910" s="22">
        <v>44589.5</v>
      </c>
      <c r="Q4910">
        <f t="shared" si="460"/>
        <v>51.5</v>
      </c>
      <c r="R4910" s="33">
        <f t="shared" si="461"/>
        <v>111.755</v>
      </c>
    </row>
    <row r="4911" spans="1:18" x14ac:dyDescent="0.35">
      <c r="A4911" t="s">
        <v>411</v>
      </c>
      <c r="B4911" s="21" t="s">
        <v>313</v>
      </c>
      <c r="C4911" s="22">
        <v>44545</v>
      </c>
      <c r="D4911" t="s">
        <v>114</v>
      </c>
      <c r="E4911" t="s">
        <v>115</v>
      </c>
      <c r="F4911" s="21" t="s">
        <v>407</v>
      </c>
      <c r="G4911" s="32">
        <v>34.18</v>
      </c>
      <c r="H4911" s="22">
        <v>44531</v>
      </c>
      <c r="I4911" s="23">
        <v>44545</v>
      </c>
      <c r="J4911">
        <f t="shared" si="456"/>
        <v>15</v>
      </c>
      <c r="K4911" s="2">
        <f t="shared" si="457"/>
        <v>44538</v>
      </c>
      <c r="L4911" s="9">
        <f t="shared" si="458"/>
        <v>15</v>
      </c>
      <c r="M4911" s="2">
        <f t="shared" si="459"/>
        <v>44538</v>
      </c>
      <c r="N4911" s="22">
        <v>44545</v>
      </c>
      <c r="O4911" s="22">
        <v>44592</v>
      </c>
      <c r="P4911" s="22">
        <v>44589.5</v>
      </c>
      <c r="Q4911">
        <f t="shared" si="460"/>
        <v>51.5</v>
      </c>
      <c r="R4911" s="33">
        <f t="shared" si="461"/>
        <v>1760.27</v>
      </c>
    </row>
    <row r="4912" spans="1:18" x14ac:dyDescent="0.35">
      <c r="A4912" t="s">
        <v>411</v>
      </c>
      <c r="B4912" s="21" t="s">
        <v>313</v>
      </c>
      <c r="C4912" s="22">
        <v>44545</v>
      </c>
      <c r="D4912" t="s">
        <v>345</v>
      </c>
      <c r="E4912" t="s">
        <v>346</v>
      </c>
      <c r="F4912" s="21" t="s">
        <v>407</v>
      </c>
      <c r="G4912" s="32">
        <v>2.17</v>
      </c>
      <c r="H4912" s="22">
        <v>44531</v>
      </c>
      <c r="I4912" s="23">
        <v>44545</v>
      </c>
      <c r="J4912">
        <f t="shared" si="456"/>
        <v>15</v>
      </c>
      <c r="K4912" s="2">
        <f t="shared" si="457"/>
        <v>44538</v>
      </c>
      <c r="L4912" s="9">
        <f t="shared" si="458"/>
        <v>15</v>
      </c>
      <c r="M4912" s="2">
        <f t="shared" si="459"/>
        <v>44538</v>
      </c>
      <c r="N4912" s="22">
        <v>44545</v>
      </c>
      <c r="O4912" s="22">
        <v>44592</v>
      </c>
      <c r="P4912" s="22">
        <v>44589.5</v>
      </c>
      <c r="Q4912">
        <f t="shared" si="460"/>
        <v>51.5</v>
      </c>
      <c r="R4912" s="33">
        <f t="shared" si="461"/>
        <v>111.755</v>
      </c>
    </row>
    <row r="4913" spans="1:18" x14ac:dyDescent="0.35">
      <c r="A4913" t="s">
        <v>411</v>
      </c>
      <c r="B4913" s="21" t="s">
        <v>313</v>
      </c>
      <c r="C4913" s="22">
        <v>44545</v>
      </c>
      <c r="D4913" t="s">
        <v>110</v>
      </c>
      <c r="E4913" t="s">
        <v>111</v>
      </c>
      <c r="F4913" s="21" t="s">
        <v>242</v>
      </c>
      <c r="G4913" s="32">
        <v>49.67</v>
      </c>
      <c r="H4913" s="22">
        <v>44531</v>
      </c>
      <c r="I4913" s="23">
        <v>44545</v>
      </c>
      <c r="J4913">
        <f t="shared" ref="J4913:J4975" si="462">I4913-H4913+1</f>
        <v>15</v>
      </c>
      <c r="K4913" s="2">
        <f t="shared" ref="K4913:K4975" si="463">(H4913+I4913)/2</f>
        <v>44538</v>
      </c>
      <c r="L4913" s="9">
        <f t="shared" si="458"/>
        <v>15</v>
      </c>
      <c r="M4913" s="2">
        <f t="shared" si="459"/>
        <v>44538</v>
      </c>
      <c r="N4913" s="22">
        <v>44545</v>
      </c>
      <c r="O4913" s="22">
        <v>44592</v>
      </c>
      <c r="P4913" s="22">
        <v>44589.5</v>
      </c>
      <c r="Q4913">
        <f t="shared" si="460"/>
        <v>51.5</v>
      </c>
      <c r="R4913" s="33">
        <f t="shared" si="461"/>
        <v>2558.0050000000001</v>
      </c>
    </row>
    <row r="4914" spans="1:18" x14ac:dyDescent="0.35">
      <c r="A4914" t="s">
        <v>411</v>
      </c>
      <c r="B4914" s="21" t="s">
        <v>313</v>
      </c>
      <c r="C4914" s="22">
        <v>44545</v>
      </c>
      <c r="D4914" t="s">
        <v>358</v>
      </c>
      <c r="E4914" t="s">
        <v>359</v>
      </c>
      <c r="F4914" s="21" t="s">
        <v>360</v>
      </c>
      <c r="G4914" s="32">
        <v>4.34</v>
      </c>
      <c r="H4914" s="22">
        <v>44531</v>
      </c>
      <c r="I4914" s="23">
        <v>44545</v>
      </c>
      <c r="J4914">
        <f t="shared" si="462"/>
        <v>15</v>
      </c>
      <c r="K4914" s="2">
        <f t="shared" si="463"/>
        <v>44538</v>
      </c>
      <c r="L4914" s="9">
        <f t="shared" si="458"/>
        <v>15</v>
      </c>
      <c r="M4914" s="2">
        <f t="shared" si="459"/>
        <v>44538</v>
      </c>
      <c r="N4914" s="22">
        <v>44545</v>
      </c>
      <c r="O4914" s="22">
        <v>44592</v>
      </c>
      <c r="P4914" s="22">
        <v>44589.5</v>
      </c>
      <c r="Q4914">
        <f t="shared" si="460"/>
        <v>51.5</v>
      </c>
      <c r="R4914" s="33">
        <f t="shared" si="461"/>
        <v>223.51</v>
      </c>
    </row>
    <row r="4915" spans="1:18" x14ac:dyDescent="0.35">
      <c r="A4915" t="s">
        <v>411</v>
      </c>
      <c r="B4915" s="21" t="s">
        <v>313</v>
      </c>
      <c r="C4915" s="22">
        <v>44545</v>
      </c>
      <c r="D4915" t="s">
        <v>361</v>
      </c>
      <c r="E4915" t="s">
        <v>362</v>
      </c>
      <c r="F4915" s="21" t="s">
        <v>363</v>
      </c>
      <c r="G4915" s="32">
        <v>7.5</v>
      </c>
      <c r="H4915" s="22">
        <v>44531</v>
      </c>
      <c r="I4915" s="23">
        <v>44545</v>
      </c>
      <c r="J4915">
        <f t="shared" si="462"/>
        <v>15</v>
      </c>
      <c r="K4915" s="2">
        <f t="shared" si="463"/>
        <v>44538</v>
      </c>
      <c r="L4915" s="9">
        <f t="shared" si="458"/>
        <v>15</v>
      </c>
      <c r="M4915" s="2">
        <f t="shared" si="459"/>
        <v>44538</v>
      </c>
      <c r="N4915" s="22">
        <v>44545</v>
      </c>
      <c r="O4915" s="22">
        <v>44592</v>
      </c>
      <c r="P4915" s="22">
        <v>44589.5</v>
      </c>
      <c r="Q4915">
        <f t="shared" si="460"/>
        <v>51.5</v>
      </c>
      <c r="R4915" s="33">
        <f t="shared" si="461"/>
        <v>386.25</v>
      </c>
    </row>
    <row r="4916" spans="1:18" x14ac:dyDescent="0.35">
      <c r="A4916" t="s">
        <v>411</v>
      </c>
      <c r="B4916" s="21" t="s">
        <v>313</v>
      </c>
      <c r="C4916" s="22">
        <v>44545</v>
      </c>
      <c r="D4916" t="s">
        <v>110</v>
      </c>
      <c r="E4916" t="s">
        <v>111</v>
      </c>
      <c r="F4916" s="21" t="s">
        <v>243</v>
      </c>
      <c r="G4916" s="32">
        <v>8.0500000000000007</v>
      </c>
      <c r="H4916" s="22">
        <v>44531</v>
      </c>
      <c r="I4916" s="23">
        <v>44545</v>
      </c>
      <c r="J4916">
        <f t="shared" si="462"/>
        <v>15</v>
      </c>
      <c r="K4916" s="2">
        <f t="shared" si="463"/>
        <v>44538</v>
      </c>
      <c r="L4916" s="9">
        <f t="shared" si="458"/>
        <v>15</v>
      </c>
      <c r="M4916" s="2">
        <f t="shared" si="459"/>
        <v>44538</v>
      </c>
      <c r="N4916" s="22">
        <v>44545</v>
      </c>
      <c r="O4916" s="22">
        <v>44592</v>
      </c>
      <c r="P4916" s="22">
        <v>44589.5</v>
      </c>
      <c r="Q4916">
        <f t="shared" si="460"/>
        <v>51.5</v>
      </c>
      <c r="R4916" s="33">
        <f t="shared" si="461"/>
        <v>414.57500000000005</v>
      </c>
    </row>
    <row r="4917" spans="1:18" x14ac:dyDescent="0.35">
      <c r="A4917" t="s">
        <v>411</v>
      </c>
      <c r="B4917" s="21" t="s">
        <v>313</v>
      </c>
      <c r="C4917" s="22">
        <v>44545</v>
      </c>
      <c r="D4917" t="s">
        <v>201</v>
      </c>
      <c r="E4917" t="s">
        <v>202</v>
      </c>
      <c r="F4917" s="21" t="s">
        <v>404</v>
      </c>
      <c r="G4917" s="32">
        <v>157.88999999999999</v>
      </c>
      <c r="H4917" s="22">
        <v>44531</v>
      </c>
      <c r="I4917" s="23">
        <v>44545</v>
      </c>
      <c r="J4917">
        <f t="shared" si="462"/>
        <v>15</v>
      </c>
      <c r="K4917" s="2">
        <f t="shared" si="463"/>
        <v>44538</v>
      </c>
      <c r="L4917" s="9">
        <f t="shared" si="458"/>
        <v>15</v>
      </c>
      <c r="M4917" s="2">
        <f t="shared" si="459"/>
        <v>44538</v>
      </c>
      <c r="N4917" s="22">
        <v>44545</v>
      </c>
      <c r="O4917" s="22">
        <v>44656</v>
      </c>
      <c r="P4917" s="22">
        <v>44655.5</v>
      </c>
      <c r="Q4917">
        <f t="shared" si="460"/>
        <v>117.5</v>
      </c>
      <c r="R4917" s="33">
        <f t="shared" si="461"/>
        <v>18552.074999999997</v>
      </c>
    </row>
    <row r="4918" spans="1:18" x14ac:dyDescent="0.35">
      <c r="A4918" t="s">
        <v>411</v>
      </c>
      <c r="B4918" s="21" t="s">
        <v>313</v>
      </c>
      <c r="C4918" s="22">
        <v>44545</v>
      </c>
      <c r="D4918" t="s">
        <v>201</v>
      </c>
      <c r="E4918" t="s">
        <v>202</v>
      </c>
      <c r="F4918" s="21" t="s">
        <v>101</v>
      </c>
      <c r="G4918" s="32">
        <v>104.76</v>
      </c>
      <c r="H4918" s="22">
        <v>44531</v>
      </c>
      <c r="I4918" s="23">
        <v>44545</v>
      </c>
      <c r="J4918">
        <f t="shared" si="462"/>
        <v>15</v>
      </c>
      <c r="K4918" s="2">
        <f t="shared" si="463"/>
        <v>44538</v>
      </c>
      <c r="L4918" s="9">
        <f t="shared" si="458"/>
        <v>15</v>
      </c>
      <c r="M4918" s="2">
        <f t="shared" si="459"/>
        <v>44538</v>
      </c>
      <c r="N4918" s="22">
        <v>44545</v>
      </c>
      <c r="O4918" s="38">
        <v>44592</v>
      </c>
      <c r="P4918" s="38">
        <v>44589.5</v>
      </c>
      <c r="Q4918">
        <f t="shared" si="460"/>
        <v>51.5</v>
      </c>
      <c r="R4918" s="33">
        <f t="shared" si="461"/>
        <v>5395.14</v>
      </c>
    </row>
    <row r="4919" spans="1:18" x14ac:dyDescent="0.35">
      <c r="A4919" t="s">
        <v>413</v>
      </c>
      <c r="B4919" s="21" t="s">
        <v>313</v>
      </c>
      <c r="C4919" s="22">
        <v>44561</v>
      </c>
      <c r="D4919" t="s">
        <v>87</v>
      </c>
      <c r="E4919" t="s">
        <v>88</v>
      </c>
      <c r="F4919" s="21" t="s">
        <v>89</v>
      </c>
      <c r="G4919" s="32">
        <v>11.44</v>
      </c>
      <c r="H4919" s="22">
        <v>44546</v>
      </c>
      <c r="I4919" s="23">
        <v>44561</v>
      </c>
      <c r="J4919">
        <f t="shared" si="462"/>
        <v>16</v>
      </c>
      <c r="K4919" s="2">
        <f t="shared" si="463"/>
        <v>44553.5</v>
      </c>
      <c r="L4919" s="9">
        <f t="shared" si="458"/>
        <v>16</v>
      </c>
      <c r="M4919" s="2">
        <f t="shared" si="459"/>
        <v>44553.5</v>
      </c>
      <c r="N4919" s="22">
        <v>44561</v>
      </c>
      <c r="O4919" s="22">
        <v>44564</v>
      </c>
      <c r="P4919" s="22">
        <v>44561.5</v>
      </c>
      <c r="Q4919">
        <f t="shared" si="460"/>
        <v>8</v>
      </c>
      <c r="R4919" s="33">
        <f t="shared" si="461"/>
        <v>91.52</v>
      </c>
    </row>
    <row r="4920" spans="1:18" x14ac:dyDescent="0.35">
      <c r="A4920" t="s">
        <v>413</v>
      </c>
      <c r="B4920" s="21" t="s">
        <v>313</v>
      </c>
      <c r="C4920" s="22">
        <v>44561</v>
      </c>
      <c r="D4920" t="s">
        <v>90</v>
      </c>
      <c r="E4920" t="s">
        <v>91</v>
      </c>
      <c r="F4920" s="21" t="s">
        <v>89</v>
      </c>
      <c r="G4920" s="32">
        <v>0.99</v>
      </c>
      <c r="H4920" s="22">
        <v>44546</v>
      </c>
      <c r="I4920" s="23">
        <v>44561</v>
      </c>
      <c r="J4920">
        <f t="shared" si="462"/>
        <v>16</v>
      </c>
      <c r="K4920" s="2">
        <f t="shared" si="463"/>
        <v>44553.5</v>
      </c>
      <c r="L4920" s="9">
        <f t="shared" si="458"/>
        <v>16</v>
      </c>
      <c r="M4920" s="2">
        <f t="shared" si="459"/>
        <v>44553.5</v>
      </c>
      <c r="N4920" s="22">
        <v>44561</v>
      </c>
      <c r="O4920" s="22">
        <v>44564</v>
      </c>
      <c r="P4920" s="22">
        <v>44561.5</v>
      </c>
      <c r="Q4920">
        <f t="shared" si="460"/>
        <v>8</v>
      </c>
      <c r="R4920" s="33">
        <f t="shared" si="461"/>
        <v>7.92</v>
      </c>
    </row>
    <row r="4921" spans="1:18" x14ac:dyDescent="0.35">
      <c r="A4921" t="s">
        <v>413</v>
      </c>
      <c r="B4921" s="21" t="s">
        <v>313</v>
      </c>
      <c r="C4921" s="22">
        <v>44561</v>
      </c>
      <c r="D4921" t="s">
        <v>92</v>
      </c>
      <c r="E4921" t="s">
        <v>93</v>
      </c>
      <c r="F4921" s="21" t="s">
        <v>89</v>
      </c>
      <c r="G4921" s="32">
        <v>0.99</v>
      </c>
      <c r="H4921" s="22">
        <v>44546</v>
      </c>
      <c r="I4921" s="23">
        <v>44561</v>
      </c>
      <c r="J4921">
        <f t="shared" si="462"/>
        <v>16</v>
      </c>
      <c r="K4921" s="2">
        <f t="shared" si="463"/>
        <v>44553.5</v>
      </c>
      <c r="L4921" s="9">
        <f t="shared" si="458"/>
        <v>16</v>
      </c>
      <c r="M4921" s="2">
        <f t="shared" si="459"/>
        <v>44553.5</v>
      </c>
      <c r="N4921" s="22">
        <v>44561</v>
      </c>
      <c r="O4921" s="22">
        <v>44564</v>
      </c>
      <c r="P4921" s="22">
        <v>44561.5</v>
      </c>
      <c r="Q4921">
        <f t="shared" si="460"/>
        <v>8</v>
      </c>
      <c r="R4921" s="33">
        <f t="shared" si="461"/>
        <v>7.92</v>
      </c>
    </row>
    <row r="4922" spans="1:18" x14ac:dyDescent="0.35">
      <c r="A4922" t="s">
        <v>413</v>
      </c>
      <c r="B4922" s="21" t="s">
        <v>313</v>
      </c>
      <c r="C4922" s="22">
        <v>44561</v>
      </c>
      <c r="D4922" t="s">
        <v>369</v>
      </c>
      <c r="E4922" t="s">
        <v>370</v>
      </c>
      <c r="F4922" s="21" t="s">
        <v>89</v>
      </c>
      <c r="G4922" s="32">
        <v>36516.079999999994</v>
      </c>
      <c r="H4922" s="22">
        <v>44546</v>
      </c>
      <c r="I4922" s="23">
        <v>44561</v>
      </c>
      <c r="J4922">
        <f t="shared" si="462"/>
        <v>16</v>
      </c>
      <c r="K4922" s="2">
        <f t="shared" si="463"/>
        <v>44553.5</v>
      </c>
      <c r="L4922" s="9">
        <f t="shared" si="458"/>
        <v>16</v>
      </c>
      <c r="M4922" s="2">
        <f t="shared" si="459"/>
        <v>44553.5</v>
      </c>
      <c r="N4922" s="22">
        <v>44561</v>
      </c>
      <c r="O4922" s="22">
        <v>44564</v>
      </c>
      <c r="P4922" s="22">
        <v>44561.5</v>
      </c>
      <c r="Q4922">
        <f t="shared" si="460"/>
        <v>8</v>
      </c>
      <c r="R4922" s="33">
        <f t="shared" si="461"/>
        <v>292128.63999999996</v>
      </c>
    </row>
    <row r="4923" spans="1:18" x14ac:dyDescent="0.35">
      <c r="A4923" t="s">
        <v>413</v>
      </c>
      <c r="B4923" s="21" t="s">
        <v>313</v>
      </c>
      <c r="C4923" s="22">
        <v>44561</v>
      </c>
      <c r="D4923" t="s">
        <v>87</v>
      </c>
      <c r="E4923" t="s">
        <v>88</v>
      </c>
      <c r="F4923" s="21" t="s">
        <v>89</v>
      </c>
      <c r="G4923" s="32">
        <v>3602277.200000002</v>
      </c>
      <c r="H4923" s="22">
        <v>44546</v>
      </c>
      <c r="I4923" s="23">
        <v>44561</v>
      </c>
      <c r="J4923">
        <f t="shared" si="462"/>
        <v>16</v>
      </c>
      <c r="K4923" s="2">
        <f t="shared" si="463"/>
        <v>44553.5</v>
      </c>
      <c r="L4923" s="9">
        <f t="shared" si="458"/>
        <v>16</v>
      </c>
      <c r="M4923" s="2">
        <f t="shared" si="459"/>
        <v>44553.5</v>
      </c>
      <c r="N4923" s="22">
        <v>44561</v>
      </c>
      <c r="O4923" s="22">
        <v>44564</v>
      </c>
      <c r="P4923" s="22">
        <v>44561.5</v>
      </c>
      <c r="Q4923">
        <f t="shared" si="460"/>
        <v>8</v>
      </c>
      <c r="R4923" s="33">
        <f t="shared" si="461"/>
        <v>28818217.600000016</v>
      </c>
    </row>
    <row r="4924" spans="1:18" x14ac:dyDescent="0.35">
      <c r="A4924" t="s">
        <v>413</v>
      </c>
      <c r="B4924" s="21" t="s">
        <v>313</v>
      </c>
      <c r="C4924" s="22">
        <v>44561</v>
      </c>
      <c r="D4924" t="s">
        <v>90</v>
      </c>
      <c r="E4924" t="s">
        <v>91</v>
      </c>
      <c r="F4924" s="21" t="s">
        <v>89</v>
      </c>
      <c r="G4924" s="32">
        <v>401368.90000000043</v>
      </c>
      <c r="H4924" s="22">
        <v>44546</v>
      </c>
      <c r="I4924" s="23">
        <v>44561</v>
      </c>
      <c r="J4924">
        <f t="shared" si="462"/>
        <v>16</v>
      </c>
      <c r="K4924" s="2">
        <f t="shared" si="463"/>
        <v>44553.5</v>
      </c>
      <c r="L4924" s="9">
        <f t="shared" si="458"/>
        <v>16</v>
      </c>
      <c r="M4924" s="2">
        <f t="shared" si="459"/>
        <v>44553.5</v>
      </c>
      <c r="N4924" s="22">
        <v>44561</v>
      </c>
      <c r="O4924" s="22">
        <v>44564</v>
      </c>
      <c r="P4924" s="22">
        <v>44561.5</v>
      </c>
      <c r="Q4924">
        <f t="shared" si="460"/>
        <v>8</v>
      </c>
      <c r="R4924" s="33">
        <f t="shared" si="461"/>
        <v>3210951.2000000034</v>
      </c>
    </row>
    <row r="4925" spans="1:18" x14ac:dyDescent="0.35">
      <c r="A4925" t="s">
        <v>413</v>
      </c>
      <c r="B4925" s="21" t="s">
        <v>313</v>
      </c>
      <c r="C4925" s="22">
        <v>44561</v>
      </c>
      <c r="D4925" t="s">
        <v>92</v>
      </c>
      <c r="E4925" t="s">
        <v>93</v>
      </c>
      <c r="F4925" s="21" t="s">
        <v>89</v>
      </c>
      <c r="G4925" s="32">
        <v>401368.93000000046</v>
      </c>
      <c r="H4925" s="22">
        <v>44546</v>
      </c>
      <c r="I4925" s="23">
        <v>44561</v>
      </c>
      <c r="J4925">
        <f t="shared" si="462"/>
        <v>16</v>
      </c>
      <c r="K4925" s="2">
        <f t="shared" si="463"/>
        <v>44553.5</v>
      </c>
      <c r="L4925" s="9">
        <f t="shared" si="458"/>
        <v>16</v>
      </c>
      <c r="M4925" s="2">
        <f t="shared" si="459"/>
        <v>44553.5</v>
      </c>
      <c r="N4925" s="22">
        <v>44561</v>
      </c>
      <c r="O4925" s="22">
        <v>44564</v>
      </c>
      <c r="P4925" s="22">
        <v>44561.5</v>
      </c>
      <c r="Q4925">
        <f t="shared" si="460"/>
        <v>8</v>
      </c>
      <c r="R4925" s="33">
        <f t="shared" si="461"/>
        <v>3210951.4400000037</v>
      </c>
    </row>
    <row r="4926" spans="1:18" x14ac:dyDescent="0.35">
      <c r="A4926" t="s">
        <v>413</v>
      </c>
      <c r="B4926" s="21" t="s">
        <v>313</v>
      </c>
      <c r="C4926" s="22">
        <v>44561</v>
      </c>
      <c r="D4926" t="s">
        <v>99</v>
      </c>
      <c r="E4926" t="s">
        <v>100</v>
      </c>
      <c r="F4926" s="21" t="s">
        <v>109</v>
      </c>
      <c r="G4926" s="32">
        <v>769628.39</v>
      </c>
      <c r="H4926" s="22">
        <v>44546</v>
      </c>
      <c r="I4926" s="23">
        <v>44561</v>
      </c>
      <c r="J4926">
        <f t="shared" si="462"/>
        <v>16</v>
      </c>
      <c r="K4926" s="2">
        <f t="shared" si="463"/>
        <v>44553.5</v>
      </c>
      <c r="L4926" s="9">
        <f t="shared" si="458"/>
        <v>16</v>
      </c>
      <c r="M4926" s="2">
        <f t="shared" si="459"/>
        <v>44553.5</v>
      </c>
      <c r="N4926" s="22">
        <v>44561</v>
      </c>
      <c r="O4926" s="22">
        <v>44566</v>
      </c>
      <c r="P4926" s="22">
        <v>44565.5</v>
      </c>
      <c r="Q4926">
        <f t="shared" si="460"/>
        <v>12</v>
      </c>
      <c r="R4926" s="33">
        <f t="shared" si="461"/>
        <v>9235540.6799999997</v>
      </c>
    </row>
    <row r="4927" spans="1:18" x14ac:dyDescent="0.35">
      <c r="A4927" t="s">
        <v>413</v>
      </c>
      <c r="B4927" s="21" t="s">
        <v>313</v>
      </c>
      <c r="C4927" s="22">
        <v>44561</v>
      </c>
      <c r="D4927" t="s">
        <v>114</v>
      </c>
      <c r="E4927" t="s">
        <v>115</v>
      </c>
      <c r="F4927" s="21" t="s">
        <v>113</v>
      </c>
      <c r="G4927" s="32">
        <v>41.519999999999996</v>
      </c>
      <c r="H4927" s="22">
        <v>44546</v>
      </c>
      <c r="I4927" s="23">
        <v>44561</v>
      </c>
      <c r="J4927">
        <f t="shared" si="462"/>
        <v>16</v>
      </c>
      <c r="K4927" s="2">
        <f t="shared" si="463"/>
        <v>44553.5</v>
      </c>
      <c r="L4927" s="9">
        <f t="shared" si="458"/>
        <v>16</v>
      </c>
      <c r="M4927" s="2">
        <f t="shared" si="459"/>
        <v>44553.5</v>
      </c>
      <c r="N4927" s="22">
        <v>44561</v>
      </c>
      <c r="O4927" s="22">
        <v>44566</v>
      </c>
      <c r="P4927" s="22">
        <v>44565.5</v>
      </c>
      <c r="Q4927">
        <f t="shared" si="460"/>
        <v>12</v>
      </c>
      <c r="R4927" s="33">
        <f t="shared" si="461"/>
        <v>498.23999999999995</v>
      </c>
    </row>
    <row r="4928" spans="1:18" x14ac:dyDescent="0.35">
      <c r="A4928" t="s">
        <v>413</v>
      </c>
      <c r="B4928" s="21" t="s">
        <v>313</v>
      </c>
      <c r="C4928" s="22">
        <v>44561</v>
      </c>
      <c r="D4928" t="s">
        <v>110</v>
      </c>
      <c r="E4928" t="s">
        <v>111</v>
      </c>
      <c r="F4928" s="21" t="s">
        <v>113</v>
      </c>
      <c r="G4928" s="32">
        <v>170.96</v>
      </c>
      <c r="H4928" s="22">
        <v>44546</v>
      </c>
      <c r="I4928" s="23">
        <v>44561</v>
      </c>
      <c r="J4928">
        <f t="shared" si="462"/>
        <v>16</v>
      </c>
      <c r="K4928" s="2">
        <f t="shared" si="463"/>
        <v>44553.5</v>
      </c>
      <c r="L4928" s="9">
        <f t="shared" si="458"/>
        <v>16</v>
      </c>
      <c r="M4928" s="2">
        <f t="shared" si="459"/>
        <v>44553.5</v>
      </c>
      <c r="N4928" s="22">
        <v>44561</v>
      </c>
      <c r="O4928" s="22">
        <v>44566</v>
      </c>
      <c r="P4928" s="22">
        <v>44565.5</v>
      </c>
      <c r="Q4928">
        <f t="shared" si="460"/>
        <v>12</v>
      </c>
      <c r="R4928" s="33">
        <f t="shared" si="461"/>
        <v>2051.52</v>
      </c>
    </row>
    <row r="4929" spans="1:18" x14ac:dyDescent="0.35">
      <c r="A4929" t="s">
        <v>413</v>
      </c>
      <c r="B4929" s="21" t="s">
        <v>313</v>
      </c>
      <c r="C4929" s="22">
        <v>44561</v>
      </c>
      <c r="D4929" t="s">
        <v>114</v>
      </c>
      <c r="E4929" t="s">
        <v>115</v>
      </c>
      <c r="F4929" s="21" t="s">
        <v>123</v>
      </c>
      <c r="G4929" s="32">
        <v>44.51</v>
      </c>
      <c r="H4929" s="22">
        <v>44546</v>
      </c>
      <c r="I4929" s="23">
        <v>44561</v>
      </c>
      <c r="J4929">
        <f t="shared" si="462"/>
        <v>16</v>
      </c>
      <c r="K4929" s="2">
        <f t="shared" si="463"/>
        <v>44553.5</v>
      </c>
      <c r="L4929" s="9">
        <f t="shared" si="458"/>
        <v>16</v>
      </c>
      <c r="M4929" s="2">
        <f t="shared" si="459"/>
        <v>44553.5</v>
      </c>
      <c r="N4929" s="22">
        <v>44561</v>
      </c>
      <c r="O4929" s="22">
        <v>44566</v>
      </c>
      <c r="P4929" s="22">
        <v>44565.5</v>
      </c>
      <c r="Q4929">
        <f t="shared" si="460"/>
        <v>12</v>
      </c>
      <c r="R4929" s="33">
        <f t="shared" si="461"/>
        <v>534.12</v>
      </c>
    </row>
    <row r="4930" spans="1:18" x14ac:dyDescent="0.35">
      <c r="A4930" t="s">
        <v>413</v>
      </c>
      <c r="B4930" s="21" t="s">
        <v>313</v>
      </c>
      <c r="C4930" s="22">
        <v>44561</v>
      </c>
      <c r="D4930" t="s">
        <v>110</v>
      </c>
      <c r="E4930" t="s">
        <v>111</v>
      </c>
      <c r="F4930" s="21" t="s">
        <v>123</v>
      </c>
      <c r="G4930" s="32">
        <v>31.15</v>
      </c>
      <c r="H4930" s="22">
        <v>44546</v>
      </c>
      <c r="I4930" s="23">
        <v>44561</v>
      </c>
      <c r="J4930">
        <f t="shared" si="462"/>
        <v>16</v>
      </c>
      <c r="K4930" s="2">
        <f t="shared" si="463"/>
        <v>44553.5</v>
      </c>
      <c r="L4930" s="9">
        <f t="shared" si="458"/>
        <v>16</v>
      </c>
      <c r="M4930" s="2">
        <f t="shared" si="459"/>
        <v>44553.5</v>
      </c>
      <c r="N4930" s="22">
        <v>44561</v>
      </c>
      <c r="O4930" s="22">
        <v>44566</v>
      </c>
      <c r="P4930" s="22">
        <v>44565.5</v>
      </c>
      <c r="Q4930">
        <f t="shared" si="460"/>
        <v>12</v>
      </c>
      <c r="R4930" s="33">
        <f t="shared" si="461"/>
        <v>373.79999999999995</v>
      </c>
    </row>
    <row r="4931" spans="1:18" x14ac:dyDescent="0.35">
      <c r="A4931" t="s">
        <v>413</v>
      </c>
      <c r="B4931" s="21" t="s">
        <v>313</v>
      </c>
      <c r="C4931" s="22">
        <v>44561</v>
      </c>
      <c r="D4931" t="s">
        <v>114</v>
      </c>
      <c r="E4931" t="s">
        <v>115</v>
      </c>
      <c r="F4931" s="21" t="s">
        <v>124</v>
      </c>
      <c r="G4931" s="32">
        <v>59.31</v>
      </c>
      <c r="H4931" s="22">
        <v>44546</v>
      </c>
      <c r="I4931" s="23">
        <v>44561</v>
      </c>
      <c r="J4931">
        <f t="shared" si="462"/>
        <v>16</v>
      </c>
      <c r="K4931" s="2">
        <f t="shared" si="463"/>
        <v>44553.5</v>
      </c>
      <c r="L4931" s="9">
        <f t="shared" si="458"/>
        <v>16</v>
      </c>
      <c r="M4931" s="2">
        <f t="shared" si="459"/>
        <v>44553.5</v>
      </c>
      <c r="N4931" s="22">
        <v>44561</v>
      </c>
      <c r="O4931" s="22">
        <v>44566</v>
      </c>
      <c r="P4931" s="22">
        <v>44565.5</v>
      </c>
      <c r="Q4931">
        <f t="shared" si="460"/>
        <v>12</v>
      </c>
      <c r="R4931" s="33">
        <f t="shared" si="461"/>
        <v>711.72</v>
      </c>
    </row>
    <row r="4932" spans="1:18" x14ac:dyDescent="0.35">
      <c r="A4932" t="s">
        <v>413</v>
      </c>
      <c r="B4932" s="21" t="s">
        <v>313</v>
      </c>
      <c r="C4932" s="22">
        <v>44561</v>
      </c>
      <c r="D4932" t="s">
        <v>110</v>
      </c>
      <c r="E4932" t="s">
        <v>111</v>
      </c>
      <c r="F4932" s="21" t="s">
        <v>124</v>
      </c>
      <c r="G4932" s="32">
        <v>41.13</v>
      </c>
      <c r="H4932" s="22">
        <v>44546</v>
      </c>
      <c r="I4932" s="23">
        <v>44561</v>
      </c>
      <c r="J4932">
        <f t="shared" si="462"/>
        <v>16</v>
      </c>
      <c r="K4932" s="2">
        <f t="shared" si="463"/>
        <v>44553.5</v>
      </c>
      <c r="L4932" s="9">
        <f t="shared" si="458"/>
        <v>16</v>
      </c>
      <c r="M4932" s="2">
        <f t="shared" si="459"/>
        <v>44553.5</v>
      </c>
      <c r="N4932" s="22">
        <v>44561</v>
      </c>
      <c r="O4932" s="22">
        <v>44566</v>
      </c>
      <c r="P4932" s="22">
        <v>44565.5</v>
      </c>
      <c r="Q4932">
        <f t="shared" si="460"/>
        <v>12</v>
      </c>
      <c r="R4932" s="33">
        <f t="shared" si="461"/>
        <v>493.56000000000006</v>
      </c>
    </row>
    <row r="4933" spans="1:18" x14ac:dyDescent="0.35">
      <c r="A4933" t="s">
        <v>413</v>
      </c>
      <c r="B4933" s="21" t="s">
        <v>313</v>
      </c>
      <c r="C4933" s="22">
        <v>44561</v>
      </c>
      <c r="D4933" t="s">
        <v>114</v>
      </c>
      <c r="E4933" t="s">
        <v>115</v>
      </c>
      <c r="F4933" s="21" t="s">
        <v>130</v>
      </c>
      <c r="G4933" s="32">
        <v>12.82</v>
      </c>
      <c r="H4933" s="22">
        <v>44546</v>
      </c>
      <c r="I4933" s="23">
        <v>44561</v>
      </c>
      <c r="J4933">
        <f t="shared" si="462"/>
        <v>16</v>
      </c>
      <c r="K4933" s="2">
        <f t="shared" si="463"/>
        <v>44553.5</v>
      </c>
      <c r="L4933" s="9">
        <f t="shared" si="458"/>
        <v>16</v>
      </c>
      <c r="M4933" s="2">
        <f t="shared" si="459"/>
        <v>44553.5</v>
      </c>
      <c r="N4933" s="22">
        <v>44561</v>
      </c>
      <c r="O4933" s="22">
        <v>44566</v>
      </c>
      <c r="P4933" s="22">
        <v>44565.5</v>
      </c>
      <c r="Q4933">
        <f t="shared" si="460"/>
        <v>12</v>
      </c>
      <c r="R4933" s="33">
        <f t="shared" si="461"/>
        <v>153.84</v>
      </c>
    </row>
    <row r="4934" spans="1:18" x14ac:dyDescent="0.35">
      <c r="A4934" t="s">
        <v>413</v>
      </c>
      <c r="B4934" s="21" t="s">
        <v>313</v>
      </c>
      <c r="C4934" s="22">
        <v>44561</v>
      </c>
      <c r="D4934" t="s">
        <v>110</v>
      </c>
      <c r="E4934" t="s">
        <v>111</v>
      </c>
      <c r="F4934" s="21" t="s">
        <v>130</v>
      </c>
      <c r="G4934" s="32">
        <v>145.05000000000001</v>
      </c>
      <c r="H4934" s="22">
        <v>44546</v>
      </c>
      <c r="I4934" s="23">
        <v>44561</v>
      </c>
      <c r="J4934">
        <f t="shared" si="462"/>
        <v>16</v>
      </c>
      <c r="K4934" s="2">
        <f t="shared" si="463"/>
        <v>44553.5</v>
      </c>
      <c r="L4934" s="9">
        <f t="shared" si="458"/>
        <v>16</v>
      </c>
      <c r="M4934" s="2">
        <f t="shared" si="459"/>
        <v>44553.5</v>
      </c>
      <c r="N4934" s="22">
        <v>44561</v>
      </c>
      <c r="O4934" s="22">
        <v>44566</v>
      </c>
      <c r="P4934" s="22">
        <v>44565.5</v>
      </c>
      <c r="Q4934">
        <f t="shared" si="460"/>
        <v>12</v>
      </c>
      <c r="R4934" s="33">
        <f t="shared" si="461"/>
        <v>1740.6000000000001</v>
      </c>
    </row>
    <row r="4935" spans="1:18" x14ac:dyDescent="0.35">
      <c r="A4935" t="s">
        <v>413</v>
      </c>
      <c r="B4935" s="21" t="s">
        <v>313</v>
      </c>
      <c r="C4935" s="22">
        <v>44561</v>
      </c>
      <c r="D4935" t="s">
        <v>114</v>
      </c>
      <c r="E4935" t="s">
        <v>115</v>
      </c>
      <c r="F4935" s="21" t="s">
        <v>383</v>
      </c>
      <c r="G4935" s="32">
        <v>460.78999999999996</v>
      </c>
      <c r="H4935" s="22">
        <v>44546</v>
      </c>
      <c r="I4935" s="23">
        <v>44561</v>
      </c>
      <c r="J4935">
        <f t="shared" si="462"/>
        <v>16</v>
      </c>
      <c r="K4935" s="2">
        <f t="shared" si="463"/>
        <v>44553.5</v>
      </c>
      <c r="L4935" s="9">
        <f t="shared" si="458"/>
        <v>16</v>
      </c>
      <c r="M4935" s="2">
        <f t="shared" si="459"/>
        <v>44553.5</v>
      </c>
      <c r="N4935" s="22">
        <v>44561</v>
      </c>
      <c r="O4935" s="22">
        <v>44566</v>
      </c>
      <c r="P4935" s="22">
        <v>44565.5</v>
      </c>
      <c r="Q4935">
        <f t="shared" si="460"/>
        <v>12</v>
      </c>
      <c r="R4935" s="33">
        <f t="shared" si="461"/>
        <v>5529.48</v>
      </c>
    </row>
    <row r="4936" spans="1:18" x14ac:dyDescent="0.35">
      <c r="A4936" t="s">
        <v>413</v>
      </c>
      <c r="B4936" s="21" t="s">
        <v>313</v>
      </c>
      <c r="C4936" s="22">
        <v>44561</v>
      </c>
      <c r="D4936" t="s">
        <v>114</v>
      </c>
      <c r="E4936" t="s">
        <v>115</v>
      </c>
      <c r="F4936" s="21" t="s">
        <v>132</v>
      </c>
      <c r="G4936" s="32">
        <v>125.16</v>
      </c>
      <c r="H4936" s="22">
        <v>44546</v>
      </c>
      <c r="I4936" s="23">
        <v>44561</v>
      </c>
      <c r="J4936">
        <f t="shared" si="462"/>
        <v>16</v>
      </c>
      <c r="K4936" s="2">
        <f t="shared" si="463"/>
        <v>44553.5</v>
      </c>
      <c r="L4936" s="9">
        <f t="shared" si="458"/>
        <v>16</v>
      </c>
      <c r="M4936" s="2">
        <f t="shared" si="459"/>
        <v>44553.5</v>
      </c>
      <c r="N4936" s="22">
        <v>44561</v>
      </c>
      <c r="O4936" s="22">
        <v>44566</v>
      </c>
      <c r="P4936" s="22">
        <v>44565.5</v>
      </c>
      <c r="Q4936">
        <f t="shared" si="460"/>
        <v>12</v>
      </c>
      <c r="R4936" s="33">
        <f t="shared" si="461"/>
        <v>1501.92</v>
      </c>
    </row>
    <row r="4937" spans="1:18" x14ac:dyDescent="0.35">
      <c r="A4937" t="s">
        <v>413</v>
      </c>
      <c r="B4937" s="21" t="s">
        <v>313</v>
      </c>
      <c r="C4937" s="22">
        <v>44561</v>
      </c>
      <c r="D4937" t="s">
        <v>114</v>
      </c>
      <c r="E4937" t="s">
        <v>115</v>
      </c>
      <c r="F4937" s="21" t="s">
        <v>133</v>
      </c>
      <c r="G4937" s="32">
        <v>12.37</v>
      </c>
      <c r="H4937" s="22">
        <v>44546</v>
      </c>
      <c r="I4937" s="23">
        <v>44561</v>
      </c>
      <c r="J4937">
        <f t="shared" si="462"/>
        <v>16</v>
      </c>
      <c r="K4937" s="2">
        <f t="shared" si="463"/>
        <v>44553.5</v>
      </c>
      <c r="L4937" s="9">
        <f t="shared" si="458"/>
        <v>16</v>
      </c>
      <c r="M4937" s="2">
        <f t="shared" si="459"/>
        <v>44553.5</v>
      </c>
      <c r="N4937" s="22">
        <v>44561</v>
      </c>
      <c r="O4937" s="22">
        <v>44566</v>
      </c>
      <c r="P4937" s="22">
        <v>44565.5</v>
      </c>
      <c r="Q4937">
        <f t="shared" si="460"/>
        <v>12</v>
      </c>
      <c r="R4937" s="33">
        <f t="shared" si="461"/>
        <v>148.44</v>
      </c>
    </row>
    <row r="4938" spans="1:18" x14ac:dyDescent="0.35">
      <c r="A4938" t="s">
        <v>413</v>
      </c>
      <c r="B4938" s="21" t="s">
        <v>313</v>
      </c>
      <c r="C4938" s="22">
        <v>44561</v>
      </c>
      <c r="D4938" t="s">
        <v>110</v>
      </c>
      <c r="E4938" t="s">
        <v>111</v>
      </c>
      <c r="F4938" s="21" t="s">
        <v>134</v>
      </c>
      <c r="G4938" s="32">
        <v>129.72</v>
      </c>
      <c r="H4938" s="22">
        <v>44546</v>
      </c>
      <c r="I4938" s="23">
        <v>44561</v>
      </c>
      <c r="J4938">
        <f t="shared" si="462"/>
        <v>16</v>
      </c>
      <c r="K4938" s="2">
        <f t="shared" si="463"/>
        <v>44553.5</v>
      </c>
      <c r="L4938" s="9">
        <f t="shared" si="458"/>
        <v>16</v>
      </c>
      <c r="M4938" s="2">
        <f t="shared" si="459"/>
        <v>44553.5</v>
      </c>
      <c r="N4938" s="22">
        <v>44561</v>
      </c>
      <c r="O4938" s="22">
        <v>44566</v>
      </c>
      <c r="P4938" s="22">
        <v>44565.5</v>
      </c>
      <c r="Q4938">
        <f t="shared" si="460"/>
        <v>12</v>
      </c>
      <c r="R4938" s="33">
        <f t="shared" si="461"/>
        <v>1556.6399999999999</v>
      </c>
    </row>
    <row r="4939" spans="1:18" x14ac:dyDescent="0.35">
      <c r="A4939" t="s">
        <v>413</v>
      </c>
      <c r="B4939" s="21" t="s">
        <v>313</v>
      </c>
      <c r="C4939" s="22">
        <v>44561</v>
      </c>
      <c r="D4939" t="s">
        <v>110</v>
      </c>
      <c r="E4939" t="s">
        <v>111</v>
      </c>
      <c r="F4939" s="21" t="s">
        <v>137</v>
      </c>
      <c r="G4939" s="32">
        <v>617.35</v>
      </c>
      <c r="H4939" s="22">
        <v>44546</v>
      </c>
      <c r="I4939" s="23">
        <v>44561</v>
      </c>
      <c r="J4939">
        <f t="shared" si="462"/>
        <v>16</v>
      </c>
      <c r="K4939" s="2">
        <f t="shared" si="463"/>
        <v>44553.5</v>
      </c>
      <c r="L4939" s="9">
        <f t="shared" ref="L4939:L5002" si="464">I4939-H4939+1</f>
        <v>16</v>
      </c>
      <c r="M4939" s="2">
        <f t="shared" ref="M4939:M5002" si="465">(H4939+I4939)/2</f>
        <v>44553.5</v>
      </c>
      <c r="N4939" s="22">
        <v>44561</v>
      </c>
      <c r="O4939" s="22">
        <v>44566</v>
      </c>
      <c r="P4939" s="22">
        <v>44565.5</v>
      </c>
      <c r="Q4939">
        <f t="shared" ref="Q4939:Q5002" si="466">P4939-M4939</f>
        <v>12</v>
      </c>
      <c r="R4939" s="33">
        <f t="shared" ref="R4939:R5002" si="467">Q4939*G4939</f>
        <v>7408.2000000000007</v>
      </c>
    </row>
    <row r="4940" spans="1:18" x14ac:dyDescent="0.35">
      <c r="A4940" t="s">
        <v>413</v>
      </c>
      <c r="B4940" s="21" t="s">
        <v>313</v>
      </c>
      <c r="C4940" s="22">
        <v>44561</v>
      </c>
      <c r="D4940" t="s">
        <v>114</v>
      </c>
      <c r="E4940" t="s">
        <v>115</v>
      </c>
      <c r="F4940" s="21" t="s">
        <v>317</v>
      </c>
      <c r="G4940" s="32">
        <v>27.26</v>
      </c>
      <c r="H4940" s="22">
        <v>44546</v>
      </c>
      <c r="I4940" s="23">
        <v>44561</v>
      </c>
      <c r="J4940">
        <f t="shared" si="462"/>
        <v>16</v>
      </c>
      <c r="K4940" s="2">
        <f t="shared" si="463"/>
        <v>44553.5</v>
      </c>
      <c r="L4940" s="9">
        <f t="shared" si="464"/>
        <v>16</v>
      </c>
      <c r="M4940" s="2">
        <f t="shared" si="465"/>
        <v>44553.5</v>
      </c>
      <c r="N4940" s="22">
        <v>44561</v>
      </c>
      <c r="O4940" s="22">
        <v>44566</v>
      </c>
      <c r="P4940" s="22">
        <v>44565.5</v>
      </c>
      <c r="Q4940">
        <f t="shared" si="466"/>
        <v>12</v>
      </c>
      <c r="R4940" s="33">
        <f t="shared" si="467"/>
        <v>327.12</v>
      </c>
    </row>
    <row r="4941" spans="1:18" x14ac:dyDescent="0.35">
      <c r="A4941" t="s">
        <v>413</v>
      </c>
      <c r="B4941" s="21" t="s">
        <v>313</v>
      </c>
      <c r="C4941" s="22">
        <v>44561</v>
      </c>
      <c r="D4941" t="s">
        <v>99</v>
      </c>
      <c r="E4941" t="s">
        <v>100</v>
      </c>
      <c r="F4941" s="21" t="s">
        <v>388</v>
      </c>
      <c r="G4941" s="32">
        <v>728</v>
      </c>
      <c r="H4941" s="22">
        <v>44546</v>
      </c>
      <c r="I4941" s="23">
        <v>44561</v>
      </c>
      <c r="J4941">
        <f t="shared" si="462"/>
        <v>16</v>
      </c>
      <c r="K4941" s="2">
        <f t="shared" si="463"/>
        <v>44553.5</v>
      </c>
      <c r="L4941" s="9">
        <f t="shared" si="464"/>
        <v>16</v>
      </c>
      <c r="M4941" s="2">
        <f t="shared" si="465"/>
        <v>44553.5</v>
      </c>
      <c r="N4941" s="22">
        <v>44561</v>
      </c>
      <c r="O4941" s="22">
        <v>44592</v>
      </c>
      <c r="P4941" s="22">
        <v>44589.5</v>
      </c>
      <c r="Q4941">
        <f t="shared" si="466"/>
        <v>36</v>
      </c>
      <c r="R4941" s="33">
        <f t="shared" si="467"/>
        <v>26208</v>
      </c>
    </row>
    <row r="4942" spans="1:18" x14ac:dyDescent="0.35">
      <c r="A4942" t="s">
        <v>413</v>
      </c>
      <c r="B4942" s="21" t="s">
        <v>313</v>
      </c>
      <c r="C4942" s="22">
        <v>44561</v>
      </c>
      <c r="D4942" t="s">
        <v>107</v>
      </c>
      <c r="E4942" t="s">
        <v>108</v>
      </c>
      <c r="F4942" s="21" t="s">
        <v>382</v>
      </c>
      <c r="G4942" s="32">
        <v>176.11</v>
      </c>
      <c r="H4942" s="22">
        <v>44546</v>
      </c>
      <c r="I4942" s="23">
        <v>44561</v>
      </c>
      <c r="J4942">
        <f t="shared" si="462"/>
        <v>16</v>
      </c>
      <c r="K4942" s="2">
        <f t="shared" si="463"/>
        <v>44553.5</v>
      </c>
      <c r="L4942" s="9">
        <f t="shared" si="464"/>
        <v>16</v>
      </c>
      <c r="M4942" s="2">
        <f t="shared" si="465"/>
        <v>44553.5</v>
      </c>
      <c r="N4942" s="22">
        <v>44561</v>
      </c>
      <c r="O4942" s="22">
        <v>44592</v>
      </c>
      <c r="P4942" s="22">
        <v>44589.5</v>
      </c>
      <c r="Q4942">
        <f t="shared" si="466"/>
        <v>36</v>
      </c>
      <c r="R4942" s="33">
        <f t="shared" si="467"/>
        <v>6339.9600000000009</v>
      </c>
    </row>
    <row r="4943" spans="1:18" x14ac:dyDescent="0.35">
      <c r="A4943" t="s">
        <v>413</v>
      </c>
      <c r="B4943" s="21" t="s">
        <v>313</v>
      </c>
      <c r="C4943" s="22">
        <v>44561</v>
      </c>
      <c r="D4943" t="s">
        <v>99</v>
      </c>
      <c r="E4943" t="s">
        <v>100</v>
      </c>
      <c r="F4943" s="21" t="s">
        <v>382</v>
      </c>
      <c r="G4943" s="32">
        <v>711</v>
      </c>
      <c r="H4943" s="22">
        <v>44546</v>
      </c>
      <c r="I4943" s="23">
        <v>44561</v>
      </c>
      <c r="J4943">
        <f t="shared" si="462"/>
        <v>16</v>
      </c>
      <c r="K4943" s="2">
        <f t="shared" si="463"/>
        <v>44553.5</v>
      </c>
      <c r="L4943" s="9">
        <f t="shared" si="464"/>
        <v>16</v>
      </c>
      <c r="M4943" s="2">
        <f t="shared" si="465"/>
        <v>44553.5</v>
      </c>
      <c r="N4943" s="22">
        <v>44561</v>
      </c>
      <c r="O4943" s="22">
        <v>44592</v>
      </c>
      <c r="P4943" s="22">
        <v>44589.5</v>
      </c>
      <c r="Q4943">
        <f t="shared" si="466"/>
        <v>36</v>
      </c>
      <c r="R4943" s="33">
        <f t="shared" si="467"/>
        <v>25596</v>
      </c>
    </row>
    <row r="4944" spans="1:18" x14ac:dyDescent="0.35">
      <c r="A4944" t="s">
        <v>413</v>
      </c>
      <c r="B4944" s="21" t="s">
        <v>313</v>
      </c>
      <c r="C4944" s="22">
        <v>44561</v>
      </c>
      <c r="D4944" t="s">
        <v>114</v>
      </c>
      <c r="E4944" t="s">
        <v>115</v>
      </c>
      <c r="F4944" s="21" t="s">
        <v>248</v>
      </c>
      <c r="G4944" s="32">
        <v>15.61</v>
      </c>
      <c r="H4944" s="22">
        <v>44546</v>
      </c>
      <c r="I4944" s="23">
        <v>44561</v>
      </c>
      <c r="J4944">
        <f t="shared" si="462"/>
        <v>16</v>
      </c>
      <c r="K4944" s="2">
        <f t="shared" si="463"/>
        <v>44553.5</v>
      </c>
      <c r="L4944" s="9">
        <f t="shared" si="464"/>
        <v>16</v>
      </c>
      <c r="M4944" s="2">
        <f t="shared" si="465"/>
        <v>44553.5</v>
      </c>
      <c r="N4944" s="22">
        <v>44561</v>
      </c>
      <c r="O4944" s="22">
        <v>44592</v>
      </c>
      <c r="P4944" s="22">
        <v>44589.5</v>
      </c>
      <c r="Q4944">
        <f t="shared" si="466"/>
        <v>36</v>
      </c>
      <c r="R4944" s="33">
        <f t="shared" si="467"/>
        <v>561.96</v>
      </c>
    </row>
    <row r="4945" spans="1:18" x14ac:dyDescent="0.35">
      <c r="A4945" t="s">
        <v>413</v>
      </c>
      <c r="B4945" s="21" t="s">
        <v>313</v>
      </c>
      <c r="C4945" s="22">
        <v>44561</v>
      </c>
      <c r="D4945" t="s">
        <v>99</v>
      </c>
      <c r="E4945" t="s">
        <v>100</v>
      </c>
      <c r="F4945" s="21" t="s">
        <v>103</v>
      </c>
      <c r="G4945" s="32">
        <v>9.3800000000000008</v>
      </c>
      <c r="H4945" s="22">
        <v>44546</v>
      </c>
      <c r="I4945" s="23">
        <v>44561</v>
      </c>
      <c r="J4945">
        <f t="shared" si="462"/>
        <v>16</v>
      </c>
      <c r="K4945" s="2">
        <f t="shared" si="463"/>
        <v>44553.5</v>
      </c>
      <c r="L4945" s="9">
        <f t="shared" si="464"/>
        <v>16</v>
      </c>
      <c r="M4945" s="2">
        <f t="shared" si="465"/>
        <v>44553.5</v>
      </c>
      <c r="N4945" s="22">
        <v>44561</v>
      </c>
      <c r="O4945" s="22">
        <v>44564</v>
      </c>
      <c r="P4945" s="22">
        <v>44561.5</v>
      </c>
      <c r="Q4945">
        <f t="shared" si="466"/>
        <v>8</v>
      </c>
      <c r="R4945" s="33">
        <f t="shared" si="467"/>
        <v>75.040000000000006</v>
      </c>
    </row>
    <row r="4946" spans="1:18" x14ac:dyDescent="0.35">
      <c r="A4946" t="s">
        <v>413</v>
      </c>
      <c r="B4946" s="21" t="s">
        <v>313</v>
      </c>
      <c r="C4946" s="22">
        <v>44561</v>
      </c>
      <c r="D4946" t="s">
        <v>104</v>
      </c>
      <c r="E4946" t="s">
        <v>105</v>
      </c>
      <c r="F4946" s="21" t="s">
        <v>106</v>
      </c>
      <c r="G4946" s="32">
        <v>1.89</v>
      </c>
      <c r="H4946" s="22">
        <v>44546</v>
      </c>
      <c r="I4946" s="23">
        <v>44561</v>
      </c>
      <c r="J4946">
        <f t="shared" si="462"/>
        <v>16</v>
      </c>
      <c r="K4946" s="2">
        <f t="shared" si="463"/>
        <v>44553.5</v>
      </c>
      <c r="L4946" s="9">
        <f t="shared" si="464"/>
        <v>16</v>
      </c>
      <c r="M4946" s="2">
        <f t="shared" si="465"/>
        <v>44553.5</v>
      </c>
      <c r="N4946" s="22">
        <v>44561</v>
      </c>
      <c r="O4946" s="22">
        <v>44564</v>
      </c>
      <c r="P4946" s="22">
        <v>44561.5</v>
      </c>
      <c r="Q4946">
        <f t="shared" si="466"/>
        <v>8</v>
      </c>
      <c r="R4946" s="33">
        <f t="shared" si="467"/>
        <v>15.12</v>
      </c>
    </row>
    <row r="4947" spans="1:18" x14ac:dyDescent="0.35">
      <c r="A4947" t="s">
        <v>413</v>
      </c>
      <c r="B4947" s="21" t="s">
        <v>313</v>
      </c>
      <c r="C4947" s="22">
        <v>44561</v>
      </c>
      <c r="D4947" t="s">
        <v>94</v>
      </c>
      <c r="E4947" t="s">
        <v>95</v>
      </c>
      <c r="F4947" s="21" t="s">
        <v>89</v>
      </c>
      <c r="G4947" s="32">
        <v>4.2300000000000004</v>
      </c>
      <c r="H4947" s="22">
        <v>44546</v>
      </c>
      <c r="I4947" s="23">
        <v>44561</v>
      </c>
      <c r="J4947">
        <f t="shared" si="462"/>
        <v>16</v>
      </c>
      <c r="K4947" s="2">
        <f t="shared" si="463"/>
        <v>44553.5</v>
      </c>
      <c r="L4947" s="9">
        <f t="shared" si="464"/>
        <v>16</v>
      </c>
      <c r="M4947" s="2">
        <f t="shared" si="465"/>
        <v>44553.5</v>
      </c>
      <c r="N4947" s="22">
        <v>44561</v>
      </c>
      <c r="O4947" s="22">
        <v>44564</v>
      </c>
      <c r="P4947" s="22">
        <v>44561.5</v>
      </c>
      <c r="Q4947">
        <f t="shared" si="466"/>
        <v>8</v>
      </c>
      <c r="R4947" s="33">
        <f t="shared" si="467"/>
        <v>33.840000000000003</v>
      </c>
    </row>
    <row r="4948" spans="1:18" x14ac:dyDescent="0.35">
      <c r="A4948" t="s">
        <v>413</v>
      </c>
      <c r="B4948" s="21" t="s">
        <v>313</v>
      </c>
      <c r="C4948" s="22">
        <v>44561</v>
      </c>
      <c r="D4948" t="s">
        <v>96</v>
      </c>
      <c r="E4948" t="s">
        <v>97</v>
      </c>
      <c r="F4948" s="21" t="s">
        <v>89</v>
      </c>
      <c r="G4948" s="32">
        <v>4.2300000000000004</v>
      </c>
      <c r="H4948" s="22">
        <v>44546</v>
      </c>
      <c r="I4948" s="23">
        <v>44561</v>
      </c>
      <c r="J4948">
        <f t="shared" si="462"/>
        <v>16</v>
      </c>
      <c r="K4948" s="2">
        <f t="shared" si="463"/>
        <v>44553.5</v>
      </c>
      <c r="L4948" s="9">
        <f t="shared" si="464"/>
        <v>16</v>
      </c>
      <c r="M4948" s="2">
        <f t="shared" si="465"/>
        <v>44553.5</v>
      </c>
      <c r="N4948" s="22">
        <v>44561</v>
      </c>
      <c r="O4948" s="22">
        <v>44564</v>
      </c>
      <c r="P4948" s="22">
        <v>44561.5</v>
      </c>
      <c r="Q4948">
        <f t="shared" si="466"/>
        <v>8</v>
      </c>
      <c r="R4948" s="33">
        <f t="shared" si="467"/>
        <v>33.840000000000003</v>
      </c>
    </row>
    <row r="4949" spans="1:18" x14ac:dyDescent="0.35">
      <c r="A4949" t="s">
        <v>413</v>
      </c>
      <c r="B4949" s="21" t="s">
        <v>313</v>
      </c>
      <c r="C4949" s="22">
        <v>44561</v>
      </c>
      <c r="D4949" t="s">
        <v>99</v>
      </c>
      <c r="E4949" t="s">
        <v>100</v>
      </c>
      <c r="F4949" s="21" t="s">
        <v>315</v>
      </c>
      <c r="G4949" s="32">
        <v>248.61999999999998</v>
      </c>
      <c r="H4949" s="22">
        <v>44546</v>
      </c>
      <c r="I4949" s="23">
        <v>44561</v>
      </c>
      <c r="J4949">
        <f t="shared" si="462"/>
        <v>16</v>
      </c>
      <c r="K4949" s="2">
        <f t="shared" si="463"/>
        <v>44553.5</v>
      </c>
      <c r="L4949" s="9">
        <f t="shared" si="464"/>
        <v>16</v>
      </c>
      <c r="M4949" s="2">
        <f t="shared" si="465"/>
        <v>44553.5</v>
      </c>
      <c r="N4949" s="22">
        <v>44561</v>
      </c>
      <c r="O4949" s="22">
        <v>44564</v>
      </c>
      <c r="P4949" s="22">
        <v>44561.5</v>
      </c>
      <c r="Q4949">
        <f t="shared" si="466"/>
        <v>8</v>
      </c>
      <c r="R4949" s="33">
        <f t="shared" si="467"/>
        <v>1988.9599999999998</v>
      </c>
    </row>
    <row r="4950" spans="1:18" x14ac:dyDescent="0.35">
      <c r="A4950" t="s">
        <v>413</v>
      </c>
      <c r="B4950" s="21" t="s">
        <v>313</v>
      </c>
      <c r="C4950" s="22">
        <v>44561</v>
      </c>
      <c r="D4950" t="s">
        <v>99</v>
      </c>
      <c r="E4950" t="s">
        <v>100</v>
      </c>
      <c r="F4950" s="21" t="s">
        <v>103</v>
      </c>
      <c r="G4950" s="32">
        <v>8210.75</v>
      </c>
      <c r="H4950" s="22">
        <v>44546</v>
      </c>
      <c r="I4950" s="23">
        <v>44561</v>
      </c>
      <c r="J4950">
        <f t="shared" si="462"/>
        <v>16</v>
      </c>
      <c r="K4950" s="2">
        <f t="shared" si="463"/>
        <v>44553.5</v>
      </c>
      <c r="L4950" s="9">
        <f t="shared" si="464"/>
        <v>16</v>
      </c>
      <c r="M4950" s="2">
        <f t="shared" si="465"/>
        <v>44553.5</v>
      </c>
      <c r="N4950" s="22">
        <v>44561</v>
      </c>
      <c r="O4950" s="22">
        <v>44564</v>
      </c>
      <c r="P4950" s="22">
        <v>44561.5</v>
      </c>
      <c r="Q4950">
        <f t="shared" si="466"/>
        <v>8</v>
      </c>
      <c r="R4950" s="33">
        <f t="shared" si="467"/>
        <v>65686</v>
      </c>
    </row>
    <row r="4951" spans="1:18" x14ac:dyDescent="0.35">
      <c r="A4951" t="s">
        <v>413</v>
      </c>
      <c r="B4951" s="21" t="s">
        <v>313</v>
      </c>
      <c r="C4951" s="22">
        <v>44561</v>
      </c>
      <c r="D4951" t="s">
        <v>104</v>
      </c>
      <c r="E4951" t="s">
        <v>105</v>
      </c>
      <c r="F4951" s="21" t="s">
        <v>106</v>
      </c>
      <c r="G4951" s="32">
        <v>1008.5799999999998</v>
      </c>
      <c r="H4951" s="22">
        <v>44546</v>
      </c>
      <c r="I4951" s="23">
        <v>44561</v>
      </c>
      <c r="J4951">
        <f t="shared" si="462"/>
        <v>16</v>
      </c>
      <c r="K4951" s="2">
        <f t="shared" si="463"/>
        <v>44553.5</v>
      </c>
      <c r="L4951" s="9">
        <f t="shared" si="464"/>
        <v>16</v>
      </c>
      <c r="M4951" s="2">
        <f t="shared" si="465"/>
        <v>44553.5</v>
      </c>
      <c r="N4951" s="22">
        <v>44561</v>
      </c>
      <c r="O4951" s="22">
        <v>44564</v>
      </c>
      <c r="P4951" s="22">
        <v>44561.5</v>
      </c>
      <c r="Q4951">
        <f t="shared" si="466"/>
        <v>8</v>
      </c>
      <c r="R4951" s="33">
        <f t="shared" si="467"/>
        <v>8068.6399999999985</v>
      </c>
    </row>
    <row r="4952" spans="1:18" x14ac:dyDescent="0.35">
      <c r="A4952" t="s">
        <v>413</v>
      </c>
      <c r="B4952" s="21" t="s">
        <v>313</v>
      </c>
      <c r="C4952" s="22">
        <v>44561</v>
      </c>
      <c r="D4952" t="s">
        <v>94</v>
      </c>
      <c r="E4952" t="s">
        <v>95</v>
      </c>
      <c r="F4952" s="21" t="s">
        <v>89</v>
      </c>
      <c r="G4952" s="32">
        <v>1169508.9200000025</v>
      </c>
      <c r="H4952" s="22">
        <v>44546</v>
      </c>
      <c r="I4952" s="23">
        <v>44561</v>
      </c>
      <c r="J4952">
        <f t="shared" si="462"/>
        <v>16</v>
      </c>
      <c r="K4952" s="2">
        <f t="shared" si="463"/>
        <v>44553.5</v>
      </c>
      <c r="L4952" s="9">
        <f t="shared" si="464"/>
        <v>16</v>
      </c>
      <c r="M4952" s="2">
        <f t="shared" si="465"/>
        <v>44553.5</v>
      </c>
      <c r="N4952" s="22">
        <v>44561</v>
      </c>
      <c r="O4952" s="22">
        <v>44564</v>
      </c>
      <c r="P4952" s="22">
        <v>44561.5</v>
      </c>
      <c r="Q4952">
        <f t="shared" si="466"/>
        <v>8</v>
      </c>
      <c r="R4952" s="33">
        <f t="shared" si="467"/>
        <v>9356071.3600000199</v>
      </c>
    </row>
    <row r="4953" spans="1:18" x14ac:dyDescent="0.35">
      <c r="A4953" t="s">
        <v>413</v>
      </c>
      <c r="B4953" s="21" t="s">
        <v>313</v>
      </c>
      <c r="C4953" s="22">
        <v>44561</v>
      </c>
      <c r="D4953" t="s">
        <v>96</v>
      </c>
      <c r="E4953" t="s">
        <v>97</v>
      </c>
      <c r="F4953" s="21" t="s">
        <v>89</v>
      </c>
      <c r="G4953" s="32">
        <v>1169508.9400000025</v>
      </c>
      <c r="H4953" s="22">
        <v>44546</v>
      </c>
      <c r="I4953" s="23">
        <v>44561</v>
      </c>
      <c r="J4953">
        <f t="shared" si="462"/>
        <v>16</v>
      </c>
      <c r="K4953" s="2">
        <f t="shared" si="463"/>
        <v>44553.5</v>
      </c>
      <c r="L4953" s="9">
        <f t="shared" si="464"/>
        <v>16</v>
      </c>
      <c r="M4953" s="2">
        <f t="shared" si="465"/>
        <v>44553.5</v>
      </c>
      <c r="N4953" s="22">
        <v>44561</v>
      </c>
      <c r="O4953" s="22">
        <v>44564</v>
      </c>
      <c r="P4953" s="22">
        <v>44561.5</v>
      </c>
      <c r="Q4953">
        <f t="shared" si="466"/>
        <v>8</v>
      </c>
      <c r="R4953" s="33">
        <f t="shared" si="467"/>
        <v>9356071.52000002</v>
      </c>
    </row>
    <row r="4954" spans="1:18" x14ac:dyDescent="0.35">
      <c r="A4954" t="s">
        <v>413</v>
      </c>
      <c r="B4954" s="21" t="s">
        <v>313</v>
      </c>
      <c r="C4954" s="22">
        <v>44561</v>
      </c>
      <c r="D4954" t="s">
        <v>107</v>
      </c>
      <c r="E4954" t="s">
        <v>108</v>
      </c>
      <c r="F4954" s="21" t="s">
        <v>142</v>
      </c>
      <c r="G4954" s="32">
        <v>28920.760000000006</v>
      </c>
      <c r="H4954" s="22">
        <v>44546</v>
      </c>
      <c r="I4954" s="23">
        <v>44561</v>
      </c>
      <c r="J4954">
        <f t="shared" si="462"/>
        <v>16</v>
      </c>
      <c r="K4954" s="2">
        <f t="shared" si="463"/>
        <v>44553.5</v>
      </c>
      <c r="L4954" s="9">
        <f t="shared" si="464"/>
        <v>16</v>
      </c>
      <c r="M4954" s="2">
        <f t="shared" si="465"/>
        <v>44553.5</v>
      </c>
      <c r="N4954" s="22">
        <v>44561</v>
      </c>
      <c r="O4954" s="22">
        <v>44564</v>
      </c>
      <c r="P4954" s="22">
        <v>44561.5</v>
      </c>
      <c r="Q4954">
        <f t="shared" si="466"/>
        <v>8</v>
      </c>
      <c r="R4954" s="33">
        <f t="shared" si="467"/>
        <v>231366.08000000005</v>
      </c>
    </row>
    <row r="4955" spans="1:18" x14ac:dyDescent="0.35">
      <c r="A4955" t="s">
        <v>413</v>
      </c>
      <c r="B4955" s="21" t="s">
        <v>313</v>
      </c>
      <c r="C4955" s="22">
        <v>44561</v>
      </c>
      <c r="D4955" t="s">
        <v>99</v>
      </c>
      <c r="E4955" t="s">
        <v>100</v>
      </c>
      <c r="F4955" s="21" t="s">
        <v>142</v>
      </c>
      <c r="G4955" s="32">
        <v>24862.649999999994</v>
      </c>
      <c r="H4955" s="22">
        <v>44546</v>
      </c>
      <c r="I4955" s="23">
        <v>44561</v>
      </c>
      <c r="J4955">
        <f t="shared" si="462"/>
        <v>16</v>
      </c>
      <c r="K4955" s="2">
        <f t="shared" si="463"/>
        <v>44553.5</v>
      </c>
      <c r="L4955" s="9">
        <f t="shared" si="464"/>
        <v>16</v>
      </c>
      <c r="M4955" s="2">
        <f t="shared" si="465"/>
        <v>44553.5</v>
      </c>
      <c r="N4955" s="22">
        <v>44561</v>
      </c>
      <c r="O4955" s="22">
        <v>44564</v>
      </c>
      <c r="P4955" s="22">
        <v>44561.5</v>
      </c>
      <c r="Q4955">
        <f t="shared" si="466"/>
        <v>8</v>
      </c>
      <c r="R4955" s="33">
        <f t="shared" si="467"/>
        <v>198901.19999999995</v>
      </c>
    </row>
    <row r="4956" spans="1:18" x14ac:dyDescent="0.35">
      <c r="A4956" t="s">
        <v>413</v>
      </c>
      <c r="B4956" s="21" t="s">
        <v>313</v>
      </c>
      <c r="C4956" s="22">
        <v>44561</v>
      </c>
      <c r="D4956" t="s">
        <v>107</v>
      </c>
      <c r="E4956" t="s">
        <v>108</v>
      </c>
      <c r="F4956" s="21" t="s">
        <v>101</v>
      </c>
      <c r="G4956" s="32">
        <v>2078.92</v>
      </c>
      <c r="H4956" s="22">
        <v>44546</v>
      </c>
      <c r="I4956" s="23">
        <v>44561</v>
      </c>
      <c r="J4956">
        <f t="shared" si="462"/>
        <v>16</v>
      </c>
      <c r="K4956" s="2">
        <f t="shared" si="463"/>
        <v>44553.5</v>
      </c>
      <c r="L4956" s="9">
        <f t="shared" si="464"/>
        <v>16</v>
      </c>
      <c r="M4956" s="2">
        <f t="shared" si="465"/>
        <v>44553.5</v>
      </c>
      <c r="N4956" s="22">
        <v>44561</v>
      </c>
      <c r="O4956" s="22">
        <v>44564</v>
      </c>
      <c r="P4956" s="22">
        <v>44561.5</v>
      </c>
      <c r="Q4956">
        <f t="shared" si="466"/>
        <v>8</v>
      </c>
      <c r="R4956" s="33">
        <f t="shared" si="467"/>
        <v>16631.36</v>
      </c>
    </row>
    <row r="4957" spans="1:18" x14ac:dyDescent="0.35">
      <c r="A4957" t="s">
        <v>413</v>
      </c>
      <c r="B4957" s="21" t="s">
        <v>313</v>
      </c>
      <c r="C4957" s="22">
        <v>44561</v>
      </c>
      <c r="D4957" t="s">
        <v>99</v>
      </c>
      <c r="E4957" t="s">
        <v>100</v>
      </c>
      <c r="F4957" s="21" t="s">
        <v>101</v>
      </c>
      <c r="G4957" s="32">
        <v>61386.559999999998</v>
      </c>
      <c r="H4957" s="22">
        <v>44546</v>
      </c>
      <c r="I4957" s="23">
        <v>44561</v>
      </c>
      <c r="J4957">
        <f t="shared" si="462"/>
        <v>16</v>
      </c>
      <c r="K4957" s="2">
        <f t="shared" si="463"/>
        <v>44553.5</v>
      </c>
      <c r="L4957" s="9">
        <f t="shared" si="464"/>
        <v>16</v>
      </c>
      <c r="M4957" s="2">
        <f t="shared" si="465"/>
        <v>44553.5</v>
      </c>
      <c r="N4957" s="22">
        <v>44561</v>
      </c>
      <c r="O4957" s="22">
        <v>44564</v>
      </c>
      <c r="P4957" s="22">
        <v>44561.5</v>
      </c>
      <c r="Q4957">
        <f t="shared" si="466"/>
        <v>8</v>
      </c>
      <c r="R4957" s="33">
        <f t="shared" si="467"/>
        <v>491092.47999999998</v>
      </c>
    </row>
    <row r="4958" spans="1:18" x14ac:dyDescent="0.35">
      <c r="A4958" t="s">
        <v>413</v>
      </c>
      <c r="B4958" s="21" t="s">
        <v>313</v>
      </c>
      <c r="C4958" s="22">
        <v>44561</v>
      </c>
      <c r="D4958" t="s">
        <v>99</v>
      </c>
      <c r="E4958" t="s">
        <v>100</v>
      </c>
      <c r="F4958" s="21" t="s">
        <v>375</v>
      </c>
      <c r="G4958" s="32">
        <v>134</v>
      </c>
      <c r="H4958" s="22">
        <v>44546</v>
      </c>
      <c r="I4958" s="23">
        <v>44561</v>
      </c>
      <c r="J4958">
        <f t="shared" si="462"/>
        <v>16</v>
      </c>
      <c r="K4958" s="2">
        <f t="shared" si="463"/>
        <v>44553.5</v>
      </c>
      <c r="L4958" s="9">
        <f t="shared" si="464"/>
        <v>16</v>
      </c>
      <c r="M4958" s="2">
        <f t="shared" si="465"/>
        <v>44553.5</v>
      </c>
      <c r="N4958" s="22">
        <v>44561</v>
      </c>
      <c r="O4958" s="22">
        <v>44564</v>
      </c>
      <c r="P4958" s="22">
        <v>44561.5</v>
      </c>
      <c r="Q4958">
        <f t="shared" si="466"/>
        <v>8</v>
      </c>
      <c r="R4958" s="33">
        <f t="shared" si="467"/>
        <v>1072</v>
      </c>
    </row>
    <row r="4959" spans="1:18" x14ac:dyDescent="0.35">
      <c r="A4959" t="s">
        <v>413</v>
      </c>
      <c r="B4959" s="21" t="s">
        <v>313</v>
      </c>
      <c r="C4959" s="22">
        <v>44561</v>
      </c>
      <c r="D4959" t="s">
        <v>99</v>
      </c>
      <c r="E4959" t="s">
        <v>100</v>
      </c>
      <c r="F4959" s="21" t="s">
        <v>102</v>
      </c>
      <c r="G4959" s="32">
        <v>97387.400000000023</v>
      </c>
      <c r="H4959" s="22">
        <v>44546</v>
      </c>
      <c r="I4959" s="23">
        <v>44561</v>
      </c>
      <c r="J4959">
        <f t="shared" si="462"/>
        <v>16</v>
      </c>
      <c r="K4959" s="2">
        <f t="shared" si="463"/>
        <v>44553.5</v>
      </c>
      <c r="L4959" s="9">
        <f t="shared" si="464"/>
        <v>16</v>
      </c>
      <c r="M4959" s="2">
        <f t="shared" si="465"/>
        <v>44553.5</v>
      </c>
      <c r="N4959" s="22">
        <v>44561</v>
      </c>
      <c r="O4959" s="22">
        <v>44564</v>
      </c>
      <c r="P4959" s="22">
        <v>44561.5</v>
      </c>
      <c r="Q4959">
        <f t="shared" si="466"/>
        <v>8</v>
      </c>
      <c r="R4959" s="33">
        <f t="shared" si="467"/>
        <v>779099.20000000019</v>
      </c>
    </row>
    <row r="4960" spans="1:18" x14ac:dyDescent="0.35">
      <c r="A4960" t="s">
        <v>413</v>
      </c>
      <c r="B4960" s="21" t="s">
        <v>313</v>
      </c>
      <c r="C4960" s="22">
        <v>44561</v>
      </c>
      <c r="D4960" t="s">
        <v>114</v>
      </c>
      <c r="E4960" t="s">
        <v>115</v>
      </c>
      <c r="F4960" s="21" t="s">
        <v>112</v>
      </c>
      <c r="G4960" s="32">
        <v>74.58</v>
      </c>
      <c r="H4960" s="22">
        <v>44546</v>
      </c>
      <c r="I4960" s="23">
        <v>44561</v>
      </c>
      <c r="J4960">
        <f t="shared" si="462"/>
        <v>16</v>
      </c>
      <c r="K4960" s="2">
        <f t="shared" si="463"/>
        <v>44553.5</v>
      </c>
      <c r="L4960" s="9">
        <f t="shared" si="464"/>
        <v>16</v>
      </c>
      <c r="M4960" s="2">
        <f t="shared" si="465"/>
        <v>44553.5</v>
      </c>
      <c r="N4960" s="22">
        <v>44561</v>
      </c>
      <c r="O4960" s="22">
        <v>44566</v>
      </c>
      <c r="P4960" s="22">
        <v>44565.5</v>
      </c>
      <c r="Q4960">
        <f t="shared" si="466"/>
        <v>12</v>
      </c>
      <c r="R4960" s="33">
        <f t="shared" si="467"/>
        <v>894.96</v>
      </c>
    </row>
    <row r="4961" spans="1:18" x14ac:dyDescent="0.35">
      <c r="A4961" t="s">
        <v>413</v>
      </c>
      <c r="B4961" s="21" t="s">
        <v>313</v>
      </c>
      <c r="C4961" s="22">
        <v>44561</v>
      </c>
      <c r="D4961" t="s">
        <v>110</v>
      </c>
      <c r="E4961" t="s">
        <v>111</v>
      </c>
      <c r="F4961" s="21" t="s">
        <v>112</v>
      </c>
      <c r="G4961" s="32">
        <v>27131.35</v>
      </c>
      <c r="H4961" s="22">
        <v>44546</v>
      </c>
      <c r="I4961" s="23">
        <v>44561</v>
      </c>
      <c r="J4961">
        <f t="shared" si="462"/>
        <v>16</v>
      </c>
      <c r="K4961" s="2">
        <f t="shared" si="463"/>
        <v>44553.5</v>
      </c>
      <c r="L4961" s="9">
        <f t="shared" si="464"/>
        <v>16</v>
      </c>
      <c r="M4961" s="2">
        <f t="shared" si="465"/>
        <v>44553.5</v>
      </c>
      <c r="N4961" s="22">
        <v>44561</v>
      </c>
      <c r="O4961" s="22">
        <v>44566</v>
      </c>
      <c r="P4961" s="22">
        <v>44565.5</v>
      </c>
      <c r="Q4961">
        <f t="shared" si="466"/>
        <v>12</v>
      </c>
      <c r="R4961" s="33">
        <f t="shared" si="467"/>
        <v>325576.19999999995</v>
      </c>
    </row>
    <row r="4962" spans="1:18" x14ac:dyDescent="0.35">
      <c r="A4962" t="s">
        <v>413</v>
      </c>
      <c r="B4962" s="21" t="s">
        <v>313</v>
      </c>
      <c r="C4962" s="22">
        <v>44561</v>
      </c>
      <c r="D4962" t="s">
        <v>99</v>
      </c>
      <c r="E4962" t="s">
        <v>100</v>
      </c>
      <c r="F4962" s="21" t="s">
        <v>387</v>
      </c>
      <c r="G4962" s="32">
        <v>110</v>
      </c>
      <c r="H4962" s="22">
        <v>44546</v>
      </c>
      <c r="I4962" s="23">
        <v>44561</v>
      </c>
      <c r="J4962">
        <f t="shared" si="462"/>
        <v>16</v>
      </c>
      <c r="K4962" s="2">
        <f t="shared" si="463"/>
        <v>44553.5</v>
      </c>
      <c r="L4962" s="9">
        <f t="shared" si="464"/>
        <v>16</v>
      </c>
      <c r="M4962" s="2">
        <f t="shared" si="465"/>
        <v>44553.5</v>
      </c>
      <c r="N4962" s="22">
        <v>44561</v>
      </c>
      <c r="O4962" s="22">
        <v>44566</v>
      </c>
      <c r="P4962" s="22">
        <v>44565.5</v>
      </c>
      <c r="Q4962">
        <f t="shared" si="466"/>
        <v>12</v>
      </c>
      <c r="R4962" s="33">
        <f t="shared" si="467"/>
        <v>1320</v>
      </c>
    </row>
    <row r="4963" spans="1:18" x14ac:dyDescent="0.35">
      <c r="A4963" t="s">
        <v>413</v>
      </c>
      <c r="B4963" s="21" t="s">
        <v>313</v>
      </c>
      <c r="C4963" s="22">
        <v>44561</v>
      </c>
      <c r="D4963" t="s">
        <v>110</v>
      </c>
      <c r="E4963" t="s">
        <v>111</v>
      </c>
      <c r="F4963" s="21" t="s">
        <v>116</v>
      </c>
      <c r="G4963" s="32">
        <v>475.18</v>
      </c>
      <c r="H4963" s="22">
        <v>44546</v>
      </c>
      <c r="I4963" s="23">
        <v>44561</v>
      </c>
      <c r="J4963">
        <f t="shared" si="462"/>
        <v>16</v>
      </c>
      <c r="K4963" s="2">
        <f t="shared" si="463"/>
        <v>44553.5</v>
      </c>
      <c r="L4963" s="9">
        <f t="shared" si="464"/>
        <v>16</v>
      </c>
      <c r="M4963" s="2">
        <f t="shared" si="465"/>
        <v>44553.5</v>
      </c>
      <c r="N4963" s="22">
        <v>44561</v>
      </c>
      <c r="O4963" s="22">
        <v>44566</v>
      </c>
      <c r="P4963" s="22">
        <v>44565.5</v>
      </c>
      <c r="Q4963">
        <f t="shared" si="466"/>
        <v>12</v>
      </c>
      <c r="R4963" s="33">
        <f t="shared" si="467"/>
        <v>5702.16</v>
      </c>
    </row>
    <row r="4964" spans="1:18" x14ac:dyDescent="0.35">
      <c r="A4964" t="s">
        <v>413</v>
      </c>
      <c r="B4964" s="21" t="s">
        <v>313</v>
      </c>
      <c r="C4964" s="22">
        <v>44561</v>
      </c>
      <c r="D4964" t="s">
        <v>114</v>
      </c>
      <c r="E4964" t="s">
        <v>115</v>
      </c>
      <c r="F4964" s="21" t="s">
        <v>118</v>
      </c>
      <c r="G4964" s="32">
        <v>68.5</v>
      </c>
      <c r="H4964" s="22">
        <v>44546</v>
      </c>
      <c r="I4964" s="23">
        <v>44561</v>
      </c>
      <c r="J4964">
        <f t="shared" si="462"/>
        <v>16</v>
      </c>
      <c r="K4964" s="2">
        <f t="shared" si="463"/>
        <v>44553.5</v>
      </c>
      <c r="L4964" s="9">
        <f t="shared" si="464"/>
        <v>16</v>
      </c>
      <c r="M4964" s="2">
        <f t="shared" si="465"/>
        <v>44553.5</v>
      </c>
      <c r="N4964" s="22">
        <v>44561</v>
      </c>
      <c r="O4964" s="22">
        <v>44566</v>
      </c>
      <c r="P4964" s="22">
        <v>44565.5</v>
      </c>
      <c r="Q4964">
        <f t="shared" si="466"/>
        <v>12</v>
      </c>
      <c r="R4964" s="33">
        <f t="shared" si="467"/>
        <v>822</v>
      </c>
    </row>
    <row r="4965" spans="1:18" x14ac:dyDescent="0.35">
      <c r="A4965" t="s">
        <v>413</v>
      </c>
      <c r="B4965" s="21" t="s">
        <v>313</v>
      </c>
      <c r="C4965" s="22">
        <v>44561</v>
      </c>
      <c r="D4965" t="s">
        <v>114</v>
      </c>
      <c r="E4965" t="s">
        <v>115</v>
      </c>
      <c r="F4965" s="21" t="s">
        <v>119</v>
      </c>
      <c r="G4965" s="32">
        <v>56.85</v>
      </c>
      <c r="H4965" s="22">
        <v>44546</v>
      </c>
      <c r="I4965" s="23">
        <v>44561</v>
      </c>
      <c r="J4965">
        <f t="shared" si="462"/>
        <v>16</v>
      </c>
      <c r="K4965" s="2">
        <f t="shared" si="463"/>
        <v>44553.5</v>
      </c>
      <c r="L4965" s="9">
        <f t="shared" si="464"/>
        <v>16</v>
      </c>
      <c r="M4965" s="2">
        <f t="shared" si="465"/>
        <v>44553.5</v>
      </c>
      <c r="N4965" s="22">
        <v>44561</v>
      </c>
      <c r="O4965" s="22">
        <v>44566</v>
      </c>
      <c r="P4965" s="22">
        <v>44565.5</v>
      </c>
      <c r="Q4965">
        <f t="shared" si="466"/>
        <v>12</v>
      </c>
      <c r="R4965" s="33">
        <f t="shared" si="467"/>
        <v>682.2</v>
      </c>
    </row>
    <row r="4966" spans="1:18" x14ac:dyDescent="0.35">
      <c r="A4966" t="s">
        <v>413</v>
      </c>
      <c r="B4966" s="21" t="s">
        <v>313</v>
      </c>
      <c r="C4966" s="22">
        <v>44561</v>
      </c>
      <c r="D4966" t="s">
        <v>110</v>
      </c>
      <c r="E4966" t="s">
        <v>111</v>
      </c>
      <c r="F4966" s="21" t="s">
        <v>119</v>
      </c>
      <c r="G4966" s="32">
        <v>365.13</v>
      </c>
      <c r="H4966" s="22">
        <v>44546</v>
      </c>
      <c r="I4966" s="23">
        <v>44561</v>
      </c>
      <c r="J4966">
        <f t="shared" si="462"/>
        <v>16</v>
      </c>
      <c r="K4966" s="2">
        <f t="shared" si="463"/>
        <v>44553.5</v>
      </c>
      <c r="L4966" s="9">
        <f t="shared" si="464"/>
        <v>16</v>
      </c>
      <c r="M4966" s="2">
        <f t="shared" si="465"/>
        <v>44553.5</v>
      </c>
      <c r="N4966" s="22">
        <v>44561</v>
      </c>
      <c r="O4966" s="22">
        <v>44566</v>
      </c>
      <c r="P4966" s="22">
        <v>44565.5</v>
      </c>
      <c r="Q4966">
        <f t="shared" si="466"/>
        <v>12</v>
      </c>
      <c r="R4966" s="33">
        <f t="shared" si="467"/>
        <v>4381.5599999999995</v>
      </c>
    </row>
    <row r="4967" spans="1:18" x14ac:dyDescent="0.35">
      <c r="A4967" t="s">
        <v>413</v>
      </c>
      <c r="B4967" s="21" t="s">
        <v>313</v>
      </c>
      <c r="C4967" s="22">
        <v>44561</v>
      </c>
      <c r="D4967" t="s">
        <v>114</v>
      </c>
      <c r="E4967" t="s">
        <v>115</v>
      </c>
      <c r="F4967" s="21" t="s">
        <v>120</v>
      </c>
      <c r="G4967" s="32">
        <v>190.39999999999998</v>
      </c>
      <c r="H4967" s="22">
        <v>44546</v>
      </c>
      <c r="I4967" s="23">
        <v>44561</v>
      </c>
      <c r="J4967">
        <f t="shared" si="462"/>
        <v>16</v>
      </c>
      <c r="K4967" s="2">
        <f t="shared" si="463"/>
        <v>44553.5</v>
      </c>
      <c r="L4967" s="9">
        <f t="shared" si="464"/>
        <v>16</v>
      </c>
      <c r="M4967" s="2">
        <f t="shared" si="465"/>
        <v>44553.5</v>
      </c>
      <c r="N4967" s="22">
        <v>44561</v>
      </c>
      <c r="O4967" s="22">
        <v>44566</v>
      </c>
      <c r="P4967" s="22">
        <v>44565.5</v>
      </c>
      <c r="Q4967">
        <f t="shared" si="466"/>
        <v>12</v>
      </c>
      <c r="R4967" s="33">
        <f t="shared" si="467"/>
        <v>2284.7999999999997</v>
      </c>
    </row>
    <row r="4968" spans="1:18" x14ac:dyDescent="0.35">
      <c r="A4968" t="s">
        <v>413</v>
      </c>
      <c r="B4968" s="21" t="s">
        <v>313</v>
      </c>
      <c r="C4968" s="22">
        <v>44561</v>
      </c>
      <c r="D4968" t="s">
        <v>114</v>
      </c>
      <c r="E4968" t="s">
        <v>115</v>
      </c>
      <c r="F4968" s="21" t="s">
        <v>122</v>
      </c>
      <c r="G4968" s="32">
        <v>248.26999999999998</v>
      </c>
      <c r="H4968" s="22">
        <v>44546</v>
      </c>
      <c r="I4968" s="23">
        <v>44561</v>
      </c>
      <c r="J4968">
        <f t="shared" si="462"/>
        <v>16</v>
      </c>
      <c r="K4968" s="2">
        <f t="shared" si="463"/>
        <v>44553.5</v>
      </c>
      <c r="L4968" s="9">
        <f t="shared" si="464"/>
        <v>16</v>
      </c>
      <c r="M4968" s="2">
        <f t="shared" si="465"/>
        <v>44553.5</v>
      </c>
      <c r="N4968" s="22">
        <v>44561</v>
      </c>
      <c r="O4968" s="22">
        <v>44566</v>
      </c>
      <c r="P4968" s="22">
        <v>44565.5</v>
      </c>
      <c r="Q4968">
        <f t="shared" si="466"/>
        <v>12</v>
      </c>
      <c r="R4968" s="33">
        <f t="shared" si="467"/>
        <v>2979.24</v>
      </c>
    </row>
    <row r="4969" spans="1:18" x14ac:dyDescent="0.35">
      <c r="A4969" t="s">
        <v>413</v>
      </c>
      <c r="B4969" s="21" t="s">
        <v>313</v>
      </c>
      <c r="C4969" s="22">
        <v>44561</v>
      </c>
      <c r="D4969" t="s">
        <v>99</v>
      </c>
      <c r="E4969" t="s">
        <v>100</v>
      </c>
      <c r="F4969" s="21" t="s">
        <v>319</v>
      </c>
      <c r="G4969" s="32">
        <v>1059.93</v>
      </c>
      <c r="H4969" s="22">
        <v>44546</v>
      </c>
      <c r="I4969" s="23">
        <v>44561</v>
      </c>
      <c r="J4969">
        <f t="shared" si="462"/>
        <v>16</v>
      </c>
      <c r="K4969" s="2">
        <f t="shared" si="463"/>
        <v>44553.5</v>
      </c>
      <c r="L4969" s="9">
        <f t="shared" si="464"/>
        <v>16</v>
      </c>
      <c r="M4969" s="2">
        <f t="shared" si="465"/>
        <v>44553.5</v>
      </c>
      <c r="N4969" s="22">
        <v>44561</v>
      </c>
      <c r="O4969" s="22">
        <v>44566</v>
      </c>
      <c r="P4969" s="22">
        <v>44565.5</v>
      </c>
      <c r="Q4969">
        <f t="shared" si="466"/>
        <v>12</v>
      </c>
      <c r="R4969" s="33">
        <f t="shared" si="467"/>
        <v>12719.16</v>
      </c>
    </row>
    <row r="4970" spans="1:18" x14ac:dyDescent="0.35">
      <c r="A4970" t="s">
        <v>413</v>
      </c>
      <c r="B4970" s="21" t="s">
        <v>313</v>
      </c>
      <c r="C4970" s="22">
        <v>44561</v>
      </c>
      <c r="D4970" t="s">
        <v>114</v>
      </c>
      <c r="E4970" t="s">
        <v>115</v>
      </c>
      <c r="F4970" s="21" t="s">
        <v>125</v>
      </c>
      <c r="G4970" s="32">
        <v>53.14</v>
      </c>
      <c r="H4970" s="22">
        <v>44546</v>
      </c>
      <c r="I4970" s="23">
        <v>44561</v>
      </c>
      <c r="J4970">
        <f t="shared" si="462"/>
        <v>16</v>
      </c>
      <c r="K4970" s="2">
        <f t="shared" si="463"/>
        <v>44553.5</v>
      </c>
      <c r="L4970" s="9">
        <f t="shared" si="464"/>
        <v>16</v>
      </c>
      <c r="M4970" s="2">
        <f t="shared" si="465"/>
        <v>44553.5</v>
      </c>
      <c r="N4970" s="22">
        <v>44561</v>
      </c>
      <c r="O4970" s="22">
        <v>44566</v>
      </c>
      <c r="P4970" s="22">
        <v>44565.5</v>
      </c>
      <c r="Q4970">
        <f t="shared" si="466"/>
        <v>12</v>
      </c>
      <c r="R4970" s="33">
        <f t="shared" si="467"/>
        <v>637.68000000000006</v>
      </c>
    </row>
    <row r="4971" spans="1:18" x14ac:dyDescent="0.35">
      <c r="A4971" t="s">
        <v>413</v>
      </c>
      <c r="B4971" s="21" t="s">
        <v>313</v>
      </c>
      <c r="C4971" s="22">
        <v>44561</v>
      </c>
      <c r="D4971" t="s">
        <v>110</v>
      </c>
      <c r="E4971" t="s">
        <v>111</v>
      </c>
      <c r="F4971" s="21" t="s">
        <v>125</v>
      </c>
      <c r="G4971" s="32">
        <v>90.7</v>
      </c>
      <c r="H4971" s="22">
        <v>44546</v>
      </c>
      <c r="I4971" s="23">
        <v>44561</v>
      </c>
      <c r="J4971">
        <f t="shared" si="462"/>
        <v>16</v>
      </c>
      <c r="K4971" s="2">
        <f t="shared" si="463"/>
        <v>44553.5</v>
      </c>
      <c r="L4971" s="9">
        <f t="shared" si="464"/>
        <v>16</v>
      </c>
      <c r="M4971" s="2">
        <f t="shared" si="465"/>
        <v>44553.5</v>
      </c>
      <c r="N4971" s="22">
        <v>44561</v>
      </c>
      <c r="O4971" s="22">
        <v>44566</v>
      </c>
      <c r="P4971" s="22">
        <v>44565.5</v>
      </c>
      <c r="Q4971">
        <f t="shared" si="466"/>
        <v>12</v>
      </c>
      <c r="R4971" s="33">
        <f t="shared" si="467"/>
        <v>1088.4000000000001</v>
      </c>
    </row>
    <row r="4972" spans="1:18" x14ac:dyDescent="0.35">
      <c r="A4972" t="s">
        <v>413</v>
      </c>
      <c r="B4972" s="21" t="s">
        <v>313</v>
      </c>
      <c r="C4972" s="22">
        <v>44561</v>
      </c>
      <c r="D4972" t="s">
        <v>107</v>
      </c>
      <c r="E4972" t="s">
        <v>108</v>
      </c>
      <c r="F4972" s="21" t="s">
        <v>126</v>
      </c>
      <c r="G4972" s="32">
        <v>991.31</v>
      </c>
      <c r="H4972" s="22">
        <v>44546</v>
      </c>
      <c r="I4972" s="23">
        <v>44561</v>
      </c>
      <c r="J4972">
        <f t="shared" si="462"/>
        <v>16</v>
      </c>
      <c r="K4972" s="2">
        <f t="shared" si="463"/>
        <v>44553.5</v>
      </c>
      <c r="L4972" s="9">
        <f t="shared" si="464"/>
        <v>16</v>
      </c>
      <c r="M4972" s="2">
        <f t="shared" si="465"/>
        <v>44553.5</v>
      </c>
      <c r="N4972" s="22">
        <v>44561</v>
      </c>
      <c r="O4972" s="22">
        <v>44566</v>
      </c>
      <c r="P4972" s="22">
        <v>44565.5</v>
      </c>
      <c r="Q4972">
        <f t="shared" si="466"/>
        <v>12</v>
      </c>
      <c r="R4972" s="33">
        <f t="shared" si="467"/>
        <v>11895.72</v>
      </c>
    </row>
    <row r="4973" spans="1:18" x14ac:dyDescent="0.35">
      <c r="A4973" t="s">
        <v>413</v>
      </c>
      <c r="B4973" s="21" t="s">
        <v>313</v>
      </c>
      <c r="C4973" s="22">
        <v>44561</v>
      </c>
      <c r="D4973" t="s">
        <v>99</v>
      </c>
      <c r="E4973" t="s">
        <v>100</v>
      </c>
      <c r="F4973" s="21" t="s">
        <v>126</v>
      </c>
      <c r="G4973" s="32">
        <v>547.74</v>
      </c>
      <c r="H4973" s="22">
        <v>44546</v>
      </c>
      <c r="I4973" s="23">
        <v>44561</v>
      </c>
      <c r="J4973">
        <f t="shared" si="462"/>
        <v>16</v>
      </c>
      <c r="K4973" s="2">
        <f t="shared" si="463"/>
        <v>44553.5</v>
      </c>
      <c r="L4973" s="9">
        <f t="shared" si="464"/>
        <v>16</v>
      </c>
      <c r="M4973" s="2">
        <f t="shared" si="465"/>
        <v>44553.5</v>
      </c>
      <c r="N4973" s="22">
        <v>44561</v>
      </c>
      <c r="O4973" s="22">
        <v>44566</v>
      </c>
      <c r="P4973" s="22">
        <v>44565.5</v>
      </c>
      <c r="Q4973">
        <f t="shared" si="466"/>
        <v>12</v>
      </c>
      <c r="R4973" s="33">
        <f t="shared" si="467"/>
        <v>6572.88</v>
      </c>
    </row>
    <row r="4974" spans="1:18" x14ac:dyDescent="0.35">
      <c r="A4974" t="s">
        <v>413</v>
      </c>
      <c r="B4974" s="21" t="s">
        <v>313</v>
      </c>
      <c r="C4974" s="22">
        <v>44561</v>
      </c>
      <c r="D4974" t="s">
        <v>114</v>
      </c>
      <c r="E4974" t="s">
        <v>115</v>
      </c>
      <c r="F4974" s="21" t="s">
        <v>127</v>
      </c>
      <c r="G4974" s="32">
        <v>73.31</v>
      </c>
      <c r="H4974" s="22">
        <v>44546</v>
      </c>
      <c r="I4974" s="23">
        <v>44561</v>
      </c>
      <c r="J4974">
        <f t="shared" si="462"/>
        <v>16</v>
      </c>
      <c r="K4974" s="2">
        <f t="shared" si="463"/>
        <v>44553.5</v>
      </c>
      <c r="L4974" s="9">
        <f t="shared" si="464"/>
        <v>16</v>
      </c>
      <c r="M4974" s="2">
        <f t="shared" si="465"/>
        <v>44553.5</v>
      </c>
      <c r="N4974" s="22">
        <v>44561</v>
      </c>
      <c r="O4974" s="22">
        <v>44566</v>
      </c>
      <c r="P4974" s="22">
        <v>44565.5</v>
      </c>
      <c r="Q4974">
        <f t="shared" si="466"/>
        <v>12</v>
      </c>
      <c r="R4974" s="33">
        <f t="shared" si="467"/>
        <v>879.72</v>
      </c>
    </row>
    <row r="4975" spans="1:18" x14ac:dyDescent="0.35">
      <c r="A4975" t="s">
        <v>413</v>
      </c>
      <c r="B4975" s="21" t="s">
        <v>313</v>
      </c>
      <c r="C4975" s="22">
        <v>44561</v>
      </c>
      <c r="D4975" t="s">
        <v>110</v>
      </c>
      <c r="E4975" t="s">
        <v>111</v>
      </c>
      <c r="F4975" s="21" t="s">
        <v>127</v>
      </c>
      <c r="G4975" s="32">
        <v>70.05</v>
      </c>
      <c r="H4975" s="22">
        <v>44546</v>
      </c>
      <c r="I4975" s="23">
        <v>44561</v>
      </c>
      <c r="J4975">
        <f t="shared" si="462"/>
        <v>16</v>
      </c>
      <c r="K4975" s="2">
        <f t="shared" si="463"/>
        <v>44553.5</v>
      </c>
      <c r="L4975" s="9">
        <f t="shared" si="464"/>
        <v>16</v>
      </c>
      <c r="M4975" s="2">
        <f t="shared" si="465"/>
        <v>44553.5</v>
      </c>
      <c r="N4975" s="22">
        <v>44561</v>
      </c>
      <c r="O4975" s="22">
        <v>44566</v>
      </c>
      <c r="P4975" s="22">
        <v>44565.5</v>
      </c>
      <c r="Q4975">
        <f t="shared" si="466"/>
        <v>12</v>
      </c>
      <c r="R4975" s="33">
        <f t="shared" si="467"/>
        <v>840.59999999999991</v>
      </c>
    </row>
    <row r="4976" spans="1:18" x14ac:dyDescent="0.35">
      <c r="A4976" t="s">
        <v>413</v>
      </c>
      <c r="B4976" s="21" t="s">
        <v>313</v>
      </c>
      <c r="C4976" s="22">
        <v>44561</v>
      </c>
      <c r="D4976" t="s">
        <v>107</v>
      </c>
      <c r="E4976" t="s">
        <v>108</v>
      </c>
      <c r="F4976" s="21" t="s">
        <v>412</v>
      </c>
      <c r="G4976" s="32">
        <v>60</v>
      </c>
      <c r="H4976" s="22">
        <v>44546</v>
      </c>
      <c r="I4976" s="23">
        <v>44561</v>
      </c>
      <c r="J4976">
        <f t="shared" ref="J4976:J5039" si="468">I4976-H4976+1</f>
        <v>16</v>
      </c>
      <c r="K4976" s="2">
        <f t="shared" ref="K4976:K5039" si="469">(H4976+I4976)/2</f>
        <v>44553.5</v>
      </c>
      <c r="L4976" s="9">
        <f t="shared" si="464"/>
        <v>16</v>
      </c>
      <c r="M4976" s="2">
        <f t="shared" si="465"/>
        <v>44553.5</v>
      </c>
      <c r="N4976" s="22">
        <v>44561</v>
      </c>
      <c r="O4976" s="22">
        <v>44566</v>
      </c>
      <c r="P4976" s="22">
        <v>44565.5</v>
      </c>
      <c r="Q4976">
        <f t="shared" si="466"/>
        <v>12</v>
      </c>
      <c r="R4976" s="33">
        <f t="shared" si="467"/>
        <v>720</v>
      </c>
    </row>
    <row r="4977" spans="1:18" x14ac:dyDescent="0.35">
      <c r="A4977" t="s">
        <v>413</v>
      </c>
      <c r="B4977" s="21" t="s">
        <v>313</v>
      </c>
      <c r="C4977" s="22">
        <v>44561</v>
      </c>
      <c r="D4977" t="s">
        <v>110</v>
      </c>
      <c r="E4977" t="s">
        <v>111</v>
      </c>
      <c r="F4977" s="21" t="s">
        <v>129</v>
      </c>
      <c r="G4977" s="32">
        <v>319.91999999999996</v>
      </c>
      <c r="H4977" s="22">
        <v>44546</v>
      </c>
      <c r="I4977" s="23">
        <v>44561</v>
      </c>
      <c r="J4977">
        <f t="shared" si="468"/>
        <v>16</v>
      </c>
      <c r="K4977" s="2">
        <f t="shared" si="469"/>
        <v>44553.5</v>
      </c>
      <c r="L4977" s="9">
        <f t="shared" si="464"/>
        <v>16</v>
      </c>
      <c r="M4977" s="2">
        <f t="shared" si="465"/>
        <v>44553.5</v>
      </c>
      <c r="N4977" s="22">
        <v>44561</v>
      </c>
      <c r="O4977" s="22">
        <v>44566</v>
      </c>
      <c r="P4977" s="22">
        <v>44565.5</v>
      </c>
      <c r="Q4977">
        <f t="shared" si="466"/>
        <v>12</v>
      </c>
      <c r="R4977" s="33">
        <f t="shared" si="467"/>
        <v>3839.0399999999995</v>
      </c>
    </row>
    <row r="4978" spans="1:18" x14ac:dyDescent="0.35">
      <c r="A4978" t="s">
        <v>413</v>
      </c>
      <c r="B4978" s="21" t="s">
        <v>313</v>
      </c>
      <c r="C4978" s="22">
        <v>44561</v>
      </c>
      <c r="D4978" t="s">
        <v>99</v>
      </c>
      <c r="E4978" t="s">
        <v>100</v>
      </c>
      <c r="F4978" s="21" t="s">
        <v>344</v>
      </c>
      <c r="G4978" s="32">
        <v>346.6</v>
      </c>
      <c r="H4978" s="22">
        <v>44546</v>
      </c>
      <c r="I4978" s="23">
        <v>44561</v>
      </c>
      <c r="J4978">
        <f t="shared" si="468"/>
        <v>16</v>
      </c>
      <c r="K4978" s="2">
        <f t="shared" si="469"/>
        <v>44553.5</v>
      </c>
      <c r="L4978" s="9">
        <f t="shared" si="464"/>
        <v>16</v>
      </c>
      <c r="M4978" s="2">
        <f t="shared" si="465"/>
        <v>44553.5</v>
      </c>
      <c r="N4978" s="22">
        <v>44561</v>
      </c>
      <c r="O4978" s="22">
        <v>44566</v>
      </c>
      <c r="P4978" s="22">
        <v>44565.5</v>
      </c>
      <c r="Q4978">
        <f t="shared" si="466"/>
        <v>12</v>
      </c>
      <c r="R4978" s="33">
        <f t="shared" si="467"/>
        <v>4159.2000000000007</v>
      </c>
    </row>
    <row r="4979" spans="1:18" x14ac:dyDescent="0.35">
      <c r="A4979" t="s">
        <v>413</v>
      </c>
      <c r="B4979" s="21" t="s">
        <v>313</v>
      </c>
      <c r="C4979" s="22">
        <v>44561</v>
      </c>
      <c r="D4979" t="s">
        <v>107</v>
      </c>
      <c r="E4979" t="s">
        <v>108</v>
      </c>
      <c r="F4979" s="21" t="s">
        <v>318</v>
      </c>
      <c r="G4979" s="32">
        <v>79.13</v>
      </c>
      <c r="H4979" s="22">
        <v>44546</v>
      </c>
      <c r="I4979" s="23">
        <v>44561</v>
      </c>
      <c r="J4979">
        <f t="shared" si="468"/>
        <v>16</v>
      </c>
      <c r="K4979" s="2">
        <f t="shared" si="469"/>
        <v>44553.5</v>
      </c>
      <c r="L4979" s="9">
        <f t="shared" si="464"/>
        <v>16</v>
      </c>
      <c r="M4979" s="2">
        <f t="shared" si="465"/>
        <v>44553.5</v>
      </c>
      <c r="N4979" s="22">
        <v>44561</v>
      </c>
      <c r="O4979" s="22">
        <v>44566</v>
      </c>
      <c r="P4979" s="22">
        <v>44565.5</v>
      </c>
      <c r="Q4979">
        <f t="shared" si="466"/>
        <v>12</v>
      </c>
      <c r="R4979" s="33">
        <f t="shared" si="467"/>
        <v>949.56</v>
      </c>
    </row>
    <row r="4980" spans="1:18" x14ac:dyDescent="0.35">
      <c r="A4980" t="s">
        <v>413</v>
      </c>
      <c r="B4980" s="21" t="s">
        <v>313</v>
      </c>
      <c r="C4980" s="22">
        <v>44561</v>
      </c>
      <c r="D4980" t="s">
        <v>99</v>
      </c>
      <c r="E4980" t="s">
        <v>100</v>
      </c>
      <c r="F4980" s="21" t="s">
        <v>318</v>
      </c>
      <c r="G4980" s="32">
        <v>937.51</v>
      </c>
      <c r="H4980" s="22">
        <v>44546</v>
      </c>
      <c r="I4980" s="23">
        <v>44561</v>
      </c>
      <c r="J4980">
        <f t="shared" si="468"/>
        <v>16</v>
      </c>
      <c r="K4980" s="2">
        <f t="shared" si="469"/>
        <v>44553.5</v>
      </c>
      <c r="L4980" s="9">
        <f t="shared" si="464"/>
        <v>16</v>
      </c>
      <c r="M4980" s="2">
        <f t="shared" si="465"/>
        <v>44553.5</v>
      </c>
      <c r="N4980" s="22">
        <v>44561</v>
      </c>
      <c r="O4980" s="22">
        <v>44566</v>
      </c>
      <c r="P4980" s="22">
        <v>44565.5</v>
      </c>
      <c r="Q4980">
        <f t="shared" si="466"/>
        <v>12</v>
      </c>
      <c r="R4980" s="33">
        <f t="shared" si="467"/>
        <v>11250.119999999999</v>
      </c>
    </row>
    <row r="4981" spans="1:18" x14ac:dyDescent="0.35">
      <c r="A4981" t="s">
        <v>413</v>
      </c>
      <c r="B4981" s="21" t="s">
        <v>313</v>
      </c>
      <c r="C4981" s="22">
        <v>44561</v>
      </c>
      <c r="D4981" t="s">
        <v>107</v>
      </c>
      <c r="E4981" t="s">
        <v>108</v>
      </c>
      <c r="F4981" s="21" t="s">
        <v>109</v>
      </c>
      <c r="G4981" s="32">
        <v>144</v>
      </c>
      <c r="H4981" s="22">
        <v>44546</v>
      </c>
      <c r="I4981" s="23">
        <v>44561</v>
      </c>
      <c r="J4981">
        <f t="shared" si="468"/>
        <v>16</v>
      </c>
      <c r="K4981" s="2">
        <f t="shared" si="469"/>
        <v>44553.5</v>
      </c>
      <c r="L4981" s="9">
        <f t="shared" si="464"/>
        <v>16</v>
      </c>
      <c r="M4981" s="2">
        <f t="shared" si="465"/>
        <v>44553.5</v>
      </c>
      <c r="N4981" s="22">
        <v>44561</v>
      </c>
      <c r="O4981" s="22">
        <v>44566</v>
      </c>
      <c r="P4981" s="22">
        <v>44565.5</v>
      </c>
      <c r="Q4981">
        <f t="shared" si="466"/>
        <v>12</v>
      </c>
      <c r="R4981" s="33">
        <f t="shared" si="467"/>
        <v>1728</v>
      </c>
    </row>
    <row r="4982" spans="1:18" x14ac:dyDescent="0.35">
      <c r="A4982" t="s">
        <v>413</v>
      </c>
      <c r="B4982" s="21" t="s">
        <v>313</v>
      </c>
      <c r="C4982" s="22">
        <v>44561</v>
      </c>
      <c r="D4982" t="s">
        <v>99</v>
      </c>
      <c r="E4982" t="s">
        <v>100</v>
      </c>
      <c r="F4982" s="21" t="s">
        <v>316</v>
      </c>
      <c r="G4982" s="32">
        <v>850.80000000000007</v>
      </c>
      <c r="H4982" s="22">
        <v>44546</v>
      </c>
      <c r="I4982" s="23">
        <v>44561</v>
      </c>
      <c r="J4982">
        <f t="shared" si="468"/>
        <v>16</v>
      </c>
      <c r="K4982" s="2">
        <f t="shared" si="469"/>
        <v>44553.5</v>
      </c>
      <c r="L4982" s="9">
        <f t="shared" si="464"/>
        <v>16</v>
      </c>
      <c r="M4982" s="2">
        <f t="shared" si="465"/>
        <v>44553.5</v>
      </c>
      <c r="N4982" s="22">
        <v>44561</v>
      </c>
      <c r="O4982" s="22">
        <v>44566</v>
      </c>
      <c r="P4982" s="22">
        <v>44565.5</v>
      </c>
      <c r="Q4982">
        <f t="shared" si="466"/>
        <v>12</v>
      </c>
      <c r="R4982" s="33">
        <f t="shared" si="467"/>
        <v>10209.6</v>
      </c>
    </row>
    <row r="4983" spans="1:18" x14ac:dyDescent="0.35">
      <c r="A4983" t="s">
        <v>413</v>
      </c>
      <c r="B4983" s="21" t="s">
        <v>313</v>
      </c>
      <c r="C4983" s="22">
        <v>44561</v>
      </c>
      <c r="D4983" t="s">
        <v>114</v>
      </c>
      <c r="E4983" t="s">
        <v>115</v>
      </c>
      <c r="F4983" s="21" t="s">
        <v>136</v>
      </c>
      <c r="G4983" s="32">
        <v>106</v>
      </c>
      <c r="H4983" s="22">
        <v>44546</v>
      </c>
      <c r="I4983" s="23">
        <v>44561</v>
      </c>
      <c r="J4983">
        <f t="shared" si="468"/>
        <v>16</v>
      </c>
      <c r="K4983" s="2">
        <f t="shared" si="469"/>
        <v>44553.5</v>
      </c>
      <c r="L4983" s="9">
        <f t="shared" si="464"/>
        <v>16</v>
      </c>
      <c r="M4983" s="2">
        <f t="shared" si="465"/>
        <v>44553.5</v>
      </c>
      <c r="N4983" s="22">
        <v>44561</v>
      </c>
      <c r="O4983" s="22">
        <v>44566</v>
      </c>
      <c r="P4983" s="22">
        <v>44565.5</v>
      </c>
      <c r="Q4983">
        <f t="shared" si="466"/>
        <v>12</v>
      </c>
      <c r="R4983" s="33">
        <f t="shared" si="467"/>
        <v>1272</v>
      </c>
    </row>
    <row r="4984" spans="1:18" x14ac:dyDescent="0.35">
      <c r="A4984" t="s">
        <v>413</v>
      </c>
      <c r="B4984" s="21" t="s">
        <v>313</v>
      </c>
      <c r="C4984" s="22">
        <v>44561</v>
      </c>
      <c r="D4984" t="s">
        <v>110</v>
      </c>
      <c r="E4984" t="s">
        <v>111</v>
      </c>
      <c r="F4984" s="21" t="s">
        <v>136</v>
      </c>
      <c r="G4984" s="32">
        <v>119.88</v>
      </c>
      <c r="H4984" s="22">
        <v>44546</v>
      </c>
      <c r="I4984" s="23">
        <v>44561</v>
      </c>
      <c r="J4984">
        <f t="shared" si="468"/>
        <v>16</v>
      </c>
      <c r="K4984" s="2">
        <f t="shared" si="469"/>
        <v>44553.5</v>
      </c>
      <c r="L4984" s="9">
        <f t="shared" si="464"/>
        <v>16</v>
      </c>
      <c r="M4984" s="2">
        <f t="shared" si="465"/>
        <v>44553.5</v>
      </c>
      <c r="N4984" s="22">
        <v>44561</v>
      </c>
      <c r="O4984" s="22">
        <v>44566</v>
      </c>
      <c r="P4984" s="22">
        <v>44565.5</v>
      </c>
      <c r="Q4984">
        <f t="shared" si="466"/>
        <v>12</v>
      </c>
      <c r="R4984" s="33">
        <f t="shared" si="467"/>
        <v>1438.56</v>
      </c>
    </row>
    <row r="4985" spans="1:18" x14ac:dyDescent="0.35">
      <c r="A4985" t="s">
        <v>413</v>
      </c>
      <c r="B4985" s="21" t="s">
        <v>313</v>
      </c>
      <c r="C4985" s="22">
        <v>44561</v>
      </c>
      <c r="D4985" t="s">
        <v>107</v>
      </c>
      <c r="E4985" t="s">
        <v>108</v>
      </c>
      <c r="F4985" s="21" t="s">
        <v>138</v>
      </c>
      <c r="G4985" s="32">
        <v>3210.43</v>
      </c>
      <c r="H4985" s="22">
        <v>44546</v>
      </c>
      <c r="I4985" s="23">
        <v>44561</v>
      </c>
      <c r="J4985">
        <f t="shared" si="468"/>
        <v>16</v>
      </c>
      <c r="K4985" s="2">
        <f t="shared" si="469"/>
        <v>44553.5</v>
      </c>
      <c r="L4985" s="9">
        <f t="shared" si="464"/>
        <v>16</v>
      </c>
      <c r="M4985" s="2">
        <f t="shared" si="465"/>
        <v>44553.5</v>
      </c>
      <c r="N4985" s="22">
        <v>44561</v>
      </c>
      <c r="O4985" s="22">
        <v>44566</v>
      </c>
      <c r="P4985" s="22">
        <v>44565.5</v>
      </c>
      <c r="Q4985">
        <f t="shared" si="466"/>
        <v>12</v>
      </c>
      <c r="R4985" s="33">
        <f t="shared" si="467"/>
        <v>38525.159999999996</v>
      </c>
    </row>
    <row r="4986" spans="1:18" x14ac:dyDescent="0.35">
      <c r="A4986" t="s">
        <v>413</v>
      </c>
      <c r="B4986" s="21" t="s">
        <v>313</v>
      </c>
      <c r="C4986" s="22">
        <v>44561</v>
      </c>
      <c r="D4986" t="s">
        <v>99</v>
      </c>
      <c r="E4986" t="s">
        <v>100</v>
      </c>
      <c r="F4986" s="21" t="s">
        <v>138</v>
      </c>
      <c r="G4986" s="32">
        <v>648.67000000000007</v>
      </c>
      <c r="H4986" s="22">
        <v>44546</v>
      </c>
      <c r="I4986" s="23">
        <v>44561</v>
      </c>
      <c r="J4986">
        <f t="shared" si="468"/>
        <v>16</v>
      </c>
      <c r="K4986" s="2">
        <f t="shared" si="469"/>
        <v>44553.5</v>
      </c>
      <c r="L4986" s="9">
        <f t="shared" si="464"/>
        <v>16</v>
      </c>
      <c r="M4986" s="2">
        <f t="shared" si="465"/>
        <v>44553.5</v>
      </c>
      <c r="N4986" s="22">
        <v>44561</v>
      </c>
      <c r="O4986" s="22">
        <v>44566</v>
      </c>
      <c r="P4986" s="22">
        <v>44565.5</v>
      </c>
      <c r="Q4986">
        <f t="shared" si="466"/>
        <v>12</v>
      </c>
      <c r="R4986" s="33">
        <f t="shared" si="467"/>
        <v>7784.0400000000009</v>
      </c>
    </row>
    <row r="4987" spans="1:18" x14ac:dyDescent="0.35">
      <c r="A4987" t="s">
        <v>413</v>
      </c>
      <c r="B4987" s="21" t="s">
        <v>313</v>
      </c>
      <c r="C4987" s="22">
        <v>44561</v>
      </c>
      <c r="D4987" t="s">
        <v>114</v>
      </c>
      <c r="E4987" t="s">
        <v>115</v>
      </c>
      <c r="F4987" s="21" t="s">
        <v>141</v>
      </c>
      <c r="G4987" s="32">
        <v>262.46000000000004</v>
      </c>
      <c r="H4987" s="22">
        <v>44546</v>
      </c>
      <c r="I4987" s="23">
        <v>44561</v>
      </c>
      <c r="J4987">
        <f t="shared" si="468"/>
        <v>16</v>
      </c>
      <c r="K4987" s="2">
        <f t="shared" si="469"/>
        <v>44553.5</v>
      </c>
      <c r="L4987" s="9">
        <f t="shared" si="464"/>
        <v>16</v>
      </c>
      <c r="M4987" s="2">
        <f t="shared" si="465"/>
        <v>44553.5</v>
      </c>
      <c r="N4987" s="22">
        <v>44561</v>
      </c>
      <c r="O4987" s="22">
        <v>44566</v>
      </c>
      <c r="P4987" s="22">
        <v>44565.5</v>
      </c>
      <c r="Q4987">
        <f t="shared" si="466"/>
        <v>12</v>
      </c>
      <c r="R4987" s="33">
        <f t="shared" si="467"/>
        <v>3149.5200000000004</v>
      </c>
    </row>
    <row r="4988" spans="1:18" x14ac:dyDescent="0.35">
      <c r="A4988" t="s">
        <v>413</v>
      </c>
      <c r="B4988" s="21" t="s">
        <v>313</v>
      </c>
      <c r="C4988" s="22">
        <v>44561</v>
      </c>
      <c r="D4988" t="s">
        <v>110</v>
      </c>
      <c r="E4988" t="s">
        <v>111</v>
      </c>
      <c r="F4988" s="21" t="s">
        <v>141</v>
      </c>
      <c r="G4988" s="32">
        <v>37.58</v>
      </c>
      <c r="H4988" s="22">
        <v>44546</v>
      </c>
      <c r="I4988" s="23">
        <v>44561</v>
      </c>
      <c r="J4988">
        <f t="shared" si="468"/>
        <v>16</v>
      </c>
      <c r="K4988" s="2">
        <f t="shared" si="469"/>
        <v>44553.5</v>
      </c>
      <c r="L4988" s="9">
        <f t="shared" si="464"/>
        <v>16</v>
      </c>
      <c r="M4988" s="2">
        <f t="shared" si="465"/>
        <v>44553.5</v>
      </c>
      <c r="N4988" s="22">
        <v>44561</v>
      </c>
      <c r="O4988" s="22">
        <v>44566</v>
      </c>
      <c r="P4988" s="22">
        <v>44565.5</v>
      </c>
      <c r="Q4988">
        <f t="shared" si="466"/>
        <v>12</v>
      </c>
      <c r="R4988" s="33">
        <f t="shared" si="467"/>
        <v>450.96</v>
      </c>
    </row>
    <row r="4989" spans="1:18" x14ac:dyDescent="0.35">
      <c r="A4989" t="s">
        <v>413</v>
      </c>
      <c r="B4989" s="21" t="s">
        <v>313</v>
      </c>
      <c r="C4989" s="22">
        <v>44561</v>
      </c>
      <c r="D4989" t="s">
        <v>148</v>
      </c>
      <c r="E4989" t="s">
        <v>149</v>
      </c>
      <c r="F4989" s="21" t="s">
        <v>151</v>
      </c>
      <c r="G4989" s="32">
        <v>153.26</v>
      </c>
      <c r="H4989" s="22">
        <v>44546</v>
      </c>
      <c r="I4989" s="23">
        <v>44561</v>
      </c>
      <c r="J4989">
        <f t="shared" si="468"/>
        <v>16</v>
      </c>
      <c r="K4989" s="2">
        <f t="shared" si="469"/>
        <v>44553.5</v>
      </c>
      <c r="L4989" s="9">
        <f t="shared" si="464"/>
        <v>16</v>
      </c>
      <c r="M4989" s="2">
        <f t="shared" si="465"/>
        <v>44553.5</v>
      </c>
      <c r="N4989" s="22">
        <v>44561</v>
      </c>
      <c r="O4989" s="22">
        <v>44579</v>
      </c>
      <c r="P4989" s="22">
        <v>44575.5</v>
      </c>
      <c r="Q4989">
        <f t="shared" si="466"/>
        <v>22</v>
      </c>
      <c r="R4989" s="33">
        <f t="shared" si="467"/>
        <v>3371.72</v>
      </c>
    </row>
    <row r="4990" spans="1:18" x14ac:dyDescent="0.35">
      <c r="A4990" t="s">
        <v>413</v>
      </c>
      <c r="B4990" s="21" t="s">
        <v>313</v>
      </c>
      <c r="C4990" s="22">
        <v>44561</v>
      </c>
      <c r="D4990" t="s">
        <v>110</v>
      </c>
      <c r="E4990" t="s">
        <v>111</v>
      </c>
      <c r="F4990" s="21" t="s">
        <v>153</v>
      </c>
      <c r="G4990" s="32">
        <v>493.02</v>
      </c>
      <c r="H4990" s="22">
        <v>44546</v>
      </c>
      <c r="I4990" s="23">
        <v>44561</v>
      </c>
      <c r="J4990">
        <f t="shared" si="468"/>
        <v>16</v>
      </c>
      <c r="K4990" s="2">
        <f t="shared" si="469"/>
        <v>44553.5</v>
      </c>
      <c r="L4990" s="9">
        <f t="shared" si="464"/>
        <v>16</v>
      </c>
      <c r="M4990" s="2">
        <f t="shared" si="465"/>
        <v>44553.5</v>
      </c>
      <c r="N4990" s="22">
        <v>44561</v>
      </c>
      <c r="O4990" s="22">
        <v>44579</v>
      </c>
      <c r="P4990" s="22">
        <v>44575.5</v>
      </c>
      <c r="Q4990">
        <f t="shared" si="466"/>
        <v>22</v>
      </c>
      <c r="R4990" s="33">
        <f t="shared" si="467"/>
        <v>10846.439999999999</v>
      </c>
    </row>
    <row r="4991" spans="1:18" x14ac:dyDescent="0.35">
      <c r="A4991" t="s">
        <v>413</v>
      </c>
      <c r="B4991" s="21" t="s">
        <v>313</v>
      </c>
      <c r="C4991" s="22">
        <v>44561</v>
      </c>
      <c r="D4991" t="s">
        <v>148</v>
      </c>
      <c r="E4991" t="s">
        <v>149</v>
      </c>
      <c r="F4991" s="21" t="s">
        <v>298</v>
      </c>
      <c r="G4991" s="32">
        <v>30.81</v>
      </c>
      <c r="H4991" s="22">
        <v>44546</v>
      </c>
      <c r="I4991" s="23">
        <v>44561</v>
      </c>
      <c r="J4991">
        <f t="shared" si="468"/>
        <v>16</v>
      </c>
      <c r="K4991" s="2">
        <f t="shared" si="469"/>
        <v>44553.5</v>
      </c>
      <c r="L4991" s="9">
        <f t="shared" si="464"/>
        <v>16</v>
      </c>
      <c r="M4991" s="2">
        <f t="shared" si="465"/>
        <v>44553.5</v>
      </c>
      <c r="N4991" s="22">
        <v>44561</v>
      </c>
      <c r="O4991" s="22">
        <v>44579</v>
      </c>
      <c r="P4991" s="22">
        <v>44575.5</v>
      </c>
      <c r="Q4991">
        <f t="shared" si="466"/>
        <v>22</v>
      </c>
      <c r="R4991" s="33">
        <f t="shared" si="467"/>
        <v>677.81999999999994</v>
      </c>
    </row>
    <row r="4992" spans="1:18" x14ac:dyDescent="0.35">
      <c r="A4992" t="s">
        <v>413</v>
      </c>
      <c r="B4992" s="21" t="s">
        <v>313</v>
      </c>
      <c r="C4992" s="22">
        <v>44561</v>
      </c>
      <c r="D4992" t="s">
        <v>99</v>
      </c>
      <c r="E4992" t="s">
        <v>100</v>
      </c>
      <c r="F4992" s="21" t="s">
        <v>295</v>
      </c>
      <c r="G4992" s="32">
        <v>651.20000000000005</v>
      </c>
      <c r="H4992" s="22">
        <v>44546</v>
      </c>
      <c r="I4992" s="23">
        <v>44561</v>
      </c>
      <c r="J4992">
        <f t="shared" si="468"/>
        <v>16</v>
      </c>
      <c r="K4992" s="2">
        <f t="shared" si="469"/>
        <v>44553.5</v>
      </c>
      <c r="L4992" s="9">
        <f t="shared" si="464"/>
        <v>16</v>
      </c>
      <c r="M4992" s="2">
        <f t="shared" si="465"/>
        <v>44553.5</v>
      </c>
      <c r="N4992" s="22">
        <v>44561</v>
      </c>
      <c r="O4992" s="22">
        <v>44579</v>
      </c>
      <c r="P4992" s="22">
        <v>44575.5</v>
      </c>
      <c r="Q4992">
        <f t="shared" si="466"/>
        <v>22</v>
      </c>
      <c r="R4992" s="33">
        <f t="shared" si="467"/>
        <v>14326.400000000001</v>
      </c>
    </row>
    <row r="4993" spans="1:18" x14ac:dyDescent="0.35">
      <c r="A4993" t="s">
        <v>413</v>
      </c>
      <c r="B4993" s="21" t="s">
        <v>313</v>
      </c>
      <c r="C4993" s="22">
        <v>44561</v>
      </c>
      <c r="D4993" t="s">
        <v>148</v>
      </c>
      <c r="E4993" t="s">
        <v>149</v>
      </c>
      <c r="F4993" s="21" t="s">
        <v>155</v>
      </c>
      <c r="G4993" s="32">
        <v>21.02</v>
      </c>
      <c r="H4993" s="22">
        <v>44546</v>
      </c>
      <c r="I4993" s="23">
        <v>44561</v>
      </c>
      <c r="J4993">
        <f t="shared" si="468"/>
        <v>16</v>
      </c>
      <c r="K4993" s="2">
        <f t="shared" si="469"/>
        <v>44553.5</v>
      </c>
      <c r="L4993" s="9">
        <f t="shared" si="464"/>
        <v>16</v>
      </c>
      <c r="M4993" s="2">
        <f t="shared" si="465"/>
        <v>44553.5</v>
      </c>
      <c r="N4993" s="22">
        <v>44561</v>
      </c>
      <c r="O4993" s="22">
        <v>44579</v>
      </c>
      <c r="P4993" s="22">
        <v>44575.5</v>
      </c>
      <c r="Q4993">
        <f t="shared" si="466"/>
        <v>22</v>
      </c>
      <c r="R4993" s="33">
        <f t="shared" si="467"/>
        <v>462.44</v>
      </c>
    </row>
    <row r="4994" spans="1:18" x14ac:dyDescent="0.35">
      <c r="A4994" t="s">
        <v>413</v>
      </c>
      <c r="B4994" s="21" t="s">
        <v>313</v>
      </c>
      <c r="C4994" s="22">
        <v>44561</v>
      </c>
      <c r="D4994" t="s">
        <v>148</v>
      </c>
      <c r="E4994" t="s">
        <v>149</v>
      </c>
      <c r="F4994" s="21" t="s">
        <v>320</v>
      </c>
      <c r="G4994" s="32">
        <v>31.06</v>
      </c>
      <c r="H4994" s="22">
        <v>44546</v>
      </c>
      <c r="I4994" s="23">
        <v>44561</v>
      </c>
      <c r="J4994">
        <f t="shared" si="468"/>
        <v>16</v>
      </c>
      <c r="K4994" s="2">
        <f t="shared" si="469"/>
        <v>44553.5</v>
      </c>
      <c r="L4994" s="9">
        <f t="shared" si="464"/>
        <v>16</v>
      </c>
      <c r="M4994" s="2">
        <f t="shared" si="465"/>
        <v>44553.5</v>
      </c>
      <c r="N4994" s="22">
        <v>44561</v>
      </c>
      <c r="O4994" s="22">
        <v>44579</v>
      </c>
      <c r="P4994" s="22">
        <v>44575.5</v>
      </c>
      <c r="Q4994">
        <f t="shared" si="466"/>
        <v>22</v>
      </c>
      <c r="R4994" s="33">
        <f t="shared" si="467"/>
        <v>683.31999999999994</v>
      </c>
    </row>
    <row r="4995" spans="1:18" x14ac:dyDescent="0.35">
      <c r="A4995" t="s">
        <v>413</v>
      </c>
      <c r="B4995" s="21" t="s">
        <v>313</v>
      </c>
      <c r="C4995" s="22">
        <v>44561</v>
      </c>
      <c r="D4995" t="s">
        <v>148</v>
      </c>
      <c r="E4995" t="s">
        <v>149</v>
      </c>
      <c r="F4995" s="21" t="s">
        <v>156</v>
      </c>
      <c r="G4995" s="32">
        <v>112.78999999999999</v>
      </c>
      <c r="H4995" s="22">
        <v>44546</v>
      </c>
      <c r="I4995" s="23">
        <v>44561</v>
      </c>
      <c r="J4995">
        <f t="shared" si="468"/>
        <v>16</v>
      </c>
      <c r="K4995" s="2">
        <f t="shared" si="469"/>
        <v>44553.5</v>
      </c>
      <c r="L4995" s="9">
        <f t="shared" si="464"/>
        <v>16</v>
      </c>
      <c r="M4995" s="2">
        <f t="shared" si="465"/>
        <v>44553.5</v>
      </c>
      <c r="N4995" s="22">
        <v>44561</v>
      </c>
      <c r="O4995" s="22">
        <v>44579</v>
      </c>
      <c r="P4995" s="22">
        <v>44575.5</v>
      </c>
      <c r="Q4995">
        <f t="shared" si="466"/>
        <v>22</v>
      </c>
      <c r="R4995" s="33">
        <f t="shared" si="467"/>
        <v>2481.3799999999997</v>
      </c>
    </row>
    <row r="4996" spans="1:18" x14ac:dyDescent="0.35">
      <c r="A4996" t="s">
        <v>413</v>
      </c>
      <c r="B4996" s="21" t="s">
        <v>313</v>
      </c>
      <c r="C4996" s="22">
        <v>44561</v>
      </c>
      <c r="D4996" t="s">
        <v>148</v>
      </c>
      <c r="E4996" t="s">
        <v>149</v>
      </c>
      <c r="F4996" s="21" t="s">
        <v>157</v>
      </c>
      <c r="G4996" s="32">
        <v>334.97</v>
      </c>
      <c r="H4996" s="22">
        <v>44546</v>
      </c>
      <c r="I4996" s="23">
        <v>44561</v>
      </c>
      <c r="J4996">
        <f t="shared" si="468"/>
        <v>16</v>
      </c>
      <c r="K4996" s="2">
        <f t="shared" si="469"/>
        <v>44553.5</v>
      </c>
      <c r="L4996" s="9">
        <f t="shared" si="464"/>
        <v>16</v>
      </c>
      <c r="M4996" s="2">
        <f t="shared" si="465"/>
        <v>44553.5</v>
      </c>
      <c r="N4996" s="22">
        <v>44561</v>
      </c>
      <c r="O4996" s="22">
        <v>44579</v>
      </c>
      <c r="P4996" s="22">
        <v>44575.5</v>
      </c>
      <c r="Q4996">
        <f t="shared" si="466"/>
        <v>22</v>
      </c>
      <c r="R4996" s="33">
        <f t="shared" si="467"/>
        <v>7369.34</v>
      </c>
    </row>
    <row r="4997" spans="1:18" x14ac:dyDescent="0.35">
      <c r="A4997" t="s">
        <v>413</v>
      </c>
      <c r="B4997" s="21" t="s">
        <v>313</v>
      </c>
      <c r="C4997" s="22">
        <v>44561</v>
      </c>
      <c r="D4997" t="s">
        <v>148</v>
      </c>
      <c r="E4997" t="s">
        <v>149</v>
      </c>
      <c r="F4997" s="21" t="s">
        <v>158</v>
      </c>
      <c r="G4997" s="32">
        <v>457.69000000000005</v>
      </c>
      <c r="H4997" s="22">
        <v>44546</v>
      </c>
      <c r="I4997" s="23">
        <v>44561</v>
      </c>
      <c r="J4997">
        <f t="shared" si="468"/>
        <v>16</v>
      </c>
      <c r="K4997" s="2">
        <f t="shared" si="469"/>
        <v>44553.5</v>
      </c>
      <c r="L4997" s="9">
        <f t="shared" si="464"/>
        <v>16</v>
      </c>
      <c r="M4997" s="2">
        <f t="shared" si="465"/>
        <v>44553.5</v>
      </c>
      <c r="N4997" s="22">
        <v>44561</v>
      </c>
      <c r="O4997" s="22">
        <v>44579</v>
      </c>
      <c r="P4997" s="22">
        <v>44575.5</v>
      </c>
      <c r="Q4997">
        <f t="shared" si="466"/>
        <v>22</v>
      </c>
      <c r="R4997" s="33">
        <f t="shared" si="467"/>
        <v>10069.18</v>
      </c>
    </row>
    <row r="4998" spans="1:18" x14ac:dyDescent="0.35">
      <c r="A4998" t="s">
        <v>413</v>
      </c>
      <c r="B4998" s="21" t="s">
        <v>313</v>
      </c>
      <c r="C4998" s="22">
        <v>44561</v>
      </c>
      <c r="D4998" t="s">
        <v>148</v>
      </c>
      <c r="E4998" t="s">
        <v>149</v>
      </c>
      <c r="F4998" s="21" t="s">
        <v>159</v>
      </c>
      <c r="G4998" s="32">
        <v>49.24</v>
      </c>
      <c r="H4998" s="22">
        <v>44546</v>
      </c>
      <c r="I4998" s="23">
        <v>44561</v>
      </c>
      <c r="J4998">
        <f t="shared" si="468"/>
        <v>16</v>
      </c>
      <c r="K4998" s="2">
        <f t="shared" si="469"/>
        <v>44553.5</v>
      </c>
      <c r="L4998" s="9">
        <f t="shared" si="464"/>
        <v>16</v>
      </c>
      <c r="M4998" s="2">
        <f t="shared" si="465"/>
        <v>44553.5</v>
      </c>
      <c r="N4998" s="22">
        <v>44561</v>
      </c>
      <c r="O4998" s="22">
        <v>44579</v>
      </c>
      <c r="P4998" s="22">
        <v>44575.5</v>
      </c>
      <c r="Q4998">
        <f t="shared" si="466"/>
        <v>22</v>
      </c>
      <c r="R4998" s="33">
        <f t="shared" si="467"/>
        <v>1083.28</v>
      </c>
    </row>
    <row r="4999" spans="1:18" x14ac:dyDescent="0.35">
      <c r="A4999" t="s">
        <v>413</v>
      </c>
      <c r="B4999" s="21" t="s">
        <v>313</v>
      </c>
      <c r="C4999" s="22">
        <v>44561</v>
      </c>
      <c r="D4999" t="s">
        <v>148</v>
      </c>
      <c r="E4999" t="s">
        <v>149</v>
      </c>
      <c r="F4999" s="21" t="s">
        <v>321</v>
      </c>
      <c r="G4999" s="32">
        <v>236.95999999999998</v>
      </c>
      <c r="H4999" s="22">
        <v>44546</v>
      </c>
      <c r="I4999" s="23">
        <v>44561</v>
      </c>
      <c r="J4999">
        <f t="shared" si="468"/>
        <v>16</v>
      </c>
      <c r="K4999" s="2">
        <f t="shared" si="469"/>
        <v>44553.5</v>
      </c>
      <c r="L4999" s="9">
        <f t="shared" si="464"/>
        <v>16</v>
      </c>
      <c r="M4999" s="2">
        <f t="shared" si="465"/>
        <v>44553.5</v>
      </c>
      <c r="N4999" s="22">
        <v>44561</v>
      </c>
      <c r="O4999" s="22">
        <v>44579</v>
      </c>
      <c r="P4999" s="22">
        <v>44575.5</v>
      </c>
      <c r="Q4999">
        <f t="shared" si="466"/>
        <v>22</v>
      </c>
      <c r="R4999" s="33">
        <f t="shared" si="467"/>
        <v>5213.12</v>
      </c>
    </row>
    <row r="5000" spans="1:18" x14ac:dyDescent="0.35">
      <c r="A5000" t="s">
        <v>413</v>
      </c>
      <c r="B5000" s="21" t="s">
        <v>313</v>
      </c>
      <c r="C5000" s="22">
        <v>44561</v>
      </c>
      <c r="D5000" t="s">
        <v>148</v>
      </c>
      <c r="E5000" t="s">
        <v>149</v>
      </c>
      <c r="F5000" s="21" t="s">
        <v>394</v>
      </c>
      <c r="G5000" s="32">
        <v>40.31</v>
      </c>
      <c r="H5000" s="22">
        <v>44546</v>
      </c>
      <c r="I5000" s="23">
        <v>44561</v>
      </c>
      <c r="J5000">
        <f t="shared" si="468"/>
        <v>16</v>
      </c>
      <c r="K5000" s="2">
        <f t="shared" si="469"/>
        <v>44553.5</v>
      </c>
      <c r="L5000" s="9">
        <f t="shared" si="464"/>
        <v>16</v>
      </c>
      <c r="M5000" s="2">
        <f t="shared" si="465"/>
        <v>44553.5</v>
      </c>
      <c r="N5000" s="22">
        <v>44561</v>
      </c>
      <c r="O5000" s="22">
        <v>44579</v>
      </c>
      <c r="P5000" s="22">
        <v>44575.5</v>
      </c>
      <c r="Q5000">
        <f t="shared" si="466"/>
        <v>22</v>
      </c>
      <c r="R5000" s="33">
        <f t="shared" si="467"/>
        <v>886.82</v>
      </c>
    </row>
    <row r="5001" spans="1:18" x14ac:dyDescent="0.35">
      <c r="A5001" t="s">
        <v>413</v>
      </c>
      <c r="B5001" s="21" t="s">
        <v>313</v>
      </c>
      <c r="C5001" s="22">
        <v>44561</v>
      </c>
      <c r="D5001" t="s">
        <v>161</v>
      </c>
      <c r="E5001" t="s">
        <v>162</v>
      </c>
      <c r="F5001" s="21" t="s">
        <v>165</v>
      </c>
      <c r="G5001" s="32">
        <v>460.93999999999994</v>
      </c>
      <c r="H5001" s="22">
        <v>44546</v>
      </c>
      <c r="I5001" s="23">
        <v>44561</v>
      </c>
      <c r="J5001">
        <f t="shared" si="468"/>
        <v>16</v>
      </c>
      <c r="K5001" s="2">
        <f t="shared" si="469"/>
        <v>44553.5</v>
      </c>
      <c r="L5001" s="9">
        <f t="shared" si="464"/>
        <v>16</v>
      </c>
      <c r="M5001" s="2">
        <f t="shared" si="465"/>
        <v>44553.5</v>
      </c>
      <c r="N5001" s="22">
        <v>44561</v>
      </c>
      <c r="O5001" s="22">
        <v>44581</v>
      </c>
      <c r="P5001" s="22">
        <v>44580.5</v>
      </c>
      <c r="Q5001">
        <f t="shared" si="466"/>
        <v>27</v>
      </c>
      <c r="R5001" s="33">
        <f t="shared" si="467"/>
        <v>12445.38</v>
      </c>
    </row>
    <row r="5002" spans="1:18" x14ac:dyDescent="0.35">
      <c r="A5002" t="s">
        <v>413</v>
      </c>
      <c r="B5002" s="21" t="s">
        <v>313</v>
      </c>
      <c r="C5002" s="22">
        <v>44561</v>
      </c>
      <c r="D5002" t="s">
        <v>161</v>
      </c>
      <c r="E5002" t="s">
        <v>162</v>
      </c>
      <c r="F5002" s="21" t="s">
        <v>163</v>
      </c>
      <c r="G5002" s="32">
        <v>589.34</v>
      </c>
      <c r="H5002" s="22">
        <v>44546</v>
      </c>
      <c r="I5002" s="23">
        <v>44561</v>
      </c>
      <c r="J5002">
        <f t="shared" si="468"/>
        <v>16</v>
      </c>
      <c r="K5002" s="2">
        <f t="shared" si="469"/>
        <v>44553.5</v>
      </c>
      <c r="L5002" s="9">
        <f t="shared" si="464"/>
        <v>16</v>
      </c>
      <c r="M5002" s="2">
        <f t="shared" si="465"/>
        <v>44553.5</v>
      </c>
      <c r="N5002" s="22">
        <v>44561</v>
      </c>
      <c r="O5002" s="22">
        <v>44581</v>
      </c>
      <c r="P5002" s="22">
        <v>44580.5</v>
      </c>
      <c r="Q5002">
        <f t="shared" si="466"/>
        <v>27</v>
      </c>
      <c r="R5002" s="33">
        <f t="shared" si="467"/>
        <v>15912.18</v>
      </c>
    </row>
    <row r="5003" spans="1:18" x14ac:dyDescent="0.35">
      <c r="A5003" t="s">
        <v>413</v>
      </c>
      <c r="B5003" s="21" t="s">
        <v>313</v>
      </c>
      <c r="C5003" s="22">
        <v>44561</v>
      </c>
      <c r="D5003" t="s">
        <v>161</v>
      </c>
      <c r="E5003" t="s">
        <v>162</v>
      </c>
      <c r="F5003" s="21" t="s">
        <v>323</v>
      </c>
      <c r="G5003" s="32">
        <v>248.73000000000002</v>
      </c>
      <c r="H5003" s="22">
        <v>44546</v>
      </c>
      <c r="I5003" s="23">
        <v>44561</v>
      </c>
      <c r="J5003">
        <f t="shared" si="468"/>
        <v>16</v>
      </c>
      <c r="K5003" s="2">
        <f t="shared" si="469"/>
        <v>44553.5</v>
      </c>
      <c r="L5003" s="9">
        <f t="shared" ref="L5003:L5066" si="470">I5003-H5003+1</f>
        <v>16</v>
      </c>
      <c r="M5003" s="2">
        <f t="shared" ref="M5003:M5066" si="471">(H5003+I5003)/2</f>
        <v>44553.5</v>
      </c>
      <c r="N5003" s="22">
        <v>44561</v>
      </c>
      <c r="O5003" s="22">
        <v>44581</v>
      </c>
      <c r="P5003" s="22">
        <v>44580.5</v>
      </c>
      <c r="Q5003">
        <f t="shared" ref="Q5003:Q5066" si="472">P5003-M5003</f>
        <v>27</v>
      </c>
      <c r="R5003" s="33">
        <f t="shared" ref="R5003:R5066" si="473">Q5003*G5003</f>
        <v>6715.7100000000009</v>
      </c>
    </row>
    <row r="5004" spans="1:18" x14ac:dyDescent="0.35">
      <c r="A5004" t="s">
        <v>413</v>
      </c>
      <c r="B5004" s="21" t="s">
        <v>313</v>
      </c>
      <c r="C5004" s="22">
        <v>44561</v>
      </c>
      <c r="D5004" t="s">
        <v>161</v>
      </c>
      <c r="E5004" t="s">
        <v>162</v>
      </c>
      <c r="F5004" s="21" t="s">
        <v>166</v>
      </c>
      <c r="G5004" s="32">
        <v>496.56</v>
      </c>
      <c r="H5004" s="22">
        <v>44546</v>
      </c>
      <c r="I5004" s="23">
        <v>44561</v>
      </c>
      <c r="J5004">
        <f t="shared" si="468"/>
        <v>16</v>
      </c>
      <c r="K5004" s="2">
        <f t="shared" si="469"/>
        <v>44553.5</v>
      </c>
      <c r="L5004" s="9">
        <f t="shared" si="470"/>
        <v>16</v>
      </c>
      <c r="M5004" s="2">
        <f t="shared" si="471"/>
        <v>44553.5</v>
      </c>
      <c r="N5004" s="22">
        <v>44561</v>
      </c>
      <c r="O5004" s="22">
        <v>44581</v>
      </c>
      <c r="P5004" s="22">
        <v>44580.5</v>
      </c>
      <c r="Q5004">
        <f t="shared" si="472"/>
        <v>27</v>
      </c>
      <c r="R5004" s="33">
        <f t="shared" si="473"/>
        <v>13407.12</v>
      </c>
    </row>
    <row r="5005" spans="1:18" x14ac:dyDescent="0.35">
      <c r="A5005" t="s">
        <v>413</v>
      </c>
      <c r="B5005" s="21" t="s">
        <v>313</v>
      </c>
      <c r="C5005" s="22">
        <v>44561</v>
      </c>
      <c r="D5005" t="s">
        <v>171</v>
      </c>
      <c r="E5005" t="s">
        <v>172</v>
      </c>
      <c r="F5005" s="21" t="s">
        <v>166</v>
      </c>
      <c r="G5005" s="32">
        <v>75.16</v>
      </c>
      <c r="H5005" s="22">
        <v>44546</v>
      </c>
      <c r="I5005" s="23">
        <v>44561</v>
      </c>
      <c r="J5005">
        <f t="shared" si="468"/>
        <v>16</v>
      </c>
      <c r="K5005" s="2">
        <f t="shared" si="469"/>
        <v>44553.5</v>
      </c>
      <c r="L5005" s="9">
        <f t="shared" si="470"/>
        <v>16</v>
      </c>
      <c r="M5005" s="2">
        <f t="shared" si="471"/>
        <v>44553.5</v>
      </c>
      <c r="N5005" s="22">
        <v>44561</v>
      </c>
      <c r="O5005" s="22">
        <v>44581</v>
      </c>
      <c r="P5005" s="22">
        <v>44580.5</v>
      </c>
      <c r="Q5005">
        <f t="shared" si="472"/>
        <v>27</v>
      </c>
      <c r="R5005" s="33">
        <f t="shared" si="473"/>
        <v>2029.32</v>
      </c>
    </row>
    <row r="5006" spans="1:18" x14ac:dyDescent="0.35">
      <c r="A5006" t="s">
        <v>413</v>
      </c>
      <c r="B5006" s="21" t="s">
        <v>313</v>
      </c>
      <c r="C5006" s="22">
        <v>44561</v>
      </c>
      <c r="D5006" t="s">
        <v>161</v>
      </c>
      <c r="E5006" t="s">
        <v>162</v>
      </c>
      <c r="F5006" s="21" t="s">
        <v>167</v>
      </c>
      <c r="G5006" s="32">
        <v>1313.1999999999998</v>
      </c>
      <c r="H5006" s="22">
        <v>44546</v>
      </c>
      <c r="I5006" s="23">
        <v>44561</v>
      </c>
      <c r="J5006">
        <f t="shared" si="468"/>
        <v>16</v>
      </c>
      <c r="K5006" s="2">
        <f t="shared" si="469"/>
        <v>44553.5</v>
      </c>
      <c r="L5006" s="9">
        <f t="shared" si="470"/>
        <v>16</v>
      </c>
      <c r="M5006" s="2">
        <f t="shared" si="471"/>
        <v>44553.5</v>
      </c>
      <c r="N5006" s="22">
        <v>44561</v>
      </c>
      <c r="O5006" s="22">
        <v>44581</v>
      </c>
      <c r="P5006" s="22">
        <v>44580.5</v>
      </c>
      <c r="Q5006">
        <f t="shared" si="472"/>
        <v>27</v>
      </c>
      <c r="R5006" s="33">
        <f t="shared" si="473"/>
        <v>35456.399999999994</v>
      </c>
    </row>
    <row r="5007" spans="1:18" x14ac:dyDescent="0.35">
      <c r="A5007" t="s">
        <v>413</v>
      </c>
      <c r="B5007" s="21" t="s">
        <v>313</v>
      </c>
      <c r="C5007" s="22">
        <v>44561</v>
      </c>
      <c r="D5007" t="s">
        <v>161</v>
      </c>
      <c r="E5007" t="s">
        <v>162</v>
      </c>
      <c r="F5007" s="21" t="s">
        <v>168</v>
      </c>
      <c r="G5007" s="32">
        <v>86.55</v>
      </c>
      <c r="H5007" s="22">
        <v>44546</v>
      </c>
      <c r="I5007" s="23">
        <v>44561</v>
      </c>
      <c r="J5007">
        <f t="shared" si="468"/>
        <v>16</v>
      </c>
      <c r="K5007" s="2">
        <f t="shared" si="469"/>
        <v>44553.5</v>
      </c>
      <c r="L5007" s="9">
        <f t="shared" si="470"/>
        <v>16</v>
      </c>
      <c r="M5007" s="2">
        <f t="shared" si="471"/>
        <v>44553.5</v>
      </c>
      <c r="N5007" s="22">
        <v>44561</v>
      </c>
      <c r="O5007" s="22">
        <v>44581</v>
      </c>
      <c r="P5007" s="22">
        <v>44580.5</v>
      </c>
      <c r="Q5007">
        <f t="shared" si="472"/>
        <v>27</v>
      </c>
      <c r="R5007" s="33">
        <f t="shared" si="473"/>
        <v>2336.85</v>
      </c>
    </row>
    <row r="5008" spans="1:18" x14ac:dyDescent="0.35">
      <c r="A5008" t="s">
        <v>413</v>
      </c>
      <c r="B5008" s="21" t="s">
        <v>313</v>
      </c>
      <c r="C5008" s="22">
        <v>44561</v>
      </c>
      <c r="D5008" t="s">
        <v>161</v>
      </c>
      <c r="E5008" t="s">
        <v>162</v>
      </c>
      <c r="F5008" s="21" t="s">
        <v>322</v>
      </c>
      <c r="G5008" s="32">
        <v>520.16999999999996</v>
      </c>
      <c r="H5008" s="22">
        <v>44546</v>
      </c>
      <c r="I5008" s="23">
        <v>44561</v>
      </c>
      <c r="J5008">
        <f t="shared" si="468"/>
        <v>16</v>
      </c>
      <c r="K5008" s="2">
        <f t="shared" si="469"/>
        <v>44553.5</v>
      </c>
      <c r="L5008" s="9">
        <f t="shared" si="470"/>
        <v>16</v>
      </c>
      <c r="M5008" s="2">
        <f t="shared" si="471"/>
        <v>44553.5</v>
      </c>
      <c r="N5008" s="22">
        <v>44561</v>
      </c>
      <c r="O5008" s="22">
        <v>44581</v>
      </c>
      <c r="P5008" s="22">
        <v>44580.5</v>
      </c>
      <c r="Q5008">
        <f t="shared" si="472"/>
        <v>27</v>
      </c>
      <c r="R5008" s="33">
        <f t="shared" si="473"/>
        <v>14044.589999999998</v>
      </c>
    </row>
    <row r="5009" spans="1:18" x14ac:dyDescent="0.35">
      <c r="A5009" t="s">
        <v>413</v>
      </c>
      <c r="B5009" s="21" t="s">
        <v>313</v>
      </c>
      <c r="C5009" s="22">
        <v>44561</v>
      </c>
      <c r="D5009" t="s">
        <v>161</v>
      </c>
      <c r="E5009" t="s">
        <v>162</v>
      </c>
      <c r="F5009" s="21" t="s">
        <v>195</v>
      </c>
      <c r="G5009" s="32">
        <v>1879.5599999999997</v>
      </c>
      <c r="H5009" s="22">
        <v>44546</v>
      </c>
      <c r="I5009" s="23">
        <v>44561</v>
      </c>
      <c r="J5009">
        <f t="shared" si="468"/>
        <v>16</v>
      </c>
      <c r="K5009" s="2">
        <f t="shared" si="469"/>
        <v>44553.5</v>
      </c>
      <c r="L5009" s="9">
        <f t="shared" si="470"/>
        <v>16</v>
      </c>
      <c r="M5009" s="2">
        <f t="shared" si="471"/>
        <v>44553.5</v>
      </c>
      <c r="N5009" s="22">
        <v>44561</v>
      </c>
      <c r="O5009" s="22">
        <v>44581</v>
      </c>
      <c r="P5009" s="22">
        <v>44580.5</v>
      </c>
      <c r="Q5009">
        <f t="shared" si="472"/>
        <v>27</v>
      </c>
      <c r="R5009" s="33">
        <f t="shared" si="473"/>
        <v>50748.119999999995</v>
      </c>
    </row>
    <row r="5010" spans="1:18" x14ac:dyDescent="0.35">
      <c r="A5010" t="s">
        <v>413</v>
      </c>
      <c r="B5010" s="21" t="s">
        <v>313</v>
      </c>
      <c r="C5010" s="22">
        <v>44561</v>
      </c>
      <c r="D5010" t="s">
        <v>161</v>
      </c>
      <c r="E5010" t="s">
        <v>162</v>
      </c>
      <c r="F5010" s="21" t="s">
        <v>324</v>
      </c>
      <c r="G5010" s="32">
        <v>292.28999999999996</v>
      </c>
      <c r="H5010" s="22">
        <v>44546</v>
      </c>
      <c r="I5010" s="23">
        <v>44561</v>
      </c>
      <c r="J5010">
        <f t="shared" si="468"/>
        <v>16</v>
      </c>
      <c r="K5010" s="2">
        <f t="shared" si="469"/>
        <v>44553.5</v>
      </c>
      <c r="L5010" s="9">
        <f t="shared" si="470"/>
        <v>16</v>
      </c>
      <c r="M5010" s="2">
        <f t="shared" si="471"/>
        <v>44553.5</v>
      </c>
      <c r="N5010" s="22">
        <v>44561</v>
      </c>
      <c r="O5010" s="22">
        <v>44581</v>
      </c>
      <c r="P5010" s="22">
        <v>44580.5</v>
      </c>
      <c r="Q5010">
        <f t="shared" si="472"/>
        <v>27</v>
      </c>
      <c r="R5010" s="33">
        <f t="shared" si="473"/>
        <v>7891.829999999999</v>
      </c>
    </row>
    <row r="5011" spans="1:18" x14ac:dyDescent="0.35">
      <c r="A5011" t="s">
        <v>413</v>
      </c>
      <c r="B5011" s="21" t="s">
        <v>313</v>
      </c>
      <c r="C5011" s="22">
        <v>44561</v>
      </c>
      <c r="D5011" t="s">
        <v>161</v>
      </c>
      <c r="E5011" t="s">
        <v>162</v>
      </c>
      <c r="F5011" s="21" t="s">
        <v>414</v>
      </c>
      <c r="G5011" s="32">
        <v>38.04</v>
      </c>
      <c r="H5011" s="22">
        <v>44546</v>
      </c>
      <c r="I5011" s="23">
        <v>44561</v>
      </c>
      <c r="J5011">
        <f t="shared" si="468"/>
        <v>16</v>
      </c>
      <c r="K5011" s="2">
        <f t="shared" si="469"/>
        <v>44553.5</v>
      </c>
      <c r="L5011" s="9">
        <f t="shared" si="470"/>
        <v>16</v>
      </c>
      <c r="M5011" s="2">
        <f t="shared" si="471"/>
        <v>44553.5</v>
      </c>
      <c r="N5011" s="22">
        <v>44561</v>
      </c>
      <c r="O5011" s="22">
        <v>44581</v>
      </c>
      <c r="P5011" s="22">
        <v>44580.5</v>
      </c>
      <c r="Q5011">
        <f t="shared" si="472"/>
        <v>27</v>
      </c>
      <c r="R5011" s="33">
        <f t="shared" si="473"/>
        <v>1027.08</v>
      </c>
    </row>
    <row r="5012" spans="1:18" x14ac:dyDescent="0.35">
      <c r="A5012" t="s">
        <v>413</v>
      </c>
      <c r="B5012" s="21" t="s">
        <v>313</v>
      </c>
      <c r="C5012" s="22">
        <v>44561</v>
      </c>
      <c r="D5012" t="s">
        <v>99</v>
      </c>
      <c r="E5012" t="s">
        <v>100</v>
      </c>
      <c r="F5012" s="21" t="s">
        <v>216</v>
      </c>
      <c r="G5012" s="32">
        <v>5174.01</v>
      </c>
      <c r="H5012" s="22">
        <v>44546</v>
      </c>
      <c r="I5012" s="23">
        <v>44561</v>
      </c>
      <c r="J5012">
        <f t="shared" si="468"/>
        <v>16</v>
      </c>
      <c r="K5012" s="2">
        <f t="shared" si="469"/>
        <v>44553.5</v>
      </c>
      <c r="L5012" s="9">
        <f t="shared" si="470"/>
        <v>16</v>
      </c>
      <c r="M5012" s="2">
        <f t="shared" si="471"/>
        <v>44553.5</v>
      </c>
      <c r="N5012" s="22">
        <v>44561</v>
      </c>
      <c r="O5012" s="22">
        <v>44581</v>
      </c>
      <c r="P5012" s="22">
        <v>44580.5</v>
      </c>
      <c r="Q5012">
        <f t="shared" si="472"/>
        <v>27</v>
      </c>
      <c r="R5012" s="33">
        <f t="shared" si="473"/>
        <v>139698.27000000002</v>
      </c>
    </row>
    <row r="5013" spans="1:18" x14ac:dyDescent="0.35">
      <c r="A5013" t="s">
        <v>413</v>
      </c>
      <c r="B5013" s="21" t="s">
        <v>313</v>
      </c>
      <c r="C5013" s="22">
        <v>44561</v>
      </c>
      <c r="D5013" t="s">
        <v>161</v>
      </c>
      <c r="E5013" t="s">
        <v>162</v>
      </c>
      <c r="F5013" s="21" t="s">
        <v>288</v>
      </c>
      <c r="G5013" s="32">
        <v>114.65</v>
      </c>
      <c r="H5013" s="22">
        <v>44546</v>
      </c>
      <c r="I5013" s="23">
        <v>44561</v>
      </c>
      <c r="J5013">
        <f t="shared" si="468"/>
        <v>16</v>
      </c>
      <c r="K5013" s="2">
        <f t="shared" si="469"/>
        <v>44553.5</v>
      </c>
      <c r="L5013" s="9">
        <f t="shared" si="470"/>
        <v>16</v>
      </c>
      <c r="M5013" s="2">
        <f t="shared" si="471"/>
        <v>44553.5</v>
      </c>
      <c r="N5013" s="22">
        <v>44561</v>
      </c>
      <c r="O5013" s="22">
        <v>44581</v>
      </c>
      <c r="P5013" s="22">
        <v>44580.5</v>
      </c>
      <c r="Q5013">
        <f t="shared" si="472"/>
        <v>27</v>
      </c>
      <c r="R5013" s="33">
        <f t="shared" si="473"/>
        <v>3095.55</v>
      </c>
    </row>
    <row r="5014" spans="1:18" x14ac:dyDescent="0.35">
      <c r="A5014" t="s">
        <v>413</v>
      </c>
      <c r="B5014" s="21" t="s">
        <v>313</v>
      </c>
      <c r="C5014" s="22">
        <v>44561</v>
      </c>
      <c r="D5014" t="s">
        <v>161</v>
      </c>
      <c r="E5014" t="s">
        <v>162</v>
      </c>
      <c r="F5014" s="21" t="s">
        <v>169</v>
      </c>
      <c r="G5014" s="32">
        <v>240.82</v>
      </c>
      <c r="H5014" s="22">
        <v>44546</v>
      </c>
      <c r="I5014" s="23">
        <v>44561</v>
      </c>
      <c r="J5014">
        <f t="shared" si="468"/>
        <v>16</v>
      </c>
      <c r="K5014" s="2">
        <f t="shared" si="469"/>
        <v>44553.5</v>
      </c>
      <c r="L5014" s="9">
        <f t="shared" si="470"/>
        <v>16</v>
      </c>
      <c r="M5014" s="2">
        <f t="shared" si="471"/>
        <v>44553.5</v>
      </c>
      <c r="N5014" s="22">
        <v>44561</v>
      </c>
      <c r="O5014" s="22">
        <v>44581</v>
      </c>
      <c r="P5014" s="22">
        <v>44580.5</v>
      </c>
      <c r="Q5014">
        <f t="shared" si="472"/>
        <v>27</v>
      </c>
      <c r="R5014" s="33">
        <f t="shared" si="473"/>
        <v>6502.1399999999994</v>
      </c>
    </row>
    <row r="5015" spans="1:18" x14ac:dyDescent="0.35">
      <c r="A5015" t="s">
        <v>413</v>
      </c>
      <c r="B5015" s="21" t="s">
        <v>313</v>
      </c>
      <c r="C5015" s="22">
        <v>44561</v>
      </c>
      <c r="D5015" t="s">
        <v>161</v>
      </c>
      <c r="E5015" t="s">
        <v>162</v>
      </c>
      <c r="F5015" s="21" t="s">
        <v>170</v>
      </c>
      <c r="G5015" s="32">
        <v>224.11</v>
      </c>
      <c r="H5015" s="22">
        <v>44546</v>
      </c>
      <c r="I5015" s="23">
        <v>44561</v>
      </c>
      <c r="J5015">
        <f t="shared" si="468"/>
        <v>16</v>
      </c>
      <c r="K5015" s="2">
        <f t="shared" si="469"/>
        <v>44553.5</v>
      </c>
      <c r="L5015" s="9">
        <f t="shared" si="470"/>
        <v>16</v>
      </c>
      <c r="M5015" s="2">
        <f t="shared" si="471"/>
        <v>44553.5</v>
      </c>
      <c r="N5015" s="22">
        <v>44561</v>
      </c>
      <c r="O5015" s="22">
        <v>44581</v>
      </c>
      <c r="P5015" s="22">
        <v>44580.5</v>
      </c>
      <c r="Q5015">
        <f t="shared" si="472"/>
        <v>27</v>
      </c>
      <c r="R5015" s="33">
        <f t="shared" si="473"/>
        <v>6050.97</v>
      </c>
    </row>
    <row r="5016" spans="1:18" x14ac:dyDescent="0.35">
      <c r="A5016" t="s">
        <v>413</v>
      </c>
      <c r="B5016" s="21" t="s">
        <v>313</v>
      </c>
      <c r="C5016" s="22">
        <v>44561</v>
      </c>
      <c r="D5016" t="s">
        <v>171</v>
      </c>
      <c r="E5016" t="s">
        <v>172</v>
      </c>
      <c r="F5016" s="21" t="s">
        <v>170</v>
      </c>
      <c r="G5016" s="32">
        <v>68.95</v>
      </c>
      <c r="H5016" s="22">
        <v>44546</v>
      </c>
      <c r="I5016" s="23">
        <v>44561</v>
      </c>
      <c r="J5016">
        <f t="shared" si="468"/>
        <v>16</v>
      </c>
      <c r="K5016" s="2">
        <f t="shared" si="469"/>
        <v>44553.5</v>
      </c>
      <c r="L5016" s="9">
        <f t="shared" si="470"/>
        <v>16</v>
      </c>
      <c r="M5016" s="2">
        <f t="shared" si="471"/>
        <v>44553.5</v>
      </c>
      <c r="N5016" s="22">
        <v>44561</v>
      </c>
      <c r="O5016" s="22">
        <v>44581</v>
      </c>
      <c r="P5016" s="22">
        <v>44580.5</v>
      </c>
      <c r="Q5016">
        <f t="shared" si="472"/>
        <v>27</v>
      </c>
      <c r="R5016" s="33">
        <f t="shared" si="473"/>
        <v>1861.65</v>
      </c>
    </row>
    <row r="5017" spans="1:18" x14ac:dyDescent="0.35">
      <c r="A5017" t="s">
        <v>413</v>
      </c>
      <c r="B5017" s="21" t="s">
        <v>313</v>
      </c>
      <c r="C5017" s="22">
        <v>44561</v>
      </c>
      <c r="D5017" t="s">
        <v>161</v>
      </c>
      <c r="E5017" t="s">
        <v>162</v>
      </c>
      <c r="F5017" s="21" t="s">
        <v>196</v>
      </c>
      <c r="G5017" s="32">
        <v>376.18</v>
      </c>
      <c r="H5017" s="22">
        <v>44546</v>
      </c>
      <c r="I5017" s="23">
        <v>44561</v>
      </c>
      <c r="J5017">
        <f t="shared" si="468"/>
        <v>16</v>
      </c>
      <c r="K5017" s="2">
        <f t="shared" si="469"/>
        <v>44553.5</v>
      </c>
      <c r="L5017" s="9">
        <f t="shared" si="470"/>
        <v>16</v>
      </c>
      <c r="M5017" s="2">
        <f t="shared" si="471"/>
        <v>44553.5</v>
      </c>
      <c r="N5017" s="22">
        <v>44561</v>
      </c>
      <c r="O5017" s="22">
        <v>44581</v>
      </c>
      <c r="P5017" s="22">
        <v>44580.5</v>
      </c>
      <c r="Q5017">
        <f t="shared" si="472"/>
        <v>27</v>
      </c>
      <c r="R5017" s="33">
        <f t="shared" si="473"/>
        <v>10156.86</v>
      </c>
    </row>
    <row r="5018" spans="1:18" x14ac:dyDescent="0.35">
      <c r="A5018" t="s">
        <v>413</v>
      </c>
      <c r="B5018" s="21" t="s">
        <v>313</v>
      </c>
      <c r="C5018" s="22">
        <v>44561</v>
      </c>
      <c r="D5018" t="s">
        <v>161</v>
      </c>
      <c r="E5018" t="s">
        <v>162</v>
      </c>
      <c r="F5018" s="21" t="s">
        <v>173</v>
      </c>
      <c r="G5018" s="32">
        <v>1672.4299999999998</v>
      </c>
      <c r="H5018" s="22">
        <v>44546</v>
      </c>
      <c r="I5018" s="23">
        <v>44561</v>
      </c>
      <c r="J5018">
        <f t="shared" si="468"/>
        <v>16</v>
      </c>
      <c r="K5018" s="2">
        <f t="shared" si="469"/>
        <v>44553.5</v>
      </c>
      <c r="L5018" s="9">
        <f t="shared" si="470"/>
        <v>16</v>
      </c>
      <c r="M5018" s="2">
        <f t="shared" si="471"/>
        <v>44553.5</v>
      </c>
      <c r="N5018" s="22">
        <v>44561</v>
      </c>
      <c r="O5018" s="22">
        <v>44581</v>
      </c>
      <c r="P5018" s="22">
        <v>44580.5</v>
      </c>
      <c r="Q5018">
        <f t="shared" si="472"/>
        <v>27</v>
      </c>
      <c r="R5018" s="33">
        <f t="shared" si="473"/>
        <v>45155.609999999993</v>
      </c>
    </row>
    <row r="5019" spans="1:18" x14ac:dyDescent="0.35">
      <c r="A5019" t="s">
        <v>413</v>
      </c>
      <c r="B5019" s="21" t="s">
        <v>313</v>
      </c>
      <c r="C5019" s="22">
        <v>44561</v>
      </c>
      <c r="D5019" t="s">
        <v>171</v>
      </c>
      <c r="E5019" t="s">
        <v>172</v>
      </c>
      <c r="F5019" s="21" t="s">
        <v>173</v>
      </c>
      <c r="G5019" s="32">
        <v>948.15</v>
      </c>
      <c r="H5019" s="22">
        <v>44546</v>
      </c>
      <c r="I5019" s="23">
        <v>44561</v>
      </c>
      <c r="J5019">
        <f t="shared" si="468"/>
        <v>16</v>
      </c>
      <c r="K5019" s="2">
        <f t="shared" si="469"/>
        <v>44553.5</v>
      </c>
      <c r="L5019" s="9">
        <f t="shared" si="470"/>
        <v>16</v>
      </c>
      <c r="M5019" s="2">
        <f t="shared" si="471"/>
        <v>44553.5</v>
      </c>
      <c r="N5019" s="22">
        <v>44561</v>
      </c>
      <c r="O5019" s="22">
        <v>44581</v>
      </c>
      <c r="P5019" s="22">
        <v>44580.5</v>
      </c>
      <c r="Q5019">
        <f t="shared" si="472"/>
        <v>27</v>
      </c>
      <c r="R5019" s="33">
        <f t="shared" si="473"/>
        <v>25600.05</v>
      </c>
    </row>
    <row r="5020" spans="1:18" x14ac:dyDescent="0.35">
      <c r="A5020" t="s">
        <v>413</v>
      </c>
      <c r="B5020" s="21" t="s">
        <v>313</v>
      </c>
      <c r="C5020" s="22">
        <v>44561</v>
      </c>
      <c r="D5020" t="s">
        <v>161</v>
      </c>
      <c r="E5020" t="s">
        <v>162</v>
      </c>
      <c r="F5020" s="21" t="s">
        <v>278</v>
      </c>
      <c r="G5020" s="32">
        <v>84.62</v>
      </c>
      <c r="H5020" s="22">
        <v>44546</v>
      </c>
      <c r="I5020" s="23">
        <v>44561</v>
      </c>
      <c r="J5020">
        <f t="shared" si="468"/>
        <v>16</v>
      </c>
      <c r="K5020" s="2">
        <f t="shared" si="469"/>
        <v>44553.5</v>
      </c>
      <c r="L5020" s="9">
        <f t="shared" si="470"/>
        <v>16</v>
      </c>
      <c r="M5020" s="2">
        <f t="shared" si="471"/>
        <v>44553.5</v>
      </c>
      <c r="N5020" s="22">
        <v>44561</v>
      </c>
      <c r="O5020" s="22">
        <v>44581</v>
      </c>
      <c r="P5020" s="22">
        <v>44580.5</v>
      </c>
      <c r="Q5020">
        <f t="shared" si="472"/>
        <v>27</v>
      </c>
      <c r="R5020" s="33">
        <f t="shared" si="473"/>
        <v>2284.7400000000002</v>
      </c>
    </row>
    <row r="5021" spans="1:18" x14ac:dyDescent="0.35">
      <c r="A5021" t="s">
        <v>413</v>
      </c>
      <c r="B5021" s="21" t="s">
        <v>313</v>
      </c>
      <c r="C5021" s="22">
        <v>44561</v>
      </c>
      <c r="D5021" t="s">
        <v>161</v>
      </c>
      <c r="E5021" t="s">
        <v>162</v>
      </c>
      <c r="F5021" s="21" t="s">
        <v>174</v>
      </c>
      <c r="G5021" s="32">
        <v>425.38</v>
      </c>
      <c r="H5021" s="22">
        <v>44546</v>
      </c>
      <c r="I5021" s="23">
        <v>44561</v>
      </c>
      <c r="J5021">
        <f t="shared" si="468"/>
        <v>16</v>
      </c>
      <c r="K5021" s="2">
        <f t="shared" si="469"/>
        <v>44553.5</v>
      </c>
      <c r="L5021" s="9">
        <f t="shared" si="470"/>
        <v>16</v>
      </c>
      <c r="M5021" s="2">
        <f t="shared" si="471"/>
        <v>44553.5</v>
      </c>
      <c r="N5021" s="22">
        <v>44561</v>
      </c>
      <c r="O5021" s="22">
        <v>44581</v>
      </c>
      <c r="P5021" s="22">
        <v>44580.5</v>
      </c>
      <c r="Q5021">
        <f t="shared" si="472"/>
        <v>27</v>
      </c>
      <c r="R5021" s="33">
        <f t="shared" si="473"/>
        <v>11485.26</v>
      </c>
    </row>
    <row r="5022" spans="1:18" x14ac:dyDescent="0.35">
      <c r="A5022" t="s">
        <v>413</v>
      </c>
      <c r="B5022" s="21" t="s">
        <v>313</v>
      </c>
      <c r="C5022" s="22">
        <v>44561</v>
      </c>
      <c r="D5022" t="s">
        <v>161</v>
      </c>
      <c r="E5022" t="s">
        <v>162</v>
      </c>
      <c r="F5022" s="21" t="s">
        <v>175</v>
      </c>
      <c r="G5022" s="32">
        <v>1974.8599999999994</v>
      </c>
      <c r="H5022" s="22">
        <v>44546</v>
      </c>
      <c r="I5022" s="23">
        <v>44561</v>
      </c>
      <c r="J5022">
        <f t="shared" si="468"/>
        <v>16</v>
      </c>
      <c r="K5022" s="2">
        <f t="shared" si="469"/>
        <v>44553.5</v>
      </c>
      <c r="L5022" s="9">
        <f t="shared" si="470"/>
        <v>16</v>
      </c>
      <c r="M5022" s="2">
        <f t="shared" si="471"/>
        <v>44553.5</v>
      </c>
      <c r="N5022" s="22">
        <v>44561</v>
      </c>
      <c r="O5022" s="22">
        <v>44581</v>
      </c>
      <c r="P5022" s="22">
        <v>44580.5</v>
      </c>
      <c r="Q5022">
        <f t="shared" si="472"/>
        <v>27</v>
      </c>
      <c r="R5022" s="33">
        <f t="shared" si="473"/>
        <v>53321.219999999987</v>
      </c>
    </row>
    <row r="5023" spans="1:18" x14ac:dyDescent="0.35">
      <c r="A5023" t="s">
        <v>413</v>
      </c>
      <c r="B5023" s="21" t="s">
        <v>313</v>
      </c>
      <c r="C5023" s="22">
        <v>44561</v>
      </c>
      <c r="D5023" t="s">
        <v>161</v>
      </c>
      <c r="E5023" t="s">
        <v>162</v>
      </c>
      <c r="F5023" s="21" t="s">
        <v>197</v>
      </c>
      <c r="G5023" s="32">
        <v>352.54999999999995</v>
      </c>
      <c r="H5023" s="22">
        <v>44546</v>
      </c>
      <c r="I5023" s="23">
        <v>44561</v>
      </c>
      <c r="J5023">
        <f t="shared" si="468"/>
        <v>16</v>
      </c>
      <c r="K5023" s="2">
        <f t="shared" si="469"/>
        <v>44553.5</v>
      </c>
      <c r="L5023" s="9">
        <f t="shared" si="470"/>
        <v>16</v>
      </c>
      <c r="M5023" s="2">
        <f t="shared" si="471"/>
        <v>44553.5</v>
      </c>
      <c r="N5023" s="22">
        <v>44561</v>
      </c>
      <c r="O5023" s="22">
        <v>44581</v>
      </c>
      <c r="P5023" s="22">
        <v>44580.5</v>
      </c>
      <c r="Q5023">
        <f t="shared" si="472"/>
        <v>27</v>
      </c>
      <c r="R5023" s="33">
        <f t="shared" si="473"/>
        <v>9518.8499999999985</v>
      </c>
    </row>
    <row r="5024" spans="1:18" x14ac:dyDescent="0.35">
      <c r="A5024" t="s">
        <v>413</v>
      </c>
      <c r="B5024" s="21" t="s">
        <v>313</v>
      </c>
      <c r="C5024" s="22">
        <v>44561</v>
      </c>
      <c r="D5024" t="s">
        <v>161</v>
      </c>
      <c r="E5024" t="s">
        <v>162</v>
      </c>
      <c r="F5024" s="21" t="s">
        <v>325</v>
      </c>
      <c r="G5024" s="32">
        <v>106.13</v>
      </c>
      <c r="H5024" s="22">
        <v>44546</v>
      </c>
      <c r="I5024" s="23">
        <v>44561</v>
      </c>
      <c r="J5024">
        <f t="shared" si="468"/>
        <v>16</v>
      </c>
      <c r="K5024" s="2">
        <f t="shared" si="469"/>
        <v>44553.5</v>
      </c>
      <c r="L5024" s="9">
        <f t="shared" si="470"/>
        <v>16</v>
      </c>
      <c r="M5024" s="2">
        <f t="shared" si="471"/>
        <v>44553.5</v>
      </c>
      <c r="N5024" s="22">
        <v>44561</v>
      </c>
      <c r="O5024" s="22">
        <v>44581</v>
      </c>
      <c r="P5024" s="22">
        <v>44580.5</v>
      </c>
      <c r="Q5024">
        <f t="shared" si="472"/>
        <v>27</v>
      </c>
      <c r="R5024" s="33">
        <f t="shared" si="473"/>
        <v>2865.5099999999998</v>
      </c>
    </row>
    <row r="5025" spans="1:18" x14ac:dyDescent="0.35">
      <c r="A5025" t="s">
        <v>413</v>
      </c>
      <c r="B5025" s="21" t="s">
        <v>313</v>
      </c>
      <c r="C5025" s="22">
        <v>44561</v>
      </c>
      <c r="D5025" t="s">
        <v>161</v>
      </c>
      <c r="E5025" t="s">
        <v>162</v>
      </c>
      <c r="F5025" s="21" t="s">
        <v>176</v>
      </c>
      <c r="G5025" s="32">
        <v>9930.1999999999971</v>
      </c>
      <c r="H5025" s="22">
        <v>44546</v>
      </c>
      <c r="I5025" s="23">
        <v>44561</v>
      </c>
      <c r="J5025">
        <f t="shared" si="468"/>
        <v>16</v>
      </c>
      <c r="K5025" s="2">
        <f t="shared" si="469"/>
        <v>44553.5</v>
      </c>
      <c r="L5025" s="9">
        <f t="shared" si="470"/>
        <v>16</v>
      </c>
      <c r="M5025" s="2">
        <f t="shared" si="471"/>
        <v>44553.5</v>
      </c>
      <c r="N5025" s="22">
        <v>44561</v>
      </c>
      <c r="O5025" s="22">
        <v>44581</v>
      </c>
      <c r="P5025" s="22">
        <v>44580.5</v>
      </c>
      <c r="Q5025">
        <f t="shared" si="472"/>
        <v>27</v>
      </c>
      <c r="R5025" s="33">
        <f t="shared" si="473"/>
        <v>268115.39999999991</v>
      </c>
    </row>
    <row r="5026" spans="1:18" x14ac:dyDescent="0.35">
      <c r="A5026" t="s">
        <v>413</v>
      </c>
      <c r="B5026" s="21" t="s">
        <v>313</v>
      </c>
      <c r="C5026" s="22">
        <v>44561</v>
      </c>
      <c r="D5026" t="s">
        <v>171</v>
      </c>
      <c r="E5026" t="s">
        <v>172</v>
      </c>
      <c r="F5026" s="21" t="s">
        <v>176</v>
      </c>
      <c r="G5026" s="32">
        <v>446.53</v>
      </c>
      <c r="H5026" s="22">
        <v>44546</v>
      </c>
      <c r="I5026" s="23">
        <v>44561</v>
      </c>
      <c r="J5026">
        <f t="shared" si="468"/>
        <v>16</v>
      </c>
      <c r="K5026" s="2">
        <f t="shared" si="469"/>
        <v>44553.5</v>
      </c>
      <c r="L5026" s="9">
        <f t="shared" si="470"/>
        <v>16</v>
      </c>
      <c r="M5026" s="2">
        <f t="shared" si="471"/>
        <v>44553.5</v>
      </c>
      <c r="N5026" s="22">
        <v>44561</v>
      </c>
      <c r="O5026" s="22">
        <v>44581</v>
      </c>
      <c r="P5026" s="22">
        <v>44580.5</v>
      </c>
      <c r="Q5026">
        <f t="shared" si="472"/>
        <v>27</v>
      </c>
      <c r="R5026" s="33">
        <f t="shared" si="473"/>
        <v>12056.31</v>
      </c>
    </row>
    <row r="5027" spans="1:18" x14ac:dyDescent="0.35">
      <c r="A5027" t="s">
        <v>413</v>
      </c>
      <c r="B5027" s="21" t="s">
        <v>313</v>
      </c>
      <c r="C5027" s="22">
        <v>44561</v>
      </c>
      <c r="D5027" t="s">
        <v>161</v>
      </c>
      <c r="E5027" t="s">
        <v>162</v>
      </c>
      <c r="F5027" s="21" t="s">
        <v>326</v>
      </c>
      <c r="G5027" s="32">
        <v>117.25</v>
      </c>
      <c r="H5027" s="22">
        <v>44546</v>
      </c>
      <c r="I5027" s="23">
        <v>44561</v>
      </c>
      <c r="J5027">
        <f t="shared" si="468"/>
        <v>16</v>
      </c>
      <c r="K5027" s="2">
        <f t="shared" si="469"/>
        <v>44553.5</v>
      </c>
      <c r="L5027" s="9">
        <f t="shared" si="470"/>
        <v>16</v>
      </c>
      <c r="M5027" s="2">
        <f t="shared" si="471"/>
        <v>44553.5</v>
      </c>
      <c r="N5027" s="22">
        <v>44561</v>
      </c>
      <c r="O5027" s="22">
        <v>44581</v>
      </c>
      <c r="P5027" s="22">
        <v>44580.5</v>
      </c>
      <c r="Q5027">
        <f t="shared" si="472"/>
        <v>27</v>
      </c>
      <c r="R5027" s="33">
        <f t="shared" si="473"/>
        <v>3165.75</v>
      </c>
    </row>
    <row r="5028" spans="1:18" x14ac:dyDescent="0.35">
      <c r="A5028" t="s">
        <v>413</v>
      </c>
      <c r="B5028" s="21" t="s">
        <v>313</v>
      </c>
      <c r="C5028" s="22">
        <v>44561</v>
      </c>
      <c r="D5028" t="s">
        <v>161</v>
      </c>
      <c r="E5028" t="s">
        <v>162</v>
      </c>
      <c r="F5028" s="21" t="s">
        <v>177</v>
      </c>
      <c r="G5028" s="32">
        <v>124.57</v>
      </c>
      <c r="H5028" s="22">
        <v>44546</v>
      </c>
      <c r="I5028" s="23">
        <v>44561</v>
      </c>
      <c r="J5028">
        <f t="shared" si="468"/>
        <v>16</v>
      </c>
      <c r="K5028" s="2">
        <f t="shared" si="469"/>
        <v>44553.5</v>
      </c>
      <c r="L5028" s="9">
        <f t="shared" si="470"/>
        <v>16</v>
      </c>
      <c r="M5028" s="2">
        <f t="shared" si="471"/>
        <v>44553.5</v>
      </c>
      <c r="N5028" s="22">
        <v>44561</v>
      </c>
      <c r="O5028" s="22">
        <v>44581</v>
      </c>
      <c r="P5028" s="22">
        <v>44580.5</v>
      </c>
      <c r="Q5028">
        <f t="shared" si="472"/>
        <v>27</v>
      </c>
      <c r="R5028" s="33">
        <f t="shared" si="473"/>
        <v>3363.39</v>
      </c>
    </row>
    <row r="5029" spans="1:18" x14ac:dyDescent="0.35">
      <c r="A5029" t="s">
        <v>413</v>
      </c>
      <c r="B5029" s="21" t="s">
        <v>313</v>
      </c>
      <c r="C5029" s="22">
        <v>44561</v>
      </c>
      <c r="D5029" t="s">
        <v>107</v>
      </c>
      <c r="E5029" t="s">
        <v>108</v>
      </c>
      <c r="F5029" s="21" t="s">
        <v>164</v>
      </c>
      <c r="G5029" s="32">
        <v>5138.2700000000004</v>
      </c>
      <c r="H5029" s="22">
        <v>44546</v>
      </c>
      <c r="I5029" s="23">
        <v>44561</v>
      </c>
      <c r="J5029">
        <f t="shared" si="468"/>
        <v>16</v>
      </c>
      <c r="K5029" s="2">
        <f t="shared" si="469"/>
        <v>44553.5</v>
      </c>
      <c r="L5029" s="9">
        <f t="shared" si="470"/>
        <v>16</v>
      </c>
      <c r="M5029" s="2">
        <f t="shared" si="471"/>
        <v>44553.5</v>
      </c>
      <c r="N5029" s="22">
        <v>44561</v>
      </c>
      <c r="O5029" s="22">
        <v>44581</v>
      </c>
      <c r="P5029" s="22">
        <v>44580.5</v>
      </c>
      <c r="Q5029">
        <f t="shared" si="472"/>
        <v>27</v>
      </c>
      <c r="R5029" s="33">
        <f t="shared" si="473"/>
        <v>138733.29</v>
      </c>
    </row>
    <row r="5030" spans="1:18" x14ac:dyDescent="0.35">
      <c r="A5030" t="s">
        <v>413</v>
      </c>
      <c r="B5030" s="21" t="s">
        <v>313</v>
      </c>
      <c r="C5030" s="22">
        <v>44561</v>
      </c>
      <c r="D5030" t="s">
        <v>99</v>
      </c>
      <c r="E5030" t="s">
        <v>100</v>
      </c>
      <c r="F5030" s="21" t="s">
        <v>164</v>
      </c>
      <c r="G5030" s="32">
        <v>91791.370000000024</v>
      </c>
      <c r="H5030" s="22">
        <v>44546</v>
      </c>
      <c r="I5030" s="23">
        <v>44561</v>
      </c>
      <c r="J5030">
        <f t="shared" si="468"/>
        <v>16</v>
      </c>
      <c r="K5030" s="2">
        <f t="shared" si="469"/>
        <v>44553.5</v>
      </c>
      <c r="L5030" s="9">
        <f t="shared" si="470"/>
        <v>16</v>
      </c>
      <c r="M5030" s="2">
        <f t="shared" si="471"/>
        <v>44553.5</v>
      </c>
      <c r="N5030" s="22">
        <v>44561</v>
      </c>
      <c r="O5030" s="22">
        <v>44581</v>
      </c>
      <c r="P5030" s="22">
        <v>44580.5</v>
      </c>
      <c r="Q5030">
        <f t="shared" si="472"/>
        <v>27</v>
      </c>
      <c r="R5030" s="33">
        <f t="shared" si="473"/>
        <v>2478366.9900000007</v>
      </c>
    </row>
    <row r="5031" spans="1:18" x14ac:dyDescent="0.35">
      <c r="A5031" t="s">
        <v>413</v>
      </c>
      <c r="B5031" s="21" t="s">
        <v>313</v>
      </c>
      <c r="C5031" s="22">
        <v>44561</v>
      </c>
      <c r="D5031" t="s">
        <v>161</v>
      </c>
      <c r="E5031" t="s">
        <v>162</v>
      </c>
      <c r="F5031" s="21" t="s">
        <v>178</v>
      </c>
      <c r="G5031" s="32">
        <v>241.78000000000003</v>
      </c>
      <c r="H5031" s="22">
        <v>44546</v>
      </c>
      <c r="I5031" s="23">
        <v>44561</v>
      </c>
      <c r="J5031">
        <f t="shared" si="468"/>
        <v>16</v>
      </c>
      <c r="K5031" s="2">
        <f t="shared" si="469"/>
        <v>44553.5</v>
      </c>
      <c r="L5031" s="9">
        <f t="shared" si="470"/>
        <v>16</v>
      </c>
      <c r="M5031" s="2">
        <f t="shared" si="471"/>
        <v>44553.5</v>
      </c>
      <c r="N5031" s="22">
        <v>44561</v>
      </c>
      <c r="O5031" s="22">
        <v>44581</v>
      </c>
      <c r="P5031" s="22">
        <v>44580.5</v>
      </c>
      <c r="Q5031">
        <f t="shared" si="472"/>
        <v>27</v>
      </c>
      <c r="R5031" s="33">
        <f t="shared" si="473"/>
        <v>6528.06</v>
      </c>
    </row>
    <row r="5032" spans="1:18" x14ac:dyDescent="0.35">
      <c r="A5032" t="s">
        <v>413</v>
      </c>
      <c r="B5032" s="21" t="s">
        <v>313</v>
      </c>
      <c r="C5032" s="22">
        <v>44561</v>
      </c>
      <c r="D5032" t="s">
        <v>161</v>
      </c>
      <c r="E5032" t="s">
        <v>162</v>
      </c>
      <c r="F5032" s="21" t="s">
        <v>327</v>
      </c>
      <c r="G5032" s="32">
        <v>57.620000000000005</v>
      </c>
      <c r="H5032" s="22">
        <v>44546</v>
      </c>
      <c r="I5032" s="23">
        <v>44561</v>
      </c>
      <c r="J5032">
        <f t="shared" si="468"/>
        <v>16</v>
      </c>
      <c r="K5032" s="2">
        <f t="shared" si="469"/>
        <v>44553.5</v>
      </c>
      <c r="L5032" s="9">
        <f t="shared" si="470"/>
        <v>16</v>
      </c>
      <c r="M5032" s="2">
        <f t="shared" si="471"/>
        <v>44553.5</v>
      </c>
      <c r="N5032" s="22">
        <v>44561</v>
      </c>
      <c r="O5032" s="22">
        <v>44581</v>
      </c>
      <c r="P5032" s="22">
        <v>44580.5</v>
      </c>
      <c r="Q5032">
        <f t="shared" si="472"/>
        <v>27</v>
      </c>
      <c r="R5032" s="33">
        <f t="shared" si="473"/>
        <v>1555.7400000000002</v>
      </c>
    </row>
    <row r="5033" spans="1:18" x14ac:dyDescent="0.35">
      <c r="A5033" t="s">
        <v>413</v>
      </c>
      <c r="B5033" s="21" t="s">
        <v>313</v>
      </c>
      <c r="C5033" s="22">
        <v>44561</v>
      </c>
      <c r="D5033" t="s">
        <v>161</v>
      </c>
      <c r="E5033" t="s">
        <v>162</v>
      </c>
      <c r="F5033" s="21" t="s">
        <v>328</v>
      </c>
      <c r="G5033" s="32">
        <v>124.7</v>
      </c>
      <c r="H5033" s="22">
        <v>44546</v>
      </c>
      <c r="I5033" s="23">
        <v>44561</v>
      </c>
      <c r="J5033">
        <f t="shared" si="468"/>
        <v>16</v>
      </c>
      <c r="K5033" s="2">
        <f t="shared" si="469"/>
        <v>44553.5</v>
      </c>
      <c r="L5033" s="9">
        <f t="shared" si="470"/>
        <v>16</v>
      </c>
      <c r="M5033" s="2">
        <f t="shared" si="471"/>
        <v>44553.5</v>
      </c>
      <c r="N5033" s="22">
        <v>44561</v>
      </c>
      <c r="O5033" s="22">
        <v>44581</v>
      </c>
      <c r="P5033" s="22">
        <v>44580.5</v>
      </c>
      <c r="Q5033">
        <f t="shared" si="472"/>
        <v>27</v>
      </c>
      <c r="R5033" s="33">
        <f t="shared" si="473"/>
        <v>3366.9</v>
      </c>
    </row>
    <row r="5034" spans="1:18" x14ac:dyDescent="0.35">
      <c r="A5034" t="s">
        <v>413</v>
      </c>
      <c r="B5034" s="21" t="s">
        <v>313</v>
      </c>
      <c r="C5034" s="22">
        <v>44561</v>
      </c>
      <c r="D5034" t="s">
        <v>161</v>
      </c>
      <c r="E5034" t="s">
        <v>162</v>
      </c>
      <c r="F5034" s="21" t="s">
        <v>179</v>
      </c>
      <c r="G5034" s="32">
        <v>1120.23</v>
      </c>
      <c r="H5034" s="22">
        <v>44546</v>
      </c>
      <c r="I5034" s="23">
        <v>44561</v>
      </c>
      <c r="J5034">
        <f t="shared" si="468"/>
        <v>16</v>
      </c>
      <c r="K5034" s="2">
        <f t="shared" si="469"/>
        <v>44553.5</v>
      </c>
      <c r="L5034" s="9">
        <f t="shared" si="470"/>
        <v>16</v>
      </c>
      <c r="M5034" s="2">
        <f t="shared" si="471"/>
        <v>44553.5</v>
      </c>
      <c r="N5034" s="22">
        <v>44561</v>
      </c>
      <c r="O5034" s="22">
        <v>44581</v>
      </c>
      <c r="P5034" s="22">
        <v>44580.5</v>
      </c>
      <c r="Q5034">
        <f t="shared" si="472"/>
        <v>27</v>
      </c>
      <c r="R5034" s="33">
        <f t="shared" si="473"/>
        <v>30246.21</v>
      </c>
    </row>
    <row r="5035" spans="1:18" x14ac:dyDescent="0.35">
      <c r="A5035" t="s">
        <v>413</v>
      </c>
      <c r="B5035" s="21" t="s">
        <v>313</v>
      </c>
      <c r="C5035" s="22">
        <v>44561</v>
      </c>
      <c r="D5035" t="s">
        <v>161</v>
      </c>
      <c r="E5035" t="s">
        <v>162</v>
      </c>
      <c r="F5035" s="21" t="s">
        <v>180</v>
      </c>
      <c r="G5035" s="32">
        <v>1387.69</v>
      </c>
      <c r="H5035" s="22">
        <v>44546</v>
      </c>
      <c r="I5035" s="23">
        <v>44561</v>
      </c>
      <c r="J5035">
        <f t="shared" si="468"/>
        <v>16</v>
      </c>
      <c r="K5035" s="2">
        <f t="shared" si="469"/>
        <v>44553.5</v>
      </c>
      <c r="L5035" s="9">
        <f t="shared" si="470"/>
        <v>16</v>
      </c>
      <c r="M5035" s="2">
        <f t="shared" si="471"/>
        <v>44553.5</v>
      </c>
      <c r="N5035" s="22">
        <v>44561</v>
      </c>
      <c r="O5035" s="22">
        <v>44581</v>
      </c>
      <c r="P5035" s="22">
        <v>44580.5</v>
      </c>
      <c r="Q5035">
        <f t="shared" si="472"/>
        <v>27</v>
      </c>
      <c r="R5035" s="33">
        <f t="shared" si="473"/>
        <v>37467.630000000005</v>
      </c>
    </row>
    <row r="5036" spans="1:18" x14ac:dyDescent="0.35">
      <c r="A5036" t="s">
        <v>413</v>
      </c>
      <c r="B5036" s="21" t="s">
        <v>313</v>
      </c>
      <c r="C5036" s="22">
        <v>44561</v>
      </c>
      <c r="D5036" t="s">
        <v>171</v>
      </c>
      <c r="E5036" t="s">
        <v>172</v>
      </c>
      <c r="F5036" s="21" t="s">
        <v>180</v>
      </c>
      <c r="G5036" s="32">
        <v>265.22000000000003</v>
      </c>
      <c r="H5036" s="22">
        <v>44546</v>
      </c>
      <c r="I5036" s="23">
        <v>44561</v>
      </c>
      <c r="J5036">
        <f t="shared" si="468"/>
        <v>16</v>
      </c>
      <c r="K5036" s="2">
        <f t="shared" si="469"/>
        <v>44553.5</v>
      </c>
      <c r="L5036" s="9">
        <f t="shared" si="470"/>
        <v>16</v>
      </c>
      <c r="M5036" s="2">
        <f t="shared" si="471"/>
        <v>44553.5</v>
      </c>
      <c r="N5036" s="22">
        <v>44561</v>
      </c>
      <c r="O5036" s="22">
        <v>44581</v>
      </c>
      <c r="P5036" s="22">
        <v>44580.5</v>
      </c>
      <c r="Q5036">
        <f t="shared" si="472"/>
        <v>27</v>
      </c>
      <c r="R5036" s="33">
        <f t="shared" si="473"/>
        <v>7160.9400000000005</v>
      </c>
    </row>
    <row r="5037" spans="1:18" x14ac:dyDescent="0.35">
      <c r="A5037" t="s">
        <v>413</v>
      </c>
      <c r="B5037" s="21" t="s">
        <v>313</v>
      </c>
      <c r="C5037" s="22">
        <v>44561</v>
      </c>
      <c r="D5037" t="s">
        <v>161</v>
      </c>
      <c r="E5037" t="s">
        <v>162</v>
      </c>
      <c r="F5037" s="21" t="s">
        <v>181</v>
      </c>
      <c r="G5037" s="32">
        <v>168.16</v>
      </c>
      <c r="H5037" s="22">
        <v>44546</v>
      </c>
      <c r="I5037" s="23">
        <v>44561</v>
      </c>
      <c r="J5037">
        <f t="shared" si="468"/>
        <v>16</v>
      </c>
      <c r="K5037" s="2">
        <f t="shared" si="469"/>
        <v>44553.5</v>
      </c>
      <c r="L5037" s="9">
        <f t="shared" si="470"/>
        <v>16</v>
      </c>
      <c r="M5037" s="2">
        <f t="shared" si="471"/>
        <v>44553.5</v>
      </c>
      <c r="N5037" s="22">
        <v>44561</v>
      </c>
      <c r="O5037" s="22">
        <v>44581</v>
      </c>
      <c r="P5037" s="22">
        <v>44580.5</v>
      </c>
      <c r="Q5037">
        <f t="shared" si="472"/>
        <v>27</v>
      </c>
      <c r="R5037" s="33">
        <f t="shared" si="473"/>
        <v>4540.32</v>
      </c>
    </row>
    <row r="5038" spans="1:18" x14ac:dyDescent="0.35">
      <c r="A5038" t="s">
        <v>413</v>
      </c>
      <c r="B5038" s="21" t="s">
        <v>313</v>
      </c>
      <c r="C5038" s="22">
        <v>44561</v>
      </c>
      <c r="D5038" t="s">
        <v>161</v>
      </c>
      <c r="E5038" t="s">
        <v>162</v>
      </c>
      <c r="F5038" s="21" t="s">
        <v>182</v>
      </c>
      <c r="G5038" s="32">
        <v>383.08</v>
      </c>
      <c r="H5038" s="22">
        <v>44546</v>
      </c>
      <c r="I5038" s="23">
        <v>44561</v>
      </c>
      <c r="J5038">
        <f t="shared" si="468"/>
        <v>16</v>
      </c>
      <c r="K5038" s="2">
        <f t="shared" si="469"/>
        <v>44553.5</v>
      </c>
      <c r="L5038" s="9">
        <f t="shared" si="470"/>
        <v>16</v>
      </c>
      <c r="M5038" s="2">
        <f t="shared" si="471"/>
        <v>44553.5</v>
      </c>
      <c r="N5038" s="22">
        <v>44561</v>
      </c>
      <c r="O5038" s="22">
        <v>44581</v>
      </c>
      <c r="P5038" s="22">
        <v>44580.5</v>
      </c>
      <c r="Q5038">
        <f t="shared" si="472"/>
        <v>27</v>
      </c>
      <c r="R5038" s="33">
        <f t="shared" si="473"/>
        <v>10343.16</v>
      </c>
    </row>
    <row r="5039" spans="1:18" x14ac:dyDescent="0.35">
      <c r="A5039" t="s">
        <v>413</v>
      </c>
      <c r="B5039" s="21" t="s">
        <v>313</v>
      </c>
      <c r="C5039" s="22">
        <v>44561</v>
      </c>
      <c r="D5039" t="s">
        <v>161</v>
      </c>
      <c r="E5039" t="s">
        <v>162</v>
      </c>
      <c r="F5039" s="21" t="s">
        <v>183</v>
      </c>
      <c r="G5039" s="32">
        <v>5102.1399999999994</v>
      </c>
      <c r="H5039" s="22">
        <v>44546</v>
      </c>
      <c r="I5039" s="23">
        <v>44561</v>
      </c>
      <c r="J5039">
        <f t="shared" si="468"/>
        <v>16</v>
      </c>
      <c r="K5039" s="2">
        <f t="shared" si="469"/>
        <v>44553.5</v>
      </c>
      <c r="L5039" s="9">
        <f t="shared" si="470"/>
        <v>16</v>
      </c>
      <c r="M5039" s="2">
        <f t="shared" si="471"/>
        <v>44553.5</v>
      </c>
      <c r="N5039" s="22">
        <v>44561</v>
      </c>
      <c r="O5039" s="22">
        <v>44581</v>
      </c>
      <c r="P5039" s="22">
        <v>44580.5</v>
      </c>
      <c r="Q5039">
        <f t="shared" si="472"/>
        <v>27</v>
      </c>
      <c r="R5039" s="33">
        <f t="shared" si="473"/>
        <v>137757.77999999997</v>
      </c>
    </row>
    <row r="5040" spans="1:18" x14ac:dyDescent="0.35">
      <c r="A5040" t="s">
        <v>413</v>
      </c>
      <c r="B5040" s="21" t="s">
        <v>313</v>
      </c>
      <c r="C5040" s="22">
        <v>44561</v>
      </c>
      <c r="D5040" t="s">
        <v>161</v>
      </c>
      <c r="E5040" t="s">
        <v>162</v>
      </c>
      <c r="F5040" s="21" t="s">
        <v>329</v>
      </c>
      <c r="G5040" s="32">
        <v>88.11</v>
      </c>
      <c r="H5040" s="22">
        <v>44546</v>
      </c>
      <c r="I5040" s="23">
        <v>44561</v>
      </c>
      <c r="J5040">
        <f t="shared" ref="J5040:J5103" si="474">I5040-H5040+1</f>
        <v>16</v>
      </c>
      <c r="K5040" s="2">
        <f t="shared" ref="K5040:K5103" si="475">(H5040+I5040)/2</f>
        <v>44553.5</v>
      </c>
      <c r="L5040" s="9">
        <f t="shared" si="470"/>
        <v>16</v>
      </c>
      <c r="M5040" s="2">
        <f t="shared" si="471"/>
        <v>44553.5</v>
      </c>
      <c r="N5040" s="22">
        <v>44561</v>
      </c>
      <c r="O5040" s="22">
        <v>44581</v>
      </c>
      <c r="P5040" s="22">
        <v>44580.5</v>
      </c>
      <c r="Q5040">
        <f t="shared" si="472"/>
        <v>27</v>
      </c>
      <c r="R5040" s="33">
        <f t="shared" si="473"/>
        <v>2378.9699999999998</v>
      </c>
    </row>
    <row r="5041" spans="1:18" x14ac:dyDescent="0.35">
      <c r="A5041" t="s">
        <v>413</v>
      </c>
      <c r="B5041" s="21" t="s">
        <v>313</v>
      </c>
      <c r="C5041" s="22">
        <v>44561</v>
      </c>
      <c r="D5041" t="s">
        <v>107</v>
      </c>
      <c r="E5041" t="s">
        <v>108</v>
      </c>
      <c r="F5041" s="21" t="s">
        <v>261</v>
      </c>
      <c r="G5041" s="32">
        <v>128.38</v>
      </c>
      <c r="H5041" s="22">
        <v>44546</v>
      </c>
      <c r="I5041" s="23">
        <v>44561</v>
      </c>
      <c r="J5041">
        <f t="shared" si="474"/>
        <v>16</v>
      </c>
      <c r="K5041" s="2">
        <f t="shared" si="475"/>
        <v>44553.5</v>
      </c>
      <c r="L5041" s="9">
        <f t="shared" si="470"/>
        <v>16</v>
      </c>
      <c r="M5041" s="2">
        <f t="shared" si="471"/>
        <v>44553.5</v>
      </c>
      <c r="N5041" s="22">
        <v>44561</v>
      </c>
      <c r="O5041" s="22">
        <v>44581</v>
      </c>
      <c r="P5041" s="22">
        <v>44580.5</v>
      </c>
      <c r="Q5041">
        <f t="shared" si="472"/>
        <v>27</v>
      </c>
      <c r="R5041" s="33">
        <f t="shared" si="473"/>
        <v>3466.2599999999998</v>
      </c>
    </row>
    <row r="5042" spans="1:18" x14ac:dyDescent="0.35">
      <c r="A5042" t="s">
        <v>413</v>
      </c>
      <c r="B5042" s="21" t="s">
        <v>313</v>
      </c>
      <c r="C5042" s="22">
        <v>44561</v>
      </c>
      <c r="D5042" t="s">
        <v>99</v>
      </c>
      <c r="E5042" t="s">
        <v>100</v>
      </c>
      <c r="F5042" s="21" t="s">
        <v>261</v>
      </c>
      <c r="G5042" s="32">
        <v>403.23</v>
      </c>
      <c r="H5042" s="22">
        <v>44546</v>
      </c>
      <c r="I5042" s="23">
        <v>44561</v>
      </c>
      <c r="J5042">
        <f t="shared" si="474"/>
        <v>16</v>
      </c>
      <c r="K5042" s="2">
        <f t="shared" si="475"/>
        <v>44553.5</v>
      </c>
      <c r="L5042" s="9">
        <f t="shared" si="470"/>
        <v>16</v>
      </c>
      <c r="M5042" s="2">
        <f t="shared" si="471"/>
        <v>44553.5</v>
      </c>
      <c r="N5042" s="22">
        <v>44561</v>
      </c>
      <c r="O5042" s="22">
        <v>44581</v>
      </c>
      <c r="P5042" s="22">
        <v>44580.5</v>
      </c>
      <c r="Q5042">
        <f t="shared" si="472"/>
        <v>27</v>
      </c>
      <c r="R5042" s="33">
        <f t="shared" si="473"/>
        <v>10887.210000000001</v>
      </c>
    </row>
    <row r="5043" spans="1:18" x14ac:dyDescent="0.35">
      <c r="A5043" t="s">
        <v>413</v>
      </c>
      <c r="B5043" s="21" t="s">
        <v>313</v>
      </c>
      <c r="C5043" s="22">
        <v>44561</v>
      </c>
      <c r="D5043" t="s">
        <v>161</v>
      </c>
      <c r="E5043" t="s">
        <v>162</v>
      </c>
      <c r="F5043" s="21" t="s">
        <v>184</v>
      </c>
      <c r="G5043" s="32">
        <v>289.17999999999995</v>
      </c>
      <c r="H5043" s="22">
        <v>44546</v>
      </c>
      <c r="I5043" s="23">
        <v>44561</v>
      </c>
      <c r="J5043">
        <f t="shared" si="474"/>
        <v>16</v>
      </c>
      <c r="K5043" s="2">
        <f t="shared" si="475"/>
        <v>44553.5</v>
      </c>
      <c r="L5043" s="9">
        <f t="shared" si="470"/>
        <v>16</v>
      </c>
      <c r="M5043" s="2">
        <f t="shared" si="471"/>
        <v>44553.5</v>
      </c>
      <c r="N5043" s="22">
        <v>44561</v>
      </c>
      <c r="O5043" s="22">
        <v>44581</v>
      </c>
      <c r="P5043" s="22">
        <v>44580.5</v>
      </c>
      <c r="Q5043">
        <f t="shared" si="472"/>
        <v>27</v>
      </c>
      <c r="R5043" s="33">
        <f t="shared" si="473"/>
        <v>7807.8599999999988</v>
      </c>
    </row>
    <row r="5044" spans="1:18" x14ac:dyDescent="0.35">
      <c r="A5044" t="s">
        <v>413</v>
      </c>
      <c r="B5044" s="21" t="s">
        <v>313</v>
      </c>
      <c r="C5044" s="22">
        <v>44561</v>
      </c>
      <c r="D5044" t="s">
        <v>161</v>
      </c>
      <c r="E5044" t="s">
        <v>162</v>
      </c>
      <c r="F5044" s="21" t="s">
        <v>185</v>
      </c>
      <c r="G5044" s="32">
        <v>3067.1099999999997</v>
      </c>
      <c r="H5044" s="22">
        <v>44546</v>
      </c>
      <c r="I5044" s="23">
        <v>44561</v>
      </c>
      <c r="J5044">
        <f t="shared" si="474"/>
        <v>16</v>
      </c>
      <c r="K5044" s="2">
        <f t="shared" si="475"/>
        <v>44553.5</v>
      </c>
      <c r="L5044" s="9">
        <f t="shared" si="470"/>
        <v>16</v>
      </c>
      <c r="M5044" s="2">
        <f t="shared" si="471"/>
        <v>44553.5</v>
      </c>
      <c r="N5044" s="22">
        <v>44561</v>
      </c>
      <c r="O5044" s="22">
        <v>44581</v>
      </c>
      <c r="P5044" s="22">
        <v>44580.5</v>
      </c>
      <c r="Q5044">
        <f t="shared" si="472"/>
        <v>27</v>
      </c>
      <c r="R5044" s="33">
        <f t="shared" si="473"/>
        <v>82811.969999999987</v>
      </c>
    </row>
    <row r="5045" spans="1:18" x14ac:dyDescent="0.35">
      <c r="A5045" t="s">
        <v>413</v>
      </c>
      <c r="B5045" s="21" t="s">
        <v>313</v>
      </c>
      <c r="C5045" s="22">
        <v>44561</v>
      </c>
      <c r="D5045" t="s">
        <v>161</v>
      </c>
      <c r="E5045" t="s">
        <v>162</v>
      </c>
      <c r="F5045" s="21" t="s">
        <v>331</v>
      </c>
      <c r="G5045" s="32">
        <v>248.81</v>
      </c>
      <c r="H5045" s="22">
        <v>44546</v>
      </c>
      <c r="I5045" s="23">
        <v>44561</v>
      </c>
      <c r="J5045">
        <f t="shared" si="474"/>
        <v>16</v>
      </c>
      <c r="K5045" s="2">
        <f t="shared" si="475"/>
        <v>44553.5</v>
      </c>
      <c r="L5045" s="9">
        <f t="shared" si="470"/>
        <v>16</v>
      </c>
      <c r="M5045" s="2">
        <f t="shared" si="471"/>
        <v>44553.5</v>
      </c>
      <c r="N5045" s="22">
        <v>44561</v>
      </c>
      <c r="O5045" s="22">
        <v>44581</v>
      </c>
      <c r="P5045" s="22">
        <v>44580.5</v>
      </c>
      <c r="Q5045">
        <f t="shared" si="472"/>
        <v>27</v>
      </c>
      <c r="R5045" s="33">
        <f t="shared" si="473"/>
        <v>6717.87</v>
      </c>
    </row>
    <row r="5046" spans="1:18" x14ac:dyDescent="0.35">
      <c r="A5046" t="s">
        <v>413</v>
      </c>
      <c r="B5046" s="21" t="s">
        <v>313</v>
      </c>
      <c r="C5046" s="22">
        <v>44561</v>
      </c>
      <c r="D5046" t="s">
        <v>161</v>
      </c>
      <c r="E5046" t="s">
        <v>162</v>
      </c>
      <c r="F5046" s="21" t="s">
        <v>332</v>
      </c>
      <c r="G5046" s="32">
        <v>65.87</v>
      </c>
      <c r="H5046" s="22">
        <v>44546</v>
      </c>
      <c r="I5046" s="23">
        <v>44561</v>
      </c>
      <c r="J5046">
        <f t="shared" si="474"/>
        <v>16</v>
      </c>
      <c r="K5046" s="2">
        <f t="shared" si="475"/>
        <v>44553.5</v>
      </c>
      <c r="L5046" s="9">
        <f t="shared" si="470"/>
        <v>16</v>
      </c>
      <c r="M5046" s="2">
        <f t="shared" si="471"/>
        <v>44553.5</v>
      </c>
      <c r="N5046" s="22">
        <v>44561</v>
      </c>
      <c r="O5046" s="22">
        <v>44581</v>
      </c>
      <c r="P5046" s="22">
        <v>44580.5</v>
      </c>
      <c r="Q5046">
        <f t="shared" si="472"/>
        <v>27</v>
      </c>
      <c r="R5046" s="33">
        <f t="shared" si="473"/>
        <v>1778.4900000000002</v>
      </c>
    </row>
    <row r="5047" spans="1:18" x14ac:dyDescent="0.35">
      <c r="A5047" t="s">
        <v>413</v>
      </c>
      <c r="B5047" s="21" t="s">
        <v>313</v>
      </c>
      <c r="C5047" s="22">
        <v>44561</v>
      </c>
      <c r="D5047" t="s">
        <v>161</v>
      </c>
      <c r="E5047" t="s">
        <v>162</v>
      </c>
      <c r="F5047" s="21" t="s">
        <v>186</v>
      </c>
      <c r="G5047" s="32">
        <v>269.2</v>
      </c>
      <c r="H5047" s="22">
        <v>44546</v>
      </c>
      <c r="I5047" s="23">
        <v>44561</v>
      </c>
      <c r="J5047">
        <f t="shared" si="474"/>
        <v>16</v>
      </c>
      <c r="K5047" s="2">
        <f t="shared" si="475"/>
        <v>44553.5</v>
      </c>
      <c r="L5047" s="9">
        <f t="shared" si="470"/>
        <v>16</v>
      </c>
      <c r="M5047" s="2">
        <f t="shared" si="471"/>
        <v>44553.5</v>
      </c>
      <c r="N5047" s="22">
        <v>44561</v>
      </c>
      <c r="O5047" s="22">
        <v>44581</v>
      </c>
      <c r="P5047" s="22">
        <v>44580.5</v>
      </c>
      <c r="Q5047">
        <f t="shared" si="472"/>
        <v>27</v>
      </c>
      <c r="R5047" s="33">
        <f t="shared" si="473"/>
        <v>7268.4</v>
      </c>
    </row>
    <row r="5048" spans="1:18" x14ac:dyDescent="0.35">
      <c r="A5048" t="s">
        <v>413</v>
      </c>
      <c r="B5048" s="21" t="s">
        <v>313</v>
      </c>
      <c r="C5048" s="22">
        <v>44561</v>
      </c>
      <c r="D5048" t="s">
        <v>161</v>
      </c>
      <c r="E5048" t="s">
        <v>162</v>
      </c>
      <c r="F5048" s="21" t="s">
        <v>333</v>
      </c>
      <c r="G5048" s="32">
        <v>1606.28</v>
      </c>
      <c r="H5048" s="22">
        <v>44546</v>
      </c>
      <c r="I5048" s="23">
        <v>44561</v>
      </c>
      <c r="J5048">
        <f t="shared" si="474"/>
        <v>16</v>
      </c>
      <c r="K5048" s="2">
        <f t="shared" si="475"/>
        <v>44553.5</v>
      </c>
      <c r="L5048" s="9">
        <f t="shared" si="470"/>
        <v>16</v>
      </c>
      <c r="M5048" s="2">
        <f t="shared" si="471"/>
        <v>44553.5</v>
      </c>
      <c r="N5048" s="22">
        <v>44561</v>
      </c>
      <c r="O5048" s="22">
        <v>44581</v>
      </c>
      <c r="P5048" s="22">
        <v>44580.5</v>
      </c>
      <c r="Q5048">
        <f t="shared" si="472"/>
        <v>27</v>
      </c>
      <c r="R5048" s="33">
        <f t="shared" si="473"/>
        <v>43369.56</v>
      </c>
    </row>
    <row r="5049" spans="1:18" x14ac:dyDescent="0.35">
      <c r="A5049" t="s">
        <v>413</v>
      </c>
      <c r="B5049" s="21" t="s">
        <v>313</v>
      </c>
      <c r="C5049" s="22">
        <v>44561</v>
      </c>
      <c r="D5049" t="s">
        <v>161</v>
      </c>
      <c r="E5049" t="s">
        <v>162</v>
      </c>
      <c r="F5049" s="21" t="s">
        <v>334</v>
      </c>
      <c r="G5049" s="32">
        <v>278.12</v>
      </c>
      <c r="H5049" s="22">
        <v>44546</v>
      </c>
      <c r="I5049" s="23">
        <v>44561</v>
      </c>
      <c r="J5049">
        <f t="shared" si="474"/>
        <v>16</v>
      </c>
      <c r="K5049" s="2">
        <f t="shared" si="475"/>
        <v>44553.5</v>
      </c>
      <c r="L5049" s="9">
        <f t="shared" si="470"/>
        <v>16</v>
      </c>
      <c r="M5049" s="2">
        <f t="shared" si="471"/>
        <v>44553.5</v>
      </c>
      <c r="N5049" s="22">
        <v>44561</v>
      </c>
      <c r="O5049" s="22">
        <v>44581</v>
      </c>
      <c r="P5049" s="22">
        <v>44580.5</v>
      </c>
      <c r="Q5049">
        <f t="shared" si="472"/>
        <v>27</v>
      </c>
      <c r="R5049" s="33">
        <f t="shared" si="473"/>
        <v>7509.24</v>
      </c>
    </row>
    <row r="5050" spans="1:18" x14ac:dyDescent="0.35">
      <c r="A5050" t="s">
        <v>413</v>
      </c>
      <c r="B5050" s="21" t="s">
        <v>313</v>
      </c>
      <c r="C5050" s="22">
        <v>44561</v>
      </c>
      <c r="D5050" t="s">
        <v>161</v>
      </c>
      <c r="E5050" t="s">
        <v>162</v>
      </c>
      <c r="F5050" s="21" t="s">
        <v>335</v>
      </c>
      <c r="G5050" s="32">
        <v>218.04000000000002</v>
      </c>
      <c r="H5050" s="22">
        <v>44546</v>
      </c>
      <c r="I5050" s="23">
        <v>44561</v>
      </c>
      <c r="J5050">
        <f t="shared" si="474"/>
        <v>16</v>
      </c>
      <c r="K5050" s="2">
        <f t="shared" si="475"/>
        <v>44553.5</v>
      </c>
      <c r="L5050" s="9">
        <f t="shared" si="470"/>
        <v>16</v>
      </c>
      <c r="M5050" s="2">
        <f t="shared" si="471"/>
        <v>44553.5</v>
      </c>
      <c r="N5050" s="22">
        <v>44561</v>
      </c>
      <c r="O5050" s="22">
        <v>44581</v>
      </c>
      <c r="P5050" s="22">
        <v>44580.5</v>
      </c>
      <c r="Q5050">
        <f t="shared" si="472"/>
        <v>27</v>
      </c>
      <c r="R5050" s="33">
        <f t="shared" si="473"/>
        <v>5887.0800000000008</v>
      </c>
    </row>
    <row r="5051" spans="1:18" x14ac:dyDescent="0.35">
      <c r="A5051" t="s">
        <v>413</v>
      </c>
      <c r="B5051" s="21" t="s">
        <v>313</v>
      </c>
      <c r="C5051" s="22">
        <v>44561</v>
      </c>
      <c r="D5051" t="s">
        <v>161</v>
      </c>
      <c r="E5051" t="s">
        <v>162</v>
      </c>
      <c r="F5051" s="21" t="s">
        <v>187</v>
      </c>
      <c r="G5051" s="32">
        <v>1333.2700000000002</v>
      </c>
      <c r="H5051" s="22">
        <v>44546</v>
      </c>
      <c r="I5051" s="23">
        <v>44561</v>
      </c>
      <c r="J5051">
        <f t="shared" si="474"/>
        <v>16</v>
      </c>
      <c r="K5051" s="2">
        <f t="shared" si="475"/>
        <v>44553.5</v>
      </c>
      <c r="L5051" s="9">
        <f t="shared" si="470"/>
        <v>16</v>
      </c>
      <c r="M5051" s="2">
        <f t="shared" si="471"/>
        <v>44553.5</v>
      </c>
      <c r="N5051" s="22">
        <v>44561</v>
      </c>
      <c r="O5051" s="22">
        <v>44581</v>
      </c>
      <c r="P5051" s="22">
        <v>44580.5</v>
      </c>
      <c r="Q5051">
        <f t="shared" si="472"/>
        <v>27</v>
      </c>
      <c r="R5051" s="33">
        <f t="shared" si="473"/>
        <v>35998.290000000008</v>
      </c>
    </row>
    <row r="5052" spans="1:18" x14ac:dyDescent="0.35">
      <c r="A5052" t="s">
        <v>413</v>
      </c>
      <c r="B5052" s="21" t="s">
        <v>313</v>
      </c>
      <c r="C5052" s="22">
        <v>44561</v>
      </c>
      <c r="D5052" t="s">
        <v>161</v>
      </c>
      <c r="E5052" t="s">
        <v>162</v>
      </c>
      <c r="F5052" s="21" t="s">
        <v>188</v>
      </c>
      <c r="G5052" s="32">
        <v>466.77</v>
      </c>
      <c r="H5052" s="22">
        <v>44546</v>
      </c>
      <c r="I5052" s="23">
        <v>44561</v>
      </c>
      <c r="J5052">
        <f t="shared" si="474"/>
        <v>16</v>
      </c>
      <c r="K5052" s="2">
        <f t="shared" si="475"/>
        <v>44553.5</v>
      </c>
      <c r="L5052" s="9">
        <f t="shared" si="470"/>
        <v>16</v>
      </c>
      <c r="M5052" s="2">
        <f t="shared" si="471"/>
        <v>44553.5</v>
      </c>
      <c r="N5052" s="22">
        <v>44561</v>
      </c>
      <c r="O5052" s="22">
        <v>44581</v>
      </c>
      <c r="P5052" s="22">
        <v>44580.5</v>
      </c>
      <c r="Q5052">
        <f t="shared" si="472"/>
        <v>27</v>
      </c>
      <c r="R5052" s="33">
        <f t="shared" si="473"/>
        <v>12602.789999999999</v>
      </c>
    </row>
    <row r="5053" spans="1:18" x14ac:dyDescent="0.35">
      <c r="A5053" t="s">
        <v>413</v>
      </c>
      <c r="B5053" s="21" t="s">
        <v>313</v>
      </c>
      <c r="C5053" s="22">
        <v>44561</v>
      </c>
      <c r="D5053" t="s">
        <v>161</v>
      </c>
      <c r="E5053" t="s">
        <v>162</v>
      </c>
      <c r="F5053" s="21" t="s">
        <v>336</v>
      </c>
      <c r="G5053" s="32">
        <v>81.48</v>
      </c>
      <c r="H5053" s="22">
        <v>44546</v>
      </c>
      <c r="I5053" s="23">
        <v>44561</v>
      </c>
      <c r="J5053">
        <f t="shared" si="474"/>
        <v>16</v>
      </c>
      <c r="K5053" s="2">
        <f t="shared" si="475"/>
        <v>44553.5</v>
      </c>
      <c r="L5053" s="9">
        <f t="shared" si="470"/>
        <v>16</v>
      </c>
      <c r="M5053" s="2">
        <f t="shared" si="471"/>
        <v>44553.5</v>
      </c>
      <c r="N5053" s="22">
        <v>44561</v>
      </c>
      <c r="O5053" s="22">
        <v>44581</v>
      </c>
      <c r="P5053" s="22">
        <v>44580.5</v>
      </c>
      <c r="Q5053">
        <f t="shared" si="472"/>
        <v>27</v>
      </c>
      <c r="R5053" s="33">
        <f t="shared" si="473"/>
        <v>2199.96</v>
      </c>
    </row>
    <row r="5054" spans="1:18" x14ac:dyDescent="0.35">
      <c r="A5054" t="s">
        <v>413</v>
      </c>
      <c r="B5054" s="21" t="s">
        <v>313</v>
      </c>
      <c r="C5054" s="22">
        <v>44561</v>
      </c>
      <c r="D5054" t="s">
        <v>161</v>
      </c>
      <c r="E5054" t="s">
        <v>162</v>
      </c>
      <c r="F5054" s="21" t="s">
        <v>337</v>
      </c>
      <c r="G5054" s="32">
        <v>188.28</v>
      </c>
      <c r="H5054" s="22">
        <v>44546</v>
      </c>
      <c r="I5054" s="23">
        <v>44561</v>
      </c>
      <c r="J5054">
        <f t="shared" si="474"/>
        <v>16</v>
      </c>
      <c r="K5054" s="2">
        <f t="shared" si="475"/>
        <v>44553.5</v>
      </c>
      <c r="L5054" s="9">
        <f t="shared" si="470"/>
        <v>16</v>
      </c>
      <c r="M5054" s="2">
        <f t="shared" si="471"/>
        <v>44553.5</v>
      </c>
      <c r="N5054" s="22">
        <v>44561</v>
      </c>
      <c r="O5054" s="22">
        <v>44581</v>
      </c>
      <c r="P5054" s="22">
        <v>44580.5</v>
      </c>
      <c r="Q5054">
        <f t="shared" si="472"/>
        <v>27</v>
      </c>
      <c r="R5054" s="33">
        <f t="shared" si="473"/>
        <v>5083.5600000000004</v>
      </c>
    </row>
    <row r="5055" spans="1:18" x14ac:dyDescent="0.35">
      <c r="A5055" t="s">
        <v>413</v>
      </c>
      <c r="B5055" s="21" t="s">
        <v>313</v>
      </c>
      <c r="C5055" s="22">
        <v>44561</v>
      </c>
      <c r="D5055" t="s">
        <v>171</v>
      </c>
      <c r="E5055" t="s">
        <v>172</v>
      </c>
      <c r="F5055" s="21" t="s">
        <v>337</v>
      </c>
      <c r="G5055" s="32">
        <v>164.7</v>
      </c>
      <c r="H5055" s="22">
        <v>44546</v>
      </c>
      <c r="I5055" s="23">
        <v>44561</v>
      </c>
      <c r="J5055">
        <f t="shared" si="474"/>
        <v>16</v>
      </c>
      <c r="K5055" s="2">
        <f t="shared" si="475"/>
        <v>44553.5</v>
      </c>
      <c r="L5055" s="9">
        <f t="shared" si="470"/>
        <v>16</v>
      </c>
      <c r="M5055" s="2">
        <f t="shared" si="471"/>
        <v>44553.5</v>
      </c>
      <c r="N5055" s="22">
        <v>44561</v>
      </c>
      <c r="O5055" s="22">
        <v>44581</v>
      </c>
      <c r="P5055" s="22">
        <v>44580.5</v>
      </c>
      <c r="Q5055">
        <f t="shared" si="472"/>
        <v>27</v>
      </c>
      <c r="R5055" s="33">
        <f t="shared" si="473"/>
        <v>4446.8999999999996</v>
      </c>
    </row>
    <row r="5056" spans="1:18" x14ac:dyDescent="0.35">
      <c r="A5056" t="s">
        <v>413</v>
      </c>
      <c r="B5056" s="21" t="s">
        <v>313</v>
      </c>
      <c r="C5056" s="22">
        <v>44561</v>
      </c>
      <c r="D5056" t="s">
        <v>161</v>
      </c>
      <c r="E5056" t="s">
        <v>162</v>
      </c>
      <c r="F5056" s="21" t="s">
        <v>338</v>
      </c>
      <c r="G5056" s="32">
        <v>27.46</v>
      </c>
      <c r="H5056" s="22">
        <v>44546</v>
      </c>
      <c r="I5056" s="23">
        <v>44561</v>
      </c>
      <c r="J5056">
        <f t="shared" si="474"/>
        <v>16</v>
      </c>
      <c r="K5056" s="2">
        <f t="shared" si="475"/>
        <v>44553.5</v>
      </c>
      <c r="L5056" s="9">
        <f t="shared" si="470"/>
        <v>16</v>
      </c>
      <c r="M5056" s="2">
        <f t="shared" si="471"/>
        <v>44553.5</v>
      </c>
      <c r="N5056" s="22">
        <v>44561</v>
      </c>
      <c r="O5056" s="22">
        <v>44581</v>
      </c>
      <c r="P5056" s="22">
        <v>44580.5</v>
      </c>
      <c r="Q5056">
        <f t="shared" si="472"/>
        <v>27</v>
      </c>
      <c r="R5056" s="33">
        <f t="shared" si="473"/>
        <v>741.42000000000007</v>
      </c>
    </row>
    <row r="5057" spans="1:18" x14ac:dyDescent="0.35">
      <c r="A5057" t="s">
        <v>413</v>
      </c>
      <c r="B5057" s="21" t="s">
        <v>313</v>
      </c>
      <c r="C5057" s="22">
        <v>44561</v>
      </c>
      <c r="D5057" t="s">
        <v>161</v>
      </c>
      <c r="E5057" t="s">
        <v>162</v>
      </c>
      <c r="F5057" s="21" t="s">
        <v>385</v>
      </c>
      <c r="G5057" s="32">
        <v>61.1</v>
      </c>
      <c r="H5057" s="22">
        <v>44546</v>
      </c>
      <c r="I5057" s="23">
        <v>44561</v>
      </c>
      <c r="J5057">
        <f t="shared" si="474"/>
        <v>16</v>
      </c>
      <c r="K5057" s="2">
        <f t="shared" si="475"/>
        <v>44553.5</v>
      </c>
      <c r="L5057" s="9">
        <f t="shared" si="470"/>
        <v>16</v>
      </c>
      <c r="M5057" s="2">
        <f t="shared" si="471"/>
        <v>44553.5</v>
      </c>
      <c r="N5057" s="22">
        <v>44561</v>
      </c>
      <c r="O5057" s="22">
        <v>44581</v>
      </c>
      <c r="P5057" s="22">
        <v>44580.5</v>
      </c>
      <c r="Q5057">
        <f t="shared" si="472"/>
        <v>27</v>
      </c>
      <c r="R5057" s="33">
        <f t="shared" si="473"/>
        <v>1649.7</v>
      </c>
    </row>
    <row r="5058" spans="1:18" x14ac:dyDescent="0.35">
      <c r="A5058" t="s">
        <v>413</v>
      </c>
      <c r="B5058" s="21" t="s">
        <v>313</v>
      </c>
      <c r="C5058" s="22">
        <v>44561</v>
      </c>
      <c r="D5058" t="s">
        <v>161</v>
      </c>
      <c r="E5058" t="s">
        <v>162</v>
      </c>
      <c r="F5058" s="21" t="s">
        <v>189</v>
      </c>
      <c r="G5058" s="32">
        <v>1818.68</v>
      </c>
      <c r="H5058" s="22">
        <v>44546</v>
      </c>
      <c r="I5058" s="23">
        <v>44561</v>
      </c>
      <c r="J5058">
        <f t="shared" si="474"/>
        <v>16</v>
      </c>
      <c r="K5058" s="2">
        <f t="shared" si="475"/>
        <v>44553.5</v>
      </c>
      <c r="L5058" s="9">
        <f t="shared" si="470"/>
        <v>16</v>
      </c>
      <c r="M5058" s="2">
        <f t="shared" si="471"/>
        <v>44553.5</v>
      </c>
      <c r="N5058" s="22">
        <v>44561</v>
      </c>
      <c r="O5058" s="22">
        <v>44581</v>
      </c>
      <c r="P5058" s="22">
        <v>44580.5</v>
      </c>
      <c r="Q5058">
        <f t="shared" si="472"/>
        <v>27</v>
      </c>
      <c r="R5058" s="33">
        <f t="shared" si="473"/>
        <v>49104.36</v>
      </c>
    </row>
    <row r="5059" spans="1:18" x14ac:dyDescent="0.35">
      <c r="A5059" t="s">
        <v>413</v>
      </c>
      <c r="B5059" s="21" t="s">
        <v>313</v>
      </c>
      <c r="C5059" s="22">
        <v>44561</v>
      </c>
      <c r="D5059" t="s">
        <v>171</v>
      </c>
      <c r="E5059" t="s">
        <v>172</v>
      </c>
      <c r="F5059" s="21" t="s">
        <v>189</v>
      </c>
      <c r="G5059" s="32">
        <v>26.73</v>
      </c>
      <c r="H5059" s="22">
        <v>44546</v>
      </c>
      <c r="I5059" s="23">
        <v>44561</v>
      </c>
      <c r="J5059">
        <f t="shared" si="474"/>
        <v>16</v>
      </c>
      <c r="K5059" s="2">
        <f t="shared" si="475"/>
        <v>44553.5</v>
      </c>
      <c r="L5059" s="9">
        <f t="shared" si="470"/>
        <v>16</v>
      </c>
      <c r="M5059" s="2">
        <f t="shared" si="471"/>
        <v>44553.5</v>
      </c>
      <c r="N5059" s="22">
        <v>44561</v>
      </c>
      <c r="O5059" s="22">
        <v>44581</v>
      </c>
      <c r="P5059" s="22">
        <v>44580.5</v>
      </c>
      <c r="Q5059">
        <f t="shared" si="472"/>
        <v>27</v>
      </c>
      <c r="R5059" s="33">
        <f t="shared" si="473"/>
        <v>721.71</v>
      </c>
    </row>
    <row r="5060" spans="1:18" x14ac:dyDescent="0.35">
      <c r="A5060" t="s">
        <v>413</v>
      </c>
      <c r="B5060" s="21" t="s">
        <v>313</v>
      </c>
      <c r="C5060" s="22">
        <v>44561</v>
      </c>
      <c r="D5060" t="s">
        <v>161</v>
      </c>
      <c r="E5060" t="s">
        <v>162</v>
      </c>
      <c r="F5060" s="21" t="s">
        <v>198</v>
      </c>
      <c r="G5060" s="32">
        <v>165.99</v>
      </c>
      <c r="H5060" s="22">
        <v>44546</v>
      </c>
      <c r="I5060" s="23">
        <v>44561</v>
      </c>
      <c r="J5060">
        <f t="shared" si="474"/>
        <v>16</v>
      </c>
      <c r="K5060" s="2">
        <f t="shared" si="475"/>
        <v>44553.5</v>
      </c>
      <c r="L5060" s="9">
        <f t="shared" si="470"/>
        <v>16</v>
      </c>
      <c r="M5060" s="2">
        <f t="shared" si="471"/>
        <v>44553.5</v>
      </c>
      <c r="N5060" s="22">
        <v>44561</v>
      </c>
      <c r="O5060" s="22">
        <v>44581</v>
      </c>
      <c r="P5060" s="22">
        <v>44580.5</v>
      </c>
      <c r="Q5060">
        <f t="shared" si="472"/>
        <v>27</v>
      </c>
      <c r="R5060" s="33">
        <f t="shared" si="473"/>
        <v>4481.7300000000005</v>
      </c>
    </row>
    <row r="5061" spans="1:18" x14ac:dyDescent="0.35">
      <c r="A5061" t="s">
        <v>413</v>
      </c>
      <c r="B5061" s="21" t="s">
        <v>313</v>
      </c>
      <c r="C5061" s="22">
        <v>44561</v>
      </c>
      <c r="D5061" t="s">
        <v>161</v>
      </c>
      <c r="E5061" t="s">
        <v>162</v>
      </c>
      <c r="F5061" s="21" t="s">
        <v>190</v>
      </c>
      <c r="G5061" s="32">
        <v>370.53999999999996</v>
      </c>
      <c r="H5061" s="22">
        <v>44546</v>
      </c>
      <c r="I5061" s="23">
        <v>44561</v>
      </c>
      <c r="J5061">
        <f t="shared" si="474"/>
        <v>16</v>
      </c>
      <c r="K5061" s="2">
        <f t="shared" si="475"/>
        <v>44553.5</v>
      </c>
      <c r="L5061" s="9">
        <f t="shared" si="470"/>
        <v>16</v>
      </c>
      <c r="M5061" s="2">
        <f t="shared" si="471"/>
        <v>44553.5</v>
      </c>
      <c r="N5061" s="22">
        <v>44561</v>
      </c>
      <c r="O5061" s="22">
        <v>44581</v>
      </c>
      <c r="P5061" s="22">
        <v>44580.5</v>
      </c>
      <c r="Q5061">
        <f t="shared" si="472"/>
        <v>27</v>
      </c>
      <c r="R5061" s="33">
        <f t="shared" si="473"/>
        <v>10004.579999999998</v>
      </c>
    </row>
    <row r="5062" spans="1:18" x14ac:dyDescent="0.35">
      <c r="A5062" t="s">
        <v>413</v>
      </c>
      <c r="B5062" s="21" t="s">
        <v>313</v>
      </c>
      <c r="C5062" s="22">
        <v>44561</v>
      </c>
      <c r="D5062" t="s">
        <v>161</v>
      </c>
      <c r="E5062" t="s">
        <v>162</v>
      </c>
      <c r="F5062" s="21" t="s">
        <v>339</v>
      </c>
      <c r="G5062" s="32">
        <v>91.37</v>
      </c>
      <c r="H5062" s="22">
        <v>44546</v>
      </c>
      <c r="I5062" s="23">
        <v>44561</v>
      </c>
      <c r="J5062">
        <f t="shared" si="474"/>
        <v>16</v>
      </c>
      <c r="K5062" s="2">
        <f t="shared" si="475"/>
        <v>44553.5</v>
      </c>
      <c r="L5062" s="9">
        <f t="shared" si="470"/>
        <v>16</v>
      </c>
      <c r="M5062" s="2">
        <f t="shared" si="471"/>
        <v>44553.5</v>
      </c>
      <c r="N5062" s="22">
        <v>44561</v>
      </c>
      <c r="O5062" s="22">
        <v>44581</v>
      </c>
      <c r="P5062" s="22">
        <v>44580.5</v>
      </c>
      <c r="Q5062">
        <f t="shared" si="472"/>
        <v>27</v>
      </c>
      <c r="R5062" s="33">
        <f t="shared" si="473"/>
        <v>2466.9900000000002</v>
      </c>
    </row>
    <row r="5063" spans="1:18" x14ac:dyDescent="0.35">
      <c r="A5063" t="s">
        <v>413</v>
      </c>
      <c r="B5063" s="21" t="s">
        <v>313</v>
      </c>
      <c r="C5063" s="22">
        <v>44561</v>
      </c>
      <c r="D5063" t="s">
        <v>161</v>
      </c>
      <c r="E5063" t="s">
        <v>162</v>
      </c>
      <c r="F5063" s="21" t="s">
        <v>191</v>
      </c>
      <c r="G5063" s="32">
        <v>888.14999999999986</v>
      </c>
      <c r="H5063" s="22">
        <v>44546</v>
      </c>
      <c r="I5063" s="23">
        <v>44561</v>
      </c>
      <c r="J5063">
        <f t="shared" si="474"/>
        <v>16</v>
      </c>
      <c r="K5063" s="2">
        <f t="shared" si="475"/>
        <v>44553.5</v>
      </c>
      <c r="L5063" s="9">
        <f t="shared" si="470"/>
        <v>16</v>
      </c>
      <c r="M5063" s="2">
        <f t="shared" si="471"/>
        <v>44553.5</v>
      </c>
      <c r="N5063" s="22">
        <v>44561</v>
      </c>
      <c r="O5063" s="22">
        <v>44581</v>
      </c>
      <c r="P5063" s="22">
        <v>44580.5</v>
      </c>
      <c r="Q5063">
        <f t="shared" si="472"/>
        <v>27</v>
      </c>
      <c r="R5063" s="33">
        <f t="shared" si="473"/>
        <v>23980.049999999996</v>
      </c>
    </row>
    <row r="5064" spans="1:18" x14ac:dyDescent="0.35">
      <c r="A5064" t="s">
        <v>413</v>
      </c>
      <c r="B5064" s="21" t="s">
        <v>313</v>
      </c>
      <c r="C5064" s="22">
        <v>44561</v>
      </c>
      <c r="D5064" t="s">
        <v>161</v>
      </c>
      <c r="E5064" t="s">
        <v>162</v>
      </c>
      <c r="F5064" s="21" t="s">
        <v>192</v>
      </c>
      <c r="G5064" s="32">
        <v>962.64999999999986</v>
      </c>
      <c r="H5064" s="22">
        <v>44546</v>
      </c>
      <c r="I5064" s="23">
        <v>44561</v>
      </c>
      <c r="J5064">
        <f t="shared" si="474"/>
        <v>16</v>
      </c>
      <c r="K5064" s="2">
        <f t="shared" si="475"/>
        <v>44553.5</v>
      </c>
      <c r="L5064" s="9">
        <f t="shared" si="470"/>
        <v>16</v>
      </c>
      <c r="M5064" s="2">
        <f t="shared" si="471"/>
        <v>44553.5</v>
      </c>
      <c r="N5064" s="22">
        <v>44561</v>
      </c>
      <c r="O5064" s="22">
        <v>44581</v>
      </c>
      <c r="P5064" s="22">
        <v>44580.5</v>
      </c>
      <c r="Q5064">
        <f t="shared" si="472"/>
        <v>27</v>
      </c>
      <c r="R5064" s="33">
        <f t="shared" si="473"/>
        <v>25991.549999999996</v>
      </c>
    </row>
    <row r="5065" spans="1:18" x14ac:dyDescent="0.35">
      <c r="A5065" t="s">
        <v>413</v>
      </c>
      <c r="B5065" s="21" t="s">
        <v>313</v>
      </c>
      <c r="C5065" s="22">
        <v>44561</v>
      </c>
      <c r="D5065" t="s">
        <v>171</v>
      </c>
      <c r="E5065" t="s">
        <v>172</v>
      </c>
      <c r="F5065" s="21" t="s">
        <v>192</v>
      </c>
      <c r="G5065" s="32">
        <v>260.16999999999996</v>
      </c>
      <c r="H5065" s="22">
        <v>44546</v>
      </c>
      <c r="I5065" s="23">
        <v>44561</v>
      </c>
      <c r="J5065">
        <f t="shared" si="474"/>
        <v>16</v>
      </c>
      <c r="K5065" s="2">
        <f t="shared" si="475"/>
        <v>44553.5</v>
      </c>
      <c r="L5065" s="9">
        <f t="shared" si="470"/>
        <v>16</v>
      </c>
      <c r="M5065" s="2">
        <f t="shared" si="471"/>
        <v>44553.5</v>
      </c>
      <c r="N5065" s="22">
        <v>44561</v>
      </c>
      <c r="O5065" s="22">
        <v>44581</v>
      </c>
      <c r="P5065" s="22">
        <v>44580.5</v>
      </c>
      <c r="Q5065">
        <f t="shared" si="472"/>
        <v>27</v>
      </c>
      <c r="R5065" s="33">
        <f t="shared" si="473"/>
        <v>7024.5899999999992</v>
      </c>
    </row>
    <row r="5066" spans="1:18" x14ac:dyDescent="0.35">
      <c r="A5066" t="s">
        <v>413</v>
      </c>
      <c r="B5066" s="21" t="s">
        <v>313</v>
      </c>
      <c r="C5066" s="22">
        <v>44561</v>
      </c>
      <c r="D5066" t="s">
        <v>161</v>
      </c>
      <c r="E5066" t="s">
        <v>162</v>
      </c>
      <c r="F5066" s="21" t="s">
        <v>193</v>
      </c>
      <c r="G5066" s="32">
        <v>2467.96</v>
      </c>
      <c r="H5066" s="22">
        <v>44546</v>
      </c>
      <c r="I5066" s="23">
        <v>44561</v>
      </c>
      <c r="J5066">
        <f t="shared" si="474"/>
        <v>16</v>
      </c>
      <c r="K5066" s="2">
        <f t="shared" si="475"/>
        <v>44553.5</v>
      </c>
      <c r="L5066" s="9">
        <f t="shared" si="470"/>
        <v>16</v>
      </c>
      <c r="M5066" s="2">
        <f t="shared" si="471"/>
        <v>44553.5</v>
      </c>
      <c r="N5066" s="22">
        <v>44561</v>
      </c>
      <c r="O5066" s="22">
        <v>44581</v>
      </c>
      <c r="P5066" s="22">
        <v>44580.5</v>
      </c>
      <c r="Q5066">
        <f t="shared" si="472"/>
        <v>27</v>
      </c>
      <c r="R5066" s="33">
        <f t="shared" si="473"/>
        <v>66634.92</v>
      </c>
    </row>
    <row r="5067" spans="1:18" x14ac:dyDescent="0.35">
      <c r="A5067" t="s">
        <v>413</v>
      </c>
      <c r="B5067" s="21" t="s">
        <v>313</v>
      </c>
      <c r="C5067" s="22">
        <v>44561</v>
      </c>
      <c r="D5067" t="s">
        <v>161</v>
      </c>
      <c r="E5067" t="s">
        <v>162</v>
      </c>
      <c r="F5067" s="21" t="s">
        <v>340</v>
      </c>
      <c r="G5067" s="32">
        <v>403.02</v>
      </c>
      <c r="H5067" s="22">
        <v>44546</v>
      </c>
      <c r="I5067" s="23">
        <v>44561</v>
      </c>
      <c r="J5067">
        <f t="shared" si="474"/>
        <v>16</v>
      </c>
      <c r="K5067" s="2">
        <f t="shared" si="475"/>
        <v>44553.5</v>
      </c>
      <c r="L5067" s="9">
        <f t="shared" ref="L5067:L5130" si="476">I5067-H5067+1</f>
        <v>16</v>
      </c>
      <c r="M5067" s="2">
        <f t="shared" ref="M5067:M5130" si="477">(H5067+I5067)/2</f>
        <v>44553.5</v>
      </c>
      <c r="N5067" s="22">
        <v>44561</v>
      </c>
      <c r="O5067" s="22">
        <v>44581</v>
      </c>
      <c r="P5067" s="22">
        <v>44580.5</v>
      </c>
      <c r="Q5067">
        <f t="shared" ref="Q5067:Q5130" si="478">P5067-M5067</f>
        <v>27</v>
      </c>
      <c r="R5067" s="33">
        <f t="shared" ref="R5067:R5130" si="479">Q5067*G5067</f>
        <v>10881.539999999999</v>
      </c>
    </row>
    <row r="5068" spans="1:18" x14ac:dyDescent="0.35">
      <c r="A5068" t="s">
        <v>413</v>
      </c>
      <c r="B5068" s="21" t="s">
        <v>313</v>
      </c>
      <c r="C5068" s="22">
        <v>44561</v>
      </c>
      <c r="D5068" t="s">
        <v>161</v>
      </c>
      <c r="E5068" t="s">
        <v>162</v>
      </c>
      <c r="F5068" s="21" t="s">
        <v>342</v>
      </c>
      <c r="G5068" s="32">
        <v>81.52000000000001</v>
      </c>
      <c r="H5068" s="22">
        <v>44546</v>
      </c>
      <c r="I5068" s="23">
        <v>44561</v>
      </c>
      <c r="J5068">
        <f t="shared" si="474"/>
        <v>16</v>
      </c>
      <c r="K5068" s="2">
        <f t="shared" si="475"/>
        <v>44553.5</v>
      </c>
      <c r="L5068" s="9">
        <f t="shared" si="476"/>
        <v>16</v>
      </c>
      <c r="M5068" s="2">
        <f t="shared" si="477"/>
        <v>44553.5</v>
      </c>
      <c r="N5068" s="22">
        <v>44561</v>
      </c>
      <c r="O5068" s="22">
        <v>44581</v>
      </c>
      <c r="P5068" s="22">
        <v>44580.5</v>
      </c>
      <c r="Q5068">
        <f t="shared" si="478"/>
        <v>27</v>
      </c>
      <c r="R5068" s="33">
        <f t="shared" si="479"/>
        <v>2201.0400000000004</v>
      </c>
    </row>
    <row r="5069" spans="1:18" x14ac:dyDescent="0.35">
      <c r="A5069" t="s">
        <v>413</v>
      </c>
      <c r="B5069" s="21" t="s">
        <v>313</v>
      </c>
      <c r="C5069" s="22">
        <v>44561</v>
      </c>
      <c r="D5069" t="s">
        <v>349</v>
      </c>
      <c r="E5069" t="s">
        <v>350</v>
      </c>
      <c r="F5069" s="21" t="s">
        <v>351</v>
      </c>
      <c r="G5069" s="32">
        <v>37.959999999999994</v>
      </c>
      <c r="H5069" s="22">
        <v>44546</v>
      </c>
      <c r="I5069" s="23">
        <v>44561</v>
      </c>
      <c r="J5069">
        <f t="shared" si="474"/>
        <v>16</v>
      </c>
      <c r="K5069" s="2">
        <f t="shared" si="475"/>
        <v>44553.5</v>
      </c>
      <c r="L5069" s="9">
        <f t="shared" si="476"/>
        <v>16</v>
      </c>
      <c r="M5069" s="2">
        <f t="shared" si="477"/>
        <v>44553.5</v>
      </c>
      <c r="N5069" s="22">
        <v>44561</v>
      </c>
      <c r="O5069" s="22">
        <v>44589</v>
      </c>
      <c r="P5069" s="22">
        <v>44588.5</v>
      </c>
      <c r="Q5069">
        <f t="shared" si="478"/>
        <v>35</v>
      </c>
      <c r="R5069" s="33">
        <f t="shared" si="479"/>
        <v>1328.5999999999997</v>
      </c>
    </row>
    <row r="5070" spans="1:18" x14ac:dyDescent="0.35">
      <c r="A5070" t="s">
        <v>413</v>
      </c>
      <c r="B5070" s="21" t="s">
        <v>313</v>
      </c>
      <c r="C5070" s="22">
        <v>44561</v>
      </c>
      <c r="D5070" t="s">
        <v>110</v>
      </c>
      <c r="E5070" t="s">
        <v>111</v>
      </c>
      <c r="F5070" s="21" t="s">
        <v>250</v>
      </c>
      <c r="G5070" s="32">
        <v>177.48000000000002</v>
      </c>
      <c r="H5070" s="22">
        <v>44546</v>
      </c>
      <c r="I5070" s="23">
        <v>44561</v>
      </c>
      <c r="J5070">
        <f t="shared" si="474"/>
        <v>16</v>
      </c>
      <c r="K5070" s="2">
        <f t="shared" si="475"/>
        <v>44553.5</v>
      </c>
      <c r="L5070" s="9">
        <f t="shared" si="476"/>
        <v>16</v>
      </c>
      <c r="M5070" s="2">
        <f t="shared" si="477"/>
        <v>44553.5</v>
      </c>
      <c r="N5070" s="22">
        <v>44561</v>
      </c>
      <c r="O5070" s="22">
        <v>44592</v>
      </c>
      <c r="P5070" s="22">
        <v>44589.5</v>
      </c>
      <c r="Q5070">
        <f t="shared" si="478"/>
        <v>36</v>
      </c>
      <c r="R5070" s="33">
        <f t="shared" si="479"/>
        <v>6389.2800000000007</v>
      </c>
    </row>
    <row r="5071" spans="1:18" x14ac:dyDescent="0.35">
      <c r="A5071" t="s">
        <v>413</v>
      </c>
      <c r="B5071" s="21" t="s">
        <v>313</v>
      </c>
      <c r="C5071" s="22">
        <v>44561</v>
      </c>
      <c r="D5071" t="s">
        <v>114</v>
      </c>
      <c r="E5071" t="s">
        <v>115</v>
      </c>
      <c r="F5071" s="21" t="s">
        <v>204</v>
      </c>
      <c r="G5071" s="32">
        <v>35.119999999999997</v>
      </c>
      <c r="H5071" s="22">
        <v>44546</v>
      </c>
      <c r="I5071" s="23">
        <v>44561</v>
      </c>
      <c r="J5071">
        <f t="shared" si="474"/>
        <v>16</v>
      </c>
      <c r="K5071" s="2">
        <f t="shared" si="475"/>
        <v>44553.5</v>
      </c>
      <c r="L5071" s="9">
        <f t="shared" si="476"/>
        <v>16</v>
      </c>
      <c r="M5071" s="2">
        <f t="shared" si="477"/>
        <v>44553.5</v>
      </c>
      <c r="N5071" s="22">
        <v>44561</v>
      </c>
      <c r="O5071" s="22">
        <v>44592</v>
      </c>
      <c r="P5071" s="22">
        <v>44589.5</v>
      </c>
      <c r="Q5071">
        <f t="shared" si="478"/>
        <v>36</v>
      </c>
      <c r="R5071" s="33">
        <f t="shared" si="479"/>
        <v>1264.32</v>
      </c>
    </row>
    <row r="5072" spans="1:18" x14ac:dyDescent="0.35">
      <c r="A5072" t="s">
        <v>413</v>
      </c>
      <c r="B5072" s="21" t="s">
        <v>313</v>
      </c>
      <c r="C5072" s="22">
        <v>44561</v>
      </c>
      <c r="D5072" t="s">
        <v>110</v>
      </c>
      <c r="E5072" t="s">
        <v>111</v>
      </c>
      <c r="F5072" s="21" t="s">
        <v>204</v>
      </c>
      <c r="G5072" s="32">
        <v>83.47</v>
      </c>
      <c r="H5072" s="22">
        <v>44546</v>
      </c>
      <c r="I5072" s="23">
        <v>44561</v>
      </c>
      <c r="J5072">
        <f t="shared" si="474"/>
        <v>16</v>
      </c>
      <c r="K5072" s="2">
        <f t="shared" si="475"/>
        <v>44553.5</v>
      </c>
      <c r="L5072" s="9">
        <f t="shared" si="476"/>
        <v>16</v>
      </c>
      <c r="M5072" s="2">
        <f t="shared" si="477"/>
        <v>44553.5</v>
      </c>
      <c r="N5072" s="22">
        <v>44561</v>
      </c>
      <c r="O5072" s="22">
        <v>44592</v>
      </c>
      <c r="P5072" s="22">
        <v>44589.5</v>
      </c>
      <c r="Q5072">
        <f t="shared" si="478"/>
        <v>36</v>
      </c>
      <c r="R5072" s="33">
        <f t="shared" si="479"/>
        <v>3004.92</v>
      </c>
    </row>
    <row r="5073" spans="1:18" x14ac:dyDescent="0.35">
      <c r="A5073" t="s">
        <v>413</v>
      </c>
      <c r="B5073" s="21" t="s">
        <v>313</v>
      </c>
      <c r="C5073" s="22">
        <v>44561</v>
      </c>
      <c r="D5073" t="s">
        <v>110</v>
      </c>
      <c r="E5073" t="s">
        <v>111</v>
      </c>
      <c r="F5073" s="21" t="s">
        <v>399</v>
      </c>
      <c r="G5073" s="32">
        <v>67.180000000000007</v>
      </c>
      <c r="H5073" s="22">
        <v>44546</v>
      </c>
      <c r="I5073" s="23">
        <v>44561</v>
      </c>
      <c r="J5073">
        <f t="shared" si="474"/>
        <v>16</v>
      </c>
      <c r="K5073" s="2">
        <f t="shared" si="475"/>
        <v>44553.5</v>
      </c>
      <c r="L5073" s="9">
        <f t="shared" si="476"/>
        <v>16</v>
      </c>
      <c r="M5073" s="2">
        <f t="shared" si="477"/>
        <v>44553.5</v>
      </c>
      <c r="N5073" s="22">
        <v>44561</v>
      </c>
      <c r="O5073" s="22">
        <v>44592</v>
      </c>
      <c r="P5073" s="22">
        <v>44589.5</v>
      </c>
      <c r="Q5073">
        <f t="shared" si="478"/>
        <v>36</v>
      </c>
      <c r="R5073" s="33">
        <f t="shared" si="479"/>
        <v>2418.4800000000005</v>
      </c>
    </row>
    <row r="5074" spans="1:18" x14ac:dyDescent="0.35">
      <c r="A5074" t="s">
        <v>413</v>
      </c>
      <c r="B5074" s="21" t="s">
        <v>313</v>
      </c>
      <c r="C5074" s="22">
        <v>44561</v>
      </c>
      <c r="D5074" t="s">
        <v>110</v>
      </c>
      <c r="E5074" t="s">
        <v>111</v>
      </c>
      <c r="F5074" s="21" t="s">
        <v>143</v>
      </c>
      <c r="G5074" s="32">
        <v>22.92</v>
      </c>
      <c r="H5074" s="22">
        <v>44546</v>
      </c>
      <c r="I5074" s="23">
        <v>44561</v>
      </c>
      <c r="J5074">
        <f t="shared" si="474"/>
        <v>16</v>
      </c>
      <c r="K5074" s="2">
        <f t="shared" si="475"/>
        <v>44553.5</v>
      </c>
      <c r="L5074" s="9">
        <f t="shared" si="476"/>
        <v>16</v>
      </c>
      <c r="M5074" s="2">
        <f t="shared" si="477"/>
        <v>44553.5</v>
      </c>
      <c r="N5074" s="22">
        <v>44561</v>
      </c>
      <c r="O5074" s="22">
        <v>44592</v>
      </c>
      <c r="P5074" s="22">
        <v>44589.5</v>
      </c>
      <c r="Q5074">
        <f t="shared" si="478"/>
        <v>36</v>
      </c>
      <c r="R5074" s="33">
        <f t="shared" si="479"/>
        <v>825.12000000000012</v>
      </c>
    </row>
    <row r="5075" spans="1:18" x14ac:dyDescent="0.35">
      <c r="A5075" t="s">
        <v>413</v>
      </c>
      <c r="B5075" s="21" t="s">
        <v>313</v>
      </c>
      <c r="C5075" s="22">
        <v>44561</v>
      </c>
      <c r="D5075" t="s">
        <v>148</v>
      </c>
      <c r="E5075" t="s">
        <v>149</v>
      </c>
      <c r="F5075" s="21" t="s">
        <v>205</v>
      </c>
      <c r="G5075" s="32">
        <v>490.74000000000007</v>
      </c>
      <c r="H5075" s="22">
        <v>44546</v>
      </c>
      <c r="I5075" s="23">
        <v>44561</v>
      </c>
      <c r="J5075">
        <f t="shared" si="474"/>
        <v>16</v>
      </c>
      <c r="K5075" s="2">
        <f t="shared" si="475"/>
        <v>44553.5</v>
      </c>
      <c r="L5075" s="9">
        <f t="shared" si="476"/>
        <v>16</v>
      </c>
      <c r="M5075" s="2">
        <f t="shared" si="477"/>
        <v>44553.5</v>
      </c>
      <c r="N5075" s="22">
        <v>44561</v>
      </c>
      <c r="O5075" s="22">
        <v>44592</v>
      </c>
      <c r="P5075" s="22">
        <v>44589.5</v>
      </c>
      <c r="Q5075">
        <f t="shared" si="478"/>
        <v>36</v>
      </c>
      <c r="R5075" s="33">
        <f t="shared" si="479"/>
        <v>17666.640000000003</v>
      </c>
    </row>
    <row r="5076" spans="1:18" x14ac:dyDescent="0.35">
      <c r="A5076" t="s">
        <v>413</v>
      </c>
      <c r="B5076" s="21" t="s">
        <v>313</v>
      </c>
      <c r="C5076" s="22">
        <v>44561</v>
      </c>
      <c r="D5076" t="s">
        <v>171</v>
      </c>
      <c r="E5076" t="s">
        <v>172</v>
      </c>
      <c r="F5076" s="21" t="s">
        <v>206</v>
      </c>
      <c r="G5076" s="32">
        <v>748.46999999999991</v>
      </c>
      <c r="H5076" s="22">
        <v>44546</v>
      </c>
      <c r="I5076" s="23">
        <v>44561</v>
      </c>
      <c r="J5076">
        <f t="shared" si="474"/>
        <v>16</v>
      </c>
      <c r="K5076" s="2">
        <f t="shared" si="475"/>
        <v>44553.5</v>
      </c>
      <c r="L5076" s="9">
        <f t="shared" si="476"/>
        <v>16</v>
      </c>
      <c r="M5076" s="2">
        <f t="shared" si="477"/>
        <v>44553.5</v>
      </c>
      <c r="N5076" s="22">
        <v>44561</v>
      </c>
      <c r="O5076" s="22">
        <v>44592</v>
      </c>
      <c r="P5076" s="22">
        <v>44589.5</v>
      </c>
      <c r="Q5076">
        <f t="shared" si="478"/>
        <v>36</v>
      </c>
      <c r="R5076" s="33">
        <f t="shared" si="479"/>
        <v>26944.92</v>
      </c>
    </row>
    <row r="5077" spans="1:18" x14ac:dyDescent="0.35">
      <c r="A5077" t="s">
        <v>413</v>
      </c>
      <c r="B5077" s="21" t="s">
        <v>313</v>
      </c>
      <c r="C5077" s="22">
        <v>44561</v>
      </c>
      <c r="D5077" t="s">
        <v>207</v>
      </c>
      <c r="E5077" t="s">
        <v>208</v>
      </c>
      <c r="F5077" s="21" t="s">
        <v>209</v>
      </c>
      <c r="G5077" s="32">
        <v>46.85</v>
      </c>
      <c r="H5077" s="22">
        <v>44546</v>
      </c>
      <c r="I5077" s="23">
        <v>44561</v>
      </c>
      <c r="J5077">
        <f t="shared" si="474"/>
        <v>16</v>
      </c>
      <c r="K5077" s="2">
        <f t="shared" si="475"/>
        <v>44553.5</v>
      </c>
      <c r="L5077" s="9">
        <f t="shared" si="476"/>
        <v>16</v>
      </c>
      <c r="M5077" s="2">
        <f t="shared" si="477"/>
        <v>44553.5</v>
      </c>
      <c r="N5077" s="22">
        <v>44561</v>
      </c>
      <c r="O5077" s="22">
        <v>44592</v>
      </c>
      <c r="P5077" s="22">
        <v>44589.5</v>
      </c>
      <c r="Q5077">
        <f t="shared" si="478"/>
        <v>36</v>
      </c>
      <c r="R5077" s="33">
        <f t="shared" si="479"/>
        <v>1686.6000000000001</v>
      </c>
    </row>
    <row r="5078" spans="1:18" x14ac:dyDescent="0.35">
      <c r="A5078" t="s">
        <v>413</v>
      </c>
      <c r="B5078" s="21" t="s">
        <v>313</v>
      </c>
      <c r="C5078" s="22">
        <v>44561</v>
      </c>
      <c r="D5078" t="s">
        <v>171</v>
      </c>
      <c r="E5078" t="s">
        <v>172</v>
      </c>
      <c r="F5078" s="21" t="s">
        <v>400</v>
      </c>
      <c r="G5078" s="32">
        <v>33.590000000000003</v>
      </c>
      <c r="H5078" s="22">
        <v>44546</v>
      </c>
      <c r="I5078" s="23">
        <v>44561</v>
      </c>
      <c r="J5078">
        <f t="shared" si="474"/>
        <v>16</v>
      </c>
      <c r="K5078" s="2">
        <f t="shared" si="475"/>
        <v>44553.5</v>
      </c>
      <c r="L5078" s="9">
        <f t="shared" si="476"/>
        <v>16</v>
      </c>
      <c r="M5078" s="2">
        <f t="shared" si="477"/>
        <v>44553.5</v>
      </c>
      <c r="N5078" s="22">
        <v>44561</v>
      </c>
      <c r="O5078" s="22">
        <v>44592</v>
      </c>
      <c r="P5078" s="22">
        <v>44589.5</v>
      </c>
      <c r="Q5078">
        <f t="shared" si="478"/>
        <v>36</v>
      </c>
      <c r="R5078" s="33">
        <f t="shared" si="479"/>
        <v>1209.2400000000002</v>
      </c>
    </row>
    <row r="5079" spans="1:18" x14ac:dyDescent="0.35">
      <c r="A5079" t="s">
        <v>413</v>
      </c>
      <c r="B5079" s="21" t="s">
        <v>313</v>
      </c>
      <c r="C5079" s="22">
        <v>44561</v>
      </c>
      <c r="D5079" t="s">
        <v>171</v>
      </c>
      <c r="E5079" t="s">
        <v>172</v>
      </c>
      <c r="F5079" s="21" t="s">
        <v>210</v>
      </c>
      <c r="G5079" s="32">
        <v>500.11</v>
      </c>
      <c r="H5079" s="22">
        <v>44546</v>
      </c>
      <c r="I5079" s="23">
        <v>44561</v>
      </c>
      <c r="J5079">
        <f t="shared" si="474"/>
        <v>16</v>
      </c>
      <c r="K5079" s="2">
        <f t="shared" si="475"/>
        <v>44553.5</v>
      </c>
      <c r="L5079" s="9">
        <f t="shared" si="476"/>
        <v>16</v>
      </c>
      <c r="M5079" s="2">
        <f t="shared" si="477"/>
        <v>44553.5</v>
      </c>
      <c r="N5079" s="22">
        <v>44561</v>
      </c>
      <c r="O5079" s="22">
        <v>44592</v>
      </c>
      <c r="P5079" s="22">
        <v>44589.5</v>
      </c>
      <c r="Q5079">
        <f t="shared" si="478"/>
        <v>36</v>
      </c>
      <c r="R5079" s="33">
        <f t="shared" si="479"/>
        <v>18003.96</v>
      </c>
    </row>
    <row r="5080" spans="1:18" x14ac:dyDescent="0.35">
      <c r="A5080" t="s">
        <v>413</v>
      </c>
      <c r="B5080" s="21" t="s">
        <v>313</v>
      </c>
      <c r="C5080" s="22">
        <v>44561</v>
      </c>
      <c r="D5080" t="s">
        <v>114</v>
      </c>
      <c r="E5080" t="s">
        <v>115</v>
      </c>
      <c r="F5080" s="21" t="s">
        <v>144</v>
      </c>
      <c r="G5080" s="32">
        <v>7.3</v>
      </c>
      <c r="H5080" s="22">
        <v>44546</v>
      </c>
      <c r="I5080" s="23">
        <v>44561</v>
      </c>
      <c r="J5080">
        <f t="shared" si="474"/>
        <v>16</v>
      </c>
      <c r="K5080" s="2">
        <f t="shared" si="475"/>
        <v>44553.5</v>
      </c>
      <c r="L5080" s="9">
        <f t="shared" si="476"/>
        <v>16</v>
      </c>
      <c r="M5080" s="2">
        <f t="shared" si="477"/>
        <v>44553.5</v>
      </c>
      <c r="N5080" s="22">
        <v>44561</v>
      </c>
      <c r="O5080" s="22">
        <v>44592</v>
      </c>
      <c r="P5080" s="22">
        <v>44589.5</v>
      </c>
      <c r="Q5080">
        <f t="shared" si="478"/>
        <v>36</v>
      </c>
      <c r="R5080" s="33">
        <f t="shared" si="479"/>
        <v>262.8</v>
      </c>
    </row>
    <row r="5081" spans="1:18" x14ac:dyDescent="0.35">
      <c r="A5081" t="s">
        <v>413</v>
      </c>
      <c r="B5081" s="21" t="s">
        <v>313</v>
      </c>
      <c r="C5081" s="22">
        <v>44561</v>
      </c>
      <c r="D5081" t="s">
        <v>110</v>
      </c>
      <c r="E5081" t="s">
        <v>111</v>
      </c>
      <c r="F5081" s="21" t="s">
        <v>144</v>
      </c>
      <c r="G5081" s="32">
        <v>179.3</v>
      </c>
      <c r="H5081" s="22">
        <v>44546</v>
      </c>
      <c r="I5081" s="23">
        <v>44561</v>
      </c>
      <c r="J5081">
        <f t="shared" si="474"/>
        <v>16</v>
      </c>
      <c r="K5081" s="2">
        <f t="shared" si="475"/>
        <v>44553.5</v>
      </c>
      <c r="L5081" s="9">
        <f t="shared" si="476"/>
        <v>16</v>
      </c>
      <c r="M5081" s="2">
        <f t="shared" si="477"/>
        <v>44553.5</v>
      </c>
      <c r="N5081" s="22">
        <v>44561</v>
      </c>
      <c r="O5081" s="22">
        <v>44592</v>
      </c>
      <c r="P5081" s="22">
        <v>44589.5</v>
      </c>
      <c r="Q5081">
        <f t="shared" si="478"/>
        <v>36</v>
      </c>
      <c r="R5081" s="33">
        <f t="shared" si="479"/>
        <v>6454.8</v>
      </c>
    </row>
    <row r="5082" spans="1:18" x14ac:dyDescent="0.35">
      <c r="A5082" t="s">
        <v>413</v>
      </c>
      <c r="B5082" s="21" t="s">
        <v>313</v>
      </c>
      <c r="C5082" s="22">
        <v>44561</v>
      </c>
      <c r="D5082" t="s">
        <v>110</v>
      </c>
      <c r="E5082" t="s">
        <v>111</v>
      </c>
      <c r="F5082" s="21" t="s">
        <v>212</v>
      </c>
      <c r="G5082" s="32">
        <v>33.159999999999997</v>
      </c>
      <c r="H5082" s="22">
        <v>44546</v>
      </c>
      <c r="I5082" s="23">
        <v>44561</v>
      </c>
      <c r="J5082">
        <f t="shared" si="474"/>
        <v>16</v>
      </c>
      <c r="K5082" s="2">
        <f t="shared" si="475"/>
        <v>44553.5</v>
      </c>
      <c r="L5082" s="9">
        <f t="shared" si="476"/>
        <v>16</v>
      </c>
      <c r="M5082" s="2">
        <f t="shared" si="477"/>
        <v>44553.5</v>
      </c>
      <c r="N5082" s="22">
        <v>44561</v>
      </c>
      <c r="O5082" s="22">
        <v>44592</v>
      </c>
      <c r="P5082" s="22">
        <v>44589.5</v>
      </c>
      <c r="Q5082">
        <f t="shared" si="478"/>
        <v>36</v>
      </c>
      <c r="R5082" s="33">
        <f t="shared" si="479"/>
        <v>1193.7599999999998</v>
      </c>
    </row>
    <row r="5083" spans="1:18" x14ac:dyDescent="0.35">
      <c r="A5083" t="s">
        <v>413</v>
      </c>
      <c r="B5083" s="21" t="s">
        <v>313</v>
      </c>
      <c r="C5083" s="22">
        <v>44561</v>
      </c>
      <c r="D5083" t="s">
        <v>99</v>
      </c>
      <c r="E5083" t="s">
        <v>100</v>
      </c>
      <c r="F5083" s="21" t="s">
        <v>408</v>
      </c>
      <c r="G5083" s="32">
        <v>265.49</v>
      </c>
      <c r="H5083" s="22">
        <v>44546</v>
      </c>
      <c r="I5083" s="23">
        <v>44561</v>
      </c>
      <c r="J5083">
        <f t="shared" si="474"/>
        <v>16</v>
      </c>
      <c r="K5083" s="2">
        <f t="shared" si="475"/>
        <v>44553.5</v>
      </c>
      <c r="L5083" s="9">
        <f t="shared" si="476"/>
        <v>16</v>
      </c>
      <c r="M5083" s="2">
        <f t="shared" si="477"/>
        <v>44553.5</v>
      </c>
      <c r="N5083" s="22">
        <v>44561</v>
      </c>
      <c r="O5083" s="22">
        <v>44592</v>
      </c>
      <c r="P5083" s="22">
        <v>44589.5</v>
      </c>
      <c r="Q5083">
        <f t="shared" si="478"/>
        <v>36</v>
      </c>
      <c r="R5083" s="33">
        <f t="shared" si="479"/>
        <v>9557.64</v>
      </c>
    </row>
    <row r="5084" spans="1:18" x14ac:dyDescent="0.35">
      <c r="A5084" t="s">
        <v>413</v>
      </c>
      <c r="B5084" s="21" t="s">
        <v>313</v>
      </c>
      <c r="C5084" s="22">
        <v>44561</v>
      </c>
      <c r="D5084" t="s">
        <v>110</v>
      </c>
      <c r="E5084" t="s">
        <v>111</v>
      </c>
      <c r="F5084" s="21" t="s">
        <v>214</v>
      </c>
      <c r="G5084" s="32">
        <v>115.58</v>
      </c>
      <c r="H5084" s="22">
        <v>44546</v>
      </c>
      <c r="I5084" s="23">
        <v>44561</v>
      </c>
      <c r="J5084">
        <f t="shared" si="474"/>
        <v>16</v>
      </c>
      <c r="K5084" s="2">
        <f t="shared" si="475"/>
        <v>44553.5</v>
      </c>
      <c r="L5084" s="9">
        <f t="shared" si="476"/>
        <v>16</v>
      </c>
      <c r="M5084" s="2">
        <f t="shared" si="477"/>
        <v>44553.5</v>
      </c>
      <c r="N5084" s="22">
        <v>44561</v>
      </c>
      <c r="O5084" s="22">
        <v>44592</v>
      </c>
      <c r="P5084" s="22">
        <v>44589.5</v>
      </c>
      <c r="Q5084">
        <f t="shared" si="478"/>
        <v>36</v>
      </c>
      <c r="R5084" s="33">
        <f t="shared" si="479"/>
        <v>4160.88</v>
      </c>
    </row>
    <row r="5085" spans="1:18" x14ac:dyDescent="0.35">
      <c r="A5085" t="s">
        <v>413</v>
      </c>
      <c r="B5085" s="21" t="s">
        <v>313</v>
      </c>
      <c r="C5085" s="22">
        <v>44561</v>
      </c>
      <c r="D5085" t="s">
        <v>217</v>
      </c>
      <c r="E5085" t="s">
        <v>218</v>
      </c>
      <c r="F5085" s="21" t="s">
        <v>219</v>
      </c>
      <c r="G5085" s="32">
        <v>745.1</v>
      </c>
      <c r="H5085" s="22">
        <v>44546</v>
      </c>
      <c r="I5085" s="23">
        <v>44561</v>
      </c>
      <c r="J5085">
        <f t="shared" si="474"/>
        <v>16</v>
      </c>
      <c r="K5085" s="2">
        <f t="shared" si="475"/>
        <v>44553.5</v>
      </c>
      <c r="L5085" s="9">
        <f t="shared" si="476"/>
        <v>16</v>
      </c>
      <c r="M5085" s="2">
        <f t="shared" si="477"/>
        <v>44553.5</v>
      </c>
      <c r="N5085" s="22">
        <v>44561</v>
      </c>
      <c r="O5085" s="22">
        <v>44592</v>
      </c>
      <c r="P5085" s="22">
        <v>44589.5</v>
      </c>
      <c r="Q5085">
        <f t="shared" si="478"/>
        <v>36</v>
      </c>
      <c r="R5085" s="33">
        <f t="shared" si="479"/>
        <v>26823.600000000002</v>
      </c>
    </row>
    <row r="5086" spans="1:18" x14ac:dyDescent="0.35">
      <c r="A5086" t="s">
        <v>413</v>
      </c>
      <c r="B5086" s="21" t="s">
        <v>313</v>
      </c>
      <c r="C5086" s="22">
        <v>44561</v>
      </c>
      <c r="D5086" t="s">
        <v>110</v>
      </c>
      <c r="E5086" t="s">
        <v>111</v>
      </c>
      <c r="F5086" s="21" t="s">
        <v>221</v>
      </c>
      <c r="G5086" s="32">
        <v>273.86</v>
      </c>
      <c r="H5086" s="22">
        <v>44546</v>
      </c>
      <c r="I5086" s="23">
        <v>44561</v>
      </c>
      <c r="J5086">
        <f t="shared" si="474"/>
        <v>16</v>
      </c>
      <c r="K5086" s="2">
        <f t="shared" si="475"/>
        <v>44553.5</v>
      </c>
      <c r="L5086" s="9">
        <f t="shared" si="476"/>
        <v>16</v>
      </c>
      <c r="M5086" s="2">
        <f t="shared" si="477"/>
        <v>44553.5</v>
      </c>
      <c r="N5086" s="22">
        <v>44561</v>
      </c>
      <c r="O5086" s="22">
        <v>44592</v>
      </c>
      <c r="P5086" s="22">
        <v>44589.5</v>
      </c>
      <c r="Q5086">
        <f t="shared" si="478"/>
        <v>36</v>
      </c>
      <c r="R5086" s="33">
        <f t="shared" si="479"/>
        <v>9858.9600000000009</v>
      </c>
    </row>
    <row r="5087" spans="1:18" x14ac:dyDescent="0.35">
      <c r="A5087" t="s">
        <v>413</v>
      </c>
      <c r="B5087" s="21" t="s">
        <v>313</v>
      </c>
      <c r="C5087" s="22">
        <v>44561</v>
      </c>
      <c r="D5087" t="s">
        <v>199</v>
      </c>
      <c r="E5087" t="s">
        <v>200</v>
      </c>
      <c r="F5087" s="21" t="s">
        <v>89</v>
      </c>
      <c r="G5087" s="32">
        <v>956.52999999999975</v>
      </c>
      <c r="H5087" s="22">
        <v>44546</v>
      </c>
      <c r="I5087" s="23">
        <v>44561</v>
      </c>
      <c r="J5087">
        <f t="shared" si="474"/>
        <v>16</v>
      </c>
      <c r="K5087" s="2">
        <f t="shared" si="475"/>
        <v>44553.5</v>
      </c>
      <c r="L5087" s="9">
        <f t="shared" si="476"/>
        <v>16</v>
      </c>
      <c r="M5087" s="2">
        <f t="shared" si="477"/>
        <v>44553.5</v>
      </c>
      <c r="N5087" s="22">
        <v>44561</v>
      </c>
      <c r="O5087" s="22">
        <v>44592</v>
      </c>
      <c r="P5087" s="22">
        <v>44589.5</v>
      </c>
      <c r="Q5087">
        <f t="shared" si="478"/>
        <v>36</v>
      </c>
      <c r="R5087" s="33">
        <f t="shared" si="479"/>
        <v>34435.079999999987</v>
      </c>
    </row>
    <row r="5088" spans="1:18" x14ac:dyDescent="0.35">
      <c r="A5088" t="s">
        <v>413</v>
      </c>
      <c r="B5088" s="21" t="s">
        <v>313</v>
      </c>
      <c r="C5088" s="22">
        <v>44561</v>
      </c>
      <c r="D5088" t="s">
        <v>110</v>
      </c>
      <c r="E5088" t="s">
        <v>111</v>
      </c>
      <c r="F5088" s="21" t="s">
        <v>223</v>
      </c>
      <c r="G5088" s="32">
        <v>172.68</v>
      </c>
      <c r="H5088" s="22">
        <v>44546</v>
      </c>
      <c r="I5088" s="23">
        <v>44561</v>
      </c>
      <c r="J5088">
        <f t="shared" si="474"/>
        <v>16</v>
      </c>
      <c r="K5088" s="2">
        <f t="shared" si="475"/>
        <v>44553.5</v>
      </c>
      <c r="L5088" s="9">
        <f t="shared" si="476"/>
        <v>16</v>
      </c>
      <c r="M5088" s="2">
        <f t="shared" si="477"/>
        <v>44553.5</v>
      </c>
      <c r="N5088" s="22">
        <v>44561</v>
      </c>
      <c r="O5088" s="22">
        <v>44592</v>
      </c>
      <c r="P5088" s="22">
        <v>44589.5</v>
      </c>
      <c r="Q5088">
        <f t="shared" si="478"/>
        <v>36</v>
      </c>
      <c r="R5088" s="33">
        <f t="shared" si="479"/>
        <v>6216.4800000000005</v>
      </c>
    </row>
    <row r="5089" spans="1:18" x14ac:dyDescent="0.35">
      <c r="A5089" t="s">
        <v>413</v>
      </c>
      <c r="B5089" s="21" t="s">
        <v>313</v>
      </c>
      <c r="C5089" s="22">
        <v>44561</v>
      </c>
      <c r="D5089" t="s">
        <v>201</v>
      </c>
      <c r="E5089" t="s">
        <v>202</v>
      </c>
      <c r="F5089" s="21" t="s">
        <v>203</v>
      </c>
      <c r="G5089" s="32">
        <v>2.1800000000000002</v>
      </c>
      <c r="H5089" s="22">
        <v>44546</v>
      </c>
      <c r="I5089" s="23">
        <v>44561</v>
      </c>
      <c r="J5089">
        <f t="shared" si="474"/>
        <v>16</v>
      </c>
      <c r="K5089" s="2">
        <f t="shared" si="475"/>
        <v>44553.5</v>
      </c>
      <c r="L5089" s="9">
        <f t="shared" si="476"/>
        <v>16</v>
      </c>
      <c r="M5089" s="2">
        <f t="shared" si="477"/>
        <v>44553.5</v>
      </c>
      <c r="N5089" s="22">
        <v>44561</v>
      </c>
      <c r="O5089" s="22">
        <v>44592</v>
      </c>
      <c r="P5089" s="22">
        <v>44589.5</v>
      </c>
      <c r="Q5089">
        <f t="shared" si="478"/>
        <v>36</v>
      </c>
      <c r="R5089" s="33">
        <f t="shared" si="479"/>
        <v>78.48</v>
      </c>
    </row>
    <row r="5090" spans="1:18" x14ac:dyDescent="0.35">
      <c r="A5090" t="s">
        <v>413</v>
      </c>
      <c r="B5090" s="21" t="s">
        <v>313</v>
      </c>
      <c r="C5090" s="22">
        <v>44561</v>
      </c>
      <c r="D5090" t="s">
        <v>110</v>
      </c>
      <c r="E5090" t="s">
        <v>111</v>
      </c>
      <c r="F5090" s="21" t="s">
        <v>224</v>
      </c>
      <c r="G5090" s="32">
        <v>62.16</v>
      </c>
      <c r="H5090" s="22">
        <v>44546</v>
      </c>
      <c r="I5090" s="23">
        <v>44561</v>
      </c>
      <c r="J5090">
        <f t="shared" si="474"/>
        <v>16</v>
      </c>
      <c r="K5090" s="2">
        <f t="shared" si="475"/>
        <v>44553.5</v>
      </c>
      <c r="L5090" s="9">
        <f t="shared" si="476"/>
        <v>16</v>
      </c>
      <c r="M5090" s="2">
        <f t="shared" si="477"/>
        <v>44553.5</v>
      </c>
      <c r="N5090" s="22">
        <v>44561</v>
      </c>
      <c r="O5090" s="22">
        <v>44592</v>
      </c>
      <c r="P5090" s="22">
        <v>44589.5</v>
      </c>
      <c r="Q5090">
        <f t="shared" si="478"/>
        <v>36</v>
      </c>
      <c r="R5090" s="33">
        <f t="shared" si="479"/>
        <v>2237.7599999999998</v>
      </c>
    </row>
    <row r="5091" spans="1:18" x14ac:dyDescent="0.35">
      <c r="A5091" t="s">
        <v>413</v>
      </c>
      <c r="B5091" s="21" t="s">
        <v>313</v>
      </c>
      <c r="C5091" s="22">
        <v>44561</v>
      </c>
      <c r="D5091" t="s">
        <v>110</v>
      </c>
      <c r="E5091" t="s">
        <v>111</v>
      </c>
      <c r="F5091" s="21" t="s">
        <v>225</v>
      </c>
      <c r="G5091" s="32">
        <v>12.13</v>
      </c>
      <c r="H5091" s="22">
        <v>44546</v>
      </c>
      <c r="I5091" s="23">
        <v>44561</v>
      </c>
      <c r="J5091">
        <f t="shared" si="474"/>
        <v>16</v>
      </c>
      <c r="K5091" s="2">
        <f t="shared" si="475"/>
        <v>44553.5</v>
      </c>
      <c r="L5091" s="9">
        <f t="shared" si="476"/>
        <v>16</v>
      </c>
      <c r="M5091" s="2">
        <f t="shared" si="477"/>
        <v>44553.5</v>
      </c>
      <c r="N5091" s="22">
        <v>44561</v>
      </c>
      <c r="O5091" s="22">
        <v>44592</v>
      </c>
      <c r="P5091" s="22">
        <v>44589.5</v>
      </c>
      <c r="Q5091">
        <f t="shared" si="478"/>
        <v>36</v>
      </c>
      <c r="R5091" s="33">
        <f t="shared" si="479"/>
        <v>436.68</v>
      </c>
    </row>
    <row r="5092" spans="1:18" x14ac:dyDescent="0.35">
      <c r="A5092" t="s">
        <v>413</v>
      </c>
      <c r="B5092" s="21" t="s">
        <v>313</v>
      </c>
      <c r="C5092" s="22">
        <v>44561</v>
      </c>
      <c r="D5092" t="s">
        <v>110</v>
      </c>
      <c r="E5092" t="s">
        <v>111</v>
      </c>
      <c r="F5092" s="21" t="s">
        <v>226</v>
      </c>
      <c r="G5092" s="32">
        <v>37.270000000000003</v>
      </c>
      <c r="H5092" s="22">
        <v>44546</v>
      </c>
      <c r="I5092" s="23">
        <v>44561</v>
      </c>
      <c r="J5092">
        <f t="shared" si="474"/>
        <v>16</v>
      </c>
      <c r="K5092" s="2">
        <f t="shared" si="475"/>
        <v>44553.5</v>
      </c>
      <c r="L5092" s="9">
        <f t="shared" si="476"/>
        <v>16</v>
      </c>
      <c r="M5092" s="2">
        <f t="shared" si="477"/>
        <v>44553.5</v>
      </c>
      <c r="N5092" s="22">
        <v>44561</v>
      </c>
      <c r="O5092" s="22">
        <v>44592</v>
      </c>
      <c r="P5092" s="22">
        <v>44589.5</v>
      </c>
      <c r="Q5092">
        <f t="shared" si="478"/>
        <v>36</v>
      </c>
      <c r="R5092" s="33">
        <f t="shared" si="479"/>
        <v>1341.72</v>
      </c>
    </row>
    <row r="5093" spans="1:18" x14ac:dyDescent="0.35">
      <c r="A5093" t="s">
        <v>413</v>
      </c>
      <c r="B5093" s="21" t="s">
        <v>313</v>
      </c>
      <c r="C5093" s="22">
        <v>44561</v>
      </c>
      <c r="D5093" t="s">
        <v>110</v>
      </c>
      <c r="E5093" t="s">
        <v>111</v>
      </c>
      <c r="F5093" s="21" t="s">
        <v>291</v>
      </c>
      <c r="G5093" s="32">
        <v>70.489999999999995</v>
      </c>
      <c r="H5093" s="22">
        <v>44546</v>
      </c>
      <c r="I5093" s="23">
        <v>44561</v>
      </c>
      <c r="J5093">
        <f t="shared" si="474"/>
        <v>16</v>
      </c>
      <c r="K5093" s="2">
        <f t="shared" si="475"/>
        <v>44553.5</v>
      </c>
      <c r="L5093" s="9">
        <f t="shared" si="476"/>
        <v>16</v>
      </c>
      <c r="M5093" s="2">
        <f t="shared" si="477"/>
        <v>44553.5</v>
      </c>
      <c r="N5093" s="22">
        <v>44561</v>
      </c>
      <c r="O5093" s="22">
        <v>44592</v>
      </c>
      <c r="P5093" s="22">
        <v>44589.5</v>
      </c>
      <c r="Q5093">
        <f t="shared" si="478"/>
        <v>36</v>
      </c>
      <c r="R5093" s="33">
        <f t="shared" si="479"/>
        <v>2537.64</v>
      </c>
    </row>
    <row r="5094" spans="1:18" x14ac:dyDescent="0.35">
      <c r="A5094" t="s">
        <v>413</v>
      </c>
      <c r="B5094" s="21" t="s">
        <v>313</v>
      </c>
      <c r="C5094" s="22">
        <v>44561</v>
      </c>
      <c r="D5094" t="s">
        <v>171</v>
      </c>
      <c r="E5094" t="s">
        <v>172</v>
      </c>
      <c r="F5094" s="21" t="s">
        <v>403</v>
      </c>
      <c r="G5094" s="32">
        <v>36.15</v>
      </c>
      <c r="H5094" s="22">
        <v>44546</v>
      </c>
      <c r="I5094" s="23">
        <v>44561</v>
      </c>
      <c r="J5094">
        <f t="shared" si="474"/>
        <v>16</v>
      </c>
      <c r="K5094" s="2">
        <f t="shared" si="475"/>
        <v>44553.5</v>
      </c>
      <c r="L5094" s="9">
        <f t="shared" si="476"/>
        <v>16</v>
      </c>
      <c r="M5094" s="2">
        <f t="shared" si="477"/>
        <v>44553.5</v>
      </c>
      <c r="N5094" s="22">
        <v>44561</v>
      </c>
      <c r="O5094" s="22">
        <v>44592</v>
      </c>
      <c r="P5094" s="22">
        <v>44589.5</v>
      </c>
      <c r="Q5094">
        <f t="shared" si="478"/>
        <v>36</v>
      </c>
      <c r="R5094" s="33">
        <f t="shared" si="479"/>
        <v>1301.3999999999999</v>
      </c>
    </row>
    <row r="5095" spans="1:18" x14ac:dyDescent="0.35">
      <c r="A5095" t="s">
        <v>413</v>
      </c>
      <c r="B5095" s="21" t="s">
        <v>313</v>
      </c>
      <c r="C5095" s="22">
        <v>44561</v>
      </c>
      <c r="D5095" t="s">
        <v>110</v>
      </c>
      <c r="E5095" t="s">
        <v>111</v>
      </c>
      <c r="F5095" s="21" t="s">
        <v>343</v>
      </c>
      <c r="G5095" s="32">
        <v>110.34</v>
      </c>
      <c r="H5095" s="22">
        <v>44546</v>
      </c>
      <c r="I5095" s="23">
        <v>44561</v>
      </c>
      <c r="J5095">
        <f t="shared" si="474"/>
        <v>16</v>
      </c>
      <c r="K5095" s="2">
        <f t="shared" si="475"/>
        <v>44553.5</v>
      </c>
      <c r="L5095" s="9">
        <f t="shared" si="476"/>
        <v>16</v>
      </c>
      <c r="M5095" s="2">
        <f t="shared" si="477"/>
        <v>44553.5</v>
      </c>
      <c r="N5095" s="22">
        <v>44561</v>
      </c>
      <c r="O5095" s="22">
        <v>44592</v>
      </c>
      <c r="P5095" s="22">
        <v>44589.5</v>
      </c>
      <c r="Q5095">
        <f t="shared" si="478"/>
        <v>36</v>
      </c>
      <c r="R5095" s="33">
        <f t="shared" si="479"/>
        <v>3972.2400000000002</v>
      </c>
    </row>
    <row r="5096" spans="1:18" x14ac:dyDescent="0.35">
      <c r="A5096" t="s">
        <v>413</v>
      </c>
      <c r="B5096" s="21" t="s">
        <v>313</v>
      </c>
      <c r="C5096" s="22">
        <v>44561</v>
      </c>
      <c r="D5096" t="s">
        <v>345</v>
      </c>
      <c r="E5096" t="s">
        <v>346</v>
      </c>
      <c r="F5096" s="21" t="s">
        <v>343</v>
      </c>
      <c r="G5096" s="32">
        <v>2.09</v>
      </c>
      <c r="H5096" s="22">
        <v>44546</v>
      </c>
      <c r="I5096" s="23">
        <v>44561</v>
      </c>
      <c r="J5096">
        <f t="shared" si="474"/>
        <v>16</v>
      </c>
      <c r="K5096" s="2">
        <f t="shared" si="475"/>
        <v>44553.5</v>
      </c>
      <c r="L5096" s="9">
        <f t="shared" si="476"/>
        <v>16</v>
      </c>
      <c r="M5096" s="2">
        <f t="shared" si="477"/>
        <v>44553.5</v>
      </c>
      <c r="N5096" s="22">
        <v>44561</v>
      </c>
      <c r="O5096" s="22">
        <v>44592</v>
      </c>
      <c r="P5096" s="22">
        <v>44589.5</v>
      </c>
      <c r="Q5096">
        <f t="shared" si="478"/>
        <v>36</v>
      </c>
      <c r="R5096" s="33">
        <f t="shared" si="479"/>
        <v>75.239999999999995</v>
      </c>
    </row>
    <row r="5097" spans="1:18" x14ac:dyDescent="0.35">
      <c r="A5097" t="s">
        <v>413</v>
      </c>
      <c r="B5097" s="21" t="s">
        <v>313</v>
      </c>
      <c r="C5097" s="22">
        <v>44561</v>
      </c>
      <c r="D5097" t="s">
        <v>110</v>
      </c>
      <c r="E5097" t="s">
        <v>111</v>
      </c>
      <c r="F5097" s="21" t="s">
        <v>229</v>
      </c>
      <c r="G5097" s="32">
        <v>24.98</v>
      </c>
      <c r="H5097" s="22">
        <v>44546</v>
      </c>
      <c r="I5097" s="23">
        <v>44561</v>
      </c>
      <c r="J5097">
        <f t="shared" si="474"/>
        <v>16</v>
      </c>
      <c r="K5097" s="2">
        <f t="shared" si="475"/>
        <v>44553.5</v>
      </c>
      <c r="L5097" s="9">
        <f t="shared" si="476"/>
        <v>16</v>
      </c>
      <c r="M5097" s="2">
        <f t="shared" si="477"/>
        <v>44553.5</v>
      </c>
      <c r="N5097" s="22">
        <v>44561</v>
      </c>
      <c r="O5097" s="22">
        <v>44592</v>
      </c>
      <c r="P5097" s="22">
        <v>44589.5</v>
      </c>
      <c r="Q5097">
        <f t="shared" si="478"/>
        <v>36</v>
      </c>
      <c r="R5097" s="33">
        <f t="shared" si="479"/>
        <v>899.28</v>
      </c>
    </row>
    <row r="5098" spans="1:18" x14ac:dyDescent="0.35">
      <c r="A5098" t="s">
        <v>413</v>
      </c>
      <c r="B5098" s="21" t="s">
        <v>313</v>
      </c>
      <c r="C5098" s="22">
        <v>44561</v>
      </c>
      <c r="D5098" t="s">
        <v>99</v>
      </c>
      <c r="E5098" t="s">
        <v>100</v>
      </c>
      <c r="F5098" s="21" t="s">
        <v>404</v>
      </c>
      <c r="G5098" s="32">
        <v>256</v>
      </c>
      <c r="H5098" s="22">
        <v>44546</v>
      </c>
      <c r="I5098" s="23">
        <v>44561</v>
      </c>
      <c r="J5098">
        <f t="shared" si="474"/>
        <v>16</v>
      </c>
      <c r="K5098" s="2">
        <f t="shared" si="475"/>
        <v>44553.5</v>
      </c>
      <c r="L5098" s="9">
        <f t="shared" si="476"/>
        <v>16</v>
      </c>
      <c r="M5098" s="2">
        <f t="shared" si="477"/>
        <v>44553.5</v>
      </c>
      <c r="N5098" s="22">
        <v>44561</v>
      </c>
      <c r="O5098" s="22">
        <v>44592</v>
      </c>
      <c r="P5098" s="22">
        <v>44589.5</v>
      </c>
      <c r="Q5098">
        <f t="shared" si="478"/>
        <v>36</v>
      </c>
      <c r="R5098" s="33">
        <f t="shared" si="479"/>
        <v>9216</v>
      </c>
    </row>
    <row r="5099" spans="1:18" x14ac:dyDescent="0.35">
      <c r="A5099" t="s">
        <v>413</v>
      </c>
      <c r="B5099" s="21" t="s">
        <v>313</v>
      </c>
      <c r="C5099" s="22">
        <v>44561</v>
      </c>
      <c r="D5099" t="s">
        <v>110</v>
      </c>
      <c r="E5099" t="s">
        <v>111</v>
      </c>
      <c r="F5099" s="21" t="s">
        <v>230</v>
      </c>
      <c r="G5099" s="32">
        <v>108.65</v>
      </c>
      <c r="H5099" s="22">
        <v>44546</v>
      </c>
      <c r="I5099" s="23">
        <v>44561</v>
      </c>
      <c r="J5099">
        <f t="shared" si="474"/>
        <v>16</v>
      </c>
      <c r="K5099" s="2">
        <f t="shared" si="475"/>
        <v>44553.5</v>
      </c>
      <c r="L5099" s="9">
        <f t="shared" si="476"/>
        <v>16</v>
      </c>
      <c r="M5099" s="2">
        <f t="shared" si="477"/>
        <v>44553.5</v>
      </c>
      <c r="N5099" s="22">
        <v>44561</v>
      </c>
      <c r="O5099" s="22">
        <v>44592</v>
      </c>
      <c r="P5099" s="22">
        <v>44589.5</v>
      </c>
      <c r="Q5099">
        <f t="shared" si="478"/>
        <v>36</v>
      </c>
      <c r="R5099" s="33">
        <f t="shared" si="479"/>
        <v>3911.4</v>
      </c>
    </row>
    <row r="5100" spans="1:18" x14ac:dyDescent="0.35">
      <c r="A5100" t="s">
        <v>413</v>
      </c>
      <c r="B5100" s="21" t="s">
        <v>313</v>
      </c>
      <c r="C5100" s="22">
        <v>44561</v>
      </c>
      <c r="D5100" t="s">
        <v>201</v>
      </c>
      <c r="E5100" t="s">
        <v>202</v>
      </c>
      <c r="F5100" s="21" t="s">
        <v>164</v>
      </c>
      <c r="G5100" s="32">
        <v>127.35</v>
      </c>
      <c r="H5100" s="22">
        <v>44546</v>
      </c>
      <c r="I5100" s="23">
        <v>44561</v>
      </c>
      <c r="J5100">
        <f t="shared" si="474"/>
        <v>16</v>
      </c>
      <c r="K5100" s="2">
        <f t="shared" si="475"/>
        <v>44553.5</v>
      </c>
      <c r="L5100" s="9">
        <f t="shared" si="476"/>
        <v>16</v>
      </c>
      <c r="M5100" s="2">
        <f t="shared" si="477"/>
        <v>44553.5</v>
      </c>
      <c r="N5100" s="22">
        <v>44561</v>
      </c>
      <c r="O5100" s="22">
        <v>44592</v>
      </c>
      <c r="P5100" s="22">
        <v>44589.5</v>
      </c>
      <c r="Q5100">
        <f t="shared" si="478"/>
        <v>36</v>
      </c>
      <c r="R5100" s="33">
        <f t="shared" si="479"/>
        <v>4584.5999999999995</v>
      </c>
    </row>
    <row r="5101" spans="1:18" x14ac:dyDescent="0.35">
      <c r="A5101" t="s">
        <v>413</v>
      </c>
      <c r="B5101" s="21" t="s">
        <v>313</v>
      </c>
      <c r="C5101" s="22">
        <v>44561</v>
      </c>
      <c r="D5101" t="s">
        <v>171</v>
      </c>
      <c r="E5101" t="s">
        <v>172</v>
      </c>
      <c r="F5101" s="21" t="s">
        <v>231</v>
      </c>
      <c r="G5101" s="32">
        <v>297.29999999999995</v>
      </c>
      <c r="H5101" s="22">
        <v>44546</v>
      </c>
      <c r="I5101" s="23">
        <v>44561</v>
      </c>
      <c r="J5101">
        <f t="shared" si="474"/>
        <v>16</v>
      </c>
      <c r="K5101" s="2">
        <f t="shared" si="475"/>
        <v>44553.5</v>
      </c>
      <c r="L5101" s="9">
        <f t="shared" si="476"/>
        <v>16</v>
      </c>
      <c r="M5101" s="2">
        <f t="shared" si="477"/>
        <v>44553.5</v>
      </c>
      <c r="N5101" s="22">
        <v>44561</v>
      </c>
      <c r="O5101" s="22">
        <v>44592</v>
      </c>
      <c r="P5101" s="22">
        <v>44589.5</v>
      </c>
      <c r="Q5101">
        <f t="shared" si="478"/>
        <v>36</v>
      </c>
      <c r="R5101" s="33">
        <f t="shared" si="479"/>
        <v>10702.8</v>
      </c>
    </row>
    <row r="5102" spans="1:18" x14ac:dyDescent="0.35">
      <c r="A5102" t="s">
        <v>413</v>
      </c>
      <c r="B5102" s="21" t="s">
        <v>313</v>
      </c>
      <c r="C5102" s="22">
        <v>44561</v>
      </c>
      <c r="D5102" t="s">
        <v>201</v>
      </c>
      <c r="E5102" t="s">
        <v>202</v>
      </c>
      <c r="F5102" s="21" t="s">
        <v>142</v>
      </c>
      <c r="G5102" s="32">
        <v>7.05</v>
      </c>
      <c r="H5102" s="22">
        <v>44546</v>
      </c>
      <c r="I5102" s="23">
        <v>44561</v>
      </c>
      <c r="J5102">
        <f t="shared" si="474"/>
        <v>16</v>
      </c>
      <c r="K5102" s="2">
        <f t="shared" si="475"/>
        <v>44553.5</v>
      </c>
      <c r="L5102" s="9">
        <f t="shared" si="476"/>
        <v>16</v>
      </c>
      <c r="M5102" s="2">
        <f t="shared" si="477"/>
        <v>44553.5</v>
      </c>
      <c r="N5102" s="22">
        <v>44561</v>
      </c>
      <c r="O5102" s="22">
        <v>44592</v>
      </c>
      <c r="P5102" s="22">
        <v>44589.5</v>
      </c>
      <c r="Q5102">
        <f t="shared" si="478"/>
        <v>36</v>
      </c>
      <c r="R5102" s="33">
        <f t="shared" si="479"/>
        <v>253.79999999999998</v>
      </c>
    </row>
    <row r="5103" spans="1:18" x14ac:dyDescent="0.35">
      <c r="A5103" t="s">
        <v>413</v>
      </c>
      <c r="B5103" s="21" t="s">
        <v>313</v>
      </c>
      <c r="C5103" s="22">
        <v>44561</v>
      </c>
      <c r="D5103" t="s">
        <v>110</v>
      </c>
      <c r="E5103" t="s">
        <v>111</v>
      </c>
      <c r="F5103" s="21" t="s">
        <v>405</v>
      </c>
      <c r="G5103" s="32">
        <v>43.78</v>
      </c>
      <c r="H5103" s="22">
        <v>44546</v>
      </c>
      <c r="I5103" s="23">
        <v>44561</v>
      </c>
      <c r="J5103">
        <f t="shared" si="474"/>
        <v>16</v>
      </c>
      <c r="K5103" s="2">
        <f t="shared" si="475"/>
        <v>44553.5</v>
      </c>
      <c r="L5103" s="9">
        <f t="shared" si="476"/>
        <v>16</v>
      </c>
      <c r="M5103" s="2">
        <f t="shared" si="477"/>
        <v>44553.5</v>
      </c>
      <c r="N5103" s="22">
        <v>44561</v>
      </c>
      <c r="O5103" s="22">
        <v>44592</v>
      </c>
      <c r="P5103" s="22">
        <v>44589.5</v>
      </c>
      <c r="Q5103">
        <f t="shared" si="478"/>
        <v>36</v>
      </c>
      <c r="R5103" s="33">
        <f t="shared" si="479"/>
        <v>1576.08</v>
      </c>
    </row>
    <row r="5104" spans="1:18" x14ac:dyDescent="0.35">
      <c r="A5104" t="s">
        <v>413</v>
      </c>
      <c r="B5104" s="21" t="s">
        <v>313</v>
      </c>
      <c r="C5104" s="22">
        <v>44561</v>
      </c>
      <c r="D5104" t="s">
        <v>114</v>
      </c>
      <c r="E5104" t="s">
        <v>115</v>
      </c>
      <c r="F5104" s="21" t="s">
        <v>232</v>
      </c>
      <c r="G5104" s="32">
        <v>19.13</v>
      </c>
      <c r="H5104" s="22">
        <v>44546</v>
      </c>
      <c r="I5104" s="23">
        <v>44561</v>
      </c>
      <c r="J5104">
        <f t="shared" ref="J5104:J5132" si="480">I5104-H5104+1</f>
        <v>16</v>
      </c>
      <c r="K5104" s="2">
        <f t="shared" ref="K5104:K5132" si="481">(H5104+I5104)/2</f>
        <v>44553.5</v>
      </c>
      <c r="L5104" s="9">
        <f t="shared" si="476"/>
        <v>16</v>
      </c>
      <c r="M5104" s="2">
        <f t="shared" si="477"/>
        <v>44553.5</v>
      </c>
      <c r="N5104" s="22">
        <v>44561</v>
      </c>
      <c r="O5104" s="22">
        <v>44592</v>
      </c>
      <c r="P5104" s="22">
        <v>44589.5</v>
      </c>
      <c r="Q5104">
        <f t="shared" si="478"/>
        <v>36</v>
      </c>
      <c r="R5104" s="33">
        <f t="shared" si="479"/>
        <v>688.68</v>
      </c>
    </row>
    <row r="5105" spans="1:18" x14ac:dyDescent="0.35">
      <c r="A5105" t="s">
        <v>413</v>
      </c>
      <c r="B5105" s="21" t="s">
        <v>313</v>
      </c>
      <c r="C5105" s="22">
        <v>44561</v>
      </c>
      <c r="D5105" t="s">
        <v>110</v>
      </c>
      <c r="E5105" t="s">
        <v>111</v>
      </c>
      <c r="F5105" s="21" t="s">
        <v>367</v>
      </c>
      <c r="G5105" s="32">
        <v>132.44999999999999</v>
      </c>
      <c r="H5105" s="22">
        <v>44546</v>
      </c>
      <c r="I5105" s="23">
        <v>44561</v>
      </c>
      <c r="J5105">
        <f t="shared" si="480"/>
        <v>16</v>
      </c>
      <c r="K5105" s="2">
        <f t="shared" si="481"/>
        <v>44553.5</v>
      </c>
      <c r="L5105" s="9">
        <f t="shared" si="476"/>
        <v>16</v>
      </c>
      <c r="M5105" s="2">
        <f t="shared" si="477"/>
        <v>44553.5</v>
      </c>
      <c r="N5105" s="22">
        <v>44561</v>
      </c>
      <c r="O5105" s="22">
        <v>44592</v>
      </c>
      <c r="P5105" s="22">
        <v>44589.5</v>
      </c>
      <c r="Q5105">
        <f t="shared" si="478"/>
        <v>36</v>
      </c>
      <c r="R5105" s="33">
        <f t="shared" si="479"/>
        <v>4768.2</v>
      </c>
    </row>
    <row r="5106" spans="1:18" x14ac:dyDescent="0.35">
      <c r="A5106" t="s">
        <v>413</v>
      </c>
      <c r="B5106" s="21" t="s">
        <v>313</v>
      </c>
      <c r="C5106" s="22">
        <v>44561</v>
      </c>
      <c r="D5106" t="s">
        <v>345</v>
      </c>
      <c r="E5106" t="s">
        <v>346</v>
      </c>
      <c r="F5106" s="21" t="s">
        <v>367</v>
      </c>
      <c r="G5106" s="32">
        <v>2.17</v>
      </c>
      <c r="H5106" s="22">
        <v>44546</v>
      </c>
      <c r="I5106" s="23">
        <v>44561</v>
      </c>
      <c r="J5106">
        <f t="shared" si="480"/>
        <v>16</v>
      </c>
      <c r="K5106" s="2">
        <f t="shared" si="481"/>
        <v>44553.5</v>
      </c>
      <c r="L5106" s="9">
        <f t="shared" si="476"/>
        <v>16</v>
      </c>
      <c r="M5106" s="2">
        <f t="shared" si="477"/>
        <v>44553.5</v>
      </c>
      <c r="N5106" s="22">
        <v>44561</v>
      </c>
      <c r="O5106" s="22">
        <v>44592</v>
      </c>
      <c r="P5106" s="22">
        <v>44589.5</v>
      </c>
      <c r="Q5106">
        <f t="shared" si="478"/>
        <v>36</v>
      </c>
      <c r="R5106" s="33">
        <f t="shared" si="479"/>
        <v>78.12</v>
      </c>
    </row>
    <row r="5107" spans="1:18" x14ac:dyDescent="0.35">
      <c r="A5107" t="s">
        <v>413</v>
      </c>
      <c r="B5107" s="21" t="s">
        <v>313</v>
      </c>
      <c r="C5107" s="22">
        <v>44561</v>
      </c>
      <c r="D5107" t="s">
        <v>114</v>
      </c>
      <c r="E5107" t="s">
        <v>115</v>
      </c>
      <c r="F5107" s="21" t="s">
        <v>145</v>
      </c>
      <c r="G5107" s="32">
        <v>18.61</v>
      </c>
      <c r="H5107" s="22">
        <v>44546</v>
      </c>
      <c r="I5107" s="23">
        <v>44561</v>
      </c>
      <c r="J5107">
        <f t="shared" si="480"/>
        <v>16</v>
      </c>
      <c r="K5107" s="2">
        <f t="shared" si="481"/>
        <v>44553.5</v>
      </c>
      <c r="L5107" s="9">
        <f t="shared" si="476"/>
        <v>16</v>
      </c>
      <c r="M5107" s="2">
        <f t="shared" si="477"/>
        <v>44553.5</v>
      </c>
      <c r="N5107" s="22">
        <v>44561</v>
      </c>
      <c r="O5107" s="22">
        <v>44592</v>
      </c>
      <c r="P5107" s="22">
        <v>44589.5</v>
      </c>
      <c r="Q5107">
        <f t="shared" si="478"/>
        <v>36</v>
      </c>
      <c r="R5107" s="33">
        <f t="shared" si="479"/>
        <v>669.96</v>
      </c>
    </row>
    <row r="5108" spans="1:18" x14ac:dyDescent="0.35">
      <c r="A5108" t="s">
        <v>413</v>
      </c>
      <c r="B5108" s="21" t="s">
        <v>313</v>
      </c>
      <c r="C5108" s="22">
        <v>44561</v>
      </c>
      <c r="D5108" t="s">
        <v>110</v>
      </c>
      <c r="E5108" t="s">
        <v>111</v>
      </c>
      <c r="F5108" s="21" t="s">
        <v>145</v>
      </c>
      <c r="G5108" s="32">
        <v>44.54</v>
      </c>
      <c r="H5108" s="22">
        <v>44546</v>
      </c>
      <c r="I5108" s="23">
        <v>44561</v>
      </c>
      <c r="J5108">
        <f t="shared" si="480"/>
        <v>16</v>
      </c>
      <c r="K5108" s="2">
        <f t="shared" si="481"/>
        <v>44553.5</v>
      </c>
      <c r="L5108" s="9">
        <f t="shared" si="476"/>
        <v>16</v>
      </c>
      <c r="M5108" s="2">
        <f t="shared" si="477"/>
        <v>44553.5</v>
      </c>
      <c r="N5108" s="22">
        <v>44561</v>
      </c>
      <c r="O5108" s="22">
        <v>44592</v>
      </c>
      <c r="P5108" s="22">
        <v>44589.5</v>
      </c>
      <c r="Q5108">
        <f t="shared" si="478"/>
        <v>36</v>
      </c>
      <c r="R5108" s="33">
        <f t="shared" si="479"/>
        <v>1603.44</v>
      </c>
    </row>
    <row r="5109" spans="1:18" x14ac:dyDescent="0.35">
      <c r="A5109" t="s">
        <v>413</v>
      </c>
      <c r="B5109" s="21" t="s">
        <v>313</v>
      </c>
      <c r="C5109" s="22">
        <v>44561</v>
      </c>
      <c r="D5109" t="s">
        <v>99</v>
      </c>
      <c r="E5109" t="s">
        <v>100</v>
      </c>
      <c r="F5109" s="21" t="s">
        <v>314</v>
      </c>
      <c r="G5109" s="32">
        <v>462.81999999999994</v>
      </c>
      <c r="H5109" s="22">
        <v>44546</v>
      </c>
      <c r="I5109" s="23">
        <v>44561</v>
      </c>
      <c r="J5109">
        <f t="shared" si="480"/>
        <v>16</v>
      </c>
      <c r="K5109" s="2">
        <f t="shared" si="481"/>
        <v>44553.5</v>
      </c>
      <c r="L5109" s="9">
        <f t="shared" si="476"/>
        <v>16</v>
      </c>
      <c r="M5109" s="2">
        <f t="shared" si="477"/>
        <v>44553.5</v>
      </c>
      <c r="N5109" s="22">
        <v>44561</v>
      </c>
      <c r="O5109" s="22">
        <v>44592</v>
      </c>
      <c r="P5109" s="22">
        <v>44589.5</v>
      </c>
      <c r="Q5109">
        <f t="shared" si="478"/>
        <v>36</v>
      </c>
      <c r="R5109" s="33">
        <f t="shared" si="479"/>
        <v>16661.519999999997</v>
      </c>
    </row>
    <row r="5110" spans="1:18" x14ac:dyDescent="0.35">
      <c r="A5110" t="s">
        <v>413</v>
      </c>
      <c r="B5110" s="21" t="s">
        <v>313</v>
      </c>
      <c r="C5110" s="22">
        <v>44561</v>
      </c>
      <c r="D5110" t="s">
        <v>114</v>
      </c>
      <c r="E5110" t="s">
        <v>115</v>
      </c>
      <c r="F5110" s="21" t="s">
        <v>146</v>
      </c>
      <c r="G5110" s="32">
        <v>19.600000000000001</v>
      </c>
      <c r="H5110" s="22">
        <v>44546</v>
      </c>
      <c r="I5110" s="23">
        <v>44561</v>
      </c>
      <c r="J5110">
        <f t="shared" si="480"/>
        <v>16</v>
      </c>
      <c r="K5110" s="2">
        <f t="shared" si="481"/>
        <v>44553.5</v>
      </c>
      <c r="L5110" s="9">
        <f t="shared" si="476"/>
        <v>16</v>
      </c>
      <c r="M5110" s="2">
        <f t="shared" si="477"/>
        <v>44553.5</v>
      </c>
      <c r="N5110" s="22">
        <v>44561</v>
      </c>
      <c r="O5110" s="22">
        <v>44592</v>
      </c>
      <c r="P5110" s="22">
        <v>44589.5</v>
      </c>
      <c r="Q5110">
        <f t="shared" si="478"/>
        <v>36</v>
      </c>
      <c r="R5110" s="33">
        <f t="shared" si="479"/>
        <v>705.6</v>
      </c>
    </row>
    <row r="5111" spans="1:18" x14ac:dyDescent="0.35">
      <c r="A5111" t="s">
        <v>413</v>
      </c>
      <c r="B5111" s="21" t="s">
        <v>313</v>
      </c>
      <c r="C5111" s="22">
        <v>44561</v>
      </c>
      <c r="D5111" t="s">
        <v>114</v>
      </c>
      <c r="E5111" t="s">
        <v>115</v>
      </c>
      <c r="F5111" s="21" t="s">
        <v>234</v>
      </c>
      <c r="G5111" s="32">
        <v>36.85</v>
      </c>
      <c r="H5111" s="22">
        <v>44546</v>
      </c>
      <c r="I5111" s="23">
        <v>44561</v>
      </c>
      <c r="J5111">
        <f t="shared" si="480"/>
        <v>16</v>
      </c>
      <c r="K5111" s="2">
        <f t="shared" si="481"/>
        <v>44553.5</v>
      </c>
      <c r="L5111" s="9">
        <f t="shared" si="476"/>
        <v>16</v>
      </c>
      <c r="M5111" s="2">
        <f t="shared" si="477"/>
        <v>44553.5</v>
      </c>
      <c r="N5111" s="22">
        <v>44561</v>
      </c>
      <c r="O5111" s="22">
        <v>44592</v>
      </c>
      <c r="P5111" s="22">
        <v>44589.5</v>
      </c>
      <c r="Q5111">
        <f t="shared" si="478"/>
        <v>36</v>
      </c>
      <c r="R5111" s="33">
        <f t="shared" si="479"/>
        <v>1326.6000000000001</v>
      </c>
    </row>
    <row r="5112" spans="1:18" x14ac:dyDescent="0.35">
      <c r="A5112" t="s">
        <v>413</v>
      </c>
      <c r="B5112" s="21" t="s">
        <v>313</v>
      </c>
      <c r="C5112" s="22">
        <v>44561</v>
      </c>
      <c r="D5112" t="s">
        <v>110</v>
      </c>
      <c r="E5112" t="s">
        <v>111</v>
      </c>
      <c r="F5112" s="21" t="s">
        <v>234</v>
      </c>
      <c r="G5112" s="32">
        <v>101.09</v>
      </c>
      <c r="H5112" s="22">
        <v>44546</v>
      </c>
      <c r="I5112" s="23">
        <v>44561</v>
      </c>
      <c r="J5112">
        <f t="shared" si="480"/>
        <v>16</v>
      </c>
      <c r="K5112" s="2">
        <f t="shared" si="481"/>
        <v>44553.5</v>
      </c>
      <c r="L5112" s="9">
        <f t="shared" si="476"/>
        <v>16</v>
      </c>
      <c r="M5112" s="2">
        <f t="shared" si="477"/>
        <v>44553.5</v>
      </c>
      <c r="N5112" s="22">
        <v>44561</v>
      </c>
      <c r="O5112" s="22">
        <v>44592</v>
      </c>
      <c r="P5112" s="22">
        <v>44589.5</v>
      </c>
      <c r="Q5112">
        <f t="shared" si="478"/>
        <v>36</v>
      </c>
      <c r="R5112" s="33">
        <f t="shared" si="479"/>
        <v>3639.2400000000002</v>
      </c>
    </row>
    <row r="5113" spans="1:18" x14ac:dyDescent="0.35">
      <c r="A5113" t="s">
        <v>413</v>
      </c>
      <c r="B5113" s="21" t="s">
        <v>313</v>
      </c>
      <c r="C5113" s="22">
        <v>44561</v>
      </c>
      <c r="D5113" t="s">
        <v>391</v>
      </c>
      <c r="E5113" t="s">
        <v>392</v>
      </c>
      <c r="F5113" s="21" t="s">
        <v>393</v>
      </c>
      <c r="G5113" s="32">
        <v>29.07</v>
      </c>
      <c r="H5113" s="22">
        <v>44546</v>
      </c>
      <c r="I5113" s="23">
        <v>44561</v>
      </c>
      <c r="J5113">
        <f t="shared" si="480"/>
        <v>16</v>
      </c>
      <c r="K5113" s="2">
        <f t="shared" si="481"/>
        <v>44553.5</v>
      </c>
      <c r="L5113" s="9">
        <f t="shared" si="476"/>
        <v>16</v>
      </c>
      <c r="M5113" s="2">
        <f t="shared" si="477"/>
        <v>44553.5</v>
      </c>
      <c r="N5113" s="22">
        <v>44561</v>
      </c>
      <c r="O5113" s="22">
        <v>44592</v>
      </c>
      <c r="P5113" s="22">
        <v>44589.5</v>
      </c>
      <c r="Q5113">
        <f t="shared" si="478"/>
        <v>36</v>
      </c>
      <c r="R5113" s="33">
        <f t="shared" si="479"/>
        <v>1046.52</v>
      </c>
    </row>
    <row r="5114" spans="1:18" x14ac:dyDescent="0.35">
      <c r="A5114" t="s">
        <v>413</v>
      </c>
      <c r="B5114" s="21" t="s">
        <v>313</v>
      </c>
      <c r="C5114" s="22">
        <v>44561</v>
      </c>
      <c r="D5114" t="s">
        <v>110</v>
      </c>
      <c r="E5114" t="s">
        <v>111</v>
      </c>
      <c r="F5114" s="21" t="s">
        <v>236</v>
      </c>
      <c r="G5114" s="32">
        <v>76.19</v>
      </c>
      <c r="H5114" s="22">
        <v>44546</v>
      </c>
      <c r="I5114" s="23">
        <v>44561</v>
      </c>
      <c r="J5114">
        <f t="shared" si="480"/>
        <v>16</v>
      </c>
      <c r="K5114" s="2">
        <f t="shared" si="481"/>
        <v>44553.5</v>
      </c>
      <c r="L5114" s="9">
        <f t="shared" si="476"/>
        <v>16</v>
      </c>
      <c r="M5114" s="2">
        <f t="shared" si="477"/>
        <v>44553.5</v>
      </c>
      <c r="N5114" s="22">
        <v>44561</v>
      </c>
      <c r="O5114" s="22">
        <v>44592</v>
      </c>
      <c r="P5114" s="22">
        <v>44589.5</v>
      </c>
      <c r="Q5114">
        <f t="shared" si="478"/>
        <v>36</v>
      </c>
      <c r="R5114" s="33">
        <f t="shared" si="479"/>
        <v>2742.84</v>
      </c>
    </row>
    <row r="5115" spans="1:18" x14ac:dyDescent="0.35">
      <c r="A5115" t="s">
        <v>413</v>
      </c>
      <c r="B5115" s="21" t="s">
        <v>313</v>
      </c>
      <c r="C5115" s="22">
        <v>44561</v>
      </c>
      <c r="D5115" t="s">
        <v>201</v>
      </c>
      <c r="E5115" t="s">
        <v>202</v>
      </c>
      <c r="F5115" s="21" t="s">
        <v>109</v>
      </c>
      <c r="G5115" s="32">
        <v>575.74000000000024</v>
      </c>
      <c r="H5115" s="22">
        <v>44546</v>
      </c>
      <c r="I5115" s="23">
        <v>44561</v>
      </c>
      <c r="J5115">
        <f t="shared" si="480"/>
        <v>16</v>
      </c>
      <c r="K5115" s="2">
        <f t="shared" si="481"/>
        <v>44553.5</v>
      </c>
      <c r="L5115" s="9">
        <f t="shared" si="476"/>
        <v>16</v>
      </c>
      <c r="M5115" s="2">
        <f t="shared" si="477"/>
        <v>44553.5</v>
      </c>
      <c r="N5115" s="22">
        <v>44561</v>
      </c>
      <c r="O5115" s="22">
        <v>44592</v>
      </c>
      <c r="P5115" s="22">
        <v>44589.5</v>
      </c>
      <c r="Q5115">
        <f t="shared" si="478"/>
        <v>36</v>
      </c>
      <c r="R5115" s="33">
        <f t="shared" si="479"/>
        <v>20726.640000000007</v>
      </c>
    </row>
    <row r="5116" spans="1:18" x14ac:dyDescent="0.35">
      <c r="A5116" t="s">
        <v>413</v>
      </c>
      <c r="B5116" s="21" t="s">
        <v>313</v>
      </c>
      <c r="C5116" s="22">
        <v>44561</v>
      </c>
      <c r="D5116" t="s">
        <v>114</v>
      </c>
      <c r="E5116" t="s">
        <v>115</v>
      </c>
      <c r="F5116" s="21" t="s">
        <v>247</v>
      </c>
      <c r="G5116" s="32">
        <v>68.31</v>
      </c>
      <c r="H5116" s="22">
        <v>44546</v>
      </c>
      <c r="I5116" s="23">
        <v>44561</v>
      </c>
      <c r="J5116">
        <f t="shared" si="480"/>
        <v>16</v>
      </c>
      <c r="K5116" s="2">
        <f t="shared" si="481"/>
        <v>44553.5</v>
      </c>
      <c r="L5116" s="9">
        <f t="shared" si="476"/>
        <v>16</v>
      </c>
      <c r="M5116" s="2">
        <f t="shared" si="477"/>
        <v>44553.5</v>
      </c>
      <c r="N5116" s="22">
        <v>44561</v>
      </c>
      <c r="O5116" s="22">
        <v>44592</v>
      </c>
      <c r="P5116" s="22">
        <v>44589.5</v>
      </c>
      <c r="Q5116">
        <f t="shared" si="478"/>
        <v>36</v>
      </c>
      <c r="R5116" s="33">
        <f t="shared" si="479"/>
        <v>2459.16</v>
      </c>
    </row>
    <row r="5117" spans="1:18" x14ac:dyDescent="0.35">
      <c r="A5117" t="s">
        <v>413</v>
      </c>
      <c r="B5117" s="21" t="s">
        <v>313</v>
      </c>
      <c r="C5117" s="22">
        <v>44561</v>
      </c>
      <c r="D5117" t="s">
        <v>110</v>
      </c>
      <c r="E5117" t="s">
        <v>111</v>
      </c>
      <c r="F5117" s="21" t="s">
        <v>247</v>
      </c>
      <c r="G5117" s="32">
        <v>103.08</v>
      </c>
      <c r="H5117" s="22">
        <v>44546</v>
      </c>
      <c r="I5117" s="23">
        <v>44561</v>
      </c>
      <c r="J5117">
        <f t="shared" si="480"/>
        <v>16</v>
      </c>
      <c r="K5117" s="2">
        <f t="shared" si="481"/>
        <v>44553.5</v>
      </c>
      <c r="L5117" s="9">
        <f t="shared" si="476"/>
        <v>16</v>
      </c>
      <c r="M5117" s="2">
        <f t="shared" si="477"/>
        <v>44553.5</v>
      </c>
      <c r="N5117" s="22">
        <v>44561</v>
      </c>
      <c r="O5117" s="22">
        <v>44592</v>
      </c>
      <c r="P5117" s="22">
        <v>44589.5</v>
      </c>
      <c r="Q5117">
        <f t="shared" si="478"/>
        <v>36</v>
      </c>
      <c r="R5117" s="33">
        <f t="shared" si="479"/>
        <v>3710.88</v>
      </c>
    </row>
    <row r="5118" spans="1:18" x14ac:dyDescent="0.35">
      <c r="A5118" t="s">
        <v>413</v>
      </c>
      <c r="B5118" s="21" t="s">
        <v>313</v>
      </c>
      <c r="C5118" s="22">
        <v>44561</v>
      </c>
      <c r="D5118" t="s">
        <v>110</v>
      </c>
      <c r="E5118" t="s">
        <v>111</v>
      </c>
      <c r="F5118" s="21" t="s">
        <v>266</v>
      </c>
      <c r="G5118" s="32">
        <v>77.680000000000007</v>
      </c>
      <c r="H5118" s="22">
        <v>44546</v>
      </c>
      <c r="I5118" s="23">
        <v>44561</v>
      </c>
      <c r="J5118">
        <f t="shared" si="480"/>
        <v>16</v>
      </c>
      <c r="K5118" s="2">
        <f t="shared" si="481"/>
        <v>44553.5</v>
      </c>
      <c r="L5118" s="9">
        <f t="shared" si="476"/>
        <v>16</v>
      </c>
      <c r="M5118" s="2">
        <f t="shared" si="477"/>
        <v>44553.5</v>
      </c>
      <c r="N5118" s="22">
        <v>44561</v>
      </c>
      <c r="O5118" s="22">
        <v>44592</v>
      </c>
      <c r="P5118" s="22">
        <v>44589.5</v>
      </c>
      <c r="Q5118">
        <f t="shared" si="478"/>
        <v>36</v>
      </c>
      <c r="R5118" s="33">
        <f t="shared" si="479"/>
        <v>2796.4800000000005</v>
      </c>
    </row>
    <row r="5119" spans="1:18" x14ac:dyDescent="0.35">
      <c r="A5119" t="s">
        <v>413</v>
      </c>
      <c r="B5119" s="21" t="s">
        <v>313</v>
      </c>
      <c r="C5119" s="22">
        <v>44561</v>
      </c>
      <c r="D5119" t="s">
        <v>347</v>
      </c>
      <c r="E5119" t="s">
        <v>348</v>
      </c>
      <c r="F5119" s="21" t="s">
        <v>316</v>
      </c>
      <c r="G5119" s="32">
        <v>16.119999999999997</v>
      </c>
      <c r="H5119" s="22">
        <v>44546</v>
      </c>
      <c r="I5119" s="23">
        <v>44561</v>
      </c>
      <c r="J5119">
        <f t="shared" si="480"/>
        <v>16</v>
      </c>
      <c r="K5119" s="2">
        <f t="shared" si="481"/>
        <v>44553.5</v>
      </c>
      <c r="L5119" s="9">
        <f t="shared" si="476"/>
        <v>16</v>
      </c>
      <c r="M5119" s="2">
        <f t="shared" si="477"/>
        <v>44553.5</v>
      </c>
      <c r="N5119" s="22">
        <v>44561</v>
      </c>
      <c r="O5119" s="22">
        <v>44592</v>
      </c>
      <c r="P5119" s="22">
        <v>44589.5</v>
      </c>
      <c r="Q5119">
        <f t="shared" si="478"/>
        <v>36</v>
      </c>
      <c r="R5119" s="33">
        <f t="shared" si="479"/>
        <v>580.31999999999994</v>
      </c>
    </row>
    <row r="5120" spans="1:18" x14ac:dyDescent="0.35">
      <c r="A5120" t="s">
        <v>413</v>
      </c>
      <c r="B5120" s="21" t="s">
        <v>313</v>
      </c>
      <c r="C5120" s="22">
        <v>44561</v>
      </c>
      <c r="D5120" t="s">
        <v>201</v>
      </c>
      <c r="E5120" t="s">
        <v>202</v>
      </c>
      <c r="F5120" s="21" t="s">
        <v>102</v>
      </c>
      <c r="G5120" s="32">
        <v>62.25</v>
      </c>
      <c r="H5120" s="22">
        <v>44546</v>
      </c>
      <c r="I5120" s="23">
        <v>44561</v>
      </c>
      <c r="J5120">
        <f t="shared" si="480"/>
        <v>16</v>
      </c>
      <c r="K5120" s="2">
        <f t="shared" si="481"/>
        <v>44553.5</v>
      </c>
      <c r="L5120" s="9">
        <f t="shared" si="476"/>
        <v>16</v>
      </c>
      <c r="M5120" s="2">
        <f t="shared" si="477"/>
        <v>44553.5</v>
      </c>
      <c r="N5120" s="22">
        <v>44561</v>
      </c>
      <c r="O5120" s="22">
        <v>44592</v>
      </c>
      <c r="P5120" s="22">
        <v>44589.5</v>
      </c>
      <c r="Q5120">
        <f t="shared" si="478"/>
        <v>36</v>
      </c>
      <c r="R5120" s="33">
        <f t="shared" si="479"/>
        <v>2241</v>
      </c>
    </row>
    <row r="5121" spans="1:18" x14ac:dyDescent="0.35">
      <c r="A5121" t="s">
        <v>413</v>
      </c>
      <c r="B5121" s="21" t="s">
        <v>313</v>
      </c>
      <c r="C5121" s="22">
        <v>44561</v>
      </c>
      <c r="D5121" t="s">
        <v>114</v>
      </c>
      <c r="E5121" t="s">
        <v>115</v>
      </c>
      <c r="F5121" s="21" t="s">
        <v>239</v>
      </c>
      <c r="G5121" s="32">
        <v>12.35</v>
      </c>
      <c r="H5121" s="22">
        <v>44546</v>
      </c>
      <c r="I5121" s="23">
        <v>44561</v>
      </c>
      <c r="J5121">
        <f t="shared" si="480"/>
        <v>16</v>
      </c>
      <c r="K5121" s="2">
        <f t="shared" si="481"/>
        <v>44553.5</v>
      </c>
      <c r="L5121" s="9">
        <f t="shared" si="476"/>
        <v>16</v>
      </c>
      <c r="M5121" s="2">
        <f t="shared" si="477"/>
        <v>44553.5</v>
      </c>
      <c r="N5121" s="22">
        <v>44561</v>
      </c>
      <c r="O5121" s="22">
        <v>44592</v>
      </c>
      <c r="P5121" s="22">
        <v>44589.5</v>
      </c>
      <c r="Q5121">
        <f t="shared" si="478"/>
        <v>36</v>
      </c>
      <c r="R5121" s="33">
        <f t="shared" si="479"/>
        <v>444.59999999999997</v>
      </c>
    </row>
    <row r="5122" spans="1:18" x14ac:dyDescent="0.35">
      <c r="A5122" t="s">
        <v>413</v>
      </c>
      <c r="B5122" s="21" t="s">
        <v>313</v>
      </c>
      <c r="C5122" s="22">
        <v>44561</v>
      </c>
      <c r="D5122" t="s">
        <v>110</v>
      </c>
      <c r="E5122" t="s">
        <v>111</v>
      </c>
      <c r="F5122" s="21" t="s">
        <v>239</v>
      </c>
      <c r="G5122" s="32">
        <v>66.58</v>
      </c>
      <c r="H5122" s="22">
        <v>44546</v>
      </c>
      <c r="I5122" s="23">
        <v>44561</v>
      </c>
      <c r="J5122">
        <f t="shared" si="480"/>
        <v>16</v>
      </c>
      <c r="K5122" s="2">
        <f t="shared" si="481"/>
        <v>44553.5</v>
      </c>
      <c r="L5122" s="9">
        <f t="shared" si="476"/>
        <v>16</v>
      </c>
      <c r="M5122" s="2">
        <f t="shared" si="477"/>
        <v>44553.5</v>
      </c>
      <c r="N5122" s="22">
        <v>44561</v>
      </c>
      <c r="O5122" s="22">
        <v>44592</v>
      </c>
      <c r="P5122" s="22">
        <v>44589.5</v>
      </c>
      <c r="Q5122">
        <f t="shared" si="478"/>
        <v>36</v>
      </c>
      <c r="R5122" s="33">
        <f t="shared" si="479"/>
        <v>2396.88</v>
      </c>
    </row>
    <row r="5123" spans="1:18" x14ac:dyDescent="0.35">
      <c r="A5123" t="s">
        <v>413</v>
      </c>
      <c r="B5123" s="21" t="s">
        <v>313</v>
      </c>
      <c r="C5123" s="22">
        <v>44561</v>
      </c>
      <c r="D5123" t="s">
        <v>110</v>
      </c>
      <c r="E5123" t="s">
        <v>111</v>
      </c>
      <c r="F5123" s="21" t="s">
        <v>252</v>
      </c>
      <c r="G5123" s="32">
        <v>154.79</v>
      </c>
      <c r="H5123" s="22">
        <v>44546</v>
      </c>
      <c r="I5123" s="23">
        <v>44561</v>
      </c>
      <c r="J5123">
        <f t="shared" si="480"/>
        <v>16</v>
      </c>
      <c r="K5123" s="2">
        <f t="shared" si="481"/>
        <v>44553.5</v>
      </c>
      <c r="L5123" s="9">
        <f t="shared" si="476"/>
        <v>16</v>
      </c>
      <c r="M5123" s="2">
        <f t="shared" si="477"/>
        <v>44553.5</v>
      </c>
      <c r="N5123" s="22">
        <v>44561</v>
      </c>
      <c r="O5123" s="22">
        <v>44592</v>
      </c>
      <c r="P5123" s="22">
        <v>44589.5</v>
      </c>
      <c r="Q5123">
        <f t="shared" si="478"/>
        <v>36</v>
      </c>
      <c r="R5123" s="33">
        <f t="shared" si="479"/>
        <v>5572.44</v>
      </c>
    </row>
    <row r="5124" spans="1:18" x14ac:dyDescent="0.35">
      <c r="A5124" t="s">
        <v>413</v>
      </c>
      <c r="B5124" s="21" t="s">
        <v>313</v>
      </c>
      <c r="C5124" s="22">
        <v>44561</v>
      </c>
      <c r="D5124" t="s">
        <v>201</v>
      </c>
      <c r="E5124" t="s">
        <v>202</v>
      </c>
      <c r="F5124" s="21" t="s">
        <v>357</v>
      </c>
      <c r="G5124" s="32">
        <v>155.6</v>
      </c>
      <c r="H5124" s="22">
        <v>44546</v>
      </c>
      <c r="I5124" s="23">
        <v>44561</v>
      </c>
      <c r="J5124">
        <f t="shared" si="480"/>
        <v>16</v>
      </c>
      <c r="K5124" s="2">
        <f t="shared" si="481"/>
        <v>44553.5</v>
      </c>
      <c r="L5124" s="9">
        <f t="shared" si="476"/>
        <v>16</v>
      </c>
      <c r="M5124" s="2">
        <f t="shared" si="477"/>
        <v>44553.5</v>
      </c>
      <c r="N5124" s="22">
        <v>44561</v>
      </c>
      <c r="O5124" s="22">
        <v>44592</v>
      </c>
      <c r="P5124" s="22">
        <v>44589.5</v>
      </c>
      <c r="Q5124">
        <f t="shared" si="478"/>
        <v>36</v>
      </c>
      <c r="R5124" s="33">
        <f t="shared" si="479"/>
        <v>5601.5999999999995</v>
      </c>
    </row>
    <row r="5125" spans="1:18" x14ac:dyDescent="0.35">
      <c r="A5125" t="s">
        <v>413</v>
      </c>
      <c r="B5125" s="21" t="s">
        <v>313</v>
      </c>
      <c r="C5125" s="22">
        <v>44561</v>
      </c>
      <c r="D5125" t="s">
        <v>345</v>
      </c>
      <c r="E5125" t="s">
        <v>346</v>
      </c>
      <c r="F5125" s="21" t="s">
        <v>397</v>
      </c>
      <c r="G5125" s="32">
        <v>2.17</v>
      </c>
      <c r="H5125" s="22">
        <v>44546</v>
      </c>
      <c r="I5125" s="23">
        <v>44561</v>
      </c>
      <c r="J5125">
        <f t="shared" si="480"/>
        <v>16</v>
      </c>
      <c r="K5125" s="2">
        <f t="shared" si="481"/>
        <v>44553.5</v>
      </c>
      <c r="L5125" s="9">
        <f t="shared" si="476"/>
        <v>16</v>
      </c>
      <c r="M5125" s="2">
        <f t="shared" si="477"/>
        <v>44553.5</v>
      </c>
      <c r="N5125" s="22">
        <v>44561</v>
      </c>
      <c r="O5125" s="22">
        <v>44592</v>
      </c>
      <c r="P5125" s="22">
        <v>44589.5</v>
      </c>
      <c r="Q5125">
        <f t="shared" si="478"/>
        <v>36</v>
      </c>
      <c r="R5125" s="33">
        <f t="shared" si="479"/>
        <v>78.12</v>
      </c>
    </row>
    <row r="5126" spans="1:18" x14ac:dyDescent="0.35">
      <c r="A5126" t="s">
        <v>413</v>
      </c>
      <c r="B5126" s="21" t="s">
        <v>313</v>
      </c>
      <c r="C5126" s="22">
        <v>44561</v>
      </c>
      <c r="D5126" t="s">
        <v>110</v>
      </c>
      <c r="E5126" t="s">
        <v>111</v>
      </c>
      <c r="F5126" s="21" t="s">
        <v>407</v>
      </c>
      <c r="G5126" s="32">
        <v>34.18</v>
      </c>
      <c r="H5126" s="22">
        <v>44546</v>
      </c>
      <c r="I5126" s="23">
        <v>44561</v>
      </c>
      <c r="J5126">
        <f t="shared" si="480"/>
        <v>16</v>
      </c>
      <c r="K5126" s="2">
        <f t="shared" si="481"/>
        <v>44553.5</v>
      </c>
      <c r="L5126" s="9">
        <f t="shared" si="476"/>
        <v>16</v>
      </c>
      <c r="M5126" s="2">
        <f t="shared" si="477"/>
        <v>44553.5</v>
      </c>
      <c r="N5126" s="22">
        <v>44561</v>
      </c>
      <c r="O5126" s="22">
        <v>44592</v>
      </c>
      <c r="P5126" s="22">
        <v>44589.5</v>
      </c>
      <c r="Q5126">
        <f t="shared" si="478"/>
        <v>36</v>
      </c>
      <c r="R5126" s="33">
        <f t="shared" si="479"/>
        <v>1230.48</v>
      </c>
    </row>
    <row r="5127" spans="1:18" x14ac:dyDescent="0.35">
      <c r="A5127" t="s">
        <v>413</v>
      </c>
      <c r="B5127" s="21" t="s">
        <v>313</v>
      </c>
      <c r="C5127" s="22">
        <v>44561</v>
      </c>
      <c r="D5127" t="s">
        <v>345</v>
      </c>
      <c r="E5127" t="s">
        <v>346</v>
      </c>
      <c r="F5127" s="21" t="s">
        <v>407</v>
      </c>
      <c r="G5127" s="32">
        <v>2.17</v>
      </c>
      <c r="H5127" s="22">
        <v>44546</v>
      </c>
      <c r="I5127" s="23">
        <v>44561</v>
      </c>
      <c r="J5127">
        <f t="shared" si="480"/>
        <v>16</v>
      </c>
      <c r="K5127" s="2">
        <f t="shared" si="481"/>
        <v>44553.5</v>
      </c>
      <c r="L5127" s="9">
        <f t="shared" si="476"/>
        <v>16</v>
      </c>
      <c r="M5127" s="2">
        <f t="shared" si="477"/>
        <v>44553.5</v>
      </c>
      <c r="N5127" s="22">
        <v>44561</v>
      </c>
      <c r="O5127" s="22">
        <v>44592</v>
      </c>
      <c r="P5127" s="22">
        <v>44589.5</v>
      </c>
      <c r="Q5127">
        <f t="shared" si="478"/>
        <v>36</v>
      </c>
      <c r="R5127" s="33">
        <f t="shared" si="479"/>
        <v>78.12</v>
      </c>
    </row>
    <row r="5128" spans="1:18" x14ac:dyDescent="0.35">
      <c r="A5128" t="s">
        <v>413</v>
      </c>
      <c r="B5128" s="21" t="s">
        <v>313</v>
      </c>
      <c r="C5128" s="22">
        <v>44561</v>
      </c>
      <c r="D5128" t="s">
        <v>110</v>
      </c>
      <c r="E5128" t="s">
        <v>111</v>
      </c>
      <c r="F5128" s="21" t="s">
        <v>242</v>
      </c>
      <c r="G5128" s="32">
        <v>81.91</v>
      </c>
      <c r="H5128" s="22">
        <v>44546</v>
      </c>
      <c r="I5128" s="23">
        <v>44561</v>
      </c>
      <c r="J5128">
        <f t="shared" si="480"/>
        <v>16</v>
      </c>
      <c r="K5128" s="2">
        <f t="shared" si="481"/>
        <v>44553.5</v>
      </c>
      <c r="L5128" s="9">
        <f t="shared" si="476"/>
        <v>16</v>
      </c>
      <c r="M5128" s="2">
        <f t="shared" si="477"/>
        <v>44553.5</v>
      </c>
      <c r="N5128" s="22">
        <v>44561</v>
      </c>
      <c r="O5128" s="22">
        <v>44592</v>
      </c>
      <c r="P5128" s="22">
        <v>44589.5</v>
      </c>
      <c r="Q5128">
        <f t="shared" si="478"/>
        <v>36</v>
      </c>
      <c r="R5128" s="33">
        <f t="shared" si="479"/>
        <v>2948.7599999999998</v>
      </c>
    </row>
    <row r="5129" spans="1:18" x14ac:dyDescent="0.35">
      <c r="A5129" t="s">
        <v>413</v>
      </c>
      <c r="B5129" s="21" t="s">
        <v>313</v>
      </c>
      <c r="C5129" s="22">
        <v>44561</v>
      </c>
      <c r="D5129" t="s">
        <v>358</v>
      </c>
      <c r="E5129" t="s">
        <v>359</v>
      </c>
      <c r="F5129" s="21" t="s">
        <v>360</v>
      </c>
      <c r="G5129" s="32">
        <v>4.34</v>
      </c>
      <c r="H5129" s="22">
        <v>44546</v>
      </c>
      <c r="I5129" s="23">
        <v>44561</v>
      </c>
      <c r="J5129">
        <f t="shared" si="480"/>
        <v>16</v>
      </c>
      <c r="K5129" s="2">
        <f t="shared" si="481"/>
        <v>44553.5</v>
      </c>
      <c r="L5129" s="9">
        <f t="shared" si="476"/>
        <v>16</v>
      </c>
      <c r="M5129" s="2">
        <f t="shared" si="477"/>
        <v>44553.5</v>
      </c>
      <c r="N5129" s="22">
        <v>44561</v>
      </c>
      <c r="O5129" s="22">
        <v>44592</v>
      </c>
      <c r="P5129" s="22">
        <v>44589.5</v>
      </c>
      <c r="Q5129">
        <f t="shared" si="478"/>
        <v>36</v>
      </c>
      <c r="R5129" s="33">
        <f t="shared" si="479"/>
        <v>156.24</v>
      </c>
    </row>
    <row r="5130" spans="1:18" x14ac:dyDescent="0.35">
      <c r="A5130" t="s">
        <v>413</v>
      </c>
      <c r="B5130" s="21" t="s">
        <v>313</v>
      </c>
      <c r="C5130" s="22">
        <v>44561</v>
      </c>
      <c r="D5130" t="s">
        <v>361</v>
      </c>
      <c r="E5130" t="s">
        <v>362</v>
      </c>
      <c r="F5130" s="21" t="s">
        <v>363</v>
      </c>
      <c r="G5130" s="32">
        <v>7.5</v>
      </c>
      <c r="H5130" s="22">
        <v>44546</v>
      </c>
      <c r="I5130" s="23">
        <v>44561</v>
      </c>
      <c r="J5130">
        <f t="shared" si="480"/>
        <v>16</v>
      </c>
      <c r="K5130" s="2">
        <f t="shared" si="481"/>
        <v>44553.5</v>
      </c>
      <c r="L5130" s="9">
        <f t="shared" si="476"/>
        <v>16</v>
      </c>
      <c r="M5130" s="2">
        <f t="shared" si="477"/>
        <v>44553.5</v>
      </c>
      <c r="N5130" s="22">
        <v>44561</v>
      </c>
      <c r="O5130" s="22">
        <v>44592</v>
      </c>
      <c r="P5130" s="22">
        <v>44589.5</v>
      </c>
      <c r="Q5130">
        <f t="shared" si="478"/>
        <v>36</v>
      </c>
      <c r="R5130" s="33">
        <f t="shared" si="479"/>
        <v>270</v>
      </c>
    </row>
    <row r="5131" spans="1:18" x14ac:dyDescent="0.35">
      <c r="A5131" t="s">
        <v>413</v>
      </c>
      <c r="B5131" s="21" t="s">
        <v>313</v>
      </c>
      <c r="C5131" s="22">
        <v>44561</v>
      </c>
      <c r="D5131" t="s">
        <v>110</v>
      </c>
      <c r="E5131" t="s">
        <v>111</v>
      </c>
      <c r="F5131" s="21" t="s">
        <v>243</v>
      </c>
      <c r="G5131" s="32">
        <v>8.0500000000000007</v>
      </c>
      <c r="H5131" s="22">
        <v>44546</v>
      </c>
      <c r="I5131" s="23">
        <v>44561</v>
      </c>
      <c r="J5131">
        <f t="shared" si="480"/>
        <v>16</v>
      </c>
      <c r="K5131" s="2">
        <f t="shared" si="481"/>
        <v>44553.5</v>
      </c>
      <c r="L5131" s="9">
        <f t="shared" ref="L5131:L5132" si="482">I5131-H5131+1</f>
        <v>16</v>
      </c>
      <c r="M5131" s="2">
        <f t="shared" ref="M5131:M5132" si="483">(H5131+I5131)/2</f>
        <v>44553.5</v>
      </c>
      <c r="N5131" s="22">
        <v>44561</v>
      </c>
      <c r="O5131" s="22">
        <v>44592</v>
      </c>
      <c r="P5131" s="22">
        <v>44589.5</v>
      </c>
      <c r="Q5131">
        <f t="shared" ref="Q5131:Q5132" si="484">P5131-M5131</f>
        <v>36</v>
      </c>
      <c r="R5131" s="33">
        <f t="shared" ref="R5131:R5132" si="485">Q5131*G5131</f>
        <v>289.8</v>
      </c>
    </row>
    <row r="5132" spans="1:18" x14ac:dyDescent="0.35">
      <c r="A5132" t="s">
        <v>413</v>
      </c>
      <c r="B5132" s="21" t="s">
        <v>313</v>
      </c>
      <c r="C5132" s="22">
        <v>44561</v>
      </c>
      <c r="D5132" t="s">
        <v>201</v>
      </c>
      <c r="E5132" t="s">
        <v>202</v>
      </c>
      <c r="F5132" s="21" t="s">
        <v>101</v>
      </c>
      <c r="G5132" s="32">
        <v>53.26</v>
      </c>
      <c r="H5132" s="22">
        <v>44546</v>
      </c>
      <c r="I5132" s="23">
        <v>44561</v>
      </c>
      <c r="J5132">
        <f t="shared" si="480"/>
        <v>16</v>
      </c>
      <c r="K5132" s="2">
        <f t="shared" si="481"/>
        <v>44553.5</v>
      </c>
      <c r="L5132" s="9">
        <f t="shared" si="482"/>
        <v>16</v>
      </c>
      <c r="M5132" s="2">
        <f t="shared" si="483"/>
        <v>44553.5</v>
      </c>
      <c r="N5132" s="22">
        <v>44561</v>
      </c>
      <c r="O5132" s="22">
        <v>44670</v>
      </c>
      <c r="P5132" s="22">
        <v>44669.5</v>
      </c>
      <c r="Q5132">
        <f t="shared" si="484"/>
        <v>116</v>
      </c>
      <c r="R5132" s="33">
        <f t="shared" si="485"/>
        <v>6178.16</v>
      </c>
    </row>
    <row r="5133" spans="1:18" s="101" customFormat="1" x14ac:dyDescent="0.35">
      <c r="B5133" s="166" t="s">
        <v>596</v>
      </c>
      <c r="C5133" s="103"/>
      <c r="G5133" s="170">
        <f>SUM(G10:G5132)</f>
        <v>227343806.6699999</v>
      </c>
      <c r="H5133" s="103"/>
      <c r="I5133" s="103"/>
      <c r="K5133" s="103"/>
      <c r="L5133" s="104"/>
      <c r="M5133" s="103"/>
      <c r="N5133" s="103"/>
      <c r="O5133" s="103"/>
      <c r="P5133" s="103"/>
      <c r="R5133" s="171">
        <f>SUM(R10:R5132)</f>
        <v>1871369813.2100072</v>
      </c>
    </row>
    <row r="5134" spans="1:18" s="101" customFormat="1" x14ac:dyDescent="0.35">
      <c r="C5134" s="103"/>
      <c r="H5134" s="103"/>
      <c r="I5134" s="103"/>
      <c r="K5134" s="103"/>
      <c r="L5134" s="104"/>
      <c r="M5134" s="103"/>
      <c r="N5134" s="103"/>
      <c r="O5134" s="103"/>
      <c r="P5134" s="103"/>
      <c r="R5134" s="171"/>
    </row>
    <row r="5135" spans="1:18" s="101" customFormat="1" x14ac:dyDescent="0.35">
      <c r="B5135" s="101" t="s">
        <v>601</v>
      </c>
      <c r="G5135" s="160">
        <f>-SUM(G760:G952)</f>
        <v>-40009805.630000025</v>
      </c>
      <c r="H5135" s="103"/>
      <c r="I5135" s="103"/>
      <c r="J5135" s="104"/>
      <c r="K5135" s="103"/>
      <c r="L5135" s="103"/>
      <c r="M5135" s="103"/>
      <c r="N5135" s="103"/>
      <c r="O5135" s="161"/>
      <c r="P5135" s="178"/>
      <c r="Q5135" s="171">
        <f>R5135/G5135</f>
        <v>8.329178406583523</v>
      </c>
      <c r="R5135" s="171">
        <f>-SUM(R760:R952)</f>
        <v>-333248809.10500008</v>
      </c>
    </row>
    <row r="5136" spans="1:18" s="101" customFormat="1" x14ac:dyDescent="0.35">
      <c r="B5136" s="101" t="s">
        <v>612</v>
      </c>
      <c r="G5136" s="160">
        <f>-G5135*0.26</f>
        <v>10402549.463800007</v>
      </c>
      <c r="H5136" s="103"/>
      <c r="I5136" s="103"/>
      <c r="J5136" s="104"/>
      <c r="K5136" s="103"/>
      <c r="L5136" s="103"/>
      <c r="M5136" s="103"/>
      <c r="N5136" s="103"/>
      <c r="O5136" s="161"/>
      <c r="P5136" s="102"/>
      <c r="Q5136" s="171">
        <f>R5136/G5136</f>
        <v>8.3291784065835213</v>
      </c>
      <c r="R5136" s="171">
        <f>-R5135*0.26</f>
        <v>86644690.367300019</v>
      </c>
    </row>
    <row r="5137" spans="2:18" s="101" customFormat="1" x14ac:dyDescent="0.35">
      <c r="B5137" s="101" t="s">
        <v>611</v>
      </c>
      <c r="G5137" s="160">
        <f>-G5135-G5136</f>
        <v>29607256.166200019</v>
      </c>
      <c r="H5137" s="103">
        <v>43831</v>
      </c>
      <c r="I5137" s="103">
        <v>44196</v>
      </c>
      <c r="J5137" s="104">
        <f>I5137-H5137+1</f>
        <v>366</v>
      </c>
      <c r="K5137" s="163">
        <f t="shared" ref="K5137" si="486">(I5137+H5137)/2</f>
        <v>44013.5</v>
      </c>
      <c r="L5137" s="104">
        <f t="shared" ref="L5137" si="487">I5137-H5137+1</f>
        <v>366</v>
      </c>
      <c r="M5137" s="103">
        <f t="shared" ref="M5137" si="488">(H5137+I5137)/2</f>
        <v>44013.5</v>
      </c>
      <c r="N5137" s="164"/>
      <c r="P5137" s="179">
        <v>44271.333333333336</v>
      </c>
      <c r="Q5137" s="171">
        <f>P5137-M5137</f>
        <v>257.83333333333576</v>
      </c>
      <c r="R5137" s="171">
        <f>G5137*Q5137</f>
        <v>7633737548.1853104</v>
      </c>
    </row>
    <row r="5138" spans="2:18" x14ac:dyDescent="0.35">
      <c r="B5138" s="101"/>
      <c r="C5138" s="101"/>
      <c r="D5138" s="101"/>
      <c r="E5138" s="101"/>
      <c r="F5138" s="101"/>
      <c r="G5138" s="160"/>
      <c r="H5138" s="103"/>
      <c r="I5138" s="103"/>
      <c r="J5138" s="104"/>
      <c r="K5138" s="103"/>
      <c r="L5138" s="103"/>
      <c r="M5138" s="103"/>
      <c r="N5138" s="103"/>
      <c r="O5138" s="101"/>
      <c r="P5138" s="102"/>
      <c r="R5138" s="171"/>
    </row>
    <row r="5139" spans="2:18" x14ac:dyDescent="0.35">
      <c r="B5139" s="109" t="s">
        <v>608</v>
      </c>
      <c r="C5139" s="109"/>
      <c r="D5139" s="109"/>
      <c r="E5139" s="109"/>
      <c r="F5139" s="109"/>
      <c r="G5139" s="110">
        <f>G5133+G5135+G5136+G5137</f>
        <v>227343806.6699999</v>
      </c>
      <c r="H5139" s="110"/>
      <c r="I5139" s="111"/>
      <c r="J5139" s="111"/>
      <c r="K5139" s="112"/>
      <c r="L5139" s="111"/>
      <c r="M5139" s="111"/>
      <c r="N5139" s="111"/>
      <c r="O5139" s="165"/>
      <c r="P5139" s="110"/>
      <c r="Q5139" s="135"/>
      <c r="R5139" s="165">
        <f>R5133+R5135+R5136+R5137</f>
        <v>9258503242.6576176</v>
      </c>
    </row>
    <row r="5140" spans="2:18" x14ac:dyDescent="0.35">
      <c r="B5140" s="109" t="s">
        <v>609</v>
      </c>
      <c r="C5140" s="109"/>
      <c r="D5140" s="109"/>
      <c r="E5140" s="109"/>
      <c r="F5140" s="109"/>
      <c r="G5140" s="110">
        <f>G5139-G5137</f>
        <v>197736550.50379989</v>
      </c>
      <c r="H5140" s="110"/>
      <c r="I5140" s="111"/>
      <c r="J5140" s="111"/>
      <c r="K5140" s="112"/>
      <c r="L5140" s="111"/>
      <c r="M5140" s="111"/>
      <c r="N5140" s="111"/>
      <c r="O5140" s="165"/>
      <c r="P5140" s="110"/>
      <c r="Q5140" s="135"/>
      <c r="R5140" s="165">
        <f>R5139-R5137</f>
        <v>1624765694.4723072</v>
      </c>
    </row>
    <row r="5141" spans="2:18" x14ac:dyDescent="0.35">
      <c r="F5141" s="32"/>
      <c r="G5141" s="32"/>
    </row>
    <row r="5142" spans="2:18" x14ac:dyDescent="0.35">
      <c r="F5142" s="32"/>
    </row>
    <row r="5143" spans="2:18" x14ac:dyDescent="0.35">
      <c r="F5143" s="32"/>
    </row>
    <row r="5144" spans="2:18" x14ac:dyDescent="0.35">
      <c r="F5144" s="32"/>
    </row>
    <row r="5145" spans="2:18" x14ac:dyDescent="0.35">
      <c r="F5145" s="32"/>
    </row>
    <row r="5146" spans="2:18" x14ac:dyDescent="0.35">
      <c r="E5146" s="1"/>
      <c r="H5146"/>
      <c r="I5146" s="33"/>
      <c r="J5146" t="s">
        <v>415</v>
      </c>
      <c r="K5146" s="33">
        <v>3052630.29</v>
      </c>
      <c r="L5146" s="34"/>
      <c r="M5146" s="33"/>
    </row>
    <row r="5147" spans="2:18" x14ac:dyDescent="0.35">
      <c r="E5147" s="1"/>
      <c r="H5147"/>
      <c r="I5147" s="33"/>
      <c r="J5147" t="s">
        <v>415</v>
      </c>
      <c r="K5147" s="33">
        <v>21932.959999999999</v>
      </c>
      <c r="L5147" s="34"/>
      <c r="M5147" s="33"/>
    </row>
    <row r="5148" spans="2:18" x14ac:dyDescent="0.35">
      <c r="E5148" s="1"/>
      <c r="H5148"/>
      <c r="I5148" s="33"/>
      <c r="J5148" t="s">
        <v>415</v>
      </c>
      <c r="K5148" s="33">
        <v>506460.84</v>
      </c>
      <c r="L5148" s="34"/>
      <c r="M5148" s="33"/>
    </row>
  </sheetData>
  <autoFilter ref="A9:R9" xr:uid="{A737CF46-1365-4077-BFF6-9EF77E4E21D3}"/>
  <printOptions horizontalCentered="1"/>
  <pageMargins left="0" right="0" top="0.75" bottom="0.75" header="0.3" footer="0.3"/>
  <pageSetup scale="50" orientation="landscape" r:id="rId1"/>
  <headerFooter>
    <oddHeader>&amp;R&amp;"Times New Roman,Bold"KyPSC Case No. 2022-00372
AG-DR-01-096 Attach 14
Page &amp;P of &amp;N</oddHeader>
    <oddFooter>&amp;R&amp;F 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5ba878c6-b33b-4b7d-8b1a-66240161f50d">Normand</Witnes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6E46BEEC65514998BA1B34889D3D88" ma:contentTypeVersion="3" ma:contentTypeDescription="Create a new document." ma:contentTypeScope="" ma:versionID="5f70709f997a255503caa87cc4490572">
  <xsd:schema xmlns:xsd="http://www.w3.org/2001/XMLSchema" xmlns:xs="http://www.w3.org/2001/XMLSchema" xmlns:p="http://schemas.microsoft.com/office/2006/metadata/properties" xmlns:ns2="5ba878c6-b33b-4b7d-8b1a-66240161f50d" xmlns:ns3="745fd72d-7e83-4669-aadd-86863736241e" targetNamespace="http://schemas.microsoft.com/office/2006/metadata/properties" ma:root="true" ma:fieldsID="65a65b56572e544c80ac03f53f2369bf" ns2:_="" ns3:_="">
    <xsd:import namespace="5ba878c6-b33b-4b7d-8b1a-66240161f50d"/>
    <xsd:import namespace="745fd72d-7e83-4669-aadd-86863736241e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a878c6-b33b-4b7d-8b1a-66240161f50d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5fd72d-7e83-4669-aadd-86863736241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080F07-9EFD-4D61-B196-3ED7C14F216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A635C35-4513-4F89-85FE-AA7950051E15}">
  <ds:schemaRefs>
    <ds:schemaRef ds:uri="http://purl.org/dc/terms/"/>
    <ds:schemaRef ds:uri="745fd72d-7e83-4669-aadd-86863736241e"/>
    <ds:schemaRef ds:uri="http://purl.org/dc/dcmitype/"/>
    <ds:schemaRef ds:uri="5ba878c6-b33b-4b7d-8b1a-66240161f50d"/>
    <ds:schemaRef ds:uri="http://schemas.microsoft.com/office/infopath/2007/PartnerControls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422E2930-1134-4D24-BFB6-B61415FC19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a878c6-b33b-4b7d-8b1a-66240161f50d"/>
    <ds:schemaRef ds:uri="745fd72d-7e83-4669-aadd-86863736241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Biweekly Earnings</vt:lpstr>
      <vt:lpstr>Semi-monthly Earnings</vt:lpstr>
      <vt:lpstr>Biweekly Deductions</vt:lpstr>
      <vt:lpstr>Semi-monthlyDeductions </vt:lpstr>
      <vt:lpstr>Biweekly Taxes</vt:lpstr>
      <vt:lpstr>Semi-monthly Taxes</vt:lpstr>
      <vt:lpstr>'Biweekly Deductions'!Print_Area</vt:lpstr>
      <vt:lpstr>'Biweekly Earnings'!Print_Area</vt:lpstr>
      <vt:lpstr>'Biweekly Taxes'!Print_Area</vt:lpstr>
      <vt:lpstr>'Semi-monthly Earnings'!Print_Area</vt:lpstr>
      <vt:lpstr>'Semi-monthly Taxes'!Print_Area</vt:lpstr>
      <vt:lpstr>'Semi-monthlyDeductions '!Print_Area</vt:lpstr>
      <vt:lpstr>'Biweekly Deductions'!Print_Titles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Walker, Sharon M</dc:creator>
  <cp:lastModifiedBy>D'Ascenzo, Rocco</cp:lastModifiedBy>
  <cp:lastPrinted>2023-01-25T19:17:44Z</cp:lastPrinted>
  <dcterms:created xsi:type="dcterms:W3CDTF">2022-07-08T12:44:02Z</dcterms:created>
  <dcterms:modified xsi:type="dcterms:W3CDTF">2023-01-25T19:17:50Z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0x0101005C6E46BEEC65514998BA1B34889D3D88</vt:lpwstr>
  </property>
</Properties>
</file>